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spreadsheetml.externalLink+xml" PartName="/xl/externalLinks/externalLink6.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sheetMetadata+xml" PartName="/xl/metadata.xml"/>
  <Override ContentType="application/vnd.openxmlformats-officedocument.drawing+xml" PartName="/xl/drawings/drawing1.xml"/>
  <Override ContentType="application/vnd.openxmlformats-officedocument.drawingml.chart+xml" PartName="/xl/charts/chart1.xml"/>
  <Override ContentType="application/vnd.ms-office.chartstyle+xml" PartName="/xl/charts/style1.xml"/>
  <Override ContentType="application/vnd.ms-office.chartcolorstyle+xml" PartName="/xl/charts/colors1.xml"/>
  <Override ContentType="application/vnd.openxmlformats-officedocument.drawingml.chart+xml" PartName="/xl/charts/chart2.xml"/>
  <Override ContentType="application/vnd.ms-office.chartstyle+xml" PartName="/xl/charts/style2.xml"/>
  <Override ContentType="application/vnd.ms-office.chartcolorstyle+xml" PartName="/xl/charts/colors2.xml"/>
  <Override ContentType="application/vnd.openxmlformats-officedocument.drawingml.chart+xml" PartName="/xl/charts/chart3.xml"/>
  <Override ContentType="application/vnd.ms-office.chartstyle+xml" PartName="/xl/charts/style3.xml"/>
  <Override ContentType="application/vnd.ms-office.chartcolorstyle+xml" PartName="/xl/charts/colors3.xml"/>
  <Override ContentType="application/vnd.openxmlformats-officedocument.drawing+xml" PartName="/xl/drawings/drawing2.xml"/>
  <Override ContentType="application/vnd.openxmlformats-officedocument.drawingml.chart+xml" PartName="/xl/charts/chart4.xml"/>
  <Override ContentType="application/vnd.ms-office.chartstyle+xml" PartName="/xl/charts/style4.xml"/>
  <Override ContentType="application/vnd.ms-office.chartcolorstyle+xml" PartName="/xl/charts/colors4.xml"/>
  <Override ContentType="application/vnd.openxmlformats-officedocument.drawingml.chart+xml" PartName="/xl/charts/chart5.xml"/>
  <Override ContentType="application/vnd.ms-office.chartstyle+xml" PartName="/xl/charts/style5.xml"/>
  <Override ContentType="application/vnd.ms-office.chartcolorstyle+xml" PartName="/xl/charts/colors5.xml"/>
  <Override ContentType="application/vnd.openxmlformats-officedocument.drawingml.chart+xml" PartName="/xl/charts/chart6.xml"/>
  <Override ContentType="application/vnd.ms-office.chartstyle+xml" PartName="/xl/charts/style6.xml"/>
  <Override ContentType="application/vnd.ms-office.chartcolorstyle+xml" PartName="/xl/charts/colors6.xml"/>
  <Override ContentType="application/vnd.openxmlformats-officedocument.drawingml.chart+xml" PartName="/xl/charts/chart7.xml"/>
  <Override ContentType="application/vnd.ms-office.chartstyle+xml" PartName="/xl/charts/style7.xml"/>
  <Override ContentType="application/vnd.ms-office.chartcolorstyle+xml" PartName="/xl/charts/colors7.xml"/>
  <Override ContentType="application/vnd.openxmlformats-officedocument.drawingml.chart+xml" PartName="/xl/charts/chart8.xml"/>
  <Override ContentType="application/vnd.openxmlformats-officedocument.drawingml.chart+xml" PartName="/xl/charts/chart9.xml"/>
  <Override ContentType="application/vnd.openxmlformats-officedocument.drawingml.chart+xml" PartName="/xl/charts/chart10.xml"/>
  <Override ContentType="application/vnd.openxmlformats-officedocument.drawingml.chart+xml" PartName="/xl/charts/chart11.xml"/>
  <Override ContentType="application/vnd.openxmlformats-officedocument.drawingml.chart+xml" PartName="/xl/charts/chart12.xml"/>
  <Override ContentType="application/vnd.ms-office.chartstyle+xml" PartName="/xl/charts/style8.xml"/>
  <Override ContentType="application/vnd.ms-office.chartcolorstyle+xml" PartName="/xl/charts/colors8.xml"/>
  <Override ContentType="application/vnd.openxmlformats-officedocument.drawingml.chart+xml" PartName="/xl/charts/chart13.xml"/>
  <Override ContentType="application/vnd.ms-office.chartstyle+xml" PartName="/xl/charts/style9.xml"/>
  <Override ContentType="application/vnd.ms-office.chartcolorstyle+xml" PartName="/xl/charts/colors9.xml"/>
  <Override ContentType="application/vnd.openxmlformats-officedocument.drawing+xml" PartName="/xl/drawings/drawing3.xml"/>
  <Override ContentType="application/vnd.openxmlformats-officedocument.spreadsheetml.comments+xml" PartName="/xl/comments1.xml"/>
  <Override ContentType="application/vnd.ms-excel.threadedcomments+xml" PartName="/xl/threadedComments/threadedComment1.xml"/>
  <Override ContentType="application/vnd.openxmlformats-officedocument.drawingml.chart+xml" PartName="/xl/charts/chart14.xml"/>
  <Override ContentType="application/vnd.ms-office.chartstyle+xml" PartName="/xl/charts/style10.xml"/>
  <Override ContentType="application/vnd.ms-office.chartcolorstyle+xml" PartName="/xl/charts/colors10.xml"/>
  <Override ContentType="application/vnd.openxmlformats-officedocument.drawingml.chart+xml" PartName="/xl/charts/chart15.xml"/>
  <Override ContentType="application/vnd.ms-office.chartstyle+xml" PartName="/xl/charts/style11.xml"/>
  <Override ContentType="application/vnd.ms-office.chartcolorstyle+xml" PartName="/xl/charts/colors11.xml"/>
  <Override ContentType="application/vnd.openxmlformats-officedocument.drawingml.chart+xml" PartName="/xl/charts/chart16.xml"/>
  <Override ContentType="application/vnd.ms-office.chartstyle+xml" PartName="/xl/charts/style12.xml"/>
  <Override ContentType="application/vnd.ms-office.chartcolorstyle+xml" PartName="/xl/charts/colors12.xml"/>
  <Override ContentType="application/vnd.openxmlformats-officedocument.drawingml.chart+xml" PartName="/xl/charts/chart17.xml"/>
  <Override ContentType="application/vnd.ms-office.chartstyle+xml" PartName="/xl/charts/style13.xml"/>
  <Override ContentType="application/vnd.ms-office.chartcolorstyle+xml" PartName="/xl/charts/colors13.xml"/>
  <Override ContentType="application/vnd.openxmlformats-officedocument.drawingml.chart+xml" PartName="/xl/charts/chart18.xml"/>
  <Override ContentType="application/vnd.ms-office.chartstyle+xml" PartName="/xl/charts/style14.xml"/>
  <Override ContentType="application/vnd.ms-office.chartcolorstyle+xml" PartName="/xl/charts/colors14.xml"/>
  <Override ContentType="application/vnd.openxmlformats-officedocument.drawingml.chart+xml" PartName="/xl/charts/chart19.xml"/>
  <Override ContentType="application/vnd.ms-office.chartstyle+xml" PartName="/xl/charts/style15.xml"/>
  <Override ContentType="application/vnd.ms-office.chartcolorstyle+xml" PartName="/xl/charts/colors15.xml"/>
  <Override ContentType="application/vnd.openxmlformats-officedocument.drawingml.chart+xml" PartName="/xl/charts/chart20.xml"/>
  <Override ContentType="application/vnd.ms-office.chartstyle+xml" PartName="/xl/charts/style16.xml"/>
  <Override ContentType="application/vnd.ms-office.chartcolorstyle+xml" PartName="/xl/charts/colors16.xml"/>
  <Override ContentType="application/vnd.openxmlformats-officedocument.drawingml.chart+xml" PartName="/xl/charts/chart21.xml"/>
  <Override ContentType="application/vnd.ms-office.chartstyle+xml" PartName="/xl/charts/style17.xml"/>
  <Override ContentType="application/vnd.ms-office.chartcolorstyle+xml" PartName="/xl/charts/colors17.xml"/>
  <Override ContentType="application/vnd.openxmlformats-officedocument.drawingml.chart+xml" PartName="/xl/charts/chart22.xml"/>
  <Override ContentType="application/vnd.ms-office.chartstyle+xml" PartName="/xl/charts/style18.xml"/>
  <Override ContentType="application/vnd.ms-office.chartcolorstyle+xml" PartName="/xl/charts/colors18.xml"/>
  <Override ContentType="application/vnd.openxmlformats-officedocument.drawingml.chart+xml" PartName="/xl/charts/chart23.xml"/>
  <Override ContentType="application/vnd.ms-office.chartstyle+xml" PartName="/xl/charts/style19.xml"/>
  <Override ContentType="application/vnd.ms-office.chartcolorstyle+xml" PartName="/xl/charts/colors19.xml"/>
  <Override ContentType="application/vnd.openxmlformats-officedocument.drawingml.chart+xml" PartName="/xl/charts/chart24.xml"/>
  <Override ContentType="application/vnd.ms-office.chartstyle+xml" PartName="/xl/charts/style20.xml"/>
  <Override ContentType="application/vnd.ms-office.chartcolorstyle+xml" PartName="/xl/charts/colors20.xml"/>
  <Override ContentType="application/vnd.openxmlformats-officedocument.drawing+xml" PartName="/xl/drawings/drawing4.xml"/>
  <Override ContentType="application/vnd.openxmlformats-officedocument.drawingml.chart+xml" PartName="/xl/charts/chart25.xml"/>
  <Override ContentType="application/vnd.ms-office.chartstyle+xml" PartName="/xl/charts/style21.xml"/>
  <Override ContentType="application/vnd.ms-office.chartcolorstyle+xml" PartName="/xl/charts/colors21.xml"/>
  <Override ContentType="application/vnd.openxmlformats-officedocument.spreadsheetml.comments+xml" PartName="/xl/comments2.xml"/>
  <Override ContentType="application/vnd.ms-excel.threadedcomments+xml" PartName="/xl/threadedComments/threadedComment2.xml"/>
  <Override ContentType="application/vnd.openxmlformats-officedocument.spreadsheetml.comments+xml" PartName="/xl/comments3.xml"/>
  <Override ContentType="application/vnd.ms-excel.threadedcomments+xml" PartName="/xl/threadedComments/threadedComment3.xml"/>
  <Override ContentType="application/vnd.openxmlformats-officedocument.drawing+xml" PartName="/xl/drawings/drawing5.xml"/>
  <Override ContentType="application/vnd.openxmlformats-officedocument.spreadsheetml.comments+xml" PartName="/xl/comments4.xml"/>
  <Override ContentType="application/vnd.ms-excel.threadedcomments+xml" PartName="/xl/threadedComments/threadedComment4.xml"/>
  <Override ContentType="application/vnd.openxmlformats-officedocument.drawing+xml" PartName="/xl/drawings/drawing6.xml"/>
  <Override ContentType="application/vnd.openxmlformats-officedocument.drawingml.chart+xml" PartName="/xl/charts/chart26.xml"/>
  <Override ContentType="application/vnd.ms-office.chartstyle+xml" PartName="/xl/charts/style22.xml"/>
  <Override ContentType="application/vnd.ms-office.chartcolorstyle+xml" PartName="/xl/charts/colors22.xml"/>
  <Override ContentType="application/vnd.openxmlformats-officedocument.drawingml.chart+xml" PartName="/xl/charts/chart27.xml"/>
  <Override ContentType="application/vnd.ms-office.chartstyle+xml" PartName="/xl/charts/style23.xml"/>
  <Override ContentType="application/vnd.ms-office.chartcolorstyle+xml" PartName="/xl/charts/colors23.xml"/>
  <Override ContentType="application/vnd.openxmlformats-officedocument.drawingml.chart+xml" PartName="/xl/charts/chart28.xml"/>
  <Override ContentType="application/vnd.ms-office.chartstyle+xml" PartName="/xl/charts/style24.xml"/>
  <Override ContentType="application/vnd.ms-office.chartcolorstyle+xml" PartName="/xl/charts/colors24.xml"/>
  <Override ContentType="application/vnd.openxmlformats-officedocument.drawingml.chart+xml" PartName="/xl/charts/chart29.xml"/>
  <Override ContentType="application/vnd.ms-office.chartstyle+xml" PartName="/xl/charts/style25.xml"/>
  <Override ContentType="application/vnd.ms-office.chartcolorstyle+xml" PartName="/xl/charts/colors25.xml"/>
  <Override ContentType="application/vnd.openxmlformats-officedocument.drawingml.chart+xml" PartName="/xl/charts/chart30.xml"/>
  <Override ContentType="application/vnd.ms-office.chartstyle+xml" PartName="/xl/charts/style26.xml"/>
  <Override ContentType="application/vnd.ms-office.chartcolorstyle+xml" PartName="/xl/charts/colors26.xml"/>
  <Override ContentType="application/vnd.openxmlformats-officedocument.drawing+xml" PartName="/xl/drawings/drawing7.xml"/>
  <Override ContentType="application/vnd.openxmlformats-officedocument.spreadsheetml.comments+xml" PartName="/xl/comments5.xml"/>
  <Override ContentType="application/vnd.ms-excel.threadedcomments+xml" PartName="/xl/threadedComments/threadedComment5.xml"/>
  <Override ContentType="application/vnd.openxmlformats-officedocument.spreadsheetml.comments+xml" PartName="/xl/comments6.xml"/>
  <Override ContentType="application/vnd.ms-excel.threadedcomments+xml" PartName="/xl/threadedComments/threadedComment6.xml"/>
  <Override ContentType="application/vnd.openxmlformats-officedocument.drawing+xml" PartName="/xl/drawings/drawing8.xml"/>
  <Override ContentType="application/vnd.openxmlformats-officedocument.spreadsheetml.comments+xml" PartName="/xl/comments7.xml"/>
  <Override ContentType="application/vnd.ms-excel.threadedcomments+xml" PartName="/xl/threadedComments/threadedComment7.xml"/>
  <Override ContentType="application/vnd.openxmlformats-officedocument.drawing+xml" PartName="/xl/drawings/drawing9.xml"/>
  <Override ContentType="application/vnd.openxmlformats-officedocument.drawingml.chart+xml" PartName="/xl/charts/chart31.xml"/>
  <Override ContentType="application/vnd.ms-office.chartstyle+xml" PartName="/xl/charts/style27.xml"/>
  <Override ContentType="application/vnd.ms-office.chartcolorstyle+xml" PartName="/xl/charts/colors27.xml"/>
  <Override ContentType="application/vnd.openxmlformats-officedocument.drawingml.chart+xml" PartName="/xl/charts/chart32.xml"/>
  <Override ContentType="application/vnd.ms-office.chartstyle+xml" PartName="/xl/charts/style28.xml"/>
  <Override ContentType="application/vnd.ms-office.chartcolorstyle+xml" PartName="/xl/charts/colors28.xml"/>
  <Override ContentType="application/vnd.openxmlformats-officedocument.drawingml.chart+xml" PartName="/xl/charts/chart33.xml"/>
  <Override ContentType="application/vnd.ms-office.chartstyle+xml" PartName="/xl/charts/style29.xml"/>
  <Override ContentType="application/vnd.ms-office.chartcolorstyle+xml" PartName="/xl/charts/colors29.xml"/>
  <Override ContentType="application/vnd.openxmlformats-officedocument.themeOverride+xml" PartName="/xl/theme/themeOverride1.xml"/>
  <Override ContentType="application/vnd.openxmlformats-officedocument.drawingml.chart+xml" PartName="/xl/charts/chart34.xml"/>
  <Override ContentType="application/vnd.ms-office.chartstyle+xml" PartName="/xl/charts/style30.xml"/>
  <Override ContentType="application/vnd.ms-office.chartcolorstyle+xml" PartName="/xl/charts/colors30.xml"/>
  <Override ContentType="application/vnd.openxmlformats-officedocument.themeOverride+xml" PartName="/xl/theme/themeOverride2.xml"/>
  <Override ContentType="application/vnd.openxmlformats-officedocument.drawingml.chart+xml" PartName="/xl/charts/chart35.xml"/>
  <Override ContentType="application/vnd.ms-office.chartstyle+xml" PartName="/xl/charts/style31.xml"/>
  <Override ContentType="application/vnd.ms-office.chartcolorstyle+xml" PartName="/xl/charts/colors31.xml"/>
  <Override ContentType="application/vnd.openxmlformats-officedocument.drawingml.chart+xml" PartName="/xl/charts/chart36.xml"/>
  <Override ContentType="application/vnd.ms-office.chartstyle+xml" PartName="/xl/charts/style32.xml"/>
  <Override ContentType="application/vnd.ms-office.chartcolorstyle+xml" PartName="/xl/charts/colors32.xml"/>
  <Override ContentType="application/vnd.openxmlformats-officedocument.drawingml.chart+xml" PartName="/xl/charts/chart37.xml"/>
  <Override ContentType="application/vnd.ms-office.chartstyle+xml" PartName="/xl/charts/style33.xml"/>
  <Override ContentType="application/vnd.ms-office.chartcolorstyle+xml" PartName="/xl/charts/colors33.xml"/>
  <Override ContentType="application/vnd.openxmlformats-officedocument.drawingml.chart+xml" PartName="/xl/charts/chart38.xml"/>
  <Override ContentType="application/vnd.ms-office.chartstyle+xml" PartName="/xl/charts/style34.xml"/>
  <Override ContentType="application/vnd.ms-office.chartcolorstyle+xml" PartName="/xl/charts/colors34.xml"/>
  <Override ContentType="application/vnd.openxmlformats-officedocument.drawing+xml" PartName="/xl/drawings/drawing10.xml"/>
  <Override ContentType="application/vnd.openxmlformats-officedocument.drawingml.chart+xml" PartName="/xl/charts/chart39.xml"/>
  <Override ContentType="application/vnd.openxmlformats-officedocument.drawingml.chart+xml" PartName="/xl/charts/chart40.xml"/>
  <Override ContentType="application/vnd.openxmlformats-officedocument.drawingml.chart+xml" PartName="/xl/charts/chart41.xml"/>
  <Override ContentType="application/vnd.openxmlformats-officedocument.drawingml.chart+xml" PartName="/xl/charts/chart42.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45.xml"/>
  <Override ContentType="application/vnd.openxmlformats-officedocument.drawingml.chart+xml" PartName="/xl/charts/chart46.xml"/>
  <Override ContentType="application/vnd.openxmlformats-officedocument.drawingml.chart+xml" PartName="/xl/charts/chart47.xml"/>
  <Override ContentType="application/vnd.openxmlformats-officedocument.drawingml.chart+xml" PartName="/xl/charts/chart48.xml"/>
  <Override ContentType="application/vnd.openxmlformats-officedocument.drawing+xml" PartName="/xl/drawings/drawing11.xml"/>
  <Override ContentType="application/vnd.openxmlformats-officedocument.drawingml.chart+xml" PartName="/xl/charts/chart49.xml"/>
  <Override ContentType="application/vnd.ms-office.chartstyle+xml" PartName="/xl/charts/style35.xml"/>
  <Override ContentType="application/vnd.ms-office.chartcolorstyle+xml" PartName="/xl/charts/colors35.xml"/>
  <Override ContentType="application/vnd.openxmlformats-officedocument.drawingml.chart+xml" PartName="/xl/charts/chart50.xml"/>
  <Override ContentType="application/vnd.ms-office.chartstyle+xml" PartName="/xl/charts/style36.xml"/>
  <Override ContentType="application/vnd.ms-office.chartcolorstyle+xml" PartName="/xl/charts/colors36.xml"/>
  <Override ContentType="application/vnd.openxmlformats-officedocument.drawingml.chart+xml" PartName="/xl/charts/chart51.xml"/>
  <Override ContentType="application/vnd.ms-office.chartstyle+xml" PartName="/xl/charts/style37.xml"/>
  <Override ContentType="application/vnd.ms-office.chartcolorstyle+xml" PartName="/xl/charts/colors37.xml"/>
  <Override ContentType="application/vnd.openxmlformats-officedocument.drawingml.chart+xml" PartName="/xl/charts/chart52.xml"/>
  <Override ContentType="application/vnd.ms-office.chartstyle+xml" PartName="/xl/charts/style38.xml"/>
  <Override ContentType="application/vnd.ms-office.chartcolorstyle+xml" PartName="/xl/charts/colors38.xml"/>
  <Override ContentType="application/vnd.openxmlformats-officedocument.drawing+xml" PartName="/xl/drawings/drawing12.xml"/>
  <Override ContentType="application/vnd.openxmlformats-officedocument.drawingml.chart+xml" PartName="/xl/charts/chart53.xml"/>
  <Override ContentType="application/vnd.ms-office.chartstyle+xml" PartName="/xl/charts/style39.xml"/>
  <Override ContentType="application/vnd.ms-office.chartcolorstyle+xml" PartName="/xl/charts/colors39.xml"/>
  <Override ContentType="application/vnd.openxmlformats-officedocument.drawingml.chart+xml" PartName="/xl/charts/chart54.xml"/>
  <Override ContentType="application/vnd.ms-office.chartstyle+xml" PartName="/xl/charts/style40.xml"/>
  <Override ContentType="application/vnd.ms-office.chartcolorstyle+xml" PartName="/xl/charts/colors40.xml"/>
  <Override ContentType="application/vnd.openxmlformats-officedocument.drawingml.chart+xml" PartName="/xl/charts/chart55.xml"/>
  <Override ContentType="application/vnd.ms-office.chartstyle+xml" PartName="/xl/charts/style41.xml"/>
  <Override ContentType="application/vnd.ms-office.chartcolorstyle+xml" PartName="/xl/charts/colors41.xml"/>
  <Override ContentType="application/vnd.openxmlformats-officedocument.drawing+xml" PartName="/xl/drawings/drawing13.xml"/>
  <Override ContentType="application/vnd.openxmlformats-officedocument.drawingml.chart+xml" PartName="/xl/charts/chart56.xml"/>
  <Override ContentType="application/vnd.ms-office.chartstyle+xml" PartName="/xl/charts/style42.xml"/>
  <Override ContentType="application/vnd.ms-office.chartcolorstyle+xml" PartName="/xl/charts/colors42.xml"/>
  <Override ContentType="application/vnd.openxmlformats-officedocument.themeOverride+xml" PartName="/xl/theme/themeOverride3.xml"/>
  <Override ContentType="application/vnd.openxmlformats-officedocument.drawingml.chart+xml" PartName="/xl/charts/chart57.xml"/>
  <Override ContentType="application/vnd.ms-office.chartstyle+xml" PartName="/xl/charts/style43.xml"/>
  <Override ContentType="application/vnd.ms-office.chartcolorstyle+xml" PartName="/xl/charts/colors43.xml"/>
  <Override ContentType="application/vnd.openxmlformats-officedocument.themeOverride+xml" PartName="/xl/theme/themeOverride4.xml"/>
  <Override ContentType="application/vnd.openxmlformats-officedocument.drawing+xml" PartName="/xl/drawings/drawing14.xml"/>
  <Override ContentType="application/vnd.openxmlformats-officedocument.drawingml.chart+xml" PartName="/xl/charts/chart58.xml"/>
  <Override ContentType="application/vnd.ms-office.chartstyle+xml" PartName="/xl/charts/style44.xml"/>
  <Override ContentType="application/vnd.ms-office.chartcolorstyle+xml" PartName="/xl/charts/colors44.xml"/>
  <Override ContentType="application/vnd.openxmlformats-officedocument.themeOverride+xml" PartName="/xl/theme/themeOverride5.xml"/>
  <Override ContentType="application/vnd.openxmlformats-officedocument.drawingml.chart+xml" PartName="/xl/charts/chart59.xml"/>
  <Override ContentType="application/vnd.ms-office.chartstyle+xml" PartName="/xl/charts/style45.xml"/>
  <Override ContentType="application/vnd.ms-office.chartcolorstyle+xml" PartName="/xl/charts/colors45.xml"/>
  <Override ContentType="application/vnd.openxmlformats-officedocument.themeOverride+xml" PartName="/xl/theme/themeOverride6.xml"/>
  <Override ContentType="application/vnd.openxmlformats-officedocument.drawing+xml" PartName="/xl/drawings/drawing15.xml"/>
  <Override ContentType="application/vnd.openxmlformats-officedocument.drawingml.chart+xml" PartName="/xl/charts/chart60.xml"/>
  <Override ContentType="application/vnd.ms-office.chartstyle+xml" PartName="/xl/charts/style46.xml"/>
  <Override ContentType="application/vnd.ms-office.chartcolorstyle+xml" PartName="/xl/charts/colors46.xml"/>
  <Override ContentType="application/vnd.openxmlformats-officedocument.drawing+xml" PartName="/xl/drawings/drawing16.xml"/>
  <Override ContentType="application/vnd.openxmlformats-officedocument.drawingml.chart+xml" PartName="/xl/charts/chart61.xml"/>
  <Override ContentType="application/vnd.ms-office.chartstyle+xml" PartName="/xl/charts/style47.xml"/>
  <Override ContentType="application/vnd.ms-office.chartcolorstyle+xml" PartName="/xl/charts/colors47.xml"/>
  <Override ContentType="application/vnd.openxmlformats-officedocument.drawingml.chart+xml" PartName="/xl/charts/chart62.xml"/>
  <Override ContentType="application/vnd.ms-office.chartstyle+xml" PartName="/xl/charts/style48.xml"/>
  <Override ContentType="application/vnd.ms-office.chartcolorstyle+xml" PartName="/xl/charts/colors48.xml"/>
  <Override ContentType="application/vnd.openxmlformats-officedocument.drawing+xml" PartName="/xl/drawings/drawing17.xml"/>
  <Override ContentType="application/vnd.openxmlformats-officedocument.drawingml.chart+xml" PartName="/xl/charts/chart63.xml"/>
  <Override ContentType="application/vnd.ms-office.chartstyle+xml" PartName="/xl/charts/style49.xml"/>
  <Override ContentType="application/vnd.ms-office.chartcolorstyle+xml" PartName="/xl/charts/colors49.xml"/>
  <Override ContentType="application/vnd.openxmlformats-officedocument.drawingml.chart+xml" PartName="/xl/charts/chart64.xml"/>
  <Override ContentType="application/vnd.ms-office.chartstyle+xml" PartName="/xl/charts/style50.xml"/>
  <Override ContentType="application/vnd.ms-office.chartcolorstyle+xml" PartName="/xl/charts/colors50.xml"/>
  <Override ContentType="application/vnd.openxmlformats-officedocument.drawingml.chart+xml" PartName="/xl/charts/chart65.xml"/>
  <Override ContentType="application/vnd.ms-office.chartstyle+xml" PartName="/xl/charts/style51.xml"/>
  <Override ContentType="application/vnd.ms-office.chartcolorstyle+xml" PartName="/xl/charts/colors51.xml"/>
  <Override ContentType="application/vnd.openxmlformats-officedocument.drawingml.chart+xml" PartName="/xl/charts/chart66.xml"/>
  <Override ContentType="application/vnd.ms-office.chartstyle+xml" PartName="/xl/charts/style52.xml"/>
  <Override ContentType="application/vnd.ms-office.chartcolorstyle+xml" PartName="/xl/charts/colors52.xml"/>
  <Override ContentType="application/vnd.openxmlformats-officedocument.drawing+xml" PartName="/xl/drawings/drawing18.xml"/>
  <Override ContentType="application/vnd.openxmlformats-officedocument.drawingml.chart+xml" PartName="/xl/charts/chart67.xml"/>
  <Override ContentType="application/vnd.ms-office.chartstyle+xml" PartName="/xl/charts/style53.xml"/>
  <Override ContentType="application/vnd.ms-office.chartcolorstyle+xml" PartName="/xl/charts/colors53.xml"/>
  <Override ContentType="application/vnd.openxmlformats-officedocument.themeOverride+xml" PartName="/xl/theme/themeOverride7.xml"/>
  <Override ContentType="application/vnd.openxmlformats-officedocument.drawing+xml" PartName="/xl/drawings/drawing19.xml"/>
  <Override ContentType="application/vnd.openxmlformats-officedocument.drawingml.chart+xml" PartName="/xl/charts/chart68.xml"/>
  <Override ContentType="application/vnd.ms-office.chartstyle+xml" PartName="/xl/charts/style54.xml"/>
  <Override ContentType="application/vnd.ms-office.chartcolorstyle+xml" PartName="/xl/charts/colors54.xml"/>
  <Override ContentType="application/vnd.openxmlformats-officedocument.themeOverride+xml" PartName="/xl/theme/themeOverride8.xml"/>
  <Override ContentType="application/vnd.openxmlformats-officedocument.drawing+xml" PartName="/xl/drawings/drawing20.xml"/>
  <Override ContentType="application/vnd.openxmlformats-officedocument.drawingml.chart+xml" PartName="/xl/charts/chart69.xml"/>
  <Override ContentType="application/vnd.openxmlformats-officedocument.themeOverride+xml" PartName="/xl/theme/themeOverride9.xml"/>
  <Override ContentType="application/vnd.openxmlformats-officedocument.drawingml.chart+xml" PartName="/xl/charts/chart70.xml"/>
  <Override ContentType="application/vnd.openxmlformats-officedocument.themeOverride+xml" PartName="/xl/theme/themeOverride10.xml"/>
  <Override ContentType="application/vnd.openxmlformats-officedocument.drawing+xml" PartName="/xl/drawings/drawing21.xml"/>
  <Override ContentType="application/vnd.openxmlformats-officedocument.drawingml.chart+xml" PartName="/xl/charts/chart71.xml"/>
  <Override ContentType="application/vnd.openxmlformats-officedocument.themeOverride+xml" PartName="/xl/theme/themeOverride11.xml"/>
  <Override ContentType="application/vnd.openxmlformats-officedocument.drawingml.chart+xml" PartName="/xl/charts/chart72.xml"/>
  <Override ContentType="application/vnd.openxmlformats-officedocument.themeOverride+xml" PartName="/xl/theme/themeOverride12.xml"/>
  <Override ContentType="application/vnd.openxmlformats-officedocument.drawingml.chart+xml" PartName="/xl/charts/chart73.xml"/>
  <Override ContentType="application/vnd.ms-office.chartstyle+xml" PartName="/xl/charts/style55.xml"/>
  <Override ContentType="application/vnd.ms-office.chartcolorstyle+xml" PartName="/xl/charts/colors55.xml"/>
  <Override ContentType="application/vnd.openxmlformats-officedocument.spreadsheetml.comments+xml" PartName="/xl/comments8.xml"/>
  <Override ContentType="application/vnd.ms-excel.threadedcomments+xml" PartName="/xl/threadedComments/threadedComment8.xml"/>
  <Override ContentType="application/vnd.openxmlformats-officedocument.drawing+xml" PartName="/xl/drawings/drawing22.xml"/>
  <Override ContentType="application/vnd.openxmlformats-officedocument.drawingml.chart+xml" PartName="/xl/charts/chart74.xml"/>
  <Override ContentType="application/vnd.ms-office.chartstyle+xml" PartName="/xl/charts/style56.xml"/>
  <Override ContentType="application/vnd.ms-office.chartcolorstyle+xml" PartName="/xl/charts/colors56.xml"/>
  <Override ContentType="application/vnd.openxmlformats-officedocument.drawingml.chart+xml" PartName="/xl/charts/chart75.xml"/>
  <Override ContentType="application/vnd.ms-office.chartstyle+xml" PartName="/xl/charts/style57.xml"/>
  <Override ContentType="application/vnd.ms-office.chartcolorstyle+xml" PartName="/xl/charts/colors57.xml"/>
  <Override ContentType="application/vnd.openxmlformats-officedocument.drawing+xml" PartName="/xl/drawings/drawing23.xml"/>
  <Override ContentType="application/vnd.openxmlformats-officedocument.spreadsheetml.comments+xml" PartName="/xl/comments9.xml"/>
  <Override ContentType="application/vnd.ms-excel.threadedcomments+xml" PartName="/xl/threadedComments/threadedComment9.xml"/>
  <Override ContentType="application/vnd.openxmlformats-officedocument.drawingml.chart+xml" PartName="/xl/charts/chart76.xml"/>
  <Override ContentType="application/vnd.ms-office.chartstyle+xml" PartName="/xl/charts/style58.xml"/>
  <Override ContentType="application/vnd.ms-office.chartcolorstyle+xml" PartName="/xl/charts/colors58.xml"/>
  <Override ContentType="application/vnd.openxmlformats-officedocument.drawingml.chart+xml" PartName="/xl/charts/chart77.xml"/>
  <Override ContentType="application/vnd.ms-office.chartstyle+xml" PartName="/xl/charts/style59.xml"/>
  <Override ContentType="application/vnd.ms-office.chartcolorstyle+xml" PartName="/xl/charts/colors59.xml"/>
  <Override ContentType="application/vnd.openxmlformats-officedocument.drawingml.chart+xml" PartName="/xl/charts/chart78.xml"/>
  <Override ContentType="application/vnd.ms-office.chartstyle+xml" PartName="/xl/charts/style60.xml"/>
  <Override ContentType="application/vnd.ms-office.chartcolorstyle+xml" PartName="/xl/charts/colors60.xml"/>
  <Override ContentType="application/vnd.openxmlformats-officedocument.drawingml.chart+xml" PartName="/xl/charts/chart79.xml"/>
  <Override ContentType="application/vnd.ms-office.chartstyle+xml" PartName="/xl/charts/style61.xml"/>
  <Override ContentType="application/vnd.ms-office.chartcolorstyle+xml" PartName="/xl/charts/colors61.xml"/>
  <Override ContentType="application/vnd.openxmlformats-officedocument.drawingml.chart+xml" PartName="/xl/charts/chart80.xml"/>
  <Override ContentType="application/vnd.ms-office.chartstyle+xml" PartName="/xl/charts/style62.xml"/>
  <Override ContentType="application/vnd.ms-office.chartcolorstyle+xml" PartName="/xl/charts/colors62.xml"/>
  <Override ContentType="application/vnd.openxmlformats-officedocument.drawingml.chart+xml" PartName="/xl/charts/chart81.xml"/>
  <Override ContentType="application/vnd.ms-office.chartstyle+xml" PartName="/xl/charts/style63.xml"/>
  <Override ContentType="application/vnd.ms-office.chartcolorstyle+xml" PartName="/xl/charts/colors63.xml"/>
  <Override ContentType="application/vnd.openxmlformats-officedocument.drawingml.chart+xml" PartName="/xl/charts/chart82.xml"/>
  <Override ContentType="application/vnd.ms-office.chartstyle+xml" PartName="/xl/charts/style64.xml"/>
  <Override ContentType="application/vnd.ms-office.chartcolorstyle+xml" PartName="/xl/charts/colors64.xml"/>
  <Override ContentType="application/vnd.openxmlformats-officedocument.drawingml.chart+xml" PartName="/xl/charts/chart83.xml"/>
  <Override ContentType="application/vnd.ms-office.chartstyle+xml" PartName="/xl/charts/style65.xml"/>
  <Override ContentType="application/vnd.ms-office.chartcolorstyle+xml" PartName="/xl/charts/colors65.xml"/>
  <Override ContentType="application/vnd.openxmlformats-officedocument.drawingml.chart+xml" PartName="/xl/charts/chart84.xml"/>
  <Override ContentType="application/vnd.ms-office.chartstyle+xml" PartName="/xl/charts/style66.xml"/>
  <Override ContentType="application/vnd.ms-office.chartcolorstyle+xml" PartName="/xl/charts/colors66.xml"/>
  <Override ContentType="application/vnd.openxmlformats-officedocument.drawingml.chart+xml" PartName="/xl/charts/chart85.xml"/>
  <Override ContentType="application/vnd.ms-office.chartstyle+xml" PartName="/xl/charts/style67.xml"/>
  <Override ContentType="application/vnd.ms-office.chartcolorstyle+xml" PartName="/xl/charts/colors67.xml"/>
  <Override ContentType="application/vnd.ms-excel.person+xml" PartName="/xl/persons/person.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xmlns:xdr="http://schemas.openxmlformats.org/drawingml/2006/spreadsheetDrawing"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8_{A02AF00D-85D8-4074-A94F-65BCC3156557}" xr6:coauthVersionLast="47" xr6:coauthVersionMax="47" xr10:uidLastSave="{00000000-0000-0000-0000-000000000000}"/>
  <bookViews>
    <workbookView xWindow="-108" yWindow="-108" windowWidth="23256" windowHeight="12576" tabRatio="877" firstSheet="15" activeTab="15"/>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state="hidden" r:id="rId9"/>
    <sheet name="labels" sheetId="6" state="hidden" r:id="rId10"/>
    <sheet name="single_policy" sheetId="7" r:id="rId11"/>
    <sheet name="GraficasPolicyNote" sheetId="33" state="hidden" r:id="rId12"/>
    <sheet name="To do" sheetId="34" state="hidden" r:id="rId13"/>
    <sheet name="PNBSF_deps" sheetId="47" r:id="rId14"/>
    <sheet name="Uprating pmts" sheetId="29" state="hidden" r:id="rId15"/>
    <sheet name="Parameters" sheetId="1" r:id="rId16"/>
    <sheet name="Hoja2" sheetId="55" state="hidden" r:id="rId17"/>
    <sheet name="IO_percentage3" sheetId="59" state="hidden" r:id="rId18"/>
    <sheet name="IO_wide" sheetId="58" state="hidden" r:id="rId19"/>
    <sheet name="IO_perc_long" sheetId="60" state="hidden" r:id="rId20"/>
    <sheet name="Summary Reforms" sheetId="41" r:id="rId21"/>
    <sheet name="Elec by decile" sheetId="50" r:id="rId22"/>
    <sheet name="Elec prices" sheetId="48" r:id="rId23"/>
    <sheet name="Distrb_elec_cost" sheetId="52" r:id="rId24"/>
    <sheet name="Perc_change_elec_spend" sheetId="53" state="hidden" r:id="rId25"/>
    <sheet name="Change elec spending" sheetId="54" r:id="rId26"/>
    <sheet name="avg_elec_price" sheetId="56" state="hidden" r:id="rId27"/>
    <sheet name="Affordability" sheetId="57" state="hidden" r:id="rId28"/>
    <sheet name="Elec_Coverage" sheetId="8" r:id="rId29"/>
    <sheet name="Fuels_Coverage" sheetId="12" r:id="rId30"/>
    <sheet name="Marginal Contributions" sheetId="18" r:id="rId31"/>
    <sheet name="RI" sheetId="22" r:id="rId32"/>
    <sheet name="AI" sheetId="23" r:id="rId33"/>
    <sheet name="RI_Con" sheetId="10" r:id="rId34"/>
    <sheet name="Prices_fuels" sheetId="43" r:id="rId35"/>
    <sheet name="Fiscal Gains" sheetId="25" r:id="rId36"/>
    <sheet name="Decile Inc. Comparisons" sheetId="26" r:id="rId37"/>
    <sheet name="Decile shares RI" sheetId="38" r:id="rId38"/>
    <sheet name="UpratingMatch" sheetId="40" r:id="rId39"/>
    <sheet name="MC Comparisons" sheetId="27" r:id="rId40"/>
    <sheet name="F1" sheetId="44" r:id="rId41"/>
    <sheet name="stats" sheetId="19" state="hidden" r:id="rId42"/>
    <sheet name="calibdata" sheetId="39" state="hidden" r:id="rId43"/>
    <sheet name="elec_cost_deciles" sheetId="45" state="hidden" r:id="rId44"/>
    <sheet name="tab_elec_tranches" sheetId="46" state="hidden" r:id="rId45"/>
    <sheet name="tab_elec_cons_groups" sheetId="49" state="hidden" r:id="rId46"/>
    <sheet name="tab_elec_Revenues" sheetId="51" state="hidden" r:id="rId47"/>
  </sheets>
  <externalReferences>
    <externalReference r:id="rId48"/>
    <externalReference r:id="rId49"/>
    <externalReference r:id="rId50"/>
    <externalReference r:id="rId51"/>
    <externalReference r:id="rId52"/>
    <externalReference r:id="rId53"/>
  </externalReferences>
  <definedNames>
    <definedName name="_xlnm._FilterDatabase" localSheetId="40" hidden="true">'F1'!$Y$2:$Z$8</definedName>
    <definedName name="_xlnm._FilterDatabase" localSheetId="18" hidden="true">IO_wide!$A$1:$H$339</definedName>
    <definedName name="colcodes" localSheetId="40">[1]labels!$Q$2:$W$11</definedName>
    <definedName name="colcodes" localSheetId="34">[2]labels!$R$2:$X$11</definedName>
    <definedName name="colcodes">labels!$T$2:$AB$10</definedName>
    <definedName name="colnames" localSheetId="40">[1]labels!$J$2:$P$11</definedName>
    <definedName name="colnames" localSheetId="34">[2]labels!$K$2:$Q$11</definedName>
    <definedName name="colnames">labels!$K$2:$S$10</definedName>
    <definedName name="concentration">[3]legend!$P$2:$P$25</definedName>
    <definedName name="coverage">[3]legend!$H$2:$H$32</definedName>
    <definedName name="GDP_2022" localSheetId="34">'[2]Uprating pmts'!$C$10</definedName>
    <definedName name="GDP_2022">'Uprating pmts'!$C$10</definedName>
    <definedName name="MC">[3]legend!$F$1:$F$30</definedName>
    <definedName name="means">[3]legend!$J$1:$J$30</definedName>
    <definedName name="meantype">[3]legend!$L$2:$L$3</definedName>
    <definedName name="PNBSF_assign">labels!$AF$2:$AF$3</definedName>
    <definedName name="policies" localSheetId="40">labels!$B$2:$B$10</definedName>
    <definedName name="policies" localSheetId="34">labels!$B$2:$B$10</definedName>
    <definedName name="policies">labels!$B$2:$B$10</definedName>
    <definedName name="Povline">[3]legend!$A$2:$A$5</definedName>
    <definedName name="rankby">[3]legend!$U$2:$U$3</definedName>
    <definedName name="reforms" localSheetId="34">[2]labels!$F$3:$F$5</definedName>
    <definedName name="reforms">labels!$F$3:$F$5</definedName>
    <definedName name="scenarios" localSheetId="40">[1]labels!$F$2:$F$4</definedName>
    <definedName name="scenarios" localSheetId="34">[2]labels!$F$2:$F$5</definedName>
    <definedName name="scenarios">labels!$F$2:$F$5</definedName>
    <definedName name="solver_adj" localSheetId="7" hidden="true">Fuel_prices_info!$E$13</definedName>
    <definedName name="solver_cvg" localSheetId="7" hidden="true">"""0,0001"""</definedName>
    <definedName name="solver_drv" localSheetId="7" hidden="true">1</definedName>
    <definedName name="solver_eng" localSheetId="7" hidden="true">2</definedName>
    <definedName name="solver_est" localSheetId="7" hidden="true">1</definedName>
    <definedName name="solver_itr" localSheetId="7" hidden="true">2147483647</definedName>
    <definedName name="solver_mip" localSheetId="7" hidden="true">2147483647</definedName>
    <definedName name="solver_mni" localSheetId="7" hidden="true">30</definedName>
    <definedName name="solver_mrt" localSheetId="7" hidden="true">"""0,075"""</definedName>
    <definedName name="solver_msl" localSheetId="7" hidden="true">2</definedName>
    <definedName name="solver_neg" localSheetId="7" hidden="true">1</definedName>
    <definedName name="solver_nod" localSheetId="7" hidden="true">2147483647</definedName>
    <definedName name="solver_num" localSheetId="7" hidden="true">0</definedName>
    <definedName name="solver_nwt" localSheetId="7" hidden="true">1</definedName>
    <definedName name="solver_opt" localSheetId="7" hidden="true">Fuel_prices_info!$L$13</definedName>
    <definedName name="solver_pre" localSheetId="7" hidden="true">"""0,000001"""</definedName>
    <definedName name="solver_rbv" localSheetId="7" hidden="true">1</definedName>
    <definedName name="solver_rlx" localSheetId="7" hidden="true">2</definedName>
    <definedName name="solver_rsd" localSheetId="7" hidden="true">0</definedName>
    <definedName name="solver_scl" localSheetId="7" hidden="true">1</definedName>
    <definedName name="solver_sho" localSheetId="7" hidden="true">2</definedName>
    <definedName name="solver_ssz" localSheetId="7" hidden="true">100</definedName>
    <definedName name="solver_tim" localSheetId="7" hidden="true">2147483647</definedName>
    <definedName name="solver_tol" localSheetId="7" hidden="true">1</definedName>
    <definedName name="solver_typ" localSheetId="7" hidden="true">3</definedName>
    <definedName name="solver_val" localSheetId="7" hidden="true">890</definedName>
    <definedName name="solver_ver" localSheetId="7" hidden="true">3</definedName>
    <definedName name="vat_exemptions">[3]legend!$V:$V</definedName>
    <definedName name="Y_N">labels!$AE$2:$AE$3</definedName>
    <definedName name="yesorno">[3]legend!$M$2:$M$3</definedName>
  </definedNames>
  <calcPr calcId="191029" fullCalcOnLoad="tru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tc={2F7BD1B1-E32C-46FB-95E4-3A9B3D7AD0C6}</author>
  </authors>
  <commentList>
    <comment ref="H4"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authors>
    <author>tc={CE56EC57-D502-41DB-B2DA-B3E663BB9691}</author>
  </authors>
  <commentList>
    <comment ref="J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authors>
    <author>tc={F803F062-9D14-4412-A65E-46813D9BE6B6}</author>
    <author>tc={137D161C-8946-49C2-8338-6E719EF6ABA3}</author>
    <author>tc={BBD2A494-18AE-4E5B-84FB-A96AEBE32739}</author>
    <author>tc={B9B8BD64-3642-4B69-9B0E-17230E0C419C}</author>
  </authors>
  <commentList>
    <comment ref="C8"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tc={8D47A8B6-2F6C-4EDA-BB34-BD84E50E1026}</author>
    <author>tc={D4CA9331-26BA-452E-8742-E6DB2E1E8BD3}</author>
    <author>tc={E7A6D912-5D6F-48A0-B74C-968A342B69C2}</author>
    <author>tc={316110DF-85EE-4156-8921-6D9C80E81022}</author>
  </authors>
  <commentList>
    <comment ref="E6"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4" authorId="7">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E44" authorId="8">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G44" authorId="9">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I44" authorId="1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List>
</comments>
</file>

<file path=xl/comments7.xml><?xml version="1.0" encoding="utf-8"?>
<comments xmlns="http://schemas.openxmlformats.org/spreadsheetml/2006/main">
  <authors>
    <author>tc={819DF941-1573-4D0B-8F89-C96299720866}</author>
    <author>tc={19C7E7B3-930A-4103-9C67-02562F30C1EB}</author>
  </authors>
  <commentList>
    <comment ref="C41"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authors>
    <author>tc={ECCACAAF-4E9B-439C-8492-5D093BA796B2}</author>
    <author>tc={88CFF6E3-BFF6-4EC7-A11F-AFC7C9E6999A}</author>
  </authors>
  <commentList>
    <comment ref="F5"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authors>
    <author>tc={1FA7536D-F7D5-496D-AAF6-09A2170368F9}</author>
  </authors>
  <commentList>
    <comment ref="O30" authorId="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<sst xmlns="http://schemas.openxmlformats.org/spreadsheetml/2006/main" xmlns:r="http://schemas.openxmlformats.org/officeDocument/2006/relationships" xmlns:xdr="http://schemas.openxmlformats.org/drawingml/2006/spreadsheetDrawing" count="68681" uniqueCount="9844">
  <si>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</si>
  <si>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</si>
  <si>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</si>
  <si>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</si>
  <si>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</si>
  <si>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</si>
  <si>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</si>
  <si>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</si>
  <si>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</si>
  <si>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</si>
  <si>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</si>
  <si>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</si>
  <si>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</si>
  <si>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</si>
  <si>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</si>
  <si>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</si>
  <si>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</si>
  <si>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</si>
  <si>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</si>
  <si>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</si>
  <si>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</si>
  <si>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</si>
  <si>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</si>
  <si>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</si>
  <si>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</si>
  <si>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</si>
  <si>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</si>
  <si>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</si>
  <si>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</si>
  <si>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</si>
  <si>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</si>
  <si>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</si>
  <si>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</si>
  <si>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</si>
  <si>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</si>
  <si>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</si>
  <si>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</si>
  <si>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</si>
  <si>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</si>
  <si>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</si>
  <si>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</si>
  <si>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</si>
  <si>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</si>
  <si>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</si>
  <si>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</si>
  <si>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</si>
  <si>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</si>
  <si>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</si>
  <si>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</si>
  <si>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</si>
  <si>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</si>
  <si>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</si>
  <si>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</si>
  <si>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</si>
  <si>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</si>
  <si>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</si>
  <si>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</si>
  <si>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</si>
  <si>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</si>
  <si>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</si>
  <si>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</si>
  <si>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</si>
  <si>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</si>
  <si>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</si>
  <si>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</si>
  <si>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</si>
  <si>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</si>
  <si>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</si>
  <si>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</si>
  <si>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</si>
  <si>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</si>
  <si>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</si>
  <si>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</si>
  <si>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</si>
  <si>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</si>
  <si>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</si>
  <si>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</si>
  <si>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</si>
  <si>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</si>
  <si>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</si>
  <si>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</si>
  <si>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</si>
  <si>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</si>
  <si>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</si>
  <si>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</si>
  <si>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</si>
  <si>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</si>
  <si>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</si>
  <si>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</si>
  <si>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</si>
  <si>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</si>
  <si>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</si>
  <si>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</si>
  <si>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</si>
  <si>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</si>
  <si>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</si>
  <si>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</si>
  <si>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</si>
  <si>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</si>
  <si>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</si>
  <si>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</si>
  <si>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</si>
  <si>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</si>
  <si>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</si>
  <si>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</si>
  <si>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</si>
  <si>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</si>
  <si>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</si>
  <si>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</si>
  <si>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</si>
  <si>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</si>
  <si>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</si>
  <si>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</si>
  <si>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</si>
  <si>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</si>
  <si>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</si>
  <si>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</si>
  <si>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</si>
  <si>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</si>
  <si>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</si>
  <si>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</si>
  <si>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</si>
  <si>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</si>
  <si>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</si>
  <si>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</si>
  <si>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</si>
  <si>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</si>
  <si>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</si>
  <si>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</si>
  <si>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</si>
  <si>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</si>
  <si>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</si>
  <si>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</si>
  <si>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</si>
  <si>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</si>
  <si>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</si>
  <si>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</si>
  <si>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</si>
  <si>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</si>
  <si>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</si>
  <si>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</si>
  <si>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</si>
  <si>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</si>
  <si>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</si>
  <si>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</si>
  <si>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</si>
  <si>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</si>
  <si>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</si>
  <si>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</si>
  <si>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</si>
  <si>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</si>
  <si>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</si>
  <si>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</si>
  <si>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</si>
  <si>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</si>
  <si>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</si>
  <si>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</si>
  <si>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</si>
  <si>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</si>
  <si>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</si>
  <si>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</si>
  <si>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</si>
  <si>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</si>
  <si>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</si>
  <si>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</si>
  <si>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</si>
  <si>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</si>
  <si>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</si>
  <si>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</si>
  <si>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</si>
  <si>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</si>
  <si>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</si>
  <si>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</si>
  <si>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</si>
  <si>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</si>
  <si>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</si>
  <si>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</si>
  <si>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</si>
  <si>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</si>
  <si>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</si>
  <si>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</si>
  <si>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</si>
  <si>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</si>
  <si>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</si>
  <si>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</si>
  <si>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</si>
  <si>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</si>
  <si>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</si>
  <si>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</si>
  <si>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</si>
  <si>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</si>
  <si>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</si>
  <si>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</si>
  <si>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</si>
  <si>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</si>
  <si>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</si>
  <si>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</si>
  <si>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</si>
  <si>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</si>
  <si>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</si>
  <si>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</si>
  <si>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</si>
  <si>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</si>
  <si>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</si>
  <si>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</si>
  <si>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</si>
  <si>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</si>
  <si>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</si>
  <si>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</si>
  <si>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</si>
  <si>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</si>
  <si>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</si>
  <si>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</si>
  <si>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</si>
  <si>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</si>
  <si>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</si>
  <si>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</si>
  <si>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</si>
  <si>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</si>
  <si>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</si>
  <si>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</si>
  <si>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</si>
  <si>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</si>
  <si>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</si>
  <si>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</si>
  <si>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</si>
  <si>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</si>
  <si>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</si>
  <si>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</si>
  <si>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</si>
  <si>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</si>
  <si>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</si>
  <si>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</si>
  <si>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</si>
  <si>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</si>
  <si>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</si>
  <si>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</si>
  <si>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</si>
  <si>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</si>
  <si>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</si>
  <si>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</si>
  <si>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</si>
  <si>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</si>
  <si>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</si>
  <si>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</si>
  <si>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</si>
  <si>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</si>
  <si>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</si>
  <si>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</si>
  <si>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</si>
  <si>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</si>
  <si>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</si>
  <si>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</si>
  <si>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</si>
  <si>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</si>
  <si>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</si>
  <si>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</si>
  <si>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</si>
  <si>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</si>
  <si>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</si>
  <si>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</si>
  <si>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</si>
  <si>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</si>
  <si>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</si>
  <si>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</si>
  <si>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</si>
  <si>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</si>
  <si>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</si>
  <si>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</si>
  <si>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</si>
  <si>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</si>
  <si>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</si>
  <si>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</si>
  <si>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</si>
  <si>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</si>
  <si>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</si>
  <si>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</si>
  <si>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</si>
  <si>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</si>
  <si>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</si>
  <si>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</si>
  <si>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</si>
  <si>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</si>
  <si>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</si>
  <si>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</si>
  <si>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</si>
  <si>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</si>
  <si>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</si>
  <si>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</si>
  <si>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</si>
  <si>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</si>
  <si>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</si>
  <si>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</si>
  <si>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</si>
  <si>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</si>
  <si>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</si>
  <si>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</si>
  <si>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</si>
  <si>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</si>
  <si>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</si>
  <si>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</si>
  <si>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</si>
  <si>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</si>
  <si>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</si>
  <si>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</si>
  <si>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</si>
  <si>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</si>
  <si>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</si>
  <si>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</si>
  <si>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</si>
  <si>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</si>
  <si>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</si>
  <si>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</si>
  <si>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</si>
  <si>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</si>
  <si>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</si>
  <si>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</si>
  <si>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</si>
  <si>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</si>
  <si>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</si>
  <si>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</si>
  <si>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</si>
  <si>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</si>
  <si>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</si>
  <si>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</si>
  <si>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</si>
  <si>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</si>
  <si>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</si>
  <si>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</si>
  <si>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</si>
  <si>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</si>
  <si>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</si>
  <si>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</si>
  <si>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</si>
  <si>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</si>
  <si>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</si>
  <si>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</si>
  <si>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</si>
  <si>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</si>
  <si>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</si>
  <si>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</si>
  <si>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</si>
  <si>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</si>
  <si>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</si>
  <si>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</si>
  <si>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</si>
  <si>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</si>
  <si>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</si>
  <si>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</si>
  <si>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</si>
  <si>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</si>
  <si>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</si>
  <si>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</si>
  <si>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</si>
  <si>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</si>
  <si>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</si>
  <si>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</si>
  <si>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</si>
  <si>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</si>
  <si>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</si>
  <si>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</si>
  <si>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</si>
  <si>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</si>
  <si>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</si>
  <si>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</si>
  <si>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</si>
  <si>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</si>
  <si>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</si>
  <si>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</si>
  <si>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</si>
  <si>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</si>
  <si>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</si>
  <si>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</si>
  <si>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</si>
  <si>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</si>
  <si>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</si>
  <si>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</si>
  <si>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</si>
  <si>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</si>
  <si>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</si>
  <si>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</si>
  <si>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</si>
  <si>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</si>
  <si>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</si>
  <si>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</si>
  <si>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</si>
  <si>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</si>
  <si>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</si>
  <si>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</si>
  <si>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</si>
  <si>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</si>
  <si>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</si>
  <si>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</si>
  <si>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</si>
  <si>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</si>
  <si>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</si>
  <si>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</si>
  <si>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</si>
  <si>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</si>
  <si>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</si>
  <si>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</si>
  <si>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</si>
  <si>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</si>
  <si>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</si>
  <si>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</si>
  <si>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</si>
  <si>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</si>
  <si>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</si>
  <si>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</si>
  <si>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</si>
  <si>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</si>
  <si>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</si>
  <si>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</si>
  <si>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</si>
  <si>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</si>
  <si>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</si>
  <si>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</si>
  <si>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</si>
  <si>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</si>
  <si>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</si>
  <si>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</si>
  <si>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</si>
  <si>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</si>
  <si>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</si>
  <si>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</si>
  <si>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</si>
  <si>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</si>
  <si>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</si>
  <si>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</si>
  <si>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</si>
  <si>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</si>
  <si>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</si>
  <si>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</si>
  <si>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</si>
  <si>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</si>
  <si>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</si>
  <si>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</si>
  <si>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</si>
  <si>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</si>
  <si>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</si>
  <si>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</si>
  <si>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</si>
  <si>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</si>
  <si>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</si>
  <si>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</si>
  <si>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</si>
  <si>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</si>
  <si>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</si>
  <si>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</si>
  <si>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</si>
  <si>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</si>
  <si>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</si>
  <si>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</si>
  <si>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</si>
  <si>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</si>
  <si>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</si>
  <si>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</si>
  <si>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</si>
  <si>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</si>
  <si>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</si>
  <si>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</si>
  <si>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</si>
  <si>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</si>
  <si>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</si>
  <si>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</si>
  <si>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</si>
  <si>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</si>
  <si>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</si>
  <si>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</si>
  <si>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</si>
  <si>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</si>
  <si>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</si>
  <si>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</si>
  <si>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</si>
  <si>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</si>
  <si>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</si>
  <si>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</si>
  <si>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</si>
  <si>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</si>
  <si>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</si>
  <si>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</si>
  <si>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</si>
  <si>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</si>
  <si>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</si>
  <si>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</si>
  <si>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</si>
  <si>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</si>
  <si>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</si>
  <si>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</si>
  <si>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</si>
  <si>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</si>
  <si>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</si>
  <si>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</si>
  <si>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</si>
  <si>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</si>
  <si>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</si>
  <si>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</si>
  <si>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</si>
  <si>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</si>
  <si>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</si>
  <si>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</si>
  <si>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</si>
  <si>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</si>
  <si>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</si>
  <si>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</si>
  <si>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</si>
  <si>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</si>
  <si>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</si>
  <si>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</si>
  <si>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</si>
  <si>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</si>
  <si>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</si>
  <si>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</si>
  <si>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</si>
  <si>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</si>
  <si>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</si>
  <si>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</si>
  <si>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</si>
  <si>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</si>
  <si>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</si>
  <si>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</si>
  <si>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</si>
  <si>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</si>
  <si>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</si>
  <si>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</si>
  <si>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</si>
  <si>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</si>
  <si>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</si>
  <si>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</si>
  <si>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</si>
  <si>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</si>
  <si>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</si>
  <si>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</si>
  <si>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</si>
  <si>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</si>
  <si>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</si>
  <si>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</si>
  <si>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</si>
  <si>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</si>
  <si>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</si>
  <si>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</si>
  <si>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</si>
  <si>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</si>
  <si>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</si>
  <si>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</si>
  <si>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</si>
  <si>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</si>
  <si>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</si>
  <si>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</si>
  <si>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</si>
  <si>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</si>
  <si>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</si>
  <si>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</si>
  <si>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</si>
  <si>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</si>
  <si>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</si>
  <si>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</si>
  <si>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</si>
  <si>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</si>
  <si>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</si>
  <si>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</si>
  <si>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</si>
  <si>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</si>
  <si>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</si>
  <si>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</si>
  <si>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</si>
  <si>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</si>
  <si>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</si>
  <si>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</si>
  <si>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</si>
  <si>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</si>
  <si>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</si>
  <si>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</si>
  <si>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</si>
  <si>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</si>
  <si>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</si>
  <si>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</si>
  <si>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</si>
  <si>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</si>
  <si>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</si>
  <si>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</si>
  <si>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</si>
  <si>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</si>
  <si>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</si>
  <si>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</si>
  <si>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</si>
  <si>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</si>
  <si>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</si>
  <si>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</si>
  <si>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</si>
  <si>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</si>
  <si>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</si>
  <si>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</si>
  <si>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</si>
  <si>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</si>
  <si>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</si>
  <si>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</si>
  <si>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</si>
  <si>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</si>
  <si>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</si>
  <si>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</si>
  <si>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</si>
  <si>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</si>
  <si>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</si>
  <si>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</si>
  <si>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</si>
  <si>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</si>
  <si>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</si>
  <si>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</si>
  <si>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</si>
  <si>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</si>
  <si>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</si>
  <si>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</si>
  <si>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</si>
  <si>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</si>
  <si>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</si>
  <si>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</si>
  <si>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</si>
  <si>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</si>
  <si>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</si>
  <si>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</si>
  <si>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</si>
  <si>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</si>
  <si>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</si>
  <si>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</si>
  <si>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</si>
  <si>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</si>
  <si>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</si>
  <si>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</si>
  <si>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</si>
  <si>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</si>
  <si>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</si>
  <si>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</si>
  <si>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</si>
  <si>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</si>
  <si>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</si>
  <si>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</si>
  <si>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</si>
  <si>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</si>
  <si>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</si>
  <si>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</si>
  <si>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</si>
  <si>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</si>
  <si>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</si>
  <si>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</si>
  <si>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</si>
  <si>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</si>
  <si>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</si>
  <si>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</si>
  <si>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</si>
  <si>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</si>
  <si>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</si>
  <si>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</si>
  <si>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</si>
  <si>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</si>
  <si>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</si>
  <si>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</si>
  <si>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</si>
  <si>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</si>
  <si>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</si>
  <si>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</si>
  <si>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</si>
  <si>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</si>
  <si>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</si>
  <si>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</si>
  <si>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</si>
  <si>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</si>
  <si>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</si>
  <si>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</si>
  <si>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</si>
  <si>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</si>
  <si>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</si>
  <si>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</si>
  <si>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</si>
  <si>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</si>
  <si>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</si>
  <si>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</si>
  <si>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</si>
  <si>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</si>
  <si>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</si>
  <si>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</si>
  <si>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</si>
  <si>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</si>
  <si>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</si>
  <si>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</si>
  <si>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</si>
  <si>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</si>
  <si>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</si>
  <si>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</si>
  <si>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</si>
  <si>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</si>
  <si>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</si>
  <si>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</si>
  <si>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</si>
  <si>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</si>
  <si>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</si>
  <si>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</si>
  <si>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</si>
  <si>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</si>
  <si>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</si>
  <si>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</si>
  <si>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</si>
  <si>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</si>
  <si>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</si>
  <si>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</si>
  <si>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</si>
  <si>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</si>
  <si>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</si>
  <si>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</si>
  <si>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</si>
  <si>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</si>
  <si>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</si>
  <si>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</si>
  <si>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</si>
  <si>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</si>
  <si>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</si>
  <si>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</si>
  <si>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</si>
  <si>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</si>
  <si>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</si>
  <si>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</si>
  <si>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</si>
  <si>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</si>
  <si>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</si>
  <si>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</si>
  <si>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</si>
  <si>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</si>
  <si>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</si>
  <si>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</si>
  <si>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</si>
  <si>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</si>
  <si>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</si>
  <si>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</si>
  <si>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</si>
  <si>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</si>
  <si>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</si>
  <si>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</si>
  <si>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</si>
  <si>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</si>
  <si>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</si>
  <si>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</si>
  <si>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</si>
  <si>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</si>
  <si>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</si>
  <si>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</si>
  <si>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</si>
  <si>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</si>
  <si>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</si>
  <si>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</si>
  <si>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</si>
  <si>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</si>
  <si>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</si>
  <si>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</si>
  <si>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</si>
  <si>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</si>
  <si>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</si>
  <si>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</si>
  <si>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</si>
  <si>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</si>
  <si>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</si>
  <si>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</si>
  <si>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</si>
  <si>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</si>
  <si>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</si>
  <si>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</si>
  <si>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</si>
  <si>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</si>
  <si>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</si>
  <si>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</si>
  <si>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</si>
  <si>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</si>
  <si>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</si>
  <si>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</si>
  <si>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</si>
  <si>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</si>
  <si>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</si>
  <si>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</si>
  <si>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</si>
  <si>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</si>
  <si>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</si>
  <si>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</si>
  <si>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</si>
  <si>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</si>
  <si>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</si>
  <si>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</si>
  <si>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</si>
  <si>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</si>
  <si>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</si>
  <si>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</si>
  <si>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</si>
  <si>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</si>
  <si>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</si>
  <si>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</si>
  <si>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</si>
  <si>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</si>
  <si>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</si>
  <si>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</si>
  <si>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</si>
  <si>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</si>
  <si>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</si>
  <si>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</si>
  <si>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</si>
  <si>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</si>
  <si>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</si>
  <si>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</si>
  <si>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</si>
  <si>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</si>
  <si>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</si>
  <si>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</si>
  <si>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</si>
  <si>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</si>
  <si>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</si>
  <si>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</si>
  <si>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</si>
  <si>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</si>
  <si>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</si>
  <si>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</si>
  <si>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</si>
  <si>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</si>
  <si>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</si>
  <si>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</si>
  <si>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</si>
  <si>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</si>
  <si>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</si>
  <si>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</si>
  <si>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</si>
  <si>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</si>
  <si>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</si>
  <si>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</si>
  <si>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</si>
  <si>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</si>
  <si>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</si>
  <si>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</si>
  <si>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</si>
  <si>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</si>
  <si>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</si>
  <si>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</si>
  <si>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</si>
  <si>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</si>
  <si>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</si>
  <si>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</si>
  <si>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</si>
  <si>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</si>
  <si>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</si>
  <si>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</si>
  <si>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</si>
  <si>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</si>
  <si>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</si>
  <si>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</si>
  <si>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</si>
  <si>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</si>
  <si>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</si>
  <si>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</si>
  <si>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</si>
  <si>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</si>
  <si>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</si>
  <si>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</si>
  <si>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</si>
  <si>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</si>
  <si>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</si>
  <si>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</si>
  <si>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</si>
  <si>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</si>
  <si>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</si>
  <si>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</si>
  <si>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</si>
  <si>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</si>
  <si>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</si>
  <si>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</si>
  <si>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</si>
  <si>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</si>
  <si>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</si>
  <si>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</si>
  <si>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</si>
  <si>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</si>
  <si>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</si>
  <si>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</si>
  <si>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</si>
  <si>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</si>
  <si>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</si>
  <si>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</si>
  <si>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</si>
  <si>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</si>
  <si>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</si>
  <si>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</si>
  <si>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</si>
  <si>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</si>
  <si>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</si>
  <si>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</si>
  <si>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</si>
  <si>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</si>
  <si>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</si>
  <si>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</si>
  <si>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</si>
  <si>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</si>
  <si>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</si>
  <si>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</si>
  <si>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</si>
  <si>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</si>
  <si>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</si>
  <si>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</si>
  <si>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</si>
  <si>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</si>
  <si>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</si>
  <si>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</si>
  <si>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</si>
  <si>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</si>
  <si>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</si>
  <si>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</si>
  <si>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</si>
  <si>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</si>
  <si>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</si>
  <si>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</si>
  <si>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</si>
  <si>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</si>
  <si>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</si>
  <si>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</si>
  <si>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</si>
  <si>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</si>
  <si>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</si>
  <si>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</si>
  <si>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</si>
  <si>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</si>
  <si>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</si>
  <si>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</si>
  <si>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</si>
  <si>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</si>
  <si>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</si>
  <si>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</si>
  <si>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</si>
  <si>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</si>
  <si>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</si>
  <si>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</si>
  <si>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</si>
  <si>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</si>
  <si>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</si>
  <si>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</si>
  <si>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</si>
  <si>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</si>
  <si>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</si>
  <si>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</si>
  <si>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</si>
  <si>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</si>
  <si>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</si>
  <si>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</si>
  <si>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</si>
  <si>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</si>
  <si>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</si>
  <si>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</si>
  <si>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</si>
  <si>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</si>
  <si>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</si>
  <si>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</si>
  <si>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</si>
  <si>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</si>
  <si>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</si>
  <si>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</si>
  <si>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</si>
  <si>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</si>
  <si>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</si>
  <si>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</si>
  <si>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</si>
  <si>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</si>
  <si>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</si>
  <si>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</si>
  <si>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</si>
  <si>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</si>
  <si>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</si>
  <si>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</si>
  <si>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</si>
  <si>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</si>
  <si>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</si>
  <si>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</si>
  <si>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</si>
  <si>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</si>
  <si>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</si>
  <si>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</si>
  <si>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</si>
  <si>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</si>
  <si>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</si>
  <si>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</si>
  <si>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</si>
  <si>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</si>
  <si>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</si>
  <si>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</si>
  <si>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</si>
  <si>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</si>
  <si>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</si>
  <si>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</si>
  <si>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</si>
  <si>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</si>
  <si>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</si>
  <si>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</si>
  <si>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</si>
  <si>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</si>
  <si>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</si>
  <si>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</si>
  <si>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</si>
  <si>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</si>
  <si>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</si>
  <si>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</si>
  <si>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</si>
  <si>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</si>
  <si>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</si>
  <si>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</si>
  <si>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</si>
  <si>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</si>
  <si>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</si>
  <si>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</si>
  <si>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</si>
  <si>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</si>
  <si>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</si>
  <si>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</si>
  <si>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</si>
  <si>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</si>
  <si>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</si>
  <si>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</si>
  <si>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</si>
  <si>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</si>
  <si>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</si>
  <si>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</si>
  <si>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</si>
  <si>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</si>
  <si>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</si>
  <si>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</si>
  <si>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</si>
  <si>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</si>
  <si>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</si>
  <si>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</si>
  <si>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</si>
  <si>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</si>
  <si>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</si>
  <si>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</si>
  <si>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</si>
  <si>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</si>
  <si>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</si>
  <si>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</si>
  <si>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</si>
  <si>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</si>
  <si>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</si>
  <si>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</si>
  <si>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</si>
  <si>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</si>
  <si>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</si>
  <si>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</si>
  <si>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</si>
  <si>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</si>
  <si>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</si>
  <si>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</si>
  <si>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</si>
  <si>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</si>
  <si>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</si>
  <si>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</si>
  <si>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</si>
  <si>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</si>
  <si>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</si>
  <si>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</si>
  <si>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</si>
  <si>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</si>
  <si>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</si>
  <si>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</si>
  <si>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</si>
  <si>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</si>
  <si>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</si>
  <si>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</si>
  <si>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</si>
  <si>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</si>
  <si>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</si>
  <si>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</si>
  <si>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</si>
  <si>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</si>
  <si>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</si>
  <si>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</si>
  <si>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</si>
  <si>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</si>
  <si>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</si>
  <si>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</si>
  <si>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</si>
  <si>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</si>
  <si>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</si>
  <si>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</si>
  <si>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</si>
  <si>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</si>
  <si>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</si>
  <si>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</si>
  <si>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</si>
  <si>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</si>
  <si>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</si>
  <si>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</si>
  <si>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</si>
  <si>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</si>
  <si>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</si>
  <si>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</si>
  <si>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</si>
  <si>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</si>
  <si>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</si>
  <si>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</si>
  <si>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</si>
  <si>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</si>
  <si>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</si>
  <si>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</si>
  <si>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</si>
  <si>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</si>
  <si>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</si>
  <si>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</si>
  <si>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</si>
  <si>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</si>
  <si>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</si>
  <si>
    <t>Remove marginal tariffs</t>
  </si>
  <si>
    <t>Social Tranche</t>
  </si>
  <si>
    <t>Note: VAT is only paid when total consumption falls into tranche 3. The following are the policies that can be simulated  e0 = no VAT exemptions; es = VAT exemption for social tranche only, e1 = VAT exemption for social tranche and T1 consumption; e2 VAT exemption for the consumption TS, T1, T2.</t>
  </si>
  <si>
    <t>e2</t>
  </si>
  <si>
    <t>Total T.</t>
  </si>
  <si>
    <t>Avg. T.</t>
  </si>
  <si>
    <t>Elec. Cons. (Kwh bimonth)</t>
  </si>
  <si>
    <t>tariffs_pre_ts</t>
  </si>
  <si>
    <t>tranches_pre</t>
  </si>
  <si>
    <t>tariffs_post_ts</t>
  </si>
  <si>
    <t>tranches_post</t>
  </si>
  <si>
    <t>dmp_pre_tar_ts</t>
  </si>
  <si>
    <t>dmp_pre_tra_ts</t>
  </si>
  <si>
    <t>dmp_post_tar_ts</t>
  </si>
  <si>
    <t>dmp_post_tra_ts</t>
  </si>
  <si>
    <t>full_tariffs_elec</t>
  </si>
  <si>
    <t>By tranches</t>
  </si>
  <si>
    <t>By consumption groups</t>
  </si>
  <si>
    <t>TS</t>
  </si>
  <si>
    <t>No elec.</t>
  </si>
  <si>
    <t>DPP post</t>
  </si>
  <si>
    <t>DPP pre</t>
  </si>
  <si>
    <t>DMP pre</t>
  </si>
  <si>
    <t>DMP post</t>
  </si>
  <si>
    <t>Indicator</t>
  </si>
  <si>
    <t>Gini</t>
  </si>
  <si>
    <t>Poverty (Headcount ratio, %)</t>
  </si>
  <si>
    <t>Tranche sociale</t>
  </si>
  <si>
    <t>VAT collected</t>
  </si>
  <si>
    <t>Gross revenue from tariffs</t>
  </si>
  <si>
    <t>Subsidy (Direct)</t>
  </si>
  <si>
    <t>Subsidy (Indirect)</t>
  </si>
  <si>
    <t>All numbers below are in million CFAF</t>
  </si>
  <si>
    <t>Non-users</t>
  </si>
  <si>
    <t>Increase in revenue due to removing marginal tariffs</t>
  </si>
  <si>
    <t>Decrease in revenue due to creating social tranche</t>
  </si>
  <si>
    <t>Net fiscal effect (incl. Senelec)</t>
  </si>
  <si>
    <t>Marg. T</t>
  </si>
  <si>
    <t>Revenue net of VAT for Senelec</t>
  </si>
  <si>
    <t>Net fiscal effect (VAT collected - direct subsidies)</t>
  </si>
  <si>
    <t>mean</t>
  </si>
  <si>
    <t>p10</t>
  </si>
  <si>
    <t>p25</t>
  </si>
  <si>
    <t>p75</t>
  </si>
  <si>
    <t>p90</t>
  </si>
  <si>
    <t>max</t>
  </si>
  <si>
    <t>median</t>
  </si>
  <si>
    <t>Full range of spending changes</t>
  </si>
  <si>
    <t>80% of the population in each income decile is in this interval</t>
  </si>
  <si>
    <t>50% of the population in each income decile is in this interval</t>
  </si>
  <si>
    <t>Median</t>
  </si>
  <si>
    <t>Table 1. Policy parameters under each of the four scenarios</t>
  </si>
  <si>
    <t>VAT exempt</t>
  </si>
  <si>
    <t>T1 and T2</t>
  </si>
  <si>
    <t>Pricing</t>
  </si>
  <si>
    <t>Social tranche</t>
  </si>
  <si>
    <t xml:space="preserve">   Social Tranche</t>
  </si>
  <si>
    <t>-</t>
  </si>
  <si>
    <t xml:space="preserve">   Tranche 1</t>
  </si>
  <si>
    <t xml:space="preserve">   Tranche 2</t>
  </si>
  <si>
    <t xml:space="preserve">   Tranche 3</t>
  </si>
  <si>
    <t>Tariff (FCFA/kWh)</t>
  </si>
  <si>
    <t>400 </t>
  </si>
  <si>
    <r>
      <t>Household’s Low Power (</t>
    </r>
    <r>
      <rPr>
        <b/>
        <i/>
        <sz val="8"/>
        <color rgb="FF000000"/>
        <rFont val="Calibri"/>
        <family val="2"/>
        <scheme val="minor"/>
      </rPr>
      <t>Domestique Petite Puissance</t>
    </r>
    <r>
      <rPr>
        <b/>
        <sz val="8"/>
        <color rgb="FF000000"/>
        <rFont val="Calibri"/>
        <family val="2"/>
        <scheme val="minor"/>
      </rPr>
      <t>)</t>
    </r>
  </si>
  <si>
    <r>
      <t>Household’s Medium Power (</t>
    </r>
    <r>
      <rPr>
        <b/>
        <i/>
        <sz val="8"/>
        <color rgb="FF000000"/>
        <rFont val="Calibri"/>
        <family val="2"/>
        <scheme val="minor"/>
      </rPr>
      <t>Domestique Moyenne Puissance</t>
    </r>
    <r>
      <rPr>
        <b/>
        <sz val="8"/>
        <color rgb="FF000000"/>
        <rFont val="Calibri"/>
        <family val="2"/>
        <scheme val="minor"/>
      </rPr>
      <t>)</t>
    </r>
  </si>
  <si>
    <r>
      <t>Household’s Postpaid High Power</t>
    </r>
    <r>
      <rPr>
        <sz val="8"/>
        <color rgb="FF000000"/>
        <rFont val="Calibri"/>
        <family val="2"/>
        <scheme val="minor"/>
      </rPr>
      <t> </t>
    </r>
    <r>
      <rPr>
        <b/>
        <sz val="8"/>
        <color rgb="FF000000"/>
        <rFont val="Calibri"/>
        <family val="2"/>
        <scheme val="minor"/>
      </rPr>
      <t xml:space="preserve"> (</t>
    </r>
    <r>
      <rPr>
        <b/>
        <i/>
        <sz val="8"/>
        <color rgb="FF000000"/>
        <rFont val="Calibri"/>
        <family val="2"/>
        <scheme val="minor"/>
      </rPr>
      <t>Domestique Grande Puissance</t>
    </r>
    <r>
      <rPr>
        <b/>
        <sz val="8"/>
        <color rgb="FF000000"/>
        <rFont val="Calibri"/>
        <family val="2"/>
        <scheme val="minor"/>
      </rPr>
      <t>)</t>
    </r>
  </si>
  <si>
    <t>Reform 4</t>
  </si>
  <si>
    <t>Reform 5</t>
  </si>
  <si>
    <t>Inc. Block</t>
  </si>
  <si>
    <t>Volume</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</si>
  <si>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</si>
  <si>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</si>
  <si>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</si>
  <si>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</si>
  <si>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</si>
  <si>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</si>
  <si>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</si>
  <si>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</si>
  <si>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</si>
  <si>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</si>
  <si>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</si>
  <si>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</si>
  <si>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</si>
  <si>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</si>
  <si>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</si>
  <si>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</si>
  <si>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</si>
  <si>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</si>
  <si>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</si>
  <si>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</si>
  <si>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</si>
  <si>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</si>
  <si>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</si>
  <si>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</si>
  <si>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</si>
  <si>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</si>
  <si>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</si>
  <si>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</si>
  <si>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</si>
  <si>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</si>
  <si>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</si>
  <si>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</si>
  <si>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</si>
  <si>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</si>
  <si>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</si>
  <si>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</si>
  <si>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</si>
  <si>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</si>
  <si>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</si>
  <si>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</si>
  <si>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</si>
  <si>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</si>
  <si>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</si>
  <si>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</si>
  <si>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</si>
  <si>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</si>
  <si>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</si>
  <si>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</si>
  <si>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</si>
  <si>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</si>
  <si>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</si>
  <si>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</si>
  <si>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</si>
  <si>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</si>
  <si>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</si>
  <si>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</si>
  <si>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</si>
  <si>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</si>
  <si>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</si>
  <si>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</si>
  <si>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</si>
  <si>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</si>
  <si>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</si>
  <si>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</si>
  <si>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</si>
  <si>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</si>
  <si>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</si>
  <si>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</si>
  <si>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</si>
  <si>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</si>
  <si>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</si>
  <si>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</si>
  <si>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</si>
  <si>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</si>
  <si>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</si>
  <si>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</si>
  <si>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</si>
  <si>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</si>
  <si>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</si>
  <si>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</si>
  <si>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</si>
  <si>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</si>
  <si>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</si>
  <si>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</si>
  <si>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</si>
  <si>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</si>
  <si>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</si>
  <si>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</si>
  <si>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</si>
  <si>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</si>
  <si>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</si>
  <si>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</si>
  <si>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</si>
  <si>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</si>
  <si>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</si>
  <si>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</si>
  <si>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</si>
  <si>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</si>
  <si>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</si>
  <si>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</si>
  <si>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</si>
  <si>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</si>
  <si>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</si>
  <si>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</si>
  <si>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</si>
  <si>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</si>
  <si>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</si>
  <si>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</si>
  <si>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</si>
  <si>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</si>
  <si>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</si>
  <si>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</si>
  <si>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</si>
  <si>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</si>
  <si>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</si>
  <si>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</si>
  <si>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</si>
  <si>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</si>
  <si>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</si>
  <si>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</si>
  <si>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</si>
  <si>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</si>
  <si>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</si>
  <si>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</si>
  <si>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</si>
  <si>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</si>
  <si>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</si>
  <si>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</si>
  <si>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</si>
  <si>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</si>
  <si>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</si>
  <si>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</si>
  <si>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</si>
  <si>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</si>
  <si>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</si>
  <si>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</si>
  <si>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</si>
  <si>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</si>
  <si>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</si>
  <si>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</si>
  <si>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</si>
  <si>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</si>
  <si>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</si>
  <si>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</si>
  <si>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</si>
  <si>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</si>
  <si>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</si>
  <si>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</si>
  <si>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</si>
  <si>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</si>
  <si>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</si>
  <si>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</si>
  <si>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</si>
  <si>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</si>
  <si>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</si>
  <si>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</si>
  <si>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</si>
  <si>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</si>
  <si>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</si>
  <si>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</si>
  <si>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</si>
  <si>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</si>
  <si>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</si>
  <si>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</si>
  <si>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</si>
  <si>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</si>
  <si>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</si>
  <si>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</si>
  <si>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</si>
  <si>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</si>
  <si>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</si>
  <si>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</si>
  <si>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</si>
  <si>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</si>
  <si>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</si>
  <si>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</si>
  <si>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</si>
  <si>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</si>
  <si>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</si>
  <si>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</si>
  <si>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</si>
  <si>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</si>
  <si>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</si>
  <si>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</si>
  <si>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</si>
  <si>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</si>
  <si>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</si>
  <si>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</si>
  <si>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</si>
  <si>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</si>
  <si>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</si>
  <si>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</si>
  <si>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</si>
  <si>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</si>
  <si>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</si>
  <si>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</si>
  <si>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</si>
  <si>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</si>
  <si>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</si>
  <si>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</si>
  <si>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</si>
  <si>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</si>
  <si>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</si>
  <si>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</si>
  <si>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</si>
  <si>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</si>
  <si>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</si>
  <si>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</si>
  <si>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</si>
  <si>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</si>
  <si>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</si>
  <si>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</si>
  <si>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</si>
  <si>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</si>
  <si>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</si>
  <si>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</si>
  <si>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</si>
  <si>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</si>
  <si>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</si>
  <si>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</si>
  <si>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</si>
  <si>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</si>
  <si>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</si>
  <si>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</si>
  <si>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</si>
  <si>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</si>
  <si>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</si>
  <si>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</si>
  <si>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</si>
  <si>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</si>
  <si>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</si>
  <si>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</si>
  <si>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</si>
  <si>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</si>
  <si>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</si>
  <si>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</si>
  <si>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</si>
  <si>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</si>
  <si>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</si>
  <si>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</si>
  <si>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</si>
  <si>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</si>
  <si>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</si>
  <si>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</si>
  <si>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</si>
  <si>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</si>
  <si>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</si>
  <si>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</si>
  <si>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</si>
  <si>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</si>
  <si>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</si>
  <si>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</si>
  <si>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</si>
  <si>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</si>
  <si>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</si>
  <si>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</si>
  <si>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</si>
  <si>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</si>
  <si>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</si>
  <si>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</si>
  <si>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</si>
  <si>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</si>
  <si>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</si>
  <si>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</si>
  <si>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</si>
  <si>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</si>
  <si>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</si>
  <si>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</si>
  <si>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</si>
  <si>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</si>
  <si>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</si>
  <si>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</si>
  <si>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</si>
  <si>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</si>
  <si>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</si>
  <si>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</si>
  <si>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</si>
  <si>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</si>
  <si>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</si>
  <si>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</si>
  <si>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</si>
  <si>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</si>
  <si>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</si>
  <si>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</si>
  <si>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</si>
  <si>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</si>
  <si>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</si>
  <si>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</si>
  <si>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</si>
  <si>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</si>
  <si>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</si>
  <si>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</si>
  <si>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</si>
  <si>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</si>
  <si>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</si>
  <si>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</si>
  <si>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</si>
  <si>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</si>
  <si>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</si>
  <si>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</si>
  <si>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</si>
  <si>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</si>
  <si>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</si>
  <si>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</si>
  <si>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</si>
  <si>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</si>
  <si>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</si>
  <si>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</si>
  <si>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</si>
  <si>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</si>
  <si>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</si>
  <si>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</si>
  <si>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</si>
  <si>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</si>
  <si>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</si>
  <si>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</si>
  <si>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</si>
  <si>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</si>
  <si>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</si>
  <si>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</si>
  <si>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</si>
  <si>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</si>
  <si>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</si>
  <si>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</si>
  <si>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</si>
  <si>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</si>
  <si>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</si>
  <si>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</si>
  <si>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</si>
  <si>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</si>
  <si>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</si>
  <si>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</si>
  <si>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</si>
  <si>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</si>
  <si>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</si>
  <si>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</si>
  <si>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</si>
  <si>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</si>
  <si>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</si>
  <si>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</si>
  <si>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</si>
  <si>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</si>
  <si>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</si>
  <si>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</si>
  <si>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</si>
  <si>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</si>
  <si>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</si>
  <si>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</si>
  <si>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</si>
  <si>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</si>
  <si>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</si>
  <si>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</si>
  <si>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</si>
  <si>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</si>
  <si>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</si>
  <si>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</si>
  <si>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</si>
  <si>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</si>
  <si>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</si>
  <si>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</si>
  <si>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</si>
  <si>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</si>
  <si>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</si>
  <si>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</si>
  <si>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</si>
  <si>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</si>
  <si>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</si>
  <si>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</si>
  <si>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</si>
  <si>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</si>
  <si>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</si>
  <si>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</si>
  <si>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</si>
  <si>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</si>
  <si>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</si>
  <si>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</si>
  <si>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</si>
  <si>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</si>
  <si>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</si>
  <si>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</si>
  <si>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</si>
  <si>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</si>
  <si>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</si>
  <si>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</si>
  <si>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</si>
  <si>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</si>
  <si>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</si>
  <si>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</si>
  <si>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</si>
  <si>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</si>
  <si>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</si>
  <si>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</si>
  <si>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</si>
  <si>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</si>
  <si>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</si>
  <si>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</si>
  <si>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</si>
  <si>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</si>
  <si>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</si>
  <si>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</si>
  <si>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</si>
  <si>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</si>
  <si>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</si>
  <si>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</si>
  <si>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</si>
  <si>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</si>
  <si>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</si>
  <si>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</si>
  <si>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</si>
  <si>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</si>
  <si>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</si>
  <si>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</si>
  <si>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</si>
  <si>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</si>
  <si>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</si>
  <si>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</si>
  <si>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</si>
  <si>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</si>
  <si>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</si>
  <si>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</si>
  <si>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</si>
  <si>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</si>
  <si>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</si>
  <si>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</si>
  <si>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</si>
  <si>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</si>
  <si>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</si>
  <si>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</si>
  <si>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</si>
  <si>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</si>
  <si>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</si>
  <si>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</si>
  <si>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</si>
  <si>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</si>
  <si>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</si>
  <si>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</si>
  <si>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</si>
  <si>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</si>
  <si>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</si>
  <si>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</si>
  <si>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</si>
  <si>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</si>
  <si>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</si>
  <si>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</si>
  <si>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</si>
  <si>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</si>
  <si>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</si>
  <si>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</si>
  <si>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</si>
  <si>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</si>
  <si>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</si>
  <si>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</si>
  <si>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</si>
  <si>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</si>
  <si>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</si>
  <si>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</si>
  <si>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</si>
  <si>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</si>
  <si>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</si>
  <si>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</si>
  <si>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</si>
  <si>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</si>
  <si>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</si>
  <si>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</si>
  <si>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</si>
  <si>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</si>
  <si>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</si>
  <si>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</si>
  <si>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</si>
  <si>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</si>
  <si>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</si>
  <si>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</si>
  <si>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</si>
  <si>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</si>
  <si>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</si>
  <si>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</si>
  <si>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</si>
  <si>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</si>
  <si>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</si>
  <si>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</si>
  <si>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</si>
  <si>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</si>
  <si>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</si>
  <si>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</si>
  <si>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</si>
  <si>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</si>
  <si>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</si>
  <si>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</si>
  <si>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</si>
  <si>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</si>
  <si>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</si>
  <si>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</si>
  <si>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</si>
  <si>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</si>
  <si>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</si>
  <si>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</si>
  <si>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</si>
  <si>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</si>
  <si>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</si>
  <si>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</si>
  <si>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</si>
  <si>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</si>
  <si>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</si>
  <si>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</si>
  <si>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</si>
  <si>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</si>
  <si>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</si>
  <si>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</si>
  <si>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</si>
  <si>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</si>
  <si>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</si>
  <si>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</si>
  <si>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</si>
  <si>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</si>
  <si>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</si>
  <si>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</si>
  <si>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</si>
  <si>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</si>
  <si>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</si>
  <si>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</si>
  <si>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</si>
  <si>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</si>
  <si>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</si>
  <si>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</si>
  <si>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</si>
  <si>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</si>
  <si>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</si>
  <si>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</si>
  <si>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</si>
  <si>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</si>
  <si>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</si>
  <si>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</si>
  <si>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</si>
  <si>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</si>
  <si>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</si>
  <si>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</si>
  <si>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</si>
  <si>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</si>
  <si>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</si>
  <si>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</si>
  <si>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</si>
  <si>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</si>
  <si>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</si>
  <si>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</si>
  <si>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</si>
  <si>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</si>
  <si>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</si>
  <si>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</si>
  <si>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</si>
  <si>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</si>
  <si>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</si>
  <si>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</si>
  <si>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</si>
  <si>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</si>
  <si>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</si>
  <si>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</si>
  <si>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</si>
  <si>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</si>
  <si>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</si>
  <si>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</si>
  <si>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</si>
  <si>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</si>
  <si>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</si>
  <si>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</si>
  <si>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</si>
  <si>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</si>
  <si>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</si>
  <si>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</si>
  <si>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</si>
  <si>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</si>
  <si>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</si>
  <si>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</si>
  <si>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</si>
  <si>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</si>
  <si>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</si>
  <si>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</si>
  <si>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</si>
  <si>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</si>
  <si>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</si>
  <si>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</si>
  <si>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</si>
  <si>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</si>
  <si>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</si>
  <si>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</si>
  <si>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</si>
  <si>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</si>
  <si>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</si>
  <si>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</si>
  <si>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</si>
  <si>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</si>
  <si>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</si>
  <si>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</si>
  <si>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</si>
  <si>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</si>
  <si>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</si>
  <si>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</si>
  <si>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</si>
  <si>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</si>
  <si>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</si>
  <si>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</si>
  <si>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</si>
  <si>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</si>
  <si>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</si>
  <si>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</si>
  <si>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</si>
  <si>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</si>
  <si>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</si>
  <si>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</si>
  <si>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</si>
  <si>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</si>
  <si>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</si>
  <si>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</si>
  <si>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</si>
  <si>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</si>
  <si>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</si>
  <si>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</si>
  <si>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</si>
  <si>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</si>
  <si>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</si>
  <si>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</si>
  <si>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</si>
  <si>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</si>
  <si>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</si>
  <si>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</si>
  <si>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</si>
  <si>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</si>
  <si>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</si>
  <si>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</si>
  <si>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</si>
  <si>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</si>
  <si>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</si>
  <si>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</si>
  <si>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</si>
  <si>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</si>
  <si>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</si>
  <si>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</si>
  <si>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</si>
  <si>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</si>
  <si>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</si>
  <si>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</si>
  <si>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</si>
  <si>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</si>
  <si>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</si>
  <si>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</si>
  <si>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</si>
  <si>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</si>
  <si>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</si>
  <si>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</si>
  <si>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</si>
  <si>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</si>
  <si>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</si>
  <si>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</si>
  <si>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</si>
  <si>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</si>
  <si>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</si>
  <si>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</si>
  <si>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</si>
  <si>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</si>
  <si>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</si>
  <si>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</si>
  <si>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</si>
  <si>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</si>
  <si>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</si>
  <si>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</si>
  <si>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</si>
  <si>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</si>
  <si>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</si>
  <si>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</si>
  <si>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</si>
  <si>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</si>
  <si>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</si>
  <si>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</si>
  <si>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</si>
  <si>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</si>
  <si>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</si>
  <si>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</si>
  <si>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</si>
  <si>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</si>
  <si>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</si>
  <si>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</si>
  <si>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</si>
  <si>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</si>
  <si>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</si>
  <si>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</si>
  <si>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</si>
  <si>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</si>
  <si>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</si>
  <si>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</si>
  <si>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</si>
  <si>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</si>
  <si>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</si>
  <si>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</si>
  <si>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</si>
  <si>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</si>
  <si>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</si>
  <si>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</si>
  <si>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</si>
  <si>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</si>
  <si>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</si>
  <si>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</si>
  <si>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</si>
  <si>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</si>
  <si>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</si>
  <si>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</si>
  <si>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</si>
  <si>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</si>
  <si>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</si>
  <si>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</si>
  <si>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</si>
  <si>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</si>
  <si>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</si>
  <si>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</si>
  <si>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</si>
  <si>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</si>
  <si>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</si>
  <si>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</si>
  <si>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</si>
  <si>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</si>
  <si>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</si>
  <si>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</si>
  <si>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</si>
  <si>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</si>
  <si>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</si>
  <si>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</si>
  <si>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</si>
  <si>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</si>
  <si>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</si>
  <si>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</si>
  <si>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</si>
  <si>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</si>
  <si>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</si>
  <si>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</si>
  <si>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</si>
  <si>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</si>
  <si>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</si>
  <si>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</si>
  <si>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</si>
  <si>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</si>
  <si>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</si>
  <si>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</si>
  <si>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</si>
  <si>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</si>
  <si>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</si>
  <si>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</si>
  <si>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</si>
  <si>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</si>
  <si>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</si>
  <si>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</si>
  <si>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</si>
  <si>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</si>
  <si>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</si>
  <si>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</si>
  <si>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</si>
  <si>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</si>
  <si>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</si>
  <si>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</si>
  <si>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</si>
  <si>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</si>
  <si>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</si>
  <si>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</si>
  <si>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</si>
  <si>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</si>
  <si>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</si>
  <si>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</si>
  <si>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</si>
  <si>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</si>
  <si>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</si>
  <si>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</si>
  <si>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</si>
  <si>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</si>
  <si>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</si>
  <si>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</si>
  <si>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</si>
  <si>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</si>
  <si>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</si>
  <si>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</si>
  <si>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</si>
  <si>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</si>
  <si>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</si>
  <si>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</si>
  <si>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</si>
  <si>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</si>
  <si>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</si>
  <si>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</si>
  <si>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</si>
  <si>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</si>
  <si>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</si>
  <si>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</si>
  <si>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</si>
  <si>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</si>
  <si>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</si>
  <si>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</si>
  <si>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</si>
  <si>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</si>
  <si>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</si>
  <si>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</si>
  <si>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</si>
  <si>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</si>
  <si>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</si>
  <si>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</si>
  <si>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</si>
  <si>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</si>
  <si>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</si>
  <si>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</si>
  <si>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</si>
  <si>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</si>
  <si>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</si>
  <si>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</si>
  <si>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</si>
  <si>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</si>
  <si>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</si>
  <si>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</si>
  <si>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</si>
  <si>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</si>
  <si>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</si>
  <si>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</si>
  <si>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</si>
  <si>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</si>
  <si>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</si>
  <si>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</si>
  <si>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</si>
  <si>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</si>
  <si>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</si>
  <si>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</si>
  <si>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</si>
  <si>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</si>
  <si>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</si>
  <si>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</si>
  <si>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</si>
  <si>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</si>
  <si>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</si>
  <si>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</si>
  <si>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</si>
  <si>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</si>
  <si>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</si>
  <si>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</si>
  <si>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</si>
  <si>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</si>
  <si>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</si>
  <si>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</si>
  <si>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</si>
  <si>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</si>
  <si>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</si>
  <si>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</si>
  <si>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</si>
  <si>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</si>
  <si>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</si>
  <si>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</si>
  <si>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</si>
  <si>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</si>
  <si>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</si>
  <si>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</si>
  <si>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</si>
  <si>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</si>
  <si>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</si>
  <si>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</si>
  <si>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</si>
  <si>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</si>
  <si>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</si>
  <si>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</si>
  <si>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</si>
  <si>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</si>
  <si>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</si>
  <si>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</si>
  <si>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</si>
  <si>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</si>
  <si>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</si>
  <si>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</si>
  <si>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</si>
  <si>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</si>
  <si>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</si>
  <si>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</si>
  <si>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</si>
  <si>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</si>
  <si>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</si>
  <si>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</si>
  <si>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</si>
  <si>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</si>
  <si>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</si>
  <si>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</si>
  <si>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</si>
  <si>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</si>
  <si>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</si>
  <si>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</si>
  <si>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</si>
  <si>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</si>
  <si>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</si>
  <si>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</si>
  <si>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</si>
  <si>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</si>
  <si>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</si>
  <si>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</si>
  <si>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</si>
  <si>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</si>
  <si>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</si>
  <si>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</si>
  <si>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</si>
  <si>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</si>
  <si>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</si>
  <si>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</si>
  <si>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</si>
  <si>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</si>
  <si>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</si>
  <si>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</si>
  <si>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</si>
  <si>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</si>
  <si>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</si>
  <si>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</si>
  <si>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</si>
  <si>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</si>
  <si>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</si>
  <si>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</si>
  <si>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</si>
  <si>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</si>
  <si>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</si>
  <si>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</si>
  <si>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</si>
  <si>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</si>
  <si>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</si>
  <si>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</si>
  <si>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</si>
  <si>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</si>
  <si>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</si>
  <si>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</si>
  <si>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</si>
  <si>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</si>
  <si>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</si>
  <si>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</si>
  <si>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</si>
  <si>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</si>
  <si>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</si>
  <si>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</si>
  <si>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</si>
  <si>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</si>
  <si>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</si>
  <si>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</si>
  <si>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</si>
  <si>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</si>
  <si>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</si>
  <si>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</si>
  <si>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</si>
  <si>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</si>
  <si>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</si>
  <si>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</si>
  <si>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</si>
  <si>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</si>
  <si>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</si>
  <si>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</si>
  <si>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</si>
  <si>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</si>
  <si>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</si>
  <si>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</si>
  <si>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</si>
  <si>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</si>
  <si>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</si>
  <si>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</si>
  <si>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</si>
  <si>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</si>
  <si>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</si>
  <si>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</si>
  <si>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</si>
  <si>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</si>
  <si>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</si>
  <si>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</si>
  <si>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</si>
  <si>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</si>
  <si>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</si>
  <si>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</si>
  <si>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</si>
  <si>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</si>
  <si>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</si>
  <si>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</si>
  <si>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</si>
  <si>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</si>
  <si>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</si>
  <si>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</si>
  <si>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</si>
  <si>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</si>
  <si>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</si>
  <si>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</si>
  <si>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</si>
  <si>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</si>
  <si>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</si>
  <si>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</si>
  <si>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</si>
  <si>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</si>
  <si>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</si>
  <si>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</si>
  <si>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</si>
  <si>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</si>
  <si>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</si>
  <si>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</si>
  <si>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</si>
  <si>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</si>
  <si>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</si>
  <si>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</si>
  <si>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</si>
  <si>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</si>
  <si>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</si>
  <si>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</si>
  <si>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</si>
  <si>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</si>
  <si>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</si>
  <si>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</si>
  <si>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</si>
  <si>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</si>
  <si>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</si>
  <si>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</si>
  <si>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</si>
  <si>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</si>
  <si>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</si>
  <si>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</si>
  <si>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</si>
  <si>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</si>
  <si>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</si>
  <si>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</si>
  <si>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</si>
  <si>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</si>
  <si>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</si>
  <si>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</si>
  <si>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</si>
  <si>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</si>
  <si>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</si>
  <si>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</si>
  <si>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</si>
  <si>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</si>
  <si>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</si>
  <si>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</si>
  <si>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</si>
  <si>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</si>
  <si>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</si>
  <si>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</si>
  <si>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</si>
  <si>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</si>
  <si>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</si>
  <si>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</si>
  <si>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</si>
  <si>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</si>
  <si>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</si>
  <si>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</si>
  <si>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</si>
  <si>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</si>
  <si>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</si>
  <si>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</si>
  <si>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</si>
  <si>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</si>
  <si>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</si>
  <si>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</si>
  <si>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</si>
  <si>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</si>
  <si>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</si>
  <si>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</si>
  <si>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</si>
  <si>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</si>
  <si>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</si>
  <si>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</si>
  <si>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</si>
  <si>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</si>
  <si>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</si>
  <si>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</si>
  <si>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</si>
  <si>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</si>
  <si>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</si>
  <si>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</si>
  <si>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</si>
  <si>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</si>
  <si>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</si>
  <si>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</si>
  <si>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</si>
  <si>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</si>
  <si>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</si>
  <si>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</si>
  <si>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</si>
  <si>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</si>
  <si>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</si>
  <si>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</si>
  <si>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</si>
  <si>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</si>
  <si>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</si>
  <si>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</si>
  <si>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</si>
  <si>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</si>
  <si>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</si>
  <si>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</si>
  <si>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</si>
  <si>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</si>
  <si>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</si>
  <si>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</si>
  <si>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</si>
  <si>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</si>
  <si>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</si>
  <si>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</si>
  <si>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</si>
  <si>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</si>
  <si>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</si>
  <si>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</si>
  <si>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</si>
  <si>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</si>
  <si>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</si>
  <si>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</si>
  <si>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</si>
  <si>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</si>
  <si>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</si>
  <si>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</si>
  <si>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</si>
  <si>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</si>
  <si>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</si>
  <si>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</si>
  <si>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</si>
  <si>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</si>
  <si>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</si>
  <si>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</si>
  <si>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</si>
  <si>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</si>
  <si>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</si>
  <si>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</si>
  <si>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</si>
  <si>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</si>
  <si>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</si>
  <si>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</si>
  <si>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</si>
  <si>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</si>
  <si>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</si>
  <si>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</si>
  <si>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</si>
  <si>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</si>
  <si>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</si>
  <si>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</si>
  <si>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</si>
  <si>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</si>
  <si>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</si>
  <si>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</si>
  <si>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</si>
  <si>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</si>
  <si>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</si>
  <si>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</si>
  <si>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</si>
  <si>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</si>
  <si>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</si>
  <si>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</si>
  <si>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</si>
  <si>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</si>
  <si>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</si>
  <si>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</si>
  <si>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</si>
  <si>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</si>
  <si>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</si>
  <si>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</si>
  <si>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</si>
  <si>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</si>
  <si>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</si>
  <si>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</si>
  <si>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</si>
  <si>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</si>
  <si>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</si>
  <si>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</si>
  <si>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</si>
  <si>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</si>
  <si>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</si>
  <si>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</si>
  <si>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</si>
  <si>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</si>
  <si>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</si>
  <si>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</si>
  <si>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</si>
  <si>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</si>
  <si>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</si>
  <si>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</si>
  <si>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</si>
  <si>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</si>
  <si>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</si>
  <si>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</si>
  <si>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</si>
  <si>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</si>
  <si>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</si>
  <si>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</si>
  <si>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</si>
  <si>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</si>
  <si>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</si>
  <si>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</si>
  <si>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</si>
  <si>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</si>
  <si>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</si>
  <si>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</si>
  <si>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</si>
  <si>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</si>
  <si>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</si>
  <si>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</si>
  <si>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</si>
  <si>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</si>
  <si>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</si>
  <si>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</si>
  <si>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</si>
  <si>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</si>
  <si>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</si>
  <si>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</si>
  <si>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</si>
  <si>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</si>
  <si>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</si>
  <si>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</si>
  <si>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</si>
  <si>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</si>
  <si>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</si>
  <si>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</si>
  <si>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</si>
  <si>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</si>
  <si>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</si>
  <si>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</si>
  <si>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</si>
  <si>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</si>
  <si>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</si>
  <si>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</si>
  <si>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</si>
  <si>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</si>
  <si>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</si>
  <si>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</si>
  <si>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</si>
  <si>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</si>
  <si>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</si>
  <si>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</si>
  <si>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</si>
  <si>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</si>
  <si>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</si>
  <si>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</si>
  <si>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</si>
  <si>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</si>
  <si>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</si>
  <si>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</si>
  <si>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</si>
  <si>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</si>
  <si>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</si>
  <si>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</si>
  <si>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</si>
  <si>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</si>
  <si>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</si>
  <si>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</si>
  <si>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</si>
  <si>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</si>
  <si>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</si>
  <si>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</si>
  <si>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</si>
  <si>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</si>
  <si>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</si>
  <si>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</si>
  <si>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</si>
  <si>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</si>
  <si>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</si>
  <si>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</si>
  <si>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</si>
  <si>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</si>
  <si>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</si>
  <si>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</si>
  <si>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</si>
  <si>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</si>
  <si>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</si>
  <si>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</si>
  <si>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</si>
  <si>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</si>
  <si>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</si>
  <si>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</si>
  <si>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</si>
  <si>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</si>
  <si>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</si>
  <si>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</si>
  <si>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</si>
  <si>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</si>
  <si>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</si>
  <si>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</si>
  <si>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</si>
  <si>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</si>
  <si>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</si>
  <si>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</si>
  <si>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</si>
  <si>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</si>
  <si>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</si>
  <si>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</si>
  <si>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</si>
  <si>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</si>
  <si>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</si>
  <si>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</si>
  <si>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</si>
  <si>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</si>
  <si>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</si>
  <si>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</si>
  <si>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</si>
  <si>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</si>
  <si>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</si>
  <si>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</si>
  <si>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</si>
  <si>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</si>
  <si>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</si>
  <si>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</si>
  <si>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</si>
  <si>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</si>
  <si>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</si>
  <si>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</si>
  <si>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</si>
  <si>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</si>
  <si>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</si>
  <si>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</si>
  <si>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</si>
  <si>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</si>
  <si>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</si>
  <si>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</si>
  <si>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</si>
  <si>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</si>
  <si>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</si>
  <si>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</si>
  <si>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</si>
  <si>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</si>
  <si>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</si>
  <si>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</si>
  <si>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</si>
  <si>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</si>
  <si>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</si>
  <si>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</si>
  <si>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</si>
  <si>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</si>
  <si>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</si>
  <si>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</si>
  <si>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</si>
  <si>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</si>
  <si>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</si>
  <si>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</si>
  <si>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</si>
  <si>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</si>
  <si>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</si>
  <si>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</si>
  <si>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</si>
  <si>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</si>
  <si>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</si>
  <si>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</si>
  <si>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</si>
  <si>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</si>
  <si>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</si>
  <si>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</si>
  <si>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</si>
  <si>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</si>
  <si>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</si>
  <si>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</si>
  <si>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</si>
  <si>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</si>
  <si>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</si>
  <si>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</si>
  <si>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</si>
  <si>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</si>
  <si>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</si>
  <si>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</si>
  <si>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</si>
  <si>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</si>
  <si>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</si>
  <si>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</si>
  <si>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</si>
  <si>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</si>
  <si>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</si>
  <si>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</si>
  <si>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</si>
  <si>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</si>
  <si>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</si>
  <si>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</si>
  <si>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</si>
  <si>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</si>
  <si>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</si>
  <si>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</si>
  <si>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</si>
  <si>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</si>
  <si>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</si>
  <si>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</si>
  <si>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</si>
  <si>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</si>
  <si>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</si>
  <si>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</si>
  <si>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</si>
  <si>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</si>
  <si>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</si>
  <si>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</si>
  <si>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</si>
  <si>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</si>
  <si>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</si>
  <si>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</si>
  <si>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</si>
  <si>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</si>
  <si>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</si>
  <si>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</si>
  <si>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</si>
  <si>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</si>
  <si>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</si>
  <si>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</si>
  <si>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</si>
  <si>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</si>
  <si>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</si>
  <si>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</si>
  <si>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</si>
  <si>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</si>
  <si>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</si>
  <si>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</si>
  <si>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</si>
  <si>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</si>
  <si>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</si>
  <si>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</si>
  <si>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</si>
  <si>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</si>
  <si>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</si>
  <si>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</si>
  <si>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</si>
  <si>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</si>
  <si>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</si>
  <si>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</si>
  <si>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</si>
  <si>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</si>
  <si>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</si>
  <si>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</si>
  <si>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</si>
  <si>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</si>
  <si>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</si>
  <si>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</si>
  <si>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</si>
  <si>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</si>
  <si>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</si>
  <si>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</si>
  <si>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</si>
  <si>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</si>
  <si>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</si>
  <si>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</si>
  <si>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</si>
  <si>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</si>
  <si>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</si>
  <si>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</si>
  <si>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</si>
  <si>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</si>
  <si>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</si>
  <si>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</si>
  <si>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</si>
  <si>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</si>
  <si>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</si>
  <si>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</si>
  <si>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</si>
  <si>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</si>
  <si>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</si>
  <si>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</si>
  <si>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</si>
  <si>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</si>
  <si>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</si>
  <si>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</si>
  <si>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</si>
  <si>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</si>
  <si>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</si>
  <si>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</si>
  <si>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</si>
  <si>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</si>
  <si>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</si>
  <si>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</si>
  <si>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</si>
  <si>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</si>
  <si>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</si>
  <si>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</si>
  <si>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</si>
  <si>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</si>
  <si>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</si>
  <si>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</si>
  <si>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</si>
  <si>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</si>
  <si>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</si>
  <si>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</si>
  <si>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</si>
  <si>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</si>
  <si>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</si>
  <si>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</si>
  <si>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</si>
  <si>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</si>
  <si>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</si>
  <si>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</si>
  <si>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</si>
  <si>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</si>
  <si>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</si>
  <si>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</si>
  <si>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</si>
  <si>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</si>
  <si>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</si>
  <si>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</si>
  <si>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</si>
  <si>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</si>
  <si>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</si>
  <si>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</si>
  <si>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</si>
  <si>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</si>
  <si>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</si>
  <si>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</si>
  <si>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</si>
  <si>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</si>
  <si>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</si>
  <si>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</si>
  <si>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</si>
  <si>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</si>
  <si>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</si>
  <si>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</si>
  <si>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</si>
  <si>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</si>
  <si>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</si>
  <si>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</si>
  <si>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</si>
  <si>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1_subsidy_fuel_pc_ai__yd_1</t>
  </si>
  <si>
    <t>1_subs_public_transport_pc_ai__yd_1</t>
  </si>
  <si>
    <t>1_subsidy_elec_pc_ai__yd_1</t>
  </si>
  <si>
    <t>1_am_pnbsf_transferinc_pc_ai__yd_1</t>
  </si>
  <si>
    <t>1_all_elec_noST_pc_ai__yd_1</t>
  </si>
  <si>
    <t>1_subsidy_elec_direct_pc_ai__yd_1</t>
  </si>
  <si>
    <t>1_all_fuel_pc_ai__yd_1</t>
  </si>
  <si>
    <t>1_all_tax_pc_ai__yd_1</t>
  </si>
  <si>
    <t>1_all_subs_pc_ai__yd_1</t>
  </si>
  <si>
    <t>1_social_tranche_pc_ai__yd_1</t>
  </si>
  <si>
    <t>1_all_subs_noST_pc_ai__yd_1</t>
  </si>
  <si>
    <t>1_am_new_pnbsf_pc_ai__yd_1</t>
  </si>
  <si>
    <t>1_vat_fuel_pc_ai__yd_1</t>
  </si>
  <si>
    <t>1_am_delayed_pnbsf_pc_ai__yd_1</t>
  </si>
  <si>
    <t>1_all_miti_pc_ai__yd_1</t>
  </si>
  <si>
    <t>1_vat_elec_pc_ai__yd_1</t>
  </si>
  <si>
    <t>1_am_pnbsf_newbenefs_pc_ai__yd_1</t>
  </si>
  <si>
    <t>1_subsidy_fuel_direct_pc_ai__yd_1</t>
  </si>
  <si>
    <t>1_all_elec_pc_ai__yd_1</t>
  </si>
  <si>
    <t>1_subsidy_fuel_indirect_pc_ai__yd_1</t>
  </si>
  <si>
    <t>1_all_miti_noST_pc_ai__yd_1</t>
  </si>
  <si>
    <t>1_subsidy_elec_indirect_pc_ai__yd_1</t>
  </si>
  <si>
    <t>1_all_policies_noST_pc_ai__yd_1</t>
  </si>
  <si>
    <t>1_all_policies_miti_pc_ai__yd_1</t>
  </si>
  <si>
    <t>1_all_policies_pc_ai__yd_1</t>
  </si>
  <si>
    <t>1_am_pnbsf_transferinc_pc_ai__yd_2</t>
  </si>
  <si>
    <t>1_subsidy_elec_pc_ai__yd_2</t>
  </si>
  <si>
    <t>1_subsidy_fuel_direct_pc_ai__yd_2</t>
  </si>
  <si>
    <t>1_all_elec_noST_pc_ai__yd_2</t>
  </si>
  <si>
    <t>1_all_policies_noST_pc_ai__yd_2</t>
  </si>
  <si>
    <t>1_all_subs_noST_pc_ai__yd_2</t>
  </si>
  <si>
    <t>1_vat_elec_pc_ai__yd_2</t>
  </si>
  <si>
    <t>1_subs_public_transport_pc_ai__yd_2</t>
  </si>
  <si>
    <t>1_am_delayed_pnbsf_pc_ai__yd_2</t>
  </si>
  <si>
    <t>1_vat_fuel_pc_ai__yd_2</t>
  </si>
  <si>
    <t>1_all_subs_pc_ai__yd_2</t>
  </si>
  <si>
    <t>1_am_pnbsf_newbenefs_pc_ai__yd_2</t>
  </si>
  <si>
    <t>1_subsidy_fuel_indirect_pc_ai__yd_2</t>
  </si>
  <si>
    <t>1_all_policies_pc_ai__yd_2</t>
  </si>
  <si>
    <t>1_all_policies_miti_pc_ai__yd_2</t>
  </si>
  <si>
    <t>1_am_new_pnbsf_pc_ai__yd_2</t>
  </si>
  <si>
    <t>1_all_miti_noST_pc_ai__yd_2</t>
  </si>
  <si>
    <t>1_subsidy_elec_direct_pc_ai__yd_2</t>
  </si>
  <si>
    <t>1_social_tranche_pc_ai__yd_2</t>
  </si>
  <si>
    <t>1_all_miti_pc_ai__yd_2</t>
  </si>
  <si>
    <t>1_subsidy_elec_indirect_pc_ai__yd_2</t>
  </si>
  <si>
    <t>1_all_tax_pc_ai__yd_2</t>
  </si>
  <si>
    <t>1_all_elec_pc_ai__yd_2</t>
  </si>
  <si>
    <t>1_subsidy_fuel_pc_ai__yd_2</t>
  </si>
  <si>
    <t>1_all_fuel_pc_ai__yd_2</t>
  </si>
  <si>
    <t>1_subsidy_elec_indirect_pc_ai__yd_3</t>
  </si>
  <si>
    <t>1_all_subs_noST_pc_ai__yd_3</t>
  </si>
  <si>
    <t>1_all_elec_pc_ai__yd_3</t>
  </si>
  <si>
    <t>1_subsidy_fuel_pc_ai__yd_3</t>
  </si>
  <si>
    <t>1_all_policies_miti_pc_ai__yd_3</t>
  </si>
  <si>
    <t>1_all_policies_noST_pc_ai__yd_3</t>
  </si>
  <si>
    <t>1_all_tax_pc_ai__yd_3</t>
  </si>
  <si>
    <t>1_subsidy_elec_direct_pc_ai__yd_3</t>
  </si>
  <si>
    <t>1_am_new_pnbsf_pc_ai__yd_3</t>
  </si>
  <si>
    <t>1_am_pnbsf_newbenefs_pc_ai__yd_3</t>
  </si>
  <si>
    <t>1_all_subs_pc_ai__yd_3</t>
  </si>
  <si>
    <t>1_subs_public_transport_pc_ai__yd_3</t>
  </si>
  <si>
    <t>1_all_miti_noST_pc_ai__yd_3</t>
  </si>
  <si>
    <t>1_am_pnbsf_transferinc_pc_ai__yd_3</t>
  </si>
  <si>
    <t>1_subsidy_elec_pc_ai__yd_3</t>
  </si>
  <si>
    <t>1_am_delayed_pnbsf_pc_ai__yd_3</t>
  </si>
  <si>
    <t>1_social_tranche_pc_ai__yd_3</t>
  </si>
  <si>
    <t>1_all_elec_noST_pc_ai__yd_3</t>
  </si>
  <si>
    <t>1_subsidy_fuel_direct_pc_ai__yd_3</t>
  </si>
  <si>
    <t>1_vat_fuel_pc_ai__yd_3</t>
  </si>
  <si>
    <t>1_subsidy_fuel_indirect_pc_ai__yd_3</t>
  </si>
  <si>
    <t>1_all_fuel_pc_ai__yd_3</t>
  </si>
  <si>
    <t>1_all_miti_pc_ai__yd_3</t>
  </si>
  <si>
    <t>1_all_policies_pc_ai__yd_3</t>
  </si>
  <si>
    <t>1_vat_elec_pc_ai__yd_3</t>
  </si>
  <si>
    <t>1_subs_public_transport_pc_ai__yd_4</t>
  </si>
  <si>
    <t>1_subsidy_elec_indirect_pc_ai__yd_4</t>
  </si>
  <si>
    <t>1_all_elec_noST_pc_ai__yd_4</t>
  </si>
  <si>
    <t>1_subsidy_elec_direct_pc_ai__yd_4</t>
  </si>
  <si>
    <t>1_all_miti_noST_pc_ai__yd_4</t>
  </si>
  <si>
    <t>1_vat_fuel_pc_ai__yd_4</t>
  </si>
  <si>
    <t>1_all_policies_noST_pc_ai__yd_4</t>
  </si>
  <si>
    <t>1_am_delayed_pnbsf_pc_ai__yd_4</t>
  </si>
  <si>
    <t>1_am_pnbsf_transferinc_pc_ai__yd_4</t>
  </si>
  <si>
    <t>1_all_subs_pc_ai__yd_4</t>
  </si>
  <si>
    <t>1_am_new_pnbsf_pc_ai__yd_4</t>
  </si>
  <si>
    <t>1_all_policies_miti_pc_ai__yd_4</t>
  </si>
  <si>
    <t>1_am_pnbsf_newbenefs_pc_ai__yd_4</t>
  </si>
  <si>
    <t>1_all_fuel_pc_ai__yd_4</t>
  </si>
  <si>
    <t>1_subsidy_elec_pc_ai__yd_4</t>
  </si>
  <si>
    <t>1_subsidy_fuel_direct_pc_ai__yd_4</t>
  </si>
  <si>
    <t>1_vat_elec_pc_ai__yd_4</t>
  </si>
  <si>
    <t>1_all_policies_pc_ai__yd_4</t>
  </si>
  <si>
    <t>1_subsidy_fuel_pc_ai__yd_4</t>
  </si>
  <si>
    <t>1_all_subs_noST_pc_ai__yd_4</t>
  </si>
  <si>
    <t>1_all_miti_pc_ai__yd_4</t>
  </si>
  <si>
    <t>1_all_elec_pc_ai__yd_4</t>
  </si>
  <si>
    <t>1_subsidy_fuel_indirect_pc_ai__yd_4</t>
  </si>
  <si>
    <t>1_all_tax_pc_ai__yd_4</t>
  </si>
  <si>
    <t>1_social_tranche_pc_ai__yd_4</t>
  </si>
  <si>
    <t>1_all_elec_pc_ai__yd_5</t>
  </si>
  <si>
    <t>1_am_pnbsf_transferinc_pc_ai__yd_5</t>
  </si>
  <si>
    <t>1_subsidy_fuel_indirect_pc_ai__yd_5</t>
  </si>
  <si>
    <t>1_subsidy_elec_pc_ai__yd_5</t>
  </si>
  <si>
    <t>1_vat_fuel_pc_ai__yd_5</t>
  </si>
  <si>
    <t>1_all_policies_noST_pc_ai__yd_5</t>
  </si>
  <si>
    <t>1_all_subs_noST_pc_ai__yd_5</t>
  </si>
  <si>
    <t>1_all_elec_noST_pc_ai__yd_5</t>
  </si>
  <si>
    <t>1_vat_elec_pc_ai__yd_5</t>
  </si>
  <si>
    <t>1_all_tax_pc_ai__yd_5</t>
  </si>
  <si>
    <t>1_am_new_pnbsf_pc_ai__yd_5</t>
  </si>
  <si>
    <t>1_all_fuel_pc_ai__yd_5</t>
  </si>
  <si>
    <t>1_subsidy_elec_indirect_pc_ai__yd_5</t>
  </si>
  <si>
    <t>1_subsidy_elec_direct_pc_ai__yd_5</t>
  </si>
  <si>
    <t>1_social_tranche_pc_ai__yd_5</t>
  </si>
  <si>
    <t>1_am_delayed_pnbsf_pc_ai__yd_5</t>
  </si>
  <si>
    <t>1_subs_public_transport_pc_ai__yd_5</t>
  </si>
  <si>
    <t>1_subsidy_fuel_direct_pc_ai__yd_5</t>
  </si>
  <si>
    <t>1_all_policies_pc_ai__yd_5</t>
  </si>
  <si>
    <t>1_all_policies_miti_pc_ai__yd_5</t>
  </si>
  <si>
    <t>1_am_pnbsf_newbenefs_pc_ai__yd_5</t>
  </si>
  <si>
    <t>1_all_miti_pc_ai__yd_5</t>
  </si>
  <si>
    <t>1_all_miti_noST_pc_ai__yd_5</t>
  </si>
  <si>
    <t>1_all_subs_pc_ai__yd_5</t>
  </si>
  <si>
    <t>1_subsidy_fuel_pc_ai__yd_5</t>
  </si>
  <si>
    <t>1_all_policies_miti_pc_ai__yd_6</t>
  </si>
  <si>
    <t>1_all_miti_pc_ai__yd_6</t>
  </si>
  <si>
    <t>1_all_tax_pc_ai__yd_6</t>
  </si>
  <si>
    <t>1_all_fuel_pc_ai__yd_6</t>
  </si>
  <si>
    <t>1_am_new_pnbsf_pc_ai__yd_6</t>
  </si>
  <si>
    <t>1_vat_elec_pc_ai__yd_6</t>
  </si>
  <si>
    <t>1_all_elec_pc_ai__yd_6</t>
  </si>
  <si>
    <t>1_all_miti_noST_pc_ai__yd_6</t>
  </si>
  <si>
    <t>1_am_pnbsf_newbenefs_pc_ai__yd_6</t>
  </si>
  <si>
    <t>1_subsidy_elec_indirect_pc_ai__yd_6</t>
  </si>
  <si>
    <t>1_subsidy_elec_pc_ai__yd_6</t>
  </si>
  <si>
    <t>1_subsidy_fuel_indirect_pc_ai__yd_6</t>
  </si>
  <si>
    <t>1_all_subs_pc_ai__yd_6</t>
  </si>
  <si>
    <t>1_all_subs_noST_pc_ai__yd_6</t>
  </si>
  <si>
    <t>1_all_policies_noST_pc_ai__yd_6</t>
  </si>
  <si>
    <t>1_subsidy_fuel_direct_pc_ai__yd_6</t>
  </si>
  <si>
    <t>1_am_pnbsf_transferinc_pc_ai__yd_6</t>
  </si>
  <si>
    <t>1_am_delayed_pnbsf_pc_ai__yd_6</t>
  </si>
  <si>
    <t>1_subsidy_elec_direct_pc_ai__yd_6</t>
  </si>
  <si>
    <t>1_all_elec_noST_pc_ai__yd_6</t>
  </si>
  <si>
    <t>1_subs_public_transport_pc_ai__yd_6</t>
  </si>
  <si>
    <t>1_vat_fuel_pc_ai__yd_6</t>
  </si>
  <si>
    <t>1_all_policies_pc_ai__yd_6</t>
  </si>
  <si>
    <t>1_subsidy_fuel_pc_ai__yd_6</t>
  </si>
  <si>
    <t>1_social_tranche_pc_ai__yd_6</t>
  </si>
  <si>
    <t>1_subs_public_transport_pc_ai__yd_7</t>
  </si>
  <si>
    <t>1_vat_elec_pc_ai__yd_7</t>
  </si>
  <si>
    <t>1_all_policies_pc_ai__yd_7</t>
  </si>
  <si>
    <t>1_am_delayed_pnbsf_pc_ai__yd_7</t>
  </si>
  <si>
    <t>1_all_miti_pc_ai__yd_7</t>
  </si>
  <si>
    <t>1_all_miti_noST_pc_ai__yd_7</t>
  </si>
  <si>
    <t>1_am_pnbsf_transferinc_pc_ai__yd_7</t>
  </si>
  <si>
    <t>1_subsidy_elec_direct_pc_ai__yd_7</t>
  </si>
  <si>
    <t>1_subsidy_elec_pc_ai__yd_7</t>
  </si>
  <si>
    <t>1_subsidy_fuel_pc_ai__yd_7</t>
  </si>
  <si>
    <t>1_am_pnbsf_newbenefs_pc_ai__yd_7</t>
  </si>
  <si>
    <t>1_all_elec_noST_pc_ai__yd_7</t>
  </si>
  <si>
    <t>1_vat_fuel_pc_ai__yd_7</t>
  </si>
  <si>
    <t>1_all_fuel_pc_ai__yd_7</t>
  </si>
  <si>
    <t>1_all_tax_pc_ai__yd_7</t>
  </si>
  <si>
    <t>1_all_subs_noST_pc_ai__yd_7</t>
  </si>
  <si>
    <t>1_am_new_pnbsf_pc_ai__yd_7</t>
  </si>
  <si>
    <t>1_all_policies_noST_pc_ai__yd_7</t>
  </si>
  <si>
    <t>1_subsidy_elec_indirect_pc_ai__yd_7</t>
  </si>
  <si>
    <t>1_subsidy_fuel_direct_pc_ai__yd_7</t>
  </si>
  <si>
    <t>1_subsidy_fuel_indirect_pc_ai__yd_7</t>
  </si>
  <si>
    <t>1_all_policies_miti_pc_ai__yd_7</t>
  </si>
  <si>
    <t>1_social_tranche_pc_ai__yd_7</t>
  </si>
  <si>
    <t>1_all_subs_pc_ai__yd_7</t>
  </si>
  <si>
    <t>1_all_elec_pc_ai__yd_7</t>
  </si>
  <si>
    <t>1_all_elec_pc_ai__yd_8</t>
  </si>
  <si>
    <t>1_all_policies_noST_pc_ai__yd_8</t>
  </si>
  <si>
    <t>1_all_tax_pc_ai__yd_8</t>
  </si>
  <si>
    <t>1_am_pnbsf_transferinc_pc_ai__yd_8</t>
  </si>
  <si>
    <t>1_subsidy_elec_direct_pc_ai__yd_8</t>
  </si>
  <si>
    <t>1_vat_fuel_pc_ai__yd_8</t>
  </si>
  <si>
    <t>1_all_miti_pc_ai__yd_8</t>
  </si>
  <si>
    <t>1_all_subs_noST_pc_ai__yd_8</t>
  </si>
  <si>
    <t>1_all_subs_pc_ai__yd_8</t>
  </si>
  <si>
    <t>1_subs_public_transport_pc_ai__yd_8</t>
  </si>
  <si>
    <t>1_subsidy_elec_indirect_pc_ai__yd_8</t>
  </si>
  <si>
    <t>1_subsidy_elec_pc_ai__yd_8</t>
  </si>
  <si>
    <t>1_am_pnbsf_newbenefs_pc_ai__yd_8</t>
  </si>
  <si>
    <t>1_all_policies_pc_ai__yd_8</t>
  </si>
  <si>
    <t>1_subsidy_fuel_indirect_pc_ai__yd_8</t>
  </si>
  <si>
    <t>1_all_miti_noST_pc_ai__yd_8</t>
  </si>
  <si>
    <t>1_subsidy_fuel_pc_ai__yd_8</t>
  </si>
  <si>
    <t>1_social_tranche_pc_ai__yd_8</t>
  </si>
  <si>
    <t>1_all_elec_noST_pc_ai__yd_8</t>
  </si>
  <si>
    <t>1_subsidy_fuel_direct_pc_ai__yd_8</t>
  </si>
  <si>
    <t>1_all_fuel_pc_ai__yd_8</t>
  </si>
  <si>
    <t>1_all_policies_miti_pc_ai__yd_8</t>
  </si>
  <si>
    <t>1_am_new_pnbsf_pc_ai__yd_8</t>
  </si>
  <si>
    <t>1_vat_elec_pc_ai__yd_8</t>
  </si>
  <si>
    <t>1_am_delayed_pnbsf_pc_ai__yd_8</t>
  </si>
  <si>
    <t>1_subsidy_fuel_indirect_pc_ai__yd_9</t>
  </si>
  <si>
    <t>1_subsidy_elec_direct_pc_ai__yd_9</t>
  </si>
  <si>
    <t>1_all_subs_pc_ai__yd_9</t>
  </si>
  <si>
    <t>1_subs_public_transport_pc_ai__yd_9</t>
  </si>
  <si>
    <t>1_vat_fuel_pc_ai__yd_9</t>
  </si>
  <si>
    <t>1_all_tax_pc_ai__yd_9</t>
  </si>
  <si>
    <t>1_all_policies_miti_pc_ai__yd_9</t>
  </si>
  <si>
    <t>1_all_policies_pc_ai__yd_9</t>
  </si>
  <si>
    <t>1_am_pnbsf_newbenefs_pc_ai__yd_9</t>
  </si>
  <si>
    <t>1_subsidy_elec_indirect_pc_ai__yd_9</t>
  </si>
  <si>
    <t>1_all_elec_pc_ai__yd_9</t>
  </si>
  <si>
    <t>1_subsidy_elec_pc_ai__yd_9</t>
  </si>
  <si>
    <t>1_am_pnbsf_transferinc_pc_ai__yd_9</t>
  </si>
  <si>
    <t>1_all_miti_pc_ai__yd_9</t>
  </si>
  <si>
    <t>1_am_new_pnbsf_pc_ai__yd_9</t>
  </si>
  <si>
    <t>1_all_fuel_pc_ai__yd_9</t>
  </si>
  <si>
    <t>1_vat_elec_pc_ai__yd_9</t>
  </si>
  <si>
    <t>1_all_subs_noST_pc_ai__yd_9</t>
  </si>
  <si>
    <t>1_am_delayed_pnbsf_pc_ai__yd_9</t>
  </si>
  <si>
    <t>1_all_elec_noST_pc_ai__yd_9</t>
  </si>
  <si>
    <t>1_all_miti_noST_pc_ai__yd_9</t>
  </si>
  <si>
    <t>1_subsidy_fuel_direct_pc_ai__yd_9</t>
  </si>
  <si>
    <t>1_subsidy_fuel_pc_ai__yd_9</t>
  </si>
  <si>
    <t>1_all_policies_noST_pc_ai__yd_9</t>
  </si>
  <si>
    <t>1_social_tranche_pc_ai__yd_9</t>
  </si>
  <si>
    <t>1_am_pnbsf_transferinc_pc_ai__yd_10</t>
  </si>
  <si>
    <t>1_subsidy_fuel_indirect_pc_ai__yd_10</t>
  </si>
  <si>
    <t>1_subsidy_elec_direct_pc_ai__yd_10</t>
  </si>
  <si>
    <t>1_social_tranche_pc_ai__yd_10</t>
  </si>
  <si>
    <t>1_all_elec_pc_ai__yd_10</t>
  </si>
  <si>
    <t>1_all_fuel_pc_ai__yd_10</t>
  </si>
  <si>
    <t>1_subsidy_elec_pc_ai__yd_10</t>
  </si>
  <si>
    <t>1_subs_public_transport_pc_ai__yd_10</t>
  </si>
  <si>
    <t>1_am_new_pnbsf_pc_ai__yd_10</t>
  </si>
  <si>
    <t>1_all_subs_pc_ai__yd_10</t>
  </si>
  <si>
    <t>1_vat_fuel_pc_ai__yd_10</t>
  </si>
  <si>
    <t>1_all_policies_noST_pc_ai__yd_10</t>
  </si>
  <si>
    <t>1_all_tax_pc_ai__yd_10</t>
  </si>
  <si>
    <t>1_all_miti_noST_pc_ai__yd_10</t>
  </si>
  <si>
    <t>1_subsidy_elec_indirect_pc_ai__yd_10</t>
  </si>
  <si>
    <t>1_subsidy_fuel_pc_ai__yd_10</t>
  </si>
  <si>
    <t>1_subsidy_fuel_direct_pc_ai__yd_10</t>
  </si>
  <si>
    <t>1_all_policies_miti_pc_ai__yd_10</t>
  </si>
  <si>
    <t>1_all_policies_pc_ai__yd_10</t>
  </si>
  <si>
    <t>1_am_delayed_pnbsf_pc_ai__yd_10</t>
  </si>
  <si>
    <t>1_all_subs_noST_pc_ai__yd_10</t>
  </si>
  <si>
    <t>1_all_miti_pc_ai__yd_10</t>
  </si>
  <si>
    <t>1_vat_elec_pc_ai__yd_10</t>
  </si>
  <si>
    <t>1_all_elec_noST_pc_ai__yd_10</t>
  </si>
  <si>
    <t>1_am_pnbsf_newbenefs_pc_ai__yd_10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</si>
  <si>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</si>
  <si>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</si>
  <si>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</si>
  <si>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</si>
  <si>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</si>
  <si>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</si>
  <si>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</si>
  <si>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</si>
  <si>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</si>
  <si>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</si>
  <si>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</si>
  <si>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</si>
  <si>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</si>
  <si>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</si>
  <si>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</si>
  <si>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</si>
  <si>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</si>
  <si>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</si>
  <si>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</si>
  <si>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</si>
  <si>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</si>
  <si>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</si>
  <si>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</si>
  <si>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</si>
  <si>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</si>
  <si>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</si>
  <si>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</si>
  <si>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</si>
  <si>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</si>
  <si>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</si>
  <si>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</si>
  <si>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</si>
  <si>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</si>
  <si>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</si>
  <si>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</si>
  <si>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</si>
  <si>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</si>
  <si>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</si>
  <si>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</si>
  <si>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</si>
  <si>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</si>
  <si>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</si>
  <si>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</si>
  <si>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</si>
  <si>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</si>
  <si>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</si>
  <si>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</si>
  <si>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</si>
  <si>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</si>
  <si>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</si>
  <si>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</si>
  <si>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</si>
  <si>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</si>
  <si>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</si>
  <si>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</si>
  <si>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</si>
  <si>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</si>
  <si>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</si>
  <si>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</si>
  <si>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</si>
  <si>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</si>
  <si>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</si>
  <si>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</si>
  <si>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</si>
  <si>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</si>
  <si>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</si>
  <si>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</si>
  <si>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</si>
  <si>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</si>
  <si>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</si>
  <si>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</si>
  <si>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</si>
  <si>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</si>
  <si>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</si>
  <si>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</si>
  <si>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</si>
  <si>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</si>
  <si>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</si>
  <si>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</si>
  <si>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</si>
  <si>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</si>
  <si>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</si>
  <si>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</si>
  <si>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</si>
  <si>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</si>
  <si>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</si>
  <si>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</si>
  <si>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</si>
  <si>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</si>
  <si>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</si>
  <si>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</si>
  <si>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</si>
  <si>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</si>
  <si>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</si>
  <si>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</si>
  <si>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</si>
  <si>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</si>
  <si>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</si>
  <si>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</si>
  <si>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</si>
  <si>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</si>
  <si>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</si>
  <si>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</si>
  <si>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</si>
  <si>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</si>
  <si>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</si>
  <si>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</si>
  <si>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</si>
  <si>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</si>
  <si>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</si>
  <si>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</si>
  <si>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</si>
  <si>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</si>
  <si>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</si>
  <si>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</si>
  <si>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</si>
  <si>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</si>
  <si>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</si>
  <si>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</si>
  <si>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</si>
  <si>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</si>
  <si>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</si>
  <si>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</si>
  <si>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</si>
  <si>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</si>
  <si>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</si>
  <si>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</si>
  <si>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</si>
  <si>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</si>
  <si>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</si>
  <si>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</si>
  <si>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</si>
  <si>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</si>
  <si>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</si>
  <si>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</si>
  <si>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</si>
  <si>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</si>
  <si>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</si>
  <si>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</si>
  <si>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</si>
  <si>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</si>
  <si>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</si>
  <si>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</si>
  <si>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</si>
  <si>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</si>
  <si>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</si>
  <si>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</si>
  <si>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</si>
  <si>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</si>
  <si>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</si>
  <si>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</si>
  <si>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</si>
  <si>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</si>
  <si>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</si>
  <si>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</si>
  <si>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</si>
  <si>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</si>
  <si>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</si>
  <si>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</si>
  <si>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</si>
  <si>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</si>
  <si>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</si>
  <si>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</si>
  <si>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</si>
  <si>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</si>
  <si>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</si>
  <si>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</si>
  <si>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</si>
  <si>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</si>
  <si>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</si>
  <si>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</si>
  <si>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</si>
  <si>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</si>
  <si>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</si>
  <si>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</si>
  <si>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</si>
  <si>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</si>
  <si>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</si>
  <si>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</si>
  <si>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</si>
  <si>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</si>
  <si>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</si>
  <si>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</si>
  <si>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</si>
  <si>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</si>
  <si>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</si>
  <si>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</si>
  <si>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</si>
  <si>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</si>
  <si>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</si>
  <si>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</si>
  <si>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</si>
  <si>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</si>
  <si>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</si>
  <si>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</si>
  <si>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</si>
  <si>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</si>
  <si>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</si>
  <si>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</si>
  <si>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</si>
  <si>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</si>
  <si>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</si>
  <si>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</si>
  <si>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</si>
  <si>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</si>
  <si>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</si>
  <si>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</si>
  <si>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</si>
  <si>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</si>
  <si>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</si>
  <si>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</si>
  <si>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</si>
  <si>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</si>
  <si>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</si>
  <si>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</si>
  <si>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</si>
  <si>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</si>
  <si>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</si>
  <si>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</si>
  <si>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</si>
  <si>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</si>
  <si>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</si>
  <si>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</si>
  <si>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</si>
  <si>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</si>
  <si>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</si>
  <si>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</si>
  <si>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</si>
  <si>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</si>
  <si>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</si>
  <si>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</si>
  <si>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</si>
  <si>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</si>
  <si>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</si>
  <si>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</si>
  <si>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</si>
  <si>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</si>
  <si>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</si>
  <si>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</si>
  <si>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</si>
  <si>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</si>
  <si>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</si>
  <si>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</si>
  <si>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</si>
  <si>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</si>
  <si>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</si>
  <si>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</si>
  <si>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</si>
  <si>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</si>
  <si>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</si>
  <si>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</si>
  <si>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</si>
  <si>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</si>
  <si>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</si>
  <si>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</si>
  <si>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</si>
  <si>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</si>
  <si>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</si>
  <si>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</si>
  <si>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</si>
  <si>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</si>
  <si>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</si>
  <si>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</si>
  <si>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</si>
  <si>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</si>
  <si>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</si>
  <si>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</si>
  <si>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</si>
  <si>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</si>
  <si>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</si>
  <si>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</si>
  <si>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</si>
  <si>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</si>
  <si>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</si>
  <si>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</si>
  <si>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</si>
  <si>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</si>
  <si>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</si>
  <si>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</si>
  <si>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</si>
  <si>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</si>
  <si>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</si>
  <si>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</si>
  <si>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</si>
  <si>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</si>
  <si>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</si>
  <si>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</si>
  <si>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</si>
  <si>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</si>
  <si>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</si>
  <si>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</si>
  <si>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</si>
  <si>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</si>
  <si>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</si>
  <si>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</si>
  <si>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</si>
  <si>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</si>
  <si>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</si>
  <si>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</si>
  <si>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</si>
  <si>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</si>
  <si>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</si>
  <si>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</si>
  <si>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</si>
  <si>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</si>
  <si>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</si>
  <si>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</si>
  <si>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</si>
  <si>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</si>
  <si>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</si>
  <si>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</si>
  <si>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</si>
  <si>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</si>
  <si>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</si>
  <si>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</si>
  <si>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</si>
  <si>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</si>
  <si>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</si>
  <si>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</si>
  <si>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</si>
  <si>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</si>
  <si>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</si>
  <si>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</si>
  <si>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</si>
  <si>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</si>
  <si>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</si>
  <si>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</si>
  <si>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</si>
  <si>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</si>
  <si>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</si>
  <si>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</si>
  <si>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</si>
  <si>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</si>
  <si>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</si>
  <si>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</si>
  <si>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</si>
  <si>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</si>
  <si>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</si>
  <si>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</si>
  <si>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</si>
  <si>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</si>
  <si>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</si>
  <si>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</si>
  <si>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</si>
  <si>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</si>
  <si>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</si>
  <si>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</si>
  <si>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</si>
  <si>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</si>
  <si>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</si>
  <si>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</si>
  <si>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</si>
  <si>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</si>
  <si>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</si>
  <si>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</si>
  <si>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</si>
  <si>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</si>
  <si>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</si>
  <si>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</si>
  <si>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</si>
  <si>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</si>
  <si>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</si>
  <si>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</si>
  <si>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</si>
  <si>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</si>
  <si>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</si>
  <si>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</si>
  <si>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</si>
  <si>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</si>
  <si>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</si>
  <si>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</si>
  <si>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</si>
  <si>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</si>
  <si>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</si>
  <si>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</si>
  <si>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</si>
  <si>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</si>
  <si>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</si>
  <si>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</si>
  <si>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</si>
  <si>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</si>
  <si>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</si>
  <si>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</si>
  <si>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</si>
  <si>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</si>
  <si>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</si>
  <si>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</si>
  <si>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</si>
  <si>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</si>
  <si>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</si>
  <si>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</si>
  <si>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</si>
  <si>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</si>
  <si>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</si>
  <si>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</si>
  <si>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</si>
  <si>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</si>
  <si>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</si>
  <si>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</si>
  <si>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</si>
  <si>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</si>
  <si>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</si>
  <si>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</si>
  <si>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</si>
  <si>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</si>
  <si>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</si>
  <si>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</si>
  <si>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</si>
  <si>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</si>
  <si>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</si>
  <si>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</si>
  <si>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</si>
  <si>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</si>
  <si>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</si>
  <si>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</si>
  <si>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</si>
  <si>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</si>
  <si>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</si>
  <si>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</si>
  <si>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</si>
  <si>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</si>
  <si>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</si>
  <si>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</si>
  <si>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</si>
  <si>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</si>
  <si>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</si>
  <si>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</si>
  <si>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</si>
  <si>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</si>
  <si>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</si>
  <si>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</si>
  <si>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</si>
  <si>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</si>
  <si>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</si>
  <si>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</si>
  <si>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</si>
  <si>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</si>
  <si>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</si>
  <si>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</si>
  <si>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</si>
  <si>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</si>
  <si>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</si>
  <si>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</si>
  <si>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</si>
  <si>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</si>
  <si>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</si>
  <si>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</si>
  <si>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</si>
  <si>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</si>
  <si>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</si>
  <si>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</si>
  <si>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</si>
  <si>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</si>
  <si>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</si>
  <si>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</si>
  <si>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</si>
  <si>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</si>
  <si>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</si>
  <si>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</si>
  <si>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</si>
  <si>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</si>
  <si>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</si>
  <si>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</si>
  <si>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</si>
  <si>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</si>
  <si>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</si>
  <si>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</si>
  <si>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</si>
  <si>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</si>
  <si>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</si>
  <si>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</si>
  <si>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</si>
  <si>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</si>
  <si>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</si>
  <si>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</si>
  <si>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</si>
  <si>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</si>
  <si>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</si>
  <si>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</si>
  <si>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</si>
  <si>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</si>
  <si>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</si>
  <si>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</si>
  <si>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</si>
  <si>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</si>
  <si>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</si>
  <si>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</si>
  <si>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</si>
  <si>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</si>
  <si>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</si>
  <si>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</si>
  <si>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</si>
  <si>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</si>
  <si>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</si>
  <si>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</si>
  <si>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</si>
  <si>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</si>
  <si>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</si>
  <si>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</si>
  <si>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</si>
  <si>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</si>
  <si>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</si>
  <si>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</si>
  <si>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</si>
  <si>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</si>
  <si>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</si>
  <si>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</si>
  <si>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</si>
  <si>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</si>
  <si>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</si>
  <si>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</si>
  <si>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</si>
  <si>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</si>
  <si>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</si>
  <si>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</si>
  <si>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</si>
  <si>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</si>
  <si>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</si>
  <si>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</si>
  <si>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</si>
  <si>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</si>
  <si>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</si>
  <si>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</si>
  <si>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</si>
  <si>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</si>
  <si>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</si>
  <si>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</si>
  <si>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</si>
  <si>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</si>
  <si>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</si>
  <si>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</si>
  <si>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</si>
  <si>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</si>
  <si>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</si>
  <si>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</si>
  <si>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</si>
  <si>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</si>
  <si>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</si>
  <si>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</si>
  <si>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</si>
  <si>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</si>
  <si>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</si>
  <si>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</si>
  <si>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</si>
  <si>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</si>
  <si>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</si>
  <si>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</si>
  <si>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</si>
  <si>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</si>
  <si>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</si>
  <si>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</si>
  <si>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</si>
  <si>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</si>
  <si>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</si>
  <si>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</si>
  <si>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</si>
  <si>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</si>
  <si>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</si>
  <si>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</si>
  <si>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</si>
  <si>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</si>
  <si>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</si>
  <si>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</si>
  <si>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</si>
  <si>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</si>
  <si>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</si>
  <si>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</si>
  <si>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</si>
  <si>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</si>
  <si>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</si>
  <si>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</si>
  <si>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</si>
  <si>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</si>
  <si>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</si>
  <si>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</si>
  <si>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</si>
  <si>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</si>
  <si>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</si>
  <si>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</si>
  <si>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</si>
  <si>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</si>
  <si>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</si>
  <si>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</si>
  <si>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</si>
  <si>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</si>
  <si>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</si>
  <si>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</si>
  <si>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</si>
  <si>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</si>
  <si>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</si>
  <si>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</si>
  <si>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</si>
  <si>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</si>
  <si>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</si>
  <si>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</si>
  <si>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</si>
  <si>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</si>
  <si>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</si>
  <si>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</si>
  <si>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</si>
  <si>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</si>
  <si>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</si>
  <si>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</si>
  <si>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</si>
  <si>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</si>
  <si>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</si>
  <si>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</si>
  <si>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</si>
  <si>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</si>
  <si>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</si>
  <si>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</si>
  <si>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</si>
  <si>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</si>
  <si>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</si>
  <si>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</si>
  <si>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</si>
  <si>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</si>
  <si>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</si>
  <si>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</si>
  <si>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</si>
  <si>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</si>
  <si>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</si>
  <si>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</si>
  <si>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</si>
  <si>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</si>
  <si>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</si>
  <si>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</si>
  <si>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</si>
  <si>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</si>
  <si>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</si>
  <si>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</si>
  <si>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</si>
  <si>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</si>
  <si>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</si>
  <si>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</si>
  <si>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</si>
  <si>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</si>
  <si>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</si>
  <si>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</si>
  <si>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</si>
  <si>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</si>
  <si>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</si>
  <si>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</si>
  <si>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</si>
  <si>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</si>
  <si>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</si>
  <si>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</si>
  <si>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</si>
  <si>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</si>
  <si>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</si>
  <si>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</si>
  <si>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</si>
  <si>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</si>
  <si>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</si>
  <si>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</si>
  <si>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</si>
  <si>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</si>
  <si>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</si>
  <si>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</si>
  <si>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</si>
  <si>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</si>
  <si>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</si>
  <si>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</si>
  <si>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</si>
  <si>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</si>
  <si>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</si>
  <si>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</si>
  <si>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</si>
  <si>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</si>
  <si>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</si>
  <si>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</si>
  <si>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</si>
  <si>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</si>
  <si>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</si>
  <si>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</si>
  <si>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</si>
  <si>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</si>
  <si>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</si>
  <si>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</si>
  <si>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</si>
  <si>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</si>
  <si>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</si>
  <si>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</si>
  <si>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</si>
  <si>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</si>
  <si>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</si>
  <si>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</si>
  <si>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</si>
  <si>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</si>
  <si>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</si>
  <si>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</si>
  <si>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</si>
  <si>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</si>
  <si>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</si>
  <si>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</si>
  <si>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</si>
  <si>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</si>
  <si>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</si>
  <si>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</si>
  <si>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</si>
  <si>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</si>
  <si>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</si>
  <si>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</si>
  <si>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</si>
  <si>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</si>
  <si>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</si>
  <si>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</si>
  <si>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</si>
  <si>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</si>
  <si>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</si>
  <si>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</si>
  <si>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</si>
  <si>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</si>
  <si>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</si>
  <si>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</si>
  <si>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</si>
  <si>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</si>
  <si>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</si>
  <si>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</si>
  <si>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</si>
  <si>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</si>
  <si>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</si>
  <si>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</si>
  <si>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</si>
  <si>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</si>
  <si>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</si>
  <si>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</si>
  <si>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</si>
  <si>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</si>
  <si>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</si>
  <si>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</si>
  <si>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</si>
  <si>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</si>
  <si>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</si>
  <si>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</si>
  <si>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</si>
  <si>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</si>
  <si>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</si>
  <si>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</si>
  <si>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</si>
  <si>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</si>
  <si>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</si>
  <si>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</si>
  <si>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</si>
  <si>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</si>
  <si>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</si>
  <si>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</si>
  <si>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</si>
  <si>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</si>
  <si>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</si>
  <si>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</si>
  <si>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</si>
  <si>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</si>
  <si>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</si>
  <si>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</si>
  <si>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</si>
  <si>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</si>
  <si>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</si>
  <si>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</si>
  <si>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</si>
  <si>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</si>
  <si>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</si>
  <si>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</si>
  <si>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</si>
  <si>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</si>
  <si>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</si>
  <si>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</si>
  <si>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</si>
  <si>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</si>
  <si>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</si>
  <si>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</si>
  <si>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</si>
  <si>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</si>
  <si>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</si>
  <si>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</si>
  <si>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</si>
  <si>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</si>
  <si>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</si>
  <si>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</si>
  <si>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</si>
  <si>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</si>
  <si>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</si>
  <si>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</si>
  <si>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</si>
  <si>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</si>
  <si>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</si>
  <si>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</si>
  <si>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</si>
  <si>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</si>
  <si>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</si>
  <si>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</si>
  <si>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</si>
  <si>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</si>
  <si>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</si>
  <si>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</si>
  <si>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</si>
  <si>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</si>
  <si>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</si>
  <si>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</si>
  <si>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</si>
  <si>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</si>
  <si>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</si>
  <si>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</si>
  <si>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</si>
  <si>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</si>
  <si>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</si>
  <si>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</si>
  <si>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</si>
  <si>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</si>
  <si>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</si>
  <si>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</si>
  <si>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</si>
  <si>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</si>
  <si>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</si>
  <si>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</si>
  <si>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</si>
  <si>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</si>
  <si>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</si>
  <si>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</si>
  <si>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</si>
  <si>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</si>
  <si>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</si>
  <si>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</si>
  <si>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</si>
  <si>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</si>
  <si>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</si>
  <si>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</si>
  <si>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</si>
  <si>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</si>
  <si>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</si>
  <si>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</si>
  <si>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</si>
  <si>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</si>
  <si>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</si>
  <si>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</si>
  <si>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</si>
  <si>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</si>
  <si>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</si>
  <si>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</si>
  <si>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</si>
  <si>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</si>
  <si>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</si>
  <si>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</si>
  <si>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</si>
  <si>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</si>
  <si>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</si>
  <si>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</si>
  <si>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</si>
  <si>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</si>
  <si>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</si>
  <si>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</si>
  <si>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</si>
  <si>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</si>
  <si>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</si>
  <si>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</si>
  <si>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</si>
  <si>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</si>
  <si>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</si>
  <si>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</si>
  <si>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</si>
  <si>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</si>
  <si>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</si>
  <si>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</si>
  <si>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</si>
  <si>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</si>
  <si>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</si>
  <si>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</si>
  <si>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</si>
  <si>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</si>
  <si>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</si>
  <si>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</si>
  <si>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</si>
  <si>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</si>
  <si>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</si>
  <si>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</si>
  <si>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</si>
  <si>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</si>
  <si>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</si>
  <si>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</si>
  <si>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</si>
  <si>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</si>
  <si>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</si>
  <si>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</si>
  <si>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</si>
  <si>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</si>
  <si>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</si>
  <si>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</si>
  <si>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</si>
  <si>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</si>
  <si>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</si>
  <si>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</si>
  <si>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</si>
  <si>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</si>
  <si>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</si>
  <si>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</si>
  <si>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</si>
  <si>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</si>
  <si>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</si>
  <si>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</si>
  <si>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</si>
  <si>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</si>
  <si>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</si>
  <si>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</si>
  <si>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</si>
  <si>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</si>
  <si>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</si>
  <si>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</si>
  <si>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</si>
  <si>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</si>
  <si>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</si>
  <si>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</si>
  <si>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</si>
  <si>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</si>
  <si>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</si>
  <si>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</si>
  <si>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</si>
  <si>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</si>
  <si>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</si>
  <si>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</si>
  <si>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</si>
  <si>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</si>
  <si>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</si>
  <si>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</si>
  <si>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</si>
  <si>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</si>
  <si>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</si>
  <si>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</si>
  <si>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</si>
  <si>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</si>
  <si>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</si>
  <si>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</si>
  <si>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</si>
  <si>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</si>
  <si>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</si>
  <si>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</si>
  <si>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</si>
  <si>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</si>
  <si>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</si>
  <si>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</si>
  <si>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</si>
  <si>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</si>
  <si>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</si>
  <si>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</si>
  <si>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</si>
  <si>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</si>
  <si>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</si>
  <si>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</si>
  <si>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</si>
  <si>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</si>
  <si>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</si>
  <si>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</si>
  <si>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</si>
  <si>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</si>
  <si>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</si>
  <si>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</si>
  <si>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</si>
  <si>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</si>
  <si>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</si>
  <si>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</si>
  <si>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</si>
  <si>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</si>
  <si>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</si>
  <si>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</si>
  <si>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</si>
  <si>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</si>
  <si>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</si>
  <si>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</si>
  <si>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</si>
  <si>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</si>
  <si>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</si>
  <si>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</si>
  <si>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</si>
  <si>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</si>
  <si>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</si>
  <si>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</si>
  <si>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</si>
  <si>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</si>
  <si>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</si>
  <si>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</si>
  <si>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</si>
  <si>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</si>
  <si>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</si>
  <si>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</si>
  <si>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</si>
  <si>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</si>
  <si>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</si>
  <si>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</si>
  <si>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</si>
  <si>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</si>
  <si>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</si>
  <si>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</si>
  <si>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</si>
  <si>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</si>
  <si>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</si>
  <si>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</si>
  <si>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</si>
  <si>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</si>
  <si>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</si>
  <si>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</si>
  <si>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</si>
  <si>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</si>
  <si>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</si>
  <si>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</si>
  <si>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</si>
  <si>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</si>
  <si>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</si>
  <si>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</si>
  <si>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</si>
  <si>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</si>
  <si>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</si>
  <si>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</si>
  <si>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</si>
  <si>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</si>
  <si>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</si>
  <si>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</si>
  <si>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</si>
  <si>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</si>
  <si>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</si>
  <si>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</si>
  <si>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</si>
  <si>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</si>
  <si>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</si>
  <si>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</si>
  <si>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</si>
  <si>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</si>
  <si>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</si>
  <si>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</si>
  <si>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</si>
  <si>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</si>
  <si>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</si>
  <si>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</si>
  <si>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</si>
  <si>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</si>
  <si>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</si>
  <si>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</si>
  <si>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</si>
  <si>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</si>
  <si>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</si>
  <si>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</si>
  <si>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</si>
  <si>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</si>
  <si>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</si>
  <si>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</si>
  <si>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</si>
  <si>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</si>
  <si>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</si>
  <si>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</si>
  <si>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</si>
  <si>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</si>
  <si>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</si>
  <si>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</si>
  <si>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</si>
  <si>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</si>
  <si>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</si>
  <si>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</si>
  <si>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</si>
  <si>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</si>
  <si>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</si>
  <si>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</si>
  <si>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</si>
  <si>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</si>
  <si>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</si>
  <si>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</si>
  <si>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</si>
  <si>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</si>
  <si>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</si>
  <si>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</si>
  <si>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</si>
  <si>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</si>
  <si>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</si>
  <si>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</si>
  <si>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</si>
  <si>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</si>
  <si>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</si>
  <si>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</si>
  <si>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</si>
  <si>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</si>
  <si>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</si>
  <si>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</si>
  <si>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</si>
  <si>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</si>
  <si>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</si>
  <si>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</si>
  <si>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</si>
  <si>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</si>
  <si>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</si>
  <si>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</si>
  <si>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</si>
  <si>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</si>
  <si>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</si>
  <si>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</si>
  <si>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</si>
  <si>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</si>
  <si>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</si>
  <si>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</si>
  <si>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</si>
  <si>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</si>
  <si>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</si>
  <si>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</si>
  <si>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</si>
  <si>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</si>
  <si>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</si>
  <si>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</si>
  <si>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</si>
  <si>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</si>
  <si>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</si>
  <si>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</si>
  <si>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</si>
  <si>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</si>
  <si>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</si>
  <si>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</si>
  <si>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</si>
  <si>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</si>
  <si>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</si>
  <si>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</si>
  <si>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</si>
  <si>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</si>
  <si>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</si>
  <si>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</si>
  <si>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</si>
  <si>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</si>
  <si>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</si>
  <si>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</si>
  <si>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</si>
  <si>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</si>
  <si>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</si>
  <si>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</si>
  <si>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</si>
  <si>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</si>
  <si>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</si>
  <si>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</si>
  <si>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</si>
  <si>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</si>
  <si>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</si>
  <si>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</si>
  <si>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</si>
  <si>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</si>
  <si>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</si>
  <si>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</si>
  <si>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</si>
  <si>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</si>
  <si>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</si>
  <si>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</si>
  <si>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</si>
  <si>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</si>
  <si>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</si>
  <si>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</si>
  <si>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</si>
  <si>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</si>
  <si>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</si>
  <si>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</si>
  <si>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</si>
  <si>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</si>
  <si>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</si>
  <si>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</si>
  <si>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</si>
  <si>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</si>
  <si>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</si>
  <si>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</si>
  <si>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</si>
  <si>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</si>
  <si>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</si>
  <si>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</si>
  <si>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</si>
  <si>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</si>
  <si>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</si>
  <si>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</si>
  <si>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</si>
  <si>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</si>
  <si>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</si>
  <si>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</si>
  <si>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</si>
  <si>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</si>
  <si>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</si>
  <si>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</si>
  <si>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</si>
  <si>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</si>
  <si>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</si>
  <si>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</si>
  <si>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</si>
  <si>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</si>
  <si>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</si>
  <si>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</si>
  <si>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</si>
  <si>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</si>
  <si>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</si>
  <si>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</si>
  <si>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</si>
  <si>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</si>
  <si>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</si>
  <si>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</si>
  <si>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</si>
  <si>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</si>
  <si>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</si>
  <si>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</si>
  <si>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</si>
  <si>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</si>
  <si>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</si>
  <si>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</si>
  <si>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</si>
  <si>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</si>
  <si>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</si>
  <si>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</si>
  <si>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</si>
  <si>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</si>
  <si>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</si>
  <si>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</si>
  <si>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</si>
  <si>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</si>
  <si>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</si>
  <si>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</si>
  <si>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</si>
  <si>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</si>
  <si>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</si>
  <si>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</si>
  <si>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</si>
  <si>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</si>
  <si>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</si>
  <si>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</si>
  <si>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</si>
  <si>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</si>
  <si>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</si>
  <si>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</si>
  <si>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</si>
  <si>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</si>
  <si>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</si>
  <si>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</si>
  <si>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</si>
  <si>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</si>
  <si>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</si>
  <si>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</si>
  <si>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</si>
  <si>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</si>
  <si>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</si>
  <si>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</si>
  <si>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</si>
  <si>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</si>
  <si>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</si>
  <si>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</si>
  <si>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</si>
  <si>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</si>
  <si>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</si>
  <si>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</si>
  <si>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</si>
  <si>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</si>
  <si>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</si>
  <si>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</si>
  <si>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</si>
  <si>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</si>
  <si>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</si>
  <si>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</si>
  <si>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</si>
  <si>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</si>
  <si>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</si>
  <si>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</si>
  <si>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</si>
  <si>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</si>
  <si>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</si>
  <si>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</si>
  <si>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</si>
  <si>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</si>
  <si>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</si>
  <si>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</si>
  <si>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</si>
  <si>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</si>
  <si>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</si>
  <si>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</si>
  <si>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</si>
  <si>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</si>
  <si>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</si>
  <si>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</si>
  <si>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</si>
  <si>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</si>
  <si>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</si>
  <si>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</si>
  <si>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</si>
  <si>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</si>
  <si>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</si>
  <si>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</si>
  <si>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</si>
  <si>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</si>
  <si>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</si>
  <si>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</si>
  <si>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</si>
  <si>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</si>
  <si>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</si>
  <si>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</si>
  <si>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</si>
  <si>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</si>
  <si>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</si>
  <si>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</si>
  <si>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</si>
  <si>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</si>
  <si>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</si>
  <si>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</si>
  <si>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</si>
  <si>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</si>
  <si>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</si>
  <si>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</si>
  <si>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</si>
  <si>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</si>
  <si>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</si>
  <si>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</si>
  <si>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</si>
  <si>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</si>
  <si>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</si>
  <si>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</si>
  <si>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</si>
  <si>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</si>
  <si>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</si>
  <si>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</si>
  <si>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</si>
  <si>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</si>
  <si>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</si>
  <si>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</si>
  <si>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</si>
  <si>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</si>
  <si>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</si>
  <si>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</si>
  <si>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</si>
  <si>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</si>
  <si>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</si>
  <si>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</si>
  <si>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</si>
  <si>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</si>
  <si>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</si>
  <si>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</si>
  <si>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</si>
  <si>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</si>
  <si>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</si>
  <si>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</si>
  <si>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</si>
  <si>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</si>
  <si>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</si>
  <si>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</si>
  <si>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</si>
  <si>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</si>
  <si>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</si>
  <si>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</si>
  <si>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</si>
  <si>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</si>
  <si>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</si>
  <si>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</si>
  <si>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</si>
  <si>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</si>
  <si>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</si>
  <si>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</si>
  <si>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</si>
  <si>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</si>
  <si>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</si>
  <si>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</si>
  <si>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</si>
  <si>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</si>
  <si>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</si>
  <si>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</si>
  <si>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</si>
  <si>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</si>
  <si>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</si>
  <si>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</si>
  <si>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</si>
  <si>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</si>
  <si>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</si>
  <si>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</si>
  <si>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</si>
  <si>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</si>
  <si>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</si>
  <si>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</si>
  <si>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</si>
  <si>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</si>
  <si>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</si>
  <si>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</si>
  <si>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</si>
  <si>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</si>
  <si>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</si>
  <si>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</si>
  <si>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</si>
  <si>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</si>
  <si>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</si>
  <si>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</si>
  <si>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</si>
  <si>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</si>
  <si>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</si>
  <si>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</si>
  <si>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</si>
  <si>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</si>
  <si>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</si>
  <si>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</si>
  <si>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</si>
  <si>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</si>
  <si>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</si>
  <si>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</si>
  <si>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</si>
  <si>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</si>
  <si>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</si>
  <si>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</si>
  <si>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</si>
  <si>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</si>
  <si>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</si>
  <si>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</si>
  <si>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</si>
  <si>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</si>
  <si>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</si>
  <si>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</si>
  <si>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</si>
  <si>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</si>
  <si>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</si>
  <si>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</si>
  <si>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</si>
  <si>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</si>
  <si>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</si>
  <si>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</si>
  <si>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</si>
  <si>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</si>
  <si>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</si>
  <si>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</si>
  <si>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</si>
  <si>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</si>
  <si>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</si>
  <si>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</si>
  <si>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</si>
  <si>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</si>
  <si>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</si>
  <si>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</si>
  <si>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</si>
  <si>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</si>
  <si>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</si>
  <si>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</si>
  <si>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</si>
  <si>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</si>
  <si>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</si>
  <si>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</si>
  <si>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</si>
  <si>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</si>
  <si>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</si>
  <si>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</si>
  <si>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</si>
  <si>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</si>
  <si>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</si>
  <si>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</si>
  <si>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</si>
  <si>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</si>
  <si>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</si>
  <si>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</si>
  <si>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</si>
  <si>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</si>
  <si>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</si>
  <si>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</si>
  <si>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</si>
  <si>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</si>
  <si>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</si>
  <si>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</si>
  <si>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</si>
  <si>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</si>
  <si>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</si>
  <si>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</si>
  <si>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</si>
  <si>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</si>
  <si>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</si>
  <si>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</si>
  <si>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</si>
  <si>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</si>
  <si>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</si>
  <si>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</si>
  <si>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</si>
  <si>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</si>
  <si>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</si>
  <si>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</si>
  <si>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</si>
  <si>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</si>
  <si>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</si>
  <si>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</si>
  <si>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</si>
  <si>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</si>
  <si>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</si>
  <si>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</si>
  <si>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</si>
  <si>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</si>
  <si>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</si>
  <si>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</si>
  <si>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</si>
  <si>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</si>
  <si>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</si>
  <si>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</si>
  <si>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</si>
  <si>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</si>
  <si>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</si>
  <si>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</si>
  <si>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</si>
  <si>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</si>
  <si>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</si>
  <si>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</si>
  <si>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</si>
  <si>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</si>
  <si>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</si>
  <si>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</si>
  <si>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</si>
  <si>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</si>
  <si>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</si>
  <si>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</si>
  <si>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</si>
  <si>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</si>
  <si>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</si>
  <si>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</si>
  <si>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</si>
  <si>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</si>
  <si>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</si>
  <si>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</si>
  <si>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</si>
  <si>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</si>
  <si>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</si>
  <si>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</si>
  <si>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</si>
  <si>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</si>
  <si>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</si>
  <si>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</si>
  <si>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</si>
  <si>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</si>
  <si>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</si>
  <si>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</si>
  <si>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</si>
  <si>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</si>
  <si>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</si>
  <si>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</si>
  <si>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</si>
  <si>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</si>
  <si>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</si>
  <si>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</si>
  <si>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</si>
  <si>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</si>
  <si>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</si>
  <si>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</si>
  <si>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</si>
  <si>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</si>
  <si>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</si>
  <si>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</si>
  <si>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</si>
  <si>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</si>
  <si>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</si>
  <si>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</si>
  <si>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</si>
  <si>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</si>
  <si>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</si>
  <si>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</si>
  <si>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</si>
  <si>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</si>
  <si>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</si>
  <si>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</si>
  <si>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</si>
  <si>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</si>
  <si>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</si>
  <si>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</si>
  <si>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</si>
  <si>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</si>
  <si>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</si>
  <si>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</si>
  <si>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</si>
  <si>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</si>
  <si>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</si>
  <si>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</si>
  <si>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</si>
  <si>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</si>
  <si>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</si>
  <si>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</si>
  <si>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</si>
  <si>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</si>
  <si>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</si>
  <si>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</si>
  <si>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</si>
  <si>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</si>
  <si>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</si>
  <si>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</si>
  <si>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</si>
  <si>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</si>
  <si>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</si>
  <si>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</si>
  <si>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</si>
  <si>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</si>
  <si>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</si>
  <si>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</si>
  <si>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</si>
  <si>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</si>
  <si>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</si>
  <si>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</si>
  <si>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</si>
  <si>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</si>
  <si>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</si>
  <si>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</si>
  <si>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</si>
  <si>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</si>
  <si>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</si>
  <si>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</si>
  <si>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</si>
  <si>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</si>
  <si>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</si>
  <si>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</si>
  <si>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</si>
  <si>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</si>
  <si>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</si>
  <si>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</si>
  <si>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</si>
  <si>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</si>
  <si>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</si>
  <si>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</si>
  <si>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</si>
  <si>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</si>
  <si>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</si>
  <si>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</si>
  <si>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</si>
  <si>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</si>
  <si>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</si>
  <si>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</si>
  <si>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</si>
  <si>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</si>
  <si>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</si>
  <si>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</si>
  <si>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</si>
  <si>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</si>
  <si>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</si>
  <si>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</si>
  <si>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</si>
  <si>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</si>
  <si>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</si>
  <si>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</si>
  <si>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</si>
  <si>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</si>
  <si>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</si>
  <si>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</si>
  <si>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</si>
  <si>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</si>
  <si>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</si>
  <si>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</si>
  <si>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</si>
  <si>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</si>
  <si>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</si>
  <si>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</si>
  <si>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</si>
  <si>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</si>
  <si>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</si>
  <si>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</si>
  <si>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</si>
  <si>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</si>
  <si>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</si>
  <si>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</si>
  <si>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</si>
  <si>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</si>
  <si>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</si>
  <si>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</si>
  <si>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</si>
  <si>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</si>
  <si>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</si>
  <si>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</si>
  <si>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</si>
  <si>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</si>
  <si>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</si>
  <si>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</si>
  <si>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</si>
  <si>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</si>
  <si>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</si>
  <si>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</si>
  <si>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</si>
  <si>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</si>
  <si>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</si>
  <si>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</si>
  <si>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</si>
  <si>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</si>
  <si>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</si>
  <si>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</si>
  <si>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</si>
  <si>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</si>
  <si>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</si>
  <si>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</si>
  <si>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</si>
  <si>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</si>
  <si>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</si>
  <si>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</si>
  <si>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</si>
  <si>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</si>
  <si>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</si>
  <si>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</si>
  <si>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</si>
  <si>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</si>
  <si>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</si>
  <si>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</si>
  <si>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</si>
  <si>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</si>
  <si>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</si>
  <si>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</si>
  <si>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</si>
  <si>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</si>
  <si>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</si>
  <si>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</si>
  <si>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</si>
  <si>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</si>
  <si>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</si>
  <si>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</si>
  <si>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</si>
  <si>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</si>
  <si>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</si>
  <si>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</si>
  <si>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</si>
  <si>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</si>
  <si>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</si>
  <si>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</si>
  <si>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</si>
  <si>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</si>
  <si>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</si>
  <si>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</si>
  <si>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</si>
  <si>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</si>
  <si>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</si>
  <si>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</si>
  <si>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</si>
  <si>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</si>
  <si>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</si>
  <si>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</si>
  <si>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</si>
  <si>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</si>
  <si>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</si>
  <si>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</si>
  <si>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</si>
  <si>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</si>
  <si>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</si>
  <si>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</si>
  <si>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</si>
  <si>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</si>
  <si>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</si>
  <si>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</si>
  <si>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</si>
  <si>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</si>
  <si>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</si>
  <si>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2_am_new_pnbsf_pc_ai__yd_1</t>
  </si>
  <si>
    <t>2_all_elec_pc_ai__yd_1</t>
  </si>
  <si>
    <t>2_subsidy_fuel_pc_ai__yd_1</t>
  </si>
  <si>
    <t>2_social_tranche_pc_ai__yd_1</t>
  </si>
  <si>
    <t>2_subsidy_elec_direct_pc_ai__yd_1</t>
  </si>
  <si>
    <t>2_all_subs_pc_ai__yd_1</t>
  </si>
  <si>
    <t>2_all_miti_noST_pc_ai__yd_1</t>
  </si>
  <si>
    <t>2_all_fuel_pc_ai__yd_1</t>
  </si>
  <si>
    <t>2_all_subs_noST_pc_ai__yd_1</t>
  </si>
  <si>
    <t>2_vat_fuel_pc_ai__yd_1</t>
  </si>
  <si>
    <t>2_all_tax_pc_ai__yd_1</t>
  </si>
  <si>
    <t>2_subsidy_elec_pc_ai__yd_1</t>
  </si>
  <si>
    <t>2_subsidy_fuel_indirect_pc_ai__yd_1</t>
  </si>
  <si>
    <t>2_am_delayed_pnbsf_pc_ai__yd_1</t>
  </si>
  <si>
    <t>2_am_pnbsf_transferinc_pc_ai__yd_1</t>
  </si>
  <si>
    <t>2_vat_elec_pc_ai__yd_1</t>
  </si>
  <si>
    <t>2_am_pnbsf_newbenefs_pc_ai__yd_1</t>
  </si>
  <si>
    <t>2_subs_public_transport_pc_ai__yd_1</t>
  </si>
  <si>
    <t>2_all_elec_noST_pc_ai__yd_1</t>
  </si>
  <si>
    <t>2_subsidy_elec_indirect_pc_ai__yd_1</t>
  </si>
  <si>
    <t>2_subsidy_fuel_direct_pc_ai__yd_1</t>
  </si>
  <si>
    <t>2_all_policies_miti_pc_ai__yd_1</t>
  </si>
  <si>
    <t>2_all_miti_pc_ai__yd_1</t>
  </si>
  <si>
    <t>2_all_policies_pc_ai__yd_1</t>
  </si>
  <si>
    <t>2_all_policies_noST_pc_ai__yd_1</t>
  </si>
  <si>
    <t>2_social_tranche_pc_ai__yd_2</t>
  </si>
  <si>
    <t>2_subsidy_fuel_indirect_pc_ai__yd_2</t>
  </si>
  <si>
    <t>2_all_tax_pc_ai__yd_2</t>
  </si>
  <si>
    <t>2_all_subs_noST_pc_ai__yd_2</t>
  </si>
  <si>
    <t>2_all_policies_noST_pc_ai__yd_2</t>
  </si>
  <si>
    <t>2_subsidy_fuel_direct_pc_ai__yd_2</t>
  </si>
  <si>
    <t>2_all_subs_pc_ai__yd_2</t>
  </si>
  <si>
    <t>2_am_pnbsf_transferinc_pc_ai__yd_2</t>
  </si>
  <si>
    <t>2_subsidy_elec_indirect_pc_ai__yd_2</t>
  </si>
  <si>
    <t>2_all_policies_miti_pc_ai__yd_2</t>
  </si>
  <si>
    <t>2_all_miti_noST_pc_ai__yd_2</t>
  </si>
  <si>
    <t>2_all_fuel_pc_ai__yd_2</t>
  </si>
  <si>
    <t>2_vat_fuel_pc_ai__yd_2</t>
  </si>
  <si>
    <t>2_subsidy_elec_direct_pc_ai__yd_2</t>
  </si>
  <si>
    <t>2_all_policies_pc_ai__yd_2</t>
  </si>
  <si>
    <t>2_vat_elec_pc_ai__yd_2</t>
  </si>
  <si>
    <t>2_all_elec_pc_ai__yd_2</t>
  </si>
  <si>
    <t>2_all_elec_noST_pc_ai__yd_2</t>
  </si>
  <si>
    <t>2_subsidy_fuel_pc_ai__yd_2</t>
  </si>
  <si>
    <t>2_am_pnbsf_newbenefs_pc_ai__yd_2</t>
  </si>
  <si>
    <t>2_subs_public_transport_pc_ai__yd_2</t>
  </si>
  <si>
    <t>2_all_miti_pc_ai__yd_2</t>
  </si>
  <si>
    <t>2_am_new_pnbsf_pc_ai__yd_2</t>
  </si>
  <si>
    <t>2_am_delayed_pnbsf_pc_ai__yd_2</t>
  </si>
  <si>
    <t>2_subsidy_elec_pc_ai__yd_2</t>
  </si>
  <si>
    <t>2_all_policies_miti_pc_ai__yd_3</t>
  </si>
  <si>
    <t>2_subsidy_fuel_indirect_pc_ai__yd_3</t>
  </si>
  <si>
    <t>2_all_policies_noST_pc_ai__yd_3</t>
  </si>
  <si>
    <t>2_subsidy_elec_pc_ai__yd_3</t>
  </si>
  <si>
    <t>2_vat_fuel_pc_ai__yd_3</t>
  </si>
  <si>
    <t>2_subsidy_fuel_pc_ai__yd_3</t>
  </si>
  <si>
    <t>2_subsidy_fuel_direct_pc_ai__yd_3</t>
  </si>
  <si>
    <t>2_am_new_pnbsf_pc_ai__yd_3</t>
  </si>
  <si>
    <t>2_all_miti_noST_pc_ai__yd_3</t>
  </si>
  <si>
    <t>2_subs_public_transport_pc_ai__yd_3</t>
  </si>
  <si>
    <t>2_am_pnbsf_newbenefs_pc_ai__yd_3</t>
  </si>
  <si>
    <t>2_all_elec_noST_pc_ai__yd_3</t>
  </si>
  <si>
    <t>2_am_pnbsf_transferinc_pc_ai__yd_3</t>
  </si>
  <si>
    <t>2_subsidy_elec_indirect_pc_ai__yd_3</t>
  </si>
  <si>
    <t>2_all_elec_pc_ai__yd_3</t>
  </si>
  <si>
    <t>2_vat_elec_pc_ai__yd_3</t>
  </si>
  <si>
    <t>2_subsidy_elec_direct_pc_ai__yd_3</t>
  </si>
  <si>
    <t>2_all_tax_pc_ai__yd_3</t>
  </si>
  <si>
    <t>2_social_tranche_pc_ai__yd_3</t>
  </si>
  <si>
    <t>2_all_miti_pc_ai__yd_3</t>
  </si>
  <si>
    <t>2_all_subs_pc_ai__yd_3</t>
  </si>
  <si>
    <t>2_all_policies_pc_ai__yd_3</t>
  </si>
  <si>
    <t>2_all_fuel_pc_ai__yd_3</t>
  </si>
  <si>
    <t>2_am_delayed_pnbsf_pc_ai__yd_3</t>
  </si>
  <si>
    <t>2_all_subs_noST_pc_ai__yd_3</t>
  </si>
  <si>
    <t>2_all_miti_noST_pc_ai__yd_4</t>
  </si>
  <si>
    <t>2_all_fuel_pc_ai__yd_4</t>
  </si>
  <si>
    <t>2_all_policies_miti_pc_ai__yd_4</t>
  </si>
  <si>
    <t>2_subsidy_fuel_pc_ai__yd_4</t>
  </si>
  <si>
    <t>2_social_tranche_pc_ai__yd_4</t>
  </si>
  <si>
    <t>2_subsidy_elec_indirect_pc_ai__yd_4</t>
  </si>
  <si>
    <t>2_all_subs_pc_ai__yd_4</t>
  </si>
  <si>
    <t>2_all_subs_noST_pc_ai__yd_4</t>
  </si>
  <si>
    <t>2_all_miti_pc_ai__yd_4</t>
  </si>
  <si>
    <t>2_all_tax_pc_ai__yd_4</t>
  </si>
  <si>
    <t>2_all_elec_pc_ai__yd_4</t>
  </si>
  <si>
    <t>2_am_new_pnbsf_pc_ai__yd_4</t>
  </si>
  <si>
    <t>2_subs_public_transport_pc_ai__yd_4</t>
  </si>
  <si>
    <t>2_all_policies_pc_ai__yd_4</t>
  </si>
  <si>
    <t>2_am_pnbsf_transferinc_pc_ai__yd_4</t>
  </si>
  <si>
    <t>2_am_delayed_pnbsf_pc_ai__yd_4</t>
  </si>
  <si>
    <t>2_all_policies_noST_pc_ai__yd_4</t>
  </si>
  <si>
    <t>2_vat_fuel_pc_ai__yd_4</t>
  </si>
  <si>
    <t>2_am_pnbsf_newbenefs_pc_ai__yd_4</t>
  </si>
  <si>
    <t>2_subsidy_elec_direct_pc_ai__yd_4</t>
  </si>
  <si>
    <t>2_subsidy_elec_pc_ai__yd_4</t>
  </si>
  <si>
    <t>2_all_elec_noST_pc_ai__yd_4</t>
  </si>
  <si>
    <t>2_vat_elec_pc_ai__yd_4</t>
  </si>
  <si>
    <t>2_subsidy_fuel_direct_pc_ai__yd_4</t>
  </si>
  <si>
    <t>2_subsidy_fuel_indirect_pc_ai__yd_4</t>
  </si>
  <si>
    <t>2_am_pnbsf_newbenefs_pc_ai__yd_5</t>
  </si>
  <si>
    <t>2_subsidy_elec_pc_ai__yd_5</t>
  </si>
  <si>
    <t>2_all_miti_pc_ai__yd_5</t>
  </si>
  <si>
    <t>2_am_delayed_pnbsf_pc_ai__yd_5</t>
  </si>
  <si>
    <t>2_subsidy_fuel_pc_ai__yd_5</t>
  </si>
  <si>
    <t>2_am_pnbsf_transferinc_pc_ai__yd_5</t>
  </si>
  <si>
    <t>2_subsidy_elec_direct_pc_ai__yd_5</t>
  </si>
  <si>
    <t>2_social_tranche_pc_ai__yd_5</t>
  </si>
  <si>
    <t>2_all_subs_pc_ai__yd_5</t>
  </si>
  <si>
    <t>2_all_policies_pc_ai__yd_5</t>
  </si>
  <si>
    <t>2_all_policies_miti_pc_ai__yd_5</t>
  </si>
  <si>
    <t>2_am_new_pnbsf_pc_ai__yd_5</t>
  </si>
  <si>
    <t>2_all_miti_noST_pc_ai__yd_5</t>
  </si>
  <si>
    <t>2_all_fuel_pc_ai__yd_5</t>
  </si>
  <si>
    <t>2_all_elec_pc_ai__yd_5</t>
  </si>
  <si>
    <t>2_vat_elec_pc_ai__yd_5</t>
  </si>
  <si>
    <t>2_all_tax_pc_ai__yd_5</t>
  </si>
  <si>
    <t>2_all_policies_noST_pc_ai__yd_5</t>
  </si>
  <si>
    <t>2_all_elec_noST_pc_ai__yd_5</t>
  </si>
  <si>
    <t>2_subsidy_fuel_direct_pc_ai__yd_5</t>
  </si>
  <si>
    <t>2_vat_fuel_pc_ai__yd_5</t>
  </si>
  <si>
    <t>2_subsidy_fuel_indirect_pc_ai__yd_5</t>
  </si>
  <si>
    <t>2_subs_public_transport_pc_ai__yd_5</t>
  </si>
  <si>
    <t>2_subsidy_elec_indirect_pc_ai__yd_5</t>
  </si>
  <si>
    <t>2_all_subs_noST_pc_ai__yd_5</t>
  </si>
  <si>
    <t>2_subsidy_elec_direct_pc_ai__yd_6</t>
  </si>
  <si>
    <t>2_all_policies_miti_pc_ai__yd_6</t>
  </si>
  <si>
    <t>2_subsidy_fuel_pc_ai__yd_6</t>
  </si>
  <si>
    <t>2_am_pnbsf_newbenefs_pc_ai__yd_6</t>
  </si>
  <si>
    <t>2_all_subs_noST_pc_ai__yd_6</t>
  </si>
  <si>
    <t>2_am_new_pnbsf_pc_ai__yd_6</t>
  </si>
  <si>
    <t>2_subsidy_elec_indirect_pc_ai__yd_6</t>
  </si>
  <si>
    <t>2_all_policies_pc_ai__yd_6</t>
  </si>
  <si>
    <t>2_subs_public_transport_pc_ai__yd_6</t>
  </si>
  <si>
    <t>2_all_elec_pc_ai__yd_6</t>
  </si>
  <si>
    <t>2_all_elec_noST_pc_ai__yd_6</t>
  </si>
  <si>
    <t>2_all_fuel_pc_ai__yd_6</t>
  </si>
  <si>
    <t>2_all_subs_pc_ai__yd_6</t>
  </si>
  <si>
    <t>2_am_pnbsf_transferinc_pc_ai__yd_6</t>
  </si>
  <si>
    <t>2_am_delayed_pnbsf_pc_ai__yd_6</t>
  </si>
  <si>
    <t>2_all_policies_noST_pc_ai__yd_6</t>
  </si>
  <si>
    <t>2_social_tranche_pc_ai__yd_6</t>
  </si>
  <si>
    <t>2_vat_fuel_pc_ai__yd_6</t>
  </si>
  <si>
    <t>2_subsidy_fuel_direct_pc_ai__yd_6</t>
  </si>
  <si>
    <t>2_subsidy_elec_pc_ai__yd_6</t>
  </si>
  <si>
    <t>2_all_tax_pc_ai__yd_6</t>
  </si>
  <si>
    <t>2_all_miti_noST_pc_ai__yd_6</t>
  </si>
  <si>
    <t>2_subsidy_fuel_indirect_pc_ai__yd_6</t>
  </si>
  <si>
    <t>2_vat_elec_pc_ai__yd_6</t>
  </si>
  <si>
    <t>2_all_miti_pc_ai__yd_6</t>
  </si>
  <si>
    <t>2_subs_public_transport_pc_ai__yd_7</t>
  </si>
  <si>
    <t>2_am_pnbsf_newbenefs_pc_ai__yd_7</t>
  </si>
  <si>
    <t>2_subsidy_elec_indirect_pc_ai__yd_7</t>
  </si>
  <si>
    <t>2_subsidy_elec_direct_pc_ai__yd_7</t>
  </si>
  <si>
    <t>2_all_policies_pc_ai__yd_7</t>
  </si>
  <si>
    <t>2_all_miti_noST_pc_ai__yd_7</t>
  </si>
  <si>
    <t>2_all_elec_pc_ai__yd_7</t>
  </si>
  <si>
    <t>2_all_elec_noST_pc_ai__yd_7</t>
  </si>
  <si>
    <t>2_all_subs_noST_pc_ai__yd_7</t>
  </si>
  <si>
    <t>2_subsidy_fuel_direct_pc_ai__yd_7</t>
  </si>
  <si>
    <t>2_all_tax_pc_ai__yd_7</t>
  </si>
  <si>
    <t>2_vat_elec_pc_ai__yd_7</t>
  </si>
  <si>
    <t>2_am_delayed_pnbsf_pc_ai__yd_7</t>
  </si>
  <si>
    <t>2_all_miti_pc_ai__yd_7</t>
  </si>
  <si>
    <t>2_am_pnbsf_transferinc_pc_ai__yd_7</t>
  </si>
  <si>
    <t>2_subsidy_fuel_indirect_pc_ai__yd_7</t>
  </si>
  <si>
    <t>2_all_subs_pc_ai__yd_7</t>
  </si>
  <si>
    <t>2_all_fuel_pc_ai__yd_7</t>
  </si>
  <si>
    <t>2_subsidy_elec_pc_ai__yd_7</t>
  </si>
  <si>
    <t>2_social_tranche_pc_ai__yd_7</t>
  </si>
  <si>
    <t>2_all_policies_miti_pc_ai__yd_7</t>
  </si>
  <si>
    <t>2_all_policies_noST_pc_ai__yd_7</t>
  </si>
  <si>
    <t>2_vat_fuel_pc_ai__yd_7</t>
  </si>
  <si>
    <t>2_am_new_pnbsf_pc_ai__yd_7</t>
  </si>
  <si>
    <t>2_subsidy_fuel_pc_ai__yd_7</t>
  </si>
  <si>
    <t>2_subsidy_elec_direct_pc_ai__yd_8</t>
  </si>
  <si>
    <t>2_am_pnbsf_transferinc_pc_ai__yd_8</t>
  </si>
  <si>
    <t>2_subsidy_elec_pc_ai__yd_8</t>
  </si>
  <si>
    <t>2_subsidy_fuel_pc_ai__yd_8</t>
  </si>
  <si>
    <t>2_all_fuel_pc_ai__yd_8</t>
  </si>
  <si>
    <t>2_subsidy_fuel_indirect_pc_ai__yd_8</t>
  </si>
  <si>
    <t>2_vat_elec_pc_ai__yd_8</t>
  </si>
  <si>
    <t>2_all_policies_miti_pc_ai__yd_8</t>
  </si>
  <si>
    <t>2_all_tax_pc_ai__yd_8</t>
  </si>
  <si>
    <t>2_all_policies_noST_pc_ai__yd_8</t>
  </si>
  <si>
    <t>2_all_miti_noST_pc_ai__yd_8</t>
  </si>
  <si>
    <t>2_all_elec_pc_ai__yd_8</t>
  </si>
  <si>
    <t>2_all_policies_pc_ai__yd_8</t>
  </si>
  <si>
    <t>2_am_pnbsf_newbenefs_pc_ai__yd_8</t>
  </si>
  <si>
    <t>2_am_delayed_pnbsf_pc_ai__yd_8</t>
  </si>
  <si>
    <t>2_all_subs_pc_ai__yd_8</t>
  </si>
  <si>
    <t>2_am_new_pnbsf_pc_ai__yd_8</t>
  </si>
  <si>
    <t>2_subsidy_elec_indirect_pc_ai__yd_8</t>
  </si>
  <si>
    <t>2_subsidy_fuel_direct_pc_ai__yd_8</t>
  </si>
  <si>
    <t>2_vat_fuel_pc_ai__yd_8</t>
  </si>
  <si>
    <t>2_subs_public_transport_pc_ai__yd_8</t>
  </si>
  <si>
    <t>2_all_elec_noST_pc_ai__yd_8</t>
  </si>
  <si>
    <t>2_social_tranche_pc_ai__yd_8</t>
  </si>
  <si>
    <t>2_all_subs_noST_pc_ai__yd_8</t>
  </si>
  <si>
    <t>2_all_miti_pc_ai__yd_8</t>
  </si>
  <si>
    <t>2_all_subs_noST_pc_ai__yd_9</t>
  </si>
  <si>
    <t>2_subsidy_fuel_pc_ai__yd_9</t>
  </si>
  <si>
    <t>2_vat_elec_pc_ai__yd_9</t>
  </si>
  <si>
    <t>2_am_pnbsf_newbenefs_pc_ai__yd_9</t>
  </si>
  <si>
    <t>2_subsidy_fuel_direct_pc_ai__yd_9</t>
  </si>
  <si>
    <t>2_all_elec_pc_ai__yd_9</t>
  </si>
  <si>
    <t>2_all_policies_pc_ai__yd_9</t>
  </si>
  <si>
    <t>2_all_miti_pc_ai__yd_9</t>
  </si>
  <si>
    <t>2_all_policies_noST_pc_ai__yd_9</t>
  </si>
  <si>
    <t>2_subsidy_elec_direct_pc_ai__yd_9</t>
  </si>
  <si>
    <t>2_subsidy_fuel_indirect_pc_ai__yd_9</t>
  </si>
  <si>
    <t>2_subsidy_elec_pc_ai__yd_9</t>
  </si>
  <si>
    <t>2_social_tranche_pc_ai__yd_9</t>
  </si>
  <si>
    <t>2_all_miti_noST_pc_ai__yd_9</t>
  </si>
  <si>
    <t>2_am_pnbsf_transferinc_pc_ai__yd_9</t>
  </si>
  <si>
    <t>2_am_new_pnbsf_pc_ai__yd_9</t>
  </si>
  <si>
    <t>2_am_delayed_pnbsf_pc_ai__yd_9</t>
  </si>
  <si>
    <t>2_vat_fuel_pc_ai__yd_9</t>
  </si>
  <si>
    <t>2_all_policies_miti_pc_ai__yd_9</t>
  </si>
  <si>
    <t>2_all_fuel_pc_ai__yd_9</t>
  </si>
  <si>
    <t>2_all_tax_pc_ai__yd_9</t>
  </si>
  <si>
    <t>2_all_elec_noST_pc_ai__yd_9</t>
  </si>
  <si>
    <t>2_all_subs_pc_ai__yd_9</t>
  </si>
  <si>
    <t>2_subsidy_elec_indirect_pc_ai__yd_9</t>
  </si>
  <si>
    <t>2_subs_public_transport_pc_ai__yd_9</t>
  </si>
  <si>
    <t>2_all_elec_pc_ai__yd_10</t>
  </si>
  <si>
    <t>2_am_delayed_pnbsf_pc_ai__yd_10</t>
  </si>
  <si>
    <t>2_am_new_pnbsf_pc_ai__yd_10</t>
  </si>
  <si>
    <t>2_all_elec_noST_pc_ai__yd_10</t>
  </si>
  <si>
    <t>2_subsidy_elec_indirect_pc_ai__yd_10</t>
  </si>
  <si>
    <t>2_all_miti_noST_pc_ai__yd_10</t>
  </si>
  <si>
    <t>2_am_pnbsf_transferinc_pc_ai__yd_10</t>
  </si>
  <si>
    <t>2_all_policies_pc_ai__yd_10</t>
  </si>
  <si>
    <t>2_all_subs_pc_ai__yd_10</t>
  </si>
  <si>
    <t>2_vat_elec_pc_ai__yd_10</t>
  </si>
  <si>
    <t>2_social_tranche_pc_ai__yd_10</t>
  </si>
  <si>
    <t>2_all_subs_noST_pc_ai__yd_10</t>
  </si>
  <si>
    <t>2_am_pnbsf_newbenefs_pc_ai__yd_10</t>
  </si>
  <si>
    <t>2_subsidy_fuel_pc_ai__yd_10</t>
  </si>
  <si>
    <t>2_subsidy_elec_pc_ai__yd_10</t>
  </si>
  <si>
    <t>2_subsidy_fuel_indirect_pc_ai__yd_10</t>
  </si>
  <si>
    <t>2_all_policies_noST_pc_ai__yd_10</t>
  </si>
  <si>
    <t>2_all_tax_pc_ai__yd_10</t>
  </si>
  <si>
    <t>2_vat_fuel_pc_ai__yd_10</t>
  </si>
  <si>
    <t>2_subsidy_fuel_direct_pc_ai__yd_10</t>
  </si>
  <si>
    <t>2_subs_public_transport_pc_ai__yd_10</t>
  </si>
  <si>
    <t>2_all_fuel_pc_ai__yd_10</t>
  </si>
  <si>
    <t>2_all_miti_pc_ai__yd_10</t>
  </si>
  <si>
    <t>2_all_policies_miti_pc_ai__yd_10</t>
  </si>
  <si>
    <t>2_subsidy_elec_direct_pc_ai__yd_10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</si>
  <si>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</si>
  <si>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</si>
  <si>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</si>
  <si>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</si>
  <si>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</si>
  <si>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</si>
  <si>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</si>
  <si>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</si>
  <si>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</si>
  <si>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</si>
  <si>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</si>
  <si>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</si>
  <si>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</si>
  <si>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</si>
  <si>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</si>
  <si>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</si>
  <si>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</si>
  <si>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</si>
  <si>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</si>
  <si>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</si>
  <si>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</si>
  <si>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</si>
  <si>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</si>
  <si>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</si>
  <si>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</si>
  <si>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</si>
  <si>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</si>
  <si>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</si>
  <si>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</si>
  <si>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</si>
  <si>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</si>
  <si>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</si>
  <si>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</si>
  <si>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</si>
  <si>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</si>
  <si>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</si>
  <si>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</si>
  <si>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</si>
  <si>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</si>
  <si>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</si>
  <si>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</si>
  <si>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</si>
  <si>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</si>
  <si>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</si>
  <si>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</si>
  <si>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</si>
  <si>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</si>
  <si>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</si>
  <si>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</si>
  <si>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</si>
  <si>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</si>
  <si>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</si>
  <si>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</si>
  <si>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</si>
  <si>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</si>
  <si>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</si>
  <si>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</si>
  <si>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</si>
  <si>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</si>
  <si>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</si>
  <si>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</si>
  <si>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</si>
  <si>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</si>
  <si>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</si>
  <si>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</si>
  <si>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</si>
  <si>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</si>
  <si>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</si>
  <si>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</si>
  <si>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</si>
  <si>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</si>
  <si>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</si>
  <si>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</si>
  <si>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</si>
  <si>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</si>
  <si>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</si>
  <si>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</si>
  <si>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</si>
  <si>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</si>
  <si>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</si>
  <si>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</si>
  <si>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</si>
  <si>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</si>
  <si>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</si>
  <si>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</si>
  <si>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</si>
  <si>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</si>
  <si>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</si>
  <si>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</si>
  <si>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</si>
  <si>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</si>
  <si>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</si>
  <si>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</si>
  <si>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</si>
  <si>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</si>
  <si>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</si>
  <si>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</si>
  <si>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</si>
  <si>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</si>
  <si>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</si>
  <si>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</si>
  <si>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</si>
  <si>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</si>
  <si>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</si>
  <si>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</si>
  <si>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</si>
  <si>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</si>
  <si>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</si>
  <si>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</si>
  <si>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</si>
  <si>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</si>
  <si>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</si>
  <si>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</si>
  <si>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</si>
  <si>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</si>
  <si>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</si>
  <si>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</si>
  <si>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</si>
  <si>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</si>
  <si>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</si>
  <si>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</si>
  <si>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</si>
  <si>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</si>
  <si>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</si>
  <si>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</si>
  <si>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</si>
  <si>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</si>
  <si>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</si>
  <si>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</si>
  <si>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</si>
  <si>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</si>
  <si>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</si>
  <si>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</si>
  <si>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</si>
  <si>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</si>
  <si>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</si>
  <si>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</si>
  <si>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</si>
  <si>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</si>
  <si>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</si>
  <si>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</si>
  <si>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</si>
  <si>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</si>
  <si>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</si>
  <si>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</si>
  <si>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</si>
  <si>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</si>
  <si>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</si>
  <si>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</si>
  <si>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</si>
  <si>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</si>
  <si>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</si>
  <si>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</si>
  <si>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</si>
  <si>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</si>
  <si>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</si>
  <si>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</si>
  <si>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</si>
  <si>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</si>
  <si>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</si>
  <si>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</si>
  <si>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</si>
  <si>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</si>
  <si>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</si>
  <si>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</si>
  <si>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</si>
  <si>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</si>
  <si>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</si>
  <si>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</si>
  <si>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</si>
  <si>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</si>
  <si>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</si>
  <si>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</si>
  <si>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</si>
  <si>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</si>
  <si>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</si>
  <si>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</si>
  <si>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</si>
  <si>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</si>
  <si>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</si>
  <si>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</si>
  <si>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</si>
  <si>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</si>
  <si>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</si>
  <si>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</si>
  <si>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</si>
  <si>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</si>
  <si>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</si>
  <si>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</si>
  <si>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</si>
  <si>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</si>
  <si>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</si>
  <si>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</si>
  <si>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</si>
  <si>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</si>
  <si>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</si>
  <si>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</si>
  <si>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</si>
  <si>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</si>
  <si>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</si>
  <si>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</si>
  <si>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</si>
  <si>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</si>
  <si>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</si>
  <si>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</si>
  <si>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</si>
  <si>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</si>
  <si>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</si>
  <si>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</si>
  <si>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</si>
  <si>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</si>
  <si>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</si>
  <si>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</si>
  <si>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</si>
  <si>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</si>
  <si>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</si>
  <si>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</si>
  <si>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</si>
  <si>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</si>
  <si>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</si>
  <si>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</si>
  <si>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</si>
  <si>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</si>
  <si>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</si>
  <si>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</si>
  <si>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</si>
  <si>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</si>
  <si>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</si>
  <si>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</si>
  <si>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</si>
  <si>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</si>
  <si>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</si>
  <si>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</si>
  <si>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</si>
  <si>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</si>
  <si>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</si>
  <si>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</si>
  <si>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</si>
  <si>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</si>
  <si>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</si>
  <si>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</si>
  <si>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</si>
  <si>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</si>
  <si>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</si>
  <si>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</si>
  <si>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</si>
  <si>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</si>
  <si>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</si>
  <si>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</si>
  <si>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</si>
  <si>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</si>
  <si>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</si>
  <si>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</si>
  <si>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</si>
  <si>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</si>
  <si>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</si>
  <si>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</si>
  <si>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</si>
  <si>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</si>
  <si>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</si>
  <si>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</si>
  <si>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</si>
  <si>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</si>
  <si>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</si>
  <si>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</si>
  <si>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</si>
  <si>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</si>
  <si>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</si>
  <si>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</si>
  <si>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</si>
  <si>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</si>
  <si>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</si>
  <si>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</si>
  <si>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</si>
  <si>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</si>
  <si>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</si>
  <si>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</si>
  <si>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</si>
  <si>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</si>
  <si>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</si>
  <si>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</si>
  <si>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</si>
  <si>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</si>
  <si>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</si>
  <si>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</si>
  <si>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</si>
  <si>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</si>
  <si>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</si>
  <si>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</si>
  <si>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</si>
  <si>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</si>
  <si>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</si>
  <si>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</si>
  <si>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</si>
  <si>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</si>
  <si>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</si>
  <si>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</si>
  <si>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</si>
  <si>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</si>
  <si>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</si>
  <si>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</si>
  <si>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</si>
  <si>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</si>
  <si>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</si>
  <si>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</si>
  <si>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</si>
  <si>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</si>
  <si>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</si>
  <si>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</si>
  <si>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</si>
  <si>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</si>
  <si>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</si>
  <si>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</si>
  <si>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</si>
  <si>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</si>
  <si>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</si>
  <si>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</si>
  <si>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</si>
  <si>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</si>
  <si>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</si>
  <si>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</si>
  <si>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</si>
  <si>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</si>
  <si>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</si>
  <si>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</si>
  <si>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</si>
  <si>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</si>
  <si>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</si>
  <si>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</si>
  <si>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</si>
  <si>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</si>
  <si>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</si>
  <si>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</si>
  <si>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</si>
  <si>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</si>
  <si>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</si>
  <si>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</si>
  <si>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</si>
  <si>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</si>
  <si>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</si>
  <si>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</si>
  <si>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</si>
  <si>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</si>
  <si>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</si>
  <si>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</si>
  <si>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</si>
  <si>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</si>
  <si>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</si>
  <si>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</si>
  <si>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</si>
  <si>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</si>
  <si>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</si>
  <si>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</si>
  <si>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</si>
  <si>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</si>
  <si>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</si>
  <si>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</si>
  <si>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</si>
  <si>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</si>
  <si>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</si>
  <si>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</si>
  <si>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</si>
  <si>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</si>
  <si>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</si>
  <si>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</si>
  <si>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</si>
  <si>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</si>
  <si>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</si>
  <si>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</si>
  <si>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</si>
  <si>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</si>
  <si>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</si>
  <si>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</si>
  <si>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</si>
  <si>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</si>
  <si>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</si>
  <si>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</si>
  <si>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</si>
  <si>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</si>
  <si>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</si>
  <si>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</si>
  <si>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</si>
  <si>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</si>
  <si>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</si>
  <si>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</si>
  <si>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</si>
  <si>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</si>
  <si>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</si>
  <si>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</si>
  <si>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</si>
  <si>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</si>
  <si>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</si>
  <si>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</si>
  <si>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</si>
  <si>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</si>
  <si>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</si>
  <si>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</si>
  <si>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</si>
  <si>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</si>
  <si>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</si>
  <si>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</si>
  <si>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</si>
  <si>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</si>
  <si>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</si>
  <si>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</si>
  <si>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</si>
  <si>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</si>
  <si>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</si>
  <si>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</si>
  <si>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</si>
  <si>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</si>
  <si>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</si>
  <si>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</si>
  <si>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</si>
  <si>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</si>
  <si>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</si>
  <si>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</si>
  <si>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</si>
  <si>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</si>
  <si>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</si>
  <si>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</si>
  <si>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</si>
  <si>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</si>
  <si>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</si>
  <si>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</si>
  <si>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</si>
  <si>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</si>
  <si>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</si>
  <si>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</si>
  <si>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</si>
  <si>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</si>
  <si>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</si>
  <si>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</si>
  <si>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</si>
  <si>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</si>
  <si>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</si>
  <si>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</si>
  <si>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</si>
  <si>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</si>
  <si>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</si>
  <si>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</si>
  <si>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</si>
  <si>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</si>
  <si>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</si>
  <si>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</si>
  <si>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</si>
  <si>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</si>
  <si>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</si>
  <si>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</si>
  <si>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</si>
  <si>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</si>
  <si>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</si>
  <si>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</si>
  <si>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</si>
  <si>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</si>
  <si>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</si>
  <si>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</si>
  <si>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</si>
  <si>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</si>
  <si>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</si>
  <si>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</si>
  <si>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</si>
  <si>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</si>
  <si>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</si>
  <si>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</si>
  <si>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</si>
  <si>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</si>
  <si>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</si>
  <si>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</si>
  <si>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</si>
  <si>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</si>
  <si>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</si>
  <si>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</si>
  <si>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</si>
  <si>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</si>
  <si>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</si>
  <si>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</si>
  <si>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</si>
  <si>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</si>
  <si>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</si>
  <si>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</si>
  <si>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</si>
  <si>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</si>
  <si>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</si>
  <si>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</si>
  <si>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</si>
  <si>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</si>
  <si>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</si>
  <si>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</si>
  <si>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</si>
  <si>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</si>
  <si>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</si>
  <si>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</si>
  <si>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</si>
  <si>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</si>
  <si>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</si>
  <si>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</si>
  <si>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</si>
  <si>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</si>
  <si>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</si>
  <si>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</si>
  <si>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</si>
  <si>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</si>
  <si>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</si>
  <si>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</si>
  <si>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</si>
  <si>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</si>
  <si>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</si>
  <si>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</si>
  <si>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</si>
  <si>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</si>
  <si>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</si>
  <si>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</si>
  <si>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</si>
  <si>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</si>
  <si>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</si>
  <si>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</si>
  <si>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</si>
  <si>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</si>
  <si>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</si>
  <si>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</si>
  <si>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</si>
  <si>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</si>
  <si>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</si>
  <si>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</si>
  <si>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</si>
  <si>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</si>
  <si>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</si>
  <si>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</si>
  <si>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</si>
  <si>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</si>
  <si>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</si>
  <si>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</si>
  <si>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</si>
  <si>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</si>
  <si>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</si>
  <si>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</si>
  <si>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</si>
  <si>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</si>
  <si>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</si>
  <si>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</si>
  <si>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</si>
  <si>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</si>
  <si>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</si>
  <si>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</si>
  <si>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</si>
  <si>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</si>
  <si>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</si>
  <si>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</si>
  <si>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</si>
  <si>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</si>
  <si>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</si>
  <si>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</si>
  <si>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</si>
  <si>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</si>
  <si>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</si>
  <si>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</si>
  <si>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</si>
  <si>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</si>
  <si>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</si>
  <si>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</si>
  <si>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</si>
  <si>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</si>
  <si>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</si>
  <si>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</si>
  <si>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</si>
  <si>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</si>
  <si>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</si>
  <si>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</si>
  <si>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</si>
  <si>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</si>
  <si>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</si>
  <si>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</si>
  <si>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</si>
  <si>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</si>
  <si>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</si>
  <si>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</si>
  <si>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</si>
  <si>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</si>
  <si>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</si>
  <si>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</si>
  <si>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</si>
  <si>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</si>
  <si>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</si>
  <si>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</si>
  <si>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</si>
  <si>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</si>
  <si>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</si>
  <si>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</si>
  <si>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</si>
  <si>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</si>
  <si>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</si>
  <si>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</si>
  <si>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</si>
  <si>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</si>
  <si>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</si>
  <si>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</si>
  <si>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</si>
  <si>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</si>
  <si>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</si>
  <si>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</si>
  <si>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</si>
  <si>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</si>
  <si>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</si>
  <si>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</si>
  <si>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</si>
  <si>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</si>
  <si>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</si>
  <si>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</si>
  <si>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</si>
  <si>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</si>
  <si>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</si>
  <si>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</si>
  <si>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</si>
  <si>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</si>
  <si>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</si>
  <si>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</si>
  <si>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</si>
  <si>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</si>
  <si>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</si>
  <si>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</si>
  <si>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</si>
  <si>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</si>
  <si>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</si>
  <si>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</si>
  <si>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</si>
  <si>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</si>
  <si>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</si>
  <si>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</si>
  <si>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</si>
  <si>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</si>
  <si>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</si>
  <si>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</si>
  <si>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</si>
  <si>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</si>
  <si>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</si>
  <si>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</si>
  <si>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</si>
  <si>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</si>
  <si>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</si>
  <si>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</si>
  <si>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</si>
  <si>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</si>
  <si>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</si>
  <si>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</si>
  <si>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</si>
  <si>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</si>
  <si>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</si>
  <si>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</si>
  <si>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</si>
  <si>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</si>
  <si>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</si>
  <si>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</si>
  <si>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</si>
  <si>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</si>
  <si>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</si>
  <si>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</si>
  <si>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</si>
  <si>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</si>
  <si>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</si>
  <si>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</si>
  <si>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</si>
  <si>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</si>
  <si>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</si>
  <si>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</si>
  <si>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</si>
  <si>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</si>
  <si>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</si>
  <si>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</si>
  <si>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</si>
  <si>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</si>
  <si>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</si>
  <si>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</si>
  <si>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</si>
  <si>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</si>
  <si>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</si>
  <si>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</si>
  <si>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</si>
  <si>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</si>
  <si>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</si>
  <si>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</si>
  <si>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</si>
  <si>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</si>
  <si>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</si>
  <si>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</si>
  <si>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</si>
  <si>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</si>
  <si>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</si>
  <si>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</si>
  <si>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</si>
  <si>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</si>
  <si>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</si>
  <si>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</si>
  <si>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</si>
  <si>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</si>
  <si>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</si>
  <si>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</si>
  <si>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</si>
  <si>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</si>
  <si>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</si>
  <si>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</si>
  <si>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</si>
  <si>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</si>
  <si>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</si>
  <si>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</si>
  <si>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</si>
  <si>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</si>
  <si>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</si>
  <si>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</si>
  <si>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</si>
  <si>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</si>
  <si>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</si>
  <si>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</si>
  <si>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</si>
  <si>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</si>
  <si>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</si>
  <si>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</si>
  <si>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</si>
  <si>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</si>
  <si>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</si>
  <si>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</si>
  <si>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</si>
  <si>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</si>
  <si>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</si>
  <si>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</si>
  <si>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</si>
  <si>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</si>
  <si>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</si>
  <si>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</si>
  <si>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</si>
  <si>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</si>
  <si>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</si>
  <si>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</si>
  <si>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</si>
  <si>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</si>
  <si>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</si>
  <si>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</si>
  <si>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</si>
  <si>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</si>
  <si>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</si>
  <si>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</si>
  <si>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</si>
  <si>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</si>
  <si>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</si>
  <si>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</si>
  <si>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</si>
  <si>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</si>
  <si>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</si>
  <si>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</si>
  <si>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</si>
  <si>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</si>
  <si>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</si>
  <si>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</si>
  <si>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</si>
  <si>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</si>
  <si>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</si>
  <si>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</si>
  <si>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</si>
  <si>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</si>
  <si>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</si>
  <si>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</si>
  <si>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</si>
  <si>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</si>
  <si>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</si>
  <si>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</si>
  <si>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</si>
  <si>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</si>
  <si>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</si>
  <si>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</si>
  <si>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</si>
  <si>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</si>
  <si>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</si>
  <si>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</si>
  <si>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</si>
  <si>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</si>
  <si>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</si>
  <si>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</si>
  <si>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</si>
  <si>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</si>
  <si>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</si>
  <si>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</si>
  <si>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</si>
  <si>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</si>
  <si>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</si>
  <si>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</si>
  <si>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</si>
  <si>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</si>
  <si>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</si>
  <si>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</si>
  <si>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</si>
  <si>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</si>
  <si>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</si>
  <si>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</si>
  <si>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</si>
  <si>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</si>
  <si>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</si>
  <si>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</si>
  <si>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</si>
  <si>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</si>
  <si>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</si>
  <si>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</si>
  <si>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</si>
  <si>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</si>
  <si>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</si>
  <si>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</si>
  <si>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</si>
  <si>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</si>
  <si>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</si>
  <si>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</si>
  <si>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</si>
  <si>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</si>
  <si>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</si>
  <si>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</si>
  <si>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</si>
  <si>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</si>
  <si>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</si>
  <si>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</si>
  <si>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</si>
  <si>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</si>
  <si>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</si>
  <si>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</si>
  <si>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</si>
  <si>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</si>
  <si>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</si>
  <si>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</si>
  <si>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</si>
  <si>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</si>
  <si>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</si>
  <si>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</si>
  <si>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</si>
  <si>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</si>
  <si>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</si>
  <si>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</si>
  <si>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</si>
  <si>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</si>
  <si>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</si>
  <si>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</si>
  <si>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</si>
  <si>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</si>
  <si>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</si>
  <si>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</si>
  <si>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</si>
  <si>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</si>
  <si>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</si>
  <si>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</si>
  <si>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</si>
  <si>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</si>
  <si>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</si>
  <si>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</si>
  <si>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</si>
  <si>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</si>
  <si>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</si>
  <si>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</si>
  <si>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</si>
  <si>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</si>
  <si>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</si>
  <si>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</si>
  <si>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</si>
  <si>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</si>
  <si>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</si>
  <si>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</si>
  <si>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</si>
  <si>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</si>
  <si>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</si>
  <si>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</si>
  <si>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</si>
  <si>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</si>
  <si>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</si>
  <si>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</si>
  <si>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</si>
  <si>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</si>
  <si>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</si>
  <si>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</si>
  <si>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</si>
  <si>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</si>
  <si>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</si>
  <si>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</si>
  <si>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</si>
  <si>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</si>
  <si>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</si>
  <si>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</si>
  <si>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</si>
  <si>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</si>
  <si>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</si>
  <si>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</si>
  <si>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</si>
  <si>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</si>
  <si>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</si>
  <si>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</si>
  <si>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</si>
  <si>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</si>
  <si>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</si>
  <si>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</si>
  <si>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</si>
  <si>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</si>
  <si>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</si>
  <si>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</si>
  <si>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</si>
  <si>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</si>
  <si>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</si>
  <si>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</si>
  <si>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</si>
  <si>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</si>
  <si>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</si>
  <si>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</si>
  <si>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</si>
  <si>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</si>
  <si>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</si>
  <si>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</si>
  <si>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</si>
  <si>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</si>
  <si>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</si>
  <si>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</si>
  <si>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</si>
  <si>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</si>
  <si>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</si>
  <si>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</si>
  <si>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</si>
  <si>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</si>
  <si>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</si>
  <si>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</si>
  <si>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</si>
  <si>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</si>
  <si>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</si>
  <si>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</si>
  <si>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</si>
  <si>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</si>
  <si>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</si>
  <si>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</si>
  <si>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</si>
  <si>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</si>
  <si>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</si>
  <si>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</si>
  <si>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</si>
  <si>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</si>
  <si>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</si>
  <si>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</si>
  <si>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</si>
  <si>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</si>
  <si>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</si>
  <si>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</si>
  <si>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</si>
  <si>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</si>
  <si>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</si>
  <si>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</si>
  <si>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</si>
  <si>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</si>
  <si>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</si>
  <si>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</si>
  <si>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</si>
  <si>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</si>
  <si>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</si>
  <si>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</si>
  <si>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</si>
  <si>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</si>
  <si>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</si>
  <si>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</si>
  <si>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</si>
  <si>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</si>
  <si>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</si>
  <si>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</si>
  <si>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</si>
  <si>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</si>
  <si>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</si>
  <si>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</si>
  <si>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</si>
  <si>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</si>
  <si>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</si>
  <si>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</si>
  <si>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</si>
  <si>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</si>
  <si>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</si>
  <si>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</si>
  <si>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</si>
  <si>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</si>
  <si>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</si>
  <si>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</si>
  <si>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</si>
  <si>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</si>
  <si>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</si>
  <si>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</si>
  <si>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</si>
  <si>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</si>
  <si>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</si>
  <si>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</si>
  <si>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</si>
  <si>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</si>
  <si>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</si>
  <si>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</si>
  <si>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</si>
  <si>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</si>
  <si>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</si>
  <si>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</si>
  <si>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</si>
  <si>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</si>
  <si>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</si>
  <si>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</si>
  <si>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</si>
  <si>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</si>
  <si>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</si>
  <si>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</si>
  <si>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</si>
  <si>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</si>
  <si>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</si>
  <si>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</si>
  <si>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</si>
  <si>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</si>
  <si>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</si>
  <si>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</si>
  <si>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</si>
  <si>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</si>
  <si>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</si>
  <si>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</si>
  <si>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</si>
  <si>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</si>
  <si>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</si>
  <si>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</si>
  <si>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</si>
  <si>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</si>
  <si>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</si>
  <si>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</si>
  <si>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</si>
  <si>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</si>
  <si>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</si>
  <si>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</si>
  <si>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</si>
  <si>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</si>
  <si>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</si>
  <si>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</si>
  <si>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</si>
  <si>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</si>
  <si>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</si>
  <si>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</si>
  <si>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</si>
  <si>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</si>
  <si>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</si>
  <si>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</si>
  <si>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</si>
  <si>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</si>
  <si>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</si>
  <si>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</si>
  <si>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</si>
  <si>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</si>
  <si>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</si>
  <si>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</si>
  <si>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</si>
  <si>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</si>
  <si>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</si>
  <si>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</si>
  <si>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</si>
  <si>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</si>
  <si>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</si>
  <si>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</si>
  <si>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</si>
  <si>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</si>
  <si>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</si>
  <si>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</si>
  <si>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</si>
  <si>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</si>
  <si>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</si>
  <si>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</si>
  <si>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</si>
  <si>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</si>
  <si>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</si>
  <si>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</si>
  <si>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</si>
  <si>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</si>
  <si>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</si>
  <si>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</si>
  <si>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</si>
  <si>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</si>
  <si>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</si>
  <si>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</si>
  <si>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</si>
  <si>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</si>
  <si>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</si>
  <si>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</si>
  <si>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</si>
  <si>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</si>
  <si>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</si>
  <si>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</si>
  <si>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</si>
  <si>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</si>
  <si>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</si>
  <si>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</si>
  <si>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</si>
  <si>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</si>
  <si>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</si>
  <si>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</si>
  <si>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</si>
  <si>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</si>
  <si>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</si>
  <si>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</si>
  <si>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</si>
  <si>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</si>
  <si>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</si>
  <si>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</si>
  <si>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</si>
  <si>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</si>
  <si>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</si>
  <si>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</si>
  <si>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</si>
  <si>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</si>
  <si>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</si>
  <si>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</si>
  <si>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</si>
  <si>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</si>
  <si>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</si>
  <si>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</si>
  <si>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</si>
  <si>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</si>
  <si>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</si>
  <si>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</si>
  <si>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</si>
  <si>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</si>
  <si>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</si>
  <si>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</si>
  <si>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</si>
  <si>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</si>
  <si>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</si>
  <si>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</si>
  <si>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</si>
  <si>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</si>
  <si>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</si>
  <si>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</si>
  <si>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</si>
  <si>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</si>
  <si>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</si>
  <si>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</si>
  <si>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</si>
  <si>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</si>
  <si>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</si>
  <si>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</si>
  <si>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</si>
  <si>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</si>
  <si>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</si>
  <si>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</si>
  <si>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</si>
  <si>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</si>
  <si>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</si>
  <si>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</si>
  <si>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</si>
  <si>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</si>
  <si>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</si>
  <si>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</si>
  <si>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</si>
  <si>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</si>
  <si>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</si>
  <si>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</si>
  <si>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</si>
  <si>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</si>
  <si>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</si>
  <si>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</si>
  <si>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</si>
  <si>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</si>
  <si>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</si>
  <si>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</si>
  <si>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</si>
  <si>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</si>
  <si>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</si>
  <si>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</si>
  <si>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</si>
  <si>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</si>
  <si>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</si>
  <si>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</si>
  <si>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</si>
  <si>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</si>
  <si>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</si>
  <si>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</si>
  <si>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</si>
  <si>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</si>
  <si>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</si>
  <si>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</si>
  <si>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</si>
  <si>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</si>
  <si>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</si>
  <si>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</si>
  <si>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</si>
  <si>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</si>
  <si>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</si>
  <si>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</si>
  <si>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</si>
  <si>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</si>
  <si>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</si>
  <si>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</si>
  <si>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</si>
  <si>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</si>
  <si>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</si>
  <si>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</si>
  <si>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</si>
  <si>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</si>
  <si>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</si>
  <si>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</si>
  <si>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</si>
  <si>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</si>
  <si>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</si>
  <si>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</si>
  <si>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</si>
  <si>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</si>
  <si>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</si>
  <si>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</si>
  <si>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</si>
  <si>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</si>
  <si>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</si>
  <si>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</si>
  <si>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</si>
  <si>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</si>
  <si>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</si>
  <si>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</si>
  <si>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</si>
  <si>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</si>
  <si>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</si>
  <si>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</si>
  <si>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</si>
  <si>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</si>
  <si>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</si>
  <si>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</si>
  <si>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</si>
  <si>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</si>
  <si>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</si>
  <si>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</si>
  <si>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</si>
  <si>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</si>
  <si>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</si>
  <si>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</si>
  <si>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</si>
  <si>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</si>
  <si>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</si>
  <si>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</si>
  <si>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</si>
  <si>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</si>
  <si>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</si>
  <si>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</si>
  <si>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</si>
  <si>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</si>
  <si>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</si>
  <si>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</si>
  <si>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</si>
  <si>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</si>
  <si>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</si>
  <si>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</si>
  <si>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</si>
  <si>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</si>
  <si>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</si>
  <si>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</si>
  <si>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</si>
  <si>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</si>
  <si>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</si>
  <si>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</si>
  <si>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</si>
  <si>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</si>
  <si>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</si>
  <si>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</si>
  <si>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</si>
  <si>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</si>
  <si>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</si>
  <si>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</si>
  <si>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</si>
  <si>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</si>
  <si>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</si>
  <si>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</si>
  <si>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</si>
  <si>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</si>
  <si>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</si>
  <si>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</si>
  <si>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</si>
  <si>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</si>
  <si>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</si>
  <si>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</si>
  <si>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</si>
  <si>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</si>
  <si>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</si>
  <si>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</si>
  <si>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</si>
  <si>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</si>
  <si>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</si>
  <si>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</si>
  <si>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</si>
  <si>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</si>
  <si>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</si>
  <si>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</si>
  <si>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</si>
  <si>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</si>
  <si>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</si>
  <si>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</si>
  <si>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</si>
  <si>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</si>
  <si>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</si>
  <si>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</si>
  <si>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</si>
  <si>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</si>
  <si>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</si>
  <si>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</si>
  <si>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</si>
  <si>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</si>
  <si>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</si>
  <si>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</si>
  <si>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</si>
  <si>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</si>
  <si>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</si>
  <si>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</si>
  <si>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</si>
  <si>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</si>
  <si>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</si>
  <si>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</si>
  <si>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</si>
  <si>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</si>
  <si>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</si>
  <si>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</si>
  <si>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</si>
  <si>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</si>
  <si>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</si>
  <si>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</si>
  <si>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</si>
  <si>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</si>
  <si>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</si>
  <si>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</si>
  <si>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</si>
  <si>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</si>
  <si>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</si>
  <si>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</si>
  <si>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</si>
  <si>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</si>
  <si>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</si>
  <si>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</si>
  <si>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</si>
  <si>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</si>
  <si>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</si>
  <si>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</si>
  <si>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</si>
  <si>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</si>
  <si>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</si>
  <si>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</si>
  <si>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</si>
  <si>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</si>
  <si>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</si>
  <si>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</si>
  <si>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</si>
  <si>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</si>
  <si>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</si>
  <si>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</si>
  <si>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</si>
  <si>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</si>
  <si>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</si>
  <si>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</si>
  <si>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</si>
  <si>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</si>
  <si>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</si>
  <si>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</si>
  <si>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</si>
  <si>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</si>
  <si>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</si>
  <si>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</si>
  <si>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</si>
  <si>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</si>
  <si>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</si>
  <si>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</si>
  <si>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</si>
  <si>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</si>
  <si>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</si>
  <si>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</si>
  <si>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</si>
  <si>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</si>
  <si>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</si>
  <si>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</si>
  <si>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</si>
  <si>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</si>
  <si>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</si>
  <si>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</si>
  <si>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</si>
  <si>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</si>
  <si>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</si>
  <si>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</si>
  <si>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</si>
  <si>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</si>
  <si>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</si>
  <si>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</si>
  <si>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</si>
  <si>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</si>
  <si>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</si>
  <si>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</si>
  <si>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</si>
  <si>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</si>
  <si>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</si>
  <si>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</si>
  <si>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</si>
  <si>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</si>
  <si>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</si>
  <si>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</si>
  <si>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</si>
  <si>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</si>
  <si>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</si>
  <si>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</si>
  <si>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</si>
  <si>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</si>
  <si>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</si>
  <si>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</si>
  <si>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</si>
  <si>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</si>
  <si>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</si>
  <si>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</si>
  <si>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</si>
  <si>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</si>
  <si>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</si>
  <si>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</si>
  <si>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</si>
  <si>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</si>
  <si>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</si>
  <si>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</si>
  <si>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</si>
  <si>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</si>
  <si>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</si>
  <si>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</si>
  <si>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</si>
  <si>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</si>
  <si>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</si>
  <si>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</si>
  <si>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</si>
  <si>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</si>
  <si>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</si>
  <si>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</si>
  <si>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</si>
  <si>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</si>
  <si>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</si>
  <si>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</si>
  <si>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</si>
  <si>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</si>
  <si>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</si>
  <si>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</si>
  <si>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</si>
  <si>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</si>
  <si>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</si>
  <si>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</si>
  <si>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</si>
  <si>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</si>
  <si>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</si>
  <si>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</si>
  <si>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</si>
  <si>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</si>
  <si>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</si>
  <si>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</si>
  <si>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</si>
  <si>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</si>
  <si>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</si>
  <si>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</si>
  <si>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</si>
  <si>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</si>
  <si>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</si>
  <si>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</si>
  <si>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</si>
  <si>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</si>
  <si>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</si>
  <si>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</si>
  <si>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</si>
  <si>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</si>
  <si>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</si>
  <si>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</si>
  <si>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</si>
  <si>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</si>
  <si>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</si>
  <si>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</si>
  <si>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</si>
  <si>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</si>
  <si>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</si>
  <si>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</si>
  <si>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</si>
  <si>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</si>
  <si>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</si>
  <si>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</si>
  <si>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</si>
  <si>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</si>
  <si>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</si>
  <si>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</si>
  <si>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</si>
  <si>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</si>
  <si>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</si>
  <si>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</si>
  <si>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</si>
  <si>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</si>
  <si>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</si>
  <si>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</si>
  <si>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</si>
  <si>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</si>
  <si>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</si>
  <si>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</si>
  <si>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</si>
  <si>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</si>
  <si>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</si>
  <si>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</si>
  <si>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</si>
  <si>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</si>
  <si>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</si>
  <si>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</si>
  <si>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</si>
  <si>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</si>
  <si>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</si>
  <si>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</si>
  <si>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</si>
  <si>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</si>
  <si>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</si>
  <si>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</si>
  <si>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</si>
  <si>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</si>
  <si>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</si>
  <si>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</si>
  <si>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</si>
  <si>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</si>
  <si>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</si>
  <si>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</si>
  <si>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</si>
  <si>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</si>
  <si>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</si>
  <si>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</si>
  <si>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</si>
  <si>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</si>
  <si>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</si>
  <si>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</si>
  <si>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</si>
  <si>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</si>
  <si>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</si>
  <si>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</si>
  <si>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</si>
  <si>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</si>
  <si>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</si>
  <si>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</si>
  <si>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</si>
  <si>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</si>
  <si>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</si>
  <si>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</si>
  <si>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</si>
  <si>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</si>
  <si>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</si>
  <si>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</si>
  <si>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</si>
  <si>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</si>
  <si>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</si>
  <si>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</si>
  <si>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</si>
  <si>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</si>
  <si>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</si>
  <si>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</si>
  <si>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</si>
  <si>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</si>
  <si>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</si>
  <si>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</si>
  <si>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</si>
  <si>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</si>
  <si>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</si>
  <si>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</si>
  <si>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</si>
  <si>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</si>
  <si>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</si>
  <si>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</si>
  <si>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</si>
  <si>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</si>
  <si>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</si>
  <si>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</si>
  <si>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</si>
  <si>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</si>
  <si>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</si>
  <si>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</si>
  <si>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</si>
  <si>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</si>
  <si>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</si>
  <si>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</si>
  <si>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</si>
  <si>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</si>
  <si>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</si>
  <si>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</si>
  <si>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</si>
  <si>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</si>
  <si>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</si>
  <si>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</si>
  <si>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</si>
  <si>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</si>
  <si>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</si>
  <si>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</si>
  <si>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</si>
  <si>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</si>
  <si>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</si>
  <si>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</si>
  <si>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</si>
  <si>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</si>
  <si>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</si>
  <si>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</si>
  <si>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</si>
  <si>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</si>
  <si>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</si>
  <si>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</si>
  <si>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</si>
  <si>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</si>
  <si>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</si>
  <si>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</si>
  <si>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</si>
  <si>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</si>
  <si>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</si>
  <si>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</si>
  <si>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</si>
  <si>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</si>
  <si>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</si>
  <si>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</si>
  <si>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</si>
  <si>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</si>
  <si>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</si>
  <si>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</si>
  <si>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</si>
  <si>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</si>
  <si>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</si>
  <si>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</si>
  <si>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</si>
  <si>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</si>
  <si>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</si>
  <si>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</si>
  <si>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</si>
  <si>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</si>
  <si>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</si>
  <si>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</si>
  <si>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</si>
  <si>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</si>
  <si>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</si>
  <si>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</si>
  <si>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</si>
  <si>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</si>
  <si>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</si>
  <si>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</si>
  <si>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</si>
  <si>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</si>
  <si>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</si>
  <si>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</si>
  <si>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</si>
  <si>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</si>
  <si>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</si>
  <si>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</si>
  <si>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</si>
  <si>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</si>
  <si>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</si>
  <si>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</si>
  <si>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</si>
  <si>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</si>
  <si>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</si>
  <si>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</si>
  <si>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</si>
  <si>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</si>
  <si>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</si>
  <si>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</si>
  <si>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</si>
  <si>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</si>
  <si>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</si>
  <si>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</si>
  <si>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</si>
  <si>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</si>
  <si>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</si>
  <si>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</si>
  <si>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</si>
  <si>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</si>
  <si>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</si>
  <si>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</si>
  <si>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</si>
  <si>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</si>
  <si>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</si>
  <si>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</si>
  <si>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</si>
  <si>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</si>
  <si>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</si>
  <si>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</si>
  <si>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</si>
  <si>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</si>
  <si>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</si>
  <si>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</si>
  <si>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</si>
  <si>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</si>
  <si>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</si>
  <si>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</si>
  <si>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</si>
  <si>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</si>
  <si>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</si>
  <si>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</si>
  <si>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</si>
  <si>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</si>
  <si>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</si>
  <si>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</si>
  <si>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</si>
  <si>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</si>
  <si>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</si>
  <si>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</si>
  <si>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</si>
  <si>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</si>
  <si>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</si>
  <si>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</si>
  <si>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</si>
  <si>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</si>
  <si>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</si>
  <si>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</si>
  <si>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</si>
  <si>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</si>
  <si>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</si>
  <si>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</si>
  <si>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</si>
  <si>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</si>
  <si>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</si>
  <si>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</si>
  <si>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</si>
  <si>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</si>
  <si>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</si>
  <si>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</si>
  <si>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</si>
  <si>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</si>
  <si>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</si>
  <si>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</si>
  <si>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</si>
  <si>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</si>
  <si>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</si>
  <si>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</si>
  <si>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</si>
  <si>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</si>
  <si>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</si>
  <si>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</si>
  <si>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</si>
  <si>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</si>
  <si>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</si>
  <si>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</si>
  <si>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</si>
  <si>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</si>
  <si>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</si>
  <si>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</si>
  <si>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</si>
  <si>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</si>
  <si>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</si>
  <si>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</si>
  <si>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</si>
  <si>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3_vat_elec_pc_ai__yd_1</t>
  </si>
  <si>
    <t>3_am_new_pnbsf_pc_ai__yd_1</t>
  </si>
  <si>
    <t>3_all_policies_pc_ai__yd_1</t>
  </si>
  <si>
    <t>3_all_miti_noST_pc_ai__yd_1</t>
  </si>
  <si>
    <t>3_subsidy_fuel_pc_ai__yd_1</t>
  </si>
  <si>
    <t>3_am_delayed_pnbsf_pc_ai__yd_1</t>
  </si>
  <si>
    <t>3_vat_fuel_pc_ai__yd_1</t>
  </si>
  <si>
    <t>3_all_policies_noST_pc_ai__yd_1</t>
  </si>
  <si>
    <t>3_all_tax_pc_ai__yd_1</t>
  </si>
  <si>
    <t>3_all_elec_noST_pc_ai__yd_1</t>
  </si>
  <si>
    <t>3_subsidy_fuel_indirect_pc_ai__yd_1</t>
  </si>
  <si>
    <t>3_subs_public_transport_pc_ai__yd_1</t>
  </si>
  <si>
    <t>3_am_pnbsf_newbenefs_pc_ai__yd_1</t>
  </si>
  <si>
    <t>3_subsidy_elec_pc_ai__yd_1</t>
  </si>
  <si>
    <t>3_am_pnbsf_transferinc_pc_ai__yd_1</t>
  </si>
  <si>
    <t>3_all_fuel_pc_ai__yd_1</t>
  </si>
  <si>
    <t>3_subsidy_fuel_direct_pc_ai__yd_1</t>
  </si>
  <si>
    <t>3_subsidy_elec_direct_pc_ai__yd_1</t>
  </si>
  <si>
    <t>3_all_policies_miti_pc_ai__yd_1</t>
  </si>
  <si>
    <t>3_all_subs_pc_ai__yd_1</t>
  </si>
  <si>
    <t>3_social_tranche_pc_ai__yd_1</t>
  </si>
  <si>
    <t>3_all_elec_pc_ai__yd_1</t>
  </si>
  <si>
    <t>3_subsidy_elec_indirect_pc_ai__yd_1</t>
  </si>
  <si>
    <t>3_all_subs_noST_pc_ai__yd_1</t>
  </si>
  <si>
    <t>3_all_miti_pc_ai__yd_1</t>
  </si>
  <si>
    <t>3_vat_elec_pc_ai__yd_2</t>
  </si>
  <si>
    <t>3_subsidy_fuel_direct_pc_ai__yd_2</t>
  </si>
  <si>
    <t>3_social_tranche_pc_ai__yd_2</t>
  </si>
  <si>
    <t>3_subsidy_fuel_indirect_pc_ai__yd_2</t>
  </si>
  <si>
    <t>3_all_elec_pc_ai__yd_2</t>
  </si>
  <si>
    <t>3_all_policies_noST_pc_ai__yd_2</t>
  </si>
  <si>
    <t>3_subs_public_transport_pc_ai__yd_2</t>
  </si>
  <si>
    <t>3_subsidy_elec_direct_pc_ai__yd_2</t>
  </si>
  <si>
    <t>3_all_elec_noST_pc_ai__yd_2</t>
  </si>
  <si>
    <t>3_am_pnbsf_transferinc_pc_ai__yd_2</t>
  </si>
  <si>
    <t>3_am_pnbsf_newbenefs_pc_ai__yd_2</t>
  </si>
  <si>
    <t>3_am_new_pnbsf_pc_ai__yd_2</t>
  </si>
  <si>
    <t>3_all_subs_noST_pc_ai__yd_2</t>
  </si>
  <si>
    <t>3_all_miti_noST_pc_ai__yd_2</t>
  </si>
  <si>
    <t>3_all_tax_pc_ai__yd_2</t>
  </si>
  <si>
    <t>3_all_fuel_pc_ai__yd_2</t>
  </si>
  <si>
    <t>3_vat_fuel_pc_ai__yd_2</t>
  </si>
  <si>
    <t>3_all_policies_miti_pc_ai__yd_2</t>
  </si>
  <si>
    <t>3_all_miti_pc_ai__yd_2</t>
  </si>
  <si>
    <t>3_all_subs_pc_ai__yd_2</t>
  </si>
  <si>
    <t>3_subsidy_elec_indirect_pc_ai__yd_2</t>
  </si>
  <si>
    <t>3_subsidy_elec_pc_ai__yd_2</t>
  </si>
  <si>
    <t>3_subsidy_fuel_pc_ai__yd_2</t>
  </si>
  <si>
    <t>3_am_delayed_pnbsf_pc_ai__yd_2</t>
  </si>
  <si>
    <t>3_all_policies_pc_ai__yd_2</t>
  </si>
  <si>
    <t>3_all_elec_noST_pc_ai__yd_3</t>
  </si>
  <si>
    <t>3_all_subs_pc_ai__yd_3</t>
  </si>
  <si>
    <t>3_subsidy_fuel_indirect_pc_ai__yd_3</t>
  </si>
  <si>
    <t>3_am_delayed_pnbsf_pc_ai__yd_3</t>
  </si>
  <si>
    <t>3_vat_elec_pc_ai__yd_3</t>
  </si>
  <si>
    <t>3_subsidy_elec_pc_ai__yd_3</t>
  </si>
  <si>
    <t>3_all_miti_noST_pc_ai__yd_3</t>
  </si>
  <si>
    <t>3_all_policies_pc_ai__yd_3</t>
  </si>
  <si>
    <t>3_am_pnbsf_transferinc_pc_ai__yd_3</t>
  </si>
  <si>
    <t>3_subsidy_fuel_direct_pc_ai__yd_3</t>
  </si>
  <si>
    <t>3_subsidy_elec_direct_pc_ai__yd_3</t>
  </si>
  <si>
    <t>3_subsidy_fuel_pc_ai__yd_3</t>
  </si>
  <si>
    <t>3_all_fuel_pc_ai__yd_3</t>
  </si>
  <si>
    <t>3_all_policies_noST_pc_ai__yd_3</t>
  </si>
  <si>
    <t>3_vat_fuel_pc_ai__yd_3</t>
  </si>
  <si>
    <t>3_all_subs_noST_pc_ai__yd_3</t>
  </si>
  <si>
    <t>3_subs_public_transport_pc_ai__yd_3</t>
  </si>
  <si>
    <t>3_social_tranche_pc_ai__yd_3</t>
  </si>
  <si>
    <t>3_subsidy_elec_indirect_pc_ai__yd_3</t>
  </si>
  <si>
    <t>3_all_policies_miti_pc_ai__yd_3</t>
  </si>
  <si>
    <t>3_all_elec_pc_ai__yd_3</t>
  </si>
  <si>
    <t>3_am_new_pnbsf_pc_ai__yd_3</t>
  </si>
  <si>
    <t>3_am_pnbsf_newbenefs_pc_ai__yd_3</t>
  </si>
  <si>
    <t>3_all_miti_pc_ai__yd_3</t>
  </si>
  <si>
    <t>3_all_tax_pc_ai__yd_3</t>
  </si>
  <si>
    <t>3_subsidy_fuel_pc_ai__yd_4</t>
  </si>
  <si>
    <t>3_subs_public_transport_pc_ai__yd_4</t>
  </si>
  <si>
    <t>3_all_miti_noST_pc_ai__yd_4</t>
  </si>
  <si>
    <t>3_vat_elec_pc_ai__yd_4</t>
  </si>
  <si>
    <t>3_all_policies_miti_pc_ai__yd_4</t>
  </si>
  <si>
    <t>3_all_policies_noST_pc_ai__yd_4</t>
  </si>
  <si>
    <t>3_subsidy_fuel_indirect_pc_ai__yd_4</t>
  </si>
  <si>
    <t>3_am_pnbsf_newbenefs_pc_ai__yd_4</t>
  </si>
  <si>
    <t>3_subsidy_elec_indirect_pc_ai__yd_4</t>
  </si>
  <si>
    <t>3_all_policies_pc_ai__yd_4</t>
  </si>
  <si>
    <t>3_am_delayed_pnbsf_pc_ai__yd_4</t>
  </si>
  <si>
    <t>3_am_pnbsf_transferinc_pc_ai__yd_4</t>
  </si>
  <si>
    <t>3_all_subs_noST_pc_ai__yd_4</t>
  </si>
  <si>
    <t>3_social_tranche_pc_ai__yd_4</t>
  </si>
  <si>
    <t>3_vat_fuel_pc_ai__yd_4</t>
  </si>
  <si>
    <t>3_subsidy_fuel_direct_pc_ai__yd_4</t>
  </si>
  <si>
    <t>3_all_tax_pc_ai__yd_4</t>
  </si>
  <si>
    <t>3_am_new_pnbsf_pc_ai__yd_4</t>
  </si>
  <si>
    <t>3_all_miti_pc_ai__yd_4</t>
  </si>
  <si>
    <t>3_subsidy_elec_direct_pc_ai__yd_4</t>
  </si>
  <si>
    <t>3_all_fuel_pc_ai__yd_4</t>
  </si>
  <si>
    <t>3_subsidy_elec_pc_ai__yd_4</t>
  </si>
  <si>
    <t>3_all_elec_noST_pc_ai__yd_4</t>
  </si>
  <si>
    <t>3_all_elec_pc_ai__yd_4</t>
  </si>
  <si>
    <t>3_all_subs_pc_ai__yd_4</t>
  </si>
  <si>
    <t>3_am_pnbsf_transferinc_pc_ai__yd_5</t>
  </si>
  <si>
    <t>3_subsidy_fuel_pc_ai__yd_5</t>
  </si>
  <si>
    <t>3_all_elec_noST_pc_ai__yd_5</t>
  </si>
  <si>
    <t>3_subsidy_elec_pc_ai__yd_5</t>
  </si>
  <si>
    <t>3_vat_elec_pc_ai__yd_5</t>
  </si>
  <si>
    <t>3_subsidy_fuel_indirect_pc_ai__yd_5</t>
  </si>
  <si>
    <t>3_social_tranche_pc_ai__yd_5</t>
  </si>
  <si>
    <t>3_all_subs_pc_ai__yd_5</t>
  </si>
  <si>
    <t>3_am_delayed_pnbsf_pc_ai__yd_5</t>
  </si>
  <si>
    <t>3_subsidy_fuel_direct_pc_ai__yd_5</t>
  </si>
  <si>
    <t>3_vat_fuel_pc_ai__yd_5</t>
  </si>
  <si>
    <t>3_all_policies_pc_ai__yd_5</t>
  </si>
  <si>
    <t>3_all_policies_noST_pc_ai__yd_5</t>
  </si>
  <si>
    <t>3_all_tax_pc_ai__yd_5</t>
  </si>
  <si>
    <t>3_subsidy_elec_direct_pc_ai__yd_5</t>
  </si>
  <si>
    <t>3_all_policies_miti_pc_ai__yd_5</t>
  </si>
  <si>
    <t>3_all_fuel_pc_ai__yd_5</t>
  </si>
  <si>
    <t>3_subs_public_transport_pc_ai__yd_5</t>
  </si>
  <si>
    <t>3_all_subs_noST_pc_ai__yd_5</t>
  </si>
  <si>
    <t>3_am_pnbsf_newbenefs_pc_ai__yd_5</t>
  </si>
  <si>
    <t>3_subsidy_elec_indirect_pc_ai__yd_5</t>
  </si>
  <si>
    <t>3_am_new_pnbsf_pc_ai__yd_5</t>
  </si>
  <si>
    <t>3_all_miti_noST_pc_ai__yd_5</t>
  </si>
  <si>
    <t>3_all_miti_pc_ai__yd_5</t>
  </si>
  <si>
    <t>3_all_elec_pc_ai__yd_5</t>
  </si>
  <si>
    <t>3_subsidy_fuel_direct_pc_ai__yd_6</t>
  </si>
  <si>
    <t>3_all_elec_pc_ai__yd_6</t>
  </si>
  <si>
    <t>3_social_tranche_pc_ai__yd_6</t>
  </si>
  <si>
    <t>3_all_subs_noST_pc_ai__yd_6</t>
  </si>
  <si>
    <t>3_all_policies_miti_pc_ai__yd_6</t>
  </si>
  <si>
    <t>3_all_fuel_pc_ai__yd_6</t>
  </si>
  <si>
    <t>3_am_pnbsf_newbenefs_pc_ai__yd_6</t>
  </si>
  <si>
    <t>3_am_new_pnbsf_pc_ai__yd_6</t>
  </si>
  <si>
    <t>3_subsidy_fuel_indirect_pc_ai__yd_6</t>
  </si>
  <si>
    <t>3_vat_fuel_pc_ai__yd_6</t>
  </si>
  <si>
    <t>3_all_miti_pc_ai__yd_6</t>
  </si>
  <si>
    <t>3_am_pnbsf_transferinc_pc_ai__yd_6</t>
  </si>
  <si>
    <t>3_all_policies_noST_pc_ai__yd_6</t>
  </si>
  <si>
    <t>3_all_miti_noST_pc_ai__yd_6</t>
  </si>
  <si>
    <t>3_subsidy_fuel_pc_ai__yd_6</t>
  </si>
  <si>
    <t>3_am_delayed_pnbsf_pc_ai__yd_6</t>
  </si>
  <si>
    <t>3_subs_public_transport_pc_ai__yd_6</t>
  </si>
  <si>
    <t>3_all_subs_pc_ai__yd_6</t>
  </si>
  <si>
    <t>3_all_elec_noST_pc_ai__yd_6</t>
  </si>
  <si>
    <t>3_subsidy_elec_indirect_pc_ai__yd_6</t>
  </si>
  <si>
    <t>3_subsidy_elec_pc_ai__yd_6</t>
  </si>
  <si>
    <t>3_all_tax_pc_ai__yd_6</t>
  </si>
  <si>
    <t>3_vat_elec_pc_ai__yd_6</t>
  </si>
  <si>
    <t>3_subsidy_elec_direct_pc_ai__yd_6</t>
  </si>
  <si>
    <t>3_all_policies_pc_ai__yd_6</t>
  </si>
  <si>
    <t>3_vat_fuel_pc_ai__yd_7</t>
  </si>
  <si>
    <t>3_all_fuel_pc_ai__yd_7</t>
  </si>
  <si>
    <t>3_all_tax_pc_ai__yd_7</t>
  </si>
  <si>
    <t>3_vat_elec_pc_ai__yd_7</t>
  </si>
  <si>
    <t>3_subsidy_fuel_pc_ai__yd_7</t>
  </si>
  <si>
    <t>3_all_miti_pc_ai__yd_7</t>
  </si>
  <si>
    <t>3_subsidy_elec_direct_pc_ai__yd_7</t>
  </si>
  <si>
    <t>3_all_elec_noST_pc_ai__yd_7</t>
  </si>
  <si>
    <t>3_subsidy_fuel_direct_pc_ai__yd_7</t>
  </si>
  <si>
    <t>3_subsidy_fuel_indirect_pc_ai__yd_7</t>
  </si>
  <si>
    <t>3_all_miti_noST_pc_ai__yd_7</t>
  </si>
  <si>
    <t>3_subsidy_elec_indirect_pc_ai__yd_7</t>
  </si>
  <si>
    <t>3_social_tranche_pc_ai__yd_7</t>
  </si>
  <si>
    <t>3_all_elec_pc_ai__yd_7</t>
  </si>
  <si>
    <t>3_all_subs_pc_ai__yd_7</t>
  </si>
  <si>
    <t>3_all_policies_pc_ai__yd_7</t>
  </si>
  <si>
    <t>3_subs_public_transport_pc_ai__yd_7</t>
  </si>
  <si>
    <t>3_am_new_pnbsf_pc_ai__yd_7</t>
  </si>
  <si>
    <t>3_all_policies_noST_pc_ai__yd_7</t>
  </si>
  <si>
    <t>3_subsidy_elec_pc_ai__yd_7</t>
  </si>
  <si>
    <t>3_am_pnbsf_transferinc_pc_ai__yd_7</t>
  </si>
  <si>
    <t>3_all_subs_noST_pc_ai__yd_7</t>
  </si>
  <si>
    <t>3_am_pnbsf_newbenefs_pc_ai__yd_7</t>
  </si>
  <si>
    <t>3_am_delayed_pnbsf_pc_ai__yd_7</t>
  </si>
  <si>
    <t>3_all_policies_miti_pc_ai__yd_7</t>
  </si>
  <si>
    <t>3_subsidy_elec_indirect_pc_ai__yd_8</t>
  </si>
  <si>
    <t>3_am_pnbsf_newbenefs_pc_ai__yd_8</t>
  </si>
  <si>
    <t>3_all_elec_noST_pc_ai__yd_8</t>
  </si>
  <si>
    <t>3_all_fuel_pc_ai__yd_8</t>
  </si>
  <si>
    <t>3_all_policies_pc_ai__yd_8</t>
  </si>
  <si>
    <t>3_all_subs_pc_ai__yd_8</t>
  </si>
  <si>
    <t>3_vat_elec_pc_ai__yd_8</t>
  </si>
  <si>
    <t>3_social_tranche_pc_ai__yd_8</t>
  </si>
  <si>
    <t>3_all_policies_miti_pc_ai__yd_8</t>
  </si>
  <si>
    <t>3_subsidy_elec_direct_pc_ai__yd_8</t>
  </si>
  <si>
    <t>3_am_delayed_pnbsf_pc_ai__yd_8</t>
  </si>
  <si>
    <t>3_all_tax_pc_ai__yd_8</t>
  </si>
  <si>
    <t>3_all_miti_pc_ai__yd_8</t>
  </si>
  <si>
    <t>3_all_elec_pc_ai__yd_8</t>
  </si>
  <si>
    <t>3_subsidy_elec_pc_ai__yd_8</t>
  </si>
  <si>
    <t>3_subsidy_fuel_pc_ai__yd_8</t>
  </si>
  <si>
    <t>3_subsidy_fuel_direct_pc_ai__yd_8</t>
  </si>
  <si>
    <t>3_subs_public_transport_pc_ai__yd_8</t>
  </si>
  <si>
    <t>3_vat_fuel_pc_ai__yd_8</t>
  </si>
  <si>
    <t>3_all_subs_noST_pc_ai__yd_8</t>
  </si>
  <si>
    <t>3_all_miti_noST_pc_ai__yd_8</t>
  </si>
  <si>
    <t>3_am_pnbsf_transferinc_pc_ai__yd_8</t>
  </si>
  <si>
    <t>3_subsidy_fuel_indirect_pc_ai__yd_8</t>
  </si>
  <si>
    <t>3_all_policies_noST_pc_ai__yd_8</t>
  </si>
  <si>
    <t>3_am_new_pnbsf_pc_ai__yd_8</t>
  </si>
  <si>
    <t>3_all_subs_pc_ai__yd_9</t>
  </si>
  <si>
    <t>3_all_tax_pc_ai__yd_9</t>
  </si>
  <si>
    <t>3_subsidy_elec_indirect_pc_ai__yd_9</t>
  </si>
  <si>
    <t>3_am_pnbsf_transferinc_pc_ai__yd_9</t>
  </si>
  <si>
    <t>3_all_elec_noST_pc_ai__yd_9</t>
  </si>
  <si>
    <t>3_all_subs_noST_pc_ai__yd_9</t>
  </si>
  <si>
    <t>3_subsidy_fuel_pc_ai__yd_9</t>
  </si>
  <si>
    <t>3_subs_public_transport_pc_ai__yd_9</t>
  </si>
  <si>
    <t>3_subsidy_elec_direct_pc_ai__yd_9</t>
  </si>
  <si>
    <t>3_all_miti_pc_ai__yd_9</t>
  </si>
  <si>
    <t>3_all_fuel_pc_ai__yd_9</t>
  </si>
  <si>
    <t>3_all_policies_noST_pc_ai__yd_9</t>
  </si>
  <si>
    <t>3_subsidy_fuel_indirect_pc_ai__yd_9</t>
  </si>
  <si>
    <t>3_am_new_pnbsf_pc_ai__yd_9</t>
  </si>
  <si>
    <t>3_vat_fuel_pc_ai__yd_9</t>
  </si>
  <si>
    <t>3_all_miti_noST_pc_ai__yd_9</t>
  </si>
  <si>
    <t>3_all_elec_pc_ai__yd_9</t>
  </si>
  <si>
    <t>3_all_policies_pc_ai__yd_9</t>
  </si>
  <si>
    <t>3_social_tranche_pc_ai__yd_9</t>
  </si>
  <si>
    <t>3_vat_elec_pc_ai__yd_9</t>
  </si>
  <si>
    <t>3_subsidy_fuel_direct_pc_ai__yd_9</t>
  </si>
  <si>
    <t>3_all_policies_miti_pc_ai__yd_9</t>
  </si>
  <si>
    <t>3_am_pnbsf_newbenefs_pc_ai__yd_9</t>
  </si>
  <si>
    <t>3_am_delayed_pnbsf_pc_ai__yd_9</t>
  </si>
  <si>
    <t>3_subsidy_elec_pc_ai__yd_9</t>
  </si>
  <si>
    <t>3_subsidy_fuel_direct_pc_ai__yd_10</t>
  </si>
  <si>
    <t>3_all_miti_pc_ai__yd_10</t>
  </si>
  <si>
    <t>3_social_tranche_pc_ai__yd_10</t>
  </si>
  <si>
    <t>3_all_elec_noST_pc_ai__yd_10</t>
  </si>
  <si>
    <t>3_vat_elec_pc_ai__yd_10</t>
  </si>
  <si>
    <t>3_all_miti_noST_pc_ai__yd_10</t>
  </si>
  <si>
    <t>3_all_subs_pc_ai__yd_10</t>
  </si>
  <si>
    <t>3_subsidy_elec_pc_ai__yd_10</t>
  </si>
  <si>
    <t>3_all_policies_pc_ai__yd_10</t>
  </si>
  <si>
    <t>3_all_tax_pc_ai__yd_10</t>
  </si>
  <si>
    <t>3_am_delayed_pnbsf_pc_ai__yd_10</t>
  </si>
  <si>
    <t>3_vat_fuel_pc_ai__yd_10</t>
  </si>
  <si>
    <t>3_all_policies_miti_pc_ai__yd_10</t>
  </si>
  <si>
    <t>3_subsidy_fuel_pc_ai__yd_10</t>
  </si>
  <si>
    <t>3_all_fuel_pc_ai__yd_10</t>
  </si>
  <si>
    <t>3_all_subs_noST_pc_ai__yd_10</t>
  </si>
  <si>
    <t>3_am_pnbsf_transferinc_pc_ai__yd_10</t>
  </si>
  <si>
    <t>3_all_policies_noST_pc_ai__yd_10</t>
  </si>
  <si>
    <t>3_subsidy_elec_direct_pc_ai__yd_10</t>
  </si>
  <si>
    <t>3_am_new_pnbsf_pc_ai__yd_10</t>
  </si>
  <si>
    <t>3_subs_public_transport_pc_ai__yd_10</t>
  </si>
  <si>
    <t>3_subsidy_fuel_indirect_pc_ai__yd_10</t>
  </si>
  <si>
    <t>3_all_elec_pc_ai__yd_10</t>
  </si>
  <si>
    <t>3_subsidy_elec_indirect_pc_ai__yd_10</t>
  </si>
  <si>
    <t>3_am_pnbsf_newbenefs_pc_ai__yd_10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</si>
  <si>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</si>
  <si>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</si>
  <si>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</si>
  <si>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</si>
  <si>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</si>
  <si>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</si>
  <si>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</si>
  <si>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</si>
  <si>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</si>
  <si>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</si>
  <si>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</si>
  <si>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</si>
  <si>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</si>
  <si>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</si>
  <si>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</si>
  <si>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</si>
  <si>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</si>
  <si>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</si>
  <si>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</si>
  <si>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</si>
  <si>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</si>
  <si>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</si>
  <si>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</si>
  <si>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</si>
  <si>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</si>
  <si>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</si>
  <si>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</si>
  <si>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</si>
  <si>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</si>
  <si>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</si>
  <si>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</si>
  <si>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</si>
  <si>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</si>
  <si>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</si>
  <si>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</si>
  <si>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</si>
  <si>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</si>
  <si>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</si>
  <si>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</si>
  <si>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</si>
  <si>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</si>
  <si>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</si>
  <si>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</si>
  <si>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</si>
  <si>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</si>
  <si>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</si>
  <si>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</si>
  <si>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</si>
  <si>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</si>
  <si>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</si>
  <si>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</si>
  <si>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</si>
  <si>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</si>
  <si>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</si>
  <si>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</si>
  <si>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</si>
  <si>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</si>
  <si>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</si>
  <si>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</si>
  <si>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</si>
  <si>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</si>
  <si>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</si>
  <si>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</si>
  <si>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</si>
  <si>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</si>
  <si>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</si>
  <si>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</si>
  <si>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</si>
  <si>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</si>
  <si>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</si>
  <si>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</si>
  <si>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</si>
  <si>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</si>
  <si>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</si>
  <si>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</si>
  <si>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</si>
  <si>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</si>
  <si>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</si>
  <si>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</si>
  <si>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</si>
  <si>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</si>
  <si>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</si>
  <si>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</si>
  <si>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</si>
  <si>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</si>
  <si>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</si>
  <si>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</si>
  <si>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</si>
  <si>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</si>
  <si>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</si>
  <si>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</si>
  <si>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</si>
  <si>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</si>
  <si>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</si>
  <si>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</si>
  <si>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</si>
  <si>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</si>
  <si>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</si>
  <si>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</si>
  <si>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</si>
  <si>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</si>
  <si>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</si>
  <si>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</si>
  <si>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</si>
  <si>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</si>
  <si>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</si>
  <si>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</si>
  <si>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</si>
  <si>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</si>
  <si>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</si>
  <si>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</si>
  <si>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</si>
  <si>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</si>
  <si>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</si>
  <si>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</si>
  <si>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</si>
  <si>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</si>
  <si>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</si>
  <si>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</si>
  <si>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</si>
  <si>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</si>
  <si>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</si>
  <si>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</si>
  <si>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</si>
  <si>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</si>
  <si>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</si>
  <si>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</si>
  <si>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</si>
  <si>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</si>
  <si>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</si>
  <si>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</si>
  <si>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</si>
  <si>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</si>
  <si>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</si>
  <si>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</si>
  <si>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</si>
  <si>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</si>
  <si>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</si>
  <si>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</si>
  <si>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</si>
  <si>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</si>
  <si>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</si>
  <si>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</si>
  <si>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</si>
  <si>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</si>
  <si>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</si>
  <si>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</si>
  <si>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</si>
  <si>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</si>
  <si>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</si>
  <si>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</si>
  <si>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</si>
  <si>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</si>
  <si>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</si>
  <si>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</si>
  <si>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</si>
  <si>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</si>
  <si>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</si>
  <si>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</si>
  <si>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</si>
  <si>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</si>
  <si>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</si>
  <si>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</si>
  <si>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</si>
  <si>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</si>
  <si>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</si>
  <si>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</si>
  <si>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</si>
  <si>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</si>
  <si>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</si>
  <si>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</si>
  <si>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</si>
  <si>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</si>
  <si>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</si>
  <si>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</si>
  <si>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</si>
  <si>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</si>
  <si>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</si>
  <si>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</si>
  <si>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</si>
  <si>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</si>
  <si>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</si>
  <si>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</si>
  <si>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</si>
  <si>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</si>
  <si>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</si>
  <si>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</si>
  <si>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</si>
  <si>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</si>
  <si>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</si>
  <si>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</si>
  <si>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</si>
  <si>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</si>
  <si>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</si>
  <si>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</si>
  <si>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</si>
  <si>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</si>
  <si>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</si>
  <si>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</si>
  <si>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</si>
  <si>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</si>
  <si>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</si>
  <si>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</si>
  <si>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</si>
  <si>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</si>
  <si>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</si>
  <si>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</si>
  <si>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</si>
  <si>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</si>
  <si>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</si>
  <si>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</si>
  <si>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</si>
  <si>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</si>
  <si>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</si>
  <si>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</si>
  <si>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</si>
  <si>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</si>
  <si>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</si>
  <si>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</si>
  <si>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</si>
  <si>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</si>
  <si>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</si>
  <si>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</si>
  <si>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</si>
  <si>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</si>
  <si>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</si>
  <si>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</si>
  <si>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</si>
  <si>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</si>
  <si>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</si>
  <si>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</si>
  <si>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</si>
  <si>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</si>
  <si>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</si>
  <si>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</si>
  <si>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</si>
  <si>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</si>
  <si>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</si>
  <si>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</si>
  <si>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</si>
  <si>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</si>
  <si>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</si>
  <si>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</si>
  <si>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</si>
  <si>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</si>
  <si>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</si>
  <si>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</si>
  <si>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</si>
  <si>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</si>
  <si>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</si>
  <si>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</si>
  <si>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</si>
  <si>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</si>
  <si>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</si>
  <si>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</si>
  <si>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</si>
  <si>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</si>
  <si>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</si>
  <si>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</si>
  <si>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</si>
  <si>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</si>
  <si>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</si>
  <si>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</si>
  <si>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</si>
  <si>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</si>
  <si>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</si>
  <si>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</si>
  <si>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</si>
  <si>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</si>
  <si>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</si>
  <si>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</si>
  <si>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</si>
  <si>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</si>
  <si>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</si>
  <si>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</si>
  <si>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</si>
  <si>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</si>
  <si>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</si>
  <si>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</si>
  <si>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</si>
  <si>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</si>
  <si>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</si>
  <si>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</si>
  <si>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</si>
  <si>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</si>
  <si>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</si>
  <si>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</si>
  <si>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</si>
  <si>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</si>
  <si>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</si>
  <si>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</si>
  <si>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</si>
  <si>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</si>
  <si>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</si>
  <si>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</si>
  <si>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</si>
  <si>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</si>
  <si>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</si>
  <si>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</si>
  <si>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</si>
  <si>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</si>
  <si>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</si>
  <si>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</si>
  <si>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</si>
  <si>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</si>
  <si>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</si>
  <si>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</si>
  <si>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</si>
  <si>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</si>
  <si>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</si>
  <si>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</si>
  <si>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</si>
  <si>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</si>
  <si>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</si>
  <si>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</si>
  <si>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</si>
  <si>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</si>
  <si>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</si>
  <si>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</si>
  <si>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</si>
  <si>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</si>
  <si>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</si>
  <si>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</si>
  <si>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</si>
  <si>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</si>
  <si>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</si>
  <si>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</si>
  <si>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</si>
  <si>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</si>
  <si>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</si>
  <si>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</si>
  <si>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</si>
  <si>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</si>
  <si>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</si>
  <si>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</si>
  <si>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</si>
  <si>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</si>
  <si>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</si>
  <si>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</si>
  <si>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</si>
  <si>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</si>
  <si>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</si>
  <si>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</si>
  <si>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</si>
  <si>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</si>
  <si>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</si>
  <si>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</si>
  <si>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</si>
  <si>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</si>
  <si>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</si>
  <si>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</si>
  <si>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</si>
  <si>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</si>
  <si>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</si>
  <si>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</si>
  <si>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</si>
  <si>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</si>
  <si>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</si>
  <si>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</si>
  <si>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</si>
  <si>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</si>
  <si>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</si>
  <si>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</si>
  <si>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</si>
  <si>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</si>
  <si>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</si>
  <si>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</si>
  <si>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</si>
  <si>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</si>
  <si>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</si>
  <si>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</si>
  <si>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</si>
  <si>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</si>
  <si>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</si>
  <si>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</si>
  <si>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</si>
  <si>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</si>
  <si>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</si>
  <si>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</si>
  <si>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</si>
  <si>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</si>
  <si>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</si>
  <si>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</si>
  <si>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</si>
  <si>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</si>
  <si>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</si>
  <si>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</si>
  <si>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</si>
  <si>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</si>
  <si>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</si>
  <si>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</si>
  <si>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</si>
  <si>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</si>
  <si>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</si>
  <si>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</si>
  <si>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</si>
  <si>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</si>
  <si>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</si>
  <si>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</si>
  <si>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</si>
  <si>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</si>
  <si>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</si>
  <si>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</si>
  <si>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</si>
  <si>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</si>
  <si>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</si>
  <si>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</si>
  <si>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</si>
  <si>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</si>
  <si>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</si>
  <si>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</si>
  <si>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</si>
  <si>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</si>
  <si>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</si>
  <si>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</si>
  <si>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</si>
  <si>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</si>
  <si>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</si>
  <si>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</si>
  <si>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</si>
  <si>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</si>
  <si>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</si>
  <si>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</si>
  <si>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</si>
  <si>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</si>
  <si>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</si>
  <si>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</si>
  <si>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</si>
  <si>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</si>
  <si>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</si>
  <si>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</si>
  <si>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</si>
  <si>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</si>
  <si>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</si>
  <si>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</si>
  <si>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</si>
  <si>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</si>
  <si>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</si>
  <si>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</si>
  <si>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</si>
  <si>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</si>
  <si>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</si>
  <si>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</si>
  <si>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</si>
  <si>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</si>
  <si>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</si>
  <si>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</si>
  <si>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</si>
  <si>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</si>
  <si>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</si>
  <si>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</si>
  <si>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</si>
  <si>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</si>
  <si>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</si>
  <si>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</si>
  <si>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</si>
  <si>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</si>
  <si>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</si>
  <si>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</si>
  <si>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</si>
  <si>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</si>
  <si>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</si>
  <si>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</si>
  <si>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</si>
  <si>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</si>
  <si>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</si>
  <si>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</si>
  <si>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</si>
  <si>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</si>
  <si>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</si>
  <si>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</si>
  <si>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</si>
  <si>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</si>
  <si>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</si>
  <si>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</si>
  <si>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</si>
  <si>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</si>
  <si>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</si>
  <si>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</si>
  <si>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</si>
  <si>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</si>
  <si>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</si>
  <si>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</si>
  <si>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</si>
  <si>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</si>
  <si>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</si>
  <si>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</si>
  <si>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</si>
  <si>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</si>
  <si>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</si>
  <si>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</si>
  <si>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</si>
  <si>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</si>
  <si>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</si>
  <si>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</si>
  <si>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</si>
  <si>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</si>
  <si>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</si>
  <si>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</si>
  <si>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</si>
  <si>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</si>
  <si>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</si>
  <si>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</si>
  <si>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</si>
  <si>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</si>
  <si>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</si>
  <si>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</si>
  <si>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</si>
  <si>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</si>
  <si>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</si>
  <si>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</si>
  <si>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</si>
  <si>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</si>
  <si>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</si>
  <si>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</si>
  <si>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</si>
  <si>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</si>
  <si>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</si>
  <si>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</si>
  <si>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</si>
  <si>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</si>
  <si>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</si>
  <si>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</si>
  <si>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</si>
  <si>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</si>
  <si>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</si>
  <si>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</si>
  <si>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</si>
  <si>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</si>
  <si>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</si>
  <si>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</si>
  <si>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</si>
  <si>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</si>
  <si>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</si>
  <si>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</si>
  <si>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</si>
  <si>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</si>
  <si>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</si>
  <si>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</si>
  <si>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</si>
  <si>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</si>
  <si>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</si>
  <si>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</si>
  <si>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</si>
  <si>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</si>
  <si>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</si>
  <si>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</si>
  <si>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</si>
  <si>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</si>
  <si>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</si>
  <si>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</si>
  <si>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</si>
  <si>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</si>
  <si>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</si>
  <si>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</si>
  <si>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</si>
  <si>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</si>
  <si>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</si>
  <si>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</si>
  <si>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</si>
  <si>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</si>
  <si>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</si>
  <si>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</si>
  <si>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</si>
  <si>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</si>
  <si>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</si>
  <si>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</si>
  <si>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</si>
  <si>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</si>
  <si>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</si>
  <si>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</si>
  <si>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</si>
  <si>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</si>
  <si>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</si>
  <si>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</si>
  <si>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</si>
  <si>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</si>
  <si>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</si>
  <si>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</si>
  <si>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</si>
  <si>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</si>
  <si>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</si>
  <si>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</si>
  <si>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</si>
  <si>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</si>
  <si>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</si>
  <si>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</si>
  <si>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</si>
  <si>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</si>
  <si>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</si>
  <si>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</si>
  <si>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</si>
  <si>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</si>
  <si>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</si>
  <si>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</si>
  <si>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</si>
  <si>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</si>
  <si>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</si>
  <si>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</si>
  <si>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</si>
  <si>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</si>
  <si>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</si>
  <si>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</si>
  <si>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</si>
  <si>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</si>
  <si>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</si>
  <si>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</si>
  <si>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</si>
  <si>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</si>
  <si>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</si>
  <si>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</si>
  <si>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</si>
  <si>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</si>
  <si>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</si>
  <si>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</si>
  <si>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</si>
  <si>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</si>
  <si>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</si>
  <si>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</si>
  <si>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</si>
  <si>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</si>
  <si>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</si>
  <si>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</si>
  <si>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</si>
  <si>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</si>
  <si>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</si>
  <si>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</si>
  <si>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</si>
  <si>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</si>
  <si>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</si>
  <si>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</si>
  <si>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</si>
  <si>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</si>
  <si>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</si>
  <si>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</si>
  <si>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</si>
  <si>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</si>
  <si>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</si>
  <si>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</si>
  <si>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</si>
  <si>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</si>
  <si>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</si>
  <si>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</si>
  <si>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</si>
  <si>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</si>
  <si>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</si>
  <si>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</si>
  <si>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</si>
  <si>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</si>
  <si>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</si>
  <si>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</si>
  <si>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</si>
  <si>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</si>
  <si>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</si>
  <si>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</si>
  <si>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</si>
  <si>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</si>
  <si>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</si>
  <si>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</si>
  <si>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</si>
  <si>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</si>
  <si>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</si>
  <si>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</si>
  <si>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</si>
  <si>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</si>
  <si>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</si>
  <si>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</si>
  <si>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</si>
  <si>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</si>
  <si>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</si>
  <si>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</si>
  <si>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</si>
  <si>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</si>
  <si>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</si>
  <si>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</si>
  <si>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</si>
  <si>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</si>
  <si>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</si>
  <si>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</si>
  <si>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</si>
  <si>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</si>
  <si>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</si>
  <si>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</si>
  <si>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</si>
  <si>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</si>
  <si>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</si>
  <si>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</si>
  <si>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</si>
  <si>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</si>
  <si>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</si>
  <si>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</si>
  <si>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</si>
  <si>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</si>
  <si>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</si>
  <si>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</si>
  <si>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</si>
  <si>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</si>
  <si>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</si>
  <si>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</si>
  <si>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</si>
  <si>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</si>
  <si>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</si>
  <si>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</si>
  <si>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</si>
  <si>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</si>
  <si>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</si>
  <si>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</si>
  <si>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</si>
  <si>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</si>
  <si>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</si>
  <si>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</si>
  <si>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</si>
  <si>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</si>
  <si>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</si>
  <si>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</si>
  <si>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</si>
  <si>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</si>
  <si>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</si>
  <si>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</si>
  <si>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</si>
  <si>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</si>
  <si>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</si>
  <si>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</si>
  <si>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</si>
  <si>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</si>
  <si>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</si>
  <si>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</si>
  <si>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</si>
  <si>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</si>
  <si>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</si>
  <si>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</si>
  <si>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</si>
  <si>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</si>
  <si>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</si>
  <si>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</si>
  <si>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</si>
  <si>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</si>
  <si>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</si>
  <si>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</si>
  <si>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</si>
  <si>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</si>
  <si>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</si>
  <si>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</si>
  <si>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</si>
  <si>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</si>
  <si>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</si>
  <si>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</si>
  <si>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</si>
  <si>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</si>
  <si>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</si>
  <si>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</si>
  <si>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</si>
  <si>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</si>
  <si>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</si>
  <si>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</si>
  <si>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</si>
  <si>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</si>
  <si>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</si>
  <si>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</si>
  <si>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</si>
  <si>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</si>
  <si>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</si>
  <si>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</si>
  <si>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</si>
  <si>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</si>
  <si>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</si>
  <si>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</si>
  <si>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</si>
  <si>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</si>
  <si>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</si>
  <si>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</si>
  <si>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</si>
  <si>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</si>
  <si>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</si>
  <si>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</si>
  <si>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</si>
  <si>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</si>
  <si>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</si>
  <si>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</si>
  <si>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</si>
  <si>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</si>
  <si>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</si>
  <si>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</si>
  <si>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</si>
  <si>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</si>
  <si>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</si>
  <si>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</si>
  <si>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</si>
  <si>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</si>
  <si>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</si>
  <si>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</si>
  <si>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</si>
  <si>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</si>
  <si>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</si>
  <si>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</si>
  <si>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</si>
  <si>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</si>
  <si>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</si>
  <si>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</si>
  <si>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</si>
  <si>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</si>
  <si>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</si>
  <si>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</si>
  <si>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</si>
  <si>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</si>
  <si>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</si>
  <si>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</si>
  <si>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</si>
  <si>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</si>
  <si>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</si>
  <si>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</si>
  <si>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</si>
  <si>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</si>
  <si>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</si>
  <si>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</si>
  <si>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</si>
  <si>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</si>
  <si>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</si>
  <si>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</si>
  <si>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</si>
  <si>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</si>
  <si>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</si>
  <si>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</si>
  <si>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</si>
  <si>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</si>
  <si>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</si>
  <si>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</si>
  <si>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</si>
  <si>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</si>
  <si>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</si>
  <si>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</si>
  <si>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</si>
  <si>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</si>
  <si>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</si>
  <si>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</si>
  <si>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</si>
  <si>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</si>
  <si>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</si>
  <si>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</si>
  <si>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</si>
  <si>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</si>
  <si>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</si>
  <si>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</si>
  <si>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</si>
  <si>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</si>
  <si>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</si>
  <si>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</si>
  <si>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</si>
  <si>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</si>
  <si>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</si>
  <si>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</si>
  <si>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</si>
  <si>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</si>
  <si>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</si>
  <si>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</si>
  <si>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</si>
  <si>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</si>
  <si>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</si>
  <si>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</si>
  <si>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</si>
  <si>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</si>
  <si>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</si>
  <si>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</si>
  <si>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</si>
  <si>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</si>
  <si>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</si>
  <si>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</si>
  <si>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</si>
  <si>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</si>
  <si>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</si>
  <si>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</si>
  <si>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</si>
  <si>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</si>
  <si>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</si>
  <si>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</si>
  <si>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</si>
  <si>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</si>
  <si>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</si>
  <si>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</si>
  <si>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</si>
  <si>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</si>
  <si>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</si>
  <si>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</si>
  <si>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</si>
  <si>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</si>
  <si>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</si>
  <si>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</si>
  <si>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</si>
  <si>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</si>
  <si>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</si>
  <si>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</si>
  <si>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</si>
  <si>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</si>
  <si>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</si>
  <si>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</si>
  <si>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</si>
  <si>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</si>
  <si>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</si>
  <si>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</si>
  <si>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</si>
  <si>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</si>
  <si>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</si>
  <si>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</si>
  <si>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</si>
  <si>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</si>
  <si>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</si>
  <si>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</si>
  <si>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</si>
  <si>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</si>
  <si>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</si>
  <si>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</si>
  <si>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</si>
  <si>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</si>
  <si>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</si>
  <si>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</si>
  <si>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</si>
  <si>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</si>
  <si>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</si>
  <si>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</si>
  <si>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</si>
  <si>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</si>
  <si>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</si>
  <si>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</si>
  <si>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</si>
  <si>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</si>
  <si>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</si>
  <si>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</si>
  <si>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</si>
  <si>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</si>
  <si>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</si>
  <si>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</si>
  <si>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</si>
  <si>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</si>
  <si>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</si>
  <si>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</si>
  <si>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</si>
  <si>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</si>
  <si>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</si>
  <si>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</si>
  <si>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</si>
  <si>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</si>
  <si>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</si>
  <si>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</si>
  <si>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</si>
  <si>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</si>
  <si>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</si>
  <si>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</si>
  <si>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</si>
  <si>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</si>
  <si>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</si>
  <si>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</si>
  <si>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</si>
  <si>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</si>
  <si>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</si>
  <si>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</si>
  <si>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</si>
  <si>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</si>
  <si>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</si>
  <si>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</si>
  <si>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</si>
  <si>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</si>
  <si>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</si>
  <si>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</si>
  <si>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</si>
  <si>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</si>
  <si>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</si>
  <si>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</si>
  <si>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</si>
  <si>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</si>
  <si>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</si>
  <si>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</si>
  <si>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</si>
  <si>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</si>
  <si>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</si>
  <si>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</si>
  <si>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</si>
  <si>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</si>
  <si>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</si>
  <si>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</si>
  <si>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</si>
  <si>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</si>
  <si>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</si>
  <si>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</si>
  <si>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</si>
  <si>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</si>
  <si>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</si>
  <si>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</si>
  <si>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</si>
  <si>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</si>
  <si>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</si>
  <si>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</si>
  <si>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</si>
  <si>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</si>
  <si>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</si>
  <si>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</si>
  <si>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</si>
  <si>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</si>
  <si>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</si>
  <si>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</si>
  <si>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</si>
  <si>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</si>
  <si>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</si>
  <si>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</si>
  <si>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</si>
  <si>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</si>
  <si>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</si>
  <si>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</si>
  <si>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</si>
  <si>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</si>
  <si>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</si>
  <si>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</si>
  <si>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</si>
  <si>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</si>
  <si>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</si>
  <si>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</si>
  <si>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</si>
  <si>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</si>
  <si>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</si>
  <si>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</si>
  <si>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</si>
  <si>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</si>
  <si>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</si>
  <si>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</si>
  <si>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</si>
  <si>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</si>
  <si>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</si>
  <si>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</si>
  <si>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</si>
  <si>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</si>
  <si>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</si>
  <si>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</si>
  <si>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</si>
  <si>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</si>
  <si>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</si>
  <si>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</si>
  <si>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</si>
  <si>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</si>
  <si>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</si>
  <si>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</si>
  <si>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</si>
  <si>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</si>
  <si>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</si>
  <si>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</si>
  <si>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</si>
  <si>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</si>
  <si>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</si>
  <si>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</si>
  <si>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</si>
  <si>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</si>
  <si>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</si>
  <si>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</si>
  <si>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</si>
  <si>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</si>
  <si>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</si>
  <si>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</si>
  <si>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</si>
  <si>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</si>
  <si>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</si>
  <si>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</si>
  <si>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</si>
  <si>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</si>
  <si>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</si>
  <si>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</si>
  <si>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</si>
  <si>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</si>
  <si>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</si>
  <si>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</si>
  <si>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</si>
  <si>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</si>
  <si>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</si>
  <si>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</si>
  <si>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</si>
  <si>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</si>
  <si>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</si>
  <si>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</si>
  <si>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</si>
  <si>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</si>
  <si>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</si>
  <si>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</si>
  <si>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</si>
  <si>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</si>
  <si>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</si>
  <si>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</si>
  <si>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</si>
  <si>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</si>
  <si>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</si>
  <si>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</si>
  <si>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</si>
  <si>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</si>
  <si>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</si>
  <si>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</si>
  <si>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</si>
  <si>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</si>
  <si>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</si>
  <si>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</si>
  <si>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</si>
  <si>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</si>
  <si>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</si>
  <si>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</si>
  <si>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</si>
  <si>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</si>
  <si>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</si>
  <si>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</si>
  <si>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</si>
  <si>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</si>
  <si>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</si>
  <si>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</si>
  <si>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</si>
  <si>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</si>
  <si>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</si>
  <si>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</si>
  <si>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</si>
  <si>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</si>
  <si>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</si>
  <si>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</si>
  <si>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</si>
  <si>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</si>
  <si>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</si>
  <si>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</si>
  <si>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</si>
  <si>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</si>
  <si>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</si>
  <si>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</si>
  <si>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</si>
  <si>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</si>
  <si>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</si>
  <si>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</si>
  <si>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</si>
  <si>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</si>
  <si>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</si>
  <si>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</si>
  <si>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</si>
  <si>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</si>
  <si>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</si>
  <si>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</si>
  <si>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</si>
  <si>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</si>
  <si>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</si>
  <si>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</si>
  <si>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</si>
  <si>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</si>
  <si>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</si>
  <si>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</si>
  <si>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</si>
  <si>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</si>
  <si>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</si>
  <si>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</si>
  <si>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</si>
  <si>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</si>
  <si>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</si>
  <si>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</si>
  <si>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</si>
  <si>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</si>
  <si>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</si>
  <si>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</si>
  <si>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</si>
  <si>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</si>
  <si>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</si>
  <si>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</si>
  <si>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</si>
  <si>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</si>
  <si>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</si>
  <si>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</si>
  <si>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</si>
  <si>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</si>
  <si>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</si>
  <si>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</si>
  <si>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</si>
  <si>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</si>
  <si>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</si>
  <si>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</si>
  <si>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</si>
  <si>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</si>
  <si>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</si>
  <si>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</si>
  <si>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</si>
  <si>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</si>
  <si>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</si>
  <si>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</si>
  <si>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</si>
  <si>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</si>
  <si>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</si>
  <si>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</si>
  <si>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</si>
  <si>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</si>
  <si>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</si>
  <si>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</si>
  <si>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</si>
  <si>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</si>
  <si>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</si>
  <si>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</si>
  <si>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</si>
  <si>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</si>
  <si>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</si>
  <si>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</si>
  <si>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</si>
  <si>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</si>
  <si>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</si>
  <si>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</si>
  <si>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</si>
  <si>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</si>
  <si>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</si>
  <si>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</si>
  <si>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</si>
  <si>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</si>
  <si>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</si>
  <si>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</si>
  <si>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</si>
  <si>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</si>
  <si>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</si>
  <si>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</si>
  <si>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</si>
  <si>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</si>
  <si>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</si>
  <si>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</si>
  <si>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</si>
  <si>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</si>
  <si>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</si>
  <si>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</si>
  <si>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</si>
  <si>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</si>
  <si>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</si>
  <si>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</si>
  <si>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</si>
  <si>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</si>
  <si>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</si>
  <si>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</si>
  <si>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</si>
  <si>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</si>
  <si>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</si>
  <si>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</si>
  <si>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</si>
  <si>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</si>
  <si>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</si>
  <si>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</si>
  <si>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</si>
  <si>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</si>
  <si>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</si>
  <si>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</si>
  <si>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</si>
  <si>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</si>
  <si>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</si>
  <si>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</si>
  <si>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</si>
  <si>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</si>
  <si>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</si>
  <si>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</si>
  <si>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</si>
  <si>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</si>
  <si>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</si>
  <si>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</si>
  <si>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</si>
  <si>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</si>
  <si>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</si>
  <si>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</si>
  <si>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</si>
  <si>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</si>
  <si>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</si>
  <si>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</si>
  <si>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</si>
  <si>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</si>
  <si>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</si>
  <si>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</si>
  <si>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</si>
  <si>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</si>
  <si>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</si>
  <si>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</si>
  <si>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</si>
  <si>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</si>
  <si>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</si>
  <si>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</si>
  <si>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</si>
  <si>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</si>
  <si>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</si>
  <si>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</si>
  <si>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</si>
  <si>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</si>
  <si>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</si>
  <si>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</si>
  <si>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</si>
  <si>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</si>
  <si>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</si>
  <si>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</si>
  <si>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</si>
  <si>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</si>
  <si>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</si>
  <si>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</si>
  <si>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</si>
  <si>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</si>
  <si>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</si>
  <si>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</si>
  <si>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</si>
  <si>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</si>
  <si>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</si>
  <si>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</si>
  <si>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</si>
  <si>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</si>
  <si>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</si>
  <si>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</si>
  <si>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</si>
  <si>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</si>
  <si>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</si>
  <si>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</si>
  <si>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</si>
  <si>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</si>
  <si>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</si>
  <si>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</si>
  <si>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</si>
  <si>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</si>
  <si>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</si>
  <si>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</si>
  <si>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</si>
  <si>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</si>
  <si>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</si>
  <si>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</si>
  <si>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</si>
  <si>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</si>
  <si>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</si>
  <si>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</si>
  <si>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</si>
  <si>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</si>
  <si>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</si>
  <si>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</si>
  <si>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</si>
  <si>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</si>
  <si>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</si>
  <si>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</si>
  <si>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</si>
  <si>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</si>
  <si>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</si>
  <si>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</si>
  <si>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</si>
  <si>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</si>
  <si>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</si>
  <si>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</si>
  <si>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</si>
  <si>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</si>
  <si>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</si>
  <si>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</si>
  <si>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</si>
  <si>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</si>
  <si>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</si>
  <si>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</si>
  <si>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</si>
  <si>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</si>
  <si>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</si>
  <si>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</si>
  <si>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</si>
  <si>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</si>
  <si>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</si>
  <si>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</si>
  <si>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</si>
  <si>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</si>
  <si>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</si>
  <si>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</si>
  <si>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</si>
  <si>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</si>
  <si>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</si>
  <si>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</si>
  <si>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</si>
  <si>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</si>
  <si>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</si>
  <si>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</si>
  <si>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</si>
  <si>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</si>
  <si>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</si>
  <si>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</si>
  <si>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</si>
  <si>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</si>
  <si>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</si>
  <si>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</si>
  <si>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</si>
  <si>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</si>
  <si>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</si>
  <si>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</si>
  <si>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</si>
  <si>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</si>
  <si>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</si>
  <si>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</si>
  <si>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</si>
  <si>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</si>
  <si>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</si>
  <si>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</si>
  <si>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</si>
  <si>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</si>
  <si>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</si>
  <si>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</si>
  <si>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</si>
  <si>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</si>
  <si>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</si>
  <si>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</si>
  <si>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</si>
  <si>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</si>
  <si>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</si>
  <si>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</si>
  <si>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</si>
  <si>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</si>
  <si>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</si>
  <si>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</si>
  <si>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</si>
  <si>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</si>
  <si>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</si>
  <si>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</si>
  <si>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</si>
  <si>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</si>
  <si>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</si>
  <si>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</si>
  <si>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</si>
  <si>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</si>
  <si>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</si>
  <si>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</si>
  <si>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</si>
  <si>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</si>
  <si>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</si>
  <si>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</si>
  <si>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</si>
  <si>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</si>
  <si>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</si>
  <si>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</si>
  <si>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</si>
  <si>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</si>
  <si>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</si>
  <si>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</si>
  <si>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</si>
  <si>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</si>
  <si>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</si>
  <si>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</si>
  <si>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</si>
  <si>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</si>
  <si>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</si>
  <si>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</si>
  <si>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</si>
  <si>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</si>
  <si>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</si>
  <si>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</si>
  <si>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</si>
  <si>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</si>
  <si>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</si>
  <si>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</si>
  <si>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</si>
  <si>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</si>
  <si>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</si>
  <si>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</si>
  <si>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</si>
  <si>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</si>
  <si>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</si>
  <si>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</si>
  <si>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</si>
  <si>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</si>
  <si>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</si>
  <si>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</si>
  <si>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</si>
  <si>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</si>
  <si>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</si>
  <si>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</si>
  <si>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</si>
  <si>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</si>
  <si>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</si>
  <si>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</si>
  <si>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</si>
  <si>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</si>
  <si>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</si>
  <si>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</si>
  <si>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</si>
  <si>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</si>
  <si>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</si>
  <si>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</si>
  <si>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</si>
  <si>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</si>
  <si>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</si>
  <si>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</si>
  <si>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</si>
  <si>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</si>
  <si>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</si>
  <si>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</si>
  <si>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</si>
  <si>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</si>
  <si>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</si>
  <si>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</si>
  <si>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</si>
  <si>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</si>
  <si>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</si>
  <si>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</si>
  <si>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</si>
  <si>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</si>
  <si>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</si>
  <si>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</si>
  <si>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</si>
  <si>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</si>
  <si>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</si>
  <si>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</si>
  <si>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</si>
  <si>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</si>
  <si>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</si>
  <si>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</si>
  <si>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</si>
  <si>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</si>
  <si>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</si>
  <si>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</si>
  <si>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</si>
  <si>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</si>
  <si>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</si>
  <si>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</si>
  <si>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</si>
  <si>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</si>
  <si>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</si>
  <si>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</si>
  <si>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</si>
  <si>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</si>
  <si>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</si>
  <si>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</si>
  <si>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</si>
  <si>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</si>
  <si>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</si>
  <si>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</si>
  <si>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</si>
  <si>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</si>
  <si>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</si>
  <si>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</si>
  <si>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</si>
  <si>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</si>
  <si>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</si>
  <si>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</si>
  <si>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</si>
  <si>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</si>
  <si>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</si>
  <si>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</si>
  <si>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</si>
  <si>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</si>
  <si>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</si>
  <si>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</si>
  <si>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</si>
  <si>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</si>
  <si>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</si>
  <si>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</si>
  <si>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</si>
  <si>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</si>
  <si>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</si>
  <si>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</si>
  <si>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</si>
  <si>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</si>
  <si>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</si>
  <si>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</si>
  <si>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</si>
  <si>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</si>
  <si>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</si>
  <si>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</si>
  <si>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</si>
  <si>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</si>
  <si>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</si>
  <si>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</si>
  <si>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</si>
  <si>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</si>
  <si>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</si>
  <si>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</si>
  <si>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</si>
  <si>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</si>
  <si>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</si>
  <si>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</si>
  <si>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</si>
  <si>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</si>
  <si>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</si>
  <si>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</si>
  <si>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</si>
  <si>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</si>
  <si>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</si>
  <si>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</si>
  <si>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</si>
  <si>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</si>
  <si>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</si>
  <si>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</si>
  <si>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</si>
  <si>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</si>
  <si>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</si>
  <si>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</si>
  <si>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</si>
  <si>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</si>
  <si>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</si>
  <si>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</si>
  <si>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</si>
  <si>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</si>
  <si>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</si>
  <si>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</si>
  <si>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</si>
  <si>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</si>
  <si>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</si>
  <si>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</si>
  <si>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</si>
  <si>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</si>
  <si>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</si>
  <si>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</si>
  <si>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</si>
  <si>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</si>
  <si>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</si>
  <si>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</si>
  <si>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</si>
  <si>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</si>
  <si>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</si>
  <si>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</si>
  <si>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</si>
  <si>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</si>
  <si>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</si>
  <si>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</si>
  <si>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</si>
  <si>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</si>
  <si>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</si>
  <si>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</si>
  <si>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</si>
  <si>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</si>
  <si>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</si>
  <si>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</si>
  <si>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</si>
  <si>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</si>
  <si>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</si>
  <si>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</si>
  <si>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</si>
  <si>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</si>
  <si>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</si>
  <si>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</si>
  <si>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</si>
  <si>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</si>
  <si>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</si>
  <si>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</si>
  <si>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</si>
  <si>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</si>
  <si>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</si>
  <si>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</si>
  <si>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</si>
  <si>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</si>
  <si>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</si>
  <si>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</si>
  <si>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</si>
  <si>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</si>
  <si>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</si>
  <si>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</si>
  <si>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</si>
  <si>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</si>
  <si>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</si>
  <si>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</si>
  <si>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</si>
  <si>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</si>
  <si>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</si>
  <si>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</si>
  <si>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</si>
  <si>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</si>
  <si>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</si>
  <si>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</si>
  <si>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</si>
  <si>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</si>
  <si>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</si>
  <si>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</si>
  <si>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</si>
  <si>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</si>
  <si>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</si>
  <si>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</si>
  <si>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</si>
  <si>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</si>
  <si>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</si>
  <si>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</si>
  <si>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</si>
  <si>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</si>
  <si>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</si>
  <si>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</si>
  <si>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</si>
  <si>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</si>
  <si>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</si>
  <si>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</si>
  <si>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</si>
  <si>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</si>
  <si>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</si>
  <si>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</si>
  <si>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</si>
  <si>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</si>
  <si>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</si>
  <si>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</si>
  <si>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</si>
  <si>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</si>
  <si>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</si>
  <si>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</si>
  <si>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</si>
  <si>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</si>
  <si>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</si>
  <si>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</si>
  <si>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</si>
  <si>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</si>
  <si>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</si>
  <si>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</si>
  <si>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</si>
  <si>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</si>
  <si>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</si>
  <si>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</si>
  <si>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</si>
  <si>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</si>
  <si>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</si>
  <si>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</si>
  <si>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</si>
  <si>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</si>
  <si>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</si>
  <si>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</si>
  <si>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</si>
  <si>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</si>
  <si>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</si>
  <si>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</si>
  <si>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</si>
  <si>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</si>
  <si>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</si>
  <si>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</si>
  <si>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</si>
  <si>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</si>
  <si>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</si>
  <si>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</si>
  <si>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</si>
  <si>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</si>
  <si>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</si>
  <si>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</si>
  <si>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</si>
  <si>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</si>
  <si>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</si>
  <si>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</si>
  <si>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</si>
  <si>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</si>
  <si>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</si>
  <si>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</si>
  <si>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</si>
  <si>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</si>
  <si>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</si>
  <si>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</si>
  <si>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</si>
  <si>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</si>
  <si>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</si>
  <si>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4_all_tax_pc_ai__yd_1</t>
  </si>
  <si>
    <t>4_am_pnbsf_newbenefs_pc_ai__yd_1</t>
  </si>
  <si>
    <t>4_subs_public_transport_pc_ai__yd_1</t>
  </si>
  <si>
    <t>4_all_subs_noST_pc_ai__yd_1</t>
  </si>
  <si>
    <t>4_all_policies_noST_pc_ai__yd_1</t>
  </si>
  <si>
    <t>4_all_subs_pc_ai__yd_1</t>
  </si>
  <si>
    <t>4_all_elec_noST_pc_ai__yd_1</t>
  </si>
  <si>
    <t>4_all_elec_pc_ai__yd_1</t>
  </si>
  <si>
    <t>4_subsidy_fuel_direct_pc_ai__yd_1</t>
  </si>
  <si>
    <t>4_vat_elec_pc_ai__yd_1</t>
  </si>
  <si>
    <t>4_all_policies_pc_ai__yd_1</t>
  </si>
  <si>
    <t>4_am_new_pnbsf_pc_ai__yd_1</t>
  </si>
  <si>
    <t>4_am_delayed_pnbsf_pc_ai__yd_1</t>
  </si>
  <si>
    <t>4_subsidy_elec_direct_pc_ai__yd_1</t>
  </si>
  <si>
    <t>4_subsidy_elec_pc_ai__yd_1</t>
  </si>
  <si>
    <t>4_all_miti_pc_ai__yd_1</t>
  </si>
  <si>
    <t>4_subsidy_elec_indirect_pc_ai__yd_1</t>
  </si>
  <si>
    <t>4_all_fuel_pc_ai__yd_1</t>
  </si>
  <si>
    <t>4_all_policies_miti_pc_ai__yd_1</t>
  </si>
  <si>
    <t>4_subsidy_fuel_pc_ai__yd_1</t>
  </si>
  <si>
    <t>4_all_miti_noST_pc_ai__yd_1</t>
  </si>
  <si>
    <t>4_am_pnbsf_transferinc_pc_ai__yd_1</t>
  </si>
  <si>
    <t>4_subsidy_fuel_indirect_pc_ai__yd_1</t>
  </si>
  <si>
    <t>4_social_tranche_pc_ai__yd_1</t>
  </si>
  <si>
    <t>4_vat_fuel_pc_ai__yd_1</t>
  </si>
  <si>
    <t>4_am_pnbsf_transferinc_pc_ai__yd_2</t>
  </si>
  <si>
    <t>4_all_tax_pc_ai__yd_2</t>
  </si>
  <si>
    <t>4_all_policies_miti_pc_ai__yd_2</t>
  </si>
  <si>
    <t>4_all_elec_noST_pc_ai__yd_2</t>
  </si>
  <si>
    <t>4_social_tranche_pc_ai__yd_2</t>
  </si>
  <si>
    <t>4_am_pnbsf_newbenefs_pc_ai__yd_2</t>
  </si>
  <si>
    <t>4_am_new_pnbsf_pc_ai__yd_2</t>
  </si>
  <si>
    <t>4_vat_fuel_pc_ai__yd_2</t>
  </si>
  <si>
    <t>4_all_policies_pc_ai__yd_2</t>
  </si>
  <si>
    <t>4_all_miti_pc_ai__yd_2</t>
  </si>
  <si>
    <t>4_all_subs_noST_pc_ai__yd_2</t>
  </si>
  <si>
    <t>4_subsidy_fuel_direct_pc_ai__yd_2</t>
  </si>
  <si>
    <t>4_vat_elec_pc_ai__yd_2</t>
  </si>
  <si>
    <t>4_subsidy_fuel_pc_ai__yd_2</t>
  </si>
  <si>
    <t>4_subsidy_fuel_indirect_pc_ai__yd_2</t>
  </si>
  <si>
    <t>4_subsidy_elec_indirect_pc_ai__yd_2</t>
  </si>
  <si>
    <t>4_subsidy_elec_pc_ai__yd_2</t>
  </si>
  <si>
    <t>4_all_policies_noST_pc_ai__yd_2</t>
  </si>
  <si>
    <t>4_subsidy_elec_direct_pc_ai__yd_2</t>
  </si>
  <si>
    <t>4_all_fuel_pc_ai__yd_2</t>
  </si>
  <si>
    <t>4_all_subs_pc_ai__yd_2</t>
  </si>
  <si>
    <t>4_all_miti_noST_pc_ai__yd_2</t>
  </si>
  <si>
    <t>4_all_elec_pc_ai__yd_2</t>
  </si>
  <si>
    <t>4_subs_public_transport_pc_ai__yd_2</t>
  </si>
  <si>
    <t>4_am_delayed_pnbsf_pc_ai__yd_2</t>
  </si>
  <si>
    <t>4_all_policies_noST_pc_ai__yd_3</t>
  </si>
  <si>
    <t>4_all_elec_pc_ai__yd_3</t>
  </si>
  <si>
    <t>4_am_delayed_pnbsf_pc_ai__yd_3</t>
  </si>
  <si>
    <t>4_vat_elec_pc_ai__yd_3</t>
  </si>
  <si>
    <t>4_all_fuel_pc_ai__yd_3</t>
  </si>
  <si>
    <t>4_am_pnbsf_newbenefs_pc_ai__yd_3</t>
  </si>
  <si>
    <t>4_am_new_pnbsf_pc_ai__yd_3</t>
  </si>
  <si>
    <t>4_all_tax_pc_ai__yd_3</t>
  </si>
  <si>
    <t>4_subsidy_elec_indirect_pc_ai__yd_3</t>
  </si>
  <si>
    <t>4_all_miti_noST_pc_ai__yd_3</t>
  </si>
  <si>
    <t>4_all_elec_noST_pc_ai__yd_3</t>
  </si>
  <si>
    <t>4_all_subs_noST_pc_ai__yd_3</t>
  </si>
  <si>
    <t>4_subsidy_fuel_direct_pc_ai__yd_3</t>
  </si>
  <si>
    <t>4_social_tranche_pc_ai__yd_3</t>
  </si>
  <si>
    <t>4_all_miti_pc_ai__yd_3</t>
  </si>
  <si>
    <t>4_subs_public_transport_pc_ai__yd_3</t>
  </si>
  <si>
    <t>4_all_policies_miti_pc_ai__yd_3</t>
  </si>
  <si>
    <t>4_subsidy_fuel_pc_ai__yd_3</t>
  </si>
  <si>
    <t>4_subsidy_elec_pc_ai__yd_3</t>
  </si>
  <si>
    <t>4_vat_fuel_pc_ai__yd_3</t>
  </si>
  <si>
    <t>4_subsidy_fuel_indirect_pc_ai__yd_3</t>
  </si>
  <si>
    <t>4_am_pnbsf_transferinc_pc_ai__yd_3</t>
  </si>
  <si>
    <t>4_subsidy_elec_direct_pc_ai__yd_3</t>
  </si>
  <si>
    <t>4_all_subs_pc_ai__yd_3</t>
  </si>
  <si>
    <t>4_all_policies_pc_ai__yd_3</t>
  </si>
  <si>
    <t>4_subsidy_elec_direct_pc_ai__yd_4</t>
  </si>
  <si>
    <t>4_all_tax_pc_ai__yd_4</t>
  </si>
  <si>
    <t>4_am_delayed_pnbsf_pc_ai__yd_4</t>
  </si>
  <si>
    <t>4_vat_elec_pc_ai__yd_4</t>
  </si>
  <si>
    <t>4_subsidy_fuel_indirect_pc_ai__yd_4</t>
  </si>
  <si>
    <t>4_all_policies_noST_pc_ai__yd_4</t>
  </si>
  <si>
    <t>4_social_tranche_pc_ai__yd_4</t>
  </si>
  <si>
    <t>4_subsidy_elec_pc_ai__yd_4</t>
  </si>
  <si>
    <t>4_subsidy_elec_indirect_pc_ai__yd_4</t>
  </si>
  <si>
    <t>4_subsidy_fuel_pc_ai__yd_4</t>
  </si>
  <si>
    <t>4_am_pnbsf_transferinc_pc_ai__yd_4</t>
  </si>
  <si>
    <t>4_am_pnbsf_newbenefs_pc_ai__yd_4</t>
  </si>
  <si>
    <t>4_am_new_pnbsf_pc_ai__yd_4</t>
  </si>
  <si>
    <t>4_subs_public_transport_pc_ai__yd_4</t>
  </si>
  <si>
    <t>4_subsidy_fuel_direct_pc_ai__yd_4</t>
  </si>
  <si>
    <t>4_all_fuel_pc_ai__yd_4</t>
  </si>
  <si>
    <t>4_all_elec_noST_pc_ai__yd_4</t>
  </si>
  <si>
    <t>4_vat_fuel_pc_ai__yd_4</t>
  </si>
  <si>
    <t>4_all_miti_noST_pc_ai__yd_4</t>
  </si>
  <si>
    <t>4_all_subs_pc_ai__yd_4</t>
  </si>
  <si>
    <t>4_all_policies_pc_ai__yd_4</t>
  </si>
  <si>
    <t>4_all_policies_miti_pc_ai__yd_4</t>
  </si>
  <si>
    <t>4_all_subs_noST_pc_ai__yd_4</t>
  </si>
  <si>
    <t>4_all_elec_pc_ai__yd_4</t>
  </si>
  <si>
    <t>4_all_miti_pc_ai__yd_4</t>
  </si>
  <si>
    <t>4_social_tranche_pc_ai__yd_5</t>
  </si>
  <si>
    <t>4_subs_public_transport_pc_ai__yd_5</t>
  </si>
  <si>
    <t>4_subsidy_fuel_pc_ai__yd_5</t>
  </si>
  <si>
    <t>4_all_policies_noST_pc_ai__yd_5</t>
  </si>
  <si>
    <t>4_am_new_pnbsf_pc_ai__yd_5</t>
  </si>
  <si>
    <t>4_all_elec_noST_pc_ai__yd_5</t>
  </si>
  <si>
    <t>4_all_policies_miti_pc_ai__yd_5</t>
  </si>
  <si>
    <t>4_am_delayed_pnbsf_pc_ai__yd_5</t>
  </si>
  <si>
    <t>4_all_elec_pc_ai__yd_5</t>
  </si>
  <si>
    <t>4_all_policies_pc_ai__yd_5</t>
  </si>
  <si>
    <t>4_all_miti_noST_pc_ai__yd_5</t>
  </si>
  <si>
    <t>4_am_pnbsf_transferinc_pc_ai__yd_5</t>
  </si>
  <si>
    <t>4_subsidy_elec_indirect_pc_ai__yd_5</t>
  </si>
  <si>
    <t>4_all_subs_pc_ai__yd_5</t>
  </si>
  <si>
    <t>4_all_miti_pc_ai__yd_5</t>
  </si>
  <si>
    <t>4_all_fuel_pc_ai__yd_5</t>
  </si>
  <si>
    <t>4_all_tax_pc_ai__yd_5</t>
  </si>
  <si>
    <t>4_subsidy_elec_pc_ai__yd_5</t>
  </si>
  <si>
    <t>4_subsidy_fuel_direct_pc_ai__yd_5</t>
  </si>
  <si>
    <t>4_vat_fuel_pc_ai__yd_5</t>
  </si>
  <si>
    <t>4_all_subs_noST_pc_ai__yd_5</t>
  </si>
  <si>
    <t>4_subsidy_fuel_indirect_pc_ai__yd_5</t>
  </si>
  <si>
    <t>4_am_pnbsf_newbenefs_pc_ai__yd_5</t>
  </si>
  <si>
    <t>4_vat_elec_pc_ai__yd_5</t>
  </si>
  <si>
    <t>4_subsidy_elec_direct_pc_ai__yd_5</t>
  </si>
  <si>
    <t>4_all_elec_pc_ai__yd_6</t>
  </si>
  <si>
    <t>4_am_pnbsf_newbenefs_pc_ai__yd_6</t>
  </si>
  <si>
    <t>4_all_subs_noST_pc_ai__yd_6</t>
  </si>
  <si>
    <t>4_subsidy_elec_indirect_pc_ai__yd_6</t>
  </si>
  <si>
    <t>4_subsidy_fuel_pc_ai__yd_6</t>
  </si>
  <si>
    <t>4_am_delayed_pnbsf_pc_ai__yd_6</t>
  </si>
  <si>
    <t>4_vat_fuel_pc_ai__yd_6</t>
  </si>
  <si>
    <t>4_all_fuel_pc_ai__yd_6</t>
  </si>
  <si>
    <t>4_all_elec_noST_pc_ai__yd_6</t>
  </si>
  <si>
    <t>4_all_policies_miti_pc_ai__yd_6</t>
  </si>
  <si>
    <t>4_all_subs_pc_ai__yd_6</t>
  </si>
  <si>
    <t>4_subsidy_elec_direct_pc_ai__yd_6</t>
  </si>
  <si>
    <t>4_all_tax_pc_ai__yd_6</t>
  </si>
  <si>
    <t>4_am_new_pnbsf_pc_ai__yd_6</t>
  </si>
  <si>
    <t>4_all_policies_noST_pc_ai__yd_6</t>
  </si>
  <si>
    <t>4_subsidy_fuel_indirect_pc_ai__yd_6</t>
  </si>
  <si>
    <t>4_am_pnbsf_transferinc_pc_ai__yd_6</t>
  </si>
  <si>
    <t>4_all_policies_pc_ai__yd_6</t>
  </si>
  <si>
    <t>4_subs_public_transport_pc_ai__yd_6</t>
  </si>
  <si>
    <t>4_social_tranche_pc_ai__yd_6</t>
  </si>
  <si>
    <t>4_vat_elec_pc_ai__yd_6</t>
  </si>
  <si>
    <t>4_all_miti_noST_pc_ai__yd_6</t>
  </si>
  <si>
    <t>4_subsidy_elec_pc_ai__yd_6</t>
  </si>
  <si>
    <t>4_all_miti_pc_ai__yd_6</t>
  </si>
  <si>
    <t>4_subsidy_fuel_direct_pc_ai__yd_6</t>
  </si>
  <si>
    <t>4_all_subs_pc_ai__yd_7</t>
  </si>
  <si>
    <t>4_all_subs_noST_pc_ai__yd_7</t>
  </si>
  <si>
    <t>4_all_policies_noST_pc_ai__yd_7</t>
  </si>
  <si>
    <t>4_subsidy_fuel_pc_ai__yd_7</t>
  </si>
  <si>
    <t>4_vat_fuel_pc_ai__yd_7</t>
  </si>
  <si>
    <t>4_subsidy_fuel_indirect_pc_ai__yd_7</t>
  </si>
  <si>
    <t>4_all_policies_miti_pc_ai__yd_7</t>
  </si>
  <si>
    <t>4_subsidy_elec_direct_pc_ai__yd_7</t>
  </si>
  <si>
    <t>4_subsidy_elec_indirect_pc_ai__yd_7</t>
  </si>
  <si>
    <t>4_subsidy_fuel_direct_pc_ai__yd_7</t>
  </si>
  <si>
    <t>4_subsidy_elec_pc_ai__yd_7</t>
  </si>
  <si>
    <t>4_all_tax_pc_ai__yd_7</t>
  </si>
  <si>
    <t>4_am_pnbsf_transferinc_pc_ai__yd_7</t>
  </si>
  <si>
    <t>4_am_pnbsf_newbenefs_pc_ai__yd_7</t>
  </si>
  <si>
    <t>4_am_new_pnbsf_pc_ai__yd_7</t>
  </si>
  <si>
    <t>4_am_delayed_pnbsf_pc_ai__yd_7</t>
  </si>
  <si>
    <t>4_all_elec_noST_pc_ai__yd_7</t>
  </si>
  <si>
    <t>4_social_tranche_pc_ai__yd_7</t>
  </si>
  <si>
    <t>4_all_miti_noST_pc_ai__yd_7</t>
  </si>
  <si>
    <t>4_all_fuel_pc_ai__yd_7</t>
  </si>
  <si>
    <t>4_all_elec_pc_ai__yd_7</t>
  </si>
  <si>
    <t>4_vat_elec_pc_ai__yd_7</t>
  </si>
  <si>
    <t>4_all_policies_pc_ai__yd_7</t>
  </si>
  <si>
    <t>4_all_miti_pc_ai__yd_7</t>
  </si>
  <si>
    <t>4_subs_public_transport_pc_ai__yd_7</t>
  </si>
  <si>
    <t>4_all_policies_pc_ai__yd_8</t>
  </si>
  <si>
    <t>4_subsidy_fuel_pc_ai__yd_8</t>
  </si>
  <si>
    <t>4_all_elec_pc_ai__yd_8</t>
  </si>
  <si>
    <t>4_all_subs_pc_ai__yd_8</t>
  </si>
  <si>
    <t>4_vat_elec_pc_ai__yd_8</t>
  </si>
  <si>
    <t>4_all_miti_noST_pc_ai__yd_8</t>
  </si>
  <si>
    <t>4_all_elec_noST_pc_ai__yd_8</t>
  </si>
  <si>
    <t>4_am_pnbsf_transferinc_pc_ai__yd_8</t>
  </si>
  <si>
    <t>4_all_fuel_pc_ai__yd_8</t>
  </si>
  <si>
    <t>4_am_pnbsf_newbenefs_pc_ai__yd_8</t>
  </si>
  <si>
    <t>4_vat_fuel_pc_ai__yd_8</t>
  </si>
  <si>
    <t>4_am_new_pnbsf_pc_ai__yd_8</t>
  </si>
  <si>
    <t>4_subsidy_fuel_direct_pc_ai__yd_8</t>
  </si>
  <si>
    <t>4_subsidy_elec_direct_pc_ai__yd_8</t>
  </si>
  <si>
    <t>4_subsidy_fuel_indirect_pc_ai__yd_8</t>
  </si>
  <si>
    <t>4_social_tranche_pc_ai__yd_8</t>
  </si>
  <si>
    <t>4_all_policies_noST_pc_ai__yd_8</t>
  </si>
  <si>
    <t>4_subsidy_elec_pc_ai__yd_8</t>
  </si>
  <si>
    <t>4_am_delayed_pnbsf_pc_ai__yd_8</t>
  </si>
  <si>
    <t>4_all_subs_noST_pc_ai__yd_8</t>
  </si>
  <si>
    <t>4_all_tax_pc_ai__yd_8</t>
  </si>
  <si>
    <t>4_subsidy_elec_indirect_pc_ai__yd_8</t>
  </si>
  <si>
    <t>4_subs_public_transport_pc_ai__yd_8</t>
  </si>
  <si>
    <t>4_all_policies_miti_pc_ai__yd_8</t>
  </si>
  <si>
    <t>4_all_miti_pc_ai__yd_8</t>
  </si>
  <si>
    <t>4_all_elec_pc_ai__yd_9</t>
  </si>
  <si>
    <t>4_all_tax_pc_ai__yd_9</t>
  </si>
  <si>
    <t>4_vat_fuel_pc_ai__yd_9</t>
  </si>
  <si>
    <t>4_subsidy_fuel_pc_ai__yd_9</t>
  </si>
  <si>
    <t>4_am_pnbsf_newbenefs_pc_ai__yd_9</t>
  </si>
  <si>
    <t>4_all_miti_noST_pc_ai__yd_9</t>
  </si>
  <si>
    <t>4_all_fuel_pc_ai__yd_9</t>
  </si>
  <si>
    <t>4_all_subs_pc_ai__yd_9</t>
  </si>
  <si>
    <t>4_subs_public_transport_pc_ai__yd_9</t>
  </si>
  <si>
    <t>4_subsidy_fuel_direct_pc_ai__yd_9</t>
  </si>
  <si>
    <t>4_am_delayed_pnbsf_pc_ai__yd_9</t>
  </si>
  <si>
    <t>4_am_new_pnbsf_pc_ai__yd_9</t>
  </si>
  <si>
    <t>4_am_pnbsf_transferinc_pc_ai__yd_9</t>
  </si>
  <si>
    <t>4_subsidy_elec_indirect_pc_ai__yd_9</t>
  </si>
  <si>
    <t>4_vat_elec_pc_ai__yd_9</t>
  </si>
  <si>
    <t>4_all_policies_noST_pc_ai__yd_9</t>
  </si>
  <si>
    <t>4_subsidy_fuel_indirect_pc_ai__yd_9</t>
  </si>
  <si>
    <t>4_all_policies_miti_pc_ai__yd_9</t>
  </si>
  <si>
    <t>4_all_miti_pc_ai__yd_9</t>
  </si>
  <si>
    <t>4_all_subs_noST_pc_ai__yd_9</t>
  </si>
  <si>
    <t>4_subsidy_elec_direct_pc_ai__yd_9</t>
  </si>
  <si>
    <t>4_social_tranche_pc_ai__yd_9</t>
  </si>
  <si>
    <t>4_all_elec_noST_pc_ai__yd_9</t>
  </si>
  <si>
    <t>4_subsidy_elec_pc_ai__yd_9</t>
  </si>
  <si>
    <t>4_all_policies_pc_ai__yd_9</t>
  </si>
  <si>
    <t>4_vat_fuel_pc_ai__yd_10</t>
  </si>
  <si>
    <t>4_vat_elec_pc_ai__yd_10</t>
  </si>
  <si>
    <t>4_all_policies_miti_pc_ai__yd_10</t>
  </si>
  <si>
    <t>4_all_policies_pc_ai__yd_10</t>
  </si>
  <si>
    <t>4_all_miti_noST_pc_ai__yd_10</t>
  </si>
  <si>
    <t>4_all_subs_pc_ai__yd_10</t>
  </si>
  <si>
    <t>4_am_pnbsf_transferinc_pc_ai__yd_10</t>
  </si>
  <si>
    <t>4_social_tranche_pc_ai__yd_10</t>
  </si>
  <si>
    <t>4_am_new_pnbsf_pc_ai__yd_10</t>
  </si>
  <si>
    <t>4_all_subs_noST_pc_ai__yd_10</t>
  </si>
  <si>
    <t>4_subsidy_elec_pc_ai__yd_10</t>
  </si>
  <si>
    <t>4_subsidy_elec_direct_pc_ai__yd_10</t>
  </si>
  <si>
    <t>4_all_policies_noST_pc_ai__yd_10</t>
  </si>
  <si>
    <t>4_subsidy_fuel_pc_ai__yd_10</t>
  </si>
  <si>
    <t>4_all_miti_pc_ai__yd_10</t>
  </si>
  <si>
    <t>4_subs_public_transport_pc_ai__yd_10</t>
  </si>
  <si>
    <t>4_subsidy_fuel_direct_pc_ai__yd_10</t>
  </si>
  <si>
    <t>4_subsidy_fuel_indirect_pc_ai__yd_10</t>
  </si>
  <si>
    <t>4_all_fuel_pc_ai__yd_10</t>
  </si>
  <si>
    <t>4_am_pnbsf_newbenefs_pc_ai__yd_10</t>
  </si>
  <si>
    <t>4_subsidy_elec_indirect_pc_ai__yd_10</t>
  </si>
  <si>
    <t>4_all_elec_pc_ai__yd_10</t>
  </si>
  <si>
    <t>4_am_delayed_pnbsf_pc_ai__yd_10</t>
  </si>
  <si>
    <t>4_all_elec_noST_pc_ai__yd_10</t>
  </si>
  <si>
    <t>4_all_tax_pc_ai__yd_10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</si>
  <si>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</si>
  <si>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</si>
  <si>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</si>
  <si>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</si>
  <si>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</si>
  <si>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</si>
  <si>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</si>
  <si>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</si>
  <si>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</si>
  <si>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</si>
  <si>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</si>
  <si>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</si>
  <si>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</si>
  <si>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</si>
  <si>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</si>
  <si>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</si>
  <si>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</si>
  <si>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</si>
  <si>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</si>
  <si>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</si>
  <si>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</si>
  <si>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</si>
  <si>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</si>
  <si>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</si>
  <si>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</si>
  <si>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</si>
  <si>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</si>
  <si>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</si>
  <si>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</si>
  <si>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</si>
  <si>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</si>
  <si>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</si>
  <si>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</si>
  <si>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</si>
  <si>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</si>
  <si>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</si>
  <si>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</si>
  <si>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</si>
  <si>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</si>
  <si>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</si>
  <si>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</si>
  <si>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</si>
  <si>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</si>
  <si>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</si>
  <si>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</si>
  <si>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</si>
  <si>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</si>
  <si>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</si>
  <si>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</si>
  <si>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</si>
  <si>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</si>
  <si>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</si>
  <si>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</si>
  <si>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</si>
  <si>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</si>
  <si>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</si>
  <si>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</si>
  <si>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</si>
  <si>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</si>
  <si>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</si>
  <si>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</si>
  <si>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</si>
  <si>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</si>
  <si>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</si>
  <si>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</si>
  <si>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</si>
  <si>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</si>
  <si>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</si>
  <si>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</si>
  <si>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</si>
  <si>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</si>
  <si>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</si>
  <si>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</si>
  <si>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</si>
  <si>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</si>
  <si>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</si>
  <si>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</si>
  <si>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</si>
  <si>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</si>
  <si>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</si>
  <si>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</si>
  <si>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</si>
  <si>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</si>
  <si>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</si>
  <si>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</si>
  <si>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</si>
  <si>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</si>
  <si>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</si>
  <si>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</si>
  <si>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</si>
  <si>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</si>
  <si>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</si>
  <si>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</si>
  <si>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</si>
  <si>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</si>
  <si>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</si>
  <si>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</si>
  <si>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</si>
  <si>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</si>
  <si>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</si>
  <si>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</si>
  <si>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</si>
  <si>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</si>
  <si>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</si>
  <si>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</si>
  <si>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</si>
  <si>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</si>
  <si>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</si>
  <si>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</si>
  <si>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</si>
  <si>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</si>
  <si>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</si>
  <si>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</si>
  <si>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</si>
  <si>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</si>
  <si>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</si>
  <si>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</si>
  <si>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</si>
  <si>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</si>
  <si>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</si>
  <si>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</si>
  <si>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</si>
  <si>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</si>
  <si>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</si>
  <si>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</si>
  <si>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</si>
  <si>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</si>
  <si>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</si>
  <si>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</si>
  <si>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</si>
  <si>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</si>
  <si>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</si>
  <si>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</si>
  <si>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</si>
  <si>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</si>
  <si>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</si>
  <si>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</si>
  <si>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</si>
  <si>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</si>
  <si>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</si>
  <si>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</si>
  <si>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</si>
  <si>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</si>
  <si>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</si>
  <si>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</si>
  <si>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</si>
  <si>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</si>
  <si>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</si>
  <si>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</si>
  <si>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</si>
  <si>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</si>
  <si>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</si>
  <si>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</si>
  <si>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</si>
  <si>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</si>
  <si>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</si>
  <si>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</si>
  <si>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</si>
  <si>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</si>
  <si>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</si>
  <si>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</si>
  <si>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</si>
  <si>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</si>
  <si>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</si>
  <si>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</si>
  <si>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</si>
  <si>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</si>
  <si>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</si>
  <si>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</si>
  <si>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</si>
  <si>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</si>
  <si>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</si>
  <si>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</si>
  <si>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</si>
  <si>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</si>
  <si>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</si>
  <si>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</si>
  <si>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</si>
  <si>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</si>
  <si>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</si>
  <si>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</si>
  <si>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</si>
  <si>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</si>
  <si>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</si>
  <si>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</si>
  <si>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</si>
  <si>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</si>
  <si>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</si>
  <si>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</si>
  <si>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</si>
  <si>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</si>
  <si>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</si>
  <si>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</si>
  <si>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</si>
  <si>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</si>
  <si>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</si>
  <si>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</si>
  <si>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</si>
  <si>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</si>
  <si>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</si>
  <si>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</si>
  <si>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</si>
  <si>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</si>
  <si>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</si>
  <si>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</si>
  <si>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</si>
  <si>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</si>
  <si>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</si>
  <si>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</si>
  <si>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</si>
  <si>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</si>
  <si>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</si>
  <si>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</si>
  <si>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</si>
  <si>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</si>
  <si>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</si>
  <si>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</si>
  <si>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</si>
  <si>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</si>
  <si>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</si>
  <si>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</si>
  <si>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</si>
  <si>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</si>
  <si>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</si>
  <si>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</si>
  <si>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</si>
  <si>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</si>
  <si>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</si>
  <si>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</si>
  <si>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</si>
  <si>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measure</t>
  </si>
  <si>
    <t>netcash</t>
  </si>
  <si>
    <t>cond_netcash</t>
  </si>
  <si>
    <t>ai</t>
  </si>
  <si>
    <t>beneficiaries</t>
  </si>
  <si>
    <t>benefits</t>
  </si>
  <si>
    <t>coverage</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</si>
  <si>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</si>
  <si>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</si>
  <si>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</si>
  <si>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</si>
  <si>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</si>
  <si>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</si>
  <si>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</si>
  <si>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</si>
  <si>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</si>
  <si>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</si>
  <si>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</si>
  <si>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</si>
  <si>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</si>
  <si>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</si>
  <si>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</si>
  <si>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</si>
  <si>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</si>
  <si>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</si>
  <si>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</si>
  <si>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</si>
  <si>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</si>
  <si>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</si>
  <si>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</si>
  <si>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</si>
  <si>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</si>
  <si>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</si>
  <si>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</si>
  <si>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</si>
  <si>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</si>
  <si>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</si>
  <si>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</si>
  <si>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</si>
  <si>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</si>
  <si>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</si>
  <si>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</si>
  <si>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</si>
  <si>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</si>
  <si>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</si>
  <si>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</si>
  <si>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</si>
  <si>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</si>
  <si>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</si>
  <si>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</si>
  <si>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</si>
  <si>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</si>
  <si>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</si>
  <si>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</si>
  <si>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</si>
  <si>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</si>
  <si>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</si>
  <si>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</si>
  <si>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</si>
  <si>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</si>
  <si>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</si>
  <si>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</si>
  <si>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</si>
  <si>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</si>
  <si>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</si>
  <si>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</si>
  <si>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</si>
  <si>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</si>
  <si>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</si>
  <si>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</si>
  <si>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zref</t>
  </si>
  <si>
    <t>consumption_electricite</t>
  </si>
  <si>
    <t>tranche3_cons</t>
  </si>
  <si>
    <t>tranche2_cons</t>
  </si>
  <si>
    <t>tranche1_cons</t>
  </si>
  <si>
    <t>type</t>
  </si>
  <si>
    <t>subs</t>
  </si>
  <si>
    <t>data</t>
  </si>
  <si>
    <t>_before</t>
  </si>
  <si>
    <t>_after</t>
  </si>
  <si>
    <t>tranche_gdp</t>
  </si>
  <si>
    <t>DPP_prep</t>
  </si>
  <si>
    <t>DPP_postp</t>
  </si>
  <si>
    <t>DMP_prep</t>
  </si>
  <si>
    <t>DMP_postp</t>
  </si>
  <si>
    <t>DGP</t>
  </si>
  <si>
    <t>no_electr_sp</t>
  </si>
  <si>
    <t>totalpaid_elec</t>
  </si>
  <si>
    <t>vat_elec</t>
  </si>
  <si>
    <t>subsidy_elec_direct</t>
  </si>
  <si>
    <t>subsidy_elec_indirect</t>
  </si>
  <si>
    <t>bins</t>
  </si>
  <si>
    <t>binlabel</t>
  </si>
  <si>
    <t>tranche_sociale</t>
  </si>
  <si>
    <t>tranche1</t>
  </si>
  <si>
    <t>tranche2</t>
  </si>
  <si>
    <t>tranche3</t>
  </si>
  <si>
    <t>scenario</t>
  </si>
  <si>
    <t>yd_deciles_pc</t>
  </si>
  <si>
    <t>min</t>
  </si>
  <si>
    <t>p10</t>
  </si>
  <si>
    <t>p25</t>
  </si>
  <si>
    <t>p50</t>
  </si>
  <si>
    <t>p75</t>
  </si>
  <si>
    <t>p90</t>
  </si>
  <si>
    <t>max</t>
  </si>
  <si>
    <t>mean</t>
  </si>
  <si>
    <t>prepaid</t>
  </si>
  <si>
    <t>type_client</t>
  </si>
  <si>
    <t>avg_price_elec1</t>
  </si>
  <si>
    <t>avg_price_elec2</t>
  </si>
  <si>
    <t>avg_price_elec3</t>
  </si>
  <si>
    <t>avg_price_elec4</t>
  </si>
  <si>
    <t>tranche_elec_max</t>
  </si>
  <si>
    <t>tranche_dgp</t>
  </si>
  <si>
    <t>share_elec1</t>
  </si>
  <si>
    <t>share_elec2</t>
  </si>
  <si>
    <t>share_elec3</t>
  </si>
  <si>
    <t>share_elec4</t>
  </si>
  <si>
    <t>codpr</t>
  </si>
  <si>
    <t>produit</t>
  </si>
  <si>
    <t>COICOP</t>
  </si>
  <si>
    <t>elasticities</t>
  </si>
  <si>
    <t>cod_reduit</t>
  </si>
  <si>
    <t>TVA</t>
  </si>
  <si>
    <t>formelle</t>
  </si>
  <si>
    <t>exempted</t>
  </si>
  <si>
    <t>Riz local brisé</t>
  </si>
  <si>
    <t>Riz local entier</t>
  </si>
  <si>
    <t>Riz importé brisé</t>
  </si>
  <si>
    <t>Riz importé entier</t>
  </si>
  <si>
    <t>Maïs en épi</t>
  </si>
  <si>
    <t>Maïs en grain</t>
  </si>
  <si>
    <t>Mil</t>
  </si>
  <si>
    <t>Sorgho</t>
  </si>
  <si>
    <t>Blé</t>
  </si>
  <si>
    <t>Fonio</t>
  </si>
  <si>
    <t>Autres céréales</t>
  </si>
  <si>
    <t>Farine de maïs</t>
  </si>
  <si>
    <t>Farine de mil</t>
  </si>
  <si>
    <t>Farine de blé local ou importé</t>
  </si>
  <si>
    <t>Autres farines de céréales</t>
  </si>
  <si>
    <t>Pâtes alimentaires</t>
  </si>
  <si>
    <t>Pain moderne</t>
  </si>
  <si>
    <t>Pain traditionnel</t>
  </si>
  <si>
    <t>Croissants</t>
  </si>
  <si>
    <t>Biscuits</t>
  </si>
  <si>
    <t>Gâteaux</t>
  </si>
  <si>
    <t>Beignets, galettes</t>
  </si>
  <si>
    <t>Viande de bœuf</t>
  </si>
  <si>
    <t>Viande de chameau</t>
  </si>
  <si>
    <t>Viande de mouton</t>
  </si>
  <si>
    <t>Viande de chèvre</t>
  </si>
  <si>
    <t>Abats et tripes (foie, rognon, etc.)</t>
  </si>
  <si>
    <t>Viande de porc</t>
  </si>
  <si>
    <t>Poulet sur pied</t>
  </si>
  <si>
    <t>Viande de poulet</t>
  </si>
  <si>
    <t>Viande d'autres volailles domestiques</t>
  </si>
  <si>
    <t>Charcuterie (jambon, saucisson), conserves de viandes</t>
  </si>
  <si>
    <t>Gibiers</t>
  </si>
  <si>
    <t>Autres viandes n.d.a.</t>
  </si>
  <si>
    <t>Poisson frais yaboye ou obo (sardinelle)</t>
  </si>
  <si>
    <t>Poisson frais thiof/ seudeu (baracouda)</t>
  </si>
  <si>
    <t>Poisson frais wass</t>
  </si>
  <si>
    <t>Autre Poisson frais (dorade, youfouf, rouget, siket [capitaine], thiarumbekh [mollette], …..)</t>
  </si>
  <si>
    <t>Poisson fumé Kethiakh (sardinelle)</t>
  </si>
  <si>
    <t>Autre Poisson fumé (Con fumé, yaboye ou obo fumé, …)</t>
  </si>
  <si>
    <t>Poisson séché</t>
  </si>
  <si>
    <t>Crabes, crevettes et autres fruits de mer</t>
  </si>
  <si>
    <t>Conserves de poisson</t>
  </si>
  <si>
    <t>Lait frais</t>
  </si>
  <si>
    <t>Lait caillé, yaourt</t>
  </si>
  <si>
    <t>Lait concentré sucré</t>
  </si>
  <si>
    <t>Lait concentré non-sucré</t>
  </si>
  <si>
    <t>Lait en poudre</t>
  </si>
  <si>
    <t>Fromage</t>
  </si>
  <si>
    <t>Lait et farines pour bébé</t>
  </si>
  <si>
    <t>Autres produits laitiers</t>
  </si>
  <si>
    <t>Œufs</t>
  </si>
  <si>
    <t>Beurre</t>
  </si>
  <si>
    <t>Beurre de karité</t>
  </si>
  <si>
    <t>Huile de palme rouge</t>
  </si>
  <si>
    <t>Huile d'arachide raffinée</t>
  </si>
  <si>
    <t>Huile de coton</t>
  </si>
  <si>
    <t>Huile de soja/végétale</t>
  </si>
  <si>
    <t>Autres huiles n.d.a. (maïs, diw nior etc.)</t>
  </si>
  <si>
    <t>Mangue</t>
  </si>
  <si>
    <t>Ananas</t>
  </si>
  <si>
    <t>Orange</t>
  </si>
  <si>
    <t>Banane douce</t>
  </si>
  <si>
    <t>Citrons</t>
  </si>
  <si>
    <t>Autres agrumes</t>
  </si>
  <si>
    <t>Avocats</t>
  </si>
  <si>
    <t>Pastèque, Melon</t>
  </si>
  <si>
    <t>Dattes</t>
  </si>
  <si>
    <t>Noix de coco</t>
  </si>
  <si>
    <t>Canne à sucre</t>
  </si>
  <si>
    <t>Autres fruits (pommes, raisin, etc.)</t>
  </si>
  <si>
    <t>Salade (laitue, batavia, etc.)</t>
  </si>
  <si>
    <t>Choux</t>
  </si>
  <si>
    <t>Carotte</t>
  </si>
  <si>
    <t>Haricot vert</t>
  </si>
  <si>
    <t>Concombre</t>
  </si>
  <si>
    <t>Aubergine, Courge/Courgette</t>
  </si>
  <si>
    <t>Poivron frais</t>
  </si>
  <si>
    <t>Tomate fraîche</t>
  </si>
  <si>
    <t>Tomate séchée</t>
  </si>
  <si>
    <t>Gombo frais</t>
  </si>
  <si>
    <t>Gombo sec</t>
  </si>
  <si>
    <t>Oignon frais</t>
  </si>
  <si>
    <t>Ail</t>
  </si>
  <si>
    <t>Feuilles d'oseille (bissap)</t>
  </si>
  <si>
    <t>Feuilles de baobab/ "laalo"</t>
  </si>
  <si>
    <t>Feuilles de haricot/ "niébé"</t>
  </si>
  <si>
    <t>Feuilles nébédaye (moringa)</t>
  </si>
  <si>
    <t>Autres légumes en feuilles (manioc, taro,  etc.)</t>
  </si>
  <si>
    <t>Autre légumes frais n.d.a. (y compris fleurs blanches de bissap)</t>
  </si>
  <si>
    <t>Concentré de tomate</t>
  </si>
  <si>
    <t>Petits pois</t>
  </si>
  <si>
    <t>Petit pois secs</t>
  </si>
  <si>
    <t>Autres légumes secs n.d.a.</t>
  </si>
  <si>
    <t>Niébé/Haricots secs</t>
  </si>
  <si>
    <t>Arachides fraîches en coques</t>
  </si>
  <si>
    <t>Arachides séchées en coques</t>
  </si>
  <si>
    <t>Arachides décortiquées ou pilées (noflaye)</t>
  </si>
  <si>
    <t>Arachide grillée</t>
  </si>
  <si>
    <t>Pâte d'arachide</t>
  </si>
  <si>
    <t>Sésame</t>
  </si>
  <si>
    <t>Noix de cajou</t>
  </si>
  <si>
    <t>Noix de karité</t>
  </si>
  <si>
    <t>Manioc</t>
  </si>
  <si>
    <t>Igname</t>
  </si>
  <si>
    <t>Plantain</t>
  </si>
  <si>
    <t>Pomme de terre</t>
  </si>
  <si>
    <t>Taro (diabéré), macabo</t>
  </si>
  <si>
    <t>Patate douce</t>
  </si>
  <si>
    <t>Autres tubercules n.d.a.</t>
  </si>
  <si>
    <t>Farines de manioc</t>
  </si>
  <si>
    <t>Gari, tapioca</t>
  </si>
  <si>
    <t>Attiéke</t>
  </si>
  <si>
    <t>Sucre (poudre ou morceaux)</t>
  </si>
  <si>
    <t>Miel</t>
  </si>
  <si>
    <t>Chocolat à croquer, pâte à tartiner</t>
  </si>
  <si>
    <t>Caramel, bonbons, confiseries, etc.</t>
  </si>
  <si>
    <t>Sel</t>
  </si>
  <si>
    <t>Piment</t>
  </si>
  <si>
    <t>Gingembre</t>
  </si>
  <si>
    <t>Cube alimentaire (Maggi, Jumbo, )</t>
  </si>
  <si>
    <t>Arôme (Maggi, Jumbo, etc.)</t>
  </si>
  <si>
    <t>Soumbala (nététou)</t>
  </si>
  <si>
    <t>Mayonnaise</t>
  </si>
  <si>
    <t>Vinaigre /moutarde</t>
  </si>
  <si>
    <t>Autres condiments (poivre etc.)</t>
  </si>
  <si>
    <t>Noix de cola</t>
  </si>
  <si>
    <t>Autres produits alimentaires</t>
  </si>
  <si>
    <t>Café</t>
  </si>
  <si>
    <t>Thé</t>
  </si>
  <si>
    <t>Chocolat en poudre</t>
  </si>
  <si>
    <t>Autres tisanes et infusions n.d.a. (quinquelibat, citronelle, etc.)</t>
  </si>
  <si>
    <t>Jus de fruits (orange, bissap, gingembre, jus de cajou,etc.)</t>
  </si>
  <si>
    <t>Eau minérale/ filtrée</t>
  </si>
  <si>
    <t>Boissons gazeuses (coca, etc.)</t>
  </si>
  <si>
    <t>Jus en poudre</t>
  </si>
  <si>
    <t>Bières et vins traditionnels (soumsoum, sung, vin de palme, vin de cajou, etc. ..)</t>
  </si>
  <si>
    <t>Bières industrielles</t>
  </si>
  <si>
    <t>Huile de palme raffinée</t>
  </si>
  <si>
    <t>Huile d’arachide (ségal)</t>
  </si>
  <si>
    <t>Repas hors menage</t>
  </si>
  <si>
    <t>Repas de fetes</t>
  </si>
  <si>
    <t>Cigarettes, Tabac</t>
  </si>
  <si>
    <t>Pétrole lampant</t>
  </si>
  <si>
    <t>Charbon de bois/Charbon minéral</t>
  </si>
  <si>
    <t>Bois de chauffe acheté</t>
  </si>
  <si>
    <t>Bois de chauffe ramassé (estimer la valeur)</t>
  </si>
  <si>
    <t>Bougies</t>
  </si>
  <si>
    <t>Allumettes</t>
  </si>
  <si>
    <t>Carburant pour véhicule</t>
  </si>
  <si>
    <t>Carburant pour motocyclette</t>
  </si>
  <si>
    <t>Transport urbain en taxi</t>
  </si>
  <si>
    <t>Transport urbain en bus</t>
  </si>
  <si>
    <t>Transport urbain/rural en moto-taxi</t>
  </si>
  <si>
    <t>Transport urbain en train</t>
  </si>
  <si>
    <t>Transport urbain/rural par voie fluviale</t>
  </si>
  <si>
    <t>Transport urbain/rural par traction animale</t>
  </si>
  <si>
    <t>Journaux</t>
  </si>
  <si>
    <t>Frais de mouture des céréales</t>
  </si>
  <si>
    <t>Whisky et autres liqueurs</t>
  </si>
  <si>
    <t>Vins modernes</t>
  </si>
  <si>
    <t>Gaz domestique</t>
  </si>
  <si>
    <t>Carburant pour groupe electrogène à usage domestique</t>
  </si>
  <si>
    <t>Piles électriques,</t>
  </si>
  <si>
    <t>Savon de ménage, lessive en poudre, détergents (eau de javel, etc.)</t>
  </si>
  <si>
    <t>Insecticide, tortillon anti-moustique</t>
  </si>
  <si>
    <t>Salaire du personnel de maison (gardien, boy, chauffeur, cuisinier, etc.)</t>
  </si>
  <si>
    <t>Frais de blanchiment des vêtements, linge, etc. (Pressing)</t>
  </si>
  <si>
    <t>Frais de ramassage des ordures ménagères</t>
  </si>
  <si>
    <t>Lavage de véhicules</t>
  </si>
  <si>
    <t>Frais de parking</t>
  </si>
  <si>
    <t>Frais de communication téléphonique dans une cabine/ télécentre</t>
  </si>
  <si>
    <t>Billet de lotterie nationale, billet de PMU</t>
  </si>
  <si>
    <t>Revues, journal ou magazine mensuel etc.</t>
  </si>
  <si>
    <t>Frais de coiffure homme et femme (salon, tressage, mèches, coupe, greffage, etc.), manucure, pédicure</t>
  </si>
  <si>
    <t>Savon de toilette, shampoing</t>
  </si>
  <si>
    <t>Pâte dentifrice</t>
  </si>
  <si>
    <t>Papier toilette</t>
  </si>
  <si>
    <t>Serviettes hygiéniques, couches jetables pour bébé, etc.</t>
  </si>
  <si>
    <t>Lait, lotion de toilette corporelle (glycérine, vaseline, etc.), produits de maquillage</t>
  </si>
  <si>
    <t>Autres produits de toilettes (rasoir, coton, crème/mousse à raser etc.)</t>
  </si>
  <si>
    <t>Loyer</t>
  </si>
  <si>
    <t>Facture eau courante</t>
  </si>
  <si>
    <t>Eau aupres revendeur</t>
  </si>
  <si>
    <t>Facture electricite</t>
  </si>
  <si>
    <t>Facture telephone fixe</t>
  </si>
  <si>
    <t>Facture internet</t>
  </si>
  <si>
    <t>Facture abonnement cable</t>
  </si>
  <si>
    <t>Recharge telephone mobile</t>
  </si>
  <si>
    <t>Frais d'entretien et de réparation de chaussures: cirage, ressemelage, etc.</t>
  </si>
  <si>
    <t>Ampoules électriques pour le logement</t>
  </si>
  <si>
    <t>Lubrifiants (huile moteur; huile de frein; liquide batterie (acide); graisses; autres lubrifiants n.d.a.)</t>
  </si>
  <si>
    <t>Services de réparation et d'entretien (vidange, graissage, etc.) de moyens de transport personnel (voitures, motos, bicyclette, etc.)</t>
  </si>
  <si>
    <t>Transport inter-localité par voitures</t>
  </si>
  <si>
    <t>Transport inter-localité à traction animale</t>
  </si>
  <si>
    <t>Transport  interlocalité par eau (bateau, pirogue, pinasse)</t>
  </si>
  <si>
    <t>Frais de timbre postaux, d'expédition de mandat, etc</t>
  </si>
  <si>
    <t>Frais d'envoi de fax</t>
  </si>
  <si>
    <t>Produits pour le jardinage (plantes et fleurs ornementales), pas pour l'agriculture</t>
  </si>
  <si>
    <t>Aliments, frais d'entretien, frais de vétérinaire des animaux de compagnie (chiens, chats, etc.)</t>
  </si>
  <si>
    <t>Droit d'entrée (achat d'un ticket) à des manifestations sportives.</t>
  </si>
  <si>
    <t>Droit d'entrée (achat d'un ticket) pour cinéma, concert, pièce de théâtre, musée, expositions, etc</t>
  </si>
  <si>
    <t>Autres services récréatifs: services de photographe (développement, tirage), photo d'identité, etc.</t>
  </si>
  <si>
    <t>Parfums</t>
  </si>
  <si>
    <t>Brosse à dents</t>
  </si>
  <si>
    <t>Contraceptifs</t>
  </si>
  <si>
    <t>Frais de photocopies de document</t>
  </si>
  <si>
    <t>Tissus d'habillement: tissus pagne, tissu pagne du tisserand, tissu synthétique, etc.</t>
  </si>
  <si>
    <t>Vêtements femmes (15 ans et plus): robe, jupe, pantalon, ensemble, etc.</t>
  </si>
  <si>
    <t>Sous-vêtements femme (15 ans et plus): slip, jupon, tee shirt,soutien gorge, collant, etc.</t>
  </si>
  <si>
    <t>Vêtements enfants (0-14 ans): layette pour bébé, chemise, pantalon garçon, robe fillette, slip enfant, blouses, etc. (Pas inclure les uniformes scolaires)</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</si>
  <si>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</si>
  <si>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</si>
  <si>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etc.</t>
  </si>
  <si>
    <t>Frais de confection et de réparation de vêtements femme: robe, pantalon, jupe, ensemble, réparation, location, etc.</t>
  </si>
  <si>
    <t>Frais de confection et de réparation de vêtements enfants</t>
  </si>
  <si>
    <t>Chaussures hommes</t>
  </si>
  <si>
    <t>Chaussures femmes</t>
  </si>
  <si>
    <t>Chaussures enfants</t>
  </si>
  <si>
    <t>Habits acquis fetes</t>
  </si>
  <si>
    <t>Matériel pour l'entretien et les petites réparations du logement (remplacement d'une tôle, d'une vitre, d'une ampoule, etc.)</t>
  </si>
  <si>
    <t>Main-d'oeuvre et services d'entretien et de réparation courante du logement  (vidange fosse septique,main d'œuvre pour l'entretien du logement, etc.)</t>
  </si>
  <si>
    <t>Matériaux de maçonnerie pour la construction ou les grosses réparations de logement: ciment, briques, fer à béton, sable, gravier, parpaings, etc.</t>
  </si>
  <si>
    <t>Autres matériaux pour la construction ou les grosses réparations de logement: tôles, bois de charpente, planches, lattes, contre-plaqués, matériaux d'électricité, matériaux de plomberie, matériaux de peinture, carreaux, tapis et revêtement du sol, etc.</t>
  </si>
  <si>
    <t>Main-d'oeuvre pour la construction et les grosses réparation de logement (maçonnerie, toiture et charpente, électricité, plomberie, menuiserie, peinture et revêtement du sol), etc.</t>
  </si>
  <si>
    <t>Frais d'acquisition d'un terrain ou d'un logement</t>
  </si>
  <si>
    <t>Frais d'études et d'architecte</t>
  </si>
  <si>
    <t>Frais d'abonnement au réseau de distribution d'eau</t>
  </si>
  <si>
    <t>Frais d'abonnement au réseau de distribution d'électricité</t>
  </si>
  <si>
    <t>Frais de connexion au réseau de distribution d'eau</t>
  </si>
  <si>
    <t>Frais de connexion au réseau de distribution d'électricité</t>
  </si>
  <si>
    <t>Meubles de salon et de salle à manger (fauteuils, table, chaises, armoires, etc.)</t>
  </si>
  <si>
    <t>Lit, matelas, armoire et autres meubles de chambre à coucher</t>
  </si>
  <si>
    <t>Réparation de meubles (fauteuils, chaises, lits, armoires, etc.)</t>
  </si>
  <si>
    <t>Linge de maison et articles associés (serviettes de bain, drap, couverture, couvre-lit, oreillers, moustiquaire, nattes, tapis, rideaux, éventail, etc.)</t>
  </si>
  <si>
    <t>Appareils électro-ménagers: frigo, climatiseurs, réchaud, four, cuisinière, lave-linge, chauffe-eau, fer à repasser, etc.</t>
  </si>
  <si>
    <t>Réparation d'appareils électro-ménagers (fer à repasser, frigo, cuisinière, four, réchaud, climatiseur, ventilateur, chauffe-eau, etc.)</t>
  </si>
  <si>
    <t>Vaisselle: assiettes, couteau, fourchette, cuillère, gobelets, verres, etc.</t>
  </si>
  <si>
    <t>Ustensiles de cuisine: casserole, etc.</t>
  </si>
  <si>
    <t>Autres ustensiles de menage: seau, biberon, etc.</t>
  </si>
  <si>
    <t>Outillage de maison: marteau, pelle, etc.</t>
  </si>
  <si>
    <t>Lampes , torches</t>
  </si>
  <si>
    <t>Achat d'une voiture pour usage personnel</t>
  </si>
  <si>
    <t>Achat d'un motocycle (vélo, moto) pour usage personnel</t>
  </si>
  <si>
    <t>Pieces detachees moyens transport individuel</t>
  </si>
  <si>
    <t>Frais d'assurance d'un moyen de transport individuel (auto, moto, etc.), assurance de voyage</t>
  </si>
  <si>
    <t>Vignette automobile/ moto</t>
  </si>
  <si>
    <t>Location d'un véhicule pour usage personnel: voiture, moto/vélo, etc.</t>
  </si>
  <si>
    <t>Transport inter-urbain en train dans le pays et à l'étranger</t>
  </si>
  <si>
    <t>Transport en avion dans le pays et à l'étranger</t>
  </si>
  <si>
    <t>Frais de déménagement</t>
  </si>
  <si>
    <t>Frais de visa, taxes d'aéroport</t>
  </si>
  <si>
    <t>Achat d'un téléphone portable</t>
  </si>
  <si>
    <t>Appareils de musique et d'images: radio, radio-cassette, chaîne de musique, TV, lecteur CD/DVD, MP3, MP4, caméra, camescope, etc.</t>
  </si>
  <si>
    <t>Ordinateur, imprimante, tablette,machine à écrire, etc.</t>
  </si>
  <si>
    <t>Réparation d'appareils électroniques: radio, radio-cassettes, TV, camera, lecteur CD/DVD, ordinateur, etc.</t>
  </si>
  <si>
    <t>Petit matériel électronique à usage personnel: cassettes, CD/DVD, clé USB, encre pour imprimante, papier d'impression photos, pellicule photos, etc.</t>
  </si>
  <si>
    <t>Articles de sport et de détente: ballon, jeu ludo, poids (pétanque), jeu de carte, jouets pour enfants, jeux vidéo, petits instruments de musique, etc.</t>
  </si>
  <si>
    <t>Livres non scolaires, bande dessinée</t>
  </si>
  <si>
    <t>Papier rame, enveloppes, articles de dessin (pinceaux, papier, peinture etc.), etc.</t>
  </si>
  <si>
    <t>Frais de pélérinage</t>
  </si>
  <si>
    <t>Formation professionnelle (en particulier directement auprès des ateliers, maîtres, etc.)</t>
  </si>
  <si>
    <t>Frais de cours particuliers pour adultes (alphabétisation) et personnes non scolarisées</t>
  </si>
  <si>
    <t>Services hebergement: hotel, etc.</t>
  </si>
  <si>
    <t>Montres, réveils</t>
  </si>
  <si>
    <t>Bijoux: boucles, colliers, etc.</t>
  </si>
  <si>
    <t>Autres effets personnels: valise, sac de voyage, sac à main, perruques, chapeau, lunettes solaires, parapluies, parasol, canne, porte-monnaie, portefeuille, articles pour fumeurs (cendrier etc.); articles pour bébé (poussette, sièges), articles funéraires, etc.</t>
  </si>
  <si>
    <t>Frais d'assurance d'une maison ou tout autre bien qu'un moyen de transport</t>
  </si>
  <si>
    <t>Taxes d'habitation (immeubles bâties et non bâties), taxes de voiries</t>
  </si>
  <si>
    <t>Frais d'assurance vie</t>
  </si>
  <si>
    <t>Frais d'assurance maladie</t>
  </si>
  <si>
    <t>Frais legalisation doc. Adm.</t>
  </si>
  <si>
    <t>Autres services: annonce radio, tv, etc.</t>
  </si>
  <si>
    <t>Frais scolarite primaire</t>
  </si>
  <si>
    <t>Livres/Fourn. Primaire</t>
  </si>
  <si>
    <t>Cours soutien primaire</t>
  </si>
  <si>
    <t>Frais scolarite secondaire1</t>
  </si>
  <si>
    <t>Livres/Fourn. secondaire1</t>
  </si>
  <si>
    <t>Cours soutien secondaire1</t>
  </si>
  <si>
    <t>Frais scolarite secondaire2</t>
  </si>
  <si>
    <t>Livres/Fourn. secondaire2</t>
  </si>
  <si>
    <t>Cours soutien secondaire2</t>
  </si>
  <si>
    <t>Frais scolarite superieur</t>
  </si>
  <si>
    <t>Livres/Fourn. superieur</t>
  </si>
  <si>
    <t>Cours soutien superieur</t>
  </si>
  <si>
    <t>Consultation generaliste</t>
  </si>
  <si>
    <t>Consultation specialiste</t>
  </si>
  <si>
    <t>Consultation dentiste</t>
  </si>
  <si>
    <t>Consultation guerisseur</t>
  </si>
  <si>
    <t>Examens medicaux</t>
  </si>
  <si>
    <t>Medicaments</t>
  </si>
  <si>
    <t>Hospitalisation</t>
  </si>
  <si>
    <t>Vaccinations/prevention</t>
  </si>
  <si>
    <t>Salon (Fauteuils/table basse)</t>
  </si>
  <si>
    <t>Table manger (table/chaises)</t>
  </si>
  <si>
    <t>Lit</t>
  </si>
  <si>
    <t>Matelas simple</t>
  </si>
  <si>
    <t>Armoires et autres meubles</t>
  </si>
  <si>
    <t>Tapis</t>
  </si>
  <si>
    <t>Fer repasser electrique</t>
  </si>
  <si>
    <t>Fer repasser charbon</t>
  </si>
  <si>
    <t>Cuisiniere gaz/electrique</t>
  </si>
  <si>
    <t>Bonbonne de gaz</t>
  </si>
  <si>
    <t>Rechaud (plaque) gaz/electrique</t>
  </si>
  <si>
    <t>Four micro-onde/electrique</t>
  </si>
  <si>
    <t>Foyers ameliores</t>
  </si>
  <si>
    <t>Robot cuisine electrique</t>
  </si>
  <si>
    <t>Mixeur/Presse-fruits non elec.</t>
  </si>
  <si>
    <t>Refrigerateur</t>
  </si>
  <si>
    <t>Congelateur</t>
  </si>
  <si>
    <t>Ventilateur sur pied</t>
  </si>
  <si>
    <t>Radio simple/Radiocassette</t>
  </si>
  <si>
    <t>Appareil TV</t>
  </si>
  <si>
    <t>Magnetoscope/CD/DVD</t>
  </si>
  <si>
    <t>Antenne parabolique/decodeur</t>
  </si>
  <si>
    <t>Lave-linge, seche linge</t>
  </si>
  <si>
    <t>Aspirateur</t>
  </si>
  <si>
    <t>Climatiseurs/splits</t>
  </si>
  <si>
    <t>Tondeuse gazon/jardinage</t>
  </si>
  <si>
    <t>Groupe electrogene</t>
  </si>
  <si>
    <t>Voiture personnelle</t>
  </si>
  <si>
    <t>Cyclomoteur/Vélomoteur</t>
  </si>
  <si>
    <t>Bicyclette</t>
  </si>
  <si>
    <t>Appareil photo</t>
  </si>
  <si>
    <t>Camescope</t>
  </si>
  <si>
    <t>Chaine Hi Fi</t>
  </si>
  <si>
    <t>Telephone fixe</t>
  </si>
  <si>
    <t>Telephone portable</t>
  </si>
  <si>
    <t>Tablette</t>
  </si>
  <si>
    <t>Ordinateur</t>
  </si>
  <si>
    <t>Imprimante/Fax</t>
  </si>
  <si>
    <t>Camera Video</t>
  </si>
  <si>
    <t>Pirogue et hors-bord (bateaux de plaisance)</t>
  </si>
  <si>
    <t>Fusils de chasse</t>
  </si>
  <si>
    <t>Guitare</t>
  </si>
  <si>
    <t>Piano/autre appareil musique</t>
  </si>
  <si>
    <t>Immueble/Maison</t>
  </si>
  <si>
    <t>Terrain non bâti</t>
  </si>
  <si>
    <t>Crabes</t>
  </si>
  <si>
    <t>Pastèque</t>
  </si>
  <si>
    <t>Melon</t>
  </si>
  <si>
    <t>Pommes</t>
  </si>
  <si>
    <t>Papaye</t>
  </si>
  <si>
    <t>Néré</t>
  </si>
  <si>
    <t>Aubergine,</t>
  </si>
  <si>
    <t>Courge/Courgette</t>
  </si>
  <si>
    <t>Moutarde</t>
  </si>
  <si>
    <t>Poivre</t>
  </si>
  <si>
    <t>Escargots</t>
  </si>
  <si>
    <t>Goyave</t>
  </si>
  <si>
    <t>construction</t>
  </si>
  <si>
    <t>Vaccinations</t>
  </si>
  <si>
    <t>Circonsition</t>
  </si>
  <si>
    <t>Réfrigérateur</t>
  </si>
  <si>
    <t>Congélateur</t>
  </si>
  <si>
    <t>Magnétoscope/CD/DVD</t>
  </si>
  <si>
    <t>semoule de mais</t>
  </si>
  <si>
    <t>semoule de mil</t>
  </si>
  <si>
    <t>semoule de blé</t>
  </si>
  <si>
    <t>Autres semoules de céréales</t>
  </si>
  <si>
    <t>Abats rouges (foie, rognon,  poumon,  cœur, rate, etc.)</t>
  </si>
  <si>
    <t>Viande séchée (boeuf, mouton, chameau)</t>
  </si>
  <si>
    <t>Autres viandes non-déclarées ailleurs</t>
  </si>
  <si>
    <t>Autre Poisson fumé (yaboye ou obo fumé, …)</t>
  </si>
  <si>
    <t>Crevettes fraiches</t>
  </si>
  <si>
    <t>Crevettes séchées</t>
  </si>
  <si>
    <t>Autres fruits de mer</t>
  </si>
  <si>
    <t>Lait frais industriel (Bridel, Vitalait, etc.)</t>
  </si>
  <si>
    <t>Huile d'arachide 'Segal'</t>
  </si>
  <si>
    <t>Huile de soja</t>
  </si>
  <si>
    <t>Noix de palme</t>
  </si>
  <si>
    <t>Autres huiles n.d.a. (maïs, huile palmiste, huile d'olive, huile de tournesol, huile de lait de vache etc.)</t>
  </si>
  <si>
    <t>Autres agrumes (mandarine, pamplemousse, etc.)</t>
  </si>
  <si>
    <t>Fruit de baobab (bouye)</t>
  </si>
  <si>
    <t>Autres fruits (tamarin noir, liane sauvage, raisin, fraise, pomme sauvage, etc.)</t>
  </si>
  <si>
    <t>Salade (laitue)</t>
  </si>
  <si>
    <t>Feuilles de baobab/ 'laalo'</t>
  </si>
  <si>
    <t>Feuilles de haricot/ 'niébé'</t>
  </si>
  <si>
    <t>Autres légumes en feuilles</t>
  </si>
  <si>
    <t>Autre légumes frais n.d.a</t>
  </si>
  <si>
    <t>Autres légumes secs n.d.a</t>
  </si>
  <si>
    <t>Arachides décortiquées</t>
  </si>
  <si>
    <t>Arachides pilées</t>
  </si>
  <si>
    <t>Fromage à base de soja</t>
  </si>
  <si>
    <t>Taro, macabo</t>
  </si>
  <si>
    <t>Autres tubercules n.d.a</t>
  </si>
  <si>
    <t>Fruit de Kapokier</t>
  </si>
  <si>
    <t>Sucre poudre</t>
  </si>
  <si>
    <t>Sucre morceaux</t>
  </si>
  <si>
    <t>Caramel, bonbons, confiseries, etc</t>
  </si>
  <si>
    <t>Piment séché</t>
  </si>
  <si>
    <t>Piment frais</t>
  </si>
  <si>
    <t>Gingembre frais</t>
  </si>
  <si>
    <t>Gingembre moulu</t>
  </si>
  <si>
    <t>Vinaigre de citron</t>
  </si>
  <si>
    <t>Autres vinaigres</t>
  </si>
  <si>
    <t>Autres condiments (laurier etc.)</t>
  </si>
  <si>
    <t>Autres produits alimentaires (noix de pomme sauvage)</t>
  </si>
  <si>
    <t>Café en poudre</t>
  </si>
  <si>
    <t>Café soluble</t>
  </si>
  <si>
    <t>Thé (Ataya)</t>
  </si>
  <si>
    <t>Bières et vins traditionnels (dolo, vin de palme, vin de raphia, vin de cajou, etc.)</t>
  </si>
  <si>
    <t>Céréales de petit déjeuner</t>
  </si>
  <si>
    <t>Abats blancs (pieds, tête, etc.) et tripes (estomac, intestins, etc.)</t>
  </si>
  <si>
    <t>Autre volaille sur pied</t>
  </si>
  <si>
    <t>Con fumé</t>
  </si>
  <si>
    <t>Lait frais non industriel (méwou rate non fermenté)</t>
  </si>
  <si>
    <t>Huilde de karité</t>
  </si>
  <si>
    <t>Champignon frais</t>
  </si>
  <si>
    <t>Pâte de manioc</t>
  </si>
  <si>
    <t>Poisson séché en condiment</t>
  </si>
  <si>
    <t>Thé soluble ou infusion</t>
  </si>
  <si>
    <t>Petit déjeuner hors menage</t>
  </si>
  <si>
    <t>Déjeuner hors menage</t>
  </si>
  <si>
    <t>Dîner hors ménage</t>
  </si>
  <si>
    <t>Collation hors ménage</t>
  </si>
  <si>
    <t>Boissons chaudes hors ménage</t>
  </si>
  <si>
    <t>Boisson non alcoolisée hors ménage</t>
  </si>
  <si>
    <t>Boisson alcoolisée hors ménage</t>
  </si>
  <si>
    <t>Billet de loterie nationale, billet de PMU et tout autre pari sportif</t>
  </si>
  <si>
    <t>Revues, journal ou magazine mensuel etc</t>
  </si>
  <si>
    <t>Frais de coiffure homme et femme (salon, tressage, mèches, coupe, etc.), manucure, pédicure</t>
  </si>
  <si>
    <t>Serviettes hygiéniques, couches jetables pour bébé, etc</t>
  </si>
  <si>
    <t>Masque facial jetable  contre le COVID-19</t>
  </si>
  <si>
    <t>Gel hydro-alcoolique</t>
  </si>
  <si>
    <t>Loyer maison</t>
  </si>
  <si>
    <t>Frais d'entretien et de réparation de chaussures: cirage, ressemelage, etc</t>
  </si>
  <si>
    <t>Droit d'entrée (achat d'un ticket) à des manifestations sportives</t>
  </si>
  <si>
    <t>Autres services récréatifs: services de photographe (développement, tirage), photo d'identité, etc</t>
  </si>
  <si>
    <t>Masque facial lavable contre le COVID-19</t>
  </si>
  <si>
    <t>Médicaments achetés en pharmacie sans ordonnance: alcool, pansements, paracétamol, médicaments les affections courantes (paludisme, toux, rhume, diarrhée/disenterie, vers intestinaux, etc.)</t>
  </si>
  <si>
    <t>Ticket de peage et assimilé</t>
  </si>
  <si>
    <t>Tissus d'habillement: tissus pagne, tissu pagne du tisserand, tissu synthétique, etc</t>
  </si>
  <si>
    <t>Vêtements femmes (15 ans et plus): robe, jupe, pantalon, ensemble, etc</t>
  </si>
  <si>
    <t>Sous-vêtements femme (15 ans et plus): slip, jupon, tee shirt,soutien gorge, collant, etc</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</si>
  <si>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</si>
  <si>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</si>
  <si>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</si>
  <si>
    <t>Frais de confection et de réparation de vêtements femme: robe, pantalon, jupe, ensemble, réparation, location, etc</t>
  </si>
  <si>
    <t>Habits/chauss. fêtes</t>
  </si>
  <si>
    <t>Matériel pour l'entretien et les petites réparations du logement</t>
  </si>
  <si>
    <t>Main-d'oeuvre et services d'entretien et de réparation courante du logement  (vidange fosse septique,main d'œuvre pour l'entretien du logement</t>
  </si>
  <si>
    <t>Matériaux de maçonnerie pour la construction ou les grosses réparations de logement: ciment, briques, fer à béton, sable, gravier, parpaings,</t>
  </si>
  <si>
    <t>Autres matériaux pour la construction ou les grosses réparations de logement: tôles, bois de charpente, planches, lattes, contre-plaqués, matériaux d'électricité,  plomberie, peinture, carreaux, tapis</t>
  </si>
  <si>
    <t>Main-d'oeuvre pour la construction et les grosses réparation de logement (maçonnerie, toiture et charpente, électricité, plomberi</t>
  </si>
  <si>
    <t>Frais pour creuser ee, menuiseriet aménager un puits ou pour construire un forage</t>
  </si>
  <si>
    <t>Linge de maison et articles associés (serviettes de bain, drap, couverture, couvre-lit, oreillers, moustiquaire, nattes, tapis, rideaux, éventail</t>
  </si>
  <si>
    <t>Appareils électro-ménagers: frigo, climatiseurs, réchaud, four, cuisinière, lave-linge, chauffe-eau, fer à repasser,</t>
  </si>
  <si>
    <t>Plaque solaire</t>
  </si>
  <si>
    <t>Batterie pour plaque solaire et autre équipement/matériel pour installation solaire</t>
  </si>
  <si>
    <t>Réparation d'appareils électro-ménagers (fer à repasser, frigo, cuisinière, four, réchaud, climatiseur, ventilateur, chauffe-eau</t>
  </si>
  <si>
    <t>Vaisselle: assiettes, couteau, fourchette, cuillère, gobelets, verres,</t>
  </si>
  <si>
    <t>Ustensiles de cuisine: casserole, marmite, tamis local, réparation d'ustensiles de cuisine</t>
  </si>
  <si>
    <t>Autres ustensiles de ménage: seau, bouilloire, biberon, poubelle, tasses, cafétière non électrique, théière, calebasse, louche, jarre, canari,mortier, pilon</t>
  </si>
  <si>
    <t>Outillage de maison: outils de bricolage (marteau, tournevis, etc.); outil de jardinage</t>
  </si>
  <si>
    <t>Lampes électriques, lampes tempêtes, torches</t>
  </si>
  <si>
    <t>Pièces détachées de moyens de transport individuel: pneu, batterie, bougie, carburateur, etc</t>
  </si>
  <si>
    <t>Location d'un véhicule pour usage personnel: voiture, moto/vélo, etc</t>
  </si>
  <si>
    <t>Appareils de musique et d'images: radio, radio-cassette, chaîne de musique, TV, lecteur CD/DVD, MP3, MP4, caméra, camescope</t>
  </si>
  <si>
    <t>Ordinateur, imprimante, tablette,machine à écrire, etc</t>
  </si>
  <si>
    <t>Réparation d'appareils électroniques: radio, radio-cassettes, TV, camera, lecteur CD/DVD, ordinateur,</t>
  </si>
  <si>
    <t>Petit matériel électronique à usage personnel: cassettes, CD/DVD, clé USB, encre pour imprimante, papier d'impression photos, pellicule photos,</t>
  </si>
  <si>
    <t>Articles de sport et de détente: ballon, jeu ludo, poids (pétanque), jeu de carte, jouets pour enfants, jeux vidéo, petits instruments de musique, etc</t>
  </si>
  <si>
    <t>Papier rame, enveloppes, articles de dessin (pinceaux, papier, peinture etc.),</t>
  </si>
  <si>
    <t>Formation professionnelle (en particulier directement auprès des ateliers, maîtres,</t>
  </si>
  <si>
    <t>Services d'hébergement: chambres d'hôtel, etc</t>
  </si>
  <si>
    <t>Boucle d'oreilles, colliers, bracelets, bijoux, autres articles de bijouterie et joaillerie n.d.a</t>
  </si>
  <si>
    <t>Autres effets personnels: valise, sac de voyage, sac à main, perruques, chapeau, lunettes solaires, parapluies, parasol, canne, porte-monnaie,portefeuille, articles pour fumeurs  articles pour bébé , articles funéraires</t>
  </si>
  <si>
    <t>Frais de légalisation (confection) de documents administratifs (actes d'Etat-civil,diplômes)</t>
  </si>
  <si>
    <t>Autres services: annonce à la radio, dans un journal/à la télévision, pompe funèbre</t>
  </si>
  <si>
    <t>Frais insc./scol. préscolaire</t>
  </si>
  <si>
    <t>Cotisations préscolaire</t>
  </si>
  <si>
    <t>Livres/cahiers préscolaire</t>
  </si>
  <si>
    <t>Aut. matériel préscolaire</t>
  </si>
  <si>
    <t>Uniformes préscolaire</t>
  </si>
  <si>
    <t>Frais cantine préscolaire</t>
  </si>
  <si>
    <t>Frais transport préscolaire</t>
  </si>
  <si>
    <t>Aut. (soutien, repet.) préscolaire</t>
  </si>
  <si>
    <t>Frais insc./scol. primaire</t>
  </si>
  <si>
    <t>Cotisations primaire</t>
  </si>
  <si>
    <t>Livres/cahiers primaire</t>
  </si>
  <si>
    <t>Aut. matériel primaire</t>
  </si>
  <si>
    <t>Uniformes primaire</t>
  </si>
  <si>
    <t>Frais cantine primaire</t>
  </si>
  <si>
    <t>Frais transport primaire</t>
  </si>
  <si>
    <t>Aut. (soutien, repet.) primaire</t>
  </si>
  <si>
    <t>Frais insc./scol. secondaire 1</t>
  </si>
  <si>
    <t>Cotisations secondaire 1</t>
  </si>
  <si>
    <t>Livres/cahiers secondaire 1</t>
  </si>
  <si>
    <t>Aut. matériel secondaire 1</t>
  </si>
  <si>
    <t>Uniformes secondaire 1</t>
  </si>
  <si>
    <t>Frais cantine secondaire 1</t>
  </si>
  <si>
    <t>Frais transport secondaire 1</t>
  </si>
  <si>
    <t>Aut. (soutien, repet.) secondaire 1</t>
  </si>
  <si>
    <t>Frais insc./scol. secondaire 2</t>
  </si>
  <si>
    <t>Cotisations secondaire 2</t>
  </si>
  <si>
    <t>Livres/cahiers secondaire 2</t>
  </si>
  <si>
    <t>Aut. matériel secondaire 2</t>
  </si>
  <si>
    <t>Uniformes secondaire 2</t>
  </si>
  <si>
    <t>Frais cantine secondaire 2</t>
  </si>
  <si>
    <t>Frais transport secondaire 2</t>
  </si>
  <si>
    <t>Aut. (soutien, repet.) secondaire 2</t>
  </si>
  <si>
    <t>Frais insc./scol. post-secondaire</t>
  </si>
  <si>
    <t>Cotisations post-secondaire</t>
  </si>
  <si>
    <t>Livres/cahiers post-secondaire</t>
  </si>
  <si>
    <t>Aut. matériel post-secondaire</t>
  </si>
  <si>
    <t>Uniformes post-secondaire</t>
  </si>
  <si>
    <t>Frais cantine post-secondaire</t>
  </si>
  <si>
    <t>Frais transport post-secondaire</t>
  </si>
  <si>
    <t>Aut. (soutien, repet.) post-secondaire</t>
  </si>
  <si>
    <t>Frais insc./scol. supérieur</t>
  </si>
  <si>
    <t>Cotisations supérieur</t>
  </si>
  <si>
    <t>Livres/cahiers supérieur</t>
  </si>
  <si>
    <t>Aut. matériel supérieur</t>
  </si>
  <si>
    <t>Uniformes supérieur</t>
  </si>
  <si>
    <t>Frais cantine supérieur</t>
  </si>
  <si>
    <t>Frais transport supérieur</t>
  </si>
  <si>
    <t>Aut. (soutien, repet.) supérieur</t>
  </si>
  <si>
    <t>Examens medicaux hors hosp.</t>
  </si>
  <si>
    <t>Medic. modernes public hors hosp.</t>
  </si>
  <si>
    <t>Medic. modernes privé hors hosp.</t>
  </si>
  <si>
    <t>Medic. tradi. hors hosp.</t>
  </si>
  <si>
    <t>Bilan santé</t>
  </si>
  <si>
    <t>Test Covid</t>
  </si>
  <si>
    <t>Transport ambulance, etc.</t>
  </si>
  <si>
    <t>Frais accouchement</t>
  </si>
  <si>
    <t>Frais verres correcteurs/monture</t>
  </si>
  <si>
    <t>Béquil./chaises roul./prothèses, etc.</t>
  </si>
  <si>
    <t>Salon (Fauteuils et table basse)</t>
  </si>
  <si>
    <t>Table à manger (table + chaises)</t>
  </si>
  <si>
    <t>Fer à repasser électrique</t>
  </si>
  <si>
    <t>Fer à repasser à charbon</t>
  </si>
  <si>
    <t>Cuisinière à gaz ou électrique</t>
  </si>
  <si>
    <t>Réchaud (plaque) à gaz ou électrique</t>
  </si>
  <si>
    <t>Four à micro-onde ou électrique</t>
  </si>
  <si>
    <t>Foyers améliorés</t>
  </si>
  <si>
    <t>Robot de cuisine électrique (Moulinex)</t>
  </si>
  <si>
    <t>Mixeur/Presse-fruits non électrique</t>
  </si>
  <si>
    <t>Antenne parabolique / décodeur</t>
  </si>
  <si>
    <t>Lave-linge, sèche linge</t>
  </si>
  <si>
    <t>Climatiseurs/Splits amovibles</t>
  </si>
  <si>
    <t>Tondeuse à gazon et autre article de jardinage</t>
  </si>
  <si>
    <t>Groupe électrogène</t>
  </si>
  <si>
    <t>Cyclomoteur/Vélomoteur, motocyclette</t>
  </si>
  <si>
    <t>Bicyclette/Vélo de course</t>
  </si>
  <si>
    <t>Chaîne Hi Fi</t>
  </si>
  <si>
    <t>Téléphone fixe</t>
  </si>
  <si>
    <t>Téléphone portable</t>
  </si>
  <si>
    <t>Caméra Vidéo</t>
  </si>
  <si>
    <t>Piano et autre appareil de musique</t>
  </si>
  <si>
    <t>Alimentation fêtes</t>
  </si>
  <si>
    <t>Alimentation mariage/baptême/comm.</t>
  </si>
  <si>
    <t>Alimentation funérailles/autres</t>
  </si>
  <si>
    <t>Boisson fêtes</t>
  </si>
  <si>
    <t>Boisson mariage/baptême/comm.</t>
  </si>
  <si>
    <t>Boisson funérailles/autres</t>
  </si>
  <si>
    <t>Habits/chaussures mar./bapt./comm.</t>
  </si>
  <si>
    <t>Habits/chaussures funér./autres</t>
  </si>
  <si>
    <t>Location salle/chaise fêtes</t>
  </si>
  <si>
    <t>Location salle/chaise mar./bapt./comm.</t>
  </si>
  <si>
    <t>Location salle/chaise funér./autres</t>
  </si>
  <si>
    <t>dif</t>
  </si>
  <si>
    <t>Secteur</t>
  </si>
  <si>
    <t>pourcentage</t>
  </si>
  <si>
    <t>Sect1</t>
  </si>
  <si>
    <t>Sect2</t>
  </si>
  <si>
    <t>Sect3</t>
  </si>
  <si>
    <t>Sect4</t>
  </si>
  <si>
    <t>sector</t>
  </si>
  <si>
    <t>agriculture vivriere</t>
  </si>
  <si>
    <t>agriculture industrielle ou d'</t>
  </si>
  <si>
    <t>elevage et chasse</t>
  </si>
  <si>
    <t>sylviculture, exploitation for</t>
  </si>
  <si>
    <t>peche</t>
  </si>
  <si>
    <t>activites extractives</t>
  </si>
  <si>
    <t>fabrication de produits alimen</t>
  </si>
  <si>
    <t>fabrication de produits a base</t>
  </si>
  <si>
    <t>egrenage de coton et fabricati</t>
  </si>
  <si>
    <t>fabrication du cuir; fabricati</t>
  </si>
  <si>
    <t>travail du bois et fabrication</t>
  </si>
  <si>
    <t>fabrication de papier, carton,</t>
  </si>
  <si>
    <t>raffinage petrole, cokefaction</t>
  </si>
  <si>
    <t>fabrication de produits chimiq</t>
  </si>
  <si>
    <t>fabrication de produits en cao</t>
  </si>
  <si>
    <t xml:space="preserve">fabrication de verre, poterie </t>
  </si>
  <si>
    <t>metallurgie, fonderie, fabrica</t>
  </si>
  <si>
    <t xml:space="preserve">fabrication de machines </t>
  </si>
  <si>
    <t>fabrication d'equipements, d'a</t>
  </si>
  <si>
    <t>construction de materiels de t</t>
  </si>
  <si>
    <t>fabrication de produits divers</t>
  </si>
  <si>
    <t>electricite, gaz et eau</t>
  </si>
  <si>
    <t>commerce</t>
  </si>
  <si>
    <t>services de la reparation</t>
  </si>
  <si>
    <t>services d'hebergement et rest</t>
  </si>
  <si>
    <t>transports</t>
  </si>
  <si>
    <t>postes et telecommunications</t>
  </si>
  <si>
    <t>services financiers</t>
  </si>
  <si>
    <t>activites immobilieres</t>
  </si>
  <si>
    <t>activites des services aux ent</t>
  </si>
  <si>
    <t>activites d'administration pub</t>
  </si>
  <si>
    <t>education et formation</t>
  </si>
  <si>
    <t>activites de sante et action s</t>
  </si>
  <si>
    <t>activites a caractere collecti</t>
  </si>
  <si>
    <t>Sectnom1</t>
  </si>
  <si>
    <t>Sectnom2</t>
  </si>
  <si>
    <t>Sectnom3</t>
  </si>
  <si>
    <t>Sectnom4</t>
  </si>
  <si>
    <t>nompr</t>
  </si>
  <si>
    <t>Subsidy cost according to govt.</t>
  </si>
  <si>
    <t>% acc. To model</t>
  </si>
  <si>
    <t>Gains (expanded)</t>
  </si>
  <si>
    <t>New subsidies</t>
  </si>
  <si>
    <t>A</t>
  </si>
  <si>
    <t>B</t>
  </si>
  <si>
    <t>Poverty (disposable income)</t>
  </si>
  <si>
    <t>Poverty (after elec. &amp; fuel)</t>
  </si>
  <si>
    <t>Ineq (disposable income)</t>
  </si>
  <si>
    <t>Ineq (after elec. &amp; fuel)</t>
  </si>
</sst>
</file>

<file path=xl/styles.xml><?xml version="1.0" encoding="utf-8"?>
<styleSheet xmlns="http://schemas.openxmlformats.org/spreadsheetml/2006/main" xmlns:r="http://schemas.openxmlformats.org/officeDocument/2006/relationships" xmlns:xdr="http://schemas.openxmlformats.org/drawingml/2006/spreadsheetDrawing">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104">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2"/>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2"/>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9"/>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9"/>
      <name val="Calibri"/>
      <family val="2"/>
      <scheme val="minor"/>
    </font>
    <font>
      <sz val="11"/>
      <color theme="0" tint="-0.49995422223579"/>
      <name val="Calibri"/>
      <family val="2"/>
      <scheme val="minor"/>
    </font>
    <font>
      <b/>
      <sz val="11"/>
      <color theme="0" tint="-0.49995422223579"/>
      <name val="Calibri"/>
      <family val="2"/>
      <scheme val="minor"/>
    </font>
    <font>
      <sz val="11"/>
      <color theme="0" tint="-0.49995422223579"/>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
      <sz val="11"/>
      <color rgb="FFC00000"/>
      <name val="Calibri"/>
      <family val="2"/>
      <scheme val="minor"/>
    </font>
    <font>
      <sz val="10"/>
      <color theme="1"/>
      <name val="Calibri"/>
      <family val="2"/>
      <scheme val="minor"/>
    </font>
    <font>
      <b/>
      <sz val="10"/>
      <color theme="1"/>
      <name val="Calibri"/>
      <family val="2"/>
      <scheme val="minor"/>
    </font>
    <font>
      <sz val="8"/>
      <color rgb="FF000000"/>
      <name val="Calibri"/>
      <family val="2"/>
      <scheme val="minor"/>
    </font>
    <font>
      <b/>
      <sz val="8"/>
      <color theme="1"/>
      <name val="Calibri"/>
      <family val="2"/>
      <scheme val="minor"/>
    </font>
    <font>
      <sz val="8"/>
      <color theme="1"/>
      <name val="Calibri"/>
      <family val="2"/>
      <scheme val="minor"/>
    </font>
    <font>
      <b/>
      <sz val="8"/>
      <color rgb="FF000000"/>
      <name val="Calibri"/>
      <family val="2"/>
      <scheme val="minor"/>
    </font>
    <font>
      <b/>
      <i/>
      <sz val="8"/>
      <color rgb="FF000000"/>
      <name val="Calibri"/>
      <family val="2"/>
      <scheme val="minor"/>
    </font>
    <font>
      <i/>
      <sz val="8"/>
      <color theme="1"/>
      <name val="Calibri"/>
      <family val="2"/>
      <scheme val="minor"/>
    </font>
    <font>
      <sz val="11"/>
      <color theme="8" tint="0.79995117038484"/>
      <name val="Calibri"/>
      <family val="2"/>
      <scheme val="minor"/>
    </font>
    <font>
      <sz val="11"/>
      <color theme="1"/>
      <name val="Calibri"/>
      <family val="2"/>
    </font>
    <font>
      <b/>
      <sz val="11"/>
      <color rgb="FFFF0000"/>
      <name val="Calibri"/>
      <family val="2"/>
      <scheme val="minor"/>
    </font>
    <font>
      <sz val="9"/>
      <color indexed="81"/>
      <name val="Tahoma"/>
      <family val="2"/>
    </font>
  </fonts>
  <fills count="57">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4"/>
        <bgColor indexed="64"/>
      </patternFill>
    </fill>
    <fill>
      <patternFill patternType="solid">
        <fgColor theme="9" tint="0.39997558519242"/>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4"/>
        <bgColor indexed="64"/>
      </patternFill>
    </fill>
    <fill>
      <patternFill patternType="solid">
        <fgColor theme="4" tint="-0.24994659260842"/>
        <bgColor indexed="64"/>
      </patternFill>
    </fill>
    <fill>
      <patternFill patternType="solid">
        <fgColor theme="4"/>
        <bgColor indexed="64"/>
      </patternFill>
    </fill>
    <fill>
      <patternFill patternType="solid">
        <fgColor theme="5" tint="-0.24994659260842"/>
        <bgColor indexed="64"/>
      </patternFill>
    </fill>
    <fill>
      <patternFill patternType="solid">
        <fgColor rgb="FFFEF26B"/>
        <bgColor indexed="64"/>
      </patternFill>
    </fill>
    <fill>
      <patternFill patternType="solid">
        <fgColor theme="2" tint="-0.099978637043367"/>
        <bgColor indexed="64"/>
      </patternFill>
    </fill>
    <fill>
      <patternFill patternType="solid">
        <fgColor theme="1" tint="0.49995422223579"/>
        <bgColor indexed="64"/>
      </patternFill>
    </fill>
    <fill>
      <patternFill patternType="solid">
        <fgColor theme="1"/>
        <bgColor indexed="64"/>
      </patternFill>
    </fill>
    <fill>
      <patternFill patternType="solid">
        <fgColor theme="2" tint="-0.49995422223579"/>
        <bgColor indexed="64"/>
      </patternFill>
    </fill>
    <fill>
      <patternFill patternType="solid">
        <fgColor rgb="FFF5B5E7"/>
        <bgColor indexed="64"/>
      </patternFill>
    </fill>
    <fill>
      <patternFill patternType="solid">
        <fgColor theme="9" tint="0.59996337778863"/>
        <bgColor indexed="64"/>
      </patternFill>
    </fill>
    <fill>
      <patternFill patternType="solid">
        <fgColor theme="8" tint="0.79995117038484"/>
        <bgColor indexed="64"/>
      </patternFill>
    </fill>
    <fill>
      <patternFill patternType="solid">
        <fgColor theme="7" tint="0.79995117038484"/>
        <bgColor indexed="64"/>
      </patternFill>
    </fill>
    <fill>
      <patternFill patternType="solid">
        <fgColor theme="0" tint="-0.048890652180548"/>
        <bgColor indexed="64"/>
      </patternFill>
    </fill>
    <fill>
      <patternFill patternType="solid">
        <fgColor rgb="FFFFFFFF"/>
        <bgColor rgb="FF000000"/>
      </patternFill>
    </fill>
    <fill>
      <patternFill patternType="solid">
        <fgColor rgb="FF70AD47"/>
        <bgColor indexed="64"/>
      </patternFill>
    </fill>
    <fill>
      <patternFill patternType="solid">
        <fgColor rgb="FFE53119"/>
        <bgColor indexed="64"/>
      </patternFill>
    </fill>
    <fill>
      <patternFill patternType="solid">
        <fgColor rgb="FFFFE766"/>
        <bgColor indexed="64"/>
      </patternFill>
    </fill>
    <fill>
      <patternFill patternType="solid">
        <fgColor theme="8" tint="-0.49995422223579"/>
        <bgColor indexed="64"/>
      </patternFill>
    </fill>
    <fill>
      <patternFill patternType="solid">
        <fgColor theme="8" tint="-0.49995422223579"/>
        <bgColor indexed="64"/>
      </patternFill>
    </fill>
    <fill>
      <patternFill patternType="solid">
        <fgColor theme="3" tint="-0.24994659260842"/>
        <bgColor indexed="64"/>
      </patternFill>
    </fill>
    <fill>
      <patternFill patternType="solid">
        <fgColor theme="3" tint="0.79995117038484"/>
        <bgColor indexed="64"/>
      </patternFill>
    </fill>
    <fill>
      <patternFill patternType="solid">
        <fgColor theme="5" tint="0.79995117038484"/>
        <bgColor indexed="64"/>
      </patternFill>
    </fill>
    <fill>
      <patternFill patternType="solid">
        <fgColor theme="5" tint="-0.49995422223579"/>
        <bgColor indexed="64"/>
      </patternFill>
    </fill>
    <fill>
      <patternFill patternType="solid">
        <fgColor theme="7" tint="0.79995117038484"/>
        <bgColor indexed="64"/>
      </patternFill>
    </fill>
    <fill>
      <patternFill patternType="solid">
        <fgColor rgb="FFE9EEF8"/>
        <bgColor indexed="64"/>
      </patternFill>
    </fill>
    <fill>
      <patternFill patternType="solid">
        <fgColor rgb="FFC7D4ED"/>
        <bgColor indexed="64"/>
      </patternFill>
    </fill>
    <fill>
      <patternFill patternType="solid">
        <fgColor rgb="FFABBFE4"/>
        <bgColor indexed="64"/>
      </patternFill>
    </fill>
    <fill>
      <patternFill patternType="solid">
        <fgColor theme="0" tint="-0.14999847407453"/>
        <bgColor indexed="64"/>
      </patternFill>
    </fill>
    <fill>
      <patternFill patternType="solid">
        <fgColor rgb="FFFFFFFF"/>
        <bgColor indexed="64"/>
      </patternFill>
    </fill>
    <fill>
      <patternFill patternType="solid">
        <fgColor theme="9" tint="0.59996337778863"/>
        <bgColor indexed="64"/>
      </patternFill>
    </fill>
    <fill>
      <patternFill patternType="solid">
        <fgColor rgb="FFB1FE86"/>
        <bgColor indexed="64"/>
      </patternFill>
    </fill>
    <fill>
      <patternFill patternType="solid">
        <fgColor rgb="FF84B272"/>
        <bgColor indexed="64"/>
      </patternFill>
    </fill>
    <fill>
      <patternFill patternType="solid">
        <fgColor rgb="FFFEF26B"/>
        <bgColor rgb="FF000000"/>
      </patternFill>
    </fill>
    <fill>
      <patternFill patternType="solid">
        <fgColor rgb="FF84B272"/>
        <bgColor rgb="FF000000"/>
      </patternFill>
    </fill>
  </fills>
  <borders count="46">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style="medium">
        <color rgb="FFFFFFFF"/>
      </left>
      <right/>
      <top style="medium">
        <color rgb="FFFFFFFF"/>
      </top>
      <bottom/>
      <diagonal/>
    </border>
    <border>
      <left/>
      <right/>
      <top style="medium">
        <color rgb="FFFFFFFF"/>
      </top>
      <bottom/>
      <diagonal/>
    </border>
    <border>
      <left/>
      <right style="thin">
        <color theme="1" tint="0.49995422223579"/>
      </right>
      <top/>
      <bottom/>
      <diagonal/>
    </border>
    <border>
      <left style="thin">
        <color theme="1" tint="0.49995422223579"/>
      </left>
      <right style="thin">
        <color theme="1" tint="0.49995422223579"/>
      </right>
      <top style="thin">
        <color theme="1" tint="0.49995422223579"/>
      </top>
      <bottom/>
      <diagonal/>
    </border>
    <border>
      <left/>
      <right/>
      <top style="thin">
        <color theme="1" tint="0.49995422223579"/>
      </top>
      <bottom/>
      <diagonal/>
    </border>
    <border>
      <left/>
      <right style="thin">
        <color theme="1" tint="0.49995422223579"/>
      </right>
      <top style="thin">
        <color theme="1" tint="0.49995422223579"/>
      </top>
      <bottom/>
      <diagonal/>
    </border>
    <border>
      <left style="thin">
        <color theme="1" tint="0.49995422223579"/>
      </left>
      <right/>
      <top/>
      <bottom style="thin">
        <color theme="1" tint="0.49995422223579"/>
      </bottom>
      <diagonal/>
    </border>
    <border>
      <left/>
      <right/>
      <top/>
      <bottom style="thin">
        <color theme="1" tint="0.49995422223579"/>
      </bottom>
      <diagonal/>
    </border>
    <border>
      <left/>
      <right style="thin">
        <color theme="1" tint="0.49995422223579"/>
      </right>
      <top/>
      <bottom style="thin">
        <color theme="1" tint="0.49995422223579"/>
      </bottom>
      <diagonal/>
    </border>
    <border>
      <left style="thin">
        <color theme="1" tint="0.49995422223579"/>
      </left>
      <right style="thin">
        <color theme="1" tint="0.49995422223579"/>
      </right>
      <top/>
      <bottom/>
      <diagonal/>
    </border>
    <border>
      <left style="thin">
        <color theme="1" tint="0.49995422223579"/>
      </left>
      <right style="thin">
        <color theme="1" tint="0.49995422223579"/>
      </right>
      <top/>
      <bottom style="thin">
        <color theme="1" tint="0.49995422223579"/>
      </bottom>
      <diagonal/>
    </border>
    <border>
      <left style="thin">
        <color theme="1" tint="0.49995422223579"/>
      </left>
      <right/>
      <top style="thin">
        <color theme="1" tint="0.49995422223579"/>
      </top>
      <bottom/>
      <diagonal/>
    </border>
    <border>
      <left style="thin">
        <color theme="1" tint="0.49995422223579"/>
      </left>
      <right/>
      <top/>
      <bottom/>
      <diagonal/>
    </border>
  </borders>
  <cellStyleXfs count="15">
    <xf numFmtId="0" fontId="0" fillId="0" borderId="0"/>
    <xf numFmtId="9" fontId="1" fillId="0" borderId="0" applyFont="false" applyFill="false" applyBorder="false" applyAlignment="false" applyProtection="false"/>
    <xf numFmtId="0" fontId="1" fillId="0" borderId="0"/>
    <xf numFmtId="0" fontId="8" fillId="0" borderId="0"/>
    <xf numFmtId="164" fontId="1" fillId="0" borderId="0" applyFont="false" applyFill="false" applyBorder="false" applyAlignment="false" applyProtection="false"/>
    <xf numFmtId="164" fontId="8" fillId="0" borderId="0" applyFont="false" applyFill="false" applyBorder="false" applyAlignment="false" applyProtection="false"/>
    <xf numFmtId="170" fontId="39" fillId="0" borderId="0" applyFont="false" applyFill="false" applyBorder="false" applyAlignment="false" applyProtection="false"/>
    <xf numFmtId="0" fontId="1" fillId="0" borderId="0"/>
    <xf numFmtId="0" fontId="8" fillId="0" borderId="0"/>
    <xf numFmtId="43" fontId="1" fillId="0" borderId="0" applyFont="false" applyFill="false" applyBorder="false" applyAlignment="false" applyProtection="false"/>
    <xf numFmtId="0" fontId="8" fillId="0" borderId="0"/>
    <xf numFmtId="43" fontId="8" fillId="0" borderId="0" applyFont="false" applyFill="false" applyBorder="false" applyAlignment="false" applyProtection="false"/>
    <xf numFmtId="164" fontId="1" fillId="0" borderId="0" applyFont="false" applyFill="false" applyBorder="false" applyAlignment="false" applyProtection="false"/>
    <xf numFmtId="0" fontId="23" fillId="0" borderId="0"/>
    <xf numFmtId="0" fontId="75" fillId="0" borderId="0" applyNumberFormat="false" applyFill="false" applyBorder="false" applyAlignment="false" applyProtection="false"/>
  </cellStyleXfs>
  <cellXfs count="984">
    <xf numFmtId="0" fontId="0" fillId="0" borderId="0" xfId="0"/>
    <xf numFmtId="0" fontId="0" fillId="2" borderId="0" xfId="0" applyFill="true"/>
    <xf numFmtId="0" fontId="6" fillId="2" borderId="0" xfId="2" applyFont="true" applyFill="true"/>
    <xf numFmtId="0" fontId="1" fillId="2" borderId="0" xfId="2" applyFill="true" applyAlignment="true">
      <alignment horizontal="center" vertical="center"/>
    </xf>
    <xf numFmtId="0" fontId="1" fillId="2" borderId="0" xfId="2" applyFill="true"/>
    <xf numFmtId="0" fontId="1" fillId="2" borderId="1" xfId="2" applyFill="true" applyBorder="true"/>
    <xf numFmtId="0" fontId="1" fillId="2" borderId="1" xfId="2" applyFill="true" applyBorder="true" applyAlignment="true">
      <alignment horizontal="center" vertical="center"/>
    </xf>
    <xf numFmtId="0" fontId="1" fillId="2" borderId="2" xfId="2" applyFill="true" applyBorder="true"/>
    <xf numFmtId="0" fontId="1" fillId="2" borderId="2" xfId="2" applyFill="true" applyBorder="true" applyAlignment="true">
      <alignment horizontal="center" vertical="center" wrapText="true"/>
    </xf>
    <xf numFmtId="1" fontId="1" fillId="2" borderId="0" xfId="2" applyNumberFormat="true" applyFill="true" applyAlignment="true" applyProtection="true">
      <alignment horizontal="center" vertical="center"/>
      <protection locked="false"/>
    </xf>
    <xf numFmtId="165" fontId="1" fillId="2" borderId="0" xfId="2" applyNumberFormat="true" applyFill="true" applyAlignment="true">
      <alignment horizontal="center" vertical="center"/>
    </xf>
    <xf numFmtId="0" fontId="7" fillId="2" borderId="0" xfId="2" applyFont="true" applyFill="true" applyAlignment="true">
      <alignment horizontal="left" wrapText="true"/>
    </xf>
    <xf numFmtId="1" fontId="1" fillId="2" borderId="0" xfId="2" applyNumberFormat="true" applyFill="true" applyAlignment="true">
      <alignment horizontal="center" vertical="center"/>
    </xf>
    <xf numFmtId="1" fontId="1" fillId="2" borderId="0" xfId="2" applyNumberFormat="true" applyFill="true"/>
    <xf numFmtId="0" fontId="7" fillId="2" borderId="0" xfId="2" applyFont="true" applyFill="true" applyAlignment="true">
      <alignment horizontal="left" indent="1"/>
    </xf>
    <xf numFmtId="1" fontId="1" fillId="2" borderId="1" xfId="2" applyNumberFormat="true" applyFill="true" applyBorder="true" applyAlignment="true">
      <alignment horizontal="center" vertical="center"/>
    </xf>
    <xf numFmtId="165" fontId="1" fillId="2" borderId="1" xfId="2" applyNumberFormat="true" applyFill="true" applyBorder="true" applyAlignment="true">
      <alignment horizontal="center" vertical="center"/>
    </xf>
    <xf numFmtId="0" fontId="9" fillId="2" borderId="0" xfId="3" applyFont="true" applyFill="true"/>
    <xf numFmtId="0" fontId="10" fillId="4" borderId="3" xfId="3" applyFont="true" applyFill="true" applyBorder="true" applyAlignment="true">
      <alignment horizontal="center" vertical="center" wrapText="true"/>
    </xf>
    <xf numFmtId="0" fontId="11" fillId="2" borderId="0" xfId="3" applyFont="true" applyFill="true"/>
    <xf numFmtId="2" fontId="9" fillId="2" borderId="0" xfId="3" applyNumberFormat="true" applyFont="true" applyFill="true"/>
    <xf numFmtId="0" fontId="11" fillId="2" borderId="4" xfId="3" applyFont="true" applyFill="true" applyBorder="true"/>
    <xf numFmtId="1" fontId="9" fillId="2" borderId="0" xfId="3" applyNumberFormat="true" applyFont="true" applyFill="true"/>
    <xf numFmtId="0" fontId="9" fillId="2" borderId="2" xfId="3" applyFont="true" applyFill="true" applyBorder="true"/>
    <xf numFmtId="0" fontId="11" fillId="2" borderId="2" xfId="3" applyFont="true" applyFill="true" applyBorder="true"/>
    <xf numFmtId="2" fontId="9" fillId="2" borderId="2" xfId="3" applyNumberFormat="true" applyFont="true" applyFill="true" applyBorder="true"/>
    <xf numFmtId="1" fontId="9" fillId="2" borderId="2" xfId="3" applyNumberFormat="true" applyFont="true" applyFill="true" applyBorder="true"/>
    <xf numFmtId="0" fontId="9" fillId="2" borderId="3" xfId="3" applyFont="true" applyFill="true" applyBorder="true"/>
    <xf numFmtId="0" fontId="12" fillId="2" borderId="1" xfId="2" applyFont="true" applyFill="true" applyBorder="true"/>
    <xf numFmtId="0" fontId="13" fillId="2" borderId="1" xfId="2" applyFont="true" applyFill="true" applyBorder="true" applyAlignment="true">
      <alignment horizontal="center" vertical="center" wrapText="true"/>
    </xf>
    <xf numFmtId="0" fontId="13" fillId="2" borderId="6" xfId="2" applyFont="true" applyFill="true" applyBorder="true"/>
    <xf numFmtId="0" fontId="14" fillId="2" borderId="3" xfId="3" applyFont="true" applyFill="true" applyBorder="true" applyAlignment="true">
      <alignment horizontal="center" vertical="center"/>
    </xf>
    <xf numFmtId="0" fontId="9" fillId="2" borderId="0" xfId="3" applyFont="true" applyFill="true" applyAlignment="true">
      <alignment horizontal="center"/>
    </xf>
    <xf numFmtId="0" fontId="13" fillId="2" borderId="0" xfId="2" applyFont="true" applyFill="true" applyAlignment="true">
      <alignment wrapText="true"/>
    </xf>
    <xf numFmtId="0" fontId="15" fillId="2" borderId="0" xfId="2" applyFont="true" applyFill="true" applyAlignment="true">
      <alignment horizontal="center" vertical="center"/>
    </xf>
    <xf numFmtId="0" fontId="16" fillId="2" borderId="0" xfId="2" applyFont="true" applyFill="true" applyAlignment="true">
      <alignment horizontal="center" vertical="center"/>
    </xf>
    <xf numFmtId="2" fontId="16" fillId="2" borderId="0" xfId="2" applyNumberFormat="true" applyFont="true" applyFill="true" applyAlignment="true">
      <alignment horizontal="center" vertical="center"/>
    </xf>
    <xf numFmtId="0" fontId="17" fillId="2" borderId="0" xfId="3" applyFont="true" applyFill="true" applyAlignment="true">
      <alignment horizontal="center" vertical="center"/>
    </xf>
    <xf numFmtId="0" fontId="13" fillId="2" borderId="0" xfId="2" applyFont="true" applyFill="true"/>
    <xf numFmtId="0" fontId="16" fillId="2" borderId="0" xfId="2" applyFont="true" applyFill="true" applyAlignment="true">
      <alignment horizontal="left" vertical="center"/>
    </xf>
    <xf numFmtId="166" fontId="16" fillId="2" borderId="0" xfId="2" applyNumberFormat="true" applyFont="true" applyFill="true" applyAlignment="true">
      <alignment horizontal="center" vertical="center"/>
    </xf>
    <xf numFmtId="166" fontId="18" fillId="2" borderId="0" xfId="3" applyNumberFormat="true" applyFont="true" applyFill="true" applyAlignment="true">
      <alignment horizontal="center" vertical="center"/>
    </xf>
    <xf numFmtId="0" fontId="19" fillId="2" borderId="0" xfId="2" applyFont="true" applyFill="true" applyAlignment="true">
      <alignment horizontal="left" indent="1"/>
    </xf>
    <xf numFmtId="2" fontId="15" fillId="2" borderId="0" xfId="2" applyNumberFormat="true" applyFont="true" applyFill="true" applyAlignment="true">
      <alignment horizontal="center" vertical="center"/>
    </xf>
    <xf numFmtId="0" fontId="17" fillId="5" borderId="0" xfId="3" applyFont="true" applyFill="true" applyAlignment="true">
      <alignment horizontal="center" vertical="center"/>
    </xf>
    <xf numFmtId="0" fontId="16" fillId="2" borderId="2" xfId="2" applyFont="true" applyFill="true" applyBorder="true" applyAlignment="true">
      <alignment horizontal="left" vertical="center"/>
    </xf>
    <xf numFmtId="166" fontId="16" fillId="2" borderId="2" xfId="2" applyNumberFormat="true" applyFont="true" applyFill="true" applyBorder="true" applyAlignment="true">
      <alignment horizontal="center" vertical="center"/>
    </xf>
    <xf numFmtId="166" fontId="17" fillId="2" borderId="2" xfId="3" applyNumberFormat="true" applyFont="true" applyFill="true" applyBorder="true" applyAlignment="true">
      <alignment horizontal="center" vertical="center"/>
    </xf>
    <xf numFmtId="0" fontId="9" fillId="5" borderId="0" xfId="3" applyFont="true" applyFill="true"/>
    <xf numFmtId="0" fontId="16" fillId="2" borderId="2" xfId="2" applyFont="true" applyFill="true" applyBorder="true" applyAlignment="true">
      <alignment horizontal="center" vertical="center"/>
    </xf>
    <xf numFmtId="2" fontId="16"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vertical="center"/>
    </xf>
    <xf numFmtId="0" fontId="19" fillId="2" borderId="2" xfId="2" applyFont="true" applyFill="true" applyBorder="true" applyAlignment="true">
      <alignment horizontal="left" indent="1"/>
    </xf>
    <xf numFmtId="2" fontId="15" fillId="2" borderId="2" xfId="2" applyNumberFormat="true" applyFont="true" applyFill="true" applyBorder="true" applyAlignment="true">
      <alignment horizontal="center" vertical="center"/>
    </xf>
    <xf numFmtId="0" fontId="15" fillId="2" borderId="2" xfId="2" applyFont="true" applyFill="true" applyBorder="true" applyAlignment="true">
      <alignment horizontal="center" vertical="center"/>
    </xf>
    <xf numFmtId="0" fontId="9" fillId="5" borderId="2" xfId="3" applyFont="true" applyFill="true" applyBorder="true"/>
    <xf numFmtId="0" fontId="16" fillId="2" borderId="1" xfId="2" applyFont="true" applyFill="true" applyBorder="true" applyAlignment="true">
      <alignment horizontal="center" vertical="center"/>
    </xf>
    <xf numFmtId="2" fontId="16"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vertical="center"/>
    </xf>
    <xf numFmtId="0" fontId="19" fillId="2" borderId="1" xfId="2" applyFont="true" applyFill="true" applyBorder="true" applyAlignment="true">
      <alignment horizontal="left" indent="1"/>
    </xf>
    <xf numFmtId="2" fontId="15" fillId="2" borderId="1" xfId="2" applyNumberFormat="true" applyFont="true" applyFill="true" applyBorder="true" applyAlignment="true">
      <alignment horizontal="center" vertical="center"/>
    </xf>
    <xf numFmtId="0" fontId="15" fillId="2" borderId="1" xfId="2" applyFont="true" applyFill="true" applyBorder="true" applyAlignment="true">
      <alignment horizontal="center" vertical="center"/>
    </xf>
    <xf numFmtId="0" fontId="9" fillId="5" borderId="1" xfId="3" applyFont="true" applyFill="true" applyBorder="true"/>
    <xf numFmtId="0" fontId="9" fillId="2" borderId="1" xfId="3" applyFont="true" applyFill="true" applyBorder="true"/>
    <xf numFmtId="2" fontId="15" fillId="0" borderId="0" xfId="2" applyNumberFormat="true" applyFont="true" applyAlignment="true">
      <alignment horizontal="center" vertical="center"/>
    </xf>
    <xf numFmtId="2" fontId="16" fillId="0" borderId="0" xfId="2" applyNumberFormat="true" applyFont="true" applyAlignment="true">
      <alignment horizontal="center" vertical="center"/>
    </xf>
    <xf numFmtId="0" fontId="17" fillId="2" borderId="0" xfId="3" applyFont="true" applyFill="true" applyAlignment="true">
      <alignment horizontal="center"/>
    </xf>
    <xf numFmtId="2" fontId="20" fillId="2" borderId="0" xfId="2" applyNumberFormat="true" applyFont="true" applyFill="true" applyAlignment="true">
      <alignment horizontal="center" vertical="center"/>
    </xf>
    <xf numFmtId="2" fontId="17" fillId="2" borderId="0" xfId="2" applyNumberFormat="true" applyFont="true" applyFill="true" applyAlignment="true">
      <alignment horizontal="center" vertical="center"/>
    </xf>
    <xf numFmtId="0" fontId="17" fillId="5" borderId="0" xfId="3" applyFont="true" applyFill="true" applyAlignment="true">
      <alignment horizontal="center"/>
    </xf>
    <xf numFmtId="2" fontId="20" fillId="2" borderId="2" xfId="2" applyNumberFormat="true" applyFont="true" applyFill="true" applyBorder="true" applyAlignment="true">
      <alignment horizontal="center" vertical="center"/>
    </xf>
    <xf numFmtId="2" fontId="17" fillId="2" borderId="2" xfId="2" applyNumberFormat="true" applyFont="true" applyFill="true" applyBorder="true" applyAlignment="true">
      <alignment horizontal="center" vertical="center"/>
    </xf>
    <xf numFmtId="0" fontId="17" fillId="5" borderId="2" xfId="3" applyFont="true" applyFill="true" applyBorder="true" applyAlignment="true">
      <alignment horizontal="center"/>
    </xf>
    <xf numFmtId="166" fontId="16" fillId="0" borderId="0" xfId="2" applyNumberFormat="true" applyFont="true" applyAlignment="true">
      <alignment horizontal="center" vertical="center"/>
    </xf>
    <xf numFmtId="166" fontId="15" fillId="0" borderId="0" xfId="2" applyNumberFormat="true" applyFont="true" applyAlignment="true">
      <alignment horizontal="center" vertical="center"/>
    </xf>
    <xf numFmtId="166" fontId="17" fillId="2" borderId="0" xfId="2" applyNumberFormat="true" applyFont="true" applyFill="true" applyAlignment="true">
      <alignment horizontal="center" vertical="center"/>
    </xf>
    <xf numFmtId="166" fontId="20" fillId="2" borderId="0" xfId="2" applyNumberFormat="true" applyFont="true" applyFill="true" applyAlignment="true">
      <alignment horizontal="center" vertical="center"/>
    </xf>
    <xf numFmtId="166" fontId="17" fillId="2" borderId="1" xfId="2" applyNumberFormat="true" applyFont="true" applyFill="true" applyBorder="true" applyAlignment="true">
      <alignment horizontal="center" vertical="center"/>
    </xf>
    <xf numFmtId="0" fontId="17" fillId="5" borderId="1" xfId="3" applyFont="true" applyFill="true" applyBorder="true" applyAlignment="true">
      <alignment horizontal="center"/>
    </xf>
    <xf numFmtId="166" fontId="20" fillId="2" borderId="1" xfId="2" applyNumberFormat="true" applyFont="true" applyFill="true" applyBorder="true" applyAlignment="true">
      <alignment horizontal="center" vertical="center"/>
    </xf>
    <xf numFmtId="0" fontId="21" fillId="2" borderId="0" xfId="2" applyFont="true" applyFill="true"/>
    <xf numFmtId="166" fontId="22" fillId="2" borderId="0" xfId="2" applyNumberFormat="true" applyFont="true" applyFill="true" applyAlignment="true">
      <alignment horizontal="center" vertical="center"/>
    </xf>
    <xf numFmtId="0" fontId="13" fillId="2" borderId="7" xfId="2" applyFont="true" applyFill="true" applyBorder="true" applyAlignment="true">
      <alignment wrapText="true"/>
    </xf>
    <xf numFmtId="166" fontId="20" fillId="2" borderId="7" xfId="2" applyNumberFormat="true" applyFont="true" applyFill="true" applyBorder="true" applyAlignment="true">
      <alignment horizontal="center" wrapText="true"/>
    </xf>
    <xf numFmtId="0" fontId="22" fillId="2" borderId="0" xfId="2" applyFont="true" applyFill="true" applyAlignment="true">
      <alignment horizontal="left" indent="1"/>
    </xf>
    <xf numFmtId="0" fontId="8" fillId="2" borderId="0" xfId="3" applyFill="true"/>
    <xf numFmtId="0" fontId="22" fillId="2" borderId="0" xfId="2" applyFont="true" applyFill="true"/>
    <xf numFmtId="1" fontId="9" fillId="2" borderId="0" xfId="3" applyNumberFormat="true" applyFont="true" applyFill="true" applyAlignment="true">
      <alignment horizontal="center"/>
    </xf>
    <xf numFmtId="0" fontId="22" fillId="2" borderId="0" xfId="2" applyFont="true" applyFill="true" applyAlignment="true">
      <alignment horizontal="left" vertical="center"/>
    </xf>
    <xf numFmtId="1" fontId="9" fillId="3" borderId="0" xfId="3" applyNumberFormat="true" applyFont="true" applyFill="true" applyAlignment="true">
      <alignment horizontal="center"/>
    </xf>
    <xf numFmtId="0" fontId="22" fillId="2" borderId="0" xfId="2" applyFont="true" applyFill="true" applyAlignment="true">
      <alignment horizontal="left" vertical="center" wrapText="true"/>
    </xf>
    <xf numFmtId="0" fontId="22" fillId="2" borderId="2" xfId="2" applyFont="true" applyFill="true" applyBorder="true"/>
    <xf numFmtId="1" fontId="9" fillId="3" borderId="2" xfId="3" applyNumberFormat="true" applyFont="true" applyFill="true" applyBorder="true" applyAlignment="true">
      <alignment horizontal="center"/>
    </xf>
    <xf numFmtId="0" fontId="23" fillId="2" borderId="0" xfId="2" applyFont="true" applyFill="true"/>
    <xf numFmtId="0" fontId="24" fillId="2" borderId="3" xfId="2" applyFont="true" applyFill="true" applyBorder="true" applyAlignment="true">
      <alignment horizontal="center" vertical="center" wrapText="true"/>
    </xf>
    <xf numFmtId="0" fontId="25" fillId="2" borderId="3" xfId="2" applyFont="true" applyFill="true" applyBorder="true" applyAlignment="true">
      <alignment horizontal="center" vertical="center" wrapText="true"/>
    </xf>
    <xf numFmtId="165" fontId="25" fillId="2" borderId="3" xfId="2" applyNumberFormat="true" applyFont="true" applyFill="true" applyBorder="true" applyAlignment="true">
      <alignment horizontal="center" vertical="center" wrapText="true"/>
    </xf>
    <xf numFmtId="0" fontId="1" fillId="2" borderId="3" xfId="2" applyFill="true" applyBorder="true" applyAlignment="true">
      <alignment horizontal="center" vertical="center" wrapText="true"/>
    </xf>
    <xf numFmtId="0" fontId="1" fillId="2" borderId="0" xfId="2" applyFill="true" applyAlignment="true">
      <alignment wrapText="true"/>
    </xf>
    <xf numFmtId="167" fontId="0" fillId="2" borderId="0" xfId="4" applyNumberFormat="true" applyFont="true" applyFill="true" applyBorder="true" applyAlignment="true">
      <alignment horizontal="center" vertical="center"/>
    </xf>
    <xf numFmtId="165" fontId="26" fillId="2" borderId="0" xfId="2" applyNumberFormat="true" applyFont="true" applyFill="true" applyAlignment="true">
      <alignment horizontal="center" vertical="center"/>
    </xf>
    <xf numFmtId="1" fontId="4" fillId="2" borderId="0" xfId="2" applyNumberFormat="true" applyFont="true" applyFill="true"/>
    <xf numFmtId="166" fontId="1" fillId="2" borderId="0" xfId="2" applyNumberFormat="true" applyFill="true" applyAlignment="true">
      <alignment horizontal="center" vertical="center"/>
    </xf>
    <xf numFmtId="166" fontId="1" fillId="2" borderId="0" xfId="2" applyNumberFormat="true" applyFill="true"/>
    <xf numFmtId="166" fontId="1" fillId="2" borderId="1" xfId="2" applyNumberFormat="true" applyFill="true" applyBorder="true" applyAlignment="true">
      <alignment horizontal="center" vertical="center"/>
    </xf>
    <xf numFmtId="166" fontId="1" fillId="2" borderId="1" xfId="2" applyNumberFormat="true" applyFill="true" applyBorder="true"/>
    <xf numFmtId="1" fontId="4" fillId="2" borderId="1" xfId="2" applyNumberFormat="true" applyFont="true" applyFill="true" applyBorder="true"/>
    <xf numFmtId="49" fontId="1" fillId="2" borderId="0" xfId="2" applyNumberFormat="true" applyFill="true"/>
    <xf numFmtId="1" fontId="1" fillId="2" borderId="2" xfId="2" applyNumberFormat="true" applyFill="true" applyBorder="true" applyAlignment="true">
      <alignment horizontal="center" vertical="center"/>
    </xf>
    <xf numFmtId="1" fontId="1" fillId="2" borderId="2" xfId="2" applyNumberFormat="true" applyFill="true" applyBorder="true"/>
    <xf numFmtId="0" fontId="27" fillId="2" borderId="0" xfId="2" applyFont="true" applyFill="true"/>
    <xf numFmtId="0" fontId="22" fillId="2" borderId="0" xfId="2" applyFont="true" applyFill="true" applyAlignment="true">
      <alignment horizontal="center" vertical="center" wrapText="true"/>
    </xf>
    <xf numFmtId="0" fontId="22" fillId="2" borderId="5" xfId="2" applyFont="true" applyFill="true" applyBorder="true"/>
    <xf numFmtId="0" fontId="21" fillId="2" borderId="0" xfId="2" applyFont="true" applyFill="true" applyAlignment="true">
      <alignment horizontal="center"/>
    </xf>
    <xf numFmtId="0" fontId="21" fillId="2" borderId="4" xfId="2" applyFont="true" applyFill="true" applyBorder="true"/>
    <xf numFmtId="0" fontId="21" fillId="2" borderId="2" xfId="2" applyFont="true" applyFill="true" applyBorder="true"/>
    <xf numFmtId="0" fontId="28" fillId="2" borderId="2" xfId="2" applyFont="true" applyFill="true" applyBorder="true" applyAlignment="true">
      <alignment horizontal="center" vertical="center" wrapText="true"/>
    </xf>
    <xf numFmtId="0" fontId="21" fillId="2" borderId="4" xfId="2" applyFont="true" applyFill="true" applyBorder="true" applyAlignment="true">
      <alignment horizontal="center" vertical="center" wrapText="true"/>
    </xf>
    <xf numFmtId="0" fontId="21" fillId="2" borderId="0" xfId="2" applyFont="true" applyFill="true" applyAlignment="true">
      <alignment horizontal="center" vertical="center" wrapText="true"/>
    </xf>
    <xf numFmtId="0" fontId="29" fillId="2" borderId="0" xfId="2" applyFont="true" applyFill="true"/>
    <xf numFmtId="0" fontId="9" fillId="2" borderId="2" xfId="2" applyFont="true" applyFill="true" applyBorder="true"/>
    <xf numFmtId="0" fontId="9" fillId="2" borderId="0" xfId="2" applyFont="true" applyFill="true"/>
    <xf numFmtId="0" fontId="22" fillId="2" borderId="4" xfId="2" applyFont="true" applyFill="true" applyBorder="true"/>
    <xf numFmtId="0" fontId="30" fillId="2" borderId="4" xfId="2" applyFont="true" applyFill="true" applyBorder="true" applyAlignment="true">
      <alignment horizontal="center" vertical="center" wrapText="true"/>
    </xf>
    <xf numFmtId="0" fontId="31" fillId="2" borderId="0" xfId="2" applyFont="true" applyFill="true" applyAlignment="true">
      <alignment wrapText="true"/>
    </xf>
    <xf numFmtId="0" fontId="22" fillId="2" borderId="4" xfId="2" applyFont="true" applyFill="true" applyBorder="true" applyAlignment="true">
      <alignment horizontal="center" vertical="center" wrapText="true"/>
    </xf>
    <xf numFmtId="0" fontId="22" fillId="2" borderId="0" xfId="2" applyFont="true" applyFill="true" applyAlignment="true">
      <alignment horizontal="center" vertical="center"/>
    </xf>
    <xf numFmtId="166" fontId="22" fillId="2" borderId="5" xfId="2" applyNumberFormat="true" applyFont="true" applyFill="true" applyBorder="true" applyAlignment="true">
      <alignment horizontal="right" vertical="center"/>
    </xf>
    <xf numFmtId="166" fontId="22" fillId="2" borderId="0" xfId="2" applyNumberFormat="true" applyFont="true" applyFill="true" applyAlignment="true">
      <alignment horizontal="right" vertical="center"/>
    </xf>
    <xf numFmtId="2" fontId="22" fillId="2" borderId="0" xfId="2" applyNumberFormat="true" applyFont="true" applyFill="true"/>
    <xf numFmtId="164" fontId="22" fillId="2" borderId="0" xfId="2" applyNumberFormat="true" applyFont="true" applyFill="true" applyAlignment="true">
      <alignment horizontal="right" vertical="center"/>
    </xf>
    <xf numFmtId="164" fontId="22" fillId="2" borderId="0" xfId="2" applyNumberFormat="true" applyFont="true" applyFill="true"/>
    <xf numFmtId="168" fontId="32" fillId="2" borderId="0" xfId="2" applyNumberFormat="true" applyFont="true" applyFill="true"/>
    <xf numFmtId="164" fontId="9" fillId="2" borderId="0" xfId="2" applyNumberFormat="true" applyFont="true" applyFill="true"/>
    <xf numFmtId="1" fontId="22" fillId="2" borderId="5" xfId="2" applyNumberFormat="true" applyFont="true" applyFill="true" applyBorder="true"/>
    <xf numFmtId="167" fontId="33" fillId="2" borderId="5" xfId="4" applyNumberFormat="true" applyFont="true" applyFill="true" applyBorder="true" applyAlignment="true">
      <alignment horizontal="right" vertical="center" wrapText="true"/>
    </xf>
    <xf numFmtId="167" fontId="9" fillId="2" borderId="5" xfId="4" applyNumberFormat="true" applyFont="true" applyFill="true" applyBorder="true"/>
    <xf numFmtId="4" fontId="31" fillId="2" borderId="0" xfId="2" applyNumberFormat="true" applyFont="true" applyFill="true"/>
    <xf numFmtId="0" fontId="31" fillId="2" borderId="0" xfId="2" applyFont="true" applyFill="true"/>
    <xf numFmtId="166" fontId="33" fillId="2" borderId="5" xfId="2" applyNumberFormat="true" applyFont="true" applyFill="true" applyBorder="true" applyAlignment="true">
      <alignment horizontal="right" vertical="center" wrapText="true"/>
    </xf>
    <xf numFmtId="166" fontId="22" fillId="2" borderId="5" xfId="2" applyNumberFormat="true" applyFont="true" applyFill="true" applyBorder="true"/>
    <xf numFmtId="166" fontId="22" fillId="2" borderId="0" xfId="2" applyNumberFormat="true" applyFont="true" applyFill="true"/>
    <xf numFmtId="165" fontId="22" fillId="2" borderId="5" xfId="2" applyNumberFormat="true" applyFont="true" applyFill="true" applyBorder="true"/>
    <xf numFmtId="1" fontId="22" fillId="2" borderId="0" xfId="2" applyNumberFormat="true" applyFont="true" applyFill="true"/>
    <xf numFmtId="167" fontId="9" fillId="2" borderId="0" xfId="4" applyNumberFormat="true" applyFont="true" applyFill="true" applyBorder="true"/>
    <xf numFmtId="0" fontId="34" fillId="2" borderId="0" xfId="2" applyFont="true" applyFill="true"/>
    <xf numFmtId="166" fontId="33" fillId="2" borderId="0" xfId="2" applyNumberFormat="true" applyFont="true" applyFill="true" applyAlignment="true">
      <alignment vertical="center" wrapText="true"/>
    </xf>
    <xf numFmtId="0" fontId="22" fillId="2" borderId="2" xfId="2" applyFont="true" applyFill="true" applyBorder="true" applyAlignment="true">
      <alignment horizontal="center" vertical="center"/>
    </xf>
    <xf numFmtId="169" fontId="22" fillId="2" borderId="2" xfId="2" applyNumberFormat="true" applyFont="true" applyFill="true" applyBorder="true" applyAlignment="true">
      <alignment horizontal="center" vertical="center"/>
    </xf>
    <xf numFmtId="164" fontId="22" fillId="2" borderId="0" xfId="2" applyNumberFormat="true" applyFont="true" applyFill="true" applyAlignment="true">
      <alignment horizontal="center" vertical="center"/>
    </xf>
    <xf numFmtId="164" fontId="32" fillId="2" borderId="0" xfId="2" applyNumberFormat="true" applyFont="true" applyFill="true"/>
    <xf numFmtId="0" fontId="34" fillId="2" borderId="9" xfId="2" applyFont="true" applyFill="true" applyBorder="true" applyAlignment="true">
      <alignment horizontal="right" vertical="center"/>
    </xf>
    <xf numFmtId="164" fontId="22" fillId="2" borderId="0" xfId="5" applyFont="true" applyFill="true" applyBorder="true"/>
    <xf numFmtId="0" fontId="35" fillId="2" borderId="0" xfId="2" applyFont="true" applyFill="true"/>
    <xf numFmtId="0" fontId="36" fillId="2" borderId="0" xfId="2" applyFont="true" applyFill="true"/>
    <xf numFmtId="166" fontId="33" fillId="2" borderId="0" xfId="2" applyNumberFormat="true" applyFont="true" applyFill="true" applyAlignment="true">
      <alignment horizontal="right" vertical="center" wrapText="true"/>
    </xf>
    <xf numFmtId="4" fontId="22" fillId="2" borderId="0" xfId="2" applyNumberFormat="true" applyFont="true" applyFill="true"/>
    <xf numFmtId="1" fontId="22" fillId="2" borderId="2" xfId="2" applyNumberFormat="true" applyFont="true" applyFill="true" applyBorder="true"/>
    <xf numFmtId="167" fontId="9" fillId="2" borderId="2" xfId="4" applyNumberFormat="true" applyFont="true" applyFill="true" applyBorder="true"/>
    <xf numFmtId="166" fontId="33" fillId="2" borderId="2" xfId="2" applyNumberFormat="true" applyFont="true" applyFill="true" applyBorder="true" applyAlignment="true">
      <alignment horizontal="right" vertical="center" wrapText="true"/>
    </xf>
    <xf numFmtId="166" fontId="22" fillId="2" borderId="2" xfId="2" applyNumberFormat="true" applyFont="true" applyFill="true" applyBorder="true"/>
    <xf numFmtId="2" fontId="22" fillId="2" borderId="2" xfId="2" applyNumberFormat="true" applyFont="true" applyFill="true" applyBorder="true"/>
    <xf numFmtId="167" fontId="22" fillId="2" borderId="0" xfId="2" applyNumberFormat="true" applyFont="true" applyFill="true"/>
    <xf numFmtId="164" fontId="9" fillId="2" borderId="0" xfId="4" applyFont="true" applyFill="true"/>
    <xf numFmtId="0" fontId="22" fillId="2" borderId="0" xfId="2" applyFont="true" applyFill="true" applyAlignment="true">
      <alignment horizontal="left" wrapText="true" indent="1"/>
    </xf>
    <xf numFmtId="165" fontId="22" fillId="2" borderId="0" xfId="2" applyNumberFormat="true" applyFont="true" applyFill="true" applyAlignment="true">
      <alignment horizontal="center" vertical="center"/>
    </xf>
    <xf numFmtId="0" fontId="35" fillId="2" borderId="10" xfId="2" applyFont="true" applyFill="true" applyBorder="true" applyAlignment="true">
      <alignment vertical="center"/>
    </xf>
    <xf numFmtId="0" fontId="37" fillId="2" borderId="11" xfId="2" applyFont="true" applyFill="true" applyBorder="true" applyAlignment="true">
      <alignment horizontal="right" vertical="center"/>
    </xf>
    <xf numFmtId="0" fontId="10" fillId="2" borderId="11" xfId="2" applyFont="true" applyFill="true" applyBorder="true" applyAlignment="true">
      <alignment horizontal="right" vertical="center"/>
    </xf>
    <xf numFmtId="9" fontId="10" fillId="2" borderId="11" xfId="2" applyNumberFormat="true" applyFont="true" applyFill="true" applyBorder="true" applyAlignment="true">
      <alignment horizontal="right" vertical="center"/>
    </xf>
    <xf numFmtId="0" fontId="35" fillId="2" borderId="12" xfId="2" applyFont="true" applyFill="true" applyBorder="true" applyAlignment="true">
      <alignment vertical="center"/>
    </xf>
    <xf numFmtId="0" fontId="35" fillId="2" borderId="13" xfId="2" applyFont="true" applyFill="true" applyBorder="true" applyAlignment="true">
      <alignment horizontal="right" vertical="center"/>
    </xf>
    <xf numFmtId="9" fontId="37" fillId="2" borderId="13" xfId="2" applyNumberFormat="true" applyFont="true" applyFill="true" applyBorder="true" applyAlignment="true">
      <alignment horizontal="right" vertical="center"/>
    </xf>
    <xf numFmtId="0" fontId="38" fillId="2" borderId="14" xfId="2" applyFont="true" applyFill="true" applyBorder="true" applyAlignment="true">
      <alignment vertical="center"/>
    </xf>
    <xf numFmtId="0" fontId="38" fillId="2" borderId="9" xfId="2" applyFont="true" applyFill="true" applyBorder="true" applyAlignment="true">
      <alignment horizontal="right" vertical="center"/>
    </xf>
    <xf numFmtId="9" fontId="38" fillId="2" borderId="9" xfId="2" applyNumberFormat="true" applyFont="true" applyFill="true" applyBorder="true" applyAlignment="true">
      <alignment horizontal="right" vertical="center"/>
    </xf>
    <xf numFmtId="0" fontId="35" fillId="2" borderId="14" xfId="2" applyFont="true" applyFill="true" applyBorder="true" applyAlignment="true">
      <alignment vertical="center"/>
    </xf>
    <xf numFmtId="0" fontId="35" fillId="2" borderId="9" xfId="2" applyFont="true" applyFill="true" applyBorder="true" applyAlignment="true">
      <alignment horizontal="right" vertical="center"/>
    </xf>
    <xf numFmtId="9" fontId="37" fillId="2" borderId="9" xfId="2" applyNumberFormat="true" applyFont="true" applyFill="true" applyBorder="true" applyAlignment="true">
      <alignment horizontal="right" vertical="center"/>
    </xf>
    <xf numFmtId="0" fontId="36" fillId="2" borderId="9" xfId="2" applyFont="true" applyFill="true" applyBorder="true" applyAlignment="true">
      <alignment horizontal="right" vertical="center"/>
    </xf>
    <xf numFmtId="0" fontId="37" fillId="2" borderId="9" xfId="2" applyFont="true" applyFill="true" applyBorder="true" applyAlignment="true">
      <alignment horizontal="right" vertical="center"/>
    </xf>
    <xf numFmtId="170" fontId="40" fillId="2" borderId="15" xfId="6" applyFont="true" applyFill="true" applyBorder="true" applyAlignment="true">
      <alignment vertical="center"/>
    </xf>
    <xf numFmtId="4" fontId="40" fillId="2" borderId="16" xfId="4" applyNumberFormat="true" applyFont="true" applyFill="true" applyBorder="true" applyAlignment="true">
      <alignment horizontal="center" vertical="center"/>
    </xf>
    <xf numFmtId="4" fontId="9" fillId="2" borderId="16" xfId="4" applyNumberFormat="true" applyFont="true" applyFill="true" applyBorder="true" applyAlignment="true">
      <alignment horizontal="center" vertical="center"/>
    </xf>
    <xf numFmtId="170" fontId="41" fillId="2" borderId="15" xfId="6" applyFont="true" applyFill="true" applyBorder="true" applyAlignment="true">
      <alignment vertical="center"/>
    </xf>
    <xf numFmtId="4" fontId="41" fillId="2" borderId="16" xfId="4" applyNumberFormat="true" applyFont="true" applyFill="true" applyBorder="true" applyAlignment="true">
      <alignment horizontal="center" vertical="center"/>
    </xf>
    <xf numFmtId="4" fontId="11" fillId="2" borderId="16" xfId="4" applyNumberFormat="true" applyFont="true" applyFill="true" applyBorder="true" applyAlignment="true">
      <alignment horizontal="center" vertical="center"/>
    </xf>
    <xf numFmtId="0" fontId="1" fillId="2" borderId="0" xfId="7" applyFill="true"/>
    <xf numFmtId="0" fontId="42" fillId="2" borderId="0" xfId="3" applyFont="true" applyFill="true" applyAlignment="true">
      <alignment horizontal="center" vertical="center" readingOrder="1"/>
    </xf>
    <xf numFmtId="0" fontId="1" fillId="0" borderId="0" xfId="2"/>
    <xf numFmtId="0" fontId="0" fillId="2" borderId="0" xfId="2" applyFont="true" applyFill="true"/>
    <xf numFmtId="0" fontId="0" fillId="2" borderId="0" xfId="2" applyFont="true" applyFill="true" applyAlignment="true">
      <alignment wrapText="true"/>
    </xf>
    <xf numFmtId="0" fontId="4" fillId="2" borderId="0" xfId="2" applyFont="true" applyFill="true" applyAlignment="true">
      <alignment wrapText="true"/>
    </xf>
    <xf numFmtId="0" fontId="8" fillId="2" borderId="0" xfId="2" applyFont="true" applyFill="true" applyAlignment="true">
      <alignment wrapText="true"/>
    </xf>
    <xf numFmtId="0" fontId="4" fillId="2" borderId="0" xfId="2" applyFont="true" applyFill="true"/>
    <xf numFmtId="0" fontId="1" fillId="2" borderId="1" xfId="2" applyFill="true" applyBorder="true" applyAlignment="true">
      <alignment horizontal="left" wrapText="true" indent="1"/>
    </xf>
    <xf numFmtId="0" fontId="4" fillId="2" borderId="0" xfId="0" applyFont="true" applyFill="true"/>
    <xf numFmtId="0" fontId="0" fillId="2" borderId="1" xfId="0" applyFill="true" applyBorder="true"/>
    <xf numFmtId="0" fontId="0" fillId="2" borderId="1" xfId="0" applyFill="true" applyBorder="true" applyAlignment="true">
      <alignment horizontal="center" vertical="center"/>
    </xf>
    <xf numFmtId="0" fontId="0" fillId="2" borderId="5" xfId="0" applyFill="true" applyBorder="true"/>
    <xf numFmtId="0" fontId="0" fillId="2" borderId="5" xfId="0" applyFill="true" applyBorder="true" applyAlignment="true">
      <alignment horizontal="center" vertical="center"/>
    </xf>
    <xf numFmtId="0" fontId="1" fillId="2" borderId="5" xfId="2" applyFill="true" applyBorder="true" applyAlignment="true">
      <alignment horizontal="left"/>
    </xf>
    <xf numFmtId="0" fontId="1" fillId="2" borderId="0" xfId="2" applyFill="true" applyAlignment="true">
      <alignment horizontal="left"/>
    </xf>
    <xf numFmtId="0" fontId="8" fillId="2" borderId="1" xfId="2" applyFont="true" applyFill="true" applyBorder="true" applyAlignment="true">
      <alignment wrapText="true"/>
    </xf>
    <xf numFmtId="0" fontId="1" fillId="2" borderId="5" xfId="2" applyFill="true" applyBorder="true" applyAlignment="true">
      <alignment horizontal="left" indent="1"/>
    </xf>
    <xf numFmtId="166" fontId="1" fillId="2" borderId="5" xfId="2" applyNumberFormat="true" applyFill="true" applyBorder="true" applyAlignment="true">
      <alignment horizontal="center" vertical="center"/>
    </xf>
    <xf numFmtId="0" fontId="1" fillId="2" borderId="0" xfId="2" applyFill="true" applyAlignment="true">
      <alignment horizontal="left" indent="1"/>
    </xf>
    <xf numFmtId="49" fontId="1" fillId="6" borderId="5" xfId="2" quotePrefix="true" applyNumberFormat="true" applyFill="true" applyBorder="true" applyAlignment="true">
      <alignment horizontal="center" vertical="center"/>
    </xf>
    <xf numFmtId="166" fontId="4" fillId="2" borderId="0" xfId="2" applyNumberFormat="true" applyFont="true" applyFill="true" applyAlignment="true">
      <alignment horizontal="center" vertical="center"/>
    </xf>
    <xf numFmtId="0" fontId="4" fillId="2" borderId="0" xfId="2" applyFont="true" applyFill="true" applyAlignment="true">
      <alignment horizontal="center" vertical="center"/>
    </xf>
    <xf numFmtId="0" fontId="4" fillId="2" borderId="0" xfId="0" applyFont="true" applyFill="true" applyAlignment="true">
      <alignment horizontal="center" vertical="center"/>
    </xf>
    <xf numFmtId="166" fontId="1" fillId="6" borderId="0" xfId="2" applyNumberFormat="true" applyFill="true" applyAlignment="true">
      <alignment horizontal="center" vertical="center"/>
    </xf>
    <xf numFmtId="1" fontId="1" fillId="6" borderId="0" xfId="2" applyNumberFormat="true" applyFill="true" applyAlignment="true" applyProtection="true">
      <alignment horizontal="center" vertical="center"/>
      <protection locked="false"/>
    </xf>
    <xf numFmtId="1" fontId="1" fillId="6" borderId="0" xfId="2" applyNumberFormat="true" applyFill="true" applyAlignment="true">
      <alignment horizontal="center" vertical="center"/>
    </xf>
    <xf numFmtId="1" fontId="0" fillId="2" borderId="0" xfId="0" applyNumberFormat="true" applyFill="true"/>
    <xf numFmtId="0" fontId="3" fillId="2" borderId="1" xfId="2" applyFont="true" applyFill="true" applyBorder="true"/>
    <xf numFmtId="0" fontId="43" fillId="2" borderId="1" xfId="2" applyFont="true" applyFill="true" applyBorder="true" applyAlignment="true">
      <alignment horizontal="center" vertical="center" wrapText="true"/>
    </xf>
    <xf numFmtId="2" fontId="1" fillId="2" borderId="0" xfId="2" applyNumberFormat="true" applyFill="true" applyAlignment="true">
      <alignment horizontal="center" vertical="center"/>
    </xf>
    <xf numFmtId="0" fontId="7" fillId="2" borderId="2" xfId="2" applyFont="true" applyFill="true" applyBorder="true" applyAlignment="true">
      <alignment horizontal="left" indent="1"/>
    </xf>
    <xf numFmtId="0" fontId="1" fillId="2" borderId="2" xfId="2" applyFill="true" applyBorder="true" applyAlignment="true">
      <alignment horizontal="center" vertical="center"/>
    </xf>
    <xf numFmtId="0" fontId="7" fillId="2" borderId="1" xfId="2" applyFont="true" applyFill="true" applyBorder="true" applyAlignment="true">
      <alignment horizontal="left" indent="1"/>
    </xf>
    <xf numFmtId="2" fontId="1" fillId="0" borderId="0" xfId="2" applyNumberFormat="true" applyAlignment="true">
      <alignment horizontal="center" vertical="center"/>
    </xf>
    <xf numFmtId="0" fontId="8" fillId="2" borderId="0" xfId="2" applyFont="true" applyFill="true" applyAlignment="true">
      <alignment horizontal="center" vertical="center"/>
    </xf>
    <xf numFmtId="166" fontId="1" fillId="0" borderId="0" xfId="2" applyNumberFormat="true" applyAlignment="true">
      <alignment horizontal="center" vertical="center"/>
    </xf>
    <xf numFmtId="2" fontId="1" fillId="6" borderId="0" xfId="2" applyNumberFormat="true" applyFill="true" applyAlignment="true">
      <alignment horizontal="center" vertical="center"/>
    </xf>
    <xf numFmtId="2" fontId="1" fillId="6" borderId="2" xfId="2" applyNumberFormat="true" applyFill="true" applyBorder="true" applyAlignment="true">
      <alignment horizontal="center" vertical="center"/>
    </xf>
    <xf numFmtId="2" fontId="1" fillId="6" borderId="1" xfId="2" applyNumberFormat="true" applyFill="true" applyBorder="true" applyAlignment="true">
      <alignment horizontal="center" vertical="center"/>
    </xf>
    <xf numFmtId="0" fontId="6" fillId="7" borderId="0" xfId="0" applyFont="true" applyFill="true"/>
    <xf numFmtId="0" fontId="0" fillId="7" borderId="0" xfId="0" applyFill="true"/>
    <xf numFmtId="0" fontId="6" fillId="7" borderId="0" xfId="2" applyFont="true" applyFill="true"/>
    <xf numFmtId="0" fontId="1" fillId="7" borderId="0" xfId="2" applyFill="true" applyAlignment="true">
      <alignment horizontal="center" vertical="center"/>
    </xf>
    <xf numFmtId="0" fontId="1" fillId="7" borderId="0" xfId="2" applyFill="true"/>
    <xf numFmtId="1" fontId="0" fillId="7" borderId="0" xfId="0" applyNumberFormat="true" applyFill="true"/>
    <xf numFmtId="10" fontId="0" fillId="2" borderId="0" xfId="1" applyNumberFormat="true" applyFont="true" applyFill="true"/>
    <xf numFmtId="0" fontId="4" fillId="0" borderId="0" xfId="2" applyFont="true"/>
    <xf numFmtId="166" fontId="1" fillId="8" borderId="1" xfId="2" applyNumberFormat="true" applyFill="true" applyBorder="true" applyAlignment="true">
      <alignment horizontal="center" vertical="center"/>
    </xf>
    <xf numFmtId="0" fontId="1" fillId="0" borderId="0" xfId="2" applyAlignment="true">
      <alignment horizontal="center" vertical="center"/>
    </xf>
    <xf numFmtId="165" fontId="1" fillId="0" borderId="0" xfId="2" applyNumberFormat="true" applyAlignment="true">
      <alignment horizontal="center" vertical="center"/>
    </xf>
    <xf numFmtId="1" fontId="1" fillId="0" borderId="0" xfId="2" applyNumberFormat="true" applyAlignment="true">
      <alignment horizontal="center" vertical="center"/>
    </xf>
    <xf numFmtId="0" fontId="1" fillId="2" borderId="4" xfId="7" applyFill="true" applyBorder="true" applyAlignment="true">
      <alignment horizontal="center" vertical="center" wrapText="true"/>
    </xf>
    <xf numFmtId="0" fontId="1" fillId="2" borderId="5" xfId="7" applyFill="true" applyBorder="true"/>
    <xf numFmtId="0" fontId="1" fillId="2" borderId="0" xfId="7" applyFill="true" applyAlignment="true">
      <alignment horizontal="center"/>
    </xf>
    <xf numFmtId="166" fontId="1" fillId="2" borderId="0" xfId="7" applyNumberFormat="true" applyFill="true" applyAlignment="true">
      <alignment horizontal="center"/>
    </xf>
    <xf numFmtId="166" fontId="1" fillId="2" borderId="0" xfId="7" applyNumberFormat="true" applyFill="true"/>
    <xf numFmtId="166" fontId="1" fillId="2" borderId="2" xfId="7" applyNumberFormat="true" applyFill="true" applyBorder="true" applyAlignment="true">
      <alignment horizontal="center"/>
    </xf>
    <xf numFmtId="0" fontId="1" fillId="2" borderId="0" xfId="7" applyFill="true" applyAlignment="true">
      <alignment vertical="center"/>
    </xf>
    <xf numFmtId="0" fontId="4" fillId="2" borderId="0" xfId="7" applyFont="true" applyFill="true"/>
    <xf numFmtId="0" fontId="44" fillId="2" borderId="0" xfId="7" applyFont="true" applyFill="true"/>
    <xf numFmtId="0" fontId="45" fillId="2" borderId="0" xfId="7" applyFont="true" applyFill="true"/>
    <xf numFmtId="0" fontId="1" fillId="2" borderId="0" xfId="7" applyFill="true" applyAlignment="true">
      <alignment horizontal="center" vertical="center"/>
    </xf>
    <xf numFmtId="0" fontId="1" fillId="2" borderId="0" xfId="7" applyFill="true" applyProtection="true">
      <protection locked="false"/>
    </xf>
    <xf numFmtId="0" fontId="8" fillId="2" borderId="0" xfId="3" applyFill="true" applyProtection="true">
      <protection locked="false"/>
    </xf>
    <xf numFmtId="2" fontId="1" fillId="2" borderId="0" xfId="7" applyNumberFormat="true" applyFill="true"/>
    <xf numFmtId="2" fontId="1" fillId="2" borderId="0" xfId="7" applyNumberFormat="true" applyFill="true" applyAlignment="true">
      <alignment horizontal="left"/>
    </xf>
    <xf numFmtId="2" fontId="4" fillId="2" borderId="0" xfId="7" applyNumberFormat="true" applyFont="true" applyFill="true"/>
    <xf numFmtId="0" fontId="8" fillId="0" borderId="0" xfId="3"/>
    <xf numFmtId="0" fontId="1" fillId="2" borderId="0" xfId="7" applyFill="true" applyAlignment="true">
      <alignment horizontal="left"/>
    </xf>
    <xf numFmtId="0" fontId="4" fillId="2" borderId="0" xfId="7" applyFont="true" applyFill="true" applyAlignment="true">
      <alignment horizontal="left"/>
    </xf>
    <xf numFmtId="0" fontId="8" fillId="2" borderId="0" xfId="3" applyFill="true" applyAlignment="true" applyProtection="true">
      <alignment horizontal="left"/>
      <protection locked="false"/>
    </xf>
    <xf numFmtId="2" fontId="4" fillId="2" borderId="0" xfId="7" applyNumberFormat="true" applyFont="true" applyFill="true" applyAlignment="true">
      <alignment horizontal="left"/>
    </xf>
    <xf numFmtId="0" fontId="8" fillId="2" borderId="0" xfId="3" applyFill="true" applyAlignment="true">
      <alignment horizontal="left"/>
    </xf>
    <xf numFmtId="0" fontId="22" fillId="2" borderId="4" xfId="7" applyFont="true" applyFill="true" applyBorder="true" applyAlignment="true">
      <alignment horizontal="center"/>
    </xf>
    <xf numFmtId="0" fontId="22" fillId="2" borderId="5" xfId="7" applyFont="true" applyFill="true" applyBorder="true" applyAlignment="true">
      <alignment horizontal="center"/>
    </xf>
    <xf numFmtId="0" fontId="22" fillId="2" borderId="0" xfId="7" applyFont="true" applyFill="true" applyAlignment="true">
      <alignment horizontal="center"/>
    </xf>
    <xf numFmtId="0" fontId="1" fillId="9" borderId="0" xfId="7" applyFill="true"/>
    <xf numFmtId="0" fontId="1" fillId="2" borderId="2" xfId="7" applyFill="true" applyBorder="true"/>
    <xf numFmtId="0" fontId="22" fillId="2" borderId="2" xfId="7" applyFont="true" applyFill="true" applyBorder="true" applyAlignment="true">
      <alignment horizontal="center"/>
    </xf>
    <xf numFmtId="0" fontId="22" fillId="2" borderId="2" xfId="7" applyFont="true" applyFill="true" applyBorder="true" applyAlignment="true" applyProtection="true">
      <alignment horizontal="center"/>
      <protection locked="false"/>
    </xf>
    <xf numFmtId="0" fontId="9" fillId="2" borderId="4" xfId="3" applyFont="true" applyFill="true" applyBorder="true" applyAlignment="true">
      <alignment horizontal="center"/>
    </xf>
    <xf numFmtId="0" fontId="31" fillId="4" borderId="0" xfId="3" applyFont="true" applyFill="true" applyAlignment="true">
      <alignment horizontal="left" vertical="center" wrapText="true"/>
    </xf>
    <xf numFmtId="166" fontId="22" fillId="2" borderId="0" xfId="7" applyNumberFormat="true" applyFont="true" applyFill="true" applyAlignment="true">
      <alignment horizontal="center"/>
    </xf>
    <xf numFmtId="2" fontId="22" fillId="2" borderId="0" xfId="7" applyNumberFormat="true" applyFont="true" applyFill="true" applyAlignment="true">
      <alignment horizontal="center"/>
    </xf>
    <xf numFmtId="2" fontId="22" fillId="2" borderId="0" xfId="7" applyNumberFormat="true" applyFont="true" applyFill="true" applyAlignment="true">
      <alignment horizontal="center" vertical="center"/>
    </xf>
    <xf numFmtId="172" fontId="1" fillId="2" borderId="0" xfId="7" applyNumberFormat="true" applyFill="true" applyAlignment="true">
      <alignment horizontal="left"/>
    </xf>
    <xf numFmtId="171" fontId="1" fillId="2" borderId="0" xfId="7" applyNumberFormat="true" applyFill="true" applyAlignment="true">
      <alignment horizontal="left"/>
    </xf>
    <xf numFmtId="173" fontId="22" fillId="2" borderId="0" xfId="7" applyNumberFormat="true" applyFont="true" applyFill="true" applyAlignment="true">
      <alignment horizontal="center" vertical="center"/>
    </xf>
    <xf numFmtId="173" fontId="1" fillId="2" borderId="0" xfId="7" applyNumberFormat="true" applyFill="true" applyAlignment="true">
      <alignment horizontal="left"/>
    </xf>
    <xf numFmtId="1" fontId="1" fillId="2" borderId="0" xfId="7" applyNumberFormat="true" applyFill="true" applyAlignment="true">
      <alignment horizontal="left"/>
    </xf>
    <xf numFmtId="173" fontId="1" fillId="2" borderId="0" xfId="7" applyNumberFormat="true" applyFill="true"/>
    <xf numFmtId="0" fontId="31" fillId="4" borderId="2" xfId="3" applyFont="true" applyFill="true" applyBorder="true" applyAlignment="true">
      <alignment horizontal="left" vertical="center" wrapText="true"/>
    </xf>
    <xf numFmtId="166" fontId="22" fillId="2" borderId="2" xfId="7" applyNumberFormat="true" applyFont="true" applyFill="true" applyBorder="true" applyAlignment="true">
      <alignment horizontal="center"/>
    </xf>
    <xf numFmtId="4" fontId="22" fillId="2" borderId="2" xfId="7" applyNumberFormat="true" applyFont="true" applyFill="true" applyBorder="true" applyAlignment="true">
      <alignment horizontal="center" vertical="center"/>
    </xf>
    <xf numFmtId="0" fontId="46" fillId="2" borderId="0" xfId="3" applyFont="true" applyFill="true" applyAlignment="true">
      <alignment horizontal="left"/>
    </xf>
    <xf numFmtId="4" fontId="1" fillId="2" borderId="0" xfId="7" applyNumberFormat="true" applyFill="true" applyAlignment="true">
      <alignment horizontal="left"/>
    </xf>
    <xf numFmtId="4" fontId="1" fillId="2" borderId="0" xfId="7" applyNumberFormat="true" applyFill="true"/>
    <xf numFmtId="0" fontId="8" fillId="0" borderId="0" xfId="3" applyAlignment="true">
      <alignment horizontal="left"/>
    </xf>
    <xf numFmtId="0" fontId="48" fillId="2" borderId="0" xfId="3" applyFont="true" applyFill="true"/>
    <xf numFmtId="174" fontId="1" fillId="2" borderId="0" xfId="7" applyNumberFormat="true" applyFill="true" applyAlignment="true">
      <alignment horizontal="left"/>
    </xf>
    <xf numFmtId="0" fontId="48" fillId="2" borderId="0" xfId="3" applyFont="true" applyFill="true" applyAlignment="true">
      <alignment horizontal="left"/>
    </xf>
    <xf numFmtId="0" fontId="1" fillId="2" borderId="0" xfId="2" applyFill="true" applyAlignment="true">
      <alignment vertical="center" wrapText="true"/>
    </xf>
    <xf numFmtId="1" fontId="0" fillId="0" borderId="0" xfId="0" applyNumberFormat="true" applyAlignment="true">
      <alignment horizontal="center" vertical="center"/>
    </xf>
    <xf numFmtId="0" fontId="0" fillId="12" borderId="19" xfId="0" applyFill="true" applyBorder="true"/>
    <xf numFmtId="0" fontId="3" fillId="2" borderId="0" xfId="7" applyFont="true" applyFill="true"/>
    <xf numFmtId="0" fontId="3" fillId="2" borderId="0" xfId="0" applyFont="true" applyFill="true"/>
    <xf numFmtId="0" fontId="0" fillId="2" borderId="0" xfId="0" applyFill="true" applyAlignment="true">
      <alignment horizontal="center" vertical="center"/>
    </xf>
    <xf numFmtId="0" fontId="4" fillId="2" borderId="0" xfId="0" applyFont="true" applyFill="true" applyAlignment="true">
      <alignment horizontal="center" vertical="center" wrapText="true"/>
    </xf>
    <xf numFmtId="0" fontId="1" fillId="2" borderId="20" xfId="7" applyFill="true" applyBorder="true" applyAlignment="true">
      <alignment horizontal="center"/>
    </xf>
    <xf numFmtId="171" fontId="0" fillId="2" borderId="0" xfId="0" applyNumberFormat="true" applyFill="true"/>
    <xf numFmtId="0" fontId="4" fillId="2" borderId="0" xfId="0" applyFont="true" applyFill="true" applyAlignment="true">
      <alignment vertical="center"/>
    </xf>
    <xf numFmtId="0" fontId="5" fillId="2" borderId="0" xfId="0" applyFont="true" applyFill="true"/>
    <xf numFmtId="0" fontId="4" fillId="2" borderId="5" xfId="7" applyFont="true" applyFill="true" applyBorder="true" applyAlignment="true">
      <alignment horizontal="center" vertical="center"/>
    </xf>
    <xf numFmtId="0" fontId="4" fillId="2" borderId="4" xfId="7" applyFont="true" applyFill="true" applyBorder="true" applyAlignment="true">
      <alignment horizontal="center" vertical="center"/>
    </xf>
    <xf numFmtId="0" fontId="1" fillId="2" borderId="21" xfId="7" applyFill="true" applyBorder="true" applyAlignment="true">
      <alignment horizontal="center"/>
    </xf>
    <xf numFmtId="165" fontId="1" fillId="2" borderId="5" xfId="7" applyNumberFormat="true" applyFill="true" applyBorder="true" applyAlignment="true">
      <alignment horizontal="center"/>
    </xf>
    <xf numFmtId="165" fontId="1" fillId="2" borderId="0" xfId="7" applyNumberFormat="true" applyFill="true" applyAlignment="true">
      <alignment horizontal="center"/>
    </xf>
    <xf numFmtId="166" fontId="22" fillId="2" borderId="0" xfId="7" applyNumberFormat="true" applyFont="true" applyFill="true" applyAlignment="true">
      <alignment horizontal="center" vertical="center"/>
    </xf>
    <xf numFmtId="0" fontId="22" fillId="2" borderId="0" xfId="7" applyFont="true" applyFill="true" applyAlignment="true">
      <alignment horizontal="center" vertical="center"/>
    </xf>
    <xf numFmtId="2" fontId="22" fillId="2" borderId="5" xfId="7" applyNumberFormat="true" applyFont="true" applyFill="true" applyBorder="true" applyAlignment="true">
      <alignment horizontal="center" vertical="center"/>
    </xf>
    <xf numFmtId="2" fontId="9" fillId="2" borderId="0" xfId="3" applyNumberFormat="true" applyFont="true" applyFill="true" applyAlignment="true">
      <alignment horizontal="center" vertical="center"/>
    </xf>
    <xf numFmtId="165" fontId="22" fillId="2" borderId="0" xfId="7" applyNumberFormat="true" applyFont="true" applyFill="true" applyAlignment="true">
      <alignment horizontal="center" vertical="center"/>
    </xf>
    <xf numFmtId="2" fontId="22" fillId="2" borderId="2" xfId="7" applyNumberFormat="true" applyFont="true" applyFill="true" applyBorder="true" applyAlignment="true">
      <alignment horizontal="center" vertical="center"/>
    </xf>
    <xf numFmtId="166" fontId="22" fillId="2" borderId="2" xfId="7" applyNumberFormat="true" applyFont="true" applyFill="true" applyBorder="true" applyAlignment="true">
      <alignment horizontal="center" vertical="center"/>
    </xf>
    <xf numFmtId="0" fontId="4" fillId="2" borderId="0" xfId="7" applyFont="true" applyFill="true" applyAlignment="true">
      <alignment horizontal="center" vertical="center"/>
    </xf>
    <xf numFmtId="0" fontId="4" fillId="2" borderId="0" xfId="7" applyFont="true" applyFill="true" applyAlignment="true" applyProtection="true">
      <alignment horizontal="center" vertical="center"/>
      <protection locked="false"/>
    </xf>
    <xf numFmtId="2" fontId="1" fillId="2" borderId="5" xfId="7" applyNumberFormat="true" applyFill="true" applyBorder="true"/>
    <xf numFmtId="0" fontId="53" fillId="2" borderId="0" xfId="0" applyFont="true" applyFill="true" applyAlignment="true">
      <alignment vertical="center"/>
    </xf>
    <xf numFmtId="0" fontId="51" fillId="2" borderId="22" xfId="0" applyFont="true" applyFill="true" applyBorder="true" applyAlignment="true">
      <alignment horizontal="left" wrapText="true" readingOrder="1"/>
    </xf>
    <xf numFmtId="0" fontId="51" fillId="2" borderId="23" xfId="0" applyFont="true" applyFill="true" applyBorder="true" applyAlignment="true">
      <alignment horizontal="center" wrapText="true" readingOrder="1"/>
    </xf>
    <xf numFmtId="0" fontId="52" fillId="2" borderId="24" xfId="0" applyFont="true" applyFill="true" applyBorder="true" applyAlignment="true">
      <alignment horizontal="left" wrapText="true" readingOrder="1"/>
    </xf>
    <xf numFmtId="0" fontId="51" fillId="2" borderId="24" xfId="0" applyFont="true" applyFill="true" applyBorder="true" applyAlignment="true">
      <alignment horizontal="center" wrapText="true" readingOrder="1"/>
    </xf>
    <xf numFmtId="0" fontId="54" fillId="2" borderId="23" xfId="0" applyFont="true" applyFill="true" applyBorder="true" applyAlignment="true">
      <alignment horizontal="center" wrapText="true" readingOrder="1"/>
    </xf>
    <xf numFmtId="166" fontId="51" fillId="2" borderId="22" xfId="0" applyNumberFormat="true" applyFont="true" applyFill="true" applyBorder="true" applyAlignment="true">
      <alignment horizontal="center" wrapText="true" readingOrder="1"/>
    </xf>
    <xf numFmtId="0" fontId="51" fillId="2" borderId="22" xfId="0" applyFont="true" applyFill="true" applyBorder="true" applyAlignment="true">
      <alignment horizontal="center" wrapText="true" readingOrder="1"/>
    </xf>
    <xf numFmtId="0" fontId="54" fillId="2" borderId="22" xfId="0" applyFont="true" applyFill="true" applyBorder="true" applyAlignment="true">
      <alignment horizontal="left" wrapText="true" readingOrder="1"/>
    </xf>
    <xf numFmtId="0" fontId="54" fillId="2" borderId="22" xfId="0" applyFont="true" applyFill="true" applyBorder="true" applyAlignment="true">
      <alignment horizontal="center" wrapText="true" readingOrder="1"/>
    </xf>
    <xf numFmtId="10" fontId="54" fillId="2" borderId="22" xfId="1" applyNumberFormat="true" applyFont="true" applyFill="true" applyBorder="true" applyAlignment="true">
      <alignment horizontal="center" wrapText="true" readingOrder="1"/>
    </xf>
    <xf numFmtId="0" fontId="51" fillId="2" borderId="0" xfId="0" applyFont="true" applyFill="true" applyAlignment="true">
      <alignment horizontal="left" wrapText="true" readingOrder="1"/>
    </xf>
    <xf numFmtId="166" fontId="51" fillId="2" borderId="0" xfId="0" applyNumberFormat="true" applyFont="true" applyFill="true" applyAlignment="true">
      <alignment horizontal="center" wrapText="true" readingOrder="1"/>
    </xf>
    <xf numFmtId="0" fontId="51" fillId="2" borderId="0" xfId="0" applyFont="true" applyFill="true" applyAlignment="true">
      <alignment horizontal="center" wrapText="true" readingOrder="1"/>
    </xf>
    <xf numFmtId="0" fontId="54" fillId="2" borderId="0" xfId="0" applyFont="true" applyFill="true" applyAlignment="true">
      <alignment horizontal="left" wrapText="true" readingOrder="1"/>
    </xf>
    <xf numFmtId="0" fontId="54" fillId="2" borderId="0" xfId="0" applyFont="true" applyFill="true" applyAlignment="true">
      <alignment horizontal="center" wrapText="true" readingOrder="1"/>
    </xf>
    <xf numFmtId="10" fontId="54" fillId="2" borderId="0" xfId="1" applyNumberFormat="true" applyFont="true" applyFill="true" applyAlignment="true">
      <alignment horizontal="center" wrapText="true" readingOrder="1"/>
    </xf>
    <xf numFmtId="0" fontId="51" fillId="2" borderId="24" xfId="0" applyFont="true" applyFill="true" applyBorder="true" applyAlignment="true">
      <alignment horizontal="left" wrapText="true" readingOrder="1"/>
    </xf>
    <xf numFmtId="166" fontId="51" fillId="2" borderId="24" xfId="0" applyNumberFormat="true" applyFont="true" applyFill="true" applyBorder="true" applyAlignment="true">
      <alignment horizontal="center" wrapText="true" readingOrder="1"/>
    </xf>
    <xf numFmtId="0" fontId="54" fillId="2" borderId="24" xfId="0" applyFont="true" applyFill="true" applyBorder="true" applyAlignment="true">
      <alignment horizontal="left" wrapText="true" readingOrder="1"/>
    </xf>
    <xf numFmtId="0" fontId="54" fillId="2" borderId="24" xfId="0" applyFont="true" applyFill="true" applyBorder="true" applyAlignment="true">
      <alignment horizontal="center" wrapText="true" readingOrder="1"/>
    </xf>
    <xf numFmtId="10" fontId="54" fillId="2" borderId="24" xfId="1" applyNumberFormat="true" applyFont="true" applyFill="true" applyBorder="true" applyAlignment="true">
      <alignment horizontal="center" wrapText="true" readingOrder="1"/>
    </xf>
    <xf numFmtId="0" fontId="4" fillId="2" borderId="0" xfId="0" applyFont="true" applyFill="true" applyAlignment="true">
      <alignment horizontal="right"/>
    </xf>
    <xf numFmtId="0" fontId="46" fillId="2" borderId="0" xfId="3" applyFont="true" applyFill="true" applyAlignment="true">
      <alignment horizontal="center" vertical="center"/>
    </xf>
    <xf numFmtId="0" fontId="22" fillId="2" borderId="2" xfId="7" applyFont="true" applyFill="true" applyBorder="true" applyAlignment="true">
      <alignment horizontal="center" vertical="center"/>
    </xf>
    <xf numFmtId="0" fontId="22" fillId="2" borderId="5" xfId="7" applyFont="true" applyFill="true" applyBorder="true"/>
    <xf numFmtId="0" fontId="8" fillId="2" borderId="2" xfId="3" applyFill="true" applyBorder="true"/>
    <xf numFmtId="2" fontId="8" fillId="2" borderId="5" xfId="3" applyNumberFormat="true" applyFill="true" applyBorder="true" applyAlignment="true">
      <alignment horizontal="center" vertical="center"/>
    </xf>
    <xf numFmtId="2" fontId="8" fillId="2" borderId="0" xfId="3" applyNumberFormat="true" applyFill="true" applyAlignment="true">
      <alignment horizontal="center" vertical="center"/>
    </xf>
    <xf numFmtId="2" fontId="8" fillId="2" borderId="2" xfId="3" applyNumberFormat="true" applyFill="true" applyBorder="true" applyAlignment="true">
      <alignment horizontal="center" vertical="center"/>
    </xf>
    <xf numFmtId="0" fontId="22" fillId="2" borderId="25" xfId="7" applyFont="true" applyFill="true" applyBorder="true" applyAlignment="true">
      <alignment horizontal="center" vertical="center"/>
    </xf>
    <xf numFmtId="2" fontId="8" fillId="2" borderId="21" xfId="3" applyNumberFormat="true" applyFill="true" applyBorder="true" applyAlignment="true">
      <alignment horizontal="center" vertical="center"/>
    </xf>
    <xf numFmtId="2" fontId="8" fillId="2" borderId="20" xfId="3" applyNumberFormat="true" applyFill="true" applyBorder="true" applyAlignment="true">
      <alignment horizontal="center" vertical="center"/>
    </xf>
    <xf numFmtId="2" fontId="8" fillId="2" borderId="25" xfId="3" applyNumberFormat="true" applyFill="true" applyBorder="true" applyAlignment="true">
      <alignment horizontal="center" vertical="center"/>
    </xf>
    <xf numFmtId="0" fontId="22" fillId="2" borderId="27" xfId="7" applyFont="true" applyFill="true" applyBorder="true" applyAlignment="true">
      <alignment horizontal="center" vertical="center"/>
    </xf>
    <xf numFmtId="2" fontId="22" fillId="2" borderId="28" xfId="7" applyNumberFormat="true" applyFont="true" applyFill="true" applyBorder="true" applyAlignment="true">
      <alignment horizontal="center" vertical="center"/>
    </xf>
    <xf numFmtId="2" fontId="8" fillId="2" borderId="26" xfId="3" applyNumberFormat="true" applyFill="true" applyBorder="true" applyAlignment="true">
      <alignment horizontal="center" vertical="center"/>
    </xf>
    <xf numFmtId="2" fontId="8" fillId="2" borderId="27" xfId="3" applyNumberFormat="true" applyFill="true" applyBorder="true" applyAlignment="true">
      <alignment horizontal="center" vertical="center"/>
    </xf>
    <xf numFmtId="2" fontId="0" fillId="2" borderId="0" xfId="0" applyNumberFormat="true" applyFill="true"/>
    <xf numFmtId="1" fontId="22" fillId="2" borderId="28" xfId="7" applyNumberFormat="true" applyFont="true" applyFill="true" applyBorder="true" applyAlignment="true">
      <alignment horizontal="center" vertical="center"/>
    </xf>
    <xf numFmtId="1" fontId="8" fillId="2" borderId="5" xfId="3" applyNumberFormat="true" applyFill="true" applyBorder="true" applyAlignment="true">
      <alignment horizontal="center" vertical="center"/>
    </xf>
    <xf numFmtId="1" fontId="8" fillId="2" borderId="26" xfId="3" applyNumberFormat="true" applyFill="true" applyBorder="true" applyAlignment="true">
      <alignment horizontal="center" vertical="center"/>
    </xf>
    <xf numFmtId="1" fontId="8" fillId="2" borderId="0" xfId="3" applyNumberFormat="true" applyFill="true" applyAlignment="true">
      <alignment horizontal="center" vertical="center"/>
    </xf>
    <xf numFmtId="1" fontId="8" fillId="2" borderId="27" xfId="3" applyNumberFormat="true" applyFill="true" applyBorder="true" applyAlignment="true">
      <alignment horizontal="center" vertical="center"/>
    </xf>
    <xf numFmtId="1" fontId="8" fillId="2" borderId="2" xfId="3" applyNumberFormat="true" applyFill="true" applyBorder="true" applyAlignment="true">
      <alignment horizontal="center" vertical="center"/>
    </xf>
    <xf numFmtId="0" fontId="0" fillId="2" borderId="0" xfId="7" applyFont="true" applyFill="true" applyAlignment="true">
      <alignment horizontal="center" vertical="center"/>
    </xf>
    <xf numFmtId="0" fontId="45" fillId="12" borderId="19" xfId="0" applyFont="true" applyFill="true" applyBorder="true" applyAlignment="true">
      <alignment vertical="center" wrapText="true" readingOrder="1"/>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29" xfId="0" applyFill="true" applyBorder="true" applyAlignment="true">
      <alignment horizontal="center" vertical="center"/>
    </xf>
    <xf numFmtId="0" fontId="0" fillId="2" borderId="30" xfId="0" applyFill="true" applyBorder="true" applyAlignment="true">
      <alignment horizontal="center" vertical="center"/>
    </xf>
    <xf numFmtId="2" fontId="0" fillId="2" borderId="0" xfId="0" applyNumberFormat="true" applyFill="true" applyAlignment="true">
      <alignment horizontal="center" vertical="center"/>
    </xf>
    <xf numFmtId="0" fontId="0" fillId="2" borderId="0" xfId="7" applyFont="true" applyFill="true" applyAlignment="true">
      <alignment horizontal="left" vertical="center"/>
    </xf>
    <xf numFmtId="0" fontId="47" fillId="2" borderId="0" xfId="0" applyFont="true" applyFill="true"/>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0" fillId="2" borderId="0" xfId="0" applyFill="true" applyAlignment="true">
      <alignment vertical="center"/>
    </xf>
    <xf numFmtId="0" fontId="0" fillId="2" borderId="0" xfId="0" applyFill="true" applyAlignment="true">
      <alignment horizontal="left" vertical="center"/>
    </xf>
    <xf numFmtId="0" fontId="55" fillId="2" borderId="0" xfId="0" applyFont="true" applyFill="true"/>
    <xf numFmtId="0" fontId="4" fillId="2" borderId="4" xfId="0" quotePrefix="true" applyFont="true" applyFill="true" applyBorder="true" applyAlignment="true">
      <alignment horizontal="left" vertical="center"/>
    </xf>
    <xf numFmtId="2" fontId="4" fillId="2" borderId="4" xfId="0" applyNumberFormat="true" applyFont="true" applyFill="true" applyBorder="true" applyAlignment="true">
      <alignment horizontal="center" vertical="center"/>
    </xf>
    <xf numFmtId="0" fontId="4" fillId="2" borderId="4" xfId="0" applyFont="true" applyFill="true" applyBorder="true" applyAlignment="true">
      <alignment horizontal="center" vertical="center"/>
    </xf>
    <xf numFmtId="0" fontId="1" fillId="2" borderId="1" xfId="2" applyFill="true" applyBorder="true" applyAlignment="true">
      <alignment horizontal="left"/>
    </xf>
    <xf numFmtId="1" fontId="1" fillId="2" borderId="26" xfId="2" applyNumberFormat="true" applyFill="true" applyBorder="true" applyAlignment="true">
      <alignment horizontal="center" vertical="center"/>
    </xf>
    <xf numFmtId="1" fontId="1" fillId="2" borderId="17" xfId="2" applyNumberFormat="true" applyFill="true" applyBorder="true" applyAlignment="true">
      <alignment horizontal="center" vertical="center"/>
    </xf>
    <xf numFmtId="9" fontId="1" fillId="2" borderId="0" xfId="1" applyFill="true" applyAlignment="true">
      <alignment horizontal="center" vertical="center"/>
    </xf>
    <xf numFmtId="9" fontId="1" fillId="2" borderId="1" xfId="1" applyFill="true" applyBorder="true" applyAlignment="true">
      <alignment horizontal="center" vertical="center"/>
    </xf>
    <xf numFmtId="175" fontId="22" fillId="2" borderId="0" xfId="2" applyNumberFormat="true" applyFont="true" applyFill="true"/>
    <xf numFmtId="169" fontId="22" fillId="2" borderId="0" xfId="2" applyNumberFormat="true" applyFont="true" applyFill="true" applyAlignment="true">
      <alignment horizontal="center" vertical="center"/>
    </xf>
    <xf numFmtId="166" fontId="22" fillId="2" borderId="2" xfId="2" applyNumberFormat="true" applyFont="true" applyFill="true" applyBorder="true" applyAlignment="true">
      <alignment horizontal="right" vertical="center"/>
    </xf>
    <xf numFmtId="164" fontId="22" fillId="2" borderId="2" xfId="2" applyNumberFormat="true" applyFont="true" applyFill="true" applyBorder="true" applyAlignment="true">
      <alignment horizontal="right" vertical="center"/>
    </xf>
    <xf numFmtId="168" fontId="32" fillId="2" borderId="2" xfId="2" applyNumberFormat="true" applyFont="true" applyFill="true" applyBorder="true"/>
    <xf numFmtId="176" fontId="1" fillId="2" borderId="0" xfId="2" applyNumberFormat="true" applyFill="true" applyAlignment="true">
      <alignment horizontal="center" vertical="center"/>
    </xf>
    <xf numFmtId="0" fontId="4" fillId="2" borderId="26" xfId="0" applyFont="true" applyFill="true" applyBorder="true" applyAlignment="true">
      <alignment horizontal="center" vertical="center"/>
    </xf>
    <xf numFmtId="166" fontId="1" fillId="6" borderId="26" xfId="2" applyNumberFormat="true" applyFill="true" applyBorder="true" applyAlignment="true">
      <alignment horizontal="center" vertical="center"/>
    </xf>
    <xf numFmtId="165" fontId="1" fillId="2" borderId="0" xfId="2" applyNumberFormat="true" applyFill="true"/>
    <xf numFmtId="165" fontId="4" fillId="2" borderId="0" xfId="2" applyNumberFormat="true" applyFont="true" applyFill="true"/>
    <xf numFmtId="165" fontId="1" fillId="2" borderId="1" xfId="2" applyNumberFormat="true" applyFill="true" applyBorder="true"/>
    <xf numFmtId="165" fontId="4" fillId="2" borderId="1" xfId="2" applyNumberFormat="true" applyFont="true" applyFill="true" applyBorder="true"/>
    <xf numFmtId="3" fontId="0" fillId="0" borderId="0" xfId="0" applyNumberFormat="true"/>
    <xf numFmtId="0" fontId="56" fillId="0" borderId="0" xfId="0" applyFont="true" applyAlignment="true">
      <alignment vertical="center" wrapText="true"/>
    </xf>
    <xf numFmtId="0" fontId="45" fillId="0" borderId="0" xfId="0" applyFont="true" applyAlignment="true">
      <alignment horizontal="left"/>
    </xf>
    <xf numFmtId="0" fontId="45" fillId="13" borderId="0" xfId="0" applyFont="true" applyFill="true" applyAlignment="true">
      <alignment horizontal="left"/>
    </xf>
    <xf numFmtId="3" fontId="45" fillId="15" borderId="0" xfId="0" applyNumberFormat="true" applyFont="true" applyFill="true" applyAlignment="true">
      <alignment horizontal="center"/>
    </xf>
    <xf numFmtId="3" fontId="0" fillId="14" borderId="0" xfId="0" applyNumberFormat="true" applyFill="true"/>
    <xf numFmtId="0" fontId="45" fillId="15" borderId="0" xfId="0" applyFont="true" applyFill="true" applyAlignment="true">
      <alignment horizontal="center"/>
    </xf>
    <xf numFmtId="1" fontId="45" fillId="15" borderId="0" xfId="0" applyNumberFormat="true" applyFont="true" applyFill="true" applyAlignment="true">
      <alignment horizontal="center"/>
    </xf>
    <xf numFmtId="0" fontId="0" fillId="0" borderId="0" xfId="0" applyAlignment="true">
      <alignment wrapText="true"/>
    </xf>
    <xf numFmtId="0" fontId="57" fillId="14" borderId="0" xfId="0" applyFont="true" applyFill="true" applyAlignment="true">
      <alignment vertical="center" wrapText="true"/>
    </xf>
    <xf numFmtId="0" fontId="57" fillId="0" borderId="0" xfId="0" applyFont="true" applyAlignment="true">
      <alignment vertical="center" wrapText="true"/>
    </xf>
    <xf numFmtId="3" fontId="45" fillId="0" borderId="0" xfId="0" applyNumberFormat="true" applyFont="true" applyAlignment="true">
      <alignment horizontal="center"/>
    </xf>
    <xf numFmtId="176" fontId="0" fillId="2" borderId="0" xfId="0" applyNumberFormat="true" applyFill="true"/>
    <xf numFmtId="0" fontId="44" fillId="2" borderId="6" xfId="2" applyFont="true" applyFill="true" applyBorder="true"/>
    <xf numFmtId="0" fontId="43" fillId="2" borderId="6" xfId="2" applyFont="true" applyFill="true" applyBorder="true" applyAlignment="true">
      <alignment wrapText="true"/>
    </xf>
    <xf numFmtId="165" fontId="1" fillId="2" borderId="2" xfId="2" applyNumberFormat="true" applyFill="true" applyBorder="true"/>
    <xf numFmtId="165" fontId="1" fillId="2" borderId="2" xfId="2" applyNumberFormat="true" applyFill="true" applyBorder="true" applyAlignment="true">
      <alignment horizontal="center" vertical="center"/>
    </xf>
    <xf numFmtId="0" fontId="0" fillId="19" borderId="0" xfId="0" applyFill="true"/>
    <xf numFmtId="0" fontId="0" fillId="10" borderId="0" xfId="0" applyFill="true"/>
    <xf numFmtId="0" fontId="0" fillId="0" borderId="0" xfId="0" applyAlignment="true">
      <alignment horizontal="center" vertical="center"/>
    </xf>
    <xf numFmtId="0" fontId="0" fillId="19" borderId="0" xfId="0" applyFill="true" applyAlignment="true">
      <alignment horizontal="center" vertical="center" wrapText="true"/>
    </xf>
    <xf numFmtId="0" fontId="0" fillId="10" borderId="0" xfId="0" applyFill="true" applyAlignment="true">
      <alignment horizontal="center" vertical="center" wrapText="true"/>
    </xf>
    <xf numFmtId="0" fontId="0" fillId="0" borderId="0" xfId="0" applyAlignment="true">
      <alignment horizontal="center" vertical="center" wrapText="true"/>
    </xf>
    <xf numFmtId="0" fontId="0" fillId="0" borderId="0" xfId="0" applyAlignment="true">
      <alignment horizontal="left" vertical="center"/>
    </xf>
    <xf numFmtId="0" fontId="0" fillId="14" borderId="0" xfId="0" applyFill="true" applyAlignment="true">
      <alignment horizontal="left" vertical="center"/>
    </xf>
    <xf numFmtId="0" fontId="0" fillId="22" borderId="0" xfId="0" applyFill="true" applyAlignment="true">
      <alignment horizontal="left" vertical="center"/>
    </xf>
    <xf numFmtId="0" fontId="59" fillId="0" borderId="0" xfId="0" applyFont="true" applyAlignment="true">
      <alignment horizontal="center" vertical="center"/>
    </xf>
    <xf numFmtId="0" fontId="5" fillId="23" borderId="0" xfId="0" applyFont="true" applyFill="true" applyAlignment="true">
      <alignment horizontal="center" vertical="center"/>
    </xf>
    <xf numFmtId="0" fontId="5" fillId="23" borderId="0" xfId="0" applyFont="true" applyFill="true" applyAlignment="true">
      <alignment horizontal="left" vertical="center"/>
    </xf>
    <xf numFmtId="0" fontId="5" fillId="24" borderId="0" xfId="0" applyFont="true" applyFill="true" applyAlignment="true">
      <alignment horizontal="center" vertical="center"/>
    </xf>
    <xf numFmtId="0" fontId="5" fillId="24" borderId="0" xfId="0" applyFont="true" applyFill="true" applyAlignment="true">
      <alignment horizontal="left" vertical="center"/>
    </xf>
    <xf numFmtId="0" fontId="5" fillId="25" borderId="0" xfId="0" applyFont="true" applyFill="true" applyAlignment="true">
      <alignment horizontal="left" vertical="center"/>
    </xf>
    <xf numFmtId="0" fontId="0" fillId="26" borderId="0" xfId="0" applyFill="true" applyAlignment="true">
      <alignment horizontal="left" vertical="center"/>
    </xf>
    <xf numFmtId="2" fontId="0" fillId="0" borderId="0" xfId="0" applyNumberFormat="true"/>
    <xf numFmtId="1" fontId="0" fillId="0" borderId="0" xfId="0" applyNumberFormat="true"/>
    <xf numFmtId="0" fontId="0" fillId="0" borderId="0" xfId="0" applyAlignment="true">
      <alignment horizontal="left"/>
    </xf>
    <xf numFmtId="0" fontId="0" fillId="16" borderId="0" xfId="0" applyFill="true"/>
    <xf numFmtId="1" fontId="0" fillId="0" borderId="5" xfId="0" applyNumberFormat="true" applyBorder="true"/>
    <xf numFmtId="17" fontId="0" fillId="0" borderId="0" xfId="0" applyNumberFormat="true" applyAlignment="true">
      <alignment horizontal="right"/>
    </xf>
    <xf numFmtId="0" fontId="3" fillId="0" borderId="0" xfId="0" applyFont="true"/>
    <xf numFmtId="0" fontId="60" fillId="0" borderId="0" xfId="0" applyFont="true"/>
    <xf numFmtId="1" fontId="60" fillId="0" borderId="5" xfId="0" applyNumberFormat="true" applyFont="true" applyBorder="true"/>
    <xf numFmtId="0" fontId="61" fillId="0" borderId="0" xfId="0" applyFont="true"/>
    <xf numFmtId="1" fontId="62" fillId="0" borderId="0" xfId="0" applyNumberFormat="true" applyFont="true"/>
    <xf numFmtId="1" fontId="62" fillId="0" borderId="5" xfId="0" applyNumberFormat="true" applyFont="true" applyBorder="true"/>
    <xf numFmtId="0" fontId="60" fillId="0" borderId="0" xfId="0" applyFont="true" applyAlignment="true">
      <alignment horizontal="left" indent="1"/>
    </xf>
    <xf numFmtId="0" fontId="4" fillId="0" borderId="0" xfId="0" applyFont="true"/>
    <xf numFmtId="0" fontId="63" fillId="0" borderId="0" xfId="0" applyFont="true" applyAlignment="true">
      <alignment horizontal="left"/>
    </xf>
    <xf numFmtId="0" fontId="64" fillId="0" borderId="0" xfId="0" applyFont="true"/>
    <xf numFmtId="0" fontId="63" fillId="0" borderId="0" xfId="0" applyFont="true"/>
    <xf numFmtId="0" fontId="0" fillId="0" borderId="0" xfId="0" applyAlignment="true">
      <alignment horizontal="right"/>
    </xf>
    <xf numFmtId="0" fontId="0" fillId="16" borderId="0" xfId="0" applyFill="true" applyAlignment="true">
      <alignment horizontal="center" vertical="center"/>
    </xf>
    <xf numFmtId="0" fontId="0" fillId="17" borderId="0" xfId="0" applyFill="true" applyAlignment="true">
      <alignment horizontal="center" vertical="center"/>
    </xf>
    <xf numFmtId="0" fontId="5" fillId="18" borderId="0" xfId="0" applyFont="true" applyFill="true" applyAlignment="true">
      <alignment horizontal="center" vertical="center"/>
    </xf>
    <xf numFmtId="0" fontId="0" fillId="10" borderId="0" xfId="0" applyFill="true" applyAlignment="true">
      <alignment horizontal="center" vertical="center"/>
    </xf>
    <xf numFmtId="0" fontId="0" fillId="19" borderId="0" xfId="0" applyFill="true" applyAlignment="true">
      <alignment horizontal="center" vertical="center"/>
    </xf>
    <xf numFmtId="0" fontId="0" fillId="20" borderId="0" xfId="0" applyFill="true" applyAlignment="true">
      <alignment horizontal="center" vertical="center"/>
    </xf>
    <xf numFmtId="1" fontId="0" fillId="0" borderId="0" xfId="0" applyNumberFormat="true" applyAlignment="true">
      <alignment horizontal="center"/>
    </xf>
    <xf numFmtId="9" fontId="0" fillId="0" borderId="0" xfId="1" applyFont="true"/>
    <xf numFmtId="1" fontId="0" fillId="0" borderId="5" xfId="0" applyNumberFormat="true" applyBorder="true" applyAlignment="true">
      <alignment horizontal="center" vertical="center"/>
    </xf>
    <xf numFmtId="0" fontId="0" fillId="0" borderId="5" xfId="0" applyBorder="true" applyAlignment="true">
      <alignment horizontal="center" vertical="center"/>
    </xf>
    <xf numFmtId="0" fontId="3" fillId="0" borderId="2" xfId="0" applyFont="true" applyBorder="true"/>
    <xf numFmtId="0" fontId="60" fillId="0" borderId="2" xfId="0" applyFont="true" applyBorder="true"/>
    <xf numFmtId="0" fontId="61" fillId="0" borderId="2" xfId="0" applyFont="true" applyBorder="true"/>
    <xf numFmtId="0" fontId="0" fillId="0" borderId="2" xfId="0" applyBorder="true" applyAlignment="true">
      <alignment horizontal="center" vertical="center" wrapText="true"/>
    </xf>
    <xf numFmtId="1" fontId="0" fillId="0" borderId="2" xfId="0" applyNumberFormat="true" applyBorder="true" applyAlignment="true">
      <alignment horizontal="center" vertical="center"/>
    </xf>
    <xf numFmtId="0" fontId="0" fillId="0" borderId="2" xfId="0" applyBorder="true" applyAlignment="true">
      <alignment horizontal="center" vertical="center"/>
    </xf>
    <xf numFmtId="0" fontId="4" fillId="2" borderId="2" xfId="0" applyFont="true" applyFill="true" applyBorder="true" applyAlignment="true">
      <alignment vertical="center"/>
    </xf>
    <xf numFmtId="9" fontId="0" fillId="0" borderId="0" xfId="1" applyFont="true" applyAlignment="true">
      <alignment horizontal="center" vertical="center"/>
    </xf>
    <xf numFmtId="0" fontId="4" fillId="0" borderId="0" xfId="0" applyFont="true" applyAlignment="true">
      <alignment horizontal="right"/>
    </xf>
    <xf numFmtId="0" fontId="3" fillId="0" borderId="0" xfId="0" applyFont="true" applyAlignment="true">
      <alignment horizontal="center" vertical="center"/>
    </xf>
    <xf numFmtId="0" fontId="47" fillId="0" borderId="0" xfId="0" applyFont="true"/>
    <xf numFmtId="0" fontId="1" fillId="2" borderId="0" xfId="2" applyFill="true" applyAlignment="true">
      <alignment horizontal="left" vertical="center"/>
    </xf>
    <xf numFmtId="0" fontId="7" fillId="2" borderId="1" xfId="2" applyFont="true" applyFill="true" applyBorder="true" applyAlignment="true">
      <alignment horizontal="left" wrapText="true"/>
    </xf>
    <xf numFmtId="0" fontId="4" fillId="2" borderId="27" xfId="0" applyFont="true" applyFill="true" applyBorder="true" applyAlignment="true">
      <alignment horizontal="center" vertical="center"/>
    </xf>
    <xf numFmtId="0" fontId="4" fillId="2" borderId="2" xfId="0" applyFont="true" applyFill="true" applyBorder="true" applyAlignment="true">
      <alignment horizontal="center" vertical="center"/>
    </xf>
    <xf numFmtId="1" fontId="4" fillId="0" borderId="0" xfId="0" applyNumberFormat="true" applyFont="true"/>
    <xf numFmtId="9" fontId="0" fillId="0" borderId="0" xfId="1" applyFont="true" applyAlignment="true">
      <alignment vertical="center"/>
    </xf>
    <xf numFmtId="165" fontId="1" fillId="6" borderId="26" xfId="2" applyNumberFormat="true" applyFill="true" applyBorder="true" applyAlignment="true">
      <alignment horizontal="center" vertical="center"/>
    </xf>
    <xf numFmtId="165" fontId="0" fillId="6" borderId="0" xfId="0" applyNumberFormat="true" applyFill="true" applyAlignment="true">
      <alignment horizontal="center" vertical="center"/>
    </xf>
    <xf numFmtId="165" fontId="0" fillId="6" borderId="1" xfId="0" applyNumberFormat="true" applyFill="true" applyBorder="true" applyAlignment="true">
      <alignment horizontal="center" vertical="center"/>
    </xf>
    <xf numFmtId="1" fontId="1" fillId="6" borderId="26" xfId="2" applyNumberFormat="true" applyFill="true" applyBorder="true" applyAlignment="true">
      <alignment horizontal="center" vertical="center"/>
    </xf>
    <xf numFmtId="1" fontId="1" fillId="6" borderId="17" xfId="2" applyNumberFormat="true" applyFill="true" applyBorder="true" applyAlignment="true">
      <alignment horizontal="center" vertical="center"/>
    </xf>
    <xf numFmtId="1" fontId="0" fillId="6" borderId="0" xfId="0" applyNumberFormat="true" applyFill="true" applyAlignment="true">
      <alignment horizontal="center" vertical="center"/>
    </xf>
    <xf numFmtId="0" fontId="0" fillId="2" borderId="5" xfId="2" applyFont="true" applyFill="true" applyBorder="true"/>
    <xf numFmtId="1" fontId="1" fillId="2" borderId="28" xfId="2" applyNumberFormat="true" applyFill="true" applyBorder="true" applyAlignment="true">
      <alignment horizontal="center" vertical="center"/>
    </xf>
    <xf numFmtId="1" fontId="0" fillId="2" borderId="5" xfId="0" applyNumberFormat="true" applyFill="true" applyBorder="true" applyAlignment="true">
      <alignment horizontal="center" vertical="center"/>
    </xf>
    <xf numFmtId="1" fontId="0" fillId="2" borderId="0" xfId="0" applyNumberFormat="true" applyFill="true" applyAlignment="true">
      <alignment horizontal="center" vertical="center"/>
    </xf>
    <xf numFmtId="2" fontId="0" fillId="2" borderId="5" xfId="0" applyNumberFormat="true" applyFill="true" applyBorder="true" applyAlignment="true">
      <alignment horizontal="center" vertical="center"/>
    </xf>
    <xf numFmtId="0" fontId="4" fillId="2" borderId="27" xfId="0" applyFont="true" applyFill="true" applyBorder="true" applyAlignment="true">
      <alignment horizontal="center" vertical="center" wrapText="true"/>
    </xf>
    <xf numFmtId="9" fontId="1" fillId="2" borderId="0" xfId="1" applyFill="true" applyBorder="true" applyAlignment="true">
      <alignment horizontal="center" vertical="center"/>
    </xf>
    <xf numFmtId="2" fontId="1" fillId="2" borderId="1" xfId="2" applyNumberFormat="true" applyFill="true" applyBorder="true" applyAlignment="true">
      <alignment horizontal="center" vertical="center"/>
    </xf>
    <xf numFmtId="1" fontId="1" fillId="2" borderId="5" xfId="2" applyNumberFormat="true" applyFill="true" applyBorder="true" applyAlignment="true">
      <alignment horizontal="center" vertical="center"/>
    </xf>
    <xf numFmtId="2" fontId="1" fillId="2" borderId="5" xfId="2" applyNumberFormat="true" applyFill="true" applyBorder="true" applyAlignment="true">
      <alignment horizontal="center" vertical="center"/>
    </xf>
    <xf numFmtId="0" fontId="4" fillId="2" borderId="0" xfId="0" applyFont="true" applyFill="true" applyAlignment="true">
      <alignment horizontal="left" vertical="center" wrapText="true"/>
    </xf>
    <xf numFmtId="0" fontId="4" fillId="2" borderId="2" xfId="0" applyFont="true" applyFill="true" applyBorder="true" applyAlignment="true">
      <alignment horizontal="center" vertical="center" wrapText="true"/>
    </xf>
    <xf numFmtId="9" fontId="0" fillId="2" borderId="0" xfId="1" applyFont="true" applyFill="true"/>
    <xf numFmtId="177" fontId="0" fillId="2" borderId="5" xfId="1" applyNumberFormat="true" applyFont="true" applyFill="true" applyBorder="true" applyAlignment="true">
      <alignment horizontal="center" vertical="center"/>
    </xf>
    <xf numFmtId="177" fontId="0" fillId="2" borderId="0" xfId="1" applyNumberFormat="true" applyFont="true" applyFill="true" applyAlignment="true">
      <alignment horizontal="center" vertical="center"/>
    </xf>
    <xf numFmtId="0" fontId="66" fillId="0" borderId="0" xfId="0" applyFont="true"/>
    <xf numFmtId="0" fontId="0" fillId="0" borderId="0" xfId="0" quotePrefix="true"/>
    <xf numFmtId="2" fontId="0" fillId="0" borderId="0" xfId="1" applyNumberFormat="true" applyFont="true"/>
    <xf numFmtId="177" fontId="0" fillId="0" borderId="0" xfId="1" applyNumberFormat="true" applyFont="true" applyAlignment="true">
      <alignment vertical="center"/>
    </xf>
    <xf numFmtId="0" fontId="0" fillId="0" borderId="0" xfId="1" applyNumberFormat="true" applyFont="true"/>
    <xf numFmtId="166" fontId="0" fillId="0" borderId="0" xfId="1" applyNumberFormat="true" applyFont="true"/>
    <xf numFmtId="9" fontId="0" fillId="0" borderId="0" xfId="1" applyFont="true" applyAlignment="true">
      <alignment horizontal="right"/>
    </xf>
    <xf numFmtId="166" fontId="0" fillId="2" borderId="0" xfId="0" applyNumberFormat="true" applyFill="true"/>
    <xf numFmtId="0" fontId="0" fillId="2" borderId="0" xfId="2" applyFont="true" applyFill="true" applyAlignment="true">
      <alignment vertical="center" wrapText="true"/>
    </xf>
    <xf numFmtId="0" fontId="0" fillId="16" borderId="0" xfId="0" applyFill="true" applyAlignment="true">
      <alignment horizontal="left" vertical="center"/>
    </xf>
    <xf numFmtId="0" fontId="0" fillId="17" borderId="0" xfId="0" applyFill="true" applyAlignment="true">
      <alignment horizontal="left" vertical="center"/>
    </xf>
    <xf numFmtId="0" fontId="5" fillId="18" borderId="0" xfId="0" applyFont="true" applyFill="true" applyAlignment="true">
      <alignment horizontal="left" vertical="center"/>
    </xf>
    <xf numFmtId="0" fontId="0" fillId="10" borderId="0" xfId="0" applyFill="true" applyAlignment="true">
      <alignment horizontal="left" vertical="center"/>
    </xf>
    <xf numFmtId="0" fontId="0" fillId="19" borderId="0" xfId="0" applyFill="true" applyAlignment="true">
      <alignment horizontal="left" vertical="center"/>
    </xf>
    <xf numFmtId="165" fontId="0" fillId="14" borderId="0" xfId="1" applyNumberFormat="true" applyFont="true" applyFill="true" applyAlignment="true">
      <alignment horizontal="center" vertical="center"/>
    </xf>
    <xf numFmtId="165" fontId="0" fillId="2" borderId="0" xfId="1" applyNumberFormat="true" applyFont="true" applyFill="true" applyAlignment="true">
      <alignment horizontal="center" vertical="center"/>
    </xf>
    <xf numFmtId="2" fontId="0" fillId="14" borderId="0" xfId="0" applyNumberFormat="true" applyFill="true" applyAlignment="true">
      <alignment horizontal="center" vertical="center"/>
    </xf>
    <xf numFmtId="178" fontId="0" fillId="2" borderId="0" xfId="0" applyNumberFormat="true" applyFill="true"/>
    <xf numFmtId="177" fontId="1" fillId="2" borderId="1" xfId="1" applyNumberFormat="true" applyFill="true" applyBorder="true" applyAlignment="true">
      <alignment horizontal="center" vertical="center"/>
    </xf>
    <xf numFmtId="9" fontId="1" fillId="2" borderId="5" xfId="1" applyFill="true" applyBorder="true" applyAlignment="true">
      <alignment horizontal="center" vertical="center"/>
    </xf>
    <xf numFmtId="2" fontId="0" fillId="14" borderId="1" xfId="0" applyNumberFormat="true" applyFill="true" applyBorder="true" applyAlignment="true">
      <alignment horizontal="center" vertical="center"/>
    </xf>
    <xf numFmtId="166" fontId="1" fillId="6" borderId="28" xfId="2" applyNumberFormat="true" applyFill="true" applyBorder="true" applyAlignment="true">
      <alignment horizontal="center" vertical="center"/>
    </xf>
    <xf numFmtId="2" fontId="1" fillId="0" borderId="0" xfId="2" applyNumberFormat="true"/>
    <xf numFmtId="0" fontId="7" fillId="2" borderId="5" xfId="2" applyFont="true" applyFill="true" applyBorder="true"/>
    <xf numFmtId="0" fontId="7" fillId="2" borderId="1" xfId="2" applyFont="true" applyFill="true" applyBorder="true"/>
    <xf numFmtId="0" fontId="7" fillId="2" borderId="5" xfId="2" applyFont="true" applyFill="true" applyBorder="true" applyAlignment="true">
      <alignment horizontal="left" wrapText="true"/>
    </xf>
    <xf numFmtId="177" fontId="1" fillId="2" borderId="26" xfId="1" applyNumberFormat="true" applyFill="true" applyBorder="true" applyAlignment="true">
      <alignment horizontal="center" vertical="center"/>
    </xf>
    <xf numFmtId="0" fontId="1" fillId="2" borderId="17" xfId="1" applyNumberFormat="true" applyFill="true" applyBorder="true" applyAlignment="true">
      <alignment horizontal="center" vertical="center"/>
    </xf>
    <xf numFmtId="165" fontId="0" fillId="2" borderId="26" xfId="0" applyNumberFormat="true" applyFill="true" applyBorder="true" applyAlignment="true">
      <alignment horizontal="center" vertical="center"/>
    </xf>
    <xf numFmtId="165" fontId="0" fillId="2" borderId="20" xfId="0" applyNumberFormat="true" applyFill="true" applyBorder="true" applyAlignment="true">
      <alignment horizontal="center" vertical="center"/>
    </xf>
    <xf numFmtId="165" fontId="0" fillId="2" borderId="0" xfId="0" applyNumberFormat="true" applyFill="true" applyAlignment="true">
      <alignment horizontal="center" vertical="center"/>
    </xf>
    <xf numFmtId="165" fontId="0" fillId="2" borderId="27" xfId="0" applyNumberFormat="true" applyFill="true" applyBorder="true" applyAlignment="true">
      <alignment horizontal="center" vertical="center"/>
    </xf>
    <xf numFmtId="165" fontId="0" fillId="2" borderId="25" xfId="0" applyNumberFormat="true" applyFill="true" applyBorder="true" applyAlignment="true">
      <alignment horizontal="center" vertical="center"/>
    </xf>
    <xf numFmtId="165" fontId="0" fillId="2" borderId="2" xfId="0" applyNumberFormat="true" applyFill="true" applyBorder="true" applyAlignment="true">
      <alignment horizontal="center" vertical="center"/>
    </xf>
    <xf numFmtId="1" fontId="0" fillId="2" borderId="0" xfId="0" applyNumberFormat="true" applyFill="true" applyAlignment="true">
      <alignment horizontal="center"/>
    </xf>
    <xf numFmtId="1" fontId="0" fillId="2" borderId="1" xfId="0" applyNumberFormat="true" applyFill="true" applyBorder="true" applyAlignment="true">
      <alignment horizontal="center"/>
    </xf>
    <xf numFmtId="166" fontId="8" fillId="2" borderId="21" xfId="3" applyNumberFormat="true" applyFill="true" applyBorder="true" applyAlignment="true">
      <alignment horizontal="center" vertical="center"/>
    </xf>
    <xf numFmtId="166" fontId="8" fillId="2" borderId="20" xfId="3" applyNumberFormat="true" applyFill="true" applyBorder="true" applyAlignment="true">
      <alignment horizontal="center" vertical="center"/>
    </xf>
    <xf numFmtId="166" fontId="8" fillId="2" borderId="25" xfId="3" applyNumberFormat="true" applyFill="true" applyBorder="true" applyAlignment="true">
      <alignment horizontal="center" vertical="center"/>
    </xf>
    <xf numFmtId="166" fontId="3" fillId="2" borderId="0" xfId="0" applyNumberFormat="true" applyFont="true" applyFill="true"/>
    <xf numFmtId="166" fontId="0" fillId="2" borderId="0" xfId="0" applyNumberFormat="true" applyFill="true" applyAlignment="true">
      <alignment horizontal="right" vertical="center"/>
    </xf>
    <xf numFmtId="166" fontId="47" fillId="2" borderId="0" xfId="0" applyNumberFormat="true" applyFont="true" applyFill="true"/>
    <xf numFmtId="166" fontId="3" fillId="2" borderId="0" xfId="0" applyNumberFormat="true" applyFont="true" applyFill="true" applyAlignment="true">
      <alignment horizontal="right" vertical="center"/>
    </xf>
    <xf numFmtId="171" fontId="3" fillId="2" borderId="0" xfId="0" applyNumberFormat="true" applyFont="true" applyFill="true"/>
    <xf numFmtId="0" fontId="61" fillId="2" borderId="5" xfId="0" applyFont="true" applyFill="true" applyBorder="true"/>
    <xf numFmtId="0" fontId="61" fillId="2" borderId="4" xfId="0" applyFont="true" applyFill="true" applyBorder="true" applyAlignment="true">
      <alignment horizontal="center"/>
    </xf>
    <xf numFmtId="0" fontId="61" fillId="2" borderId="5" xfId="0" applyFont="true" applyFill="true" applyBorder="true" applyAlignment="true">
      <alignment horizontal="center"/>
    </xf>
    <xf numFmtId="0" fontId="61" fillId="2" borderId="2" xfId="0" applyFont="true" applyFill="true" applyBorder="true"/>
    <xf numFmtId="0" fontId="61" fillId="2" borderId="4" xfId="0" applyFont="true" applyFill="true" applyBorder="true"/>
    <xf numFmtId="0" fontId="61" fillId="2" borderId="2" xfId="0" applyFont="true" applyFill="true" applyBorder="true" applyAlignment="true">
      <alignment horizontal="center"/>
    </xf>
    <xf numFmtId="0" fontId="61" fillId="2" borderId="0" xfId="0" applyFont="true" applyFill="true"/>
    <xf numFmtId="166" fontId="61" fillId="2" borderId="0" xfId="0" applyNumberFormat="true" applyFont="true" applyFill="true" applyAlignment="true">
      <alignment horizontal="center"/>
    </xf>
    <xf numFmtId="166" fontId="61" fillId="2" borderId="2" xfId="0" applyNumberFormat="true" applyFont="true" applyFill="true" applyBorder="true" applyAlignment="true">
      <alignment horizontal="center"/>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49" fillId="2" borderId="0" xfId="3" applyFont="true" applyFill="true"/>
    <xf numFmtId="0" fontId="8" fillId="2" borderId="0" xfId="0" applyFont="true" applyFill="true"/>
    <xf numFmtId="164" fontId="0" fillId="2" borderId="0" xfId="0" applyNumberFormat="true" applyFill="true"/>
    <xf numFmtId="49" fontId="0" fillId="2" borderId="0" xfId="0" applyNumberFormat="true" applyFill="true"/>
    <xf numFmtId="49" fontId="8" fillId="2" borderId="0" xfId="0" applyNumberFormat="true" applyFont="true" applyFill="true"/>
    <xf numFmtId="167" fontId="0" fillId="0" borderId="0" xfId="5" applyNumberFormat="true" applyFont="true" applyBorder="true"/>
    <xf numFmtId="172" fontId="0" fillId="0" borderId="0" xfId="0" applyNumberFormat="true"/>
    <xf numFmtId="167" fontId="0" fillId="32" borderId="0" xfId="0" applyNumberFormat="true" applyFill="true"/>
    <xf numFmtId="179" fontId="0" fillId="2" borderId="0" xfId="0" applyNumberFormat="true" applyFill="true"/>
    <xf numFmtId="1" fontId="1" fillId="2" borderId="5" xfId="1" applyNumberFormat="true" applyFill="true" applyBorder="true" applyAlignment="true">
      <alignment horizontal="center" vertical="center"/>
    </xf>
    <xf numFmtId="1" fontId="1" fillId="2" borderId="1" xfId="1" applyNumberFormat="true" applyFill="true" applyBorder="true" applyAlignment="true">
      <alignment horizontal="center" vertical="center"/>
    </xf>
    <xf numFmtId="1" fontId="1" fillId="32" borderId="2" xfId="2" applyNumberFormat="true" applyFill="true" applyBorder="true"/>
    <xf numFmtId="1" fontId="1" fillId="32" borderId="0" xfId="2" applyNumberFormat="true" applyFill="true"/>
    <xf numFmtId="166" fontId="4" fillId="2" borderId="1" xfId="2" applyNumberFormat="true" applyFont="true" applyFill="true" applyBorder="true" applyAlignment="true">
      <alignment horizontal="center" vertical="center"/>
    </xf>
    <xf numFmtId="166" fontId="1" fillId="6" borderId="1" xfId="2" applyNumberFormat="true" applyFill="true" applyBorder="true" applyAlignment="true">
      <alignment horizontal="center" vertical="center"/>
    </xf>
    <xf numFmtId="2" fontId="8" fillId="2" borderId="0" xfId="2" applyNumberFormat="true" applyFont="true" applyFill="true" applyAlignment="true">
      <alignment horizontal="center" vertical="center"/>
    </xf>
    <xf numFmtId="2" fontId="8" fillId="2" borderId="2" xfId="2" applyNumberFormat="true" applyFont="true" applyFill="true" applyBorder="true" applyAlignment="true">
      <alignment horizontal="center" vertical="center"/>
    </xf>
    <xf numFmtId="166" fontId="8" fillId="2" borderId="0" xfId="2" applyNumberFormat="true" applyFont="true" applyFill="true" applyAlignment="true">
      <alignment horizontal="center" vertical="center"/>
    </xf>
    <xf numFmtId="166" fontId="8" fillId="2" borderId="1" xfId="2" applyNumberFormat="true" applyFont="true" applyFill="true" applyBorder="true" applyAlignment="true">
      <alignment horizontal="center" vertical="center"/>
    </xf>
    <xf numFmtId="2" fontId="1" fillId="2" borderId="2" xfId="2" applyNumberFormat="true" applyFill="true" applyBorder="true" applyAlignment="true">
      <alignment horizontal="center" vertical="center"/>
    </xf>
    <xf numFmtId="0" fontId="0" fillId="0" borderId="1" xfId="0" applyBorder="true" applyAlignment="true">
      <alignment horizontal="center" vertical="center"/>
    </xf>
    <xf numFmtId="0" fontId="0" fillId="2" borderId="2" xfId="0" applyFill="true" applyBorder="true"/>
    <xf numFmtId="177" fontId="0" fillId="2" borderId="0" xfId="1" applyNumberFormat="true" applyFont="true" applyFill="true" applyBorder="true" applyAlignment="true">
      <alignment horizontal="center" vertical="center"/>
    </xf>
    <xf numFmtId="1" fontId="1" fillId="33" borderId="5" xfId="2" applyNumberFormat="true" applyFill="true" applyBorder="true" applyAlignment="true">
      <alignment horizontal="center" vertical="center"/>
    </xf>
    <xf numFmtId="1" fontId="1" fillId="33" borderId="1" xfId="2" applyNumberFormat="true" applyFill="true" applyBorder="true" applyAlignment="true">
      <alignment horizontal="center" vertical="center"/>
    </xf>
    <xf numFmtId="0" fontId="0" fillId="0" borderId="28" xfId="0" applyBorder="true" applyAlignment="true">
      <alignment horizontal="center" vertical="center"/>
    </xf>
    <xf numFmtId="0" fontId="0" fillId="33" borderId="5" xfId="0" applyFill="true" applyBorder="true" applyAlignment="true">
      <alignment horizontal="center" vertical="center"/>
    </xf>
    <xf numFmtId="9" fontId="0" fillId="0" borderId="21" xfId="1" applyFont="true" applyFill="true" applyBorder="true" applyAlignment="true">
      <alignment horizontal="center" vertical="center"/>
    </xf>
    <xf numFmtId="0" fontId="0" fillId="34" borderId="26" xfId="0" applyFill="true" applyBorder="true" applyAlignment="true">
      <alignment horizontal="center" vertical="center"/>
    </xf>
    <xf numFmtId="0" fontId="0" fillId="34" borderId="0" xfId="0" applyFill="true" applyAlignment="true">
      <alignment horizontal="center" vertical="center"/>
    </xf>
    <xf numFmtId="9" fontId="0" fillId="0" borderId="20" xfId="1" applyFont="true" applyBorder="true" applyAlignment="true">
      <alignment horizontal="center" vertical="center"/>
    </xf>
    <xf numFmtId="0" fontId="0" fillId="0" borderId="26" xfId="0" applyBorder="true" applyAlignment="true">
      <alignment horizontal="center" vertical="center"/>
    </xf>
    <xf numFmtId="0" fontId="0" fillId="34" borderId="27" xfId="0" applyFill="true" applyBorder="true" applyAlignment="true">
      <alignment horizontal="center" vertical="center"/>
    </xf>
    <xf numFmtId="0" fontId="0" fillId="33" borderId="2" xfId="0" applyFill="true" applyBorder="true" applyAlignment="true">
      <alignment horizontal="center" vertical="center"/>
    </xf>
    <xf numFmtId="9" fontId="0" fillId="0" borderId="25" xfId="1" applyFont="true" applyFill="true" applyBorder="true" applyAlignment="true">
      <alignment horizontal="center" vertical="center"/>
    </xf>
    <xf numFmtId="0" fontId="0" fillId="33" borderId="0" xfId="0" applyFill="true" applyAlignment="true">
      <alignment horizontal="center" vertical="center"/>
    </xf>
    <xf numFmtId="9" fontId="0" fillId="0" borderId="0" xfId="0" applyNumberFormat="true"/>
    <xf numFmtId="9" fontId="0" fillId="0" borderId="0" xfId="0" applyNumberFormat="true" applyAlignment="true">
      <alignment horizontal="center" vertical="center"/>
    </xf>
    <xf numFmtId="164" fontId="0" fillId="2" borderId="0" xfId="12" applyFont="true" applyFill="true"/>
    <xf numFmtId="0" fontId="45" fillId="2" borderId="2" xfId="0" applyFont="true" applyFill="true" applyBorder="true" applyAlignment="true">
      <alignment horizontal="center" wrapText="true" readingOrder="1"/>
    </xf>
    <xf numFmtId="0" fontId="0" fillId="2" borderId="2" xfId="0" applyFill="true" applyBorder="true" applyAlignment="true">
      <alignment horizontal="center"/>
    </xf>
    <xf numFmtId="0" fontId="0" fillId="2" borderId="2" xfId="0" applyFill="true" applyBorder="true" applyAlignment="true">
      <alignment horizontal="center" wrapText="true"/>
    </xf>
    <xf numFmtId="0" fontId="23" fillId="2" borderId="0" xfId="13" applyFill="true"/>
    <xf numFmtId="0" fontId="23" fillId="2" borderId="0" xfId="13" applyFill="true" applyAlignment="true">
      <alignment horizontal="left"/>
    </xf>
    <xf numFmtId="0" fontId="23" fillId="2" borderId="2" xfId="13" applyFill="true" applyBorder="true"/>
    <xf numFmtId="0" fontId="23" fillId="2" borderId="0" xfId="13" applyFill="true" applyAlignment="true">
      <alignment horizontal="center"/>
    </xf>
    <xf numFmtId="0" fontId="68" fillId="2" borderId="2" xfId="13" applyFont="true" applyFill="true" applyBorder="true" applyAlignment="true">
      <alignment horizontal="center"/>
    </xf>
    <xf numFmtId="1" fontId="23" fillId="2" borderId="0" xfId="13" applyNumberFormat="true" applyFill="true"/>
    <xf numFmtId="1" fontId="23" fillId="2" borderId="0" xfId="13" applyNumberFormat="true" applyFill="true" applyAlignment="true">
      <alignment horizontal="center"/>
    </xf>
    <xf numFmtId="0" fontId="23" fillId="35" borderId="0" xfId="13" applyFill="true"/>
    <xf numFmtId="166" fontId="23" fillId="2" borderId="0" xfId="13" applyNumberFormat="true" applyFill="true"/>
    <xf numFmtId="2" fontId="23" fillId="2" borderId="0" xfId="13" applyNumberFormat="true" applyFill="true"/>
    <xf numFmtId="166" fontId="23" fillId="2" borderId="0" xfId="13" applyNumberFormat="true" applyFill="true" applyAlignment="true">
      <alignment horizontal="center"/>
    </xf>
    <xf numFmtId="0" fontId="68" fillId="2" borderId="0" xfId="13" applyFont="true" applyFill="true"/>
    <xf numFmtId="0" fontId="69" fillId="36" borderId="0" xfId="0" applyFont="true" applyFill="true"/>
    <xf numFmtId="0" fontId="23" fillId="2" borderId="2" xfId="13" applyFill="true" applyBorder="true" applyAlignment="true">
      <alignment horizontal="center"/>
    </xf>
    <xf numFmtId="0" fontId="23" fillId="2" borderId="0" xfId="13" applyFill="true" applyAlignment="true">
      <alignment vertical="top"/>
    </xf>
    <xf numFmtId="1" fontId="23" fillId="2" borderId="0" xfId="1" applyNumberFormat="true" applyFont="true" applyFill="true"/>
    <xf numFmtId="1" fontId="23" fillId="2" borderId="0" xfId="13" applyNumberFormat="true" applyFill="true" applyAlignment="true">
      <alignment vertical="top"/>
    </xf>
    <xf numFmtId="0" fontId="23" fillId="2" borderId="0" xfId="13" applyFill="true" applyAlignment="true">
      <alignment vertical="center"/>
    </xf>
    <xf numFmtId="0" fontId="23" fillId="2" borderId="2" xfId="13" applyFill="true" applyBorder="true" applyAlignment="true">
      <alignment vertical="center"/>
    </xf>
    <xf numFmtId="1" fontId="23" fillId="2" borderId="2" xfId="13" applyNumberFormat="true" applyFill="true" applyBorder="true"/>
    <xf numFmtId="0" fontId="0" fillId="2" borderId="8" xfId="0" applyFill="true" applyBorder="true" applyAlignment="true">
      <alignment horizontal="left" vertical="center"/>
    </xf>
    <xf numFmtId="0" fontId="0" fillId="2" borderId="8" xfId="0" applyFill="true" applyBorder="true"/>
    <xf numFmtId="1" fontId="0" fillId="2" borderId="8" xfId="0" applyNumberFormat="true" applyFill="true" applyBorder="true"/>
    <xf numFmtId="0" fontId="71" fillId="2" borderId="0" xfId="2" applyFont="true" applyFill="true" applyAlignment="true">
      <alignment horizontal="center" vertical="center"/>
    </xf>
    <xf numFmtId="0" fontId="23" fillId="2" borderId="31" xfId="13" applyFill="true" applyBorder="true" applyAlignment="true">
      <alignment horizontal="center"/>
    </xf>
    <xf numFmtId="0" fontId="70" fillId="2" borderId="0" xfId="2" applyFont="true" applyFill="true" applyAlignment="true">
      <alignment horizontal="center" vertical="center" wrapText="true"/>
    </xf>
    <xf numFmtId="0" fontId="72" fillId="2" borderId="31" xfId="13" applyFont="true" applyFill="true" applyBorder="true" applyAlignment="true">
      <alignment horizontal="center"/>
    </xf>
    <xf numFmtId="0" fontId="0" fillId="2" borderId="0" xfId="0" applyFill="true" applyAlignment="true">
      <alignment horizontal="center"/>
    </xf>
    <xf numFmtId="2" fontId="71" fillId="35" borderId="0" xfId="2" applyNumberFormat="true" applyFont="true" applyFill="true" applyAlignment="true">
      <alignment horizontal="center" vertical="center"/>
    </xf>
    <xf numFmtId="0" fontId="71" fillId="2" borderId="1" xfId="13" applyFont="true" applyFill="true" applyBorder="true"/>
    <xf numFmtId="0" fontId="70" fillId="2" borderId="1" xfId="2" applyFont="true" applyFill="true" applyBorder="true" applyAlignment="true">
      <alignment horizontal="center" vertical="center" wrapText="true"/>
    </xf>
    <xf numFmtId="0" fontId="44" fillId="2" borderId="0" xfId="2" applyFont="true" applyFill="true"/>
    <xf numFmtId="0" fontId="73" fillId="2" borderId="0" xfId="2" applyFont="true" applyFill="true" applyAlignment="true">
      <alignment wrapText="true"/>
    </xf>
    <xf numFmtId="0" fontId="71" fillId="2" borderId="0" xfId="13" applyFont="true" applyFill="true"/>
    <xf numFmtId="0" fontId="43" fillId="2" borderId="0" xfId="2" applyFont="true" applyFill="true" applyAlignment="true">
      <alignment wrapText="true"/>
    </xf>
    <xf numFmtId="0" fontId="74" fillId="2" borderId="0" xfId="2" applyFont="true" applyFill="true" applyAlignment="true">
      <alignment horizontal="left" indent="1"/>
    </xf>
    <xf numFmtId="2" fontId="71" fillId="2" borderId="0" xfId="2" applyNumberFormat="true" applyFont="true" applyFill="true" applyAlignment="true">
      <alignment horizontal="center" vertical="center"/>
    </xf>
    <xf numFmtId="2" fontId="71" fillId="6" borderId="0" xfId="2" applyNumberFormat="true" applyFont="true" applyFill="true" applyAlignment="true">
      <alignment horizontal="center" vertical="center"/>
    </xf>
    <xf numFmtId="0" fontId="74" fillId="2" borderId="2" xfId="2" applyFont="true" applyFill="true" applyBorder="true" applyAlignment="true">
      <alignment horizontal="left" indent="1"/>
    </xf>
    <xf numFmtId="2" fontId="71" fillId="6" borderId="2" xfId="2" applyNumberFormat="true" applyFont="true" applyFill="true" applyBorder="true" applyAlignment="true">
      <alignment horizontal="center" vertical="center"/>
    </xf>
    <xf numFmtId="0" fontId="71" fillId="2" borderId="2" xfId="2" applyFont="true" applyFill="true" applyBorder="true" applyAlignment="true">
      <alignment horizontal="center" vertical="center"/>
    </xf>
    <xf numFmtId="0" fontId="74" fillId="2" borderId="1" xfId="2" applyFont="true" applyFill="true" applyBorder="true" applyAlignment="true">
      <alignment horizontal="left" indent="1"/>
    </xf>
    <xf numFmtId="2" fontId="71" fillId="6" borderId="1" xfId="2" applyNumberFormat="true" applyFont="true" applyFill="true" applyBorder="true" applyAlignment="true">
      <alignment horizontal="center" vertical="center"/>
    </xf>
    <xf numFmtId="0" fontId="71" fillId="2" borderId="1" xfId="2" applyFont="true" applyFill="true" applyBorder="true" applyAlignment="true">
      <alignment horizontal="center" vertical="center"/>
    </xf>
    <xf numFmtId="2" fontId="71" fillId="0" borderId="0" xfId="2" applyNumberFormat="true" applyFont="true" applyAlignment="true">
      <alignment horizontal="center" vertical="center"/>
    </xf>
    <xf numFmtId="0" fontId="73" fillId="2" borderId="0" xfId="2" applyFont="true" applyFill="true" applyAlignment="true">
      <alignment horizontal="center" vertical="center"/>
    </xf>
    <xf numFmtId="2" fontId="73" fillId="6" borderId="0" xfId="2" applyNumberFormat="true" applyFont="true" applyFill="true" applyAlignment="true">
      <alignment horizontal="center" vertical="center"/>
    </xf>
    <xf numFmtId="2" fontId="73" fillId="6" borderId="2" xfId="2" applyNumberFormat="true" applyFont="true" applyFill="true" applyBorder="true" applyAlignment="true">
      <alignment horizontal="center" vertical="center"/>
    </xf>
    <xf numFmtId="166" fontId="71" fillId="0" borderId="0" xfId="2" applyNumberFormat="true" applyFont="true" applyAlignment="true">
      <alignment horizontal="center" vertical="center"/>
    </xf>
    <xf numFmtId="166" fontId="73" fillId="6" borderId="0" xfId="2" applyNumberFormat="true" applyFont="true" applyFill="true" applyAlignment="true">
      <alignment horizontal="center" vertical="center"/>
    </xf>
    <xf numFmtId="166" fontId="73" fillId="6" borderId="1" xfId="2" applyNumberFormat="true" applyFont="true" applyFill="true" applyBorder="true" applyAlignment="true">
      <alignment horizontal="center" vertical="center"/>
    </xf>
    <xf numFmtId="0" fontId="71" fillId="2" borderId="31" xfId="13" applyFont="true" applyFill="true" applyBorder="true"/>
    <xf numFmtId="166" fontId="71" fillId="2" borderId="31" xfId="2" applyNumberFormat="true" applyFont="true" applyFill="true" applyBorder="true" applyAlignment="true">
      <alignment horizontal="center" vertical="center"/>
    </xf>
    <xf numFmtId="0" fontId="71" fillId="2" borderId="31" xfId="2" applyFont="true" applyFill="true" applyBorder="true" applyAlignment="true">
      <alignment horizontal="center" vertical="center"/>
    </xf>
    <xf numFmtId="0" fontId="70" fillId="2" borderId="0" xfId="2" applyFont="true" applyFill="true" applyAlignment="true">
      <alignment horizontal="center"/>
    </xf>
    <xf numFmtId="0" fontId="0" fillId="2" borderId="0" xfId="0" applyFill="true" applyAlignment="true">
      <alignment wrapText="true"/>
    </xf>
    <xf numFmtId="0" fontId="0" fillId="2" borderId="4" xfId="0" applyFill="true" applyBorder="true" applyAlignment="true">
      <alignment wrapText="true"/>
    </xf>
    <xf numFmtId="0" fontId="3" fillId="2" borderId="0" xfId="0" applyFont="true" applyFill="true" applyAlignment="true">
      <alignment wrapText="true"/>
    </xf>
    <xf numFmtId="0" fontId="0" fillId="33" borderId="0" xfId="0" applyFill="true" applyAlignment="true">
      <alignment horizontal="left" vertical="center"/>
    </xf>
    <xf numFmtId="0" fontId="0" fillId="20" borderId="2" xfId="0" applyFill="true" applyBorder="true" applyAlignment="true">
      <alignment horizontal="left" vertical="center"/>
    </xf>
    <xf numFmtId="1" fontId="0" fillId="2" borderId="2" xfId="0" applyNumberFormat="true" applyFill="true" applyBorder="true" applyAlignment="true">
      <alignment horizontal="center" vertical="center"/>
    </xf>
    <xf numFmtId="165" fontId="0" fillId="14" borderId="2" xfId="1" applyNumberFormat="true" applyFont="true" applyFill="true" applyBorder="true" applyAlignment="true">
      <alignment horizontal="center" vertical="center"/>
    </xf>
    <xf numFmtId="2" fontId="0" fillId="14" borderId="2" xfId="0" applyNumberFormat="true" applyFill="true" applyBorder="true" applyAlignment="true">
      <alignment horizontal="center" vertical="center"/>
    </xf>
    <xf numFmtId="0" fontId="1" fillId="2" borderId="25" xfId="7" applyFill="true" applyBorder="true" applyAlignment="true">
      <alignment horizontal="center"/>
    </xf>
    <xf numFmtId="165" fontId="1" fillId="2" borderId="2" xfId="7" applyNumberFormat="true" applyFill="true" applyBorder="true" applyAlignment="true">
      <alignment horizontal="center"/>
    </xf>
    <xf numFmtId="2" fontId="1" fillId="2" borderId="2" xfId="7" applyNumberFormat="true" applyFill="true" applyBorder="true"/>
    <xf numFmtId="166" fontId="22" fillId="22" borderId="0" xfId="7" applyNumberFormat="true" applyFont="true" applyFill="true" applyAlignment="true">
      <alignment horizontal="center" vertical="center"/>
    </xf>
    <xf numFmtId="2" fontId="9" fillId="22" borderId="0" xfId="3" applyNumberFormat="true" applyFont="true" applyFill="true" applyAlignment="true">
      <alignment horizontal="center" vertical="center"/>
    </xf>
    <xf numFmtId="166" fontId="22" fillId="22" borderId="2" xfId="7" applyNumberFormat="true" applyFont="true" applyFill="true" applyBorder="true" applyAlignment="true">
      <alignment horizontal="center" vertical="center"/>
    </xf>
    <xf numFmtId="2" fontId="9" fillId="22" borderId="2" xfId="3" applyNumberFormat="true" applyFont="true" applyFill="true" applyBorder="true" applyAlignment="true">
      <alignment horizontal="center" vertical="center"/>
    </xf>
    <xf numFmtId="2" fontId="22" fillId="22" borderId="2" xfId="7" applyNumberFormat="true" applyFont="true" applyFill="true" applyBorder="true" applyAlignment="true">
      <alignment horizontal="center" vertical="center"/>
    </xf>
    <xf numFmtId="166" fontId="22" fillId="22" borderId="0" xfId="7" applyNumberFormat="true" applyFont="true" applyFill="true" applyAlignment="true">
      <alignment horizontal="center"/>
    </xf>
    <xf numFmtId="173" fontId="22" fillId="22" borderId="0" xfId="7" applyNumberFormat="true" applyFont="true" applyFill="true" applyAlignment="true">
      <alignment horizontal="center" vertical="center"/>
    </xf>
    <xf numFmtId="0" fontId="0" fillId="31" borderId="0" xfId="0" applyFill="true" applyAlignment="true">
      <alignment horizontal="center" vertical="center"/>
    </xf>
    <xf numFmtId="0" fontId="0" fillId="0" borderId="27" xfId="0" applyBorder="true" applyAlignment="true">
      <alignment horizontal="center" vertical="center"/>
    </xf>
    <xf numFmtId="0" fontId="0" fillId="0" borderId="26" xfId="0" applyBorder="true" applyAlignment="true">
      <alignment horizontal="left" vertical="center"/>
    </xf>
    <xf numFmtId="0" fontId="0" fillId="14" borderId="26" xfId="0" applyFill="true" applyBorder="true" applyAlignment="true">
      <alignment horizontal="center" vertical="center"/>
    </xf>
    <xf numFmtId="0" fontId="0" fillId="0" borderId="28" xfId="0" applyBorder="true" applyAlignment="true">
      <alignment horizontal="left" vertical="center"/>
    </xf>
    <xf numFmtId="0" fontId="0" fillId="0" borderId="27" xfId="0" applyBorder="true" applyAlignment="true">
      <alignment horizontal="left" vertical="center"/>
    </xf>
    <xf numFmtId="0" fontId="75" fillId="0" borderId="26" xfId="14" applyBorder="true" applyAlignment="true">
      <alignment horizontal="left"/>
    </xf>
    <xf numFmtId="0" fontId="75" fillId="0" borderId="26" xfId="14" applyBorder="true" applyAlignment="true">
      <alignment horizontal="left" vertical="center"/>
    </xf>
    <xf numFmtId="0" fontId="0" fillId="14" borderId="4" xfId="0" applyFill="true" applyBorder="true" applyAlignment="true">
      <alignment horizontal="center" vertical="center"/>
    </xf>
    <xf numFmtId="0" fontId="0" fillId="14" borderId="29" xfId="0" applyFill="true" applyBorder="true" applyAlignment="true">
      <alignment horizontal="center" vertical="center"/>
    </xf>
    <xf numFmtId="0" fontId="0" fillId="2" borderId="2" xfId="0" applyFill="true" applyBorder="true" applyAlignment="true">
      <alignment vertical="center"/>
    </xf>
    <xf numFmtId="0" fontId="0" fillId="2" borderId="26" xfId="0" applyFill="true" applyBorder="true" applyAlignment="true">
      <alignment horizontal="center" vertical="center"/>
    </xf>
    <xf numFmtId="0" fontId="0" fillId="2" borderId="30" xfId="0" applyFill="true" applyBorder="true" applyAlignment="true">
      <alignment horizontal="center" vertical="center" wrapText="true"/>
    </xf>
    <xf numFmtId="0" fontId="0" fillId="2" borderId="4" xfId="0" applyFill="true" applyBorder="true" applyAlignment="true">
      <alignment horizontal="center" vertical="center" wrapText="true"/>
    </xf>
    <xf numFmtId="0" fontId="0" fillId="2" borderId="29" xfId="0" applyFill="true" applyBorder="true" applyAlignment="true">
      <alignment horizontal="center" vertical="center" wrapText="true"/>
    </xf>
    <xf numFmtId="0" fontId="23" fillId="2" borderId="0" xfId="13" applyFill="true" applyAlignment="true">
      <alignment wrapText="true"/>
    </xf>
    <xf numFmtId="0" fontId="77" fillId="2" borderId="1" xfId="0" applyFont="true" applyFill="true" applyBorder="true" applyProtection="true">
      <protection locked="false"/>
    </xf>
    <xf numFmtId="0" fontId="77" fillId="2" borderId="1" xfId="0" applyFont="true" applyFill="true" applyBorder="true" applyAlignment="true" applyProtection="true">
      <alignment horizontal="center"/>
      <protection locked="false"/>
    </xf>
    <xf numFmtId="0" fontId="77" fillId="2" borderId="0" xfId="0" applyFont="true" applyFill="true" applyProtection="true">
      <protection locked="false"/>
    </xf>
    <xf numFmtId="1" fontId="80" fillId="2" borderId="0" xfId="0" applyNumberFormat="true" applyFont="true" applyFill="true" applyAlignment="true" applyProtection="true">
      <alignment horizontal="center"/>
      <protection locked="false"/>
    </xf>
    <xf numFmtId="3" fontId="77" fillId="2" borderId="0" xfId="0" applyNumberFormat="true" applyFont="true" applyFill="true" applyAlignment="true" applyProtection="true">
      <alignment horizontal="center"/>
      <protection locked="false"/>
    </xf>
    <xf numFmtId="1" fontId="77" fillId="2" borderId="0" xfId="0" applyNumberFormat="true" applyFont="true" applyFill="true" applyAlignment="true" applyProtection="true">
      <alignment horizontal="center"/>
      <protection locked="false"/>
    </xf>
    <xf numFmtId="0" fontId="79" fillId="2" borderId="0" xfId="0" applyFont="true" applyFill="true" applyProtection="true">
      <protection locked="false"/>
    </xf>
    <xf numFmtId="0" fontId="79" fillId="2" borderId="2" xfId="0" applyFont="true" applyFill="true" applyBorder="true" applyProtection="true">
      <protection locked="false"/>
    </xf>
    <xf numFmtId="1" fontId="77" fillId="2" borderId="0" xfId="0" applyNumberFormat="true" applyFont="true" applyFill="true" applyProtection="true">
      <protection locked="false"/>
    </xf>
    <xf numFmtId="0" fontId="79" fillId="2" borderId="4" xfId="0" applyFont="true" applyFill="true" applyBorder="true" applyProtection="true">
      <protection locked="false"/>
    </xf>
    <xf numFmtId="37" fontId="78" fillId="2" borderId="4" xfId="12" applyNumberFormat="true" applyFont="true" applyFill="true" applyBorder="true" applyAlignment="true" applyProtection="true">
      <alignment horizontal="center"/>
      <protection locked="false"/>
    </xf>
    <xf numFmtId="3" fontId="77" fillId="2" borderId="4" xfId="0" applyNumberFormat="true" applyFont="true" applyFill="true" applyBorder="true" applyAlignment="true" applyProtection="true">
      <alignment horizontal="center"/>
      <protection locked="false"/>
    </xf>
    <xf numFmtId="180" fontId="0" fillId="0" borderId="4" xfId="0" applyNumberFormat="true" applyBorder="true" applyAlignment="true" applyProtection="true">
      <alignment horizontal="center"/>
      <protection locked="false"/>
    </xf>
    <xf numFmtId="0" fontId="79" fillId="2" borderId="3" xfId="0" applyFont="true" applyFill="true" applyBorder="true" applyAlignment="true" applyProtection="true">
      <alignment horizontal="center" vertical="center" wrapText="true"/>
      <protection locked="false"/>
    </xf>
    <xf numFmtId="0" fontId="78" fillId="2" borderId="3" xfId="0" applyFont="true" applyFill="true" applyBorder="true" applyAlignment="true" applyProtection="true">
      <alignment horizontal="center" vertical="center" wrapText="true"/>
      <protection locked="false"/>
    </xf>
    <xf numFmtId="1" fontId="81" fillId="2" borderId="3" xfId="0" applyNumberFormat="true" applyFont="true" applyFill="true" applyBorder="true" applyAlignment="true" applyProtection="true">
      <alignment horizontal="center" vertical="center" wrapText="true"/>
      <protection locked="false"/>
    </xf>
    <xf numFmtId="0" fontId="8" fillId="10" borderId="0" xfId="3" applyFill="true" applyAlignment="true">
      <alignment horizontal="center"/>
    </xf>
    <xf numFmtId="0" fontId="8" fillId="11" borderId="0" xfId="3" applyFill="true" applyAlignment="true">
      <alignment horizontal="center"/>
    </xf>
    <xf numFmtId="1" fontId="1" fillId="0" borderId="0" xfId="2" applyNumberFormat="true"/>
    <xf numFmtId="181" fontId="1" fillId="2" borderId="0" xfId="1" applyNumberFormat="true" applyFill="true" applyAlignment="true" applyProtection="true">
      <alignment horizontal="center" vertical="center"/>
      <protection locked="false"/>
    </xf>
    <xf numFmtId="165" fontId="0" fillId="2" borderId="0" xfId="0" applyNumberFormat="true" applyFill="true"/>
    <xf numFmtId="3" fontId="0" fillId="2" borderId="0" xfId="0" applyNumberFormat="true" applyFill="true"/>
    <xf numFmtId="0" fontId="82" fillId="2" borderId="0" xfId="0" applyFont="true" applyFill="true"/>
    <xf numFmtId="0" fontId="83" fillId="2" borderId="0" xfId="0" applyFont="true" applyFill="true"/>
    <xf numFmtId="0" fontId="84" fillId="2" borderId="27" xfId="0" applyFont="true" applyFill="true" applyBorder="true" applyAlignment="true">
      <alignment horizontal="center" vertical="center"/>
    </xf>
    <xf numFmtId="0" fontId="84" fillId="2" borderId="2" xfId="0" applyFont="true" applyFill="true" applyBorder="true" applyAlignment="true">
      <alignment horizontal="center" vertical="center"/>
    </xf>
    <xf numFmtId="1" fontId="83" fillId="33" borderId="26" xfId="2" applyNumberFormat="true" applyFont="true" applyFill="true" applyBorder="true" applyAlignment="true">
      <alignment horizontal="center" vertical="center"/>
    </xf>
    <xf numFmtId="0" fontId="83" fillId="2" borderId="0" xfId="0" applyFont="true" applyFill="true" applyAlignment="true">
      <alignment horizontal="center" vertical="center"/>
    </xf>
    <xf numFmtId="0" fontId="83" fillId="2" borderId="0" xfId="2" applyFont="true" applyFill="true" applyAlignment="true">
      <alignment horizontal="center" vertical="center"/>
    </xf>
    <xf numFmtId="2" fontId="83" fillId="33" borderId="26" xfId="2" applyNumberFormat="true" applyFont="true" applyFill="true" applyBorder="true" applyAlignment="true">
      <alignment horizontal="center" vertical="center"/>
    </xf>
    <xf numFmtId="1" fontId="83" fillId="33" borderId="0" xfId="0" applyNumberFormat="true" applyFont="true" applyFill="true" applyAlignment="true">
      <alignment horizontal="center" vertical="center"/>
    </xf>
    <xf numFmtId="166" fontId="83" fillId="33" borderId="0" xfId="0" applyNumberFormat="true" applyFont="true" applyFill="true" applyAlignment="true">
      <alignment horizontal="center" vertical="center"/>
    </xf>
    <xf numFmtId="1" fontId="83" fillId="33" borderId="17" xfId="2" applyNumberFormat="true" applyFont="true" applyFill="true" applyBorder="true" applyAlignment="true">
      <alignment horizontal="center" vertical="center"/>
    </xf>
    <xf numFmtId="166" fontId="83" fillId="33" borderId="1" xfId="0" applyNumberFormat="true" applyFont="true" applyFill="true" applyBorder="true" applyAlignment="true">
      <alignment horizontal="center" vertical="center"/>
    </xf>
    <xf numFmtId="0" fontId="85" fillId="2" borderId="0" xfId="0" applyFont="true" applyFill="true"/>
    <xf numFmtId="0" fontId="85" fillId="2" borderId="0" xfId="0" applyFont="true" applyFill="true" applyAlignment="true">
      <alignment horizontal="center" vertical="center"/>
    </xf>
    <xf numFmtId="0" fontId="85" fillId="2" borderId="0" xfId="7" applyFont="true" applyFill="true" applyProtection="true">
      <protection locked="false"/>
    </xf>
    <xf numFmtId="1" fontId="1" fillId="6" borderId="5" xfId="2" applyNumberFormat="true" applyFill="true" applyBorder="true" applyAlignment="true">
      <alignment horizontal="center" vertical="center"/>
    </xf>
    <xf numFmtId="165" fontId="1" fillId="6" borderId="1" xfId="2" applyNumberFormat="true" applyFill="true" applyBorder="true" applyAlignment="true">
      <alignment horizontal="center" vertical="center"/>
    </xf>
    <xf numFmtId="0" fontId="5" fillId="2" borderId="0" xfId="7" applyFont="true" applyFill="true"/>
    <xf numFmtId="0" fontId="5" fillId="2" borderId="0" xfId="7" applyFont="true" applyFill="true" applyProtection="true">
      <protection locked="false"/>
    </xf>
    <xf numFmtId="0" fontId="86" fillId="2" borderId="0" xfId="3" applyFont="true" applyFill="true" applyProtection="true">
      <protection locked="false"/>
    </xf>
    <xf numFmtId="0" fontId="87" fillId="0" borderId="0" xfId="0" applyFont="true" applyAlignment="true">
      <alignment horizontal="center" vertical="center" wrapText="true" readingOrder="1"/>
    </xf>
    <xf numFmtId="0" fontId="88" fillId="2" borderId="0" xfId="0" applyFont="true" applyFill="true" applyAlignment="true">
      <alignment wrapText="true"/>
    </xf>
    <xf numFmtId="0" fontId="0" fillId="2" borderId="0" xfId="0" applyFill="true" applyAlignment="true">
      <alignment horizontal="right"/>
    </xf>
    <xf numFmtId="2" fontId="0" fillId="2" borderId="0" xfId="0" applyNumberFormat="true" applyFill="true" applyAlignment="true">
      <alignment horizontal="center"/>
    </xf>
    <xf numFmtId="0" fontId="0" fillId="2" borderId="2" xfId="0" applyFill="true" applyBorder="true" applyAlignment="true">
      <alignment horizontal="right"/>
    </xf>
    <xf numFmtId="2" fontId="0" fillId="2" borderId="2" xfId="0" applyNumberFormat="true" applyFill="true" applyBorder="true" applyAlignment="true">
      <alignment horizontal="center" vertical="center"/>
    </xf>
    <xf numFmtId="0" fontId="4" fillId="2" borderId="2" xfId="2" applyFont="true" applyFill="true" applyBorder="true" applyAlignment="true">
      <alignment horizontal="center" vertical="center"/>
    </xf>
    <xf numFmtId="0" fontId="4" fillId="2" borderId="27" xfId="2" applyFont="true" applyFill="true" applyBorder="true" applyAlignment="true">
      <alignment horizontal="center" vertical="center"/>
    </xf>
    <xf numFmtId="2" fontId="0" fillId="2" borderId="26" xfId="0" applyNumberFormat="true" applyFill="true" applyBorder="true" applyAlignment="true">
      <alignment horizontal="center" vertical="center"/>
    </xf>
    <xf numFmtId="2" fontId="0" fillId="2" borderId="27" xfId="0" applyNumberFormat="true" applyFill="true" applyBorder="true" applyAlignment="true">
      <alignment horizontal="center" vertical="center"/>
    </xf>
    <xf numFmtId="2" fontId="0" fillId="2" borderId="26" xfId="0" applyNumberFormat="true" applyFill="true" applyBorder="true" applyAlignment="true">
      <alignment horizontal="center"/>
    </xf>
    <xf numFmtId="0" fontId="4" fillId="2" borderId="25" xfId="0" applyFont="true" applyFill="true" applyBorder="true" applyAlignment="true">
      <alignment horizontal="center"/>
    </xf>
    <xf numFmtId="0" fontId="0" fillId="2" borderId="0" xfId="0" quotePrefix="true" applyFill="true" applyAlignment="true">
      <alignment horizontal="left" vertical="center"/>
    </xf>
    <xf numFmtId="0" fontId="1" fillId="20" borderId="0" xfId="2" applyFill="true" applyAlignment="true">
      <alignment horizontal="center" vertical="center" wrapText="true"/>
    </xf>
    <xf numFmtId="0" fontId="1" fillId="0" borderId="0" xfId="2" applyAlignment="true">
      <alignment horizontal="center" vertical="center" wrapText="true"/>
    </xf>
    <xf numFmtId="0" fontId="1" fillId="33" borderId="0" xfId="2" applyFill="true" applyAlignment="true">
      <alignment horizontal="center" vertical="center" wrapText="true"/>
    </xf>
    <xf numFmtId="0" fontId="1" fillId="34" borderId="0" xfId="2" applyFill="true" applyAlignment="true">
      <alignment horizontal="center" vertical="center" wrapText="true"/>
    </xf>
    <xf numFmtId="0" fontId="1" fillId="32" borderId="0" xfId="2" applyFill="true" applyAlignment="true">
      <alignment horizontal="center" vertical="center" wrapText="true"/>
    </xf>
    <xf numFmtId="0" fontId="1" fillId="22" borderId="0" xfId="2" applyFill="true" applyAlignment="true">
      <alignment horizontal="center" vertical="center" wrapText="true"/>
    </xf>
    <xf numFmtId="0" fontId="1" fillId="31" borderId="0" xfId="2" applyFill="true" applyAlignment="true">
      <alignment horizontal="center" vertical="center" wrapText="true"/>
    </xf>
    <xf numFmtId="0" fontId="60" fillId="2" borderId="0" xfId="0" applyFont="true" applyFill="true"/>
    <xf numFmtId="0" fontId="89" fillId="2" borderId="0" xfId="3" applyFont="true" applyFill="true"/>
    <xf numFmtId="2" fontId="60" fillId="2" borderId="0" xfId="0" applyNumberFormat="true" applyFont="true" applyFill="true"/>
    <xf numFmtId="0" fontId="90" fillId="2" borderId="0" xfId="0" applyFont="true" applyFill="true" applyAlignment="true">
      <alignment wrapText="true"/>
    </xf>
    <xf numFmtId="0" fontId="0" fillId="2" borderId="4" xfId="0" applyFill="true" applyBorder="true"/>
    <xf numFmtId="166" fontId="1" fillId="20" borderId="0" xfId="2" applyNumberFormat="true" applyFill="true" applyAlignment="true">
      <alignment horizontal="center" vertical="center"/>
    </xf>
    <xf numFmtId="0" fontId="0" fillId="43" borderId="0" xfId="0" applyFill="true" applyAlignment="true">
      <alignment horizontal="center" vertical="center" wrapText="true"/>
    </xf>
    <xf numFmtId="0" fontId="0" fillId="44" borderId="0" xfId="0" applyFill="true" applyAlignment="true">
      <alignment horizontal="center" vertical="center" wrapText="true"/>
    </xf>
    <xf numFmtId="171" fontId="0" fillId="2" borderId="0" xfId="0" applyNumberFormat="true" applyFill="true" applyAlignment="true">
      <alignment horizontal="center" vertical="center"/>
    </xf>
    <xf numFmtId="10" fontId="0" fillId="2" borderId="0" xfId="1" applyNumberFormat="true" applyFont="true" applyFill="true" applyBorder="true" applyAlignment="true">
      <alignment horizontal="center" vertical="center"/>
    </xf>
    <xf numFmtId="177" fontId="0" fillId="2" borderId="1" xfId="1" applyNumberFormat="true" applyFont="true" applyFill="true" applyBorder="true" applyAlignment="true">
      <alignment horizontal="center" vertical="center"/>
    </xf>
    <xf numFmtId="2" fontId="0" fillId="46" borderId="0" xfId="0" applyNumberFormat="true" applyFill="true" applyAlignment="true">
      <alignment horizontal="center" vertical="center"/>
    </xf>
    <xf numFmtId="2" fontId="0" fillId="46" borderId="2" xfId="0" applyNumberFormat="true" applyFill="true" applyBorder="true" applyAlignment="true">
      <alignment horizontal="center" vertical="center"/>
    </xf>
    <xf numFmtId="177" fontId="0" fillId="46" borderId="0" xfId="1" applyNumberFormat="true" applyFont="true" applyFill="true" applyAlignment="true">
      <alignment horizontal="center" vertical="center"/>
    </xf>
    <xf numFmtId="0" fontId="21" fillId="2" borderId="25" xfId="0" applyFont="true" applyFill="true" applyBorder="true" applyAlignment="true">
      <alignment horizontal="center"/>
    </xf>
    <xf numFmtId="0" fontId="21" fillId="2" borderId="27" xfId="2" applyFont="true" applyFill="true" applyBorder="true" applyAlignment="true">
      <alignment horizontal="center" vertical="center"/>
    </xf>
    <xf numFmtId="0" fontId="21" fillId="2" borderId="2" xfId="2" applyFont="true" applyFill="true" applyBorder="true" applyAlignment="true">
      <alignment horizontal="center" vertical="center"/>
    </xf>
    <xf numFmtId="0" fontId="22" fillId="2" borderId="21" xfId="0" applyFont="true" applyFill="true" applyBorder="true" applyAlignment="true">
      <alignment horizontal="left"/>
    </xf>
    <xf numFmtId="2" fontId="22" fillId="2" borderId="0" xfId="0" applyNumberFormat="true" applyFont="true" applyFill="true" applyAlignment="true">
      <alignment horizontal="center" vertical="center"/>
    </xf>
    <xf numFmtId="0" fontId="22" fillId="2" borderId="25" xfId="0" applyFont="true" applyFill="true" applyBorder="true" applyAlignment="true">
      <alignment horizontal="left"/>
    </xf>
    <xf numFmtId="2" fontId="22" fillId="2" borderId="27" xfId="0" applyNumberFormat="true" applyFont="true" applyFill="true" applyBorder="true" applyAlignment="true">
      <alignment horizontal="center" vertical="center"/>
    </xf>
    <xf numFmtId="2" fontId="22" fillId="2" borderId="2" xfId="0" applyNumberFormat="true" applyFont="true" applyFill="true" applyBorder="true" applyAlignment="true">
      <alignment horizontal="center" vertical="center"/>
    </xf>
    <xf numFmtId="0" fontId="21" fillId="2" borderId="20" xfId="0" applyFont="true" applyFill="true" applyBorder="true"/>
    <xf numFmtId="166" fontId="21" fillId="2" borderId="0" xfId="12" applyNumberFormat="true" applyFont="true" applyFill="true" applyAlignment="true">
      <alignment horizontal="center" vertical="center"/>
    </xf>
    <xf numFmtId="0" fontId="22" fillId="2" borderId="20" xfId="0" applyFont="true" applyFill="true" applyBorder="true" applyAlignment="true">
      <alignment horizontal="left" indent="1"/>
    </xf>
    <xf numFmtId="1" fontId="22" fillId="2" borderId="0" xfId="12" applyNumberFormat="true" applyFont="true" applyFill="true" applyAlignment="true">
      <alignment horizontal="center" vertical="center"/>
    </xf>
    <xf numFmtId="166" fontId="22" fillId="2" borderId="0" xfId="12" applyNumberFormat="true" applyFont="true" applyFill="true" applyAlignment="true">
      <alignment horizontal="center" vertical="center"/>
    </xf>
    <xf numFmtId="0" fontId="22" fillId="2" borderId="25" xfId="0" applyFont="true" applyFill="true" applyBorder="true" applyAlignment="true">
      <alignment horizontal="left" indent="1"/>
    </xf>
    <xf numFmtId="166" fontId="22" fillId="2" borderId="27" xfId="12" applyNumberFormat="true" applyFont="true" applyFill="true" applyBorder="true" applyAlignment="true">
      <alignment horizontal="center" vertical="center"/>
    </xf>
    <xf numFmtId="166" fontId="22" fillId="2" borderId="2" xfId="12" applyNumberFormat="true" applyFont="true" applyFill="true" applyBorder="true" applyAlignment="true">
      <alignment horizontal="center" vertical="center"/>
    </xf>
    <xf numFmtId="0" fontId="91" fillId="2" borderId="0" xfId="0" applyFont="true" applyFill="true"/>
    <xf numFmtId="166" fontId="91" fillId="2" borderId="0" xfId="0" applyNumberFormat="true" applyFont="true" applyFill="true"/>
    <xf numFmtId="9" fontId="91" fillId="2" borderId="0" xfId="1" applyFont="true" applyFill="true"/>
    <xf numFmtId="0" fontId="7" fillId="2" borderId="0" xfId="2" applyFont="true" applyFill="true" applyAlignment="true">
      <alignment horizontal="left"/>
    </xf>
    <xf numFmtId="0" fontId="0" fillId="47" borderId="0" xfId="0" applyFill="true"/>
    <xf numFmtId="0" fontId="0" fillId="48" borderId="0" xfId="0" applyFill="true"/>
    <xf numFmtId="0" fontId="0" fillId="49" borderId="0" xfId="0" applyFill="true"/>
    <xf numFmtId="0" fontId="92" fillId="0" borderId="0" xfId="0" applyFont="true" applyAlignment="true">
      <alignment vertical="center"/>
    </xf>
    <xf numFmtId="0" fontId="96" fillId="0" borderId="0" xfId="0" applyFont="true" applyAlignment="true">
      <alignment vertical="center"/>
    </xf>
    <xf numFmtId="0" fontId="93" fillId="0" borderId="0" xfId="0" applyFont="true" applyAlignment="true">
      <alignment vertical="center"/>
    </xf>
    <xf numFmtId="0" fontId="96" fillId="2" borderId="35" xfId="0" applyFont="true" applyFill="true" applyBorder="true" applyAlignment="true">
      <alignment vertical="center"/>
    </xf>
    <xf numFmtId="0" fontId="97" fillId="2" borderId="36" xfId="0" applyFont="true" applyFill="true" applyBorder="true" applyAlignment="true">
      <alignment vertical="center"/>
    </xf>
    <xf numFmtId="0" fontId="97" fillId="2" borderId="42" xfId="0" applyFont="true" applyFill="true" applyBorder="true" applyAlignment="true">
      <alignment vertical="center"/>
    </xf>
    <xf numFmtId="0" fontId="97" fillId="2" borderId="43" xfId="0" applyFont="true" applyFill="true" applyBorder="true" applyAlignment="true">
      <alignment vertical="center"/>
    </xf>
    <xf numFmtId="0" fontId="95" fillId="27" borderId="45" xfId="0" applyFont="true" applyFill="true" applyBorder="true" applyAlignment="true">
      <alignment horizontal="center" vertical="center" wrapText="true"/>
    </xf>
    <xf numFmtId="0" fontId="95" fillId="27" borderId="0" xfId="0" applyFont="true" applyFill="true" applyAlignment="true">
      <alignment horizontal="center" vertical="center" wrapText="true"/>
    </xf>
    <xf numFmtId="0" fontId="95" fillId="27" borderId="35" xfId="0" applyFont="true" applyFill="true" applyBorder="true" applyAlignment="true">
      <alignment horizontal="center" vertical="center" wrapText="true"/>
    </xf>
    <xf numFmtId="0" fontId="96" fillId="2" borderId="45" xfId="0" applyFont="true" applyFill="true" applyBorder="true" applyAlignment="true">
      <alignment vertical="center" wrapText="true"/>
    </xf>
    <xf numFmtId="0" fontId="96" fillId="2" borderId="0" xfId="0" applyFont="true" applyFill="true" applyAlignment="true">
      <alignment vertical="center"/>
    </xf>
    <xf numFmtId="0" fontId="96" fillId="2" borderId="0" xfId="0" applyFont="true" applyFill="true" applyAlignment="true">
      <alignment horizontal="center" vertical="center"/>
    </xf>
    <xf numFmtId="0" fontId="96" fillId="2" borderId="35" xfId="0" applyFont="true" applyFill="true" applyBorder="true" applyAlignment="true">
      <alignment horizontal="center" vertical="center"/>
    </xf>
    <xf numFmtId="0" fontId="96" fillId="2" borderId="0" xfId="0" applyFont="true" applyFill="true" applyAlignment="true">
      <alignment vertical="top"/>
    </xf>
    <xf numFmtId="0" fontId="96" fillId="2" borderId="35" xfId="0" applyFont="true" applyFill="true" applyBorder="true" applyAlignment="true">
      <alignment vertical="top"/>
    </xf>
    <xf numFmtId="0" fontId="96" fillId="2" borderId="40" xfId="0" applyFont="true" applyFill="true" applyBorder="true" applyAlignment="true">
      <alignment horizontal="center" vertical="center"/>
    </xf>
    <xf numFmtId="0" fontId="96" fillId="2" borderId="41" xfId="0" applyFont="true" applyFill="true" applyBorder="true" applyAlignment="true">
      <alignment vertical="top"/>
    </xf>
    <xf numFmtId="0" fontId="96" fillId="2" borderId="39" xfId="0" applyFont="true" applyFill="true" applyBorder="true" applyAlignment="true">
      <alignment vertical="center"/>
    </xf>
    <xf numFmtId="0" fontId="96" fillId="2" borderId="41" xfId="0" applyFont="true" applyFill="true" applyBorder="true" applyAlignment="true">
      <alignment horizontal="center" vertical="center"/>
    </xf>
    <xf numFmtId="0" fontId="99" fillId="2" borderId="42" xfId="0" applyFont="true" applyFill="true" applyBorder="true" applyAlignment="true">
      <alignment vertical="center"/>
    </xf>
    <xf numFmtId="0" fontId="99" fillId="2" borderId="43" xfId="0" applyFont="true" applyFill="true" applyBorder="true" applyAlignment="true">
      <alignment vertical="center"/>
    </xf>
    <xf numFmtId="0" fontId="96" fillId="2" borderId="41" xfId="0" applyFont="true" applyFill="true" applyBorder="true" applyAlignment="true">
      <alignment vertical="center"/>
    </xf>
    <xf numFmtId="165" fontId="0" fillId="0" borderId="0" xfId="0" applyNumberFormat="true" applyAlignment="true">
      <alignment horizontal="center" vertical="center"/>
    </xf>
    <xf numFmtId="0" fontId="45" fillId="51" borderId="0" xfId="0" applyFont="true" applyFill="true" applyAlignment="true">
      <alignment horizontal="center" vertical="center"/>
    </xf>
    <xf numFmtId="0" fontId="45" fillId="51" borderId="0" xfId="0" applyFont="true" applyFill="true" applyAlignment="true">
      <alignment horizontal="center" vertical="center" wrapText="true"/>
    </xf>
    <xf numFmtId="0" fontId="45" fillId="51" borderId="31" xfId="0" applyFont="true" applyFill="true" applyBorder="true" applyAlignment="true">
      <alignment horizontal="center" vertical="center"/>
    </xf>
    <xf numFmtId="0" fontId="45" fillId="51" borderId="31" xfId="0" applyFont="true" applyFill="true" applyBorder="true" applyAlignment="true">
      <alignment horizontal="center" vertical="center" wrapText="true"/>
    </xf>
    <xf numFmtId="166" fontId="60" fillId="2" borderId="0" xfId="0" applyNumberFormat="true" applyFont="true" applyFill="true"/>
    <xf numFmtId="0" fontId="0" fillId="0" borderId="0" xfId="0" applyAlignment="true">
      <alignment horizontal="center"/>
    </xf>
    <xf numFmtId="0" fontId="77" fillId="2" borderId="0" xfId="0" applyFont="true" applyFill="true"/>
    <xf numFmtId="0" fontId="88" fillId="2" borderId="0" xfId="0" applyFont="true" applyFill="true" applyAlignment="true">
      <alignment vertical="center" wrapText="true"/>
    </xf>
    <xf numFmtId="0" fontId="100" fillId="2" borderId="0" xfId="0" applyFont="true" applyFill="true"/>
    <xf numFmtId="3" fontId="1" fillId="2" borderId="5" xfId="2" applyNumberFormat="true" applyFill="true" applyBorder="true" applyAlignment="true">
      <alignment horizontal="center" vertical="center"/>
    </xf>
    <xf numFmtId="0" fontId="101" fillId="2" borderId="0" xfId="3" applyFont="true" applyFill="true"/>
    <xf numFmtId="0" fontId="101" fillId="2" borderId="2" xfId="3" applyFont="true" applyFill="true" applyBorder="true"/>
    <xf numFmtId="0" fontId="102" fillId="2" borderId="0" xfId="0" applyFont="true" applyFill="true"/>
    <xf numFmtId="2" fontId="0" fillId="2" borderId="2" xfId="0" applyNumberFormat="true" applyFill="true" applyBorder="true" applyAlignment="true">
      <alignment horizontal="center" vertical="center" wrapText="true"/>
    </xf>
    <xf numFmtId="166" fontId="0" fillId="2" borderId="0" xfId="0" applyNumberFormat="true" applyFill="true" applyAlignment="true">
      <alignment horizontal="center" vertical="center"/>
    </xf>
    <xf numFmtId="166" fontId="0" fillId="2" borderId="2" xfId="0" applyNumberFormat="true" applyFill="true" applyBorder="true" applyAlignment="true">
      <alignment horizontal="center" vertical="center"/>
    </xf>
    <xf numFmtId="172" fontId="1" fillId="2" borderId="0" xfId="2" applyNumberFormat="true" applyFill="true"/>
    <xf numFmtId="0" fontId="0" fillId="52" borderId="0" xfId="0" applyFill="true"/>
    <xf numFmtId="176" fontId="0" fillId="2" borderId="0" xfId="0" applyNumberFormat="true" applyFill="true" applyAlignment="true">
      <alignment horizontal="right"/>
    </xf>
    <xf numFmtId="0" fontId="0" fillId="2" borderId="0" xfId="0" applyFill="true" applyAlignment="true">
      <alignment horizontal="left"/>
    </xf>
    <xf numFmtId="0" fontId="0" fillId="7" borderId="0" xfId="0" applyFill="true" applyAlignment="true">
      <alignment horizontal="right"/>
    </xf>
    <xf numFmtId="0" fontId="0" fillId="7" borderId="0" xfId="0" applyFill="true" applyAlignment="true">
      <alignment horizontal="left"/>
    </xf>
    <xf numFmtId="0" fontId="14" fillId="2" borderId="7" xfId="2" applyFont="true" applyFill="true" applyBorder="true" applyAlignment="true">
      <alignment horizontal="center" wrapText="true"/>
    </xf>
    <xf numFmtId="0" fontId="13" fillId="2" borderId="0" xfId="2" applyFont="true" applyFill="true" applyAlignment="true">
      <alignment horizontal="left" wrapText="true"/>
    </xf>
    <xf numFmtId="0" fontId="14" fillId="2" borderId="0" xfId="3" applyFont="true" applyFill="true" applyAlignment="true">
      <alignment horizontal="center" vertical="center"/>
    </xf>
    <xf numFmtId="0" fontId="14" fillId="2" borderId="2" xfId="3" applyFont="true" applyFill="true" applyBorder="true" applyAlignment="true">
      <alignment horizontal="center" vertical="center"/>
    </xf>
    <xf numFmtId="0" fontId="14" fillId="2" borderId="5" xfId="3" applyFont="true" applyFill="true" applyBorder="true" applyAlignment="true">
      <alignment horizontal="center" vertical="center"/>
    </xf>
    <xf numFmtId="0" fontId="14" fillId="2" borderId="1" xfId="3" applyFont="true" applyFill="true" applyBorder="true" applyAlignment="true">
      <alignment horizontal="center" vertical="center"/>
    </xf>
    <xf numFmtId="0" fontId="11" fillId="2" borderId="3" xfId="3" applyFont="true" applyFill="true" applyBorder="true" applyAlignment="true">
      <alignment horizontal="center"/>
    </xf>
    <xf numFmtId="0" fontId="13" fillId="2" borderId="6" xfId="2" applyFont="true" applyFill="true" applyBorder="true" applyAlignment="true">
      <alignment horizontal="left"/>
    </xf>
    <xf numFmtId="0" fontId="14" fillId="2" borderId="7" xfId="3" applyFont="true" applyFill="true" applyBorder="true" applyAlignment="true">
      <alignment horizontal="left"/>
    </xf>
    <xf numFmtId="2" fontId="9" fillId="2" borderId="5" xfId="3" applyNumberFormat="true" applyFont="true" applyFill="true" applyBorder="true" applyAlignment="true">
      <alignment horizontal="center"/>
    </xf>
    <xf numFmtId="2" fontId="9" fillId="2" borderId="0" xfId="3" applyNumberFormat="true" applyFont="true" applyFill="true" applyAlignment="true">
      <alignment horizontal="center"/>
    </xf>
    <xf numFmtId="2" fontId="9" fillId="2" borderId="2" xfId="3" applyNumberFormat="true" applyFont="true" applyFill="true" applyBorder="true" applyAlignment="true">
      <alignment horizontal="center"/>
    </xf>
    <xf numFmtId="0" fontId="0" fillId="0" borderId="26" xfId="0" applyBorder="true" applyAlignment="true">
      <alignment horizontal="center" vertical="center" wrapText="true"/>
    </xf>
    <xf numFmtId="0" fontId="0" fillId="0" borderId="27" xfId="0" applyBorder="true" applyAlignment="true">
      <alignment horizontal="center" vertical="center" wrapText="true"/>
    </xf>
    <xf numFmtId="0" fontId="0" fillId="0" borderId="0" xfId="0" applyAlignment="true">
      <alignment horizontal="center" vertical="center" wrapText="true"/>
    </xf>
    <xf numFmtId="0" fontId="0" fillId="0" borderId="2" xfId="0" applyBorder="true" applyAlignment="true">
      <alignment horizontal="center" vertical="center" wrapText="true"/>
    </xf>
    <xf numFmtId="0" fontId="0" fillId="16" borderId="0" xfId="0" applyFill="true" applyAlignment="true">
      <alignment horizontal="center" vertical="center" wrapText="true"/>
    </xf>
    <xf numFmtId="0" fontId="0" fillId="27" borderId="0" xfId="0" applyFill="true" applyAlignment="true">
      <alignment horizontal="center" vertical="center" wrapText="true"/>
    </xf>
    <xf numFmtId="0" fontId="0" fillId="27" borderId="0" xfId="0" applyFill="true" applyAlignment="true">
      <alignment horizontal="center" vertical="center"/>
    </xf>
    <xf numFmtId="0" fontId="0" fillId="20" borderId="0" xfId="0" applyFill="true" applyAlignment="true">
      <alignment horizontal="center" vertical="center" wrapText="true"/>
    </xf>
    <xf numFmtId="0" fontId="5" fillId="21" borderId="0" xfId="0" applyFont="true" applyFill="true" applyAlignment="true">
      <alignment horizontal="center" vertical="center"/>
    </xf>
    <xf numFmtId="0" fontId="0" fillId="17" borderId="0" xfId="0" applyFill="true" applyAlignment="true">
      <alignment horizontal="center" vertical="center" wrapText="true"/>
    </xf>
    <xf numFmtId="0" fontId="5" fillId="18" borderId="0" xfId="0" applyFont="true" applyFill="true" applyAlignment="true">
      <alignment horizontal="center" vertical="center" wrapText="true"/>
    </xf>
    <xf numFmtId="0" fontId="2" fillId="29" borderId="2" xfId="0" applyFont="true" applyFill="true" applyBorder="true" applyAlignment="true">
      <alignment horizontal="center"/>
    </xf>
    <xf numFmtId="0" fontId="4" fillId="0" borderId="30" xfId="0" applyFont="true" applyBorder="true" applyAlignment="true">
      <alignment horizontal="center"/>
    </xf>
    <xf numFmtId="0" fontId="4" fillId="0" borderId="4" xfId="0" applyFont="true" applyBorder="true" applyAlignment="true">
      <alignment horizontal="center"/>
    </xf>
    <xf numFmtId="0" fontId="4" fillId="0" borderId="29" xfId="0" applyFont="true" applyBorder="true" applyAlignment="true">
      <alignment horizontal="center"/>
    </xf>
    <xf numFmtId="0" fontId="0" fillId="20" borderId="0" xfId="0" applyFill="true" applyAlignment="true">
      <alignment horizontal="center"/>
    </xf>
    <xf numFmtId="0" fontId="0" fillId="27" borderId="0" xfId="0" applyFill="true" applyAlignment="true">
      <alignment horizontal="center"/>
    </xf>
    <xf numFmtId="0" fontId="0" fillId="17" borderId="0" xfId="0" applyFill="true" applyAlignment="true">
      <alignment horizontal="center"/>
    </xf>
    <xf numFmtId="0" fontId="5" fillId="18" borderId="0" xfId="0" applyFont="true" applyFill="true" applyAlignment="true">
      <alignment horizontal="center"/>
    </xf>
    <xf numFmtId="0" fontId="5" fillId="28" borderId="0" xfId="0" applyFont="true" applyFill="true" applyAlignment="true">
      <alignment horizontal="center"/>
    </xf>
    <xf numFmtId="0" fontId="2" fillId="29" borderId="26" xfId="0" applyFont="true" applyFill="true" applyBorder="true" applyAlignment="true">
      <alignment horizontal="center"/>
    </xf>
    <xf numFmtId="0" fontId="2" fillId="29" borderId="0" xfId="0" applyFont="true" applyFill="true" applyAlignment="true">
      <alignment horizontal="center"/>
    </xf>
    <xf numFmtId="0" fontId="2" fillId="30" borderId="30" xfId="0" applyFont="true" applyFill="true" applyBorder="true" applyAlignment="true">
      <alignment horizontal="center"/>
    </xf>
    <xf numFmtId="0" fontId="2" fillId="30" borderId="4" xfId="0" applyFont="true" applyFill="true" applyBorder="true" applyAlignment="true">
      <alignment horizontal="center"/>
    </xf>
    <xf numFmtId="0" fontId="2" fillId="30" borderId="29" xfId="0" applyFont="true" applyFill="true" applyBorder="true" applyAlignment="true">
      <alignment horizontal="center"/>
    </xf>
    <xf numFmtId="0" fontId="0" fillId="0" borderId="0" xfId="0" applyAlignment="true">
      <alignment horizontal="center"/>
    </xf>
    <xf numFmtId="0" fontId="0" fillId="2" borderId="2" xfId="0" applyFill="true" applyBorder="true" applyAlignment="true">
      <alignment horizontal="center"/>
    </xf>
    <xf numFmtId="0" fontId="0" fillId="2" borderId="0" xfId="0" applyFill="true" applyAlignment="true">
      <alignment horizontal="center" wrapText="true"/>
    </xf>
    <xf numFmtId="0" fontId="0" fillId="2" borderId="2" xfId="0" applyFill="true" applyBorder="true" applyAlignment="true">
      <alignment horizontal="center" wrapText="true"/>
    </xf>
    <xf numFmtId="0" fontId="0" fillId="2" borderId="0" xfId="0" applyFill="true" applyAlignment="true">
      <alignment horizontal="center" vertical="center" wrapText="true"/>
    </xf>
    <xf numFmtId="0" fontId="0" fillId="2" borderId="2" xfId="0" applyFill="true" applyBorder="true" applyAlignment="true">
      <alignment horizontal="center" vertical="center" wrapText="true"/>
    </xf>
    <xf numFmtId="0" fontId="24" fillId="2" borderId="8" xfId="2" applyFont="true" applyFill="true" applyBorder="true" applyAlignment="true">
      <alignment horizontal="left" vertical="center" wrapText="true"/>
    </xf>
    <xf numFmtId="0" fontId="24" fillId="2" borderId="4" xfId="2" applyFont="true" applyFill="true" applyBorder="true" applyAlignment="true">
      <alignment horizontal="left" vertical="center" wrapText="true"/>
    </xf>
    <xf numFmtId="0" fontId="24" fillId="2" borderId="2" xfId="2" applyFont="true" applyFill="true" applyBorder="true" applyAlignment="true">
      <alignment horizontal="left" vertical="center" wrapText="true"/>
    </xf>
    <xf numFmtId="0" fontId="21" fillId="2" borderId="4" xfId="2" applyFont="true" applyFill="true" applyBorder="true" applyAlignment="true">
      <alignment horizontal="center"/>
    </xf>
    <xf numFmtId="0" fontId="8" fillId="10" borderId="0" xfId="3" applyFill="true" applyAlignment="true">
      <alignment horizontal="center"/>
    </xf>
    <xf numFmtId="0" fontId="8" fillId="11" borderId="0" xfId="3" applyFill="true" applyAlignment="true">
      <alignment horizontal="center"/>
    </xf>
    <xf numFmtId="0" fontId="4" fillId="0" borderId="0" xfId="0" applyFont="true" applyAlignment="true">
      <alignment horizontal="center"/>
    </xf>
    <xf numFmtId="0" fontId="0" fillId="0" borderId="0" xfId="0" applyAlignment="true">
      <alignment horizontal="center" vertical="center"/>
    </xf>
    <xf numFmtId="0" fontId="76" fillId="2" borderId="0" xfId="0" applyFont="true" applyFill="true" applyAlignment="true" applyProtection="true">
      <alignment horizontal="center"/>
      <protection locked="false"/>
    </xf>
    <xf numFmtId="0" fontId="92" fillId="0" borderId="0" xfId="0" applyFont="true" applyAlignment="true">
      <alignment horizontal="center" vertical="center" wrapText="true"/>
    </xf>
    <xf numFmtId="0" fontId="1" fillId="2" borderId="0" xfId="2" applyFill="true" applyAlignment="true">
      <alignment horizontal="left" vertical="center" wrapText="true"/>
    </xf>
    <xf numFmtId="0" fontId="4" fillId="2" borderId="1" xfId="2" applyFont="true" applyFill="true" applyBorder="true" applyAlignment="true">
      <alignment horizontal="center" vertical="center"/>
    </xf>
    <xf numFmtId="0" fontId="4" fillId="2" borderId="17" xfId="2" applyFont="true" applyFill="true" applyBorder="true" applyAlignment="true">
      <alignment horizontal="center" vertical="center"/>
    </xf>
    <xf numFmtId="0" fontId="4" fillId="2" borderId="18" xfId="2" applyFont="true" applyFill="true" applyBorder="true" applyAlignment="true">
      <alignment horizontal="center" vertical="center"/>
    </xf>
    <xf numFmtId="0" fontId="94" fillId="2" borderId="44" xfId="0" applyFont="true" applyFill="true" applyBorder="true" applyAlignment="true">
      <alignment horizontal="center" vertical="center" wrapText="true"/>
    </xf>
    <xf numFmtId="0" fontId="94" fillId="2" borderId="37" xfId="0" applyFont="true" applyFill="true" applyBorder="true" applyAlignment="true">
      <alignment horizontal="center" vertical="center" wrapText="true"/>
    </xf>
    <xf numFmtId="0" fontId="94" fillId="2" borderId="38" xfId="0" applyFont="true" applyFill="true" applyBorder="true" applyAlignment="true">
      <alignment horizontal="center" vertical="center" wrapText="true"/>
    </xf>
    <xf numFmtId="0" fontId="97" fillId="50" borderId="37" xfId="0" applyFont="true" applyFill="true" applyBorder="true" applyAlignment="true">
      <alignment horizontal="center" vertical="center" wrapText="true"/>
    </xf>
    <xf numFmtId="0" fontId="96" fillId="0" borderId="33" xfId="0" applyFont="true" applyBorder="true" applyAlignment="true">
      <alignment vertical="center"/>
    </xf>
    <xf numFmtId="0" fontId="96" fillId="0" borderId="34" xfId="0" applyFont="true" applyBorder="true" applyAlignment="true">
      <alignment vertical="center"/>
    </xf>
    <xf numFmtId="0" fontId="97" fillId="50" borderId="44" xfId="0" applyFont="true" applyFill="true" applyBorder="true" applyAlignment="true">
      <alignment horizontal="center" vertical="center" wrapText="true"/>
    </xf>
    <xf numFmtId="0" fontId="97" fillId="50" borderId="38" xfId="0" applyFont="true" applyFill="true" applyBorder="true" applyAlignment="true">
      <alignment horizontal="center" vertical="center" wrapText="true"/>
    </xf>
    <xf numFmtId="0" fontId="97" fillId="3" borderId="44" xfId="0" applyFont="true" applyFill="true" applyBorder="true" applyAlignment="true">
      <alignment vertical="center"/>
    </xf>
    <xf numFmtId="0" fontId="97" fillId="3" borderId="37" xfId="0" applyFont="true" applyFill="true" applyBorder="true" applyAlignment="true">
      <alignment vertical="center"/>
    </xf>
    <xf numFmtId="0" fontId="97" fillId="3" borderId="38" xfId="0" applyFont="true" applyFill="true" applyBorder="true" applyAlignment="true">
      <alignment vertical="center"/>
    </xf>
    <xf numFmtId="0" fontId="94" fillId="2" borderId="45" xfId="0" applyFont="true" applyFill="true" applyBorder="true" applyAlignment="true">
      <alignment horizontal="center" vertical="center" wrapText="true"/>
    </xf>
    <xf numFmtId="0" fontId="94" fillId="2" borderId="0" xfId="0" applyFont="true" applyFill="true" applyAlignment="true">
      <alignment horizontal="center" vertical="center" wrapText="true"/>
    </xf>
    <xf numFmtId="0" fontId="94" fillId="2" borderId="35" xfId="0" applyFont="true" applyFill="true" applyBorder="true" applyAlignment="true">
      <alignment horizontal="center" vertical="center" wrapText="true"/>
    </xf>
    <xf numFmtId="0" fontId="94" fillId="2" borderId="39" xfId="0" applyFont="true" applyFill="true" applyBorder="true" applyAlignment="true">
      <alignment horizontal="center" vertical="center" wrapText="true"/>
    </xf>
    <xf numFmtId="0" fontId="94" fillId="2" borderId="40" xfId="0" applyFont="true" applyFill="true" applyBorder="true" applyAlignment="true">
      <alignment horizontal="center" vertical="center" wrapText="true"/>
    </xf>
    <xf numFmtId="0" fontId="94" fillId="2" borderId="41" xfId="0" applyFont="true" applyFill="true" applyBorder="true" applyAlignment="true">
      <alignment horizontal="center" vertical="center" wrapText="true"/>
    </xf>
    <xf numFmtId="0" fontId="22" fillId="0" borderId="28" xfId="0" applyFont="true" applyBorder="true" applyAlignment="true">
      <alignment horizontal="center" vertical="center" wrapText="true"/>
    </xf>
    <xf numFmtId="0" fontId="22" fillId="0" borderId="5" xfId="0" applyFont="true" applyBorder="true" applyAlignment="true">
      <alignment horizontal="center" vertical="center" wrapText="true"/>
    </xf>
    <xf numFmtId="0" fontId="22" fillId="0" borderId="21" xfId="0" applyFont="true" applyBorder="true" applyAlignment="true">
      <alignment horizontal="center" vertical="center" wrapText="true"/>
    </xf>
    <xf numFmtId="0" fontId="22" fillId="0" borderId="26" xfId="0" applyFont="true" applyBorder="true" applyAlignment="true">
      <alignment horizontal="center" vertical="center" wrapText="true"/>
    </xf>
    <xf numFmtId="0" fontId="22" fillId="0" borderId="0" xfId="0" applyFont="true" applyAlignment="true">
      <alignment horizontal="center" vertical="center" wrapText="true"/>
    </xf>
    <xf numFmtId="0" fontId="22" fillId="0" borderId="20" xfId="0" applyFont="true" applyBorder="true" applyAlignment="true">
      <alignment horizontal="center" vertical="center" wrapText="true"/>
    </xf>
    <xf numFmtId="0" fontId="22" fillId="0" borderId="27" xfId="0" applyFont="true" applyBorder="true" applyAlignment="true">
      <alignment horizontal="center" vertical="center" wrapText="true"/>
    </xf>
    <xf numFmtId="0" fontId="22" fillId="0" borderId="2" xfId="0" applyFont="true" applyBorder="true" applyAlignment="true">
      <alignment horizontal="center" vertical="center" wrapText="true"/>
    </xf>
    <xf numFmtId="0" fontId="22" fillId="0" borderId="25" xfId="0" applyFont="true" applyBorder="true" applyAlignment="true">
      <alignment horizontal="center" vertical="center" wrapText="true"/>
    </xf>
    <xf numFmtId="0" fontId="0" fillId="2" borderId="0" xfId="0" applyFill="true" applyAlignment="true">
      <alignment horizontal="left" vertical="center"/>
    </xf>
    <xf numFmtId="0" fontId="0" fillId="2" borderId="0" xfId="0" quotePrefix="true" applyFill="true" applyAlignment="true">
      <alignment horizontal="left" vertical="center"/>
    </xf>
    <xf numFmtId="0" fontId="0" fillId="2" borderId="2" xfId="0" applyFill="true" applyBorder="true" applyAlignment="true">
      <alignment horizontal="left" vertical="center"/>
    </xf>
    <xf numFmtId="0" fontId="0" fillId="2" borderId="0" xfId="0" applyFill="true" applyAlignment="true">
      <alignment horizontal="left" vertical="center" indent="2"/>
    </xf>
    <xf numFmtId="0" fontId="4" fillId="2" borderId="0" xfId="0" applyFont="true" applyFill="true" applyAlignment="true">
      <alignment horizontal="center"/>
    </xf>
    <xf numFmtId="0" fontId="0" fillId="2" borderId="1" xfId="0" applyFill="true" applyBorder="true" applyAlignment="true">
      <alignment horizontal="left" vertical="center"/>
    </xf>
    <xf numFmtId="0" fontId="0" fillId="2" borderId="2" xfId="0" quotePrefix="true" applyFill="true" applyBorder="true" applyAlignment="true">
      <alignment horizontal="left" vertical="center"/>
    </xf>
    <xf numFmtId="0" fontId="0" fillId="2" borderId="0" xfId="0" quotePrefix="true" applyFill="true" applyAlignment="true">
      <alignment horizontal="left" vertical="center" indent="2"/>
    </xf>
    <xf numFmtId="0" fontId="67" fillId="7" borderId="0" xfId="0" applyFont="true" applyFill="true" applyAlignment="true">
      <alignment horizontal="center"/>
    </xf>
    <xf numFmtId="0" fontId="0" fillId="2" borderId="0" xfId="0" applyFill="true" applyAlignment="true">
      <alignment horizontal="left" vertical="center" wrapText="true"/>
    </xf>
    <xf numFmtId="0" fontId="0" fillId="2" borderId="0" xfId="2" applyFont="true" applyFill="true" applyAlignment="true">
      <alignment horizontal="left"/>
    </xf>
    <xf numFmtId="0" fontId="44" fillId="2" borderId="0" xfId="2" applyFont="true" applyFill="true" applyAlignment="true">
      <alignment horizontal="left"/>
    </xf>
    <xf numFmtId="0" fontId="43" fillId="2" borderId="0" xfId="2" applyFont="true" applyFill="true" applyAlignment="true">
      <alignment horizontal="left" wrapText="true"/>
    </xf>
    <xf numFmtId="0" fontId="43" fillId="2" borderId="1" xfId="2" applyFont="true" applyFill="true" applyBorder="true" applyAlignment="true">
      <alignment horizontal="left" vertical="center" wrapText="true"/>
    </xf>
    <xf numFmtId="0" fontId="4" fillId="2" borderId="6" xfId="2" applyFont="true" applyFill="true" applyBorder="true" applyAlignment="true">
      <alignment horizontal="left"/>
    </xf>
    <xf numFmtId="0" fontId="8" fillId="2" borderId="0" xfId="2" applyFont="true" applyFill="true" applyAlignment="true">
      <alignment horizontal="center" vertical="center" wrapText="true"/>
    </xf>
    <xf numFmtId="0" fontId="8" fillId="2" borderId="2" xfId="2" applyFont="true" applyFill="true" applyBorder="true" applyAlignment="true">
      <alignment horizontal="center" vertical="center" wrapText="true"/>
    </xf>
    <xf numFmtId="0" fontId="8" fillId="2" borderId="5" xfId="2" applyFont="true" applyFill="true" applyBorder="true" applyAlignment="true">
      <alignment horizontal="center" vertical="center" wrapText="true"/>
    </xf>
    <xf numFmtId="0" fontId="8" fillId="2" borderId="1" xfId="2" applyFont="true" applyFill="true" applyBorder="true" applyAlignment="true">
      <alignment horizontal="center" vertical="center" wrapText="true"/>
    </xf>
    <xf numFmtId="0" fontId="0" fillId="2" borderId="0" xfId="2" applyFont="true" applyFill="true" applyAlignment="true">
      <alignment horizontal="left" wrapText="true"/>
    </xf>
    <xf numFmtId="0" fontId="0" fillId="2" borderId="5" xfId="0" applyFill="true" applyBorder="true" applyAlignment="true">
      <alignment horizontal="left" vertical="center"/>
    </xf>
    <xf numFmtId="0" fontId="7" fillId="2" borderId="2" xfId="2" applyFont="true" applyFill="true" applyBorder="true" applyAlignment="true">
      <alignment horizontal="left" wrapText="true"/>
    </xf>
    <xf numFmtId="0" fontId="7" fillId="2" borderId="0" xfId="2" applyFont="true" applyFill="true" applyAlignment="true">
      <alignment horizontal="left" wrapText="true"/>
    </xf>
    <xf numFmtId="0" fontId="7" fillId="2" borderId="1" xfId="2" applyFont="true" applyFill="true" applyBorder="true" applyAlignment="true">
      <alignment horizontal="left"/>
    </xf>
    <xf numFmtId="0" fontId="1" fillId="2" borderId="0" xfId="2" applyFill="true" applyAlignment="true">
      <alignment horizontal="left" indent="2"/>
    </xf>
    <xf numFmtId="0" fontId="1" fillId="2" borderId="1" xfId="2" applyFill="true" applyBorder="true" applyAlignment="true">
      <alignment horizontal="left" indent="2"/>
    </xf>
    <xf numFmtId="0" fontId="22" fillId="2" borderId="4" xfId="0" applyFont="true" applyFill="true" applyBorder="true" applyAlignment="true">
      <alignment horizontal="center"/>
    </xf>
    <xf numFmtId="0" fontId="4" fillId="2" borderId="2" xfId="2" applyFont="true" applyFill="true" applyBorder="true" applyAlignment="true">
      <alignment horizontal="left"/>
    </xf>
    <xf numFmtId="0" fontId="1" fillId="2" borderId="5" xfId="2" applyFill="true" applyBorder="true" applyAlignment="true">
      <alignment horizontal="left"/>
    </xf>
    <xf numFmtId="0" fontId="1" fillId="2" borderId="0" xfId="2" applyFill="true" applyAlignment="true">
      <alignment horizontal="left"/>
    </xf>
    <xf numFmtId="0" fontId="1" fillId="2" borderId="1" xfId="2" applyFill="true" applyBorder="true" applyAlignment="true">
      <alignment horizontal="left"/>
    </xf>
    <xf numFmtId="0" fontId="5" fillId="45" borderId="0" xfId="0" applyFont="true" applyFill="true" applyAlignment="true">
      <alignment horizontal="center" vertical="center"/>
    </xf>
    <xf numFmtId="0" fontId="5" fillId="41" borderId="0" xfId="0" applyFont="true" applyFill="true" applyAlignment="true">
      <alignment horizontal="center" vertical="center" textRotation="90"/>
    </xf>
    <xf numFmtId="0" fontId="5" fillId="37" borderId="0" xfId="0" applyFont="true" applyFill="true" applyAlignment="true">
      <alignment horizontal="center" vertical="center" textRotation="90"/>
    </xf>
    <xf numFmtId="0" fontId="0" fillId="39" borderId="0" xfId="0" applyFill="true" applyAlignment="true">
      <alignment horizontal="center" vertical="center" textRotation="90"/>
    </xf>
    <xf numFmtId="0" fontId="5" fillId="38" borderId="0" xfId="0" applyFont="true" applyFill="true" applyAlignment="true">
      <alignment horizontal="center" vertical="center" textRotation="90"/>
    </xf>
    <xf numFmtId="0" fontId="5" fillId="42" borderId="0" xfId="0" applyFont="true" applyFill="true" applyAlignment="true">
      <alignment horizontal="center" vertical="center"/>
    </xf>
    <xf numFmtId="0" fontId="5" fillId="38" borderId="0" xfId="0" applyFont="true" applyFill="true" applyAlignment="true">
      <alignment horizontal="center"/>
    </xf>
    <xf numFmtId="0" fontId="0" fillId="39" borderId="0" xfId="0" applyFill="true" applyAlignment="true">
      <alignment horizontal="center"/>
    </xf>
    <xf numFmtId="0" fontId="5" fillId="37" borderId="0" xfId="0" applyFont="true" applyFill="true" applyAlignment="true">
      <alignment horizontal="center"/>
    </xf>
    <xf numFmtId="0" fontId="0" fillId="0" borderId="0" xfId="0" applyAlignment="true">
      <alignment horizontal="center" wrapText="true"/>
    </xf>
    <xf numFmtId="0" fontId="5" fillId="40" borderId="0" xfId="0" applyFont="true" applyFill="true" applyAlignment="true">
      <alignment horizontal="center"/>
    </xf>
    <xf numFmtId="0" fontId="22" fillId="2" borderId="4" xfId="7" applyFont="true" applyFill="true" applyBorder="true" applyAlignment="true">
      <alignment horizontal="center"/>
    </xf>
    <xf numFmtId="0" fontId="4" fillId="2" borderId="4" xfId="7" applyFont="true" applyFill="true" applyBorder="true" applyAlignment="true">
      <alignment horizontal="center" vertical="center"/>
    </xf>
    <xf numFmtId="0" fontId="4" fillId="2" borderId="5" xfId="7" applyFont="true" applyFill="true" applyBorder="true" applyAlignment="true">
      <alignment horizontal="center" vertical="center"/>
    </xf>
    <xf numFmtId="0" fontId="4" fillId="2" borderId="0" xfId="7" applyFont="true" applyFill="true" applyAlignment="true">
      <alignment horizontal="center" vertical="center"/>
    </xf>
    <xf numFmtId="0" fontId="8" fillId="2" borderId="26" xfId="3" applyFill="true" applyBorder="true" applyAlignment="true">
      <alignment horizontal="center"/>
    </xf>
    <xf numFmtId="0" fontId="8" fillId="2" borderId="0" xfId="3" applyFill="true" applyAlignment="true">
      <alignment horizontal="center"/>
    </xf>
    <xf numFmtId="0" fontId="8" fillId="2" borderId="20" xfId="3" applyFill="true" applyBorder="true" applyAlignment="true">
      <alignment horizontal="center"/>
    </xf>
    <xf numFmtId="0" fontId="51" fillId="2" borderId="23" xfId="0" applyFont="true" applyFill="true" applyBorder="true" applyAlignment="true">
      <alignment horizontal="center" wrapText="true" readingOrder="1"/>
    </xf>
    <xf numFmtId="0" fontId="54" fillId="2" borderId="23" xfId="0" applyFont="true" applyFill="true" applyBorder="true" applyAlignment="true">
      <alignment horizontal="center" vertical="center" wrapText="true" readingOrder="1"/>
    </xf>
    <xf numFmtId="0" fontId="54" fillId="12" borderId="23" xfId="0" applyFont="true" applyFill="true" applyBorder="true" applyAlignment="true">
      <alignment horizontal="center" vertical="center" wrapText="true" readingOrder="1"/>
    </xf>
    <xf numFmtId="0" fontId="54" fillId="2" borderId="22" xfId="0" applyFont="true" applyFill="true" applyBorder="true" applyAlignment="true">
      <alignment horizontal="center" vertical="center" wrapText="true" readingOrder="1"/>
    </xf>
    <xf numFmtId="0" fontId="54" fillId="2" borderId="24" xfId="0" applyFont="true" applyFill="true" applyBorder="true" applyAlignment="true">
      <alignment horizontal="center" vertical="center" wrapText="true" readingOrder="1"/>
    </xf>
    <xf numFmtId="0" fontId="0" fillId="2" borderId="27" xfId="0" applyFill="true" applyBorder="true" applyAlignment="true">
      <alignment horizontal="center" vertical="center"/>
    </xf>
    <xf numFmtId="0" fontId="0" fillId="2" borderId="25" xfId="0" applyFill="true" applyBorder="true" applyAlignment="true">
      <alignment horizontal="center" vertical="center"/>
    </xf>
    <xf numFmtId="0" fontId="0" fillId="2" borderId="2" xfId="0" applyFill="true" applyBorder="true" applyAlignment="true">
      <alignment horizontal="center" vertical="center"/>
    </xf>
    <xf numFmtId="0" fontId="0" fillId="2" borderId="4" xfId="0" applyFill="true" applyBorder="true" applyAlignment="true">
      <alignment horizontal="center" vertical="center"/>
    </xf>
    <xf numFmtId="0" fontId="0" fillId="2" borderId="5" xfId="0" applyFill="true" applyBorder="true" applyAlignment="true">
      <alignment horizontal="center" vertical="center" wrapText="true"/>
    </xf>
    <xf numFmtId="0" fontId="23" fillId="35" borderId="0" xfId="13" applyFill="true" applyAlignment="true">
      <alignment horizontal="center"/>
    </xf>
    <xf numFmtId="0" fontId="68" fillId="2" borderId="2" xfId="13" applyFont="true" applyFill="true" applyBorder="true" applyAlignment="true">
      <alignment horizontal="center"/>
    </xf>
    <xf numFmtId="0" fontId="23" fillId="2" borderId="0" xfId="13" applyFill="true" applyAlignment="true">
      <alignment horizontal="center" vertical="center"/>
    </xf>
    <xf numFmtId="0" fontId="23" fillId="2" borderId="0" xfId="13" applyFill="true" applyAlignment="true">
      <alignment horizontal="center"/>
    </xf>
    <xf numFmtId="0" fontId="23" fillId="2" borderId="0" xfId="13" applyFill="true" applyAlignment="true">
      <alignment horizontal="center" vertical="top"/>
    </xf>
    <xf numFmtId="0" fontId="70" fillId="2" borderId="6" xfId="2" applyFont="true" applyFill="true" applyBorder="true" applyAlignment="true">
      <alignment horizontal="center"/>
    </xf>
    <xf numFmtId="0" fontId="70" fillId="2" borderId="0" xfId="2" applyFont="true" applyFill="true" applyAlignment="true">
      <alignment horizontal="center" vertical="center" wrapText="true"/>
    </xf>
    <xf numFmtId="0" fontId="72" fillId="2" borderId="32" xfId="13" applyFont="true" applyFill="true" applyBorder="true" applyAlignment="true">
      <alignment horizontal="center"/>
    </xf>
    <xf numFmtId="0" fontId="71" fillId="2" borderId="0" xfId="2" applyFont="true" applyFill="true" applyAlignment="true">
      <alignment horizontal="center" vertical="center"/>
    </xf>
    <xf numFmtId="2" fontId="1" fillId="53" borderId="1" xfId="2" applyNumberFormat="true" applyFill="true" applyBorder="true" applyAlignment="true">
      <alignment horizontal="center" vertical="center"/>
    </xf>
    <xf numFmtId="166" fontId="1" fillId="54" borderId="0" xfId="2" applyNumberFormat="true" applyFill="true" applyAlignment="true">
      <alignment horizontal="center" vertical="center"/>
    </xf>
    <xf numFmtId="2" fontId="46" fillId="55" borderId="0" xfId="2" applyNumberFormat="true" applyFont="true" applyFill="true" applyAlignment="true">
      <alignment horizontal="center" vertical="center"/>
    </xf>
    <xf numFmtId="2" fontId="46" fillId="56" borderId="0" xfId="2" applyNumberFormat="true" applyFont="true" applyFill="true" applyAlignment="true">
      <alignment horizontal="center" vertical="center"/>
    </xf>
    <xf numFmtId="2" fontId="46" fillId="56" borderId="2" xfId="2" applyNumberFormat="true" applyFont="true" applyFill="true" applyBorder="true" applyAlignment="true">
      <alignment horizontal="center" vertical="center"/>
    </xf>
    <xf numFmtId="0" fontId="46" fillId="36" borderId="0" xfId="2" applyFont="true" applyFill="true" applyAlignment="true">
      <alignment horizontal="center" vertical="center"/>
    </xf>
    <xf numFmtId="0" fontId="43" fillId="36" borderId="6" xfId="2" applyFont="true" applyFill="true" applyBorder="true"/>
    <xf numFmtId="0" fontId="43" fillId="36" borderId="6" xfId="2" applyFont="true" applyFill="true" applyBorder="true" applyAlignment="true">
      <alignment wrapText="true"/>
    </xf>
    <xf numFmtId="2" fontId="46" fillId="56" borderId="1" xfId="2" applyNumberFormat="true" applyFont="true" applyFill="true" applyBorder="true" applyAlignment="true">
      <alignment horizontal="center" vertical="center"/>
    </xf>
  </cellXfs>
  <cellStyles count="15">
    <cellStyle name="Comma 2" xfId="4"/>
    <cellStyle name="Comma 2 2" xfId="9"/>
    <cellStyle name="Hipervínculo" xfId="14" builtinId="8"/>
    <cellStyle name="Millares" xfId="12" builtinId="3"/>
    <cellStyle name="Millares 2" xfId="5"/>
    <cellStyle name="Millares 3" xfId="11"/>
    <cellStyle name="Milliers 5" xfId="6"/>
    <cellStyle name="Normal" xfId="0" builtinId="0"/>
    <cellStyle name="Normal 2" xfId="3"/>
    <cellStyle name="Normal 2 2" xfId="7"/>
    <cellStyle name="Normal 3" xfId="8"/>
    <cellStyle name="Normal 4" xfId="2"/>
    <cellStyle name="Normal 5" xfId="10"/>
    <cellStyle name="Normal 6" xfId="13"/>
    <cellStyle name="Porcentaje" xfId="1" builtinId="5"/>
  </cellStyles>
  <dxfs count="3">
    <dxf>
      <border>
        <bottom style="thin">
          <color auto="true"/>
        </bottom>
        <vertical/>
        <horizontal/>
      </border>
    </dxf>
    <dxf>
      <border>
        <bottom style="thin">
          <color auto="true"/>
        </bottom>
        <vertical/>
        <horizontal/>
      </border>
    </dxf>
    <dxf>
      <fill>
        <patternFill>
          <bgColor theme="0" tint="-0.048890652180548"/>
        </patternFill>
      </fill>
    </dxf>
  </dxfs>
  <tableStyles count="0" defaultTableStyle="TableStyleMedium2" defaultPivotStyle="PivotStyleLight16"/>
  <colors>
    <mruColors>
      <color rgb="FFABBFE4"/>
      <color rgb="FFC7D4ED"/>
      <color rgb="FFE9EEF8"/>
      <color rgb="FF379566"/>
      <color rgb="FFFF9A1F"/>
      <color rgb="FF5BDD33"/>
      <color rgb="FF0095F0"/>
      <color rgb="FF47C220"/>
      <color rgb="FF8D42C6"/>
      <color rgb="FF00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Relationships xmlns="http://schemas.openxmlformats.org/package/2006/relationships"><Relationship Target="worksheets/sheet13.xml" Type="http://schemas.openxmlformats.org/officeDocument/2006/relationships/worksheet" Id="rId13"/><Relationship Target="worksheets/sheet18.xml" Type="http://schemas.openxmlformats.org/officeDocument/2006/relationships/worksheet" Id="rId18"/><Relationship Target="worksheets/sheet26.xml" Type="http://schemas.openxmlformats.org/officeDocument/2006/relationships/worksheet" Id="rId26"/><Relationship Target="worksheets/sheet39.xml" Type="http://schemas.openxmlformats.org/officeDocument/2006/relationships/worksheet" Id="rId39"/><Relationship Target="worksheets/sheet21.xml" Type="http://schemas.openxmlformats.org/officeDocument/2006/relationships/worksheet" Id="rId21"/><Relationship Target="worksheets/sheet34.xml" Type="http://schemas.openxmlformats.org/officeDocument/2006/relationships/worksheet" Id="rId34"/><Relationship Target="worksheets/sheet42.xml" Type="http://schemas.openxmlformats.org/officeDocument/2006/relationships/worksheet" Id="rId42"/><Relationship Target="worksheets/sheet47.xml" Type="http://schemas.openxmlformats.org/officeDocument/2006/relationships/worksheet" Id="rId47"/><Relationship Target="externalLinks/externalLink3.xml" Type="http://schemas.openxmlformats.org/officeDocument/2006/relationships/externalLink" Id="rId50"/><Relationship Target="styles.xml" Type="http://schemas.openxmlformats.org/officeDocument/2006/relationships/styles" Id="rId55"/><Relationship Target="worksheets/sheet7.xml" Type="http://schemas.openxmlformats.org/officeDocument/2006/relationships/worksheet" Id="rId7"/><Relationship Target="worksheets/sheet2.xml" Type="http://schemas.openxmlformats.org/officeDocument/2006/relationships/worksheet" Id="rId2"/><Relationship Target="worksheets/sheet16.xml" Type="http://schemas.openxmlformats.org/officeDocument/2006/relationships/worksheet" Id="rId16"/><Relationship Target="worksheets/sheet29.xml" Type="http://schemas.openxmlformats.org/officeDocument/2006/relationships/worksheet" Id="rId29"/><Relationship Target="worksheets/sheet11.xml" Type="http://schemas.openxmlformats.org/officeDocument/2006/relationships/worksheet" Id="rId11"/><Relationship Target="worksheets/sheet24.xml" Type="http://schemas.openxmlformats.org/officeDocument/2006/relationships/worksheet" Id="rId24"/><Relationship Target="worksheets/sheet32.xml" Type="http://schemas.openxmlformats.org/officeDocument/2006/relationships/worksheet" Id="rId32"/><Relationship Target="worksheets/sheet37.xml" Type="http://schemas.openxmlformats.org/officeDocument/2006/relationships/worksheet" Id="rId37"/><Relationship Target="worksheets/sheet40.xml" Type="http://schemas.openxmlformats.org/officeDocument/2006/relationships/worksheet" Id="rId40"/><Relationship Target="worksheets/sheet45.xml" Type="http://schemas.openxmlformats.org/officeDocument/2006/relationships/worksheet" Id="rId45"/><Relationship Target="externalLinks/externalLink6.xml" Type="http://schemas.openxmlformats.org/officeDocument/2006/relationships/externalLink" Id="rId53"/><Relationship Target="persons/person.xml" Type="http://schemas.microsoft.com/office/2017/10/relationships/person" Id="rId58"/><Relationship Target="worksheets/sheet5.xml" Type="http://schemas.openxmlformats.org/officeDocument/2006/relationships/worksheet" Id="rId5"/><Relationship Target="worksheets/sheet19.xml" Type="http://schemas.openxmlformats.org/officeDocument/2006/relationships/worksheet" Id="rId19"/><Relationship Target="worksheets/sheet4.xml" Type="http://schemas.openxmlformats.org/officeDocument/2006/relationships/worksheet" Id="rId4"/><Relationship Target="worksheets/sheet9.xml" Type="http://schemas.openxmlformats.org/officeDocument/2006/relationships/worksheet" Id="rId9"/><Relationship Target="worksheets/sheet14.xml" Type="http://schemas.openxmlformats.org/officeDocument/2006/relationships/worksheet" Id="rId14"/><Relationship Target="worksheets/sheet22.xml" Type="http://schemas.openxmlformats.org/officeDocument/2006/relationships/worksheet" Id="rId22"/><Relationship Target="worksheets/sheet27.xml" Type="http://schemas.openxmlformats.org/officeDocument/2006/relationships/worksheet" Id="rId27"/><Relationship Target="worksheets/sheet30.xml" Type="http://schemas.openxmlformats.org/officeDocument/2006/relationships/worksheet" Id="rId30"/><Relationship Target="worksheets/sheet35.xml" Type="http://schemas.openxmlformats.org/officeDocument/2006/relationships/worksheet" Id="rId35"/><Relationship Target="worksheets/sheet43.xml" Type="http://schemas.openxmlformats.org/officeDocument/2006/relationships/worksheet" Id="rId43"/><Relationship Target="externalLinks/externalLink1.xml" Type="http://schemas.openxmlformats.org/officeDocument/2006/relationships/externalLink" Id="rId48"/><Relationship Target="sharedStrings.xml" Type="http://schemas.openxmlformats.org/officeDocument/2006/relationships/sharedStrings" Id="rId56"/><Relationship Target="worksheets/sheet8.xml" Type="http://schemas.openxmlformats.org/officeDocument/2006/relationships/worksheet" Id="rId8"/><Relationship Target="externalLinks/externalLink4.xml" Type="http://schemas.openxmlformats.org/officeDocument/2006/relationships/externalLink" Id="rId51"/><Relationship Target="worksheets/sheet3.xml" Type="http://schemas.openxmlformats.org/officeDocument/2006/relationships/worksheet" Id="rId3"/><Relationship Target="worksheets/sheet12.xml" Type="http://schemas.openxmlformats.org/officeDocument/2006/relationships/worksheet" Id="rId12"/><Relationship Target="worksheets/sheet17.xml" Type="http://schemas.openxmlformats.org/officeDocument/2006/relationships/worksheet" Id="rId17"/><Relationship Target="worksheets/sheet25.xml" Type="http://schemas.openxmlformats.org/officeDocument/2006/relationships/worksheet" Id="rId25"/><Relationship Target="worksheets/sheet33.xml" Type="http://schemas.openxmlformats.org/officeDocument/2006/relationships/worksheet" Id="rId33"/><Relationship Target="worksheets/sheet38.xml" Type="http://schemas.openxmlformats.org/officeDocument/2006/relationships/worksheet" Id="rId38"/><Relationship Target="worksheets/sheet46.xml" Type="http://schemas.openxmlformats.org/officeDocument/2006/relationships/worksheet" Id="rId46"/><Relationship Target="worksheets/sheet20.xml" Type="http://schemas.openxmlformats.org/officeDocument/2006/relationships/worksheet" Id="rId20"/><Relationship Target="worksheets/sheet41.xml" Type="http://schemas.openxmlformats.org/officeDocument/2006/relationships/worksheet" Id="rId41"/><Relationship Target="theme/theme1.xml" Type="http://schemas.openxmlformats.org/officeDocument/2006/relationships/theme" Id="rId54"/><Relationship Target="worksheets/sheet1.xml" Type="http://schemas.openxmlformats.org/officeDocument/2006/relationships/worksheet" Id="rId1"/><Relationship Target="worksheets/sheet6.xml" Type="http://schemas.openxmlformats.org/officeDocument/2006/relationships/worksheet" Id="rId6"/><Relationship Target="worksheets/sheet15.xml" Type="http://schemas.openxmlformats.org/officeDocument/2006/relationships/worksheet" Id="rId15"/><Relationship Target="worksheets/sheet23.xml" Type="http://schemas.openxmlformats.org/officeDocument/2006/relationships/worksheet" Id="rId23"/><Relationship Target="worksheets/sheet28.xml" Type="http://schemas.openxmlformats.org/officeDocument/2006/relationships/worksheet" Id="rId28"/><Relationship Target="worksheets/sheet36.xml" Type="http://schemas.openxmlformats.org/officeDocument/2006/relationships/worksheet" Id="rId36"/><Relationship Target="externalLinks/externalLink2.xml" Type="http://schemas.openxmlformats.org/officeDocument/2006/relationships/externalLink" Id="rId49"/><Relationship Target="metadata.xml" Type="http://schemas.openxmlformats.org/officeDocument/2006/relationships/sheetMetadata" Id="rId57"/><Relationship Target="worksheets/sheet10.xml" Type="http://schemas.openxmlformats.org/officeDocument/2006/relationships/worksheet" Id="rId10"/><Relationship Target="worksheets/sheet31.xml" Type="http://schemas.openxmlformats.org/officeDocument/2006/relationships/worksheet" Id="rId31"/><Relationship Target="worksheets/sheet44.xml" Type="http://schemas.openxmlformats.org/officeDocument/2006/relationships/worksheet" Id="rId44"/><Relationship Target="externalLinks/externalLink5.xml" Type="http://schemas.openxmlformats.org/officeDocument/2006/relationships/externalLink" Id="rId52"/></Relationships>
</file>

<file path=xl/charts/_rels/chart1.xml.rels><?xml version="1.0" encoding="UTF-8"?><Relationships xmlns="http://schemas.openxmlformats.org/package/2006/relationships"><Relationship Target="colors1.xml" Type="http://schemas.microsoft.com/office/2011/relationships/chartColorStyle" Id="rId2"/><Relationship Target="style1.xml" Type="http://schemas.microsoft.com/office/2011/relationships/chartStyle" Id="rId1"/></Relationships>
</file>

<file path=xl/charts/_rels/chart2.xml.rels><?xml version="1.0" encoding="UTF-8"?><Relationships xmlns="http://schemas.openxmlformats.org/package/2006/relationships"><Relationship Target="colors2.xml" Type="http://schemas.microsoft.com/office/2011/relationships/chartColorStyle" Id="rId2"/><Relationship Target="style2.xml" Type="http://schemas.microsoft.com/office/2011/relationships/chartStyle" Id="rId1"/></Relationships>
</file>

<file path=xl/charts/_rels/chart3.xml.rels><?xml version="1.0" encoding="UTF-8"?><Relationships xmlns="http://schemas.openxmlformats.org/package/2006/relationships"><Relationship Target="colors3.xml" Type="http://schemas.microsoft.com/office/2011/relationships/chartColorStyle" Id="rId2"/><Relationship Target="style3.xml" Type="http://schemas.microsoft.com/office/2011/relationships/chartStyle" Id="rId1"/></Relationships>
</file>

<file path=xl/charts/_rels/chart4.xml.rels><?xml version="1.0" encoding="UTF-8"?><Relationships xmlns="http://schemas.openxmlformats.org/package/2006/relationships"><Relationship Target="colors4.xml" Type="http://schemas.microsoft.com/office/2011/relationships/chartColorStyle" Id="rId2"/><Relationship Target="style4.xml" Type="http://schemas.microsoft.com/office/2011/relationships/chartStyle" Id="rId1"/></Relationships>
</file>

<file path=xl/charts/_rels/chart5.xml.rels><?xml version="1.0" encoding="UTF-8"?><Relationships xmlns="http://schemas.openxmlformats.org/package/2006/relationships"><Relationship Target="colors5.xml" Type="http://schemas.microsoft.com/office/2011/relationships/chartColorStyle" Id="rId2"/><Relationship Target="style5.xml" Type="http://schemas.microsoft.com/office/2011/relationships/chartStyle" Id="rId1"/></Relationships>
</file>

<file path=xl/charts/_rels/chart6.xml.rels><?xml version="1.0" encoding="UTF-8"?><Relationships xmlns="http://schemas.openxmlformats.org/package/2006/relationships"><Relationship Target="colors6.xml" Type="http://schemas.microsoft.com/office/2011/relationships/chartColorStyle" Id="rId2"/><Relationship Target="style6.xml" Type="http://schemas.microsoft.com/office/2011/relationships/chartStyle" Id="rId1"/></Relationships>
</file>

<file path=xl/charts/_rels/chart7.xml.rels><?xml version="1.0" encoding="UTF-8"?><Relationships xmlns="http://schemas.openxmlformats.org/package/2006/relationships"><Relationship Target="colors7.xml" Type="http://schemas.microsoft.com/office/2011/relationships/chartColorStyle" Id="rId2"/><Relationship Target="style7.xml" Type="http://schemas.microsoft.com/office/2011/relationships/chartStyle" Id="rId1"/></Relationships>
</file>

<file path=xl/charts/_rels/chart12.xml.rels><?xml version="1.0" encoding="UTF-8"?><Relationships xmlns="http://schemas.openxmlformats.org/package/2006/relationships"><Relationship Target="colors8.xml" Type="http://schemas.microsoft.com/office/2011/relationships/chartColorStyle" Id="rId2"/><Relationship Target="style8.xml" Type="http://schemas.microsoft.com/office/2011/relationships/chartStyle" Id="rId1"/></Relationships>
</file>

<file path=xl/charts/_rels/chart13.xml.rels><?xml version="1.0" encoding="UTF-8"?><Relationships xmlns="http://schemas.openxmlformats.org/package/2006/relationships"><Relationship Target="colors9.xml" Type="http://schemas.microsoft.com/office/2011/relationships/chartColorStyle" Id="rId2"/><Relationship Target="style9.xml" Type="http://schemas.microsoft.com/office/2011/relationships/chartStyle" Id="rId1"/></Relationships>
</file>

<file path=xl/charts/_rels/chart14.xml.rels><?xml version="1.0" encoding="UTF-8"?><Relationships xmlns="http://schemas.openxmlformats.org/package/2006/relationships"><Relationship Target="colors10.xml" Type="http://schemas.microsoft.com/office/2011/relationships/chartColorStyle" Id="rId2"/><Relationship Target="style10.xml" Type="http://schemas.microsoft.com/office/2011/relationships/chartStyle" Id="rId1"/></Relationships>
</file>

<file path=xl/charts/_rels/chart15.xml.rels><?xml version="1.0" encoding="UTF-8"?><Relationships xmlns="http://schemas.openxmlformats.org/package/2006/relationships"><Relationship Target="colors11.xml" Type="http://schemas.microsoft.com/office/2011/relationships/chartColorStyle" Id="rId2"/><Relationship Target="style11.xml" Type="http://schemas.microsoft.com/office/2011/relationships/chartStyle" Id="rId1"/></Relationships>
</file>

<file path=xl/charts/_rels/chart16.xml.rels><?xml version="1.0" encoding="UTF-8"?><Relationships xmlns="http://schemas.openxmlformats.org/package/2006/relationships"><Relationship Target="colors12.xml" Type="http://schemas.microsoft.com/office/2011/relationships/chartColorStyle" Id="rId2"/><Relationship Target="style12.xml" Type="http://schemas.microsoft.com/office/2011/relationships/chartStyle" Id="rId1"/></Relationships>
</file>

<file path=xl/charts/_rels/chart17.xml.rels><?xml version="1.0" encoding="UTF-8"?><Relationships xmlns="http://schemas.openxmlformats.org/package/2006/relationships"><Relationship Target="colors13.xml" Type="http://schemas.microsoft.com/office/2011/relationships/chartColorStyle" Id="rId2"/><Relationship Target="style13.xml" Type="http://schemas.microsoft.com/office/2011/relationships/chartStyle" Id="rId1"/></Relationships>
</file>

<file path=xl/charts/_rels/chart18.xml.rels><?xml version="1.0" encoding="UTF-8"?><Relationships xmlns="http://schemas.openxmlformats.org/package/2006/relationships"><Relationship Target="colors14.xml" Type="http://schemas.microsoft.com/office/2011/relationships/chartColorStyle" Id="rId2"/><Relationship Target="style14.xml" Type="http://schemas.microsoft.com/office/2011/relationships/chartStyle" Id="rId1"/></Relationships>
</file>

<file path=xl/charts/_rels/chart19.xml.rels><?xml version="1.0" encoding="UTF-8"?><Relationships xmlns="http://schemas.openxmlformats.org/package/2006/relationships"><Relationship Target="colors15.xml" Type="http://schemas.microsoft.com/office/2011/relationships/chartColorStyle" Id="rId2"/><Relationship Target="style15.xml" Type="http://schemas.microsoft.com/office/2011/relationships/chartStyle" Id="rId1"/></Relationships>
</file>

<file path=xl/charts/_rels/chart20.xml.rels><?xml version="1.0" encoding="UTF-8"?><Relationships xmlns="http://schemas.openxmlformats.org/package/2006/relationships"><Relationship Target="colors16.xml" Type="http://schemas.microsoft.com/office/2011/relationships/chartColorStyle" Id="rId2"/><Relationship Target="style16.xml" Type="http://schemas.microsoft.com/office/2011/relationships/chartStyle" Id="rId1"/></Relationships>
</file>

<file path=xl/charts/_rels/chart21.xml.rels><?xml version="1.0" encoding="UTF-8"?><Relationships xmlns="http://schemas.openxmlformats.org/package/2006/relationships"><Relationship Target="colors17.xml" Type="http://schemas.microsoft.com/office/2011/relationships/chartColorStyle" Id="rId2"/><Relationship Target="style17.xml" Type="http://schemas.microsoft.com/office/2011/relationships/chartStyle" Id="rId1"/></Relationships>
</file>

<file path=xl/charts/_rels/chart22.xml.rels><?xml version="1.0" encoding="UTF-8"?><Relationships xmlns="http://schemas.openxmlformats.org/package/2006/relationships"><Relationship Target="colors18.xml" Type="http://schemas.microsoft.com/office/2011/relationships/chartColorStyle" Id="rId2"/><Relationship Target="style18.xml" Type="http://schemas.microsoft.com/office/2011/relationships/chartStyle" Id="rId1"/></Relationships>
</file>

<file path=xl/charts/_rels/chart23.xml.rels><?xml version="1.0" encoding="UTF-8"?><Relationships xmlns="http://schemas.openxmlformats.org/package/2006/relationships"><Relationship Target="colors19.xml" Type="http://schemas.microsoft.com/office/2011/relationships/chartColorStyle" Id="rId2"/><Relationship Target="style19.xml" Type="http://schemas.microsoft.com/office/2011/relationships/chartStyle" Id="rId1"/></Relationships>
</file>

<file path=xl/charts/_rels/chart24.xml.rels><?xml version="1.0" encoding="UTF-8"?><Relationships xmlns="http://schemas.openxmlformats.org/package/2006/relationships"><Relationship Target="colors20.xml" Type="http://schemas.microsoft.com/office/2011/relationships/chartColorStyle" Id="rId2"/><Relationship Target="style20.xml" Type="http://schemas.microsoft.com/office/2011/relationships/chartStyle" Id="rId1"/></Relationships>
</file>

<file path=xl/charts/_rels/chart25.xml.rels><?xml version="1.0" encoding="UTF-8"?><Relationships xmlns="http://schemas.openxmlformats.org/package/2006/relationships"><Relationship Target="colors21.xml" Type="http://schemas.microsoft.com/office/2011/relationships/chartColorStyle" Id="rId2"/><Relationship Target="style21.xml" Type="http://schemas.microsoft.com/office/2011/relationships/chartStyle" Id="rId1"/></Relationships>
</file>

<file path=xl/charts/_rels/chart26.xml.rels><?xml version="1.0" encoding="UTF-8"?><Relationships xmlns="http://schemas.openxmlformats.org/package/2006/relationships"><Relationship Target="colors22.xml" Type="http://schemas.microsoft.com/office/2011/relationships/chartColorStyle" Id="rId2"/><Relationship Target="style22.xml" Type="http://schemas.microsoft.com/office/2011/relationships/chartStyle" Id="rId1"/></Relationships>
</file>

<file path=xl/charts/_rels/chart27.xml.rels><?xml version="1.0" encoding="UTF-8"?><Relationships xmlns="http://schemas.openxmlformats.org/package/2006/relationships"><Relationship Target="colors23.xml" Type="http://schemas.microsoft.com/office/2011/relationships/chartColorStyle" Id="rId2"/><Relationship Target="style23.xml" Type="http://schemas.microsoft.com/office/2011/relationships/chartStyle" Id="rId1"/></Relationships>
</file>

<file path=xl/charts/_rels/chart28.xml.rels><?xml version="1.0" encoding="UTF-8"?><Relationships xmlns="http://schemas.openxmlformats.org/package/2006/relationships"><Relationship Target="colors24.xml" Type="http://schemas.microsoft.com/office/2011/relationships/chartColorStyle" Id="rId2"/><Relationship Target="style24.xml" Type="http://schemas.microsoft.com/office/2011/relationships/chartStyle" Id="rId1"/></Relationships>
</file>

<file path=xl/charts/_rels/chart29.xml.rels><?xml version="1.0" encoding="UTF-8"?><Relationships xmlns="http://schemas.openxmlformats.org/package/2006/relationships"><Relationship Target="colors25.xml" Type="http://schemas.microsoft.com/office/2011/relationships/chartColorStyle" Id="rId2"/><Relationship Target="style25.xml" Type="http://schemas.microsoft.com/office/2011/relationships/chartStyle" Id="rId1"/></Relationships>
</file>

<file path=xl/charts/_rels/chart30.xml.rels><?xml version="1.0" encoding="UTF-8"?><Relationships xmlns="http://schemas.openxmlformats.org/package/2006/relationships"><Relationship Target="colors26.xml" Type="http://schemas.microsoft.com/office/2011/relationships/chartColorStyle" Id="rId2"/><Relationship Target="style26.xml" Type="http://schemas.microsoft.com/office/2011/relationships/chartStyle" Id="rId1"/></Relationships>
</file>

<file path=xl/charts/_rels/chart31.xml.rels><?xml version="1.0" encoding="UTF-8"?><Relationships xmlns="http://schemas.openxmlformats.org/package/2006/relationships"><Relationship Target="colors27.xml" Type="http://schemas.microsoft.com/office/2011/relationships/chartColorStyle" Id="rId2"/><Relationship Target="style27.xml" Type="http://schemas.microsoft.com/office/2011/relationships/chartStyle" Id="rId1"/></Relationships>
</file>

<file path=xl/charts/_rels/chart32.xml.rels><?xml version="1.0" encoding="UTF-8"?><Relationships xmlns="http://schemas.openxmlformats.org/package/2006/relationships"><Relationship Target="colors28.xml" Type="http://schemas.microsoft.com/office/2011/relationships/chartColorStyle" Id="rId2"/><Relationship Target="style28.xml" Type="http://schemas.microsoft.com/office/2011/relationships/chartStyle" Id="rId1"/></Relationships>
</file>

<file path=xl/charts/_rels/chart33.xml.rels><?xml version="1.0" encoding="UTF-8"?><Relationships xmlns="http://schemas.openxmlformats.org/package/2006/relationships"><Relationship Target="../theme/themeOverride1.xml" Type="http://schemas.openxmlformats.org/officeDocument/2006/relationships/themeOverride" Id="rId3"/><Relationship Target="colors29.xml" Type="http://schemas.microsoft.com/office/2011/relationships/chartColorStyle" Id="rId2"/><Relationship Target="style29.xml" Type="http://schemas.microsoft.com/office/2011/relationships/chartStyle" Id="rId1"/></Relationships>
</file>

<file path=xl/charts/_rels/chart34.xml.rels><?xml version="1.0" encoding="UTF-8"?><Relationships xmlns="http://schemas.openxmlformats.org/package/2006/relationships"><Relationship Target="../theme/themeOverride2.xml" Type="http://schemas.openxmlformats.org/officeDocument/2006/relationships/themeOverride" Id="rId3"/><Relationship Target="colors30.xml" Type="http://schemas.microsoft.com/office/2011/relationships/chartColorStyle" Id="rId2"/><Relationship Target="style30.xml" Type="http://schemas.microsoft.com/office/2011/relationships/chartStyle" Id="rId1"/></Relationships>
</file>

<file path=xl/charts/_rels/chart35.xml.rels><?xml version="1.0" encoding="UTF-8"?><Relationships xmlns="http://schemas.openxmlformats.org/package/2006/relationships"><Relationship Target="colors31.xml" Type="http://schemas.microsoft.com/office/2011/relationships/chartColorStyle" Id="rId2"/><Relationship Target="style31.xml" Type="http://schemas.microsoft.com/office/2011/relationships/chartStyle" Id="rId1"/></Relationships>
</file>

<file path=xl/charts/_rels/chart36.xml.rels><?xml version="1.0" encoding="UTF-8"?><Relationships xmlns="http://schemas.openxmlformats.org/package/2006/relationships"><Relationship Target="colors32.xml" Type="http://schemas.microsoft.com/office/2011/relationships/chartColorStyle" Id="rId2"/><Relationship Target="style32.xml" Type="http://schemas.microsoft.com/office/2011/relationships/chartStyle" Id="rId1"/></Relationships>
</file>

<file path=xl/charts/_rels/chart37.xml.rels><?xml version="1.0" encoding="UTF-8"?><Relationships xmlns="http://schemas.openxmlformats.org/package/2006/relationships"><Relationship Target="colors33.xml" Type="http://schemas.microsoft.com/office/2011/relationships/chartColorStyle" Id="rId2"/><Relationship Target="style33.xml" Type="http://schemas.microsoft.com/office/2011/relationships/chartStyle" Id="rId1"/></Relationships>
</file>

<file path=xl/charts/_rels/chart38.xml.rels><?xml version="1.0" encoding="UTF-8"?><Relationships xmlns="http://schemas.openxmlformats.org/package/2006/relationships"><Relationship Target="colors34.xml" Type="http://schemas.microsoft.com/office/2011/relationships/chartColorStyle" Id="rId2"/><Relationship Target="style34.xml" Type="http://schemas.microsoft.com/office/2011/relationships/chartStyle" Id="rId1"/></Relationships>
</file>

<file path=xl/charts/_rels/chart49.xml.rels><?xml version="1.0" encoding="UTF-8"?><Relationships xmlns="http://schemas.openxmlformats.org/package/2006/relationships"><Relationship Target="colors35.xml" Type="http://schemas.microsoft.com/office/2011/relationships/chartColorStyle" Id="rId2"/><Relationship Target="style35.xml" Type="http://schemas.microsoft.com/office/2011/relationships/chartStyle" Id="rId1"/></Relationships>
</file>

<file path=xl/charts/_rels/chart50.xml.rels><?xml version="1.0" encoding="UTF-8"?><Relationships xmlns="http://schemas.openxmlformats.org/package/2006/relationships"><Relationship Target="colors36.xml" Type="http://schemas.microsoft.com/office/2011/relationships/chartColorStyle" Id="rId2"/><Relationship Target="style36.xml" Type="http://schemas.microsoft.com/office/2011/relationships/chartStyle" Id="rId1"/></Relationships>
</file>

<file path=xl/charts/_rels/chart51.xml.rels><?xml version="1.0" encoding="UTF-8"?><Relationships xmlns="http://schemas.openxmlformats.org/package/2006/relationships"><Relationship Target="colors37.xml" Type="http://schemas.microsoft.com/office/2011/relationships/chartColorStyle" Id="rId2"/><Relationship Target="style37.xml" Type="http://schemas.microsoft.com/office/2011/relationships/chartStyle" Id="rId1"/></Relationships>
</file>

<file path=xl/charts/_rels/chart52.xml.rels><?xml version="1.0" encoding="UTF-8"?><Relationships xmlns="http://schemas.openxmlformats.org/package/2006/relationships"><Relationship Target="colors38.xml" Type="http://schemas.microsoft.com/office/2011/relationships/chartColorStyle" Id="rId2"/><Relationship Target="style38.xml" Type="http://schemas.microsoft.com/office/2011/relationships/chartStyle" Id="rId1"/></Relationships>
</file>

<file path=xl/charts/_rels/chart53.xml.rels><?xml version="1.0" encoding="UTF-8"?><Relationships xmlns="http://schemas.openxmlformats.org/package/2006/relationships"><Relationship Target="colors39.xml" Type="http://schemas.microsoft.com/office/2011/relationships/chartColorStyle" Id="rId2"/><Relationship Target="style39.xml" Type="http://schemas.microsoft.com/office/2011/relationships/chartStyle" Id="rId1"/></Relationships>
</file>

<file path=xl/charts/_rels/chart54.xml.rels><?xml version="1.0" encoding="UTF-8"?><Relationships xmlns="http://schemas.openxmlformats.org/package/2006/relationships"><Relationship Target="colors40.xml" Type="http://schemas.microsoft.com/office/2011/relationships/chartColorStyle" Id="rId2"/><Relationship Target="style40.xml" Type="http://schemas.microsoft.com/office/2011/relationships/chartStyle" Id="rId1"/></Relationships>
</file>

<file path=xl/charts/_rels/chart55.xml.rels><?xml version="1.0" encoding="UTF-8"?><Relationships xmlns="http://schemas.openxmlformats.org/package/2006/relationships"><Relationship Target="colors41.xml" Type="http://schemas.microsoft.com/office/2011/relationships/chartColorStyle" Id="rId2"/><Relationship Target="style41.xml" Type="http://schemas.microsoft.com/office/2011/relationships/chartStyle" Id="rId1"/></Relationships>
</file>

<file path=xl/charts/_rels/chart56.xml.rels><?xml version="1.0" encoding="UTF-8"?><Relationships xmlns="http://schemas.openxmlformats.org/package/2006/relationships"><Relationship Target="../theme/themeOverride3.xml" Type="http://schemas.openxmlformats.org/officeDocument/2006/relationships/themeOverride" Id="rId3"/><Relationship Target="colors42.xml" Type="http://schemas.microsoft.com/office/2011/relationships/chartColorStyle" Id="rId2"/><Relationship Target="style42.xml" Type="http://schemas.microsoft.com/office/2011/relationships/chartStyle" Id="rId1"/></Relationships>
</file>

<file path=xl/charts/_rels/chart57.xml.rels><?xml version="1.0" encoding="UTF-8"?><Relationships xmlns="http://schemas.openxmlformats.org/package/2006/relationships"><Relationship Target="../theme/themeOverride4.xml" Type="http://schemas.openxmlformats.org/officeDocument/2006/relationships/themeOverride" Id="rId3"/><Relationship Target="colors43.xml" Type="http://schemas.microsoft.com/office/2011/relationships/chartColorStyle" Id="rId2"/><Relationship Target="style43.xml" Type="http://schemas.microsoft.com/office/2011/relationships/chartStyle" Id="rId1"/></Relationships>
</file>

<file path=xl/charts/_rels/chart58.xml.rels><?xml version="1.0" encoding="UTF-8"?><Relationships xmlns="http://schemas.openxmlformats.org/package/2006/relationships"><Relationship Target="../theme/themeOverride5.xml" Type="http://schemas.openxmlformats.org/officeDocument/2006/relationships/themeOverride" Id="rId3"/><Relationship Target="colors44.xml" Type="http://schemas.microsoft.com/office/2011/relationships/chartColorStyle" Id="rId2"/><Relationship Target="style44.xml" Type="http://schemas.microsoft.com/office/2011/relationships/chartStyle" Id="rId1"/></Relationships>
</file>

<file path=xl/charts/_rels/chart59.xml.rels><?xml version="1.0" encoding="UTF-8"?><Relationships xmlns="http://schemas.openxmlformats.org/package/2006/relationships"><Relationship Target="../theme/themeOverride6.xml" Type="http://schemas.openxmlformats.org/officeDocument/2006/relationships/themeOverride" Id="rId3"/><Relationship Target="colors45.xml" Type="http://schemas.microsoft.com/office/2011/relationships/chartColorStyle" Id="rId2"/><Relationship Target="style45.xml" Type="http://schemas.microsoft.com/office/2011/relationships/chartStyle" Id="rId1"/></Relationships>
</file>

<file path=xl/charts/_rels/chart60.xml.rels><?xml version="1.0" encoding="UTF-8"?><Relationships xmlns="http://schemas.openxmlformats.org/package/2006/relationships"><Relationship Target="colors46.xml" Type="http://schemas.microsoft.com/office/2011/relationships/chartColorStyle" Id="rId2"/><Relationship Target="style46.xml" Type="http://schemas.microsoft.com/office/2011/relationships/chartStyle" Id="rId1"/></Relationships>
</file>

<file path=xl/charts/_rels/chart61.xml.rels><?xml version="1.0" encoding="UTF-8"?><Relationships xmlns="http://schemas.openxmlformats.org/package/2006/relationships"><Relationship Target="colors47.xml" Type="http://schemas.microsoft.com/office/2011/relationships/chartColorStyle" Id="rId2"/><Relationship Target="style47.xml" Type="http://schemas.microsoft.com/office/2011/relationships/chartStyle" Id="rId1"/></Relationships>
</file>

<file path=xl/charts/_rels/chart62.xml.rels><?xml version="1.0" encoding="UTF-8"?><Relationships xmlns="http://schemas.openxmlformats.org/package/2006/relationships"><Relationship Target="colors48.xml" Type="http://schemas.microsoft.com/office/2011/relationships/chartColorStyle" Id="rId2"/><Relationship Target="style48.xml" Type="http://schemas.microsoft.com/office/2011/relationships/chartStyle" Id="rId1"/></Relationships>
</file>

<file path=xl/charts/_rels/chart63.xml.rels><?xml version="1.0" encoding="UTF-8"?><Relationships xmlns="http://schemas.openxmlformats.org/package/2006/relationships"><Relationship Target="colors49.xml" Type="http://schemas.microsoft.com/office/2011/relationships/chartColorStyle" Id="rId2"/><Relationship Target="style49.xml" Type="http://schemas.microsoft.com/office/2011/relationships/chartStyle" Id="rId1"/></Relationships>
</file>

<file path=xl/charts/_rels/chart64.xml.rels><?xml version="1.0" encoding="UTF-8"?><Relationships xmlns="http://schemas.openxmlformats.org/package/2006/relationships"><Relationship Target="colors50.xml" Type="http://schemas.microsoft.com/office/2011/relationships/chartColorStyle" Id="rId2"/><Relationship Target="style50.xml" Type="http://schemas.microsoft.com/office/2011/relationships/chartStyle" Id="rId1"/></Relationships>
</file>

<file path=xl/charts/_rels/chart65.xml.rels><?xml version="1.0" encoding="UTF-8"?><Relationships xmlns="http://schemas.openxmlformats.org/package/2006/relationships"><Relationship Target="colors51.xml" Type="http://schemas.microsoft.com/office/2011/relationships/chartColorStyle" Id="rId2"/><Relationship Target="style51.xml" Type="http://schemas.microsoft.com/office/2011/relationships/chartStyle" Id="rId1"/></Relationships>
</file>

<file path=xl/charts/_rels/chart66.xml.rels><?xml version="1.0" encoding="UTF-8"?><Relationships xmlns="http://schemas.openxmlformats.org/package/2006/relationships"><Relationship Target="colors52.xml" Type="http://schemas.microsoft.com/office/2011/relationships/chartColorStyle" Id="rId2"/><Relationship Target="style52.xml" Type="http://schemas.microsoft.com/office/2011/relationships/chartStyle" Id="rId1"/></Relationships>
</file>

<file path=xl/charts/_rels/chart67.xml.rels><?xml version="1.0" encoding="UTF-8"?><Relationships xmlns="http://schemas.openxmlformats.org/package/2006/relationships"><Relationship Target="../theme/themeOverride7.xml" Type="http://schemas.openxmlformats.org/officeDocument/2006/relationships/themeOverride" Id="rId3"/><Relationship Target="colors53.xml" Type="http://schemas.microsoft.com/office/2011/relationships/chartColorStyle" Id="rId2"/><Relationship Target="style53.xml" Type="http://schemas.microsoft.com/office/2011/relationships/chartStyle" Id="rId1"/></Relationships>
</file>

<file path=xl/charts/_rels/chart68.xml.rels><?xml version="1.0" encoding="UTF-8"?><Relationships xmlns="http://schemas.openxmlformats.org/package/2006/relationships"><Relationship Target="../theme/themeOverride8.xml" Type="http://schemas.openxmlformats.org/officeDocument/2006/relationships/themeOverride" Id="rId3"/><Relationship Target="colors54.xml" Type="http://schemas.microsoft.com/office/2011/relationships/chartColorStyle" Id="rId2"/><Relationship Target="style54.xml" Type="http://schemas.microsoft.com/office/2011/relationships/chartStyle" Id="rId1"/></Relationships>
</file>

<file path=xl/charts/_rels/chart69.xml.rels><?xml version="1.0" encoding="UTF-8"?><Relationships xmlns="http://schemas.openxmlformats.org/package/2006/relationships"><Relationship Target="../theme/themeOverride9.xml" Type="http://schemas.openxmlformats.org/officeDocument/2006/relationships/themeOverride" Id="rId1"/></Relationships>
</file>

<file path=xl/charts/_rels/chart70.xml.rels><?xml version="1.0" encoding="UTF-8"?><Relationships xmlns="http://schemas.openxmlformats.org/package/2006/relationships"><Relationship Target="../theme/themeOverride10.xml" Type="http://schemas.openxmlformats.org/officeDocument/2006/relationships/themeOverride" Id="rId1"/></Relationships>
</file>

<file path=xl/charts/_rels/chart71.xml.rels><?xml version="1.0" encoding="UTF-8"?><Relationships xmlns="http://schemas.openxmlformats.org/package/2006/relationships"><Relationship Target="../theme/themeOverride11.xml" Type="http://schemas.openxmlformats.org/officeDocument/2006/relationships/themeOverride" Id="rId1"/></Relationships>
</file>

<file path=xl/charts/_rels/chart72.xml.rels><?xml version="1.0" encoding="UTF-8"?><Relationships xmlns="http://schemas.openxmlformats.org/package/2006/relationships"><Relationship Target="../theme/themeOverride12.xml" Type="http://schemas.openxmlformats.org/officeDocument/2006/relationships/themeOverride" Id="rId1"/></Relationships>
</file>

<file path=xl/charts/_rels/chart73.xml.rels><?xml version="1.0" encoding="UTF-8"?><Relationships xmlns="http://schemas.openxmlformats.org/package/2006/relationships"><Relationship Target="colors55.xml" Type="http://schemas.microsoft.com/office/2011/relationships/chartColorStyle" Id="rId2"/><Relationship Target="style55.xml" Type="http://schemas.microsoft.com/office/2011/relationships/chartStyle" Id="rId1"/></Relationships>
</file>

<file path=xl/charts/_rels/chart74.xml.rels><?xml version="1.0" encoding="UTF-8"?><Relationships xmlns="http://schemas.openxmlformats.org/package/2006/relationships"><Relationship Target="colors56.xml" Type="http://schemas.microsoft.com/office/2011/relationships/chartColorStyle" Id="rId2"/><Relationship Target="style56.xml" Type="http://schemas.microsoft.com/office/2011/relationships/chartStyle" Id="rId1"/></Relationships>
</file>

<file path=xl/charts/_rels/chart75.xml.rels><?xml version="1.0" encoding="UTF-8"?><Relationships xmlns="http://schemas.openxmlformats.org/package/2006/relationships"><Relationship Target="colors57.xml" Type="http://schemas.microsoft.com/office/2011/relationships/chartColorStyle" Id="rId2"/><Relationship Target="style57.xml" Type="http://schemas.microsoft.com/office/2011/relationships/chartStyle" Id="rId1"/></Relationships>
</file>

<file path=xl/charts/_rels/chart76.xml.rels><?xml version="1.0" encoding="UTF-8"?><Relationships xmlns="http://schemas.openxmlformats.org/package/2006/relationships"><Relationship Target="colors58.xml" Type="http://schemas.microsoft.com/office/2011/relationships/chartColorStyle" Id="rId2"/><Relationship Target="style58.xml" Type="http://schemas.microsoft.com/office/2011/relationships/chartStyle" Id="rId1"/></Relationships>
</file>

<file path=xl/charts/_rels/chart77.xml.rels><?xml version="1.0" encoding="UTF-8"?><Relationships xmlns="http://schemas.openxmlformats.org/package/2006/relationships"><Relationship Target="colors59.xml" Type="http://schemas.microsoft.com/office/2011/relationships/chartColorStyle" Id="rId2"/><Relationship Target="style59.xml" Type="http://schemas.microsoft.com/office/2011/relationships/chartStyle" Id="rId1"/></Relationships>
</file>

<file path=xl/charts/_rels/chart78.xml.rels><?xml version="1.0" encoding="UTF-8"?><Relationships xmlns="http://schemas.openxmlformats.org/package/2006/relationships"><Relationship Target="colors60.xml" Type="http://schemas.microsoft.com/office/2011/relationships/chartColorStyle" Id="rId2"/><Relationship Target="style60.xml" Type="http://schemas.microsoft.com/office/2011/relationships/chartStyle" Id="rId1"/></Relationships>
</file>

<file path=xl/charts/_rels/chart79.xml.rels><?xml version="1.0" encoding="UTF-8"?><Relationships xmlns="http://schemas.openxmlformats.org/package/2006/relationships"><Relationship Target="colors61.xml" Type="http://schemas.microsoft.com/office/2011/relationships/chartColorStyle" Id="rId2"/><Relationship Target="style61.xml" Type="http://schemas.microsoft.com/office/2011/relationships/chartStyle" Id="rId1"/></Relationships>
</file>

<file path=xl/charts/_rels/chart80.xml.rels><?xml version="1.0" encoding="UTF-8"?><Relationships xmlns="http://schemas.openxmlformats.org/package/2006/relationships"><Relationship Target="colors62.xml" Type="http://schemas.microsoft.com/office/2011/relationships/chartColorStyle" Id="rId2"/><Relationship Target="style62.xml" Type="http://schemas.microsoft.com/office/2011/relationships/chartStyle" Id="rId1"/></Relationships>
</file>

<file path=xl/charts/_rels/chart81.xml.rels><?xml version="1.0" encoding="UTF-8"?><Relationships xmlns="http://schemas.openxmlformats.org/package/2006/relationships"><Relationship Target="colors63.xml" Type="http://schemas.microsoft.com/office/2011/relationships/chartColorStyle" Id="rId2"/><Relationship Target="style63.xml" Type="http://schemas.microsoft.com/office/2011/relationships/chartStyle" Id="rId1"/></Relationships>
</file>

<file path=xl/charts/_rels/chart82.xml.rels><?xml version="1.0" encoding="UTF-8"?><Relationships xmlns="http://schemas.openxmlformats.org/package/2006/relationships"><Relationship Target="colors64.xml" Type="http://schemas.microsoft.com/office/2011/relationships/chartColorStyle" Id="rId2"/><Relationship Target="style64.xml" Type="http://schemas.microsoft.com/office/2011/relationships/chartStyle" Id="rId1"/></Relationships>
</file>

<file path=xl/charts/_rels/chart83.xml.rels><?xml version="1.0" encoding="UTF-8"?><Relationships xmlns="http://schemas.openxmlformats.org/package/2006/relationships"><Relationship Target="colors65.xml" Type="http://schemas.microsoft.com/office/2011/relationships/chartColorStyle" Id="rId2"/><Relationship Target="style65.xml" Type="http://schemas.microsoft.com/office/2011/relationships/chartStyle" Id="rId1"/></Relationships>
</file>

<file path=xl/charts/_rels/chart84.xml.rels><?xml version="1.0" encoding="UTF-8"?><Relationships xmlns="http://schemas.openxmlformats.org/package/2006/relationships"><Relationship Target="colors66.xml" Type="http://schemas.microsoft.com/office/2011/relationships/chartColorStyle" Id="rId2"/><Relationship Target="style66.xml" Type="http://schemas.microsoft.com/office/2011/relationships/chartStyle" Id="rId1"/></Relationships>
</file>

<file path=xl/charts/_rels/chart85.xml.rels><?xml version="1.0" encoding="UTF-8"?><Relationships xmlns="http://schemas.openxmlformats.org/package/2006/relationships"><Relationship Target="colors67.xml" Type="http://schemas.microsoft.com/office/2011/relationships/chartColorStyle" Id="rId2"/><Relationship Target="style67.xml" Type="http://schemas.microsoft.com/office/2011/relationships/chartStyle" Id="rId1"/></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0.13832070707070704</c:v>
                </c:pt>
                <c:pt idx="3">
                  <c:v>0.13832070707070704</c:v>
                </c:pt>
                <c:pt idx="4">
                  <c:v>5.8964646464646484E-2</c:v>
                </c:pt>
                <c:pt idx="5">
                  <c:v>5.8964646464646484E-2</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0.13832070707070704</c:v>
                </c:pt>
                <c:pt idx="3">
                  <c:v>0.13832070707070704</c:v>
                </c:pt>
                <c:pt idx="4">
                  <c:v>-6.0606060606061109E-3</c:v>
                </c:pt>
                <c:pt idx="5">
                  <c:v>-6.0606060606061109E-3</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26.8308</c:v>
                </c:pt>
                <c:pt idx="5">
                  <c:v>28.684800000000003</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136.49</c:v>
                </c:pt>
                <c:pt idx="2">
                  <c:v>122.22920000000001</c:v>
                </c:pt>
                <c:pt idx="3">
                  <c:v>91.17</c:v>
                </c:pt>
                <c:pt idx="4">
                  <c:v>136.49</c:v>
                </c:pt>
                <c:pt idx="5">
                  <c:v>130.67520000000002</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18.183972810502336</c:v>
                </c:pt>
                <c:pt idx="3">
                  <c:v>23.794853746758996</c:v>
                </c:pt>
                <c:pt idx="4">
                  <c:v>31.031555231605861</c:v>
                </c:pt>
                <c:pt idx="5">
                  <c:v>2.9335471873669536E-5</c:v>
                </c:pt>
                <c:pt idx="6">
                  <c:v>18.983074699255688</c:v>
                </c:pt>
                <c:pt idx="7">
                  <c:v>14.12439765790047</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decile'!$I$3:$I$12</c:f>
              <c:numCache>
                <c:formatCode>0</c:formatCode>
                <c:ptCount val="10"/>
                <c:pt idx="0">
                  <c:v>8.7372388557126541</c:v>
                </c:pt>
                <c:pt idx="1">
                  <c:v>18.252924595593985</c:v>
                </c:pt>
                <c:pt idx="2">
                  <c:v>23.997684780349484</c:v>
                </c:pt>
                <c:pt idx="3">
                  <c:v>26.491769498630795</c:v>
                </c:pt>
                <c:pt idx="4">
                  <c:v>30.62705989349374</c:v>
                </c:pt>
                <c:pt idx="5">
                  <c:v>24.904170394218266</c:v>
                </c:pt>
                <c:pt idx="6">
                  <c:v>27.003048215426073</c:v>
                </c:pt>
                <c:pt idx="7">
                  <c:v>31.729003165519948</c:v>
                </c:pt>
                <c:pt idx="8">
                  <c:v>30.647302420515278</c:v>
                </c:pt>
                <c:pt idx="9">
                  <c:v>30.818431421099131</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decile'!$J$3:$J$12</c:f>
              <c:numCache>
                <c:formatCode>0</c:formatCode>
                <c:ptCount val="10"/>
                <c:pt idx="0">
                  <c:v>10.080952028416954</c:v>
                </c:pt>
                <c:pt idx="1">
                  <c:v>19.317896013021716</c:v>
                </c:pt>
                <c:pt idx="2">
                  <c:v>32.082866258290835</c:v>
                </c:pt>
                <c:pt idx="3">
                  <c:v>38.188325901609232</c:v>
                </c:pt>
                <c:pt idx="4">
                  <c:v>41.311676549361295</c:v>
                </c:pt>
                <c:pt idx="5">
                  <c:v>51.24981743297414</c:v>
                </c:pt>
                <c:pt idx="6">
                  <c:v>55.645821342143321</c:v>
                </c:pt>
                <c:pt idx="7">
                  <c:v>55.830038765196207</c:v>
                </c:pt>
                <c:pt idx="8">
                  <c:v>60.565983552609204</c:v>
                </c:pt>
                <c:pt idx="9">
                  <c:v>60.489554445492843</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decile'!$K$3:$K$12</c:f>
              <c:numCache>
                <c:formatCode>0</c:formatCode>
                <c:ptCount val="10"/>
                <c:pt idx="0">
                  <c:v>0</c:v>
                </c:pt>
                <c:pt idx="1">
                  <c:v>0</c:v>
                </c:pt>
                <c:pt idx="2">
                  <c:v>0</c:v>
                </c:pt>
                <c:pt idx="3">
                  <c:v>0</c:v>
                </c:pt>
                <c:pt idx="4">
                  <c:v>0</c:v>
                </c:pt>
                <c:pt idx="5">
                  <c:v>0</c:v>
                </c:pt>
                <c:pt idx="6">
                  <c:v>0</c:v>
                </c:pt>
                <c:pt idx="7">
                  <c:v>0</c:v>
                </c:pt>
                <c:pt idx="8">
                  <c:v>0</c:v>
                </c:pt>
                <c:pt idx="9">
                  <c:v>1.8117163562212719</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decile'!$L$3:$L$12</c:f>
              <c:numCache>
                <c:formatCode>0</c:formatCode>
                <c:ptCount val="10"/>
                <c:pt idx="0">
                  <c:v>0</c:v>
                </c:pt>
                <c:pt idx="1">
                  <c:v>0</c:v>
                </c:pt>
                <c:pt idx="2">
                  <c:v>0</c:v>
                </c:pt>
                <c:pt idx="3">
                  <c:v>0</c:v>
                </c:pt>
                <c:pt idx="4">
                  <c:v>0</c:v>
                </c:pt>
                <c:pt idx="5">
                  <c:v>0</c:v>
                </c:pt>
                <c:pt idx="6">
                  <c:v>0</c:v>
                </c:pt>
                <c:pt idx="7">
                  <c:v>0</c:v>
                </c:pt>
                <c:pt idx="8">
                  <c:v>9.5697254916437435E-2</c:v>
                </c:pt>
                <c:pt idx="9">
                  <c:v>2.5335966625228705</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decile'!$M$3:$M$12</c:f>
              <c:numCache>
                <c:formatCode>0</c:formatCode>
                <c:ptCount val="10"/>
                <c:pt idx="0">
                  <c:v>0</c:v>
                </c:pt>
                <c:pt idx="1">
                  <c:v>0</c:v>
                </c:pt>
                <c:pt idx="2">
                  <c:v>0</c:v>
                </c:pt>
                <c:pt idx="3">
                  <c:v>0</c:v>
                </c:pt>
                <c:pt idx="4">
                  <c:v>0</c:v>
                </c:pt>
                <c:pt idx="5">
                  <c:v>0</c:v>
                </c:pt>
                <c:pt idx="6">
                  <c:v>0</c:v>
                </c:pt>
                <c:pt idx="7">
                  <c:v>0</c:v>
                </c:pt>
                <c:pt idx="8">
                  <c:v>0</c:v>
                </c:pt>
                <c:pt idx="9">
                  <c:v>0.54850203239000173</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decile'!$N$3:$N$12</c:f>
              <c:numCache>
                <c:formatCode>0</c:formatCode>
                <c:ptCount val="10"/>
                <c:pt idx="0">
                  <c:v>81.181809115870379</c:v>
                </c:pt>
                <c:pt idx="1">
                  <c:v>62.429179391384302</c:v>
                </c:pt>
                <c:pt idx="2">
                  <c:v>43.919448961359684</c:v>
                </c:pt>
                <c:pt idx="3">
                  <c:v>35.31990459975998</c:v>
                </c:pt>
                <c:pt idx="4">
                  <c:v>28.061263557144954</c:v>
                </c:pt>
                <c:pt idx="5">
                  <c:v>23.846012172807598</c:v>
                </c:pt>
                <c:pt idx="6">
                  <c:v>17.351130442430605</c:v>
                </c:pt>
                <c:pt idx="7">
                  <c:v>12.440958069283848</c:v>
                </c:pt>
                <c:pt idx="8">
                  <c:v>8.691016771959081</c:v>
                </c:pt>
                <c:pt idx="9">
                  <c:v>3.7981990822738898</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decile'!$C$3:$C$12</c:f>
              <c:numCache>
                <c:formatCode>0</c:formatCode>
                <c:ptCount val="10"/>
                <c:pt idx="0">
                  <c:v>0</c:v>
                </c:pt>
                <c:pt idx="1">
                  <c:v>8.6754052537398846E-2</c:v>
                </c:pt>
                <c:pt idx="2">
                  <c:v>8.2214723926560124E-2</c:v>
                </c:pt>
                <c:pt idx="3">
                  <c:v>0.10192187866610318</c:v>
                </c:pt>
                <c:pt idx="4">
                  <c:v>0.22783139204497743</c:v>
                </c:pt>
                <c:pt idx="5">
                  <c:v>1.5876486758203714E-2</c:v>
                </c:pt>
                <c:pt idx="6">
                  <c:v>5.1290651514113744E-2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decile'!$D$3:$D$12</c:f>
              <c:numCache>
                <c:formatCode>0</c:formatCode>
                <c:ptCount val="10"/>
                <c:pt idx="0">
                  <c:v>16.119819878913226</c:v>
                </c:pt>
                <c:pt idx="1">
                  <c:v>26.901393309581312</c:v>
                </c:pt>
                <c:pt idx="2">
                  <c:v>34.949861239097949</c:v>
                </c:pt>
                <c:pt idx="3">
                  <c:v>37.168112891340108</c:v>
                </c:pt>
                <c:pt idx="4">
                  <c:v>40.227877331297869</c:v>
                </c:pt>
                <c:pt idx="5">
                  <c:v>39.836119615936482</c:v>
                </c:pt>
                <c:pt idx="6">
                  <c:v>38.048471072037017</c:v>
                </c:pt>
                <c:pt idx="7">
                  <c:v>33.870629267319494</c:v>
                </c:pt>
                <c:pt idx="8">
                  <c:v>32.924186343015414</c:v>
                </c:pt>
                <c:pt idx="9">
                  <c:v>24.133955865578461</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decile'!$E$3:$E$12</c:f>
              <c:numCache>
                <c:formatCode>0</c:formatCode>
                <c:ptCount val="10"/>
                <c:pt idx="0">
                  <c:v>1.5395691290823177</c:v>
                </c:pt>
                <c:pt idx="1">
                  <c:v>7.4876616452070941</c:v>
                </c:pt>
                <c:pt idx="2">
                  <c:v>11.893522948248295</c:v>
                </c:pt>
                <c:pt idx="3">
                  <c:v>13.543100418179652</c:v>
                </c:pt>
                <c:pt idx="4">
                  <c:v>17.534988914442522</c:v>
                </c:pt>
                <c:pt idx="5">
                  <c:v>17.515057247650102</c:v>
                </c:pt>
                <c:pt idx="6">
                  <c:v>19.974265249825244</c:v>
                </c:pt>
                <c:pt idx="7">
                  <c:v>23.696440193197475</c:v>
                </c:pt>
                <c:pt idx="8">
                  <c:v>24.1833720109165</c:v>
                </c:pt>
                <c:pt idx="9">
                  <c:v>25.938158491240948</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decile'!$F$3:$F$12</c:f>
              <c:numCache>
                <c:formatCode>0</c:formatCode>
                <c:ptCount val="10"/>
                <c:pt idx="0">
                  <c:v>0.39464358852964387</c:v>
                </c:pt>
                <c:pt idx="1">
                  <c:v>3.0950116012898734</c:v>
                </c:pt>
                <c:pt idx="2">
                  <c:v>9.1549521273675083</c:v>
                </c:pt>
                <c:pt idx="3">
                  <c:v>13.866960212054181</c:v>
                </c:pt>
                <c:pt idx="4">
                  <c:v>13.948038805069643</c:v>
                </c:pt>
                <c:pt idx="5">
                  <c:v>18.786934476847648</c:v>
                </c:pt>
                <c:pt idx="6">
                  <c:v>24.574842584192886</c:v>
                </c:pt>
                <c:pt idx="7">
                  <c:v>29.991972470199137</c:v>
                </c:pt>
                <c:pt idx="8">
                  <c:v>34.201424874108987</c:v>
                </c:pt>
                <c:pt idx="9">
                  <c:v>45.581184528516538</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decile'!$G$3:$G$12</c:f>
              <c:numCache>
                <c:formatCode>0</c:formatCode>
                <c:ptCount val="10"/>
                <c:pt idx="0">
                  <c:v>0</c:v>
                </c:pt>
                <c:pt idx="1">
                  <c:v>0</c:v>
                </c:pt>
                <c:pt idx="2">
                  <c:v>0</c:v>
                </c:pt>
                <c:pt idx="3">
                  <c:v>0</c:v>
                </c:pt>
                <c:pt idx="4">
                  <c:v>0</c:v>
                </c:pt>
                <c:pt idx="5">
                  <c:v>0</c:v>
                </c:pt>
                <c:pt idx="6">
                  <c:v>0</c:v>
                </c:pt>
                <c:pt idx="7">
                  <c:v>0</c:v>
                </c:pt>
                <c:pt idx="8">
                  <c:v>0</c:v>
                </c:pt>
                <c:pt idx="9">
                  <c:v>0.54850203239000128</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decile'!$H$3:$H$12</c:f>
              <c:numCache>
                <c:formatCode>0</c:formatCode>
                <c:ptCount val="10"/>
                <c:pt idx="0">
                  <c:v>81.181809115870422</c:v>
                </c:pt>
                <c:pt idx="1">
                  <c:v>62.429179391384324</c:v>
                </c:pt>
                <c:pt idx="2">
                  <c:v>43.919448961359684</c:v>
                </c:pt>
                <c:pt idx="3">
                  <c:v>35.319904599759951</c:v>
                </c:pt>
                <c:pt idx="4">
                  <c:v>28.06126355714499</c:v>
                </c:pt>
                <c:pt idx="5">
                  <c:v>23.846012172807562</c:v>
                </c:pt>
                <c:pt idx="6">
                  <c:v>17.35113044243074</c:v>
                </c:pt>
                <c:pt idx="7">
                  <c:v>12.440958069283891</c:v>
                </c:pt>
                <c:pt idx="8">
                  <c:v>8.691016771959104</c:v>
                </c:pt>
                <c:pt idx="9">
                  <c:v>3.7981990822740563</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5275078420075539"/>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decile'!$I$13:$I$22</c:f>
              <c:numCache>
                <c:formatCode>0</c:formatCode>
                <c:ptCount val="10"/>
                <c:pt idx="0">
                  <c:v>8.7372388557126488</c:v>
                </c:pt>
                <c:pt idx="1">
                  <c:v>18.252924595593978</c:v>
                </c:pt>
                <c:pt idx="2">
                  <c:v>23.997684780349473</c:v>
                </c:pt>
                <c:pt idx="3">
                  <c:v>26.49176949863082</c:v>
                </c:pt>
                <c:pt idx="4">
                  <c:v>30.627059893493712</c:v>
                </c:pt>
                <c:pt idx="5">
                  <c:v>24.904170394218255</c:v>
                </c:pt>
                <c:pt idx="6">
                  <c:v>27.003048215426052</c:v>
                </c:pt>
                <c:pt idx="7">
                  <c:v>31.729003165519948</c:v>
                </c:pt>
                <c:pt idx="8">
                  <c:v>30.647302420515253</c:v>
                </c:pt>
                <c:pt idx="9">
                  <c:v>30.818431421099056</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decile'!$J$13:$J$22</c:f>
              <c:numCache>
                <c:formatCode>0</c:formatCode>
                <c:ptCount val="10"/>
                <c:pt idx="0">
                  <c:v>10.080952028416954</c:v>
                </c:pt>
                <c:pt idx="1">
                  <c:v>19.317896013021702</c:v>
                </c:pt>
                <c:pt idx="2">
                  <c:v>32.082866258290835</c:v>
                </c:pt>
                <c:pt idx="3">
                  <c:v>38.188325901609268</c:v>
                </c:pt>
                <c:pt idx="4">
                  <c:v>41.311676549361245</c:v>
                </c:pt>
                <c:pt idx="5">
                  <c:v>51.249817432974169</c:v>
                </c:pt>
                <c:pt idx="6">
                  <c:v>55.645821342143243</c:v>
                </c:pt>
                <c:pt idx="7">
                  <c:v>55.830038765196178</c:v>
                </c:pt>
                <c:pt idx="8">
                  <c:v>60.565983552609126</c:v>
                </c:pt>
                <c:pt idx="9">
                  <c:v>60.489554445492701</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decile'!$K$13:$K$22</c:f>
              <c:numCache>
                <c:formatCode>0</c:formatCode>
                <c:ptCount val="10"/>
                <c:pt idx="0">
                  <c:v>0</c:v>
                </c:pt>
                <c:pt idx="1">
                  <c:v>0</c:v>
                </c:pt>
                <c:pt idx="2">
                  <c:v>0</c:v>
                </c:pt>
                <c:pt idx="3">
                  <c:v>0</c:v>
                </c:pt>
                <c:pt idx="4">
                  <c:v>0</c:v>
                </c:pt>
                <c:pt idx="5">
                  <c:v>0</c:v>
                </c:pt>
                <c:pt idx="6">
                  <c:v>0</c:v>
                </c:pt>
                <c:pt idx="7">
                  <c:v>0</c:v>
                </c:pt>
                <c:pt idx="8">
                  <c:v>0</c:v>
                </c:pt>
                <c:pt idx="9">
                  <c:v>1.8117163562212686</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decile'!$L$13:$L$22</c:f>
              <c:numCache>
                <c:formatCode>0</c:formatCode>
                <c:ptCount val="10"/>
                <c:pt idx="0">
                  <c:v>0</c:v>
                </c:pt>
                <c:pt idx="1">
                  <c:v>0</c:v>
                </c:pt>
                <c:pt idx="2">
                  <c:v>0</c:v>
                </c:pt>
                <c:pt idx="3">
                  <c:v>0</c:v>
                </c:pt>
                <c:pt idx="4">
                  <c:v>0</c:v>
                </c:pt>
                <c:pt idx="5">
                  <c:v>0</c:v>
                </c:pt>
                <c:pt idx="6">
                  <c:v>0</c:v>
                </c:pt>
                <c:pt idx="7">
                  <c:v>0</c:v>
                </c:pt>
                <c:pt idx="8">
                  <c:v>9.5697254916437366E-2</c:v>
                </c:pt>
                <c:pt idx="9">
                  <c:v>2.5335966625228652</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decile'!$M$13:$M$22</c:f>
              <c:numCache>
                <c:formatCode>0</c:formatCode>
                <c:ptCount val="10"/>
                <c:pt idx="0">
                  <c:v>0</c:v>
                </c:pt>
                <c:pt idx="1">
                  <c:v>0</c:v>
                </c:pt>
                <c:pt idx="2">
                  <c:v>0</c:v>
                </c:pt>
                <c:pt idx="3">
                  <c:v>0</c:v>
                </c:pt>
                <c:pt idx="4">
                  <c:v>0</c:v>
                </c:pt>
                <c:pt idx="5">
                  <c:v>0</c:v>
                </c:pt>
                <c:pt idx="6">
                  <c:v>0</c:v>
                </c:pt>
                <c:pt idx="7">
                  <c:v>0</c:v>
                </c:pt>
                <c:pt idx="8">
                  <c:v>0</c:v>
                </c:pt>
                <c:pt idx="9">
                  <c:v>0.54850203239000073</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decile'!$N$13:$N$22</c:f>
              <c:numCache>
                <c:formatCode>0</c:formatCode>
                <c:ptCount val="10"/>
                <c:pt idx="0">
                  <c:v>81.181809115870394</c:v>
                </c:pt>
                <c:pt idx="1">
                  <c:v>62.429179391384324</c:v>
                </c:pt>
                <c:pt idx="2">
                  <c:v>43.919448961359684</c:v>
                </c:pt>
                <c:pt idx="3">
                  <c:v>35.319904599759909</c:v>
                </c:pt>
                <c:pt idx="4">
                  <c:v>28.061263557145043</c:v>
                </c:pt>
                <c:pt idx="5">
                  <c:v>23.846012172807573</c:v>
                </c:pt>
                <c:pt idx="6">
                  <c:v>17.351130442430708</c:v>
                </c:pt>
                <c:pt idx="7">
                  <c:v>12.440958069283869</c:v>
                </c:pt>
                <c:pt idx="8">
                  <c:v>8.6910167719591804</c:v>
                </c:pt>
                <c:pt idx="9">
                  <c:v>3.7981990822741118</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decile'!$C$13:$C$22</c:f>
              <c:numCache>
                <c:formatCode>0</c:formatCode>
                <c:ptCount val="10"/>
                <c:pt idx="0">
                  <c:v>0.76415828760439131</c:v>
                </c:pt>
                <c:pt idx="1">
                  <c:v>8.675405253739886E-2</c:v>
                </c:pt>
                <c:pt idx="2">
                  <c:v>8.2214723926560054E-2</c:v>
                </c:pt>
                <c:pt idx="3">
                  <c:v>0.10192187866610325</c:v>
                </c:pt>
                <c:pt idx="4">
                  <c:v>0.22783139204497743</c:v>
                </c:pt>
                <c:pt idx="5">
                  <c:v>1.587648675820371E-2</c:v>
                </c:pt>
                <c:pt idx="6">
                  <c:v>5.12906515141138E-2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decile'!$D$13:$D$22</c:f>
              <c:numCache>
                <c:formatCode>0</c:formatCode>
                <c:ptCount val="10"/>
                <c:pt idx="0">
                  <c:v>16.119819878913212</c:v>
                </c:pt>
                <c:pt idx="1">
                  <c:v>26.901393309581305</c:v>
                </c:pt>
                <c:pt idx="2">
                  <c:v>34.949861239097935</c:v>
                </c:pt>
                <c:pt idx="3">
                  <c:v>37.168112891340108</c:v>
                </c:pt>
                <c:pt idx="4">
                  <c:v>40.227877331297904</c:v>
                </c:pt>
                <c:pt idx="5">
                  <c:v>39.836119615936475</c:v>
                </c:pt>
                <c:pt idx="6">
                  <c:v>38.048471072037096</c:v>
                </c:pt>
                <c:pt idx="7">
                  <c:v>33.870629267319543</c:v>
                </c:pt>
                <c:pt idx="8">
                  <c:v>32.924186343015464</c:v>
                </c:pt>
                <c:pt idx="9">
                  <c:v>24.133955865578457</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decile'!$E$13:$E$22</c:f>
              <c:numCache>
                <c:formatCode>0</c:formatCode>
                <c:ptCount val="10"/>
                <c:pt idx="0">
                  <c:v>1.5395691290823175</c:v>
                </c:pt>
                <c:pt idx="1">
                  <c:v>7.4876616452070941</c:v>
                </c:pt>
                <c:pt idx="2">
                  <c:v>11.893522948248284</c:v>
                </c:pt>
                <c:pt idx="3">
                  <c:v>13.543100418179661</c:v>
                </c:pt>
                <c:pt idx="4">
                  <c:v>17.534988914442515</c:v>
                </c:pt>
                <c:pt idx="5">
                  <c:v>17.515057247650116</c:v>
                </c:pt>
                <c:pt idx="6">
                  <c:v>19.974265249825265</c:v>
                </c:pt>
                <c:pt idx="7">
                  <c:v>23.696440193197482</c:v>
                </c:pt>
                <c:pt idx="8">
                  <c:v>24.183372010916532</c:v>
                </c:pt>
                <c:pt idx="9">
                  <c:v>25.938158491240959</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decile'!$F$13:$F$22</c:f>
              <c:numCache>
                <c:formatCode>0</c:formatCode>
                <c:ptCount val="10"/>
                <c:pt idx="0">
                  <c:v>0.39464358852964365</c:v>
                </c:pt>
                <c:pt idx="1">
                  <c:v>3.0950116012898738</c:v>
                </c:pt>
                <c:pt idx="2">
                  <c:v>9.1549521273674994</c:v>
                </c:pt>
                <c:pt idx="3">
                  <c:v>13.866960212054183</c:v>
                </c:pt>
                <c:pt idx="4">
                  <c:v>13.948038805069643</c:v>
                </c:pt>
                <c:pt idx="5">
                  <c:v>18.786934476847637</c:v>
                </c:pt>
                <c:pt idx="6">
                  <c:v>24.574842584192925</c:v>
                </c:pt>
                <c:pt idx="7">
                  <c:v>29.991972470199148</c:v>
                </c:pt>
                <c:pt idx="8">
                  <c:v>34.201424874109023</c:v>
                </c:pt>
                <c:pt idx="9">
                  <c:v>45.58118452851658</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decile'!$G$13:$G$22</c:f>
              <c:numCache>
                <c:formatCode>0</c:formatCode>
                <c:ptCount val="10"/>
                <c:pt idx="0">
                  <c:v>0</c:v>
                </c:pt>
                <c:pt idx="1">
                  <c:v>0</c:v>
                </c:pt>
                <c:pt idx="2">
                  <c:v>0</c:v>
                </c:pt>
                <c:pt idx="3">
                  <c:v>0</c:v>
                </c:pt>
                <c:pt idx="4">
                  <c:v>0</c:v>
                </c:pt>
                <c:pt idx="5">
                  <c:v>0</c:v>
                </c:pt>
                <c:pt idx="6">
                  <c:v>0</c:v>
                </c:pt>
                <c:pt idx="7">
                  <c:v>0</c:v>
                </c:pt>
                <c:pt idx="8">
                  <c:v>0</c:v>
                </c:pt>
                <c:pt idx="9">
                  <c:v>0.5485020323900015</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decile'!$H$13:$H$22</c:f>
              <c:numCache>
                <c:formatCode>0</c:formatCode>
                <c:ptCount val="10"/>
                <c:pt idx="0">
                  <c:v>81.181809115870436</c:v>
                </c:pt>
                <c:pt idx="1">
                  <c:v>62.429179391384324</c:v>
                </c:pt>
                <c:pt idx="2">
                  <c:v>43.91944896135972</c:v>
                </c:pt>
                <c:pt idx="3">
                  <c:v>35.319904599759944</c:v>
                </c:pt>
                <c:pt idx="4">
                  <c:v>28.061263557144965</c:v>
                </c:pt>
                <c:pt idx="5">
                  <c:v>23.846012172807562</c:v>
                </c:pt>
                <c:pt idx="6">
                  <c:v>17.351130442430595</c:v>
                </c:pt>
                <c:pt idx="7">
                  <c:v>12.440958069283836</c:v>
                </c:pt>
                <c:pt idx="8">
                  <c:v>8.6910167719589815</c:v>
                </c:pt>
                <c:pt idx="9">
                  <c:v>3.7981990822740008</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2836054029831637"/>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decile'!$I$23:$I$32</c:f>
              <c:numCache>
                <c:formatCode>0</c:formatCode>
                <c:ptCount val="10"/>
                <c:pt idx="0">
                  <c:v>8.7372388557126381</c:v>
                </c:pt>
                <c:pt idx="1">
                  <c:v>18.252924595593946</c:v>
                </c:pt>
                <c:pt idx="2">
                  <c:v>23.997684780349434</c:v>
                </c:pt>
                <c:pt idx="3">
                  <c:v>26.491769498630791</c:v>
                </c:pt>
                <c:pt idx="4">
                  <c:v>30.62705989349373</c:v>
                </c:pt>
                <c:pt idx="5">
                  <c:v>24.904170394218273</c:v>
                </c:pt>
                <c:pt idx="6">
                  <c:v>27.003048215426062</c:v>
                </c:pt>
                <c:pt idx="7">
                  <c:v>31.72900316551992</c:v>
                </c:pt>
                <c:pt idx="8">
                  <c:v>30.647302420515292</c:v>
                </c:pt>
                <c:pt idx="9">
                  <c:v>30.818431421099053</c:v>
                </c:pt>
              </c:numCache>
            </c:numRef>
          </c:val>
          <c:extLst>
            <c:ext xmlns:c16="http://schemas.microsoft.com/office/drawing/2014/chart" uri="{C3380CC4-5D6E-409C-BE32-E72D297353CC}">
              <c16:uniqueId val="{00000000-28E7-437D-AE1E-64C7F3F895A5}"/>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decile'!$J$23:$J$32</c:f>
              <c:numCache>
                <c:formatCode>0</c:formatCode>
                <c:ptCount val="10"/>
                <c:pt idx="0">
                  <c:v>10.080952028416936</c:v>
                </c:pt>
                <c:pt idx="1">
                  <c:v>19.317896013021691</c:v>
                </c:pt>
                <c:pt idx="2">
                  <c:v>32.082866258290814</c:v>
                </c:pt>
                <c:pt idx="3">
                  <c:v>38.188325901609211</c:v>
                </c:pt>
                <c:pt idx="4">
                  <c:v>41.311676549361245</c:v>
                </c:pt>
                <c:pt idx="5">
                  <c:v>51.249817432974119</c:v>
                </c:pt>
                <c:pt idx="6">
                  <c:v>55.645821342143307</c:v>
                </c:pt>
                <c:pt idx="7">
                  <c:v>55.830038765196186</c:v>
                </c:pt>
                <c:pt idx="8">
                  <c:v>60.565983552609168</c:v>
                </c:pt>
                <c:pt idx="9">
                  <c:v>60.489554445492658</c:v>
                </c:pt>
              </c:numCache>
            </c:numRef>
          </c:val>
          <c:extLst>
            <c:ext xmlns:c16="http://schemas.microsoft.com/office/drawing/2014/chart" uri="{C3380CC4-5D6E-409C-BE32-E72D297353CC}">
              <c16:uniqueId val="{00000001-28E7-437D-AE1E-64C7F3F895A5}"/>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decile'!$K$23:$K$32</c:f>
              <c:numCache>
                <c:formatCode>0</c:formatCode>
                <c:ptCount val="10"/>
                <c:pt idx="0">
                  <c:v>0</c:v>
                </c:pt>
                <c:pt idx="1">
                  <c:v>0</c:v>
                </c:pt>
                <c:pt idx="2">
                  <c:v>0</c:v>
                </c:pt>
                <c:pt idx="3">
                  <c:v>0</c:v>
                </c:pt>
                <c:pt idx="4">
                  <c:v>0</c:v>
                </c:pt>
                <c:pt idx="5">
                  <c:v>0</c:v>
                </c:pt>
                <c:pt idx="6">
                  <c:v>0</c:v>
                </c:pt>
                <c:pt idx="7">
                  <c:v>0</c:v>
                </c:pt>
                <c:pt idx="8">
                  <c:v>0</c:v>
                </c:pt>
                <c:pt idx="9">
                  <c:v>1.8117163562212677</c:v>
                </c:pt>
              </c:numCache>
            </c:numRef>
          </c:val>
          <c:extLst>
            <c:ext xmlns:c16="http://schemas.microsoft.com/office/drawing/2014/chart" uri="{C3380CC4-5D6E-409C-BE32-E72D297353CC}">
              <c16:uniqueId val="{00000002-28E7-437D-AE1E-64C7F3F895A5}"/>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decile'!$L$23:$L$32</c:f>
              <c:numCache>
                <c:formatCode>0</c:formatCode>
                <c:ptCount val="10"/>
                <c:pt idx="0">
                  <c:v>0</c:v>
                </c:pt>
                <c:pt idx="1">
                  <c:v>0</c:v>
                </c:pt>
                <c:pt idx="2">
                  <c:v>0</c:v>
                </c:pt>
                <c:pt idx="3">
                  <c:v>0</c:v>
                </c:pt>
                <c:pt idx="4">
                  <c:v>0</c:v>
                </c:pt>
                <c:pt idx="5">
                  <c:v>0</c:v>
                </c:pt>
                <c:pt idx="6">
                  <c:v>0</c:v>
                </c:pt>
                <c:pt idx="7">
                  <c:v>0</c:v>
                </c:pt>
                <c:pt idx="8">
                  <c:v>9.5697254916437394E-2</c:v>
                </c:pt>
                <c:pt idx="9">
                  <c:v>2.5335966625228643</c:v>
                </c:pt>
              </c:numCache>
            </c:numRef>
          </c:val>
          <c:extLst>
            <c:ext xmlns:c16="http://schemas.microsoft.com/office/drawing/2014/chart" uri="{C3380CC4-5D6E-409C-BE32-E72D297353CC}">
              <c16:uniqueId val="{00000003-28E7-437D-AE1E-64C7F3F895A5}"/>
            </c:ext>
          </c:extLst>
        </c:ser>
        <c:ser>
          <c:idx val="4"/>
          <c:order val="4"/>
          <c:tx>
            <c:strRef>
              <c:f>'Elec by decile'!$M$2</c:f>
              <c:strCache>
                <c:ptCount val="1"/>
                <c:pt idx="0">
                  <c:v>DGP</c:v>
                </c:pt>
              </c:strCache>
            </c:strRef>
          </c:tx>
          <c:spPr>
            <a:solidFill>
              <a:srgbClr val="FF33CC"/>
            </a:solidFill>
            <a:ln>
              <a:noFill/>
            </a:ln>
            <a:effectLst/>
          </c:spPr>
          <c:invertIfNegative val="0"/>
          <c:val>
            <c:numRef>
              <c:f>'Elec by decile'!$M$23:$M$32</c:f>
              <c:numCache>
                <c:formatCode>0</c:formatCode>
                <c:ptCount val="10"/>
                <c:pt idx="0">
                  <c:v>0</c:v>
                </c:pt>
                <c:pt idx="1">
                  <c:v>0</c:v>
                </c:pt>
                <c:pt idx="2">
                  <c:v>0</c:v>
                </c:pt>
                <c:pt idx="3">
                  <c:v>0</c:v>
                </c:pt>
                <c:pt idx="4">
                  <c:v>0</c:v>
                </c:pt>
                <c:pt idx="5">
                  <c:v>0</c:v>
                </c:pt>
                <c:pt idx="6">
                  <c:v>0</c:v>
                </c:pt>
                <c:pt idx="7">
                  <c:v>0</c:v>
                </c:pt>
                <c:pt idx="8">
                  <c:v>0</c:v>
                </c:pt>
                <c:pt idx="9">
                  <c:v>0.54850203239000062</c:v>
                </c:pt>
              </c:numCache>
            </c:numRef>
          </c:val>
          <c:extLst>
            <c:ext xmlns:c16="http://schemas.microsoft.com/office/drawing/2014/chart" uri="{C3380CC4-5D6E-409C-BE32-E72D297353CC}">
              <c16:uniqueId val="{00000004-28E7-437D-AE1E-64C7F3F895A5}"/>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decile'!$N$23:$N$32</c:f>
              <c:numCache>
                <c:formatCode>0</c:formatCode>
                <c:ptCount val="10"/>
                <c:pt idx="0">
                  <c:v>81.181809115870436</c:v>
                </c:pt>
                <c:pt idx="1">
                  <c:v>62.429179391384359</c:v>
                </c:pt>
                <c:pt idx="2">
                  <c:v>43.919448961359755</c:v>
                </c:pt>
                <c:pt idx="3">
                  <c:v>35.319904599760001</c:v>
                </c:pt>
                <c:pt idx="4">
                  <c:v>28.061263557145022</c:v>
                </c:pt>
                <c:pt idx="5">
                  <c:v>23.846012172807608</c:v>
                </c:pt>
                <c:pt idx="6">
                  <c:v>17.35113044243063</c:v>
                </c:pt>
                <c:pt idx="7">
                  <c:v>12.440958069283891</c:v>
                </c:pt>
                <c:pt idx="8">
                  <c:v>8.691016771959104</c:v>
                </c:pt>
                <c:pt idx="9">
                  <c:v>3.7981990822741674</c:v>
                </c:pt>
              </c:numCache>
            </c:numRef>
          </c:val>
          <c:extLst>
            <c:ext xmlns:c16="http://schemas.microsoft.com/office/drawing/2014/chart" uri="{C3380CC4-5D6E-409C-BE32-E72D297353CC}">
              <c16:uniqueId val="{00000005-28E7-437D-AE1E-64C7F3F895A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decile'!$C$23:$C$32</c:f>
              <c:numCache>
                <c:formatCode>0</c:formatCode>
                <c:ptCount val="10"/>
                <c:pt idx="0">
                  <c:v>0.76415828760439086</c:v>
                </c:pt>
                <c:pt idx="1">
                  <c:v>8.6754052537398887E-2</c:v>
                </c:pt>
                <c:pt idx="2">
                  <c:v>8.221472392656004E-2</c:v>
                </c:pt>
                <c:pt idx="3">
                  <c:v>0.10192187866610326</c:v>
                </c:pt>
                <c:pt idx="4">
                  <c:v>0.22783139204497735</c:v>
                </c:pt>
                <c:pt idx="5">
                  <c:v>1.58764867582037E-2</c:v>
                </c:pt>
                <c:pt idx="6">
                  <c:v>5.1290651514113744E-2</c:v>
                </c:pt>
                <c:pt idx="7">
                  <c:v>0</c:v>
                </c:pt>
                <c:pt idx="8">
                  <c:v>0</c:v>
                </c:pt>
                <c:pt idx="9">
                  <c:v>0</c:v>
                </c:pt>
              </c:numCache>
            </c:numRef>
          </c:val>
          <c:extLst>
            <c:ext xmlns:c16="http://schemas.microsoft.com/office/drawing/2014/chart" uri="{C3380CC4-5D6E-409C-BE32-E72D297353CC}">
              <c16:uniqueId val="{00000000-5EF9-4B48-A980-9615268C8DB8}"/>
            </c:ext>
          </c:extLst>
        </c:ser>
        <c:ser>
          <c:idx val="1"/>
          <c:order val="1"/>
          <c:tx>
            <c:strRef>
              <c:f>'Elec by decile'!$D$2</c:f>
              <c:strCache>
                <c:ptCount val="1"/>
                <c:pt idx="0">
                  <c:v>T1</c:v>
                </c:pt>
              </c:strCache>
            </c:strRef>
          </c:tx>
          <c:spPr>
            <a:solidFill>
              <a:srgbClr val="5BDD33"/>
            </a:solidFill>
            <a:ln>
              <a:noFill/>
            </a:ln>
            <a:effectLst/>
          </c:spPr>
          <c:invertIfNegative val="0"/>
          <c:val>
            <c:numRef>
              <c:f>'Elec by decile'!$D$23:$D$32</c:f>
              <c:numCache>
                <c:formatCode>0</c:formatCode>
                <c:ptCount val="10"/>
                <c:pt idx="0">
                  <c:v>16.119819878913216</c:v>
                </c:pt>
                <c:pt idx="1">
                  <c:v>26.901393309581323</c:v>
                </c:pt>
                <c:pt idx="2">
                  <c:v>34.949861239097928</c:v>
                </c:pt>
                <c:pt idx="3">
                  <c:v>37.16811289134013</c:v>
                </c:pt>
                <c:pt idx="4">
                  <c:v>40.227877331297897</c:v>
                </c:pt>
                <c:pt idx="5">
                  <c:v>39.836119615936418</c:v>
                </c:pt>
                <c:pt idx="6">
                  <c:v>38.04847107203706</c:v>
                </c:pt>
                <c:pt idx="7">
                  <c:v>33.870629267319494</c:v>
                </c:pt>
                <c:pt idx="8">
                  <c:v>32.924186343015435</c:v>
                </c:pt>
                <c:pt idx="9">
                  <c:v>24.133955865578432</c:v>
                </c:pt>
              </c:numCache>
            </c:numRef>
          </c:val>
          <c:extLst>
            <c:ext xmlns:c16="http://schemas.microsoft.com/office/drawing/2014/chart" uri="{C3380CC4-5D6E-409C-BE32-E72D297353CC}">
              <c16:uniqueId val="{00000001-5EF9-4B48-A980-9615268C8DB8}"/>
            </c:ext>
          </c:extLst>
        </c:ser>
        <c:ser>
          <c:idx val="2"/>
          <c:order val="2"/>
          <c:tx>
            <c:strRef>
              <c:f>'Elec by decile'!$E$2</c:f>
              <c:strCache>
                <c:ptCount val="1"/>
                <c:pt idx="0">
                  <c:v>T2</c:v>
                </c:pt>
              </c:strCache>
            </c:strRef>
          </c:tx>
          <c:spPr>
            <a:solidFill>
              <a:srgbClr val="FFFF00"/>
            </a:solidFill>
            <a:ln>
              <a:noFill/>
            </a:ln>
            <a:effectLst/>
          </c:spPr>
          <c:invertIfNegative val="0"/>
          <c:val>
            <c:numRef>
              <c:f>'Elec by decile'!$E$23:$E$32</c:f>
              <c:numCache>
                <c:formatCode>0</c:formatCode>
                <c:ptCount val="10"/>
                <c:pt idx="0">
                  <c:v>1.5395691290823164</c:v>
                </c:pt>
                <c:pt idx="1">
                  <c:v>7.4876616452070959</c:v>
                </c:pt>
                <c:pt idx="2">
                  <c:v>11.893522948248284</c:v>
                </c:pt>
                <c:pt idx="3">
                  <c:v>13.543100418179657</c:v>
                </c:pt>
                <c:pt idx="4">
                  <c:v>17.534988914442508</c:v>
                </c:pt>
                <c:pt idx="5">
                  <c:v>17.515057247650105</c:v>
                </c:pt>
                <c:pt idx="6">
                  <c:v>19.974265249825244</c:v>
                </c:pt>
                <c:pt idx="7">
                  <c:v>23.696440193197468</c:v>
                </c:pt>
                <c:pt idx="8">
                  <c:v>24.1833720109165</c:v>
                </c:pt>
                <c:pt idx="9">
                  <c:v>25.938158491240941</c:v>
                </c:pt>
              </c:numCache>
            </c:numRef>
          </c:val>
          <c:extLst>
            <c:ext xmlns:c16="http://schemas.microsoft.com/office/drawing/2014/chart" uri="{C3380CC4-5D6E-409C-BE32-E72D297353CC}">
              <c16:uniqueId val="{00000002-5EF9-4B48-A980-9615268C8DB8}"/>
            </c:ext>
          </c:extLst>
        </c:ser>
        <c:ser>
          <c:idx val="3"/>
          <c:order val="3"/>
          <c:tx>
            <c:strRef>
              <c:f>'Elec by decile'!$F$2</c:f>
              <c:strCache>
                <c:ptCount val="1"/>
                <c:pt idx="0">
                  <c:v>T3</c:v>
                </c:pt>
              </c:strCache>
            </c:strRef>
          </c:tx>
          <c:spPr>
            <a:solidFill>
              <a:srgbClr val="FF9A1F"/>
            </a:solidFill>
            <a:ln>
              <a:noFill/>
            </a:ln>
            <a:effectLst/>
          </c:spPr>
          <c:invertIfNegative val="0"/>
          <c:val>
            <c:numRef>
              <c:f>'Elec by decile'!$F$23:$F$32</c:f>
              <c:numCache>
                <c:formatCode>0</c:formatCode>
                <c:ptCount val="10"/>
                <c:pt idx="0">
                  <c:v>0.39464358852964349</c:v>
                </c:pt>
                <c:pt idx="1">
                  <c:v>3.0950116012898752</c:v>
                </c:pt>
                <c:pt idx="2">
                  <c:v>9.1549521273674959</c:v>
                </c:pt>
                <c:pt idx="3">
                  <c:v>13.866960212054186</c:v>
                </c:pt>
                <c:pt idx="4">
                  <c:v>13.948038805069638</c:v>
                </c:pt>
                <c:pt idx="5">
                  <c:v>18.786934476847637</c:v>
                </c:pt>
                <c:pt idx="6">
                  <c:v>24.574842584192893</c:v>
                </c:pt>
                <c:pt idx="7">
                  <c:v>29.991972470199112</c:v>
                </c:pt>
                <c:pt idx="8">
                  <c:v>34.201424874108987</c:v>
                </c:pt>
                <c:pt idx="9">
                  <c:v>45.581184528516523</c:v>
                </c:pt>
              </c:numCache>
            </c:numRef>
          </c:val>
          <c:extLst>
            <c:ext xmlns:c16="http://schemas.microsoft.com/office/drawing/2014/chart" uri="{C3380CC4-5D6E-409C-BE32-E72D297353CC}">
              <c16:uniqueId val="{00000003-5EF9-4B48-A980-9615268C8DB8}"/>
            </c:ext>
          </c:extLst>
        </c:ser>
        <c:ser>
          <c:idx val="4"/>
          <c:order val="4"/>
          <c:tx>
            <c:strRef>
              <c:f>'Elec by decile'!$G$2</c:f>
              <c:strCache>
                <c:ptCount val="1"/>
                <c:pt idx="0">
                  <c:v>DGP</c:v>
                </c:pt>
              </c:strCache>
            </c:strRef>
          </c:tx>
          <c:spPr>
            <a:solidFill>
              <a:srgbClr val="FF33CC"/>
            </a:solidFill>
            <a:ln>
              <a:noFill/>
            </a:ln>
            <a:effectLst/>
          </c:spPr>
          <c:invertIfNegative val="0"/>
          <c:val>
            <c:numRef>
              <c:f>'Elec by decile'!$G$23:$G$32</c:f>
              <c:numCache>
                <c:formatCode>0</c:formatCode>
                <c:ptCount val="10"/>
                <c:pt idx="0">
                  <c:v>0</c:v>
                </c:pt>
                <c:pt idx="1">
                  <c:v>0</c:v>
                </c:pt>
                <c:pt idx="2">
                  <c:v>0</c:v>
                </c:pt>
                <c:pt idx="3">
                  <c:v>0</c:v>
                </c:pt>
                <c:pt idx="4">
                  <c:v>0</c:v>
                </c:pt>
                <c:pt idx="5">
                  <c:v>0</c:v>
                </c:pt>
                <c:pt idx="6">
                  <c:v>0</c:v>
                </c:pt>
                <c:pt idx="7">
                  <c:v>0</c:v>
                </c:pt>
                <c:pt idx="8">
                  <c:v>0</c:v>
                </c:pt>
                <c:pt idx="9">
                  <c:v>0.54850203239000095</c:v>
                </c:pt>
              </c:numCache>
            </c:numRef>
          </c:val>
          <c:extLst>
            <c:ext xmlns:c16="http://schemas.microsoft.com/office/drawing/2014/chart" uri="{C3380CC4-5D6E-409C-BE32-E72D297353CC}">
              <c16:uniqueId val="{00000004-5EF9-4B48-A980-9615268C8DB8}"/>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decile'!$H$23:$H$32</c:f>
              <c:numCache>
                <c:formatCode>0</c:formatCode>
                <c:ptCount val="10"/>
                <c:pt idx="0">
                  <c:v>81.181809115870436</c:v>
                </c:pt>
                <c:pt idx="1">
                  <c:v>62.429179391384302</c:v>
                </c:pt>
                <c:pt idx="2">
                  <c:v>43.919448961359734</c:v>
                </c:pt>
                <c:pt idx="3">
                  <c:v>35.31990459975993</c:v>
                </c:pt>
                <c:pt idx="4">
                  <c:v>28.06126355714499</c:v>
                </c:pt>
                <c:pt idx="5">
                  <c:v>23.84601217280763</c:v>
                </c:pt>
                <c:pt idx="6">
                  <c:v>17.351130442430694</c:v>
                </c:pt>
                <c:pt idx="7">
                  <c:v>12.440958069283925</c:v>
                </c:pt>
                <c:pt idx="8">
                  <c:v>8.6910167719590703</c:v>
                </c:pt>
                <c:pt idx="9">
                  <c:v>3.7981990822741118</c:v>
                </c:pt>
              </c:numCache>
            </c:numRef>
          </c:val>
          <c:extLst>
            <c:ext xmlns:c16="http://schemas.microsoft.com/office/drawing/2014/chart" uri="{C3380CC4-5D6E-409C-BE32-E72D297353CC}">
              <c16:uniqueId val="{00000006-5EF9-4B48-A980-9615268C8DB8}"/>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5131425644965109"/>
          <c:y val="7.3243279934835731E-2"/>
          <c:w val="0.14462070289994239"/>
          <c:h val="0.92675672006516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decile'!$I$33:$I$42</c:f>
              <c:numCache>
                <c:formatCode>0</c:formatCode>
                <c:ptCount val="10"/>
                <c:pt idx="0">
                  <c:v>8.737238855712647</c:v>
                </c:pt>
                <c:pt idx="1">
                  <c:v>18.252924595593974</c:v>
                </c:pt>
                <c:pt idx="2">
                  <c:v>23.997684780349466</c:v>
                </c:pt>
                <c:pt idx="3">
                  <c:v>26.491769498630763</c:v>
                </c:pt>
                <c:pt idx="4">
                  <c:v>30.627059893493712</c:v>
                </c:pt>
                <c:pt idx="5">
                  <c:v>24.904170394218262</c:v>
                </c:pt>
                <c:pt idx="6">
                  <c:v>27.003048215426045</c:v>
                </c:pt>
                <c:pt idx="7">
                  <c:v>31.72900316551992</c:v>
                </c:pt>
                <c:pt idx="8">
                  <c:v>30.647302420515267</c:v>
                </c:pt>
                <c:pt idx="9">
                  <c:v>30.818431421099092</c:v>
                </c:pt>
              </c:numCache>
            </c:numRef>
          </c:val>
          <c:extLst>
            <c:ext xmlns:c16="http://schemas.microsoft.com/office/drawing/2014/chart" uri="{C3380CC4-5D6E-409C-BE32-E72D297353CC}">
              <c16:uniqueId val="{00000000-5B63-4A98-BDA5-0940181B9641}"/>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decile'!$J$33:$J$42</c:f>
              <c:numCache>
                <c:formatCode>0</c:formatCode>
                <c:ptCount val="10"/>
                <c:pt idx="0">
                  <c:v>10.080952028416949</c:v>
                </c:pt>
                <c:pt idx="1">
                  <c:v>19.317896013021709</c:v>
                </c:pt>
                <c:pt idx="2">
                  <c:v>32.082866258290807</c:v>
                </c:pt>
                <c:pt idx="3">
                  <c:v>38.188325901609169</c:v>
                </c:pt>
                <c:pt idx="4">
                  <c:v>41.311676549361238</c:v>
                </c:pt>
                <c:pt idx="5">
                  <c:v>51.24981743297414</c:v>
                </c:pt>
                <c:pt idx="6">
                  <c:v>55.645821342143243</c:v>
                </c:pt>
                <c:pt idx="7">
                  <c:v>55.830038765196186</c:v>
                </c:pt>
                <c:pt idx="8">
                  <c:v>60.565983552609161</c:v>
                </c:pt>
                <c:pt idx="9">
                  <c:v>60.489554445492743</c:v>
                </c:pt>
              </c:numCache>
            </c:numRef>
          </c:val>
          <c:extLst>
            <c:ext xmlns:c16="http://schemas.microsoft.com/office/drawing/2014/chart" uri="{C3380CC4-5D6E-409C-BE32-E72D297353CC}">
              <c16:uniqueId val="{00000001-5B63-4A98-BDA5-0940181B9641}"/>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decile'!$K$33:$K$42</c:f>
              <c:numCache>
                <c:formatCode>0</c:formatCode>
                <c:ptCount val="10"/>
                <c:pt idx="0">
                  <c:v>0</c:v>
                </c:pt>
                <c:pt idx="1">
                  <c:v>0</c:v>
                </c:pt>
                <c:pt idx="2">
                  <c:v>0</c:v>
                </c:pt>
                <c:pt idx="3">
                  <c:v>0</c:v>
                </c:pt>
                <c:pt idx="4">
                  <c:v>0</c:v>
                </c:pt>
                <c:pt idx="5">
                  <c:v>0</c:v>
                </c:pt>
                <c:pt idx="6">
                  <c:v>0</c:v>
                </c:pt>
                <c:pt idx="7">
                  <c:v>0</c:v>
                </c:pt>
                <c:pt idx="8">
                  <c:v>0</c:v>
                </c:pt>
                <c:pt idx="9">
                  <c:v>1.8117163562212701</c:v>
                </c:pt>
              </c:numCache>
            </c:numRef>
          </c:val>
          <c:extLst>
            <c:ext xmlns:c16="http://schemas.microsoft.com/office/drawing/2014/chart" uri="{C3380CC4-5D6E-409C-BE32-E72D297353CC}">
              <c16:uniqueId val="{00000002-5B63-4A98-BDA5-0940181B9641}"/>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decile'!$L$33:$L$42</c:f>
              <c:numCache>
                <c:formatCode>0</c:formatCode>
                <c:ptCount val="10"/>
                <c:pt idx="0">
                  <c:v>0</c:v>
                </c:pt>
                <c:pt idx="1">
                  <c:v>0</c:v>
                </c:pt>
                <c:pt idx="2">
                  <c:v>0</c:v>
                </c:pt>
                <c:pt idx="3">
                  <c:v>0</c:v>
                </c:pt>
                <c:pt idx="4">
                  <c:v>0</c:v>
                </c:pt>
                <c:pt idx="5">
                  <c:v>0</c:v>
                </c:pt>
                <c:pt idx="6">
                  <c:v>0</c:v>
                </c:pt>
                <c:pt idx="7">
                  <c:v>0</c:v>
                </c:pt>
                <c:pt idx="8">
                  <c:v>9.5697254916437421E-2</c:v>
                </c:pt>
                <c:pt idx="9">
                  <c:v>2.5335966625228683</c:v>
                </c:pt>
              </c:numCache>
            </c:numRef>
          </c:val>
          <c:extLst>
            <c:ext xmlns:c16="http://schemas.microsoft.com/office/drawing/2014/chart" uri="{C3380CC4-5D6E-409C-BE32-E72D297353CC}">
              <c16:uniqueId val="{00000003-5B63-4A98-BDA5-0940181B9641}"/>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decile'!$M$33:$M$42</c:f>
              <c:numCache>
                <c:formatCode>0</c:formatCode>
                <c:ptCount val="10"/>
                <c:pt idx="0">
                  <c:v>0</c:v>
                </c:pt>
                <c:pt idx="1">
                  <c:v>0</c:v>
                </c:pt>
                <c:pt idx="2">
                  <c:v>0</c:v>
                </c:pt>
                <c:pt idx="3">
                  <c:v>0</c:v>
                </c:pt>
                <c:pt idx="4">
                  <c:v>0</c:v>
                </c:pt>
                <c:pt idx="5">
                  <c:v>0</c:v>
                </c:pt>
                <c:pt idx="6">
                  <c:v>0</c:v>
                </c:pt>
                <c:pt idx="7">
                  <c:v>0</c:v>
                </c:pt>
                <c:pt idx="8">
                  <c:v>0</c:v>
                </c:pt>
                <c:pt idx="9">
                  <c:v>0.54850203239000128</c:v>
                </c:pt>
              </c:numCache>
            </c:numRef>
          </c:val>
          <c:extLst>
            <c:ext xmlns:c16="http://schemas.microsoft.com/office/drawing/2014/chart" uri="{C3380CC4-5D6E-409C-BE32-E72D297353CC}">
              <c16:uniqueId val="{00000004-5B63-4A98-BDA5-0940181B9641}"/>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decile'!$N$33:$N$42</c:f>
              <c:numCache>
                <c:formatCode>0</c:formatCode>
                <c:ptCount val="10"/>
                <c:pt idx="0">
                  <c:v>81.181809115870408</c:v>
                </c:pt>
                <c:pt idx="1">
                  <c:v>62.429179391384316</c:v>
                </c:pt>
                <c:pt idx="2">
                  <c:v>43.919448961359734</c:v>
                </c:pt>
                <c:pt idx="3">
                  <c:v>35.319904599760065</c:v>
                </c:pt>
                <c:pt idx="4">
                  <c:v>28.061263557145043</c:v>
                </c:pt>
                <c:pt idx="5">
                  <c:v>23.846012172807598</c:v>
                </c:pt>
                <c:pt idx="6">
                  <c:v>17.351130442430708</c:v>
                </c:pt>
                <c:pt idx="7">
                  <c:v>12.440958069283891</c:v>
                </c:pt>
                <c:pt idx="8">
                  <c:v>8.6910167719591378</c:v>
                </c:pt>
                <c:pt idx="9">
                  <c:v>3.7981990822740341</c:v>
                </c:pt>
              </c:numCache>
            </c:numRef>
          </c:val>
          <c:extLst>
            <c:ext xmlns:c16="http://schemas.microsoft.com/office/drawing/2014/chart" uri="{C3380CC4-5D6E-409C-BE32-E72D297353CC}">
              <c16:uniqueId val="{00000005-5B63-4A98-BDA5-0940181B9641}"/>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decile'!$C$33:$C$42</c:f>
              <c:numCache>
                <c:formatCode>0.000</c:formatCode>
                <c:ptCount val="10"/>
                <c:pt idx="0">
                  <c:v>0.76415828760439164</c:v>
                </c:pt>
                <c:pt idx="1">
                  <c:v>8.6754052537398874E-2</c:v>
                </c:pt>
                <c:pt idx="2">
                  <c:v>8.2214723926559985E-2</c:v>
                </c:pt>
                <c:pt idx="3">
                  <c:v>0.10192187866610318</c:v>
                </c:pt>
                <c:pt idx="4">
                  <c:v>0.22783139204497727</c:v>
                </c:pt>
                <c:pt idx="5">
                  <c:v>1.587648675820371E-2</c:v>
                </c:pt>
                <c:pt idx="6">
                  <c:v>5.1290651514113758E-2</c:v>
                </c:pt>
                <c:pt idx="7">
                  <c:v>0</c:v>
                </c:pt>
                <c:pt idx="8">
                  <c:v>0</c:v>
                </c:pt>
                <c:pt idx="9">
                  <c:v>0</c:v>
                </c:pt>
              </c:numCache>
            </c:numRef>
          </c:val>
          <c:extLst>
            <c:ext xmlns:c16="http://schemas.microsoft.com/office/drawing/2014/chart" uri="{C3380CC4-5D6E-409C-BE32-E72D297353CC}">
              <c16:uniqueId val="{00000000-5F56-4AE0-A70E-8DC77CE4268F}"/>
            </c:ext>
          </c:extLst>
        </c:ser>
        <c:ser>
          <c:idx val="1"/>
          <c:order val="1"/>
          <c:tx>
            <c:strRef>
              <c:f>'Elec by decile'!$D$2</c:f>
              <c:strCache>
                <c:ptCount val="1"/>
                <c:pt idx="0">
                  <c:v>T1</c:v>
                </c:pt>
              </c:strCache>
            </c:strRef>
          </c:tx>
          <c:spPr>
            <a:solidFill>
              <a:srgbClr val="5BDD33"/>
            </a:solidFill>
            <a:ln>
              <a:noFill/>
            </a:ln>
            <a:effectLst/>
          </c:spPr>
          <c:invertIfNegative val="0"/>
          <c:val>
            <c:numRef>
              <c:f>'Elec by decile'!$D$33:$D$42</c:f>
              <c:numCache>
                <c:formatCode>0.000</c:formatCode>
                <c:ptCount val="10"/>
                <c:pt idx="0">
                  <c:v>16.11981987891323</c:v>
                </c:pt>
                <c:pt idx="1">
                  <c:v>26.901393309581316</c:v>
                </c:pt>
                <c:pt idx="2">
                  <c:v>34.949861239097899</c:v>
                </c:pt>
                <c:pt idx="3">
                  <c:v>37.168112891340108</c:v>
                </c:pt>
                <c:pt idx="4">
                  <c:v>40.227877331297854</c:v>
                </c:pt>
                <c:pt idx="5">
                  <c:v>39.83611961593644</c:v>
                </c:pt>
                <c:pt idx="6">
                  <c:v>38.048471072037074</c:v>
                </c:pt>
                <c:pt idx="7">
                  <c:v>33.870629267319543</c:v>
                </c:pt>
                <c:pt idx="8">
                  <c:v>32.924186343015414</c:v>
                </c:pt>
                <c:pt idx="9">
                  <c:v>24.13395586557845</c:v>
                </c:pt>
              </c:numCache>
            </c:numRef>
          </c:val>
          <c:extLst>
            <c:ext xmlns:c16="http://schemas.microsoft.com/office/drawing/2014/chart" uri="{C3380CC4-5D6E-409C-BE32-E72D297353CC}">
              <c16:uniqueId val="{00000001-5F56-4AE0-A70E-8DC77CE4268F}"/>
            </c:ext>
          </c:extLst>
        </c:ser>
        <c:ser>
          <c:idx val="2"/>
          <c:order val="2"/>
          <c:tx>
            <c:strRef>
              <c:f>'Elec by decile'!$E$2</c:f>
              <c:strCache>
                <c:ptCount val="1"/>
                <c:pt idx="0">
                  <c:v>T2</c:v>
                </c:pt>
              </c:strCache>
            </c:strRef>
          </c:tx>
          <c:spPr>
            <a:solidFill>
              <a:srgbClr val="FFFF00"/>
            </a:solidFill>
            <a:ln>
              <a:noFill/>
            </a:ln>
            <a:effectLst/>
          </c:spPr>
          <c:invertIfNegative val="0"/>
          <c:val>
            <c:numRef>
              <c:f>'Elec by decile'!$E$33:$E$42</c:f>
              <c:numCache>
                <c:formatCode>0.000</c:formatCode>
                <c:ptCount val="10"/>
                <c:pt idx="0">
                  <c:v>1.5395691290823181</c:v>
                </c:pt>
                <c:pt idx="1">
                  <c:v>7.4876616452070941</c:v>
                </c:pt>
                <c:pt idx="2">
                  <c:v>11.893522948248277</c:v>
                </c:pt>
                <c:pt idx="3">
                  <c:v>13.543100418179643</c:v>
                </c:pt>
                <c:pt idx="4">
                  <c:v>17.534988914442494</c:v>
                </c:pt>
                <c:pt idx="5">
                  <c:v>17.515057247650105</c:v>
                </c:pt>
                <c:pt idx="6">
                  <c:v>19.97426524982524</c:v>
                </c:pt>
                <c:pt idx="7">
                  <c:v>23.696440193197493</c:v>
                </c:pt>
                <c:pt idx="8">
                  <c:v>24.183372010916486</c:v>
                </c:pt>
                <c:pt idx="9">
                  <c:v>25.938158491240959</c:v>
                </c:pt>
              </c:numCache>
            </c:numRef>
          </c:val>
          <c:extLst>
            <c:ext xmlns:c16="http://schemas.microsoft.com/office/drawing/2014/chart" uri="{C3380CC4-5D6E-409C-BE32-E72D297353CC}">
              <c16:uniqueId val="{00000002-5F56-4AE0-A70E-8DC77CE4268F}"/>
            </c:ext>
          </c:extLst>
        </c:ser>
        <c:ser>
          <c:idx val="3"/>
          <c:order val="3"/>
          <c:tx>
            <c:strRef>
              <c:f>'Elec by decile'!$F$2</c:f>
              <c:strCache>
                <c:ptCount val="1"/>
                <c:pt idx="0">
                  <c:v>T3</c:v>
                </c:pt>
              </c:strCache>
            </c:strRef>
          </c:tx>
          <c:spPr>
            <a:solidFill>
              <a:srgbClr val="FF9A1F"/>
            </a:solidFill>
            <a:ln>
              <a:noFill/>
            </a:ln>
            <a:effectLst/>
          </c:spPr>
          <c:invertIfNegative val="0"/>
          <c:val>
            <c:numRef>
              <c:f>'Elec by decile'!$F$33:$F$42</c:f>
              <c:numCache>
                <c:formatCode>0.000</c:formatCode>
                <c:ptCount val="10"/>
                <c:pt idx="0">
                  <c:v>0.39464358852964393</c:v>
                </c:pt>
                <c:pt idx="1">
                  <c:v>3.0950116012898738</c:v>
                </c:pt>
                <c:pt idx="2">
                  <c:v>9.1549521273674941</c:v>
                </c:pt>
                <c:pt idx="3">
                  <c:v>13.866960212054178</c:v>
                </c:pt>
                <c:pt idx="4">
                  <c:v>13.948038805069629</c:v>
                </c:pt>
                <c:pt idx="5">
                  <c:v>18.786934476847641</c:v>
                </c:pt>
                <c:pt idx="6">
                  <c:v>24.574842584192904</c:v>
                </c:pt>
                <c:pt idx="7">
                  <c:v>29.991972470199151</c:v>
                </c:pt>
                <c:pt idx="8">
                  <c:v>34.201424874108973</c:v>
                </c:pt>
                <c:pt idx="9">
                  <c:v>45.581184528516552</c:v>
                </c:pt>
              </c:numCache>
            </c:numRef>
          </c:val>
          <c:extLst>
            <c:ext xmlns:c16="http://schemas.microsoft.com/office/drawing/2014/chart" uri="{C3380CC4-5D6E-409C-BE32-E72D297353CC}">
              <c16:uniqueId val="{00000003-5F56-4AE0-A70E-8DC77CE4268F}"/>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decile'!$G$33:$G$42</c:f>
              <c:numCache>
                <c:formatCode>0</c:formatCode>
                <c:ptCount val="10"/>
                <c:pt idx="0">
                  <c:v>0</c:v>
                </c:pt>
                <c:pt idx="1">
                  <c:v>0</c:v>
                </c:pt>
                <c:pt idx="2">
                  <c:v>0</c:v>
                </c:pt>
                <c:pt idx="3">
                  <c:v>0</c:v>
                </c:pt>
                <c:pt idx="4">
                  <c:v>0</c:v>
                </c:pt>
                <c:pt idx="5">
                  <c:v>0</c:v>
                </c:pt>
                <c:pt idx="6">
                  <c:v>0</c:v>
                </c:pt>
                <c:pt idx="7">
                  <c:v>0</c:v>
                </c:pt>
                <c:pt idx="8">
                  <c:v>0</c:v>
                </c:pt>
                <c:pt idx="9">
                  <c:v>0.5485020323900015</c:v>
                </c:pt>
              </c:numCache>
            </c:numRef>
          </c:val>
          <c:extLst>
            <c:ext xmlns:c16="http://schemas.microsoft.com/office/drawing/2014/chart" uri="{C3380CC4-5D6E-409C-BE32-E72D297353CC}">
              <c16:uniqueId val="{00000004-5F56-4AE0-A70E-8DC77CE4268F}"/>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decile'!$H$33:$H$42</c:f>
              <c:numCache>
                <c:formatCode>0</c:formatCode>
                <c:ptCount val="10"/>
                <c:pt idx="0">
                  <c:v>81.181809115870422</c:v>
                </c:pt>
                <c:pt idx="1">
                  <c:v>62.429179391384316</c:v>
                </c:pt>
                <c:pt idx="2">
                  <c:v>43.919448961359777</c:v>
                </c:pt>
                <c:pt idx="3">
                  <c:v>35.319904599759965</c:v>
                </c:pt>
                <c:pt idx="4">
                  <c:v>28.061263557145054</c:v>
                </c:pt>
                <c:pt idx="5">
                  <c:v>23.846012172807619</c:v>
                </c:pt>
                <c:pt idx="6">
                  <c:v>17.351130442430673</c:v>
                </c:pt>
                <c:pt idx="7">
                  <c:v>12.440958069283802</c:v>
                </c:pt>
                <c:pt idx="8">
                  <c:v>8.6910167719591378</c:v>
                </c:pt>
                <c:pt idx="9">
                  <c:v>3.7981990822740452</c:v>
                </c:pt>
              </c:numCache>
            </c:numRef>
          </c:val>
          <c:extLst>
            <c:ext xmlns:c16="http://schemas.microsoft.com/office/drawing/2014/chart" uri="{C3380CC4-5D6E-409C-BE32-E72D297353CC}">
              <c16:uniqueId val="{00000005-5F56-4AE0-A70E-8DC77CE4268F}"/>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 capita income decile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3243279934835731E-2"/>
          <c:w val="0.15275078420075539"/>
          <c:h val="0.896377047696624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prices'!$C$2:$C$3</c:f>
              <c:strCache>
                <c:ptCount val="2"/>
                <c:pt idx="0">
                  <c:v>DPP</c:v>
                </c:pt>
                <c:pt idx="1">
                  <c:v>Prepaid</c:v>
                </c:pt>
              </c:strCache>
            </c:strRef>
          </c:tx>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3-5122-47D0-BCED-6A65F1BF65EA}"/>
            </c:ext>
          </c:extLst>
        </c:ser>
        <c:ser>
          <c:idx val="1"/>
          <c:order val="1"/>
          <c:tx>
            <c:strRef>
              <c:f>'Elec prices'!$E$2:$E$3</c:f>
              <c:strCache>
                <c:ptCount val="2"/>
                <c:pt idx="0">
                  <c:v>DPP</c:v>
                </c:pt>
                <c:pt idx="1">
                  <c:v>Postpaid</c:v>
                </c:pt>
              </c:strCache>
            </c:strRef>
          </c:tx>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5-5122-47D0-BCED-6A65F1BF65EA}"/>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6-5122-47D0-BCED-6A65F1BF65EA}"/>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7-5122-47D0-BCED-6A65F1BF65EA}"/>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min val="2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prices'!$K$5:$K$705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FDC-4D72-9603-3EADAFC356B8}"/>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prices'!$M$5:$M$705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FDC-4D72-9603-3EADAFC356B8}"/>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prices'!$O$5:$O$705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FDC-4D72-9603-3EADAFC356B8}"/>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prices'!$Q$5:$Q$705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FDC-4D72-9603-3EADAFC356B8}"/>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91FB-49E9-956C-1D624B5EF606}"/>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91FB-49E9-956C-1D624B5EF606}"/>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91FB-49E9-956C-1D624B5EF606}"/>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91FB-49E9-956C-1D624B5EF606}"/>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D480-4501-92F7-DE4362C1F919}"/>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D480-4501-92F7-DE4362C1F919}"/>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D480-4501-92F7-DE4362C1F919}"/>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D480-4501-92F7-DE4362C1F919}"/>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prices'!$S$5:$S$705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C656-4AA0-AF2E-5DEF3E67A263}"/>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prices'!$U$5:$U$705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C656-4AA0-AF2E-5DEF3E67A263}"/>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prices'!$W$5:$W$705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C656-4AA0-AF2E-5DEF3E67A263}"/>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prices'!$Y$5:$Y$705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C656-4AA0-AF2E-5DEF3E67A263}"/>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prices'!$AA$5:$AA$705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6A0-4F76-A73F-5904AA958141}"/>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prices'!$AC$5:$AC$705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6A0-4F76-A73F-5904AA958141}"/>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prices'!$AE$5:$AE$705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6A0-4F76-A73F-5904AA958141}"/>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prices'!$AG$5:$AG$705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6A0-4F76-A73F-5904AA958141}"/>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942741482041068E-2"/>
          <c:y val="2.1614082881819877E-2"/>
          <c:w val="0.86549082645201947"/>
          <c:h val="0.88429253733933122"/>
        </c:manualLayout>
      </c:layout>
      <c:scatterChart>
        <c:scatterStyle val="smoothMarker"/>
        <c:varyColors val="0"/>
        <c:ser>
          <c:idx val="0"/>
          <c:order val="0"/>
          <c:tx>
            <c:strRef>
              <c:f>'Elec prices'!$C$2:$C$3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prices'!$AI$5:$AI$705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4526-4E50-99A5-421339A6849F}"/>
            </c:ext>
          </c:extLst>
        </c:ser>
        <c:ser>
          <c:idx val="1"/>
          <c:order val="1"/>
          <c:tx>
            <c:strRef>
              <c:f>'Elec prices'!$E$2:$E$3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prices'!$AJ$5:$AJ$705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4526-4E50-99A5-421339A6849F}"/>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prices'!$AK$5:$AK$705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4526-4E50-99A5-421339A6849F}"/>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prices'!$AL$5:$AL$705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4526-4E50-99A5-421339A6849F}"/>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26402871381935"/>
          <c:y val="2.1170365676298417E-2"/>
          <c:w val="0.83711992062049945"/>
          <c:h val="0.86354150733125012"/>
        </c:manualLayout>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prices'!$AM$5:$AM$705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82C6-4046-B800-5F920C75D575}"/>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prices'!$AN$5:$AN$705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82C6-4046-B800-5F920C75D575}"/>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prices'!$AO$5:$AO$705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82C6-4046-B800-5F920C75D575}"/>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prices'!$AP$5:$AP$705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82C6-4046-B800-5F920C75D575}"/>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3996951644249"/>
          <c:y val="2.3611097339692425E-2"/>
          <c:w val="0.83571238967673833"/>
          <c:h val="0.84887596303530877"/>
        </c:manualLayout>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prices'!$AQ$5:$AQ$705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0C13-4CED-8441-9912AC20FDD4}"/>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prices'!$AR$5:$AR$705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0C13-4CED-8441-9912AC20FDD4}"/>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prices'!$AS$5:$AS$705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0C13-4CED-8441-9912AC20FDD4}"/>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prices'!$AT$5:$AT$705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0C13-4CED-8441-9912AC20FDD4}"/>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754985280057991E-2"/>
          <c:y val="2.1614069487273558E-2"/>
          <c:w val="0.86290330537868598"/>
          <c:h val="0.84887596303530877"/>
        </c:manualLayout>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prices'!$AU$5:$AU$705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F538-46FC-9D5A-4F37DF390726}"/>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prices'!$AV$5:$AV$705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F538-46FC-9D5A-4F37DF390726}"/>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prices'!$AW$5:$AW$705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F538-46FC-9D5A-4F37DF390726}"/>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prices'!$AX$5:$AX$705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F538-46FC-9D5A-4F37DF390726}"/>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Distrb_elec_cost!$D$2:$D$61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24C-4417-ACD6-0F6EA295AF8C}"/>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Distrb_elec_cost!$E$2:$E$61</c:f>
              <c:numCache>
                <c:formatCode>0</c:formatCode>
                <c:ptCount val="60"/>
                <c:pt idx="0">
                  <c:v>29270.24943566159</c:v>
                </c:pt>
                <c:pt idx="1">
                  <c:v>0</c:v>
                </c:pt>
                <c:pt idx="2">
                  <c:v>0</c:v>
                </c:pt>
                <c:pt idx="3">
                  <c:v>2447.4224667593598</c:v>
                </c:pt>
                <c:pt idx="4">
                  <c:v>0</c:v>
                </c:pt>
                <c:pt idx="5">
                  <c:v>0</c:v>
                </c:pt>
                <c:pt idx="6">
                  <c:v>0</c:v>
                </c:pt>
                <c:pt idx="7">
                  <c:v>0</c:v>
                </c:pt>
                <c:pt idx="8">
                  <c:v>6436.1327175990245</c:v>
                </c:pt>
                <c:pt idx="9">
                  <c:v>0</c:v>
                </c:pt>
                <c:pt idx="10">
                  <c:v>0</c:v>
                </c:pt>
                <c:pt idx="11">
                  <c:v>13699.263753742609</c:v>
                </c:pt>
                <c:pt idx="12">
                  <c:v>4655.5333973240331</c:v>
                </c:pt>
                <c:pt idx="13">
                  <c:v>0</c:v>
                </c:pt>
                <c:pt idx="14">
                  <c:v>1822.6407078422972</c:v>
                </c:pt>
                <c:pt idx="15">
                  <c:v>1167.2332668453953</c:v>
                </c:pt>
                <c:pt idx="16">
                  <c:v>143267.84128865934</c:v>
                </c:pt>
                <c:pt idx="17">
                  <c:v>8357.5872196170712</c:v>
                </c:pt>
                <c:pt idx="18">
                  <c:v>41556.454853303381</c:v>
                </c:pt>
                <c:pt idx="19">
                  <c:v>69700.659614216842</c:v>
                </c:pt>
                <c:pt idx="20">
                  <c:v>103988.74539193882</c:v>
                </c:pt>
                <c:pt idx="21">
                  <c:v>13475.941392383147</c:v>
                </c:pt>
                <c:pt idx="22">
                  <c:v>70839.40972644354</c:v>
                </c:pt>
                <c:pt idx="23">
                  <c:v>284049.37895212608</c:v>
                </c:pt>
                <c:pt idx="24">
                  <c:v>46707.490460130939</c:v>
                </c:pt>
                <c:pt idx="25">
                  <c:v>423769.42368925555</c:v>
                </c:pt>
                <c:pt idx="26">
                  <c:v>48221.335267340968</c:v>
                </c:pt>
                <c:pt idx="27">
                  <c:v>407741.01381692191</c:v>
                </c:pt>
                <c:pt idx="28">
                  <c:v>202007.49633931581</c:v>
                </c:pt>
                <c:pt idx="29">
                  <c:v>268923.00642855838</c:v>
                </c:pt>
                <c:pt idx="30">
                  <c:v>157352.41733500644</c:v>
                </c:pt>
                <c:pt idx="31">
                  <c:v>1272152.9315701355</c:v>
                </c:pt>
                <c:pt idx="32">
                  <c:v>187283.49587230667</c:v>
                </c:pt>
                <c:pt idx="33">
                  <c:v>513582.94626505335</c:v>
                </c:pt>
                <c:pt idx="34">
                  <c:v>273620.91662727483</c:v>
                </c:pt>
                <c:pt idx="35">
                  <c:v>120750.30919856901</c:v>
                </c:pt>
                <c:pt idx="36">
                  <c:v>118069.26500913022</c:v>
                </c:pt>
                <c:pt idx="37">
                  <c:v>611452.42830509925</c:v>
                </c:pt>
                <c:pt idx="38">
                  <c:v>106302.60871234541</c:v>
                </c:pt>
                <c:pt idx="39">
                  <c:v>113155.75378275913</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24C-4417-ACD6-0F6EA295AF8C}"/>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Distrb_elec_cost!$F$2:$F$61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3453.5945258922193</c:v>
                </c:pt>
                <c:pt idx="34">
                  <c:v>2476.2456400314159</c:v>
                </c:pt>
                <c:pt idx="35">
                  <c:v>512364.18507077731</c:v>
                </c:pt>
                <c:pt idx="36">
                  <c:v>652740.47856912389</c:v>
                </c:pt>
                <c:pt idx="37">
                  <c:v>341997.01517735771</c:v>
                </c:pt>
                <c:pt idx="38">
                  <c:v>601030.1402247299</c:v>
                </c:pt>
                <c:pt idx="39">
                  <c:v>127101.30199450695</c:v>
                </c:pt>
                <c:pt idx="40">
                  <c:v>195951.88271031415</c:v>
                </c:pt>
                <c:pt idx="41">
                  <c:v>34928.540315035607</c:v>
                </c:pt>
                <c:pt idx="42">
                  <c:v>251847.22830042284</c:v>
                </c:pt>
                <c:pt idx="43">
                  <c:v>111119.04081377569</c:v>
                </c:pt>
                <c:pt idx="44">
                  <c:v>19519.535484773292</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24C-4417-ACD6-0F6EA295AF8C}"/>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Distrb_elec_cost!$G$2:$G$61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365530.38190365204</c:v>
                </c:pt>
                <c:pt idx="40">
                  <c:v>495237.33098878805</c:v>
                </c:pt>
                <c:pt idx="41">
                  <c:v>443451.16819180851</c:v>
                </c:pt>
                <c:pt idx="42">
                  <c:v>587669.61235108215</c:v>
                </c:pt>
                <c:pt idx="43">
                  <c:v>346451.9789112006</c:v>
                </c:pt>
                <c:pt idx="44">
                  <c:v>340940.34249522863</c:v>
                </c:pt>
                <c:pt idx="45">
                  <c:v>172783.25092931069</c:v>
                </c:pt>
                <c:pt idx="46">
                  <c:v>211217.98828594305</c:v>
                </c:pt>
                <c:pt idx="47">
                  <c:v>162056.65040600393</c:v>
                </c:pt>
                <c:pt idx="48">
                  <c:v>53481.69420250204</c:v>
                </c:pt>
                <c:pt idx="49">
                  <c:v>48810.429253726325</c:v>
                </c:pt>
                <c:pt idx="50">
                  <c:v>53364.235329288291</c:v>
                </c:pt>
                <c:pt idx="51">
                  <c:v>36833.847804925077</c:v>
                </c:pt>
                <c:pt idx="52">
                  <c:v>16341.313014397178</c:v>
                </c:pt>
                <c:pt idx="53">
                  <c:v>0</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24C-4417-ACD6-0F6EA295AF8C}"/>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Distrb_elec_cost!$H$2:$H$61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3453.5945258922193</c:v>
                </c:pt>
                <c:pt idx="36">
                  <c:v>767.4654501982709</c:v>
                </c:pt>
                <c:pt idx="37">
                  <c:v>0</c:v>
                </c:pt>
                <c:pt idx="38">
                  <c:v>0</c:v>
                </c:pt>
                <c:pt idx="39">
                  <c:v>0</c:v>
                </c:pt>
                <c:pt idx="40">
                  <c:v>0</c:v>
                </c:pt>
                <c:pt idx="41">
                  <c:v>0</c:v>
                </c:pt>
                <c:pt idx="42">
                  <c:v>5372.2581513878959</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24C-4417-ACD6-0F6EA295AF8C}"/>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Distrb_elec_cost!$C$62:$C$121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Distrb_elec_cost!$D$62:$D$121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E6D-4153-8FF2-6FCD07381F59}"/>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Distrb_elec_cost!$C$62:$C$121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Distrb_elec_cost!$E$62:$E$121</c:f>
              <c:numCache>
                <c:formatCode>0</c:formatCode>
                <c:ptCount val="60"/>
                <c:pt idx="0">
                  <c:v>29270.249435661583</c:v>
                </c:pt>
                <c:pt idx="1">
                  <c:v>0</c:v>
                </c:pt>
                <c:pt idx="2">
                  <c:v>0</c:v>
                </c:pt>
                <c:pt idx="3">
                  <c:v>2447.4224667593598</c:v>
                </c:pt>
                <c:pt idx="4">
                  <c:v>0</c:v>
                </c:pt>
                <c:pt idx="5">
                  <c:v>0</c:v>
                </c:pt>
                <c:pt idx="6">
                  <c:v>0</c:v>
                </c:pt>
                <c:pt idx="7">
                  <c:v>0</c:v>
                </c:pt>
                <c:pt idx="8">
                  <c:v>6436.1327175990245</c:v>
                </c:pt>
                <c:pt idx="9">
                  <c:v>0</c:v>
                </c:pt>
                <c:pt idx="10">
                  <c:v>0</c:v>
                </c:pt>
                <c:pt idx="11">
                  <c:v>13699.263753742611</c:v>
                </c:pt>
                <c:pt idx="12">
                  <c:v>4655.5333973240331</c:v>
                </c:pt>
                <c:pt idx="13">
                  <c:v>0</c:v>
                </c:pt>
                <c:pt idx="14">
                  <c:v>1822.6407078422972</c:v>
                </c:pt>
                <c:pt idx="15">
                  <c:v>1167.2332668453953</c:v>
                </c:pt>
                <c:pt idx="16">
                  <c:v>143267.84128865934</c:v>
                </c:pt>
                <c:pt idx="17">
                  <c:v>8357.5872196170712</c:v>
                </c:pt>
                <c:pt idx="18">
                  <c:v>41556.454853303374</c:v>
                </c:pt>
                <c:pt idx="19">
                  <c:v>69700.659614216827</c:v>
                </c:pt>
                <c:pt idx="20">
                  <c:v>103988.74539193884</c:v>
                </c:pt>
                <c:pt idx="21">
                  <c:v>13475.941392383145</c:v>
                </c:pt>
                <c:pt idx="22">
                  <c:v>70839.40972644354</c:v>
                </c:pt>
                <c:pt idx="23">
                  <c:v>284049.37895212602</c:v>
                </c:pt>
                <c:pt idx="24">
                  <c:v>46707.490460130954</c:v>
                </c:pt>
                <c:pt idx="25">
                  <c:v>423769.42368925578</c:v>
                </c:pt>
                <c:pt idx="26">
                  <c:v>48221.335267340968</c:v>
                </c:pt>
                <c:pt idx="27">
                  <c:v>407741.01381692186</c:v>
                </c:pt>
                <c:pt idx="28">
                  <c:v>202007.49633931578</c:v>
                </c:pt>
                <c:pt idx="29">
                  <c:v>268923.00642855855</c:v>
                </c:pt>
                <c:pt idx="30">
                  <c:v>157352.41733500644</c:v>
                </c:pt>
                <c:pt idx="31">
                  <c:v>1272152.9315701362</c:v>
                </c:pt>
                <c:pt idx="32">
                  <c:v>187283.49587230664</c:v>
                </c:pt>
                <c:pt idx="33">
                  <c:v>513582.94626505341</c:v>
                </c:pt>
                <c:pt idx="34">
                  <c:v>273620.91662727471</c:v>
                </c:pt>
                <c:pt idx="35">
                  <c:v>120750.30919856904</c:v>
                </c:pt>
                <c:pt idx="36">
                  <c:v>118069.26500913022</c:v>
                </c:pt>
                <c:pt idx="37">
                  <c:v>611452.4283050996</c:v>
                </c:pt>
                <c:pt idx="38">
                  <c:v>106302.60871234541</c:v>
                </c:pt>
                <c:pt idx="39">
                  <c:v>113155.75378275911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E6D-4153-8FF2-6FCD07381F59}"/>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Distrb_elec_cost!$C$62:$C$121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Distrb_elec_cost!$F$62:$F$121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3453.5945258922193</c:v>
                </c:pt>
                <c:pt idx="34">
                  <c:v>2476.2456400314159</c:v>
                </c:pt>
                <c:pt idx="35">
                  <c:v>512364.1850707776</c:v>
                </c:pt>
                <c:pt idx="36">
                  <c:v>652740.47856912343</c:v>
                </c:pt>
                <c:pt idx="37">
                  <c:v>341997.01517735771</c:v>
                </c:pt>
                <c:pt idx="38">
                  <c:v>601030.1402247299</c:v>
                </c:pt>
                <c:pt idx="39">
                  <c:v>127101.30199450692</c:v>
                </c:pt>
                <c:pt idx="40">
                  <c:v>195951.88271031415</c:v>
                </c:pt>
                <c:pt idx="41">
                  <c:v>34928.540315035607</c:v>
                </c:pt>
                <c:pt idx="42">
                  <c:v>251847.22830042281</c:v>
                </c:pt>
                <c:pt idx="43">
                  <c:v>111119.04081377569</c:v>
                </c:pt>
                <c:pt idx="44">
                  <c:v>19519.535484773292</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E6D-4153-8FF2-6FCD07381F59}"/>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Distrb_elec_cost!$C$62:$C$121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Distrb_elec_cost!$G$62:$G$121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365530.38190365216</c:v>
                </c:pt>
                <c:pt idx="40">
                  <c:v>495237.3309887881</c:v>
                </c:pt>
                <c:pt idx="41">
                  <c:v>443451.16819180851</c:v>
                </c:pt>
                <c:pt idx="42">
                  <c:v>587669.6123510818</c:v>
                </c:pt>
                <c:pt idx="43">
                  <c:v>346451.97891120054</c:v>
                </c:pt>
                <c:pt idx="44">
                  <c:v>340940.3424952288</c:v>
                </c:pt>
                <c:pt idx="45">
                  <c:v>172783.25092931063</c:v>
                </c:pt>
                <c:pt idx="46">
                  <c:v>211217.98828594308</c:v>
                </c:pt>
                <c:pt idx="47">
                  <c:v>162056.6504060039</c:v>
                </c:pt>
                <c:pt idx="48">
                  <c:v>53481.694202502047</c:v>
                </c:pt>
                <c:pt idx="49">
                  <c:v>48810.429253726325</c:v>
                </c:pt>
                <c:pt idx="50">
                  <c:v>53364.235329288298</c:v>
                </c:pt>
                <c:pt idx="51">
                  <c:v>36833.847804925077</c:v>
                </c:pt>
                <c:pt idx="52">
                  <c:v>16341.313014397178</c:v>
                </c:pt>
                <c:pt idx="53">
                  <c:v>0</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E6D-4153-8FF2-6FCD07381F59}"/>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Distrb_elec_cost!$C$62:$C$121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Distrb_elec_cost!$H$62:$H$121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3453.5945258922193</c:v>
                </c:pt>
                <c:pt idx="36">
                  <c:v>767.4654501982709</c:v>
                </c:pt>
                <c:pt idx="37">
                  <c:v>0</c:v>
                </c:pt>
                <c:pt idx="38">
                  <c:v>0</c:v>
                </c:pt>
                <c:pt idx="39">
                  <c:v>0</c:v>
                </c:pt>
                <c:pt idx="40">
                  <c:v>0</c:v>
                </c:pt>
                <c:pt idx="41">
                  <c:v>0</c:v>
                </c:pt>
                <c:pt idx="42">
                  <c:v>5372.2581513878959</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E6D-4153-8FF2-6FCD07381F59}"/>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Distrb_elec_cost!$C$122:$C$181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Distrb_elec_cost!$D$122:$D$181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A277-4352-B686-AAC0FB409261}"/>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Distrb_elec_cost!$C$122:$C$181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Distrb_elec_cost!$E$122:$E$181</c:f>
              <c:numCache>
                <c:formatCode>0</c:formatCode>
                <c:ptCount val="60"/>
                <c:pt idx="0">
                  <c:v>29270.249435661583</c:v>
                </c:pt>
                <c:pt idx="1">
                  <c:v>0</c:v>
                </c:pt>
                <c:pt idx="2">
                  <c:v>0</c:v>
                </c:pt>
                <c:pt idx="3">
                  <c:v>2447.4224667593598</c:v>
                </c:pt>
                <c:pt idx="4">
                  <c:v>0</c:v>
                </c:pt>
                <c:pt idx="5">
                  <c:v>0</c:v>
                </c:pt>
                <c:pt idx="6">
                  <c:v>0</c:v>
                </c:pt>
                <c:pt idx="7">
                  <c:v>0</c:v>
                </c:pt>
                <c:pt idx="8">
                  <c:v>6436.1327175990245</c:v>
                </c:pt>
                <c:pt idx="9">
                  <c:v>0</c:v>
                </c:pt>
                <c:pt idx="10">
                  <c:v>0</c:v>
                </c:pt>
                <c:pt idx="11">
                  <c:v>13699.263753742613</c:v>
                </c:pt>
                <c:pt idx="12">
                  <c:v>4655.5333973240322</c:v>
                </c:pt>
                <c:pt idx="13">
                  <c:v>0</c:v>
                </c:pt>
                <c:pt idx="14">
                  <c:v>1822.6407078422972</c:v>
                </c:pt>
                <c:pt idx="15">
                  <c:v>1167.2332668453953</c:v>
                </c:pt>
                <c:pt idx="16">
                  <c:v>143267.84128865937</c:v>
                </c:pt>
                <c:pt idx="17">
                  <c:v>8357.5872196170712</c:v>
                </c:pt>
                <c:pt idx="18">
                  <c:v>41556.454853303389</c:v>
                </c:pt>
                <c:pt idx="19">
                  <c:v>69700.659614216842</c:v>
                </c:pt>
                <c:pt idx="20">
                  <c:v>103988.74539193882</c:v>
                </c:pt>
                <c:pt idx="21">
                  <c:v>13475.941392383145</c:v>
                </c:pt>
                <c:pt idx="22">
                  <c:v>70839.40972644354</c:v>
                </c:pt>
                <c:pt idx="23">
                  <c:v>284049.37895212602</c:v>
                </c:pt>
                <c:pt idx="24">
                  <c:v>46707.490460130946</c:v>
                </c:pt>
                <c:pt idx="25">
                  <c:v>423769.42368925596</c:v>
                </c:pt>
                <c:pt idx="26">
                  <c:v>48221.335267340946</c:v>
                </c:pt>
                <c:pt idx="27">
                  <c:v>407741.01381692197</c:v>
                </c:pt>
                <c:pt idx="28">
                  <c:v>202007.49633931581</c:v>
                </c:pt>
                <c:pt idx="29">
                  <c:v>268923.00642855855</c:v>
                </c:pt>
                <c:pt idx="30">
                  <c:v>157352.4173350065</c:v>
                </c:pt>
                <c:pt idx="31">
                  <c:v>1272152.931570136</c:v>
                </c:pt>
                <c:pt idx="32">
                  <c:v>187283.49587230661</c:v>
                </c:pt>
                <c:pt idx="33">
                  <c:v>513582.94626505347</c:v>
                </c:pt>
                <c:pt idx="34">
                  <c:v>273620.91662727465</c:v>
                </c:pt>
                <c:pt idx="35">
                  <c:v>120750.30919856904</c:v>
                </c:pt>
                <c:pt idx="36">
                  <c:v>118069.26500913022</c:v>
                </c:pt>
                <c:pt idx="37">
                  <c:v>611452.42830509902</c:v>
                </c:pt>
                <c:pt idx="38">
                  <c:v>106302.60871234542</c:v>
                </c:pt>
                <c:pt idx="39">
                  <c:v>113155.75378275911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A277-4352-B686-AAC0FB409261}"/>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Distrb_elec_cost!$C$122:$C$181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Distrb_elec_cost!$F$122:$F$181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3453.5945258922193</c:v>
                </c:pt>
                <c:pt idx="34">
                  <c:v>2476.2456400314159</c:v>
                </c:pt>
                <c:pt idx="35">
                  <c:v>512364.18507077766</c:v>
                </c:pt>
                <c:pt idx="36">
                  <c:v>652740.47856912378</c:v>
                </c:pt>
                <c:pt idx="37">
                  <c:v>341997.01517735788</c:v>
                </c:pt>
                <c:pt idx="38">
                  <c:v>601030.14022472966</c:v>
                </c:pt>
                <c:pt idx="39">
                  <c:v>127101.30199450692</c:v>
                </c:pt>
                <c:pt idx="40">
                  <c:v>195951.88271031415</c:v>
                </c:pt>
                <c:pt idx="41">
                  <c:v>34928.540315035607</c:v>
                </c:pt>
                <c:pt idx="42">
                  <c:v>251847.2283004229</c:v>
                </c:pt>
                <c:pt idx="43">
                  <c:v>111119.04081377569</c:v>
                </c:pt>
                <c:pt idx="44">
                  <c:v>19519.535484773292</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A277-4352-B686-AAC0FB409261}"/>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Distrb_elec_cost!$C$122:$C$181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Distrb_elec_cost!$G$122:$G$181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365530.38190365204</c:v>
                </c:pt>
                <c:pt idx="40">
                  <c:v>495237.33098878793</c:v>
                </c:pt>
                <c:pt idx="41">
                  <c:v>443451.16819180845</c:v>
                </c:pt>
                <c:pt idx="42">
                  <c:v>587669.61235108227</c:v>
                </c:pt>
                <c:pt idx="43">
                  <c:v>346451.9789112006</c:v>
                </c:pt>
                <c:pt idx="44">
                  <c:v>340940.34249522857</c:v>
                </c:pt>
                <c:pt idx="45">
                  <c:v>172783.25092931069</c:v>
                </c:pt>
                <c:pt idx="46">
                  <c:v>211217.98828594308</c:v>
                </c:pt>
                <c:pt idx="47">
                  <c:v>162056.65040600396</c:v>
                </c:pt>
                <c:pt idx="48">
                  <c:v>53481.69420250204</c:v>
                </c:pt>
                <c:pt idx="49">
                  <c:v>48810.429253726325</c:v>
                </c:pt>
                <c:pt idx="50">
                  <c:v>53364.235329288291</c:v>
                </c:pt>
                <c:pt idx="51">
                  <c:v>36833.847804925077</c:v>
                </c:pt>
                <c:pt idx="52">
                  <c:v>16341.313014397179</c:v>
                </c:pt>
                <c:pt idx="53">
                  <c:v>0</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A277-4352-B686-AAC0FB409261}"/>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Distrb_elec_cost!$C$122:$C$181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Distrb_elec_cost!$H$122:$H$181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3453.5945258922193</c:v>
                </c:pt>
                <c:pt idx="36">
                  <c:v>767.4654501982709</c:v>
                </c:pt>
                <c:pt idx="37">
                  <c:v>0</c:v>
                </c:pt>
                <c:pt idx="38">
                  <c:v>0</c:v>
                </c:pt>
                <c:pt idx="39">
                  <c:v>0</c:v>
                </c:pt>
                <c:pt idx="40">
                  <c:v>0</c:v>
                </c:pt>
                <c:pt idx="41">
                  <c:v>0</c:v>
                </c:pt>
                <c:pt idx="42">
                  <c:v>5372.2581513878959</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A277-4352-B686-AAC0FB409261}"/>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Distrb_elec_cost!$C$182:$C$241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Distrb_elec_cost!$D$182:$D$241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1AD7-4475-B8EE-EA7A1DFC8BAF}"/>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Distrb_elec_cost!$C$182:$C$241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Distrb_elec_cost!$E$182:$E$241</c:f>
              <c:numCache>
                <c:formatCode>0</c:formatCode>
                <c:ptCount val="60"/>
                <c:pt idx="0">
                  <c:v>29270.249435661583</c:v>
                </c:pt>
                <c:pt idx="1">
                  <c:v>0</c:v>
                </c:pt>
                <c:pt idx="2">
                  <c:v>0</c:v>
                </c:pt>
                <c:pt idx="3">
                  <c:v>2447.4224667593598</c:v>
                </c:pt>
                <c:pt idx="4">
                  <c:v>0</c:v>
                </c:pt>
                <c:pt idx="5">
                  <c:v>0</c:v>
                </c:pt>
                <c:pt idx="6">
                  <c:v>0</c:v>
                </c:pt>
                <c:pt idx="7">
                  <c:v>0</c:v>
                </c:pt>
                <c:pt idx="8">
                  <c:v>6436.1327175990255</c:v>
                </c:pt>
                <c:pt idx="9">
                  <c:v>0</c:v>
                </c:pt>
                <c:pt idx="10">
                  <c:v>0</c:v>
                </c:pt>
                <c:pt idx="11">
                  <c:v>13699.263753742609</c:v>
                </c:pt>
                <c:pt idx="12">
                  <c:v>4655.5333973240322</c:v>
                </c:pt>
                <c:pt idx="13">
                  <c:v>0</c:v>
                </c:pt>
                <c:pt idx="14">
                  <c:v>1822.6407078422972</c:v>
                </c:pt>
                <c:pt idx="15">
                  <c:v>1167.2332668453953</c:v>
                </c:pt>
                <c:pt idx="16">
                  <c:v>143267.84128865937</c:v>
                </c:pt>
                <c:pt idx="17">
                  <c:v>8357.5872196170712</c:v>
                </c:pt>
                <c:pt idx="18">
                  <c:v>41556.454853303374</c:v>
                </c:pt>
                <c:pt idx="19">
                  <c:v>69700.659614216856</c:v>
                </c:pt>
                <c:pt idx="20">
                  <c:v>103988.74539193884</c:v>
                </c:pt>
                <c:pt idx="21">
                  <c:v>13475.941392383145</c:v>
                </c:pt>
                <c:pt idx="22">
                  <c:v>70839.409726443555</c:v>
                </c:pt>
                <c:pt idx="23">
                  <c:v>284049.37895212602</c:v>
                </c:pt>
                <c:pt idx="24">
                  <c:v>46707.490460130946</c:v>
                </c:pt>
                <c:pt idx="25">
                  <c:v>423769.4236892559</c:v>
                </c:pt>
                <c:pt idx="26">
                  <c:v>48221.335267340961</c:v>
                </c:pt>
                <c:pt idx="27">
                  <c:v>407741.01381692174</c:v>
                </c:pt>
                <c:pt idx="28">
                  <c:v>202007.49633931572</c:v>
                </c:pt>
                <c:pt idx="29">
                  <c:v>268923.0064285585</c:v>
                </c:pt>
                <c:pt idx="30">
                  <c:v>157352.41733500647</c:v>
                </c:pt>
                <c:pt idx="31">
                  <c:v>1272152.9315701379</c:v>
                </c:pt>
                <c:pt idx="32">
                  <c:v>187283.49587230664</c:v>
                </c:pt>
                <c:pt idx="33">
                  <c:v>513582.94626505335</c:v>
                </c:pt>
                <c:pt idx="34">
                  <c:v>273620.91662727459</c:v>
                </c:pt>
                <c:pt idx="35">
                  <c:v>120750.30919856901</c:v>
                </c:pt>
                <c:pt idx="36">
                  <c:v>118069.26500913021</c:v>
                </c:pt>
                <c:pt idx="37">
                  <c:v>611452.42830509972</c:v>
                </c:pt>
                <c:pt idx="38">
                  <c:v>106302.60871234542</c:v>
                </c:pt>
                <c:pt idx="39">
                  <c:v>113155.75378275911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1AD7-4475-B8EE-EA7A1DFC8BAF}"/>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Distrb_elec_cost!$C$182:$C$241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Distrb_elec_cost!$F$182:$F$241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3453.5945258922193</c:v>
                </c:pt>
                <c:pt idx="34">
                  <c:v>2476.2456400314159</c:v>
                </c:pt>
                <c:pt idx="35">
                  <c:v>512364.1850707776</c:v>
                </c:pt>
                <c:pt idx="36">
                  <c:v>652740.47856912354</c:v>
                </c:pt>
                <c:pt idx="37">
                  <c:v>341997.01517735771</c:v>
                </c:pt>
                <c:pt idx="38">
                  <c:v>601030.14022472966</c:v>
                </c:pt>
                <c:pt idx="39">
                  <c:v>127101.30199450694</c:v>
                </c:pt>
                <c:pt idx="40">
                  <c:v>195951.88271031421</c:v>
                </c:pt>
                <c:pt idx="41">
                  <c:v>34928.540315035607</c:v>
                </c:pt>
                <c:pt idx="42">
                  <c:v>251847.22830042284</c:v>
                </c:pt>
                <c:pt idx="43">
                  <c:v>111119.04081377567</c:v>
                </c:pt>
                <c:pt idx="44">
                  <c:v>19519.535484773292</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1AD7-4475-B8EE-EA7A1DFC8BAF}"/>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Distrb_elec_cost!$C$182:$C$241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Distrb_elec_cost!$G$182:$G$241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365530.38190365193</c:v>
                </c:pt>
                <c:pt idx="40">
                  <c:v>495237.33098878781</c:v>
                </c:pt>
                <c:pt idx="41">
                  <c:v>443451.16819180845</c:v>
                </c:pt>
                <c:pt idx="42">
                  <c:v>587669.61235108215</c:v>
                </c:pt>
                <c:pt idx="43">
                  <c:v>346451.97891120042</c:v>
                </c:pt>
                <c:pt idx="44">
                  <c:v>340940.34249522863</c:v>
                </c:pt>
                <c:pt idx="45">
                  <c:v>172783.25092931066</c:v>
                </c:pt>
                <c:pt idx="46">
                  <c:v>211217.98828594305</c:v>
                </c:pt>
                <c:pt idx="47">
                  <c:v>162056.6504060039</c:v>
                </c:pt>
                <c:pt idx="48">
                  <c:v>53481.69420250204</c:v>
                </c:pt>
                <c:pt idx="49">
                  <c:v>48810.429253726325</c:v>
                </c:pt>
                <c:pt idx="50">
                  <c:v>53364.235329288291</c:v>
                </c:pt>
                <c:pt idx="51">
                  <c:v>36833.847804925077</c:v>
                </c:pt>
                <c:pt idx="52">
                  <c:v>16341.313014397178</c:v>
                </c:pt>
                <c:pt idx="53">
                  <c:v>0</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1AD7-4475-B8EE-EA7A1DFC8BAF}"/>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Distrb_elec_cost!$C$182:$C$241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Distrb_elec_cost!$H$182:$H$241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3453.5945258922193</c:v>
                </c:pt>
                <c:pt idx="36">
                  <c:v>767.4654501982709</c:v>
                </c:pt>
                <c:pt idx="37">
                  <c:v>0</c:v>
                </c:pt>
                <c:pt idx="38">
                  <c:v>0</c:v>
                </c:pt>
                <c:pt idx="39">
                  <c:v>0</c:v>
                </c:pt>
                <c:pt idx="40">
                  <c:v>0</c:v>
                </c:pt>
                <c:pt idx="41">
                  <c:v>0</c:v>
                </c:pt>
                <c:pt idx="42">
                  <c:v>5372.2581513878959</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1AD7-4475-B8EE-EA7A1DFC8BAF}"/>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spending'!$A$12:$A$21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945-4187-9EB7-B4A12E03C14B}"/>
            </c:ext>
          </c:extLst>
        </c:ser>
        <c:ser>
          <c:idx val="1"/>
          <c:order val="1"/>
          <c:spPr>
            <a:solidFill>
              <a:schemeClr val="accent1">
                <a:lumMod val="60000"/>
                <a:lumOff val="40000"/>
                <a:alpha val="20000"/>
              </a:schemeClr>
            </a:solidFill>
            <a:ln w="25400">
              <a:noFill/>
            </a:ln>
            <a:effectLst/>
          </c:spPr>
          <c:val>
            <c:numRef>
              <c:f>'Change elec spending'!$B$12:$B$21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945-4187-9EB7-B4A12E03C14B}"/>
            </c:ext>
          </c:extLst>
        </c:ser>
        <c:ser>
          <c:idx val="2"/>
          <c:order val="2"/>
          <c:spPr>
            <a:solidFill>
              <a:schemeClr val="accent1">
                <a:alpha val="30000"/>
              </a:schemeClr>
            </a:solidFill>
            <a:ln w="25400">
              <a:noFill/>
            </a:ln>
            <a:effectLst/>
          </c:spPr>
          <c:val>
            <c:numRef>
              <c:f>'Change elec spending'!$C$12:$C$21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E945-4187-9EB7-B4A12E03C14B}"/>
            </c:ext>
          </c:extLst>
        </c:ser>
        <c:ser>
          <c:idx val="3"/>
          <c:order val="3"/>
          <c:spPr>
            <a:solidFill>
              <a:schemeClr val="accent1">
                <a:alpha val="45000"/>
              </a:schemeClr>
            </a:solidFill>
            <a:ln w="25400">
              <a:noFill/>
            </a:ln>
            <a:effectLst/>
          </c:spPr>
          <c:val>
            <c:numRef>
              <c:f>'Change elec spending'!$D$12:$D$21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E945-4187-9EB7-B4A12E03C14B}"/>
            </c:ext>
          </c:extLst>
        </c:ser>
        <c:ser>
          <c:idx val="4"/>
          <c:order val="4"/>
          <c:spPr>
            <a:solidFill>
              <a:schemeClr val="accent1">
                <a:alpha val="30000"/>
              </a:schemeClr>
            </a:solidFill>
            <a:ln w="25400">
              <a:noFill/>
            </a:ln>
            <a:effectLst/>
          </c:spPr>
          <c:val>
            <c:numRef>
              <c:f>'Change elec spending'!$E$12:$E$21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E945-4187-9EB7-B4A12E03C14B}"/>
            </c:ext>
          </c:extLst>
        </c:ser>
        <c:ser>
          <c:idx val="5"/>
          <c:order val="5"/>
          <c:spPr>
            <a:solidFill>
              <a:schemeClr val="accent1">
                <a:lumMod val="60000"/>
                <a:lumOff val="40000"/>
                <a:alpha val="20000"/>
              </a:schemeClr>
            </a:solidFill>
            <a:ln w="25400">
              <a:noFill/>
            </a:ln>
            <a:effectLst/>
          </c:spPr>
          <c:val>
            <c:numRef>
              <c:f>'Change elec spending'!$F$12:$F$21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E945-4187-9EB7-B4A12E03C14B}"/>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spending'!$G$12:$G$21</c:f>
              <c:numCache>
                <c:formatCode>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6-E945-4187-9EB7-B4A12E03C14B}"/>
            </c:ext>
          </c:extLst>
        </c:ser>
        <c:ser>
          <c:idx val="7"/>
          <c:order val="7"/>
          <c:spPr>
            <a:ln w="12700" cap="rnd">
              <a:solidFill>
                <a:srgbClr val="FF0000"/>
              </a:solidFill>
              <a:round/>
            </a:ln>
            <a:effectLst/>
          </c:spPr>
          <c:marker>
            <c:symbol val="none"/>
          </c:marker>
          <c:val>
            <c:numRef>
              <c:f>'Change elec spending'!$H$12:$H$21</c:f>
              <c:numCache>
                <c:formatCode>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0-07F0-441F-A728-5012151B6E98}"/>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spending'!$A$2:$A$11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264-4397-9EC5-9376660F2F94}"/>
            </c:ext>
          </c:extLst>
        </c:ser>
        <c:ser>
          <c:idx val="1"/>
          <c:order val="1"/>
          <c:spPr>
            <a:solidFill>
              <a:schemeClr val="accent1">
                <a:lumMod val="75000"/>
                <a:alpha val="20000"/>
              </a:schemeClr>
            </a:solidFill>
            <a:ln w="25400">
              <a:noFill/>
            </a:ln>
            <a:effectLst/>
          </c:spPr>
          <c:val>
            <c:numRef>
              <c:f>'Change elec spending'!$B$2:$B$11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264-4397-9EC5-9376660F2F94}"/>
            </c:ext>
          </c:extLst>
        </c:ser>
        <c:ser>
          <c:idx val="2"/>
          <c:order val="2"/>
          <c:spPr>
            <a:solidFill>
              <a:schemeClr val="accent1">
                <a:alpha val="30000"/>
              </a:schemeClr>
            </a:solidFill>
            <a:ln w="25400">
              <a:noFill/>
            </a:ln>
            <a:effectLst/>
          </c:spPr>
          <c:val>
            <c:numRef>
              <c:f>'Change elec spending'!$C$2:$C$11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F264-4397-9EC5-9376660F2F94}"/>
            </c:ext>
          </c:extLst>
        </c:ser>
        <c:ser>
          <c:idx val="3"/>
          <c:order val="3"/>
          <c:spPr>
            <a:solidFill>
              <a:schemeClr val="accent1">
                <a:alpha val="50000"/>
              </a:schemeClr>
            </a:solidFill>
            <a:ln w="25400">
              <a:noFill/>
            </a:ln>
            <a:effectLst/>
          </c:spPr>
          <c:val>
            <c:numRef>
              <c:f>'Change elec spending'!$D$2:$D$11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F264-4397-9EC5-9376660F2F94}"/>
            </c:ext>
          </c:extLst>
        </c:ser>
        <c:ser>
          <c:idx val="4"/>
          <c:order val="4"/>
          <c:spPr>
            <a:solidFill>
              <a:schemeClr val="accent1">
                <a:alpha val="30000"/>
              </a:schemeClr>
            </a:solidFill>
            <a:ln w="25400">
              <a:noFill/>
            </a:ln>
            <a:effectLst/>
          </c:spPr>
          <c:val>
            <c:numRef>
              <c:f>'Change elec spending'!$E$2:$E$11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F264-4397-9EC5-9376660F2F94}"/>
            </c:ext>
          </c:extLst>
        </c:ser>
        <c:ser>
          <c:idx val="5"/>
          <c:order val="5"/>
          <c:spPr>
            <a:solidFill>
              <a:schemeClr val="accent1">
                <a:lumMod val="60000"/>
                <a:lumOff val="40000"/>
                <a:alpha val="20000"/>
              </a:schemeClr>
            </a:solidFill>
            <a:ln w="25400">
              <a:noFill/>
            </a:ln>
            <a:effectLst/>
          </c:spPr>
          <c:val>
            <c:numRef>
              <c:f>'Change elec spending'!$F$2:$F$11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F264-4397-9EC5-9376660F2F94}"/>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spending'!$G$2:$G$11</c:f>
              <c:numCache>
                <c:formatCode>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6-F264-4397-9EC5-9376660F2F94}"/>
            </c:ext>
          </c:extLst>
        </c:ser>
        <c:ser>
          <c:idx val="7"/>
          <c:order val="7"/>
          <c:spPr>
            <a:ln w="12700" cap="rnd">
              <a:solidFill>
                <a:srgbClr val="FF0000"/>
              </a:solidFill>
              <a:round/>
            </a:ln>
            <a:effectLst/>
          </c:spPr>
          <c:marker>
            <c:symbol val="none"/>
          </c:marker>
          <c:val>
            <c:numRef>
              <c:f>'Change elec spending'!$H$2:$H$11</c:f>
              <c:numCache>
                <c:formatCode>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7-F264-4397-9EC5-9376660F2F94}"/>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spending'!$A$22:$A$31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D310-414D-8E66-A2DE096D613D}"/>
            </c:ext>
          </c:extLst>
        </c:ser>
        <c:ser>
          <c:idx val="1"/>
          <c:order val="1"/>
          <c:spPr>
            <a:solidFill>
              <a:schemeClr val="accent1">
                <a:lumMod val="60000"/>
                <a:lumOff val="40000"/>
                <a:alpha val="20000"/>
              </a:schemeClr>
            </a:solidFill>
            <a:ln w="25400">
              <a:noFill/>
            </a:ln>
            <a:effectLst/>
          </c:spPr>
          <c:val>
            <c:numRef>
              <c:f>'Change elec spending'!$B$22:$B$31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D310-414D-8E66-A2DE096D613D}"/>
            </c:ext>
          </c:extLst>
        </c:ser>
        <c:ser>
          <c:idx val="2"/>
          <c:order val="2"/>
          <c:spPr>
            <a:solidFill>
              <a:schemeClr val="accent1">
                <a:alpha val="30000"/>
              </a:schemeClr>
            </a:solidFill>
            <a:ln w="25400">
              <a:noFill/>
            </a:ln>
            <a:effectLst/>
          </c:spPr>
          <c:val>
            <c:numRef>
              <c:f>'Change elec spending'!$C$22:$C$31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D310-414D-8E66-A2DE096D613D}"/>
            </c:ext>
          </c:extLst>
        </c:ser>
        <c:ser>
          <c:idx val="3"/>
          <c:order val="3"/>
          <c:spPr>
            <a:solidFill>
              <a:schemeClr val="accent1">
                <a:alpha val="50000"/>
              </a:schemeClr>
            </a:solidFill>
            <a:ln w="25400">
              <a:noFill/>
            </a:ln>
            <a:effectLst/>
          </c:spPr>
          <c:val>
            <c:numRef>
              <c:f>'Change elec spending'!$D$22:$D$31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3-D310-414D-8E66-A2DE096D613D}"/>
            </c:ext>
          </c:extLst>
        </c:ser>
        <c:ser>
          <c:idx val="4"/>
          <c:order val="4"/>
          <c:spPr>
            <a:solidFill>
              <a:schemeClr val="accent1">
                <a:alpha val="30000"/>
              </a:schemeClr>
            </a:solidFill>
            <a:ln w="25400">
              <a:noFill/>
            </a:ln>
            <a:effectLst/>
          </c:spPr>
          <c:val>
            <c:numRef>
              <c:f>'Change elec spending'!$E$22:$E$31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4-D310-414D-8E66-A2DE096D613D}"/>
            </c:ext>
          </c:extLst>
        </c:ser>
        <c:ser>
          <c:idx val="5"/>
          <c:order val="5"/>
          <c:spPr>
            <a:solidFill>
              <a:schemeClr val="accent1">
                <a:lumMod val="60000"/>
                <a:lumOff val="40000"/>
                <a:alpha val="20000"/>
              </a:schemeClr>
            </a:solidFill>
            <a:ln w="25400">
              <a:noFill/>
            </a:ln>
            <a:effectLst/>
          </c:spPr>
          <c:val>
            <c:numRef>
              <c:f>'Change elec spending'!$F$22:$F$31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5-D310-414D-8E66-A2DE096D613D}"/>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spending'!$G$22:$G$31</c:f>
              <c:numCache>
                <c:formatCode>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6-D310-414D-8E66-A2DE096D613D}"/>
            </c:ext>
          </c:extLst>
        </c:ser>
        <c:ser>
          <c:idx val="7"/>
          <c:order val="7"/>
          <c:spPr>
            <a:ln w="12700" cap="rnd">
              <a:solidFill>
                <a:srgbClr val="FF0000"/>
              </a:solidFill>
              <a:round/>
            </a:ln>
            <a:effectLst/>
          </c:spPr>
          <c:marker>
            <c:symbol val="none"/>
          </c:marker>
          <c:val>
            <c:numRef>
              <c:f>'Change elec spending'!$H$22:$H$31</c:f>
              <c:numCache>
                <c:formatCode>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7-D310-414D-8E66-A2DE096D613D}"/>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0.39464358852964365</c:v>
                </c:pt>
                <c:pt idx="1">
                  <c:v>3.0950116012898734</c:v>
                </c:pt>
                <c:pt idx="2">
                  <c:v>9.1549521273674905</c:v>
                </c:pt>
                <c:pt idx="3">
                  <c:v>13.866960212054183</c:v>
                </c:pt>
                <c:pt idx="4">
                  <c:v>13.948038805069638</c:v>
                </c:pt>
                <c:pt idx="5">
                  <c:v>18.786934476847637</c:v>
                </c:pt>
                <c:pt idx="6">
                  <c:v>24.574842584192893</c:v>
                </c:pt>
                <c:pt idx="7">
                  <c:v>29.991972470199137</c:v>
                </c:pt>
                <c:pt idx="8">
                  <c:v>34.20142487410903</c:v>
                </c:pt>
                <c:pt idx="9">
                  <c:v>46.129686560906514</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18.054032596525186</c:v>
                </c:pt>
                <c:pt idx="1">
                  <c:v>37.484066556078268</c:v>
                </c:pt>
                <c:pt idx="2">
                  <c:v>55.998336314713669</c:v>
                </c:pt>
                <c:pt idx="3">
                  <c:v>64.578173521573945</c:v>
                </c:pt>
                <c:pt idx="4">
                  <c:v>71.710905050810027</c:v>
                </c:pt>
                <c:pt idx="5">
                  <c:v>76.138111340434179</c:v>
                </c:pt>
                <c:pt idx="6">
                  <c:v>82.597578906055205</c:v>
                </c:pt>
                <c:pt idx="7">
                  <c:v>87.559041930716134</c:v>
                </c:pt>
                <c:pt idx="8">
                  <c:v>91.308983228041001</c:v>
                </c:pt>
                <c:pt idx="9">
                  <c:v>96.20180091772589</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18.827972441479755</c:v>
                </c:pt>
                <c:pt idx="1">
                  <c:v>29.119993071455124</c:v>
                </c:pt>
                <c:pt idx="2">
                  <c:v>40.715381405602962</c:v>
                </c:pt>
                <c:pt idx="3">
                  <c:v>49.633926912944062</c:v>
                </c:pt>
                <c:pt idx="4">
                  <c:v>59.52805668954155</c:v>
                </c:pt>
                <c:pt idx="5">
                  <c:v>65.464702662890332</c:v>
                </c:pt>
                <c:pt idx="6">
                  <c:v>73.491679603955816</c:v>
                </c:pt>
                <c:pt idx="7">
                  <c:v>78.893913139689914</c:v>
                </c:pt>
                <c:pt idx="8">
                  <c:v>83.131800585088044</c:v>
                </c:pt>
                <c:pt idx="9">
                  <c:v>90.537045285965249</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18.827972441479755</c:v>
                </c:pt>
                <c:pt idx="1">
                  <c:v>29.119993071455124</c:v>
                </c:pt>
                <c:pt idx="2">
                  <c:v>40.715381405602962</c:v>
                </c:pt>
                <c:pt idx="3">
                  <c:v>49.633926912944062</c:v>
                </c:pt>
                <c:pt idx="4">
                  <c:v>59.52805668954155</c:v>
                </c:pt>
                <c:pt idx="5">
                  <c:v>65.464702662890332</c:v>
                </c:pt>
                <c:pt idx="6">
                  <c:v>73.491679603955816</c:v>
                </c:pt>
                <c:pt idx="7">
                  <c:v>78.893913139689914</c:v>
                </c:pt>
                <c:pt idx="8">
                  <c:v>83.131800585088044</c:v>
                </c:pt>
                <c:pt idx="9">
                  <c:v>90.537045285965249</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VAT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-6.4394215903135123E-3</c:v>
                </c:pt>
                <c:pt idx="1">
                  <c:v>-2.7955794282448085E-2</c:v>
                </c:pt>
                <c:pt idx="2">
                  <c:v>-7.7217933397420196E-2</c:v>
                </c:pt>
                <c:pt idx="3">
                  <c:v>-0.11718015732056057</c:v>
                </c:pt>
                <c:pt idx="4">
                  <c:v>-8.9717584453959748E-2</c:v>
                </c:pt>
                <c:pt idx="5">
                  <c:v>-0.13551531046946949</c:v>
                </c:pt>
                <c:pt idx="6">
                  <c:v>-0.16099932302144809</c:v>
                </c:pt>
                <c:pt idx="7">
                  <c:v>-0.22581951958687047</c:v>
                </c:pt>
                <c:pt idx="8">
                  <c:v>-0.21615463752574687</c:v>
                </c:pt>
                <c:pt idx="9">
                  <c:v>-0.29762933466692881</c:v>
                </c:pt>
              </c:numCache>
            </c:numRef>
          </c:val>
          <c:extLst>
            <c:ext xmlns:c16="http://schemas.microsoft.com/office/drawing/2014/chart" uri="{C3380CC4-5D6E-409C-BE32-E72D297353CC}">
              <c16:uniqueId val="{00000000-1834-4EA0-8003-F49647B73E48}"/>
            </c:ext>
          </c:extLst>
        </c:ser>
        <c:ser>
          <c:idx val="1"/>
          <c:order val="1"/>
          <c:tx>
            <c:strRef>
              <c:f>RI!$L$7</c:f>
              <c:strCache>
                <c:ptCount val="1"/>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1.2630583845973564</c:v>
                </c:pt>
                <c:pt idx="1">
                  <c:v>1.9249003032785479</c:v>
                </c:pt>
                <c:pt idx="2">
                  <c:v>2.9265023579374358</c:v>
                </c:pt>
                <c:pt idx="3">
                  <c:v>3.9332437649230627</c:v>
                </c:pt>
                <c:pt idx="4">
                  <c:v>5.4472693474467073</c:v>
                </c:pt>
                <c:pt idx="5">
                  <c:v>4.792033066683727</c:v>
                </c:pt>
                <c:pt idx="6">
                  <c:v>8.1673904407746303</c:v>
                </c:pt>
                <c:pt idx="7">
                  <c:v>12.076150595099588</c:v>
                </c:pt>
                <c:pt idx="8">
                  <c:v>13.337693181055835</c:v>
                </c:pt>
                <c:pt idx="9">
                  <c:v>46.13175855820311</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tax</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VAT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1.2630583845973564</c:v>
                </c:pt>
                <c:pt idx="1">
                  <c:v>1.9249003032785479</c:v>
                </c:pt>
                <c:pt idx="2">
                  <c:v>2.9265023579374358</c:v>
                </c:pt>
                <c:pt idx="3">
                  <c:v>3.9332437649230627</c:v>
                </c:pt>
                <c:pt idx="4">
                  <c:v>5.4472693474467073</c:v>
                </c:pt>
                <c:pt idx="5">
                  <c:v>4.792033066683727</c:v>
                </c:pt>
                <c:pt idx="6">
                  <c:v>8.1673904407746303</c:v>
                </c:pt>
                <c:pt idx="7">
                  <c:v>12.076150595099588</c:v>
                </c:pt>
                <c:pt idx="8">
                  <c:v>13.337693181055835</c:v>
                </c:pt>
                <c:pt idx="9">
                  <c:v>46.13175855820311</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-1.631705614249404</c:v>
                </c:pt>
                <c:pt idx="1">
                  <c:v>-0.90325329542536326</c:v>
                </c:pt>
                <c:pt idx="2">
                  <c:v>-0.84345534878972894</c:v>
                </c:pt>
                <c:pt idx="3">
                  <c:v>-0.84503132286122051</c:v>
                </c:pt>
                <c:pt idx="4">
                  <c:v>-0.64322723579855878</c:v>
                </c:pt>
                <c:pt idx="5">
                  <c:v>-0.72132742378206438</c:v>
                </c:pt>
                <c:pt idx="6">
                  <c:v>-0.65513877645347185</c:v>
                </c:pt>
                <c:pt idx="7">
                  <c:v>-0.75293320508096317</c:v>
                </c:pt>
                <c:pt idx="8">
                  <c:v>-0.63200477267068211</c:v>
                </c:pt>
                <c:pt idx="9">
                  <c:v>-0.64520129412533334</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0.39536858747374309</c:v>
                </c:pt>
                <c:pt idx="1">
                  <c:v>0.65843011099675441</c:v>
                </c:pt>
                <c:pt idx="2">
                  <c:v>0.93043103061661792</c:v>
                </c:pt>
                <c:pt idx="3">
                  <c:v>1.0993001571817869</c:v>
                </c:pt>
                <c:pt idx="4">
                  <c:v>1.0689737168927307</c:v>
                </c:pt>
                <c:pt idx="5">
                  <c:v>1.1929632706581714</c:v>
                </c:pt>
                <c:pt idx="6">
                  <c:v>1.2816192742788783</c:v>
                </c:pt>
                <c:pt idx="7">
                  <c:v>1.4385219059119092</c:v>
                </c:pt>
                <c:pt idx="8">
                  <c:v>1.4316176391035429</c:v>
                </c:pt>
                <c:pt idx="9">
                  <c:v>1.5305564428468548</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1.23207848894732</c:v>
                </c:pt>
                <c:pt idx="1">
                  <c:v>1.2759533382489299</c:v>
                </c:pt>
                <c:pt idx="2">
                  <c:v>1.3076483876016918</c:v>
                </c:pt>
                <c:pt idx="3">
                  <c:v>1.3848768413676775</c:v>
                </c:pt>
                <c:pt idx="4">
                  <c:v>1.192847566138018</c:v>
                </c:pt>
                <c:pt idx="5">
                  <c:v>1.2866990434789494</c:v>
                </c:pt>
                <c:pt idx="6">
                  <c:v>1.2845492148122359</c:v>
                </c:pt>
                <c:pt idx="7">
                  <c:v>1.3814957547287736</c:v>
                </c:pt>
                <c:pt idx="8">
                  <c:v>1.3124863404127838</c:v>
                </c:pt>
                <c:pt idx="9">
                  <c:v>1.3398704340858789</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0.17292873546441909</c:v>
                </c:pt>
                <c:pt idx="1">
                  <c:v>0.18015091246302309</c:v>
                </c:pt>
                <c:pt idx="2">
                  <c:v>0.19816968871349197</c:v>
                </c:pt>
                <c:pt idx="3">
                  <c:v>0.20499886724546132</c:v>
                </c:pt>
                <c:pt idx="4">
                  <c:v>0.21371506729519599</c:v>
                </c:pt>
                <c:pt idx="5">
                  <c:v>0.21329492031786726</c:v>
                </c:pt>
                <c:pt idx="6">
                  <c:v>0.22061272298722931</c:v>
                </c:pt>
                <c:pt idx="7">
                  <c:v>0.22889745875787879</c:v>
                </c:pt>
                <c:pt idx="8">
                  <c:v>0.23319970666570489</c:v>
                </c:pt>
                <c:pt idx="9">
                  <c:v>0.24157695529208784</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1.23207848894732</c:v>
                </c:pt>
                <c:pt idx="1">
                  <c:v>1.2759533382489299</c:v>
                </c:pt>
                <c:pt idx="2">
                  <c:v>1.3076483876016918</c:v>
                </c:pt>
                <c:pt idx="3">
                  <c:v>1.3848768413676775</c:v>
                </c:pt>
                <c:pt idx="4">
                  <c:v>1.192847566138018</c:v>
                </c:pt>
                <c:pt idx="5">
                  <c:v>1.2866990434789494</c:v>
                </c:pt>
                <c:pt idx="6">
                  <c:v>1.2845492148122359</c:v>
                </c:pt>
                <c:pt idx="7">
                  <c:v>1.3814957547287736</c:v>
                </c:pt>
                <c:pt idx="8">
                  <c:v>1.3124863404127838</c:v>
                </c:pt>
                <c:pt idx="9">
                  <c:v>1.3398704340858789</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0</c:v>
                </c:pt>
                <c:pt idx="1">
                  <c:v>0</c:v>
                </c:pt>
                <c:pt idx="2">
                  <c:v>0</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13.892125497278315</c:v>
                </c:pt>
                <c:pt idx="1">
                  <c:v>0</c:v>
                </c:pt>
                <c:pt idx="2">
                  <c:v>13.8921254972783</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13.892125497278315</c:v>
                </c:pt>
                <c:pt idx="1">
                  <c:v>0</c:v>
                </c:pt>
                <c:pt idx="2">
                  <c:v>13.8921254972783</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electricity</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2.3132455275366674E-2</c:v>
                </c:pt>
                <c:pt idx="1">
                  <c:v>0.13044829747810147</c:v>
                </c:pt>
                <c:pt idx="2">
                  <c:v>0.41363332553718457</c:v>
                </c:pt>
                <c:pt idx="3">
                  <c:v>0.73617557770375786</c:v>
                </c:pt>
                <c:pt idx="4">
                  <c:v>0.64112402705454885</c:v>
                </c:pt>
                <c:pt idx="5">
                  <c:v>1.1028193211933244</c:v>
                </c:pt>
                <c:pt idx="6">
                  <c:v>1.540865525478549</c:v>
                </c:pt>
                <c:pt idx="7">
                  <c:v>2.5138357207762683</c:v>
                </c:pt>
                <c:pt idx="8">
                  <c:v>3.0442038636869584</c:v>
                </c:pt>
                <c:pt idx="9">
                  <c:v>8.2859830813886575</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2.3132455275366674E-2</c:v>
                </c:pt>
                <c:pt idx="1">
                  <c:v>0.13044829747810147</c:v>
                </c:pt>
                <c:pt idx="2">
                  <c:v>0.41363332553718457</c:v>
                </c:pt>
                <c:pt idx="3">
                  <c:v>0.73617557770375786</c:v>
                </c:pt>
                <c:pt idx="4">
                  <c:v>0.64112402705454885</c:v>
                </c:pt>
                <c:pt idx="5">
                  <c:v>1.1028193211933244</c:v>
                </c:pt>
                <c:pt idx="6">
                  <c:v>1.540865525478549</c:v>
                </c:pt>
                <c:pt idx="7">
                  <c:v>2.5138357207762683</c:v>
                </c:pt>
                <c:pt idx="8">
                  <c:v>3.0442038636869584</c:v>
                </c:pt>
                <c:pt idx="9">
                  <c:v>8.2859830813886575</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electricity</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1.2951042660226315</c:v>
                </c:pt>
                <c:pt idx="1">
                  <c:v>2.953089546873338</c:v>
                </c:pt>
                <c:pt idx="2">
                  <c:v>5.0133939489369768</c:v>
                </c:pt>
                <c:pt idx="3">
                  <c:v>6.8835702614272885</c:v>
                </c:pt>
                <c:pt idx="4">
                  <c:v>7.5976885284035003</c:v>
                </c:pt>
                <c:pt idx="5">
                  <c:v>9.7459657817818801</c:v>
                </c:pt>
                <c:pt idx="6">
                  <c:v>12.123703322405339</c:v>
                </c:pt>
                <c:pt idx="7">
                  <c:v>16.033511681471403</c:v>
                </c:pt>
                <c:pt idx="8">
                  <c:v>20.069873357336892</c:v>
                </c:pt>
                <c:pt idx="9">
                  <c:v>39.527335650149048</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1.1064073178001195</c:v>
                </c:pt>
                <c:pt idx="1">
                  <c:v>2.5907041406605003</c:v>
                </c:pt>
                <c:pt idx="2">
                  <c:v>4.4345523432403189</c:v>
                </c:pt>
                <c:pt idx="3">
                  <c:v>6.1059528421074436</c:v>
                </c:pt>
                <c:pt idx="4">
                  <c:v>6.7346339171701723</c:v>
                </c:pt>
                <c:pt idx="5">
                  <c:v>8.648650727667567</c:v>
                </c:pt>
                <c:pt idx="6">
                  <c:v>10.767011934109243</c:v>
                </c:pt>
                <c:pt idx="7">
                  <c:v>14.238072050497749</c:v>
                </c:pt>
                <c:pt idx="8">
                  <c:v>17.824607697601895</c:v>
                </c:pt>
                <c:pt idx="9">
                  <c:v>34.900517876674982</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6.4394215903135123E-3</c:v>
                </c:pt>
                <c:pt idx="1">
                  <c:v>2.7955794282448085E-2</c:v>
                </c:pt>
                <c:pt idx="2">
                  <c:v>7.7217933397420196E-2</c:v>
                </c:pt>
                <c:pt idx="3">
                  <c:v>0.11718015732056057</c:v>
                </c:pt>
                <c:pt idx="4">
                  <c:v>8.9717584453959748E-2</c:v>
                </c:pt>
                <c:pt idx="5">
                  <c:v>0.13551531046946949</c:v>
                </c:pt>
                <c:pt idx="6">
                  <c:v>0.16099932302144809</c:v>
                </c:pt>
                <c:pt idx="7">
                  <c:v>0.22581951958687047</c:v>
                </c:pt>
                <c:pt idx="8">
                  <c:v>0.21615463752574687</c:v>
                </c:pt>
                <c:pt idx="9">
                  <c:v>0.29762933466692881</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0.13965379434593411</c:v>
                </c:pt>
                <c:pt idx="1">
                  <c:v>0.15459566410765674</c:v>
                </c:pt>
                <c:pt idx="2">
                  <c:v>0.19091390628726354</c:v>
                </c:pt>
                <c:pt idx="3">
                  <c:v>0.22011209332341372</c:v>
                </c:pt>
                <c:pt idx="4">
                  <c:v>0.26738907485806951</c:v>
                </c:pt>
                <c:pt idx="5">
                  <c:v>0.20579917597497974</c:v>
                </c:pt>
                <c:pt idx="6">
                  <c:v>0.30104889183753886</c:v>
                </c:pt>
                <c:pt idx="7">
                  <c:v>0.3800803863766159</c:v>
                </c:pt>
                <c:pt idx="8">
                  <c:v>0.33128044729357875</c:v>
                </c:pt>
                <c:pt idx="9">
                  <c:v>0.52623559500509653</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0.33707253679952931</c:v>
                </c:pt>
                <c:pt idx="1">
                  <c:v>0.57739831702286881</c:v>
                </c:pt>
                <c:pt idx="2">
                  <c:v>0.8231116365375416</c:v>
                </c:pt>
                <c:pt idx="3">
                  <c:v>0.97507863865035871</c:v>
                </c:pt>
                <c:pt idx="4">
                  <c:v>0.94761092036797834</c:v>
                </c:pt>
                <c:pt idx="5">
                  <c:v>1.0585762830208936</c:v>
                </c:pt>
                <c:pt idx="6">
                  <c:v>1.1383758273040183</c:v>
                </c:pt>
                <c:pt idx="7">
                  <c:v>1.2774394941251903</c:v>
                </c:pt>
                <c:pt idx="8">
                  <c:v>1.2714558149243458</c:v>
                </c:pt>
                <c:pt idx="9">
                  <c:v>1.3534316636878101</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0.70671764766741108</c:v>
                </c:pt>
                <c:pt idx="1">
                  <c:v>0.74157282608274311</c:v>
                </c:pt>
                <c:pt idx="2">
                  <c:v>0.85455776987381216</c:v>
                </c:pt>
                <c:pt idx="3">
                  <c:v>0.93148940097744892</c:v>
                </c:pt>
                <c:pt idx="4">
                  <c:v>1.0610025598431629</c:v>
                </c:pt>
                <c:pt idx="5">
                  <c:v>0.93299360630885453</c:v>
                </c:pt>
                <c:pt idx="6">
                  <c:v>1.1521849951873173</c:v>
                </c:pt>
                <c:pt idx="7">
                  <c:v>1.339855462866798</c:v>
                </c:pt>
                <c:pt idx="8">
                  <c:v>1.250031826465682</c:v>
                </c:pt>
                <c:pt idx="9">
                  <c:v>1.6707697955040592</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0.22243985200932409</c:v>
                </c:pt>
                <c:pt idx="1">
                  <c:v>0.47827919853373135</c:v>
                </c:pt>
                <c:pt idx="2">
                  <c:v>0.73226134190312597</c:v>
                </c:pt>
                <c:pt idx="3">
                  <c:v>0.89430128993632541</c:v>
                </c:pt>
                <c:pt idx="4">
                  <c:v>0.85525864959753484</c:v>
                </c:pt>
                <c:pt idx="5">
                  <c:v>0.97966835034030397</c:v>
                </c:pt>
                <c:pt idx="6">
                  <c:v>1.0610065512916493</c:v>
                </c:pt>
                <c:pt idx="7">
                  <c:v>1.2096244471540303</c:v>
                </c:pt>
                <c:pt idx="8">
                  <c:v>1.1984179324378379</c:v>
                </c:pt>
                <c:pt idx="9">
                  <c:v>1.2889794875547671</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0.20492274098782354</c:v>
                </c:pt>
                <c:pt idx="1">
                  <c:v>0.43972943143630089</c:v>
                </c:pt>
                <c:pt idx="2">
                  <c:v>0.67167304636207847</c:v>
                </c:pt>
                <c:pt idx="3">
                  <c:v>0.81842128280163862</c:v>
                </c:pt>
                <c:pt idx="4">
                  <c:v>0.78429276257831404</c:v>
                </c:pt>
                <c:pt idx="5">
                  <c:v>0.89557919585674317</c:v>
                </c:pt>
                <c:pt idx="6">
                  <c:v>0.96978657452349759</c:v>
                </c:pt>
                <c:pt idx="7">
                  <c:v>1.10251915855785</c:v>
                </c:pt>
                <c:pt idx="8">
                  <c:v>1.0932477598173715</c:v>
                </c:pt>
                <c:pt idx="9">
                  <c:v>1.1688218287235594</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-0.69283581348579304</c:v>
                </c:pt>
                <c:pt idx="1">
                  <c:v>-0.42180788121776658</c:v>
                </c:pt>
                <c:pt idx="2">
                  <c:v>-1.2030508220789073</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-0.58238758425670767</c:v>
                </c:pt>
                <c:pt idx="1">
                  <c:v>-0.42180788121776658</c:v>
                </c:pt>
                <c:pt idx="2">
                  <c:v>-0.99857986746681604</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0.11044822922908537</c:v>
                </c:pt>
                <c:pt idx="1">
                  <c:v>0</c:v>
                </c:pt>
                <c:pt idx="2">
                  <c:v>0.2044709546120913</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Comparisons'!$J$79:$J$81</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Comparisons'!$M$79:$M$81</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Comparisons'!$N$79:$N$81</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136.49</c:v>
                </c:pt>
                <c:pt idx="2">
                  <c:v>149.06</c:v>
                </c:pt>
                <c:pt idx="3">
                  <c:v>91.17</c:v>
                </c:pt>
                <c:pt idx="4">
                  <c:v>136.49</c:v>
                </c:pt>
                <c:pt idx="5">
                  <c:v>159.36000000000001</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40.673499267935583</c:v>
                </c:pt>
                <c:pt idx="1">
                  <c:v>11.182690743452092</c:v>
                </c:pt>
                <c:pt idx="2">
                  <c:v>3.0030909386692755</c:v>
                </c:pt>
                <c:pt idx="3">
                  <c:v>40.673499267935583</c:v>
                </c:pt>
                <c:pt idx="4">
                  <c:v>11.182690743452092</c:v>
                </c:pt>
                <c:pt idx="5">
                  <c:v>-3.6993655441678879</c:v>
                </c:pt>
                <c:pt idx="6">
                  <c:v>-10.656869828107093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40.673499267935583</c:v>
                </c:pt>
                <c:pt idx="1">
                  <c:v>11.182690743452092</c:v>
                </c:pt>
                <c:pt idx="2">
                  <c:v>3.0030909386692755</c:v>
                </c:pt>
                <c:pt idx="3">
                  <c:v>40.673499267935583</c:v>
                </c:pt>
                <c:pt idx="4">
                  <c:v>11.182690743452092</c:v>
                </c:pt>
                <c:pt idx="5">
                  <c:v>-3.6993655441678879</c:v>
                </c:pt>
                <c:pt idx="6">
                  <c:v>-14.114022385930769</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2.9335471873669536E-5</c:v>
                </c:pt>
                <c:pt idx="1">
                  <c:v>23.794853746758996</c:v>
                </c:pt>
                <c:pt idx="2">
                  <c:v>25.759454497153101</c:v>
                </c:pt>
                <c:pt idx="3">
                  <c:v>18.183972810502336</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0</c:v>
                </c:pt>
                <c:pt idx="1">
                  <c:v>0</c:v>
                </c:pt>
                <c:pt idx="2">
                  <c:v>0</c:v>
                </c:pt>
                <c:pt idx="3">
                  <c:v>0</c:v>
                </c:pt>
                <c:pt idx="4">
                  <c:v>0</c:v>
                </c:pt>
                <c:pt idx="5">
                  <c:v>0</c:v>
                </c:pt>
                <c:pt idx="6">
                  <c:v>0</c:v>
                </c:pt>
                <c:pt idx="7">
                  <c:v>0</c:v>
                </c:pt>
                <c:pt idx="8">
                  <c:v>0</c:v>
                </c:pt>
                <c:pt idx="9">
                  <c:v>0.54850203239000128</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0.76415828760439153</c:v>
                </c:pt>
                <c:pt idx="1">
                  <c:v>8.6754052537398846E-2</c:v>
                </c:pt>
                <c:pt idx="2">
                  <c:v>8.2214723926560124E-2</c:v>
                </c:pt>
                <c:pt idx="3">
                  <c:v>0.10192187866610318</c:v>
                </c:pt>
                <c:pt idx="4">
                  <c:v>0.22783139204497743</c:v>
                </c:pt>
                <c:pt idx="5">
                  <c:v>1.5876486758203714E-2</c:v>
                </c:pt>
                <c:pt idx="6">
                  <c:v>5.1290651514113744E-2</c:v>
                </c:pt>
                <c:pt idx="7">
                  <c:v>0</c:v>
                </c:pt>
                <c:pt idx="8">
                  <c:v>0</c:v>
                </c:pt>
                <c:pt idx="9">
                  <c:v>0</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16.119819878913226</c:v>
                </c:pt>
                <c:pt idx="1">
                  <c:v>26.901393309581312</c:v>
                </c:pt>
                <c:pt idx="2">
                  <c:v>34.949861239097949</c:v>
                </c:pt>
                <c:pt idx="3">
                  <c:v>37.168112891340108</c:v>
                </c:pt>
                <c:pt idx="4">
                  <c:v>40.227877331297869</c:v>
                </c:pt>
                <c:pt idx="5">
                  <c:v>39.836119615936482</c:v>
                </c:pt>
                <c:pt idx="6">
                  <c:v>38.048471072037017</c:v>
                </c:pt>
                <c:pt idx="7">
                  <c:v>33.870629267319494</c:v>
                </c:pt>
                <c:pt idx="8">
                  <c:v>32.924186343015414</c:v>
                </c:pt>
                <c:pt idx="9">
                  <c:v>24.133955865578461</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1.5395691290823177</c:v>
                </c:pt>
                <c:pt idx="1">
                  <c:v>7.4876616452070941</c:v>
                </c:pt>
                <c:pt idx="2">
                  <c:v>11.893522948248295</c:v>
                </c:pt>
                <c:pt idx="3">
                  <c:v>13.543100418179652</c:v>
                </c:pt>
                <c:pt idx="4">
                  <c:v>17.534988914442522</c:v>
                </c:pt>
                <c:pt idx="5">
                  <c:v>17.515057247650102</c:v>
                </c:pt>
                <c:pt idx="6">
                  <c:v>19.974265249825244</c:v>
                </c:pt>
                <c:pt idx="7">
                  <c:v>23.696440193197475</c:v>
                </c:pt>
                <c:pt idx="8">
                  <c:v>24.1833720109165</c:v>
                </c:pt>
                <c:pt idx="9">
                  <c:v>25.938158491240948</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0.39464358852964387</c:v>
                </c:pt>
                <c:pt idx="1">
                  <c:v>3.0950116012898734</c:v>
                </c:pt>
                <c:pt idx="2">
                  <c:v>9.1549521273675083</c:v>
                </c:pt>
                <c:pt idx="3">
                  <c:v>13.866960212054181</c:v>
                </c:pt>
                <c:pt idx="4">
                  <c:v>13.948038805069643</c:v>
                </c:pt>
                <c:pt idx="5">
                  <c:v>18.786934476847648</c:v>
                </c:pt>
                <c:pt idx="6">
                  <c:v>24.574842584192886</c:v>
                </c:pt>
                <c:pt idx="7">
                  <c:v>29.991972470199137</c:v>
                </c:pt>
                <c:pt idx="8">
                  <c:v>34.201424874108987</c:v>
                </c:pt>
                <c:pt idx="9">
                  <c:v>45.581184528516538</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withinLinear" id="19">
  <a:schemeClr val="accent6"/>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Relationships xmlns="http://schemas.openxmlformats.org/package/2006/relationships"><Relationship Target="../charts/chart3.xml" Type="http://schemas.openxmlformats.org/officeDocument/2006/relationships/chart" Id="rId3"/><Relationship Target="../charts/chart2.xml" Type="http://schemas.openxmlformats.org/officeDocument/2006/relationships/chart" Id="rId2"/><Relationship Target="../charts/chart1.xml" Type="http://schemas.openxmlformats.org/officeDocument/2006/relationships/chart" Id="rId1"/></Relationships>
</file>

<file path=xl/drawings/_rels/drawing2.xml.rels><?xml version="1.0" encoding="UTF-8"?><Relationships xmlns="http://schemas.openxmlformats.org/package/2006/relationships"><Relationship Target="../charts/chart6.xml" Type="http://schemas.openxmlformats.org/officeDocument/2006/relationships/chart" Id="rId8"/><Relationship Target="../media/image6.png" Type="http://schemas.openxmlformats.org/officeDocument/2006/relationships/image" Id="rId13"/><Relationship Target="../charts/chart13.xml" Type="http://schemas.openxmlformats.org/officeDocument/2006/relationships/chart" Id="rId18"/><Relationship Target="../media/image2.png" Type="http://schemas.openxmlformats.org/officeDocument/2006/relationships/image" Id="rId3"/><Relationship Target="../media/image5.png" Type="http://schemas.openxmlformats.org/officeDocument/2006/relationships/image" Id="rId7"/><Relationship Target="../charts/chart10.xml" Type="http://schemas.openxmlformats.org/officeDocument/2006/relationships/chart" Id="rId12"/><Relationship Target="../charts/chart12.xml" Type="http://schemas.openxmlformats.org/officeDocument/2006/relationships/chart" Id="rId17"/><Relationship Target="../charts/chart4.xml" Type="http://schemas.openxmlformats.org/officeDocument/2006/relationships/chart" Id="rId2"/><Relationship Target="../charts/chart11.xml" Type="http://schemas.openxmlformats.org/officeDocument/2006/relationships/chart" Id="rId16"/><Relationship Target="../media/image1.png" Type="http://schemas.openxmlformats.org/officeDocument/2006/relationships/image" Id="rId1"/><Relationship Target="../charts/chart5.xml" Type="http://schemas.openxmlformats.org/officeDocument/2006/relationships/chart" Id="rId6"/><Relationship Target="../charts/chart9.xml" Type="http://schemas.openxmlformats.org/officeDocument/2006/relationships/chart" Id="rId11"/><Relationship Target="../media/image4.png" Type="http://schemas.openxmlformats.org/officeDocument/2006/relationships/image" Id="rId5"/><Relationship Target="../media/image8.png" Type="http://schemas.openxmlformats.org/officeDocument/2006/relationships/image" Id="rId15"/><Relationship Target="../charts/chart8.xml" Type="http://schemas.openxmlformats.org/officeDocument/2006/relationships/chart" Id="rId10"/><Relationship Target="../media/image3.png" Type="http://schemas.openxmlformats.org/officeDocument/2006/relationships/image" Id="rId4"/><Relationship Target="../charts/chart7.xml" Type="http://schemas.openxmlformats.org/officeDocument/2006/relationships/chart" Id="rId9"/><Relationship Target="../media/image7.png" Type="http://schemas.openxmlformats.org/officeDocument/2006/relationships/image" Id="rId14"/></Relationships>
</file>

<file path=xl/drawings/_rels/drawing3.xml.rels><?xml version="1.0" encoding="UTF-8"?><Relationships xmlns="http://schemas.openxmlformats.org/package/2006/relationships"><Relationship Target="../charts/chart21.xml" Type="http://schemas.openxmlformats.org/officeDocument/2006/relationships/chart" Id="rId8"/><Relationship Target="../charts/chart16.xml" Type="http://schemas.openxmlformats.org/officeDocument/2006/relationships/chart" Id="rId3"/><Relationship Target="../charts/chart20.xml" Type="http://schemas.openxmlformats.org/officeDocument/2006/relationships/chart" Id="rId7"/><Relationship Target="../charts/chart24.xml" Type="http://schemas.openxmlformats.org/officeDocument/2006/relationships/chart" Id="rId12"/><Relationship Target="../charts/chart15.xml" Type="http://schemas.openxmlformats.org/officeDocument/2006/relationships/chart" Id="rId2"/><Relationship Target="../charts/chart14.xml" Type="http://schemas.openxmlformats.org/officeDocument/2006/relationships/chart" Id="rId1"/><Relationship Target="../charts/chart19.xml" Type="http://schemas.openxmlformats.org/officeDocument/2006/relationships/chart" Id="rId6"/><Relationship Target="../charts/chart23.xml" Type="http://schemas.openxmlformats.org/officeDocument/2006/relationships/chart" Id="rId11"/><Relationship Target="../charts/chart18.xml" Type="http://schemas.openxmlformats.org/officeDocument/2006/relationships/chart" Id="rId5"/><Relationship Target="../media/image9.png" Type="http://schemas.openxmlformats.org/officeDocument/2006/relationships/image" Id="rId10"/><Relationship Target="../charts/chart17.xml" Type="http://schemas.openxmlformats.org/officeDocument/2006/relationships/chart" Id="rId4"/><Relationship Target="../charts/chart22.xml" Type="http://schemas.openxmlformats.org/officeDocument/2006/relationships/chart" Id="rId9"/></Relationships>
</file>

<file path=xl/drawings/_rels/drawing4.xml.rels><?xml version="1.0" encoding="UTF-8"?><Relationships xmlns="http://schemas.openxmlformats.org/package/2006/relationships"><Relationship Target="../charts/chart25.xml" Type="http://schemas.openxmlformats.org/officeDocument/2006/relationships/chart" Id="rId1"/></Relationships>
</file>

<file path=xl/drawings/_rels/drawing5.xml.rels><?xml version="1.0" encoding="UTF-8"?><Relationships xmlns="http://schemas.openxmlformats.org/package/2006/relationships"><Relationship Target="../media/image12.png" Type="http://schemas.openxmlformats.org/officeDocument/2006/relationships/image" Id="rId3"/><Relationship Target="../media/image11.png" Type="http://schemas.openxmlformats.org/officeDocument/2006/relationships/image" Id="rId2"/><Relationship Target="../media/image10.png" Type="http://schemas.openxmlformats.org/officeDocument/2006/relationships/image" Id="rId1"/></Relationships>
</file>

<file path=xl/drawings/_rels/drawing6.xml.rels><?xml version="1.0" encoding="UTF-8"?><Relationships xmlns="http://schemas.openxmlformats.org/package/2006/relationships"><Relationship Target="../charts/chart27.xml" Type="http://schemas.openxmlformats.org/officeDocument/2006/relationships/chart" Id="rId8"/><Relationship Target="../media/image15.png" Type="http://schemas.openxmlformats.org/officeDocument/2006/relationships/image" Id="rId3"/><Relationship Target="../charts/chart26.xml" Type="http://schemas.openxmlformats.org/officeDocument/2006/relationships/chart" Id="rId7"/><Relationship Target="../media/image14.png" Type="http://schemas.openxmlformats.org/officeDocument/2006/relationships/image" Id="rId2"/><Relationship Target="../media/image13.png" Type="http://schemas.openxmlformats.org/officeDocument/2006/relationships/image" Id="rId1"/><Relationship Target="../media/image18.png" Type="http://schemas.openxmlformats.org/officeDocument/2006/relationships/image" Id="rId6"/><Relationship Target="../charts/chart30.xml" Type="http://schemas.openxmlformats.org/officeDocument/2006/relationships/chart" Id="rId11"/><Relationship Target="../media/image17.png" Type="http://schemas.openxmlformats.org/officeDocument/2006/relationships/image" Id="rId5"/><Relationship Target="../charts/chart29.xml" Type="http://schemas.openxmlformats.org/officeDocument/2006/relationships/chart" Id="rId10"/><Relationship Target="../media/image16.png" Type="http://schemas.openxmlformats.org/officeDocument/2006/relationships/image" Id="rId4"/><Relationship Target="../charts/chart28.xml" Type="http://schemas.openxmlformats.org/officeDocument/2006/relationships/chart" Id="rId9"/></Relationships>
</file>

<file path=xl/drawings/_rels/drawing7.xml.rels><?xml version="1.0" encoding="UTF-8"?><Relationships xmlns="http://schemas.openxmlformats.org/package/2006/relationships"><Relationship Target="../media/image21.png" Type="http://schemas.openxmlformats.org/officeDocument/2006/relationships/image" Id="rId3"/><Relationship Target="../media/image20.png" Type="http://schemas.openxmlformats.org/officeDocument/2006/relationships/image" Id="rId2"/><Relationship Target="../media/image19.png" Type="http://schemas.openxmlformats.org/officeDocument/2006/relationships/image" Id="rId1"/><Relationship Target="../media/image22.png" Type="http://schemas.openxmlformats.org/officeDocument/2006/relationships/image" Id="rId4"/></Relationships>
</file>

<file path=xl/drawings/_rels/drawing8.xml.rels><?xml version="1.0" encoding="UTF-8"?><Relationships xmlns="http://schemas.openxmlformats.org/package/2006/relationships"><Relationship Target="../media/image23.png" Type="http://schemas.openxmlformats.org/officeDocument/2006/relationships/image" Id="rId1"/></Relationships>
</file>

<file path=xl/drawings/_rels/drawing9.xml.rels><?xml version="1.0" encoding="UTF-8"?><Relationships xmlns="http://schemas.openxmlformats.org/package/2006/relationships"><Relationship Target="../charts/chart38.xml" Type="http://schemas.openxmlformats.org/officeDocument/2006/relationships/chart" Id="rId8"/><Relationship Target="../charts/chart33.xml" Type="http://schemas.openxmlformats.org/officeDocument/2006/relationships/chart" Id="rId3"/><Relationship Target="../charts/chart37.xml" Type="http://schemas.openxmlformats.org/officeDocument/2006/relationships/chart" Id="rId7"/><Relationship Target="../charts/chart32.xml" Type="http://schemas.openxmlformats.org/officeDocument/2006/relationships/chart" Id="rId2"/><Relationship Target="../charts/chart31.xml" Type="http://schemas.openxmlformats.org/officeDocument/2006/relationships/chart" Id="rId1"/><Relationship Target="../charts/chart36.xml" Type="http://schemas.openxmlformats.org/officeDocument/2006/relationships/chart" Id="rId6"/><Relationship Target="../charts/chart35.xml" Type="http://schemas.openxmlformats.org/officeDocument/2006/relationships/chart" Id="rId5"/><Relationship Target="../charts/chart34.xml" Type="http://schemas.openxmlformats.org/officeDocument/2006/relationships/chart" Id="rId4"/></Relationships>
</file>

<file path=xl/drawings/_rels/drawing10.xml.rels><?xml version="1.0" encoding="UTF-8"?><Relationships xmlns="http://schemas.openxmlformats.org/package/2006/relationships"><Relationship Target="../media/image25.png" Type="http://schemas.openxmlformats.org/officeDocument/2006/relationships/image" Id="rId8"/><Relationship Target="../charts/chart47.xml" Type="http://schemas.openxmlformats.org/officeDocument/2006/relationships/chart" Id="rId13"/><Relationship Target="../charts/chart41.xml" Type="http://schemas.openxmlformats.org/officeDocument/2006/relationships/chart" Id="rId3"/><Relationship Target="../media/image24.png" Type="http://schemas.openxmlformats.org/officeDocument/2006/relationships/image" Id="rId7"/><Relationship Target="../charts/chart46.xml" Type="http://schemas.openxmlformats.org/officeDocument/2006/relationships/chart" Id="rId12"/><Relationship Target="../charts/chart40.xml" Type="http://schemas.openxmlformats.org/officeDocument/2006/relationships/chart" Id="rId2"/><Relationship Target="../charts/chart39.xml" Type="http://schemas.openxmlformats.org/officeDocument/2006/relationships/chart" Id="rId1"/><Relationship Target="../charts/chart44.xml" Type="http://schemas.openxmlformats.org/officeDocument/2006/relationships/chart" Id="rId6"/><Relationship Target="../charts/chart45.xml" Type="http://schemas.openxmlformats.org/officeDocument/2006/relationships/chart" Id="rId11"/><Relationship Target="../charts/chart43.xml" Type="http://schemas.openxmlformats.org/officeDocument/2006/relationships/chart" Id="rId5"/><Relationship Target="../media/image27.png" Type="http://schemas.openxmlformats.org/officeDocument/2006/relationships/image" Id="rId10"/><Relationship Target="../charts/chart42.xml" Type="http://schemas.openxmlformats.org/officeDocument/2006/relationships/chart" Id="rId4"/><Relationship Target="../media/image26.png" Type="http://schemas.openxmlformats.org/officeDocument/2006/relationships/image" Id="rId9"/><Relationship Target="../charts/chart48.xml" Type="http://schemas.openxmlformats.org/officeDocument/2006/relationships/chart" Id="rId14"/></Relationships>
</file>

<file path=xl/drawings/_rels/drawing11.xml.rels><?xml version="1.0" encoding="UTF-8"?><Relationships xmlns="http://schemas.openxmlformats.org/package/2006/relationships"><Relationship Target="../charts/chart51.xml" Type="http://schemas.openxmlformats.org/officeDocument/2006/relationships/chart" Id="rId3"/><Relationship Target="../charts/chart50.xml" Type="http://schemas.openxmlformats.org/officeDocument/2006/relationships/chart" Id="rId2"/><Relationship Target="../charts/chart49.xml" Type="http://schemas.openxmlformats.org/officeDocument/2006/relationships/chart" Id="rId1"/><Relationship Target="../charts/chart52.xml" Type="http://schemas.openxmlformats.org/officeDocument/2006/relationships/chart" Id="rId4"/></Relationships>
</file>

<file path=xl/drawings/_rels/drawing12.xml.rels><?xml version="1.0" encoding="UTF-8"?><Relationships xmlns="http://schemas.openxmlformats.org/package/2006/relationships"><Relationship Target="../charts/chart55.xml" Type="http://schemas.openxmlformats.org/officeDocument/2006/relationships/chart" Id="rId3"/><Relationship Target="../charts/chart54.xml" Type="http://schemas.openxmlformats.org/officeDocument/2006/relationships/chart" Id="rId2"/><Relationship Target="../charts/chart53.xml" Type="http://schemas.openxmlformats.org/officeDocument/2006/relationships/chart" Id="rId1"/></Relationships>
</file>

<file path=xl/drawings/_rels/drawing13.xml.rels><?xml version="1.0" encoding="UTF-8"?><Relationships xmlns="http://schemas.openxmlformats.org/package/2006/relationships"><Relationship Target="../charts/chart57.xml" Type="http://schemas.openxmlformats.org/officeDocument/2006/relationships/chart" Id="rId2"/><Relationship Target="../charts/chart56.xml" Type="http://schemas.openxmlformats.org/officeDocument/2006/relationships/chart" Id="rId1"/></Relationships>
</file>

<file path=xl/drawings/_rels/drawing14.xml.rels><?xml version="1.0" encoding="UTF-8"?><Relationships xmlns="http://schemas.openxmlformats.org/package/2006/relationships"><Relationship Target="../charts/chart59.xml" Type="http://schemas.openxmlformats.org/officeDocument/2006/relationships/chart" Id="rId2"/><Relationship Target="../charts/chart58.xml" Type="http://schemas.openxmlformats.org/officeDocument/2006/relationships/chart" Id="rId1"/></Relationships>
</file>

<file path=xl/drawings/_rels/drawing15.xml.rels><?xml version="1.0" encoding="UTF-8"?><Relationships xmlns="http://schemas.openxmlformats.org/package/2006/relationships"><Relationship Target="../charts/chart60.xml" Type="http://schemas.openxmlformats.org/officeDocument/2006/relationships/chart" Id="rId1"/></Relationships>
</file>

<file path=xl/drawings/_rels/drawing16.xml.rels><?xml version="1.0" encoding="UTF-8"?><Relationships xmlns="http://schemas.openxmlformats.org/package/2006/relationships"><Relationship Target="../charts/chart62.xml" Type="http://schemas.openxmlformats.org/officeDocument/2006/relationships/chart" Id="rId2"/><Relationship Target="../charts/chart61.xml" Type="http://schemas.openxmlformats.org/officeDocument/2006/relationships/chart" Id="rId1"/></Relationships>
</file>

<file path=xl/drawings/_rels/drawing17.xml.rels><?xml version="1.0" encoding="UTF-8"?><Relationships xmlns="http://schemas.openxmlformats.org/package/2006/relationships"><Relationship Target="../charts/chart65.xml" Type="http://schemas.openxmlformats.org/officeDocument/2006/relationships/chart" Id="rId3"/><Relationship Target="../charts/chart64.xml" Type="http://schemas.openxmlformats.org/officeDocument/2006/relationships/chart" Id="rId2"/><Relationship Target="../charts/chart63.xml" Type="http://schemas.openxmlformats.org/officeDocument/2006/relationships/chart" Id="rId1"/><Relationship Target="../charts/chart66.xml" Type="http://schemas.openxmlformats.org/officeDocument/2006/relationships/chart" Id="rId4"/></Relationships>
</file>

<file path=xl/drawings/_rels/drawing18.xml.rels><?xml version="1.0" encoding="UTF-8"?><Relationships xmlns="http://schemas.openxmlformats.org/package/2006/relationships"><Relationship Target="../charts/chart67.xml" Type="http://schemas.openxmlformats.org/officeDocument/2006/relationships/chart" Id="rId1"/></Relationships>
</file>

<file path=xl/drawings/_rels/drawing19.xml.rels><?xml version="1.0" encoding="UTF-8"?><Relationships xmlns="http://schemas.openxmlformats.org/package/2006/relationships"><Relationship Target="../charts/chart68.xml" Type="http://schemas.openxmlformats.org/officeDocument/2006/relationships/chart" Id="rId1"/></Relationships>
</file>

<file path=xl/drawings/_rels/drawing20.xml.rels><?xml version="1.0" encoding="UTF-8"?><Relationships xmlns="http://schemas.openxmlformats.org/package/2006/relationships"><Relationship Target="../charts/chart70.xml" Type="http://schemas.openxmlformats.org/officeDocument/2006/relationships/chart" Id="rId2"/><Relationship Target="../charts/chart69.xml" Type="http://schemas.openxmlformats.org/officeDocument/2006/relationships/chart" Id="rId1"/></Relationships>
</file>

<file path=xl/drawings/_rels/drawing21.xml.rels><?xml version="1.0" encoding="UTF-8"?><Relationships xmlns="http://schemas.openxmlformats.org/package/2006/relationships"><Relationship Target="../charts/chart73.xml" Type="http://schemas.openxmlformats.org/officeDocument/2006/relationships/chart" Id="rId3"/><Relationship Target="../charts/chart72.xml" Type="http://schemas.openxmlformats.org/officeDocument/2006/relationships/chart" Id="rId2"/><Relationship Target="../charts/chart71.xml" Type="http://schemas.openxmlformats.org/officeDocument/2006/relationships/chart" Id="rId1"/></Relationships>
</file>

<file path=xl/drawings/_rels/drawing22.xml.rels><?xml version="1.0" encoding="UTF-8"?><Relationships xmlns="http://schemas.openxmlformats.org/package/2006/relationships"><Relationship Target="../charts/chart75.xml" Type="http://schemas.openxmlformats.org/officeDocument/2006/relationships/chart" Id="rId2"/><Relationship Target="../charts/chart74.xml" Type="http://schemas.openxmlformats.org/officeDocument/2006/relationships/chart" Id="rId1"/></Relationships>
</file>

<file path=xl/drawings/_rels/drawing23.xml.rels><?xml version="1.0" encoding="UTF-8"?><Relationships xmlns="http://schemas.openxmlformats.org/package/2006/relationships"><Relationship Target="../charts/chart83.xml" Type="http://schemas.openxmlformats.org/officeDocument/2006/relationships/chart" Id="rId8"/><Relationship Target="../charts/chart78.xml" Type="http://schemas.openxmlformats.org/officeDocument/2006/relationships/chart" Id="rId3"/><Relationship Target="../charts/chart82.xml" Type="http://schemas.openxmlformats.org/officeDocument/2006/relationships/chart" Id="rId7"/><Relationship Target="../charts/chart77.xml" Type="http://schemas.openxmlformats.org/officeDocument/2006/relationships/chart" Id="rId2"/><Relationship Target="../charts/chart76.xml" Type="http://schemas.openxmlformats.org/officeDocument/2006/relationships/chart" Id="rId1"/><Relationship Target="../charts/chart81.xml" Type="http://schemas.openxmlformats.org/officeDocument/2006/relationships/chart" Id="rId6"/><Relationship Target="../charts/chart80.xml" Type="http://schemas.openxmlformats.org/officeDocument/2006/relationships/chart" Id="rId5"/><Relationship Target="../charts/chart85.xml" Type="http://schemas.openxmlformats.org/officeDocument/2006/relationships/chart" Id="rId10"/><Relationship Target="../charts/chart79.xml" Type="http://schemas.openxmlformats.org/officeDocument/2006/relationships/chart" Id="rId4"/><Relationship Target="../charts/chart84.xml" Type="http://schemas.openxmlformats.org/officeDocument/2006/relationships/chart" Id="rId9"/></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xmlns:a16="http://schemas.microsoft.com/office/drawing/2014/main"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xmlns:a16="http://schemas.microsoft.com/office/drawing/2014/main"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xmlns:a16="http://schemas.microsoft.com/office/drawing/2014/main"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editAs="oneCell">
    <xdr:from>
      <xdr:col>52</xdr:col>
      <xdr:colOff>784449</xdr:colOff>
      <xdr:row>18</xdr:row>
      <xdr:rowOff>114300</xdr:rowOff>
    </xdr:from>
    <xdr:to>
      <xdr:col>60</xdr:col>
      <xdr:colOff>768232</xdr:colOff>
      <xdr:row>40</xdr:row>
      <xdr:rowOff>35472</xdr:rowOff>
    </xdr:to>
    <xdr:pic>
      <xdr:nvPicPr>
        <xdr:cNvPr id="2" name="Imagen 1">
          <a:extLst>
            <a:ext xmlns:a16="http://schemas.microsoft.com/office/drawing/2014/main" uri="{FF2B5EF4-FFF2-40B4-BE49-F238E27FC236}">
              <a16:creationId xmlns:a16="http://schemas.microsoft.com/office/drawing/2014/main" id="{48F487ED-6FDB-45AB-A821-5300C1030DF0}"/>
            </a:ext>
          </a:extLst>
        </xdr:cNvPr>
        <xdr:cNvPicPr>
          <a:picLocks noChangeAspect="true"/>
        </xdr:cNvPicPr>
      </xdr:nvPicPr>
      <xdr:blipFill>
        <a:blip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xmlns:a16="http://schemas.microsoft.com/office/drawing/2014/main"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xmlns:a16="http://schemas.microsoft.com/office/drawing/2014/main" uri="{FF2B5EF4-FFF2-40B4-BE49-F238E27FC236}">
              <a16:creationId xmlns:a16="http://schemas.microsoft.com/office/drawing/2014/main" id="{B194F3EF-341B-0598-3EED-714F7D6BA772}"/>
            </a:ext>
          </a:extLst>
        </xdr:cNvPr>
        <xdr:cNvPicPr>
          <a:picLocks noChangeAspect="true"/>
        </xdr:cNvPicPr>
      </xdr:nvPicPr>
      <xdr:blipFill>
        <a:blip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xmlns:a16="http://schemas.microsoft.com/office/drawing/2014/main" uri="{FF2B5EF4-FFF2-40B4-BE49-F238E27FC236}">
              <a16:creationId xmlns:a16="http://schemas.microsoft.com/office/drawing/2014/main" id="{BDD76D9E-8BBC-81C1-BC8A-B6595F1D0D20}"/>
            </a:ext>
          </a:extLst>
        </xdr:cNvPr>
        <xdr:cNvPicPr>
          <a:picLocks noChangeAspect="true"/>
        </xdr:cNvPicPr>
      </xdr:nvPicPr>
      <xdr:blipFill>
        <a:blip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xmlns:a16="http://schemas.microsoft.com/office/drawing/2014/main" uri="{FF2B5EF4-FFF2-40B4-BE49-F238E27FC236}">
              <a16:creationId xmlns:a16="http://schemas.microsoft.com/office/drawing/2014/main" id="{DFCBB930-AE63-B47A-6540-A528047D8DFF}"/>
            </a:ext>
          </a:extLst>
        </xdr:cNvPr>
        <xdr:cNvPicPr>
          <a:picLocks noChangeAspect="true"/>
        </xdr:cNvPicPr>
      </xdr:nvPicPr>
      <xdr:blipFill>
        <a:blip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xmlns:a16="http://schemas.microsoft.com/office/drawing/2014/main"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xmlns:a16="http://schemas.microsoft.com/office/drawing/2014/main" uri="{FF2B5EF4-FFF2-40B4-BE49-F238E27FC236}">
              <a16:creationId xmlns:a16="http://schemas.microsoft.com/office/drawing/2014/main" id="{71DF05BF-D103-94E3-0D9F-021C00A4141D}"/>
            </a:ext>
          </a:extLst>
        </xdr:cNvPr>
        <xdr:cNvPicPr>
          <a:picLocks noChangeAspect="true"/>
        </xdr:cNvPicPr>
      </xdr:nvPicPr>
      <xdr:blipFill>
        <a:blip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xmlns:a16="http://schemas.microsoft.com/office/drawing/2014/main"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xmlns:a16="http://schemas.microsoft.com/office/drawing/2014/main"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xmlns:a16="http://schemas.microsoft.com/office/drawing/2014/main"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xmlns:a16="http://schemas.microsoft.com/office/drawing/2014/main"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xmlns:a16="http://schemas.microsoft.com/office/drawing/2014/main"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xmlns:a16="http://schemas.microsoft.com/office/drawing/2014/main" uri="{FF2B5EF4-FFF2-40B4-BE49-F238E27FC236}">
              <a16:creationId xmlns:a16="http://schemas.microsoft.com/office/drawing/2014/main" id="{1F22A20B-891C-A3D5-6C2F-DB41D690A1EE}"/>
            </a:ext>
          </a:extLst>
        </xdr:cNvPr>
        <xdr:cNvPicPr>
          <a:picLocks noChangeAspect="true"/>
        </xdr:cNvPicPr>
      </xdr:nvPicPr>
      <xdr:blipFill>
        <a:blip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xmlns:a16="http://schemas.microsoft.com/office/drawing/2014/main" uri="{FF2B5EF4-FFF2-40B4-BE49-F238E27FC236}">
              <a16:creationId xmlns:a16="http://schemas.microsoft.com/office/drawing/2014/main" id="{5FE0E05D-DAB0-0683-B904-21C40C6D266A}"/>
            </a:ext>
          </a:extLst>
        </xdr:cNvPr>
        <xdr:cNvPicPr>
          <a:picLocks noChangeAspect="true"/>
        </xdr:cNvPicPr>
      </xdr:nvPicPr>
      <xdr:blipFill>
        <a:blip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xmlns:a16="http://schemas.microsoft.com/office/drawing/2014/main" uri="{FF2B5EF4-FFF2-40B4-BE49-F238E27FC236}">
              <a16:creationId xmlns:a16="http://schemas.microsoft.com/office/drawing/2014/main" id="{01C2FF79-C51E-201C-2C18-2D6DDA9980F6}"/>
            </a:ext>
          </a:extLst>
        </xdr:cNvPr>
        <xdr:cNvPicPr>
          <a:picLocks noChangeAspect="true"/>
        </xdr:cNvPicPr>
      </xdr:nvPicPr>
      <xdr:blipFill>
        <a:blip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xmlns:a16="http://schemas.microsoft.com/office/drawing/2014/main"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xmlns:a16="http://schemas.microsoft.com/office/drawing/2014/main"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xmlns:a16="http://schemas.microsoft.com/office/drawing/2014/main"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a="http://schemas.openxmlformats.org/drawingml/2006/main" xmlns:xdr="http://schemas.openxmlformats.org/drawingml/2006/spreadsheetDrawing" xmlns:r="http://schemas.openxmlformats.org/officeDocument/2006/relationships">
  <xdr:twoCellAnchor>
    <xdr:from>
      <xdr:col>0</xdr:col>
      <xdr:colOff>0</xdr:colOff>
      <xdr:row>30</xdr:row>
      <xdr:rowOff>68580</xdr:rowOff>
    </xdr:from>
    <xdr:to>
      <xdr:col>8</xdr:col>
      <xdr:colOff>0</xdr:colOff>
      <xdr:row>45</xdr:row>
      <xdr:rowOff>68580</xdr:rowOff>
    </xdr:to>
    <xdr:graphicFrame macro="">
      <xdr:nvGraphicFramePr>
        <xdr:cNvPr id="4" name="Gráfico 3">
          <a:extLst>
            <a:ext xmlns:a16="http://schemas.microsoft.com/office/drawing/2014/main"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xmlns:a16="http://schemas.microsoft.com/office/drawing/2014/main"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xmlns:a16="http://schemas.microsoft.com/office/drawing/2014/main"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xmlns:a16="http://schemas.microsoft.com/office/drawing/2014/main"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xmlns:a16="http://schemas.microsoft.com/office/drawing/2014/main"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xmlns:a16="http://schemas.microsoft.com/office/drawing/2014/main"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xmlns:a16="http://schemas.microsoft.com/office/drawing/2014/main"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xmlns:a16="http://schemas.microsoft.com/office/drawing/2014/main"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xmlns:a16="http://schemas.microsoft.com/office/drawing/2014/main"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xmlns:a16="http://schemas.microsoft.com/office/drawing/2014/main" uri="{FF2B5EF4-FFF2-40B4-BE49-F238E27FC236}">
              <a16:creationId xmlns:a16="http://schemas.microsoft.com/office/drawing/2014/main" id="{4E8F4E1E-9A82-B6C6-8BBA-9D1636B39800}"/>
            </a:ext>
          </a:extLst>
        </xdr:cNvPr>
        <xdr:cNvPicPr>
          <a:picLocks noChangeAspect="true"/>
        </xdr:cNvPicPr>
      </xdr:nvPicPr>
      <xdr:blipFill>
        <a:blip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xmlns:a16="http://schemas.microsoft.com/office/drawing/2014/main"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xmlns:a16="http://schemas.microsoft.com/office/drawing/2014/main"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11</xdr:row>
      <xdr:rowOff>0</xdr:rowOff>
    </xdr:from>
    <xdr:to>
      <xdr:col>10</xdr:col>
      <xdr:colOff>0</xdr:colOff>
      <xdr:row>31</xdr:row>
      <xdr:rowOff>0</xdr:rowOff>
    </xdr:to>
    <xdr:graphicFrame macro="">
      <xdr:nvGraphicFramePr>
        <xdr:cNvPr id="2" name="Gráfico 1">
          <a:extLst>
            <a:ext xmlns:a16="http://schemas.microsoft.com/office/drawing/2014/main"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a="http://schemas.openxmlformats.org/drawingml/2006/main" xmlns:xdr="http://schemas.openxmlformats.org/drawingml/2006/spreadsheetDrawing" xmlns:r="http://schemas.openxmlformats.org/officeDocument/2006/relationships">
  <xdr:twoCellAnchor editAs="oneCell">
    <xdr:from>
      <xdr:col>1</xdr:col>
      <xdr:colOff>59765</xdr:colOff>
      <xdr:row>16</xdr:row>
      <xdr:rowOff>14942</xdr:rowOff>
    </xdr:from>
    <xdr:to>
      <xdr:col>7</xdr:col>
      <xdr:colOff>132155</xdr:colOff>
      <xdr:row>24</xdr:row>
      <xdr:rowOff>80244</xdr:rowOff>
    </xdr:to>
    <xdr:pic>
      <xdr:nvPicPr>
        <xdr:cNvPr id="2" name="Imagen 1">
          <a:extLst>
            <a:ext xmlns:a16="http://schemas.microsoft.com/office/drawing/2014/main" uri="{FF2B5EF4-FFF2-40B4-BE49-F238E27FC236}">
              <a16:creationId xmlns:a16="http://schemas.microsoft.com/office/drawing/2014/main" id="{30239023-F038-E24F-00EB-6FA87868CA3A}"/>
            </a:ext>
          </a:extLst>
        </xdr:cNvPr>
        <xdr:cNvPicPr>
          <a:picLocks noChangeAspect="true"/>
        </xdr:cNvPicPr>
      </xdr:nvPicPr>
      <xdr:blipFill>
        <a:blip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xmlns:a16="http://schemas.microsoft.com/office/drawing/2014/main" uri="{FF2B5EF4-FFF2-40B4-BE49-F238E27FC236}">
              <a16:creationId xmlns:a16="http://schemas.microsoft.com/office/drawing/2014/main" id="{47627526-5147-89AF-8388-3BAAF0B059D6}"/>
            </a:ext>
          </a:extLst>
        </xdr:cNvPr>
        <xdr:cNvPicPr>
          <a:picLocks noChangeAspect="true"/>
        </xdr:cNvPicPr>
      </xdr:nvPicPr>
      <xdr:blipFill>
        <a:blip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xmlns:a16="http://schemas.microsoft.com/office/drawing/2014/main" uri="{FF2B5EF4-FFF2-40B4-BE49-F238E27FC236}">
              <a16:creationId xmlns:a16="http://schemas.microsoft.com/office/drawing/2014/main" id="{786F435E-D1B7-90F2-7B0B-3C467EB8A1F7}"/>
            </a:ext>
          </a:extLst>
        </xdr:cNvPr>
        <xdr:cNvPicPr>
          <a:picLocks noChangeAspect="true"/>
        </xdr:cNvPicPr>
      </xdr:nvPicPr>
      <xdr:blipFill>
        <a:blip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a="http://schemas.openxmlformats.org/drawingml/2006/main" xmlns:xdr="http://schemas.openxmlformats.org/drawingml/2006/spreadsheetDrawing" xmlns:r="http://schemas.openxmlformats.org/officeDocument/2006/relationships">
  <xdr:twoCellAnchor editAs="oneCell">
    <xdr:from>
      <xdr:col>0</xdr:col>
      <xdr:colOff>0</xdr:colOff>
      <xdr:row>0</xdr:row>
      <xdr:rowOff>0</xdr:rowOff>
    </xdr:from>
    <xdr:to>
      <xdr:col>7</xdr:col>
      <xdr:colOff>114300</xdr:colOff>
      <xdr:row>9</xdr:row>
      <xdr:rowOff>106821</xdr:rowOff>
    </xdr:to>
    <xdr:pic>
      <xdr:nvPicPr>
        <xdr:cNvPr id="2" name="Imagen 1">
          <a:extLst>
            <a:ext xmlns:a16="http://schemas.microsoft.com/office/drawing/2014/main" uri="{FF2B5EF4-FFF2-40B4-BE49-F238E27FC236}">
              <a16:creationId xmlns:a16="http://schemas.microsoft.com/office/drawing/2014/main" id="{F465B6BF-4B8D-213B-B14B-6542D7DA2F29}"/>
            </a:ext>
          </a:extLst>
        </xdr:cNvPr>
        <xdr:cNvPicPr>
          <a:picLocks noChangeAspect="true"/>
        </xdr:cNvPicPr>
      </xdr:nvPicPr>
      <xdr:blipFill>
        <a:blip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xmlns:a16="http://schemas.microsoft.com/office/drawing/2014/main" uri="{FF2B5EF4-FFF2-40B4-BE49-F238E27FC236}">
              <a16:creationId xmlns:a16="http://schemas.microsoft.com/office/drawing/2014/main" id="{393BCE53-7ACD-29DF-401B-25B4BC4D7B2B}"/>
            </a:ext>
          </a:extLst>
        </xdr:cNvPr>
        <xdr:cNvPicPr>
          <a:picLocks noChangeAspect="true"/>
        </xdr:cNvPicPr>
      </xdr:nvPicPr>
      <xdr:blipFill>
        <a:blip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xmlns:a16="http://schemas.microsoft.com/office/drawing/2014/main" uri="{FF2B5EF4-FFF2-40B4-BE49-F238E27FC236}">
              <a16:creationId xmlns:a16="http://schemas.microsoft.com/office/drawing/2014/main" id="{30848625-84A5-F65E-9E5A-40FEECBB37CE}"/>
            </a:ext>
          </a:extLst>
        </xdr:cNvPr>
        <xdr:cNvPicPr>
          <a:picLocks noChangeAspect="true"/>
        </xdr:cNvPicPr>
      </xdr:nvPicPr>
      <xdr:blipFill>
        <a:blip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xmlns:a16="http://schemas.microsoft.com/office/drawing/2014/main" uri="{FF2B5EF4-FFF2-40B4-BE49-F238E27FC236}">
              <a16:creationId xmlns:a16="http://schemas.microsoft.com/office/drawing/2014/main" id="{53B28517-978D-7EA6-B5FF-A2A42F3507D5}"/>
            </a:ext>
          </a:extLst>
        </xdr:cNvPr>
        <xdr:cNvPicPr>
          <a:picLocks noChangeAspect="true"/>
        </xdr:cNvPicPr>
      </xdr:nvPicPr>
      <xdr:blipFill>
        <a:blip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xmlns:a16="http://schemas.microsoft.com/office/drawing/2014/main" uri="{FF2B5EF4-FFF2-40B4-BE49-F238E27FC236}">
              <a16:creationId xmlns:a16="http://schemas.microsoft.com/office/drawing/2014/main" id="{5323CF8A-CC4A-3A71-A377-D6D747C64B08}"/>
            </a:ext>
          </a:extLst>
        </xdr:cNvPr>
        <xdr:cNvPicPr>
          <a:picLocks noChangeAspect="true"/>
        </xdr:cNvPicPr>
      </xdr:nvPicPr>
      <xdr:blipFill>
        <a:blip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xmlns:a16="http://schemas.microsoft.com/office/drawing/2014/main" uri="{FF2B5EF4-FFF2-40B4-BE49-F238E27FC236}">
              <a16:creationId xmlns:a16="http://schemas.microsoft.com/office/drawing/2014/main" id="{4AA1436B-3B5E-5FF8-058D-9029CED6039B}"/>
            </a:ext>
          </a:extLst>
        </xdr:cNvPr>
        <xdr:cNvPicPr>
          <a:picLocks noChangeAspect="true"/>
        </xdr:cNvPicPr>
      </xdr:nvPicPr>
      <xdr:blipFill>
        <a:blip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xmlns:a16="http://schemas.microsoft.com/office/drawing/2014/main"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xmlns:a16="http://schemas.microsoft.com/office/drawing/2014/main"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xmlns:a16="http://schemas.microsoft.com/office/drawing/2014/main"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xmlns:a16="http://schemas.microsoft.com/office/drawing/2014/main"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xmlns:a16="http://schemas.microsoft.com/office/drawing/2014/main"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746760</xdr:colOff>
      <xdr:row>16</xdr:row>
      <xdr:rowOff>76200</xdr:rowOff>
    </xdr:from>
    <xdr:to>
      <xdr:col>23</xdr:col>
      <xdr:colOff>432991</xdr:colOff>
      <xdr:row>35</xdr:row>
      <xdr:rowOff>71494</xdr:rowOff>
    </xdr:to>
    <xdr:pic>
      <xdr:nvPicPr>
        <xdr:cNvPr id="2" name="Imagen 1">
          <a:extLst>
            <a:ext xmlns:a16="http://schemas.microsoft.com/office/drawing/2014/main" uri="{FF2B5EF4-FFF2-40B4-BE49-F238E27FC236}">
              <a16:creationId xmlns:a16="http://schemas.microsoft.com/office/drawing/2014/main" id="{D5C5C8E1-80F4-410F-AAAC-F28F53E4A010}"/>
            </a:ext>
          </a:extLst>
        </xdr:cNvPr>
        <xdr:cNvPicPr>
          <a:picLocks noChangeAspect="true"/>
        </xdr:cNvPicPr>
      </xdr:nvPicPr>
      <xdr:blipFill>
        <a:blip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xmlns:a16="http://schemas.microsoft.com/office/drawing/2014/main" uri="{FF2B5EF4-FFF2-40B4-BE49-F238E27FC236}">
              <a16:creationId xmlns:a16="http://schemas.microsoft.com/office/drawing/2014/main" id="{211A9FA3-C13B-4D57-AA6B-2671AF6C7199}"/>
            </a:ext>
          </a:extLst>
        </xdr:cNvPr>
        <xdr:cNvPicPr>
          <a:picLocks noChangeAspect="true"/>
        </xdr:cNvPicPr>
      </xdr:nvPicPr>
      <xdr:blipFill>
        <a:blip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xmlns:a16="http://schemas.microsoft.com/office/drawing/2014/main" uri="{FF2B5EF4-FFF2-40B4-BE49-F238E27FC236}">
              <a16:creationId xmlns:a16="http://schemas.microsoft.com/office/drawing/2014/main" id="{9A407925-7C18-4239-B334-FBA530D13A01}"/>
            </a:ext>
          </a:extLst>
        </xdr:cNvPr>
        <xdr:cNvPicPr>
          <a:picLocks noChangeAspect="true"/>
        </xdr:cNvPicPr>
      </xdr:nvPicPr>
      <xdr:blipFill>
        <a:blip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xmlns:a16="http://schemas.microsoft.com/office/drawing/2014/main" uri="{FF2B5EF4-FFF2-40B4-BE49-F238E27FC236}">
              <a16:creationId xmlns:a16="http://schemas.microsoft.com/office/drawing/2014/main" id="{54212C16-D3DC-47BD-9493-04F66F6AC79B}"/>
            </a:ext>
          </a:extLst>
        </xdr:cNvPr>
        <xdr:cNvPicPr>
          <a:picLocks noChangeAspect="true"/>
        </xdr:cNvPicPr>
      </xdr:nvPicPr>
      <xdr:blipFill>
        <a:blip r:embed="rId4"/>
        <a:stretch>
          <a:fillRect/>
        </a:stretch>
      </xdr:blipFill>
      <xdr:spPr>
        <a:xfrm>
          <a:off x="0" y="6499860"/>
          <a:ext cx="8671560" cy="2925203"/>
        </a:xfrm>
        <a:prstGeom prst="rect">
          <a:avLst/>
        </a:prstGeom>
      </xdr:spPr>
    </xdr:pic>
    <xdr:clientData/>
  </xdr:twoCellAnchor>
</xdr:wsDr>
</file>

<file path=xl/drawings/drawing8.xml><?xml version="1.0" encoding="utf-8"?>
<xdr:wsDr xmlns:a="http://schemas.openxmlformats.org/drawingml/2006/main" xmlns:xdr="http://schemas.openxmlformats.org/drawingml/2006/spreadsheetDrawing" xmlns:r="http://schemas.openxmlformats.org/officeDocument/2006/relationships">
  <xdr:twoCellAnchor editAs="oneCell">
    <xdr:from>
      <xdr:col>11</xdr:col>
      <xdr:colOff>593333</xdr:colOff>
      <xdr:row>125</xdr:row>
      <xdr:rowOff>32383</xdr:rowOff>
    </xdr:from>
    <xdr:to>
      <xdr:col>17</xdr:col>
      <xdr:colOff>613504</xdr:colOff>
      <xdr:row>140</xdr:row>
      <xdr:rowOff>60159</xdr:rowOff>
    </xdr:to>
    <xdr:pic>
      <xdr:nvPicPr>
        <xdr:cNvPr id="2" name="Imagen 1">
          <a:extLst>
            <a:ext xmlns:a16="http://schemas.microsoft.com/office/drawing/2014/main" uri="{FF2B5EF4-FFF2-40B4-BE49-F238E27FC236}">
              <a16:creationId xmlns:a16="http://schemas.microsoft.com/office/drawing/2014/main" id="{4B22499B-2873-18F4-CDB1-2805F1E19D2A}"/>
            </a:ext>
          </a:extLst>
        </xdr:cNvPr>
        <xdr:cNvPicPr>
          <a:picLocks noChangeAspect="true"/>
        </xdr:cNvPicPr>
      </xdr:nvPicPr>
      <xdr:blipFill>
        <a:blip r:embed="rId1"/>
        <a:stretch>
          <a:fillRect/>
        </a:stretch>
      </xdr:blipFill>
      <xdr:spPr>
        <a:xfrm>
          <a:off x="10560293" y="8894443"/>
          <a:ext cx="4775051" cy="2801456"/>
        </a:xfrm>
        <a:prstGeom prst="rect">
          <a:avLst/>
        </a:prstGeom>
      </xdr:spPr>
    </xdr:pic>
    <xdr:clientData/>
  </xdr:twoCellAnchor>
</xdr:wsDr>
</file>

<file path=xl/drawings/drawing9.xml><?xml version="1.0" encoding="utf-8"?>
<xdr:wsDr xmlns:a="http://schemas.openxmlformats.org/drawingml/2006/main" xmlns:xdr="http://schemas.openxmlformats.org/drawingml/2006/spreadsheetDrawing" xmlns:r="http://schemas.openxmlformats.org/officeDocument/2006/relationships">
  <xdr:twoCellAnchor>
    <xdr:from>
      <xdr:col>19</xdr:col>
      <xdr:colOff>0</xdr:colOff>
      <xdr:row>2</xdr:row>
      <xdr:rowOff>0</xdr:rowOff>
    </xdr:from>
    <xdr:to>
      <xdr:col>24</xdr:col>
      <xdr:colOff>0</xdr:colOff>
      <xdr:row>12</xdr:row>
      <xdr:rowOff>0</xdr:rowOff>
    </xdr:to>
    <xdr:graphicFrame macro="">
      <xdr:nvGraphicFramePr>
        <xdr:cNvPr id="2" name="Gráfico 1">
          <a:extLst>
            <a:ext xmlns:a16="http://schemas.microsoft.com/office/drawing/2014/main" uri="{FF2B5EF4-FFF2-40B4-BE49-F238E27FC236}">
              <a16:creationId xmlns:a16="http://schemas.microsoft.com/office/drawing/2014/main" id="{12F67D5E-B503-2BEC-DD0F-E2859AAF4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2</xdr:row>
      <xdr:rowOff>0</xdr:rowOff>
    </xdr:from>
    <xdr:to>
      <xdr:col>19</xdr:col>
      <xdr:colOff>0</xdr:colOff>
      <xdr:row>12</xdr:row>
      <xdr:rowOff>0</xdr:rowOff>
    </xdr:to>
    <xdr:graphicFrame macro="">
      <xdr:nvGraphicFramePr>
        <xdr:cNvPr id="3" name="Gráfico 2">
          <a:extLst>
            <a:ext xmlns:a16="http://schemas.microsoft.com/office/drawing/2014/main" uri="{FF2B5EF4-FFF2-40B4-BE49-F238E27FC236}">
              <a16:creationId xmlns:a16="http://schemas.microsoft.com/office/drawing/2014/main" id="{E57F673F-90AB-45F6-BD65-AEAB22496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12</xdr:row>
      <xdr:rowOff>0</xdr:rowOff>
    </xdr:from>
    <xdr:to>
      <xdr:col>24</xdr:col>
      <xdr:colOff>0</xdr:colOff>
      <xdr:row>22</xdr:row>
      <xdr:rowOff>0</xdr:rowOff>
    </xdr:to>
    <xdr:graphicFrame macro="">
      <xdr:nvGraphicFramePr>
        <xdr:cNvPr id="4" name="Gráfico 3">
          <a:extLst>
            <a:ext xmlns:a16="http://schemas.microsoft.com/office/drawing/2014/main" uri="{FF2B5EF4-FFF2-40B4-BE49-F238E27FC236}">
              <a16:creationId xmlns:a16="http://schemas.microsoft.com/office/drawing/2014/main" id="{B505ED46-259C-4899-873D-14FC8DB8A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12</xdr:row>
      <xdr:rowOff>0</xdr:rowOff>
    </xdr:from>
    <xdr:to>
      <xdr:col>19</xdr:col>
      <xdr:colOff>0</xdr:colOff>
      <xdr:row>22</xdr:row>
      <xdr:rowOff>0</xdr:rowOff>
    </xdr:to>
    <xdr:graphicFrame macro="">
      <xdr:nvGraphicFramePr>
        <xdr:cNvPr id="5" name="Gráfico 4">
          <a:extLst>
            <a:ext xmlns:a16="http://schemas.microsoft.com/office/drawing/2014/main" uri="{FF2B5EF4-FFF2-40B4-BE49-F238E27FC236}">
              <a16:creationId xmlns:a16="http://schemas.microsoft.com/office/drawing/2014/main" id="{905228E9-55D6-427D-84EB-D433B09DB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22</xdr:row>
      <xdr:rowOff>0</xdr:rowOff>
    </xdr:from>
    <xdr:to>
      <xdr:col>24</xdr:col>
      <xdr:colOff>0</xdr:colOff>
      <xdr:row>32</xdr:row>
      <xdr:rowOff>0</xdr:rowOff>
    </xdr:to>
    <xdr:graphicFrame macro="">
      <xdr:nvGraphicFramePr>
        <xdr:cNvPr id="6" name="Gráfico 5">
          <a:extLst>
            <a:ext xmlns:a16="http://schemas.microsoft.com/office/drawing/2014/main" uri="{FF2B5EF4-FFF2-40B4-BE49-F238E27FC236}">
              <a16:creationId xmlns:a16="http://schemas.microsoft.com/office/drawing/2014/main" id="{441B0DD3-88C8-49F4-91CB-CB5196973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22</xdr:row>
      <xdr:rowOff>0</xdr:rowOff>
    </xdr:from>
    <xdr:to>
      <xdr:col>19</xdr:col>
      <xdr:colOff>0</xdr:colOff>
      <xdr:row>32</xdr:row>
      <xdr:rowOff>0</xdr:rowOff>
    </xdr:to>
    <xdr:graphicFrame macro="">
      <xdr:nvGraphicFramePr>
        <xdr:cNvPr id="7" name="Gráfico 6">
          <a:extLst>
            <a:ext xmlns:a16="http://schemas.microsoft.com/office/drawing/2014/main" uri="{FF2B5EF4-FFF2-40B4-BE49-F238E27FC236}">
              <a16:creationId xmlns:a16="http://schemas.microsoft.com/office/drawing/2014/main" id="{B8F5E653-2874-4735-A1A2-756E05186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32</xdr:row>
      <xdr:rowOff>0</xdr:rowOff>
    </xdr:from>
    <xdr:to>
      <xdr:col>24</xdr:col>
      <xdr:colOff>0</xdr:colOff>
      <xdr:row>42</xdr:row>
      <xdr:rowOff>0</xdr:rowOff>
    </xdr:to>
    <xdr:graphicFrame macro="">
      <xdr:nvGraphicFramePr>
        <xdr:cNvPr id="8" name="Gráfico 7">
          <a:extLst>
            <a:ext xmlns:a16="http://schemas.microsoft.com/office/drawing/2014/main" uri="{FF2B5EF4-FFF2-40B4-BE49-F238E27FC236}">
              <a16:creationId xmlns:a16="http://schemas.microsoft.com/office/drawing/2014/main" id="{E7A2985E-6AE8-48B1-A8C9-47ED8CFC1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32</xdr:row>
      <xdr:rowOff>0</xdr:rowOff>
    </xdr:from>
    <xdr:to>
      <xdr:col>19</xdr:col>
      <xdr:colOff>0</xdr:colOff>
      <xdr:row>42</xdr:row>
      <xdr:rowOff>0</xdr:rowOff>
    </xdr:to>
    <xdr:graphicFrame macro="">
      <xdr:nvGraphicFramePr>
        <xdr:cNvPr id="9" name="Gráfico 8">
          <a:extLst>
            <a:ext xmlns:a16="http://schemas.microsoft.com/office/drawing/2014/main" uri="{FF2B5EF4-FFF2-40B4-BE49-F238E27FC236}">
              <a16:creationId xmlns:a16="http://schemas.microsoft.com/office/drawing/2014/main" id="{36BC227D-93E4-46E7-A1AA-C7F447680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a="http://schemas.openxmlformats.org/drawingml/2006/main" xmlns:xdr="http://schemas.openxmlformats.org/drawingml/2006/spreadsheetDrawing" xmlns:r="http://schemas.openxmlformats.org/officeDocument/2006/relationships">
  <xdr:twoCellAnchor>
    <xdr:from>
      <xdr:col>1</xdr:col>
      <xdr:colOff>0</xdr:colOff>
      <xdr:row>8</xdr:row>
      <xdr:rowOff>0</xdr:rowOff>
    </xdr:from>
    <xdr:to>
      <xdr:col>9</xdr:col>
      <xdr:colOff>0</xdr:colOff>
      <xdr:row>26</xdr:row>
      <xdr:rowOff>0</xdr:rowOff>
    </xdr:to>
    <xdr:graphicFrame macro="">
      <xdr:nvGraphicFramePr>
        <xdr:cNvPr id="3" name="Gráfico 2">
          <a:extLst>
            <a:ext xmlns:a16="http://schemas.microsoft.com/office/drawing/2014/main" uri="{FF2B5EF4-FFF2-40B4-BE49-F238E27FC236}">
              <a16:creationId xmlns:a16="http://schemas.microsoft.com/office/drawing/2014/main" id="{4528C231-A630-4FDA-A69A-076B8350E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8</xdr:row>
      <xdr:rowOff>0</xdr:rowOff>
    </xdr:from>
    <xdr:to>
      <xdr:col>17</xdr:col>
      <xdr:colOff>0</xdr:colOff>
      <xdr:row>26</xdr:row>
      <xdr:rowOff>0</xdr:rowOff>
    </xdr:to>
    <xdr:graphicFrame macro="">
      <xdr:nvGraphicFramePr>
        <xdr:cNvPr id="4" name="Gráfico 3">
          <a:extLst>
            <a:ext xmlns:a16="http://schemas.microsoft.com/office/drawing/2014/main" uri="{FF2B5EF4-FFF2-40B4-BE49-F238E27FC236}">
              <a16:creationId xmlns:a16="http://schemas.microsoft.com/office/drawing/2014/main" id="{6F0EA208-6B20-4217-8C67-8EC6BDA24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5" name="Gráfico 4">
          <a:extLst>
            <a:ext xmlns:a16="http://schemas.microsoft.com/office/drawing/2014/main" uri="{FF2B5EF4-FFF2-40B4-BE49-F238E27FC236}">
              <a16:creationId xmlns:a16="http://schemas.microsoft.com/office/drawing/2014/main" id="{AA809208-048E-4B7E-931C-283D3680C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6" name="Gráfico 5">
          <a:extLst>
            <a:ext xmlns:a16="http://schemas.microsoft.com/office/drawing/2014/main" uri="{FF2B5EF4-FFF2-40B4-BE49-F238E27FC236}">
              <a16:creationId xmlns:a16="http://schemas.microsoft.com/office/drawing/2014/main" id="{15D0D965-14BC-45E0-86C7-9E8362426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7" name="Gráfico 6">
          <a:extLst>
            <a:ext xmlns:a16="http://schemas.microsoft.com/office/drawing/2014/main" uri="{FF2B5EF4-FFF2-40B4-BE49-F238E27FC236}">
              <a16:creationId xmlns:a16="http://schemas.microsoft.com/office/drawing/2014/main" id="{EEC35459-C4B7-45BB-AEB2-BE485BFD1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8" name="Gráfico 7">
          <a:extLst>
            <a:ext xmlns:a16="http://schemas.microsoft.com/office/drawing/2014/main" uri="{FF2B5EF4-FFF2-40B4-BE49-F238E27FC236}">
              <a16:creationId xmlns:a16="http://schemas.microsoft.com/office/drawing/2014/main" id="{6E2BBB18-4C77-4E0C-85B7-13203D868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70338</xdr:colOff>
      <xdr:row>27</xdr:row>
      <xdr:rowOff>63201</xdr:rowOff>
    </xdr:from>
    <xdr:to>
      <xdr:col>33</xdr:col>
      <xdr:colOff>128366</xdr:colOff>
      <xdr:row>43</xdr:row>
      <xdr:rowOff>141264</xdr:rowOff>
    </xdr:to>
    <xdr:pic>
      <xdr:nvPicPr>
        <xdr:cNvPr id="2" name="Imagen 1">
          <a:extLst>
            <a:ext xmlns:a16="http://schemas.microsoft.com/office/drawing/2014/main" uri="{FF2B5EF4-FFF2-40B4-BE49-F238E27FC236}">
              <a16:creationId xmlns:a16="http://schemas.microsoft.com/office/drawing/2014/main" id="{4FAEAB8F-1009-D041-7BE3-91BE26D767A1}"/>
            </a:ext>
          </a:extLst>
        </xdr:cNvPr>
        <xdr:cNvPicPr>
          <a:picLocks noChangeAspect="true"/>
        </xdr:cNvPicPr>
      </xdr:nvPicPr>
      <xdr:blipFill>
        <a:blip r:embed="rId7">
          <a:clrChange>
            <a:clrFrom>
              <a:srgbClr val="FFFFFF"/>
            </a:clrFrom>
            <a:clrTo>
              <a:srgbClr val="FFFFFF">
                <a:alpha val="0"/>
              </a:srgbClr>
            </a:clrTo>
          </a:clrChange>
        </a:blip>
        <a:stretch>
          <a:fillRect/>
        </a:stretch>
      </xdr:blipFill>
      <xdr:spPr>
        <a:xfrm>
          <a:off x="10745958" y="5000961"/>
          <a:ext cx="3532748" cy="3004143"/>
        </a:xfrm>
        <a:prstGeom prst="rect">
          <a:avLst/>
        </a:prstGeom>
      </xdr:spPr>
    </xdr:pic>
    <xdr:clientData/>
  </xdr:twoCellAnchor>
  <xdr:twoCellAnchor editAs="oneCell">
    <xdr:from>
      <xdr:col>17</xdr:col>
      <xdr:colOff>286042</xdr:colOff>
      <xdr:row>27</xdr:row>
      <xdr:rowOff>152400</xdr:rowOff>
    </xdr:from>
    <xdr:to>
      <xdr:col>25</xdr:col>
      <xdr:colOff>291904</xdr:colOff>
      <xdr:row>43</xdr:row>
      <xdr:rowOff>58616</xdr:rowOff>
    </xdr:to>
    <xdr:pic>
      <xdr:nvPicPr>
        <xdr:cNvPr id="9" name="Imagen 8">
          <a:extLst>
            <a:ext xmlns:a16="http://schemas.microsoft.com/office/drawing/2014/main" uri="{FF2B5EF4-FFF2-40B4-BE49-F238E27FC236}">
              <a16:creationId xmlns:a16="http://schemas.microsoft.com/office/drawing/2014/main" id="{E4D9D4DA-09AD-49F8-4B30-06E70D4CD796}"/>
            </a:ext>
          </a:extLst>
        </xdr:cNvPr>
        <xdr:cNvPicPr>
          <a:picLocks noChangeAspect="true" noChangeArrowheads="true"/>
        </xdr:cNvPicPr>
      </xdr:nvPicPr>
      <xdr:blipFill>
        <a:blip r:embed="rId8">
          <a:clrChange>
            <a:clrFrom>
              <a:srgbClr val="FFFFFF"/>
            </a:clrFrom>
            <a:clrTo>
              <a:srgbClr val="FFFFFF">
                <a:alpha val="0"/>
              </a:srgbClr>
            </a:clrTo>
          </a:clrChange>
          <a:extLst>
            <a:ext xmlns:a14="http://schemas.microsoft.com/office/drawing/2010/main" uri="{28A0092B-C50C-407E-A947-70E740481C1C}">
              <a14:useLocalDpi xmlns:a14="http://schemas.microsoft.com/office/drawing/2010/main" val="0"/>
            </a:ext>
          </a:extLst>
        </a:blip>
        <a:srcRect/>
        <a:stretch>
          <a:fillRect/>
        </a:stretch>
      </xdr:blipFill>
      <xdr:spPr bwMode="auto">
        <a:xfrm>
          <a:off x="7486942" y="5090160"/>
          <a:ext cx="3480582" cy="2832296"/>
        </a:xfrm>
        <a:prstGeom prst="rect">
          <a:avLst/>
        </a:prstGeom>
        <a:noFill/>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427617</xdr:colOff>
      <xdr:row>26</xdr:row>
      <xdr:rowOff>161334</xdr:rowOff>
    </xdr:from>
    <xdr:to>
      <xdr:col>9</xdr:col>
      <xdr:colOff>383102</xdr:colOff>
      <xdr:row>34</xdr:row>
      <xdr:rowOff>82506</xdr:rowOff>
    </xdr:to>
    <xdr:pic>
      <xdr:nvPicPr>
        <xdr:cNvPr id="10" name="Imagen 9">
          <a:extLst>
            <a:ext xmlns:a16="http://schemas.microsoft.com/office/drawing/2014/main" uri="{FF2B5EF4-FFF2-40B4-BE49-F238E27FC236}">
              <a16:creationId xmlns:a16="http://schemas.microsoft.com/office/drawing/2014/main" id="{C03FCA49-5C82-12AA-1392-CE16CC8B93A6}"/>
            </a:ext>
          </a:extLst>
        </xdr:cNvPr>
        <xdr:cNvPicPr>
          <a:picLocks noChangeAspect="true" noChangeArrowheads="true"/>
        </xdr:cNvPicPr>
      </xdr:nvPicPr>
      <xdr:blipFill>
        <a:blip r:embed="rId9">
          <a:clrChange>
            <a:clrFrom>
              <a:srgbClr val="FFFFFF"/>
            </a:clrFrom>
            <a:clrTo>
              <a:srgbClr val="FFFFFF">
                <a:alpha val="0"/>
              </a:srgbClr>
            </a:clrTo>
          </a:clrChange>
          <a:extLst>
            <a:ext xmlns:a14="http://schemas.microsoft.com/office/drawing/2010/main" uri="{28A0092B-C50C-407E-A947-70E740481C1C}">
              <a14:useLocalDpi xmlns:a14="http://schemas.microsoft.com/office/drawing/2010/main" val="0"/>
            </a:ext>
          </a:extLst>
        </a:blip>
        <a:srcRect/>
        <a:stretch>
          <a:fillRect/>
        </a:stretch>
      </xdr:blipFill>
      <xdr:spPr bwMode="auto">
        <a:xfrm>
          <a:off x="679077" y="4916214"/>
          <a:ext cx="3430205" cy="1384212"/>
        </a:xfrm>
        <a:prstGeom prst="rect">
          <a:avLst/>
        </a:prstGeom>
        <a:noFill/>
        <a:extLst>
          <a:ext xmlns:a="http://schemas.openxmlformats.org/drawingml/2006/main" xmlns:a14="http://schemas.microsoft.com/office/drawing/2010/main"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116928</xdr:colOff>
      <xdr:row>28</xdr:row>
      <xdr:rowOff>146620</xdr:rowOff>
    </xdr:from>
    <xdr:to>
      <xdr:col>17</xdr:col>
      <xdr:colOff>106418</xdr:colOff>
      <xdr:row>40</xdr:row>
      <xdr:rowOff>20495</xdr:rowOff>
    </xdr:to>
    <xdr:pic>
      <xdr:nvPicPr>
        <xdr:cNvPr id="11" name="Imagen 10">
          <a:extLst>
            <a:ext xmlns:a16="http://schemas.microsoft.com/office/drawing/2014/main" uri="{FF2B5EF4-FFF2-40B4-BE49-F238E27FC236}">
              <a16:creationId xmlns:a16="http://schemas.microsoft.com/office/drawing/2014/main" id="{4EA82ADF-0782-9A56-77B3-3DC941DBE5B1}"/>
            </a:ext>
          </a:extLst>
        </xdr:cNvPr>
        <xdr:cNvPicPr>
          <a:picLocks noChangeAspect="true"/>
        </xdr:cNvPicPr>
      </xdr:nvPicPr>
      <xdr:blipFill>
        <a:blip r:embed="rId10">
          <a:clrChange>
            <a:clrFrom>
              <a:srgbClr val="FFFFFF"/>
            </a:clrFrom>
            <a:clrTo>
              <a:srgbClr val="FFFFFF">
                <a:alpha val="0"/>
              </a:srgbClr>
            </a:clrTo>
          </a:clrChange>
        </a:blip>
        <a:stretch>
          <a:fillRect/>
        </a:stretch>
      </xdr:blipFill>
      <xdr:spPr>
        <a:xfrm>
          <a:off x="3843108" y="5267260"/>
          <a:ext cx="3464210" cy="2068435"/>
        </a:xfrm>
        <a:prstGeom prst="rect">
          <a:avLst/>
        </a:prstGeom>
      </xdr:spPr>
    </xdr:pic>
    <xdr:clientData/>
  </xdr:twoCellAnchor>
  <xdr:twoCellAnchor>
    <xdr:from>
      <xdr:col>34</xdr:col>
      <xdr:colOff>381693</xdr:colOff>
      <xdr:row>10</xdr:row>
      <xdr:rowOff>0</xdr:rowOff>
    </xdr:from>
    <xdr:to>
      <xdr:col>42</xdr:col>
      <xdr:colOff>124693</xdr:colOff>
      <xdr:row>28</xdr:row>
      <xdr:rowOff>0</xdr:rowOff>
    </xdr:to>
    <xdr:graphicFrame macro="">
      <xdr:nvGraphicFramePr>
        <xdr:cNvPr id="12" name="Gráfico 11">
          <a:extLst>
            <a:ext xmlns:a16="http://schemas.microsoft.com/office/drawing/2014/main" uri="{FF2B5EF4-FFF2-40B4-BE49-F238E27FC236}">
              <a16:creationId xmlns:a16="http://schemas.microsoft.com/office/drawing/2014/main" id="{A0952170-C6BC-4FE9-B168-6425E25F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42</xdr:col>
      <xdr:colOff>143436</xdr:colOff>
      <xdr:row>9</xdr:row>
      <xdr:rowOff>138546</xdr:rowOff>
    </xdr:from>
    <xdr:to>
      <xdr:col>49</xdr:col>
      <xdr:colOff>484910</xdr:colOff>
      <xdr:row>28</xdr:row>
      <xdr:rowOff>26894</xdr:rowOff>
    </xdr:to>
    <xdr:graphicFrame macro="">
      <xdr:nvGraphicFramePr>
        <xdr:cNvPr id="13" name="Gráfico 12">
          <a:extLst>
            <a:ext xmlns:a16="http://schemas.microsoft.com/office/drawing/2014/main" uri="{FF2B5EF4-FFF2-40B4-BE49-F238E27FC236}">
              <a16:creationId xmlns:a16="http://schemas.microsoft.com/office/drawing/2014/main" id="{F33E0781-1FBB-4D6F-8F6A-5DAA09823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34</xdr:col>
      <xdr:colOff>398228</xdr:colOff>
      <xdr:row>29</xdr:row>
      <xdr:rowOff>13855</xdr:rowOff>
    </xdr:from>
    <xdr:to>
      <xdr:col>42</xdr:col>
      <xdr:colOff>179293</xdr:colOff>
      <xdr:row>47</xdr:row>
      <xdr:rowOff>13856</xdr:rowOff>
    </xdr:to>
    <xdr:graphicFrame macro="">
      <xdr:nvGraphicFramePr>
        <xdr:cNvPr id="14" name="Gráfico 13">
          <a:extLst>
            <a:ext xmlns:a16="http://schemas.microsoft.com/office/drawing/2014/main" uri="{FF2B5EF4-FFF2-40B4-BE49-F238E27FC236}">
              <a16:creationId xmlns:a16="http://schemas.microsoft.com/office/drawing/2014/main" id="{CD239B1D-5A03-48E2-9E6E-D3FF61464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42</xdr:col>
      <xdr:colOff>191787</xdr:colOff>
      <xdr:row>29</xdr:row>
      <xdr:rowOff>55418</xdr:rowOff>
    </xdr:from>
    <xdr:to>
      <xdr:col>49</xdr:col>
      <xdr:colOff>466107</xdr:colOff>
      <xdr:row>47</xdr:row>
      <xdr:rowOff>55419</xdr:rowOff>
    </xdr:to>
    <xdr:graphicFrame macro="">
      <xdr:nvGraphicFramePr>
        <xdr:cNvPr id="15" name="Gráfico 14">
          <a:extLst>
            <a:ext xmlns:a16="http://schemas.microsoft.com/office/drawing/2014/main" uri="{FF2B5EF4-FFF2-40B4-BE49-F238E27FC236}">
              <a16:creationId xmlns:a16="http://schemas.microsoft.com/office/drawing/2014/main" id="{C9F6F70C-15C7-466B-AF49-F84E2ECB4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1.xml><?xml version="1.0" encoding="utf-8"?>
<xdr:wsDr xmlns:a="http://schemas.openxmlformats.org/drawingml/2006/main" xmlns:xdr="http://schemas.openxmlformats.org/drawingml/2006/spreadsheetDrawing" xmlns:r="http://schemas.openxmlformats.org/officeDocument/2006/relationships">
  <xdr:twoCellAnchor>
    <xdr:from>
      <xdr:col>8</xdr:col>
      <xdr:colOff>0</xdr:colOff>
      <xdr:row>1</xdr:row>
      <xdr:rowOff>0</xdr:rowOff>
    </xdr:from>
    <xdr:to>
      <xdr:col>17</xdr:col>
      <xdr:colOff>0</xdr:colOff>
      <xdr:row>20</xdr:row>
      <xdr:rowOff>0</xdr:rowOff>
    </xdr:to>
    <xdr:graphicFrame macro="">
      <xdr:nvGraphicFramePr>
        <xdr:cNvPr id="2" name="Gráfico 1">
          <a:extLst>
            <a:ext xmlns:a16="http://schemas.microsoft.com/office/drawing/2014/main" uri="{FF2B5EF4-FFF2-40B4-BE49-F238E27FC236}">
              <a16:creationId xmlns:a16="http://schemas.microsoft.com/office/drawing/2014/main" id="{49DBF413-2DC9-4F11-8E0C-5A8DC6664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20</xdr:row>
      <xdr:rowOff>0</xdr:rowOff>
    </xdr:from>
    <xdr:to>
      <xdr:col>17</xdr:col>
      <xdr:colOff>0</xdr:colOff>
      <xdr:row>39</xdr:row>
      <xdr:rowOff>0</xdr:rowOff>
    </xdr:to>
    <xdr:graphicFrame macro="">
      <xdr:nvGraphicFramePr>
        <xdr:cNvPr id="3" name="Gráfico 2">
          <a:extLst>
            <a:ext xmlns:a16="http://schemas.microsoft.com/office/drawing/2014/main" uri="{FF2B5EF4-FFF2-40B4-BE49-F238E27FC236}">
              <a16:creationId xmlns:a16="http://schemas.microsoft.com/office/drawing/2014/main" id="{81FA558C-FE5F-4EB7-9444-57055BC94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39</xdr:row>
      <xdr:rowOff>0</xdr:rowOff>
    </xdr:from>
    <xdr:to>
      <xdr:col>17</xdr:col>
      <xdr:colOff>0</xdr:colOff>
      <xdr:row>58</xdr:row>
      <xdr:rowOff>0</xdr:rowOff>
    </xdr:to>
    <xdr:graphicFrame macro="">
      <xdr:nvGraphicFramePr>
        <xdr:cNvPr id="4" name="Gráfico 3">
          <a:extLst>
            <a:ext xmlns:a16="http://schemas.microsoft.com/office/drawing/2014/main" uri="{FF2B5EF4-FFF2-40B4-BE49-F238E27FC236}">
              <a16:creationId xmlns:a16="http://schemas.microsoft.com/office/drawing/2014/main" id="{05C58F5D-0657-4130-8897-33EEEBB51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58</xdr:row>
      <xdr:rowOff>0</xdr:rowOff>
    </xdr:from>
    <xdr:to>
      <xdr:col>17</xdr:col>
      <xdr:colOff>0</xdr:colOff>
      <xdr:row>77</xdr:row>
      <xdr:rowOff>0</xdr:rowOff>
    </xdr:to>
    <xdr:graphicFrame macro="">
      <xdr:nvGraphicFramePr>
        <xdr:cNvPr id="5" name="Gráfico 4">
          <a:extLst>
            <a:ext xmlns:a16="http://schemas.microsoft.com/office/drawing/2014/main" uri="{FF2B5EF4-FFF2-40B4-BE49-F238E27FC236}">
              <a16:creationId xmlns:a16="http://schemas.microsoft.com/office/drawing/2014/main" id="{B6B07367-1009-4DFB-B900-2A32CED54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a="http://schemas.openxmlformats.org/drawingml/2006/main" xmlns:xdr="http://schemas.openxmlformats.org/drawingml/2006/spreadsheetDrawing" xmlns:r="http://schemas.openxmlformats.org/officeDocument/2006/relationships">
  <xdr:twoCellAnchor>
    <xdr:from>
      <xdr:col>8</xdr:col>
      <xdr:colOff>0</xdr:colOff>
      <xdr:row>1</xdr:row>
      <xdr:rowOff>0</xdr:rowOff>
    </xdr:from>
    <xdr:to>
      <xdr:col>16</xdr:col>
      <xdr:colOff>0</xdr:colOff>
      <xdr:row>20</xdr:row>
      <xdr:rowOff>0</xdr:rowOff>
    </xdr:to>
    <xdr:graphicFrame macro="">
      <xdr:nvGraphicFramePr>
        <xdr:cNvPr id="2" name="Gráfico 1">
          <a:extLst>
            <a:ext xmlns:a16="http://schemas.microsoft.com/office/drawing/2014/main" uri="{FF2B5EF4-FFF2-40B4-BE49-F238E27FC236}">
              <a16:creationId xmlns:a16="http://schemas.microsoft.com/office/drawing/2014/main" id="{FC84DD5B-18D6-470A-ACC1-F9AC88EC3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xdr:row>
      <xdr:rowOff>0</xdr:rowOff>
    </xdr:from>
    <xdr:to>
      <xdr:col>8</xdr:col>
      <xdr:colOff>0</xdr:colOff>
      <xdr:row>20</xdr:row>
      <xdr:rowOff>0</xdr:rowOff>
    </xdr:to>
    <xdr:graphicFrame macro="">
      <xdr:nvGraphicFramePr>
        <xdr:cNvPr id="3" name="Gráfico 2">
          <a:extLst>
            <a:ext xmlns:a16="http://schemas.microsoft.com/office/drawing/2014/main" uri="{FF2B5EF4-FFF2-40B4-BE49-F238E27FC236}">
              <a16:creationId xmlns:a16="http://schemas.microsoft.com/office/drawing/2014/main" id="{76E5FD46-C473-41DE-9686-54E6FFC53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1</xdr:row>
      <xdr:rowOff>0</xdr:rowOff>
    </xdr:from>
    <xdr:to>
      <xdr:col>24</xdr:col>
      <xdr:colOff>0</xdr:colOff>
      <xdr:row>20</xdr:row>
      <xdr:rowOff>0</xdr:rowOff>
    </xdr:to>
    <xdr:graphicFrame macro="">
      <xdr:nvGraphicFramePr>
        <xdr:cNvPr id="4" name="Gráfico 3">
          <a:extLst>
            <a:ext xmlns:a16="http://schemas.microsoft.com/office/drawing/2014/main" uri="{FF2B5EF4-FFF2-40B4-BE49-F238E27FC236}">
              <a16:creationId xmlns:a16="http://schemas.microsoft.com/office/drawing/2014/main" id="{3D00F998-1CB6-428D-8462-46A5EFB67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24</xdr:row>
      <xdr:rowOff>91440</xdr:rowOff>
    </xdr:from>
    <xdr:to>
      <xdr:col>10</xdr:col>
      <xdr:colOff>0</xdr:colOff>
      <xdr:row>24</xdr:row>
      <xdr:rowOff>91440</xdr:rowOff>
    </xdr:to>
    <xdr:cxnSp macro="">
      <xdr:nvCxnSpPr>
        <xdr:cNvPr id="6" name="Conector recto 5">
          <a:extLst>
            <a:ext xmlns:a16="http://schemas.microsoft.com/office/drawing/2014/main" uri="{FF2B5EF4-FFF2-40B4-BE49-F238E27FC236}">
              <a16:creationId xmlns:a16="http://schemas.microsoft.com/office/drawing/2014/main" id="{7AFC71FD-CAFC-43DF-4AC7-5A5BFF98B693}"/>
            </a:ext>
          </a:extLst>
        </xdr:cNvPr>
        <xdr:cNvCxnSpPr/>
      </xdr:nvCxnSpPr>
      <xdr:spPr>
        <a:xfrm>
          <a:off x="5212080" y="4480560"/>
          <a:ext cx="579120" cy="0"/>
        </a:xfrm>
        <a:prstGeom prst="line">
          <a:avLst/>
        </a:prstGeom>
        <a:ln w="1270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25</xdr:row>
      <xdr:rowOff>106680</xdr:rowOff>
    </xdr:from>
    <xdr:to>
      <xdr:col>10</xdr:col>
      <xdr:colOff>0</xdr:colOff>
      <xdr:row>25</xdr:row>
      <xdr:rowOff>106680</xdr:rowOff>
    </xdr:to>
    <xdr:cxnSp macro="">
      <xdr:nvCxnSpPr>
        <xdr:cNvPr id="7" name="Conector recto 6">
          <a:extLst>
            <a:ext xmlns:a16="http://schemas.microsoft.com/office/drawing/2014/main" uri="{FF2B5EF4-FFF2-40B4-BE49-F238E27FC236}">
              <a16:creationId xmlns:a16="http://schemas.microsoft.com/office/drawing/2014/main" id="{A325614A-2130-4A97-899F-57548E2C0A36}"/>
            </a:ext>
          </a:extLst>
        </xdr:cNvPr>
        <xdr:cNvCxnSpPr/>
      </xdr:nvCxnSpPr>
      <xdr:spPr>
        <a:xfrm>
          <a:off x="5212080" y="4678680"/>
          <a:ext cx="579120" cy="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a="http://schemas.openxmlformats.org/drawingml/2006/main" xmlns:xdr="http://schemas.openxmlformats.org/drawingml/2006/spreadsheetDrawing" xmlns:r="http://schemas.openxmlformats.org/officeDocument/2006/relationships">
  <xdr:twoCellAnchor>
    <xdr:from>
      <xdr:col>10</xdr:col>
      <xdr:colOff>129540</xdr:colOff>
      <xdr:row>1</xdr:row>
      <xdr:rowOff>15240</xdr:rowOff>
    </xdr:from>
    <xdr:to>
      <xdr:col>19</xdr:col>
      <xdr:colOff>68580</xdr:colOff>
      <xdr:row>16</xdr:row>
      <xdr:rowOff>15240</xdr:rowOff>
    </xdr:to>
    <xdr:graphicFrame macro="">
      <xdr:nvGraphicFramePr>
        <xdr:cNvPr id="2" name="Gráfico 1">
          <a:extLst>
            <a:ext xmlns:a16="http://schemas.microsoft.com/office/drawing/2014/main"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68580</xdr:colOff>
      <xdr:row>1</xdr:row>
      <xdr:rowOff>15240</xdr:rowOff>
    </xdr:from>
    <xdr:to>
      <xdr:col>25</xdr:col>
      <xdr:colOff>320040</xdr:colOff>
      <xdr:row>16</xdr:row>
      <xdr:rowOff>15240</xdr:rowOff>
    </xdr:to>
    <xdr:graphicFrame macro="">
      <xdr:nvGraphicFramePr>
        <xdr:cNvPr id="3" name="Gráfico 1">
          <a:extLst>
            <a:ext xmlns:a16="http://schemas.microsoft.com/office/drawing/2014/main"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a="http://schemas.openxmlformats.org/drawingml/2006/main" xmlns:xdr="http://schemas.openxmlformats.org/drawingml/2006/spreadsheetDrawing" xmlns:r="http://schemas.openxmlformats.org/officeDocument/2006/relationships">
  <xdr:twoCellAnchor>
    <xdr:from>
      <xdr:col>10</xdr:col>
      <xdr:colOff>213360</xdr:colOff>
      <xdr:row>0</xdr:row>
      <xdr:rowOff>114300</xdr:rowOff>
    </xdr:from>
    <xdr:to>
      <xdr:col>19</xdr:col>
      <xdr:colOff>152400</xdr:colOff>
      <xdr:row>15</xdr:row>
      <xdr:rowOff>114300</xdr:rowOff>
    </xdr:to>
    <xdr:graphicFrame macro="">
      <xdr:nvGraphicFramePr>
        <xdr:cNvPr id="2" name="Gráfico 1">
          <a:extLst>
            <a:ext xmlns:a16="http://schemas.microsoft.com/office/drawing/2014/main"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152400</xdr:colOff>
      <xdr:row>0</xdr:row>
      <xdr:rowOff>114300</xdr:rowOff>
    </xdr:from>
    <xdr:to>
      <xdr:col>25</xdr:col>
      <xdr:colOff>274320</xdr:colOff>
      <xdr:row>15</xdr:row>
      <xdr:rowOff>114300</xdr:rowOff>
    </xdr:to>
    <xdr:graphicFrame macro="">
      <xdr:nvGraphicFramePr>
        <xdr:cNvPr id="3" name="Gráfico 1">
          <a:extLst>
            <a:ext xmlns:a16="http://schemas.microsoft.com/office/drawing/2014/main"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a="http://schemas.openxmlformats.org/drawingml/2006/main" xmlns:xdr="http://schemas.openxmlformats.org/drawingml/2006/spreadsheetDrawing" xmlns:r="http://schemas.openxmlformats.org/officeDocument/2006/relationships">
  <xdr:twoCellAnchor>
    <xdr:from>
      <xdr:col>13</xdr:col>
      <xdr:colOff>114300</xdr:colOff>
      <xdr:row>2</xdr:row>
      <xdr:rowOff>68580</xdr:rowOff>
    </xdr:from>
    <xdr:to>
      <xdr:col>24</xdr:col>
      <xdr:colOff>129540</xdr:colOff>
      <xdr:row>15</xdr:row>
      <xdr:rowOff>83820</xdr:rowOff>
    </xdr:to>
    <xdr:graphicFrame macro="">
      <xdr:nvGraphicFramePr>
        <xdr:cNvPr id="2" name="Gráfico 1">
          <a:extLst>
            <a:ext xmlns:a16="http://schemas.microsoft.com/office/drawing/2014/main"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a="http://schemas.openxmlformats.org/drawingml/2006/main" xmlns:xdr="http://schemas.openxmlformats.org/drawingml/2006/spreadsheetDrawing" xmlns:r="http://schemas.openxmlformats.org/officeDocument/2006/relationships">
  <xdr:twoCellAnchor>
    <xdr:from>
      <xdr:col>13</xdr:col>
      <xdr:colOff>97716</xdr:colOff>
      <xdr:row>3</xdr:row>
      <xdr:rowOff>5379</xdr:rowOff>
    </xdr:from>
    <xdr:to>
      <xdr:col>19</xdr:col>
      <xdr:colOff>761104</xdr:colOff>
      <xdr:row>18</xdr:row>
      <xdr:rowOff>80683</xdr:rowOff>
    </xdr:to>
    <xdr:graphicFrame macro="">
      <xdr:nvGraphicFramePr>
        <xdr:cNvPr id="2" name="Gráfico 1">
          <a:extLst>
            <a:ext xmlns:a16="http://schemas.microsoft.com/office/drawing/2014/main"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xmlns:a16="http://schemas.microsoft.com/office/drawing/2014/main"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a="http://schemas.openxmlformats.org/drawingml/2006/main" xmlns:xdr="http://schemas.openxmlformats.org/drawingml/2006/spreadsheetDrawing" xmlns:r="http://schemas.openxmlformats.org/officeDocument/2006/relationships">
  <xdr:twoCellAnchor>
    <xdr:from>
      <xdr:col>12</xdr:col>
      <xdr:colOff>98612</xdr:colOff>
      <xdr:row>2</xdr:row>
      <xdr:rowOff>152401</xdr:rowOff>
    </xdr:from>
    <xdr:to>
      <xdr:col>17</xdr:col>
      <xdr:colOff>528918</xdr:colOff>
      <xdr:row>18</xdr:row>
      <xdr:rowOff>152401</xdr:rowOff>
    </xdr:to>
    <xdr:graphicFrame macro="">
      <xdr:nvGraphicFramePr>
        <xdr:cNvPr id="2" name="Chart 1">
          <a:extLst>
            <a:ext xmlns:a16="http://schemas.microsoft.com/office/drawing/2014/main"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xmlns:a16="http://schemas.microsoft.com/office/drawing/2014/main"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555812</xdr:colOff>
      <xdr:row>3</xdr:row>
      <xdr:rowOff>44824</xdr:rowOff>
    </xdr:from>
    <xdr:to>
      <xdr:col>23</xdr:col>
      <xdr:colOff>35859</xdr:colOff>
      <xdr:row>19</xdr:row>
      <xdr:rowOff>44824</xdr:rowOff>
    </xdr:to>
    <xdr:graphicFrame macro="">
      <xdr:nvGraphicFramePr>
        <xdr:cNvPr id="4" name="Chart 3">
          <a:extLst>
            <a:ext xmlns:a16="http://schemas.microsoft.com/office/drawing/2014/main"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xmlns:a16="http://schemas.microsoft.com/office/drawing/2014/main"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xdr:wsDr xmlns:a="http://schemas.openxmlformats.org/drawingml/2006/main" xmlns:xdr="http://schemas.openxmlformats.org/drawingml/2006/spreadsheetDrawing" xmlns:r="http://schemas.openxmlformats.org/officeDocument/2006/relationships">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xmlns:a16="http://schemas.microsoft.com/office/drawing/2014/main"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a="http://schemas.openxmlformats.org/drawingml/2006/main" xmlns:xdr="http://schemas.openxmlformats.org/drawingml/2006/spreadsheetDrawing" xmlns:r="http://schemas.openxmlformats.org/officeDocument/2006/relationships">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xmlns:a16="http://schemas.microsoft.com/office/drawing/2014/main"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a="http://schemas.openxmlformats.org/drawingml/2006/main" xmlns:xdr="http://schemas.openxmlformats.org/drawingml/2006/spreadsheetDrawing" xmlns:r="http://schemas.openxmlformats.org/officeDocument/2006/relationships">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xmlns:a16="http://schemas.microsoft.com/office/drawing/2014/main"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xmlns:a16="http://schemas.microsoft.com/office/drawing/2014/main"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a="http://schemas.openxmlformats.org/drawingml/2006/main" xmlns:xdr="http://schemas.openxmlformats.org/drawingml/2006/spreadsheetDrawing" xmlns:r="http://schemas.openxmlformats.org/officeDocument/2006/relationships">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xmlns:a16="http://schemas.microsoft.com/office/drawing/2014/main"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xmlns:a16="http://schemas.microsoft.com/office/drawing/2014/main"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26</xdr:row>
      <xdr:rowOff>71719</xdr:rowOff>
    </xdr:from>
    <xdr:to>
      <xdr:col>15</xdr:col>
      <xdr:colOff>264458</xdr:colOff>
      <xdr:row>46</xdr:row>
      <xdr:rowOff>170330</xdr:rowOff>
    </xdr:to>
    <xdr:graphicFrame macro="">
      <xdr:nvGraphicFramePr>
        <xdr:cNvPr id="4" name="Gráfico 3">
          <a:extLst>
            <a:ext xmlns:a16="http://schemas.microsoft.com/office/drawing/2014/main"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a="http://schemas.openxmlformats.org/drawingml/2006/main" xmlns:xdr="http://schemas.openxmlformats.org/drawingml/2006/spreadsheetDrawing" xmlns:r="http://schemas.openxmlformats.org/officeDocument/2006/relationships">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xmlns:a16="http://schemas.microsoft.com/office/drawing/2014/main"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151312</xdr:colOff>
      <xdr:row>73</xdr:row>
      <xdr:rowOff>89264</xdr:rowOff>
    </xdr:from>
    <xdr:to>
      <xdr:col>21</xdr:col>
      <xdr:colOff>244742</xdr:colOff>
      <xdr:row>88</xdr:row>
      <xdr:rowOff>156360</xdr:rowOff>
    </xdr:to>
    <xdr:graphicFrame macro="">
      <xdr:nvGraphicFramePr>
        <xdr:cNvPr id="4" name="Chart 3">
          <a:extLst>
            <a:ext xmlns:a16="http://schemas.microsoft.com/office/drawing/2014/main"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a="http://schemas.openxmlformats.org/drawingml/2006/main" xmlns:xdr="http://schemas.openxmlformats.org/drawingml/2006/spreadsheetDrawing" xmlns:r="http://schemas.openxmlformats.org/officeDocument/2006/relationships">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xmlns:a16="http://schemas.microsoft.com/office/drawing/2014/main"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xmlns:a16="http://schemas.microsoft.com/office/drawing/2014/main"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xmlns:a16="http://schemas.microsoft.com/office/drawing/2014/main"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xmlns:a16="http://schemas.microsoft.com/office/drawing/2014/main"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xmlns:a16="http://schemas.microsoft.com/office/drawing/2014/main"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xmlns:a16="http://schemas.microsoft.com/office/drawing/2014/main"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xmlns:a16="http://schemas.microsoft.com/office/drawing/2014/main"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xmlns:a16="http://schemas.microsoft.com/office/drawing/2014/main"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xmlns:a16="http://schemas.microsoft.com/office/drawing/2014/main"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xmlns:a16="http://schemas.microsoft.com/office/drawing/2014/main"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Relationships xmlns="http://schemas.openxmlformats.org/package/2006/relationships"><Relationship TargetMode="External" Target="https://d.docs.live.net/e08b1edb8b040875/Valentina/Subsidies-Senegal/Updated_simul_results.xlsx" Type="http://schemas.openxmlformats.org/officeDocument/2006/relationships/externalLinkPath" Id="rId1"/></Relationships>
</file>

<file path=xl/externalLinks/_rels/externalLink2.xml.rels><?xml version="1.0" encoding="UTF-8"?><Relationships xmlns="http://schemas.openxmlformats.org/package/2006/relationships"><Relationship TargetMode="External" Target="/Users/andre/Downloads/simul_results_Baseline3.xlsx" Type="http://schemas.openxmlformats.org/officeDocument/2006/relationships/externalLinkPath" Id="rId1"/></Relationships>
</file>

<file path=xl/externalLinks/_rels/externalLink3.xml.rels><?xml version="1.0" encoding="UTF-8"?><Relationships xmlns="http://schemas.openxmlformats.org/package/2006/relationships"><Relationship TargetMode="External" Target="file:///C:\Users\andre\Dropbox\Energy_Reform\Senegal_tool\03.%20Tool\SN_Sim_tool_VI.xlsx" Type="http://schemas.openxmlformats.org/officeDocument/2006/relationships/externalLinkPath" Id="rId2"/><Relationship TargetMode="External" Target="/Users/andre/Dropbox/Energy_Reform/Senegal_tool/03.%20Tool/SN_Sim_tool_VI.xlsx" Type="http://schemas.openxmlformats.org/officeDocument/2006/relationships/externalLinkPath" Id="rId1"/></Relationships>
</file>

<file path=xl/externalLinks/_rels/externalLink4.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1.xlsx" Type="http://schemas.openxmlformats.org/officeDocument/2006/relationships/externalLinkPath" Id="rId1"/></Relationships>
</file>

<file path=xl/externalLinks/_rels/externalLink5.xml.rels><?xml version="1.0" encoding="UTF-8"?><Relationships xmlns="http://schemas.openxmlformats.org/package/2006/relationships"><Relationship TargetMode="External" Target="https://worldbankgroup-my.sharepoint.com/personal/dvalderramagonza_worldbank_org/Documents/SenSim%20Tool/JTR/Energy_reform/results/simul_results_baseline2.xlsx" Type="http://schemas.openxmlformats.org/officeDocument/2006/relationships/externalLinkPath" Id="rId1"/></Relationships>
</file>

<file path=xl/externalLinks/_rels/externalLink6.xml.rels><?xml version="1.0" encoding="UTF-8"?><Relationships xmlns="http://schemas.openxmlformats.org/package/2006/relationships"><Relationship TargetMode="External" Target="https://worldbankgroup-my.sharepoint.com/personal/dvalderramagonza_worldbank_org/Documents/SenSim%20Tool/JTR/Energy_reform/results/simul_results_scenario1.xlsx" Type="http://schemas.openxmlformats.org/officeDocument/2006/relationships/externalLinkPath" Id="rId1"/></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Principal"/>
      <sheetName val="Paramètres généraux"/>
      <sheetName val="settingshide"/>
      <sheetName val="Impôts directs"/>
      <sheetName val="DirTax_raw"/>
      <sheetName val="Assurance Sociale"/>
      <sheetName val="SecSocial_raw"/>
      <sheetName val="PNBSF"/>
      <sheetName val="PNBSF_raw"/>
      <sheetName val="Bourse universitaire"/>
      <sheetName val="Bourse universitaire_raw"/>
      <sheetName val="Cantine scolaire"/>
      <sheetName val="Cantine_scolaire_raw"/>
      <sheetName val="Education et santé"/>
      <sheetName val="education_raw"/>
      <sheetName val="CMU_raw"/>
      <sheetName val="Subventions"/>
      <sheetName val="Subvention_electricite_raw"/>
      <sheetName val="Subvention_fuel_raw"/>
      <sheetName val="Subvention_eau_raw"/>
      <sheetName val="TVA"/>
      <sheetName val="TVA_aux_params"/>
      <sheetName val="TVA_raw"/>
      <sheetName val="TVA_ref_raw"/>
      <sheetName val="IO_percentage3"/>
      <sheetName val="Autres taxes indirectes"/>
      <sheetName val="Excises_raw"/>
      <sheetName val="Politiques"/>
      <sheetName val="legend"/>
      <sheetName val="Pauvreté et inégalité"/>
      <sheetName val="Couverture"/>
      <sheetName val="Incidence"/>
      <sheetName val="Transition"/>
      <sheetName val="Concentration"/>
      <sheetName val="Contribution marginale"/>
      <sheetName val="Position nette"/>
      <sheetName val="Total | Moyen"/>
      <sheetName val="p_Ref_2018"/>
      <sheetName val="allRef_2018"/>
      <sheetName val="allUser_def_sce"/>
      <sheetName val="concymp_Ref_2018"/>
      <sheetName val="concyn_Ref_2018"/>
      <sheetName val="concyd_Ref_2018"/>
      <sheetName val="concyc_Ref_2018"/>
      <sheetName val="concyf_Ref_2018"/>
      <sheetName val="concymp_User_def_sce"/>
      <sheetName val="concyn_User_def_sce"/>
      <sheetName val="concyd_User_def_sce"/>
      <sheetName val="concyc_User_def_sce"/>
      <sheetName val="concyf_User_def_sce"/>
      <sheetName val="Santé (Demande d'info)"/>
      <sheetName val="TVA_grouping"/>
      <sheetName val="TVA_oldScenarios"/>
      <sheetName val="Budget"/>
      <sheetName val="Distribution des politiques "/>
      <sheetName val="Total Deciles"/>
      <sheetName val="Indicator Reque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6">
          <cell r="G6" t="str">
            <v>Non</v>
          </cell>
        </row>
        <row r="8">
          <cell r="G8" t="str">
            <v>Ordre</v>
          </cell>
          <cell r="H8" t="str">
            <v>Classe de produit</v>
          </cell>
          <cell r="I8" t="str">
            <v>Taux</v>
          </cell>
          <cell r="J8" t="str">
            <v>Formel</v>
          </cell>
          <cell r="K8" t="str">
            <v>Exonéré</v>
          </cell>
        </row>
        <row r="9">
          <cell r="G9">
            <v>1</v>
          </cell>
          <cell r="H9" t="str">
            <v>Céréales</v>
          </cell>
          <cell r="I9">
            <v>0</v>
          </cell>
          <cell r="J9">
            <v>0</v>
          </cell>
          <cell r="K9">
            <v>1</v>
          </cell>
        </row>
        <row r="10">
          <cell r="G10">
            <v>2</v>
          </cell>
          <cell r="H10" t="str">
            <v>Farines et pâtes alimentaires</v>
          </cell>
          <cell r="I10">
            <v>0.18</v>
          </cell>
          <cell r="J10">
            <v>1</v>
          </cell>
          <cell r="K10">
            <v>0</v>
          </cell>
        </row>
        <row r="11">
          <cell r="G11">
            <v>3</v>
          </cell>
          <cell r="H11" t="str">
            <v>Pain, gâteaux et pâtisserie</v>
          </cell>
          <cell r="I11">
            <v>0.18</v>
          </cell>
          <cell r="J11">
            <v>0</v>
          </cell>
          <cell r="K11">
            <v>0</v>
          </cell>
        </row>
        <row r="12">
          <cell r="G12">
            <v>4</v>
          </cell>
          <cell r="H12" t="str">
            <v>Viande</v>
          </cell>
          <cell r="I12">
            <v>0</v>
          </cell>
          <cell r="J12">
            <v>0</v>
          </cell>
          <cell r="K12">
            <v>1</v>
          </cell>
        </row>
        <row r="13">
          <cell r="G13">
            <v>5</v>
          </cell>
          <cell r="H13" t="str">
            <v>Charcuterie, conserves de viandes</v>
          </cell>
          <cell r="I13">
            <v>0</v>
          </cell>
          <cell r="J13">
            <v>1</v>
          </cell>
          <cell r="K13">
            <v>1</v>
          </cell>
        </row>
        <row r="14">
          <cell r="G14">
            <v>6</v>
          </cell>
          <cell r="H14" t="str">
            <v>Poisson frais</v>
          </cell>
          <cell r="I14">
            <v>0</v>
          </cell>
          <cell r="J14">
            <v>0</v>
          </cell>
          <cell r="K14">
            <v>1</v>
          </cell>
        </row>
        <row r="15">
          <cell r="G15">
            <v>7</v>
          </cell>
          <cell r="H15" t="str">
            <v>Poisson fumé et séché</v>
          </cell>
          <cell r="I15">
            <v>0</v>
          </cell>
          <cell r="J15">
            <v>1</v>
          </cell>
          <cell r="K15">
            <v>1</v>
          </cell>
        </row>
        <row r="16">
          <cell r="G16">
            <v>8</v>
          </cell>
          <cell r="H16" t="str">
            <v>Crabes, crevettes et autres fruits de mer</v>
          </cell>
          <cell r="I16">
            <v>0.18</v>
          </cell>
          <cell r="J16">
            <v>0</v>
          </cell>
          <cell r="K16">
            <v>0</v>
          </cell>
        </row>
        <row r="17">
          <cell r="G17">
            <v>9</v>
          </cell>
          <cell r="H17" t="str">
            <v xml:space="preserve">Conserves de poisson </v>
          </cell>
          <cell r="I17">
            <v>0.18</v>
          </cell>
          <cell r="J17">
            <v>1</v>
          </cell>
          <cell r="K17">
            <v>0</v>
          </cell>
        </row>
        <row r="18">
          <cell r="G18">
            <v>10</v>
          </cell>
          <cell r="H18" t="str">
            <v>Lait frais</v>
          </cell>
          <cell r="I18">
            <v>0</v>
          </cell>
          <cell r="J18">
            <v>1</v>
          </cell>
          <cell r="K18">
            <v>1</v>
          </cell>
        </row>
        <row r="19">
          <cell r="G19">
            <v>11</v>
          </cell>
          <cell r="H19" t="str">
            <v>Produits laitiers</v>
          </cell>
          <cell r="I19">
            <v>0.18</v>
          </cell>
          <cell r="J19">
            <v>1</v>
          </cell>
          <cell r="K19">
            <v>0</v>
          </cell>
        </row>
        <row r="20">
          <cell r="G20">
            <v>12</v>
          </cell>
          <cell r="H20" t="str">
            <v xml:space="preserve">Œufs </v>
          </cell>
          <cell r="I20">
            <v>0</v>
          </cell>
          <cell r="J20">
            <v>1</v>
          </cell>
          <cell r="K20">
            <v>1</v>
          </cell>
        </row>
        <row r="21">
          <cell r="G21">
            <v>13</v>
          </cell>
          <cell r="H21" t="str">
            <v>Beurre</v>
          </cell>
          <cell r="I21">
            <v>0.18</v>
          </cell>
          <cell r="J21">
            <v>0</v>
          </cell>
          <cell r="K21">
            <v>0</v>
          </cell>
        </row>
        <row r="22">
          <cell r="G22">
            <v>14</v>
          </cell>
          <cell r="H22" t="str">
            <v>Huiles végétales</v>
          </cell>
          <cell r="I22">
            <v>0.18</v>
          </cell>
          <cell r="J22">
            <v>1</v>
          </cell>
          <cell r="K22">
            <v>0</v>
          </cell>
        </row>
        <row r="23">
          <cell r="G23">
            <v>15</v>
          </cell>
          <cell r="H23" t="str">
            <v>Fruits</v>
          </cell>
          <cell r="I23">
            <v>0.18</v>
          </cell>
          <cell r="J23">
            <v>0</v>
          </cell>
          <cell r="K23">
            <v>0</v>
          </cell>
        </row>
        <row r="24">
          <cell r="G24">
            <v>16</v>
          </cell>
          <cell r="H24" t="str">
            <v>Légumes</v>
          </cell>
          <cell r="I24">
            <v>0</v>
          </cell>
          <cell r="J24">
            <v>0</v>
          </cell>
          <cell r="K24">
            <v>1</v>
          </cell>
        </row>
        <row r="25">
          <cell r="G25">
            <v>17</v>
          </cell>
          <cell r="H25" t="str">
            <v>Concentré de tomate</v>
          </cell>
          <cell r="I25">
            <v>0.18</v>
          </cell>
          <cell r="J25">
            <v>1</v>
          </cell>
          <cell r="K25">
            <v>0</v>
          </cell>
        </row>
        <row r="26">
          <cell r="G26">
            <v>18</v>
          </cell>
          <cell r="H26" t="str">
            <v>Pâte d'arachide</v>
          </cell>
          <cell r="I26">
            <v>0.18</v>
          </cell>
          <cell r="J26">
            <v>1</v>
          </cell>
          <cell r="K26">
            <v>0</v>
          </cell>
        </row>
        <row r="27">
          <cell r="G27">
            <v>19</v>
          </cell>
          <cell r="H27" t="str">
            <v>Sucre et confitures</v>
          </cell>
          <cell r="I27">
            <v>0.18</v>
          </cell>
          <cell r="J27">
            <v>1</v>
          </cell>
          <cell r="K27">
            <v>0</v>
          </cell>
        </row>
        <row r="28">
          <cell r="G28">
            <v>20</v>
          </cell>
          <cell r="H28" t="str">
            <v>Sels, épices, condiments et autres aliments</v>
          </cell>
          <cell r="I28">
            <v>0.18</v>
          </cell>
          <cell r="J28">
            <v>1</v>
          </cell>
          <cell r="K28">
            <v>0</v>
          </cell>
        </row>
        <row r="29">
          <cell r="G29">
            <v>21</v>
          </cell>
          <cell r="H29" t="str">
            <v>Boissons non alcoolisées</v>
          </cell>
          <cell r="I29">
            <v>0.18</v>
          </cell>
          <cell r="J29">
            <v>1</v>
          </cell>
          <cell r="K29">
            <v>0</v>
          </cell>
        </row>
        <row r="30">
          <cell r="G30">
            <v>22</v>
          </cell>
          <cell r="H30" t="str">
            <v>Alcools</v>
          </cell>
          <cell r="I30">
            <v>0.18</v>
          </cell>
          <cell r="J30">
            <v>1</v>
          </cell>
          <cell r="K30">
            <v>0</v>
          </cell>
        </row>
        <row r="31">
          <cell r="G31">
            <v>23</v>
          </cell>
          <cell r="H31" t="str">
            <v>Tabac</v>
          </cell>
          <cell r="I31">
            <v>0.18</v>
          </cell>
          <cell r="J31">
            <v>1</v>
          </cell>
          <cell r="K31">
            <v>0</v>
          </cell>
        </row>
        <row r="32">
          <cell r="G32">
            <v>24</v>
          </cell>
          <cell r="H32" t="str">
            <v>Habillement</v>
          </cell>
          <cell r="I32">
            <v>0.18</v>
          </cell>
          <cell r="J32">
            <v>1</v>
          </cell>
          <cell r="K32">
            <v>0</v>
          </cell>
        </row>
        <row r="33">
          <cell r="G33">
            <v>25</v>
          </cell>
          <cell r="H33" t="str">
            <v>Loyers et logement</v>
          </cell>
          <cell r="I33">
            <v>0</v>
          </cell>
          <cell r="J33">
            <v>1</v>
          </cell>
          <cell r="K33">
            <v>1</v>
          </cell>
        </row>
        <row r="34">
          <cell r="G34">
            <v>26</v>
          </cell>
          <cell r="H34" t="str">
            <v>Construction et réparation du logement</v>
          </cell>
          <cell r="I34">
            <v>0.18</v>
          </cell>
          <cell r="J34">
            <v>1</v>
          </cell>
          <cell r="K34">
            <v>0</v>
          </cell>
        </row>
        <row r="35">
          <cell r="G35">
            <v>27</v>
          </cell>
          <cell r="H35" t="str">
            <v>Eau et ramassage des ordures</v>
          </cell>
          <cell r="I35">
            <v>0.18</v>
          </cell>
          <cell r="J35">
            <v>1</v>
          </cell>
          <cell r="K35">
            <v>0</v>
          </cell>
        </row>
        <row r="36">
          <cell r="G36">
            <v>28</v>
          </cell>
          <cell r="H36" t="str">
            <v>Électricité</v>
          </cell>
          <cell r="I36">
            <v>0.18</v>
          </cell>
          <cell r="J36">
            <v>1</v>
          </cell>
          <cell r="K36">
            <v>0</v>
          </cell>
        </row>
        <row r="37">
          <cell r="G37">
            <v>29</v>
          </cell>
          <cell r="H37" t="str">
            <v>Gaz domestique</v>
          </cell>
          <cell r="I37">
            <v>0</v>
          </cell>
          <cell r="J37">
            <v>1</v>
          </cell>
          <cell r="K37">
            <v>1</v>
          </cell>
        </row>
        <row r="38">
          <cell r="G38">
            <v>30</v>
          </cell>
          <cell r="H38" t="str">
            <v>Carburant, charbon et bois de chauffe à usage domestique</v>
          </cell>
          <cell r="I38">
            <v>0.18</v>
          </cell>
          <cell r="J38">
            <v>1</v>
          </cell>
          <cell r="K38">
            <v>0</v>
          </cell>
        </row>
        <row r="39">
          <cell r="G39">
            <v>31</v>
          </cell>
          <cell r="H39" t="str">
            <v>Bois de chauffe ramassé</v>
          </cell>
          <cell r="I39">
            <v>0</v>
          </cell>
          <cell r="J39">
            <v>1</v>
          </cell>
          <cell r="K39">
            <v>1</v>
          </cell>
        </row>
        <row r="40">
          <cell r="G40">
            <v>32</v>
          </cell>
          <cell r="H40" t="str">
            <v>Meubles, appareils ménagers et autres utensiles de ménage</v>
          </cell>
          <cell r="I40">
            <v>0.18</v>
          </cell>
          <cell r="J40">
            <v>1</v>
          </cell>
          <cell r="K40">
            <v>0</v>
          </cell>
        </row>
        <row r="41">
          <cell r="G41">
            <v>33</v>
          </cell>
          <cell r="H41" t="str">
            <v>Salaire du personnel de maison (gardien, boy, chauffeur, cuisinier, etc.)</v>
          </cell>
          <cell r="I41">
            <v>0.18</v>
          </cell>
          <cell r="J41">
            <v>1</v>
          </cell>
          <cell r="K41">
            <v>0</v>
          </cell>
        </row>
        <row r="42">
          <cell r="G42">
            <v>34</v>
          </cell>
          <cell r="H42" t="str">
            <v>Contraceptifs</v>
          </cell>
          <cell r="I42">
            <v>0.18</v>
          </cell>
          <cell r="J42">
            <v>1</v>
          </cell>
          <cell r="K42">
            <v>0</v>
          </cell>
        </row>
        <row r="43">
          <cell r="G43">
            <v>35</v>
          </cell>
          <cell r="H43" t="str">
            <v>Autres médicaments et services médicaux</v>
          </cell>
          <cell r="I43">
            <v>0</v>
          </cell>
          <cell r="J43">
            <v>1</v>
          </cell>
          <cell r="K43">
            <v>1</v>
          </cell>
        </row>
        <row r="44">
          <cell r="G44">
            <v>36</v>
          </cell>
          <cell r="H44" t="str">
            <v>Vehicules et frais connexes</v>
          </cell>
          <cell r="I44">
            <v>0.18</v>
          </cell>
          <cell r="J44">
            <v>1</v>
          </cell>
          <cell r="K44">
            <v>0</v>
          </cell>
        </row>
        <row r="45">
          <cell r="G45">
            <v>37</v>
          </cell>
          <cell r="H45" t="str">
            <v>Carburant pour voiture</v>
          </cell>
          <cell r="I45">
            <v>0.18</v>
          </cell>
          <cell r="J45">
            <v>1</v>
          </cell>
          <cell r="K45">
            <v>0</v>
          </cell>
        </row>
        <row r="46">
          <cell r="G46">
            <v>38</v>
          </cell>
          <cell r="H46" t="str">
            <v>Transport inter-urbain en train ou en avion dans le pays et à l'étranger</v>
          </cell>
          <cell r="I46">
            <v>0</v>
          </cell>
          <cell r="J46">
            <v>1</v>
          </cell>
          <cell r="K46">
            <v>1</v>
          </cell>
        </row>
        <row r="47">
          <cell r="G47">
            <v>39</v>
          </cell>
          <cell r="H47" t="str">
            <v>Transport inter-localité et déménagement</v>
          </cell>
          <cell r="I47">
            <v>0.18</v>
          </cell>
          <cell r="J47">
            <v>1</v>
          </cell>
          <cell r="K47">
            <v>0</v>
          </cell>
        </row>
        <row r="48">
          <cell r="G48">
            <v>40</v>
          </cell>
          <cell r="H48" t="str">
            <v>Frais de timbre postaux, d'expédition de mandat, etc</v>
          </cell>
          <cell r="I48">
            <v>0</v>
          </cell>
          <cell r="J48">
            <v>1</v>
          </cell>
          <cell r="K48">
            <v>1</v>
          </cell>
        </row>
        <row r="49">
          <cell r="G49">
            <v>41</v>
          </cell>
          <cell r="H49" t="str">
            <v>Communication (téléphone, internet, annonces)</v>
          </cell>
          <cell r="I49">
            <v>0.18</v>
          </cell>
          <cell r="J49">
            <v>1</v>
          </cell>
          <cell r="K49">
            <v>0</v>
          </cell>
        </row>
        <row r="50">
          <cell r="G50">
            <v>42</v>
          </cell>
          <cell r="H50" t="str">
            <v>Équipement audiovisuel</v>
          </cell>
          <cell r="I50">
            <v>0.18</v>
          </cell>
          <cell r="J50">
            <v>1</v>
          </cell>
          <cell r="K50">
            <v>0</v>
          </cell>
        </row>
        <row r="51">
          <cell r="G51">
            <v>43</v>
          </cell>
          <cell r="H51" t="str">
            <v>Autres services récréatifs</v>
          </cell>
          <cell r="I51">
            <v>0.18</v>
          </cell>
          <cell r="J51">
            <v>1</v>
          </cell>
          <cell r="K51">
            <v>0</v>
          </cell>
        </row>
        <row r="52">
          <cell r="G52">
            <v>44</v>
          </cell>
          <cell r="H52" t="str">
            <v>Journaux et périodiques</v>
          </cell>
          <cell r="I52">
            <v>0</v>
          </cell>
          <cell r="J52">
            <v>1</v>
          </cell>
          <cell r="K52">
            <v>1</v>
          </cell>
        </row>
        <row r="53">
          <cell r="G53">
            <v>45</v>
          </cell>
          <cell r="H53" t="str">
            <v>Livres scolaires et autres articles de papeterie</v>
          </cell>
          <cell r="I53">
            <v>0.18</v>
          </cell>
          <cell r="J53">
            <v>1</v>
          </cell>
          <cell r="K53">
            <v>0</v>
          </cell>
        </row>
        <row r="54">
          <cell r="G54">
            <v>46</v>
          </cell>
          <cell r="H54" t="str">
            <v>Cours soutien education</v>
          </cell>
          <cell r="I54">
            <v>0.18</v>
          </cell>
          <cell r="J54">
            <v>1</v>
          </cell>
          <cell r="K54">
            <v>0</v>
          </cell>
        </row>
        <row r="55">
          <cell r="G55">
            <v>47</v>
          </cell>
          <cell r="H55" t="str">
            <v>Frais scolarité</v>
          </cell>
          <cell r="I55">
            <v>0</v>
          </cell>
          <cell r="J55">
            <v>1</v>
          </cell>
          <cell r="K55">
            <v>1</v>
          </cell>
        </row>
        <row r="56">
          <cell r="G56">
            <v>48</v>
          </cell>
          <cell r="H56" t="str">
            <v>Repas hors ménage et de fêtes</v>
          </cell>
          <cell r="I56">
            <v>0.1</v>
          </cell>
          <cell r="J56">
            <v>1</v>
          </cell>
          <cell r="K56">
            <v>0</v>
          </cell>
        </row>
        <row r="57">
          <cell r="G57">
            <v>49</v>
          </cell>
          <cell r="H57" t="str">
            <v>Hôtels et tourisme</v>
          </cell>
          <cell r="I57">
            <v>0.1</v>
          </cell>
          <cell r="J57">
            <v>1</v>
          </cell>
          <cell r="K57">
            <v>0</v>
          </cell>
        </row>
        <row r="58">
          <cell r="G58">
            <v>50</v>
          </cell>
          <cell r="H58" t="str">
            <v>Articles de soins personnels</v>
          </cell>
          <cell r="I58">
            <v>0.18</v>
          </cell>
          <cell r="J58">
            <v>1</v>
          </cell>
          <cell r="K58">
            <v>0</v>
          </cell>
        </row>
        <row r="59">
          <cell r="G59">
            <v>51</v>
          </cell>
          <cell r="H59" t="str">
            <v>Taxes d'habitation (immeubles bâties et non bâties), taxes de voiries</v>
          </cell>
          <cell r="I59">
            <v>0</v>
          </cell>
          <cell r="J59">
            <v>1</v>
          </cell>
          <cell r="K59">
            <v>1</v>
          </cell>
        </row>
      </sheetData>
      <sheetData sheetId="21"/>
      <sheetData sheetId="22"/>
      <sheetData sheetId="23"/>
      <sheetData sheetId="24"/>
      <sheetData sheetId="25"/>
      <sheetData sheetId="26"/>
      <sheetData sheetId="27"/>
      <sheetData sheetId="28">
        <row r="1">
          <cell r="F1" t="str">
            <v>MC</v>
          </cell>
          <cell r="J1" t="str">
            <v>means</v>
          </cell>
        </row>
        <row r="2">
          <cell r="A2" t="str">
            <v>Seuil de pauvreté national</v>
          </cell>
          <cell r="F2" t="str">
            <v>Impôts directs</v>
          </cell>
          <cell r="H2" t="str">
            <v>Impôts directs</v>
          </cell>
          <cell r="J2" t="str">
            <v>Revenu de marché plus pensions</v>
          </cell>
          <cell r="L2" t="str">
            <v>Moyen</v>
          </cell>
          <cell r="M2" t="str">
            <v>Oui</v>
          </cell>
          <cell r="P2" t="str">
            <v>Impôts directs</v>
          </cell>
          <cell r="U2" t="str">
            <v>Revenu de marché plus pensions</v>
          </cell>
          <cell r="V2"/>
        </row>
        <row r="3">
          <cell r="A3" t="str">
            <v>Seuil de pauvreté international 2.15 USD (2017 PPP)</v>
          </cell>
          <cell r="F3" t="str">
            <v>Impôt sur le Revenu</v>
          </cell>
          <cell r="H3" t="str">
            <v>Impôt sur le Revenu</v>
          </cell>
          <cell r="J3" t="str">
            <v>Revenu net de marché</v>
          </cell>
          <cell r="L3" t="str">
            <v>Total</v>
          </cell>
          <cell r="M3" t="str">
            <v>Non</v>
          </cell>
          <cell r="P3" t="str">
            <v>Impôt sur le Revenu</v>
          </cell>
          <cell r="U3" t="str">
            <v>Revenu disponible</v>
          </cell>
          <cell r="V3"/>
        </row>
        <row r="4">
          <cell r="A4" t="str">
            <v>Seuil de pauvreté international 3.65 USD (2017 PPP)</v>
          </cell>
          <cell r="F4" t="str">
            <v>Déductions et Quotient Familial</v>
          </cell>
          <cell r="H4" t="str">
            <v>Déductions et Quotient Familial</v>
          </cell>
          <cell r="J4" t="str">
            <v>Revenu disponible</v>
          </cell>
          <cell r="P4" t="str">
            <v>Déductions et Quotient Familial</v>
          </cell>
          <cell r="V4"/>
        </row>
        <row r="5">
          <cell r="A5" t="str">
            <v>Seuil de pauvreté international 6.85 USD (2017 PPP)</v>
          </cell>
          <cell r="F5" t="str">
            <v>TRIMF</v>
          </cell>
          <cell r="H5" t="str">
            <v>TRIMF</v>
          </cell>
          <cell r="J5" t="str">
            <v>Revenu consommable</v>
          </cell>
          <cell r="P5" t="str">
            <v>TRIMF</v>
          </cell>
          <cell r="V5"/>
        </row>
        <row r="6">
          <cell r="F6" t="str">
            <v>Cotisations à l'Assurance Sociale</v>
          </cell>
          <cell r="H6" t="str">
            <v>Cotisations à l'Assurance Sociale</v>
          </cell>
          <cell r="J6" t="str">
            <v>Revenu final</v>
          </cell>
          <cell r="P6" t="str">
            <v>Cotisations à l'Assurance Sociale</v>
          </cell>
        </row>
        <row r="7">
          <cell r="F7" t="str">
            <v>Risque Maladie et Allocation Familiale</v>
          </cell>
          <cell r="H7" t="str">
            <v>Risque Maladie et Allocation Familiale</v>
          </cell>
          <cell r="J7" t="str">
            <v>Impôts directs</v>
          </cell>
          <cell r="P7" t="str">
            <v>Risque Maladie et Allocation Familiale</v>
          </cell>
        </row>
        <row r="8">
          <cell r="F8" t="str">
            <v>Cotisation Santé à IPM</v>
          </cell>
          <cell r="H8" t="str">
            <v>Cotisation Santé à IPM</v>
          </cell>
          <cell r="J8" t="str">
            <v>Impôt sur le Revenu</v>
          </cell>
          <cell r="P8" t="str">
            <v>Cotisation Santé à IPM</v>
          </cell>
        </row>
        <row r="9">
          <cell r="F9" t="str">
            <v>Transferts directs</v>
          </cell>
          <cell r="H9" t="str">
            <v>Transferts directs</v>
          </cell>
          <cell r="J9" t="str">
            <v>Déductions et Quotient Familial</v>
          </cell>
          <cell r="P9" t="str">
            <v>Transferts directs</v>
          </cell>
        </row>
        <row r="10">
          <cell r="F10" t="str">
            <v>BNSF</v>
          </cell>
          <cell r="H10" t="str">
            <v>BNSF</v>
          </cell>
          <cell r="J10" t="str">
            <v>TRIMF</v>
          </cell>
          <cell r="P10" t="str">
            <v>BNSF</v>
          </cell>
        </row>
        <row r="11">
          <cell r="F11" t="str">
            <v xml:space="preserve">Cantines Scolaires  </v>
          </cell>
          <cell r="H11" t="str">
            <v xml:space="preserve">Cantines Scolaires  </v>
          </cell>
          <cell r="J11" t="str">
            <v>Cotisations à l'Assurance Sociale</v>
          </cell>
          <cell r="P11" t="str">
            <v xml:space="preserve">Cantines Scolaires  </v>
          </cell>
        </row>
        <row r="12">
          <cell r="F12" t="str">
            <v>Bourse d'Éducation Universitaire</v>
          </cell>
          <cell r="H12" t="str">
            <v>Bourse d'Éducation Universitaire</v>
          </cell>
          <cell r="J12" t="str">
            <v>Risque Maladie et Allocation Familiale</v>
          </cell>
          <cell r="P12" t="str">
            <v>Bourse d'Éducation Universitaire</v>
          </cell>
        </row>
        <row r="13">
          <cell r="F13" t="str">
            <v>Assurance CMU</v>
          </cell>
          <cell r="H13" t="str">
            <v>Assurance CMU</v>
          </cell>
          <cell r="J13" t="str">
            <v>Cotisation Santé à IPM</v>
          </cell>
          <cell r="P13" t="str">
            <v>Assurance CMU</v>
          </cell>
        </row>
        <row r="14">
          <cell r="F14" t="str">
            <v>Subventions</v>
          </cell>
          <cell r="H14" t="str">
            <v>Subventions</v>
          </cell>
          <cell r="J14" t="str">
            <v>Transferts directs</v>
          </cell>
          <cell r="P14" t="str">
            <v>Subventions</v>
          </cell>
        </row>
        <row r="15">
          <cell r="F15" t="str">
            <v>Subv. Électricité</v>
          </cell>
          <cell r="H15" t="str">
            <v>Subv. Électricité</v>
          </cell>
          <cell r="J15" t="str">
            <v>BNSF</v>
          </cell>
          <cell r="P15" t="str">
            <v>Subv. Électricité</v>
          </cell>
        </row>
        <row r="16">
          <cell r="F16" t="str">
            <v>Effet Direct Élec.</v>
          </cell>
          <cell r="H16" t="str">
            <v>Effet Direct Élec.</v>
          </cell>
          <cell r="J16" t="str">
            <v xml:space="preserve">Cantines Scolaires  </v>
          </cell>
          <cell r="P16" t="str">
            <v>Effet Direct Élec.</v>
          </cell>
        </row>
        <row r="17">
          <cell r="F17" t="str">
            <v>Effet Indirect Élec.</v>
          </cell>
          <cell r="H17" t="str">
            <v>Effet Indirect Élec.</v>
          </cell>
          <cell r="J17" t="str">
            <v>Bourse d'Éducation Universitaire</v>
          </cell>
          <cell r="P17" t="str">
            <v>Effet Indirect Élec.</v>
          </cell>
        </row>
        <row r="18">
          <cell r="F18" t="str">
            <v>Subv. Carburants</v>
          </cell>
          <cell r="H18" t="str">
            <v>Subv. Carburants</v>
          </cell>
          <cell r="J18" t="str">
            <v>Assurance CMU</v>
          </cell>
          <cell r="P18" t="str">
            <v>Subv. Carburants</v>
          </cell>
        </row>
        <row r="19">
          <cell r="F19" t="str">
            <v>Effet Direct Carb.</v>
          </cell>
          <cell r="H19" t="str">
            <v>Effet Direct Carb.</v>
          </cell>
          <cell r="J19" t="str">
            <v>Subventions</v>
          </cell>
          <cell r="P19" t="str">
            <v>Effet Direct Carb.</v>
          </cell>
        </row>
        <row r="20">
          <cell r="F20" t="str">
            <v>Effet Indirect Carb.</v>
          </cell>
          <cell r="H20" t="str">
            <v>Effet Indirect Carb.</v>
          </cell>
          <cell r="J20" t="str">
            <v>Subv. Électricité</v>
          </cell>
          <cell r="P20" t="str">
            <v>Effet Indirect Carb.</v>
          </cell>
        </row>
        <row r="21">
          <cell r="F21" t="str">
            <v>Subv. Eau</v>
          </cell>
          <cell r="H21" t="str">
            <v>Subv. Eau</v>
          </cell>
          <cell r="J21" t="str">
            <v>Effet Direct Élec.</v>
          </cell>
          <cell r="P21" t="str">
            <v>Subv. Eau</v>
          </cell>
        </row>
        <row r="22">
          <cell r="F22" t="str">
            <v>Effet Direct Eau</v>
          </cell>
          <cell r="H22" t="str">
            <v>Effet Direct Eau</v>
          </cell>
          <cell r="J22" t="str">
            <v>Effet Indirect Élec.</v>
          </cell>
          <cell r="P22" t="str">
            <v>Effet Direct Eau</v>
          </cell>
        </row>
        <row r="23">
          <cell r="F23" t="str">
            <v>Effet Indirect Eau</v>
          </cell>
          <cell r="H23" t="str">
            <v>Effet Indirect Eau</v>
          </cell>
          <cell r="J23" t="str">
            <v>Subv. Carburants</v>
          </cell>
          <cell r="P23" t="str">
            <v>Effet Indirect Eau</v>
          </cell>
        </row>
        <row r="24">
          <cell r="F24" t="str">
            <v>Taxes Indirectes</v>
          </cell>
          <cell r="H24" t="str">
            <v>Taxes Indirectes</v>
          </cell>
          <cell r="J24" t="str">
            <v>Effet Direct Carb.</v>
          </cell>
          <cell r="P24" t="str">
            <v>Taxes Indirectes</v>
          </cell>
        </row>
        <row r="25">
          <cell r="F25" t="str">
            <v>Droits d'Accise</v>
          </cell>
          <cell r="H25" t="str">
            <v>Droits d'Accise</v>
          </cell>
          <cell r="J25" t="str">
            <v>Effet Indirect Carb.</v>
          </cell>
          <cell r="P25" t="str">
            <v>Droits d'Accise</v>
          </cell>
        </row>
        <row r="26">
          <cell r="F26" t="str">
            <v>TVA</v>
          </cell>
          <cell r="H26" t="str">
            <v>TVA</v>
          </cell>
          <cell r="J26" t="str">
            <v>Subv. Eau</v>
          </cell>
        </row>
        <row r="27">
          <cell r="F27" t="str">
            <v>Effet Direct TVA</v>
          </cell>
          <cell r="H27" t="str">
            <v>Effet Direct TVA</v>
          </cell>
          <cell r="J27" t="str">
            <v>Effet Direct Eau</v>
          </cell>
        </row>
        <row r="28">
          <cell r="F28" t="str">
            <v>Effet Indirect TVA</v>
          </cell>
          <cell r="H28" t="str">
            <v>Effet Indirect TVA</v>
          </cell>
          <cell r="J28" t="str">
            <v>Effet Indirect Eau</v>
          </cell>
        </row>
        <row r="29">
          <cell r="F29" t="str">
            <v>Transferts en nature</v>
          </cell>
          <cell r="H29" t="str">
            <v>Transferts en nature</v>
          </cell>
          <cell r="J29" t="str">
            <v>Taxes Indirectes</v>
          </cell>
        </row>
        <row r="30">
          <cell r="F30" t="str">
            <v>Santé (en nature)</v>
          </cell>
          <cell r="H30" t="str">
            <v>Santé (en nature)</v>
          </cell>
          <cell r="J30" t="str">
            <v>Droits d'Accise</v>
          </cell>
        </row>
        <row r="31">
          <cell r="H31" t="str">
            <v>Éducation (en nature)</v>
          </cell>
        </row>
        <row r="32">
          <cell r="H32" t="str">
            <v>Programmes CMU</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r="http://schemas.openxmlformats.org/officeDocument/2006/relationships"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4" dT="2023-03-01T22:47:58.95" personId="{2310BA9C-2DF6-47BC-8168-5CABD6B6B70F}" id="{8D47A8B6-2F6C-4EDA-BB34-BD84E50E1026}">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E44" dT="2023-03-01T22:47:58.95" personId="{2310BA9C-2DF6-47BC-8168-5CABD6B6B70F}" id="{D4CA9331-26BA-452E-8742-E6DB2E1E8BD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G44" dT="2023-03-01T22:47:58.95" personId="{2310BA9C-2DF6-47BC-8168-5CABD6B6B70F}" id="{E7A6D912-5D6F-48A0-B74C-968A342B69C2}">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I44" dT="2023-03-01T22:47:58.95" personId="{2310BA9C-2DF6-47BC-8168-5CABD6B6B70F}" id="{316110DF-85EE-4156-8921-6D9C80E81022}">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Relationships xmlns="http://schemas.openxmlformats.org/package/2006/relationships"><Relationship Target="../printerSettings/printerSettings1.bin" Type="http://schemas.openxmlformats.org/officeDocument/2006/relationships/printerSettings" Id="rId1"/></Relationships>
</file>

<file path=xl/worksheets/_rels/sheet2.xml.rels><?xml version="1.0" encoding="UTF-8"?><Relationships xmlns="http://schemas.openxmlformats.org/package/2006/relationships"><Relationship Target="../printerSettings/printerSettings2.bin" Type="http://schemas.openxmlformats.org/officeDocument/2006/relationships/printerSettings" Id="rId1"/></Relationships>
</file>

<file path=xl/worksheets/_rels/sheet3.xml.rels><?xml version="1.0" encoding="UTF-8"?><Relationships xmlns="http://schemas.openxmlformats.org/package/2006/relationships"><Relationship Target="../drawings/drawing1.xml" Type="http://schemas.openxmlformats.org/officeDocument/2006/relationships/drawing" Id="rId2"/><Relationship Target="../printerSettings/printerSettings3.bin" Type="http://schemas.openxmlformats.org/officeDocument/2006/relationships/printerSettings" Id="rId1"/></Relationships>
</file>

<file path=xl/worksheets/_rels/sheet4.xml.rels><?xml version="1.0" encoding="UTF-8"?><Relationships xmlns="http://schemas.openxmlformats.org/package/2006/relationships"><Relationship Target="../printerSettings/printerSettings4.bin" Type="http://schemas.openxmlformats.org/officeDocument/2006/relationships/printerSettings" Id="rId3"/><Relationship TargetMode="External" Target="https://www.tresor.economie.gouv.fr/Articles/11e09942-7250-4626-8f4b-7d415d860a14/files/0363ad4a-a3ef-4b97-98fe-baab979150d3" Type="http://schemas.openxmlformats.org/officeDocument/2006/relationships/hyperlink" Id="rId2"/><Relationship TargetMode="External" Target="https://www.seneplus.com/economie/penurie-du-gaz-dans-plusieurs-points-de-vente" Type="http://schemas.openxmlformats.org/officeDocument/2006/relationships/hyperlink" Id="rId1"/><Relationship Target="../drawings/drawing2.xml" Type="http://schemas.openxmlformats.org/officeDocument/2006/relationships/drawing" Id="rId4"/></Relationships>
</file>

<file path=xl/worksheets/_rels/sheet5.xml.rels><?xml version="1.0" encoding="UTF-8"?><Relationships xmlns="http://schemas.openxmlformats.org/package/2006/relationships"><Relationship Target="../drawings/vmlDrawing1.vml" Type="http://schemas.openxmlformats.org/officeDocument/2006/relationships/vmlDrawing" Id="rId3"/><Relationship Target="../drawings/drawing3.xml" Type="http://schemas.openxmlformats.org/officeDocument/2006/relationships/drawing" Id="rId2"/><Relationship Target="../printerSettings/printerSettings5.bin" Type="http://schemas.openxmlformats.org/officeDocument/2006/relationships/printerSettings" Id="rId1"/><Relationship Target="../threadedComments/threadedComment1.xml" Type="http://schemas.microsoft.com/office/2017/10/relationships/threadedComment" Id="rId5"/><Relationship Target="../comments1.xml" Type="http://schemas.openxmlformats.org/officeDocument/2006/relationships/comments" Id="rId4"/></Relationships>
</file>

<file path=xl/worksheets/_rels/sheet6.xml.rels><?xml version="1.0" encoding="UTF-8"?><Relationships xmlns="http://schemas.openxmlformats.org/package/2006/relationships"><Relationship Target="../drawings/drawing4.xml" Type="http://schemas.openxmlformats.org/officeDocument/2006/relationships/drawing" Id="rId2"/><Relationship Target="../printerSettings/printerSettings6.bin" Type="http://schemas.openxmlformats.org/officeDocument/2006/relationships/printerSettings" Id="rId1"/></Relationships>
</file>

<file path=xl/worksheets/_rels/sheet7.xml.rels><?xml version="1.0" encoding="UTF-8"?><Relationships xmlns="http://schemas.openxmlformats.org/package/2006/relationships"><Relationship Target="../comments2.xml" Type="http://schemas.openxmlformats.org/officeDocument/2006/relationships/comments" Id="rId3"/><Relationship Target="../drawings/vmlDrawing2.vml" Type="http://schemas.openxmlformats.org/officeDocument/2006/relationships/vmlDrawing" Id="rId2"/><Relationship Target="../printerSettings/printerSettings7.bin" Type="http://schemas.openxmlformats.org/officeDocument/2006/relationships/printerSettings" Id="rId1"/><Relationship Target="../threadedComments/threadedComment2.xml" Type="http://schemas.microsoft.com/office/2017/10/relationships/threadedComment" Id="rId4"/></Relationships>
</file>

<file path=xl/worksheets/_rels/sheet8.xml.rels><?xml version="1.0" encoding="UTF-8"?><Relationships xmlns="http://schemas.openxmlformats.org/package/2006/relationships"><Relationship Target="../comments3.xml" Type="http://schemas.openxmlformats.org/officeDocument/2006/relationships/comments" Id="rId3"/><Relationship Target="../drawings/vmlDrawing3.vml" Type="http://schemas.openxmlformats.org/officeDocument/2006/relationships/vmlDrawing" Id="rId2"/><Relationship Target="../printerSettings/printerSettings8.bin" Type="http://schemas.openxmlformats.org/officeDocument/2006/relationships/printerSettings" Id="rId1"/><Relationship Target="../threadedComments/threadedComment3.xml" Type="http://schemas.microsoft.com/office/2017/10/relationships/threadedComment" Id="rId4"/></Relationships>
</file>

<file path=xl/worksheets/_rels/sheet9.xml.rels><?xml version="1.0" encoding="UTF-8"?><Relationships xmlns="http://schemas.openxmlformats.org/package/2006/relationships"><Relationship Target="../drawings/vmlDrawing4.vml" Type="http://schemas.openxmlformats.org/officeDocument/2006/relationships/vmlDrawing" Id="rId3"/><Relationship Target="../drawings/drawing5.xml" Type="http://schemas.openxmlformats.org/officeDocument/2006/relationships/drawing" Id="rId2"/><Relationship Target="../printerSettings/printerSettings9.bin" Type="http://schemas.openxmlformats.org/officeDocument/2006/relationships/printerSettings" Id="rId1"/><Relationship Target="../threadedComments/threadedComment4.xml" Type="http://schemas.microsoft.com/office/2017/10/relationships/threadedComment" Id="rId5"/><Relationship Target="../comments4.xml" Type="http://schemas.openxmlformats.org/officeDocument/2006/relationships/comments" Id="rId4"/></Relationships>
</file>

<file path=xl/worksheets/_rels/sheet10.xml.rels><?xml version="1.0" encoding="UTF-8"?><Relationships xmlns="http://schemas.openxmlformats.org/package/2006/relationships"><Relationship Target="../printerSettings/printerSettings10.bin" Type="http://schemas.openxmlformats.org/officeDocument/2006/relationships/printerSettings" Id="rId1"/></Relationships>
</file>

<file path=xl/worksheets/_rels/sheet11.xml.rels><?xml version="1.0" encoding="UTF-8"?><Relationships xmlns="http://schemas.openxmlformats.org/package/2006/relationships"><Relationship Target="../printerSettings/printerSettings11.bin" Type="http://schemas.openxmlformats.org/officeDocument/2006/relationships/printerSettings" Id="rId1"/></Relationships>
</file>

<file path=xl/worksheets/_rels/sheet12.xml.rels><?xml version="1.0" encoding="UTF-8"?><Relationships xmlns="http://schemas.openxmlformats.org/package/2006/relationships"><Relationship Target="../drawings/drawing6.xml" Type="http://schemas.openxmlformats.org/officeDocument/2006/relationships/drawing" Id="rId2"/><Relationship Target="../printerSettings/printerSettings12.bin" Type="http://schemas.openxmlformats.org/officeDocument/2006/relationships/printerSettings" Id="rId1"/></Relationships>
</file>

<file path=xl/worksheets/_rels/sheet13.xml.rels><?xml version="1.0" encoding="UTF-8"?><Relationships xmlns="http://schemas.openxmlformats.org/package/2006/relationships"><Relationship Target="../drawings/drawing7.xml" Type="http://schemas.openxmlformats.org/officeDocument/2006/relationships/drawing" Id="rId2"/><Relationship Target="../printerSettings/printerSettings13.bin" Type="http://schemas.openxmlformats.org/officeDocument/2006/relationships/printerSettings" Id="rId1"/></Relationships>
</file>

<file path=xl/worksheets/_rels/sheet15.xml.rels><?xml version="1.0" encoding="UTF-8"?><Relationships xmlns="http://schemas.openxmlformats.org/package/2006/relationships"><Relationship Target="../comments5.xml" Type="http://schemas.openxmlformats.org/officeDocument/2006/relationships/comments" Id="rId3"/><Relationship Target="../drawings/vmlDrawing5.vml" Type="http://schemas.openxmlformats.org/officeDocument/2006/relationships/vmlDrawing" Id="rId2"/><Relationship Target="../printerSettings/printerSettings14.bin" Type="http://schemas.openxmlformats.org/officeDocument/2006/relationships/printerSettings" Id="rId1"/><Relationship Target="../threadedComments/threadedComment5.xml" Type="http://schemas.microsoft.com/office/2017/10/relationships/threadedComment" Id="rId4"/></Relationships>
</file>

<file path=xl/worksheets/_rels/sheet16.xml.rels><?xml version="1.0" encoding="UTF-8"?><Relationships xmlns="http://schemas.openxmlformats.org/package/2006/relationships"><Relationship Target="../comments6.xml" Type="http://schemas.openxmlformats.org/officeDocument/2006/relationships/comments" Id="rId3"/><Relationship Target="../drawings/vmlDrawing6.vml" Type="http://schemas.openxmlformats.org/officeDocument/2006/relationships/vmlDrawing" Id="rId2"/><Relationship Target="../printerSettings/printerSettings15.bin" Type="http://schemas.openxmlformats.org/officeDocument/2006/relationships/printerSettings" Id="rId1"/><Relationship Target="../threadedComments/threadedComment6.xml" Type="http://schemas.microsoft.com/office/2017/10/relationships/threadedComment" Id="rId4"/></Relationships>
</file>

<file path=xl/worksheets/_rels/sheet19.xml.rels><?xml version="1.0" encoding="UTF-8"?><Relationships xmlns="http://schemas.openxmlformats.org/package/2006/relationships"><Relationship Target="../printerSettings/printerSettings16.bin" Type="http://schemas.openxmlformats.org/officeDocument/2006/relationships/printerSettings" Id="rId1"/></Relationships>
</file>

<file path=xl/worksheets/_rels/sheet21.xml.rels><?xml version="1.0" encoding="UTF-8"?><Relationships xmlns="http://schemas.openxmlformats.org/package/2006/relationships"><Relationship Target="../drawings/vmlDrawing7.vml" Type="http://schemas.openxmlformats.org/officeDocument/2006/relationships/vmlDrawing" Id="rId3"/><Relationship Target="../drawings/drawing8.xml" Type="http://schemas.openxmlformats.org/officeDocument/2006/relationships/drawing" Id="rId2"/><Relationship Target="../printerSettings/printerSettings17.bin" Type="http://schemas.openxmlformats.org/officeDocument/2006/relationships/printerSettings" Id="rId1"/><Relationship Target="../threadedComments/threadedComment7.xml" Type="http://schemas.microsoft.com/office/2017/10/relationships/threadedComment" Id="rId5"/><Relationship Target="../comments7.xml" Type="http://schemas.openxmlformats.org/officeDocument/2006/relationships/comments" Id="rId4"/></Relationships>
</file>

<file path=xl/worksheets/_rels/sheet22.xml.rels><?xml version="1.0" encoding="UTF-8"?><Relationships xmlns="http://schemas.openxmlformats.org/package/2006/relationships"><Relationship Target="../drawings/drawing9.xml" Type="http://schemas.openxmlformats.org/officeDocument/2006/relationships/drawing" Id="rId1"/></Relationships>
</file>

<file path=xl/worksheets/_rels/sheet23.xml.rels><?xml version="1.0" encoding="UTF-8"?><Relationships xmlns="http://schemas.openxmlformats.org/package/2006/relationships"><Relationship Target="../drawings/drawing10.xml" Type="http://schemas.openxmlformats.org/officeDocument/2006/relationships/drawing" Id="rId1"/></Relationships>
</file>

<file path=xl/worksheets/_rels/sheet24.xml.rels><?xml version="1.0" encoding="UTF-8"?><Relationships xmlns="http://schemas.openxmlformats.org/package/2006/relationships"><Relationship Target="../drawings/drawing11.xml" Type="http://schemas.openxmlformats.org/officeDocument/2006/relationships/drawing" Id="rId1"/></Relationships>
</file>

<file path=xl/worksheets/_rels/sheet26.xml.rels><?xml version="1.0" encoding="UTF-8"?><Relationships xmlns="http://schemas.openxmlformats.org/package/2006/relationships"><Relationship Target="../drawings/drawing12.xml" Type="http://schemas.openxmlformats.org/officeDocument/2006/relationships/drawing" Id="rId1"/></Relationships>
</file>

<file path=xl/worksheets/_rels/sheet29.xml.rels><?xml version="1.0" encoding="UTF-8"?><Relationships xmlns="http://schemas.openxmlformats.org/package/2006/relationships"><Relationship Target="../drawings/drawing13.xml" Type="http://schemas.openxmlformats.org/officeDocument/2006/relationships/drawing" Id="rId2"/><Relationship Target="../printerSettings/printerSettings18.bin" Type="http://schemas.openxmlformats.org/officeDocument/2006/relationships/printerSettings" Id="rId1"/></Relationships>
</file>

<file path=xl/worksheets/_rels/sheet30.xml.rels><?xml version="1.0" encoding="UTF-8"?><Relationships xmlns="http://schemas.openxmlformats.org/package/2006/relationships"><Relationship Target="../drawings/drawing14.xml" Type="http://schemas.openxmlformats.org/officeDocument/2006/relationships/drawing" Id="rId2"/><Relationship Target="../printerSettings/printerSettings19.bin" Type="http://schemas.openxmlformats.org/officeDocument/2006/relationships/printerSettings" Id="rId1"/></Relationships>
</file>

<file path=xl/worksheets/_rels/sheet31.xml.rels><?xml version="1.0" encoding="UTF-8"?><Relationships xmlns="http://schemas.openxmlformats.org/package/2006/relationships"><Relationship Target="../printerSettings/printerSettings20.bin" Type="http://schemas.openxmlformats.org/officeDocument/2006/relationships/printerSettings" Id="rId1"/></Relationships>
</file>

<file path=xl/worksheets/_rels/sheet32.xml.rels><?xml version="1.0" encoding="UTF-8"?><Relationships xmlns="http://schemas.openxmlformats.org/package/2006/relationships"><Relationship Target="../drawings/drawing15.xml" Type="http://schemas.openxmlformats.org/officeDocument/2006/relationships/drawing" Id="rId2"/><Relationship Target="../printerSettings/printerSettings21.bin" Type="http://schemas.openxmlformats.org/officeDocument/2006/relationships/printerSettings" Id="rId1"/></Relationships>
</file>

<file path=xl/worksheets/_rels/sheet33.xml.rels><?xml version="1.0" encoding="UTF-8"?><Relationships xmlns="http://schemas.openxmlformats.org/package/2006/relationships"><Relationship Target="../drawings/drawing16.xml" Type="http://schemas.openxmlformats.org/officeDocument/2006/relationships/drawing" Id="rId2"/><Relationship Target="../printerSettings/printerSettings22.bin" Type="http://schemas.openxmlformats.org/officeDocument/2006/relationships/printerSettings" Id="rId1"/></Relationships>
</file>

<file path=xl/worksheets/_rels/sheet34.xml.rels><?xml version="1.0" encoding="UTF-8"?><Relationships xmlns="http://schemas.openxmlformats.org/package/2006/relationships"><Relationship Target="../drawings/drawing17.xml" Type="http://schemas.openxmlformats.org/officeDocument/2006/relationships/drawing" Id="rId2"/><Relationship Target="../printerSettings/printerSettings23.bin" Type="http://schemas.openxmlformats.org/officeDocument/2006/relationships/printerSettings" Id="rId1"/></Relationships>
</file>

<file path=xl/worksheets/_rels/sheet35.xml.rels><?xml version="1.0" encoding="UTF-8"?><Relationships xmlns="http://schemas.openxmlformats.org/package/2006/relationships"><Relationship Target="../drawings/drawing18.xml" Type="http://schemas.openxmlformats.org/officeDocument/2006/relationships/drawing" Id="rId2"/><Relationship Target="../printerSettings/printerSettings24.bin" Type="http://schemas.openxmlformats.org/officeDocument/2006/relationships/printerSettings" Id="rId1"/></Relationships>
</file>

<file path=xl/worksheets/_rels/sheet36.xml.rels><?xml version="1.0" encoding="UTF-8"?><Relationships xmlns="http://schemas.openxmlformats.org/package/2006/relationships"><Relationship Target="../drawings/drawing19.xml" Type="http://schemas.openxmlformats.org/officeDocument/2006/relationships/drawing" Id="rId2"/><Relationship Target="../printerSettings/printerSettings25.bin" Type="http://schemas.openxmlformats.org/officeDocument/2006/relationships/printerSettings" Id="rId1"/></Relationships>
</file>

<file path=xl/worksheets/_rels/sheet37.xml.rels><?xml version="1.0" encoding="UTF-8"?><Relationships xmlns="http://schemas.openxmlformats.org/package/2006/relationships"><Relationship Target="../drawings/drawing20.xml" Type="http://schemas.openxmlformats.org/officeDocument/2006/relationships/drawing" Id="rId2"/><Relationship Target="../printerSettings/printerSettings26.bin" Type="http://schemas.openxmlformats.org/officeDocument/2006/relationships/printerSettings" Id="rId1"/></Relationships>
</file>

<file path=xl/worksheets/_rels/sheet38.xml.rels><?xml version="1.0" encoding="UTF-8"?><Relationships xmlns="http://schemas.openxmlformats.org/package/2006/relationships"><Relationship Target="../drawings/drawing21.xml" Type="http://schemas.openxmlformats.org/officeDocument/2006/relationships/drawing" Id="rId2"/><Relationship Target="../printerSettings/printerSettings27.bin" Type="http://schemas.openxmlformats.org/officeDocument/2006/relationships/printerSettings" Id="rId1"/></Relationships>
</file>

<file path=xl/worksheets/_rels/sheet39.xml.rels><?xml version="1.0" encoding="UTF-8"?><Relationships xmlns="http://schemas.openxmlformats.org/package/2006/relationships"><Relationship Target="../comments8.xml" Type="http://schemas.openxmlformats.org/officeDocument/2006/relationships/comments" Id="rId3"/><Relationship Target="../drawings/vmlDrawing8.vml" Type="http://schemas.openxmlformats.org/officeDocument/2006/relationships/vmlDrawing" Id="rId2"/><Relationship Target="../printerSettings/printerSettings28.bin" Type="http://schemas.openxmlformats.org/officeDocument/2006/relationships/printerSettings" Id="rId1"/><Relationship Target="../threadedComments/threadedComment8.xml" Type="http://schemas.microsoft.com/office/2017/10/relationships/threadedComment" Id="rId4"/></Relationships>
</file>

<file path=xl/worksheets/_rels/sheet40.xml.rels><?xml version="1.0" encoding="UTF-8"?><Relationships xmlns="http://schemas.openxmlformats.org/package/2006/relationships"><Relationship Target="../drawings/drawing22.xml" Type="http://schemas.openxmlformats.org/officeDocument/2006/relationships/drawing" Id="rId2"/><Relationship Target="../printerSettings/printerSettings29.bin" Type="http://schemas.openxmlformats.org/officeDocument/2006/relationships/printerSettings" Id="rId1"/></Relationships>
</file>

<file path=xl/worksheets/_rels/sheet41.xml.rels><?xml version="1.0" encoding="UTF-8"?><Relationships xmlns="http://schemas.openxmlformats.org/package/2006/relationships"><Relationship Target="../comments9.xml" Type="http://schemas.openxmlformats.org/officeDocument/2006/relationships/comments" Id="rId3"/><Relationship Target="../drawings/vmlDrawing9.vml" Type="http://schemas.openxmlformats.org/officeDocument/2006/relationships/vmlDrawing" Id="rId2"/><Relationship Target="../drawings/drawing23.xml" Type="http://schemas.openxmlformats.org/officeDocument/2006/relationships/drawing" Id="rId1"/><Relationship Target="../threadedComments/threadedComment9.xml" Type="http://schemas.microsoft.com/office/2017/10/relationships/threadedComment" Id="rId4"/></Relationships>
</file>

<file path=xl/worksheets/_rels/sheet42.xml.rels><?xml version="1.0" encoding="UTF-8"?><Relationships xmlns="http://schemas.openxmlformats.org/package/2006/relationships"><Relationship Target="../printerSettings/printerSettings30.bin" Type="http://schemas.openxmlformats.org/officeDocument/2006/relationships/printerSettings" Id="rId1"/></Relationships>
</file>

<file path=xl/worksheets/_rels/sheet43.xml.rels><?xml version="1.0" encoding="UTF-8"?><Relationships xmlns="http://schemas.openxmlformats.org/package/2006/relationships"><Relationship Target="../printerSettings/printerSettings31.bin" Type="http://schemas.openxmlformats.org/officeDocument/2006/relationships/printerSettings" Id="rId1"/></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true"/>
    <col min="3" max="3" width="13.44140625" style="17" customWidth="true"/>
    <col min="4" max="4" width="18.109375" style="17" customWidth="true"/>
    <col min="5" max="5" width="11.44140625" style="17"/>
    <col min="6" max="6" width="18.33203125" style="17" customWidth="true"/>
    <col min="7" max="7" width="11.44140625" style="17"/>
    <col min="8" max="8" width="18.109375" style="17" customWidth="true"/>
    <col min="9" max="9" width="9.109375" style="17" customWidth="true"/>
    <col min="10" max="10" width="15.6640625" style="17" customWidth="true"/>
    <col min="11" max="11" width="13.88671875" style="17" customWidth="true"/>
    <col min="12" max="12" width="14.109375" style="17" customWidth="true"/>
    <col min="13" max="13" width="11.44140625" style="17"/>
    <col min="14" max="14" width="30.109375" style="17" customWidth="true"/>
    <col min="15" max="15" width="13.6640625" style="17" customWidth="true"/>
    <col min="16" max="16" width="12.109375" style="17" customWidth="true"/>
    <col min="17" max="16384" width="11.44140625" style="17"/>
  </cols>
  <sheetData>
    <row r="1" hidden="true">
      <c r="E1" s="17" t="s">
        <v>0</v>
      </c>
      <c r="K1" s="17" t="s">
        <v>1</v>
      </c>
      <c r="L1" s="17">
        <v>1.13868685</v>
      </c>
    </row>
    <row r="2" s="19" customFormat="true" ht="35.1" hidden="true" customHeight="true" thickTop="true" thickBot="true">
      <c r="A2" s="18" t="s">
        <v>2</v>
      </c>
      <c r="B2" s="18" t="s">
        <v>3</v>
      </c>
      <c r="C2" s="18" t="s">
        <v>4</v>
      </c>
      <c r="E2" s="18"/>
      <c r="F2" s="18" t="s">
        <v>5</v>
      </c>
      <c r="G2" s="18" t="s">
        <v>6</v>
      </c>
      <c r="H2" s="18" t="s">
        <v>2</v>
      </c>
      <c r="I2" s="18" t="s">
        <v>3</v>
      </c>
      <c r="J2" s="18" t="s">
        <v>4</v>
      </c>
    </row>
    <row r="3" hidden="true">
      <c r="C3" s="20"/>
      <c r="E3" s="21" t="s">
        <v>7</v>
      </c>
      <c r="G3" s="22"/>
      <c r="J3" s="20"/>
    </row>
    <row r="4" hidden="true">
      <c r="A4" s="20" t="e">
        <f>#REF!</f>
        <v>#REF!</v>
      </c>
      <c r="B4" s="22" t="e">
        <f>#REF!</f>
        <v>#REF!</v>
      </c>
      <c r="C4" s="22" t="e">
        <f>#REF!</f>
        <v>#REF!</v>
      </c>
      <c r="E4" s="17" t="s">
        <v>8</v>
      </c>
      <c r="F4" s="20" t="e">
        <f>#REF!/$L$1</f>
        <v>#REF!</v>
      </c>
      <c r="G4" s="20" t="e">
        <f>#REF!/$L$1</f>
        <v>#REF!</v>
      </c>
      <c r="H4" s="20" t="e">
        <f>#REF!/$L$1</f>
        <v>#REF!</v>
      </c>
      <c r="I4" s="22" t="e">
        <f>#REF!</f>
        <v>#REF!</v>
      </c>
      <c r="J4" s="22" t="e">
        <f>#REF!</f>
        <v>#REF!</v>
      </c>
    </row>
    <row r="5" hidden="true">
      <c r="A5" s="20" t="e">
        <f>#REF!</f>
        <v>#REF!</v>
      </c>
      <c r="B5" s="22" t="e">
        <f>#REF!</f>
        <v>#REF!</v>
      </c>
      <c r="C5" s="22" t="e">
        <f>#REF!</f>
        <v>#REF!</v>
      </c>
      <c r="E5" s="23" t="s">
        <v>9</v>
      </c>
      <c r="F5" s="20" t="e">
        <f>#REF!/$L$1</f>
        <v>#REF!</v>
      </c>
      <c r="G5" s="20" t="e">
        <f>#REF!/$L$1</f>
        <v>#REF!</v>
      </c>
      <c r="H5" s="20" t="e">
        <f>#REF!/$L$1</f>
        <v>#REF!</v>
      </c>
      <c r="I5" s="22" t="e">
        <f>#REF!</f>
        <v>#REF!</v>
      </c>
      <c r="J5" s="22" t="e">
        <f>#REF!</f>
        <v>#REF!</v>
      </c>
    </row>
    <row r="6" hidden="true">
      <c r="A6" s="20"/>
      <c r="B6" s="22"/>
      <c r="C6" s="22"/>
      <c r="E6" s="24" t="s">
        <v>10</v>
      </c>
      <c r="F6" s="20"/>
      <c r="G6" s="20"/>
      <c r="H6" s="20"/>
    </row>
    <row r="7" hidden="true">
      <c r="A7" s="20" t="e">
        <f>#REF!</f>
        <v>#REF!</v>
      </c>
      <c r="B7" s="22" t="e">
        <f>#REF!</f>
        <v>#REF!</v>
      </c>
      <c r="C7" s="22" t="e">
        <f>#REF!</f>
        <v>#REF!</v>
      </c>
      <c r="E7" s="17" t="s">
        <v>8</v>
      </c>
      <c r="F7" s="20" t="e">
        <f>#REF!/$L$1</f>
        <v>#REF!</v>
      </c>
      <c r="G7" s="20" t="e">
        <f>#REF!/$L$1</f>
        <v>#REF!</v>
      </c>
      <c r="H7" s="20" t="e">
        <f>#REF!/$L$1</f>
        <v>#REF!</v>
      </c>
      <c r="I7" s="22" t="e">
        <f>#REF!</f>
        <v>#REF!</v>
      </c>
      <c r="J7" s="22" t="e">
        <f>#REF!</f>
        <v>#REF!</v>
      </c>
    </row>
    <row r="8" hidden="true">
      <c r="A8" s="25" t="e">
        <f>#REF!</f>
        <v>#REF!</v>
      </c>
      <c r="B8" s="26" t="e">
        <f>#REF!</f>
        <v>#REF!</v>
      </c>
      <c r="C8" s="26" t="e">
        <f>#REF!</f>
        <v>#REF!</v>
      </c>
      <c r="E8" s="23" t="s">
        <v>9</v>
      </c>
      <c r="F8" s="25" t="e">
        <f>#REF!/$L$1</f>
        <v>#REF!</v>
      </c>
      <c r="G8" s="25" t="e">
        <f>#REF!/$L$1</f>
        <v>#REF!</v>
      </c>
      <c r="H8" s="25" t="e">
        <f>#REF!/$L$1</f>
        <v>#REF!</v>
      </c>
      <c r="I8" s="26" t="e">
        <f>#REF!</f>
        <v>#REF!</v>
      </c>
      <c r="J8" s="26" t="e">
        <f>#REF!</f>
        <v>#REF!</v>
      </c>
    </row>
    <row r="9" hidden="true">
      <c r="A9" s="833"/>
      <c r="B9" s="833"/>
      <c r="C9" s="833"/>
      <c r="E9" s="19" t="s">
        <v>11</v>
      </c>
      <c r="F9" s="833" t="e">
        <f>#REF!/$L$1</f>
        <v>#REF!</v>
      </c>
      <c r="G9" s="833"/>
      <c r="H9" s="833"/>
      <c r="I9" s="833"/>
      <c r="J9" s="833"/>
    </row>
    <row r="10" hidden="true">
      <c r="A10" s="834"/>
      <c r="B10" s="834"/>
      <c r="C10" s="834"/>
      <c r="E10" s="21" t="s">
        <v>12</v>
      </c>
      <c r="F10" s="834" t="e">
        <f>#REF!</f>
        <v>#REF!</v>
      </c>
      <c r="G10" s="834"/>
      <c r="H10" s="834"/>
      <c r="I10" s="834"/>
      <c r="J10" s="834"/>
    </row>
    <row r="11" hidden="true">
      <c r="A11" s="835"/>
      <c r="B11" s="835"/>
      <c r="C11" s="835"/>
      <c r="E11" s="24" t="s">
        <v>13</v>
      </c>
      <c r="F11" s="835" t="e">
        <f>+#REF!/$L$1</f>
        <v>#REF!</v>
      </c>
      <c r="G11" s="835"/>
      <c r="H11" s="835"/>
      <c r="I11" s="835"/>
      <c r="J11" s="835"/>
    </row>
    <row r="12" ht="15" thickBot="true"/>
    <row r="13" ht="15.6" thickTop="true" thickBot="true">
      <c r="B13" s="27"/>
      <c r="C13" s="830" t="s">
        <v>14</v>
      </c>
      <c r="D13" s="830"/>
      <c r="E13" s="830" t="s">
        <v>15</v>
      </c>
      <c r="F13" s="830"/>
      <c r="J13" s="19"/>
      <c r="K13" s="19"/>
      <c r="L13" s="19"/>
    </row>
    <row r="14" ht="40.8" thickTop="true" thickBot="true">
      <c r="B14" s="28"/>
      <c r="C14" s="29" t="s">
        <v>16</v>
      </c>
      <c r="D14" s="29" t="s">
        <v>17</v>
      </c>
      <c r="E14" s="29" t="s">
        <v>16</v>
      </c>
      <c r="F14" s="29" t="s">
        <v>17</v>
      </c>
      <c r="I14" s="30" t="s">
        <v>18</v>
      </c>
      <c r="J14" s="30"/>
      <c r="K14" s="30"/>
      <c r="L14" s="30"/>
      <c r="M14" s="30"/>
    </row>
    <row r="15" ht="18.6" thickTop="true">
      <c r="B15" s="831" t="s">
        <v>18</v>
      </c>
      <c r="C15" s="831"/>
      <c r="D15" s="831"/>
      <c r="E15" s="831"/>
      <c r="F15" s="831"/>
      <c r="I15" s="31"/>
      <c r="J15" s="31"/>
      <c r="K15" s="31" t="s">
        <v>14</v>
      </c>
      <c r="L15" s="31" t="s">
        <v>15</v>
      </c>
      <c r="M15" s="32"/>
      <c r="N15" s="31"/>
      <c r="O15" s="31" t="s">
        <v>14</v>
      </c>
      <c r="P15" s="31" t="s">
        <v>15</v>
      </c>
      <c r="Q15" s="32"/>
    </row>
    <row r="16" ht="17.1" customHeight="true">
      <c r="B16" s="33" t="s">
        <v>10</v>
      </c>
      <c r="C16" s="34"/>
      <c r="D16" s="34"/>
      <c r="I16" s="826" t="s">
        <v>10</v>
      </c>
      <c r="J16" s="35" t="s">
        <v>19</v>
      </c>
      <c r="K16" s="36">
        <v>91.17</v>
      </c>
      <c r="L16" s="37">
        <v>91.17</v>
      </c>
      <c r="M16" s="38"/>
      <c r="N16" s="39" t="s">
        <v>20</v>
      </c>
      <c r="O16" s="40">
        <f>+elec_pmts_info!E10</f>
        <v>142.89477113000001</v>
      </c>
      <c r="P16" s="41">
        <f>+elec_pmts_info!E10</f>
        <v>142.89477113000001</v>
      </c>
    </row>
    <row r="17" ht="18">
      <c r="B17" s="42" t="s">
        <v>19</v>
      </c>
      <c r="C17" s="43">
        <v>91.17</v>
      </c>
      <c r="D17" s="34">
        <v>300</v>
      </c>
      <c r="E17" s="17">
        <v>91.17</v>
      </c>
      <c r="F17" s="34">
        <v>300</v>
      </c>
      <c r="I17" s="826"/>
      <c r="J17" s="35" t="s">
        <v>21</v>
      </c>
      <c r="K17" s="36">
        <v>112.5</v>
      </c>
      <c r="L17" s="44">
        <v>131.19999999999999</v>
      </c>
      <c r="N17" s="45" t="s">
        <v>22</v>
      </c>
      <c r="O17" s="46">
        <f>+elec_pmts_info!H10</f>
        <v>120.321197096478</v>
      </c>
      <c r="P17" s="47">
        <f>+elec_pmts_info!I10</f>
        <v>140.44164721447802</v>
      </c>
    </row>
    <row r="18" ht="18">
      <c r="B18" s="42" t="s">
        <v>21</v>
      </c>
      <c r="C18" s="43">
        <v>112.5</v>
      </c>
      <c r="D18" s="34">
        <v>500</v>
      </c>
      <c r="E18" s="48">
        <v>131.19999999999999</v>
      </c>
      <c r="F18" s="34">
        <v>500</v>
      </c>
      <c r="G18" s="17">
        <f>E18/C18-1</f>
        <v>0.16622222222222205</v>
      </c>
      <c r="I18" s="827"/>
      <c r="J18" s="49" t="s">
        <v>23</v>
      </c>
      <c r="K18" s="50">
        <v>112.5</v>
      </c>
      <c r="L18" s="51">
        <v>131.19999999999999</v>
      </c>
    </row>
    <row r="19" ht="18">
      <c r="B19" s="52" t="s">
        <v>23</v>
      </c>
      <c r="C19" s="53">
        <v>112.5</v>
      </c>
      <c r="D19" s="54"/>
      <c r="E19" s="55">
        <v>131.19999999999999</v>
      </c>
      <c r="F19" s="54"/>
      <c r="G19" s="17">
        <f t="shared" ref="G19:G32" si="0">E19/C19-1</f>
        <v>0.16622222222222205</v>
      </c>
      <c r="I19" s="828" t="s">
        <v>7</v>
      </c>
      <c r="J19" s="35" t="s">
        <v>19</v>
      </c>
      <c r="K19" s="36">
        <v>91.17</v>
      </c>
      <c r="L19" s="37">
        <v>91.17</v>
      </c>
    </row>
    <row r="20" ht="18">
      <c r="B20" s="33" t="s">
        <v>7</v>
      </c>
      <c r="C20" s="34"/>
      <c r="D20" s="34"/>
      <c r="F20" s="34"/>
      <c r="G20" s="17" t="e">
        <f t="shared" si="0"/>
        <v>#DIV/0!</v>
      </c>
      <c r="I20" s="826"/>
      <c r="J20" s="35" t="s">
        <v>21</v>
      </c>
      <c r="K20" s="36">
        <v>112.5</v>
      </c>
      <c r="L20" s="44">
        <v>131.19999999999999</v>
      </c>
    </row>
    <row r="21" ht="18.6" thickBot="true">
      <c r="B21" s="42" t="s">
        <v>19</v>
      </c>
      <c r="C21" s="43">
        <v>91.17</v>
      </c>
      <c r="D21" s="34">
        <v>150</v>
      </c>
      <c r="E21" s="17">
        <v>91.17</v>
      </c>
      <c r="F21" s="34">
        <v>150</v>
      </c>
      <c r="G21" s="17">
        <f t="shared" si="0"/>
        <v>0</v>
      </c>
      <c r="I21" s="829"/>
      <c r="J21" s="56" t="s">
        <v>23</v>
      </c>
      <c r="K21" s="57">
        <v>124.62</v>
      </c>
      <c r="L21" s="58">
        <v>145.30000000000001</v>
      </c>
      <c r="N21" s="33"/>
    </row>
    <row r="22" ht="19.2" thickTop="true" thickBot="true">
      <c r="B22" s="42" t="s">
        <v>21</v>
      </c>
      <c r="C22" s="43">
        <v>112.5</v>
      </c>
      <c r="D22" s="34">
        <v>250</v>
      </c>
      <c r="E22" s="48">
        <v>131.19999999999999</v>
      </c>
      <c r="F22" s="34">
        <v>250</v>
      </c>
      <c r="G22" s="17">
        <f t="shared" si="0"/>
        <v>0.16622222222222205</v>
      </c>
      <c r="I22" s="832" t="s">
        <v>24</v>
      </c>
      <c r="J22" s="832"/>
      <c r="K22" s="824">
        <f>elec_pmts_info!E6</f>
        <v>158.4</v>
      </c>
      <c r="L22" s="824"/>
    </row>
    <row r="23" ht="15.6" thickTop="true" thickBot="true">
      <c r="B23" s="59" t="s">
        <v>23</v>
      </c>
      <c r="C23" s="60">
        <v>124.62</v>
      </c>
      <c r="D23" s="61"/>
      <c r="E23" s="62">
        <v>145.30000000000001</v>
      </c>
      <c r="F23" s="63"/>
      <c r="G23" s="17">
        <f t="shared" si="0"/>
        <v>0.16594447119242495</v>
      </c>
      <c r="J23" s="33"/>
      <c r="K23" s="34"/>
    </row>
    <row r="24" ht="17.1" customHeight="true" thickTop="true" thickBot="true">
      <c r="B24" s="825" t="s">
        <v>25</v>
      </c>
      <c r="C24" s="825"/>
      <c r="D24" s="825"/>
      <c r="E24" s="825"/>
      <c r="F24" s="825"/>
      <c r="G24" s="17" t="e">
        <f t="shared" si="0"/>
        <v>#DIV/0!</v>
      </c>
      <c r="I24" s="38" t="s">
        <v>26</v>
      </c>
      <c r="J24" s="38"/>
      <c r="K24" s="38"/>
      <c r="L24" s="38"/>
      <c r="M24" s="38"/>
    </row>
    <row r="25" ht="15.9" customHeight="true" thickTop="true">
      <c r="B25" s="33" t="s">
        <v>27</v>
      </c>
      <c r="C25" s="34"/>
      <c r="D25" s="34"/>
      <c r="G25" s="17" t="e">
        <f t="shared" si="0"/>
        <v>#DIV/0!</v>
      </c>
      <c r="I25" s="31"/>
      <c r="J25" s="31"/>
      <c r="K25" s="31" t="s">
        <v>14</v>
      </c>
      <c r="L25" s="31" t="s">
        <v>15</v>
      </c>
      <c r="M25" s="33"/>
    </row>
    <row r="26" ht="18">
      <c r="B26" s="42" t="s">
        <v>19</v>
      </c>
      <c r="C26" s="64">
        <v>96.72</v>
      </c>
      <c r="D26" s="34">
        <v>300</v>
      </c>
      <c r="E26" s="17">
        <v>96.7</v>
      </c>
      <c r="F26" s="34">
        <v>300</v>
      </c>
      <c r="G26" s="17">
        <f t="shared" si="0"/>
        <v>-2.0678246484695517E-4</v>
      </c>
      <c r="I26" s="826" t="s">
        <v>10</v>
      </c>
      <c r="J26" s="35" t="s">
        <v>19</v>
      </c>
      <c r="K26" s="65">
        <v>96.72</v>
      </c>
      <c r="L26" s="66">
        <v>96.7</v>
      </c>
    </row>
    <row r="27" ht="18">
      <c r="B27" s="42" t="s">
        <v>21</v>
      </c>
      <c r="C27" s="67">
        <v>113.38</v>
      </c>
      <c r="D27" s="34">
        <v>500</v>
      </c>
      <c r="E27" s="48">
        <v>132.19999999999999</v>
      </c>
      <c r="F27" s="34">
        <v>500</v>
      </c>
      <c r="G27" s="17">
        <f t="shared" si="0"/>
        <v>0.16599047451049564</v>
      </c>
      <c r="I27" s="826"/>
      <c r="J27" s="35" t="s">
        <v>21</v>
      </c>
      <c r="K27" s="68">
        <v>113.38</v>
      </c>
      <c r="L27" s="69">
        <v>132.19999999999999</v>
      </c>
    </row>
    <row r="28" ht="18">
      <c r="B28" s="52" t="s">
        <v>23</v>
      </c>
      <c r="C28" s="70">
        <v>113.38</v>
      </c>
      <c r="D28" s="54"/>
      <c r="E28" s="55">
        <v>132.19999999999999</v>
      </c>
      <c r="F28" s="54"/>
      <c r="G28" s="17">
        <f t="shared" si="0"/>
        <v>0.16599047451049564</v>
      </c>
      <c r="I28" s="827"/>
      <c r="J28" s="49" t="s">
        <v>23</v>
      </c>
      <c r="K28" s="71">
        <v>113.38</v>
      </c>
      <c r="L28" s="72">
        <v>132.19999999999999</v>
      </c>
    </row>
    <row r="29" ht="18">
      <c r="B29" s="33" t="s">
        <v>28</v>
      </c>
      <c r="C29" s="34"/>
      <c r="D29" s="34"/>
      <c r="F29" s="34"/>
      <c r="G29" s="17" t="e">
        <f t="shared" si="0"/>
        <v>#DIV/0!</v>
      </c>
      <c r="I29" s="828" t="s">
        <v>7</v>
      </c>
      <c r="J29" s="35" t="s">
        <v>19</v>
      </c>
      <c r="K29" s="73">
        <v>96.72</v>
      </c>
      <c r="L29" s="66">
        <v>96.7</v>
      </c>
    </row>
    <row r="30" ht="18">
      <c r="B30" s="42" t="s">
        <v>19</v>
      </c>
      <c r="C30" s="74">
        <v>96.72</v>
      </c>
      <c r="D30" s="34">
        <v>150</v>
      </c>
      <c r="E30" s="17">
        <v>96.7</v>
      </c>
      <c r="F30" s="34">
        <v>150</v>
      </c>
      <c r="G30" s="17">
        <f t="shared" si="0"/>
        <v>-2.0678246484695517E-4</v>
      </c>
      <c r="I30" s="826"/>
      <c r="J30" s="35" t="s">
        <v>21</v>
      </c>
      <c r="K30" s="75">
        <v>113.38</v>
      </c>
      <c r="L30" s="69">
        <v>132.19999999999999</v>
      </c>
    </row>
    <row r="31" ht="18.6" thickBot="true">
      <c r="B31" s="42" t="s">
        <v>21</v>
      </c>
      <c r="C31" s="76">
        <v>113.38</v>
      </c>
      <c r="D31" s="34">
        <v>250</v>
      </c>
      <c r="E31" s="48">
        <v>132.19999999999999</v>
      </c>
      <c r="F31" s="34">
        <v>250</v>
      </c>
      <c r="G31" s="17">
        <f t="shared" si="0"/>
        <v>0.16599047451049564</v>
      </c>
      <c r="I31" s="829"/>
      <c r="J31" s="56" t="s">
        <v>23</v>
      </c>
      <c r="K31" s="77">
        <v>123.92</v>
      </c>
      <c r="L31" s="78">
        <v>144.5</v>
      </c>
    </row>
    <row r="32" ht="15.6" thickTop="true" thickBot="true">
      <c r="B32" s="59" t="s">
        <v>23</v>
      </c>
      <c r="C32" s="79">
        <v>123.92</v>
      </c>
      <c r="D32" s="61"/>
      <c r="E32" s="55">
        <v>144.5</v>
      </c>
      <c r="F32" s="63"/>
      <c r="G32" s="17">
        <f t="shared" si="0"/>
        <v>0.1660748870238864</v>
      </c>
      <c r="J32" s="80"/>
      <c r="K32" s="81"/>
    </row>
    <row r="33" ht="28.2" thickTop="true" thickBot="true">
      <c r="B33" s="82" t="s">
        <v>29</v>
      </c>
      <c r="C33" s="83">
        <v>114</v>
      </c>
      <c r="D33" s="82"/>
      <c r="E33" s="82"/>
      <c r="F33" s="82"/>
      <c r="J33" s="84"/>
      <c r="K33" s="81"/>
    </row>
    <row r="34" ht="15" thickTop="true">
      <c r="J34" s="84"/>
      <c r="K34" s="81"/>
    </row>
    <row r="35">
      <c r="J35" s="84"/>
      <c r="K35" s="81"/>
    </row>
  </sheetData>
  <protectedRanges>
    <protectedRange sqref="C30 C17:D19 C21 C26 F17:F19 D26:D28 F26:F28 K16:K19 K26 K29" name="Range1_2_1"/>
    <protectedRange sqref="D21 C22:D23 F21:F22 D30:D31 F30:F31 K20:K21" name="Range2_2_1"/>
  </protectedRanges>
  <mergeCells count="16">
    <mergeCell ref="A9:C9"/>
    <mergeCell ref="F9:J9"/>
    <mergeCell ref="A10:C10"/>
    <mergeCell ref="F10:J10"/>
    <mergeCell ref="A11:C11"/>
    <mergeCell ref="F11:J11"/>
    <mergeCell ref="K22:L22"/>
    <mergeCell ref="B24:F24"/>
    <mergeCell ref="I26:I28"/>
    <mergeCell ref="I29:I31"/>
    <mergeCell ref="C13:D13"/>
    <mergeCell ref="E13:F13"/>
    <mergeCell ref="B15:F15"/>
    <mergeCell ref="I16:I18"/>
    <mergeCell ref="I19:I21"/>
    <mergeCell ref="I22:J2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true"/>
    <col min="2" max="7" width="11.44140625" style="85"/>
    <col min="8" max="8" width="14.109375" style="85" customWidth="true"/>
    <col min="9" max="9" width="14" style="85" customWidth="true"/>
    <col min="10" max="16384" width="11.44140625" style="85"/>
  </cols>
  <sheetData>
    <row r="1">
      <c r="A1" s="85" t="s">
        <v>30</v>
      </c>
      <c r="K1" s="85" t="s">
        <v>1</v>
      </c>
      <c r="L1" s="85">
        <v>1.13868685</v>
      </c>
    </row>
    <row r="2" ht="15" thickBot="true">
      <c r="A2" s="17"/>
      <c r="B2" s="17"/>
      <c r="C2" s="17"/>
      <c r="D2" s="17"/>
    </row>
    <row r="3" ht="31.8" thickTop="true">
      <c r="A3" s="18"/>
      <c r="B3" s="18" t="s">
        <v>31</v>
      </c>
      <c r="C3" s="18" t="s">
        <v>32</v>
      </c>
    </row>
    <row r="4">
      <c r="A4" s="86" t="s">
        <v>33</v>
      </c>
      <c r="B4" s="87">
        <f>+Fuel_prices_info!L12</f>
        <v>476.32255555555554</v>
      </c>
      <c r="C4" s="87">
        <f>+Fuel_prices_info!L19</f>
        <v>476.32255555555554</v>
      </c>
    </row>
    <row r="5">
      <c r="A5" s="88" t="s">
        <v>34</v>
      </c>
      <c r="B5" s="89">
        <f>+Fuel_prices_info!L13</f>
        <v>889.99999999999727</v>
      </c>
      <c r="C5" s="89">
        <f>+Fuel_prices_info!L20</f>
        <v>990.00009999999997</v>
      </c>
    </row>
    <row r="6">
      <c r="A6" s="88" t="s">
        <v>35</v>
      </c>
      <c r="B6" s="87">
        <f>+Fuel_prices_info!L14</f>
        <v>664.9997800000001</v>
      </c>
      <c r="C6" s="87">
        <f>+Fuel_prices_info!L21</f>
        <v>664.9997800000001</v>
      </c>
    </row>
    <row r="7">
      <c r="A7" s="90" t="s">
        <v>36</v>
      </c>
      <c r="B7" s="87">
        <f>+Fuel_prices_info!L15</f>
        <v>496.99964</v>
      </c>
      <c r="C7" s="87">
        <f>+Fuel_prices_info!L22</f>
        <v>496.99964</v>
      </c>
    </row>
    <row r="8">
      <c r="A8" s="86" t="s">
        <v>37</v>
      </c>
      <c r="B8" s="87">
        <f>+Fuel_prices_info!L16</f>
        <v>409.99941999999999</v>
      </c>
      <c r="C8" s="87">
        <f>+Fuel_prices_info!L23</f>
        <v>409.99941999999999</v>
      </c>
    </row>
    <row r="9">
      <c r="A9" s="91" t="s">
        <v>38</v>
      </c>
      <c r="B9" s="92">
        <f>+Fuel_prices_info!L17</f>
        <v>654.99999999999784</v>
      </c>
      <c r="C9" s="92">
        <f>+Fuel_prices_info!L24</f>
        <v>754.9995600000002</v>
      </c>
    </row>
    <row r="19" ht="17.1" customHeight="true"/>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true"/>
    <col min="10" max="10" width="13.88671875" customWidth="true"/>
    <col min="11" max="12" width="13.6640625" customWidth="true"/>
  </cols>
  <sheetData>
    <row r="1">
      <c r="A1" t="s">
        <v>39</v>
      </c>
    </row>
    <row r="2">
      <c r="A2" t="s">
        <v>40</v>
      </c>
      <c r="B2" t="s">
        <v>41</v>
      </c>
      <c r="C2" t="s">
        <v>42</v>
      </c>
      <c r="D2" t="s">
        <v>43</v>
      </c>
      <c r="E2" t="s">
        <v>44</v>
      </c>
      <c r="F2" t="s">
        <v>45</v>
      </c>
    </row>
    <row r="3" s="402" customFormat="true" ht="117.6">
      <c r="A3" s="402" t="s">
        <v>46</v>
      </c>
      <c r="B3" s="402" t="s">
        <v>47</v>
      </c>
      <c r="C3" s="402" t="s">
        <v>48</v>
      </c>
      <c r="D3" s="402" t="s">
        <v>49</v>
      </c>
      <c r="E3" s="402" t="s">
        <v>50</v>
      </c>
      <c r="F3" s="402" t="s">
        <v>51</v>
      </c>
      <c r="G3" s="395" t="s">
        <v>52</v>
      </c>
      <c r="H3" s="395" t="s">
        <v>53</v>
      </c>
      <c r="I3" s="395" t="s">
        <v>54</v>
      </c>
      <c r="J3" s="395" t="s">
        <v>55</v>
      </c>
      <c r="K3" s="395" t="s">
        <v>55</v>
      </c>
      <c r="L3" s="395" t="s">
        <v>56</v>
      </c>
      <c r="M3" s="395" t="s">
        <v>56</v>
      </c>
      <c r="N3" s="395" t="s">
        <v>57</v>
      </c>
      <c r="O3" s="403" t="s">
        <v>58</v>
      </c>
      <c r="P3" s="404" t="s">
        <v>59</v>
      </c>
      <c r="Q3" s="403" t="s">
        <v>60</v>
      </c>
      <c r="R3" s="404" t="s">
        <v>61</v>
      </c>
    </row>
    <row r="4">
      <c r="A4" t="s">
        <v>62</v>
      </c>
      <c r="B4" t="s">
        <v>63</v>
      </c>
      <c r="C4" t="s">
        <v>64</v>
      </c>
      <c r="D4" t="s">
        <v>64</v>
      </c>
      <c r="E4" t="s">
        <v>64</v>
      </c>
      <c r="F4" t="s">
        <v>64</v>
      </c>
      <c r="G4" t="s">
        <v>64</v>
      </c>
      <c r="H4" s="396" t="s">
        <v>65</v>
      </c>
      <c r="I4" s="396" t="s">
        <v>65</v>
      </c>
      <c r="J4" t="s">
        <v>64</v>
      </c>
      <c r="K4" s="396" t="s">
        <v>65</v>
      </c>
      <c r="L4" t="s">
        <v>64</v>
      </c>
      <c r="M4" s="396" t="s">
        <v>65</v>
      </c>
      <c r="N4" s="396" t="s">
        <v>66</v>
      </c>
      <c r="O4" s="396" t="s">
        <v>67</v>
      </c>
      <c r="P4" s="396" t="s">
        <v>67</v>
      </c>
      <c r="Q4" s="397" t="s">
        <v>67</v>
      </c>
      <c r="R4" s="396" t="s">
        <v>68</v>
      </c>
    </row>
    <row r="5">
      <c r="A5" t="s">
        <v>69</v>
      </c>
      <c r="B5" t="s">
        <v>70</v>
      </c>
      <c r="C5" t="s">
        <v>71</v>
      </c>
      <c r="D5" t="s">
        <v>71</v>
      </c>
      <c r="E5" t="s">
        <v>71</v>
      </c>
      <c r="F5" t="s">
        <v>71</v>
      </c>
    </row>
    <row r="6">
      <c r="A6" t="s">
        <v>72</v>
      </c>
      <c r="B6" t="s">
        <v>73</v>
      </c>
      <c r="C6" t="s">
        <v>74</v>
      </c>
      <c r="D6" t="s">
        <v>74</v>
      </c>
      <c r="E6" t="s">
        <v>74</v>
      </c>
      <c r="F6" t="s">
        <v>75</v>
      </c>
    </row>
    <row r="7">
      <c r="A7" t="s">
        <v>76</v>
      </c>
      <c r="B7" t="s">
        <v>77</v>
      </c>
      <c r="C7" t="s">
        <v>77</v>
      </c>
      <c r="D7" t="s">
        <v>77</v>
      </c>
      <c r="E7" t="s">
        <v>77</v>
      </c>
      <c r="F7" t="s">
        <v>77</v>
      </c>
    </row>
    <row r="8">
      <c r="A8" t="s">
        <v>78</v>
      </c>
      <c r="B8" t="s">
        <v>79</v>
      </c>
      <c r="C8" t="s">
        <v>79</v>
      </c>
      <c r="D8" t="s">
        <v>79</v>
      </c>
      <c r="E8" t="s">
        <v>79</v>
      </c>
      <c r="F8" t="s">
        <v>79</v>
      </c>
    </row>
    <row r="9">
      <c r="A9">
        <v>1960</v>
      </c>
      <c r="B9" s="394">
        <v>13442000</v>
      </c>
      <c r="C9" s="394">
        <v>90660000</v>
      </c>
      <c r="D9" s="394">
        <v>16780000</v>
      </c>
      <c r="E9" s="394">
        <v>17609000</v>
      </c>
      <c r="F9" s="394">
        <v>90470000</v>
      </c>
      <c r="G9" s="394"/>
    </row>
    <row r="10">
      <c r="A10">
        <v>1961</v>
      </c>
      <c r="B10" s="394">
        <v>11815000</v>
      </c>
      <c r="C10" s="394">
        <v>90146000</v>
      </c>
      <c r="D10" s="394">
        <v>17662000</v>
      </c>
      <c r="E10" s="394">
        <v>15134000</v>
      </c>
      <c r="F10" s="394">
        <v>105222000</v>
      </c>
      <c r="G10" s="394"/>
    </row>
    <row r="11">
      <c r="A11">
        <v>1962</v>
      </c>
      <c r="B11" s="394">
        <v>13084000</v>
      </c>
      <c r="C11" s="394">
        <v>91559000</v>
      </c>
      <c r="D11" s="394">
        <v>18512000</v>
      </c>
      <c r="E11" s="394">
        <v>15696000</v>
      </c>
      <c r="F11" s="394">
        <v>110391000</v>
      </c>
      <c r="G11" s="394"/>
    </row>
    <row r="12">
      <c r="A12">
        <v>1963</v>
      </c>
      <c r="B12" s="394">
        <v>13022000</v>
      </c>
      <c r="C12" s="394">
        <v>94800000</v>
      </c>
      <c r="D12" s="394">
        <v>20430000</v>
      </c>
      <c r="E12" s="394">
        <v>20355000</v>
      </c>
      <c r="F12" s="394">
        <v>113703000</v>
      </c>
      <c r="G12" s="394"/>
    </row>
    <row r="13">
      <c r="A13">
        <v>1964</v>
      </c>
      <c r="B13" s="394">
        <v>12189000</v>
      </c>
      <c r="C13" s="394">
        <v>92368000</v>
      </c>
      <c r="D13" s="394">
        <v>19157000</v>
      </c>
      <c r="E13" s="394">
        <v>25965000</v>
      </c>
      <c r="F13" s="394">
        <v>124804000</v>
      </c>
      <c r="G13" s="394"/>
    </row>
    <row r="14">
      <c r="A14">
        <v>1965</v>
      </c>
      <c r="B14" s="394">
        <v>12408000</v>
      </c>
      <c r="C14" s="394">
        <v>89570000</v>
      </c>
      <c r="D14" s="394">
        <v>19200000</v>
      </c>
      <c r="E14" s="394">
        <v>31855000</v>
      </c>
      <c r="F14" s="394">
        <v>130311000</v>
      </c>
      <c r="G14" s="394"/>
    </row>
    <row r="15">
      <c r="A15">
        <v>1966</v>
      </c>
      <c r="B15" s="394">
        <v>11965000</v>
      </c>
      <c r="C15" s="394">
        <v>90073000</v>
      </c>
      <c r="D15" s="394">
        <v>19199000</v>
      </c>
      <c r="E15" s="394">
        <v>36511000</v>
      </c>
      <c r="F15" s="394">
        <v>139669000</v>
      </c>
      <c r="G15" s="394"/>
    </row>
    <row r="16">
      <c r="A16">
        <v>1967</v>
      </c>
      <c r="B16" s="394">
        <v>11776000</v>
      </c>
      <c r="C16" s="394">
        <v>90275000</v>
      </c>
      <c r="D16" s="394">
        <v>21324000</v>
      </c>
      <c r="E16" s="394">
        <v>28713000</v>
      </c>
      <c r="F16" s="394">
        <v>137357000</v>
      </c>
      <c r="G16" s="394"/>
      <c r="H16" s="394"/>
    </row>
    <row r="17">
      <c r="A17">
        <v>1968</v>
      </c>
      <c r="B17" s="394">
        <v>11497000</v>
      </c>
      <c r="C17" s="394">
        <v>93275000</v>
      </c>
      <c r="D17" s="394">
        <v>26321000</v>
      </c>
      <c r="E17" s="394">
        <v>25789000</v>
      </c>
      <c r="F17" s="394">
        <v>150093000</v>
      </c>
      <c r="G17" s="394"/>
    </row>
    <row r="18">
      <c r="A18">
        <v>1969</v>
      </c>
      <c r="B18" s="394">
        <v>13319000</v>
      </c>
      <c r="C18" s="394">
        <v>84334000</v>
      </c>
      <c r="D18" s="394">
        <v>27492000</v>
      </c>
      <c r="E18" s="394">
        <v>28881000</v>
      </c>
      <c r="F18" s="394">
        <v>167373000</v>
      </c>
      <c r="G18" s="394"/>
    </row>
    <row r="19">
      <c r="A19">
        <v>1970</v>
      </c>
      <c r="B19" s="394">
        <v>12828000</v>
      </c>
      <c r="C19" s="394">
        <v>96608000</v>
      </c>
      <c r="D19" s="394">
        <v>27646000</v>
      </c>
      <c r="E19" s="394">
        <v>28004000</v>
      </c>
      <c r="F19" s="394">
        <v>178728000</v>
      </c>
      <c r="G19" s="394"/>
    </row>
    <row r="20">
      <c r="A20">
        <v>1971</v>
      </c>
      <c r="B20" s="394">
        <v>13301000</v>
      </c>
      <c r="C20" s="394">
        <v>101638000</v>
      </c>
      <c r="D20" s="394">
        <v>28400000</v>
      </c>
      <c r="E20" s="394">
        <v>32224000</v>
      </c>
      <c r="F20" s="394">
        <v>169342000</v>
      </c>
      <c r="G20" s="394"/>
      <c r="H20" s="394"/>
    </row>
    <row r="21">
      <c r="A21">
        <v>1972</v>
      </c>
      <c r="B21" s="394">
        <v>13782000</v>
      </c>
      <c r="C21" s="394">
        <v>114895000</v>
      </c>
      <c r="D21" s="394">
        <v>48504000</v>
      </c>
      <c r="E21" s="394">
        <v>30590000</v>
      </c>
      <c r="F21" s="394">
        <v>187813000</v>
      </c>
      <c r="G21" s="394"/>
      <c r="H21" s="394"/>
    </row>
    <row r="22">
      <c r="A22">
        <v>1973</v>
      </c>
      <c r="B22" s="394">
        <v>13456000</v>
      </c>
      <c r="C22" s="394">
        <v>124603000</v>
      </c>
      <c r="D22" s="394">
        <v>51438000</v>
      </c>
      <c r="E22" s="394">
        <v>38587000</v>
      </c>
      <c r="F22" s="394">
        <v>210054000</v>
      </c>
      <c r="G22" s="394"/>
      <c r="H22" s="394"/>
    </row>
    <row r="23">
      <c r="A23">
        <v>1974</v>
      </c>
      <c r="B23" s="394">
        <v>13529000</v>
      </c>
      <c r="C23" s="394">
        <v>124943000</v>
      </c>
      <c r="D23" s="394">
        <v>59497000</v>
      </c>
      <c r="E23" s="394">
        <v>36077000</v>
      </c>
      <c r="F23" s="394">
        <v>241547000</v>
      </c>
      <c r="G23" s="394"/>
      <c r="H23" s="394"/>
    </row>
    <row r="24">
      <c r="A24">
        <v>1975</v>
      </c>
      <c r="B24" s="394">
        <v>14896000</v>
      </c>
      <c r="C24" s="394">
        <v>129831000</v>
      </c>
      <c r="D24" s="394">
        <v>94183000</v>
      </c>
      <c r="E24" s="394">
        <v>37542000</v>
      </c>
      <c r="F24" s="394">
        <v>250810000</v>
      </c>
      <c r="G24" s="394"/>
      <c r="H24" s="394"/>
    </row>
    <row r="25">
      <c r="A25">
        <v>1976</v>
      </c>
      <c r="B25" s="394">
        <v>16827000</v>
      </c>
      <c r="C25" s="394">
        <v>148075000</v>
      </c>
      <c r="D25" s="394">
        <v>79525000</v>
      </c>
      <c r="E25" s="394">
        <v>43035000</v>
      </c>
      <c r="F25" s="394">
        <v>248946000</v>
      </c>
      <c r="G25" s="394"/>
      <c r="H25" s="394"/>
    </row>
    <row r="26">
      <c r="A26">
        <v>1977</v>
      </c>
      <c r="B26" s="394">
        <v>15937000</v>
      </c>
      <c r="C26" s="394">
        <v>164754000</v>
      </c>
      <c r="D26" s="394">
        <v>115643000</v>
      </c>
      <c r="E26" s="394">
        <v>40478000</v>
      </c>
      <c r="F26" s="394">
        <v>284035000</v>
      </c>
      <c r="G26" s="394"/>
      <c r="H26" s="394"/>
    </row>
    <row r="27">
      <c r="A27">
        <v>1978</v>
      </c>
      <c r="B27" s="394">
        <v>16198000</v>
      </c>
      <c r="C27" s="394">
        <v>173922000</v>
      </c>
      <c r="D27" s="394">
        <v>132900000</v>
      </c>
      <c r="E27" s="394">
        <v>40516000</v>
      </c>
      <c r="F27" s="394">
        <v>292168000</v>
      </c>
      <c r="G27" s="394"/>
      <c r="H27" s="394"/>
    </row>
    <row r="28">
      <c r="A28">
        <v>1979</v>
      </c>
      <c r="B28" s="394">
        <v>16852000</v>
      </c>
      <c r="C28" s="394">
        <v>178573000</v>
      </c>
      <c r="D28" s="394">
        <v>141572000</v>
      </c>
      <c r="E28" s="394">
        <v>43945000</v>
      </c>
      <c r="F28" s="394">
        <v>313602000</v>
      </c>
      <c r="G28" s="394"/>
      <c r="H28" s="394"/>
    </row>
    <row r="29">
      <c r="A29">
        <v>1980</v>
      </c>
      <c r="B29" s="394">
        <v>15245000</v>
      </c>
      <c r="C29" s="394">
        <v>171141000</v>
      </c>
      <c r="D29" s="394">
        <v>139850000</v>
      </c>
      <c r="E29" s="394">
        <v>45826000</v>
      </c>
      <c r="F29" s="394">
        <v>312475000</v>
      </c>
      <c r="G29" s="394"/>
      <c r="H29" s="394"/>
    </row>
    <row r="30">
      <c r="A30">
        <v>1981</v>
      </c>
      <c r="B30" s="394">
        <v>14653000</v>
      </c>
      <c r="C30" s="394">
        <v>156191000</v>
      </c>
      <c r="D30" s="394">
        <v>136034000</v>
      </c>
      <c r="E30" s="394">
        <v>44652000</v>
      </c>
      <c r="F30" s="394">
        <v>320483000</v>
      </c>
      <c r="G30" s="394"/>
      <c r="H30" s="394"/>
    </row>
    <row r="31">
      <c r="A31">
        <v>1982</v>
      </c>
      <c r="B31" s="394">
        <v>15228000</v>
      </c>
      <c r="C31" s="394">
        <v>150117000</v>
      </c>
      <c r="D31" s="394">
        <v>150599000</v>
      </c>
      <c r="E31" s="394">
        <v>37951000</v>
      </c>
      <c r="F31" s="394">
        <v>299451000</v>
      </c>
      <c r="G31" s="394"/>
      <c r="H31" s="394"/>
    </row>
    <row r="32">
      <c r="A32">
        <v>1983</v>
      </c>
      <c r="B32" s="394">
        <v>14430000</v>
      </c>
      <c r="C32" s="394">
        <v>148671000</v>
      </c>
      <c r="D32" s="394">
        <v>172055000</v>
      </c>
      <c r="E32" s="394">
        <v>43086000</v>
      </c>
      <c r="F32" s="394">
        <v>322677000</v>
      </c>
      <c r="G32" s="394"/>
      <c r="H32" s="394"/>
    </row>
    <row r="33">
      <c r="A33">
        <v>1984</v>
      </c>
      <c r="B33" s="394">
        <v>14000000</v>
      </c>
      <c r="C33" s="394">
        <v>138505000</v>
      </c>
      <c r="D33" s="394">
        <v>177374000</v>
      </c>
      <c r="E33" s="394">
        <v>64770000</v>
      </c>
      <c r="F33" s="394">
        <v>341042000</v>
      </c>
      <c r="G33" s="394"/>
      <c r="H33" s="394"/>
    </row>
    <row r="34">
      <c r="A34">
        <v>1985</v>
      </c>
      <c r="B34" s="394">
        <v>13569000</v>
      </c>
      <c r="C34" s="394">
        <v>123334000</v>
      </c>
      <c r="D34" s="394">
        <v>190892000</v>
      </c>
      <c r="E34" s="394">
        <v>58128000</v>
      </c>
      <c r="F34" s="394">
        <v>326687000</v>
      </c>
      <c r="G34" s="394"/>
      <c r="H34" s="394"/>
    </row>
    <row r="35">
      <c r="A35">
        <v>1986</v>
      </c>
      <c r="B35" s="394">
        <v>11360000</v>
      </c>
      <c r="C35" s="394">
        <v>119281000</v>
      </c>
      <c r="D35" s="394">
        <v>179508000</v>
      </c>
      <c r="E35" s="394">
        <v>50991000</v>
      </c>
      <c r="F35" s="394">
        <v>299093000</v>
      </c>
      <c r="G35" s="394"/>
      <c r="H35" s="394"/>
    </row>
    <row r="36">
      <c r="A36">
        <v>1987</v>
      </c>
      <c r="B36" s="394">
        <v>13106000</v>
      </c>
      <c r="C36" s="394">
        <v>117514000</v>
      </c>
      <c r="D36" s="394">
        <v>142916000</v>
      </c>
      <c r="E36" s="394">
        <v>57391000</v>
      </c>
      <c r="F36" s="394">
        <v>327481000</v>
      </c>
      <c r="G36" s="394"/>
      <c r="H36" s="394"/>
    </row>
    <row r="37">
      <c r="A37">
        <v>1988</v>
      </c>
      <c r="B37" s="394">
        <v>13365000</v>
      </c>
      <c r="C37" s="394">
        <v>112596000</v>
      </c>
      <c r="D37" s="394">
        <v>155424000</v>
      </c>
      <c r="E37" s="394">
        <v>64711000</v>
      </c>
      <c r="F37" s="394">
        <v>333595000</v>
      </c>
      <c r="G37" s="394"/>
      <c r="H37" s="394"/>
    </row>
    <row r="38">
      <c r="A38">
        <v>1989</v>
      </c>
      <c r="B38" s="394">
        <v>12558000</v>
      </c>
      <c r="C38" s="394">
        <v>107825000</v>
      </c>
      <c r="D38" s="394">
        <v>165274000</v>
      </c>
      <c r="E38" s="394">
        <v>60627000</v>
      </c>
      <c r="F38" s="394">
        <v>335516000</v>
      </c>
      <c r="G38" s="394"/>
      <c r="H38" s="394"/>
    </row>
    <row r="39">
      <c r="A39">
        <v>1990</v>
      </c>
      <c r="B39" s="394">
        <v>12421000</v>
      </c>
      <c r="C39" s="394">
        <v>106185000</v>
      </c>
      <c r="D39" s="394">
        <v>182153000</v>
      </c>
      <c r="E39" s="394">
        <v>61725000</v>
      </c>
      <c r="F39" s="394">
        <v>335654000</v>
      </c>
      <c r="G39" s="394"/>
      <c r="H39" s="394"/>
    </row>
    <row r="40">
      <c r="A40">
        <v>1991</v>
      </c>
      <c r="B40" s="394">
        <v>12108000</v>
      </c>
      <c r="C40" s="394">
        <v>102537000</v>
      </c>
      <c r="D40" s="394">
        <v>190703000</v>
      </c>
      <c r="E40" s="394">
        <v>60278000</v>
      </c>
      <c r="F40" s="394">
        <v>327920000</v>
      </c>
      <c r="G40" s="394"/>
      <c r="H40" s="394"/>
      <c r="I40" s="394"/>
      <c r="J40" s="394"/>
    </row>
    <row r="41">
      <c r="A41">
        <v>1992</v>
      </c>
      <c r="B41" s="394">
        <v>12979000</v>
      </c>
      <c r="C41" s="394">
        <v>102371000</v>
      </c>
      <c r="D41" s="394">
        <v>198014000</v>
      </c>
      <c r="E41" s="394">
        <v>76089000</v>
      </c>
      <c r="F41" s="394">
        <v>357315000</v>
      </c>
      <c r="G41" s="394"/>
      <c r="H41" s="394"/>
      <c r="I41" s="394"/>
      <c r="J41" s="394"/>
    </row>
    <row r="42">
      <c r="A42">
        <v>1993</v>
      </c>
      <c r="B42" s="394">
        <v>11323000</v>
      </c>
      <c r="C42" s="394">
        <v>89391000</v>
      </c>
      <c r="D42" s="394">
        <v>196442000</v>
      </c>
      <c r="E42" s="394">
        <v>82331000</v>
      </c>
      <c r="F42" s="394">
        <v>342461000</v>
      </c>
      <c r="G42" s="394"/>
      <c r="H42" s="394"/>
      <c r="I42" s="394"/>
      <c r="J42" s="394"/>
    </row>
    <row r="43">
      <c r="A43">
        <v>1994</v>
      </c>
      <c r="B43" s="394">
        <v>12482000</v>
      </c>
      <c r="C43" s="394">
        <v>88104000</v>
      </c>
      <c r="D43" s="394">
        <v>195789000</v>
      </c>
      <c r="E43" s="394">
        <v>74096000</v>
      </c>
      <c r="F43" s="394">
        <v>353538000</v>
      </c>
      <c r="G43" s="394"/>
      <c r="H43" s="394"/>
      <c r="I43" s="394"/>
      <c r="J43" s="394"/>
    </row>
    <row r="44">
      <c r="A44">
        <v>1995</v>
      </c>
      <c r="B44" s="394">
        <v>13178000</v>
      </c>
      <c r="C44" s="394">
        <v>92928000</v>
      </c>
      <c r="D44" s="394">
        <v>205348000</v>
      </c>
      <c r="E44" s="394">
        <v>66417000</v>
      </c>
      <c r="F44" s="394">
        <v>364661000</v>
      </c>
      <c r="G44" s="394"/>
      <c r="H44" s="394"/>
      <c r="I44" s="394"/>
      <c r="J44" s="394"/>
    </row>
    <row r="45">
      <c r="A45">
        <v>1996</v>
      </c>
      <c r="B45" s="394">
        <v>12805000</v>
      </c>
      <c r="C45" s="394">
        <v>100560000</v>
      </c>
      <c r="D45" s="394">
        <v>229713000</v>
      </c>
      <c r="E45" s="394">
        <v>67092000</v>
      </c>
      <c r="F45" s="394">
        <v>380621000</v>
      </c>
      <c r="G45" s="394"/>
      <c r="H45" s="394"/>
    </row>
    <row r="46">
      <c r="A46">
        <v>1997</v>
      </c>
      <c r="B46" s="394">
        <v>14244000</v>
      </c>
      <c r="C46" s="394">
        <v>104113000</v>
      </c>
      <c r="D46" s="394">
        <v>252884000</v>
      </c>
      <c r="E46" s="394">
        <v>102323000</v>
      </c>
      <c r="F46" s="394">
        <v>417372000</v>
      </c>
      <c r="G46" s="394"/>
      <c r="H46" s="394"/>
    </row>
    <row r="47">
      <c r="A47">
        <v>1998</v>
      </c>
      <c r="B47" s="394">
        <v>17769000</v>
      </c>
      <c r="C47" s="394">
        <v>110839000</v>
      </c>
      <c r="D47" s="394">
        <v>277258000</v>
      </c>
      <c r="E47" s="394">
        <v>128750000</v>
      </c>
      <c r="F47" s="394">
        <v>411140000</v>
      </c>
      <c r="G47" s="394"/>
      <c r="H47" s="394"/>
    </row>
    <row r="48">
      <c r="A48">
        <v>1999</v>
      </c>
      <c r="B48" s="394">
        <v>24208000</v>
      </c>
      <c r="C48" s="394">
        <v>110658000</v>
      </c>
      <c r="D48" s="394">
        <v>310312000</v>
      </c>
      <c r="E48" s="394">
        <v>149094000</v>
      </c>
      <c r="F48" s="394">
        <v>425884000</v>
      </c>
      <c r="G48" s="394"/>
      <c r="H48" s="394"/>
    </row>
    <row r="49">
      <c r="A49">
        <v>2000</v>
      </c>
      <c r="B49" s="394">
        <v>23088000</v>
      </c>
      <c r="C49" s="394">
        <v>122527000</v>
      </c>
      <c r="D49" s="394">
        <v>400668000</v>
      </c>
      <c r="E49" s="394">
        <v>133023000</v>
      </c>
      <c r="F49" s="394">
        <v>370209000</v>
      </c>
      <c r="G49" s="394"/>
      <c r="H49" s="394"/>
    </row>
    <row r="50">
      <c r="A50">
        <v>2001</v>
      </c>
      <c r="B50" s="394">
        <v>24360000</v>
      </c>
      <c r="C50" s="394">
        <v>129232000</v>
      </c>
      <c r="D50" s="394">
        <v>366589000</v>
      </c>
      <c r="E50" s="394">
        <v>169750000</v>
      </c>
      <c r="F50" s="394">
        <v>407046000</v>
      </c>
      <c r="G50" s="394"/>
      <c r="H50" s="394"/>
    </row>
    <row r="51">
      <c r="A51">
        <v>2002</v>
      </c>
      <c r="B51" s="394">
        <v>25782000</v>
      </c>
      <c r="C51" s="394">
        <v>138416000</v>
      </c>
      <c r="D51" s="394">
        <v>409441000</v>
      </c>
      <c r="E51" s="394">
        <v>165900000</v>
      </c>
      <c r="F51" s="394">
        <v>419223000</v>
      </c>
      <c r="G51" s="394"/>
      <c r="H51" s="394"/>
    </row>
    <row r="52">
      <c r="A52">
        <v>2003</v>
      </c>
      <c r="B52" s="394">
        <v>25160000</v>
      </c>
      <c r="C52" s="394">
        <v>144372000</v>
      </c>
      <c r="D52" s="394">
        <v>437805000</v>
      </c>
      <c r="E52" s="394">
        <v>170866000</v>
      </c>
      <c r="F52" s="394">
        <v>393535000</v>
      </c>
      <c r="G52" s="394"/>
      <c r="H52" s="394"/>
    </row>
    <row r="53">
      <c r="A53">
        <v>2004</v>
      </c>
      <c r="B53" s="394">
        <v>20732000</v>
      </c>
      <c r="C53" s="394">
        <v>141453640</v>
      </c>
      <c r="D53" s="394">
        <v>511806140</v>
      </c>
      <c r="E53" s="394">
        <v>132285850</v>
      </c>
      <c r="F53" s="394">
        <v>453775130</v>
      </c>
      <c r="G53" s="394"/>
      <c r="H53" s="394"/>
    </row>
    <row r="54">
      <c r="A54">
        <v>2005</v>
      </c>
      <c r="B54" s="394">
        <v>11612600</v>
      </c>
      <c r="C54" s="394">
        <v>134962040</v>
      </c>
      <c r="D54" s="394">
        <v>422282240</v>
      </c>
      <c r="E54" s="394">
        <v>242704010</v>
      </c>
      <c r="F54" s="394">
        <v>474786660</v>
      </c>
      <c r="G54" s="394"/>
      <c r="H54" s="394"/>
    </row>
    <row r="55">
      <c r="A55">
        <v>2006</v>
      </c>
      <c r="B55" s="394">
        <v>9823000</v>
      </c>
      <c r="C55" s="394">
        <v>136472800</v>
      </c>
      <c r="D55" s="394">
        <v>542013440</v>
      </c>
      <c r="E55" s="394">
        <v>161060250</v>
      </c>
      <c r="F55" s="394">
        <v>391701910</v>
      </c>
      <c r="G55" s="394"/>
      <c r="H55" s="394"/>
      <c r="I55" s="394"/>
      <c r="J55" s="394"/>
    </row>
    <row r="56">
      <c r="A56">
        <v>2007</v>
      </c>
      <c r="B56" s="394">
        <v>6088000</v>
      </c>
      <c r="C56" s="394">
        <v>135297980</v>
      </c>
      <c r="D56" s="394">
        <v>619842830</v>
      </c>
      <c r="E56" s="394">
        <v>77194920</v>
      </c>
      <c r="F56" s="394">
        <v>465649280</v>
      </c>
      <c r="G56" s="394"/>
      <c r="H56" s="394"/>
      <c r="I56" s="394"/>
      <c r="J56" s="394"/>
    </row>
    <row r="57">
      <c r="A57">
        <v>2008</v>
      </c>
      <c r="B57" s="394">
        <v>4581400</v>
      </c>
      <c r="C57" s="394">
        <v>133977340</v>
      </c>
      <c r="D57" s="394">
        <v>542841050</v>
      </c>
      <c r="E57" s="394">
        <v>102485390</v>
      </c>
      <c r="F57" s="394">
        <v>475449480</v>
      </c>
      <c r="G57" s="394"/>
      <c r="H57" s="394"/>
      <c r="I57" s="394"/>
      <c r="J57" s="394"/>
    </row>
    <row r="58">
      <c r="A58">
        <v>2009</v>
      </c>
      <c r="B58" s="394">
        <v>5617960</v>
      </c>
      <c r="C58" s="394">
        <v>148717200</v>
      </c>
      <c r="D58" s="394">
        <v>593987990</v>
      </c>
      <c r="E58" s="394">
        <v>89778940</v>
      </c>
      <c r="F58" s="394">
        <v>568442700</v>
      </c>
      <c r="G58" s="394"/>
      <c r="H58" s="394"/>
      <c r="I58" s="394"/>
      <c r="J58" s="394"/>
    </row>
    <row r="59">
      <c r="A59">
        <v>2010</v>
      </c>
      <c r="B59" s="394">
        <v>4189000</v>
      </c>
      <c r="C59" s="394">
        <v>153674908</v>
      </c>
      <c r="D59" s="394">
        <v>719341947</v>
      </c>
      <c r="E59" s="394">
        <v>58689347</v>
      </c>
      <c r="F59" s="394">
        <v>582382381</v>
      </c>
      <c r="G59" s="394"/>
      <c r="H59" s="394"/>
      <c r="I59" s="394"/>
      <c r="J59" s="394"/>
    </row>
    <row r="60">
      <c r="A60">
        <v>2011</v>
      </c>
      <c r="B60" s="394">
        <v>4704000</v>
      </c>
      <c r="C60" s="394">
        <v>157676300</v>
      </c>
      <c r="D60" s="394">
        <v>816344262</v>
      </c>
      <c r="E60" s="394">
        <v>65509448</v>
      </c>
      <c r="F60" s="394">
        <v>506714149</v>
      </c>
      <c r="G60" s="394"/>
      <c r="H60" s="394"/>
      <c r="I60" s="394"/>
      <c r="J60" s="394"/>
    </row>
    <row r="61">
      <c r="A61">
        <v>2012</v>
      </c>
      <c r="B61" s="394">
        <v>3386000</v>
      </c>
      <c r="C61" s="394">
        <v>163041000</v>
      </c>
      <c r="D61" s="394">
        <v>850488000</v>
      </c>
      <c r="E61" s="394">
        <v>42822000</v>
      </c>
      <c r="F61" s="394">
        <v>518603000</v>
      </c>
      <c r="G61" s="394"/>
      <c r="H61" s="394"/>
      <c r="I61" s="394"/>
      <c r="J61" s="394"/>
    </row>
    <row r="62">
      <c r="A62">
        <v>2013</v>
      </c>
      <c r="B62" s="394">
        <v>3736000</v>
      </c>
      <c r="C62" s="394">
        <v>184193000</v>
      </c>
      <c r="D62" s="394">
        <v>823715000</v>
      </c>
      <c r="E62" s="394">
        <v>53390000</v>
      </c>
      <c r="F62" s="394">
        <v>596465000</v>
      </c>
      <c r="G62" s="394"/>
      <c r="H62" s="394"/>
      <c r="I62" s="394"/>
      <c r="J62" s="394"/>
    </row>
    <row r="63">
      <c r="A63">
        <v>2014</v>
      </c>
      <c r="B63" s="394">
        <v>3907000</v>
      </c>
      <c r="C63" s="394">
        <v>177436000</v>
      </c>
      <c r="D63" s="394">
        <v>890594000</v>
      </c>
      <c r="E63" s="394">
        <v>43303000</v>
      </c>
      <c r="F63" s="394">
        <v>668565000</v>
      </c>
      <c r="G63" s="394"/>
      <c r="H63" s="394"/>
      <c r="I63" s="394"/>
      <c r="J63" s="394"/>
    </row>
    <row r="64">
      <c r="A64">
        <v>2015</v>
      </c>
      <c r="B64" s="394"/>
      <c r="C64" s="394">
        <v>200359000</v>
      </c>
      <c r="D64" s="394">
        <v>936056000</v>
      </c>
      <c r="E64" s="394">
        <v>40294000</v>
      </c>
      <c r="F64" s="394">
        <v>736729000</v>
      </c>
      <c r="G64" s="394">
        <f>H64+I64</f>
        <v>201190000</v>
      </c>
      <c r="H64" s="398">
        <v>57739000</v>
      </c>
      <c r="I64" s="398">
        <v>143451000</v>
      </c>
      <c r="J64" s="405">
        <f>K64*1000/$J$113</f>
        <v>713720280.00000012</v>
      </c>
      <c r="K64" s="399">
        <v>849667000</v>
      </c>
      <c r="L64" s="405">
        <f>M64*1000/$J$112</f>
        <v>100437960.00000001</v>
      </c>
      <c r="M64" s="398">
        <v>119569000</v>
      </c>
      <c r="N64" s="398">
        <v>19473138</v>
      </c>
      <c r="O64" s="400">
        <v>795</v>
      </c>
      <c r="P64" s="400">
        <v>690</v>
      </c>
      <c r="Q64" s="401">
        <v>431.25799999999998</v>
      </c>
      <c r="R64" s="400">
        <v>3247</v>
      </c>
    </row>
    <row r="65">
      <c r="A65">
        <v>2016</v>
      </c>
      <c r="B65" s="394">
        <v>4314000</v>
      </c>
      <c r="C65" s="394">
        <v>230690000</v>
      </c>
      <c r="D65" s="394">
        <v>1067121000</v>
      </c>
      <c r="E65" s="394">
        <v>49307000</v>
      </c>
      <c r="F65" s="394">
        <v>787328000</v>
      </c>
      <c r="G65" s="394">
        <f t="shared" ref="G65:G70" si="0">H65+I65</f>
        <v>230810000</v>
      </c>
      <c r="H65" s="398">
        <v>63198000</v>
      </c>
      <c r="I65" s="398">
        <v>167612000</v>
      </c>
      <c r="J65" s="405">
        <f t="shared" ref="J65:J70" si="1">K65*1000/$J$113</f>
        <v>866922840.00000012</v>
      </c>
      <c r="K65" s="399">
        <v>1032051000</v>
      </c>
      <c r="L65" s="405">
        <f t="shared" ref="L65:L70" si="2">M65*1000/$J$112</f>
        <v>91669200.000000015</v>
      </c>
      <c r="M65" s="398">
        <v>109130000</v>
      </c>
      <c r="N65" s="398">
        <v>22073053</v>
      </c>
      <c r="O65" s="400">
        <v>708</v>
      </c>
      <c r="P65" s="400">
        <v>605</v>
      </c>
      <c r="Q65" s="401">
        <v>301.70699999999999</v>
      </c>
      <c r="R65" s="400">
        <v>2931</v>
      </c>
    </row>
    <row r="66">
      <c r="A66">
        <v>2017</v>
      </c>
      <c r="B66" s="394">
        <v>4236500</v>
      </c>
      <c r="C66" s="394">
        <v>267485000</v>
      </c>
      <c r="D66" s="394">
        <v>1121991733</v>
      </c>
      <c r="E66" s="394">
        <v>41095660</v>
      </c>
      <c r="F66" s="394">
        <v>744307611</v>
      </c>
      <c r="G66" s="394">
        <f t="shared" si="0"/>
        <v>269203000</v>
      </c>
      <c r="H66" s="398">
        <v>71046000</v>
      </c>
      <c r="I66" s="398">
        <v>198157000</v>
      </c>
      <c r="J66" s="405">
        <f t="shared" si="1"/>
        <v>942558960.00000012</v>
      </c>
      <c r="K66" s="399">
        <v>1122094000</v>
      </c>
      <c r="L66" s="405">
        <f t="shared" si="2"/>
        <v>83901720.000000015</v>
      </c>
      <c r="M66" s="398">
        <v>99883000</v>
      </c>
      <c r="N66" s="398">
        <v>24293499</v>
      </c>
      <c r="O66" s="400">
        <v>695</v>
      </c>
      <c r="P66" s="400">
        <v>595</v>
      </c>
      <c r="Q66" s="401">
        <v>306.66300000000001</v>
      </c>
      <c r="R66" s="400">
        <v>2885</v>
      </c>
    </row>
    <row r="67">
      <c r="A67">
        <v>2018</v>
      </c>
      <c r="G67" s="394">
        <f t="shared" si="0"/>
        <v>305396000</v>
      </c>
      <c r="H67" s="398">
        <v>68536000</v>
      </c>
      <c r="I67" s="398">
        <v>236860000</v>
      </c>
      <c r="J67" s="405">
        <f t="shared" si="1"/>
        <v>1013576760.0000001</v>
      </c>
      <c r="K67" s="399">
        <v>1206639000</v>
      </c>
      <c r="L67" s="405">
        <f t="shared" si="2"/>
        <v>94830960.000000015</v>
      </c>
      <c r="M67" s="398">
        <v>112894000</v>
      </c>
      <c r="N67" s="398">
        <v>26574161</v>
      </c>
      <c r="O67" s="400">
        <v>695</v>
      </c>
      <c r="P67" s="400">
        <v>595</v>
      </c>
      <c r="Q67" s="401">
        <v>371.35899999999998</v>
      </c>
      <c r="R67" s="400">
        <v>2885</v>
      </c>
    </row>
    <row r="68">
      <c r="A68">
        <v>2019</v>
      </c>
      <c r="G68" s="394">
        <f t="shared" si="0"/>
        <v>352975000</v>
      </c>
      <c r="H68" s="398">
        <v>78668000</v>
      </c>
      <c r="I68" s="398">
        <v>274307000</v>
      </c>
      <c r="J68" s="405">
        <f t="shared" si="1"/>
        <v>1103039280</v>
      </c>
      <c r="K68" s="399">
        <v>1313142000</v>
      </c>
      <c r="L68" s="405">
        <f t="shared" si="2"/>
        <v>94827600.000000015</v>
      </c>
      <c r="M68" s="398">
        <v>112890000</v>
      </c>
      <c r="N68" s="398">
        <v>28052471</v>
      </c>
      <c r="O68" s="400">
        <v>738</v>
      </c>
      <c r="P68" s="400">
        <v>627</v>
      </c>
      <c r="Q68" s="401">
        <v>360.26600000000002</v>
      </c>
      <c r="R68" s="400">
        <v>2885</v>
      </c>
    </row>
    <row r="69">
      <c r="A69">
        <v>2020</v>
      </c>
      <c r="G69" s="394">
        <f t="shared" si="0"/>
        <v>355021000</v>
      </c>
      <c r="H69" s="398">
        <v>79930000</v>
      </c>
      <c r="I69" s="398">
        <v>275091000</v>
      </c>
      <c r="J69" s="405">
        <f t="shared" si="1"/>
        <v>1064543760.0000001</v>
      </c>
      <c r="K69" s="399">
        <v>1267314000</v>
      </c>
      <c r="L69" s="405">
        <f t="shared" si="2"/>
        <v>93202200.000000015</v>
      </c>
      <c r="M69" s="398">
        <v>110955000</v>
      </c>
      <c r="N69" s="398">
        <v>29210238</v>
      </c>
      <c r="O69" s="400">
        <v>775</v>
      </c>
      <c r="P69" s="400">
        <v>655</v>
      </c>
      <c r="Q69" s="401">
        <v>272.79399999999998</v>
      </c>
      <c r="R69" s="400">
        <v>2885</v>
      </c>
    </row>
    <row r="70">
      <c r="A70">
        <v>2021</v>
      </c>
      <c r="G70" s="394">
        <f t="shared" si="0"/>
        <v>426074000</v>
      </c>
      <c r="H70" s="398">
        <v>81627000</v>
      </c>
      <c r="I70" s="398">
        <v>344447000</v>
      </c>
      <c r="J70" s="405">
        <f t="shared" si="1"/>
        <v>1103668440</v>
      </c>
      <c r="K70" s="399">
        <v>1313891000</v>
      </c>
      <c r="L70" s="405">
        <f t="shared" si="2"/>
        <v>90266400.000000015</v>
      </c>
      <c r="M70" s="398">
        <v>107460000</v>
      </c>
      <c r="N70" s="398">
        <v>32115751</v>
      </c>
      <c r="O70" s="400">
        <v>775</v>
      </c>
      <c r="P70" s="400">
        <v>655</v>
      </c>
      <c r="Q70" s="401">
        <v>375.71</v>
      </c>
      <c r="R70" s="400">
        <v>2885</v>
      </c>
    </row>
    <row r="71">
      <c r="A71">
        <v>2022</v>
      </c>
      <c r="F71" s="394">
        <f t="shared" ref="F71:F77" si="3">(H64+I64)*1000/$J$109</f>
        <v>146868699.99999997</v>
      </c>
      <c r="H71" s="398" t="s">
        <v>80</v>
      </c>
      <c r="I71" s="398" t="s">
        <v>80</v>
      </c>
      <c r="J71" s="405"/>
      <c r="K71" s="399" t="s">
        <v>81</v>
      </c>
      <c r="L71" s="394"/>
      <c r="M71" s="398" t="s">
        <v>80</v>
      </c>
      <c r="N71" s="398">
        <v>26761214</v>
      </c>
      <c r="O71" s="400">
        <v>837</v>
      </c>
      <c r="P71" s="400">
        <v>655</v>
      </c>
      <c r="Q71" s="401">
        <v>509.77600000000001</v>
      </c>
      <c r="R71" s="400">
        <v>2885</v>
      </c>
    </row>
    <row r="72">
      <c r="F72" s="394">
        <f t="shared" si="3"/>
        <v>168491299.99999997</v>
      </c>
    </row>
    <row r="73">
      <c r="F73" s="394">
        <f t="shared" si="3"/>
        <v>196518189.99999997</v>
      </c>
    </row>
    <row r="74">
      <c r="F74" s="394">
        <f t="shared" si="3"/>
        <v>222939079.99999997</v>
      </c>
    </row>
    <row r="75">
      <c r="F75" s="394">
        <f t="shared" si="3"/>
        <v>257671749.99999997</v>
      </c>
    </row>
    <row r="76">
      <c r="F76" s="394">
        <f t="shared" si="3"/>
        <v>259165329.99999997</v>
      </c>
    </row>
    <row r="77">
      <c r="F77" s="394">
        <f t="shared" si="3"/>
        <v>311034019.99999994</v>
      </c>
    </row>
    <row r="108">
      <c r="E108" t="s">
        <v>82</v>
      </c>
      <c r="F108" t="s">
        <v>83</v>
      </c>
      <c r="G108" t="s">
        <v>84</v>
      </c>
      <c r="H108" t="s">
        <v>85</v>
      </c>
      <c r="I108" t="s">
        <v>86</v>
      </c>
    </row>
    <row r="109">
      <c r="E109" t="s">
        <v>87</v>
      </c>
      <c r="F109">
        <v>730</v>
      </c>
      <c r="G109">
        <v>1E-3</v>
      </c>
      <c r="H109">
        <f>1/1000</f>
        <v>1E-3</v>
      </c>
      <c r="I109">
        <f>H109*F109*G109</f>
        <v>7.2999999999999996E-4</v>
      </c>
      <c r="J109">
        <f>1/I109</f>
        <v>1369.8630136986303</v>
      </c>
    </row>
    <row r="110">
      <c r="E110" t="s">
        <v>88</v>
      </c>
      <c r="F110">
        <v>580</v>
      </c>
      <c r="G110">
        <v>1E-3</v>
      </c>
      <c r="H110">
        <f>1/1000</f>
        <v>1E-3</v>
      </c>
      <c r="I110">
        <f>H110*F110*G110</f>
        <v>5.8E-4</v>
      </c>
      <c r="J110">
        <f>1/I110</f>
        <v>1724.1379310344828</v>
      </c>
    </row>
    <row r="111">
      <c r="E111" t="s">
        <v>89</v>
      </c>
      <c r="F111">
        <v>510</v>
      </c>
      <c r="G111">
        <v>1E-3</v>
      </c>
      <c r="H111">
        <f>1/1000</f>
        <v>1E-3</v>
      </c>
      <c r="I111">
        <f>H111*F111*G111</f>
        <v>5.1000000000000004E-4</v>
      </c>
      <c r="J111">
        <f>1/I111</f>
        <v>1960.7843137254902</v>
      </c>
    </row>
    <row r="112">
      <c r="E112" t="s">
        <v>90</v>
      </c>
      <c r="F112">
        <v>840</v>
      </c>
      <c r="G112">
        <v>1E-3</v>
      </c>
      <c r="H112">
        <f>1/1000</f>
        <v>1E-3</v>
      </c>
      <c r="I112">
        <f>H112*F112*G112</f>
        <v>8.4000000000000003E-4</v>
      </c>
      <c r="J112">
        <f>1/I112</f>
        <v>1190.4761904761904</v>
      </c>
    </row>
    <row r="113">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3" customWidth="true"/>
    <col min="2" max="2" width="10.6640625" style="413" customWidth="true"/>
    <col min="3" max="4" width="13.44140625" style="413" customWidth="true"/>
    <col min="5" max="6" width="10.109375" style="413" customWidth="true"/>
    <col min="7" max="7" width="15.6640625" style="413" hidden="true" customWidth="true"/>
    <col min="8" max="10" width="15.6640625" style="413" customWidth="true"/>
    <col min="11" max="17" width="9.88671875" style="413" customWidth="true"/>
    <col min="18" max="20" width="10.33203125" style="413" customWidth="true"/>
    <col min="21" max="23" width="11.33203125" style="413" customWidth="true"/>
    <col min="24" max="24" width="15.33203125" style="413" customWidth="true"/>
    <col min="25" max="25" width="16.33203125" style="413" customWidth="true"/>
    <col min="26" max="28" width="15.88671875" style="413" customWidth="true"/>
    <col min="29" max="29" width="11.33203125" style="413" customWidth="true"/>
    <col min="30" max="30" width="11.33203125" style="413" hidden="true" customWidth="true"/>
    <col min="31" max="33" width="11.33203125" style="413" customWidth="true"/>
    <col min="34" max="39" width="11.33203125" style="413" hidden="true" customWidth="true"/>
    <col min="40" max="53" width="11.33203125" style="413" customWidth="true"/>
    <col min="54" max="55" width="11.5546875" style="413"/>
    <col min="56" max="56" width="15.6640625" style="413" customWidth="true"/>
    <col min="57" max="16384" width="11.5546875" style="413"/>
  </cols>
  <sheetData>
    <row r="1">
      <c r="F1" s="413" t="s">
        <v>92</v>
      </c>
      <c r="H1" s="413" t="s">
        <v>93</v>
      </c>
      <c r="J1" s="413" t="s">
        <v>94</v>
      </c>
      <c r="L1" s="413" t="s">
        <v>95</v>
      </c>
      <c r="M1" s="413" t="s">
        <v>96</v>
      </c>
      <c r="N1" s="413" t="s">
        <v>97</v>
      </c>
      <c r="Q1" s="413" t="s">
        <v>98</v>
      </c>
      <c r="R1" s="413" t="s">
        <v>99</v>
      </c>
      <c r="S1" s="413" t="s">
        <v>100</v>
      </c>
      <c r="T1" s="413" t="s">
        <v>101</v>
      </c>
      <c r="V1" s="413" t="s">
        <v>102</v>
      </c>
      <c r="W1" s="413" t="s">
        <v>103</v>
      </c>
      <c r="Y1" s="413" t="s">
        <v>104</v>
      </c>
      <c r="Z1" s="413" t="s">
        <v>105</v>
      </c>
      <c r="AA1" s="413" t="s">
        <v>106</v>
      </c>
      <c r="AC1" s="413" t="s">
        <v>107</v>
      </c>
      <c r="AE1" s="413" t="s">
        <v>108</v>
      </c>
      <c r="AF1" s="413" t="s">
        <v>109</v>
      </c>
      <c r="AG1" s="413" t="s">
        <v>110</v>
      </c>
    </row>
    <row r="2">
      <c r="S2" s="842" t="s">
        <v>111</v>
      </c>
      <c r="T2" s="842"/>
      <c r="U2" s="842"/>
      <c r="V2" s="842"/>
      <c r="W2" s="842"/>
      <c r="X2" s="842"/>
      <c r="Y2" s="842"/>
      <c r="Z2" s="842"/>
      <c r="AA2" s="842"/>
    </row>
    <row r="3" ht="30.6" customHeight="true">
      <c r="A3" s="416" t="s">
        <v>112</v>
      </c>
      <c r="B3" s="840" t="s">
        <v>33</v>
      </c>
      <c r="C3" s="840"/>
      <c r="D3" s="840"/>
      <c r="E3" s="840"/>
      <c r="F3" s="845" t="s">
        <v>113</v>
      </c>
      <c r="G3" s="845"/>
      <c r="H3" s="845"/>
      <c r="I3" s="845"/>
      <c r="J3" s="846" t="s">
        <v>114</v>
      </c>
      <c r="K3" s="846"/>
      <c r="L3" s="846"/>
      <c r="M3" s="846"/>
      <c r="N3" s="846"/>
      <c r="O3" s="846"/>
      <c r="P3" s="846"/>
      <c r="Q3" s="846"/>
      <c r="R3" s="846"/>
      <c r="S3" s="841" t="s">
        <v>115</v>
      </c>
      <c r="T3" s="841"/>
      <c r="U3" s="841"/>
      <c r="V3" s="414" t="s">
        <v>36</v>
      </c>
      <c r="W3" s="414" t="s">
        <v>36</v>
      </c>
      <c r="X3" s="414" t="s">
        <v>36</v>
      </c>
      <c r="Y3" s="415" t="s">
        <v>35</v>
      </c>
      <c r="Z3" s="843" t="s">
        <v>116</v>
      </c>
      <c r="AA3" s="843"/>
      <c r="AB3" s="843"/>
      <c r="AC3" s="844" t="s">
        <v>117</v>
      </c>
      <c r="AD3" s="844"/>
      <c r="AE3" s="844"/>
      <c r="AF3" s="844"/>
      <c r="AG3" s="844"/>
      <c r="AH3" s="844"/>
      <c r="AI3" s="844"/>
      <c r="AJ3" s="844"/>
      <c r="AK3" s="844"/>
      <c r="AL3" s="844"/>
      <c r="AM3" s="844"/>
    </row>
    <row r="4" s="416" customFormat="true" ht="31.95" customHeight="true">
      <c r="A4" s="416" t="s">
        <v>118</v>
      </c>
      <c r="B4" s="416" t="s">
        <v>119</v>
      </c>
      <c r="C4" s="416" t="s">
        <v>57</v>
      </c>
      <c r="D4" s="416" t="s">
        <v>120</v>
      </c>
      <c r="E4" s="416" t="s">
        <v>120</v>
      </c>
      <c r="F4" s="416" t="s">
        <v>47</v>
      </c>
      <c r="G4" s="416" t="s">
        <v>47</v>
      </c>
      <c r="H4" s="416" t="s">
        <v>121</v>
      </c>
      <c r="I4" s="416" t="s">
        <v>121</v>
      </c>
      <c r="J4" s="416" t="s">
        <v>49</v>
      </c>
      <c r="K4" s="416" t="s">
        <v>49</v>
      </c>
      <c r="L4" s="416" t="s">
        <v>122</v>
      </c>
      <c r="M4" s="416" t="s">
        <v>122</v>
      </c>
      <c r="N4" s="416" t="s">
        <v>123</v>
      </c>
      <c r="O4" s="416" t="s">
        <v>123</v>
      </c>
      <c r="P4" s="416" t="s">
        <v>50</v>
      </c>
      <c r="Q4" s="416" t="s">
        <v>50</v>
      </c>
      <c r="R4" s="416" t="s">
        <v>55</v>
      </c>
      <c r="S4" s="416" t="s">
        <v>124</v>
      </c>
      <c r="T4" s="416" t="s">
        <v>48</v>
      </c>
      <c r="U4" s="416" t="s">
        <v>48</v>
      </c>
      <c r="V4" s="416" t="s">
        <v>125</v>
      </c>
      <c r="W4" s="416" t="s">
        <v>126</v>
      </c>
      <c r="X4" s="416" t="s">
        <v>126</v>
      </c>
      <c r="Y4" s="416" t="s">
        <v>53</v>
      </c>
      <c r="Z4" s="416" t="s">
        <v>54</v>
      </c>
      <c r="AA4" s="416" t="s">
        <v>127</v>
      </c>
      <c r="AB4" s="416" t="s">
        <v>127</v>
      </c>
      <c r="AC4" s="416" t="s">
        <v>51</v>
      </c>
      <c r="AD4" s="416" t="s">
        <v>51</v>
      </c>
      <c r="AE4" s="416" t="s">
        <v>56</v>
      </c>
      <c r="AF4" s="416" t="s">
        <v>128</v>
      </c>
      <c r="AG4" s="416" t="s">
        <v>129</v>
      </c>
      <c r="AH4" s="416" t="s">
        <v>130</v>
      </c>
      <c r="AI4" s="416" t="s">
        <v>131</v>
      </c>
      <c r="AJ4" s="416" t="s">
        <v>132</v>
      </c>
      <c r="AK4" s="416" t="s">
        <v>133</v>
      </c>
      <c r="AL4" s="416" t="s">
        <v>134</v>
      </c>
      <c r="AM4" s="416" t="s">
        <v>135</v>
      </c>
    </row>
    <row r="5">
      <c r="A5" s="413" t="s">
        <v>136</v>
      </c>
      <c r="B5" s="418" t="s">
        <v>137</v>
      </c>
      <c r="C5" s="418" t="s">
        <v>137</v>
      </c>
      <c r="D5" s="417" t="s">
        <v>138</v>
      </c>
      <c r="E5" s="417" t="s">
        <v>138</v>
      </c>
      <c r="F5" s="648" t="s">
        <v>139</v>
      </c>
      <c r="G5" s="648" t="s">
        <v>139</v>
      </c>
      <c r="H5" s="419" t="s">
        <v>140</v>
      </c>
      <c r="I5" s="419" t="s">
        <v>140</v>
      </c>
      <c r="J5" s="648" t="s">
        <v>141</v>
      </c>
      <c r="K5" s="648" t="s">
        <v>141</v>
      </c>
      <c r="L5" s="419" t="s">
        <v>140</v>
      </c>
      <c r="M5" s="419" t="s">
        <v>140</v>
      </c>
      <c r="N5" s="419" t="s">
        <v>140</v>
      </c>
      <c r="O5" s="419" t="s">
        <v>140</v>
      </c>
      <c r="P5" s="648" t="s">
        <v>141</v>
      </c>
      <c r="Q5" s="648" t="s">
        <v>141</v>
      </c>
      <c r="R5" s="418" t="s">
        <v>137</v>
      </c>
      <c r="S5" s="426" t="s">
        <v>142</v>
      </c>
      <c r="T5" s="648" t="s">
        <v>141</v>
      </c>
      <c r="U5" s="648" t="s">
        <v>141</v>
      </c>
      <c r="V5" s="419" t="s">
        <v>140</v>
      </c>
      <c r="W5" s="419" t="s">
        <v>140</v>
      </c>
      <c r="X5" s="419" t="s">
        <v>140</v>
      </c>
      <c r="Y5" s="418" t="s">
        <v>137</v>
      </c>
      <c r="Z5" s="418" t="s">
        <v>137</v>
      </c>
      <c r="AA5" s="419" t="s">
        <v>140</v>
      </c>
      <c r="AB5" s="419" t="s">
        <v>140</v>
      </c>
      <c r="AC5" s="648" t="s">
        <v>143</v>
      </c>
      <c r="AD5" s="648" t="s">
        <v>143</v>
      </c>
      <c r="AE5" s="418" t="s">
        <v>137</v>
      </c>
      <c r="AF5" s="419" t="s">
        <v>140</v>
      </c>
      <c r="AG5" s="419" t="s">
        <v>140</v>
      </c>
      <c r="AH5" s="419" t="s">
        <v>140</v>
      </c>
      <c r="AI5" s="419"/>
      <c r="AJ5" s="419"/>
      <c r="AK5" s="419"/>
      <c r="AL5" s="419" t="s">
        <v>140</v>
      </c>
      <c r="AM5" s="419" t="s">
        <v>140</v>
      </c>
    </row>
    <row r="6">
      <c r="A6" s="413" t="s">
        <v>144</v>
      </c>
      <c r="B6" s="425" t="s">
        <v>911</v>
      </c>
      <c r="C6" s="663" t="s">
        <v>66</v>
      </c>
      <c r="D6" s="421" t="s">
        <v>145</v>
      </c>
      <c r="E6" s="425" t="s">
        <v>146</v>
      </c>
      <c r="F6" s="421" t="s">
        <v>65</v>
      </c>
      <c r="G6" s="423" t="s">
        <v>63</v>
      </c>
      <c r="H6" s="422" t="s">
        <v>145</v>
      </c>
      <c r="I6" s="424" t="s">
        <v>147</v>
      </c>
      <c r="J6" s="421" t="s">
        <v>145</v>
      </c>
      <c r="K6" s="425" t="s">
        <v>64</v>
      </c>
      <c r="L6" s="421" t="s">
        <v>65</v>
      </c>
      <c r="M6" s="424" t="s">
        <v>147</v>
      </c>
      <c r="N6" s="421" t="s">
        <v>65</v>
      </c>
      <c r="O6" s="424" t="s">
        <v>147</v>
      </c>
      <c r="P6" s="425" t="s">
        <v>64</v>
      </c>
      <c r="Q6" s="421" t="s">
        <v>148</v>
      </c>
      <c r="R6" s="421" t="s">
        <v>65</v>
      </c>
      <c r="S6" s="421" t="s">
        <v>65</v>
      </c>
      <c r="T6" s="421" t="s">
        <v>145</v>
      </c>
      <c r="U6" s="425" t="s">
        <v>64</v>
      </c>
      <c r="V6" s="421" t="s">
        <v>65</v>
      </c>
      <c r="W6" s="421" t="s">
        <v>65</v>
      </c>
      <c r="X6" s="424" t="s">
        <v>147</v>
      </c>
      <c r="Y6" s="421" t="s">
        <v>65</v>
      </c>
      <c r="Z6" s="421" t="s">
        <v>65</v>
      </c>
      <c r="AA6" s="421" t="s">
        <v>65</v>
      </c>
      <c r="AB6" s="424" t="s">
        <v>147</v>
      </c>
      <c r="AC6" s="421" t="s">
        <v>145</v>
      </c>
      <c r="AD6" s="425" t="s">
        <v>64</v>
      </c>
      <c r="AE6" s="421" t="s">
        <v>65</v>
      </c>
      <c r="AF6" s="421" t="s">
        <v>145</v>
      </c>
      <c r="AG6" s="421" t="s">
        <v>145</v>
      </c>
      <c r="AH6" s="425" t="s">
        <v>147</v>
      </c>
      <c r="AI6" s="425" t="s">
        <v>147</v>
      </c>
      <c r="AJ6" s="425" t="s">
        <v>147</v>
      </c>
      <c r="AK6" s="425" t="s">
        <v>147</v>
      </c>
      <c r="AL6" s="425" t="s">
        <v>147</v>
      </c>
      <c r="AM6" s="425" t="s">
        <v>147</v>
      </c>
    </row>
    <row r="7">
      <c r="A7" s="413">
        <v>1960</v>
      </c>
      <c r="F7" s="413">
        <f>G7*1000</f>
        <v>13442000</v>
      </c>
      <c r="G7" s="413">
        <v>13442</v>
      </c>
      <c r="J7" s="413">
        <f t="shared" ref="J7:J38" si="0">K7*$AY$78</f>
        <v>19464800</v>
      </c>
      <c r="K7" s="413">
        <v>16780</v>
      </c>
      <c r="P7" s="413">
        <v>17609</v>
      </c>
      <c r="Q7" s="413">
        <f t="shared" ref="Q7:Q38" si="1">P7*$AY$78</f>
        <v>20426440</v>
      </c>
      <c r="T7" s="413">
        <f t="shared" ref="T7:T38" si="2">U7*$AY$75</f>
        <v>124476180</v>
      </c>
      <c r="U7" s="413">
        <v>90660</v>
      </c>
      <c r="AC7" s="413">
        <f>AD7*1000</f>
        <v>90470000</v>
      </c>
      <c r="AD7" s="413">
        <v>90470</v>
      </c>
    </row>
    <row r="8">
      <c r="A8" s="413">
        <v>1961</v>
      </c>
      <c r="F8" s="413">
        <f t="shared" ref="F8:F64" si="3">G8*1000</f>
        <v>11815000</v>
      </c>
      <c r="G8" s="413">
        <v>11815</v>
      </c>
      <c r="J8" s="413">
        <f t="shared" si="0"/>
        <v>20487920</v>
      </c>
      <c r="K8" s="413">
        <v>17662</v>
      </c>
      <c r="P8" s="413">
        <v>15134</v>
      </c>
      <c r="Q8" s="413">
        <f t="shared" si="1"/>
        <v>17555440</v>
      </c>
      <c r="T8" s="413">
        <f t="shared" si="2"/>
        <v>123770458</v>
      </c>
      <c r="U8" s="413">
        <v>90146</v>
      </c>
      <c r="AC8" s="413">
        <f t="shared" ref="AC8:AC64" si="4">AD8*1000</f>
        <v>105222000</v>
      </c>
      <c r="AD8" s="413">
        <v>105222</v>
      </c>
    </row>
    <row r="9">
      <c r="A9" s="413">
        <v>1962</v>
      </c>
      <c r="F9" s="413">
        <f t="shared" si="3"/>
        <v>13084000</v>
      </c>
      <c r="G9" s="413">
        <v>13084</v>
      </c>
      <c r="J9" s="413">
        <f t="shared" si="0"/>
        <v>21473920</v>
      </c>
      <c r="K9" s="413">
        <v>18512</v>
      </c>
      <c r="P9" s="413">
        <v>15696</v>
      </c>
      <c r="Q9" s="413">
        <f t="shared" si="1"/>
        <v>18207360</v>
      </c>
      <c r="T9" s="413">
        <f t="shared" si="2"/>
        <v>125710507</v>
      </c>
      <c r="U9" s="413">
        <v>91559</v>
      </c>
      <c r="AC9" s="413">
        <f t="shared" si="4"/>
        <v>110391000</v>
      </c>
      <c r="AD9" s="413">
        <v>110391</v>
      </c>
      <c r="BC9" s="413" t="s">
        <v>149</v>
      </c>
      <c r="BD9" s="413" t="s">
        <v>149</v>
      </c>
    </row>
    <row r="10">
      <c r="A10" s="413">
        <v>1963</v>
      </c>
      <c r="F10" s="413">
        <f t="shared" si="3"/>
        <v>13022000</v>
      </c>
      <c r="G10" s="413">
        <v>13022</v>
      </c>
      <c r="J10" s="413">
        <f t="shared" si="0"/>
        <v>23698800</v>
      </c>
      <c r="K10" s="413">
        <v>20430</v>
      </c>
      <c r="P10" s="413">
        <v>20355</v>
      </c>
      <c r="Q10" s="413">
        <f t="shared" si="1"/>
        <v>23611800</v>
      </c>
      <c r="T10" s="413">
        <f t="shared" si="2"/>
        <v>130160400</v>
      </c>
      <c r="U10" s="413">
        <v>94800</v>
      </c>
      <c r="AC10" s="413">
        <f t="shared" si="4"/>
        <v>113703000</v>
      </c>
      <c r="AD10" s="413">
        <v>113703</v>
      </c>
      <c r="BC10" s="413" t="s">
        <v>150</v>
      </c>
      <c r="BD10" s="413" t="s">
        <v>151</v>
      </c>
    </row>
    <row r="11">
      <c r="A11" s="413">
        <v>1964</v>
      </c>
      <c r="F11" s="413">
        <f t="shared" si="3"/>
        <v>12189000</v>
      </c>
      <c r="G11" s="413">
        <v>12189</v>
      </c>
      <c r="J11" s="413">
        <f t="shared" si="0"/>
        <v>22222120</v>
      </c>
      <c r="K11" s="413">
        <v>19157</v>
      </c>
      <c r="P11" s="413">
        <v>25965</v>
      </c>
      <c r="Q11" s="413">
        <f t="shared" si="1"/>
        <v>30119400</v>
      </c>
      <c r="T11" s="413">
        <f t="shared" si="2"/>
        <v>126821264</v>
      </c>
      <c r="U11" s="413">
        <v>92368</v>
      </c>
      <c r="AC11" s="413">
        <f t="shared" si="4"/>
        <v>124804000</v>
      </c>
      <c r="AD11" s="413">
        <v>124804</v>
      </c>
      <c r="BB11" s="413">
        <v>1980</v>
      </c>
      <c r="BD11" s="413">
        <v>10000</v>
      </c>
    </row>
    <row r="12">
      <c r="A12" s="413">
        <v>1965</v>
      </c>
      <c r="F12" s="413">
        <f t="shared" si="3"/>
        <v>12408000</v>
      </c>
      <c r="G12" s="413">
        <v>12408</v>
      </c>
      <c r="J12" s="413">
        <f t="shared" si="0"/>
        <v>22272000</v>
      </c>
      <c r="K12" s="413">
        <v>19200</v>
      </c>
      <c r="P12" s="413">
        <v>31855</v>
      </c>
      <c r="Q12" s="413">
        <f t="shared" si="1"/>
        <v>36951800</v>
      </c>
      <c r="T12" s="413">
        <f t="shared" si="2"/>
        <v>122979610</v>
      </c>
      <c r="U12" s="413">
        <v>89570</v>
      </c>
      <c r="AC12" s="413">
        <f t="shared" si="4"/>
        <v>130311000</v>
      </c>
      <c r="AD12" s="413">
        <v>130311</v>
      </c>
      <c r="BB12" s="413">
        <v>1981</v>
      </c>
      <c r="BD12" s="413">
        <v>10200</v>
      </c>
    </row>
    <row r="13">
      <c r="A13" s="413">
        <v>1966</v>
      </c>
      <c r="F13" s="413">
        <f t="shared" si="3"/>
        <v>11965000</v>
      </c>
      <c r="G13" s="413">
        <v>11965</v>
      </c>
      <c r="J13" s="413">
        <f t="shared" si="0"/>
        <v>22270840</v>
      </c>
      <c r="K13" s="413">
        <v>19199</v>
      </c>
      <c r="P13" s="413">
        <v>36511</v>
      </c>
      <c r="Q13" s="413">
        <f t="shared" si="1"/>
        <v>42352760</v>
      </c>
      <c r="T13" s="413">
        <f t="shared" si="2"/>
        <v>123670229</v>
      </c>
      <c r="U13" s="413">
        <v>90073</v>
      </c>
      <c r="AC13" s="413">
        <f t="shared" si="4"/>
        <v>139669000</v>
      </c>
      <c r="AD13" s="413">
        <v>139669</v>
      </c>
      <c r="BB13" s="413">
        <v>1982</v>
      </c>
      <c r="BD13" s="413">
        <v>11600</v>
      </c>
    </row>
    <row r="14">
      <c r="A14" s="413">
        <v>1967</v>
      </c>
      <c r="F14" s="413">
        <f t="shared" si="3"/>
        <v>11776000</v>
      </c>
      <c r="G14" s="413">
        <v>11776</v>
      </c>
      <c r="J14" s="413">
        <f t="shared" si="0"/>
        <v>24735840</v>
      </c>
      <c r="K14" s="413">
        <v>21324</v>
      </c>
      <c r="P14" s="413">
        <v>28713</v>
      </c>
      <c r="Q14" s="413">
        <f t="shared" si="1"/>
        <v>33307080</v>
      </c>
      <c r="T14" s="413">
        <f t="shared" si="2"/>
        <v>123947575</v>
      </c>
      <c r="U14" s="413">
        <v>90275</v>
      </c>
      <c r="AC14" s="413">
        <f t="shared" si="4"/>
        <v>137357000</v>
      </c>
      <c r="AD14" s="413">
        <v>137357</v>
      </c>
      <c r="BB14" s="413">
        <v>1983</v>
      </c>
      <c r="BC14" s="413">
        <v>4250</v>
      </c>
      <c r="BD14" s="413">
        <v>13280</v>
      </c>
    </row>
    <row r="15">
      <c r="A15" s="413">
        <v>1968</v>
      </c>
      <c r="F15" s="413">
        <f t="shared" si="3"/>
        <v>11497000</v>
      </c>
      <c r="G15" s="413">
        <v>11497</v>
      </c>
      <c r="J15" s="413">
        <f t="shared" si="0"/>
        <v>30532360</v>
      </c>
      <c r="K15" s="413">
        <v>26321</v>
      </c>
      <c r="P15" s="413">
        <v>25789</v>
      </c>
      <c r="Q15" s="413">
        <f t="shared" si="1"/>
        <v>29915240</v>
      </c>
      <c r="T15" s="413">
        <f t="shared" si="2"/>
        <v>128066575</v>
      </c>
      <c r="U15" s="413">
        <v>93275</v>
      </c>
      <c r="AC15" s="413">
        <f t="shared" si="4"/>
        <v>150093000</v>
      </c>
      <c r="AD15" s="413">
        <v>150093</v>
      </c>
      <c r="BB15" s="413">
        <v>1984</v>
      </c>
      <c r="BC15" s="413">
        <v>6000</v>
      </c>
      <c r="BD15" s="413">
        <v>13600</v>
      </c>
    </row>
    <row r="16">
      <c r="A16" s="413">
        <v>1969</v>
      </c>
      <c r="F16" s="413">
        <f t="shared" si="3"/>
        <v>13319000</v>
      </c>
      <c r="G16" s="413">
        <v>13319</v>
      </c>
      <c r="J16" s="413">
        <f t="shared" si="0"/>
        <v>31890720</v>
      </c>
      <c r="K16" s="413">
        <v>27492</v>
      </c>
      <c r="P16" s="413">
        <v>28881</v>
      </c>
      <c r="Q16" s="413">
        <f t="shared" si="1"/>
        <v>33501960</v>
      </c>
      <c r="T16" s="413">
        <f t="shared" si="2"/>
        <v>115790582</v>
      </c>
      <c r="U16" s="413">
        <v>84334</v>
      </c>
      <c r="AC16" s="413">
        <f t="shared" si="4"/>
        <v>167373000</v>
      </c>
      <c r="AD16" s="413">
        <v>167373</v>
      </c>
      <c r="BB16" s="413">
        <v>1985</v>
      </c>
      <c r="BC16" s="413">
        <v>7750</v>
      </c>
      <c r="BD16" s="413">
        <v>15300</v>
      </c>
    </row>
    <row r="17">
      <c r="A17" s="413">
        <v>1970</v>
      </c>
      <c r="F17" s="413">
        <f t="shared" si="3"/>
        <v>12828000</v>
      </c>
      <c r="G17" s="413">
        <v>12828</v>
      </c>
      <c r="J17" s="413">
        <f t="shared" si="0"/>
        <v>32069360</v>
      </c>
      <c r="K17" s="413">
        <v>27646</v>
      </c>
      <c r="P17" s="413">
        <v>28004</v>
      </c>
      <c r="Q17" s="413">
        <f t="shared" si="1"/>
        <v>32484640</v>
      </c>
      <c r="T17" s="413">
        <f t="shared" si="2"/>
        <v>132642784</v>
      </c>
      <c r="U17" s="413">
        <v>96608</v>
      </c>
      <c r="AC17" s="413">
        <f t="shared" si="4"/>
        <v>178728000</v>
      </c>
      <c r="AD17" s="413">
        <v>178728</v>
      </c>
      <c r="BB17" s="413">
        <v>1986</v>
      </c>
      <c r="BC17" s="413">
        <v>8900</v>
      </c>
      <c r="BD17" s="413">
        <v>15400</v>
      </c>
    </row>
    <row r="18">
      <c r="A18" s="413">
        <v>1971</v>
      </c>
      <c r="F18" s="413">
        <f t="shared" si="3"/>
        <v>13301000</v>
      </c>
      <c r="G18" s="413">
        <v>13301</v>
      </c>
      <c r="J18" s="413">
        <f t="shared" si="0"/>
        <v>32944000</v>
      </c>
      <c r="K18" s="413">
        <v>28400</v>
      </c>
      <c r="P18" s="413">
        <v>32224</v>
      </c>
      <c r="Q18" s="413">
        <f t="shared" si="1"/>
        <v>37379840</v>
      </c>
      <c r="T18" s="413">
        <f t="shared" si="2"/>
        <v>139548974</v>
      </c>
      <c r="U18" s="413">
        <v>101638</v>
      </c>
      <c r="AC18" s="413">
        <f t="shared" si="4"/>
        <v>169342000</v>
      </c>
      <c r="AD18" s="413">
        <v>169342</v>
      </c>
      <c r="BB18" s="413">
        <v>1987</v>
      </c>
      <c r="BC18" s="413">
        <v>10000</v>
      </c>
      <c r="BD18" s="413">
        <v>16100</v>
      </c>
    </row>
    <row r="19">
      <c r="A19" s="413">
        <v>1972</v>
      </c>
      <c r="F19" s="413">
        <f t="shared" si="3"/>
        <v>13782000</v>
      </c>
      <c r="G19" s="413">
        <v>13782</v>
      </c>
      <c r="J19" s="413">
        <f t="shared" si="0"/>
        <v>56264640</v>
      </c>
      <c r="K19" s="413">
        <v>48504</v>
      </c>
      <c r="P19" s="413">
        <v>30590</v>
      </c>
      <c r="Q19" s="413">
        <f t="shared" si="1"/>
        <v>35484400</v>
      </c>
      <c r="T19" s="413">
        <f t="shared" si="2"/>
        <v>157750835</v>
      </c>
      <c r="U19" s="413">
        <v>114895</v>
      </c>
      <c r="AC19" s="413">
        <f t="shared" si="4"/>
        <v>187813000</v>
      </c>
      <c r="AD19" s="413">
        <v>187813</v>
      </c>
      <c r="BB19" s="413">
        <v>1988</v>
      </c>
      <c r="BC19" s="413">
        <v>11650</v>
      </c>
      <c r="BD19" s="413">
        <v>23200</v>
      </c>
    </row>
    <row r="20">
      <c r="A20" s="413">
        <v>1973</v>
      </c>
      <c r="F20" s="413">
        <f t="shared" si="3"/>
        <v>13456000</v>
      </c>
      <c r="G20" s="413">
        <v>13456</v>
      </c>
      <c r="J20" s="413">
        <f t="shared" si="0"/>
        <v>59668080</v>
      </c>
      <c r="K20" s="413">
        <v>51438</v>
      </c>
      <c r="P20" s="413">
        <v>38587</v>
      </c>
      <c r="Q20" s="413">
        <f t="shared" si="1"/>
        <v>44760920</v>
      </c>
      <c r="T20" s="413">
        <f t="shared" si="2"/>
        <v>171079919</v>
      </c>
      <c r="U20" s="413">
        <v>124603</v>
      </c>
      <c r="AC20" s="413">
        <f t="shared" si="4"/>
        <v>210054000</v>
      </c>
      <c r="AD20" s="413">
        <v>210054</v>
      </c>
      <c r="BB20" s="413">
        <v>1989</v>
      </c>
      <c r="BC20" s="413">
        <v>14100</v>
      </c>
      <c r="BD20" s="413">
        <v>27200</v>
      </c>
    </row>
    <row r="21">
      <c r="A21" s="413">
        <v>1974</v>
      </c>
      <c r="F21" s="413">
        <f t="shared" si="3"/>
        <v>13529000</v>
      </c>
      <c r="G21" s="413">
        <v>13529</v>
      </c>
      <c r="J21" s="413">
        <f t="shared" si="0"/>
        <v>69016520</v>
      </c>
      <c r="K21" s="413">
        <v>59497</v>
      </c>
      <c r="P21" s="413">
        <v>36077</v>
      </c>
      <c r="Q21" s="413">
        <f t="shared" si="1"/>
        <v>41849320</v>
      </c>
      <c r="T21" s="413">
        <f t="shared" si="2"/>
        <v>171546739</v>
      </c>
      <c r="U21" s="413">
        <v>124943</v>
      </c>
      <c r="AC21" s="413">
        <f t="shared" si="4"/>
        <v>241547000</v>
      </c>
      <c r="AD21" s="413">
        <v>241547</v>
      </c>
    </row>
    <row r="22">
      <c r="A22" s="413">
        <v>1975</v>
      </c>
      <c r="F22" s="413">
        <f t="shared" si="3"/>
        <v>14896000</v>
      </c>
      <c r="G22" s="413">
        <v>14896</v>
      </c>
      <c r="J22" s="413">
        <f t="shared" si="0"/>
        <v>109252280</v>
      </c>
      <c r="K22" s="413">
        <v>94183</v>
      </c>
      <c r="P22" s="413">
        <v>37542</v>
      </c>
      <c r="Q22" s="413">
        <f t="shared" si="1"/>
        <v>43548720</v>
      </c>
      <c r="T22" s="413">
        <f t="shared" si="2"/>
        <v>178257963</v>
      </c>
      <c r="U22" s="413">
        <v>129831</v>
      </c>
      <c r="AC22" s="413">
        <f t="shared" si="4"/>
        <v>250810000</v>
      </c>
      <c r="AD22" s="413">
        <v>250810</v>
      </c>
    </row>
    <row r="23">
      <c r="A23" s="413">
        <v>1976</v>
      </c>
      <c r="F23" s="413">
        <f t="shared" si="3"/>
        <v>16827000</v>
      </c>
      <c r="G23" s="413">
        <v>16827</v>
      </c>
      <c r="J23" s="413">
        <f t="shared" si="0"/>
        <v>92249000</v>
      </c>
      <c r="K23" s="413">
        <v>79525</v>
      </c>
      <c r="P23" s="413">
        <v>43035</v>
      </c>
      <c r="Q23" s="413">
        <f t="shared" si="1"/>
        <v>49920600</v>
      </c>
      <c r="T23" s="413">
        <f t="shared" si="2"/>
        <v>203306975</v>
      </c>
      <c r="U23" s="413">
        <v>148075</v>
      </c>
      <c r="AC23" s="413">
        <f t="shared" si="4"/>
        <v>248946000</v>
      </c>
      <c r="AD23" s="413">
        <v>248946</v>
      </c>
    </row>
    <row r="24">
      <c r="A24" s="413">
        <v>1977</v>
      </c>
      <c r="F24" s="413">
        <f t="shared" si="3"/>
        <v>15937000</v>
      </c>
      <c r="G24" s="413">
        <v>15937</v>
      </c>
      <c r="J24" s="413">
        <f t="shared" si="0"/>
        <v>134145880</v>
      </c>
      <c r="K24" s="413">
        <v>115643</v>
      </c>
      <c r="P24" s="413">
        <v>40478</v>
      </c>
      <c r="Q24" s="413">
        <f t="shared" si="1"/>
        <v>46954480</v>
      </c>
      <c r="T24" s="413">
        <f t="shared" si="2"/>
        <v>226207242</v>
      </c>
      <c r="U24" s="413">
        <v>164754</v>
      </c>
      <c r="AC24" s="413">
        <f t="shared" si="4"/>
        <v>284035000</v>
      </c>
      <c r="AD24" s="413">
        <v>284035</v>
      </c>
    </row>
    <row r="25">
      <c r="A25" s="413">
        <v>1978</v>
      </c>
      <c r="F25" s="413">
        <f t="shared" si="3"/>
        <v>16198000</v>
      </c>
      <c r="G25" s="413">
        <v>16198</v>
      </c>
      <c r="J25" s="413">
        <f t="shared" si="0"/>
        <v>154164000</v>
      </c>
      <c r="K25" s="413">
        <v>132900</v>
      </c>
      <c r="P25" s="413">
        <v>40516</v>
      </c>
      <c r="Q25" s="413">
        <f t="shared" si="1"/>
        <v>46998560</v>
      </c>
      <c r="T25" s="413">
        <f t="shared" si="2"/>
        <v>238794906</v>
      </c>
      <c r="U25" s="413">
        <v>173922</v>
      </c>
      <c r="AC25" s="413">
        <f t="shared" si="4"/>
        <v>292168000</v>
      </c>
      <c r="AD25" s="413">
        <v>292168</v>
      </c>
    </row>
    <row r="26">
      <c r="A26" s="413">
        <v>1979</v>
      </c>
      <c r="F26" s="413">
        <f t="shared" si="3"/>
        <v>16852000</v>
      </c>
      <c r="G26" s="413">
        <v>16852</v>
      </c>
      <c r="J26" s="413">
        <f t="shared" si="0"/>
        <v>164223520</v>
      </c>
      <c r="K26" s="413">
        <v>141572</v>
      </c>
      <c r="P26" s="413">
        <v>43945</v>
      </c>
      <c r="Q26" s="413">
        <f t="shared" si="1"/>
        <v>50976200</v>
      </c>
      <c r="T26" s="413">
        <f t="shared" si="2"/>
        <v>245180729</v>
      </c>
      <c r="U26" s="413">
        <v>178573</v>
      </c>
      <c r="AC26" s="413">
        <f t="shared" si="4"/>
        <v>313602000</v>
      </c>
      <c r="AD26" s="413">
        <v>313602</v>
      </c>
    </row>
    <row r="27">
      <c r="A27" s="413">
        <v>1980</v>
      </c>
      <c r="D27" s="413">
        <f t="shared" ref="D27:D36" si="5">E27*$AY$73</f>
        <v>17391304.34782609</v>
      </c>
      <c r="E27" s="413">
        <v>10000</v>
      </c>
      <c r="F27" s="413">
        <f t="shared" si="3"/>
        <v>15245000</v>
      </c>
      <c r="G27" s="413">
        <v>15245</v>
      </c>
      <c r="J27" s="413">
        <f t="shared" si="0"/>
        <v>162226000</v>
      </c>
      <c r="K27" s="413">
        <v>139850</v>
      </c>
      <c r="P27" s="413">
        <v>45826</v>
      </c>
      <c r="Q27" s="413">
        <f t="shared" si="1"/>
        <v>53158160</v>
      </c>
      <c r="T27" s="413">
        <f t="shared" si="2"/>
        <v>234976593</v>
      </c>
      <c r="U27" s="413">
        <v>171141</v>
      </c>
      <c r="AC27" s="413">
        <f t="shared" si="4"/>
        <v>312475000</v>
      </c>
      <c r="AD27" s="413">
        <v>312475</v>
      </c>
    </row>
    <row r="28">
      <c r="A28" s="413">
        <v>1981</v>
      </c>
      <c r="D28" s="413">
        <f t="shared" si="5"/>
        <v>17739130.434782613</v>
      </c>
      <c r="E28" s="413">
        <v>10200</v>
      </c>
      <c r="F28" s="413">
        <f t="shared" si="3"/>
        <v>14653000</v>
      </c>
      <c r="G28" s="413">
        <v>14653</v>
      </c>
      <c r="J28" s="413">
        <f t="shared" si="0"/>
        <v>157799440</v>
      </c>
      <c r="K28" s="413">
        <v>136034</v>
      </c>
      <c r="P28" s="413">
        <v>44652</v>
      </c>
      <c r="Q28" s="413">
        <f t="shared" si="1"/>
        <v>51796320</v>
      </c>
      <c r="T28" s="413">
        <f t="shared" si="2"/>
        <v>214450243</v>
      </c>
      <c r="U28" s="413">
        <v>156191</v>
      </c>
      <c r="AC28" s="413">
        <f t="shared" si="4"/>
        <v>320483000</v>
      </c>
      <c r="AD28" s="413">
        <v>320483</v>
      </c>
    </row>
    <row r="29">
      <c r="A29" s="413">
        <v>1982</v>
      </c>
      <c r="D29" s="413">
        <f t="shared" si="5"/>
        <v>20173913.043478265</v>
      </c>
      <c r="E29" s="413">
        <v>11600</v>
      </c>
      <c r="F29" s="413">
        <f t="shared" si="3"/>
        <v>15228000</v>
      </c>
      <c r="G29" s="413">
        <v>15228</v>
      </c>
      <c r="J29" s="413">
        <f t="shared" si="0"/>
        <v>174694840</v>
      </c>
      <c r="K29" s="413">
        <v>150599</v>
      </c>
      <c r="P29" s="413">
        <v>37951</v>
      </c>
      <c r="Q29" s="413">
        <f t="shared" si="1"/>
        <v>44023160</v>
      </c>
      <c r="T29" s="413">
        <f t="shared" si="2"/>
        <v>206110641</v>
      </c>
      <c r="U29" s="413">
        <v>150117</v>
      </c>
      <c r="AC29" s="413">
        <f t="shared" si="4"/>
        <v>299451000</v>
      </c>
      <c r="AD29" s="413">
        <v>299451</v>
      </c>
    </row>
    <row r="30">
      <c r="A30" s="413">
        <v>1983</v>
      </c>
      <c r="D30" s="413">
        <f t="shared" si="5"/>
        <v>23095652.173913047</v>
      </c>
      <c r="E30" s="413">
        <v>13280</v>
      </c>
      <c r="F30" s="413">
        <f t="shared" si="3"/>
        <v>14430000</v>
      </c>
      <c r="G30" s="413">
        <v>14430</v>
      </c>
      <c r="J30" s="413">
        <f t="shared" si="0"/>
        <v>199583800</v>
      </c>
      <c r="K30" s="413">
        <v>172055</v>
      </c>
      <c r="P30" s="413">
        <v>43086</v>
      </c>
      <c r="Q30" s="413">
        <f t="shared" si="1"/>
        <v>49979760</v>
      </c>
      <c r="T30" s="413">
        <f t="shared" si="2"/>
        <v>204125283</v>
      </c>
      <c r="U30" s="413">
        <v>148671</v>
      </c>
      <c r="AC30" s="413">
        <f t="shared" si="4"/>
        <v>322677000</v>
      </c>
      <c r="AD30" s="413">
        <v>322677</v>
      </c>
    </row>
    <row r="31">
      <c r="A31" s="413">
        <v>1984</v>
      </c>
      <c r="D31" s="413">
        <f t="shared" si="5"/>
        <v>23652173.91304348</v>
      </c>
      <c r="E31" s="413">
        <v>13600</v>
      </c>
      <c r="F31" s="413">
        <f t="shared" si="3"/>
        <v>14000000</v>
      </c>
      <c r="G31" s="413">
        <v>14000</v>
      </c>
      <c r="J31" s="413">
        <f t="shared" si="0"/>
        <v>205753840</v>
      </c>
      <c r="K31" s="413">
        <v>177374</v>
      </c>
      <c r="P31" s="413">
        <v>64770</v>
      </c>
      <c r="Q31" s="413">
        <f t="shared" si="1"/>
        <v>75133200</v>
      </c>
      <c r="T31" s="413">
        <f t="shared" si="2"/>
        <v>190167365</v>
      </c>
      <c r="U31" s="413">
        <v>138505</v>
      </c>
      <c r="AC31" s="413">
        <f t="shared" si="4"/>
        <v>341042000</v>
      </c>
      <c r="AD31" s="413">
        <v>341042</v>
      </c>
    </row>
    <row r="32">
      <c r="A32" s="413">
        <v>1985</v>
      </c>
      <c r="D32" s="413">
        <f t="shared" si="5"/>
        <v>26608695.652173918</v>
      </c>
      <c r="E32" s="413">
        <v>15300</v>
      </c>
      <c r="F32" s="413">
        <f t="shared" si="3"/>
        <v>13569000</v>
      </c>
      <c r="G32" s="413">
        <v>13569</v>
      </c>
      <c r="J32" s="413">
        <f t="shared" si="0"/>
        <v>221434720</v>
      </c>
      <c r="K32" s="413">
        <v>190892</v>
      </c>
      <c r="P32" s="413">
        <v>58128</v>
      </c>
      <c r="Q32" s="413">
        <f t="shared" si="1"/>
        <v>67428480</v>
      </c>
      <c r="T32" s="413">
        <f t="shared" si="2"/>
        <v>169337582</v>
      </c>
      <c r="U32" s="413">
        <v>123334</v>
      </c>
      <c r="AC32" s="413">
        <f t="shared" si="4"/>
        <v>326687000</v>
      </c>
      <c r="AD32" s="413">
        <v>326687</v>
      </c>
    </row>
    <row r="33">
      <c r="A33" s="413">
        <v>1986</v>
      </c>
      <c r="D33" s="413">
        <f t="shared" si="5"/>
        <v>26782608.695652179</v>
      </c>
      <c r="E33" s="413">
        <v>15400</v>
      </c>
      <c r="F33" s="413">
        <f t="shared" si="3"/>
        <v>11360000</v>
      </c>
      <c r="G33" s="413">
        <v>11360</v>
      </c>
      <c r="J33" s="413">
        <f t="shared" si="0"/>
        <v>208229280</v>
      </c>
      <c r="K33" s="413">
        <v>179508</v>
      </c>
      <c r="P33" s="413">
        <v>50991</v>
      </c>
      <c r="Q33" s="413">
        <f t="shared" si="1"/>
        <v>59149560</v>
      </c>
      <c r="T33" s="413">
        <f t="shared" si="2"/>
        <v>163772813</v>
      </c>
      <c r="U33" s="413">
        <v>119281</v>
      </c>
      <c r="AC33" s="413">
        <f t="shared" si="4"/>
        <v>299093000</v>
      </c>
      <c r="AD33" s="413">
        <v>299093</v>
      </c>
    </row>
    <row r="34">
      <c r="A34" s="413">
        <v>1987</v>
      </c>
      <c r="D34" s="413">
        <f t="shared" si="5"/>
        <v>28000000.000000004</v>
      </c>
      <c r="E34" s="413">
        <v>16100</v>
      </c>
      <c r="F34" s="413">
        <f t="shared" si="3"/>
        <v>13106000</v>
      </c>
      <c r="G34" s="413">
        <v>13106</v>
      </c>
      <c r="J34" s="413">
        <f t="shared" si="0"/>
        <v>165782560</v>
      </c>
      <c r="K34" s="413">
        <v>142916</v>
      </c>
      <c r="P34" s="413">
        <v>57391</v>
      </c>
      <c r="Q34" s="413">
        <f t="shared" si="1"/>
        <v>66573560</v>
      </c>
      <c r="T34" s="413">
        <f t="shared" si="2"/>
        <v>161346722</v>
      </c>
      <c r="U34" s="413">
        <v>117514</v>
      </c>
      <c r="AC34" s="413">
        <f t="shared" si="4"/>
        <v>327481000</v>
      </c>
      <c r="AD34" s="413">
        <v>327481</v>
      </c>
    </row>
    <row r="35">
      <c r="A35" s="413">
        <v>1988</v>
      </c>
      <c r="D35" s="413">
        <f t="shared" si="5"/>
        <v>40347826.086956531</v>
      </c>
      <c r="E35" s="413">
        <v>23200</v>
      </c>
      <c r="F35" s="413">
        <f t="shared" si="3"/>
        <v>13365000</v>
      </c>
      <c r="G35" s="413">
        <v>13365</v>
      </c>
      <c r="J35" s="413">
        <f t="shared" si="0"/>
        <v>180291840</v>
      </c>
      <c r="K35" s="413">
        <v>155424</v>
      </c>
      <c r="P35" s="413">
        <v>64711</v>
      </c>
      <c r="Q35" s="413">
        <f t="shared" si="1"/>
        <v>75064760</v>
      </c>
      <c r="T35" s="413">
        <f t="shared" si="2"/>
        <v>154594308</v>
      </c>
      <c r="U35" s="413">
        <v>112596</v>
      </c>
      <c r="AC35" s="413">
        <f t="shared" si="4"/>
        <v>333595000</v>
      </c>
      <c r="AD35" s="413">
        <v>333595</v>
      </c>
    </row>
    <row r="36">
      <c r="A36" s="413">
        <v>1989</v>
      </c>
      <c r="D36" s="413">
        <f t="shared" si="5"/>
        <v>47304347.826086961</v>
      </c>
      <c r="E36" s="413">
        <v>27200</v>
      </c>
      <c r="F36" s="413">
        <f t="shared" si="3"/>
        <v>12558000</v>
      </c>
      <c r="G36" s="413">
        <v>12558</v>
      </c>
      <c r="J36" s="413">
        <f t="shared" si="0"/>
        <v>191717840</v>
      </c>
      <c r="K36" s="413">
        <v>165274</v>
      </c>
      <c r="P36" s="413">
        <v>60627</v>
      </c>
      <c r="Q36" s="413">
        <f t="shared" si="1"/>
        <v>70327320</v>
      </c>
      <c r="T36" s="413">
        <f t="shared" si="2"/>
        <v>148043725</v>
      </c>
      <c r="U36" s="413">
        <v>107825</v>
      </c>
      <c r="AC36" s="413">
        <f t="shared" si="4"/>
        <v>335516000</v>
      </c>
      <c r="AD36" s="413">
        <v>335516</v>
      </c>
    </row>
    <row r="37">
      <c r="A37" s="413">
        <v>1990</v>
      </c>
      <c r="F37" s="413">
        <f t="shared" si="3"/>
        <v>12421000</v>
      </c>
      <c r="G37" s="413">
        <v>12421</v>
      </c>
      <c r="J37" s="413">
        <f t="shared" si="0"/>
        <v>211297480</v>
      </c>
      <c r="K37" s="413">
        <v>182153</v>
      </c>
      <c r="P37" s="413">
        <v>61725</v>
      </c>
      <c r="Q37" s="413">
        <f t="shared" si="1"/>
        <v>71601000</v>
      </c>
      <c r="T37" s="413">
        <f t="shared" si="2"/>
        <v>145792005</v>
      </c>
      <c r="U37" s="413">
        <v>106185</v>
      </c>
      <c r="AC37" s="413">
        <f t="shared" si="4"/>
        <v>335654000</v>
      </c>
      <c r="AD37" s="413">
        <v>335654</v>
      </c>
    </row>
    <row r="38">
      <c r="A38" s="413">
        <v>1991</v>
      </c>
      <c r="F38" s="413">
        <f t="shared" si="3"/>
        <v>12108000</v>
      </c>
      <c r="G38" s="413">
        <v>12108</v>
      </c>
      <c r="J38" s="413">
        <f t="shared" si="0"/>
        <v>221215480</v>
      </c>
      <c r="K38" s="413">
        <v>190703</v>
      </c>
      <c r="P38" s="413">
        <v>60278</v>
      </c>
      <c r="Q38" s="413">
        <f t="shared" si="1"/>
        <v>69922480</v>
      </c>
      <c r="T38" s="413">
        <f t="shared" si="2"/>
        <v>140783301</v>
      </c>
      <c r="U38" s="413">
        <v>102537</v>
      </c>
      <c r="AC38" s="413">
        <f t="shared" si="4"/>
        <v>327920000</v>
      </c>
      <c r="AD38" s="413">
        <v>327920</v>
      </c>
    </row>
    <row r="39">
      <c r="A39" s="413">
        <v>1992</v>
      </c>
      <c r="F39" s="413">
        <f t="shared" si="3"/>
        <v>12979000</v>
      </c>
      <c r="G39" s="413">
        <v>12979</v>
      </c>
      <c r="J39" s="413">
        <f t="shared" ref="J39:J64" si="6">K39*$AY$78</f>
        <v>229696240</v>
      </c>
      <c r="K39" s="413">
        <v>198014</v>
      </c>
      <c r="P39" s="413">
        <v>76089</v>
      </c>
      <c r="Q39" s="413">
        <f t="shared" ref="Q39:Q64" si="7">P39*$AY$78</f>
        <v>88263240</v>
      </c>
      <c r="T39" s="413">
        <f t="shared" ref="T39:T64" si="8">U39*$AY$75</f>
        <v>140555383</v>
      </c>
      <c r="U39" s="413">
        <v>102371</v>
      </c>
      <c r="AC39" s="413">
        <f t="shared" si="4"/>
        <v>357315000</v>
      </c>
      <c r="AD39" s="413">
        <v>357315</v>
      </c>
    </row>
    <row r="40">
      <c r="A40" s="413">
        <v>1993</v>
      </c>
      <c r="F40" s="413">
        <f t="shared" si="3"/>
        <v>11323000</v>
      </c>
      <c r="G40" s="413">
        <v>11323</v>
      </c>
      <c r="J40" s="413">
        <f t="shared" si="6"/>
        <v>227872720</v>
      </c>
      <c r="K40" s="413">
        <v>196442</v>
      </c>
      <c r="P40" s="413">
        <v>82331</v>
      </c>
      <c r="Q40" s="413">
        <f t="shared" si="7"/>
        <v>95503960</v>
      </c>
      <c r="T40" s="413">
        <f t="shared" si="8"/>
        <v>122733843</v>
      </c>
      <c r="U40" s="413">
        <v>89391</v>
      </c>
      <c r="AC40" s="413">
        <f t="shared" si="4"/>
        <v>342461000</v>
      </c>
      <c r="AD40" s="413">
        <v>342461</v>
      </c>
    </row>
    <row r="41">
      <c r="A41" s="413">
        <v>1994</v>
      </c>
      <c r="F41" s="413">
        <f t="shared" si="3"/>
        <v>12482000</v>
      </c>
      <c r="G41" s="413">
        <v>12482</v>
      </c>
      <c r="J41" s="413">
        <f t="shared" si="6"/>
        <v>227115240</v>
      </c>
      <c r="K41" s="413">
        <v>195789</v>
      </c>
      <c r="P41" s="413">
        <v>74096</v>
      </c>
      <c r="Q41" s="413">
        <f t="shared" si="7"/>
        <v>85951360</v>
      </c>
      <c r="T41" s="413">
        <f t="shared" si="8"/>
        <v>120966792</v>
      </c>
      <c r="U41" s="413">
        <v>88104</v>
      </c>
      <c r="AC41" s="413">
        <f t="shared" si="4"/>
        <v>353538000</v>
      </c>
      <c r="AD41" s="413">
        <v>353538</v>
      </c>
    </row>
    <row r="42">
      <c r="A42" s="413">
        <v>1995</v>
      </c>
      <c r="F42" s="413">
        <f t="shared" si="3"/>
        <v>13178000</v>
      </c>
      <c r="G42" s="413">
        <v>13178</v>
      </c>
      <c r="J42" s="413">
        <f t="shared" si="6"/>
        <v>238203680</v>
      </c>
      <c r="K42" s="413">
        <v>205348</v>
      </c>
      <c r="P42" s="413">
        <v>66417</v>
      </c>
      <c r="Q42" s="413">
        <f t="shared" si="7"/>
        <v>77043720</v>
      </c>
      <c r="T42" s="413">
        <f t="shared" si="8"/>
        <v>127590144</v>
      </c>
      <c r="U42" s="413">
        <v>92928</v>
      </c>
      <c r="AC42" s="413">
        <f t="shared" si="4"/>
        <v>364661000</v>
      </c>
      <c r="AD42" s="413">
        <v>364661</v>
      </c>
    </row>
    <row r="43">
      <c r="A43" s="413">
        <v>1996</v>
      </c>
      <c r="F43" s="413">
        <f t="shared" si="3"/>
        <v>12805000</v>
      </c>
      <c r="G43" s="413">
        <v>12805</v>
      </c>
      <c r="J43" s="413">
        <f t="shared" si="6"/>
        <v>266467080</v>
      </c>
      <c r="K43" s="413">
        <v>229713</v>
      </c>
      <c r="P43" s="413">
        <v>67092</v>
      </c>
      <c r="Q43" s="413">
        <f t="shared" si="7"/>
        <v>77826720</v>
      </c>
      <c r="T43" s="413">
        <f t="shared" si="8"/>
        <v>138068880</v>
      </c>
      <c r="U43" s="413">
        <v>100560</v>
      </c>
      <c r="AC43" s="413">
        <f t="shared" si="4"/>
        <v>380621000</v>
      </c>
      <c r="AD43" s="413">
        <v>380621</v>
      </c>
    </row>
    <row r="44">
      <c r="A44" s="413">
        <v>1997</v>
      </c>
      <c r="F44" s="413">
        <f t="shared" si="3"/>
        <v>14244000</v>
      </c>
      <c r="G44" s="413">
        <v>14244</v>
      </c>
      <c r="J44" s="413">
        <f t="shared" si="6"/>
        <v>293345440</v>
      </c>
      <c r="K44" s="413">
        <v>252884</v>
      </c>
      <c r="P44" s="413">
        <v>102323</v>
      </c>
      <c r="Q44" s="413">
        <f t="shared" si="7"/>
        <v>118694680</v>
      </c>
      <c r="T44" s="413">
        <f t="shared" si="8"/>
        <v>142947149</v>
      </c>
      <c r="U44" s="413">
        <v>104113</v>
      </c>
      <c r="AC44" s="413">
        <f t="shared" si="4"/>
        <v>417372000</v>
      </c>
      <c r="AD44" s="413">
        <v>417372</v>
      </c>
    </row>
    <row r="45">
      <c r="A45" s="413">
        <v>1998</v>
      </c>
      <c r="F45" s="413">
        <f t="shared" si="3"/>
        <v>17769000</v>
      </c>
      <c r="G45" s="413">
        <v>17769</v>
      </c>
      <c r="J45" s="413">
        <f t="shared" si="6"/>
        <v>321619280</v>
      </c>
      <c r="K45" s="413">
        <v>277258</v>
      </c>
      <c r="P45" s="413">
        <v>128750</v>
      </c>
      <c r="Q45" s="413">
        <f t="shared" si="7"/>
        <v>149350000</v>
      </c>
      <c r="T45" s="413">
        <f t="shared" si="8"/>
        <v>152181947</v>
      </c>
      <c r="U45" s="413">
        <v>110839</v>
      </c>
      <c r="AC45" s="413">
        <f t="shared" si="4"/>
        <v>411140000</v>
      </c>
      <c r="AD45" s="413">
        <v>411140</v>
      </c>
    </row>
    <row r="46">
      <c r="A46" s="413">
        <v>1999</v>
      </c>
      <c r="F46" s="413">
        <f t="shared" si="3"/>
        <v>24208000</v>
      </c>
      <c r="G46" s="413">
        <v>24208</v>
      </c>
      <c r="J46" s="413">
        <f t="shared" si="6"/>
        <v>359961920</v>
      </c>
      <c r="K46" s="413">
        <v>310312</v>
      </c>
      <c r="P46" s="413">
        <v>149094</v>
      </c>
      <c r="Q46" s="413">
        <f t="shared" si="7"/>
        <v>172949040</v>
      </c>
      <c r="T46" s="413">
        <f t="shared" si="8"/>
        <v>151933434</v>
      </c>
      <c r="U46" s="413">
        <v>110658</v>
      </c>
      <c r="AC46" s="413">
        <f t="shared" si="4"/>
        <v>425884000</v>
      </c>
      <c r="AD46" s="413">
        <v>425884</v>
      </c>
    </row>
    <row r="47">
      <c r="A47" s="413">
        <v>2000</v>
      </c>
      <c r="F47" s="413">
        <f t="shared" si="3"/>
        <v>23088000</v>
      </c>
      <c r="G47" s="413">
        <v>23088</v>
      </c>
      <c r="J47" s="413">
        <f t="shared" si="6"/>
        <v>464774880</v>
      </c>
      <c r="K47" s="413">
        <v>400668</v>
      </c>
      <c r="P47" s="413">
        <v>133023</v>
      </c>
      <c r="Q47" s="413">
        <f t="shared" si="7"/>
        <v>154306680</v>
      </c>
      <c r="T47" s="413">
        <f t="shared" si="8"/>
        <v>168229571</v>
      </c>
      <c r="U47" s="413">
        <v>122527</v>
      </c>
      <c r="AC47" s="413">
        <f t="shared" si="4"/>
        <v>370209000</v>
      </c>
      <c r="AD47" s="413">
        <v>370209</v>
      </c>
    </row>
    <row r="48">
      <c r="A48" s="413">
        <v>2001</v>
      </c>
      <c r="F48" s="413">
        <f t="shared" si="3"/>
        <v>24360000</v>
      </c>
      <c r="G48" s="413">
        <v>24360</v>
      </c>
      <c r="J48" s="413">
        <f t="shared" si="6"/>
        <v>425243240</v>
      </c>
      <c r="K48" s="413">
        <v>366589</v>
      </c>
      <c r="P48" s="413">
        <v>169750</v>
      </c>
      <c r="Q48" s="413">
        <f t="shared" si="7"/>
        <v>196910000</v>
      </c>
      <c r="T48" s="413">
        <f t="shared" si="8"/>
        <v>177435536</v>
      </c>
      <c r="U48" s="413">
        <v>129232</v>
      </c>
      <c r="AC48" s="413">
        <f t="shared" si="4"/>
        <v>407046000</v>
      </c>
      <c r="AD48" s="413">
        <v>407046</v>
      </c>
    </row>
    <row r="49">
      <c r="A49" s="413">
        <v>2002</v>
      </c>
      <c r="F49" s="413">
        <f t="shared" si="3"/>
        <v>25782000</v>
      </c>
      <c r="G49" s="413">
        <v>25782</v>
      </c>
      <c r="J49" s="413">
        <f t="shared" si="6"/>
        <v>474951560</v>
      </c>
      <c r="K49" s="413">
        <v>409441</v>
      </c>
      <c r="P49" s="413">
        <v>165900</v>
      </c>
      <c r="Q49" s="413">
        <f t="shared" si="7"/>
        <v>192444000</v>
      </c>
      <c r="T49" s="413">
        <f t="shared" si="8"/>
        <v>190045168</v>
      </c>
      <c r="U49" s="413">
        <v>138416</v>
      </c>
      <c r="AC49" s="413">
        <f t="shared" si="4"/>
        <v>419223000</v>
      </c>
      <c r="AD49" s="413">
        <v>419223</v>
      </c>
    </row>
    <row r="50">
      <c r="A50" s="413">
        <v>2003</v>
      </c>
      <c r="F50" s="413">
        <f t="shared" si="3"/>
        <v>25160000</v>
      </c>
      <c r="G50" s="413">
        <v>25160</v>
      </c>
      <c r="J50" s="413">
        <f t="shared" si="6"/>
        <v>507853800</v>
      </c>
      <c r="K50" s="413">
        <v>437805</v>
      </c>
      <c r="P50" s="413">
        <v>170866</v>
      </c>
      <c r="Q50" s="413">
        <f t="shared" si="7"/>
        <v>198204560</v>
      </c>
      <c r="T50" s="413">
        <f t="shared" si="8"/>
        <v>198222756</v>
      </c>
      <c r="U50" s="413">
        <v>144372</v>
      </c>
      <c r="AC50" s="413">
        <f t="shared" si="4"/>
        <v>393535000</v>
      </c>
      <c r="AD50" s="413">
        <v>393535</v>
      </c>
    </row>
    <row r="51">
      <c r="A51" s="413">
        <v>2004</v>
      </c>
      <c r="F51" s="413">
        <f t="shared" si="3"/>
        <v>20732000</v>
      </c>
      <c r="G51" s="413">
        <v>20732</v>
      </c>
      <c r="J51" s="413">
        <f t="shared" si="6"/>
        <v>593695122.39999998</v>
      </c>
      <c r="K51" s="413">
        <v>511806.14</v>
      </c>
      <c r="P51" s="413">
        <v>132285.85</v>
      </c>
      <c r="Q51" s="413">
        <f t="shared" si="7"/>
        <v>153451586</v>
      </c>
      <c r="T51" s="413">
        <f t="shared" si="8"/>
        <v>194215847.72000003</v>
      </c>
      <c r="U51" s="413">
        <v>141453.64000000001</v>
      </c>
      <c r="AC51" s="413">
        <f t="shared" si="4"/>
        <v>453775130</v>
      </c>
      <c r="AD51" s="413">
        <v>453775.13</v>
      </c>
    </row>
    <row r="52">
      <c r="A52" s="413">
        <v>2005</v>
      </c>
      <c r="F52" s="413">
        <f t="shared" si="3"/>
        <v>11612600</v>
      </c>
      <c r="G52" s="413">
        <v>11612.6</v>
      </c>
      <c r="H52" s="413">
        <f>BB100</f>
        <v>12684479.166666668</v>
      </c>
      <c r="J52" s="413">
        <f t="shared" si="6"/>
        <v>489847398.39999998</v>
      </c>
      <c r="K52" s="413">
        <v>422282.23999999999</v>
      </c>
      <c r="L52" s="413">
        <f>BB99</f>
        <v>529979881.18811876</v>
      </c>
      <c r="P52" s="413">
        <v>242704.01</v>
      </c>
      <c r="Q52" s="413">
        <f t="shared" si="7"/>
        <v>281536651.60000002</v>
      </c>
      <c r="S52" s="413">
        <f>BB109</f>
        <v>157212929.03225806</v>
      </c>
      <c r="T52" s="413">
        <f t="shared" si="8"/>
        <v>185302880.92000002</v>
      </c>
      <c r="U52" s="413">
        <v>134962.04</v>
      </c>
      <c r="AC52" s="413">
        <f t="shared" si="4"/>
        <v>474786660</v>
      </c>
      <c r="AD52" s="413">
        <v>474786.66</v>
      </c>
    </row>
    <row r="53">
      <c r="A53" s="413">
        <v>2006</v>
      </c>
      <c r="F53" s="413">
        <f t="shared" si="3"/>
        <v>9823000</v>
      </c>
      <c r="G53" s="413">
        <v>9823</v>
      </c>
      <c r="J53" s="413">
        <f t="shared" si="6"/>
        <v>628735590.39999998</v>
      </c>
      <c r="K53" s="413">
        <v>542013.43999999994</v>
      </c>
      <c r="P53" s="413">
        <v>161060.25</v>
      </c>
      <c r="Q53" s="413">
        <f t="shared" si="7"/>
        <v>186829890</v>
      </c>
      <c r="T53" s="413">
        <f t="shared" si="8"/>
        <v>187377154.39999998</v>
      </c>
      <c r="U53" s="413">
        <v>136472.79999999999</v>
      </c>
      <c r="AC53" s="413">
        <f t="shared" si="4"/>
        <v>391701910</v>
      </c>
      <c r="AD53" s="413">
        <v>391701.91</v>
      </c>
    </row>
    <row r="54">
      <c r="A54" s="413">
        <v>2007</v>
      </c>
      <c r="F54" s="413">
        <f t="shared" si="3"/>
        <v>6088000</v>
      </c>
      <c r="G54" s="413">
        <v>6088</v>
      </c>
      <c r="J54" s="413">
        <f t="shared" si="6"/>
        <v>719017682.79999995</v>
      </c>
      <c r="K54" s="413">
        <v>619842.82999999996</v>
      </c>
      <c r="P54" s="413">
        <v>77194.92</v>
      </c>
      <c r="Q54" s="413">
        <f t="shared" si="7"/>
        <v>89546107.200000003</v>
      </c>
      <c r="T54" s="413">
        <f t="shared" si="8"/>
        <v>185764126.54000002</v>
      </c>
      <c r="U54" s="413">
        <v>135297.98000000001</v>
      </c>
      <c r="AC54" s="413">
        <f t="shared" si="4"/>
        <v>465649280</v>
      </c>
      <c r="AD54" s="413">
        <v>465649.28</v>
      </c>
    </row>
    <row r="55">
      <c r="A55" s="413">
        <v>2008</v>
      </c>
      <c r="F55" s="413">
        <f t="shared" si="3"/>
        <v>4581400</v>
      </c>
      <c r="G55" s="413">
        <v>4581.3999999999996</v>
      </c>
      <c r="J55" s="413">
        <f t="shared" si="6"/>
        <v>629695618</v>
      </c>
      <c r="K55" s="413">
        <v>542841.05000000005</v>
      </c>
      <c r="P55" s="413">
        <v>102485.39</v>
      </c>
      <c r="Q55" s="413">
        <f t="shared" si="7"/>
        <v>118883052.40000001</v>
      </c>
      <c r="T55" s="413">
        <f t="shared" si="8"/>
        <v>183950887.81999999</v>
      </c>
      <c r="U55" s="413">
        <v>133977.34</v>
      </c>
      <c r="AC55" s="413">
        <f t="shared" si="4"/>
        <v>475449480</v>
      </c>
      <c r="AD55" s="413">
        <v>475449.48</v>
      </c>
    </row>
    <row r="56">
      <c r="A56" s="413">
        <v>2009</v>
      </c>
      <c r="F56" s="413">
        <f t="shared" si="3"/>
        <v>5617960</v>
      </c>
      <c r="G56" s="413">
        <v>5617.96</v>
      </c>
      <c r="J56" s="413">
        <f t="shared" si="6"/>
        <v>689026068.39999998</v>
      </c>
      <c r="K56" s="413">
        <v>593987.99</v>
      </c>
      <c r="P56" s="413">
        <v>89778.94</v>
      </c>
      <c r="Q56" s="413">
        <f t="shared" si="7"/>
        <v>104143570.40000001</v>
      </c>
      <c r="T56" s="413">
        <f t="shared" si="8"/>
        <v>204188715.60000002</v>
      </c>
      <c r="U56" s="413">
        <v>148717.20000000001</v>
      </c>
      <c r="AC56" s="413">
        <f t="shared" si="4"/>
        <v>568442700</v>
      </c>
      <c r="AD56" s="413">
        <v>568442.69999999995</v>
      </c>
    </row>
    <row r="57">
      <c r="A57" s="413">
        <v>2010</v>
      </c>
      <c r="F57" s="413">
        <f t="shared" si="3"/>
        <v>4189000</v>
      </c>
      <c r="G57" s="413">
        <v>4189</v>
      </c>
      <c r="J57" s="413">
        <f t="shared" si="6"/>
        <v>834436658.5200001</v>
      </c>
      <c r="K57" s="413">
        <v>719341.94700000004</v>
      </c>
      <c r="P57" s="413">
        <v>58689.347000000002</v>
      </c>
      <c r="Q57" s="413">
        <f t="shared" si="7"/>
        <v>68079642.519999996</v>
      </c>
      <c r="T57" s="413">
        <f t="shared" si="8"/>
        <v>210995648.68399999</v>
      </c>
      <c r="U57" s="413">
        <v>153674.908</v>
      </c>
      <c r="AC57" s="413">
        <f t="shared" si="4"/>
        <v>582382381</v>
      </c>
      <c r="AD57" s="413">
        <v>582382.38100000005</v>
      </c>
    </row>
    <row r="58">
      <c r="A58" s="413">
        <v>2011</v>
      </c>
      <c r="F58" s="413">
        <f t="shared" si="3"/>
        <v>4704000</v>
      </c>
      <c r="G58" s="413">
        <v>4704</v>
      </c>
      <c r="J58" s="413">
        <f t="shared" si="6"/>
        <v>946959343.91999996</v>
      </c>
      <c r="K58" s="413">
        <v>816344.26199999999</v>
      </c>
      <c r="P58" s="413">
        <v>65509.447999999997</v>
      </c>
      <c r="Q58" s="413">
        <f t="shared" si="7"/>
        <v>75990959.679999992</v>
      </c>
      <c r="T58" s="413">
        <f t="shared" si="8"/>
        <v>216489559.89999998</v>
      </c>
      <c r="U58" s="413">
        <v>157676.29999999999</v>
      </c>
      <c r="AC58" s="413">
        <f t="shared" si="4"/>
        <v>506714149</v>
      </c>
      <c r="AD58" s="413">
        <v>506714.14899999998</v>
      </c>
    </row>
    <row r="59">
      <c r="A59" s="413">
        <v>2012</v>
      </c>
      <c r="F59" s="413">
        <f t="shared" si="3"/>
        <v>3386000</v>
      </c>
      <c r="G59" s="413">
        <v>3386</v>
      </c>
      <c r="J59" s="413">
        <f t="shared" si="6"/>
        <v>986566080</v>
      </c>
      <c r="K59" s="413">
        <v>850488</v>
      </c>
      <c r="P59" s="413">
        <v>42822</v>
      </c>
      <c r="Q59" s="413">
        <f t="shared" si="7"/>
        <v>49673520</v>
      </c>
      <c r="T59" s="413">
        <f t="shared" si="8"/>
        <v>223855293</v>
      </c>
      <c r="U59" s="413">
        <v>163041</v>
      </c>
      <c r="AC59" s="413">
        <f t="shared" si="4"/>
        <v>518603000</v>
      </c>
      <c r="AD59" s="413">
        <v>518603</v>
      </c>
    </row>
    <row r="60">
      <c r="A60" s="413">
        <v>2013</v>
      </c>
      <c r="F60" s="413">
        <f t="shared" si="3"/>
        <v>3736000</v>
      </c>
      <c r="G60" s="413">
        <v>3736</v>
      </c>
      <c r="J60" s="413">
        <f t="shared" si="6"/>
        <v>955509400</v>
      </c>
      <c r="K60" s="413">
        <v>823715</v>
      </c>
      <c r="P60" s="413">
        <v>53390</v>
      </c>
      <c r="Q60" s="413">
        <f t="shared" si="7"/>
        <v>61932400</v>
      </c>
      <c r="T60" s="413">
        <f t="shared" si="8"/>
        <v>252896989</v>
      </c>
      <c r="U60" s="413">
        <v>184193</v>
      </c>
      <c r="AC60" s="413">
        <f t="shared" si="4"/>
        <v>596465000</v>
      </c>
      <c r="AD60" s="413">
        <v>596465</v>
      </c>
    </row>
    <row r="61">
      <c r="A61" s="413">
        <v>2014</v>
      </c>
      <c r="F61" s="413">
        <f t="shared" si="3"/>
        <v>3907000</v>
      </c>
      <c r="G61" s="413">
        <v>3907</v>
      </c>
      <c r="J61" s="413">
        <f t="shared" si="6"/>
        <v>1033089040</v>
      </c>
      <c r="K61" s="413">
        <v>890594</v>
      </c>
      <c r="P61" s="413">
        <v>43303</v>
      </c>
      <c r="Q61" s="413">
        <f t="shared" si="7"/>
        <v>50231480</v>
      </c>
      <c r="T61" s="413">
        <f t="shared" si="8"/>
        <v>243619628</v>
      </c>
      <c r="U61" s="413">
        <v>177436</v>
      </c>
      <c r="AC61" s="413">
        <f t="shared" si="4"/>
        <v>668565000</v>
      </c>
      <c r="AD61" s="413">
        <v>668565</v>
      </c>
    </row>
    <row r="62">
      <c r="A62" s="413">
        <v>2015</v>
      </c>
      <c r="B62" s="290">
        <f>AE78</f>
        <v>120176.68712099698</v>
      </c>
      <c r="C62" s="413">
        <v>19473138</v>
      </c>
      <c r="G62" s="413">
        <v>57373</v>
      </c>
      <c r="J62" s="413">
        <f t="shared" si="6"/>
        <v>1085824960</v>
      </c>
      <c r="K62" s="413">
        <v>936056</v>
      </c>
      <c r="L62" s="413">
        <f>R62</f>
        <v>849667000</v>
      </c>
      <c r="P62" s="413">
        <v>40294</v>
      </c>
      <c r="Q62" s="413">
        <f t="shared" si="7"/>
        <v>46741040</v>
      </c>
      <c r="R62" s="413">
        <v>849667000</v>
      </c>
      <c r="S62" s="413">
        <f>Y62+Z62+W62</f>
        <v>275092907</v>
      </c>
      <c r="T62" s="413">
        <f t="shared" si="8"/>
        <v>275092907</v>
      </c>
      <c r="U62" s="413">
        <v>200359</v>
      </c>
      <c r="V62" s="413">
        <f>T62-Y62-Z62</f>
        <v>73902907</v>
      </c>
      <c r="W62" s="413">
        <f>V62</f>
        <v>73902907</v>
      </c>
      <c r="Y62" s="413">
        <v>57739000</v>
      </c>
      <c r="Z62" s="413">
        <v>143451000</v>
      </c>
      <c r="AC62" s="413">
        <f t="shared" si="4"/>
        <v>736729000</v>
      </c>
      <c r="AD62" s="413">
        <v>736729</v>
      </c>
      <c r="AE62" s="413">
        <v>119569000</v>
      </c>
    </row>
    <row r="63">
      <c r="A63" s="413">
        <v>2016</v>
      </c>
      <c r="B63" s="290">
        <f t="shared" ref="B63:B69" si="9">AE79</f>
        <v>136221.82435035298</v>
      </c>
      <c r="C63" s="413">
        <v>22073053</v>
      </c>
      <c r="F63" s="413">
        <f t="shared" si="3"/>
        <v>4314000</v>
      </c>
      <c r="G63" s="413">
        <v>4314</v>
      </c>
      <c r="J63" s="413">
        <f t="shared" si="6"/>
        <v>1237860360</v>
      </c>
      <c r="K63" s="413">
        <v>1067121</v>
      </c>
      <c r="L63" s="413">
        <f t="shared" ref="L63:L68" si="10">R63</f>
        <v>1032051000</v>
      </c>
      <c r="P63" s="413">
        <v>49307</v>
      </c>
      <c r="Q63" s="413">
        <f t="shared" si="7"/>
        <v>57196120</v>
      </c>
      <c r="R63" s="413">
        <v>1032051000</v>
      </c>
      <c r="S63" s="413">
        <f t="shared" ref="S63:S68" si="11">Y63+Z63+W63</f>
        <v>316737370</v>
      </c>
      <c r="T63" s="413">
        <f t="shared" si="8"/>
        <v>316737370</v>
      </c>
      <c r="U63" s="413">
        <v>230690</v>
      </c>
      <c r="V63" s="413">
        <f>T63-Y63-Z63</f>
        <v>85927370</v>
      </c>
      <c r="W63" s="413">
        <f>V63</f>
        <v>85927370</v>
      </c>
      <c r="Y63" s="413">
        <v>63198000</v>
      </c>
      <c r="Z63" s="413">
        <v>167612000</v>
      </c>
      <c r="AC63" s="413">
        <f t="shared" si="4"/>
        <v>787328000</v>
      </c>
      <c r="AD63" s="413">
        <v>787328</v>
      </c>
      <c r="AE63" s="413">
        <v>109130000</v>
      </c>
    </row>
    <row r="64">
      <c r="A64" s="413">
        <v>2017</v>
      </c>
      <c r="B64" s="290">
        <f t="shared" si="9"/>
        <v>149925.10341154327</v>
      </c>
      <c r="C64" s="413">
        <v>24293499</v>
      </c>
      <c r="F64" s="413">
        <f t="shared" si="3"/>
        <v>4236500</v>
      </c>
      <c r="G64" s="413">
        <v>4236.5</v>
      </c>
      <c r="J64" s="413">
        <f t="shared" si="6"/>
        <v>1301510410.28</v>
      </c>
      <c r="K64" s="413">
        <v>1121991.733</v>
      </c>
      <c r="L64" s="413">
        <f t="shared" si="10"/>
        <v>1122094000</v>
      </c>
      <c r="P64" s="413">
        <v>41095.660000000003</v>
      </c>
      <c r="Q64" s="413">
        <f t="shared" si="7"/>
        <v>47670965.600000001</v>
      </c>
      <c r="R64" s="413">
        <v>1122094000</v>
      </c>
      <c r="S64" s="413">
        <f t="shared" si="11"/>
        <v>367256905</v>
      </c>
      <c r="T64" s="413">
        <f t="shared" si="8"/>
        <v>367256905</v>
      </c>
      <c r="U64" s="413">
        <v>267485</v>
      </c>
      <c r="V64" s="413">
        <f>T64-Y64-Z64</f>
        <v>98053905</v>
      </c>
      <c r="W64" s="413">
        <f>V64</f>
        <v>98053905</v>
      </c>
      <c r="Y64" s="413">
        <v>71046000</v>
      </c>
      <c r="Z64" s="413">
        <v>198157000</v>
      </c>
      <c r="AC64" s="413">
        <f t="shared" si="4"/>
        <v>744307611</v>
      </c>
      <c r="AD64" s="413">
        <v>744307.61100000003</v>
      </c>
      <c r="AE64" s="413">
        <v>99883000</v>
      </c>
    </row>
    <row r="65">
      <c r="A65" s="413">
        <v>2018</v>
      </c>
      <c r="B65" s="290">
        <f t="shared" si="9"/>
        <v>164000</v>
      </c>
      <c r="C65" s="413">
        <v>26574161</v>
      </c>
      <c r="L65" s="413">
        <f t="shared" si="10"/>
        <v>1206639000</v>
      </c>
      <c r="R65" s="413">
        <v>1206639000</v>
      </c>
      <c r="S65" s="413">
        <f t="shared" si="11"/>
        <v>305396000</v>
      </c>
      <c r="Y65" s="413">
        <v>68536000</v>
      </c>
      <c r="Z65" s="413">
        <v>236860000</v>
      </c>
      <c r="AE65" s="413">
        <v>112894000</v>
      </c>
    </row>
    <row r="66">
      <c r="A66" s="413">
        <v>2019</v>
      </c>
      <c r="B66" s="290">
        <f t="shared" si="9"/>
        <v>173123.25472853123</v>
      </c>
      <c r="C66" s="413">
        <v>28052471</v>
      </c>
      <c r="L66" s="413">
        <f t="shared" si="10"/>
        <v>1313142000</v>
      </c>
      <c r="R66" s="413">
        <v>1313142000</v>
      </c>
      <c r="S66" s="413">
        <f t="shared" si="11"/>
        <v>352975000</v>
      </c>
      <c r="Y66" s="413">
        <v>78668000</v>
      </c>
      <c r="Z66" s="413">
        <v>274307000</v>
      </c>
      <c r="AE66" s="413">
        <v>112890000</v>
      </c>
    </row>
    <row r="67">
      <c r="A67" s="413">
        <v>2020</v>
      </c>
      <c r="B67" s="290">
        <f t="shared" si="9"/>
        <v>180268.3076993475</v>
      </c>
      <c r="C67" s="413">
        <v>29210238</v>
      </c>
      <c r="L67" s="413">
        <f t="shared" si="10"/>
        <v>1267314000</v>
      </c>
      <c r="R67" s="413">
        <v>1267314000</v>
      </c>
      <c r="S67" s="413">
        <f t="shared" si="11"/>
        <v>355021000</v>
      </c>
      <c r="Y67" s="413">
        <v>79930000</v>
      </c>
      <c r="Z67" s="413">
        <v>275091000</v>
      </c>
      <c r="AE67" s="413">
        <v>110955000</v>
      </c>
    </row>
    <row r="68">
      <c r="A68" s="413">
        <v>2021</v>
      </c>
      <c r="B68" s="290">
        <f t="shared" si="9"/>
        <v>198199.41498811572</v>
      </c>
      <c r="C68" s="413">
        <v>32115751</v>
      </c>
      <c r="L68" s="413">
        <f t="shared" si="10"/>
        <v>1313891000</v>
      </c>
      <c r="R68" s="413">
        <v>1313891000</v>
      </c>
      <c r="S68" s="413">
        <f t="shared" si="11"/>
        <v>426074000</v>
      </c>
      <c r="Y68" s="413">
        <v>81627000</v>
      </c>
      <c r="Z68" s="413">
        <v>344447000</v>
      </c>
      <c r="AE68" s="413">
        <v>107460000</v>
      </c>
    </row>
    <row r="69">
      <c r="A69" s="413">
        <v>2022</v>
      </c>
      <c r="B69" s="290">
        <f t="shared" si="9"/>
        <v>165154.38045250045</v>
      </c>
      <c r="C69" s="413">
        <v>26761214</v>
      </c>
      <c r="H69" s="413">
        <f>I69*1000</f>
        <v>4761000</v>
      </c>
      <c r="I69" s="413">
        <v>4761</v>
      </c>
      <c r="L69" s="413">
        <f>M69*1000</f>
        <v>1480685025.9999995</v>
      </c>
      <c r="M69" s="413">
        <v>1480685.0259999996</v>
      </c>
      <c r="N69" s="413">
        <f>O69*1000</f>
        <v>41443368.333333336</v>
      </c>
      <c r="O69" s="413">
        <v>41443.368333333339</v>
      </c>
      <c r="S69" s="413" t="e">
        <f>Y69+AA69+W69</f>
        <v>#VALUE!</v>
      </c>
      <c r="W69" s="413">
        <f>X69*1000</f>
        <v>88745430.000000015</v>
      </c>
      <c r="X69" s="413">
        <v>88745.430000000008</v>
      </c>
      <c r="Y69" s="413" t="s">
        <v>152</v>
      </c>
      <c r="AA69" s="413">
        <f>AB69*1000</f>
        <v>402404903.00000006</v>
      </c>
      <c r="AB69" s="413">
        <v>402404.90300000005</v>
      </c>
      <c r="AF69" s="413">
        <f>(AH69+AL69+AM69)*1000</f>
        <v>418041480.48000002</v>
      </c>
      <c r="AG69" s="413">
        <f>(AH69+AI69+AJ69+AK69+AL69+AM69)*1000</f>
        <v>932419325.48000002</v>
      </c>
      <c r="AH69" s="413">
        <v>53123.955479999997</v>
      </c>
      <c r="AI69" s="413">
        <v>362258.84500000003</v>
      </c>
      <c r="AJ69" s="413">
        <v>51835</v>
      </c>
      <c r="AK69" s="413">
        <v>100284</v>
      </c>
      <c r="AL69" s="413">
        <v>278822.52500000002</v>
      </c>
      <c r="AM69" s="413">
        <v>86095</v>
      </c>
    </row>
    <row r="70">
      <c r="R70" s="413">
        <f>L69/R66-1</f>
        <v>0.12758941987995165</v>
      </c>
    </row>
    <row r="71">
      <c r="L71" s="462">
        <f>L63/L62-1</f>
        <v>0.21465350543212813</v>
      </c>
      <c r="AV71" s="413">
        <v>1</v>
      </c>
      <c r="AZ71" s="413" t="s">
        <v>153</v>
      </c>
    </row>
    <row r="72">
      <c r="L72" s="462">
        <f t="shared" ref="L72:L77" si="12">L64/L63-1</f>
        <v>8.7246657384179693E-2</v>
      </c>
      <c r="AA72" s="413" t="s">
        <v>154</v>
      </c>
      <c r="AV72" s="413" t="s">
        <v>155</v>
      </c>
      <c r="AW72" s="413" t="s">
        <v>156</v>
      </c>
      <c r="AX72" s="413" t="s">
        <v>157</v>
      </c>
      <c r="AY72" s="420" t="s">
        <v>158</v>
      </c>
      <c r="AZ72" s="413" t="s">
        <v>159</v>
      </c>
    </row>
    <row r="73">
      <c r="L73" s="462">
        <f t="shared" si="12"/>
        <v>7.5345737522881429E-2</v>
      </c>
      <c r="AA73" s="413" t="s">
        <v>160</v>
      </c>
      <c r="AV73" s="4" t="s">
        <v>161</v>
      </c>
      <c r="AW73" s="100">
        <f>1/0.575</f>
        <v>1.7391304347826089</v>
      </c>
      <c r="AX73" s="100">
        <f>1/0.585</f>
        <v>1.7094017094017095</v>
      </c>
      <c r="AY73" s="413">
        <f t="shared" ref="AY73:AY78" si="13">AW73*1000</f>
        <v>1739.130434782609</v>
      </c>
      <c r="AZ73" s="413">
        <f t="shared" ref="AZ73:AZ78" si="14">1000/AX73</f>
        <v>585</v>
      </c>
    </row>
    <row r="74">
      <c r="L74" s="462">
        <f t="shared" si="12"/>
        <v>8.8264178432820417E-2</v>
      </c>
      <c r="AV74" s="4" t="s">
        <v>162</v>
      </c>
      <c r="AW74" s="100">
        <v>1.353</v>
      </c>
      <c r="AX74" s="100">
        <v>1.3380000000000001</v>
      </c>
      <c r="AY74" s="413">
        <f t="shared" si="13"/>
        <v>1353</v>
      </c>
      <c r="AZ74" s="413">
        <f t="shared" si="14"/>
        <v>747.38415545590431</v>
      </c>
    </row>
    <row r="75">
      <c r="L75" s="462">
        <f t="shared" si="12"/>
        <v>-3.4899500587141419E-2</v>
      </c>
      <c r="AF75" s="667" t="s">
        <v>903</v>
      </c>
      <c r="AG75" s="454"/>
      <c r="AH75" s="454"/>
      <c r="AI75" s="454"/>
      <c r="AJ75" s="454"/>
      <c r="AK75" s="454"/>
      <c r="AL75" s="454"/>
      <c r="AM75" s="454"/>
      <c r="AN75" s="454"/>
      <c r="AV75" s="4" t="s">
        <v>163</v>
      </c>
      <c r="AW75" s="100">
        <v>1.373</v>
      </c>
      <c r="AX75" s="100">
        <v>1.3560000000000001</v>
      </c>
      <c r="AY75" s="413">
        <f t="shared" si="13"/>
        <v>1373</v>
      </c>
      <c r="AZ75" s="413">
        <f t="shared" si="14"/>
        <v>737.46312684365773</v>
      </c>
    </row>
    <row r="76">
      <c r="L76" s="462">
        <f t="shared" si="12"/>
        <v>3.6752533310608015E-2</v>
      </c>
      <c r="AC76" s="836" t="s">
        <v>902</v>
      </c>
      <c r="AE76" s="838" t="s">
        <v>910</v>
      </c>
      <c r="AF76" s="670" t="s">
        <v>904</v>
      </c>
      <c r="AV76" s="4" t="s">
        <v>164</v>
      </c>
      <c r="AW76" s="100">
        <v>1.373</v>
      </c>
      <c r="AX76" s="100">
        <v>1.3560000000000001</v>
      </c>
      <c r="AY76" s="413">
        <f t="shared" si="13"/>
        <v>1373</v>
      </c>
      <c r="AZ76" s="413">
        <f t="shared" si="14"/>
        <v>737.46312684365773</v>
      </c>
    </row>
    <row r="77">
      <c r="L77" s="462">
        <f t="shared" si="12"/>
        <v>0.12694662342614382</v>
      </c>
      <c r="AB77" s="460"/>
      <c r="AC77" s="837"/>
      <c r="AD77" s="460"/>
      <c r="AE77" s="839"/>
      <c r="AF77" s="665" t="s">
        <v>906</v>
      </c>
      <c r="AV77" s="4" t="s">
        <v>165</v>
      </c>
      <c r="AW77" s="100">
        <v>1.2350000000000001</v>
      </c>
      <c r="AX77" s="100">
        <v>1.2230000000000001</v>
      </c>
      <c r="AY77" s="413">
        <f t="shared" si="13"/>
        <v>1235</v>
      </c>
      <c r="AZ77" s="413">
        <f t="shared" si="14"/>
        <v>817.6614881439084</v>
      </c>
    </row>
    <row r="78">
      <c r="AB78" s="413">
        <v>2015</v>
      </c>
      <c r="AC78" s="579">
        <f>C62</f>
        <v>19473138</v>
      </c>
      <c r="AE78" s="290">
        <f t="shared" ref="AE78:AE85" si="15">AC78*$AF$79/1000</f>
        <v>120176.68712099698</v>
      </c>
      <c r="AF78" s="665" t="s">
        <v>905</v>
      </c>
      <c r="AV78" s="4" t="s">
        <v>166</v>
      </c>
      <c r="AW78" s="100">
        <v>1.1599999999999999</v>
      </c>
      <c r="AX78" s="100">
        <v>1.1519999999999999</v>
      </c>
      <c r="AY78" s="413">
        <f t="shared" si="13"/>
        <v>1160</v>
      </c>
      <c r="AZ78" s="413">
        <f t="shared" si="14"/>
        <v>868.05555555555566</v>
      </c>
    </row>
    <row r="79">
      <c r="AB79" s="413">
        <v>2016</v>
      </c>
      <c r="AC79" s="579">
        <f t="shared" ref="AC79:AC84" si="16">C63</f>
        <v>22073053</v>
      </c>
      <c r="AE79" s="290">
        <f t="shared" si="15"/>
        <v>136221.82435035298</v>
      </c>
      <c r="AF79" s="666">
        <f>(164000*1000)/AC81</f>
        <v>6.1714083842571741</v>
      </c>
    </row>
    <row r="80">
      <c r="AB80" s="413">
        <v>2017</v>
      </c>
      <c r="AC80" s="579">
        <f t="shared" si="16"/>
        <v>24293499</v>
      </c>
      <c r="AE80" s="290">
        <f t="shared" si="15"/>
        <v>149925.10341154327</v>
      </c>
      <c r="AF80" s="665" t="s">
        <v>908</v>
      </c>
    </row>
    <row r="81">
      <c r="AB81" s="413">
        <v>2018</v>
      </c>
      <c r="AC81" s="579">
        <f t="shared" si="16"/>
        <v>26574161</v>
      </c>
      <c r="AE81" s="290">
        <f t="shared" si="15"/>
        <v>164000</v>
      </c>
      <c r="AF81" s="668" t="s">
        <v>909</v>
      </c>
      <c r="AG81" s="460"/>
      <c r="AH81" s="460"/>
      <c r="AI81" s="460"/>
      <c r="AJ81" s="460"/>
      <c r="AK81" s="460"/>
      <c r="AL81" s="460"/>
      <c r="AM81" s="460"/>
      <c r="AN81" s="460"/>
    </row>
    <row r="82">
      <c r="AB82" s="413">
        <v>2019</v>
      </c>
      <c r="AC82" s="579">
        <f t="shared" si="16"/>
        <v>28052471</v>
      </c>
      <c r="AE82" s="290">
        <f t="shared" si="15"/>
        <v>173123.25472853123</v>
      </c>
      <c r="AF82" s="667" t="s">
        <v>912</v>
      </c>
      <c r="AG82" s="454"/>
      <c r="AH82" s="454"/>
      <c r="AI82" s="454"/>
      <c r="AJ82" s="454"/>
      <c r="AK82" s="454"/>
      <c r="AL82" s="454"/>
      <c r="AM82" s="454"/>
      <c r="AN82" s="454"/>
    </row>
    <row r="83">
      <c r="AB83" s="413">
        <v>2020</v>
      </c>
      <c r="AC83" s="579">
        <f t="shared" si="16"/>
        <v>29210238</v>
      </c>
      <c r="AE83" s="290">
        <f t="shared" si="15"/>
        <v>180268.3076993475</v>
      </c>
      <c r="AF83" s="669" t="s">
        <v>913</v>
      </c>
      <c r="AV83" s="413" t="s">
        <v>167</v>
      </c>
      <c r="AW83" s="413" t="s">
        <v>168</v>
      </c>
      <c r="AX83" s="413" t="s">
        <v>169</v>
      </c>
      <c r="AY83" s="413" t="s">
        <v>170</v>
      </c>
      <c r="AZ83" s="413" t="s">
        <v>171</v>
      </c>
    </row>
    <row r="84">
      <c r="AB84" s="413">
        <v>2021</v>
      </c>
      <c r="AC84" s="579">
        <f t="shared" si="16"/>
        <v>32115751</v>
      </c>
      <c r="AE84" s="290">
        <f t="shared" si="15"/>
        <v>198199.41498811572</v>
      </c>
      <c r="AF84" s="665" t="s">
        <v>914</v>
      </c>
      <c r="AV84" s="413">
        <f>0.31/2</f>
        <v>0.155</v>
      </c>
      <c r="AW84" s="413">
        <v>0.52</v>
      </c>
      <c r="AX84" s="413">
        <f>PI()*AV84^2*AW84</f>
        <v>3.9247917021297291E-2</v>
      </c>
      <c r="AY84" s="413">
        <v>13</v>
      </c>
      <c r="AZ84" s="413">
        <f>AY84/AX84</f>
        <v>331.22776918188413</v>
      </c>
    </row>
    <row r="85">
      <c r="AB85" s="460" t="s">
        <v>907</v>
      </c>
      <c r="AC85" s="664">
        <f>C69</f>
        <v>26761214</v>
      </c>
      <c r="AD85" s="460"/>
      <c r="AE85" s="459">
        <f t="shared" si="15"/>
        <v>165154.38045250045</v>
      </c>
      <c r="AF85" s="668" t="s">
        <v>915</v>
      </c>
      <c r="AG85" s="460"/>
      <c r="AH85" s="460"/>
      <c r="AI85" s="460"/>
      <c r="AJ85" s="460"/>
      <c r="AK85" s="460"/>
      <c r="AL85" s="460"/>
      <c r="AM85" s="460"/>
      <c r="AN85" s="460"/>
      <c r="AV85" s="413">
        <v>0.15</v>
      </c>
      <c r="AW85" s="413">
        <v>0.3</v>
      </c>
      <c r="AX85" s="413">
        <f>PI()*AV85^2*AW85</f>
        <v>2.1205750411731103E-2</v>
      </c>
      <c r="AY85" s="413">
        <v>6</v>
      </c>
      <c r="AZ85" s="413">
        <f>AY85/AX85</f>
        <v>282.94212105225841</v>
      </c>
    </row>
    <row r="86">
      <c r="AV86" s="413">
        <v>0.15</v>
      </c>
      <c r="AW86" s="413">
        <v>0.5</v>
      </c>
      <c r="AX86" s="413">
        <f>PI()*AV86^2*AW86</f>
        <v>3.5342917352885174E-2</v>
      </c>
      <c r="AY86" s="413">
        <v>10</v>
      </c>
      <c r="AZ86" s="413">
        <f>AY86/AX86</f>
        <v>282.94212105225836</v>
      </c>
    </row>
    <row r="87">
      <c r="AV87" s="413">
        <f>0.306/2</f>
        <v>0.153</v>
      </c>
      <c r="AW87" s="413">
        <v>0.56000000000000005</v>
      </c>
      <c r="AX87" s="413">
        <f>PI()*AV87^2*AW87</f>
        <v>4.1183263759614744E-2</v>
      </c>
      <c r="AY87" s="413">
        <v>13</v>
      </c>
      <c r="AZ87" s="413">
        <f>AY87/AX87</f>
        <v>315.66220870401486</v>
      </c>
    </row>
    <row r="88">
      <c r="AE88" s="420"/>
      <c r="AF88" s="420"/>
      <c r="AG88" s="420"/>
      <c r="AH88" s="420"/>
      <c r="AI88" s="420"/>
      <c r="AJ88" s="420"/>
      <c r="AK88" s="420"/>
    </row>
    <row r="89">
      <c r="AH89" s="420"/>
      <c r="AI89" s="420"/>
      <c r="AJ89" s="420"/>
      <c r="AK89" s="420"/>
    </row>
    <row r="94">
      <c r="AR94" s="413" t="s">
        <v>172</v>
      </c>
    </row>
    <row r="97">
      <c r="AZ97" s="413" t="s">
        <v>173</v>
      </c>
    </row>
    <row r="98">
      <c r="AX98" s="413" t="s">
        <v>174</v>
      </c>
      <c r="AY98" s="413" t="s">
        <v>175</v>
      </c>
      <c r="AZ98" s="413" t="s">
        <v>176</v>
      </c>
      <c r="BA98" s="413" t="s">
        <v>146</v>
      </c>
      <c r="BB98" s="413" t="s">
        <v>65</v>
      </c>
    </row>
    <row r="99">
      <c r="AW99" s="413" t="s">
        <v>91</v>
      </c>
      <c r="AX99" s="413">
        <v>23.4</v>
      </c>
      <c r="AY99" s="413">
        <f t="shared" ref="AY99:AY109" si="17">$AY$110*AX99/100</f>
        <v>461.44799999999998</v>
      </c>
      <c r="AZ99" s="413">
        <f>1000/1.01</f>
        <v>990.09900990099004</v>
      </c>
      <c r="BA99" s="413">
        <f>AY99*AZ99</f>
        <v>456879.20792079205</v>
      </c>
      <c r="BB99" s="413">
        <f>BA99*AY78</f>
        <v>529979881.18811876</v>
      </c>
      <c r="BD99" s="413">
        <f>1000/0.93</f>
        <v>1075.2688172043011</v>
      </c>
    </row>
    <row r="100">
      <c r="AW100" s="413" t="s">
        <v>177</v>
      </c>
      <c r="AX100" s="413">
        <v>0.5</v>
      </c>
      <c r="AY100" s="413">
        <f t="shared" si="17"/>
        <v>9.86</v>
      </c>
      <c r="AZ100" s="413">
        <f>1000/0.96</f>
        <v>1041.6666666666667</v>
      </c>
      <c r="BA100" s="413">
        <f t="shared" ref="BA100:BA109" si="18">AY100*AZ100</f>
        <v>10270.833333333334</v>
      </c>
      <c r="BB100" s="413">
        <f>BA100*AY77</f>
        <v>12684479.166666668</v>
      </c>
    </row>
    <row r="101">
      <c r="AW101" s="413" t="s">
        <v>89</v>
      </c>
      <c r="AX101" s="413">
        <v>7.8</v>
      </c>
      <c r="AY101" s="413">
        <f t="shared" si="17"/>
        <v>153.816</v>
      </c>
      <c r="AZ101" s="413">
        <f>1000*41.868*1000/49.5/1000</f>
        <v>845.81818181818176</v>
      </c>
      <c r="BA101" s="413">
        <f t="shared" si="18"/>
        <v>130100.36945454545</v>
      </c>
      <c r="BB101" s="413">
        <f>BA101*AY73</f>
        <v>226261512.09486169</v>
      </c>
      <c r="BD101" s="413" t="s">
        <v>178</v>
      </c>
    </row>
    <row r="102">
      <c r="AW102" s="413" t="s">
        <v>179</v>
      </c>
      <c r="AX102" s="413">
        <v>4.8</v>
      </c>
      <c r="AY102" s="413">
        <f t="shared" si="17"/>
        <v>94.656000000000006</v>
      </c>
      <c r="AZ102" s="413">
        <f>1000/1.61</f>
        <v>621.11801242236027</v>
      </c>
      <c r="BA102" s="413">
        <f t="shared" si="18"/>
        <v>58792.546583850934</v>
      </c>
    </row>
    <row r="103">
      <c r="AW103" s="413" t="s">
        <v>180</v>
      </c>
      <c r="AX103" s="413">
        <v>12.2</v>
      </c>
      <c r="AY103" s="413">
        <f t="shared" si="17"/>
        <v>240.58399999999997</v>
      </c>
      <c r="AZ103" s="413">
        <f>1000/1.35</f>
        <v>740.74074074074065</v>
      </c>
      <c r="BA103" s="413">
        <f t="shared" si="18"/>
        <v>178210.37037037034</v>
      </c>
      <c r="BD103" s="413" t="s">
        <v>181</v>
      </c>
    </row>
    <row r="104">
      <c r="AW104" s="413" t="s">
        <v>182</v>
      </c>
      <c r="AX104" s="413">
        <v>22.5</v>
      </c>
      <c r="AY104" s="413">
        <f t="shared" si="17"/>
        <v>443.7</v>
      </c>
      <c r="AZ104" s="413">
        <f>1000/2.63</f>
        <v>380.22813688212932</v>
      </c>
      <c r="BA104" s="413">
        <f t="shared" si="18"/>
        <v>168707.22433460079</v>
      </c>
    </row>
    <row r="105">
      <c r="AW105" s="413" t="s">
        <v>183</v>
      </c>
      <c r="AX105" s="413">
        <v>7.6</v>
      </c>
      <c r="AY105" s="413">
        <f t="shared" si="17"/>
        <v>149.87199999999999</v>
      </c>
      <c r="BD105" s="413" t="s">
        <v>184</v>
      </c>
    </row>
    <row r="106">
      <c r="AW106" s="413" t="s">
        <v>185</v>
      </c>
      <c r="AX106" s="413">
        <v>1.2</v>
      </c>
      <c r="AY106" s="413">
        <f t="shared" si="17"/>
        <v>23.664000000000001</v>
      </c>
      <c r="AZ106" s="413">
        <v>1000</v>
      </c>
      <c r="BA106" s="413">
        <f t="shared" si="18"/>
        <v>23664</v>
      </c>
    </row>
    <row r="107">
      <c r="AW107" s="413" t="s">
        <v>186</v>
      </c>
      <c r="AX107" s="413">
        <v>1.8</v>
      </c>
      <c r="AY107" s="413">
        <f t="shared" si="17"/>
        <v>35.496000000000002</v>
      </c>
      <c r="AZ107" s="413">
        <f>1000/1.04</f>
        <v>961.53846153846155</v>
      </c>
      <c r="BA107" s="413">
        <f t="shared" si="18"/>
        <v>34130.769230769234</v>
      </c>
      <c r="BB107" s="413">
        <f>BA107*AY74</f>
        <v>46178930.769230776</v>
      </c>
    </row>
    <row r="108">
      <c r="AW108" s="413" t="s">
        <v>187</v>
      </c>
      <c r="AX108" s="413">
        <v>12.7</v>
      </c>
      <c r="AY108" s="413">
        <f t="shared" si="17"/>
        <v>250.44399999999999</v>
      </c>
      <c r="AZ108" s="413">
        <v>1000</v>
      </c>
      <c r="BA108" s="413">
        <f t="shared" si="18"/>
        <v>250444</v>
      </c>
    </row>
    <row r="109">
      <c r="AW109" s="413" t="s">
        <v>87</v>
      </c>
      <c r="AX109" s="413">
        <v>5.4</v>
      </c>
      <c r="AY109" s="413">
        <f t="shared" si="17"/>
        <v>106.48800000000001</v>
      </c>
      <c r="AZ109" s="413">
        <f>1000/0.93</f>
        <v>1075.2688172043011</v>
      </c>
      <c r="BA109" s="413">
        <f t="shared" si="18"/>
        <v>114503.22580645162</v>
      </c>
      <c r="BB109" s="413">
        <f>BA109*AY76</f>
        <v>157212929.03225806</v>
      </c>
    </row>
    <row r="110">
      <c r="AY110" s="413">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hyperlink ref="AF76" r:id="rId2"/>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true"/>
    <col min="2" max="2" width="7.88671875" bestFit="true" customWidth="true"/>
    <col min="3" max="3" width="6.88671875" bestFit="true" customWidth="true"/>
    <col min="4" max="4" width="5.33203125" bestFit="true" customWidth="true"/>
    <col min="5" max="5" width="8" bestFit="true" customWidth="true"/>
    <col min="6" max="6" width="7" bestFit="true" customWidth="true"/>
    <col min="7" max="7" width="8.6640625" customWidth="true"/>
    <col min="8" max="8" width="7" bestFit="true" customWidth="true"/>
    <col min="9" max="9" width="9.33203125" customWidth="true"/>
    <col min="10" max="10" width="6.88671875" bestFit="true" customWidth="true"/>
    <col min="11" max="11" width="5.33203125" bestFit="true" customWidth="true"/>
    <col min="12" max="12" width="8.5546875" bestFit="true" customWidth="true"/>
    <col min="13" max="13" width="16.5546875" bestFit="true" customWidth="true"/>
    <col min="14" max="14" width="9" hidden="true" customWidth="true"/>
    <col min="15" max="15" width="7" bestFit="true" customWidth="true"/>
    <col min="16" max="16" width="5.33203125" bestFit="true" customWidth="true"/>
    <col min="17" max="17" width="7" bestFit="true" customWidth="true"/>
    <col min="18" max="24" width="8.6640625" hidden="true" customWidth="true"/>
    <col min="25" max="42" width="8.33203125" customWidth="true"/>
  </cols>
  <sheetData>
    <row r="1" ht="1.2" customHeight="true"/>
    <row r="2">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55" t="s">
        <v>189</v>
      </c>
      <c r="S2" s="855"/>
      <c r="T2" s="855"/>
      <c r="U2" s="855"/>
      <c r="V2" s="855"/>
      <c r="W2" s="855"/>
      <c r="X2" s="855"/>
      <c r="Y2" t="s">
        <v>190</v>
      </c>
      <c r="Z2" t="s">
        <v>191</v>
      </c>
      <c r="AA2" t="s">
        <v>191</v>
      </c>
      <c r="AB2" t="s">
        <v>191</v>
      </c>
      <c r="AC2" t="s">
        <v>191</v>
      </c>
      <c r="AD2" t="s">
        <v>191</v>
      </c>
      <c r="AE2" s="847" t="s">
        <v>192</v>
      </c>
      <c r="AF2" s="847"/>
      <c r="AG2" s="847"/>
      <c r="AH2" s="847"/>
      <c r="AI2" s="847"/>
      <c r="AJ2" s="847"/>
      <c r="AK2" s="847"/>
      <c r="AL2" s="847"/>
      <c r="AM2" s="847"/>
      <c r="AN2" s="847"/>
      <c r="AO2" s="847"/>
      <c r="AP2" s="847"/>
    </row>
    <row r="3">
      <c r="A3" t="s">
        <v>193</v>
      </c>
      <c r="B3" s="430" t="s">
        <v>194</v>
      </c>
      <c r="C3" s="853" t="s">
        <v>195</v>
      </c>
      <c r="D3" s="853"/>
      <c r="E3" s="853"/>
      <c r="F3" s="854" t="s">
        <v>196</v>
      </c>
      <c r="G3" s="854"/>
      <c r="H3" s="854"/>
      <c r="I3" s="854"/>
      <c r="J3" s="852" t="s">
        <v>197</v>
      </c>
      <c r="K3" s="852"/>
      <c r="L3" s="852"/>
      <c r="M3" s="852"/>
      <c r="N3" s="852"/>
      <c r="O3" s="851" t="s">
        <v>198</v>
      </c>
      <c r="P3" s="851"/>
      <c r="Q3" s="851"/>
      <c r="R3" s="838" t="s">
        <v>199</v>
      </c>
      <c r="S3" s="838" t="s">
        <v>130</v>
      </c>
      <c r="T3" s="838" t="s">
        <v>134</v>
      </c>
      <c r="U3" s="838" t="s">
        <v>135</v>
      </c>
      <c r="V3" s="838" t="s">
        <v>200</v>
      </c>
      <c r="W3" s="838" t="s">
        <v>201</v>
      </c>
      <c r="X3" s="838" t="s">
        <v>202</v>
      </c>
      <c r="Y3" s="848" t="s">
        <v>203</v>
      </c>
      <c r="Z3" s="849"/>
      <c r="AA3" s="849"/>
      <c r="AB3" s="849"/>
      <c r="AC3" s="849"/>
      <c r="AD3" s="850"/>
      <c r="AE3" s="858" t="s">
        <v>204</v>
      </c>
      <c r="AF3" s="859"/>
      <c r="AG3" s="859"/>
      <c r="AH3" s="859"/>
      <c r="AI3" s="859"/>
      <c r="AJ3" s="860"/>
      <c r="AK3" s="858" t="s">
        <v>205</v>
      </c>
      <c r="AL3" s="859"/>
      <c r="AM3" s="859"/>
      <c r="AN3" s="859"/>
      <c r="AO3" s="859"/>
      <c r="AP3" s="860"/>
      <c r="AQ3" s="856" t="s">
        <v>206</v>
      </c>
      <c r="AR3" s="857"/>
      <c r="AS3" s="857"/>
      <c r="AT3" s="857"/>
      <c r="AU3" s="857"/>
      <c r="AV3" s="857"/>
    </row>
    <row r="4">
      <c r="A4" t="s">
        <v>207</v>
      </c>
      <c r="C4" t="s">
        <v>208</v>
      </c>
      <c r="D4" t="s">
        <v>209</v>
      </c>
      <c r="E4" t="s">
        <v>210</v>
      </c>
      <c r="F4" t="s">
        <v>208</v>
      </c>
      <c r="G4" t="s">
        <v>209</v>
      </c>
      <c r="H4" t="s">
        <v>211</v>
      </c>
      <c r="I4" t="s">
        <v>210</v>
      </c>
      <c r="J4" s="412" t="s">
        <v>208</v>
      </c>
      <c r="K4" s="412" t="s">
        <v>209</v>
      </c>
      <c r="L4" s="412" t="s">
        <v>212</v>
      </c>
      <c r="M4" s="411" t="s">
        <v>213</v>
      </c>
      <c r="N4" t="s">
        <v>210</v>
      </c>
      <c r="O4" t="s">
        <v>208</v>
      </c>
      <c r="P4" t="s">
        <v>209</v>
      </c>
      <c r="Q4" t="s">
        <v>210</v>
      </c>
      <c r="R4" s="838"/>
      <c r="S4" s="838"/>
      <c r="T4" s="838"/>
      <c r="U4" s="838"/>
      <c r="V4" s="838"/>
      <c r="W4" s="838"/>
      <c r="X4" s="838"/>
      <c r="Y4" s="445" t="s">
        <v>214</v>
      </c>
      <c r="Z4" s="446" t="s">
        <v>215</v>
      </c>
      <c r="AA4" s="447" t="s">
        <v>166</v>
      </c>
      <c r="AB4" s="448" t="s">
        <v>216</v>
      </c>
      <c r="AC4" s="449" t="s">
        <v>164</v>
      </c>
      <c r="AD4" s="450" t="s">
        <v>217</v>
      </c>
      <c r="AE4" s="445" t="s">
        <v>214</v>
      </c>
      <c r="AF4" s="446" t="s">
        <v>215</v>
      </c>
      <c r="AG4" s="447" t="s">
        <v>166</v>
      </c>
      <c r="AH4" s="448" t="s">
        <v>216</v>
      </c>
      <c r="AI4" s="449" t="s">
        <v>164</v>
      </c>
      <c r="AJ4" s="450" t="s">
        <v>217</v>
      </c>
      <c r="AK4" s="445" t="s">
        <v>214</v>
      </c>
      <c r="AL4" s="446" t="s">
        <v>215</v>
      </c>
      <c r="AM4" s="447" t="s">
        <v>166</v>
      </c>
      <c r="AN4" s="448" t="s">
        <v>216</v>
      </c>
      <c r="AO4" s="449" t="s">
        <v>164</v>
      </c>
      <c r="AP4" s="450" t="s">
        <v>217</v>
      </c>
      <c r="AQ4" s="445" t="s">
        <v>214</v>
      </c>
      <c r="AR4" s="446" t="s">
        <v>215</v>
      </c>
      <c r="AS4" s="447" t="s">
        <v>166</v>
      </c>
      <c r="AT4" s="448" t="s">
        <v>216</v>
      </c>
      <c r="AU4" s="449" t="s">
        <v>164</v>
      </c>
      <c r="AV4" s="450" t="s">
        <v>217</v>
      </c>
    </row>
    <row r="5">
      <c r="A5" s="429">
        <v>2014</v>
      </c>
      <c r="B5" s="434">
        <f>B6*B6/B7</f>
        <v>106021.45578547729</v>
      </c>
      <c r="C5" s="434">
        <f>E5*$C$27</f>
        <v>1658.4849821466078</v>
      </c>
      <c r="D5" s="434">
        <f t="shared" ref="D5:D12" si="0">E5*$D$27</f>
        <v>2248.5150178533922</v>
      </c>
      <c r="E5" s="433">
        <f>VolumesFuels!G61</f>
        <v>3907</v>
      </c>
      <c r="F5" s="434">
        <f t="shared" ref="F5:F12" si="1">I5*$F$27</f>
        <v>433487.83211001486</v>
      </c>
      <c r="G5" s="434">
        <f>I5*G$27</f>
        <v>180783.96535793942</v>
      </c>
      <c r="H5" s="434">
        <f t="shared" ref="H5:H12" si="2">I5*$H$27</f>
        <v>85242.093695370131</v>
      </c>
      <c r="I5" s="434">
        <f>I6*I6/I7</f>
        <v>699513.89116332424</v>
      </c>
      <c r="L5" s="434">
        <f>L6*L6/L7</f>
        <v>52751.544684958382</v>
      </c>
      <c r="M5" s="434">
        <f t="shared" ref="M5:M10" si="3">M6*L5/L6</f>
        <v>56159.511514578218</v>
      </c>
      <c r="N5" s="436">
        <f>L5+M5</f>
        <v>108911.0561995366</v>
      </c>
      <c r="O5" s="434">
        <f t="shared" ref="O5:O12" si="4">Q5*O$27</f>
        <v>121379.99872468793</v>
      </c>
      <c r="P5" s="434">
        <f t="shared" ref="P5:P12" si="5">Q5*P$27</f>
        <v>1392.7705340763675</v>
      </c>
      <c r="Q5" s="434">
        <f>Q6*Q6/Q7</f>
        <v>122772.7692587643</v>
      </c>
      <c r="R5" s="416"/>
      <c r="S5" s="416"/>
      <c r="T5" s="416"/>
      <c r="U5" s="416"/>
      <c r="V5" s="416"/>
      <c r="W5" s="416"/>
      <c r="X5" s="416"/>
      <c r="Y5" s="290">
        <f>Fuel_prices_info!L61</f>
        <v>820.20213850000005</v>
      </c>
      <c r="Z5" s="290">
        <f>Fuel_prices_info!L65</f>
        <v>877.49860795238874</v>
      </c>
      <c r="AA5" s="290">
        <f>Fuel_prices_info!L66</f>
        <v>1032.7079930337932</v>
      </c>
      <c r="AB5" s="290">
        <f>Fuel_prices_info!L63</f>
        <v>1015.2989063801895</v>
      </c>
      <c r="AC5" s="290">
        <f>Fuel_prices_info!L64</f>
        <v>845.57386364253443</v>
      </c>
      <c r="AD5" s="290">
        <f>Fuel_prices_info!L62</f>
        <v>1055.3151574036956</v>
      </c>
      <c r="AE5" s="413">
        <v>0</v>
      </c>
      <c r="AF5" s="413">
        <f>C5*Z5/1000</f>
        <v>1455.3182631435907</v>
      </c>
      <c r="AG5" s="413">
        <f>(F5+H5+G5/2)*AA5/1000</f>
        <v>629045.06362379179</v>
      </c>
      <c r="AH5" s="413">
        <f>0</f>
        <v>0</v>
      </c>
      <c r="AI5" s="413">
        <f>M5*AC5/1000</f>
        <v>47487.015131659304</v>
      </c>
      <c r="AJ5" s="413">
        <f>O5*AD5/1000</f>
        <v>128094.15245980442</v>
      </c>
      <c r="AK5" s="413">
        <f>B5*Y5/1000</f>
        <v>86959.024762131681</v>
      </c>
      <c r="AL5" s="413">
        <f>D5*Z5/1000</f>
        <v>1973.0687981263923</v>
      </c>
      <c r="AM5" s="413">
        <f>G5*AA5/1000/2</f>
        <v>93348.523018744207</v>
      </c>
      <c r="AN5" s="413">
        <f>L5*AB5/1000</f>
        <v>53558.585628503941</v>
      </c>
      <c r="AO5" s="413">
        <f>0</f>
        <v>0</v>
      </c>
      <c r="AP5" s="413">
        <f>P5*AD5/1000</f>
        <v>1469.811855396031</v>
      </c>
      <c r="AQ5" s="413">
        <f>AE5+AK5</f>
        <v>86959.024762131681</v>
      </c>
      <c r="AR5" s="413">
        <f>AF5+AL5</f>
        <v>3428.387061269983</v>
      </c>
      <c r="AS5" s="413">
        <f>AG5+AM5</f>
        <v>722393.58664253599</v>
      </c>
      <c r="AT5" s="413">
        <f>AH5+AN5</f>
        <v>53558.585628503941</v>
      </c>
      <c r="AU5" s="413">
        <f>AI5+AO5</f>
        <v>47487.015131659304</v>
      </c>
      <c r="AV5" s="413">
        <f>AJ5</f>
        <v>128094.15245980442</v>
      </c>
    </row>
    <row r="6">
      <c r="A6" s="429">
        <v>2015</v>
      </c>
      <c r="B6" s="433">
        <f>VolumesFuels!B62</f>
        <v>120176.68712099698</v>
      </c>
      <c r="C6" s="434">
        <f t="shared" ref="C6:C12" si="6">E6*$C$27</f>
        <v>1744.8688300777146</v>
      </c>
      <c r="D6" s="434">
        <f t="shared" si="0"/>
        <v>2365.6311699222852</v>
      </c>
      <c r="E6" s="434">
        <f>(E5+E7)/2</f>
        <v>4110.5</v>
      </c>
      <c r="F6" s="434">
        <f t="shared" si="1"/>
        <v>526537.51483460341</v>
      </c>
      <c r="G6" s="434">
        <f t="shared" ref="G6:G12" si="7">I6*$G$27</f>
        <v>219589.87724794153</v>
      </c>
      <c r="H6" s="434">
        <f t="shared" si="2"/>
        <v>103539.60791745526</v>
      </c>
      <c r="I6" s="433">
        <f>VolumesFuels!R62/1000</f>
        <v>849667</v>
      </c>
      <c r="L6" s="433">
        <f>VolumesFuels!Y62/1000</f>
        <v>57739</v>
      </c>
      <c r="M6" s="434">
        <f t="shared" si="3"/>
        <v>61469.176963548285</v>
      </c>
      <c r="N6" s="436">
        <f t="shared" ref="N6:N12" si="8">L6+M6</f>
        <v>119208.17696354829</v>
      </c>
      <c r="O6" s="434">
        <f t="shared" si="4"/>
        <v>141823.64951267256</v>
      </c>
      <c r="P6" s="434">
        <f t="shared" si="5"/>
        <v>1627.3504873274367</v>
      </c>
      <c r="Q6" s="433">
        <f>VolumesFuels!Z62/1000</f>
        <v>143451</v>
      </c>
      <c r="R6" s="416"/>
      <c r="S6" s="416"/>
      <c r="T6" s="416"/>
      <c r="U6" s="416"/>
      <c r="V6" s="416"/>
      <c r="W6" s="416"/>
      <c r="X6" s="416"/>
      <c r="Y6" s="290">
        <f t="shared" ref="Y6:AD6" si="9">Y5</f>
        <v>820.20213850000005</v>
      </c>
      <c r="Z6" s="290">
        <f t="shared" si="9"/>
        <v>877.49860795238874</v>
      </c>
      <c r="AA6" s="290">
        <f t="shared" si="9"/>
        <v>1032.7079930337932</v>
      </c>
      <c r="AB6" s="290">
        <f t="shared" si="9"/>
        <v>1015.2989063801895</v>
      </c>
      <c r="AC6" s="290">
        <f t="shared" si="9"/>
        <v>845.57386364253443</v>
      </c>
      <c r="AD6" s="290">
        <f t="shared" si="9"/>
        <v>1055.3151574036956</v>
      </c>
      <c r="AE6" s="413">
        <v>0</v>
      </c>
      <c r="AF6" s="413">
        <f t="shared" ref="AF6:AF25" si="10">C6*Z6/1000</f>
        <v>1531.1199694527079</v>
      </c>
      <c r="AG6" s="413">
        <f t="shared" ref="AG6:AG25" si="11">(F6+H6)*AA6/1000</f>
        <v>650685.68089378544</v>
      </c>
      <c r="AH6" s="413">
        <f>0</f>
        <v>0</v>
      </c>
      <c r="AI6" s="413">
        <f t="shared" ref="AI6:AI25" si="12">M6*AC6/1000</f>
        <v>51976.729459994196</v>
      </c>
      <c r="AJ6" s="413">
        <f t="shared" ref="AJ6:AJ25" si="13">O6*AD6/1000</f>
        <v>149668.6470090326</v>
      </c>
      <c r="AK6" s="413">
        <f t="shared" ref="AK6:AK25" si="14">B6*Y6/1000</f>
        <v>98569.175774487143</v>
      </c>
      <c r="AL6" s="413">
        <f t="shared" ref="AL6:AL25" si="15">D6*Z6/1000</f>
        <v>2075.8380585355862</v>
      </c>
      <c r="AM6" s="413">
        <f t="shared" ref="AM6:AM25" si="16">G6*AA6/1000</f>
        <v>226772.22142325868</v>
      </c>
      <c r="AN6" s="413">
        <f t="shared" ref="AN6:AN25" si="17">L6*AB6/1000</f>
        <v>58622.343555485764</v>
      </c>
      <c r="AO6" s="413">
        <f>0</f>
        <v>0</v>
      </c>
      <c r="AP6" s="413">
        <f t="shared" ref="AP6:AP25" si="18">P6*AD6/1000</f>
        <v>1717.3676356849344</v>
      </c>
      <c r="AQ6" s="413">
        <f t="shared" ref="AQ6:AQ25" si="19">AE6+AK6</f>
        <v>98569.175774487143</v>
      </c>
      <c r="AR6" s="413">
        <f t="shared" ref="AR6:AR25" si="20">AF6+AL6</f>
        <v>3606.9580279882939</v>
      </c>
      <c r="AS6" s="413">
        <f t="shared" ref="AS6:AS25" si="21">AG6+AM6</f>
        <v>877457.90231704409</v>
      </c>
      <c r="AT6" s="413">
        <f t="shared" ref="AT6:AT25" si="22">AH6+AN6</f>
        <v>58622.343555485764</v>
      </c>
      <c r="AU6" s="413">
        <f t="shared" ref="AU6:AU25" si="23">AI6+AO6</f>
        <v>51976.729459994196</v>
      </c>
      <c r="AV6" s="413">
        <f t="shared" ref="AV6:AV25" si="24">AJ6</f>
        <v>149668.6470090326</v>
      </c>
    </row>
    <row r="7">
      <c r="A7" s="429">
        <v>2016</v>
      </c>
      <c r="B7" s="433">
        <f>VolumesFuels!B63</f>
        <v>136221.82435035298</v>
      </c>
      <c r="C7" s="434">
        <f t="shared" si="6"/>
        <v>1831.2526780088215</v>
      </c>
      <c r="D7" s="434">
        <f t="shared" si="0"/>
        <v>2482.7473219911781</v>
      </c>
      <c r="E7" s="433">
        <f>VolumesFuels!G63</f>
        <v>4314</v>
      </c>
      <c r="F7" s="434">
        <f t="shared" si="1"/>
        <v>639560.6381353722</v>
      </c>
      <c r="G7" s="434">
        <f t="shared" si="7"/>
        <v>266725.61415662291</v>
      </c>
      <c r="H7" s="434">
        <f t="shared" si="2"/>
        <v>125764.74770800515</v>
      </c>
      <c r="I7" s="433">
        <f>VolumesFuels!R63/1000</f>
        <v>1032051</v>
      </c>
      <c r="L7" s="433">
        <f>VolumesFuels!Y63/1000</f>
        <v>63198</v>
      </c>
      <c r="M7" s="434">
        <f t="shared" si="3"/>
        <v>67280.850824266512</v>
      </c>
      <c r="N7" s="436">
        <f t="shared" si="8"/>
        <v>130478.85082426651</v>
      </c>
      <c r="O7" s="434">
        <f t="shared" si="4"/>
        <v>165710.55999691933</v>
      </c>
      <c r="P7" s="434">
        <f t="shared" si="5"/>
        <v>1901.4400030806778</v>
      </c>
      <c r="Q7" s="433">
        <f>VolumesFuels!Z63/1000</f>
        <v>167612</v>
      </c>
      <c r="R7" s="416"/>
      <c r="S7" s="416"/>
      <c r="T7" s="416"/>
      <c r="U7" s="416"/>
      <c r="V7" s="416"/>
      <c r="W7" s="416"/>
      <c r="X7" s="416"/>
      <c r="Y7" s="290">
        <f t="shared" ref="Y7:Y25" si="25">Y6</f>
        <v>820.20213850000005</v>
      </c>
      <c r="Z7" s="290">
        <f t="shared" ref="Z7:Z25" si="26">Z6</f>
        <v>877.49860795238874</v>
      </c>
      <c r="AA7" s="290">
        <f t="shared" ref="AA7:AA25" si="27">AA6</f>
        <v>1032.7079930337932</v>
      </c>
      <c r="AB7" s="290">
        <f t="shared" ref="AB7:AB25" si="28">AB6</f>
        <v>1015.2989063801895</v>
      </c>
      <c r="AC7" s="290">
        <f t="shared" ref="AC7:AC25" si="29">AC6</f>
        <v>845.57386364253443</v>
      </c>
      <c r="AD7" s="290">
        <f t="shared" ref="AD7:AD25" si="30">AD6</f>
        <v>1055.3151574036956</v>
      </c>
      <c r="AE7" s="413">
        <v>0</v>
      </c>
      <c r="AF7" s="413">
        <f t="shared" si="10"/>
        <v>1606.9216757618246</v>
      </c>
      <c r="AG7" s="413">
        <f t="shared" si="11"/>
        <v>790357.64323212754</v>
      </c>
      <c r="AH7" s="413">
        <f>0</f>
        <v>0</v>
      </c>
      <c r="AI7" s="413">
        <f t="shared" si="12"/>
        <v>56890.92898063203</v>
      </c>
      <c r="AJ7" s="413">
        <f t="shared" si="13"/>
        <v>174876.86570660348</v>
      </c>
      <c r="AK7" s="413">
        <f t="shared" si="14"/>
        <v>111729.43164253089</v>
      </c>
      <c r="AL7" s="413">
        <f t="shared" si="15"/>
        <v>2178.6073189447798</v>
      </c>
      <c r="AM7" s="413">
        <f t="shared" si="16"/>
        <v>275449.67368639197</v>
      </c>
      <c r="AN7" s="413">
        <f t="shared" si="17"/>
        <v>64164.86028541522</v>
      </c>
      <c r="AO7" s="413">
        <f>0</f>
        <v>0</v>
      </c>
      <c r="AP7" s="413">
        <f t="shared" si="18"/>
        <v>2006.618456144769</v>
      </c>
      <c r="AQ7" s="413">
        <f t="shared" si="19"/>
        <v>111729.43164253089</v>
      </c>
      <c r="AR7" s="413">
        <f t="shared" si="20"/>
        <v>3785.5289947066044</v>
      </c>
      <c r="AS7" s="413">
        <f t="shared" si="21"/>
        <v>1065807.3169185196</v>
      </c>
      <c r="AT7" s="413">
        <f t="shared" si="22"/>
        <v>64164.86028541522</v>
      </c>
      <c r="AU7" s="413">
        <f t="shared" si="23"/>
        <v>56890.92898063203</v>
      </c>
      <c r="AV7" s="413">
        <f t="shared" si="24"/>
        <v>174876.86570660348</v>
      </c>
    </row>
    <row r="8">
      <c r="A8" s="429">
        <v>2017</v>
      </c>
      <c r="B8" s="433">
        <f>VolumesFuels!B64</f>
        <v>149925.10341154327</v>
      </c>
      <c r="C8" s="434">
        <f t="shared" si="6"/>
        <v>1798.354652383953</v>
      </c>
      <c r="D8" s="434">
        <f t="shared" si="0"/>
        <v>2438.1453476160468</v>
      </c>
      <c r="E8" s="433">
        <f>VolumesFuels!G64</f>
        <v>4236.5</v>
      </c>
      <c r="F8" s="434">
        <f t="shared" si="1"/>
        <v>695360.16600717627</v>
      </c>
      <c r="G8" s="434">
        <f t="shared" si="7"/>
        <v>289996.5324305307</v>
      </c>
      <c r="H8" s="434">
        <f t="shared" si="2"/>
        <v>136737.30156229326</v>
      </c>
      <c r="I8" s="433">
        <f>VolumesFuels!R64/1000</f>
        <v>1122094</v>
      </c>
      <c r="L8" s="433">
        <f>VolumesFuels!Y64/1000</f>
        <v>71046</v>
      </c>
      <c r="M8" s="434">
        <f t="shared" si="3"/>
        <v>75635.863914377638</v>
      </c>
      <c r="N8" s="436">
        <f t="shared" si="8"/>
        <v>146681.86391437764</v>
      </c>
      <c r="O8" s="434">
        <f t="shared" si="4"/>
        <v>195909.04850076095</v>
      </c>
      <c r="P8" s="434">
        <f t="shared" si="5"/>
        <v>2247.9514992390632</v>
      </c>
      <c r="Q8" s="433">
        <f>VolumesFuels!Z64/1000</f>
        <v>198157</v>
      </c>
      <c r="R8" s="416"/>
      <c r="S8" s="416"/>
      <c r="T8" s="416"/>
      <c r="U8" s="416"/>
      <c r="V8" s="416"/>
      <c r="W8" s="416"/>
      <c r="X8" s="416"/>
      <c r="Y8" s="290">
        <f t="shared" si="25"/>
        <v>820.20213850000005</v>
      </c>
      <c r="Z8" s="290">
        <f t="shared" si="26"/>
        <v>877.49860795238874</v>
      </c>
      <c r="AA8" s="290">
        <f t="shared" si="27"/>
        <v>1032.7079930337932</v>
      </c>
      <c r="AB8" s="290">
        <f t="shared" si="28"/>
        <v>1015.2989063801895</v>
      </c>
      <c r="AC8" s="290">
        <f t="shared" si="29"/>
        <v>845.57386364253443</v>
      </c>
      <c r="AD8" s="290">
        <f t="shared" si="30"/>
        <v>1055.3151574036956</v>
      </c>
      <c r="AE8" s="413">
        <v>0</v>
      </c>
      <c r="AF8" s="413">
        <f t="shared" si="10"/>
        <v>1578.0537040716208</v>
      </c>
      <c r="AG8" s="413">
        <f>(F8+H8)*AA8/1000</f>
        <v>859313.70574216871</v>
      </c>
      <c r="AH8" s="413">
        <f>0</f>
        <v>0</v>
      </c>
      <c r="AI8" s="413">
        <f t="shared" si="12"/>
        <v>63955.709680021246</v>
      </c>
      <c r="AJ8" s="413">
        <f t="shared" si="13"/>
        <v>206745.7883553888</v>
      </c>
      <c r="AK8" s="413">
        <f t="shared" si="14"/>
        <v>122968.89043298144</v>
      </c>
      <c r="AL8" s="413">
        <f t="shared" si="15"/>
        <v>2139.469148518674</v>
      </c>
      <c r="AM8" s="413">
        <f t="shared" si="16"/>
        <v>299481.73699309264</v>
      </c>
      <c r="AN8" s="413">
        <f t="shared" si="17"/>
        <v>72132.926102686935</v>
      </c>
      <c r="AO8" s="413">
        <f>0</f>
        <v>0</v>
      </c>
      <c r="AP8" s="413">
        <f t="shared" si="18"/>
        <v>2372.2972902553456</v>
      </c>
      <c r="AQ8" s="413">
        <f t="shared" si="19"/>
        <v>122968.89043298144</v>
      </c>
      <c r="AR8" s="413">
        <f t="shared" si="20"/>
        <v>3717.5228525902949</v>
      </c>
      <c r="AS8" s="413">
        <f t="shared" si="21"/>
        <v>1158795.4427352613</v>
      </c>
      <c r="AT8" s="413">
        <f t="shared" si="22"/>
        <v>72132.926102686935</v>
      </c>
      <c r="AU8" s="413">
        <f t="shared" si="23"/>
        <v>63955.709680021246</v>
      </c>
      <c r="AV8" s="413">
        <f t="shared" si="24"/>
        <v>206745.7883553888</v>
      </c>
    </row>
    <row r="9">
      <c r="A9" s="429">
        <v>2018</v>
      </c>
      <c r="B9" s="433">
        <f>VolumesFuels!B65</f>
        <v>164000</v>
      </c>
      <c r="C9" s="434">
        <f t="shared" si="6"/>
        <v>1842.8837219071625</v>
      </c>
      <c r="D9" s="434">
        <f t="shared" si="0"/>
        <v>2498.5162780928376</v>
      </c>
      <c r="E9" s="434">
        <f>E8*0.8+E25*0.2</f>
        <v>4341.4000000000005</v>
      </c>
      <c r="F9" s="434">
        <f t="shared" si="1"/>
        <v>747752.59055902017</v>
      </c>
      <c r="G9" s="434">
        <f t="shared" si="7"/>
        <v>311846.53504558722</v>
      </c>
      <c r="H9" s="434">
        <f t="shared" si="2"/>
        <v>147039.87439539289</v>
      </c>
      <c r="I9" s="433">
        <f>VolumesFuels!R65/1000</f>
        <v>1206639</v>
      </c>
      <c r="L9" s="433">
        <f>VolumesFuels!Y65/1000</f>
        <v>68536</v>
      </c>
      <c r="M9" s="434">
        <f t="shared" si="3"/>
        <v>72963.707587137702</v>
      </c>
      <c r="N9" s="436">
        <f t="shared" si="8"/>
        <v>141499.7075871377</v>
      </c>
      <c r="O9" s="434">
        <f t="shared" si="4"/>
        <v>234172.99024455476</v>
      </c>
      <c r="P9" s="434">
        <f t="shared" si="5"/>
        <v>2687.0097554452504</v>
      </c>
      <c r="Q9" s="433">
        <f>VolumesFuels!Z65/1000</f>
        <v>236860</v>
      </c>
      <c r="R9" s="416"/>
      <c r="S9" s="416"/>
      <c r="T9" s="416"/>
      <c r="U9" s="416"/>
      <c r="V9" s="416"/>
      <c r="W9" s="416"/>
      <c r="X9" s="416"/>
      <c r="Y9" s="290">
        <f t="shared" si="25"/>
        <v>820.20213850000005</v>
      </c>
      <c r="Z9" s="290">
        <f t="shared" si="26"/>
        <v>877.49860795238874</v>
      </c>
      <c r="AA9" s="290">
        <f t="shared" si="27"/>
        <v>1032.7079930337932</v>
      </c>
      <c r="AB9" s="290">
        <f t="shared" si="28"/>
        <v>1015.2989063801895</v>
      </c>
      <c r="AC9" s="290">
        <f t="shared" si="29"/>
        <v>845.57386364253443</v>
      </c>
      <c r="AD9" s="290">
        <f t="shared" si="30"/>
        <v>1055.3151574036956</v>
      </c>
      <c r="AE9" s="413">
        <v>0</v>
      </c>
      <c r="AF9" s="413">
        <f t="shared" si="10"/>
        <v>1617.1279005916522</v>
      </c>
      <c r="AG9" s="413">
        <f t="shared" si="11"/>
        <v>924059.33066483261</v>
      </c>
      <c r="AH9" s="413">
        <f>0</f>
        <v>0</v>
      </c>
      <c r="AI9" s="413">
        <f t="shared" si="12"/>
        <v>61696.204130140133</v>
      </c>
      <c r="AJ9" s="413">
        <f t="shared" si="13"/>
        <v>247126.30605962637</v>
      </c>
      <c r="AK9" s="413">
        <f t="shared" si="14"/>
        <v>134513.15071400002</v>
      </c>
      <c r="AL9" s="413">
        <f t="shared" si="15"/>
        <v>2192.4445559728488</v>
      </c>
      <c r="AM9" s="413">
        <f t="shared" si="16"/>
        <v>322046.40934147086</v>
      </c>
      <c r="AN9" s="413">
        <f t="shared" si="17"/>
        <v>69584.525847672674</v>
      </c>
      <c r="AO9" s="413">
        <f>0</f>
        <v>0</v>
      </c>
      <c r="AP9" s="413">
        <f t="shared" si="18"/>
        <v>2835.6421230129704</v>
      </c>
      <c r="AQ9" s="413">
        <f t="shared" si="19"/>
        <v>134513.15071400002</v>
      </c>
      <c r="AR9" s="413">
        <f t="shared" si="20"/>
        <v>3809.572456564501</v>
      </c>
      <c r="AS9" s="413">
        <f t="shared" si="21"/>
        <v>1246105.7400063034</v>
      </c>
      <c r="AT9" s="413">
        <f t="shared" si="22"/>
        <v>69584.525847672674</v>
      </c>
      <c r="AU9" s="413">
        <f t="shared" si="23"/>
        <v>61696.204130140133</v>
      </c>
      <c r="AV9" s="413">
        <f t="shared" si="24"/>
        <v>247126.30605962637</v>
      </c>
    </row>
    <row r="10">
      <c r="A10" s="429">
        <v>2019</v>
      </c>
      <c r="B10" s="433">
        <f>VolumesFuels!B66</f>
        <v>173123.25472853123</v>
      </c>
      <c r="C10" s="434">
        <f t="shared" si="6"/>
        <v>1887.4127914303717</v>
      </c>
      <c r="D10" s="434">
        <f t="shared" si="0"/>
        <v>2558.887208569628</v>
      </c>
      <c r="E10" s="434">
        <f>E8*0.6+E25*0.4</f>
        <v>4446.3</v>
      </c>
      <c r="F10" s="434">
        <f t="shared" si="1"/>
        <v>813752.35863572522</v>
      </c>
      <c r="G10" s="434">
        <f t="shared" si="7"/>
        <v>339371.41325850767</v>
      </c>
      <c r="H10" s="434">
        <f t="shared" si="2"/>
        <v>160018.22810576734</v>
      </c>
      <c r="I10" s="433">
        <f>VolumesFuels!R66/1000</f>
        <v>1313142</v>
      </c>
      <c r="L10" s="433">
        <f>VolumesFuels!Y66/1000</f>
        <v>78668</v>
      </c>
      <c r="M10" s="434">
        <f t="shared" si="3"/>
        <v>83750.276474625731</v>
      </c>
      <c r="N10" s="436">
        <f t="shared" si="8"/>
        <v>162418.27647462575</v>
      </c>
      <c r="O10" s="434">
        <f t="shared" si="4"/>
        <v>271195.18042308994</v>
      </c>
      <c r="P10" s="434">
        <f t="shared" si="5"/>
        <v>3111.8195769100748</v>
      </c>
      <c r="Q10" s="433">
        <f>VolumesFuels!Z66/1000</f>
        <v>274307</v>
      </c>
      <c r="R10" s="416"/>
      <c r="S10" s="416"/>
      <c r="T10" s="416"/>
      <c r="U10" s="416"/>
      <c r="V10" s="416"/>
      <c r="W10" s="416"/>
      <c r="X10" s="416"/>
      <c r="Y10" s="290">
        <f t="shared" si="25"/>
        <v>820.20213850000005</v>
      </c>
      <c r="Z10" s="290">
        <f t="shared" si="26"/>
        <v>877.49860795238874</v>
      </c>
      <c r="AA10" s="290">
        <f t="shared" si="27"/>
        <v>1032.7079930337932</v>
      </c>
      <c r="AB10" s="290">
        <f t="shared" si="28"/>
        <v>1015.2989063801895</v>
      </c>
      <c r="AC10" s="290">
        <f t="shared" si="29"/>
        <v>845.57386364253443</v>
      </c>
      <c r="AD10" s="290">
        <f t="shared" si="30"/>
        <v>1055.3151574036956</v>
      </c>
      <c r="AE10" s="413">
        <v>0</v>
      </c>
      <c r="AF10" s="413">
        <f t="shared" si="10"/>
        <v>1656.2020971116833</v>
      </c>
      <c r="AG10" s="413">
        <f t="shared" si="11"/>
        <v>1005620.6683091461</v>
      </c>
      <c r="AH10" s="413">
        <f>0</f>
        <v>0</v>
      </c>
      <c r="AI10" s="413">
        <f t="shared" si="12"/>
        <v>70817.044859779737</v>
      </c>
      <c r="AJ10" s="413">
        <f t="shared" si="13"/>
        <v>286196.38451531681</v>
      </c>
      <c r="AK10" s="413">
        <f t="shared" si="14"/>
        <v>141996.06375242156</v>
      </c>
      <c r="AL10" s="413">
        <f t="shared" si="15"/>
        <v>2245.4199634270226</v>
      </c>
      <c r="AM10" s="413">
        <f t="shared" si="16"/>
        <v>350471.57107923547</v>
      </c>
      <c r="AN10" s="413">
        <f t="shared" si="17"/>
        <v>79871.53436711675</v>
      </c>
      <c r="AO10" s="413">
        <f>0</f>
        <v>0</v>
      </c>
      <c r="AP10" s="413">
        <f t="shared" si="18"/>
        <v>3283.950366618757</v>
      </c>
      <c r="AQ10" s="413">
        <f t="shared" si="19"/>
        <v>141996.06375242156</v>
      </c>
      <c r="AR10" s="413">
        <f t="shared" si="20"/>
        <v>3901.6220605387061</v>
      </c>
      <c r="AS10" s="413">
        <f t="shared" si="21"/>
        <v>1356092.2393883816</v>
      </c>
      <c r="AT10" s="413">
        <f t="shared" si="22"/>
        <v>79871.53436711675</v>
      </c>
      <c r="AU10" s="413">
        <f t="shared" si="23"/>
        <v>70817.044859779737</v>
      </c>
      <c r="AV10" s="413">
        <f t="shared" si="24"/>
        <v>286196.38451531681</v>
      </c>
    </row>
    <row r="11">
      <c r="A11" s="429">
        <v>2020</v>
      </c>
      <c r="B11" s="433">
        <f>VolumesFuels!B67</f>
        <v>180268.3076993475</v>
      </c>
      <c r="C11" s="434">
        <f t="shared" si="6"/>
        <v>1931.941860953581</v>
      </c>
      <c r="D11" s="434">
        <f t="shared" si="0"/>
        <v>2619.2581390464184</v>
      </c>
      <c r="E11" s="434">
        <f>E8*0.4+E25*0.6</f>
        <v>4551.2</v>
      </c>
      <c r="F11" s="434">
        <f t="shared" si="1"/>
        <v>785352.80771773006</v>
      </c>
      <c r="G11" s="434">
        <f t="shared" si="7"/>
        <v>327527.52042223339</v>
      </c>
      <c r="H11" s="434">
        <f t="shared" si="2"/>
        <v>154433.67186003679</v>
      </c>
      <c r="I11" s="433">
        <f>VolumesFuels!R67/1000</f>
        <v>1267314</v>
      </c>
      <c r="L11" s="433">
        <f>VolumesFuels!Y67/1000</f>
        <v>79930</v>
      </c>
      <c r="M11" s="434">
        <f>M12*L11/L12</f>
        <v>85093.806867046762</v>
      </c>
      <c r="N11" s="436">
        <f t="shared" si="8"/>
        <v>165023.80686704675</v>
      </c>
      <c r="O11" s="434">
        <f t="shared" si="4"/>
        <v>271970.28649567178</v>
      </c>
      <c r="P11" s="434">
        <f t="shared" si="5"/>
        <v>3120.7135043282506</v>
      </c>
      <c r="Q11" s="433">
        <f>VolumesFuels!Z67/1000</f>
        <v>275091</v>
      </c>
      <c r="R11" s="416"/>
      <c r="S11" s="416"/>
      <c r="T11" s="416"/>
      <c r="U11" s="416"/>
      <c r="V11" s="416"/>
      <c r="W11" s="416"/>
      <c r="X11" s="416"/>
      <c r="Y11" s="290">
        <f t="shared" si="25"/>
        <v>820.20213850000005</v>
      </c>
      <c r="Z11" s="290">
        <f t="shared" si="26"/>
        <v>877.49860795238874</v>
      </c>
      <c r="AA11" s="290">
        <f t="shared" si="27"/>
        <v>1032.7079930337932</v>
      </c>
      <c r="AB11" s="290">
        <f t="shared" si="28"/>
        <v>1015.2989063801895</v>
      </c>
      <c r="AC11" s="290">
        <f t="shared" si="29"/>
        <v>845.57386364253443</v>
      </c>
      <c r="AD11" s="290">
        <f t="shared" si="30"/>
        <v>1055.3151574036956</v>
      </c>
      <c r="AE11" s="413">
        <v>0</v>
      </c>
      <c r="AF11" s="413">
        <f t="shared" si="10"/>
        <v>1695.2762936317147</v>
      </c>
      <c r="AG11" s="413">
        <f t="shared" si="11"/>
        <v>970525.00920504949</v>
      </c>
      <c r="AH11" s="413">
        <f>0</f>
        <v>0</v>
      </c>
      <c r="AI11" s="413">
        <f t="shared" si="12"/>
        <v>71953.099044620365</v>
      </c>
      <c r="AJ11" s="413">
        <f t="shared" si="13"/>
        <v>287014.36570230807</v>
      </c>
      <c r="AK11" s="413">
        <f t="shared" si="14"/>
        <v>147856.45147878083</v>
      </c>
      <c r="AL11" s="413">
        <f t="shared" si="15"/>
        <v>2298.3953708811964</v>
      </c>
      <c r="AM11" s="413">
        <f t="shared" si="16"/>
        <v>338240.28827857936</v>
      </c>
      <c r="AN11" s="413">
        <f t="shared" si="17"/>
        <v>81152.841586968541</v>
      </c>
      <c r="AO11" s="413">
        <f>0</f>
        <v>0</v>
      </c>
      <c r="AP11" s="413">
        <f t="shared" si="18"/>
        <v>3293.3362630320062</v>
      </c>
      <c r="AQ11" s="413">
        <f t="shared" si="19"/>
        <v>147856.45147878083</v>
      </c>
      <c r="AR11" s="413">
        <f t="shared" si="20"/>
        <v>3993.6716645129109</v>
      </c>
      <c r="AS11" s="413">
        <f t="shared" si="21"/>
        <v>1308765.2974836288</v>
      </c>
      <c r="AT11" s="413">
        <f t="shared" si="22"/>
        <v>81152.841586968541</v>
      </c>
      <c r="AU11" s="413">
        <f t="shared" si="23"/>
        <v>71953.099044620365</v>
      </c>
      <c r="AV11" s="413">
        <f t="shared" si="24"/>
        <v>287014.36570230807</v>
      </c>
    </row>
    <row r="12">
      <c r="A12" s="429">
        <v>2021</v>
      </c>
      <c r="B12" s="433">
        <f>VolumesFuels!B68</f>
        <v>198199.41498811572</v>
      </c>
      <c r="C12" s="434">
        <f t="shared" si="6"/>
        <v>1976.4709304767907</v>
      </c>
      <c r="D12" s="434">
        <f t="shared" si="0"/>
        <v>2679.6290695232096</v>
      </c>
      <c r="E12" s="434">
        <f>E8*0.2+E25*0.8</f>
        <v>4656.1000000000004</v>
      </c>
      <c r="F12" s="434">
        <f t="shared" si="1"/>
        <v>814216.5129439556</v>
      </c>
      <c r="G12" s="434">
        <f t="shared" si="7"/>
        <v>339564.9865266924</v>
      </c>
      <c r="H12" s="434">
        <f t="shared" si="2"/>
        <v>160109.50052935231</v>
      </c>
      <c r="I12" s="433">
        <f>VolumesFuels!R68/1000</f>
        <v>1313891</v>
      </c>
      <c r="L12" s="455">
        <f>VolumesFuels!Y68/1000</f>
        <v>81627</v>
      </c>
      <c r="M12" s="456">
        <f>M25*L12/L25</f>
        <v>86900.440049248413</v>
      </c>
      <c r="N12" s="457">
        <f t="shared" si="8"/>
        <v>168527.4400492484</v>
      </c>
      <c r="O12" s="456">
        <f t="shared" si="4"/>
        <v>340539.49155942816</v>
      </c>
      <c r="P12" s="456">
        <f t="shared" si="5"/>
        <v>3907.508440571858</v>
      </c>
      <c r="Q12" s="455">
        <f>VolumesFuels!Z68/1000</f>
        <v>344447</v>
      </c>
      <c r="R12" s="458"/>
      <c r="S12" s="458"/>
      <c r="T12" s="458"/>
      <c r="U12" s="458"/>
      <c r="V12" s="458"/>
      <c r="W12" s="458"/>
      <c r="X12" s="458"/>
      <c r="Y12" s="459">
        <f t="shared" si="25"/>
        <v>820.20213850000005</v>
      </c>
      <c r="Z12" s="459">
        <f t="shared" si="26"/>
        <v>877.49860795238874</v>
      </c>
      <c r="AA12" s="459">
        <f t="shared" si="27"/>
        <v>1032.7079930337932</v>
      </c>
      <c r="AB12" s="459">
        <f t="shared" si="28"/>
        <v>1015.2989063801895</v>
      </c>
      <c r="AC12" s="459">
        <f t="shared" si="29"/>
        <v>845.57386364253443</v>
      </c>
      <c r="AD12" s="459">
        <f t="shared" si="30"/>
        <v>1055.3151574036956</v>
      </c>
      <c r="AE12" s="460">
        <v>0</v>
      </c>
      <c r="AF12" s="413">
        <f t="shared" si="10"/>
        <v>1734.3504901517465</v>
      </c>
      <c r="AG12" s="460">
        <f t="shared" si="11"/>
        <v>1006194.2619346364</v>
      </c>
      <c r="AH12" s="413">
        <f>0</f>
        <v>0</v>
      </c>
      <c r="AI12" s="413">
        <f t="shared" si="12"/>
        <v>73480.740844679414</v>
      </c>
      <c r="AJ12" s="460">
        <f t="shared" si="13"/>
        <v>359376.48713721242</v>
      </c>
      <c r="AK12" s="460">
        <f t="shared" si="14"/>
        <v>162563.58402270149</v>
      </c>
      <c r="AL12" s="413">
        <f t="shared" si="15"/>
        <v>2351.3707783353711</v>
      </c>
      <c r="AM12" s="413">
        <f t="shared" si="16"/>
        <v>350671.4757405275</v>
      </c>
      <c r="AN12" s="413">
        <f t="shared" si="17"/>
        <v>82875.80383109572</v>
      </c>
      <c r="AO12" s="413">
        <f>0</f>
        <v>0</v>
      </c>
      <c r="AP12" s="460">
        <f t="shared" si="18"/>
        <v>4123.6528850183595</v>
      </c>
      <c r="AQ12" s="460">
        <f t="shared" si="19"/>
        <v>162563.58402270149</v>
      </c>
      <c r="AR12" s="460">
        <f t="shared" si="20"/>
        <v>4085.7212684871174</v>
      </c>
      <c r="AS12" s="460">
        <f t="shared" si="21"/>
        <v>1356865.7376751639</v>
      </c>
      <c r="AT12" s="460">
        <f t="shared" si="22"/>
        <v>82875.80383109572</v>
      </c>
      <c r="AU12" s="460">
        <f t="shared" si="23"/>
        <v>73480.740844679414</v>
      </c>
      <c r="AV12" s="460">
        <f t="shared" si="24"/>
        <v>359376.48713721242</v>
      </c>
    </row>
    <row r="13">
      <c r="A13" s="432">
        <v>44562</v>
      </c>
      <c r="C13">
        <v>146</v>
      </c>
      <c r="D13">
        <v>384</v>
      </c>
      <c r="E13">
        <v>530</v>
      </c>
      <c r="F13" s="428">
        <v>69667.833333333314</v>
      </c>
      <c r="G13" s="428">
        <v>30801.621999999999</v>
      </c>
      <c r="H13" s="428">
        <v>14433</v>
      </c>
      <c r="I13" s="428">
        <f>F13+G13+H13</f>
        <v>114902.45533333332</v>
      </c>
      <c r="J13">
        <v>0</v>
      </c>
      <c r="K13">
        <v>0</v>
      </c>
      <c r="M13" s="428">
        <v>9175.6666666666661</v>
      </c>
      <c r="N13" s="437">
        <f>J13+K13+M13</f>
        <v>9175.6666666666661</v>
      </c>
      <c r="O13" s="428">
        <v>30119.583333333332</v>
      </c>
      <c r="P13" s="428">
        <v>197</v>
      </c>
      <c r="Q13" s="428">
        <f>O13+P13</f>
        <v>30316.583333333332</v>
      </c>
      <c r="R13" s="428">
        <v>3028.5073333333335</v>
      </c>
      <c r="S13" s="428">
        <v>4651</v>
      </c>
      <c r="T13" s="428">
        <v>22652.348000000002</v>
      </c>
      <c r="U13" s="428">
        <v>7958</v>
      </c>
      <c r="V13" s="428">
        <v>2120</v>
      </c>
      <c r="W13" s="428">
        <v>229</v>
      </c>
      <c r="X13" s="428">
        <v>18992</v>
      </c>
      <c r="Y13" s="290">
        <f t="shared" si="25"/>
        <v>820.20213850000005</v>
      </c>
      <c r="Z13" s="290">
        <f t="shared" si="26"/>
        <v>877.49860795238874</v>
      </c>
      <c r="AA13" s="290">
        <f t="shared" si="27"/>
        <v>1032.7079930337932</v>
      </c>
      <c r="AB13" s="290">
        <f t="shared" si="28"/>
        <v>1015.2989063801895</v>
      </c>
      <c r="AC13" s="290">
        <f t="shared" si="29"/>
        <v>845.57386364253443</v>
      </c>
      <c r="AD13" s="290">
        <f t="shared" si="30"/>
        <v>1055.3151574036956</v>
      </c>
      <c r="AE13" s="413">
        <v>0</v>
      </c>
      <c r="AF13" s="413">
        <f t="shared" si="10"/>
        <v>128.11479676104875</v>
      </c>
      <c r="AG13" s="413">
        <f t="shared" si="11"/>
        <v>86851.602804136186</v>
      </c>
      <c r="AH13" s="413">
        <f>0</f>
        <v>0</v>
      </c>
      <c r="AI13" s="413">
        <f t="shared" si="12"/>
        <v>7758.7039148293479</v>
      </c>
      <c r="AJ13" s="413">
        <f t="shared" si="13"/>
        <v>31785.65282635039</v>
      </c>
      <c r="AK13" s="413">
        <f t="shared" si="14"/>
        <v>0</v>
      </c>
      <c r="AL13" s="413">
        <f t="shared" si="15"/>
        <v>336.95946545371726</v>
      </c>
      <c r="AM13" s="413">
        <f t="shared" si="16"/>
        <v>31809.081237805531</v>
      </c>
      <c r="AN13" s="413">
        <f t="shared" si="17"/>
        <v>0</v>
      </c>
      <c r="AO13" s="413">
        <f>0</f>
        <v>0</v>
      </c>
      <c r="AP13" s="413">
        <f t="shared" si="18"/>
        <v>207.89708600852805</v>
      </c>
      <c r="AQ13" s="413">
        <f t="shared" si="19"/>
        <v>0</v>
      </c>
      <c r="AR13" s="413">
        <f t="shared" si="20"/>
        <v>465.07426221476601</v>
      </c>
      <c r="AS13" s="413">
        <f t="shared" si="21"/>
        <v>118660.68404194171</v>
      </c>
      <c r="AT13" s="413">
        <f t="shared" si="22"/>
        <v>0</v>
      </c>
      <c r="AU13" s="413">
        <f t="shared" si="23"/>
        <v>7758.7039148293479</v>
      </c>
      <c r="AV13" s="413">
        <f t="shared" si="24"/>
        <v>31785.65282635039</v>
      </c>
    </row>
    <row r="14">
      <c r="A14" s="432">
        <v>44593</v>
      </c>
      <c r="C14">
        <v>159</v>
      </c>
      <c r="D14">
        <v>243</v>
      </c>
      <c r="E14">
        <v>402</v>
      </c>
      <c r="F14" s="428">
        <v>67659.833333333328</v>
      </c>
      <c r="G14" s="428">
        <v>28225.377</v>
      </c>
      <c r="H14" s="428">
        <v>13163</v>
      </c>
      <c r="I14" s="428">
        <f t="shared" ref="I14:I24" si="31">F14+G14+H14</f>
        <v>109048.21033333332</v>
      </c>
      <c r="J14">
        <v>0</v>
      </c>
      <c r="K14">
        <v>0</v>
      </c>
      <c r="M14" s="428">
        <v>7941.166666666667</v>
      </c>
      <c r="N14" s="437">
        <f t="shared" ref="N14:N24" si="32">J14+K14+M14</f>
        <v>7941.166666666667</v>
      </c>
      <c r="O14" s="428">
        <v>28347.583333333332</v>
      </c>
      <c r="P14" s="428">
        <v>170</v>
      </c>
      <c r="Q14" s="428">
        <f t="shared" ref="Q14:Q24" si="33">O14+P14</f>
        <v>28517.583333333332</v>
      </c>
      <c r="R14" s="428">
        <v>4421.5020000000004</v>
      </c>
      <c r="S14" s="428">
        <v>4293.83</v>
      </c>
      <c r="T14" s="428">
        <v>19046.417000000001</v>
      </c>
      <c r="U14" s="428">
        <v>6762</v>
      </c>
      <c r="V14" s="428">
        <v>3014</v>
      </c>
      <c r="W14" s="428">
        <v>618</v>
      </c>
      <c r="X14" s="428">
        <v>16234</v>
      </c>
      <c r="Y14" s="290">
        <f t="shared" si="25"/>
        <v>820.20213850000005</v>
      </c>
      <c r="Z14" s="290">
        <f t="shared" si="26"/>
        <v>877.49860795238874</v>
      </c>
      <c r="AA14" s="290">
        <f t="shared" si="27"/>
        <v>1032.7079930337932</v>
      </c>
      <c r="AB14" s="290">
        <f t="shared" si="28"/>
        <v>1015.2989063801895</v>
      </c>
      <c r="AC14" s="290">
        <f t="shared" si="29"/>
        <v>845.57386364253443</v>
      </c>
      <c r="AD14" s="290">
        <f t="shared" si="30"/>
        <v>1055.3151574036956</v>
      </c>
      <c r="AE14" s="413">
        <v>0</v>
      </c>
      <c r="AF14" s="413">
        <f t="shared" si="10"/>
        <v>139.52227866442982</v>
      </c>
      <c r="AG14" s="413">
        <f t="shared" si="11"/>
        <v>83466.386002971427</v>
      </c>
      <c r="AH14" s="413">
        <f>0</f>
        <v>0</v>
      </c>
      <c r="AI14" s="413">
        <f t="shared" si="12"/>
        <v>6714.8429801626398</v>
      </c>
      <c r="AJ14" s="413">
        <f t="shared" si="13"/>
        <v>29915.634367431045</v>
      </c>
      <c r="AK14" s="413">
        <f t="shared" si="14"/>
        <v>0</v>
      </c>
      <c r="AL14" s="413">
        <f t="shared" si="15"/>
        <v>213.23216173243046</v>
      </c>
      <c r="AM14" s="413">
        <f t="shared" si="16"/>
        <v>29148.572434292186</v>
      </c>
      <c r="AN14" s="413">
        <f t="shared" si="17"/>
        <v>0</v>
      </c>
      <c r="AO14" s="413">
        <f>0</f>
        <v>0</v>
      </c>
      <c r="AP14" s="413">
        <f t="shared" si="18"/>
        <v>179.40357675862825</v>
      </c>
      <c r="AQ14" s="413">
        <f t="shared" si="19"/>
        <v>0</v>
      </c>
      <c r="AR14" s="413">
        <f t="shared" si="20"/>
        <v>352.75444039686028</v>
      </c>
      <c r="AS14" s="413">
        <f t="shared" si="21"/>
        <v>112614.95843726362</v>
      </c>
      <c r="AT14" s="413">
        <f t="shared" si="22"/>
        <v>0</v>
      </c>
      <c r="AU14" s="413">
        <f t="shared" si="23"/>
        <v>6714.8429801626398</v>
      </c>
      <c r="AV14" s="413">
        <f t="shared" si="24"/>
        <v>29915.634367431045</v>
      </c>
    </row>
    <row r="15">
      <c r="A15" s="432">
        <v>44621</v>
      </c>
      <c r="C15">
        <v>165</v>
      </c>
      <c r="D15">
        <v>322</v>
      </c>
      <c r="E15">
        <v>487</v>
      </c>
      <c r="F15" s="428">
        <v>73282.833333333328</v>
      </c>
      <c r="G15" s="428">
        <v>33900.044000000002</v>
      </c>
      <c r="H15" s="428">
        <v>13966</v>
      </c>
      <c r="I15" s="428">
        <f t="shared" si="31"/>
        <v>121148.87733333334</v>
      </c>
      <c r="J15">
        <v>0</v>
      </c>
      <c r="K15">
        <v>0</v>
      </c>
      <c r="M15" s="428">
        <v>7222.666666666667</v>
      </c>
      <c r="N15" s="437">
        <f t="shared" si="32"/>
        <v>7222.666666666667</v>
      </c>
      <c r="O15" s="428">
        <v>32487.083333333332</v>
      </c>
      <c r="P15" s="428">
        <v>280</v>
      </c>
      <c r="Q15" s="428">
        <f t="shared" si="33"/>
        <v>32767.083333333332</v>
      </c>
      <c r="R15" s="428">
        <v>3721.1019999999999</v>
      </c>
      <c r="S15" s="428">
        <v>5138.1200000000008</v>
      </c>
      <c r="T15" s="428">
        <v>14911.088</v>
      </c>
      <c r="U15" s="428">
        <v>7931</v>
      </c>
      <c r="V15" s="428">
        <v>3734</v>
      </c>
      <c r="W15" s="428">
        <v>656</v>
      </c>
      <c r="X15" s="428">
        <v>18314</v>
      </c>
      <c r="Y15" s="290">
        <f t="shared" si="25"/>
        <v>820.20213850000005</v>
      </c>
      <c r="Z15" s="290">
        <f t="shared" si="26"/>
        <v>877.49860795238874</v>
      </c>
      <c r="AA15" s="290">
        <f t="shared" si="27"/>
        <v>1032.7079930337932</v>
      </c>
      <c r="AB15" s="290">
        <f t="shared" si="28"/>
        <v>1015.2989063801895</v>
      </c>
      <c r="AC15" s="290">
        <f t="shared" si="29"/>
        <v>845.57386364253443</v>
      </c>
      <c r="AD15" s="290">
        <f t="shared" si="30"/>
        <v>1055.3151574036956</v>
      </c>
      <c r="AE15" s="413">
        <v>0</v>
      </c>
      <c r="AF15" s="413">
        <f t="shared" si="10"/>
        <v>144.78727031214413</v>
      </c>
      <c r="AG15" s="413">
        <f t="shared" si="11"/>
        <v>90102.567566206577</v>
      </c>
      <c r="AH15" s="413">
        <f>0</f>
        <v>0</v>
      </c>
      <c r="AI15" s="413">
        <f t="shared" si="12"/>
        <v>6107.2981591354783</v>
      </c>
      <c r="AJ15" s="413">
        <f t="shared" si="13"/>
        <v>34284.111461503642</v>
      </c>
      <c r="AK15" s="413">
        <f t="shared" si="14"/>
        <v>0</v>
      </c>
      <c r="AL15" s="413">
        <f t="shared" si="15"/>
        <v>282.55455176066914</v>
      </c>
      <c r="AM15" s="413">
        <f t="shared" si="16"/>
        <v>35008.846402997282</v>
      </c>
      <c r="AN15" s="413">
        <f t="shared" si="17"/>
        <v>0</v>
      </c>
      <c r="AO15" s="413">
        <f>0</f>
        <v>0</v>
      </c>
      <c r="AP15" s="413">
        <f t="shared" si="18"/>
        <v>295.48824407303476</v>
      </c>
      <c r="AQ15" s="413">
        <f t="shared" si="19"/>
        <v>0</v>
      </c>
      <c r="AR15" s="413">
        <f t="shared" si="20"/>
        <v>427.34182207281327</v>
      </c>
      <c r="AS15" s="413">
        <f t="shared" si="21"/>
        <v>125111.41396920386</v>
      </c>
      <c r="AT15" s="413">
        <f t="shared" si="22"/>
        <v>0</v>
      </c>
      <c r="AU15" s="413">
        <f t="shared" si="23"/>
        <v>6107.2981591354783</v>
      </c>
      <c r="AV15" s="413">
        <f t="shared" si="24"/>
        <v>34284.111461503642</v>
      </c>
    </row>
    <row r="16">
      <c r="A16" s="432">
        <v>44652</v>
      </c>
      <c r="C16">
        <v>117</v>
      </c>
      <c r="D16">
        <v>61</v>
      </c>
      <c r="E16">
        <v>178</v>
      </c>
      <c r="F16" s="428">
        <v>76148.833333333328</v>
      </c>
      <c r="G16" s="428">
        <v>31884.722999999998</v>
      </c>
      <c r="H16" s="428">
        <v>14063</v>
      </c>
      <c r="I16" s="428">
        <f t="shared" si="31"/>
        <v>122096.55633333333</v>
      </c>
      <c r="J16">
        <v>0</v>
      </c>
      <c r="K16">
        <v>0</v>
      </c>
      <c r="M16" s="428">
        <v>9288.1666666666661</v>
      </c>
      <c r="N16" s="437">
        <f t="shared" si="32"/>
        <v>9288.1666666666661</v>
      </c>
      <c r="O16" s="428">
        <v>30689.583333333332</v>
      </c>
      <c r="P16" s="428">
        <v>335</v>
      </c>
      <c r="Q16" s="428">
        <f t="shared" si="33"/>
        <v>31024.583333333332</v>
      </c>
      <c r="R16" s="428">
        <v>2313.6</v>
      </c>
      <c r="S16" s="428">
        <v>5177.920000000001</v>
      </c>
      <c r="T16" s="428">
        <v>14911.088</v>
      </c>
      <c r="U16" s="428">
        <v>6665</v>
      </c>
      <c r="V16" s="428">
        <v>2561</v>
      </c>
      <c r="W16" s="428">
        <v>274</v>
      </c>
      <c r="X16" s="428">
        <v>13110</v>
      </c>
      <c r="Y16" s="290">
        <f t="shared" si="25"/>
        <v>820.20213850000005</v>
      </c>
      <c r="Z16" s="290">
        <f t="shared" si="26"/>
        <v>877.49860795238874</v>
      </c>
      <c r="AA16" s="290">
        <f t="shared" si="27"/>
        <v>1032.7079930337932</v>
      </c>
      <c r="AB16" s="290">
        <f t="shared" si="28"/>
        <v>1015.2989063801895</v>
      </c>
      <c r="AC16" s="290">
        <f t="shared" si="29"/>
        <v>845.57386364253443</v>
      </c>
      <c r="AD16" s="290">
        <f t="shared" si="30"/>
        <v>1055.3151574036956</v>
      </c>
      <c r="AE16" s="413">
        <v>0</v>
      </c>
      <c r="AF16" s="413">
        <f t="shared" si="10"/>
        <v>102.66733713042949</v>
      </c>
      <c r="AG16" s="413">
        <f t="shared" si="11"/>
        <v>93162.4813495657</v>
      </c>
      <c r="AH16" s="413">
        <f>0</f>
        <v>0</v>
      </c>
      <c r="AI16" s="413">
        <f t="shared" si="12"/>
        <v>7853.830974489133</v>
      </c>
      <c r="AJ16" s="413">
        <f t="shared" si="13"/>
        <v>32387.182466070499</v>
      </c>
      <c r="AK16" s="413">
        <f t="shared" si="14"/>
        <v>0</v>
      </c>
      <c r="AL16" s="413">
        <f t="shared" si="15"/>
        <v>53.527415085095718</v>
      </c>
      <c r="AM16" s="413">
        <f t="shared" si="16"/>
        <v>32927.60829776842</v>
      </c>
      <c r="AN16" s="413">
        <f t="shared" si="17"/>
        <v>0</v>
      </c>
      <c r="AO16" s="413">
        <f>0</f>
        <v>0</v>
      </c>
      <c r="AP16" s="413">
        <f t="shared" si="18"/>
        <v>353.53057773023801</v>
      </c>
      <c r="AQ16" s="413">
        <f t="shared" si="19"/>
        <v>0</v>
      </c>
      <c r="AR16" s="413">
        <f t="shared" si="20"/>
        <v>156.1947522155252</v>
      </c>
      <c r="AS16" s="413">
        <f t="shared" si="21"/>
        <v>126090.08964733413</v>
      </c>
      <c r="AT16" s="413">
        <f t="shared" si="22"/>
        <v>0</v>
      </c>
      <c r="AU16" s="413">
        <f t="shared" si="23"/>
        <v>7853.830974489133</v>
      </c>
      <c r="AV16" s="413">
        <f t="shared" si="24"/>
        <v>32387.182466070499</v>
      </c>
    </row>
    <row r="17">
      <c r="A17" s="432">
        <v>44682</v>
      </c>
      <c r="C17">
        <v>200</v>
      </c>
      <c r="D17">
        <v>330</v>
      </c>
      <c r="E17">
        <v>530</v>
      </c>
      <c r="F17" s="428">
        <v>77001.833333333328</v>
      </c>
      <c r="G17" s="428">
        <v>30262.255000000001</v>
      </c>
      <c r="H17" s="428">
        <v>14574.638999999999</v>
      </c>
      <c r="I17" s="428">
        <f t="shared" si="31"/>
        <v>121838.72733333333</v>
      </c>
      <c r="J17">
        <v>0</v>
      </c>
      <c r="K17">
        <v>0</v>
      </c>
      <c r="M17" s="428">
        <v>8989.6666666666661</v>
      </c>
      <c r="N17" s="437">
        <f t="shared" si="32"/>
        <v>8989.6666666666661</v>
      </c>
      <c r="O17" s="428">
        <v>34748.083333333343</v>
      </c>
      <c r="P17" s="428">
        <v>601</v>
      </c>
      <c r="Q17" s="428">
        <f t="shared" si="33"/>
        <v>35349.083333333343</v>
      </c>
      <c r="R17" s="428">
        <v>2987.067</v>
      </c>
      <c r="S17" s="428">
        <v>4469.0000000000009</v>
      </c>
      <c r="T17" s="428">
        <v>25249.223999999998</v>
      </c>
      <c r="U17" s="428">
        <v>6885</v>
      </c>
      <c r="V17" s="428">
        <v>4333</v>
      </c>
      <c r="W17" s="428">
        <v>670</v>
      </c>
      <c r="X17" s="428">
        <v>12215</v>
      </c>
      <c r="Y17" s="290">
        <f t="shared" si="25"/>
        <v>820.20213850000005</v>
      </c>
      <c r="Z17" s="290">
        <f t="shared" si="26"/>
        <v>877.49860795238874</v>
      </c>
      <c r="AA17" s="290">
        <f t="shared" si="27"/>
        <v>1032.7079930337932</v>
      </c>
      <c r="AB17" s="290">
        <f t="shared" si="28"/>
        <v>1015.2989063801895</v>
      </c>
      <c r="AC17" s="290">
        <f t="shared" si="29"/>
        <v>845.57386364253443</v>
      </c>
      <c r="AD17" s="290">
        <f t="shared" si="30"/>
        <v>1055.3151574036956</v>
      </c>
      <c r="AE17" s="413">
        <v>0</v>
      </c>
      <c r="AF17" s="413">
        <f t="shared" si="10"/>
        <v>175.49972159047775</v>
      </c>
      <c r="AG17" s="413">
        <f t="shared" si="11"/>
        <v>94571.754952471339</v>
      </c>
      <c r="AH17" s="413">
        <f>0</f>
        <v>0</v>
      </c>
      <c r="AI17" s="413">
        <f t="shared" si="12"/>
        <v>7601.4271761918362</v>
      </c>
      <c r="AJ17" s="413">
        <f t="shared" si="13"/>
        <v>36670.179032393411</v>
      </c>
      <c r="AK17" s="413">
        <f t="shared" si="14"/>
        <v>0</v>
      </c>
      <c r="AL17" s="413">
        <f t="shared" si="15"/>
        <v>289.57454062428826</v>
      </c>
      <c r="AM17" s="413">
        <f t="shared" si="16"/>
        <v>31252.072625726876</v>
      </c>
      <c r="AN17" s="413">
        <f t="shared" si="17"/>
        <v>0</v>
      </c>
      <c r="AO17" s="413">
        <f>0</f>
        <v>0</v>
      </c>
      <c r="AP17" s="413">
        <f t="shared" si="18"/>
        <v>634.24440959962112</v>
      </c>
      <c r="AQ17" s="413">
        <f t="shared" si="19"/>
        <v>0</v>
      </c>
      <c r="AR17" s="413">
        <f t="shared" si="20"/>
        <v>465.07426221476601</v>
      </c>
      <c r="AS17" s="413">
        <f t="shared" si="21"/>
        <v>125823.82757819822</v>
      </c>
      <c r="AT17" s="413">
        <f t="shared" si="22"/>
        <v>0</v>
      </c>
      <c r="AU17" s="413">
        <f t="shared" si="23"/>
        <v>7601.4271761918362</v>
      </c>
      <c r="AV17" s="413">
        <f t="shared" si="24"/>
        <v>36670.179032393411</v>
      </c>
    </row>
    <row r="18">
      <c r="A18" s="432">
        <v>44713</v>
      </c>
      <c r="C18">
        <v>131</v>
      </c>
      <c r="D18">
        <v>232</v>
      </c>
      <c r="E18">
        <v>363</v>
      </c>
      <c r="F18" s="428">
        <v>80947.333333333328</v>
      </c>
      <c r="G18" s="428">
        <v>36940.014999999999</v>
      </c>
      <c r="H18" s="428">
        <v>12214</v>
      </c>
      <c r="I18" s="428">
        <f t="shared" si="31"/>
        <v>130101.34833333333</v>
      </c>
      <c r="J18">
        <v>0</v>
      </c>
      <c r="K18">
        <v>0</v>
      </c>
      <c r="M18" s="428">
        <v>9177.6666666666661</v>
      </c>
      <c r="N18" s="437">
        <f t="shared" si="32"/>
        <v>9177.6666666666661</v>
      </c>
      <c r="O18" s="428">
        <v>34780.583333333343</v>
      </c>
      <c r="P18" s="428">
        <v>390</v>
      </c>
      <c r="Q18" s="428">
        <f t="shared" si="33"/>
        <v>35170.583333333343</v>
      </c>
      <c r="R18" s="428">
        <v>4515.57</v>
      </c>
      <c r="S18" s="428">
        <v>4291.6400000000003</v>
      </c>
      <c r="T18" s="428">
        <v>30270.427</v>
      </c>
      <c r="U18" s="428">
        <v>5431</v>
      </c>
      <c r="V18" s="428">
        <v>3121</v>
      </c>
      <c r="W18" s="428">
        <v>472</v>
      </c>
      <c r="X18" s="428">
        <v>15849</v>
      </c>
      <c r="Y18" s="290">
        <f t="shared" si="25"/>
        <v>820.20213850000005</v>
      </c>
      <c r="Z18" s="290">
        <f t="shared" si="26"/>
        <v>877.49860795238874</v>
      </c>
      <c r="AA18" s="290">
        <f t="shared" si="27"/>
        <v>1032.7079930337932</v>
      </c>
      <c r="AB18" s="290">
        <f t="shared" si="28"/>
        <v>1015.2989063801895</v>
      </c>
      <c r="AC18" s="290">
        <f t="shared" si="29"/>
        <v>845.57386364253443</v>
      </c>
      <c r="AD18" s="290">
        <f t="shared" si="30"/>
        <v>1055.3151574036956</v>
      </c>
      <c r="AE18" s="413">
        <v>0</v>
      </c>
      <c r="AF18" s="413">
        <f t="shared" si="10"/>
        <v>114.95231764176293</v>
      </c>
      <c r="AG18" s="413">
        <f t="shared" si="11"/>
        <v>96208.453575018881</v>
      </c>
      <c r="AH18" s="413">
        <f>0</f>
        <v>0</v>
      </c>
      <c r="AI18" s="413">
        <f t="shared" si="12"/>
        <v>7760.3950625566331</v>
      </c>
      <c r="AJ18" s="413">
        <f t="shared" si="13"/>
        <v>36704.476775009025</v>
      </c>
      <c r="AK18" s="413">
        <f t="shared" si="14"/>
        <v>0</v>
      </c>
      <c r="AL18" s="413">
        <f t="shared" si="15"/>
        <v>203.57967704495417</v>
      </c>
      <c r="AM18" s="413">
        <f t="shared" si="16"/>
        <v>38148.248753288215</v>
      </c>
      <c r="AN18" s="413">
        <f t="shared" si="17"/>
        <v>0</v>
      </c>
      <c r="AO18" s="413">
        <f>0</f>
        <v>0</v>
      </c>
      <c r="AP18" s="413">
        <f t="shared" si="18"/>
        <v>411.57291138744125</v>
      </c>
      <c r="AQ18" s="413">
        <f t="shared" si="19"/>
        <v>0</v>
      </c>
      <c r="AR18" s="413">
        <f t="shared" si="20"/>
        <v>318.5319946867171</v>
      </c>
      <c r="AS18" s="413">
        <f t="shared" si="21"/>
        <v>134356.70232830709</v>
      </c>
      <c r="AT18" s="413">
        <f t="shared" si="22"/>
        <v>0</v>
      </c>
      <c r="AU18" s="413">
        <f t="shared" si="23"/>
        <v>7760.3950625566331</v>
      </c>
      <c r="AV18" s="413">
        <f t="shared" si="24"/>
        <v>36704.476775009025</v>
      </c>
    </row>
    <row r="19">
      <c r="A19" s="432">
        <v>44743</v>
      </c>
      <c r="C19">
        <v>140</v>
      </c>
      <c r="D19">
        <v>237</v>
      </c>
      <c r="E19">
        <v>377</v>
      </c>
      <c r="F19" s="428">
        <v>78895.833333333328</v>
      </c>
      <c r="G19" s="428">
        <v>33741.108</v>
      </c>
      <c r="H19" s="428">
        <v>16740.222000000002</v>
      </c>
      <c r="I19" s="428">
        <f t="shared" si="31"/>
        <v>129377.16333333333</v>
      </c>
      <c r="J19">
        <v>0</v>
      </c>
      <c r="K19">
        <v>0</v>
      </c>
      <c r="M19" s="428">
        <v>5013.666666666667</v>
      </c>
      <c r="N19" s="437">
        <f t="shared" si="32"/>
        <v>5013.666666666667</v>
      </c>
      <c r="O19" s="428">
        <v>35569.083333333343</v>
      </c>
      <c r="P19" s="428">
        <v>396</v>
      </c>
      <c r="Q19" s="428">
        <f t="shared" si="33"/>
        <v>35965.083333333343</v>
      </c>
      <c r="R19" s="428">
        <v>3094</v>
      </c>
      <c r="S19" s="428">
        <v>4203.8</v>
      </c>
      <c r="T19" s="428">
        <v>30866</v>
      </c>
      <c r="U19" s="428">
        <v>4593</v>
      </c>
      <c r="V19" s="428">
        <v>804</v>
      </c>
      <c r="W19" s="428">
        <v>694</v>
      </c>
      <c r="X19" s="428">
        <v>18760</v>
      </c>
      <c r="Y19" s="290">
        <f t="shared" si="25"/>
        <v>820.20213850000005</v>
      </c>
      <c r="Z19" s="290">
        <f t="shared" si="26"/>
        <v>877.49860795238874</v>
      </c>
      <c r="AA19" s="290">
        <f t="shared" si="27"/>
        <v>1032.7079930337932</v>
      </c>
      <c r="AB19" s="290">
        <f t="shared" si="28"/>
        <v>1015.2989063801895</v>
      </c>
      <c r="AC19" s="290">
        <f t="shared" si="29"/>
        <v>845.57386364253443</v>
      </c>
      <c r="AD19" s="290">
        <f t="shared" si="30"/>
        <v>1055.3151574036956</v>
      </c>
      <c r="AE19" s="413">
        <v>0</v>
      </c>
      <c r="AF19" s="413">
        <f t="shared" si="10"/>
        <v>122.84980511333443</v>
      </c>
      <c r="AG19" s="413">
        <f t="shared" si="11"/>
        <v>98764.118764955449</v>
      </c>
      <c r="AH19" s="413">
        <f>0</f>
        <v>0</v>
      </c>
      <c r="AI19" s="413">
        <f t="shared" si="12"/>
        <v>4239.4254943491205</v>
      </c>
      <c r="AJ19" s="413">
        <f t="shared" si="13"/>
        <v>37536.592776621837</v>
      </c>
      <c r="AK19" s="413">
        <f t="shared" si="14"/>
        <v>0</v>
      </c>
      <c r="AL19" s="413">
        <f t="shared" si="15"/>
        <v>207.96717008471614</v>
      </c>
      <c r="AM19" s="413">
        <f t="shared" si="16"/>
        <v>34844.711925416465</v>
      </c>
      <c r="AN19" s="413">
        <f t="shared" si="17"/>
        <v>0</v>
      </c>
      <c r="AO19" s="413">
        <f>0</f>
        <v>0</v>
      </c>
      <c r="AP19" s="413">
        <f t="shared" si="18"/>
        <v>417.90480233186344</v>
      </c>
      <c r="AQ19" s="413">
        <f t="shared" si="19"/>
        <v>0</v>
      </c>
      <c r="AR19" s="413">
        <f t="shared" si="20"/>
        <v>330.81697519805056</v>
      </c>
      <c r="AS19" s="413">
        <f t="shared" si="21"/>
        <v>133608.83069037192</v>
      </c>
      <c r="AT19" s="413">
        <f t="shared" si="22"/>
        <v>0</v>
      </c>
      <c r="AU19" s="413">
        <f t="shared" si="23"/>
        <v>4239.4254943491205</v>
      </c>
      <c r="AV19" s="413">
        <f t="shared" si="24"/>
        <v>37536.592776621837</v>
      </c>
    </row>
    <row r="20">
      <c r="A20" s="432">
        <v>44774</v>
      </c>
      <c r="C20">
        <v>167</v>
      </c>
      <c r="D20">
        <v>174</v>
      </c>
      <c r="E20">
        <v>341</v>
      </c>
      <c r="F20" s="428">
        <v>79172.333333333328</v>
      </c>
      <c r="G20" s="428">
        <v>32414.108</v>
      </c>
      <c r="H20" s="428">
        <v>17118</v>
      </c>
      <c r="I20" s="428">
        <f t="shared" si="31"/>
        <v>128704.44133333332</v>
      </c>
      <c r="J20">
        <v>0</v>
      </c>
      <c r="K20">
        <v>0</v>
      </c>
      <c r="M20" s="428">
        <v>5289.666666666667</v>
      </c>
      <c r="N20" s="437">
        <f t="shared" si="32"/>
        <v>5289.666666666667</v>
      </c>
      <c r="O20" s="428">
        <v>34610.583333333343</v>
      </c>
      <c r="P20" s="428">
        <v>328</v>
      </c>
      <c r="Q20" s="428">
        <f t="shared" si="33"/>
        <v>34938.583333333343</v>
      </c>
      <c r="R20" s="428">
        <v>2351</v>
      </c>
      <c r="S20" s="428">
        <v>4273.3999999999996</v>
      </c>
      <c r="T20" s="428">
        <v>28993</v>
      </c>
      <c r="U20" s="428">
        <v>7110</v>
      </c>
      <c r="V20" s="428">
        <v>881</v>
      </c>
      <c r="W20" s="428">
        <v>2439</v>
      </c>
      <c r="X20" s="428">
        <v>15144</v>
      </c>
      <c r="Y20" s="290">
        <f t="shared" si="25"/>
        <v>820.20213850000005</v>
      </c>
      <c r="Z20" s="290">
        <f t="shared" si="26"/>
        <v>877.49860795238874</v>
      </c>
      <c r="AA20" s="290">
        <f t="shared" si="27"/>
        <v>1032.7079930337932</v>
      </c>
      <c r="AB20" s="290">
        <f t="shared" si="28"/>
        <v>1015.2989063801895</v>
      </c>
      <c r="AC20" s="290">
        <f t="shared" si="29"/>
        <v>845.57386364253443</v>
      </c>
      <c r="AD20" s="290">
        <f t="shared" si="30"/>
        <v>1055.3151574036956</v>
      </c>
      <c r="AE20" s="413">
        <v>0</v>
      </c>
      <c r="AF20" s="413">
        <f t="shared" si="10"/>
        <v>146.54226752804891</v>
      </c>
      <c r="AG20" s="413">
        <f t="shared" si="11"/>
        <v>99439.796885221615</v>
      </c>
      <c r="AH20" s="413">
        <f>0</f>
        <v>0</v>
      </c>
      <c r="AI20" s="413">
        <f t="shared" si="12"/>
        <v>4472.8038807144603</v>
      </c>
      <c r="AJ20" s="413">
        <f t="shared" si="13"/>
        <v>36525.0731982504</v>
      </c>
      <c r="AK20" s="413">
        <f t="shared" si="14"/>
        <v>0</v>
      </c>
      <c r="AL20" s="413">
        <f t="shared" si="15"/>
        <v>152.68475778371564</v>
      </c>
      <c r="AM20" s="413">
        <f t="shared" si="16"/>
        <v>33474.308418660621</v>
      </c>
      <c r="AN20" s="413">
        <f t="shared" si="17"/>
        <v>0</v>
      </c>
      <c r="AO20" s="413">
        <f>0</f>
        <v>0</v>
      </c>
      <c r="AP20" s="413">
        <f t="shared" si="18"/>
        <v>346.14337162841218</v>
      </c>
      <c r="AQ20" s="413">
        <f t="shared" si="19"/>
        <v>0</v>
      </c>
      <c r="AR20" s="413">
        <f t="shared" si="20"/>
        <v>299.22702531176458</v>
      </c>
      <c r="AS20" s="413">
        <f t="shared" si="21"/>
        <v>132914.10530388224</v>
      </c>
      <c r="AT20" s="413">
        <f t="shared" si="22"/>
        <v>0</v>
      </c>
      <c r="AU20" s="413">
        <f t="shared" si="23"/>
        <v>4472.8038807144603</v>
      </c>
      <c r="AV20" s="413">
        <f t="shared" si="24"/>
        <v>36525.0731982504</v>
      </c>
    </row>
    <row r="21">
      <c r="A21" s="432">
        <v>44805</v>
      </c>
      <c r="C21">
        <v>141</v>
      </c>
      <c r="D21">
        <v>108</v>
      </c>
      <c r="E21">
        <v>249</v>
      </c>
      <c r="F21" s="428">
        <v>78145.883333333331</v>
      </c>
      <c r="G21" s="428">
        <v>27406.198</v>
      </c>
      <c r="H21" s="428">
        <v>14218</v>
      </c>
      <c r="I21" s="428">
        <f t="shared" si="31"/>
        <v>119770.08133333334</v>
      </c>
      <c r="J21">
        <v>0</v>
      </c>
      <c r="K21">
        <v>0</v>
      </c>
      <c r="M21" s="428">
        <v>5891.0966666666673</v>
      </c>
      <c r="N21" s="437">
        <f t="shared" si="32"/>
        <v>5891.0966666666673</v>
      </c>
      <c r="O21" s="428">
        <v>33419.986333333334</v>
      </c>
      <c r="P21" s="428">
        <v>404</v>
      </c>
      <c r="Q21" s="428">
        <f t="shared" si="33"/>
        <v>33823.986333333334</v>
      </c>
      <c r="R21" s="428">
        <v>3443.0079999999998</v>
      </c>
      <c r="S21" s="428">
        <v>4038.3</v>
      </c>
      <c r="T21" s="428">
        <v>26307.368999999999</v>
      </c>
      <c r="U21" s="428">
        <v>8497</v>
      </c>
      <c r="V21" s="428">
        <v>764</v>
      </c>
      <c r="W21" s="428">
        <v>1863</v>
      </c>
      <c r="X21" s="428">
        <v>15158</v>
      </c>
      <c r="Y21" s="290">
        <f t="shared" si="25"/>
        <v>820.20213850000005</v>
      </c>
      <c r="Z21" s="290">
        <f t="shared" si="26"/>
        <v>877.49860795238874</v>
      </c>
      <c r="AA21" s="290">
        <f t="shared" si="27"/>
        <v>1032.7079930337932</v>
      </c>
      <c r="AB21" s="290">
        <f t="shared" si="28"/>
        <v>1015.2989063801895</v>
      </c>
      <c r="AC21" s="290">
        <f t="shared" si="29"/>
        <v>845.57386364253443</v>
      </c>
      <c r="AD21" s="290">
        <f t="shared" si="30"/>
        <v>1055.3151574036956</v>
      </c>
      <c r="AE21" s="413">
        <v>0</v>
      </c>
      <c r="AF21" s="413">
        <f t="shared" si="10"/>
        <v>123.7273037212868</v>
      </c>
      <c r="AG21" s="413">
        <f t="shared" si="11"/>
        <v>95384.920585974076</v>
      </c>
      <c r="AH21" s="413">
        <f>0</f>
        <v>0</v>
      </c>
      <c r="AI21" s="413">
        <f t="shared" si="12"/>
        <v>4981.3573695249888</v>
      </c>
      <c r="AJ21" s="413">
        <f t="shared" si="13"/>
        <v>35268.618137791025</v>
      </c>
      <c r="AK21" s="413">
        <f t="shared" si="14"/>
        <v>0</v>
      </c>
      <c r="AL21" s="413">
        <f t="shared" si="15"/>
        <v>94.769849658857993</v>
      </c>
      <c r="AM21" s="413">
        <f t="shared" si="16"/>
        <v>28302.599733266758</v>
      </c>
      <c r="AN21" s="413">
        <f t="shared" si="17"/>
        <v>0</v>
      </c>
      <c r="AO21" s="413">
        <f>0</f>
        <v>0</v>
      </c>
      <c r="AP21" s="413">
        <f t="shared" si="18"/>
        <v>426.34732359109302</v>
      </c>
      <c r="AQ21" s="413">
        <f t="shared" si="19"/>
        <v>0</v>
      </c>
      <c r="AR21" s="413">
        <f t="shared" si="20"/>
        <v>218.49715338014479</v>
      </c>
      <c r="AS21" s="413">
        <f t="shared" si="21"/>
        <v>123687.52031924084</v>
      </c>
      <c r="AT21" s="413">
        <f t="shared" si="22"/>
        <v>0</v>
      </c>
      <c r="AU21" s="413">
        <f t="shared" si="23"/>
        <v>4981.3573695249888</v>
      </c>
      <c r="AV21" s="413">
        <f t="shared" si="24"/>
        <v>35268.618137791025</v>
      </c>
    </row>
    <row r="22">
      <c r="A22" s="432">
        <v>44835</v>
      </c>
      <c r="C22">
        <v>210</v>
      </c>
      <c r="D22">
        <v>271</v>
      </c>
      <c r="E22">
        <v>481</v>
      </c>
      <c r="F22" s="428">
        <v>78508.333333333328</v>
      </c>
      <c r="G22" s="428">
        <v>31138.321</v>
      </c>
      <c r="H22" s="428">
        <v>14471</v>
      </c>
      <c r="I22" s="428">
        <f t="shared" si="31"/>
        <v>124117.65433333332</v>
      </c>
      <c r="J22">
        <v>0</v>
      </c>
      <c r="K22">
        <v>0</v>
      </c>
      <c r="M22" s="428">
        <v>6461.666666666667</v>
      </c>
      <c r="N22" s="437">
        <f t="shared" si="32"/>
        <v>6461.666666666667</v>
      </c>
      <c r="O22" s="428">
        <v>34948.583333333343</v>
      </c>
      <c r="P22" s="428">
        <v>468</v>
      </c>
      <c r="Q22" s="428">
        <f t="shared" si="33"/>
        <v>35416.583333333343</v>
      </c>
      <c r="R22" s="428">
        <v>3640.05</v>
      </c>
      <c r="S22" s="428">
        <v>4371.34548</v>
      </c>
      <c r="T22" s="428">
        <v>30447.563999999998</v>
      </c>
      <c r="U22" s="428">
        <v>6989</v>
      </c>
      <c r="V22" s="428">
        <v>1035</v>
      </c>
      <c r="W22" s="428">
        <v>1679</v>
      </c>
      <c r="X22" s="428">
        <v>14598</v>
      </c>
      <c r="Y22" s="290">
        <f t="shared" si="25"/>
        <v>820.20213850000005</v>
      </c>
      <c r="Z22" s="290">
        <f t="shared" si="26"/>
        <v>877.49860795238874</v>
      </c>
      <c r="AA22" s="290">
        <f t="shared" si="27"/>
        <v>1032.7079930337932</v>
      </c>
      <c r="AB22" s="290">
        <f t="shared" si="28"/>
        <v>1015.2989063801895</v>
      </c>
      <c r="AC22" s="290">
        <f t="shared" si="29"/>
        <v>845.57386364253443</v>
      </c>
      <c r="AD22" s="290">
        <f t="shared" si="30"/>
        <v>1055.3151574036956</v>
      </c>
      <c r="AE22" s="413">
        <v>0</v>
      </c>
      <c r="AF22" s="413">
        <f t="shared" si="10"/>
        <v>184.27470767000165</v>
      </c>
      <c r="AG22" s="413">
        <f t="shared" si="11"/>
        <v>96020.500720286727</v>
      </c>
      <c r="AH22" s="413">
        <f>0</f>
        <v>0</v>
      </c>
      <c r="AI22" s="413">
        <f t="shared" si="12"/>
        <v>5463.8164489035107</v>
      </c>
      <c r="AJ22" s="413">
        <f t="shared" si="13"/>
        <v>36881.769721452845</v>
      </c>
      <c r="AK22" s="413">
        <f t="shared" si="14"/>
        <v>0</v>
      </c>
      <c r="AL22" s="413">
        <f t="shared" si="15"/>
        <v>237.80212275509734</v>
      </c>
      <c r="AM22" s="413">
        <f t="shared" si="16"/>
        <v>32156.792986352015</v>
      </c>
      <c r="AN22" s="413">
        <f t="shared" si="17"/>
        <v>0</v>
      </c>
      <c r="AO22" s="413">
        <f>0</f>
        <v>0</v>
      </c>
      <c r="AP22" s="413">
        <f t="shared" si="18"/>
        <v>493.88749366492954</v>
      </c>
      <c r="AQ22" s="413">
        <f t="shared" si="19"/>
        <v>0</v>
      </c>
      <c r="AR22" s="413">
        <f t="shared" si="20"/>
        <v>422.07683042509899</v>
      </c>
      <c r="AS22" s="413">
        <f t="shared" si="21"/>
        <v>128177.29370663874</v>
      </c>
      <c r="AT22" s="413">
        <f t="shared" si="22"/>
        <v>0</v>
      </c>
      <c r="AU22" s="413">
        <f t="shared" si="23"/>
        <v>5463.8164489035107</v>
      </c>
      <c r="AV22" s="413">
        <f t="shared" si="24"/>
        <v>36881.769721452845</v>
      </c>
    </row>
    <row r="23">
      <c r="A23" s="432">
        <v>44866</v>
      </c>
      <c r="C23">
        <v>297</v>
      </c>
      <c r="D23">
        <v>270</v>
      </c>
      <c r="E23">
        <v>567</v>
      </c>
      <c r="F23" s="428">
        <v>76470.333333333328</v>
      </c>
      <c r="G23" s="428">
        <v>31629.421999999999</v>
      </c>
      <c r="H23" s="428">
        <v>19374</v>
      </c>
      <c r="I23" s="428">
        <f t="shared" si="31"/>
        <v>127473.75533333333</v>
      </c>
      <c r="J23">
        <v>0</v>
      </c>
      <c r="K23">
        <v>0</v>
      </c>
      <c r="M23" s="428">
        <v>7471.666666666667</v>
      </c>
      <c r="N23" s="437">
        <f t="shared" si="32"/>
        <v>7471.666666666667</v>
      </c>
      <c r="O23" s="428">
        <v>33127.583333333328</v>
      </c>
      <c r="P23" s="428">
        <v>489</v>
      </c>
      <c r="Q23" s="428">
        <f t="shared" si="33"/>
        <v>33616.583333333328</v>
      </c>
      <c r="R23" s="428">
        <v>3525.0340000000001</v>
      </c>
      <c r="S23" s="428">
        <v>3776.32</v>
      </c>
      <c r="T23" s="428">
        <v>17584</v>
      </c>
      <c r="U23" s="428">
        <v>7683</v>
      </c>
      <c r="V23" s="428">
        <v>624</v>
      </c>
      <c r="W23" s="428">
        <v>1658</v>
      </c>
      <c r="X23" s="428">
        <v>14652</v>
      </c>
      <c r="Y23" s="290">
        <f t="shared" si="25"/>
        <v>820.20213850000005</v>
      </c>
      <c r="Z23" s="290">
        <f t="shared" si="26"/>
        <v>877.49860795238874</v>
      </c>
      <c r="AA23" s="290">
        <f t="shared" si="27"/>
        <v>1032.7079930337932</v>
      </c>
      <c r="AB23" s="290">
        <f t="shared" si="28"/>
        <v>1015.2989063801895</v>
      </c>
      <c r="AC23" s="290">
        <f t="shared" si="29"/>
        <v>845.57386364253443</v>
      </c>
      <c r="AD23" s="290">
        <f t="shared" si="30"/>
        <v>1055.3151574036956</v>
      </c>
      <c r="AE23" s="413">
        <v>0</v>
      </c>
      <c r="AF23" s="413">
        <f t="shared" si="10"/>
        <v>260.61708656185948</v>
      </c>
      <c r="AG23" s="413">
        <f t="shared" si="11"/>
        <v>98979.209120328553</v>
      </c>
      <c r="AH23" s="413">
        <f>0</f>
        <v>0</v>
      </c>
      <c r="AI23" s="413">
        <f t="shared" si="12"/>
        <v>6317.8460511824705</v>
      </c>
      <c r="AJ23" s="413">
        <f t="shared" si="13"/>
        <v>34960.040819820701</v>
      </c>
      <c r="AK23" s="413">
        <f t="shared" si="14"/>
        <v>0</v>
      </c>
      <c r="AL23" s="413">
        <f t="shared" si="15"/>
        <v>236.92462414714495</v>
      </c>
      <c r="AM23" s="413">
        <f t="shared" si="16"/>
        <v>32663.956914438902</v>
      </c>
      <c r="AN23" s="413">
        <f t="shared" si="17"/>
        <v>0</v>
      </c>
      <c r="AO23" s="413">
        <f>0</f>
        <v>0</v>
      </c>
      <c r="AP23" s="413">
        <f t="shared" si="18"/>
        <v>516.04911197040713</v>
      </c>
      <c r="AQ23" s="413">
        <f t="shared" si="19"/>
        <v>0</v>
      </c>
      <c r="AR23" s="413">
        <f t="shared" si="20"/>
        <v>497.54171070900441</v>
      </c>
      <c r="AS23" s="413">
        <f t="shared" si="21"/>
        <v>131643.16603476746</v>
      </c>
      <c r="AT23" s="413">
        <f t="shared" si="22"/>
        <v>0</v>
      </c>
      <c r="AU23" s="413">
        <f t="shared" si="23"/>
        <v>6317.8460511824705</v>
      </c>
      <c r="AV23" s="413">
        <f t="shared" si="24"/>
        <v>34960.040819820701</v>
      </c>
    </row>
    <row r="24">
      <c r="A24" s="432">
        <v>44896</v>
      </c>
      <c r="C24">
        <v>148</v>
      </c>
      <c r="D24">
        <v>108</v>
      </c>
      <c r="E24">
        <v>256</v>
      </c>
      <c r="F24" s="428">
        <v>81677.333333333328</v>
      </c>
      <c r="G24" s="428">
        <v>34328.421999999999</v>
      </c>
      <c r="H24" s="428">
        <v>16100</v>
      </c>
      <c r="I24" s="428">
        <f t="shared" si="31"/>
        <v>132105.75533333333</v>
      </c>
      <c r="J24">
        <v>0</v>
      </c>
      <c r="K24">
        <v>0</v>
      </c>
      <c r="M24" s="428">
        <v>6822.666666666667</v>
      </c>
      <c r="N24" s="437">
        <f t="shared" si="32"/>
        <v>6822.666666666667</v>
      </c>
      <c r="O24" s="428">
        <v>34991.583333333343</v>
      </c>
      <c r="P24" s="428">
        <v>507</v>
      </c>
      <c r="Q24" s="428">
        <f t="shared" si="33"/>
        <v>35498.583333333343</v>
      </c>
      <c r="R24" s="428">
        <v>4402.9279999999999</v>
      </c>
      <c r="S24" s="428">
        <v>4439.2800000000007</v>
      </c>
      <c r="T24" s="428">
        <v>17584</v>
      </c>
      <c r="U24" s="428">
        <v>9591</v>
      </c>
      <c r="V24" s="428">
        <v>624</v>
      </c>
      <c r="W24" s="428">
        <v>2892</v>
      </c>
      <c r="X24" s="428">
        <v>16657</v>
      </c>
      <c r="Y24" s="290">
        <f t="shared" si="25"/>
        <v>820.20213850000005</v>
      </c>
      <c r="Z24" s="290">
        <f t="shared" si="26"/>
        <v>877.49860795238874</v>
      </c>
      <c r="AA24" s="290">
        <f t="shared" si="27"/>
        <v>1032.7079930337932</v>
      </c>
      <c r="AB24" s="290">
        <f t="shared" si="28"/>
        <v>1015.2989063801895</v>
      </c>
      <c r="AC24" s="290">
        <f t="shared" si="29"/>
        <v>845.57386364253443</v>
      </c>
      <c r="AD24" s="290">
        <f t="shared" si="30"/>
        <v>1055.3151574036956</v>
      </c>
      <c r="AE24" s="413">
        <v>0</v>
      </c>
      <c r="AF24" s="413">
        <f t="shared" si="10"/>
        <v>129.86979397695353</v>
      </c>
      <c r="AG24" s="413">
        <f t="shared" si="11"/>
        <v>100975.43367086287</v>
      </c>
      <c r="AH24" s="413">
        <f>0</f>
        <v>0</v>
      </c>
      <c r="AI24" s="413">
        <f t="shared" si="12"/>
        <v>5769.0686136784652</v>
      </c>
      <c r="AJ24" s="413">
        <f t="shared" si="13"/>
        <v>36927.14827322121</v>
      </c>
      <c r="AK24" s="413">
        <f t="shared" si="14"/>
        <v>0</v>
      </c>
      <c r="AL24" s="413">
        <f t="shared" si="15"/>
        <v>94.769849658857993</v>
      </c>
      <c r="AM24" s="413">
        <f t="shared" si="16"/>
        <v>35451.235787637117</v>
      </c>
      <c r="AN24" s="413">
        <f t="shared" si="17"/>
        <v>0</v>
      </c>
      <c r="AO24" s="413">
        <f>0</f>
        <v>0</v>
      </c>
      <c r="AP24" s="413">
        <f t="shared" si="18"/>
        <v>535.04478480367368</v>
      </c>
      <c r="AQ24" s="413">
        <f t="shared" si="19"/>
        <v>0</v>
      </c>
      <c r="AR24" s="413">
        <f t="shared" si="20"/>
        <v>224.63964363581152</v>
      </c>
      <c r="AS24" s="413">
        <f t="shared" si="21"/>
        <v>136426.66945849999</v>
      </c>
      <c r="AT24" s="413">
        <f t="shared" si="22"/>
        <v>0</v>
      </c>
      <c r="AU24" s="413">
        <f t="shared" si="23"/>
        <v>5769.0686136784652</v>
      </c>
      <c r="AV24" s="413">
        <f t="shared" si="24"/>
        <v>36927.14827322121</v>
      </c>
    </row>
    <row r="25">
      <c r="A25" s="429" t="s">
        <v>218</v>
      </c>
      <c r="B25" s="435">
        <f>B12*B12/B11</f>
        <v>217914.1114873488</v>
      </c>
      <c r="C25" s="431">
        <f>SUM(C13:C24)</f>
        <v>2021</v>
      </c>
      <c r="D25" s="431">
        <f t="shared" ref="D25:X25" si="34">SUM(D13:D24)</f>
        <v>2740</v>
      </c>
      <c r="E25" s="431">
        <f t="shared" si="34"/>
        <v>4761</v>
      </c>
      <c r="F25" s="431">
        <f t="shared" si="34"/>
        <v>917578.54999999993</v>
      </c>
      <c r="G25" s="431">
        <f t="shared" si="34"/>
        <v>382671.61500000005</v>
      </c>
      <c r="H25" s="431">
        <f t="shared" si="34"/>
        <v>180434.861</v>
      </c>
      <c r="I25" s="431">
        <f t="shared" si="34"/>
        <v>1480685.0259999996</v>
      </c>
      <c r="J25" s="431">
        <f t="shared" si="34"/>
        <v>0</v>
      </c>
      <c r="K25" s="431">
        <f t="shared" si="34"/>
        <v>0</v>
      </c>
      <c r="L25" s="435">
        <f>L12*L12/L11</f>
        <v>83360.029137995749</v>
      </c>
      <c r="M25" s="431">
        <f t="shared" si="34"/>
        <v>88745.430000000008</v>
      </c>
      <c r="N25" s="438">
        <f t="shared" si="34"/>
        <v>88745.430000000008</v>
      </c>
      <c r="O25" s="431">
        <f t="shared" si="34"/>
        <v>397839.90300000005</v>
      </c>
      <c r="P25" s="431">
        <f t="shared" si="34"/>
        <v>4565</v>
      </c>
      <c r="Q25" s="431">
        <f t="shared" si="34"/>
        <v>402404.90300000005</v>
      </c>
      <c r="R25" s="431">
        <f t="shared" si="34"/>
        <v>41443.368333333339</v>
      </c>
      <c r="S25" s="431">
        <f t="shared" si="34"/>
        <v>53123.955479999997</v>
      </c>
      <c r="T25" s="431">
        <f t="shared" si="34"/>
        <v>278822.52500000002</v>
      </c>
      <c r="U25" s="431">
        <f t="shared" si="34"/>
        <v>86095</v>
      </c>
      <c r="V25" s="431">
        <f t="shared" si="34"/>
        <v>23615</v>
      </c>
      <c r="W25" s="431">
        <f t="shared" si="34"/>
        <v>14144</v>
      </c>
      <c r="X25" s="431">
        <f t="shared" si="34"/>
        <v>189683</v>
      </c>
      <c r="Y25" s="453">
        <f t="shared" si="25"/>
        <v>820.20213850000005</v>
      </c>
      <c r="Z25" s="453">
        <f t="shared" si="26"/>
        <v>877.49860795238874</v>
      </c>
      <c r="AA25" s="453">
        <f t="shared" si="27"/>
        <v>1032.7079930337932</v>
      </c>
      <c r="AB25" s="453">
        <f t="shared" si="28"/>
        <v>1015.2989063801895</v>
      </c>
      <c r="AC25" s="453">
        <f t="shared" si="29"/>
        <v>845.57386364253443</v>
      </c>
      <c r="AD25" s="453">
        <f t="shared" si="30"/>
        <v>1055.3151574036956</v>
      </c>
      <c r="AE25" s="454">
        <v>0</v>
      </c>
      <c r="AF25" s="413">
        <f t="shared" si="10"/>
        <v>1773.4246866717776</v>
      </c>
      <c r="AG25" s="454">
        <f t="shared" si="11"/>
        <v>1133927.2259979995</v>
      </c>
      <c r="AH25" s="413">
        <f>0</f>
        <v>0</v>
      </c>
      <c r="AI25" s="413">
        <f t="shared" si="12"/>
        <v>75040.816125718091</v>
      </c>
      <c r="AJ25" s="454">
        <f t="shared" si="13"/>
        <v>419846.479855916</v>
      </c>
      <c r="AK25" s="454">
        <f t="shared" si="14"/>
        <v>178733.62025125092</v>
      </c>
      <c r="AL25" s="413">
        <f t="shared" si="15"/>
        <v>2404.346185789545</v>
      </c>
      <c r="AM25" s="413">
        <f t="shared" si="16"/>
        <v>395188.03551765042</v>
      </c>
      <c r="AN25" s="413">
        <f t="shared" si="17"/>
        <v>84635.346419627822</v>
      </c>
      <c r="AO25" s="413">
        <f>0</f>
        <v>0</v>
      </c>
      <c r="AP25" s="454">
        <f t="shared" si="18"/>
        <v>4817.5136935478704</v>
      </c>
      <c r="AQ25" s="454">
        <f t="shared" si="19"/>
        <v>178733.62025125092</v>
      </c>
      <c r="AR25" s="454">
        <f t="shared" si="20"/>
        <v>4177.7708724613221</v>
      </c>
      <c r="AS25" s="454">
        <f t="shared" si="21"/>
        <v>1529115.26151565</v>
      </c>
      <c r="AT25" s="454">
        <f t="shared" si="22"/>
        <v>84635.346419627822</v>
      </c>
      <c r="AU25" s="454">
        <f t="shared" si="23"/>
        <v>75040.816125718091</v>
      </c>
      <c r="AV25" s="454">
        <f t="shared" si="24"/>
        <v>419846.479855916</v>
      </c>
    </row>
    <row r="27">
      <c r="A27" t="s">
        <v>219</v>
      </c>
      <c r="C27" s="427">
        <f>C25/E25</f>
        <v>0.42449065322411256</v>
      </c>
      <c r="D27">
        <f>D25/E25</f>
        <v>0.57550934677588739</v>
      </c>
      <c r="F27" s="427">
        <f>F25/I25</f>
        <v>0.61969867587490557</v>
      </c>
      <c r="G27" s="427">
        <f>G25/I25</f>
        <v>0.25844228062045665</v>
      </c>
      <c r="H27" s="427">
        <f>H25/I25</f>
        <v>0.121859043504638</v>
      </c>
      <c r="M27" s="427" cm="1">
        <f t="array" ref="M27">SUMPRODUCT(M13:M24,(N13:N24)^(-1))/12</f>
        <v>1</v>
      </c>
      <c r="O27" s="427">
        <f>O25/Q25</f>
        <v>0.98865570482375564</v>
      </c>
      <c r="P27" s="427">
        <f>P25/Q25</f>
        <v>1.1344295176244409E-2</v>
      </c>
      <c r="AF27" s="413"/>
      <c r="AG27" s="413"/>
      <c r="AI27" s="413"/>
      <c r="AJ27" s="463"/>
      <c r="AK27" s="464"/>
      <c r="AL27" s="413"/>
      <c r="AM27" s="413"/>
      <c r="AN27" s="413"/>
      <c r="AO27" s="413"/>
      <c r="AP27" s="413"/>
    </row>
    <row r="28">
      <c r="Y28" s="442" t="s">
        <v>220</v>
      </c>
      <c r="AQ28" s="445" t="s">
        <v>214</v>
      </c>
      <c r="AR28" s="446" t="s">
        <v>215</v>
      </c>
      <c r="AS28" s="447" t="s">
        <v>166</v>
      </c>
      <c r="AT28" s="448" t="s">
        <v>216</v>
      </c>
      <c r="AU28" s="449" t="s">
        <v>164</v>
      </c>
      <c r="AV28" s="450" t="s">
        <v>217</v>
      </c>
    </row>
    <row r="29">
      <c r="Y29" t="s">
        <v>221</v>
      </c>
      <c r="AP29" s="444" t="s">
        <v>203</v>
      </c>
      <c r="AQ29" s="290">
        <f>Fuel_prices_info!L61</f>
        <v>820.20213850000005</v>
      </c>
      <c r="AR29" s="290">
        <f>Fuel_prices_info!L65</f>
        <v>877.49860795238874</v>
      </c>
      <c r="AS29" s="290">
        <f>Fuel_prices_info!L66</f>
        <v>1032.7079930337932</v>
      </c>
      <c r="AT29" s="290">
        <f>Fuel_prices_info!L63</f>
        <v>1015.2989063801895</v>
      </c>
      <c r="AU29" s="290">
        <f>Fuel_prices_info!L64</f>
        <v>845.57386364253443</v>
      </c>
      <c r="AV29" s="290">
        <f>Fuel_prices_info!L62</f>
        <v>1055.3151574036956</v>
      </c>
    </row>
    <row r="30" ht="16.2">
      <c r="I30" s="452"/>
      <c r="J30" s="452"/>
      <c r="K30" s="452"/>
      <c r="L30" s="452" t="s">
        <v>188</v>
      </c>
      <c r="M30" s="497">
        <f>O25</f>
        <v>397839.90300000005</v>
      </c>
      <c r="N30" s="452"/>
      <c r="O30" s="452"/>
      <c r="P30" s="452"/>
      <c r="Q30" s="452"/>
      <c r="Y30" s="433" t="s">
        <v>222</v>
      </c>
      <c r="AP30" s="444" t="s">
        <v>223</v>
      </c>
      <c r="AQ30" s="451">
        <f>Fuel_prices_info!L68</f>
        <v>476.06700000000001</v>
      </c>
      <c r="AR30" s="451">
        <f>Fuel_prices_info!L72</f>
        <v>409.99941999999999</v>
      </c>
      <c r="AS30" s="451">
        <f>Fuel_prices_info!L73</f>
        <v>655.00045999999998</v>
      </c>
      <c r="AT30" s="451">
        <f>Fuel_prices_info!L70</f>
        <v>664.9997800000001</v>
      </c>
      <c r="AU30" s="451">
        <f>Fuel_prices_info!L71</f>
        <v>496.99964</v>
      </c>
      <c r="AV30" s="451">
        <f>Fuel_prices_info!L69</f>
        <v>890.03994000000012</v>
      </c>
    </row>
    <row r="31">
      <c r="I31" s="452"/>
      <c r="J31" s="452"/>
      <c r="K31" s="452"/>
      <c r="L31" s="452" t="s">
        <v>224</v>
      </c>
      <c r="M31" s="497">
        <f>M30*1000</f>
        <v>397839903.00000006</v>
      </c>
      <c r="N31" s="452"/>
      <c r="O31" s="452"/>
      <c r="P31" s="452"/>
      <c r="Q31" s="452"/>
      <c r="Y31" s="434" t="s">
        <v>225</v>
      </c>
      <c r="AP31" s="444" t="s">
        <v>226</v>
      </c>
      <c r="AQ31" s="290">
        <f>AQ30</f>
        <v>476.06700000000001</v>
      </c>
      <c r="AR31" s="290">
        <f>AR30</f>
        <v>409.99941999999999</v>
      </c>
      <c r="AS31" s="290">
        <v>755</v>
      </c>
      <c r="AT31" s="290">
        <f>AT30</f>
        <v>664.9997800000001</v>
      </c>
      <c r="AU31" s="290">
        <f>AU30</f>
        <v>496.99964</v>
      </c>
      <c r="AV31" s="290">
        <v>990</v>
      </c>
    </row>
    <row r="32">
      <c r="I32" s="452"/>
      <c r="K32" s="452"/>
      <c r="L32" s="452" t="s">
        <v>227</v>
      </c>
      <c r="M32" s="497">
        <f>M31*AD25</f>
        <v>419846479855.91608</v>
      </c>
      <c r="N32" s="452"/>
      <c r="O32" s="452"/>
      <c r="P32" s="452"/>
      <c r="Q32" s="452"/>
      <c r="Y32" s="439" t="s">
        <v>228</v>
      </c>
      <c r="AP32" s="444"/>
    </row>
    <row r="33">
      <c r="I33" s="452"/>
      <c r="K33" s="452"/>
      <c r="L33" s="499" t="s">
        <v>229</v>
      </c>
      <c r="M33" s="498">
        <f>M32/1000000</f>
        <v>419846.47985591606</v>
      </c>
      <c r="N33" s="452"/>
      <c r="O33" s="452"/>
      <c r="P33" s="452"/>
      <c r="Q33" s="452"/>
      <c r="Y33" s="439" t="s">
        <v>230</v>
      </c>
      <c r="AH33">
        <f t="shared" ref="AH33:AH38" si="35">AF5/(AL5+AF5)</f>
        <v>0.42449065322411256</v>
      </c>
      <c r="AP33" s="444"/>
    </row>
    <row r="34">
      <c r="I34" s="452"/>
      <c r="K34" s="452"/>
      <c r="L34" s="452"/>
      <c r="M34" s="452"/>
      <c r="N34" s="452"/>
      <c r="O34" s="452"/>
      <c r="P34" s="452"/>
      <c r="Q34" s="452"/>
      <c r="Y34" s="439" t="s">
        <v>231</v>
      </c>
      <c r="AH34">
        <f t="shared" si="35"/>
        <v>0.42449065322411261</v>
      </c>
      <c r="AP34" s="444"/>
    </row>
    <row r="35">
      <c r="I35" s="452"/>
      <c r="K35" s="452"/>
      <c r="L35" s="452"/>
      <c r="M35" s="452"/>
      <c r="N35" s="452"/>
      <c r="O35" s="452"/>
      <c r="P35" s="452"/>
      <c r="Q35" s="452"/>
      <c r="Y35" s="442" t="s">
        <v>232</v>
      </c>
      <c r="AH35">
        <f t="shared" si="35"/>
        <v>0.42449065322411256</v>
      </c>
      <c r="AP35" s="444"/>
      <c r="AQ35" s="440" t="s">
        <v>233</v>
      </c>
    </row>
    <row r="36">
      <c r="I36" s="452"/>
      <c r="K36" s="452"/>
      <c r="L36" s="452"/>
      <c r="M36" s="452"/>
      <c r="N36" s="452"/>
      <c r="O36" s="452"/>
      <c r="P36" s="452"/>
      <c r="Q36" s="452"/>
      <c r="Y36" s="441" t="s">
        <v>234</v>
      </c>
      <c r="AH36">
        <f t="shared" si="35"/>
        <v>0.42449065322411261</v>
      </c>
      <c r="AP36" s="444"/>
      <c r="AQ36" s="428" t="s">
        <v>235</v>
      </c>
    </row>
    <row r="37">
      <c r="I37" s="452"/>
      <c r="K37" s="452"/>
      <c r="L37" s="452"/>
      <c r="M37" s="452"/>
      <c r="N37" s="452"/>
      <c r="O37" s="452"/>
      <c r="P37" s="452"/>
      <c r="Q37" s="452"/>
      <c r="Y37" s="441" t="s">
        <v>236</v>
      </c>
      <c r="AH37">
        <f t="shared" si="35"/>
        <v>0.42449065322411256</v>
      </c>
      <c r="AP37" s="444"/>
      <c r="AQ37" s="447" t="s">
        <v>166</v>
      </c>
      <c r="AR37" s="448" t="s">
        <v>216</v>
      </c>
      <c r="AS37" s="449" t="s">
        <v>164</v>
      </c>
      <c r="AT37" s="450" t="s">
        <v>217</v>
      </c>
    </row>
    <row r="38">
      <c r="I38" s="452"/>
      <c r="K38" s="452"/>
      <c r="L38" s="452"/>
      <c r="M38" s="452"/>
      <c r="N38" s="452"/>
      <c r="O38" s="452"/>
      <c r="P38" s="452"/>
      <c r="Q38" s="452"/>
      <c r="Y38" s="443" t="s">
        <v>237</v>
      </c>
      <c r="AH38">
        <f t="shared" si="35"/>
        <v>0.42449065322411256</v>
      </c>
      <c r="AP38" s="444"/>
      <c r="AQ38" s="452">
        <f>AM25/SUM($AM$25:$AP$25)</f>
        <v>0.81542444948493131</v>
      </c>
      <c r="AR38" s="452">
        <f>AN25/SUM($AM$25:$AP$25)</f>
        <v>0.17463517252183886</v>
      </c>
      <c r="AS38" s="452">
        <f>AO25/SUM($AM$25:$AP$25)</f>
        <v>0</v>
      </c>
      <c r="AT38" s="452">
        <f>AP25/SUM($AM$25:$AP$25)</f>
        <v>9.9403779932298545E-3</v>
      </c>
    </row>
    <row r="39">
      <c r="Y39" s="443" t="s">
        <v>238</v>
      </c>
      <c r="AH39">
        <f>AF11/(AL11+AF11)</f>
        <v>0.42449065322411261</v>
      </c>
      <c r="AP39" s="444"/>
      <c r="AQ39" s="428"/>
    </row>
    <row r="40">
      <c r="Y40" s="443" t="s">
        <v>239</v>
      </c>
      <c r="Z40" s="440"/>
      <c r="AA40" s="440"/>
      <c r="AB40" s="440"/>
      <c r="AC40" s="440"/>
      <c r="AD40" s="440"/>
      <c r="AH40">
        <f>AF12/(AL12+AF12)</f>
        <v>0.42449065322411261</v>
      </c>
      <c r="AP40" s="444"/>
      <c r="AQ40" s="470" t="s">
        <v>240</v>
      </c>
    </row>
    <row r="41">
      <c r="Y41" s="443" t="s">
        <v>241</v>
      </c>
      <c r="AH41">
        <f>AF25/(AL25+AF25)</f>
        <v>0.42449065322411267</v>
      </c>
      <c r="AL41" s="440"/>
      <c r="AQ41" s="445" t="s">
        <v>214</v>
      </c>
      <c r="AR41" s="446" t="s">
        <v>215</v>
      </c>
      <c r="AS41" s="447" t="s">
        <v>166</v>
      </c>
      <c r="AT41" s="448" t="s">
        <v>216</v>
      </c>
      <c r="AU41" s="449" t="s">
        <v>164</v>
      </c>
      <c r="AV41" s="450" t="s">
        <v>217</v>
      </c>
    </row>
    <row r="42">
      <c r="AL42" s="440"/>
      <c r="AQ42" s="471">
        <f t="shared" ref="AQ42:AV42" si="36">AE25/SUM($AE$25:$AJ$25)</f>
        <v>0</v>
      </c>
      <c r="AR42" s="471">
        <f t="shared" si="36"/>
        <v>1.087598304830781E-3</v>
      </c>
      <c r="AS42" s="471">
        <f t="shared" si="36"/>
        <v>0.69541003802725532</v>
      </c>
      <c r="AT42" s="471">
        <f t="shared" si="36"/>
        <v>0</v>
      </c>
      <c r="AU42" s="471">
        <f t="shared" si="36"/>
        <v>4.6020710676254586E-2</v>
      </c>
      <c r="AV42" s="496">
        <f t="shared" si="36"/>
        <v>0.25748165299165937</v>
      </c>
    </row>
    <row r="112">
      <c r="AA112" t="s">
        <v>242</v>
      </c>
    </row>
    <row r="113">
      <c r="AA113" t="s">
        <v>243</v>
      </c>
      <c r="AB113" t="s">
        <v>244</v>
      </c>
      <c r="AC113" t="s">
        <v>245</v>
      </c>
      <c r="AD113" t="s">
        <v>246</v>
      </c>
      <c r="AE113" t="s">
        <v>247</v>
      </c>
      <c r="AF113" t="s">
        <v>248</v>
      </c>
    </row>
    <row r="114">
      <c r="Z114" t="s">
        <v>65</v>
      </c>
      <c r="AA114" t="s">
        <v>249</v>
      </c>
      <c r="AB114" s="394">
        <v>1791726</v>
      </c>
      <c r="AC114">
        <v>63.390999999999998</v>
      </c>
      <c r="AD114">
        <v>207.61369999999999</v>
      </c>
      <c r="AE114">
        <v>0</v>
      </c>
      <c r="AF114">
        <v>1983.7180000000001</v>
      </c>
      <c r="AG114">
        <f>(Z20)</f>
        <v>877.49860795238874</v>
      </c>
    </row>
    <row r="115">
      <c r="Z115" t="s">
        <v>65</v>
      </c>
      <c r="AA115" t="s">
        <v>250</v>
      </c>
      <c r="AB115" s="394">
        <v>1791726</v>
      </c>
      <c r="AC115">
        <v>0.1938869</v>
      </c>
      <c r="AD115">
        <v>6.9742559999999996</v>
      </c>
      <c r="AE115">
        <v>0</v>
      </c>
      <c r="AF115">
        <v>445.12189999999998</v>
      </c>
      <c r="AG115">
        <f>D10*1000</f>
        <v>2558887.2085696282</v>
      </c>
    </row>
    <row r="116">
      <c r="Z116" t="s">
        <v>251</v>
      </c>
      <c r="AA116" t="s">
        <v>252</v>
      </c>
      <c r="AB116" s="394">
        <v>1791726</v>
      </c>
      <c r="AC116">
        <v>74.30762</v>
      </c>
      <c r="AD116">
        <v>101.0463</v>
      </c>
      <c r="AE116">
        <v>0</v>
      </c>
      <c r="AF116">
        <v>982.96379999999999</v>
      </c>
      <c r="AG116">
        <f>B10*1000</f>
        <v>173123254.72853124</v>
      </c>
    </row>
    <row r="117">
      <c r="AA117" t="s">
        <v>253</v>
      </c>
      <c r="AB117" s="394">
        <v>1791726</v>
      </c>
      <c r="AC117">
        <v>137.89250000000001</v>
      </c>
      <c r="AD117">
        <v>245.49719999999999</v>
      </c>
      <c r="AE117">
        <v>0</v>
      </c>
      <c r="AF117">
        <v>2235.7600000000002</v>
      </c>
    </row>
    <row r="127">
      <c r="AA127" t="s">
        <v>254</v>
      </c>
    </row>
    <row r="128">
      <c r="AA128" t="s">
        <v>243</v>
      </c>
      <c r="AB128" t="s">
        <v>244</v>
      </c>
      <c r="AC128" t="s">
        <v>245</v>
      </c>
      <c r="AD128" t="s">
        <v>246</v>
      </c>
      <c r="AE128" t="s">
        <v>247</v>
      </c>
      <c r="AF128" t="s">
        <v>248</v>
      </c>
    </row>
    <row r="129">
      <c r="AA129" t="s">
        <v>249</v>
      </c>
      <c r="AB129" s="394">
        <v>136423</v>
      </c>
      <c r="AC129">
        <v>581.37199999999996</v>
      </c>
      <c r="AD129">
        <v>361.18709999999999</v>
      </c>
      <c r="AE129">
        <v>0</v>
      </c>
      <c r="AF129">
        <v>1983.7180000000001</v>
      </c>
    </row>
    <row r="130">
      <c r="AA130" t="s">
        <v>250</v>
      </c>
      <c r="AB130" s="394">
        <v>136423</v>
      </c>
      <c r="AC130">
        <v>0.56344019999999995</v>
      </c>
      <c r="AD130">
        <v>6.1045879999999997</v>
      </c>
      <c r="AE130">
        <v>0</v>
      </c>
      <c r="AF130">
        <v>127.1777</v>
      </c>
    </row>
    <row r="131">
      <c r="AA131" t="s">
        <v>252</v>
      </c>
      <c r="AB131" s="394">
        <v>136423</v>
      </c>
      <c r="AC131">
        <v>168.95089999999999</v>
      </c>
      <c r="AD131">
        <v>105.67829999999999</v>
      </c>
      <c r="AE131">
        <v>35.285879999999999</v>
      </c>
      <c r="AF131">
        <v>680.51340000000005</v>
      </c>
    </row>
    <row r="132">
      <c r="AA132" t="s">
        <v>253</v>
      </c>
      <c r="AB132" s="394">
        <v>136423</v>
      </c>
      <c r="AC132">
        <v>750.88639999999998</v>
      </c>
      <c r="AD132">
        <v>399.38279999999997</v>
      </c>
      <c r="AE132">
        <v>88.188760000000002</v>
      </c>
      <c r="AF132">
        <v>2235.7600000000002</v>
      </c>
    </row>
    <row r="136">
      <c r="K136" s="394"/>
    </row>
    <row r="137">
      <c r="K137" s="394"/>
    </row>
    <row r="138">
      <c r="K138" s="394"/>
    </row>
    <row r="139">
      <c r="K139" s="394"/>
    </row>
  </sheetData>
  <mergeCells count="17">
    <mergeCell ref="AQ3:AV3"/>
    <mergeCell ref="AK3:AP3"/>
    <mergeCell ref="W3:W4"/>
    <mergeCell ref="X3:X4"/>
    <mergeCell ref="AE3:AJ3"/>
    <mergeCell ref="AE2:AP2"/>
    <mergeCell ref="Y3:AD3"/>
    <mergeCell ref="O3:Q3"/>
    <mergeCell ref="J3:N3"/>
    <mergeCell ref="C3:E3"/>
    <mergeCell ref="F3:I3"/>
    <mergeCell ref="R2:X2"/>
    <mergeCell ref="R3:R4"/>
    <mergeCell ref="S3:S4"/>
    <mergeCell ref="T3:T4"/>
    <mergeCell ref="U3:U4"/>
    <mergeCell ref="V3:V4"/>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c r="B1" t="str">
        <f>FuelBaskets!B2</f>
        <v>tonnes</v>
      </c>
      <c r="C1" t="str">
        <f>FuelBaskets!E2</f>
        <v>m3</v>
      </c>
      <c r="D1" t="str">
        <f>FuelBaskets!I2</f>
        <v>m3</v>
      </c>
      <c r="E1" t="str">
        <f>FuelBaskets!L2</f>
        <v>m3</v>
      </c>
      <c r="F1" t="str">
        <f>FuelBaskets!M2</f>
        <v>m3</v>
      </c>
      <c r="G1" t="str">
        <f>FuelBaskets!Q2</f>
        <v>m3</v>
      </c>
      <c r="H1" s="861" t="s">
        <v>255</v>
      </c>
      <c r="I1" s="861"/>
      <c r="J1" s="861"/>
      <c r="K1" s="861"/>
      <c r="L1" s="861"/>
      <c r="M1" s="861"/>
    </row>
    <row r="2">
      <c r="B2" s="445" t="s">
        <v>214</v>
      </c>
      <c r="C2" s="446" t="s">
        <v>215</v>
      </c>
      <c r="D2" s="447" t="s">
        <v>166</v>
      </c>
      <c r="E2" s="448" t="s">
        <v>216</v>
      </c>
      <c r="F2" s="449" t="s">
        <v>164</v>
      </c>
      <c r="G2" s="450" t="s">
        <v>217</v>
      </c>
      <c r="H2" s="445" t="s">
        <v>214</v>
      </c>
      <c r="I2" s="446" t="s">
        <v>215</v>
      </c>
      <c r="J2" s="447" t="s">
        <v>166</v>
      </c>
      <c r="K2" s="448" t="s">
        <v>216</v>
      </c>
      <c r="L2" s="449" t="s">
        <v>164</v>
      </c>
      <c r="M2" s="450" t="s">
        <v>217</v>
      </c>
      <c r="N2" s="449" t="s">
        <v>164</v>
      </c>
    </row>
    <row r="3">
      <c r="A3">
        <v>2014</v>
      </c>
      <c r="B3" s="434">
        <f>FuelBaskets!B5</f>
        <v>106021.45578547729</v>
      </c>
      <c r="C3" s="493">
        <f>FuelBaskets!E5</f>
        <v>3907</v>
      </c>
      <c r="D3" s="434">
        <f>FuelBaskets!I5</f>
        <v>699513.89116332424</v>
      </c>
      <c r="E3" s="434">
        <f>FuelBaskets!L5</f>
        <v>52751.544684958382</v>
      </c>
      <c r="F3" s="434">
        <f>FuelBaskets!M5</f>
        <v>56159.511514578218</v>
      </c>
      <c r="G3" s="434">
        <f>FuelBaskets!Q5</f>
        <v>122772.7692587643</v>
      </c>
      <c r="N3" s="495">
        <f>N4*E3/E4</f>
        <v>56159.511514578218</v>
      </c>
    </row>
    <row r="4">
      <c r="A4">
        <v>2015</v>
      </c>
      <c r="B4" s="433">
        <f>FuelBaskets!B6</f>
        <v>120176.68712099698</v>
      </c>
      <c r="C4" s="434">
        <f>FuelBaskets!E6</f>
        <v>4110.5</v>
      </c>
      <c r="D4" s="433">
        <f>FuelBaskets!I6</f>
        <v>849667</v>
      </c>
      <c r="E4" s="433">
        <f>FuelBaskets!L6</f>
        <v>57739</v>
      </c>
      <c r="F4" s="493">
        <f>FuelBaskets!M6</f>
        <v>61469.176963548285</v>
      </c>
      <c r="G4" s="433">
        <f>FuelBaskets!Q6</f>
        <v>143451</v>
      </c>
      <c r="H4" s="452">
        <f t="shared" ref="H4:M4" si="0">B4/B3-1</f>
        <v>0.13351289350488882</v>
      </c>
      <c r="I4" s="452">
        <f t="shared" si="0"/>
        <v>5.2085999488098222E-2</v>
      </c>
      <c r="J4" s="452">
        <f t="shared" si="0"/>
        <v>0.21465350543212813</v>
      </c>
      <c r="K4" s="452">
        <f t="shared" si="0"/>
        <v>9.4546147318103957E-2</v>
      </c>
      <c r="L4" s="452">
        <f t="shared" si="0"/>
        <v>9.4546147318103957E-2</v>
      </c>
      <c r="M4" s="452">
        <f t="shared" si="0"/>
        <v>0.16842684958626974</v>
      </c>
      <c r="N4" s="495">
        <f t="shared" ref="N4:N9" si="1">N5*E4/E5</f>
        <v>61469.176963548285</v>
      </c>
    </row>
    <row r="5">
      <c r="A5">
        <v>2016</v>
      </c>
      <c r="B5" s="433">
        <f>FuelBaskets!B7</f>
        <v>136221.82435035298</v>
      </c>
      <c r="C5" s="493">
        <f>FuelBaskets!E7</f>
        <v>4314</v>
      </c>
      <c r="D5" s="433">
        <f>FuelBaskets!I7</f>
        <v>1032051</v>
      </c>
      <c r="E5" s="433">
        <f>FuelBaskets!L7</f>
        <v>63198</v>
      </c>
      <c r="F5" s="493">
        <f>FuelBaskets!M7</f>
        <v>67280.850824266512</v>
      </c>
      <c r="G5" s="433">
        <f>FuelBaskets!Q7</f>
        <v>167612</v>
      </c>
      <c r="H5" s="452">
        <f t="shared" ref="H5:H11" si="2">B5/B4-1</f>
        <v>0.1335128935048886</v>
      </c>
      <c r="I5" s="452">
        <f t="shared" ref="I5:I11" si="3">C5/C4-1</f>
        <v>4.9507359202043633E-2</v>
      </c>
      <c r="J5" s="452">
        <f t="shared" ref="J5:J11" si="4">D5/D4-1</f>
        <v>0.21465350543212813</v>
      </c>
      <c r="K5" s="452">
        <f t="shared" ref="K5:K11" si="5">E5/E4-1</f>
        <v>9.4546147318103957E-2</v>
      </c>
      <c r="L5" s="452">
        <f t="shared" ref="L5:L11" si="6">F5/F4-1</f>
        <v>9.4546147318103735E-2</v>
      </c>
      <c r="M5" s="452">
        <f t="shared" ref="M5:M11" si="7">G5/G4-1</f>
        <v>0.16842684958626997</v>
      </c>
      <c r="N5" s="495">
        <f t="shared" si="1"/>
        <v>67280.850824266512</v>
      </c>
    </row>
    <row r="6">
      <c r="A6">
        <v>2017</v>
      </c>
      <c r="B6" s="433">
        <f>FuelBaskets!B8</f>
        <v>149925.10341154327</v>
      </c>
      <c r="C6" s="493">
        <f>FuelBaskets!E8</f>
        <v>4236.5</v>
      </c>
      <c r="D6" s="433">
        <f>FuelBaskets!I8</f>
        <v>1122094</v>
      </c>
      <c r="E6" s="433">
        <f>FuelBaskets!L8</f>
        <v>71046</v>
      </c>
      <c r="F6" s="493">
        <f>FuelBaskets!M8</f>
        <v>75635.863914377638</v>
      </c>
      <c r="G6" s="433">
        <f>FuelBaskets!Q8</f>
        <v>198157</v>
      </c>
      <c r="H6" s="452">
        <f t="shared" si="2"/>
        <v>0.10059532770568702</v>
      </c>
      <c r="I6" s="452">
        <f t="shared" si="3"/>
        <v>-1.7964765878535016E-2</v>
      </c>
      <c r="J6" s="452">
        <f t="shared" si="4"/>
        <v>8.7246657384179693E-2</v>
      </c>
      <c r="K6" s="452">
        <f t="shared" si="5"/>
        <v>0.12418114497294219</v>
      </c>
      <c r="L6" s="452">
        <f t="shared" si="6"/>
        <v>0.12418114497294197</v>
      </c>
      <c r="M6" s="452">
        <f t="shared" si="7"/>
        <v>0.18223635539221528</v>
      </c>
      <c r="N6" s="495">
        <f t="shared" si="1"/>
        <v>75635.863914377638</v>
      </c>
    </row>
    <row r="7">
      <c r="A7">
        <v>2018</v>
      </c>
      <c r="B7" s="433">
        <f>FuelBaskets!B9</f>
        <v>164000</v>
      </c>
      <c r="C7" s="434">
        <f>FuelBaskets!E9</f>
        <v>4341.4000000000005</v>
      </c>
      <c r="D7" s="433">
        <f>FuelBaskets!I9</f>
        <v>1206639</v>
      </c>
      <c r="E7" s="433">
        <f>FuelBaskets!L9</f>
        <v>68536</v>
      </c>
      <c r="F7" s="434">
        <f>FuelBaskets!M9</f>
        <v>72963.707587137702</v>
      </c>
      <c r="G7" s="433">
        <f>FuelBaskets!Q9</f>
        <v>236860</v>
      </c>
      <c r="H7" s="452">
        <f t="shared" si="2"/>
        <v>9.3879518961019093E-2</v>
      </c>
      <c r="I7" s="452">
        <f t="shared" si="3"/>
        <v>2.4761005547031978E-2</v>
      </c>
      <c r="J7" s="452">
        <f t="shared" si="4"/>
        <v>7.5345737522881429E-2</v>
      </c>
      <c r="K7" s="452">
        <f t="shared" si="5"/>
        <v>-3.5329223320102465E-2</v>
      </c>
      <c r="L7" s="452">
        <f t="shared" si="6"/>
        <v>-3.5329223320102576E-2</v>
      </c>
      <c r="M7" s="452">
        <f t="shared" si="7"/>
        <v>0.19531482612272089</v>
      </c>
      <c r="N7" s="495">
        <f t="shared" si="1"/>
        <v>72963.707587137702</v>
      </c>
    </row>
    <row r="8">
      <c r="A8">
        <v>2019</v>
      </c>
      <c r="B8" s="433">
        <f>FuelBaskets!B10</f>
        <v>173123.25472853123</v>
      </c>
      <c r="C8" s="434">
        <f>FuelBaskets!E10</f>
        <v>4446.3</v>
      </c>
      <c r="D8" s="433">
        <f>FuelBaskets!I10</f>
        <v>1313142</v>
      </c>
      <c r="E8" s="433">
        <f>FuelBaskets!L10</f>
        <v>78668</v>
      </c>
      <c r="F8" s="434">
        <f>FuelBaskets!M10</f>
        <v>83750.276474625731</v>
      </c>
      <c r="G8" s="433">
        <f>FuelBaskets!Q10</f>
        <v>274307</v>
      </c>
      <c r="H8" s="452">
        <f t="shared" si="2"/>
        <v>5.5629602003239187E-2</v>
      </c>
      <c r="I8" s="452">
        <f t="shared" si="3"/>
        <v>2.4162712489058658E-2</v>
      </c>
      <c r="J8" s="452">
        <f t="shared" si="4"/>
        <v>8.8264178432820417E-2</v>
      </c>
      <c r="K8" s="452">
        <f t="shared" si="5"/>
        <v>0.14783471460254471</v>
      </c>
      <c r="L8" s="452">
        <f t="shared" si="6"/>
        <v>0.14783471460254471</v>
      </c>
      <c r="M8" s="452">
        <f t="shared" si="7"/>
        <v>0.15809761040276959</v>
      </c>
      <c r="N8" s="495">
        <f t="shared" si="1"/>
        <v>83750.276474625731</v>
      </c>
    </row>
    <row r="9">
      <c r="A9">
        <v>2020</v>
      </c>
      <c r="B9" s="433">
        <f>FuelBaskets!B11</f>
        <v>180268.3076993475</v>
      </c>
      <c r="C9" s="434">
        <f>FuelBaskets!E11</f>
        <v>4551.2</v>
      </c>
      <c r="D9" s="433">
        <f>FuelBaskets!I11</f>
        <v>1267314</v>
      </c>
      <c r="E9" s="433">
        <f>FuelBaskets!L11</f>
        <v>79930</v>
      </c>
      <c r="F9" s="434">
        <f>FuelBaskets!M11</f>
        <v>85093.806867046762</v>
      </c>
      <c r="G9" s="433">
        <f>FuelBaskets!Q11</f>
        <v>275091</v>
      </c>
      <c r="H9" s="452">
        <f t="shared" si="2"/>
        <v>4.1271480148753925E-2</v>
      </c>
      <c r="I9" s="452">
        <f t="shared" si="3"/>
        <v>2.3592650068596344E-2</v>
      </c>
      <c r="J9" s="452">
        <f t="shared" si="4"/>
        <v>-3.4899500587141419E-2</v>
      </c>
      <c r="K9" s="452">
        <f t="shared" si="5"/>
        <v>1.6042100981339402E-2</v>
      </c>
      <c r="L9" s="452">
        <f t="shared" si="6"/>
        <v>1.6042100981339402E-2</v>
      </c>
      <c r="M9" s="452">
        <f t="shared" si="7"/>
        <v>2.858111531969687E-3</v>
      </c>
      <c r="N9" s="495">
        <f t="shared" si="1"/>
        <v>85093.806867046762</v>
      </c>
    </row>
    <row r="10">
      <c r="A10">
        <v>2021</v>
      </c>
      <c r="B10" s="433">
        <f>FuelBaskets!B12</f>
        <v>198199.41498811572</v>
      </c>
      <c r="C10" s="434">
        <f>FuelBaskets!E12</f>
        <v>4656.1000000000004</v>
      </c>
      <c r="D10" s="433">
        <f>FuelBaskets!I12</f>
        <v>1313891</v>
      </c>
      <c r="E10" s="433">
        <f>FuelBaskets!L12</f>
        <v>81627</v>
      </c>
      <c r="F10" s="434">
        <f>FuelBaskets!M12</f>
        <v>86900.440049248413</v>
      </c>
      <c r="G10" s="433">
        <f>FuelBaskets!Q12</f>
        <v>344447</v>
      </c>
      <c r="H10" s="452">
        <f t="shared" si="2"/>
        <v>9.9468994398470789E-2</v>
      </c>
      <c r="I10" s="452">
        <f t="shared" si="3"/>
        <v>2.3048866233081444E-2</v>
      </c>
      <c r="J10" s="452">
        <f t="shared" si="4"/>
        <v>3.6752533310608015E-2</v>
      </c>
      <c r="K10" s="452">
        <f t="shared" si="5"/>
        <v>2.1231077192543468E-2</v>
      </c>
      <c r="L10" s="452">
        <f t="shared" si="6"/>
        <v>2.1231077192543468E-2</v>
      </c>
      <c r="M10" s="452">
        <f t="shared" si="7"/>
        <v>0.25212020749497444</v>
      </c>
      <c r="N10" s="495">
        <f>N11*E10/E11</f>
        <v>86900.440049248413</v>
      </c>
    </row>
    <row r="11">
      <c r="A11">
        <v>2022</v>
      </c>
      <c r="B11" s="434">
        <f>FuelBaskets!B25</f>
        <v>217914.1114873488</v>
      </c>
      <c r="C11">
        <f>FuelBaskets!E25</f>
        <v>4761</v>
      </c>
      <c r="D11" s="465">
        <f>FuelBaskets!I25</f>
        <v>1480685.0259999996</v>
      </c>
      <c r="E11" s="434">
        <f>FuelBaskets!L25</f>
        <v>83360.029137995749</v>
      </c>
      <c r="F11">
        <f>FuelBaskets!M25</f>
        <v>88745.430000000008</v>
      </c>
      <c r="G11">
        <f>FuelBaskets!Q25</f>
        <v>402404.90300000005</v>
      </c>
      <c r="H11" s="452">
        <f t="shared" si="2"/>
        <v>9.9468994398470789E-2</v>
      </c>
      <c r="I11" s="452">
        <f t="shared" si="3"/>
        <v>2.2529584845686124E-2</v>
      </c>
      <c r="J11" s="452">
        <f t="shared" si="4"/>
        <v>0.12694662342614382</v>
      </c>
      <c r="K11" s="452">
        <f t="shared" si="5"/>
        <v>2.1231077192543468E-2</v>
      </c>
      <c r="L11" s="452">
        <f t="shared" si="6"/>
        <v>2.1231077192543468E-2</v>
      </c>
      <c r="M11" s="452">
        <f t="shared" si="7"/>
        <v>0.16826363126983268</v>
      </c>
      <c r="N11" s="495">
        <f>F11</f>
        <v>88745.430000000008</v>
      </c>
    </row>
    <row r="12">
      <c r="N12" s="494"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true" customWidth="true"/>
    <col min="2" max="2" width="6.5546875" style="1" bestFit="true" customWidth="true"/>
    <col min="3" max="3" width="11.5546875" style="1"/>
    <col min="4" max="4" width="13.6640625" style="1" customWidth="true"/>
    <col min="5" max="5" width="11.109375" style="1" customWidth="true"/>
    <col min="6" max="9" width="11.5546875" style="1"/>
    <col min="10" max="10" width="10.6640625" style="1" customWidth="true"/>
    <col min="11" max="16384" width="11.5546875" style="1"/>
  </cols>
  <sheetData>
    <row r="1">
      <c r="C1" s="862" t="s">
        <v>257</v>
      </c>
      <c r="D1" s="862"/>
      <c r="E1" s="863" t="s">
        <v>203</v>
      </c>
      <c r="F1" s="862" t="s">
        <v>258</v>
      </c>
      <c r="G1" s="862"/>
      <c r="H1" s="862" t="s">
        <v>259</v>
      </c>
      <c r="I1" s="862"/>
      <c r="J1" s="865" t="s">
        <v>260</v>
      </c>
    </row>
    <row r="2">
      <c r="B2" s="569" t="s">
        <v>144</v>
      </c>
      <c r="C2" s="362" t="s">
        <v>261</v>
      </c>
      <c r="D2" s="362" t="s">
        <v>262</v>
      </c>
      <c r="E2" s="864"/>
      <c r="F2" s="362" t="s">
        <v>261</v>
      </c>
      <c r="G2" s="362" t="s">
        <v>262</v>
      </c>
      <c r="H2" s="362" t="s">
        <v>261</v>
      </c>
      <c r="I2" s="362" t="s">
        <v>262</v>
      </c>
      <c r="J2" s="866"/>
    </row>
    <row r="3">
      <c r="A3" s="502" t="s">
        <v>214</v>
      </c>
      <c r="B3" s="294" t="s">
        <v>146</v>
      </c>
      <c r="C3" s="294">
        <v>0</v>
      </c>
      <c r="D3" s="481">
        <f>FuelBaskets!B25</f>
        <v>217914.1114873488</v>
      </c>
      <c r="E3" s="481">
        <f>Fuel_prices_info!L61</f>
        <v>820.20213850000005</v>
      </c>
      <c r="F3" s="507" cm="1">
        <f t="array" ref="F3">C3*E3/SUMPRODUCT($C$3:$C$8*$E$3:$E$8)</f>
        <v>0</v>
      </c>
      <c r="G3" s="508"/>
      <c r="H3" s="481">
        <v>0</v>
      </c>
      <c r="I3" s="481">
        <f>FuelBaskets!B10</f>
        <v>173123.25472853123</v>
      </c>
      <c r="J3" s="509">
        <f t="shared" ref="J3:J8" si="0">(C3+D3)/(H3+I3)</f>
        <v>1.2587223584090572</v>
      </c>
    </row>
    <row r="4">
      <c r="A4" s="503" t="s">
        <v>215</v>
      </c>
      <c r="B4" s="294" t="s">
        <v>188</v>
      </c>
      <c r="C4" s="481">
        <f>FuelBaskets!C25</f>
        <v>2021</v>
      </c>
      <c r="D4" s="481">
        <f>FuelBaskets!D25</f>
        <v>2740</v>
      </c>
      <c r="E4" s="481">
        <f>Fuel_prices_info!L65</f>
        <v>877.49860795238874</v>
      </c>
      <c r="F4" s="507" cm="1">
        <f t="array" ref="F4">C4*E4/SUMPRODUCT($C$3:$C$8*$E$3:$E$8)</f>
        <v>1.087598304830781E-3</v>
      </c>
      <c r="G4" s="508"/>
      <c r="H4" s="481">
        <f>FuelBaskets!C10</f>
        <v>1887.4127914303717</v>
      </c>
      <c r="I4" s="481">
        <f>FuelBaskets!D10</f>
        <v>2558.887208569628</v>
      </c>
      <c r="J4" s="509">
        <f t="shared" si="0"/>
        <v>1.0707779502057893</v>
      </c>
    </row>
    <row r="5">
      <c r="A5" s="504" t="s">
        <v>166</v>
      </c>
      <c r="B5" s="294" t="s">
        <v>188</v>
      </c>
      <c r="C5" s="481">
        <f>FuelBaskets!F25+FuelBaskets!H25</f>
        <v>1098013.4109999998</v>
      </c>
      <c r="D5" s="481">
        <f>FuelBaskets!G25</f>
        <v>382671.61500000005</v>
      </c>
      <c r="E5" s="481">
        <f>Fuel_prices_info!L66</f>
        <v>1032.7079930337932</v>
      </c>
      <c r="F5" s="507" cm="1">
        <f t="array" ref="F5">C5*E5/SUMPRODUCT($C$3:$C$8*$E$3:$E$8)</f>
        <v>0.69541003802725521</v>
      </c>
      <c r="G5" s="507" cm="1">
        <f t="array" ref="G5">D5*E5/SUMPRODUCT($D$5:$D$8*$E$5:$E$8)</f>
        <v>0.81542444948493131</v>
      </c>
      <c r="H5" s="481">
        <f>FuelBaskets!F10+FuelBaskets!H10</f>
        <v>973770.58674149262</v>
      </c>
      <c r="I5" s="481">
        <f>FuelBaskets!G10</f>
        <v>339371.41325850767</v>
      </c>
      <c r="J5" s="509">
        <f t="shared" si="0"/>
        <v>1.1275894198799516</v>
      </c>
    </row>
    <row r="6">
      <c r="A6" s="505" t="s">
        <v>216</v>
      </c>
      <c r="B6" s="294" t="s">
        <v>188</v>
      </c>
      <c r="C6" s="294">
        <v>0</v>
      </c>
      <c r="D6" s="481">
        <f>FuelBaskets!L25</f>
        <v>83360.029137995749</v>
      </c>
      <c r="E6" s="481">
        <f>Fuel_prices_info!L63</f>
        <v>1015.2989063801895</v>
      </c>
      <c r="F6" s="507" cm="1">
        <f t="array" ref="F6">C6*E6/SUMPRODUCT($C$3:$C$8*$E$3:$E$8)</f>
        <v>0</v>
      </c>
      <c r="G6" s="507" cm="1">
        <f t="array" ref="G6">D6*E6/SUMPRODUCT($D$5:$D$8*$E$5:$E$8)</f>
        <v>0.17463517252183886</v>
      </c>
      <c r="H6" s="481">
        <v>0</v>
      </c>
      <c r="I6" s="481">
        <f>FuelBaskets!L10</f>
        <v>78668</v>
      </c>
      <c r="J6" s="509">
        <f t="shared" si="0"/>
        <v>1.059643427289314</v>
      </c>
    </row>
    <row r="7">
      <c r="A7" s="506" t="s">
        <v>164</v>
      </c>
      <c r="B7" s="294" t="s">
        <v>188</v>
      </c>
      <c r="C7" s="481">
        <f>FuelBaskets!M25</f>
        <v>88745.430000000008</v>
      </c>
      <c r="D7" s="294">
        <v>0</v>
      </c>
      <c r="E7" s="481">
        <f>Fuel_prices_info!L64</f>
        <v>845.57386364253443</v>
      </c>
      <c r="F7" s="507" cm="1">
        <f t="array" ref="F7">C7*E7/SUMPRODUCT($C$3:$C$8*$E$3:$E$8)</f>
        <v>4.6020710676254593E-2</v>
      </c>
      <c r="G7" s="507" cm="1">
        <f t="array" ref="G7">D7*E7/SUMPRODUCT($D$5:$D$8*$E$5:$E$8)</f>
        <v>0</v>
      </c>
      <c r="H7" s="481">
        <f>Fuel_Simplified!N8</f>
        <v>83750.276474625731</v>
      </c>
      <c r="I7" s="481">
        <v>0</v>
      </c>
      <c r="J7" s="509">
        <f t="shared" si="0"/>
        <v>1.0596434272893138</v>
      </c>
    </row>
    <row r="8">
      <c r="A8" s="649" t="s">
        <v>217</v>
      </c>
      <c r="B8" s="362" t="s">
        <v>188</v>
      </c>
      <c r="C8" s="650">
        <f>FuelBaskets!O25</f>
        <v>397839.90300000005</v>
      </c>
      <c r="D8" s="650">
        <f>FuelBaskets!P25</f>
        <v>4565</v>
      </c>
      <c r="E8" s="650">
        <f>Fuel_prices_info!L62</f>
        <v>1055.3151574036956</v>
      </c>
      <c r="F8" s="651" cm="1">
        <f t="array" ref="F8">C8*E8/SUMPRODUCT($C$3:$C$8*$E$3:$E$8)</f>
        <v>0.25748165299165937</v>
      </c>
      <c r="G8" s="651" cm="1">
        <f t="array" ref="G8">D8*E8/SUMPRODUCT($D$5:$D$8*$E$5:$E$8)</f>
        <v>9.9403779932298528E-3</v>
      </c>
      <c r="H8" s="650">
        <f>FuelBaskets!O10</f>
        <v>271195.18042308994</v>
      </c>
      <c r="I8" s="650">
        <f>FuelBaskets!P10</f>
        <v>3111.8195769100748</v>
      </c>
      <c r="J8" s="652">
        <f t="shared" si="0"/>
        <v>1.4669873645222327</v>
      </c>
    </row>
    <row r="9">
      <c r="A9" s="1" t="s">
        <v>263</v>
      </c>
      <c r="J9" s="509">
        <f>SUMPRODUCT(J5:J8,G5:G8)</f>
        <v>1.1190974036015877</v>
      </c>
    </row>
    <row r="10" ht="15" thickBot="true">
      <c r="A10" s="197" t="s">
        <v>264</v>
      </c>
      <c r="B10" s="197"/>
      <c r="C10" s="197"/>
      <c r="D10" s="197"/>
      <c r="E10" s="197"/>
      <c r="F10" s="197"/>
      <c r="G10" s="197"/>
      <c r="H10" s="197"/>
      <c r="I10" s="197"/>
      <c r="J10" s="513">
        <f>SUMPRODUCT(J3:J8,F3:F8)</f>
        <v>1.2117894527636806</v>
      </c>
    </row>
    <row r="11" ht="15" thickTop="true"/>
    <row r="12">
      <c r="A12" s="190"/>
    </row>
    <row r="13">
      <c r="A13" s="191"/>
    </row>
    <row r="14">
      <c r="A14" s="191"/>
    </row>
    <row r="15">
      <c r="A15" s="191"/>
      <c r="G15" s="190"/>
    </row>
    <row r="16">
      <c r="A16" s="191"/>
      <c r="G16" s="191"/>
    </row>
    <row r="17">
      <c r="A17" s="191"/>
      <c r="G17" s="190"/>
    </row>
    <row r="18">
      <c r="A18" s="191"/>
      <c r="G18" s="11"/>
    </row>
    <row r="19">
      <c r="A19" s="191"/>
      <c r="G19" s="11"/>
    </row>
    <row r="20">
      <c r="A20" s="191"/>
      <c r="G20" s="11"/>
    </row>
    <row r="21">
      <c r="A21" s="191"/>
      <c r="G21" s="11"/>
    </row>
    <row r="22">
      <c r="A22" s="191"/>
      <c r="G22" s="11"/>
    </row>
    <row r="23">
      <c r="G23" s="11"/>
    </row>
    <row r="26">
      <c r="E26" s="510"/>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topLeftCell="B1" zoomScale="70" zoomScaleNormal="70" workbookViewId="0">
      <selection activeCell="N8" sqref="N8"/>
    </sheetView>
  </sheetViews>
  <sheetFormatPr baseColWidth="10" defaultColWidth="9.109375" defaultRowHeight="14.4"/>
  <cols>
    <col min="1" max="1" width="3.88671875" style="4" customWidth="true"/>
    <col min="2" max="2" width="20.44140625" style="4" customWidth="true"/>
    <col min="3" max="3" width="11.77734375" style="4" customWidth="true"/>
    <col min="4" max="11" width="10.21875" style="4" customWidth="true"/>
    <col min="12" max="12" width="13.33203125" style="4" customWidth="true"/>
    <col min="13" max="14" width="12" style="4" bestFit="true" customWidth="true"/>
    <col min="15" max="15" width="9.109375" style="4"/>
    <col min="16" max="16" width="11" style="4" bestFit="true" customWidth="true"/>
    <col min="17" max="16384" width="9.109375" style="4"/>
  </cols>
  <sheetData>
    <row r="2" ht="16.2" thickBot="true">
      <c r="B2" s="93" t="s">
        <v>265</v>
      </c>
      <c r="F2" s="5"/>
      <c r="G2" s="5"/>
      <c r="H2" s="5"/>
      <c r="I2" s="5"/>
      <c r="J2" s="5"/>
      <c r="K2" s="5"/>
      <c r="L2" s="5"/>
    </row>
    <row r="3" s="98" customFormat="true" ht="62.25" customHeight="true" thickTop="true">
      <c r="B3" s="94"/>
      <c r="C3" s="95" t="s">
        <v>266</v>
      </c>
      <c r="D3" s="96" t="s">
        <v>267</v>
      </c>
      <c r="E3" s="95" t="s">
        <v>268</v>
      </c>
      <c r="F3" s="97" t="s">
        <v>269</v>
      </c>
      <c r="G3" s="8" t="s">
        <v>270</v>
      </c>
      <c r="H3" s="8" t="s">
        <v>271</v>
      </c>
      <c r="I3" s="8" t="s">
        <v>272</v>
      </c>
      <c r="J3" s="8" t="s">
        <v>273</v>
      </c>
      <c r="K3" s="8" t="s">
        <v>274</v>
      </c>
      <c r="L3" s="8" t="s">
        <v>275</v>
      </c>
    </row>
    <row r="4" ht="42" customHeight="true" thickBot="true">
      <c r="B4" s="867" t="s">
        <v>276</v>
      </c>
      <c r="C4" s="867"/>
      <c r="D4" s="867"/>
      <c r="E4" s="867"/>
      <c r="F4" s="867"/>
      <c r="G4" s="867"/>
      <c r="H4" s="867"/>
      <c r="I4" s="867"/>
      <c r="J4" s="867"/>
      <c r="K4" s="867"/>
      <c r="L4" s="867"/>
    </row>
    <row r="5" ht="15" thickTop="true">
      <c r="B5" s="4" t="s">
        <v>214</v>
      </c>
      <c r="C5" s="99">
        <v>478744</v>
      </c>
      <c r="D5" s="100">
        <v>1</v>
      </c>
      <c r="E5" s="12">
        <f t="shared" ref="E5:E10" si="0">+C5/D5/1000</f>
        <v>478.74400000000003</v>
      </c>
      <c r="F5" s="390">
        <f>4664/1000</f>
        <v>4.6639999999999997</v>
      </c>
      <c r="G5" s="390"/>
      <c r="H5" s="390">
        <f>122630/1000</f>
        <v>122.63</v>
      </c>
      <c r="I5" s="390">
        <v>32.479999999999997</v>
      </c>
      <c r="J5" s="390">
        <f>+(E5+SUM(F5:H5))*0</f>
        <v>0</v>
      </c>
      <c r="K5" s="390">
        <f>(210+110)/9</f>
        <v>35.555555555555557</v>
      </c>
      <c r="L5" s="818">
        <f t="shared" ref="L5:L10" si="1">+SUM(E5:H5,J5,K5)</f>
        <v>641.59355555555555</v>
      </c>
    </row>
    <row r="6">
      <c r="B6" s="4" t="s">
        <v>162</v>
      </c>
      <c r="C6" s="99">
        <v>671547</v>
      </c>
      <c r="D6" s="100">
        <v>1.353</v>
      </c>
      <c r="E6" s="12">
        <f t="shared" si="0"/>
        <v>496.33924611973396</v>
      </c>
      <c r="F6" s="390">
        <f>44006/1000</f>
        <v>44.006</v>
      </c>
      <c r="G6" s="390">
        <f>216650/1000</f>
        <v>216.65</v>
      </c>
      <c r="H6" s="390">
        <f>69700/1000</f>
        <v>69.7</v>
      </c>
      <c r="I6" s="390">
        <f>20000/1000</f>
        <v>20</v>
      </c>
      <c r="J6" s="390">
        <f>+(E6+SUM(F6:H6))*0.18</f>
        <v>148.8051443015521</v>
      </c>
      <c r="K6" s="390">
        <f>14500/1000</f>
        <v>14.5</v>
      </c>
      <c r="L6" s="818">
        <f t="shared" si="1"/>
        <v>990.00039042128606</v>
      </c>
      <c r="M6" s="818">
        <f>L6-J6-G6</f>
        <v>624.54524611973397</v>
      </c>
      <c r="W6" s="4" t="s">
        <v>251</v>
      </c>
      <c r="X6" s="4" t="s">
        <v>277</v>
      </c>
      <c r="Y6" s="4" t="s">
        <v>278</v>
      </c>
    </row>
    <row r="7">
      <c r="B7" s="4" t="s">
        <v>163</v>
      </c>
      <c r="C7" s="99">
        <v>571787</v>
      </c>
      <c r="D7" s="100">
        <v>1.373</v>
      </c>
      <c r="E7" s="12">
        <f t="shared" si="0"/>
        <v>416.45083758193738</v>
      </c>
      <c r="F7" s="390">
        <f>42620/1000</f>
        <v>42.62</v>
      </c>
      <c r="G7" s="390">
        <f>198470/1000</f>
        <v>198.47</v>
      </c>
      <c r="H7" s="390">
        <f>69700/1000</f>
        <v>69.7</v>
      </c>
      <c r="I7" s="390">
        <f>20000/1000</f>
        <v>20</v>
      </c>
      <c r="J7" s="390">
        <f>+(E7+SUM(F7:H7))*0.18</f>
        <v>130.90335076474872</v>
      </c>
      <c r="K7" s="390">
        <f>14500/1000</f>
        <v>14.5</v>
      </c>
      <c r="L7" s="818">
        <f t="shared" si="1"/>
        <v>872.64418834668618</v>
      </c>
      <c r="M7" s="818">
        <f t="shared" ref="M7:M10" si="2">L7-J7-G7</f>
        <v>543.27083758193749</v>
      </c>
      <c r="W7" s="4">
        <v>9</v>
      </c>
      <c r="X7" s="4">
        <v>4287</v>
      </c>
      <c r="Y7" s="4">
        <f>X7/W7</f>
        <v>476.33333333333331</v>
      </c>
    </row>
    <row r="8">
      <c r="B8" s="4" t="s">
        <v>164</v>
      </c>
      <c r="C8" s="99">
        <v>571787</v>
      </c>
      <c r="D8" s="100">
        <v>1.373</v>
      </c>
      <c r="E8" s="12">
        <f t="shared" si="0"/>
        <v>416.45083758193738</v>
      </c>
      <c r="F8" s="390">
        <f>42620/1000</f>
        <v>42.62</v>
      </c>
      <c r="G8" s="390">
        <f>38560/1000</f>
        <v>38.56</v>
      </c>
      <c r="H8" s="390">
        <f>100775/1000</f>
        <v>100.77500000000001</v>
      </c>
      <c r="I8" s="390">
        <f>20000/1000</f>
        <v>20</v>
      </c>
      <c r="J8" s="390">
        <f>+(E8+SUM(F8:H8))*0.18</f>
        <v>107.71305076474871</v>
      </c>
      <c r="K8" s="390">
        <f>14500/1000</f>
        <v>14.5</v>
      </c>
      <c r="L8" s="818">
        <f t="shared" si="1"/>
        <v>720.61888834668605</v>
      </c>
      <c r="M8" s="818">
        <f t="shared" si="2"/>
        <v>574.3458375819373</v>
      </c>
      <c r="W8" s="4">
        <v>6</v>
      </c>
      <c r="X8" s="4">
        <v>2885</v>
      </c>
      <c r="Y8" s="4">
        <f>X8/W8</f>
        <v>480.83333333333331</v>
      </c>
    </row>
    <row r="9">
      <c r="B9" s="4" t="s">
        <v>165</v>
      </c>
      <c r="C9" s="99">
        <v>668769</v>
      </c>
      <c r="D9" s="100">
        <v>1.2350000000000001</v>
      </c>
      <c r="E9" s="12">
        <f t="shared" si="0"/>
        <v>541.51336032388667</v>
      </c>
      <c r="F9" s="390">
        <f>30507/1000</f>
        <v>30.507000000000001</v>
      </c>
      <c r="G9" s="390">
        <v>0</v>
      </c>
      <c r="H9" s="390">
        <f>69700/1000</f>
        <v>69.7</v>
      </c>
      <c r="I9" s="390">
        <f>20000/1000</f>
        <v>20</v>
      </c>
      <c r="J9" s="390">
        <f>+(E9+SUM(F9:H9))*0.18</f>
        <v>115.5096648582996</v>
      </c>
      <c r="K9" s="390">
        <f>14500/1000</f>
        <v>14.5</v>
      </c>
      <c r="L9" s="818">
        <f t="shared" si="1"/>
        <v>771.7300251821863</v>
      </c>
      <c r="M9" s="818">
        <f t="shared" si="2"/>
        <v>656.22036032388667</v>
      </c>
      <c r="W9" s="4">
        <v>2.7</v>
      </c>
      <c r="X9" s="4">
        <v>1304</v>
      </c>
      <c r="Y9" s="4">
        <f>X9/W9</f>
        <v>482.96296296296293</v>
      </c>
    </row>
    <row r="10">
      <c r="B10" s="4" t="s">
        <v>166</v>
      </c>
      <c r="C10" s="99">
        <v>628357</v>
      </c>
      <c r="D10" s="100">
        <v>1.1599999999999999</v>
      </c>
      <c r="E10" s="108">
        <f t="shared" si="0"/>
        <v>541.68706896551737</v>
      </c>
      <c r="F10" s="409">
        <f>54410/1000</f>
        <v>54.41</v>
      </c>
      <c r="G10" s="409">
        <f>103950/1000</f>
        <v>103.95</v>
      </c>
      <c r="H10" s="409">
        <f>69700/1000</f>
        <v>69.7</v>
      </c>
      <c r="I10" s="409">
        <f>20000/1000</f>
        <v>20</v>
      </c>
      <c r="J10" s="409">
        <f>+(E10+SUM(F10:H10))*0.18</f>
        <v>138.55447241379312</v>
      </c>
      <c r="K10" s="409">
        <f>14500/1000</f>
        <v>14.5</v>
      </c>
      <c r="L10" s="818">
        <f t="shared" si="1"/>
        <v>922.80154137931049</v>
      </c>
      <c r="M10" s="818">
        <f t="shared" si="2"/>
        <v>680.29706896551738</v>
      </c>
      <c r="V10" s="4" t="s">
        <v>279</v>
      </c>
      <c r="W10" s="4">
        <f>W11*1000</f>
        <v>440767</v>
      </c>
    </row>
    <row r="11" ht="25.5" customHeight="true">
      <c r="B11" s="868" t="s">
        <v>280</v>
      </c>
      <c r="C11" s="868"/>
      <c r="D11" s="868"/>
      <c r="E11" s="869"/>
      <c r="F11" s="869"/>
      <c r="G11" s="869"/>
      <c r="H11" s="869"/>
      <c r="I11" s="869"/>
      <c r="J11" s="869"/>
      <c r="K11" s="869"/>
      <c r="L11" s="868"/>
      <c r="V11" s="4" t="s">
        <v>281</v>
      </c>
      <c r="W11" s="4">
        <v>440.767</v>
      </c>
      <c r="X11" s="4">
        <v>9</v>
      </c>
      <c r="Y11" s="4">
        <v>6</v>
      </c>
      <c r="Z11" s="4">
        <v>2.7</v>
      </c>
    </row>
    <row r="12">
      <c r="B12" s="4" t="s">
        <v>214</v>
      </c>
      <c r="E12" s="10">
        <f>313473/1000</f>
        <v>313.47300000000001</v>
      </c>
      <c r="F12" s="390">
        <f>4664/1000</f>
        <v>4.6639999999999997</v>
      </c>
      <c r="G12" s="390"/>
      <c r="H12" s="390">
        <f>122630/1000</f>
        <v>122.63</v>
      </c>
      <c r="I12" s="390">
        <v>32.479999999999997</v>
      </c>
      <c r="J12" s="390">
        <f>+(E12+SUM(F12:H12))*0</f>
        <v>0</v>
      </c>
      <c r="K12" s="390">
        <f>(210+110)/9</f>
        <v>35.555555555555557</v>
      </c>
      <c r="L12" s="13">
        <f t="shared" ref="L12:L17" si="3">+SUM(E12:H12,J12,K12)</f>
        <v>476.32255555555554</v>
      </c>
      <c r="M12" s="13"/>
      <c r="W12" s="4" t="s">
        <v>282</v>
      </c>
      <c r="X12" s="4">
        <f>$W$11*X11</f>
        <v>3966.9029999999998</v>
      </c>
      <c r="Y12" s="4">
        <f>$W$11*Y11</f>
        <v>2644.6019999999999</v>
      </c>
      <c r="Z12" s="4">
        <f>$W$11*Z11</f>
        <v>1190.0709000000002</v>
      </c>
    </row>
    <row r="13">
      <c r="B13" s="4" t="s">
        <v>162</v>
      </c>
      <c r="E13" s="10">
        <v>411.59315254237055</v>
      </c>
      <c r="F13" s="390">
        <f>44006/1000</f>
        <v>44.006</v>
      </c>
      <c r="G13" s="390">
        <f>216650/1000</f>
        <v>216.65</v>
      </c>
      <c r="H13" s="390">
        <f>69700/1000</f>
        <v>69.7</v>
      </c>
      <c r="I13" s="390">
        <f>20000/1000</f>
        <v>20</v>
      </c>
      <c r="J13" s="390">
        <f>+(E13+SUM(F13:H13))*0.18</f>
        <v>133.55084745762667</v>
      </c>
      <c r="K13" s="390">
        <f>14500/1000</f>
        <v>14.5</v>
      </c>
      <c r="L13" s="101">
        <f t="shared" si="3"/>
        <v>889.99999999999727</v>
      </c>
      <c r="M13" s="13"/>
      <c r="W13" s="4" t="s">
        <v>283</v>
      </c>
      <c r="X13" s="4">
        <v>210</v>
      </c>
      <c r="Y13" s="4">
        <v>155</v>
      </c>
      <c r="Z13" s="4">
        <v>80</v>
      </c>
    </row>
    <row r="14">
      <c r="B14" s="4" t="s">
        <v>163</v>
      </c>
      <c r="E14" s="10">
        <f>240481/1000</f>
        <v>240.48099999999999</v>
      </c>
      <c r="F14" s="390">
        <f>42620/1000</f>
        <v>42.62</v>
      </c>
      <c r="G14" s="390">
        <f>198470/1000</f>
        <v>198.47</v>
      </c>
      <c r="H14" s="390">
        <f>69700/1000</f>
        <v>69.7</v>
      </c>
      <c r="I14" s="390">
        <f>20000/1000</f>
        <v>20</v>
      </c>
      <c r="J14" s="390">
        <f>+(E14+SUM(F14:H14))*0.18</f>
        <v>99.228779999999986</v>
      </c>
      <c r="K14" s="390">
        <f>14500/1000</f>
        <v>14.5</v>
      </c>
      <c r="L14" s="13">
        <f t="shared" si="3"/>
        <v>664.9997800000001</v>
      </c>
      <c r="M14" s="13"/>
      <c r="W14" s="4" t="s">
        <v>284</v>
      </c>
      <c r="X14" s="4">
        <v>110</v>
      </c>
      <c r="Y14" s="4">
        <v>85</v>
      </c>
      <c r="Z14" s="4">
        <v>35</v>
      </c>
    </row>
    <row r="15">
      <c r="B15" s="4" t="s">
        <v>164</v>
      </c>
      <c r="E15" s="10">
        <f>226943/1000</f>
        <v>226.94300000000001</v>
      </c>
      <c r="F15" s="390">
        <f>42620/1000</f>
        <v>42.62</v>
      </c>
      <c r="G15" s="390">
        <f>38560/1000</f>
        <v>38.56</v>
      </c>
      <c r="H15" s="390">
        <f>100775/1000</f>
        <v>100.77500000000001</v>
      </c>
      <c r="I15" s="390">
        <f>20000/1000</f>
        <v>20</v>
      </c>
      <c r="J15" s="390">
        <f>+(E15+SUM(F15:H15))*0.18</f>
        <v>73.601640000000003</v>
      </c>
      <c r="K15" s="390">
        <f>14500/1000</f>
        <v>14.5</v>
      </c>
      <c r="L15" s="13">
        <f t="shared" si="3"/>
        <v>496.99964</v>
      </c>
      <c r="M15" s="13"/>
      <c r="W15" s="4" t="s">
        <v>285</v>
      </c>
      <c r="X15" s="4">
        <f>+X12+X13+X14</f>
        <v>4286.9030000000002</v>
      </c>
      <c r="Y15" s="4">
        <f>+Y12+Y13+Y14</f>
        <v>2884.6019999999999</v>
      </c>
      <c r="Z15" s="4">
        <f>+Z12+Z13+Z14</f>
        <v>1305.0709000000002</v>
      </c>
    </row>
    <row r="16">
      <c r="B16" s="4" t="s">
        <v>165</v>
      </c>
      <c r="E16" s="10">
        <f>234962/1000</f>
        <v>234.96199999999999</v>
      </c>
      <c r="F16" s="390">
        <f>30507/1000</f>
        <v>30.507000000000001</v>
      </c>
      <c r="G16" s="390">
        <v>0</v>
      </c>
      <c r="H16" s="390">
        <f>69700/1000</f>
        <v>69.7</v>
      </c>
      <c r="I16" s="390">
        <f>20000/1000</f>
        <v>20</v>
      </c>
      <c r="J16" s="390">
        <f>+(E16+SUM(F16:H16))*0.18</f>
        <v>60.330419999999997</v>
      </c>
      <c r="K16" s="390">
        <f>14500/1000</f>
        <v>14.5</v>
      </c>
      <c r="L16" s="13">
        <f t="shared" si="3"/>
        <v>409.99941999999999</v>
      </c>
      <c r="M16" s="13"/>
    </row>
    <row r="17">
      <c r="B17" s="4" t="s">
        <v>166</v>
      </c>
      <c r="E17" s="410">
        <v>314.73661016948972</v>
      </c>
      <c r="F17" s="409">
        <f>54410/1000</f>
        <v>54.41</v>
      </c>
      <c r="G17" s="409">
        <f>103950/1000</f>
        <v>103.95</v>
      </c>
      <c r="H17" s="409">
        <f>69700/1000</f>
        <v>69.7</v>
      </c>
      <c r="I17" s="409">
        <f>20000/1000</f>
        <v>20</v>
      </c>
      <c r="J17" s="409">
        <f>+(E17+SUM(F17:H17))*0.18</f>
        <v>97.703389830508144</v>
      </c>
      <c r="K17" s="409">
        <f>14500/1000</f>
        <v>14.5</v>
      </c>
      <c r="L17" s="101">
        <f t="shared" si="3"/>
        <v>654.99999999999784</v>
      </c>
      <c r="M17" s="13"/>
    </row>
    <row r="18" ht="25.5" customHeight="true">
      <c r="B18" s="868" t="s">
        <v>286</v>
      </c>
      <c r="C18" s="868"/>
      <c r="D18" s="868"/>
      <c r="E18" s="869"/>
      <c r="F18" s="869"/>
      <c r="G18" s="869"/>
      <c r="H18" s="869"/>
      <c r="I18" s="869"/>
      <c r="J18" s="869"/>
      <c r="K18" s="869"/>
      <c r="L18" s="868"/>
    </row>
    <row r="19">
      <c r="B19" s="4" t="s">
        <v>214</v>
      </c>
      <c r="E19" s="10">
        <f>313473/1000</f>
        <v>313.47300000000001</v>
      </c>
      <c r="F19" s="390">
        <f>4664/1000</f>
        <v>4.6639999999999997</v>
      </c>
      <c r="G19" s="390"/>
      <c r="H19" s="390">
        <f>122630/1000</f>
        <v>122.63</v>
      </c>
      <c r="I19" s="390">
        <v>32.479999999999997</v>
      </c>
      <c r="J19" s="390">
        <f>+(E19+SUM(F19:H19))*0</f>
        <v>0</v>
      </c>
      <c r="K19" s="390">
        <f>(210+110)/9</f>
        <v>35.555555555555557</v>
      </c>
      <c r="L19" s="390">
        <f t="shared" ref="L19:L24" si="4">+SUM(E19:H19,J19,K19)</f>
        <v>476.32255555555554</v>
      </c>
    </row>
    <row r="20">
      <c r="B20" s="4" t="s">
        <v>162</v>
      </c>
      <c r="E20" s="10">
        <f>496339/1000</f>
        <v>496.339</v>
      </c>
      <c r="F20" s="390">
        <f>44006/1000</f>
        <v>44.006</v>
      </c>
      <c r="G20" s="390">
        <f>216650/1000</f>
        <v>216.65</v>
      </c>
      <c r="H20" s="390">
        <f>69700/1000</f>
        <v>69.7</v>
      </c>
      <c r="I20" s="390">
        <f>20000/1000</f>
        <v>20</v>
      </c>
      <c r="J20" s="390">
        <f>+(E20+SUM(F20:H20))*0.18</f>
        <v>148.80509999999998</v>
      </c>
      <c r="K20" s="390">
        <f>14500/1000</f>
        <v>14.5</v>
      </c>
      <c r="L20" s="391">
        <f t="shared" si="4"/>
        <v>990.00009999999997</v>
      </c>
    </row>
    <row r="21">
      <c r="B21" s="4" t="s">
        <v>163</v>
      </c>
      <c r="E21" s="10">
        <f>240481/1000</f>
        <v>240.48099999999999</v>
      </c>
      <c r="F21" s="390">
        <f>42620/1000</f>
        <v>42.62</v>
      </c>
      <c r="G21" s="390">
        <f>198470/1000</f>
        <v>198.47</v>
      </c>
      <c r="H21" s="390">
        <f>69700/1000</f>
        <v>69.7</v>
      </c>
      <c r="I21" s="390">
        <f>20000/1000</f>
        <v>20</v>
      </c>
      <c r="J21" s="390">
        <f>+(E21+SUM(F21:H21))*0.18</f>
        <v>99.228779999999986</v>
      </c>
      <c r="K21" s="390">
        <f>14500/1000</f>
        <v>14.5</v>
      </c>
      <c r="L21" s="390">
        <f t="shared" si="4"/>
        <v>664.9997800000001</v>
      </c>
    </row>
    <row r="22">
      <c r="B22" s="4" t="s">
        <v>164</v>
      </c>
      <c r="E22" s="10">
        <f>226943/1000</f>
        <v>226.94300000000001</v>
      </c>
      <c r="F22" s="390">
        <f>42620/1000</f>
        <v>42.62</v>
      </c>
      <c r="G22" s="390">
        <f>38560/1000</f>
        <v>38.56</v>
      </c>
      <c r="H22" s="390">
        <f>100775/1000</f>
        <v>100.77500000000001</v>
      </c>
      <c r="I22" s="390">
        <f>20000/1000</f>
        <v>20</v>
      </c>
      <c r="J22" s="390">
        <f>+(E22+SUM(F22:H22))*0.18</f>
        <v>73.601640000000003</v>
      </c>
      <c r="K22" s="390">
        <f>14500/1000</f>
        <v>14.5</v>
      </c>
      <c r="L22" s="390">
        <f t="shared" si="4"/>
        <v>496.99964</v>
      </c>
    </row>
    <row r="23">
      <c r="B23" s="4" t="s">
        <v>165</v>
      </c>
      <c r="E23" s="10">
        <f>234962/1000</f>
        <v>234.96199999999999</v>
      </c>
      <c r="F23" s="390">
        <f>30507/1000</f>
        <v>30.507000000000001</v>
      </c>
      <c r="G23" s="390">
        <v>0</v>
      </c>
      <c r="H23" s="390">
        <f>69700/1000</f>
        <v>69.7</v>
      </c>
      <c r="I23" s="390">
        <f>20000/1000</f>
        <v>20</v>
      </c>
      <c r="J23" s="390">
        <f>+(E23+SUM(F23:H23))*0.18</f>
        <v>60.330419999999997</v>
      </c>
      <c r="K23" s="390">
        <f>14500/1000</f>
        <v>14.5</v>
      </c>
      <c r="L23" s="390">
        <f t="shared" si="4"/>
        <v>409.99941999999999</v>
      </c>
    </row>
    <row r="24" ht="15" thickBot="true">
      <c r="B24" s="5" t="s">
        <v>166</v>
      </c>
      <c r="C24" s="5"/>
      <c r="D24" s="5"/>
      <c r="E24" s="16">
        <f>399482/1000</f>
        <v>399.48200000000003</v>
      </c>
      <c r="F24" s="392">
        <f>54410/1000</f>
        <v>54.41</v>
      </c>
      <c r="G24" s="392">
        <f>103950/1000</f>
        <v>103.95</v>
      </c>
      <c r="H24" s="392">
        <f>69700/1000</f>
        <v>69.7</v>
      </c>
      <c r="I24" s="392">
        <f>20000/1000</f>
        <v>20</v>
      </c>
      <c r="J24" s="392">
        <f>+(E24+SUM(F24:H24))*0.18</f>
        <v>112.95756</v>
      </c>
      <c r="K24" s="392">
        <f>14500/1000</f>
        <v>14.5</v>
      </c>
      <c r="L24" s="393">
        <f t="shared" si="4"/>
        <v>754.9995600000002</v>
      </c>
    </row>
    <row r="25" ht="15" thickTop="true">
      <c r="E25" s="102"/>
    </row>
    <row r="26">
      <c r="B26" s="4" t="s">
        <v>287</v>
      </c>
      <c r="G26" s="4" t="s">
        <v>288</v>
      </c>
    </row>
    <row r="27">
      <c r="B27" s="107" t="s">
        <v>289</v>
      </c>
    </row>
    <row r="29">
      <c r="B29" s="4" t="s">
        <v>290</v>
      </c>
    </row>
    <row r="30">
      <c r="B30" s="4" t="s">
        <v>291</v>
      </c>
    </row>
    <row r="31">
      <c r="B31" s="4" t="s">
        <v>292</v>
      </c>
    </row>
    <row r="32">
      <c r="B32" s="4" t="s">
        <v>293</v>
      </c>
    </row>
    <row r="33">
      <c r="B33" s="4" t="s">
        <v>294</v>
      </c>
    </row>
    <row r="37" ht="16.2" thickBot="true">
      <c r="B37" s="93" t="s">
        <v>295</v>
      </c>
      <c r="D37" s="4" t="s">
        <v>296</v>
      </c>
      <c r="F37" s="5"/>
      <c r="G37" s="5"/>
      <c r="H37" s="5"/>
      <c r="I37" s="5"/>
      <c r="J37" s="5"/>
      <c r="K37" s="5"/>
      <c r="L37" s="5"/>
    </row>
    <row r="38" ht="58.2" thickTop="true">
      <c r="B38" s="94"/>
      <c r="C38" s="95" t="s">
        <v>266</v>
      </c>
      <c r="D38" s="96" t="s">
        <v>267</v>
      </c>
      <c r="E38" s="95" t="s">
        <v>297</v>
      </c>
      <c r="F38" s="97" t="s">
        <v>269</v>
      </c>
      <c r="G38" s="8" t="s">
        <v>270</v>
      </c>
      <c r="H38" s="8" t="s">
        <v>271</v>
      </c>
      <c r="I38" s="8" t="s">
        <v>298</v>
      </c>
      <c r="J38" s="8" t="s">
        <v>273</v>
      </c>
      <c r="K38" s="8" t="s">
        <v>274</v>
      </c>
      <c r="L38" s="8" t="s">
        <v>275</v>
      </c>
    </row>
    <row r="39" ht="15" thickBot="true">
      <c r="B39" s="867" t="s">
        <v>299</v>
      </c>
      <c r="C39" s="867"/>
      <c r="D39" s="867"/>
      <c r="E39" s="867"/>
      <c r="F39" s="867"/>
      <c r="G39" s="867"/>
      <c r="H39" s="867"/>
      <c r="I39" s="867"/>
      <c r="J39" s="867"/>
      <c r="K39" s="867"/>
      <c r="L39" s="867"/>
    </row>
    <row r="40" ht="15" thickTop="true">
      <c r="B40" s="4" t="s">
        <v>214</v>
      </c>
      <c r="C40" s="99">
        <v>371064</v>
      </c>
      <c r="D40" s="100">
        <v>1</v>
      </c>
      <c r="E40" s="12">
        <f t="shared" ref="E40:E45" si="5">+C40/D40/1000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c r="B41" s="4" t="s">
        <v>162</v>
      </c>
      <c r="C41" s="99">
        <v>443185</v>
      </c>
      <c r="D41" s="100">
        <v>1.353</v>
      </c>
      <c r="E41" s="12">
        <f t="shared" si="5"/>
        <v>327.55728011825573</v>
      </c>
      <c r="F41" s="13">
        <f>30585/1000</f>
        <v>30.585000000000001</v>
      </c>
      <c r="G41" s="13">
        <f>216650/1000</f>
        <v>216.65</v>
      </c>
      <c r="H41" s="13">
        <f>69700/1000</f>
        <v>69.7</v>
      </c>
      <c r="I41" s="13">
        <f>20000/1000</f>
        <v>20</v>
      </c>
      <c r="J41" s="13">
        <f>+(E41+SUM(F41:H41))*0.18</f>
        <v>116.00861042128602</v>
      </c>
      <c r="K41" s="13">
        <f>14500/1000</f>
        <v>14.5</v>
      </c>
      <c r="L41" s="560">
        <f>+SUM(E41:H41,J41,K41)*715/775</f>
        <v>715.00082159454496</v>
      </c>
      <c r="M41" s="4" t="s">
        <v>300</v>
      </c>
      <c r="P41" s="4" t="s">
        <v>251</v>
      </c>
      <c r="Q41" s="4" t="s">
        <v>277</v>
      </c>
      <c r="R41" s="4" t="s">
        <v>278</v>
      </c>
    </row>
    <row r="42">
      <c r="B42" s="4" t="s">
        <v>163</v>
      </c>
      <c r="C42" s="4">
        <v>415526</v>
      </c>
      <c r="D42" s="100">
        <v>1.373</v>
      </c>
      <c r="E42" s="12">
        <f t="shared" si="5"/>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c r="B43" s="4" t="s">
        <v>164</v>
      </c>
      <c r="C43" s="99">
        <v>394931</v>
      </c>
      <c r="D43" s="100">
        <v>1.373</v>
      </c>
      <c r="E43" s="12">
        <f t="shared" si="5"/>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c r="B44" s="4" t="s">
        <v>165</v>
      </c>
      <c r="C44" s="99">
        <v>412480</v>
      </c>
      <c r="D44" s="100">
        <v>1.2350000000000001</v>
      </c>
      <c r="E44" s="12">
        <f t="shared" si="5"/>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c r="B45" s="4" t="s">
        <v>166</v>
      </c>
      <c r="C45" s="99">
        <v>408255</v>
      </c>
      <c r="D45" s="100">
        <v>1.1599999999999999</v>
      </c>
      <c r="E45" s="12">
        <f t="shared" si="5"/>
        <v>351.94396551724139</v>
      </c>
      <c r="F45" s="13">
        <f>34188/1000</f>
        <v>34.188000000000002</v>
      </c>
      <c r="G45" s="13">
        <f>103950/1000</f>
        <v>103.95</v>
      </c>
      <c r="H45" s="13">
        <f>69700/1000</f>
        <v>69.7</v>
      </c>
      <c r="I45" s="13">
        <f>20000/1000</f>
        <v>20</v>
      </c>
      <c r="J45" s="13">
        <f>+(E45+SUM(F45:H45))*0.18</f>
        <v>100.76075379310345</v>
      </c>
      <c r="K45" s="13">
        <f>14500/1000</f>
        <v>14.5</v>
      </c>
      <c r="L45" s="560">
        <f>+SUM(E45:H45,J45,K45)*610/655</f>
        <v>628.66573859436699</v>
      </c>
      <c r="M45" s="4" t="s">
        <v>300</v>
      </c>
      <c r="P45" s="4">
        <v>6</v>
      </c>
      <c r="Q45" s="4">
        <v>2885</v>
      </c>
      <c r="R45" s="4">
        <f>Q45/P45</f>
        <v>480.83333333333331</v>
      </c>
    </row>
    <row r="46">
      <c r="B46" s="868" t="s">
        <v>301</v>
      </c>
      <c r="C46" s="868"/>
      <c r="D46" s="868"/>
      <c r="E46" s="868"/>
      <c r="F46" s="868"/>
      <c r="G46" s="868"/>
      <c r="H46" s="868"/>
      <c r="I46" s="868"/>
      <c r="J46" s="868"/>
      <c r="K46" s="868"/>
      <c r="L46" s="868"/>
      <c r="P46" s="4">
        <v>2.7</v>
      </c>
      <c r="Q46" s="4">
        <v>1305</v>
      </c>
      <c r="R46" s="4">
        <f>Q46/P46</f>
        <v>483.33333333333331</v>
      </c>
    </row>
    <row r="47">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c r="B48" s="4" t="s">
        <v>162</v>
      </c>
      <c r="E48" s="12">
        <f>327557/1000</f>
        <v>327.55700000000002</v>
      </c>
      <c r="F48" s="13">
        <v>30.585000000000001</v>
      </c>
      <c r="G48" s="13">
        <v>216.65</v>
      </c>
      <c r="H48" s="13">
        <v>69.7</v>
      </c>
      <c r="I48" s="13">
        <f>20000/1000</f>
        <v>20</v>
      </c>
      <c r="J48" s="13">
        <f>+(E48+SUM(F48:H48))*0.18</f>
        <v>116.00855999999999</v>
      </c>
      <c r="K48" s="13">
        <v>14.5</v>
      </c>
      <c r="L48" s="560">
        <f>0.75*695+0.25*SUM(E48:H48,J48,K48)</f>
        <v>715.00013999999999</v>
      </c>
      <c r="M48" s="4" t="s">
        <v>302</v>
      </c>
    </row>
    <row r="49">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c r="B52" s="7" t="s">
        <v>166</v>
      </c>
      <c r="C52" s="7"/>
      <c r="D52" s="7"/>
      <c r="E52" s="108">
        <f>334959/1000</f>
        <v>334.959</v>
      </c>
      <c r="F52" s="109">
        <v>34.188000000000002</v>
      </c>
      <c r="G52" s="109">
        <v>103.95</v>
      </c>
      <c r="H52" s="109">
        <v>69.7</v>
      </c>
      <c r="I52" s="109">
        <f>20000/1000</f>
        <v>20</v>
      </c>
      <c r="J52" s="109">
        <f>+(E52+SUM(F52:H52))*0.18</f>
        <v>97.703460000000007</v>
      </c>
      <c r="K52" s="109">
        <v>14.5</v>
      </c>
      <c r="L52" s="559">
        <f>0.75*595+0.25*SUM(E52:H52,J52,K52)</f>
        <v>610.00011500000005</v>
      </c>
      <c r="M52" s="4" t="s">
        <v>302</v>
      </c>
    </row>
    <row r="53">
      <c r="E53" s="102"/>
    </row>
    <row r="54">
      <c r="B54" s="4" t="s">
        <v>304</v>
      </c>
    </row>
    <row r="55">
      <c r="B55" s="107" t="s">
        <v>305</v>
      </c>
    </row>
    <row r="58" ht="16.2" thickBot="true">
      <c r="B58" s="93" t="s">
        <v>306</v>
      </c>
      <c r="F58" s="5"/>
      <c r="G58" s="5"/>
      <c r="H58" s="5"/>
      <c r="I58" s="5"/>
      <c r="J58" s="5"/>
      <c r="K58" s="5"/>
      <c r="L58" s="5"/>
    </row>
    <row r="59" ht="58.2" thickTop="true">
      <c r="B59" s="94"/>
      <c r="C59" s="95" t="s">
        <v>266</v>
      </c>
      <c r="D59" s="96" t="s">
        <v>267</v>
      </c>
      <c r="E59" s="95" t="s">
        <v>297</v>
      </c>
      <c r="F59" s="97" t="s">
        <v>269</v>
      </c>
      <c r="G59" s="8" t="s">
        <v>270</v>
      </c>
      <c r="H59" s="8" t="s">
        <v>271</v>
      </c>
      <c r="I59" s="8" t="s">
        <v>298</v>
      </c>
      <c r="J59" s="8" t="s">
        <v>273</v>
      </c>
      <c r="K59" s="8" t="s">
        <v>274</v>
      </c>
      <c r="L59" s="8" t="s">
        <v>275</v>
      </c>
    </row>
    <row r="60" ht="15" customHeight="true" thickBot="true">
      <c r="B60" s="867" t="s">
        <v>307</v>
      </c>
      <c r="C60" s="867"/>
      <c r="D60" s="867"/>
      <c r="E60" s="867"/>
      <c r="F60" s="867"/>
      <c r="G60" s="867"/>
      <c r="H60" s="867"/>
      <c r="I60" s="867"/>
      <c r="J60" s="867"/>
      <c r="K60" s="867"/>
      <c r="L60" s="867"/>
      <c r="M60" s="4" t="s">
        <v>308</v>
      </c>
    </row>
    <row r="61" ht="15" thickTop="true">
      <c r="B61" s="4" t="s">
        <v>214</v>
      </c>
      <c r="C61" s="99">
        <v>655877.13850000012</v>
      </c>
      <c r="D61" s="100">
        <v>1</v>
      </c>
      <c r="E61" s="12">
        <f t="shared" ref="E61:E66" si="6">+C61/D61/1000</f>
        <v>655.87713850000011</v>
      </c>
      <c r="F61" s="13">
        <f>6395/1000</f>
        <v>6.3949999999999996</v>
      </c>
      <c r="G61" s="13"/>
      <c r="H61" s="13">
        <f>122630/1000</f>
        <v>122.63</v>
      </c>
      <c r="I61" s="13"/>
      <c r="J61" s="13">
        <f>+(E61+SUM(F61:H61))*0</f>
        <v>0</v>
      </c>
      <c r="K61" s="13">
        <f>23.3+12</f>
        <v>35.299999999999997</v>
      </c>
      <c r="L61" s="13">
        <f t="shared" ref="L61:L66" si="7">+SUM(E61:H61,J61,K61)</f>
        <v>820.20213850000005</v>
      </c>
    </row>
    <row r="62">
      <c r="B62" s="4" t="s">
        <v>162</v>
      </c>
      <c r="C62" s="99">
        <v>732465.14504000009</v>
      </c>
      <c r="D62" s="100">
        <v>1.353</v>
      </c>
      <c r="E62" s="12">
        <f t="shared" si="6"/>
        <v>541.36374356245392</v>
      </c>
      <c r="F62" s="13">
        <f>54333/1000</f>
        <v>54.332999999999998</v>
      </c>
      <c r="G62" s="13">
        <f>216650/1000</f>
        <v>216.65</v>
      </c>
      <c r="H62" s="13">
        <f>69700/1000</f>
        <v>69.7</v>
      </c>
      <c r="I62" s="13">
        <f>20000/1000</f>
        <v>20</v>
      </c>
      <c r="J62" s="13">
        <f>+(E62+SUM(F62:H62))*0.18</f>
        <v>158.76841384124171</v>
      </c>
      <c r="K62" s="13">
        <f>14500/1000</f>
        <v>14.5</v>
      </c>
      <c r="L62" s="13">
        <f t="shared" si="7"/>
        <v>1055.3151574036956</v>
      </c>
      <c r="M62" s="4">
        <v>1063</v>
      </c>
    </row>
    <row r="63">
      <c r="B63" s="4" t="s">
        <v>163</v>
      </c>
      <c r="C63" s="99">
        <v>723771</v>
      </c>
      <c r="D63" s="100">
        <v>1.373</v>
      </c>
      <c r="E63" s="12">
        <f t="shared" si="6"/>
        <v>527.14566642388934</v>
      </c>
      <c r="F63" s="13">
        <f>52819/1000</f>
        <v>52.819000000000003</v>
      </c>
      <c r="G63" s="13">
        <f>198470/1000</f>
        <v>198.47</v>
      </c>
      <c r="H63" s="13">
        <f>69700/1000</f>
        <v>69.7</v>
      </c>
      <c r="I63" s="13">
        <f>20000/1000</f>
        <v>20</v>
      </c>
      <c r="J63" s="13">
        <f>+(E63+SUM(F63:H63))*0.18</f>
        <v>152.66423995630007</v>
      </c>
      <c r="K63" s="13">
        <f>14500/1000</f>
        <v>14.5</v>
      </c>
      <c r="L63" s="13">
        <f t="shared" si="7"/>
        <v>1015.2989063801895</v>
      </c>
    </row>
    <row r="64">
      <c r="B64" s="4" t="s">
        <v>164</v>
      </c>
      <c r="C64" s="99">
        <v>703176.29934000003</v>
      </c>
      <c r="D64" s="100">
        <v>1.373</v>
      </c>
      <c r="E64" s="12">
        <f t="shared" si="6"/>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7"/>
        <v>845.57386364253443</v>
      </c>
    </row>
    <row r="65">
      <c r="B65" s="4" t="s">
        <v>165</v>
      </c>
      <c r="C65" s="99">
        <v>773385.09934000007</v>
      </c>
      <c r="D65" s="100">
        <v>1.2350000000000001</v>
      </c>
      <c r="E65" s="12">
        <f t="shared" si="6"/>
        <v>626.22275250202426</v>
      </c>
      <c r="F65" s="13">
        <f>35432/1000</f>
        <v>35.432000000000002</v>
      </c>
      <c r="G65" s="13">
        <v>0</v>
      </c>
      <c r="H65" s="13">
        <f>69700/1000</f>
        <v>69.7</v>
      </c>
      <c r="I65" s="13">
        <f>20000/1000</f>
        <v>20</v>
      </c>
      <c r="J65" s="13">
        <f>+(E65+SUM(F65:H65))*0.18</f>
        <v>131.64385545036436</v>
      </c>
      <c r="K65" s="13">
        <f>14500/1000</f>
        <v>14.5</v>
      </c>
      <c r="L65" s="13">
        <f t="shared" si="7"/>
        <v>877.49860795238874</v>
      </c>
    </row>
    <row r="66">
      <c r="B66" s="4" t="s">
        <v>166</v>
      </c>
      <c r="C66" s="99">
        <v>726552.23043999996</v>
      </c>
      <c r="D66" s="100">
        <v>1.1599999999999999</v>
      </c>
      <c r="E66" s="12">
        <f t="shared" si="6"/>
        <v>626.33812968965515</v>
      </c>
      <c r="F66" s="13">
        <f>62900/1000</f>
        <v>62.9</v>
      </c>
      <c r="G66" s="13">
        <f>103950/1000</f>
        <v>103.95</v>
      </c>
      <c r="H66" s="13">
        <f>69700/1000</f>
        <v>69.7</v>
      </c>
      <c r="I66" s="13">
        <f>20000/1000</f>
        <v>20</v>
      </c>
      <c r="J66" s="13">
        <f>+(E66+SUM(F66:H66))*0.18</f>
        <v>155.31986334413793</v>
      </c>
      <c r="K66" s="13">
        <f>14500/1000</f>
        <v>14.5</v>
      </c>
      <c r="L66" s="13">
        <f t="shared" si="7"/>
        <v>1032.7079930337932</v>
      </c>
      <c r="M66" s="4">
        <v>1019</v>
      </c>
    </row>
    <row r="67" ht="14.4" customHeight="true">
      <c r="B67" s="868" t="s">
        <v>280</v>
      </c>
      <c r="C67" s="868"/>
      <c r="D67" s="868"/>
      <c r="E67" s="868"/>
      <c r="F67" s="868"/>
      <c r="G67" s="868"/>
      <c r="H67" s="868"/>
      <c r="I67" s="868"/>
      <c r="J67" s="868"/>
      <c r="K67" s="868"/>
      <c r="L67" s="868"/>
    </row>
    <row r="68">
      <c r="B68" s="4" t="s">
        <v>214</v>
      </c>
      <c r="E68" s="12">
        <f>311742/1000</f>
        <v>311.74200000000002</v>
      </c>
      <c r="F68" s="13">
        <f>6395/1000</f>
        <v>6.3949999999999996</v>
      </c>
      <c r="G68" s="13"/>
      <c r="H68" s="13">
        <f>122630/1000</f>
        <v>122.63</v>
      </c>
      <c r="I68" s="13"/>
      <c r="J68" s="13">
        <f>+(E68+SUM(F68:H68))*0</f>
        <v>0</v>
      </c>
      <c r="K68" s="13">
        <f>23.3+12</f>
        <v>35.299999999999997</v>
      </c>
      <c r="L68" s="13">
        <f t="shared" ref="L68:L73" si="8">+SUM(E68:H68,J68,K68)</f>
        <v>476.06700000000001</v>
      </c>
    </row>
    <row r="69">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8"/>
        <v>890.03994000000012</v>
      </c>
    </row>
    <row r="70">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8"/>
        <v>664.9997800000001</v>
      </c>
    </row>
    <row r="71">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8"/>
        <v>496.99964</v>
      </c>
    </row>
    <row r="72">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8"/>
        <v>409.99941999999999</v>
      </c>
    </row>
    <row r="7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8"/>
        <v>655.00045999999998</v>
      </c>
    </row>
    <row r="74" ht="14.4" customHeight="true">
      <c r="B74" s="868" t="s">
        <v>286</v>
      </c>
      <c r="C74" s="868"/>
      <c r="D74" s="868"/>
      <c r="E74" s="868"/>
      <c r="F74" s="868"/>
      <c r="G74" s="868"/>
      <c r="H74" s="868"/>
      <c r="I74" s="868"/>
      <c r="J74" s="868"/>
      <c r="K74" s="868"/>
      <c r="L74" s="868"/>
    </row>
    <row r="75">
      <c r="B75" s="4" t="s">
        <v>214</v>
      </c>
      <c r="E75" s="102">
        <f>311742/1000</f>
        <v>311.74200000000002</v>
      </c>
      <c r="F75" s="13">
        <f>6395/1000</f>
        <v>6.3949999999999996</v>
      </c>
      <c r="H75" s="4">
        <f>122630/1000</f>
        <v>122.63</v>
      </c>
      <c r="J75" s="4">
        <f>+(E75+SUM(F75:H75))*0</f>
        <v>0</v>
      </c>
      <c r="K75" s="4">
        <f>23.3+12</f>
        <v>35.299999999999997</v>
      </c>
      <c r="L75" s="13">
        <f t="shared" ref="L75:L80" si="9">+SUM(E75:H75,J75,K75)</f>
        <v>476.06700000000001</v>
      </c>
    </row>
    <row r="76">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9"/>
        <v>989.98594000000003</v>
      </c>
    </row>
    <row r="77">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9"/>
        <v>664.9997800000001</v>
      </c>
    </row>
    <row r="78">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9"/>
        <v>496.99964</v>
      </c>
    </row>
    <row r="79">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9"/>
        <v>409.99941999999999</v>
      </c>
    </row>
    <row r="80" ht="15" thickBot="true">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9"/>
        <v>755.00900000000001</v>
      </c>
    </row>
    <row r="81" ht="15" thickTop="true">
      <c r="E81" s="102"/>
    </row>
    <row r="82">
      <c r="B82" s="4" t="s">
        <v>287</v>
      </c>
    </row>
    <row r="83">
      <c r="B83" s="107" t="s">
        <v>289</v>
      </c>
    </row>
    <row r="85">
      <c r="B85" s="4" t="s">
        <v>290</v>
      </c>
    </row>
    <row r="86">
      <c r="B86" s="4" t="s">
        <v>291</v>
      </c>
    </row>
    <row r="87">
      <c r="B87" s="4" t="s">
        <v>292</v>
      </c>
    </row>
    <row r="88">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zoomScale="102" zoomScaleNormal="85" workbookViewId="0">
      <selection activeCell="N17" sqref="N17"/>
    </sheetView>
  </sheetViews>
  <sheetFormatPr baseColWidth="10" defaultColWidth="9.109375" defaultRowHeight="14.4"/>
  <cols>
    <col min="1" max="1" width="9.109375" style="86"/>
    <col min="2" max="2" width="20.88671875" style="86" customWidth="true"/>
    <col min="3" max="3" width="10.5546875" style="86" customWidth="true"/>
    <col min="4" max="4" width="10.6640625" style="86" customWidth="true"/>
    <col min="5" max="5" width="11.6640625" style="86" customWidth="true"/>
    <col min="6" max="6" width="2.109375" style="86" customWidth="true"/>
    <col min="7" max="7" width="11" style="86" customWidth="true"/>
    <col min="8" max="9" width="12.33203125" style="86" customWidth="true"/>
    <col min="10" max="10" width="2.44140625" style="86" customWidth="true"/>
    <col min="11" max="30" width="7.6640625" style="86" customWidth="true"/>
    <col min="31" max="31" width="9.6640625" style="86" bestFit="true" customWidth="true"/>
    <col min="32" max="32" width="8.33203125" style="86" customWidth="true"/>
    <col min="33" max="33" width="7.6640625" style="86" customWidth="true"/>
    <col min="34" max="34" width="14.109375" style="86" bestFit="true" customWidth="true"/>
    <col min="35" max="35" width="22.88671875" style="86" bestFit="true" customWidth="true"/>
    <col min="36" max="49" width="9.109375" style="86"/>
    <col min="50" max="50" width="9.109375" style="86" customWidth="true"/>
    <col min="51" max="54" width="7.6640625" style="86" customWidth="true"/>
    <col min="55" max="55" width="10.6640625" style="86" customWidth="true"/>
    <col min="56" max="57" width="7.6640625" style="86" customWidth="true"/>
    <col min="58" max="58" width="15.6640625" style="86" customWidth="true"/>
    <col min="59" max="59" width="10.88671875" style="86" customWidth="true"/>
    <col min="60" max="70" width="7.6640625" style="86" customWidth="true"/>
    <col min="71" max="71" width="15" style="86" customWidth="true"/>
    <col min="72" max="72" width="11.6640625" style="86" customWidth="true"/>
    <col min="73" max="74" width="7.6640625" style="86" customWidth="true"/>
    <col min="75" max="103" width="9.109375" style="86"/>
    <col min="104" max="107" width="7.6640625" style="86" customWidth="true"/>
    <col min="108" max="108" width="10.6640625" style="86" customWidth="true"/>
    <col min="109" max="110" width="7.6640625" style="86" customWidth="true"/>
    <col min="111" max="111" width="15.6640625" style="86" customWidth="true"/>
    <col min="112" max="112" width="10.88671875" style="86" customWidth="true"/>
    <col min="113" max="123" width="7.6640625" style="86" customWidth="true"/>
    <col min="124" max="124" width="15" style="86" customWidth="true"/>
    <col min="125" max="125" width="11.6640625" style="86" customWidth="true"/>
    <col min="126" max="127" width="7.6640625" style="86" customWidth="true"/>
    <col min="128" max="16384" width="9.109375" style="86"/>
  </cols>
  <sheetData>
    <row r="1">
      <c r="BF1" s="86" t="s">
        <v>309</v>
      </c>
      <c r="DG1" s="86" t="s">
        <v>309</v>
      </c>
    </row>
    <row r="2">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c r="B4" s="112"/>
      <c r="C4" s="112"/>
      <c r="D4" s="870" t="s">
        <v>312</v>
      </c>
      <c r="E4" s="870"/>
      <c r="F4" s="113"/>
      <c r="G4" s="870" t="s">
        <v>313</v>
      </c>
      <c r="H4" s="870"/>
      <c r="I4" s="870"/>
      <c r="J4" s="110"/>
      <c r="K4" s="114" t="s">
        <v>314</v>
      </c>
      <c r="L4" s="114"/>
      <c r="M4" s="80"/>
      <c r="N4" s="80"/>
      <c r="O4" s="80"/>
      <c r="P4" s="537"/>
      <c r="Q4" s="538" t="s">
        <v>315</v>
      </c>
      <c r="R4" s="538"/>
      <c r="S4" s="538"/>
      <c r="T4" s="539" t="s">
        <v>13</v>
      </c>
      <c r="U4" s="80"/>
      <c r="V4" s="80"/>
      <c r="W4" s="1" t="s">
        <v>316</v>
      </c>
      <c r="X4" s="1" t="s">
        <v>317</v>
      </c>
      <c r="Y4" s="1" t="s">
        <v>318</v>
      </c>
      <c r="Z4" s="1" t="s">
        <v>319</v>
      </c>
      <c r="AA4" s="293" t="s">
        <v>320</v>
      </c>
      <c r="AB4" s="1" t="s">
        <v>321</v>
      </c>
      <c r="AC4" s="1" t="s">
        <v>322</v>
      </c>
      <c r="AD4" s="1"/>
      <c r="AE4" s="293" t="s">
        <v>323</v>
      </c>
      <c r="AF4" s="1" t="s">
        <v>324</v>
      </c>
      <c r="AG4" s="1" t="s">
        <v>325</v>
      </c>
      <c r="AH4" s="368" t="s">
        <v>326</v>
      </c>
      <c r="AI4" s="1" t="s">
        <v>327</v>
      </c>
      <c r="AY4" s="80"/>
      <c r="BA4" s="80"/>
      <c r="BB4" s="111"/>
      <c r="BJ4" s="80"/>
      <c r="CZ4" s="80"/>
      <c r="DB4" s="80"/>
      <c r="DC4" s="111"/>
      <c r="DK4" s="80"/>
    </row>
    <row r="5" ht="19.2" customHeight="true">
      <c r="B5" s="115"/>
      <c r="C5" s="116" t="s">
        <v>328</v>
      </c>
      <c r="D5" s="117">
        <v>2019</v>
      </c>
      <c r="E5" s="117">
        <v>2022</v>
      </c>
      <c r="F5" s="118"/>
      <c r="G5" s="117">
        <v>2019</v>
      </c>
      <c r="H5" s="117" t="s">
        <v>329</v>
      </c>
      <c r="I5" s="117" t="s">
        <v>330</v>
      </c>
      <c r="J5" s="119" t="s">
        <v>311</v>
      </c>
      <c r="K5" s="91">
        <v>2019</v>
      </c>
      <c r="L5" s="120">
        <v>2022</v>
      </c>
      <c r="M5" s="121"/>
      <c r="N5" s="121"/>
      <c r="O5" s="121"/>
      <c r="P5" s="540"/>
      <c r="Q5" s="541" t="s">
        <v>14</v>
      </c>
      <c r="R5" s="541" t="s">
        <v>331</v>
      </c>
      <c r="S5" s="541" t="s">
        <v>332</v>
      </c>
      <c r="T5" s="542"/>
      <c r="U5" s="121"/>
      <c r="V5" s="121"/>
      <c r="W5" s="1" t="s">
        <v>333</v>
      </c>
      <c r="X5" s="1" t="s">
        <v>334</v>
      </c>
      <c r="Y5" s="1">
        <v>158</v>
      </c>
      <c r="Z5" s="1">
        <v>139</v>
      </c>
      <c r="AA5" s="532">
        <v>150.6244515786473</v>
      </c>
      <c r="AB5" s="500">
        <v>1.2315805866370819</v>
      </c>
      <c r="AC5" s="500">
        <v>185.50615043711917</v>
      </c>
      <c r="AD5" s="500">
        <v>169.59445157864729</v>
      </c>
      <c r="AE5" s="532">
        <v>152267.0472</v>
      </c>
      <c r="AF5" s="500">
        <v>6.9060354089956602E-2</v>
      </c>
      <c r="AG5" s="500">
        <v>0.19614720188071588</v>
      </c>
      <c r="AH5" s="533">
        <v>152037</v>
      </c>
      <c r="AI5" s="500">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3" t="s">
        <v>348</v>
      </c>
      <c r="Q6" s="544">
        <f>+SUMPRODUCT(AA5:AA10,AG5:AG10)</f>
        <v>148.99728315331177</v>
      </c>
      <c r="R6" s="544">
        <f>+SUMPRODUCT(AD5:AD10,AG5:AG10)</f>
        <v>167.96728315331174</v>
      </c>
      <c r="S6" s="544">
        <f>+SUMPRODUCT(AC5:AC10,AG5:AG10)</f>
        <v>186.54028184791611</v>
      </c>
      <c r="T6" s="544">
        <f>+SUMPRODUCT(Y5:Y10,AG5:AG10)</f>
        <v>158</v>
      </c>
      <c r="U6" s="133"/>
      <c r="V6" s="133"/>
      <c r="W6" s="1" t="s">
        <v>333</v>
      </c>
      <c r="X6" s="1" t="s">
        <v>349</v>
      </c>
      <c r="Y6" s="1">
        <v>158</v>
      </c>
      <c r="Z6" s="1">
        <v>139</v>
      </c>
      <c r="AA6" s="532">
        <v>162.39816116131519</v>
      </c>
      <c r="AB6" s="500">
        <v>1.2315334049164885</v>
      </c>
      <c r="AC6" s="500">
        <v>199.99876036717114</v>
      </c>
      <c r="AD6" s="500">
        <v>181.36816116131519</v>
      </c>
      <c r="AE6" s="532">
        <v>149902.872</v>
      </c>
      <c r="AF6" s="500">
        <v>6.7988088097773527E-2</v>
      </c>
      <c r="AG6" s="500">
        <v>0.19310172120211122</v>
      </c>
      <c r="AH6" s="533">
        <v>151260</v>
      </c>
      <c r="AI6" s="500">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ht="17.4">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3" t="s">
        <v>352</v>
      </c>
      <c r="Q7" s="544">
        <f>+SUMPRODUCT(AA11:AA14,AG11:AG14)</f>
        <v>114.2821636932038</v>
      </c>
      <c r="R7" s="544">
        <f>+SUMPRODUCT(AD11:AD14,AG11:AG14)</f>
        <v>137.07216369320383</v>
      </c>
      <c r="S7" s="544">
        <f>+SUMPRODUCT(AC11:AC14,AG11:AG14)</f>
        <v>143.60601310987673</v>
      </c>
      <c r="T7" s="544">
        <f>+SUMPRODUCT(Y11:Y14,AG11:AG14)</f>
        <v>136.99999999999997</v>
      </c>
      <c r="U7" s="133"/>
      <c r="V7" s="133"/>
      <c r="W7" s="1" t="s">
        <v>333</v>
      </c>
      <c r="X7" s="1" t="s">
        <v>353</v>
      </c>
      <c r="Y7" s="1">
        <v>158</v>
      </c>
      <c r="Z7" s="1">
        <v>139</v>
      </c>
      <c r="AA7" s="534">
        <v>145.38911868526469</v>
      </c>
      <c r="AB7" s="500">
        <v>1.257184476693052</v>
      </c>
      <c r="AC7" s="500">
        <v>182.78094309119851</v>
      </c>
      <c r="AD7" s="500">
        <v>164.35911868526469</v>
      </c>
      <c r="AE7" s="532">
        <v>267752.40960000001</v>
      </c>
      <c r="AF7" s="500">
        <v>0.12143846324889589</v>
      </c>
      <c r="AG7" s="500">
        <v>0.34491301240561084</v>
      </c>
      <c r="AH7" s="500">
        <v>281687</v>
      </c>
      <c r="AI7" s="500">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ht="17.4">
      <c r="B8" s="91" t="s">
        <v>355</v>
      </c>
      <c r="C8" s="147">
        <v>387.78300000000002</v>
      </c>
      <c r="D8" s="384">
        <f>+BH13</f>
        <v>109.5</v>
      </c>
      <c r="E8" s="384">
        <f>+BI13</f>
        <v>124.1</v>
      </c>
      <c r="F8" s="128"/>
      <c r="G8" s="384">
        <v>80.851657481807621</v>
      </c>
      <c r="H8" s="161">
        <v>85.270979999999994</v>
      </c>
      <c r="I8" s="385">
        <f>+H8+14.31</f>
        <v>99.580979999999997</v>
      </c>
      <c r="K8" s="131"/>
      <c r="L8" s="91">
        <v>0.15160009999999999</v>
      </c>
      <c r="M8" s="386">
        <v>0.14987854204068696</v>
      </c>
      <c r="N8" s="133"/>
      <c r="O8" s="133"/>
      <c r="P8" s="543" t="s">
        <v>356</v>
      </c>
      <c r="Q8" s="544">
        <f>+AA15</f>
        <v>85.270977168535367</v>
      </c>
      <c r="R8" s="544">
        <f>+AD15</f>
        <v>99.58097716853537</v>
      </c>
      <c r="S8" s="544">
        <f>+AC15</f>
        <v>106.01673960983115</v>
      </c>
      <c r="T8" s="544">
        <f>+Y15</f>
        <v>124</v>
      </c>
      <c r="U8" s="133"/>
      <c r="V8" s="133"/>
      <c r="W8" s="1" t="s">
        <v>333</v>
      </c>
      <c r="X8" s="1" t="s">
        <v>357</v>
      </c>
      <c r="Y8" s="1">
        <v>158</v>
      </c>
      <c r="Z8" s="1">
        <v>139</v>
      </c>
      <c r="AA8" s="534">
        <v>145.5866258007689</v>
      </c>
      <c r="AB8" s="500">
        <v>1.2470083603330349</v>
      </c>
      <c r="AC8" s="500">
        <v>181.54773952623594</v>
      </c>
      <c r="AD8" s="500">
        <v>164.5566258007689</v>
      </c>
      <c r="AE8" s="532">
        <v>109096.3616399999</v>
      </c>
      <c r="AF8" s="500">
        <v>4.9480393186375198E-2</v>
      </c>
      <c r="AG8" s="500">
        <v>0.14053563436444341</v>
      </c>
      <c r="AH8" s="533">
        <v>117630</v>
      </c>
      <c r="AI8" s="500">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ht="18" thickBot="true">
      <c r="B9" s="80" t="s">
        <v>359</v>
      </c>
      <c r="C9" s="126">
        <f>+SUM(C6:C8)</f>
        <v>2587.3150000000001</v>
      </c>
      <c r="D9" s="383">
        <f>+D6*$M6+D7*$M7+D8*$M8</f>
        <v>124.44556627237114</v>
      </c>
      <c r="E9" s="383">
        <f>+E6*$M6+E7*$M7+E8*$M8</f>
        <v>141.28958085892128</v>
      </c>
      <c r="F9" s="149"/>
      <c r="G9" s="383">
        <f>+G6*$M6+G7*$M7+G8*$M8</f>
        <v>113.12204239971339</v>
      </c>
      <c r="H9" s="383">
        <f>+H6*$M6+H7*$M7+H8*$M8</f>
        <v>118.1592542754709</v>
      </c>
      <c r="I9" s="383">
        <f>+I6*$M6+I7*$M7+I8*$M8</f>
        <v>138.58760400868854</v>
      </c>
      <c r="K9" s="131"/>
      <c r="M9" s="132"/>
      <c r="N9" s="133"/>
      <c r="O9" s="133"/>
      <c r="P9" s="540" t="s">
        <v>360</v>
      </c>
      <c r="Q9" s="545">
        <f>+SUMPRODUCT(AA5:AA15,AF5:AF15)</f>
        <v>122.0362669208306</v>
      </c>
      <c r="R9" s="545">
        <f>+SUMPRODUCT(AD5:AD15,AF5:AF15)</f>
        <v>142.175144181295</v>
      </c>
      <c r="S9" s="545">
        <f>+SUMPRODUCT(AC5:AC15,AF5:AF15)</f>
        <v>152.93268110082869</v>
      </c>
      <c r="T9" s="545">
        <f>+SUMPRODUCT(Y5:Y15,AF5:AF15)</f>
        <v>142.39140180447515</v>
      </c>
      <c r="U9" s="133"/>
      <c r="V9" s="133"/>
      <c r="W9" s="1" t="s">
        <v>333</v>
      </c>
      <c r="X9" s="1" t="s">
        <v>361</v>
      </c>
      <c r="Y9" s="1">
        <v>158</v>
      </c>
      <c r="Z9" s="1">
        <v>139</v>
      </c>
      <c r="AA9" s="534">
        <v>148.25053718588421</v>
      </c>
      <c r="AB9" s="500">
        <v>1.2469916926112057</v>
      </c>
      <c r="AC9" s="500">
        <v>184.86718829594625</v>
      </c>
      <c r="AD9" s="500">
        <v>167.22053718588421</v>
      </c>
      <c r="AE9" s="532">
        <v>32272.282920000041</v>
      </c>
      <c r="AF9" s="500">
        <v>1.463701652281375E-2</v>
      </c>
      <c r="AG9" s="500">
        <v>4.1572474868750368E-2</v>
      </c>
      <c r="AH9" s="533">
        <v>36799</v>
      </c>
      <c r="AI9" s="500">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ht="18" thickBot="true">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2">
        <v>135.2383925600875</v>
      </c>
      <c r="AB10" s="500">
        <v>1.3503615940913989</v>
      </c>
      <c r="AC10" s="500">
        <v>182.62073135979813</v>
      </c>
      <c r="AD10" s="500">
        <v>154.2083925600875</v>
      </c>
      <c r="AE10" s="532">
        <v>64998.699599999993</v>
      </c>
      <c r="AF10" s="500">
        <v>2.9480004323369578E-2</v>
      </c>
      <c r="AG10" s="500">
        <v>8.3729955278368365E-2</v>
      </c>
      <c r="AH10" s="500">
        <v>65739</v>
      </c>
      <c r="AI10" s="500">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ht="15.6">
      <c r="B11" s="86" t="s">
        <v>364</v>
      </c>
      <c r="L11" s="121"/>
      <c r="M11" s="121"/>
      <c r="N11" s="121"/>
      <c r="W11" s="1" t="s">
        <v>352</v>
      </c>
      <c r="X11" s="1" t="s">
        <v>365</v>
      </c>
      <c r="Y11" s="1">
        <v>137</v>
      </c>
      <c r="Z11" s="128">
        <v>120.8</v>
      </c>
      <c r="AA11" s="534">
        <v>154.64124027180921</v>
      </c>
      <c r="AB11" s="500">
        <v>1.2572148513878643</v>
      </c>
      <c r="AC11" s="500">
        <v>194.41726390675763</v>
      </c>
      <c r="AD11" s="500">
        <v>177.4312402718092</v>
      </c>
      <c r="AE11" s="532">
        <v>13641.745199999999</v>
      </c>
      <c r="AF11" s="500">
        <v>6.1871808197576034E-3</v>
      </c>
      <c r="AG11" s="500">
        <v>1.2527515444880243E-2</v>
      </c>
      <c r="AH11" s="533">
        <v>13895</v>
      </c>
      <c r="AI11" s="500">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ht="15.6">
      <c r="E12" s="86" t="s">
        <v>367</v>
      </c>
      <c r="I12" s="131"/>
      <c r="W12" s="1" t="s">
        <v>352</v>
      </c>
      <c r="X12" s="1" t="s">
        <v>368</v>
      </c>
      <c r="Y12" s="1">
        <v>137</v>
      </c>
      <c r="Z12" s="128">
        <v>120.8</v>
      </c>
      <c r="AA12" s="534">
        <v>120.59469431676099</v>
      </c>
      <c r="AB12" s="500">
        <v>1.2571675532896132</v>
      </c>
      <c r="AC12" s="500">
        <v>151.60773679391124</v>
      </c>
      <c r="AD12" s="500">
        <v>143.384694316761</v>
      </c>
      <c r="AE12" s="532">
        <v>669016.91639999987</v>
      </c>
      <c r="AF12" s="500">
        <v>0.30343101799346434</v>
      </c>
      <c r="AG12" s="500">
        <v>0.61437298748895808</v>
      </c>
      <c r="AH12" s="535">
        <v>699392</v>
      </c>
      <c r="AI12" s="500">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ht="15.6">
      <c r="D13" s="382">
        <f>+D6*$M6+D7*$M7+D8*$M8</f>
        <v>124.44556627237114</v>
      </c>
      <c r="G13" s="382">
        <f>+G6*$M6+G7*$M7+G8*$M8</f>
        <v>113.12204239971339</v>
      </c>
      <c r="H13" s="86" t="s">
        <v>370</v>
      </c>
      <c r="W13" s="1" t="s">
        <v>352</v>
      </c>
      <c r="X13" s="1" t="s">
        <v>371</v>
      </c>
      <c r="Y13" s="1">
        <v>137</v>
      </c>
      <c r="Z13" s="128">
        <v>120.8</v>
      </c>
      <c r="AA13" s="534">
        <v>102.21623975201651</v>
      </c>
      <c r="AB13" s="500">
        <v>1.2571740852303042</v>
      </c>
      <c r="AC13" s="500">
        <v>128.5036077059228</v>
      </c>
      <c r="AD13" s="500">
        <v>125.00623975201651</v>
      </c>
      <c r="AE13" s="532">
        <v>371088.27240000002</v>
      </c>
      <c r="AF13" s="500">
        <v>0.16830619600124661</v>
      </c>
      <c r="AG13" s="500">
        <v>0.3407785437822814</v>
      </c>
      <c r="AH13" s="535">
        <v>358807</v>
      </c>
      <c r="AI13" s="500">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c r="W14" s="1" t="s">
        <v>352</v>
      </c>
      <c r="X14" s="1" t="s">
        <v>373</v>
      </c>
      <c r="Y14" s="1">
        <v>137</v>
      </c>
      <c r="Z14" s="128">
        <v>120.8</v>
      </c>
      <c r="AA14" s="534">
        <v>105.8653555460249</v>
      </c>
      <c r="AB14" s="500">
        <v>1.2378395125477641</v>
      </c>
      <c r="AC14" s="500">
        <v>131.0443201047872</v>
      </c>
      <c r="AD14" s="500">
        <v>128.65535554602491</v>
      </c>
      <c r="AE14" s="532">
        <v>35195.662799999998</v>
      </c>
      <c r="AF14" s="500">
        <v>1.5962908456523303E-2</v>
      </c>
      <c r="AG14" s="500">
        <v>3.2320953283880204E-2</v>
      </c>
      <c r="AH14" s="533">
        <v>41286</v>
      </c>
      <c r="AI14" s="500">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c r="W15" s="1" t="s">
        <v>356</v>
      </c>
      <c r="X15" s="1" t="s">
        <v>374</v>
      </c>
      <c r="Y15" s="1">
        <v>124</v>
      </c>
      <c r="Z15" s="1">
        <v>109.5</v>
      </c>
      <c r="AA15" s="534">
        <v>85.270977168535367</v>
      </c>
      <c r="AB15" s="500">
        <v>1.2432921860422972</v>
      </c>
      <c r="AC15" s="500">
        <v>106.01673960983115</v>
      </c>
      <c r="AD15" s="500">
        <v>99.58097716853537</v>
      </c>
      <c r="AE15" s="532">
        <v>339607.9632</v>
      </c>
      <c r="AF15" s="500">
        <v>0.15402837725982349</v>
      </c>
      <c r="AG15" s="500">
        <v>1</v>
      </c>
      <c r="AH15" s="500">
        <v>387783</v>
      </c>
      <c r="AI15" s="500">
        <v>0.16813965134857989</v>
      </c>
    </row>
    <row r="16">
      <c r="W16" s="1"/>
      <c r="X16" s="1"/>
      <c r="Y16" s="1"/>
      <c r="Z16" s="1"/>
      <c r="AA16" s="536"/>
      <c r="AB16" s="297"/>
      <c r="AC16" s="297"/>
      <c r="AD16" s="297"/>
      <c r="AE16" s="500">
        <v>2204840.2329600002</v>
      </c>
      <c r="AF16" s="297"/>
      <c r="AG16" s="297"/>
      <c r="AH16" s="297">
        <v>2306315</v>
      </c>
      <c r="AI16" s="297"/>
    </row>
    <row r="17">
      <c r="S17" s="86" t="s">
        <v>375</v>
      </c>
    </row>
    <row r="18">
      <c r="S18" s="86">
        <v>85.270979999999994</v>
      </c>
    </row>
    <row r="19">
      <c r="S19" s="86">
        <v>114.2822</v>
      </c>
    </row>
    <row r="20">
      <c r="L20" s="163"/>
      <c r="S20" s="86">
        <v>143.09020000000001</v>
      </c>
      <c r="BR20" s="84"/>
      <c r="BS20" s="81"/>
      <c r="DS20" s="84"/>
      <c r="DT20" s="81"/>
    </row>
    <row r="21">
      <c r="BR21" s="84"/>
      <c r="BS21" s="81"/>
      <c r="DS21" s="84"/>
      <c r="DT21" s="81"/>
    </row>
    <row r="22">
      <c r="BF22" s="86">
        <f>+BF23/1000</f>
        <v>1460.806</v>
      </c>
      <c r="BG22" s="86">
        <f>+BG23/1000</f>
        <v>180179.68</v>
      </c>
      <c r="BR22" s="84"/>
      <c r="BS22" s="165"/>
      <c r="DG22" s="86">
        <f>+DG23/1000</f>
        <v>1460.806</v>
      </c>
      <c r="DH22" s="86">
        <f>+DH23/1000</f>
        <v>180179.68</v>
      </c>
      <c r="DS22" s="84"/>
      <c r="DT22" s="165"/>
    </row>
    <row r="23">
      <c r="E23" s="81"/>
      <c r="F23" s="81"/>
      <c r="G23" s="164"/>
      <c r="BF23" s="86">
        <f>+SUM(BF25:BF30)</f>
        <v>1460806</v>
      </c>
      <c r="BG23" s="86">
        <f>+SUM(BG25:BG30)</f>
        <v>180179680</v>
      </c>
      <c r="BR23" s="164"/>
      <c r="BS23" s="126"/>
      <c r="DG23" s="86">
        <f>+SUM(DG25:DG30)</f>
        <v>1460806</v>
      </c>
      <c r="DH23" s="86">
        <f>+SUM(DH25:DH30)</f>
        <v>180179680</v>
      </c>
      <c r="DS23" s="164"/>
      <c r="DT23" s="126"/>
    </row>
    <row r="24" ht="16.2" thickBot="true">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ht="16.2" thickBot="true">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ht="16.2" thickBot="true">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ht="16.2" thickBot="true">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ht="16.2" thickBot="true">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ht="16.2" thickBot="true">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ht="16.2" thickBot="true">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ht="16.2" thickBot="true">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ht="16.2" thickBot="true">
      <c r="BF32" s="179">
        <v>387783</v>
      </c>
      <c r="BG32" s="180">
        <v>53941286</v>
      </c>
      <c r="DG32" s="179">
        <v>387783</v>
      </c>
      <c r="DH32" s="180">
        <v>53941286</v>
      </c>
    </row>
    <row r="33">
      <c r="BF33" s="144">
        <f>+SUM(BF25:BF31)</f>
        <v>1479993</v>
      </c>
      <c r="BG33" s="144">
        <f>+SUM(BG25:BG31)</f>
        <v>182383106</v>
      </c>
      <c r="DG33" s="144">
        <f>+SUM(DG25:DG31)</f>
        <v>1479993</v>
      </c>
      <c r="DH33" s="144">
        <f>+SUM(DH25:DH31)</f>
        <v>182383106</v>
      </c>
    </row>
    <row r="36">
      <c r="BC36" s="86" t="s">
        <v>386</v>
      </c>
      <c r="DD36" s="86" t="s">
        <v>386</v>
      </c>
    </row>
    <row r="38">
      <c r="BB38" s="86" t="s">
        <v>387</v>
      </c>
      <c r="DC38" s="86" t="s">
        <v>387</v>
      </c>
    </row>
    <row r="39">
      <c r="BA39" s="86" t="s">
        <v>388</v>
      </c>
      <c r="BP39" s="86" t="s">
        <v>389</v>
      </c>
      <c r="DB39" s="86" t="s">
        <v>388</v>
      </c>
      <c r="DQ39" s="86" t="s">
        <v>389</v>
      </c>
    </row>
    <row r="40"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J24" sqref="J24"/>
    </sheetView>
  </sheetViews>
  <sheetFormatPr baseColWidth="10" defaultColWidth="8.88671875" defaultRowHeight="14.4"/>
  <cols>
    <col min="1" max="1" width="8.88671875" style="85"/>
    <col min="2" max="2" width="16.88671875" style="85" bestFit="true" customWidth="true"/>
    <col min="3" max="3" width="46" style="85" bestFit="true" customWidth="true"/>
    <col min="4" max="4" width="17.5546875" style="85" customWidth="true"/>
    <col min="5" max="6" width="8.88671875" style="85"/>
    <col min="7" max="7" width="9.33203125" style="85" bestFit="true" customWidth="true"/>
    <col min="8" max="8" width="9.33203125" style="85" customWidth="true"/>
    <col min="9" max="9" width="12.44140625" style="85" bestFit="true" customWidth="true"/>
    <col min="10" max="10" width="13.33203125" style="85" customWidth="true"/>
    <col min="11" max="28" width="8.33203125" style="85" customWidth="true"/>
    <col min="29" max="29" width="9" style="85" bestFit="true" customWidth="true"/>
    <col min="30" max="30" width="9.109375" style="85" bestFit="true" customWidth="true"/>
    <col min="31" max="31" width="4.33203125" style="85" bestFit="true" customWidth="true"/>
    <col min="32" max="16384" width="8.88671875" style="85"/>
  </cols>
  <sheetData>
    <row r="1">
      <c r="A1" s="187" t="s">
        <v>393</v>
      </c>
      <c r="B1" s="85" t="s">
        <v>394</v>
      </c>
      <c r="C1" s="187" t="s">
        <v>395</v>
      </c>
      <c r="D1" s="85" t="s">
        <v>396</v>
      </c>
      <c r="F1" s="85" t="s">
        <v>397</v>
      </c>
      <c r="G1" s="85" t="s">
        <v>398</v>
      </c>
      <c r="H1" s="85" t="s">
        <v>399</v>
      </c>
      <c r="I1" s="85" t="s">
        <v>400</v>
      </c>
      <c r="J1" s="85" t="s">
        <v>401</v>
      </c>
      <c r="K1" s="871" t="s">
        <v>402</v>
      </c>
      <c r="L1" s="871"/>
      <c r="M1" s="871"/>
      <c r="N1" s="871"/>
      <c r="O1" s="871"/>
      <c r="P1" s="871"/>
      <c r="Q1" s="871"/>
      <c r="R1" s="695"/>
      <c r="S1" s="695"/>
      <c r="T1" s="872" t="s">
        <v>403</v>
      </c>
      <c r="U1" s="872"/>
      <c r="V1" s="872"/>
      <c r="W1" s="872"/>
      <c r="X1" s="872"/>
      <c r="Y1" s="872"/>
      <c r="Z1" s="872"/>
      <c r="AA1" s="696"/>
      <c r="AB1" s="696"/>
      <c r="AC1" s="85" t="s">
        <v>404</v>
      </c>
      <c r="AD1" s="85" t="s">
        <v>405</v>
      </c>
      <c r="AE1" s="85" t="s">
        <v>1020</v>
      </c>
      <c r="AF1" s="85" t="s">
        <v>1021</v>
      </c>
    </row>
    <row r="2">
      <c r="A2" s="187"/>
      <c r="B2" s="85" t="s">
        <v>406</v>
      </c>
      <c r="C2" s="85" t="s">
        <v>407</v>
      </c>
      <c r="D2" s="85" t="s">
        <v>408</v>
      </c>
      <c r="F2" s="85" t="s">
        <v>14</v>
      </c>
      <c r="G2" s="85">
        <v>1</v>
      </c>
      <c r="H2" s="85" t="s">
        <v>409</v>
      </c>
      <c r="I2" s="256" t="s">
        <v>410</v>
      </c>
      <c r="J2" s="188" t="s">
        <v>411</v>
      </c>
      <c r="K2" s="85" t="s">
        <v>406</v>
      </c>
      <c r="L2" s="85" t="s">
        <v>412</v>
      </c>
      <c r="M2" s="85" t="s">
        <v>413</v>
      </c>
      <c r="N2" s="85" t="s">
        <v>414</v>
      </c>
      <c r="O2" s="85" t="s">
        <v>415</v>
      </c>
      <c r="P2" s="85" t="s">
        <v>416</v>
      </c>
      <c r="Q2" s="85" t="s">
        <v>417</v>
      </c>
      <c r="R2" s="85" t="s">
        <v>1006</v>
      </c>
      <c r="S2" s="85" t="s">
        <v>1005</v>
      </c>
      <c r="T2" s="85" t="s">
        <v>406</v>
      </c>
      <c r="U2" s="85" t="s">
        <v>412</v>
      </c>
      <c r="V2" s="85" t="s">
        <v>413</v>
      </c>
      <c r="W2" s="85" t="s">
        <v>414</v>
      </c>
      <c r="X2" s="85" t="s">
        <v>415</v>
      </c>
      <c r="Y2" s="85" t="s">
        <v>416</v>
      </c>
      <c r="Z2" s="85" t="s">
        <v>417</v>
      </c>
      <c r="AA2" s="85" t="s">
        <v>1006</v>
      </c>
      <c r="AB2" s="85" t="s">
        <v>1005</v>
      </c>
      <c r="AC2" s="85" t="s">
        <v>418</v>
      </c>
      <c r="AD2" s="85" t="s">
        <v>419</v>
      </c>
      <c r="AE2" s="85" t="s">
        <v>1000</v>
      </c>
      <c r="AF2" s="85" t="s">
        <v>1022</v>
      </c>
    </row>
    <row r="3">
      <c r="A3" s="187" t="s">
        <v>420</v>
      </c>
      <c r="B3" s="85" t="s">
        <v>412</v>
      </c>
      <c r="C3" s="85" t="s">
        <v>421</v>
      </c>
      <c r="D3" s="85" t="s">
        <v>422</v>
      </c>
      <c r="F3" s="85" t="s">
        <v>423</v>
      </c>
      <c r="G3" s="85">
        <v>2</v>
      </c>
      <c r="H3" s="85" t="s">
        <v>424</v>
      </c>
      <c r="I3" s="256">
        <v>2</v>
      </c>
      <c r="K3" s="85" t="s">
        <v>425</v>
      </c>
      <c r="L3" s="85" t="s">
        <v>426</v>
      </c>
      <c r="M3" s="85" t="s">
        <v>425</v>
      </c>
      <c r="N3" s="85" t="s">
        <v>425</v>
      </c>
      <c r="O3" s="85" t="s">
        <v>426</v>
      </c>
      <c r="P3" s="85" t="s">
        <v>425</v>
      </c>
      <c r="Q3" s="85" t="s">
        <v>425</v>
      </c>
      <c r="R3" s="85" t="s">
        <v>1006</v>
      </c>
      <c r="S3" s="85" t="s">
        <v>1027</v>
      </c>
      <c r="T3" s="85" t="s">
        <v>427</v>
      </c>
      <c r="U3" s="85" t="s">
        <v>428</v>
      </c>
      <c r="V3" s="85" t="s">
        <v>427</v>
      </c>
      <c r="W3" s="85" t="s">
        <v>429</v>
      </c>
      <c r="X3" s="85" t="s">
        <v>430</v>
      </c>
      <c r="Y3" s="85" t="s">
        <v>429</v>
      </c>
      <c r="Z3" s="85" t="s">
        <v>431</v>
      </c>
      <c r="AA3" s="85" t="s">
        <v>1009</v>
      </c>
      <c r="AB3" s="85" t="s">
        <v>451</v>
      </c>
      <c r="AC3" s="85" t="s">
        <v>432</v>
      </c>
      <c r="AD3" s="85" t="s">
        <v>433</v>
      </c>
      <c r="AE3" s="85" t="s">
        <v>1001</v>
      </c>
      <c r="AF3" s="85" t="s">
        <v>1023</v>
      </c>
    </row>
    <row r="4">
      <c r="A4" s="187" t="s">
        <v>434</v>
      </c>
      <c r="B4" s="85" t="s">
        <v>413</v>
      </c>
      <c r="C4" s="187" t="s">
        <v>435</v>
      </c>
      <c r="D4" s="85" t="s">
        <v>436</v>
      </c>
      <c r="F4" s="85" t="s">
        <v>437</v>
      </c>
      <c r="G4" s="85">
        <v>3</v>
      </c>
      <c r="H4" s="85" t="s">
        <v>438</v>
      </c>
      <c r="I4" s="256">
        <v>3</v>
      </c>
      <c r="L4" s="85" t="s">
        <v>439</v>
      </c>
      <c r="M4" s="85" t="s">
        <v>440</v>
      </c>
      <c r="O4" s="85" t="s">
        <v>439</v>
      </c>
      <c r="P4" s="85" t="s">
        <v>440</v>
      </c>
      <c r="Q4" s="85" t="s">
        <v>440</v>
      </c>
      <c r="S4" s="85" t="s">
        <v>1006</v>
      </c>
      <c r="U4" s="85" t="s">
        <v>441</v>
      </c>
      <c r="V4" s="85" t="s">
        <v>442</v>
      </c>
      <c r="X4" s="85" t="s">
        <v>443</v>
      </c>
      <c r="Y4" s="85" t="s">
        <v>444</v>
      </c>
      <c r="Z4" s="85" t="s">
        <v>445</v>
      </c>
      <c r="AB4" s="85" t="s">
        <v>1009</v>
      </c>
    </row>
    <row r="5">
      <c r="A5" s="187" t="s">
        <v>446</v>
      </c>
      <c r="B5" s="85" t="s">
        <v>414</v>
      </c>
      <c r="C5" s="85" t="s">
        <v>408</v>
      </c>
      <c r="D5" s="85" t="s">
        <v>408</v>
      </c>
      <c r="F5" s="85" t="s">
        <v>447</v>
      </c>
      <c r="G5" s="85">
        <v>4</v>
      </c>
      <c r="H5" s="85" t="s">
        <v>448</v>
      </c>
      <c r="I5" s="256">
        <v>4</v>
      </c>
      <c r="L5" s="85" t="s">
        <v>210</v>
      </c>
      <c r="M5" s="85" t="s">
        <v>210</v>
      </c>
      <c r="O5" s="85" t="s">
        <v>210</v>
      </c>
      <c r="P5" s="85" t="s">
        <v>210</v>
      </c>
      <c r="Q5" s="85" t="s">
        <v>210</v>
      </c>
      <c r="S5" s="85" t="s">
        <v>1007</v>
      </c>
      <c r="U5" s="85" t="s">
        <v>442</v>
      </c>
      <c r="V5" s="85" t="s">
        <v>449</v>
      </c>
      <c r="X5" s="85" t="s">
        <v>444</v>
      </c>
      <c r="Y5" s="85" t="s">
        <v>450</v>
      </c>
      <c r="Z5" s="85" t="s">
        <v>451</v>
      </c>
      <c r="AB5" s="85" t="s">
        <v>1008</v>
      </c>
    </row>
    <row r="6">
      <c r="B6" s="85" t="s">
        <v>415</v>
      </c>
      <c r="C6" s="85" t="s">
        <v>422</v>
      </c>
      <c r="D6" s="85" t="s">
        <v>422</v>
      </c>
      <c r="I6" s="256">
        <v>5</v>
      </c>
    </row>
    <row r="7">
      <c r="B7" s="85" t="s">
        <v>416</v>
      </c>
      <c r="C7" s="85" t="s">
        <v>452</v>
      </c>
      <c r="D7" s="85" t="s">
        <v>436</v>
      </c>
      <c r="I7" s="256">
        <v>6</v>
      </c>
    </row>
    <row r="8">
      <c r="B8" s="85" t="s">
        <v>417</v>
      </c>
      <c r="C8" s="85" t="s">
        <v>453</v>
      </c>
      <c r="D8" s="85" t="s">
        <v>436</v>
      </c>
      <c r="I8" s="256">
        <v>7</v>
      </c>
    </row>
    <row r="9">
      <c r="B9" s="85" t="s">
        <v>1006</v>
      </c>
      <c r="C9" s="85" t="s">
        <v>454</v>
      </c>
      <c r="D9" s="85" t="s">
        <v>1030</v>
      </c>
      <c r="I9" s="256">
        <v>8</v>
      </c>
    </row>
    <row r="10">
      <c r="B10" s="85" t="s">
        <v>1005</v>
      </c>
      <c r="C10" s="85" t="s">
        <v>455</v>
      </c>
      <c r="D10" s="85" t="s">
        <v>1031</v>
      </c>
      <c r="I10" s="256">
        <v>9</v>
      </c>
    </row>
    <row r="11">
      <c r="C11" s="85" t="s">
        <v>456</v>
      </c>
      <c r="I11" s="256" t="s">
        <v>457</v>
      </c>
    </row>
    <row r="12">
      <c r="C12" s="85" t="s">
        <v>458</v>
      </c>
    </row>
    <row r="13">
      <c r="C13" s="85" t="s">
        <v>459</v>
      </c>
    </row>
    <row r="14">
      <c r="C14" s="85" t="s">
        <v>460</v>
      </c>
    </row>
    <row r="15">
      <c r="C15" s="85" t="s">
        <v>461</v>
      </c>
      <c r="D15" s="85" t="s">
        <v>917</v>
      </c>
    </row>
    <row r="16">
      <c r="C16" s="85" t="s">
        <v>462</v>
      </c>
      <c r="D16" s="85" t="s">
        <v>918</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DG22"/>
  <sheetViews>
    <sheetView workbookViewId="0">
      <selection activeCell="J12" sqref="J12"/>
    </sheetView>
  </sheetViews>
  <sheetFormatPr baseColWidth="10" defaultColWidth="12.44140625" defaultRowHeight="14.4"/>
  <cols>
    <col min="1" max="16384" width="12.44140625" style="189"/>
  </cols>
  <sheetData>
    <row r="1" s="735" customFormat="true" ht="33" customHeight="true">
      <c r="A1" s="735" t="s">
        <v>463</v>
      </c>
      <c r="B1" s="736" t="s">
        <v>1123</v>
      </c>
      <c r="C1" s="736" t="s">
        <v>464</v>
      </c>
      <c r="D1" s="736" t="s">
        <v>1115</v>
      </c>
      <c r="E1" s="736" t="s">
        <v>465</v>
      </c>
      <c r="F1" s="736" t="s">
        <v>466</v>
      </c>
      <c r="G1" s="736" t="s">
        <v>467</v>
      </c>
      <c r="H1" s="736" t="s">
        <v>1116</v>
      </c>
      <c r="I1" s="736" t="s">
        <v>468</v>
      </c>
      <c r="J1" s="736" t="s">
        <v>469</v>
      </c>
      <c r="K1" s="736" t="s">
        <v>1117</v>
      </c>
      <c r="L1" s="736" t="s">
        <v>470</v>
      </c>
      <c r="M1" s="736" t="s">
        <v>471</v>
      </c>
      <c r="N1" s="736" t="s">
        <v>472</v>
      </c>
      <c r="O1" s="736" t="s">
        <v>1118</v>
      </c>
      <c r="P1" s="736" t="s">
        <v>473</v>
      </c>
      <c r="Q1" s="736" t="s">
        <v>474</v>
      </c>
      <c r="R1" s="736" t="s">
        <v>475</v>
      </c>
      <c r="S1" s="736" t="s">
        <v>1119</v>
      </c>
      <c r="T1" s="736" t="s">
        <v>476</v>
      </c>
      <c r="U1" s="736" t="s">
        <v>477</v>
      </c>
      <c r="V1" s="736" t="s">
        <v>478</v>
      </c>
      <c r="W1" s="736" t="s">
        <v>1120</v>
      </c>
      <c r="X1" s="736" t="s">
        <v>479</v>
      </c>
      <c r="Y1" s="736" t="s">
        <v>480</v>
      </c>
      <c r="Z1" s="736" t="s">
        <v>1121</v>
      </c>
      <c r="AA1" s="736" t="s">
        <v>481</v>
      </c>
      <c r="AB1" s="736" t="s">
        <v>482</v>
      </c>
      <c r="AC1" s="736" t="s">
        <v>483</v>
      </c>
      <c r="AD1" s="736" t="s">
        <v>1122</v>
      </c>
      <c r="AE1" s="736" t="s">
        <v>484</v>
      </c>
      <c r="AF1" s="736" t="s">
        <v>485</v>
      </c>
      <c r="AG1" s="736" t="s">
        <v>486</v>
      </c>
      <c r="AH1" s="736" t="s">
        <v>487</v>
      </c>
      <c r="AI1" s="736" t="s">
        <v>488</v>
      </c>
      <c r="AJ1" s="736" t="s">
        <v>489</v>
      </c>
      <c r="AK1" s="736" t="s">
        <v>490</v>
      </c>
      <c r="AL1" s="737" t="s">
        <v>491</v>
      </c>
      <c r="AM1" s="737" t="s">
        <v>492</v>
      </c>
      <c r="AN1" s="737" t="s">
        <v>493</v>
      </c>
      <c r="AO1" s="737" t="s">
        <v>494</v>
      </c>
      <c r="AP1" s="737" t="s">
        <v>495</v>
      </c>
      <c r="AQ1" s="737" t="s">
        <v>496</v>
      </c>
      <c r="AR1" s="737" t="s">
        <v>497</v>
      </c>
      <c r="AS1" s="737" t="s">
        <v>498</v>
      </c>
      <c r="AT1" s="737" t="s">
        <v>499</v>
      </c>
      <c r="AU1" s="737" t="s">
        <v>500</v>
      </c>
      <c r="AV1" s="737" t="s">
        <v>501</v>
      </c>
      <c r="AW1" s="737" t="s">
        <v>502</v>
      </c>
      <c r="AX1" s="737" t="s">
        <v>503</v>
      </c>
      <c r="AY1" s="737" t="s">
        <v>504</v>
      </c>
      <c r="AZ1" s="737" t="s">
        <v>505</v>
      </c>
      <c r="BA1" s="737" t="s">
        <v>506</v>
      </c>
      <c r="BB1" s="737" t="s">
        <v>507</v>
      </c>
      <c r="BC1" s="735" t="s">
        <v>508</v>
      </c>
      <c r="BD1" s="735" t="s">
        <v>509</v>
      </c>
      <c r="BE1" s="735" t="s">
        <v>510</v>
      </c>
      <c r="BF1" s="735" t="s">
        <v>511</v>
      </c>
      <c r="BG1" s="735" t="s">
        <v>512</v>
      </c>
      <c r="BH1" s="735" t="s">
        <v>513</v>
      </c>
      <c r="BI1" s="735" t="s">
        <v>514</v>
      </c>
      <c r="BJ1" s="735" t="s">
        <v>515</v>
      </c>
      <c r="BK1" s="738" t="s">
        <v>516</v>
      </c>
      <c r="BL1" s="738" t="s">
        <v>517</v>
      </c>
      <c r="BM1" s="738" t="s">
        <v>518</v>
      </c>
      <c r="BN1" s="738" t="s">
        <v>519</v>
      </c>
      <c r="BO1" s="738" t="s">
        <v>520</v>
      </c>
      <c r="BP1" s="738" t="s">
        <v>521</v>
      </c>
      <c r="BQ1" s="738" t="s">
        <v>522</v>
      </c>
      <c r="BR1" s="738" t="s">
        <v>523</v>
      </c>
      <c r="BS1" s="738" t="s">
        <v>524</v>
      </c>
      <c r="BT1" s="738" t="s">
        <v>525</v>
      </c>
      <c r="BU1" s="737" t="s">
        <v>526</v>
      </c>
      <c r="BV1" s="737" t="s">
        <v>527</v>
      </c>
      <c r="BW1" s="737" t="s">
        <v>528</v>
      </c>
      <c r="BX1" s="737" t="s">
        <v>529</v>
      </c>
      <c r="BY1" s="737" t="s">
        <v>530</v>
      </c>
      <c r="BZ1" s="737" t="s">
        <v>531</v>
      </c>
      <c r="CA1" s="737" t="s">
        <v>532</v>
      </c>
      <c r="CB1" s="737" t="s">
        <v>533</v>
      </c>
      <c r="CC1" s="737" t="s">
        <v>534</v>
      </c>
      <c r="CD1" s="737" t="s">
        <v>535</v>
      </c>
      <c r="CE1" s="737" t="s">
        <v>536</v>
      </c>
      <c r="CF1" s="737" t="s">
        <v>537</v>
      </c>
      <c r="CG1" s="737" t="s">
        <v>538</v>
      </c>
      <c r="CH1" s="737" t="s">
        <v>539</v>
      </c>
      <c r="CI1" s="739" t="s">
        <v>540</v>
      </c>
      <c r="CJ1" s="739" t="s">
        <v>541</v>
      </c>
      <c r="CK1" s="739" t="s">
        <v>542</v>
      </c>
      <c r="CL1" s="739" t="s">
        <v>543</v>
      </c>
      <c r="CM1" s="739" t="s">
        <v>544</v>
      </c>
      <c r="CN1" s="739" t="s">
        <v>545</v>
      </c>
      <c r="CO1" s="739" t="s">
        <v>546</v>
      </c>
      <c r="CP1" s="739" t="s">
        <v>547</v>
      </c>
      <c r="CQ1" s="740" t="s">
        <v>548</v>
      </c>
      <c r="CR1" s="740" t="s">
        <v>549</v>
      </c>
      <c r="CS1" s="740" t="s">
        <v>550</v>
      </c>
      <c r="CT1" s="740" t="s">
        <v>551</v>
      </c>
      <c r="CU1" s="740" t="s">
        <v>552</v>
      </c>
      <c r="CV1" s="740" t="s">
        <v>553</v>
      </c>
      <c r="CW1" s="740" t="s">
        <v>554</v>
      </c>
      <c r="CX1" s="740" t="s">
        <v>555</v>
      </c>
      <c r="CY1" s="736" t="s">
        <v>556</v>
      </c>
      <c r="CZ1" s="736" t="s">
        <v>557</v>
      </c>
      <c r="DA1" s="736" t="s">
        <v>558</v>
      </c>
      <c r="DB1" s="734" t="s">
        <v>1004</v>
      </c>
      <c r="DC1" s="734" t="s">
        <v>1002</v>
      </c>
      <c r="DD1" s="734" t="s">
        <v>1026</v>
      </c>
      <c r="DE1" s="734" t="s">
        <v>1003</v>
      </c>
      <c r="DF1" s="734" t="s">
        <v>1044</v>
      </c>
      <c r="DG1" s="734" t="s">
        <v>1045</v>
      </c>
    </row>
    <row r="2">
      <c r="A2" s="236">
        <v>1</v>
      </c>
      <c r="B2" s="238">
        <f>IF(Parameters!C55="Yes",1,0)</f>
        <v>0</v>
      </c>
      <c r="C2" s="238" cm="1">
        <f t="array" ref="C2">_xlfn.IFS(Parameters!C54="e0",0,Parameters!C54="es",1,Parameters!C54="e1",2,Parameters!C54="e2",3)</f>
        <v>3</v>
      </c>
      <c r="D2" s="236">
        <f>Parameters!C23/'Uprating pmts'!$C$8</f>
        <v>91.17</v>
      </c>
      <c r="E2" s="236">
        <f>Parameters!C24/'Uprating pmts'!$C$8</f>
        <v>91.17</v>
      </c>
      <c r="F2" s="236">
        <f>Parameters!C25/'Uprating pmts'!$C$8</f>
        <v>136.49</v>
      </c>
      <c r="G2" s="221">
        <f>Parameters!C26/'Uprating pmts'!$C$8</f>
        <v>149.06</v>
      </c>
      <c r="H2" s="236">
        <f>Parameters!D23</f>
        <v>0</v>
      </c>
      <c r="I2" s="236">
        <f>Parameters!D24</f>
        <v>300</v>
      </c>
      <c r="J2" s="236">
        <f>Parameters!D25</f>
        <v>500</v>
      </c>
      <c r="K2" s="236">
        <f>Parameters!C28/'Uprating pmts'!$C$8</f>
        <v>91.17</v>
      </c>
      <c r="L2" s="236">
        <f>Parameters!C29/'Uprating pmts'!$C$8</f>
        <v>91.17</v>
      </c>
      <c r="M2" s="223">
        <f>Parameters!C30/'Uprating pmts'!$C$8</f>
        <v>136.49</v>
      </c>
      <c r="N2" s="223">
        <f>Parameters!C31/'Uprating pmts'!$C$8</f>
        <v>159.36000000000001</v>
      </c>
      <c r="O2" s="223">
        <f>Parameters!D28</f>
        <v>0</v>
      </c>
      <c r="P2" s="236">
        <f>Parameters!D29</f>
        <v>150</v>
      </c>
      <c r="Q2" s="236">
        <f>Parameters!D30</f>
        <v>250</v>
      </c>
      <c r="R2" s="238">
        <f>Parameters!C56</f>
        <v>153.67500000000001</v>
      </c>
      <c r="S2" s="238">
        <f>Parameters!C34/'Uprating pmts'!$C$8</f>
        <v>111.23</v>
      </c>
      <c r="T2" s="236">
        <f>Parameters!C35/'Uprating pmts'!$C$8</f>
        <v>111.23</v>
      </c>
      <c r="U2" s="223">
        <f>Parameters!C36/'Uprating pmts'!$C$8</f>
        <v>143.54</v>
      </c>
      <c r="V2" s="223">
        <f>Parameters!C37/'Uprating pmts'!$C$8</f>
        <v>150.22999999999999</v>
      </c>
      <c r="W2" s="223">
        <f>Parameters!D34</f>
        <v>0</v>
      </c>
      <c r="X2" s="236">
        <f>Parameters!D35</f>
        <v>100</v>
      </c>
      <c r="Y2" s="236">
        <f>Parameters!D36</f>
        <v>600</v>
      </c>
      <c r="Z2" s="236">
        <f>Parameters!C39/'Uprating pmts'!$C$8</f>
        <v>111.23</v>
      </c>
      <c r="AA2" s="236">
        <f>Parameters!C40/'Uprating pmts'!$C$8</f>
        <v>111.23</v>
      </c>
      <c r="AB2" s="223">
        <f>Parameters!C41/'Uprating pmts'!$C$8</f>
        <v>143.54</v>
      </c>
      <c r="AC2" s="223">
        <f>Parameters!C42/'Uprating pmts'!$C$8</f>
        <v>158.46</v>
      </c>
      <c r="AD2" s="223">
        <f>Parameters!D39</f>
        <v>0</v>
      </c>
      <c r="AE2" s="236">
        <f>Parameters!D40</f>
        <v>50</v>
      </c>
      <c r="AF2" s="236">
        <f>Parameters!D41</f>
        <v>300</v>
      </c>
      <c r="AG2" s="236">
        <f>Parameters!C44/'Uprating pmts'!$C$8</f>
        <v>144.44999999999999</v>
      </c>
      <c r="AH2" s="221">
        <f>Parameters!C47/'Uprating pmts'!$C$8</f>
        <v>138.20441635335635</v>
      </c>
      <c r="AI2" s="221">
        <f>Parameters!C48/'Uprating pmts'!$C$8</f>
        <v>152.93268110082869</v>
      </c>
      <c r="AJ2" s="237">
        <f>Parameters!C49</f>
        <v>-0.10656869828107092</v>
      </c>
      <c r="AK2" s="236">
        <f>Parameters!C50</f>
        <v>0.66400000000000003</v>
      </c>
      <c r="AL2" s="221">
        <f>Parameters!D6/'Uprating pmts'!$C$8</f>
        <v>641.59355555555555</v>
      </c>
      <c r="AM2" s="221">
        <f>Parameters!D7/'Uprating pmts'!$C$8</f>
        <v>771.7300251821863</v>
      </c>
      <c r="AN2" s="223">
        <f>Parameters!D8/'Uprating pmts'!$C$8</f>
        <v>922.80154137931049</v>
      </c>
      <c r="AO2" s="223">
        <f>Parameters!D8/'Uprating pmts'!$C$8</f>
        <v>922.80154137931049</v>
      </c>
      <c r="AP2" s="223">
        <f>Parameters!D10/'Uprating pmts'!$C$8</f>
        <v>720.61888834668605</v>
      </c>
      <c r="AQ2" s="223">
        <f>Parameters!D11/'Uprating pmts'!$C$8</f>
        <v>990.00039042128606</v>
      </c>
      <c r="AR2" s="223">
        <f>Parameters!D12/'Uprating pmts'!$C$8</f>
        <v>914.7102853394066</v>
      </c>
      <c r="AS2" s="223">
        <f>Parameters!D13/'Uprating pmts'!$C$8</f>
        <v>930.63511760587903</v>
      </c>
      <c r="AT2" s="236">
        <f>Parameters!C6/'Uprating pmts'!$C$8</f>
        <v>476.32255555555554</v>
      </c>
      <c r="AU2" s="238">
        <f>Parameters!C7/'Uprating pmts'!$C$8</f>
        <v>409.99941999999999</v>
      </c>
      <c r="AV2" s="238">
        <f>Parameters!C8/'Uprating pmts'!$C$8</f>
        <v>754.9995600000002</v>
      </c>
      <c r="AW2" s="238">
        <f>Parameters!C9/'Uprating pmts'!$C$8</f>
        <v>664.9997800000001</v>
      </c>
      <c r="AX2" s="238">
        <f>Parameters!C10/'Uprating pmts'!$C$8</f>
        <v>496.99964</v>
      </c>
      <c r="AY2" s="238">
        <f>Parameters!C11/'Uprating pmts'!$C$8</f>
        <v>990.00009999999997</v>
      </c>
      <c r="AZ2" s="238">
        <f>Parameters!C12/'Uprating pmts'!$C$8</f>
        <v>741.61842708898575</v>
      </c>
      <c r="BA2" s="238">
        <f>Parameters!C13/'Uprating pmts'!$C$8</f>
        <v>803.25932625288556</v>
      </c>
      <c r="BB2" s="236">
        <f>Parameters!C57</f>
        <v>14.5</v>
      </c>
      <c r="BC2" s="236">
        <f>'Uprating pmts'!C5</f>
        <v>1.0269999999999999</v>
      </c>
      <c r="BD2" s="236">
        <f>'Uprating pmts'!D5</f>
        <v>1.026</v>
      </c>
      <c r="BE2" s="236">
        <f>'Uprating pmts'!E5</f>
        <v>1.026</v>
      </c>
      <c r="BF2" s="236">
        <f>'Uprating pmts'!C6</f>
        <v>1.0249999999999999</v>
      </c>
      <c r="BG2" s="236">
        <f>'Uprating pmts'!D6</f>
        <v>1.022</v>
      </c>
      <c r="BH2" s="236">
        <f>'Uprating pmts'!E6</f>
        <v>1.087</v>
      </c>
      <c r="BI2" s="221">
        <f>'Uprating pmts'!C9</f>
        <v>1.2709923664122138</v>
      </c>
      <c r="BJ2" s="236">
        <f>GDP_2022</f>
        <v>16485</v>
      </c>
      <c r="BK2" s="237">
        <f>'Uprating pmts'!C15</f>
        <v>0</v>
      </c>
      <c r="BL2" s="237">
        <f>'Uprating pmts'!C16</f>
        <v>1.087598304830781E-3</v>
      </c>
      <c r="BM2" s="237">
        <f>'Uprating pmts'!C17</f>
        <v>0.69541003802725521</v>
      </c>
      <c r="BN2" s="237">
        <f>'Uprating pmts'!C18</f>
        <v>0</v>
      </c>
      <c r="BO2" s="237">
        <f>'Uprating pmts'!C19</f>
        <v>4.6020710676254593E-2</v>
      </c>
      <c r="BP2" s="237">
        <f>'Uprating pmts'!C20</f>
        <v>0.25748165299165937</v>
      </c>
      <c r="BQ2" s="237">
        <f>'Uprating pmts'!D17</f>
        <v>0.81542444948493131</v>
      </c>
      <c r="BR2" s="237">
        <f>'Uprating pmts'!D18</f>
        <v>0.17463517252183886</v>
      </c>
      <c r="BS2" s="237">
        <f>'Uprating pmts'!D19</f>
        <v>0</v>
      </c>
      <c r="BT2" s="237">
        <f>'Uprating pmts'!D20</f>
        <v>9.9403779932298528E-3</v>
      </c>
      <c r="BU2" s="238">
        <f>'Uprating pmts'!C24</f>
        <v>532.86055555555561</v>
      </c>
      <c r="BV2" s="238">
        <f>'Uprating pmts'!C25</f>
        <v>512.96374534412962</v>
      </c>
      <c r="BW2" s="238">
        <f>'Uprating pmts'!C26</f>
        <v>628.66573859436699</v>
      </c>
      <c r="BX2" s="238">
        <f>'Uprating pmts'!C27</f>
        <v>722.77840007283328</v>
      </c>
      <c r="BY2" s="238">
        <f>'Uprating pmts'!C28</f>
        <v>553.05310007283322</v>
      </c>
      <c r="BZ2" s="238">
        <f>'Uprating pmts'!C29</f>
        <v>715.00082159454496</v>
      </c>
      <c r="CA2" s="238">
        <f>'Uprating pmts'!D24</f>
        <v>476.32255555555554</v>
      </c>
      <c r="CB2" s="238">
        <f>'Uprating pmts'!D25</f>
        <v>409.99941999999999</v>
      </c>
      <c r="CC2" s="238">
        <f>'Uprating pmts'!D26</f>
        <v>610.00011500000005</v>
      </c>
      <c r="CD2" s="238">
        <f>'Uprating pmts'!D27</f>
        <v>664.9997800000001</v>
      </c>
      <c r="CE2" s="238">
        <f>'Uprating pmts'!D28</f>
        <v>496.99964</v>
      </c>
      <c r="CF2" s="238">
        <f>'Uprating pmts'!D29</f>
        <v>715.00013999999999</v>
      </c>
      <c r="CG2" s="238">
        <f>'Uprating pmts'!D30</f>
        <v>620.64873092371693</v>
      </c>
      <c r="CH2" s="238">
        <f>'Uprating pmts'!D31</f>
        <v>631.6178124180642</v>
      </c>
      <c r="CI2" s="237">
        <f>'Uprating pmts'!E24</f>
        <v>1.2587223584090572</v>
      </c>
      <c r="CJ2" s="237">
        <f>'Uprating pmts'!E25</f>
        <v>1.0707779502057893</v>
      </c>
      <c r="CK2" s="237">
        <f>'Uprating pmts'!E26</f>
        <v>1.1275894198799516</v>
      </c>
      <c r="CL2" s="237">
        <f>'Uprating pmts'!E27</f>
        <v>1.059643427289314</v>
      </c>
      <c r="CM2" s="237">
        <f>'Uprating pmts'!E28</f>
        <v>1.0596434272893138</v>
      </c>
      <c r="CN2" s="237">
        <f>'Uprating pmts'!E29</f>
        <v>1.4669873645222327</v>
      </c>
      <c r="CO2" s="237">
        <f>'Uprating pmts'!E30</f>
        <v>1.1190974036015877</v>
      </c>
      <c r="CP2" s="237">
        <f>'Uprating pmts'!E31</f>
        <v>1.2117894527636806</v>
      </c>
      <c r="CQ2" s="237">
        <f>'Uprating pmts'!F24</f>
        <v>0.10610280571631739</v>
      </c>
      <c r="CR2" s="237">
        <f>'Uprating pmts'!F25</f>
        <v>0.20072437141742724</v>
      </c>
      <c r="CS2" s="237">
        <f>'Uprating pmts'!F26</f>
        <v>2.96908554872123E-2</v>
      </c>
      <c r="CT2" s="237">
        <f>'Uprating pmts'!F27</f>
        <v>7.9939605371453976E-2</v>
      </c>
      <c r="CU2" s="237">
        <f>'Uprating pmts'!F28</f>
        <v>0.10135276353292545</v>
      </c>
      <c r="CV2" s="237">
        <f>'Uprating pmts'!F29</f>
        <v>9.5327798848060949E-7</v>
      </c>
      <c r="CW2" s="237">
        <f>'Uprating pmts'!F30</f>
        <v>3.817092574171186E-2</v>
      </c>
      <c r="CX2" s="237">
        <f>'Uprating pmts'!F31</f>
        <v>2.5530198087895705E-2</v>
      </c>
      <c r="CY2" s="223">
        <f>'Uprating pmts'!C38</f>
        <v>125.86190456</v>
      </c>
      <c r="CZ2" s="223">
        <f>'Uprating pmts'!C39</f>
        <v>115.20399051449441</v>
      </c>
      <c r="DA2" s="237">
        <f>'Uprating pmts'!C41</f>
        <v>0.66400000000000003</v>
      </c>
      <c r="DB2" s="238">
        <f>Parameters!C65</f>
        <v>0</v>
      </c>
      <c r="DC2" s="238">
        <f>Parameters!C66</f>
        <v>1</v>
      </c>
      <c r="DD2" s="236">
        <f>IF(Parameters!C67="PMT",1,0)</f>
        <v>1</v>
      </c>
      <c r="DE2" s="238">
        <f>IF(Parameters!C68="Yes",1,0)</f>
        <v>0</v>
      </c>
      <c r="DF2" s="238">
        <f>IF(Parameters!C69="Yes",1,0)</f>
        <v>0</v>
      </c>
      <c r="DG2" s="221">
        <f>Parameters!C70</f>
        <v>110.14</v>
      </c>
    </row>
    <row r="3">
      <c r="A3" s="236">
        <v>2</v>
      </c>
      <c r="B3" s="238">
        <f>IF(Parameters!D55="Yes",1,0)</f>
        <v>0</v>
      </c>
      <c r="C3" s="238" cm="1">
        <f t="array" ref="C3">_xlfn.IFS(Parameters!D54="e0",0,Parameters!D54="es",1,Parameters!D54="e1",2,Parameters!D54="e2",3)</f>
        <v>3</v>
      </c>
      <c r="D3" s="236">
        <f>Parameters!E23/'Uprating pmts'!$C$8</f>
        <v>91.17</v>
      </c>
      <c r="E3" s="236">
        <f>Parameters!E24/'Uprating pmts'!$C$8</f>
        <v>91.17</v>
      </c>
      <c r="F3" s="236">
        <f>Parameters!E25/'Uprating pmts'!$C$8</f>
        <v>136.49</v>
      </c>
      <c r="G3" s="221">
        <f>Parameters!E26/'Uprating pmts'!$C$8</f>
        <v>149.06</v>
      </c>
      <c r="H3" s="236">
        <f>Parameters!F23</f>
        <v>0</v>
      </c>
      <c r="I3" s="236">
        <f>Parameters!F24</f>
        <v>300</v>
      </c>
      <c r="J3" s="236">
        <f>Parameters!F25</f>
        <v>500</v>
      </c>
      <c r="K3" s="236">
        <f>Parameters!E28/'Uprating pmts'!$C$8</f>
        <v>91.17</v>
      </c>
      <c r="L3" s="236">
        <f>Parameters!E29/'Uprating pmts'!$C$8</f>
        <v>91.17</v>
      </c>
      <c r="M3" s="223">
        <f>Parameters!E30/'Uprating pmts'!$C$8</f>
        <v>136.49</v>
      </c>
      <c r="N3" s="223">
        <f>Parameters!E31/'Uprating pmts'!$C$8</f>
        <v>159.36000000000001</v>
      </c>
      <c r="O3" s="223">
        <f>Parameters!F28</f>
        <v>0</v>
      </c>
      <c r="P3" s="236">
        <f>Parameters!F29</f>
        <v>150</v>
      </c>
      <c r="Q3" s="236">
        <f>Parameters!F30</f>
        <v>250</v>
      </c>
      <c r="R3" s="238">
        <f>Parameters!D56</f>
        <v>148.94999999999999</v>
      </c>
      <c r="S3" s="238">
        <f>Parameters!E34/'Uprating pmts'!$C$8</f>
        <v>111.23</v>
      </c>
      <c r="T3" s="236">
        <f>Parameters!E35/'Uprating pmts'!$C$8</f>
        <v>111.23</v>
      </c>
      <c r="U3" s="223">
        <f>Parameters!E36/'Uprating pmts'!$C$8</f>
        <v>143.54</v>
      </c>
      <c r="V3" s="223">
        <f>Parameters!E37/'Uprating pmts'!$C$8</f>
        <v>150.22999999999999</v>
      </c>
      <c r="W3" s="223">
        <f>Parameters!F34</f>
        <v>0</v>
      </c>
      <c r="X3" s="236">
        <f>Parameters!F35</f>
        <v>100</v>
      </c>
      <c r="Y3" s="236">
        <f>Parameters!F36</f>
        <v>600</v>
      </c>
      <c r="Z3" s="236">
        <f>Parameters!E39/'Uprating pmts'!$C$8</f>
        <v>111.23</v>
      </c>
      <c r="AA3" s="236">
        <f>Parameters!E40/'Uprating pmts'!$C$8</f>
        <v>111.23</v>
      </c>
      <c r="AB3" s="223">
        <f>Parameters!E41/'Uprating pmts'!$C$8</f>
        <v>143.54</v>
      </c>
      <c r="AC3" s="223">
        <f>Parameters!E42/'Uprating pmts'!$C$8</f>
        <v>158.46</v>
      </c>
      <c r="AD3" s="223">
        <f>Parameters!F39</f>
        <v>0</v>
      </c>
      <c r="AE3" s="236">
        <f>Parameters!F40</f>
        <v>50</v>
      </c>
      <c r="AF3" s="236">
        <f>Parameters!F41</f>
        <v>300</v>
      </c>
      <c r="AG3" s="236">
        <f>Parameters!E44/'Uprating pmts'!$C$8</f>
        <v>144.44999999999999</v>
      </c>
      <c r="AH3" s="221">
        <f>Parameters!D47/'Uprating pmts'!$C$8</f>
        <v>134.01743090223758</v>
      </c>
      <c r="AI3" s="221">
        <f>Parameters!D48/'Uprating pmts'!$C$8</f>
        <v>152.93268110082869</v>
      </c>
      <c r="AJ3" s="237">
        <f>Parameters!D49</f>
        <v>-0.14114022385930769</v>
      </c>
      <c r="AK3" s="236">
        <f>Parameters!D50</f>
        <v>0.66400000000000003</v>
      </c>
      <c r="AL3" s="221">
        <f>Parameters!G6/'Uprating pmts'!$C$8</f>
        <v>641.59355555555555</v>
      </c>
      <c r="AM3" s="221">
        <f>Parameters!G7/'Uprating pmts'!$C$8</f>
        <v>771.7300251821863</v>
      </c>
      <c r="AN3" s="223">
        <f>Parameters!G8/'Uprating pmts'!$C$8</f>
        <v>922.80154137931049</v>
      </c>
      <c r="AO3" s="223">
        <f>Parameters!G8/'Uprating pmts'!$C$8</f>
        <v>922.80154137931049</v>
      </c>
      <c r="AP3" s="223">
        <f>Parameters!G10/'Uprating pmts'!$C$8</f>
        <v>720.61888834668605</v>
      </c>
      <c r="AQ3" s="223">
        <f>Parameters!G11/'Uprating pmts'!$C$8</f>
        <v>990.00039042128606</v>
      </c>
      <c r="AR3" s="223">
        <f>Parameters!G12/'Uprating pmts'!$C$8</f>
        <v>914.7102853394066</v>
      </c>
      <c r="AS3" s="223">
        <f>Parameters!G13/'Uprating pmts'!$C$8</f>
        <v>930.63511760587903</v>
      </c>
      <c r="AT3" s="236">
        <f>Parameters!F6/'Uprating pmts'!$C$8</f>
        <v>476.32255555555554</v>
      </c>
      <c r="AU3" s="238">
        <f>Parameters!F7/'Uprating pmts'!$C$8</f>
        <v>409.99941999999999</v>
      </c>
      <c r="AV3" s="238">
        <f>Parameters!F8/'Uprating pmts'!$C$8</f>
        <v>754.9995600000002</v>
      </c>
      <c r="AW3" s="238">
        <f>Parameters!F9/'Uprating pmts'!$C$8</f>
        <v>664.9997800000001</v>
      </c>
      <c r="AX3" s="238">
        <f>Parameters!F10/'Uprating pmts'!$C$8</f>
        <v>496.99964</v>
      </c>
      <c r="AY3" s="238">
        <f>Parameters!F11/'Uprating pmts'!$C$8</f>
        <v>990.00009999999997</v>
      </c>
      <c r="AZ3" s="238">
        <f>Parameters!F12/'Uprating pmts'!$C$8</f>
        <v>741.61842708898575</v>
      </c>
      <c r="BA3" s="238">
        <f>Parameters!F13/'Uprating pmts'!$C$8</f>
        <v>803.25932625288556</v>
      </c>
      <c r="BB3" s="236">
        <f>Parameters!D57</f>
        <v>14.5</v>
      </c>
      <c r="BC3" s="236">
        <f t="shared" ref="BC3:BK5" si="0">BC2</f>
        <v>1.0269999999999999</v>
      </c>
      <c r="BD3" s="236">
        <f t="shared" si="0"/>
        <v>1.026</v>
      </c>
      <c r="BE3" s="236">
        <f t="shared" si="0"/>
        <v>1.026</v>
      </c>
      <c r="BF3" s="236">
        <f t="shared" si="0"/>
        <v>1.0249999999999999</v>
      </c>
      <c r="BG3" s="236">
        <f t="shared" si="0"/>
        <v>1.022</v>
      </c>
      <c r="BH3" s="236">
        <f t="shared" si="0"/>
        <v>1.087</v>
      </c>
      <c r="BI3" s="221">
        <f t="shared" si="0"/>
        <v>1.2709923664122138</v>
      </c>
      <c r="BJ3" s="236">
        <f t="shared" si="0"/>
        <v>16485</v>
      </c>
      <c r="BK3" s="237">
        <f t="shared" si="0"/>
        <v>0</v>
      </c>
      <c r="BL3" s="237">
        <f t="shared" ref="BL3:BQ3" si="1">BL2</f>
        <v>1.087598304830781E-3</v>
      </c>
      <c r="BM3" s="237">
        <f t="shared" si="1"/>
        <v>0.69541003802725521</v>
      </c>
      <c r="BN3" s="237">
        <f t="shared" ref="BN3:BP5" si="2">BN2</f>
        <v>0</v>
      </c>
      <c r="BO3" s="237">
        <f t="shared" si="2"/>
        <v>4.6020710676254593E-2</v>
      </c>
      <c r="BP3" s="237">
        <f t="shared" si="2"/>
        <v>0.25748165299165937</v>
      </c>
      <c r="BQ3" s="237">
        <f t="shared" si="1"/>
        <v>0.81542444948493131</v>
      </c>
      <c r="BR3" s="237">
        <f t="shared" ref="BR3:BZ5" si="3">BR2</f>
        <v>0.17463517252183886</v>
      </c>
      <c r="BS3" s="237">
        <f t="shared" si="3"/>
        <v>0</v>
      </c>
      <c r="BT3" s="237">
        <f t="shared" si="3"/>
        <v>9.9403779932298528E-3</v>
      </c>
      <c r="BU3" s="238">
        <f t="shared" si="3"/>
        <v>532.86055555555561</v>
      </c>
      <c r="BV3" s="238">
        <f t="shared" si="3"/>
        <v>512.96374534412962</v>
      </c>
      <c r="BW3" s="238">
        <f t="shared" si="3"/>
        <v>628.66573859436699</v>
      </c>
      <c r="BX3" s="238">
        <f t="shared" si="3"/>
        <v>722.77840007283328</v>
      </c>
      <c r="BY3" s="238">
        <f t="shared" si="3"/>
        <v>553.05310007283322</v>
      </c>
      <c r="BZ3" s="238">
        <f t="shared" si="3"/>
        <v>715.00082159454496</v>
      </c>
      <c r="CA3" s="238">
        <f t="shared" ref="CA3:CF3" si="4">CA2</f>
        <v>476.32255555555554</v>
      </c>
      <c r="CB3" s="238">
        <f t="shared" si="4"/>
        <v>409.99941999999999</v>
      </c>
      <c r="CC3" s="238">
        <f t="shared" si="4"/>
        <v>610.00011500000005</v>
      </c>
      <c r="CD3" s="238">
        <f t="shared" si="4"/>
        <v>664.9997800000001</v>
      </c>
      <c r="CE3" s="238">
        <f t="shared" si="4"/>
        <v>496.99964</v>
      </c>
      <c r="CF3" s="238">
        <f t="shared" si="4"/>
        <v>715.00013999999999</v>
      </c>
      <c r="CG3" s="238">
        <f t="shared" ref="CG3:CH5" si="5">CG2</f>
        <v>620.64873092371693</v>
      </c>
      <c r="CH3" s="238">
        <f t="shared" si="5"/>
        <v>631.6178124180642</v>
      </c>
      <c r="CI3" s="237">
        <f t="shared" ref="CI3:CP3" si="6">CI2</f>
        <v>1.2587223584090572</v>
      </c>
      <c r="CJ3" s="237">
        <f t="shared" si="6"/>
        <v>1.0707779502057893</v>
      </c>
      <c r="CK3" s="237">
        <f t="shared" si="6"/>
        <v>1.1275894198799516</v>
      </c>
      <c r="CL3" s="237">
        <f t="shared" si="6"/>
        <v>1.059643427289314</v>
      </c>
      <c r="CM3" s="237">
        <f t="shared" si="6"/>
        <v>1.0596434272893138</v>
      </c>
      <c r="CN3" s="237">
        <f t="shared" si="6"/>
        <v>1.4669873645222327</v>
      </c>
      <c r="CO3" s="237">
        <f t="shared" si="6"/>
        <v>1.1190974036015877</v>
      </c>
      <c r="CP3" s="237">
        <f t="shared" si="6"/>
        <v>1.2117894527636806</v>
      </c>
      <c r="CQ3" s="237">
        <f t="shared" ref="CQ3:CX5" si="7">CQ2</f>
        <v>0.10610280571631739</v>
      </c>
      <c r="CR3" s="237">
        <f t="shared" si="7"/>
        <v>0.20072437141742724</v>
      </c>
      <c r="CS3" s="237">
        <f t="shared" si="7"/>
        <v>2.96908554872123E-2</v>
      </c>
      <c r="CT3" s="237">
        <f t="shared" si="7"/>
        <v>7.9939605371453976E-2</v>
      </c>
      <c r="CU3" s="237">
        <f t="shared" si="7"/>
        <v>0.10135276353292545</v>
      </c>
      <c r="CV3" s="237">
        <f t="shared" si="7"/>
        <v>9.5327798848060949E-7</v>
      </c>
      <c r="CW3" s="237">
        <f t="shared" si="7"/>
        <v>3.817092574171186E-2</v>
      </c>
      <c r="CX3" s="237">
        <f t="shared" si="7"/>
        <v>2.5530198087895705E-2</v>
      </c>
      <c r="CY3" s="223">
        <f t="shared" ref="CY3:DA5" si="8">CY2</f>
        <v>125.86190456</v>
      </c>
      <c r="CZ3" s="223">
        <f t="shared" si="8"/>
        <v>115.20399051449441</v>
      </c>
      <c r="DA3" s="237">
        <f t="shared" si="8"/>
        <v>0.66400000000000003</v>
      </c>
      <c r="DB3" s="238">
        <f>Parameters!D65</f>
        <v>0</v>
      </c>
      <c r="DC3" s="238">
        <f>Parameters!D66</f>
        <v>1</v>
      </c>
      <c r="DD3" s="236">
        <f>IF(Parameters!D67="PMT",1,0)</f>
        <v>1</v>
      </c>
      <c r="DE3" s="238">
        <f>IF(Parameters!D68="Yes",1,0)</f>
        <v>0</v>
      </c>
      <c r="DF3" s="238">
        <f>IF(Parameters!D69="Yes",1,0)</f>
        <v>0</v>
      </c>
      <c r="DG3" s="221">
        <f>Parameters!D70</f>
        <v>110.14</v>
      </c>
    </row>
    <row r="4">
      <c r="A4" s="236">
        <v>3</v>
      </c>
      <c r="B4" s="238">
        <f>IF(Parameters!E55="Yes",1,0)</f>
        <v>0</v>
      </c>
      <c r="C4" s="238" cm="1">
        <f t="array" ref="C4">_xlfn.IFS(Parameters!E54="e0",0,Parameters!E54="es",1,Parameters!E54="e1",2,Parameters!E54="e2",3)</f>
        <v>3</v>
      </c>
      <c r="D4" s="236">
        <f>Parameters!G23/'Uprating pmts'!$C$8</f>
        <v>91.17</v>
      </c>
      <c r="E4" s="236">
        <f>Parameters!G24/'Uprating pmts'!$C$8</f>
        <v>91.17</v>
      </c>
      <c r="F4" s="236">
        <f>Parameters!G25/'Uprating pmts'!$C$8</f>
        <v>136.49</v>
      </c>
      <c r="G4" s="221">
        <f>Parameters!G26/'Uprating pmts'!$C$8</f>
        <v>149.06</v>
      </c>
      <c r="H4" s="236">
        <f>Parameters!H23</f>
        <v>0</v>
      </c>
      <c r="I4" s="236">
        <f>Parameters!H24</f>
        <v>300</v>
      </c>
      <c r="J4" s="236">
        <f>Parameters!H25</f>
        <v>500</v>
      </c>
      <c r="K4" s="236">
        <f>Parameters!G28/'Uprating pmts'!$C$8</f>
        <v>91.17</v>
      </c>
      <c r="L4" s="236">
        <f>Parameters!G29/'Uprating pmts'!$C$8</f>
        <v>91.17</v>
      </c>
      <c r="M4" s="223">
        <f>Parameters!G30/'Uprating pmts'!$C$8</f>
        <v>136.49</v>
      </c>
      <c r="N4" s="223">
        <f>Parameters!G31/'Uprating pmts'!$C$8</f>
        <v>159.36000000000001</v>
      </c>
      <c r="O4" s="223">
        <f>Parameters!H28</f>
        <v>0</v>
      </c>
      <c r="P4" s="236">
        <f>Parameters!H29</f>
        <v>150</v>
      </c>
      <c r="Q4" s="236">
        <f>Parameters!H30</f>
        <v>250</v>
      </c>
      <c r="R4" s="238">
        <f>Parameters!E56</f>
        <v>144.22499999999999</v>
      </c>
      <c r="S4" s="238">
        <f>Parameters!G34/'Uprating pmts'!$C$8</f>
        <v>111.23</v>
      </c>
      <c r="T4" s="236">
        <f>Parameters!G35/'Uprating pmts'!$C$8</f>
        <v>111.23</v>
      </c>
      <c r="U4" s="223">
        <f>Parameters!G36/'Uprating pmts'!$C$8</f>
        <v>143.54</v>
      </c>
      <c r="V4" s="223">
        <f>Parameters!G37/'Uprating pmts'!$C$8</f>
        <v>150.22999999999999</v>
      </c>
      <c r="W4" s="223">
        <f>Parameters!H34</f>
        <v>0</v>
      </c>
      <c r="X4" s="236">
        <f>Parameters!H35</f>
        <v>100</v>
      </c>
      <c r="Y4" s="236">
        <f>Parameters!H36</f>
        <v>600</v>
      </c>
      <c r="Z4" s="236">
        <f>Parameters!G39/'Uprating pmts'!$C$8</f>
        <v>111.23</v>
      </c>
      <c r="AA4" s="236">
        <f>Parameters!G40/'Uprating pmts'!$C$8</f>
        <v>111.23</v>
      </c>
      <c r="AB4" s="223">
        <f>Parameters!G41/'Uprating pmts'!$C$8</f>
        <v>143.54</v>
      </c>
      <c r="AC4" s="223">
        <f>Parameters!G42/'Uprating pmts'!$C$8</f>
        <v>158.46</v>
      </c>
      <c r="AD4" s="223">
        <f>Parameters!H39</f>
        <v>0</v>
      </c>
      <c r="AE4" s="236">
        <f>Parameters!H40</f>
        <v>50</v>
      </c>
      <c r="AF4" s="236">
        <f>Parameters!H41</f>
        <v>300</v>
      </c>
      <c r="AG4" s="236">
        <f>Parameters!G44/'Uprating pmts'!$C$8</f>
        <v>144.44999999999999</v>
      </c>
      <c r="AH4" s="221">
        <f>Parameters!E47/'Uprating pmts'!$C$8</f>
        <v>129.83044545111881</v>
      </c>
      <c r="AI4" s="221">
        <f>Parameters!E48/'Uprating pmts'!$C$8</f>
        <v>152.93268110082869</v>
      </c>
      <c r="AJ4" s="237">
        <f>Parameters!E49</f>
        <v>-0.17794158811854249</v>
      </c>
      <c r="AK4" s="236">
        <f>Parameters!E50</f>
        <v>0.66400000000000003</v>
      </c>
      <c r="AL4" s="221">
        <f>Parameters!J6/'Uprating pmts'!$C$8</f>
        <v>641.59355555555555</v>
      </c>
      <c r="AM4" s="221">
        <f>Parameters!J7/'Uprating pmts'!$C$8</f>
        <v>771.7300251821863</v>
      </c>
      <c r="AN4" s="223">
        <f>Parameters!J8/'Uprating pmts'!$C$8</f>
        <v>922.80154137931049</v>
      </c>
      <c r="AO4" s="223">
        <f>Parameters!J8/'Uprating pmts'!$C$8</f>
        <v>922.80154137931049</v>
      </c>
      <c r="AP4" s="223">
        <f>Parameters!J10/'Uprating pmts'!$C$8</f>
        <v>720.61888834668605</v>
      </c>
      <c r="AQ4" s="223">
        <f>Parameters!J11/'Uprating pmts'!$C$8</f>
        <v>990.00039042128606</v>
      </c>
      <c r="AR4" s="223">
        <f>Parameters!J12/'Uprating pmts'!$C$8</f>
        <v>914.7102853394066</v>
      </c>
      <c r="AS4" s="223">
        <f>Parameters!J13/'Uprating pmts'!$C$8</f>
        <v>930.63511760587903</v>
      </c>
      <c r="AT4" s="236">
        <f>Parameters!I6/'Uprating pmts'!$C$8</f>
        <v>476.32255555555554</v>
      </c>
      <c r="AU4" s="238">
        <f>Parameters!I7/'Uprating pmts'!$C$8</f>
        <v>409.99941999999999</v>
      </c>
      <c r="AV4" s="238">
        <f>Parameters!I8/'Uprating pmts'!$C$8</f>
        <v>754.9995600000002</v>
      </c>
      <c r="AW4" s="238">
        <f>Parameters!I9/'Uprating pmts'!$C$8</f>
        <v>664.9997800000001</v>
      </c>
      <c r="AX4" s="238">
        <f>Parameters!I10/'Uprating pmts'!$C$8</f>
        <v>496.99964</v>
      </c>
      <c r="AY4" s="238">
        <f>Parameters!I11/'Uprating pmts'!$C$8</f>
        <v>990.00009999999997</v>
      </c>
      <c r="AZ4" s="238">
        <f>Parameters!I12/'Uprating pmts'!$C$8</f>
        <v>741.61842708898575</v>
      </c>
      <c r="BA4" s="238">
        <f>Parameters!I13/'Uprating pmts'!$C$8</f>
        <v>803.25932625288556</v>
      </c>
      <c r="BB4" s="236">
        <f>Parameters!E57</f>
        <v>14.5</v>
      </c>
      <c r="BC4" s="236">
        <f t="shared" si="0"/>
        <v>1.0269999999999999</v>
      </c>
      <c r="BD4" s="236">
        <f t="shared" si="0"/>
        <v>1.026</v>
      </c>
      <c r="BE4" s="236">
        <f t="shared" si="0"/>
        <v>1.026</v>
      </c>
      <c r="BF4" s="236">
        <f t="shared" si="0"/>
        <v>1.0249999999999999</v>
      </c>
      <c r="BG4" s="236">
        <f t="shared" si="0"/>
        <v>1.022</v>
      </c>
      <c r="BH4" s="236">
        <f t="shared" si="0"/>
        <v>1.087</v>
      </c>
      <c r="BI4" s="221">
        <f t="shared" si="0"/>
        <v>1.2709923664122138</v>
      </c>
      <c r="BJ4" s="236">
        <f t="shared" si="0"/>
        <v>16485</v>
      </c>
      <c r="BK4" s="237">
        <f t="shared" si="0"/>
        <v>0</v>
      </c>
      <c r="BL4" s="237">
        <f>BL3</f>
        <v>1.087598304830781E-3</v>
      </c>
      <c r="BM4" s="237">
        <f>BM3</f>
        <v>0.69541003802725521</v>
      </c>
      <c r="BN4" s="237">
        <f t="shared" si="2"/>
        <v>0</v>
      </c>
      <c r="BO4" s="237">
        <f t="shared" si="2"/>
        <v>4.6020710676254593E-2</v>
      </c>
      <c r="BP4" s="237">
        <f t="shared" si="2"/>
        <v>0.25748165299165937</v>
      </c>
      <c r="BQ4" s="237">
        <f>BQ3</f>
        <v>0.81542444948493131</v>
      </c>
      <c r="BR4" s="237">
        <f t="shared" si="3"/>
        <v>0.17463517252183886</v>
      </c>
      <c r="BS4" s="237">
        <f t="shared" si="3"/>
        <v>0</v>
      </c>
      <c r="BT4" s="237">
        <f t="shared" si="3"/>
        <v>9.9403779932298528E-3</v>
      </c>
      <c r="BU4" s="238">
        <f t="shared" si="3"/>
        <v>532.86055555555561</v>
      </c>
      <c r="BV4" s="238">
        <f t="shared" si="3"/>
        <v>512.96374534412962</v>
      </c>
      <c r="BW4" s="238">
        <f t="shared" si="3"/>
        <v>628.66573859436699</v>
      </c>
      <c r="BX4" s="238">
        <f t="shared" si="3"/>
        <v>722.77840007283328</v>
      </c>
      <c r="BY4" s="238">
        <f t="shared" si="3"/>
        <v>553.05310007283322</v>
      </c>
      <c r="BZ4" s="238">
        <f t="shared" si="3"/>
        <v>715.00082159454496</v>
      </c>
      <c r="CA4" s="238">
        <f t="shared" ref="CA4:CF4" si="9">CA3</f>
        <v>476.32255555555554</v>
      </c>
      <c r="CB4" s="238">
        <f t="shared" si="9"/>
        <v>409.99941999999999</v>
      </c>
      <c r="CC4" s="238">
        <f t="shared" si="9"/>
        <v>610.00011500000005</v>
      </c>
      <c r="CD4" s="238">
        <f t="shared" si="9"/>
        <v>664.9997800000001</v>
      </c>
      <c r="CE4" s="238">
        <f t="shared" si="9"/>
        <v>496.99964</v>
      </c>
      <c r="CF4" s="238">
        <f t="shared" si="9"/>
        <v>715.00013999999999</v>
      </c>
      <c r="CG4" s="238">
        <f t="shared" si="5"/>
        <v>620.64873092371693</v>
      </c>
      <c r="CH4" s="238">
        <f t="shared" si="5"/>
        <v>631.6178124180642</v>
      </c>
      <c r="CI4" s="237">
        <f t="shared" ref="CI4:CP5" si="10">CI3</f>
        <v>1.2587223584090572</v>
      </c>
      <c r="CJ4" s="237">
        <f t="shared" si="10"/>
        <v>1.0707779502057893</v>
      </c>
      <c r="CK4" s="237">
        <f t="shared" si="10"/>
        <v>1.1275894198799516</v>
      </c>
      <c r="CL4" s="237">
        <f t="shared" si="10"/>
        <v>1.059643427289314</v>
      </c>
      <c r="CM4" s="237">
        <f t="shared" si="10"/>
        <v>1.0596434272893138</v>
      </c>
      <c r="CN4" s="237">
        <f t="shared" si="10"/>
        <v>1.4669873645222327</v>
      </c>
      <c r="CO4" s="237">
        <f t="shared" si="10"/>
        <v>1.1190974036015877</v>
      </c>
      <c r="CP4" s="237">
        <f t="shared" si="10"/>
        <v>1.2117894527636806</v>
      </c>
      <c r="CQ4" s="237">
        <f t="shared" si="7"/>
        <v>0.10610280571631739</v>
      </c>
      <c r="CR4" s="237">
        <f t="shared" si="7"/>
        <v>0.20072437141742724</v>
      </c>
      <c r="CS4" s="237">
        <f t="shared" si="7"/>
        <v>2.96908554872123E-2</v>
      </c>
      <c r="CT4" s="237">
        <f t="shared" si="7"/>
        <v>7.9939605371453976E-2</v>
      </c>
      <c r="CU4" s="237">
        <f t="shared" si="7"/>
        <v>0.10135276353292545</v>
      </c>
      <c r="CV4" s="237">
        <f t="shared" si="7"/>
        <v>9.5327798848060949E-7</v>
      </c>
      <c r="CW4" s="237">
        <f t="shared" si="7"/>
        <v>3.817092574171186E-2</v>
      </c>
      <c r="CX4" s="237">
        <f t="shared" si="7"/>
        <v>2.5530198087895705E-2</v>
      </c>
      <c r="CY4" s="223">
        <f t="shared" si="8"/>
        <v>125.86190456</v>
      </c>
      <c r="CZ4" s="223">
        <f t="shared" si="8"/>
        <v>115.20399051449441</v>
      </c>
      <c r="DA4" s="237">
        <f t="shared" si="8"/>
        <v>0.66400000000000003</v>
      </c>
      <c r="DB4" s="238">
        <f>Parameters!E65</f>
        <v>0</v>
      </c>
      <c r="DC4" s="238">
        <f>Parameters!E66</f>
        <v>1</v>
      </c>
      <c r="DD4" s="236">
        <f>IF(Parameters!E67="PMT",1,0)</f>
        <v>1</v>
      </c>
      <c r="DE4" s="238">
        <f>IF(Parameters!E68="Yes",1,0)</f>
        <v>0</v>
      </c>
      <c r="DF4" s="238">
        <f>IF(Parameters!E69="Yes",1,0)</f>
        <v>0</v>
      </c>
      <c r="DG4" s="221">
        <f>Parameters!E70</f>
        <v>110.14</v>
      </c>
    </row>
    <row r="5">
      <c r="A5" s="236">
        <v>4</v>
      </c>
      <c r="B5" s="238">
        <f>IF(Parameters!F55="Yes",1,0)</f>
        <v>0</v>
      </c>
      <c r="C5" s="238" cm="1">
        <f t="array" ref="C5">_xlfn.IFS(Parameters!F54="e0",0,Parameters!F54="es",1,Parameters!F54="e1",2,Parameters!F54="e2",3)</f>
        <v>3</v>
      </c>
      <c r="D5" s="236">
        <f>Parameters!I23/'Uprating pmts'!$C$8</f>
        <v>91.17</v>
      </c>
      <c r="E5" s="236">
        <f>Parameters!I24/'Uprating pmts'!$C$8</f>
        <v>91.17</v>
      </c>
      <c r="F5" s="236">
        <f>Parameters!I25/'Uprating pmts'!$C$8</f>
        <v>136.49</v>
      </c>
      <c r="G5" s="221">
        <f>Parameters!I26/'Uprating pmts'!$C$8</f>
        <v>149.06</v>
      </c>
      <c r="H5" s="236">
        <f>Parameters!J23</f>
        <v>0</v>
      </c>
      <c r="I5" s="236">
        <f>Parameters!J24</f>
        <v>300</v>
      </c>
      <c r="J5" s="236">
        <f>Parameters!J25</f>
        <v>500</v>
      </c>
      <c r="K5" s="236">
        <f>Parameters!I28/'Uprating pmts'!$C$8</f>
        <v>91.17</v>
      </c>
      <c r="L5" s="236">
        <f>Parameters!I29/'Uprating pmts'!$C$8</f>
        <v>91.17</v>
      </c>
      <c r="M5" s="223">
        <f>Parameters!I30/'Uprating pmts'!$C$8</f>
        <v>136.49</v>
      </c>
      <c r="N5" s="223">
        <f>Parameters!I31/'Uprating pmts'!$C$8</f>
        <v>159.36000000000001</v>
      </c>
      <c r="O5" s="223">
        <f>Parameters!J28</f>
        <v>0</v>
      </c>
      <c r="P5" s="236">
        <f>Parameters!J29</f>
        <v>150</v>
      </c>
      <c r="Q5" s="236">
        <f>Parameters!J30</f>
        <v>250</v>
      </c>
      <c r="R5" s="238">
        <f>Parameters!F56</f>
        <v>139.5</v>
      </c>
      <c r="S5" s="238">
        <f>Parameters!I34/'Uprating pmts'!$C$8</f>
        <v>111.23</v>
      </c>
      <c r="T5" s="236">
        <f>Parameters!I35/'Uprating pmts'!$C$8</f>
        <v>111.23</v>
      </c>
      <c r="U5" s="223">
        <f>Parameters!I36/'Uprating pmts'!$C$8</f>
        <v>143.54</v>
      </c>
      <c r="V5" s="223">
        <f>Parameters!I37/'Uprating pmts'!$C$8</f>
        <v>150.22999999999999</v>
      </c>
      <c r="W5" s="223">
        <f>Parameters!J34</f>
        <v>0</v>
      </c>
      <c r="X5" s="236">
        <f>Parameters!J35</f>
        <v>100</v>
      </c>
      <c r="Y5" s="236">
        <f>Parameters!J36</f>
        <v>600</v>
      </c>
      <c r="Z5" s="236">
        <f>Parameters!I39/'Uprating pmts'!$C$8</f>
        <v>111.23</v>
      </c>
      <c r="AA5" s="236">
        <f>Parameters!I40/'Uprating pmts'!$C$8</f>
        <v>111.23</v>
      </c>
      <c r="AB5" s="223">
        <f>Parameters!I41/'Uprating pmts'!$C$8</f>
        <v>143.54</v>
      </c>
      <c r="AC5" s="223">
        <f>Parameters!I42/'Uprating pmts'!$C$8</f>
        <v>158.46</v>
      </c>
      <c r="AD5" s="223">
        <f>Parameters!J39</f>
        <v>0</v>
      </c>
      <c r="AE5" s="236">
        <f>Parameters!J40</f>
        <v>50</v>
      </c>
      <c r="AF5" s="236">
        <f>Parameters!J41</f>
        <v>300</v>
      </c>
      <c r="AG5" s="236">
        <f>Parameters!I44/'Uprating pmts'!$C$8</f>
        <v>144.44999999999999</v>
      </c>
      <c r="AH5" s="221">
        <f>Parameters!F47/'Uprating pmts'!$C$8</f>
        <v>125.64346</v>
      </c>
      <c r="AI5" s="221">
        <f>Parameters!F48/'Uprating pmts'!$C$8</f>
        <v>152.93268110082869</v>
      </c>
      <c r="AJ5" s="237">
        <f>Parameters!F49</f>
        <v>-0.21719571476962415</v>
      </c>
      <c r="AK5" s="236">
        <f>Parameters!F50</f>
        <v>0.66400000000000003</v>
      </c>
      <c r="AL5" s="221">
        <f>Parameters!M6/'Uprating pmts'!$C$8</f>
        <v>641.59355555555555</v>
      </c>
      <c r="AM5" s="221">
        <f>Parameters!M7/'Uprating pmts'!$C$8</f>
        <v>771.7300251821863</v>
      </c>
      <c r="AN5" s="223">
        <f>Parameters!M8/'Uprating pmts'!$C$8</f>
        <v>922.80154137931049</v>
      </c>
      <c r="AO5" s="223">
        <f>Parameters!M8/'Uprating pmts'!$C$8</f>
        <v>922.80154137931049</v>
      </c>
      <c r="AP5" s="223">
        <f>Parameters!M10/'Uprating pmts'!$C$8</f>
        <v>720.61888834668605</v>
      </c>
      <c r="AQ5" s="223">
        <f>Parameters!M11/'Uprating pmts'!$C$8</f>
        <v>990.00039042128606</v>
      </c>
      <c r="AR5" s="223">
        <f>Parameters!M12/'Uprating pmts'!$C$8</f>
        <v>914.7102853394066</v>
      </c>
      <c r="AS5" s="223">
        <f>Parameters!M13/'Uprating pmts'!$C$8</f>
        <v>930.63511760587903</v>
      </c>
      <c r="AT5" s="236">
        <f>Parameters!L6/'Uprating pmts'!$C$8</f>
        <v>476.32255555555554</v>
      </c>
      <c r="AU5" s="238">
        <f>Parameters!L7/'Uprating pmts'!$C$8</f>
        <v>409.99941999999999</v>
      </c>
      <c r="AV5" s="238">
        <f>Parameters!L8/'Uprating pmts'!$C$8</f>
        <v>754.9995600000002</v>
      </c>
      <c r="AW5" s="238">
        <f>Parameters!L9/'Uprating pmts'!$C$8</f>
        <v>664.9997800000001</v>
      </c>
      <c r="AX5" s="238">
        <f>Parameters!L10/'Uprating pmts'!$C$8</f>
        <v>496.99964</v>
      </c>
      <c r="AY5" s="238">
        <f>Parameters!L11/'Uprating pmts'!$C$8</f>
        <v>990.00009999999997</v>
      </c>
      <c r="AZ5" s="238">
        <f>Parameters!L12/'Uprating pmts'!$C$8</f>
        <v>741.61842708898575</v>
      </c>
      <c r="BA5" s="238">
        <f>Parameters!L13/'Uprating pmts'!$C$8</f>
        <v>803.25932625288556</v>
      </c>
      <c r="BB5" s="236">
        <f>Parameters!F57</f>
        <v>14.5</v>
      </c>
      <c r="BC5" s="236">
        <f t="shared" si="0"/>
        <v>1.0269999999999999</v>
      </c>
      <c r="BD5" s="236">
        <f t="shared" si="0"/>
        <v>1.026</v>
      </c>
      <c r="BE5" s="236">
        <f t="shared" si="0"/>
        <v>1.026</v>
      </c>
      <c r="BF5" s="236">
        <f t="shared" si="0"/>
        <v>1.0249999999999999</v>
      </c>
      <c r="BG5" s="236">
        <f t="shared" si="0"/>
        <v>1.022</v>
      </c>
      <c r="BH5" s="236">
        <f t="shared" si="0"/>
        <v>1.087</v>
      </c>
      <c r="BI5" s="221">
        <f t="shared" si="0"/>
        <v>1.2709923664122138</v>
      </c>
      <c r="BJ5" s="236">
        <f t="shared" si="0"/>
        <v>16485</v>
      </c>
      <c r="BK5" s="237">
        <f t="shared" si="0"/>
        <v>0</v>
      </c>
      <c r="BL5" s="237">
        <f>BL4</f>
        <v>1.087598304830781E-3</v>
      </c>
      <c r="BM5" s="237">
        <f>BM4</f>
        <v>0.69541003802725521</v>
      </c>
      <c r="BN5" s="237">
        <f t="shared" si="2"/>
        <v>0</v>
      </c>
      <c r="BO5" s="237">
        <f t="shared" si="2"/>
        <v>4.6020710676254593E-2</v>
      </c>
      <c r="BP5" s="237">
        <f t="shared" si="2"/>
        <v>0.25748165299165937</v>
      </c>
      <c r="BQ5" s="237">
        <f>BQ4</f>
        <v>0.81542444948493131</v>
      </c>
      <c r="BR5" s="237">
        <f t="shared" si="3"/>
        <v>0.17463517252183886</v>
      </c>
      <c r="BS5" s="237">
        <f t="shared" si="3"/>
        <v>0</v>
      </c>
      <c r="BT5" s="237">
        <f t="shared" si="3"/>
        <v>9.9403779932298528E-3</v>
      </c>
      <c r="BU5" s="238">
        <f t="shared" si="3"/>
        <v>532.86055555555561</v>
      </c>
      <c r="BV5" s="238">
        <f t="shared" si="3"/>
        <v>512.96374534412962</v>
      </c>
      <c r="BW5" s="238">
        <f t="shared" si="3"/>
        <v>628.66573859436699</v>
      </c>
      <c r="BX5" s="238">
        <f t="shared" si="3"/>
        <v>722.77840007283328</v>
      </c>
      <c r="BY5" s="238">
        <f t="shared" si="3"/>
        <v>553.05310007283322</v>
      </c>
      <c r="BZ5" s="238">
        <f t="shared" si="3"/>
        <v>715.00082159454496</v>
      </c>
      <c r="CA5" s="238">
        <f t="shared" ref="CA5:CF5" si="11">CA4</f>
        <v>476.32255555555554</v>
      </c>
      <c r="CB5" s="238">
        <f t="shared" si="11"/>
        <v>409.99941999999999</v>
      </c>
      <c r="CC5" s="238">
        <f t="shared" si="11"/>
        <v>610.00011500000005</v>
      </c>
      <c r="CD5" s="238">
        <f t="shared" si="11"/>
        <v>664.9997800000001</v>
      </c>
      <c r="CE5" s="238">
        <f t="shared" si="11"/>
        <v>496.99964</v>
      </c>
      <c r="CF5" s="238">
        <f t="shared" si="11"/>
        <v>715.00013999999999</v>
      </c>
      <c r="CG5" s="238">
        <f t="shared" si="5"/>
        <v>620.64873092371693</v>
      </c>
      <c r="CH5" s="238">
        <f t="shared" si="5"/>
        <v>631.6178124180642</v>
      </c>
      <c r="CI5" s="237">
        <f t="shared" si="10"/>
        <v>1.2587223584090572</v>
      </c>
      <c r="CJ5" s="237">
        <f t="shared" si="10"/>
        <v>1.0707779502057893</v>
      </c>
      <c r="CK5" s="237">
        <f t="shared" si="10"/>
        <v>1.1275894198799516</v>
      </c>
      <c r="CL5" s="237">
        <f t="shared" si="10"/>
        <v>1.059643427289314</v>
      </c>
      <c r="CM5" s="237">
        <f t="shared" si="10"/>
        <v>1.0596434272893138</v>
      </c>
      <c r="CN5" s="237">
        <f t="shared" si="10"/>
        <v>1.4669873645222327</v>
      </c>
      <c r="CO5" s="237">
        <f t="shared" si="10"/>
        <v>1.1190974036015877</v>
      </c>
      <c r="CP5" s="237">
        <f t="shared" si="10"/>
        <v>1.2117894527636806</v>
      </c>
      <c r="CQ5" s="237">
        <f t="shared" si="7"/>
        <v>0.10610280571631739</v>
      </c>
      <c r="CR5" s="237">
        <f t="shared" si="7"/>
        <v>0.20072437141742724</v>
      </c>
      <c r="CS5" s="237">
        <f t="shared" si="7"/>
        <v>2.96908554872123E-2</v>
      </c>
      <c r="CT5" s="237">
        <f t="shared" si="7"/>
        <v>7.9939605371453976E-2</v>
      </c>
      <c r="CU5" s="237">
        <f t="shared" si="7"/>
        <v>0.10135276353292545</v>
      </c>
      <c r="CV5" s="237">
        <f t="shared" si="7"/>
        <v>9.5327798848060949E-7</v>
      </c>
      <c r="CW5" s="237">
        <f t="shared" si="7"/>
        <v>3.817092574171186E-2</v>
      </c>
      <c r="CX5" s="237">
        <f t="shared" si="7"/>
        <v>2.5530198087895705E-2</v>
      </c>
      <c r="CY5" s="223">
        <f t="shared" si="8"/>
        <v>125.86190456</v>
      </c>
      <c r="CZ5" s="223">
        <f t="shared" si="8"/>
        <v>115.20399051449441</v>
      </c>
      <c r="DA5" s="237">
        <f t="shared" si="8"/>
        <v>0.66400000000000003</v>
      </c>
      <c r="DB5" s="238">
        <f>Parameters!F65</f>
        <v>0</v>
      </c>
      <c r="DC5" s="238">
        <f>Parameters!F66</f>
        <v>1</v>
      </c>
      <c r="DD5" s="236">
        <f>IF(Parameters!F67="PMT",1,0)</f>
        <v>1</v>
      </c>
      <c r="DE5" s="238">
        <f>IF(Parameters!F68="Yes",1,0)</f>
        <v>0</v>
      </c>
      <c r="DF5" s="238">
        <f>IF(Parameters!F69="Yes",1,0)</f>
        <v>0</v>
      </c>
      <c r="DG5" s="221">
        <f>Parameters!F70</f>
        <v>110.14</v>
      </c>
    </row>
    <row r="6">
      <c r="BJ6" s="234"/>
      <c r="BK6" s="234"/>
      <c r="BL6" s="234"/>
      <c r="BM6" s="234"/>
      <c r="BN6" s="236"/>
      <c r="BO6" s="236"/>
      <c r="BP6" s="236"/>
      <c r="BQ6" s="236"/>
      <c r="BR6" s="236"/>
      <c r="BS6" s="236"/>
      <c r="BT6" s="236"/>
      <c r="BU6" s="236"/>
      <c r="BV6" s="236"/>
      <c r="BW6" s="236"/>
      <c r="BX6" s="236"/>
      <c r="CJ6" s="236"/>
      <c r="CK6" s="236"/>
      <c r="CL6" s="236"/>
      <c r="CM6" s="236"/>
      <c r="CN6" s="236"/>
      <c r="CO6" s="236"/>
      <c r="CP6" s="236"/>
      <c r="CR6" s="236"/>
      <c r="CS6" s="236"/>
      <c r="CT6" s="236"/>
    </row>
    <row r="7">
      <c r="BJ7" s="234"/>
      <c r="BK7" s="234"/>
      <c r="BL7" s="234"/>
      <c r="BM7" s="234"/>
      <c r="BN7" s="236"/>
      <c r="BO7" s="236"/>
      <c r="BP7" s="236"/>
      <c r="BQ7" s="236"/>
      <c r="BR7" s="236"/>
      <c r="BS7" s="236"/>
      <c r="BT7" s="236"/>
      <c r="BV7" s="236"/>
      <c r="BW7" s="236"/>
      <c r="BX7" s="236"/>
      <c r="CJ7" s="236"/>
      <c r="CK7" s="236"/>
      <c r="CL7" s="236"/>
      <c r="CM7" s="236"/>
      <c r="CN7" s="236"/>
      <c r="CO7" s="236"/>
      <c r="CP7" s="236"/>
      <c r="CR7" s="236"/>
      <c r="CS7" s="236"/>
      <c r="CT7" s="236"/>
    </row>
    <row r="8">
      <c r="BJ8" s="234"/>
      <c r="BK8" s="234"/>
      <c r="BL8" s="234"/>
      <c r="BM8" s="234"/>
      <c r="BN8" s="236"/>
      <c r="BO8" s="236"/>
      <c r="BP8" s="236"/>
      <c r="BQ8" s="236"/>
      <c r="BR8" s="236"/>
      <c r="BS8" s="236"/>
      <c r="BT8" s="236"/>
      <c r="BV8" s="236"/>
      <c r="BW8" s="236"/>
      <c r="BX8" s="236"/>
      <c r="CA8" s="238"/>
      <c r="CJ8" s="236"/>
      <c r="CK8" s="236"/>
      <c r="CL8" s="236"/>
      <c r="CM8" s="236"/>
      <c r="CN8" s="236"/>
      <c r="CO8" s="236"/>
      <c r="CP8" s="236"/>
      <c r="CR8" s="236"/>
      <c r="CS8" s="236"/>
      <c r="CT8" s="236"/>
    </row>
    <row r="9">
      <c r="BJ9" s="234"/>
      <c r="BK9" s="234"/>
      <c r="BL9" s="234"/>
      <c r="BM9" s="234"/>
      <c r="BN9" s="236"/>
      <c r="BO9" s="236"/>
      <c r="BP9" s="236"/>
      <c r="BQ9" s="236"/>
      <c r="BR9" s="236"/>
      <c r="BS9" s="236"/>
      <c r="BT9" s="236"/>
      <c r="BV9" s="236"/>
      <c r="BW9" s="236"/>
      <c r="BX9" s="236"/>
      <c r="CA9" s="238"/>
      <c r="CJ9" s="236"/>
      <c r="CK9" s="236"/>
      <c r="CL9" s="236"/>
      <c r="CM9" s="236"/>
      <c r="CN9" s="236"/>
      <c r="CO9" s="236"/>
      <c r="CP9" s="236"/>
      <c r="CR9" s="236"/>
      <c r="CS9" s="236"/>
      <c r="CT9" s="236"/>
    </row>
    <row r="10">
      <c r="BJ10" s="234"/>
      <c r="BK10" s="234"/>
      <c r="BL10" s="234"/>
      <c r="BM10" s="234"/>
      <c r="BN10" s="234"/>
      <c r="BO10" s="234"/>
      <c r="BP10" s="234"/>
      <c r="BQ10" s="234"/>
      <c r="BR10" s="234"/>
      <c r="BS10" s="234"/>
      <c r="BT10" s="234"/>
      <c r="CA10" s="238"/>
      <c r="CI10" s="515"/>
    </row>
    <row r="11">
      <c r="BJ11" s="234"/>
      <c r="BK11" s="234"/>
      <c r="BL11" s="234"/>
      <c r="BM11" s="234"/>
      <c r="BN11" s="234"/>
      <c r="BO11" s="234"/>
      <c r="BP11" s="234"/>
      <c r="BQ11" s="234"/>
      <c r="BS11" s="234"/>
      <c r="BT11" s="234"/>
      <c r="CA11" s="238"/>
      <c r="CI11" s="515"/>
      <c r="DB11" s="697"/>
    </row>
    <row r="12">
      <c r="CA12" s="238"/>
      <c r="CI12" s="515"/>
      <c r="DB12" s="697"/>
    </row>
    <row r="13">
      <c r="CA13" s="238"/>
      <c r="CI13" s="515"/>
      <c r="DB13" s="697"/>
    </row>
    <row r="14">
      <c r="CI14" s="515"/>
      <c r="DB14" s="697"/>
    </row>
    <row r="15">
      <c r="CI15" s="515"/>
    </row>
    <row r="16">
      <c r="CI16" s="515"/>
    </row>
    <row r="17">
      <c r="BU17" s="234"/>
      <c r="CI17" s="515"/>
    </row>
    <row r="18">
      <c r="BU18" s="234"/>
      <c r="CI18" s="515"/>
    </row>
    <row r="19">
      <c r="BU19" s="234"/>
    </row>
    <row r="20">
      <c r="BU20" s="234"/>
    </row>
    <row r="21">
      <c r="BU21" s="234"/>
    </row>
    <row r="22">
      <c r="BU22" s="234"/>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5" zoomScale="85" zoomScaleNormal="85" workbookViewId="0">
      <selection activeCell="Q19" sqref="Q19"/>
    </sheetView>
  </sheetViews>
  <sheetFormatPr baseColWidth="10" defaultColWidth="11.44140625" defaultRowHeight="14.4"/>
  <cols>
    <col min="11" max="11" width="10.33203125" customWidth="true"/>
    <col min="12" max="12" width="12" bestFit="true" customWidth="true"/>
    <col min="13" max="13" width="12.88671875" customWidth="true"/>
    <col min="14" max="14" width="9.44140625" customWidth="true"/>
    <col min="15" max="15" width="10.33203125" bestFit="true" customWidth="true"/>
    <col min="16" max="16" width="12.88671875" customWidth="true"/>
    <col min="17" max="17" width="9.44140625" customWidth="true"/>
    <col min="18" max="18" width="10.33203125" bestFit="true" customWidth="true"/>
    <col min="19" max="19" width="12.88671875" customWidth="true"/>
    <col min="20" max="20" width="9.44140625" customWidth="true"/>
    <col min="21" max="21" width="10.33203125" bestFit="true" customWidth="true"/>
    <col min="22" max="22" width="12.88671875" customWidth="true"/>
    <col min="23" max="23" width="9.44140625" customWidth="true"/>
  </cols>
  <sheetData>
    <row r="1">
      <c r="L1" s="873" t="str">
        <f>Parameters!B21</f>
        <v>Households Low Voltage (Domestique Petite Puissance)</v>
      </c>
      <c r="M1" s="873"/>
      <c r="N1" s="873"/>
      <c r="O1" s="873"/>
      <c r="P1" s="873"/>
      <c r="Q1" s="873"/>
      <c r="R1" s="873"/>
      <c r="S1" s="873"/>
      <c r="T1" s="873"/>
      <c r="U1" s="873"/>
      <c r="V1" s="873"/>
      <c r="W1" s="873"/>
    </row>
    <row r="2">
      <c r="L2" s="873" t="s">
        <v>14</v>
      </c>
      <c r="M2" s="873"/>
      <c r="N2" s="873"/>
      <c r="O2" s="873" t="s">
        <v>423</v>
      </c>
      <c r="P2" s="873"/>
      <c r="Q2" s="873"/>
      <c r="R2" s="873" t="s">
        <v>437</v>
      </c>
      <c r="S2" s="873"/>
      <c r="T2" s="873"/>
      <c r="U2" s="873" t="s">
        <v>447</v>
      </c>
      <c r="V2" s="873"/>
      <c r="W2" s="873"/>
    </row>
    <row r="3" ht="32.4" customHeight="true">
      <c r="L3" s="416" t="s">
        <v>16</v>
      </c>
      <c r="M3" s="416" t="s">
        <v>559</v>
      </c>
      <c r="N3" s="416" t="s">
        <v>560</v>
      </c>
      <c r="O3" s="416" t="s">
        <v>16</v>
      </c>
      <c r="P3" s="416" t="s">
        <v>559</v>
      </c>
      <c r="Q3" s="416" t="s">
        <v>560</v>
      </c>
      <c r="R3" s="416" t="s">
        <v>16</v>
      </c>
      <c r="S3" s="416" t="s">
        <v>559</v>
      </c>
      <c r="T3" s="416" t="s">
        <v>560</v>
      </c>
      <c r="U3" s="416" t="s">
        <v>16</v>
      </c>
      <c r="V3" s="416" t="s">
        <v>559</v>
      </c>
      <c r="W3" s="416" t="s">
        <v>560</v>
      </c>
    </row>
    <row r="4">
      <c r="K4" t="str">
        <f>Parameters!B22</f>
        <v>Prepaid</v>
      </c>
      <c r="L4" s="573">
        <f>L5</f>
        <v>91.17</v>
      </c>
      <c r="M4" s="574">
        <v>0</v>
      </c>
      <c r="N4" s="575">
        <f t="shared" ref="N4:N15" si="0">($L$18-L4)/$L$18</f>
        <v>0.42443181818181819</v>
      </c>
      <c r="O4" s="573">
        <f>O5</f>
        <v>91.17</v>
      </c>
      <c r="P4" s="574">
        <v>0</v>
      </c>
      <c r="Q4" s="575">
        <f t="shared" ref="Q4:Q15" si="1">($L$18-O4)/$L$18</f>
        <v>0.42443181818181819</v>
      </c>
      <c r="R4" s="573">
        <f>R5</f>
        <v>91.17</v>
      </c>
      <c r="S4" s="574">
        <v>0</v>
      </c>
      <c r="T4" s="575">
        <f t="shared" ref="T4:T15" si="2">($L$18-R4)/$L$18</f>
        <v>0.42443181818181819</v>
      </c>
      <c r="U4" s="573">
        <f>U5</f>
        <v>91.17</v>
      </c>
      <c r="V4" s="574">
        <v>0</v>
      </c>
      <c r="W4" s="575">
        <f t="shared" ref="W4:W15" si="3">($L$18-U4)/$L$18</f>
        <v>0.42443181818181819</v>
      </c>
    </row>
    <row r="5">
      <c r="K5" t="str">
        <f>Parameters!B24</f>
        <v>Bracket 1</v>
      </c>
      <c r="L5" s="576">
        <f>Parameters!C24</f>
        <v>91.17</v>
      </c>
      <c r="M5" s="577">
        <f>Parameters!D24</f>
        <v>300</v>
      </c>
      <c r="N5" s="578">
        <f t="shared" si="0"/>
        <v>0.42443181818181819</v>
      </c>
      <c r="O5" s="576">
        <f>Parameters!E24</f>
        <v>91.17</v>
      </c>
      <c r="P5" s="577">
        <f>Parameters!F24</f>
        <v>300</v>
      </c>
      <c r="Q5" s="578">
        <f t="shared" si="1"/>
        <v>0.42443181818181819</v>
      </c>
      <c r="R5" s="576">
        <f>Parameters!G24</f>
        <v>91.17</v>
      </c>
      <c r="S5" s="577">
        <f>Parameters!H24</f>
        <v>300</v>
      </c>
      <c r="T5" s="578">
        <f t="shared" si="2"/>
        <v>0.42443181818181819</v>
      </c>
      <c r="U5" s="576">
        <f>Parameters!I24</f>
        <v>91.17</v>
      </c>
      <c r="V5" s="577">
        <f>Parameters!J24</f>
        <v>300</v>
      </c>
      <c r="W5" s="578">
        <f t="shared" si="3"/>
        <v>0.42443181818181819</v>
      </c>
    </row>
    <row r="6">
      <c r="L6" s="579">
        <f>L7</f>
        <v>136.49</v>
      </c>
      <c r="M6" s="413">
        <f>M5</f>
        <v>300</v>
      </c>
      <c r="N6" s="578">
        <f t="shared" si="0"/>
        <v>0.13832070707070704</v>
      </c>
      <c r="O6" s="579">
        <f>O7</f>
        <v>136.49</v>
      </c>
      <c r="P6" s="413">
        <f>P5</f>
        <v>300</v>
      </c>
      <c r="Q6" s="578">
        <f t="shared" si="1"/>
        <v>0.13832070707070704</v>
      </c>
      <c r="R6" s="579">
        <f>R7</f>
        <v>136.49</v>
      </c>
      <c r="S6" s="413">
        <f>S5</f>
        <v>300</v>
      </c>
      <c r="T6" s="578">
        <f t="shared" si="2"/>
        <v>0.13832070707070704</v>
      </c>
      <c r="U6" s="579">
        <f>U7</f>
        <v>136.49</v>
      </c>
      <c r="V6" s="413">
        <f>V5</f>
        <v>300</v>
      </c>
      <c r="W6" s="578">
        <f t="shared" si="3"/>
        <v>0.13832070707070704</v>
      </c>
    </row>
    <row r="7">
      <c r="K7" t="str">
        <f>Parameters!B25</f>
        <v>Bracket 2</v>
      </c>
      <c r="L7" s="576">
        <f>Parameters!C25</f>
        <v>136.49</v>
      </c>
      <c r="M7" s="577">
        <f>Parameters!D25</f>
        <v>500</v>
      </c>
      <c r="N7" s="578">
        <f t="shared" si="0"/>
        <v>0.13832070707070704</v>
      </c>
      <c r="O7" s="576">
        <f>Parameters!E25</f>
        <v>136.49</v>
      </c>
      <c r="P7" s="577">
        <f>Parameters!F25</f>
        <v>500</v>
      </c>
      <c r="Q7" s="578">
        <f t="shared" si="1"/>
        <v>0.13832070707070704</v>
      </c>
      <c r="R7" s="576">
        <f>Parameters!G25</f>
        <v>136.49</v>
      </c>
      <c r="S7" s="577">
        <f>Parameters!H25</f>
        <v>500</v>
      </c>
      <c r="T7" s="578">
        <f t="shared" si="2"/>
        <v>0.13832070707070704</v>
      </c>
      <c r="U7" s="576">
        <f>Parameters!I25</f>
        <v>136.49</v>
      </c>
      <c r="V7" s="577">
        <f>Parameters!J25</f>
        <v>500</v>
      </c>
      <c r="W7" s="578">
        <f t="shared" si="3"/>
        <v>0.13832070707070704</v>
      </c>
    </row>
    <row r="8">
      <c r="L8" s="579">
        <f>L9</f>
        <v>149.06</v>
      </c>
      <c r="M8" s="413">
        <f>M7</f>
        <v>500</v>
      </c>
      <c r="N8" s="578">
        <f t="shared" si="0"/>
        <v>5.8964646464646484E-2</v>
      </c>
      <c r="O8" s="579">
        <f>O9</f>
        <v>149.06</v>
      </c>
      <c r="P8" s="413">
        <f>P7</f>
        <v>500</v>
      </c>
      <c r="Q8" s="578">
        <f t="shared" si="1"/>
        <v>5.8964646464646484E-2</v>
      </c>
      <c r="R8" s="579">
        <f>R9</f>
        <v>149.06</v>
      </c>
      <c r="S8" s="413">
        <f>S7</f>
        <v>500</v>
      </c>
      <c r="T8" s="578">
        <f t="shared" si="2"/>
        <v>5.8964646464646484E-2</v>
      </c>
      <c r="U8" s="579">
        <f>U9</f>
        <v>149.06</v>
      </c>
      <c r="V8" s="413">
        <f>V7</f>
        <v>500</v>
      </c>
      <c r="W8" s="578">
        <f t="shared" si="3"/>
        <v>5.8964646464646484E-2</v>
      </c>
    </row>
    <row r="9">
      <c r="K9" t="str">
        <f>Parameters!B26</f>
        <v>Bracket 3</v>
      </c>
      <c r="L9" s="580">
        <f>Parameters!C26</f>
        <v>149.06</v>
      </c>
      <c r="M9" s="581">
        <v>550</v>
      </c>
      <c r="N9" s="582">
        <f t="shared" si="0"/>
        <v>5.8964646464646484E-2</v>
      </c>
      <c r="O9" s="580">
        <f>Parameters!E26</f>
        <v>149.06</v>
      </c>
      <c r="P9" s="581">
        <v>550</v>
      </c>
      <c r="Q9" s="582">
        <f t="shared" si="1"/>
        <v>5.8964646464646484E-2</v>
      </c>
      <c r="R9" s="580">
        <f>Parameters!G26</f>
        <v>149.06</v>
      </c>
      <c r="S9" s="581">
        <v>550</v>
      </c>
      <c r="T9" s="582">
        <f t="shared" si="2"/>
        <v>5.8964646464646484E-2</v>
      </c>
      <c r="U9" s="580">
        <f>Parameters!I26</f>
        <v>149.06</v>
      </c>
      <c r="V9" s="581">
        <v>550</v>
      </c>
      <c r="W9" s="582">
        <f t="shared" si="3"/>
        <v>5.8964646464646484E-2</v>
      </c>
    </row>
    <row r="10">
      <c r="K10" t="str">
        <f>Parameters!B27</f>
        <v>Postpaid</v>
      </c>
      <c r="L10" s="573">
        <f>L11</f>
        <v>91.17</v>
      </c>
      <c r="M10" s="574">
        <v>0</v>
      </c>
      <c r="N10" s="575">
        <f t="shared" si="0"/>
        <v>0.42443181818181819</v>
      </c>
      <c r="O10" s="573">
        <f>O11</f>
        <v>91.17</v>
      </c>
      <c r="P10" s="574">
        <v>0</v>
      </c>
      <c r="Q10" s="575">
        <f t="shared" si="1"/>
        <v>0.42443181818181819</v>
      </c>
      <c r="R10" s="573">
        <f>R11</f>
        <v>91.17</v>
      </c>
      <c r="S10" s="574">
        <v>0</v>
      </c>
      <c r="T10" s="575">
        <f t="shared" si="2"/>
        <v>0.42443181818181819</v>
      </c>
      <c r="U10" s="573">
        <f>U11</f>
        <v>91.17</v>
      </c>
      <c r="V10" s="574">
        <v>0</v>
      </c>
      <c r="W10" s="575">
        <f t="shared" si="3"/>
        <v>0.42443181818181819</v>
      </c>
    </row>
    <row r="11">
      <c r="K11" t="str">
        <f>Parameters!B29</f>
        <v>Bracket 1</v>
      </c>
      <c r="L11" s="576">
        <f>Parameters!C29</f>
        <v>91.17</v>
      </c>
      <c r="M11" s="577">
        <f>Parameters!D29</f>
        <v>150</v>
      </c>
      <c r="N11" s="578">
        <f t="shared" si="0"/>
        <v>0.42443181818181819</v>
      </c>
      <c r="O11" s="576">
        <f>Parameters!E29</f>
        <v>91.17</v>
      </c>
      <c r="P11" s="577">
        <f>Parameters!F29</f>
        <v>150</v>
      </c>
      <c r="Q11" s="578">
        <f t="shared" si="1"/>
        <v>0.42443181818181819</v>
      </c>
      <c r="R11" s="576">
        <f>Parameters!G29</f>
        <v>91.17</v>
      </c>
      <c r="S11" s="577">
        <f>Parameters!H29</f>
        <v>150</v>
      </c>
      <c r="T11" s="578">
        <f t="shared" si="2"/>
        <v>0.42443181818181819</v>
      </c>
      <c r="U11" s="576">
        <f>Parameters!I29</f>
        <v>91.17</v>
      </c>
      <c r="V11" s="577">
        <f>Parameters!J29</f>
        <v>150</v>
      </c>
      <c r="W11" s="578">
        <f t="shared" si="3"/>
        <v>0.42443181818181819</v>
      </c>
    </row>
    <row r="12">
      <c r="L12" s="579">
        <f>L13</f>
        <v>136.49</v>
      </c>
      <c r="M12" s="413">
        <f>M11</f>
        <v>150</v>
      </c>
      <c r="N12" s="578">
        <f t="shared" si="0"/>
        <v>0.13832070707070704</v>
      </c>
      <c r="O12" s="579">
        <f>O13</f>
        <v>136.49</v>
      </c>
      <c r="P12" s="413">
        <f>P11</f>
        <v>150</v>
      </c>
      <c r="Q12" s="578">
        <f t="shared" si="1"/>
        <v>0.13832070707070704</v>
      </c>
      <c r="R12" s="579">
        <f>R13</f>
        <v>136.49</v>
      </c>
      <c r="S12" s="413">
        <f>S11</f>
        <v>150</v>
      </c>
      <c r="T12" s="578">
        <f t="shared" si="2"/>
        <v>0.13832070707070704</v>
      </c>
      <c r="U12" s="579">
        <f>U13</f>
        <v>136.49</v>
      </c>
      <c r="V12" s="413">
        <f>V11</f>
        <v>150</v>
      </c>
      <c r="W12" s="578">
        <f t="shared" si="3"/>
        <v>0.13832070707070704</v>
      </c>
    </row>
    <row r="13">
      <c r="K13" t="str">
        <f>Parameters!B30</f>
        <v>Bracket 2</v>
      </c>
      <c r="L13" s="576">
        <f>Parameters!C30</f>
        <v>136.49</v>
      </c>
      <c r="M13" s="577">
        <f>Parameters!D30</f>
        <v>250</v>
      </c>
      <c r="N13" s="578">
        <f t="shared" si="0"/>
        <v>0.13832070707070704</v>
      </c>
      <c r="O13" s="576">
        <f>Parameters!E30</f>
        <v>136.49</v>
      </c>
      <c r="P13" s="577">
        <f>Parameters!F30</f>
        <v>250</v>
      </c>
      <c r="Q13" s="578">
        <f t="shared" si="1"/>
        <v>0.13832070707070704</v>
      </c>
      <c r="R13" s="576">
        <f>Parameters!G30</f>
        <v>136.49</v>
      </c>
      <c r="S13" s="577">
        <f>Parameters!H30</f>
        <v>250</v>
      </c>
      <c r="T13" s="578">
        <f t="shared" si="2"/>
        <v>0.13832070707070704</v>
      </c>
      <c r="U13" s="576">
        <f>Parameters!I30</f>
        <v>136.49</v>
      </c>
      <c r="V13" s="577">
        <f>Parameters!J30</f>
        <v>250</v>
      </c>
      <c r="W13" s="578">
        <f t="shared" si="3"/>
        <v>0.13832070707070704</v>
      </c>
    </row>
    <row r="14">
      <c r="L14" s="579">
        <f>L15</f>
        <v>159.36000000000001</v>
      </c>
      <c r="M14" s="413">
        <f>M13</f>
        <v>250</v>
      </c>
      <c r="N14" s="578">
        <f t="shared" si="0"/>
        <v>-6.0606060606061109E-3</v>
      </c>
      <c r="O14" s="579">
        <f>O15</f>
        <v>159.36000000000001</v>
      </c>
      <c r="P14" s="413">
        <f>P13</f>
        <v>250</v>
      </c>
      <c r="Q14" s="578">
        <f t="shared" si="1"/>
        <v>-6.0606060606061109E-3</v>
      </c>
      <c r="R14" s="579">
        <f>R15</f>
        <v>159.36000000000001</v>
      </c>
      <c r="S14" s="413">
        <f>S13</f>
        <v>250</v>
      </c>
      <c r="T14" s="578">
        <f t="shared" si="2"/>
        <v>-6.0606060606061109E-3</v>
      </c>
      <c r="U14" s="579">
        <f>U15</f>
        <v>159.36000000000001</v>
      </c>
      <c r="V14" s="413">
        <f>V13</f>
        <v>250</v>
      </c>
      <c r="W14" s="578">
        <f t="shared" si="3"/>
        <v>-6.0606060606061109E-3</v>
      </c>
    </row>
    <row r="15">
      <c r="K15" t="str">
        <f>Parameters!B31</f>
        <v>Bracket 3</v>
      </c>
      <c r="L15" s="580">
        <f>Parameters!C31</f>
        <v>159.36000000000001</v>
      </c>
      <c r="M15" s="581">
        <v>550</v>
      </c>
      <c r="N15" s="582">
        <f t="shared" si="0"/>
        <v>-6.0606060606061109E-3</v>
      </c>
      <c r="O15" s="580">
        <f>Parameters!E31</f>
        <v>159.36000000000001</v>
      </c>
      <c r="P15" s="581">
        <v>550</v>
      </c>
      <c r="Q15" s="582">
        <f t="shared" si="1"/>
        <v>-6.0606060606061109E-3</v>
      </c>
      <c r="R15" s="580">
        <f>Parameters!G31</f>
        <v>159.36000000000001</v>
      </c>
      <c r="S15" s="581">
        <v>550</v>
      </c>
      <c r="T15" s="582">
        <f t="shared" si="2"/>
        <v>-6.0606060606061109E-3</v>
      </c>
      <c r="U15" s="580">
        <f>Parameters!I31</f>
        <v>159.36000000000001</v>
      </c>
      <c r="V15" s="581">
        <v>550</v>
      </c>
      <c r="W15" s="582">
        <f t="shared" si="3"/>
        <v>-6.0606060606061109E-3</v>
      </c>
    </row>
    <row r="17">
      <c r="L17" t="str">
        <f>Parameters!B47</f>
        <v>Production cost energy for firms</v>
      </c>
    </row>
    <row r="18">
      <c r="L18" s="583">
        <v>158.4</v>
      </c>
    </row>
    <row r="20">
      <c r="L20">
        <f>Parameters!C47</f>
        <v>138.20441635335635</v>
      </c>
    </row>
    <row r="21">
      <c r="M21" s="861" t="s">
        <v>315</v>
      </c>
      <c r="N21" s="861"/>
      <c r="O21" s="861"/>
      <c r="P21" s="861"/>
      <c r="Q21" s="861" t="s">
        <v>561</v>
      </c>
      <c r="R21" s="861"/>
      <c r="S21" s="861"/>
      <c r="T21" s="861"/>
      <c r="U21" s="861" t="s">
        <v>315</v>
      </c>
      <c r="V21" s="861"/>
      <c r="W21" s="861"/>
      <c r="X21" s="861"/>
    </row>
    <row r="22">
      <c r="M22" s="413" t="s">
        <v>14</v>
      </c>
      <c r="N22" s="413" t="s">
        <v>423</v>
      </c>
      <c r="O22" s="413" t="s">
        <v>437</v>
      </c>
      <c r="P22" s="413" t="s">
        <v>447</v>
      </c>
      <c r="Q22" s="413" t="s">
        <v>14</v>
      </c>
      <c r="R22" s="413" t="s">
        <v>423</v>
      </c>
      <c r="S22" s="413" t="s">
        <v>437</v>
      </c>
      <c r="T22" s="413" t="s">
        <v>447</v>
      </c>
      <c r="U22" s="413" t="s">
        <v>14</v>
      </c>
      <c r="V22" s="413" t="s">
        <v>423</v>
      </c>
      <c r="W22" s="413" t="s">
        <v>437</v>
      </c>
      <c r="X22" s="413" t="s">
        <v>447</v>
      </c>
    </row>
    <row r="23">
      <c r="K23" s="874" t="s">
        <v>10</v>
      </c>
      <c r="L23" t="s">
        <v>562</v>
      </c>
      <c r="M23" s="413">
        <f>Parameters!C24</f>
        <v>91.17</v>
      </c>
      <c r="N23" s="413">
        <f>Parameters!E24</f>
        <v>91.17</v>
      </c>
      <c r="O23" s="413">
        <f>Parameters!G24</f>
        <v>91.17</v>
      </c>
      <c r="P23" s="413">
        <f>Parameters!I24</f>
        <v>91.17</v>
      </c>
      <c r="U23" s="413">
        <f t="shared" ref="U23:X28" si="4">M23-Q23</f>
        <v>91.17</v>
      </c>
      <c r="V23" s="413">
        <f t="shared" si="4"/>
        <v>91.17</v>
      </c>
      <c r="W23" s="413">
        <f t="shared" si="4"/>
        <v>91.17</v>
      </c>
      <c r="X23" s="413">
        <f t="shared" si="4"/>
        <v>91.17</v>
      </c>
    </row>
    <row r="24">
      <c r="K24" s="874"/>
      <c r="L24" t="s">
        <v>563</v>
      </c>
      <c r="M24" s="413">
        <f>Parameters!C25</f>
        <v>136.49</v>
      </c>
      <c r="N24" s="413">
        <f>Parameters!E25</f>
        <v>136.49</v>
      </c>
      <c r="O24" s="413">
        <f>Parameters!G25</f>
        <v>136.49</v>
      </c>
      <c r="P24" s="413">
        <f>Parameters!I25</f>
        <v>136.49</v>
      </c>
      <c r="U24" s="413">
        <f t="shared" si="4"/>
        <v>136.49</v>
      </c>
      <c r="V24" s="413">
        <f t="shared" si="4"/>
        <v>136.49</v>
      </c>
      <c r="W24" s="413">
        <f t="shared" si="4"/>
        <v>136.49</v>
      </c>
      <c r="X24" s="413">
        <f t="shared" si="4"/>
        <v>136.49</v>
      </c>
    </row>
    <row r="25">
      <c r="K25" s="874"/>
      <c r="L25" t="s">
        <v>564</v>
      </c>
      <c r="M25" s="413">
        <f>Parameters!C26</f>
        <v>149.06</v>
      </c>
      <c r="N25" s="413">
        <f>Parameters!E26</f>
        <v>149.06</v>
      </c>
      <c r="O25" s="413">
        <f>Parameters!G26</f>
        <v>149.06</v>
      </c>
      <c r="P25" s="413">
        <f>Parameters!I26</f>
        <v>149.06</v>
      </c>
      <c r="Q25">
        <f>M25*0.18</f>
        <v>26.8308</v>
      </c>
      <c r="R25">
        <f>N25*0.18</f>
        <v>26.8308</v>
      </c>
      <c r="S25">
        <f>O25*0.18</f>
        <v>26.8308</v>
      </c>
      <c r="T25">
        <f>P25*0.18</f>
        <v>26.8308</v>
      </c>
      <c r="U25" s="413">
        <f t="shared" si="4"/>
        <v>122.22920000000001</v>
      </c>
      <c r="V25" s="413">
        <f t="shared" si="4"/>
        <v>122.22920000000001</v>
      </c>
      <c r="W25" s="413">
        <f t="shared" si="4"/>
        <v>122.22920000000001</v>
      </c>
      <c r="X25" s="413">
        <f t="shared" si="4"/>
        <v>122.22920000000001</v>
      </c>
    </row>
    <row r="26">
      <c r="K26" s="874" t="s">
        <v>7</v>
      </c>
      <c r="L26" t="s">
        <v>565</v>
      </c>
      <c r="M26" s="413">
        <f>Parameters!C29</f>
        <v>91.17</v>
      </c>
      <c r="N26" s="413">
        <f>Parameters!E29</f>
        <v>91.17</v>
      </c>
      <c r="O26" s="413">
        <f>Parameters!G29</f>
        <v>91.17</v>
      </c>
      <c r="P26" s="413">
        <f>Parameters!I29</f>
        <v>91.17</v>
      </c>
      <c r="U26" s="413">
        <f t="shared" si="4"/>
        <v>91.17</v>
      </c>
      <c r="V26" s="413">
        <f t="shared" si="4"/>
        <v>91.17</v>
      </c>
      <c r="W26" s="413">
        <f t="shared" si="4"/>
        <v>91.17</v>
      </c>
      <c r="X26" s="413">
        <f t="shared" si="4"/>
        <v>91.17</v>
      </c>
    </row>
    <row r="27">
      <c r="K27" s="874"/>
      <c r="L27" t="s">
        <v>566</v>
      </c>
      <c r="M27" s="413">
        <f>Parameters!C30</f>
        <v>136.49</v>
      </c>
      <c r="N27" s="413">
        <f>Parameters!E30</f>
        <v>136.49</v>
      </c>
      <c r="O27" s="413">
        <f>Parameters!G30</f>
        <v>136.49</v>
      </c>
      <c r="P27" s="413">
        <f>Parameters!I30</f>
        <v>136.49</v>
      </c>
      <c r="U27" s="413">
        <f t="shared" si="4"/>
        <v>136.49</v>
      </c>
      <c r="V27" s="413">
        <f t="shared" si="4"/>
        <v>136.49</v>
      </c>
      <c r="W27" s="413">
        <f t="shared" si="4"/>
        <v>136.49</v>
      </c>
      <c r="X27" s="413">
        <f t="shared" si="4"/>
        <v>136.49</v>
      </c>
    </row>
    <row r="28">
      <c r="K28" s="874"/>
      <c r="L28" t="s">
        <v>567</v>
      </c>
      <c r="M28" s="413">
        <f>Parameters!C31</f>
        <v>159.36000000000001</v>
      </c>
      <c r="N28" s="413">
        <f>Parameters!E31</f>
        <v>159.36000000000001</v>
      </c>
      <c r="O28" s="413">
        <f>Parameters!G31</f>
        <v>159.36000000000001</v>
      </c>
      <c r="P28" s="413">
        <f>Parameters!I31</f>
        <v>159.36000000000001</v>
      </c>
      <c r="Q28">
        <f>M28*0.18</f>
        <v>28.684800000000003</v>
      </c>
      <c r="R28">
        <f>N28*0.18</f>
        <v>28.684800000000003</v>
      </c>
      <c r="S28">
        <f>O28*0.18</f>
        <v>28.684800000000003</v>
      </c>
      <c r="T28">
        <f>P28*0.18</f>
        <v>28.684800000000003</v>
      </c>
      <c r="U28" s="413">
        <f t="shared" si="4"/>
        <v>130.67520000000002</v>
      </c>
      <c r="V28" s="413">
        <f t="shared" si="4"/>
        <v>130.67520000000002</v>
      </c>
      <c r="W28" s="413">
        <f t="shared" si="4"/>
        <v>130.67520000000002</v>
      </c>
      <c r="X28" s="413">
        <f t="shared" si="4"/>
        <v>130.67520000000002</v>
      </c>
    </row>
    <row r="66">
      <c r="M66" s="413" t="s">
        <v>14</v>
      </c>
      <c r="N66" s="413" t="s">
        <v>423</v>
      </c>
      <c r="O66" s="413" t="s">
        <v>437</v>
      </c>
      <c r="P66" s="413" t="s">
        <v>447</v>
      </c>
      <c r="Q66" s="413" t="s">
        <v>14</v>
      </c>
      <c r="R66" s="413" t="s">
        <v>423</v>
      </c>
      <c r="S66" s="413" t="s">
        <v>437</v>
      </c>
      <c r="T66" s="413" t="s">
        <v>447</v>
      </c>
    </row>
    <row r="67">
      <c r="L67" t="str">
        <f>Parameters!B6</f>
        <v>LPG (Butane)</v>
      </c>
      <c r="M67">
        <f>Parameters!E6</f>
        <v>0.257594544971531</v>
      </c>
      <c r="N67">
        <f>Parameters!H6</f>
        <v>0.257594544971531</v>
      </c>
      <c r="O67">
        <f>Parameters!K6</f>
        <v>0.257594544971531</v>
      </c>
      <c r="P67">
        <f>Parameters!N6</f>
        <v>0.257594544971531</v>
      </c>
      <c r="Q67" s="290">
        <f>M67*100</f>
        <v>25.759454497153101</v>
      </c>
      <c r="R67" s="290">
        <f>N67*100</f>
        <v>25.759454497153101</v>
      </c>
      <c r="S67" s="290">
        <f>O67*100</f>
        <v>25.759454497153101</v>
      </c>
      <c r="T67" s="290">
        <f>P67*100</f>
        <v>25.759454497153101</v>
      </c>
    </row>
    <row r="68">
      <c r="L68" t="str">
        <f>Parameters!B7</f>
        <v>Kerosene (Pétrole Lampant)</v>
      </c>
      <c r="M68">
        <f>Parameters!E7</f>
        <v>0.46872687776634153</v>
      </c>
      <c r="N68">
        <f>Parameters!H7</f>
        <v>0.46872687776634153</v>
      </c>
      <c r="O68">
        <f>Parameters!K7</f>
        <v>0.46872687776634153</v>
      </c>
      <c r="P68">
        <f>Parameters!N7</f>
        <v>0.46872687776634153</v>
      </c>
      <c r="Q68" s="290">
        <f t="shared" ref="Q68:Q74" si="5">M68*100</f>
        <v>46.872687776634152</v>
      </c>
      <c r="R68" s="290">
        <f t="shared" ref="R68:R74" si="6">N68*100</f>
        <v>46.872687776634152</v>
      </c>
      <c r="S68" s="290">
        <f t="shared" ref="S68:S74" si="7">O68*100</f>
        <v>46.872687776634152</v>
      </c>
      <c r="T68" s="290">
        <f t="shared" ref="T68:T74" si="8">P68*100</f>
        <v>46.872687776634152</v>
      </c>
    </row>
    <row r="69">
      <c r="L69" t="str">
        <f>Parameters!B8</f>
        <v>Diesel (Gasoil)</v>
      </c>
      <c r="M69">
        <f>Parameters!E8</f>
        <v>0.18183972810502336</v>
      </c>
      <c r="N69">
        <f>Parameters!H8</f>
        <v>0.18183972810502336</v>
      </c>
      <c r="O69">
        <f>Parameters!K8</f>
        <v>0.18183972810502336</v>
      </c>
      <c r="P69">
        <f>Parameters!N8</f>
        <v>0.18183972810502336</v>
      </c>
      <c r="Q69" s="290">
        <f t="shared" si="5"/>
        <v>18.183972810502336</v>
      </c>
      <c r="R69" s="290">
        <f t="shared" si="6"/>
        <v>18.183972810502336</v>
      </c>
      <c r="S69" s="290">
        <f t="shared" si="7"/>
        <v>18.183972810502336</v>
      </c>
      <c r="T69" s="290">
        <f t="shared" si="8"/>
        <v>18.183972810502336</v>
      </c>
    </row>
    <row r="70">
      <c r="L70" t="str">
        <f>Parameters!B9</f>
        <v>Regular Gasoline (Essence Ordinaire)</v>
      </c>
      <c r="M70">
        <f>Parameters!E9</f>
        <v>0.23794853746758995</v>
      </c>
      <c r="N70">
        <f>Parameters!H9</f>
        <v>0.23794853746758995</v>
      </c>
      <c r="O70">
        <f>Parameters!K9</f>
        <v>0.23794853746758995</v>
      </c>
      <c r="P70">
        <f>Parameters!N9</f>
        <v>0.23794853746758995</v>
      </c>
      <c r="Q70" s="290">
        <f t="shared" si="5"/>
        <v>23.794853746758996</v>
      </c>
      <c r="R70" s="290">
        <f t="shared" si="6"/>
        <v>23.794853746758996</v>
      </c>
      <c r="S70" s="290">
        <f t="shared" si="7"/>
        <v>23.794853746758996</v>
      </c>
      <c r="T70" s="290">
        <f t="shared" si="8"/>
        <v>23.794853746758996</v>
      </c>
    </row>
    <row r="71">
      <c r="L71" t="str">
        <f>Parameters!B10</f>
        <v>Boat Gasoline (Essence Pirogue)</v>
      </c>
      <c r="M71">
        <f>Parameters!E10</f>
        <v>0.31031555231605862</v>
      </c>
      <c r="N71">
        <f>Parameters!H10</f>
        <v>0.31031555231605862</v>
      </c>
      <c r="O71">
        <f>Parameters!K10</f>
        <v>0.31031555231605862</v>
      </c>
      <c r="P71">
        <f>Parameters!N10</f>
        <v>0.31031555231605862</v>
      </c>
      <c r="Q71" s="290">
        <f t="shared" si="5"/>
        <v>31.031555231605861</v>
      </c>
      <c r="R71" s="290">
        <f t="shared" si="6"/>
        <v>31.031555231605861</v>
      </c>
      <c r="S71" s="290">
        <f t="shared" si="7"/>
        <v>31.031555231605861</v>
      </c>
      <c r="T71" s="290">
        <f t="shared" si="8"/>
        <v>31.031555231605861</v>
      </c>
    </row>
    <row r="72">
      <c r="L72" t="str">
        <f>Parameters!B11</f>
        <v>Premium Gasoline  (Super Carburant)</v>
      </c>
      <c r="M72">
        <f>Parameters!E11</f>
        <v>2.9335471873669534E-7</v>
      </c>
      <c r="N72">
        <f>Parameters!H11</f>
        <v>2.9335471873669534E-7</v>
      </c>
      <c r="O72">
        <f>Parameters!K11</f>
        <v>2.9335471873669534E-7</v>
      </c>
      <c r="P72">
        <f>Parameters!N11</f>
        <v>2.9335471873669534E-7</v>
      </c>
      <c r="Q72" s="290">
        <f t="shared" si="5"/>
        <v>2.9335471873669536E-5</v>
      </c>
      <c r="R72" s="290">
        <f t="shared" si="6"/>
        <v>2.9335471873669536E-5</v>
      </c>
      <c r="S72" s="290">
        <f t="shared" si="7"/>
        <v>2.9335471873669536E-5</v>
      </c>
      <c r="T72" s="290">
        <f t="shared" si="8"/>
        <v>2.9335471873669536E-5</v>
      </c>
    </row>
    <row r="73">
      <c r="L73" t="str">
        <f>Parameters!B12</f>
        <v>Household Gasoline</v>
      </c>
      <c r="M73">
        <f>Parameters!E12</f>
        <v>0.18983074699255686</v>
      </c>
      <c r="N73">
        <f>Parameters!H12</f>
        <v>0.18983074699255686</v>
      </c>
      <c r="O73">
        <f>Parameters!K12</f>
        <v>0.18983074699255686</v>
      </c>
      <c r="P73">
        <f>Parameters!N12</f>
        <v>0.18983074699255686</v>
      </c>
      <c r="Q73" s="290">
        <f t="shared" si="5"/>
        <v>18.983074699255688</v>
      </c>
      <c r="R73" s="290">
        <f t="shared" si="6"/>
        <v>18.983074699255688</v>
      </c>
      <c r="S73" s="290">
        <f t="shared" si="7"/>
        <v>18.983074699255688</v>
      </c>
      <c r="T73" s="290">
        <f t="shared" si="8"/>
        <v>18.983074699255688</v>
      </c>
    </row>
    <row r="74">
      <c r="L74" t="str">
        <f>Parameters!B13</f>
        <v>Industry Fuel Mix</v>
      </c>
      <c r="M74">
        <f>Parameters!E13</f>
        <v>0.1412439765790047</v>
      </c>
      <c r="N74">
        <f>Parameters!H13</f>
        <v>0.1412439765790047</v>
      </c>
      <c r="O74">
        <f>Parameters!K13</f>
        <v>0.1412439765790047</v>
      </c>
      <c r="P74">
        <f>Parameters!N13</f>
        <v>0.1412439765790047</v>
      </c>
      <c r="Q74" s="290">
        <f t="shared" si="5"/>
        <v>14.12439765790047</v>
      </c>
      <c r="R74" s="290">
        <f t="shared" si="6"/>
        <v>14.12439765790047</v>
      </c>
      <c r="S74" s="290">
        <f t="shared" si="7"/>
        <v>14.12439765790047</v>
      </c>
      <c r="T74" s="290">
        <f t="shared" si="8"/>
        <v>14.12439765790047</v>
      </c>
    </row>
    <row r="79">
      <c r="M79" s="413" t="s">
        <v>568</v>
      </c>
      <c r="N79" s="413" t="s">
        <v>569</v>
      </c>
      <c r="O79" s="413" t="s">
        <v>570</v>
      </c>
    </row>
    <row r="80">
      <c r="L80" t="s">
        <v>33</v>
      </c>
      <c r="M80" s="585">
        <f>[4]Parameters!E6</f>
        <v>0.41957356893675063</v>
      </c>
      <c r="N80" s="585">
        <f>[5]Parameters!E6</f>
        <v>0.41957356893675063</v>
      </c>
      <c r="O80" s="584">
        <f>[2]Parameters!E6</f>
        <v>0.257594544971531</v>
      </c>
    </row>
    <row r="81">
      <c r="L81" t="s">
        <v>113</v>
      </c>
      <c r="M81" s="585">
        <f>[4]Parameters!E7</f>
        <v>0.53276345251792612</v>
      </c>
      <c r="N81" s="585">
        <f>[5]Parameters!E7</f>
        <v>0.53276345251792612</v>
      </c>
      <c r="O81" s="584">
        <f>[2]Parameters!E7</f>
        <v>0.46872687776634153</v>
      </c>
    </row>
    <row r="82">
      <c r="L82" t="s">
        <v>38</v>
      </c>
      <c r="M82" s="585">
        <f>[4]Parameters!E8</f>
        <v>0.35606192216405236</v>
      </c>
      <c r="N82" s="585">
        <f>[5]Parameters!E8</f>
        <v>0.36574475609915563</v>
      </c>
      <c r="O82" s="584">
        <f>[2]Parameters!E8</f>
        <v>0.29020491337609816</v>
      </c>
    </row>
    <row r="83">
      <c r="L83" t="s">
        <v>35</v>
      </c>
      <c r="M83" s="585">
        <f>[4]Parameters!E9</f>
        <v>0.34502068718767648</v>
      </c>
      <c r="N83" s="585">
        <f>[5]Parameters!E9</f>
        <v>0.34502068718767648</v>
      </c>
      <c r="O83" s="584">
        <f>[2]Parameters!E9</f>
        <v>0.23794853746758995</v>
      </c>
    </row>
    <row r="84">
      <c r="L84" t="s">
        <v>36</v>
      </c>
      <c r="M84" s="585">
        <f>[4]Parameters!E10</f>
        <v>0.41223391430401857</v>
      </c>
      <c r="N84" s="585">
        <f>[5]Parameters!E10</f>
        <v>0.41223391430401857</v>
      </c>
      <c r="O84" s="584">
        <f>[2]Parameters!E10</f>
        <v>0.31031555231605862</v>
      </c>
    </row>
    <row r="85">
      <c r="L85" t="s">
        <v>116</v>
      </c>
      <c r="M85" s="585">
        <f>[4]Parameters!E11</f>
        <v>0.15661218949068106</v>
      </c>
      <c r="N85" s="585">
        <f>[5]Parameters!E11</f>
        <v>0.15661218949068106</v>
      </c>
      <c r="O85" s="584">
        <f>[2]Parameters!E11</f>
        <v>0.1010104555400574</v>
      </c>
    </row>
    <row r="86">
      <c r="L86" t="s">
        <v>571</v>
      </c>
      <c r="M86" s="585">
        <f>[4]Parameters!E12</f>
        <v>0.25081643833917877</v>
      </c>
      <c r="N86" s="585">
        <f>[5]Parameters!E12</f>
        <v>0.36004674798666247</v>
      </c>
      <c r="O86" s="584">
        <f>[2]Parameters!E12</f>
        <v>0.27919844772883534</v>
      </c>
    </row>
    <row r="87">
      <c r="L87" t="s">
        <v>572</v>
      </c>
      <c r="M87" s="585">
        <f>[4]Parameters!E13</f>
        <v>0.35999396161385006</v>
      </c>
      <c r="N87" s="585">
        <f>[5]Parameters!E13</f>
        <v>0.31421807050484601</v>
      </c>
      <c r="O87" s="584">
        <f>[2]Parameters!E13</f>
        <v>0.24261047771763</v>
      </c>
    </row>
    <row r="99">
      <c r="H99" t="s">
        <v>573</v>
      </c>
    </row>
    <row r="100">
      <c r="G100" t="s">
        <v>574</v>
      </c>
      <c r="H100" t="s">
        <v>575</v>
      </c>
      <c r="I100" t="s">
        <v>576</v>
      </c>
      <c r="J100" t="s">
        <v>577</v>
      </c>
    </row>
    <row r="101">
      <c r="H101" t="s">
        <v>578</v>
      </c>
    </row>
    <row r="109">
      <c r="B109" t="s">
        <v>243</v>
      </c>
      <c r="C109" t="s">
        <v>244</v>
      </c>
      <c r="D109" t="s">
        <v>921</v>
      </c>
      <c r="E109" t="s">
        <v>245</v>
      </c>
      <c r="F109" t="s">
        <v>246</v>
      </c>
      <c r="G109" t="s">
        <v>247</v>
      </c>
      <c r="H109" t="s">
        <v>248</v>
      </c>
    </row>
    <row r="111">
      <c r="A111" t="s">
        <v>885</v>
      </c>
      <c r="B111" t="s">
        <v>922</v>
      </c>
      <c r="C111" s="394">
        <v>7156</v>
      </c>
      <c r="D111">
        <v>17258998.5</v>
      </c>
      <c r="E111" s="452">
        <v>0.13981260000000001</v>
      </c>
      <c r="F111">
        <v>0.34681669999999998</v>
      </c>
      <c r="G111">
        <v>0</v>
      </c>
      <c r="H111">
        <v>1</v>
      </c>
    </row>
    <row r="112">
      <c r="A112" t="s">
        <v>165</v>
      </c>
      <c r="B112" t="s">
        <v>923</v>
      </c>
      <c r="C112" s="394">
        <v>7156</v>
      </c>
      <c r="D112">
        <v>17258998.5</v>
      </c>
      <c r="E112" s="452">
        <v>2.7185999999999998E-3</v>
      </c>
      <c r="F112">
        <v>5.2072599999999997E-2</v>
      </c>
      <c r="G112">
        <v>0</v>
      </c>
      <c r="H112">
        <v>1</v>
      </c>
    </row>
    <row r="113">
      <c r="A113" t="s">
        <v>214</v>
      </c>
      <c r="B113" t="s">
        <v>924</v>
      </c>
      <c r="C113" s="394">
        <v>7156</v>
      </c>
      <c r="D113">
        <v>17258998.5</v>
      </c>
      <c r="E113" s="452">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c r="A1" s="440" t="s">
        <v>579</v>
      </c>
    </row>
    <row r="2">
      <c r="A2" t="s">
        <v>580</v>
      </c>
    </row>
    <row r="3">
      <c r="A3" t="s">
        <v>581</v>
      </c>
    </row>
    <row r="4">
      <c r="A4" t="s">
        <v>582</v>
      </c>
    </row>
    <row r="5">
      <c r="A5" t="s">
        <v>583</v>
      </c>
    </row>
    <row r="6">
      <c r="A6" t="s">
        <v>584</v>
      </c>
    </row>
    <row r="7">
      <c r="A7" t="s">
        <v>585</v>
      </c>
    </row>
    <row r="10">
      <c r="A10" s="1" t="s">
        <v>586</v>
      </c>
    </row>
    <row r="11">
      <c r="A11" s="1" t="s">
        <v>587</v>
      </c>
    </row>
    <row r="13">
      <c r="A13" t="s">
        <v>588</v>
      </c>
    </row>
    <row r="17">
      <c r="A17" t="s">
        <v>589</v>
      </c>
    </row>
    <row r="19">
      <c r="A19" t="s">
        <v>590</v>
      </c>
    </row>
    <row r="24">
      <c r="A24" s="440" t="s">
        <v>591</v>
      </c>
    </row>
    <row r="25">
      <c r="A25" t="s">
        <v>592</v>
      </c>
      <c r="I25" t="s">
        <v>593</v>
      </c>
    </row>
    <row r="26">
      <c r="A26" t="s">
        <v>594</v>
      </c>
    </row>
    <row r="29">
      <c r="A29" s="440" t="s">
        <v>595</v>
      </c>
    </row>
    <row r="30">
      <c r="A30" t="s">
        <v>596</v>
      </c>
      <c r="I30">
        <f>398114/4167</f>
        <v>95.539716822654185</v>
      </c>
    </row>
    <row r="31">
      <c r="A31" t="s">
        <v>597</v>
      </c>
    </row>
    <row r="32">
      <c r="A32" t="s">
        <v>598</v>
      </c>
    </row>
    <row r="33">
      <c r="A33" t="s">
        <v>599</v>
      </c>
    </row>
    <row r="34">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topLeftCell="A41" workbookViewId="0">
      <selection activeCell="C64" sqref="C64"/>
    </sheetView>
  </sheetViews>
  <sheetFormatPr baseColWidth="10" defaultColWidth="19.44140625" defaultRowHeight="14.4"/>
  <cols>
    <col min="2" max="2" width="29.44140625" bestFit="true" customWidth="true"/>
    <col min="4" max="4" width="15" customWidth="true"/>
    <col min="5" max="5" width="14.33203125" bestFit="true" customWidth="true"/>
  </cols>
  <sheetData>
    <row r="2" ht="20.4">
      <c r="B2" s="875" t="s">
        <v>993</v>
      </c>
      <c r="C2" s="875"/>
      <c r="D2" s="875"/>
      <c r="E2" s="875"/>
    </row>
    <row r="3" ht="15" thickBot="true">
      <c r="B3" s="679"/>
      <c r="C3" s="680"/>
      <c r="D3" s="679"/>
      <c r="E3" s="681"/>
    </row>
    <row r="4" ht="28.2" thickTop="true">
      <c r="B4" s="693" t="s">
        <v>929</v>
      </c>
      <c r="C4" s="694" t="s">
        <v>930</v>
      </c>
      <c r="D4" s="692" t="s">
        <v>931</v>
      </c>
      <c r="E4" s="692" t="s">
        <v>932</v>
      </c>
    </row>
    <row r="5" ht="15.6">
      <c r="B5" s="681" t="s">
        <v>933</v>
      </c>
      <c r="C5" s="682">
        <v>24903.490148093035</v>
      </c>
      <c r="D5" s="683">
        <v>100000</v>
      </c>
      <c r="E5" s="684">
        <v>11</v>
      </c>
    </row>
    <row r="6" ht="15.6">
      <c r="B6" s="681" t="s">
        <v>934</v>
      </c>
      <c r="C6" s="682">
        <v>9022.6982013731194</v>
      </c>
      <c r="D6" s="683">
        <v>100000</v>
      </c>
      <c r="E6" s="684">
        <v>12</v>
      </c>
    </row>
    <row r="7" ht="15.6">
      <c r="B7" s="681" t="s">
        <v>935</v>
      </c>
      <c r="C7" s="682">
        <v>4853.9501048546399</v>
      </c>
      <c r="D7" s="683">
        <v>100000</v>
      </c>
      <c r="E7" s="684">
        <v>13</v>
      </c>
    </row>
    <row r="8" ht="15.6">
      <c r="B8" s="681" t="s">
        <v>936</v>
      </c>
      <c r="C8" s="682">
        <v>6122.3584027288307</v>
      </c>
      <c r="D8" s="683">
        <v>100000</v>
      </c>
      <c r="E8" s="684">
        <v>14</v>
      </c>
    </row>
    <row r="9" ht="15.6">
      <c r="B9" s="685" t="s">
        <v>937</v>
      </c>
      <c r="C9" s="682">
        <v>44902.496857049628</v>
      </c>
      <c r="D9" s="683">
        <v>100000</v>
      </c>
      <c r="E9" s="684"/>
    </row>
    <row r="10" ht="15.6">
      <c r="B10" s="681" t="s">
        <v>938</v>
      </c>
      <c r="C10" s="682">
        <v>9990.4585310517668</v>
      </c>
      <c r="D10" s="683">
        <v>100000</v>
      </c>
      <c r="E10" s="684">
        <v>21</v>
      </c>
    </row>
    <row r="11" ht="15.6">
      <c r="B11" s="681" t="s">
        <v>939</v>
      </c>
      <c r="C11" s="682">
        <v>2016.3769023938185</v>
      </c>
      <c r="D11" s="683">
        <v>100000</v>
      </c>
      <c r="E11" s="684">
        <v>22</v>
      </c>
    </row>
    <row r="12" ht="15.6">
      <c r="B12" s="681" t="s">
        <v>940</v>
      </c>
      <c r="C12" s="682">
        <v>4686.572515032065</v>
      </c>
      <c r="D12" s="683">
        <v>100000</v>
      </c>
      <c r="E12" s="684">
        <v>23</v>
      </c>
    </row>
    <row r="13" ht="15.6">
      <c r="B13" s="685" t="s">
        <v>941</v>
      </c>
      <c r="C13" s="682">
        <v>16693.407948477648</v>
      </c>
      <c r="D13" s="683">
        <v>100000</v>
      </c>
      <c r="E13" s="684"/>
    </row>
    <row r="14" ht="15.6">
      <c r="B14" s="681" t="s">
        <v>942</v>
      </c>
      <c r="C14" s="682">
        <v>1937.2545081186204</v>
      </c>
      <c r="D14" s="683">
        <v>100000</v>
      </c>
      <c r="E14" s="684">
        <v>31</v>
      </c>
    </row>
    <row r="15" ht="15.6">
      <c r="B15" s="681" t="s">
        <v>943</v>
      </c>
      <c r="C15" s="682">
        <v>3331.9764486777872</v>
      </c>
      <c r="D15" s="683">
        <v>100000</v>
      </c>
      <c r="E15" s="684">
        <v>32</v>
      </c>
    </row>
    <row r="16" ht="15.6">
      <c r="B16" s="681" t="s">
        <v>944</v>
      </c>
      <c r="C16" s="682">
        <v>7526.8772936060423</v>
      </c>
      <c r="D16" s="683">
        <v>100000</v>
      </c>
      <c r="E16" s="684">
        <v>33</v>
      </c>
    </row>
    <row r="17" ht="15.6">
      <c r="B17" s="685" t="s">
        <v>945</v>
      </c>
      <c r="C17" s="682">
        <v>12796.108250402449</v>
      </c>
      <c r="D17" s="683">
        <v>100000</v>
      </c>
      <c r="E17" s="684"/>
    </row>
    <row r="18" ht="15.6">
      <c r="B18" s="681" t="s">
        <v>946</v>
      </c>
      <c r="C18" s="682">
        <v>6059.591806545367</v>
      </c>
      <c r="D18" s="683">
        <v>100000</v>
      </c>
      <c r="E18" s="684">
        <v>41</v>
      </c>
    </row>
    <row r="19" ht="15.6">
      <c r="B19" s="681" t="s">
        <v>947</v>
      </c>
      <c r="C19" s="682">
        <v>7273.0793327590263</v>
      </c>
      <c r="D19" s="683">
        <v>100000</v>
      </c>
      <c r="E19" s="684">
        <v>42</v>
      </c>
    </row>
    <row r="20" ht="15.6">
      <c r="B20" s="681" t="s">
        <v>948</v>
      </c>
      <c r="C20" s="682">
        <v>2056.7767004855509</v>
      </c>
      <c r="D20" s="683">
        <v>100000</v>
      </c>
      <c r="E20" s="684">
        <v>43</v>
      </c>
    </row>
    <row r="21" ht="15.6">
      <c r="B21" s="685" t="s">
        <v>949</v>
      </c>
      <c r="C21" s="682">
        <v>15389.447839789946</v>
      </c>
      <c r="D21" s="683">
        <v>100000</v>
      </c>
      <c r="E21" s="684"/>
    </row>
    <row r="22" ht="15.6">
      <c r="B22" s="681" t="s">
        <v>950</v>
      </c>
      <c r="C22" s="682">
        <v>1169.0278539170388</v>
      </c>
      <c r="D22" s="683">
        <v>100000</v>
      </c>
      <c r="E22" s="684">
        <v>51</v>
      </c>
    </row>
    <row r="23" ht="15.6">
      <c r="B23" s="681" t="s">
        <v>951</v>
      </c>
      <c r="C23" s="682">
        <v>23456.400048729131</v>
      </c>
      <c r="D23" s="683">
        <v>100000</v>
      </c>
      <c r="E23" s="684">
        <v>52</v>
      </c>
    </row>
    <row r="24" ht="15.6">
      <c r="B24" s="681" t="s">
        <v>952</v>
      </c>
      <c r="C24" s="682">
        <v>1299.7915959659247</v>
      </c>
      <c r="D24" s="683">
        <v>100000</v>
      </c>
      <c r="E24" s="684">
        <v>53</v>
      </c>
    </row>
    <row r="25" ht="15.6">
      <c r="B25" s="681" t="s">
        <v>953</v>
      </c>
      <c r="C25" s="682">
        <v>6446.3785591232236</v>
      </c>
      <c r="D25" s="683">
        <v>100000</v>
      </c>
      <c r="E25" s="684">
        <v>54</v>
      </c>
    </row>
    <row r="26" ht="15.6">
      <c r="B26" s="685" t="s">
        <v>954</v>
      </c>
      <c r="C26" s="682">
        <v>32371.598057735322</v>
      </c>
      <c r="D26" s="683">
        <v>100000</v>
      </c>
      <c r="E26" s="684"/>
    </row>
    <row r="27" ht="15.6">
      <c r="B27" s="681" t="s">
        <v>955</v>
      </c>
      <c r="C27" s="682">
        <v>14705.690430817691</v>
      </c>
      <c r="D27" s="683">
        <v>100000</v>
      </c>
      <c r="E27" s="684">
        <v>61</v>
      </c>
    </row>
    <row r="28" ht="15.6">
      <c r="B28" s="681" t="s">
        <v>956</v>
      </c>
      <c r="C28" s="682">
        <v>12409.479120439259</v>
      </c>
      <c r="D28" s="683">
        <v>100000</v>
      </c>
      <c r="E28" s="684">
        <v>62</v>
      </c>
    </row>
    <row r="29" ht="15.6">
      <c r="B29" s="681" t="s">
        <v>957</v>
      </c>
      <c r="C29" s="682">
        <v>1302.5231720790805</v>
      </c>
      <c r="D29" s="683">
        <v>100000</v>
      </c>
      <c r="E29" s="684">
        <v>63</v>
      </c>
    </row>
    <row r="30" ht="15.6">
      <c r="B30" s="685" t="s">
        <v>958</v>
      </c>
      <c r="C30" s="682">
        <v>28417.692723336029</v>
      </c>
      <c r="D30" s="683">
        <v>100000</v>
      </c>
      <c r="E30" s="684"/>
    </row>
    <row r="31" ht="15.6">
      <c r="B31" s="681" t="s">
        <v>959</v>
      </c>
      <c r="C31" s="682">
        <v>15743.954542685848</v>
      </c>
      <c r="D31" s="683">
        <v>100000</v>
      </c>
      <c r="E31" s="684">
        <v>71</v>
      </c>
    </row>
    <row r="32" ht="15.6">
      <c r="B32" s="681" t="s">
        <v>960</v>
      </c>
      <c r="C32" s="682">
        <v>9137.770294376136</v>
      </c>
      <c r="D32" s="683">
        <v>100000</v>
      </c>
      <c r="E32" s="684">
        <v>72</v>
      </c>
    </row>
    <row r="33" ht="15.6">
      <c r="B33" s="681" t="s">
        <v>961</v>
      </c>
      <c r="C33" s="682">
        <v>14760.611202478223</v>
      </c>
      <c r="D33" s="683">
        <v>100000</v>
      </c>
      <c r="E33" s="684">
        <v>73</v>
      </c>
    </row>
    <row r="34" ht="15.6">
      <c r="B34" s="685" t="s">
        <v>962</v>
      </c>
      <c r="C34" s="682">
        <v>39642.336039540205</v>
      </c>
      <c r="D34" s="683">
        <v>100000</v>
      </c>
      <c r="E34" s="684"/>
    </row>
    <row r="35" ht="15.6">
      <c r="B35" s="681" t="s">
        <v>963</v>
      </c>
      <c r="C35" s="682">
        <v>1914.2235609810218</v>
      </c>
      <c r="D35" s="683">
        <v>100000</v>
      </c>
      <c r="E35" s="684">
        <v>81</v>
      </c>
    </row>
    <row r="36" ht="15.6">
      <c r="B36" s="681" t="s">
        <v>964</v>
      </c>
      <c r="C36" s="682">
        <v>3815.6859929864854</v>
      </c>
      <c r="D36" s="683">
        <v>100000</v>
      </c>
      <c r="E36" s="684">
        <v>82</v>
      </c>
    </row>
    <row r="37" ht="15.6">
      <c r="B37" s="681" t="s">
        <v>965</v>
      </c>
      <c r="C37" s="682">
        <v>3682.0330522097797</v>
      </c>
      <c r="D37" s="683">
        <v>100000</v>
      </c>
      <c r="E37" s="684">
        <v>83</v>
      </c>
    </row>
    <row r="38" ht="15.6">
      <c r="B38" s="685" t="s">
        <v>966</v>
      </c>
      <c r="C38" s="682">
        <v>9411.9426061772865</v>
      </c>
      <c r="D38" s="683">
        <v>100000</v>
      </c>
      <c r="E38" s="684"/>
    </row>
    <row r="39" ht="15.6">
      <c r="B39" s="681" t="s">
        <v>967</v>
      </c>
      <c r="C39" s="682">
        <v>9166.5383176268915</v>
      </c>
      <c r="D39" s="683">
        <v>100000</v>
      </c>
      <c r="E39" s="684">
        <v>91</v>
      </c>
    </row>
    <row r="40" ht="15.6">
      <c r="B40" s="681" t="s">
        <v>968</v>
      </c>
      <c r="C40" s="682">
        <v>11494.132926097058</v>
      </c>
      <c r="D40" s="683">
        <v>100000</v>
      </c>
      <c r="E40" s="684">
        <v>92</v>
      </c>
    </row>
    <row r="41" ht="15.6">
      <c r="B41" s="681" t="s">
        <v>969</v>
      </c>
      <c r="C41" s="682">
        <v>1430.5553380148103</v>
      </c>
      <c r="D41" s="683">
        <v>100000</v>
      </c>
      <c r="E41" s="684">
        <v>93</v>
      </c>
    </row>
    <row r="42" ht="15.6">
      <c r="B42" s="685" t="s">
        <v>970</v>
      </c>
      <c r="C42" s="682">
        <v>22091.226581738763</v>
      </c>
      <c r="D42" s="683">
        <v>100000</v>
      </c>
      <c r="E42" s="684"/>
    </row>
    <row r="43" ht="15.6">
      <c r="B43" s="681" t="s">
        <v>971</v>
      </c>
      <c r="C43" s="682">
        <v>9773.2820807337212</v>
      </c>
      <c r="D43" s="683">
        <v>100000</v>
      </c>
      <c r="E43" s="684">
        <v>101</v>
      </c>
    </row>
    <row r="44" ht="15.6">
      <c r="B44" s="681" t="s">
        <v>972</v>
      </c>
      <c r="C44" s="682">
        <v>16910.367121761905</v>
      </c>
      <c r="D44" s="683">
        <v>100000</v>
      </c>
      <c r="E44" s="684">
        <v>102</v>
      </c>
    </row>
    <row r="45" ht="15.6">
      <c r="B45" s="681" t="s">
        <v>973</v>
      </c>
      <c r="C45" s="682">
        <v>7061.2420706398307</v>
      </c>
      <c r="D45" s="683">
        <v>100000</v>
      </c>
      <c r="E45" s="684">
        <v>103</v>
      </c>
    </row>
    <row r="46" ht="15.6">
      <c r="B46" s="685" t="s">
        <v>974</v>
      </c>
      <c r="C46" s="682">
        <v>33744.891273135458</v>
      </c>
      <c r="D46" s="683">
        <v>100000</v>
      </c>
      <c r="E46" s="684"/>
    </row>
    <row r="47" ht="15.6">
      <c r="B47" s="681" t="s">
        <v>975</v>
      </c>
      <c r="C47" s="682">
        <v>3854.9151156011526</v>
      </c>
      <c r="D47" s="683">
        <v>100000</v>
      </c>
      <c r="E47" s="684">
        <v>111</v>
      </c>
    </row>
    <row r="48" ht="15.6">
      <c r="B48" s="681" t="s">
        <v>976</v>
      </c>
      <c r="C48" s="682">
        <v>2333.7219097423454</v>
      </c>
      <c r="D48" s="683">
        <v>100000</v>
      </c>
      <c r="E48" s="684">
        <v>112</v>
      </c>
    </row>
    <row r="49" ht="15.6">
      <c r="B49" s="681" t="s">
        <v>977</v>
      </c>
      <c r="C49" s="682">
        <v>196.14561307332863</v>
      </c>
      <c r="D49" s="683">
        <v>100000</v>
      </c>
      <c r="E49" s="684">
        <v>113</v>
      </c>
    </row>
    <row r="50" ht="15.6">
      <c r="B50" s="685" t="s">
        <v>978</v>
      </c>
      <c r="C50" s="682">
        <v>6384.7826384168266</v>
      </c>
      <c r="D50" s="683">
        <v>100000</v>
      </c>
      <c r="E50" s="684"/>
    </row>
    <row r="51" ht="15.6">
      <c r="B51" s="681" t="s">
        <v>979</v>
      </c>
      <c r="C51" s="682">
        <v>4372.7395341147394</v>
      </c>
      <c r="D51" s="683">
        <v>100000</v>
      </c>
      <c r="E51" s="684">
        <v>121</v>
      </c>
    </row>
    <row r="52" ht="15.6">
      <c r="B52" s="681" t="s">
        <v>980</v>
      </c>
      <c r="C52" s="682">
        <v>1145.6066816204175</v>
      </c>
      <c r="D52" s="683">
        <v>100000</v>
      </c>
      <c r="E52" s="684">
        <v>122</v>
      </c>
    </row>
    <row r="53" ht="15.6">
      <c r="B53" s="681" t="s">
        <v>981</v>
      </c>
      <c r="C53" s="682">
        <v>5941.9044387013682</v>
      </c>
      <c r="D53" s="683">
        <v>100000</v>
      </c>
      <c r="E53" s="684">
        <v>123</v>
      </c>
    </row>
    <row r="54" ht="15.6">
      <c r="B54" s="681" t="s">
        <v>982</v>
      </c>
      <c r="C54" s="682">
        <v>3483.5460881823165</v>
      </c>
      <c r="D54" s="683">
        <v>100000</v>
      </c>
      <c r="E54" s="684">
        <v>124</v>
      </c>
    </row>
    <row r="55" ht="15.6">
      <c r="B55" s="685" t="s">
        <v>983</v>
      </c>
      <c r="C55" s="682">
        <v>14943.796742618842</v>
      </c>
      <c r="D55" s="683">
        <v>100000</v>
      </c>
      <c r="E55" s="684"/>
    </row>
    <row r="56" ht="15.6">
      <c r="B56" s="681" t="s">
        <v>984</v>
      </c>
      <c r="C56" s="682">
        <v>2785.2677056412663</v>
      </c>
      <c r="D56" s="683">
        <v>100000</v>
      </c>
      <c r="E56" s="684">
        <v>131</v>
      </c>
    </row>
    <row r="57" ht="15.6">
      <c r="B57" s="681" t="s">
        <v>985</v>
      </c>
      <c r="C57" s="682">
        <v>3972.6024834451491</v>
      </c>
      <c r="D57" s="683">
        <v>100000</v>
      </c>
      <c r="E57" s="684">
        <v>132</v>
      </c>
    </row>
    <row r="58" ht="15.6">
      <c r="B58" s="681" t="s">
        <v>986</v>
      </c>
      <c r="C58" s="682">
        <v>2889.8373779378876</v>
      </c>
      <c r="D58" s="683">
        <v>100000</v>
      </c>
      <c r="E58" s="684">
        <v>133</v>
      </c>
    </row>
    <row r="59" ht="15.6">
      <c r="B59" s="685" t="s">
        <v>987</v>
      </c>
      <c r="C59" s="682">
        <v>9647.707567024303</v>
      </c>
      <c r="D59" s="683">
        <v>100000</v>
      </c>
      <c r="E59" s="684"/>
    </row>
    <row r="60" ht="15.6">
      <c r="B60" s="681" t="s">
        <v>988</v>
      </c>
      <c r="C60" s="682">
        <v>11389.52193245795</v>
      </c>
      <c r="D60" s="683">
        <v>100000</v>
      </c>
      <c r="E60" s="684">
        <v>141</v>
      </c>
    </row>
    <row r="61" ht="15.6">
      <c r="B61" s="681" t="s">
        <v>989</v>
      </c>
      <c r="C61" s="682">
        <v>1001.6502640944649</v>
      </c>
      <c r="D61" s="683">
        <v>100000</v>
      </c>
      <c r="E61" s="684">
        <v>142</v>
      </c>
    </row>
    <row r="62" ht="15.6">
      <c r="B62" s="681" t="s">
        <v>990</v>
      </c>
      <c r="C62" s="682">
        <v>1722.8019711584482</v>
      </c>
      <c r="D62" s="683">
        <v>100000</v>
      </c>
      <c r="E62" s="684">
        <v>143</v>
      </c>
    </row>
    <row r="63" ht="15.6">
      <c r="B63" s="686" t="s">
        <v>991</v>
      </c>
      <c r="C63" s="682">
        <v>14113.974167710861</v>
      </c>
      <c r="D63" s="683">
        <v>100000</v>
      </c>
      <c r="E63" s="687"/>
    </row>
    <row r="64" ht="15.6">
      <c r="B64" s="688" t="s">
        <v>992</v>
      </c>
      <c r="C64" s="689">
        <f>SUM(C9,C13,C17,C21,C26,C30,C34,C38,C42,C46,C50,C55,C59,C63)</f>
        <v>300551.40929315361</v>
      </c>
      <c r="D64" s="690">
        <v>100000</v>
      </c>
      <c r="E64" s="691">
        <f>+D64*C64</f>
        <v>30055140929.315361</v>
      </c>
    </row>
  </sheetData>
  <mergeCells count="1">
    <mergeCell ref="B2:E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23" zoomScaleNormal="100" workbookViewId="0">
      <selection activeCell="I23" sqref="I23"/>
    </sheetView>
  </sheetViews>
  <sheetFormatPr baseColWidth="10" defaultColWidth="11.5546875" defaultRowHeight="14.4"/>
  <cols>
    <col min="1" max="1" width="3.6640625" style="1" customWidth="true"/>
    <col min="2" max="2" width="38.6640625" style="1" customWidth="true"/>
    <col min="3" max="4" width="11.5546875" style="1"/>
    <col min="5" max="5" width="13.109375" style="1" customWidth="true"/>
    <col min="6" max="6" width="19.33203125" style="1" customWidth="true"/>
    <col min="7" max="8" width="13.109375" style="1" customWidth="true"/>
    <col min="9" max="9" width="11.5546875" style="1"/>
    <col min="10" max="10" width="13.88671875" style="1" customWidth="true"/>
    <col min="11" max="11" width="11.5546875" style="1"/>
    <col min="12" max="12" width="13" style="1" customWidth="true"/>
    <col min="13" max="16384" width="11.5546875" style="1"/>
  </cols>
  <sheetData>
    <row r="2" ht="23.4">
      <c r="B2" s="227" t="s">
        <v>625</v>
      </c>
      <c r="C2" s="228"/>
      <c r="D2" s="228"/>
      <c r="E2" s="228"/>
      <c r="F2" s="228"/>
      <c r="G2" s="228"/>
      <c r="H2" s="228"/>
      <c r="I2" s="228"/>
      <c r="J2" s="228"/>
      <c r="K2" s="228"/>
    </row>
    <row r="4">
      <c r="B4" s="196" t="s">
        <v>260</v>
      </c>
      <c r="C4" s="210">
        <v>2020</v>
      </c>
      <c r="D4" s="210">
        <v>2021</v>
      </c>
      <c r="E4" s="210">
        <v>2022</v>
      </c>
    </row>
    <row r="5">
      <c r="B5" s="199" t="s">
        <v>626</v>
      </c>
      <c r="C5" s="200">
        <v>1.0269999999999999</v>
      </c>
      <c r="D5" s="200">
        <v>1.026</v>
      </c>
      <c r="E5" s="200">
        <v>1.026</v>
      </c>
    </row>
    <row r="6" ht="15" thickBot="true">
      <c r="B6" s="197" t="s">
        <v>627</v>
      </c>
      <c r="C6" s="198">
        <v>1.0249999999999999</v>
      </c>
      <c r="D6" s="198">
        <v>1.022</v>
      </c>
      <c r="E6" s="198">
        <v>1.087</v>
      </c>
    </row>
    <row r="7" ht="15" thickTop="true"/>
    <row r="8">
      <c r="B8" s="201" t="s">
        <v>628</v>
      </c>
      <c r="C8" s="205">
        <v>1</v>
      </c>
      <c r="D8" s="3"/>
    </row>
    <row r="9">
      <c r="B9" s="202" t="s">
        <v>629</v>
      </c>
      <c r="C9" s="102">
        <f>4662/3668</f>
        <v>1.2709923664122138</v>
      </c>
      <c r="D9" s="3"/>
    </row>
    <row r="10" ht="15" thickBot="true">
      <c r="B10" s="377" t="s">
        <v>630</v>
      </c>
      <c r="C10" s="104">
        <v>16485</v>
      </c>
      <c r="D10" s="3"/>
    </row>
    <row r="11" ht="15" thickTop="true"/>
    <row r="12" ht="23.4">
      <c r="B12" s="2" t="s">
        <v>631</v>
      </c>
      <c r="C12" s="3"/>
      <c r="D12" s="3"/>
      <c r="E12" s="3"/>
      <c r="F12" s="4"/>
      <c r="J12" s="701"/>
      <c r="K12" s="701"/>
    </row>
    <row r="13" ht="14.4" customHeight="true">
      <c r="B13" s="2"/>
      <c r="C13" s="3"/>
      <c r="D13" s="3"/>
      <c r="E13" s="3"/>
      <c r="F13" s="4"/>
      <c r="J13" s="702" t="s">
        <v>632</v>
      </c>
      <c r="K13" s="702"/>
    </row>
    <row r="14" ht="14.4" customHeight="true">
      <c r="B14" s="461" t="s">
        <v>633</v>
      </c>
      <c r="C14" s="468" t="s">
        <v>261</v>
      </c>
      <c r="D14" s="469" t="s">
        <v>262</v>
      </c>
      <c r="F14" s="294"/>
      <c r="I14" s="294"/>
      <c r="J14" s="703" t="s">
        <v>261</v>
      </c>
      <c r="K14" s="704" t="s">
        <v>262</v>
      </c>
    </row>
    <row r="15" ht="14.4" customHeight="true">
      <c r="B15" s="190" t="s">
        <v>605</v>
      </c>
      <c r="C15" s="475">
        <f>Fuel_pmts!F3</f>
        <v>0</v>
      </c>
      <c r="D15" s="294"/>
      <c r="J15" s="705">
        <v>0</v>
      </c>
      <c r="K15" s="706"/>
    </row>
    <row r="16" ht="14.4" customHeight="true">
      <c r="B16" s="191" t="s">
        <v>606</v>
      </c>
      <c r="C16" s="472">
        <f>Fuel_pmts!F4</f>
        <v>1.087598304830781E-3</v>
      </c>
      <c r="D16" s="3"/>
      <c r="E16" s="3"/>
      <c r="J16" s="705">
        <v>0</v>
      </c>
      <c r="K16" s="707"/>
    </row>
    <row r="17" ht="14.4" customHeight="true">
      <c r="B17" s="190" t="s">
        <v>607</v>
      </c>
      <c r="C17" s="472">
        <f>Fuel_pmts!F5</f>
        <v>0.69541003802725521</v>
      </c>
      <c r="D17" s="473">
        <f>Fuel_pmts!G5</f>
        <v>0.81542444948493131</v>
      </c>
      <c r="E17" s="3"/>
      <c r="J17" s="708">
        <v>0.93</v>
      </c>
      <c r="K17" s="709">
        <v>0</v>
      </c>
      <c r="L17" s="214"/>
    </row>
    <row r="18" ht="14.4" customHeight="true">
      <c r="B18" s="190" t="s">
        <v>608</v>
      </c>
      <c r="C18" s="472">
        <f>Fuel_pmts!F6</f>
        <v>0</v>
      </c>
      <c r="D18" s="473">
        <f>Fuel_pmts!G6</f>
        <v>0.17463517252183886</v>
      </c>
      <c r="E18" s="3"/>
      <c r="J18" s="705">
        <v>0</v>
      </c>
      <c r="K18" s="710">
        <v>0.5</v>
      </c>
      <c r="L18" s="214"/>
    </row>
    <row r="19" ht="14.4" customHeight="true">
      <c r="B19" s="11" t="s">
        <v>609</v>
      </c>
      <c r="C19" s="472">
        <f>Fuel_pmts!F7</f>
        <v>4.6020710676254593E-2</v>
      </c>
      <c r="D19" s="477">
        <f>Fuel_pmts!G7</f>
        <v>0</v>
      </c>
      <c r="E19" s="3"/>
      <c r="J19" s="708">
        <v>7.0000000000000007E-2</v>
      </c>
      <c r="K19" s="709">
        <v>0</v>
      </c>
      <c r="L19" s="214"/>
    </row>
    <row r="20" ht="14.4" customHeight="true" thickBot="true">
      <c r="B20" s="467" t="s">
        <v>610</v>
      </c>
      <c r="C20" s="476">
        <f>Fuel_pmts!F8</f>
        <v>0.25748165299165937</v>
      </c>
      <c r="D20" s="474">
        <f>Fuel_pmts!G8</f>
        <v>9.9403779932298528E-3</v>
      </c>
      <c r="E20" s="3"/>
      <c r="J20" s="711">
        <v>0</v>
      </c>
      <c r="K20" s="712">
        <v>0.5</v>
      </c>
      <c r="L20" s="214"/>
    </row>
    <row r="21" ht="14.4" customHeight="true" thickTop="true">
      <c r="B21" s="466" t="s">
        <v>634</v>
      </c>
      <c r="C21" s="3"/>
      <c r="E21" s="3"/>
      <c r="F21" s="4"/>
      <c r="L21" s="214"/>
    </row>
    <row r="22" ht="14.4" customHeight="true">
      <c r="B22" s="2"/>
      <c r="C22" s="3"/>
      <c r="E22" s="3"/>
      <c r="F22" s="4"/>
      <c r="L22" s="214"/>
    </row>
    <row r="23" ht="31.95" customHeight="true">
      <c r="B23" s="488" t="s">
        <v>635</v>
      </c>
      <c r="C23" s="483" t="s">
        <v>636</v>
      </c>
      <c r="D23" s="489" t="s">
        <v>637</v>
      </c>
      <c r="E23" s="295" t="s">
        <v>638</v>
      </c>
      <c r="F23" s="295" t="s">
        <v>639</v>
      </c>
      <c r="L23" s="214"/>
      <c r="M23" s="214"/>
    </row>
    <row r="24">
      <c r="B24" s="478" t="s">
        <v>605</v>
      </c>
      <c r="C24" s="479">
        <f>Fuel_prices_info!L40</f>
        <v>532.86055555555561</v>
      </c>
      <c r="D24" s="480">
        <f>Fuel_prices_info!L47</f>
        <v>476.32255555555554</v>
      </c>
      <c r="E24" s="482">
        <f>Fuel_pmts!J3</f>
        <v>1.2587223584090572</v>
      </c>
      <c r="F24" s="491">
        <f t="shared" ref="F24:F29" si="0">(C24-D24)/C24</f>
        <v>0.10610280571631739</v>
      </c>
      <c r="L24" s="214"/>
      <c r="M24" s="214"/>
    </row>
    <row r="25">
      <c r="B25" s="191" t="s">
        <v>606</v>
      </c>
      <c r="C25" s="378">
        <f>Fuel_prices_info!L44</f>
        <v>512.96374534412962</v>
      </c>
      <c r="D25" s="481">
        <f>Fuel_prices_info!L51</f>
        <v>409.99941999999999</v>
      </c>
      <c r="E25" s="366">
        <f>Fuel_pmts!J4</f>
        <v>1.0707779502057893</v>
      </c>
      <c r="F25" s="492">
        <f t="shared" si="0"/>
        <v>0.20072437141742724</v>
      </c>
      <c r="L25" s="214"/>
      <c r="M25" s="214"/>
    </row>
    <row r="26">
      <c r="B26" s="190" t="s">
        <v>607</v>
      </c>
      <c r="C26" s="378">
        <f>Fuel_prices_info!L45</f>
        <v>628.66573859436699</v>
      </c>
      <c r="D26" s="481">
        <f>Fuel_prices_info!L52</f>
        <v>610.00011500000005</v>
      </c>
      <c r="E26" s="366">
        <f>Fuel_pmts!J5</f>
        <v>1.1275894198799516</v>
      </c>
      <c r="F26" s="492">
        <f t="shared" si="0"/>
        <v>2.96908554872123E-2</v>
      </c>
      <c r="L26" s="214"/>
      <c r="M26" s="214"/>
    </row>
    <row r="27">
      <c r="B27" s="11" t="s">
        <v>608</v>
      </c>
      <c r="C27" s="378">
        <f>Fuel_prices_info!L42</f>
        <v>722.77840007283328</v>
      </c>
      <c r="D27" s="481">
        <f>Fuel_prices_info!L49</f>
        <v>664.9997800000001</v>
      </c>
      <c r="E27" s="366">
        <f>Fuel_pmts!J6</f>
        <v>1.059643427289314</v>
      </c>
      <c r="F27" s="492">
        <f t="shared" si="0"/>
        <v>7.9939605371453976E-2</v>
      </c>
      <c r="L27" s="214"/>
      <c r="M27" s="214"/>
    </row>
    <row r="28">
      <c r="B28" s="11" t="s">
        <v>609</v>
      </c>
      <c r="C28" s="378">
        <f>Fuel_prices_info!L43</f>
        <v>553.05310007283322</v>
      </c>
      <c r="D28" s="481">
        <f>Fuel_prices_info!L50</f>
        <v>496.99964</v>
      </c>
      <c r="E28" s="366">
        <f>Fuel_pmts!J7</f>
        <v>1.0596434272893138</v>
      </c>
      <c r="F28" s="492">
        <f t="shared" si="0"/>
        <v>0.10135276353292545</v>
      </c>
      <c r="L28" s="214"/>
      <c r="M28" s="214"/>
    </row>
    <row r="29">
      <c r="B29" s="11" t="s">
        <v>610</v>
      </c>
      <c r="C29" s="378">
        <f>Fuel_prices_info!L41</f>
        <v>715.00082159454496</v>
      </c>
      <c r="D29" s="481">
        <f>Fuel_prices_info!L48</f>
        <v>715.00013999999999</v>
      </c>
      <c r="E29" s="366">
        <f>Fuel_pmts!J8</f>
        <v>1.4669873645222327</v>
      </c>
      <c r="F29" s="492">
        <f t="shared" si="0"/>
        <v>9.5327798848060949E-7</v>
      </c>
    </row>
    <row r="30">
      <c r="B30" s="516" t="s">
        <v>571</v>
      </c>
      <c r="C30" s="479"/>
      <c r="D30" s="557">
        <f>SUMPRODUCT(D26:D29,$D$17:$D$20)</f>
        <v>620.64873092371693</v>
      </c>
      <c r="E30" s="487">
        <f>Fuel_pmts!J9</f>
        <v>1.1190974036015877</v>
      </c>
      <c r="F30" s="512">
        <f>SUMPRODUCT(F26:F29,$D$17:$D$20)</f>
        <v>3.817092574171186E-2</v>
      </c>
      <c r="K30" s="406"/>
    </row>
    <row r="31" ht="15" thickBot="true">
      <c r="B31" s="517" t="s">
        <v>572</v>
      </c>
      <c r="C31" s="379"/>
      <c r="D31" s="558">
        <f>SUMPRODUCT(D24:D29,$C$15:$C$20)</f>
        <v>631.6178124180642</v>
      </c>
      <c r="E31" s="485">
        <f>Fuel_pmts!J10</f>
        <v>1.2117894527636806</v>
      </c>
      <c r="F31" s="511">
        <f>SUMPRODUCT(F24:F29,$C$15:$C$20)</f>
        <v>2.5530198087895705E-2</v>
      </c>
    </row>
    <row r="32" ht="15" thickTop="true">
      <c r="B32" s="4"/>
      <c r="C32" s="3"/>
      <c r="D32" s="3"/>
      <c r="E32" s="3"/>
      <c r="F32" s="4"/>
    </row>
    <row r="33">
      <c r="B33" s="4"/>
      <c r="C33" s="3"/>
      <c r="D33" s="3"/>
      <c r="E33" s="3"/>
      <c r="F33" s="4"/>
      <c r="G33" s="490"/>
      <c r="H33" s="490"/>
    </row>
    <row r="34">
      <c r="G34" s="214"/>
    </row>
    <row r="35" ht="23.4">
      <c r="B35" s="2" t="s">
        <v>640</v>
      </c>
      <c r="G35" s="214"/>
    </row>
    <row r="36">
      <c r="C36" s="3"/>
      <c r="D36" s="3"/>
      <c r="G36" s="214"/>
    </row>
    <row r="37">
      <c r="B37" s="194" t="s">
        <v>615</v>
      </c>
      <c r="C37" s="388">
        <v>2019</v>
      </c>
    </row>
    <row r="38">
      <c r="B38" s="204" t="s">
        <v>616</v>
      </c>
      <c r="C38" s="514">
        <f>elec_pmts_info!D10</f>
        <v>125.86190456</v>
      </c>
    </row>
    <row r="39">
      <c r="B39" s="206" t="s">
        <v>617</v>
      </c>
      <c r="C39" s="389">
        <f>elec_pmts_info!G10</f>
        <v>115.20399051449441</v>
      </c>
    </row>
    <row r="40">
      <c r="B40" s="206" t="s">
        <v>618</v>
      </c>
      <c r="C40" s="519">
        <f>+(C38-C39)/C38</f>
        <v>8.4679427685164468E-2</v>
      </c>
    </row>
    <row r="41" ht="15" thickBot="true">
      <c r="B41" s="195" t="s">
        <v>619</v>
      </c>
      <c r="C41" s="520">
        <v>0.66400000000000003</v>
      </c>
    </row>
    <row r="42" ht="15" thickTop="true">
      <c r="B42" s="1" t="s">
        <v>620</v>
      </c>
    </row>
    <row r="43" ht="15" customHeight="true">
      <c r="I43" s="289"/>
      <c r="J43" s="289"/>
      <c r="K43" s="289"/>
    </row>
    <row r="44" ht="15" customHeight="true">
      <c r="I44" s="289"/>
      <c r="J44" s="289"/>
      <c r="K44" s="289"/>
    </row>
    <row r="45">
      <c r="I45" s="289"/>
      <c r="J45" s="289"/>
      <c r="K45" s="289"/>
    </row>
    <row r="49" ht="15" customHeight="true"/>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U82"/>
  <sheetViews>
    <sheetView tabSelected="true" zoomScale="70" zoomScaleNormal="70" workbookViewId="0">
      <selection activeCell="C11" sqref="C11"/>
    </sheetView>
  </sheetViews>
  <sheetFormatPr baseColWidth="10" defaultColWidth="11.5546875" defaultRowHeight="14.4"/>
  <cols>
    <col min="1" max="1" width="3.6640625" style="1" customWidth="true"/>
    <col min="2" max="2" width="22.88671875" style="1" customWidth="true"/>
    <col min="3" max="11" width="11.5546875" style="1"/>
    <col min="12" max="12" width="13" style="1" customWidth="true"/>
    <col min="13" max="16384" width="11.5546875" style="1"/>
  </cols>
  <sheetData>
    <row r="2" ht="23.4">
      <c r="B2" s="229" t="s">
        <v>601</v>
      </c>
      <c r="C2" s="230"/>
      <c r="D2" s="230"/>
      <c r="E2" s="230"/>
      <c r="F2" s="231"/>
      <c r="G2" s="228"/>
      <c r="H2" s="228"/>
      <c r="I2" s="228"/>
      <c r="J2" s="228"/>
      <c r="K2" s="228"/>
    </row>
    <row r="3" ht="23.4">
      <c r="B3" s="2"/>
      <c r="C3" s="3"/>
      <c r="D3" s="3"/>
      <c r="E3" s="3"/>
      <c r="F3" s="4"/>
    </row>
    <row r="4" ht="15" customHeight="true" thickBot="true">
      <c r="B4" s="5"/>
      <c r="C4" s="879" t="s">
        <v>14</v>
      </c>
      <c r="D4" s="878"/>
      <c r="E4" s="880"/>
      <c r="F4" s="879" t="s">
        <v>423</v>
      </c>
      <c r="G4" s="878"/>
      <c r="H4" s="880"/>
      <c r="I4" s="878" t="s">
        <v>437</v>
      </c>
      <c r="J4" s="878"/>
      <c r="K4" s="878"/>
      <c r="L4" s="879" t="s">
        <v>447</v>
      </c>
      <c r="M4" s="878"/>
      <c r="N4" s="878"/>
    </row>
    <row r="5" ht="43.8" thickTop="true">
      <c r="B5" s="7"/>
      <c r="C5" s="8" t="s">
        <v>602</v>
      </c>
      <c r="D5" s="8" t="s">
        <v>603</v>
      </c>
      <c r="E5" s="97" t="s">
        <v>604</v>
      </c>
      <c r="F5" s="8" t="s">
        <v>602</v>
      </c>
      <c r="G5" s="8" t="s">
        <v>603</v>
      </c>
      <c r="H5" s="97" t="s">
        <v>604</v>
      </c>
      <c r="I5" s="8" t="s">
        <v>602</v>
      </c>
      <c r="J5" s="8" t="s">
        <v>603</v>
      </c>
      <c r="K5" s="8" t="s">
        <v>604</v>
      </c>
      <c r="L5" s="8" t="s">
        <v>602</v>
      </c>
      <c r="M5" s="8" t="s">
        <v>603</v>
      </c>
      <c r="N5" s="8" t="s">
        <v>604</v>
      </c>
    </row>
    <row r="6">
      <c r="B6" s="190" t="s">
        <v>605</v>
      </c>
      <c r="C6" s="9">
        <f>Fuel_prices_info!L12</f>
        <v>476.32255555555554</v>
      </c>
      <c r="D6" s="9">
        <f>Fuel_prices_info!L5</f>
        <v>641.59355555555555</v>
      </c>
      <c r="E6" s="380">
        <f t="shared" ref="E6:E11" si="0">+(D6-C6)/D6</f>
        <v>0.257594544971531</v>
      </c>
      <c r="F6" s="9">
        <f>Fuel_prices_info!L19</f>
        <v>476.32255555555554</v>
      </c>
      <c r="G6" s="9">
        <f t="shared" ref="G6:G11" si="1">D6</f>
        <v>641.59355555555555</v>
      </c>
      <c r="H6" s="380">
        <f t="shared" ref="H6:H11" si="2">+(G6-F6)/G6</f>
        <v>0.257594544971531</v>
      </c>
      <c r="I6" s="9">
        <f t="shared" ref="I6:I11" si="3">F6</f>
        <v>476.32255555555554</v>
      </c>
      <c r="J6" s="9">
        <f t="shared" ref="J6:J11" si="4">D6</f>
        <v>641.59355555555555</v>
      </c>
      <c r="K6" s="380">
        <f t="shared" ref="K6:K11" si="5">+(J6-I6)/J6</f>
        <v>0.257594544971531</v>
      </c>
      <c r="L6" s="9">
        <f>I6</f>
        <v>476.32255555555554</v>
      </c>
      <c r="M6" s="9">
        <f t="shared" ref="M6:M11" si="6">G6</f>
        <v>641.59355555555555</v>
      </c>
      <c r="N6" s="380">
        <f t="shared" ref="N6:N11" si="7">+(M6-L6)/M6</f>
        <v>0.257594544971531</v>
      </c>
    </row>
    <row r="7">
      <c r="B7" s="190" t="s">
        <v>606</v>
      </c>
      <c r="C7" s="9">
        <f>Fuel_prices_info!L16</f>
        <v>409.99941999999999</v>
      </c>
      <c r="D7" s="9">
        <f>Fuel_prices_info!L9</f>
        <v>771.7300251821863</v>
      </c>
      <c r="E7" s="380">
        <f t="shared" si="0"/>
        <v>0.46872687776634153</v>
      </c>
      <c r="F7" s="9">
        <f>Fuel_prices_info!L23</f>
        <v>409.99941999999999</v>
      </c>
      <c r="G7" s="9">
        <f t="shared" si="1"/>
        <v>771.7300251821863</v>
      </c>
      <c r="H7" s="380">
        <f t="shared" si="2"/>
        <v>0.46872687776634153</v>
      </c>
      <c r="I7" s="9">
        <f t="shared" si="3"/>
        <v>409.99941999999999</v>
      </c>
      <c r="J7" s="9">
        <f t="shared" si="4"/>
        <v>771.7300251821863</v>
      </c>
      <c r="K7" s="380">
        <f t="shared" si="5"/>
        <v>0.46872687776634153</v>
      </c>
      <c r="L7" s="9">
        <f t="shared" ref="L7:L13" si="8">I7</f>
        <v>409.99941999999999</v>
      </c>
      <c r="M7" s="9">
        <f t="shared" si="6"/>
        <v>771.7300251821863</v>
      </c>
      <c r="N7" s="380">
        <f t="shared" si="7"/>
        <v>0.46872687776634153</v>
      </c>
    </row>
    <row r="8">
      <c r="B8" s="190" t="s">
        <v>607</v>
      </c>
      <c r="C8" s="212">
        <v>754.9995600000002</v>
      </c>
      <c r="D8" s="9">
        <f>Fuel_prices_info!L10</f>
        <v>922.80154137931049</v>
      </c>
      <c r="E8" s="380">
        <f t="shared" si="0"/>
        <v>0.18183972810502336</v>
      </c>
      <c r="F8" s="212">
        <f>C8</f>
        <v>754.9995600000002</v>
      </c>
      <c r="G8" s="9">
        <f t="shared" si="1"/>
        <v>922.80154137931049</v>
      </c>
      <c r="H8" s="380">
        <f t="shared" si="2"/>
        <v>0.18183972810502336</v>
      </c>
      <c r="I8" s="212">
        <f t="shared" si="3"/>
        <v>754.9995600000002</v>
      </c>
      <c r="J8" s="9">
        <f t="shared" si="4"/>
        <v>922.80154137931049</v>
      </c>
      <c r="K8" s="380">
        <f t="shared" si="5"/>
        <v>0.18183972810502336</v>
      </c>
      <c r="L8" s="212">
        <f t="shared" si="8"/>
        <v>754.9995600000002</v>
      </c>
      <c r="M8" s="9">
        <f t="shared" si="6"/>
        <v>922.80154137931049</v>
      </c>
      <c r="N8" s="380">
        <f t="shared" si="7"/>
        <v>0.18183972810502336</v>
      </c>
    </row>
    <row r="9">
      <c r="B9" s="774" t="s">
        <v>608</v>
      </c>
      <c r="C9" s="12">
        <f>Fuel_prices_info!L14</f>
        <v>664.9997800000001</v>
      </c>
      <c r="D9" s="12">
        <f>Fuel_prices_info!L7</f>
        <v>872.64418834668618</v>
      </c>
      <c r="E9" s="484">
        <f t="shared" si="0"/>
        <v>0.23794853746758995</v>
      </c>
      <c r="F9" s="12">
        <f>Fuel_prices_info!L21</f>
        <v>664.9997800000001</v>
      </c>
      <c r="G9" s="12">
        <f t="shared" si="1"/>
        <v>872.64418834668618</v>
      </c>
      <c r="H9" s="484">
        <f t="shared" si="2"/>
        <v>0.23794853746758995</v>
      </c>
      <c r="I9" s="12">
        <f t="shared" si="3"/>
        <v>664.9997800000001</v>
      </c>
      <c r="J9" s="12">
        <f t="shared" si="4"/>
        <v>872.64418834668618</v>
      </c>
      <c r="K9" s="484">
        <f t="shared" si="5"/>
        <v>0.23794853746758995</v>
      </c>
      <c r="L9" s="12">
        <f t="shared" si="8"/>
        <v>664.9997800000001</v>
      </c>
      <c r="M9" s="12">
        <f t="shared" si="6"/>
        <v>872.64418834668618</v>
      </c>
      <c r="N9" s="484">
        <f t="shared" si="7"/>
        <v>0.23794853746758995</v>
      </c>
    </row>
    <row r="10">
      <c r="B10" s="774" t="s">
        <v>609</v>
      </c>
      <c r="C10" s="12">
        <f>Fuel_prices_info!L15</f>
        <v>496.99964</v>
      </c>
      <c r="D10" s="12">
        <f>Fuel_prices_info!L8</f>
        <v>720.61888834668605</v>
      </c>
      <c r="E10" s="380">
        <f t="shared" si="0"/>
        <v>0.31031555231605862</v>
      </c>
      <c r="F10" s="12">
        <f>Fuel_prices_info!L22</f>
        <v>496.99964</v>
      </c>
      <c r="G10" s="12">
        <f t="shared" si="1"/>
        <v>720.61888834668605</v>
      </c>
      <c r="H10" s="380">
        <f t="shared" si="2"/>
        <v>0.31031555231605862</v>
      </c>
      <c r="I10" s="12">
        <f t="shared" si="3"/>
        <v>496.99964</v>
      </c>
      <c r="J10" s="12">
        <f t="shared" si="4"/>
        <v>720.61888834668605</v>
      </c>
      <c r="K10" s="380">
        <f t="shared" si="5"/>
        <v>0.31031555231605862</v>
      </c>
      <c r="L10" s="12">
        <f t="shared" si="8"/>
        <v>496.99964</v>
      </c>
      <c r="M10" s="12">
        <f t="shared" si="6"/>
        <v>720.61888834668605</v>
      </c>
      <c r="N10" s="380">
        <f t="shared" si="7"/>
        <v>0.31031555231605862</v>
      </c>
    </row>
    <row r="11">
      <c r="B11" s="774" t="s">
        <v>610</v>
      </c>
      <c r="C11" s="213">
        <v>990.00009999999997</v>
      </c>
      <c r="D11" s="12">
        <f>Fuel_prices_info!L6</f>
        <v>990.00039042128606</v>
      </c>
      <c r="E11" s="380">
        <f t="shared" si="0"/>
        <v>2.9335471873669534E-7</v>
      </c>
      <c r="F11" s="212">
        <f>C11</f>
        <v>990.00009999999997</v>
      </c>
      <c r="G11" s="12">
        <f t="shared" si="1"/>
        <v>990.00039042128606</v>
      </c>
      <c r="H11" s="380">
        <f t="shared" si="2"/>
        <v>2.9335471873669534E-7</v>
      </c>
      <c r="I11" s="213">
        <f t="shared" si="3"/>
        <v>990.00009999999997</v>
      </c>
      <c r="J11" s="12">
        <f t="shared" si="4"/>
        <v>990.00039042128606</v>
      </c>
      <c r="K11" s="380">
        <f t="shared" si="5"/>
        <v>2.9335471873669534E-7</v>
      </c>
      <c r="L11" s="213">
        <f t="shared" si="8"/>
        <v>990.00009999999997</v>
      </c>
      <c r="M11" s="12">
        <f t="shared" si="6"/>
        <v>990.00039042128606</v>
      </c>
      <c r="N11" s="380">
        <f t="shared" si="7"/>
        <v>2.9335471873669534E-7</v>
      </c>
    </row>
    <row r="12">
      <c r="B12" s="518" t="s">
        <v>571</v>
      </c>
      <c r="C12" s="571">
        <f>+C8*'Uprating pmts'!$D$17+C10*'Uprating pmts'!$D$19+C11*'Uprating pmts'!$D$20+C9*'Uprating pmts'!$D$18</f>
        <v>741.61842708898575</v>
      </c>
      <c r="D12" s="486">
        <f>+D8*'Uprating pmts'!$D$17+D10*'Uprating pmts'!$D$19+D11*'Uprating pmts'!$D$20+D9*'Uprating pmts'!$D$18</f>
        <v>914.7102853394066</v>
      </c>
      <c r="E12" s="512">
        <f>+E8*'Uprating pmts'!$D$17+E10*'Uprating pmts'!$D$19+E11*'Uprating pmts'!$D$20+E9*'Uprating pmts'!$D$18</f>
        <v>0.18983074699255686</v>
      </c>
      <c r="F12" s="571">
        <f>+F8*'Uprating pmts'!$D$17+F10*'Uprating pmts'!$D$19+F11*'Uprating pmts'!$D$20+F9*'Uprating pmts'!$D$18</f>
        <v>741.61842708898575</v>
      </c>
      <c r="G12" s="486">
        <f>+G8*'Uprating pmts'!$D$17+G10*'Uprating pmts'!$D$19+G11*'Uprating pmts'!$D$20+G9*'Uprating pmts'!$D$18</f>
        <v>914.7102853394066</v>
      </c>
      <c r="H12" s="512">
        <f>+H8*'Uprating pmts'!$D$17+H10*'Uprating pmts'!$D$19+H11*'Uprating pmts'!$D$20+H9*'Uprating pmts'!$D$18</f>
        <v>0.18983074699255686</v>
      </c>
      <c r="I12" s="571">
        <f>+I8*'Uprating pmts'!$D$17+I10*'Uprating pmts'!$D$19+I11*'Uprating pmts'!$D$20+I9*'Uprating pmts'!$D$18</f>
        <v>741.61842708898575</v>
      </c>
      <c r="J12" s="486">
        <f>+J8*'Uprating pmts'!$D$17+J10*'Uprating pmts'!$D$19+J11*'Uprating pmts'!$D$20+J9*'Uprating pmts'!$D$18</f>
        <v>914.7102853394066</v>
      </c>
      <c r="K12" s="512">
        <f>+K8*'Uprating pmts'!$D$17+K10*'Uprating pmts'!$D$19+K11*'Uprating pmts'!$D$20+K9*'Uprating pmts'!$D$18</f>
        <v>0.18983074699255686</v>
      </c>
      <c r="L12" s="571">
        <f t="shared" si="8"/>
        <v>741.61842708898575</v>
      </c>
      <c r="M12" s="486">
        <f>+M8*'Uprating pmts'!$D$17+M10*'Uprating pmts'!$D$19+M11*'Uprating pmts'!$D$20+M9*'Uprating pmts'!$D$18</f>
        <v>914.7102853394066</v>
      </c>
      <c r="N12" s="512">
        <f>+N8*'Uprating pmts'!$D$17+N10*'Uprating pmts'!$D$19+N11*'Uprating pmts'!$D$20+N9*'Uprating pmts'!$D$18</f>
        <v>0.18983074699255686</v>
      </c>
    </row>
    <row r="13" ht="15" thickBot="true">
      <c r="B13" s="517" t="s">
        <v>572</v>
      </c>
      <c r="C13" s="572">
        <f>SUMPRODUCT(C6:C11,'Uprating pmts'!$C$15:$C$20)</f>
        <v>803.25932625288556</v>
      </c>
      <c r="D13" s="15">
        <f>SUMPRODUCT(D6:D11,'Uprating pmts'!$C$15:$C$20)</f>
        <v>930.63511760587903</v>
      </c>
      <c r="E13" s="381">
        <f>SUMPRODUCT(E6:E11,'Uprating pmts'!$C$15:$C$20)</f>
        <v>0.1412439765790047</v>
      </c>
      <c r="F13" s="572">
        <f>SUMPRODUCT(F6:F11,'Uprating pmts'!$C$15:$C$20)</f>
        <v>803.25932625288556</v>
      </c>
      <c r="G13" s="15">
        <f>SUMPRODUCT(G6:G11,'Uprating pmts'!$C$15:$C$20)</f>
        <v>930.63511760587903</v>
      </c>
      <c r="H13" s="381">
        <f>SUMPRODUCT(H6:H11,'Uprating pmts'!$C$15:$C$20)</f>
        <v>0.1412439765790047</v>
      </c>
      <c r="I13" s="572">
        <f>SUMPRODUCT(I6:I11,'Uprating pmts'!$C$15:$C$20)</f>
        <v>803.25932625288556</v>
      </c>
      <c r="J13" s="15">
        <f>SUMPRODUCT(J6:J11,'Uprating pmts'!$C$15:$C$20)</f>
        <v>930.63511760587903</v>
      </c>
      <c r="K13" s="381">
        <f>SUMPRODUCT(K6:K11,'Uprating pmts'!$C$15:$C$20)</f>
        <v>0.1412439765790047</v>
      </c>
      <c r="L13" s="572">
        <f t="shared" si="8"/>
        <v>803.25932625288556</v>
      </c>
      <c r="M13" s="15">
        <f>SUMPRODUCT(M6:M11,'Uprating pmts'!$C$15:$C$20)</f>
        <v>930.63511760587903</v>
      </c>
      <c r="N13" s="381">
        <f>SUMPRODUCT(N6:N11,'Uprating pmts'!$C$15:$C$20)</f>
        <v>0.1412439765790047</v>
      </c>
    </row>
    <row r="14" ht="15" thickTop="true">
      <c r="B14" s="4" t="s">
        <v>611</v>
      </c>
      <c r="C14" s="3"/>
      <c r="D14" s="3"/>
      <c r="E14" s="3"/>
      <c r="F14" s="4"/>
    </row>
    <row r="15">
      <c r="B15" s="4"/>
      <c r="C15" s="3"/>
      <c r="D15" s="3"/>
      <c r="E15" s="3"/>
      <c r="F15" s="4"/>
      <c r="G15" s="214"/>
    </row>
    <row r="16">
      <c r="G16" s="214"/>
    </row>
    <row r="17" ht="23.4">
      <c r="B17" s="229" t="s">
        <v>612</v>
      </c>
      <c r="C17" s="228"/>
      <c r="D17" s="228"/>
      <c r="E17" s="228"/>
      <c r="F17" s="228"/>
      <c r="G17" s="232"/>
      <c r="H17" s="228"/>
      <c r="I17" s="228"/>
      <c r="J17" s="228"/>
      <c r="K17" s="228"/>
    </row>
    <row r="18">
      <c r="C18" s="3"/>
      <c r="D18" s="3"/>
      <c r="G18" s="214"/>
    </row>
    <row r="19" ht="15" thickBot="true">
      <c r="B19" s="5"/>
      <c r="C19" s="878" t="s">
        <v>14</v>
      </c>
      <c r="D19" s="878"/>
      <c r="E19" s="878" t="s">
        <v>423</v>
      </c>
      <c r="F19" s="878"/>
      <c r="G19" s="878" t="s">
        <v>437</v>
      </c>
      <c r="H19" s="878"/>
      <c r="I19" s="878" t="s">
        <v>447</v>
      </c>
      <c r="J19" s="878"/>
    </row>
    <row r="20" ht="73.2" thickTop="true" thickBot="true">
      <c r="B20" s="215"/>
      <c r="C20" s="216" t="s">
        <v>16</v>
      </c>
      <c r="D20" s="216" t="s">
        <v>17</v>
      </c>
      <c r="E20" s="216" t="s">
        <v>16</v>
      </c>
      <c r="F20" s="216" t="s">
        <v>17</v>
      </c>
      <c r="G20" s="216" t="s">
        <v>16</v>
      </c>
      <c r="H20" s="216" t="s">
        <v>17</v>
      </c>
      <c r="I20" s="216" t="s">
        <v>16</v>
      </c>
      <c r="J20" s="216" t="s">
        <v>17</v>
      </c>
    </row>
    <row r="21" ht="15" thickTop="true">
      <c r="B21" s="407" t="s">
        <v>18</v>
      </c>
      <c r="C21" s="407"/>
      <c r="D21" s="407"/>
      <c r="E21" s="407"/>
      <c r="F21" s="407"/>
      <c r="G21" s="407"/>
      <c r="H21" s="407"/>
      <c r="I21" s="407"/>
      <c r="J21" s="407"/>
    </row>
    <row r="22">
      <c r="B22" s="193" t="s">
        <v>10</v>
      </c>
      <c r="C22" s="3"/>
      <c r="D22" s="3"/>
      <c r="E22" s="3"/>
      <c r="F22" s="3"/>
      <c r="G22" s="3"/>
      <c r="H22" s="3"/>
      <c r="I22" s="3"/>
      <c r="J22" s="3"/>
    </row>
    <row r="23">
      <c r="B23" s="14" t="s">
        <v>1109</v>
      </c>
      <c r="C23" s="977">
        <v>91.17</v>
      </c>
      <c r="D23" s="222">
        <v>0</v>
      </c>
      <c r="E23" s="977">
        <v>91.17</v>
      </c>
      <c r="F23" s="222">
        <v>0</v>
      </c>
      <c r="G23" s="977">
        <v>91.17</v>
      </c>
      <c r="H23" s="222">
        <v>0</v>
      </c>
      <c r="I23" s="977">
        <v>91.17</v>
      </c>
      <c r="J23" s="222">
        <v>0</v>
      </c>
    </row>
    <row r="24">
      <c r="B24" s="14" t="s">
        <v>19</v>
      </c>
      <c r="C24" s="977">
        <v>91.17</v>
      </c>
      <c r="D24" s="3">
        <v>300</v>
      </c>
      <c r="E24" s="977">
        <v>91.17</v>
      </c>
      <c r="F24" s="3">
        <v>300</v>
      </c>
      <c r="G24" s="977">
        <v>91.17</v>
      </c>
      <c r="H24" s="3">
        <v>300</v>
      </c>
      <c r="I24" s="977">
        <v>91.17</v>
      </c>
      <c r="J24" s="3">
        <v>300</v>
      </c>
      <c r="L24" s="490"/>
      <c r="M24" s="353"/>
    </row>
    <row r="25">
      <c r="B25" s="14" t="s">
        <v>21</v>
      </c>
      <c r="C25" s="978">
        <v>136.49</v>
      </c>
      <c r="D25" s="3">
        <v>500</v>
      </c>
      <c r="E25" s="978">
        <v>136.49</v>
      </c>
      <c r="F25" s="3">
        <v>500</v>
      </c>
      <c r="G25" s="978">
        <v>136.49</v>
      </c>
      <c r="H25" s="3">
        <v>500</v>
      </c>
      <c r="I25" s="978">
        <v>136.49</v>
      </c>
      <c r="J25" s="3">
        <v>500</v>
      </c>
      <c r="L25" s="490"/>
      <c r="M25" s="353"/>
      <c r="N25" s="233"/>
      <c r="O25" s="353"/>
    </row>
    <row r="26">
      <c r="B26" s="218" t="s">
        <v>23</v>
      </c>
      <c r="C26" s="979">
        <v>149.06</v>
      </c>
      <c r="D26" s="219"/>
      <c r="E26" s="979">
        <v>149.06</v>
      </c>
      <c r="F26" s="219"/>
      <c r="G26" s="979">
        <v>149.06</v>
      </c>
      <c r="H26" s="219"/>
      <c r="I26" s="979">
        <v>149.06</v>
      </c>
      <c r="J26" s="219"/>
      <c r="L26" s="490"/>
      <c r="M26" s="353"/>
      <c r="N26" s="233"/>
    </row>
    <row r="27">
      <c r="B27" s="193" t="s">
        <v>7</v>
      </c>
      <c r="C27" s="980"/>
      <c r="D27" s="3"/>
      <c r="E27" s="980"/>
      <c r="F27" s="3"/>
      <c r="G27" s="980"/>
      <c r="H27" s="3"/>
      <c r="I27" s="980"/>
      <c r="J27" s="3"/>
      <c r="L27" s="490"/>
      <c r="M27" s="353"/>
      <c r="N27" s="233"/>
    </row>
    <row r="28">
      <c r="B28" s="14" t="s">
        <v>1109</v>
      </c>
      <c r="C28" s="977">
        <v>91.17</v>
      </c>
      <c r="D28" s="222">
        <v>0</v>
      </c>
      <c r="E28" s="977">
        <v>91.17</v>
      </c>
      <c r="F28" s="222">
        <v>0</v>
      </c>
      <c r="G28" s="977">
        <v>91.17</v>
      </c>
      <c r="H28" s="222">
        <v>0</v>
      </c>
      <c r="I28" s="977">
        <v>91.17</v>
      </c>
      <c r="J28" s="222">
        <v>0</v>
      </c>
      <c r="L28" s="490"/>
      <c r="M28" s="353"/>
      <c r="N28" s="233"/>
    </row>
    <row r="29">
      <c r="B29" s="14" t="s">
        <v>19</v>
      </c>
      <c r="C29" s="977">
        <v>91.17</v>
      </c>
      <c r="D29" s="3">
        <v>150</v>
      </c>
      <c r="E29" s="977">
        <v>91.17</v>
      </c>
      <c r="F29" s="3">
        <v>150</v>
      </c>
      <c r="G29" s="977">
        <v>91.17</v>
      </c>
      <c r="H29" s="3">
        <v>150</v>
      </c>
      <c r="I29" s="977">
        <v>91.17</v>
      </c>
      <c r="J29" s="3">
        <v>150</v>
      </c>
      <c r="L29" s="490"/>
      <c r="M29" s="353"/>
      <c r="N29" s="233"/>
    </row>
    <row r="30">
      <c r="B30" s="14" t="s">
        <v>21</v>
      </c>
      <c r="C30" s="978">
        <v>136.49</v>
      </c>
      <c r="D30" s="3">
        <v>250</v>
      </c>
      <c r="E30" s="978">
        <v>136.49</v>
      </c>
      <c r="F30" s="3">
        <v>250</v>
      </c>
      <c r="G30" s="978">
        <v>136.49</v>
      </c>
      <c r="H30" s="3">
        <v>250</v>
      </c>
      <c r="I30" s="978">
        <v>136.49</v>
      </c>
      <c r="J30" s="3">
        <v>250</v>
      </c>
      <c r="L30" s="490"/>
      <c r="M30" s="353"/>
      <c r="N30" s="233"/>
    </row>
    <row r="31" ht="15" thickBot="true">
      <c r="B31" s="220" t="s">
        <v>23</v>
      </c>
      <c r="C31" s="979">
        <v>159.36000000000001</v>
      </c>
      <c r="D31" s="219"/>
      <c r="E31" s="979">
        <v>159.36000000000001</v>
      </c>
      <c r="F31" s="219"/>
      <c r="G31" s="979">
        <v>159.36000000000001</v>
      </c>
      <c r="H31" s="219"/>
      <c r="I31" s="979">
        <v>159.36000000000001</v>
      </c>
      <c r="J31" s="219"/>
      <c r="L31" s="490"/>
      <c r="M31" s="353"/>
    </row>
    <row r="32" ht="15" thickTop="true">
      <c r="B32" s="407" t="s">
        <v>613</v>
      </c>
      <c r="C32" s="981"/>
      <c r="D32" s="407"/>
      <c r="E32" s="981"/>
      <c r="F32" s="407"/>
      <c r="G32" s="981"/>
      <c r="H32" s="407"/>
      <c r="I32" s="981"/>
      <c r="J32" s="407"/>
      <c r="L32" s="490"/>
      <c r="M32" s="353"/>
    </row>
    <row r="33">
      <c r="B33" s="193" t="s">
        <v>27</v>
      </c>
      <c r="C33" s="980"/>
      <c r="D33" s="3"/>
      <c r="E33" s="980"/>
      <c r="F33" s="3"/>
      <c r="G33" s="980"/>
      <c r="H33" s="3"/>
      <c r="I33" s="980"/>
      <c r="J33" s="3"/>
      <c r="L33" s="490"/>
      <c r="M33" s="353"/>
      <c r="P33" s="353"/>
    </row>
    <row r="34">
      <c r="B34" s="14" t="s">
        <v>1109</v>
      </c>
      <c r="C34" s="977">
        <v>111.23</v>
      </c>
      <c r="D34" s="222">
        <v>0</v>
      </c>
      <c r="E34" s="977">
        <v>111.23</v>
      </c>
      <c r="F34" s="222">
        <v>0</v>
      </c>
      <c r="G34" s="977">
        <v>111.23</v>
      </c>
      <c r="H34" s="222">
        <v>0</v>
      </c>
      <c r="I34" s="977">
        <v>111.23</v>
      </c>
      <c r="J34" s="222">
        <v>0</v>
      </c>
      <c r="L34" s="490"/>
      <c r="M34" s="353"/>
      <c r="P34" s="353"/>
    </row>
    <row r="35">
      <c r="B35" s="14" t="s">
        <v>19</v>
      </c>
      <c r="C35" s="977">
        <v>111.23</v>
      </c>
      <c r="D35" s="3">
        <v>100</v>
      </c>
      <c r="E35" s="977">
        <v>111.23</v>
      </c>
      <c r="F35" s="3">
        <v>100</v>
      </c>
      <c r="G35" s="977">
        <v>111.23</v>
      </c>
      <c r="H35" s="3">
        <v>100</v>
      </c>
      <c r="I35" s="977">
        <v>111.23</v>
      </c>
      <c r="J35" s="3">
        <v>100</v>
      </c>
      <c r="L35" s="490"/>
      <c r="M35" s="353"/>
    </row>
    <row r="36">
      <c r="B36" s="14" t="s">
        <v>21</v>
      </c>
      <c r="C36" s="978">
        <v>143.54</v>
      </c>
      <c r="D36" s="3">
        <v>600</v>
      </c>
      <c r="E36" s="978">
        <v>143.54</v>
      </c>
      <c r="F36" s="3">
        <v>600</v>
      </c>
      <c r="G36" s="978">
        <v>143.54</v>
      </c>
      <c r="H36" s="3">
        <v>600</v>
      </c>
      <c r="I36" s="978">
        <v>143.54</v>
      </c>
      <c r="J36" s="3">
        <v>600</v>
      </c>
      <c r="L36" s="490"/>
      <c r="M36" s="353"/>
    </row>
    <row r="37">
      <c r="B37" s="218" t="s">
        <v>23</v>
      </c>
      <c r="C37" s="979">
        <v>150.22999999999999</v>
      </c>
      <c r="D37" s="219"/>
      <c r="E37" s="979">
        <v>150.22999999999999</v>
      </c>
      <c r="F37" s="219"/>
      <c r="G37" s="979">
        <v>150.22999999999999</v>
      </c>
      <c r="H37" s="219"/>
      <c r="I37" s="979">
        <v>150.22999999999999</v>
      </c>
      <c r="J37" s="219"/>
      <c r="L37" s="490"/>
      <c r="M37" s="353"/>
    </row>
    <row r="38">
      <c r="B38" s="193" t="s">
        <v>28</v>
      </c>
      <c r="C38" s="980"/>
      <c r="D38" s="3"/>
      <c r="E38" s="980"/>
      <c r="F38" s="3"/>
      <c r="G38" s="980"/>
      <c r="H38" s="3"/>
      <c r="I38" s="980"/>
      <c r="J38" s="3"/>
      <c r="L38" s="490"/>
      <c r="M38" s="353"/>
    </row>
    <row r="39">
      <c r="B39" s="14" t="s">
        <v>1109</v>
      </c>
      <c r="C39" s="977">
        <v>111.23</v>
      </c>
      <c r="D39" s="222">
        <v>0</v>
      </c>
      <c r="E39" s="977">
        <v>111.23</v>
      </c>
      <c r="F39" s="222">
        <v>0</v>
      </c>
      <c r="G39" s="977">
        <v>111.23</v>
      </c>
      <c r="H39" s="222">
        <v>0</v>
      </c>
      <c r="I39" s="977">
        <v>111.23</v>
      </c>
      <c r="J39" s="222">
        <v>0</v>
      </c>
      <c r="M39" s="353"/>
      <c r="P39" s="863" t="s">
        <v>616</v>
      </c>
      <c r="Q39" s="863" t="s">
        <v>623</v>
      </c>
      <c r="R39" s="876" t="s">
        <v>9840</v>
      </c>
      <c r="S39" s="876" t="s">
        <v>9841</v>
      </c>
      <c r="T39" s="876" t="s">
        <v>9842</v>
      </c>
      <c r="U39" s="876" t="s">
        <v>9843</v>
      </c>
    </row>
    <row r="40">
      <c r="B40" s="14" t="s">
        <v>19</v>
      </c>
      <c r="C40" s="977">
        <v>111.23</v>
      </c>
      <c r="D40" s="3">
        <v>50</v>
      </c>
      <c r="E40" s="977">
        <v>111.23</v>
      </c>
      <c r="F40" s="3">
        <v>50</v>
      </c>
      <c r="G40" s="977">
        <v>111.23</v>
      </c>
      <c r="H40" s="3">
        <v>50</v>
      </c>
      <c r="I40" s="977">
        <v>111.23</v>
      </c>
      <c r="J40" s="3">
        <v>50</v>
      </c>
      <c r="M40" s="353"/>
      <c r="P40" s="863"/>
      <c r="Q40" s="863"/>
      <c r="R40" s="876"/>
      <c r="S40" s="876"/>
      <c r="T40" s="876"/>
      <c r="U40" s="876"/>
    </row>
    <row r="41">
      <c r="B41" s="14" t="s">
        <v>21</v>
      </c>
      <c r="C41" s="978">
        <v>143.54</v>
      </c>
      <c r="D41" s="3">
        <v>300</v>
      </c>
      <c r="E41" s="978">
        <v>143.54</v>
      </c>
      <c r="F41" s="3">
        <v>300</v>
      </c>
      <c r="G41" s="978">
        <v>143.54</v>
      </c>
      <c r="H41" s="3">
        <v>300</v>
      </c>
      <c r="I41" s="978">
        <v>143.54</v>
      </c>
      <c r="J41" s="3">
        <v>300</v>
      </c>
      <c r="L41" s="490"/>
      <c r="M41" s="353"/>
      <c r="P41" s="863"/>
      <c r="Q41" s="863"/>
      <c r="R41" s="876"/>
      <c r="S41" s="876"/>
      <c r="T41" s="876"/>
      <c r="U41" s="876"/>
    </row>
    <row r="42" ht="15" thickBot="true">
      <c r="B42" s="220" t="s">
        <v>23</v>
      </c>
      <c r="C42" s="979">
        <v>158.46</v>
      </c>
      <c r="D42" s="219"/>
      <c r="E42" s="979">
        <v>158.46</v>
      </c>
      <c r="F42" s="219"/>
      <c r="G42" s="979">
        <v>158.46</v>
      </c>
      <c r="H42" s="219"/>
      <c r="I42" s="979">
        <v>158.46</v>
      </c>
      <c r="J42" s="219"/>
      <c r="L42" s="490"/>
      <c r="M42" s="353"/>
      <c r="P42" s="863"/>
      <c r="Q42" s="863"/>
      <c r="R42" s="876"/>
      <c r="S42" s="876"/>
      <c r="T42" s="876"/>
      <c r="U42" s="876"/>
    </row>
    <row r="43" ht="15" customHeight="true" thickTop="true">
      <c r="B43" s="407" t="s">
        <v>614</v>
      </c>
      <c r="C43" s="982"/>
      <c r="D43" s="408"/>
      <c r="E43" s="982"/>
      <c r="F43" s="408"/>
      <c r="G43" s="982"/>
      <c r="H43" s="408"/>
      <c r="I43" s="982"/>
      <c r="J43" s="408"/>
      <c r="L43" s="233"/>
      <c r="M43" s="353"/>
      <c r="N43" s="723" t="s">
        <v>9838</v>
      </c>
      <c r="O43" s="821">
        <v>1</v>
      </c>
      <c r="P43" s="1">
        <v>154.95235815783201</v>
      </c>
      <c r="Q43" s="1">
        <v>172.57499999999999</v>
      </c>
    </row>
    <row r="44" ht="15" thickBot="true">
      <c r="B44" s="104"/>
      <c r="C44" s="983">
        <v>144.44999999999999</v>
      </c>
      <c r="D44" s="6"/>
      <c r="E44" s="983">
        <v>144.44999999999999</v>
      </c>
      <c r="F44" s="6"/>
      <c r="G44" s="983">
        <v>144.44999999999999</v>
      </c>
      <c r="H44" s="6"/>
      <c r="I44" s="983">
        <v>144.44999999999999</v>
      </c>
      <c r="J44" s="6"/>
      <c r="L44" s="233"/>
      <c r="M44" s="353"/>
      <c r="N44" s="820" t="s">
        <v>9838</v>
      </c>
      <c r="O44" s="821">
        <v>2</v>
      </c>
      <c r="P44" s="1">
        <v>150.76537270671301</v>
      </c>
      <c r="Q44" s="1">
        <v>167.85</v>
      </c>
    </row>
    <row r="45" ht="15" thickTop="true">
      <c r="N45" s="723" t="s">
        <v>9838</v>
      </c>
      <c r="O45" s="821">
        <v>3</v>
      </c>
      <c r="P45" s="1">
        <v>146.57838725559401</v>
      </c>
      <c r="Q45" s="1">
        <v>163.125</v>
      </c>
    </row>
    <row r="46">
      <c r="B46" s="194" t="s">
        <v>615</v>
      </c>
      <c r="C46" s="208" t="s">
        <v>14</v>
      </c>
      <c r="D46" s="209" t="s">
        <v>423</v>
      </c>
      <c r="E46" s="210" t="s">
        <v>437</v>
      </c>
      <c r="F46" s="210" t="s">
        <v>447</v>
      </c>
      <c r="N46" s="723" t="s">
        <v>9838</v>
      </c>
      <c r="O46" s="821">
        <v>4</v>
      </c>
      <c r="P46" s="819">
        <v>142.39140180447515</v>
      </c>
      <c r="Q46" s="819">
        <v>158.4</v>
      </c>
    </row>
    <row r="47">
      <c r="B47" s="204" t="s">
        <v>616</v>
      </c>
      <c r="C47" s="1">
        <v>138.20441635335635</v>
      </c>
      <c r="D47" s="1">
        <v>134.01743090223758</v>
      </c>
      <c r="E47" s="1">
        <v>129.83044545111881</v>
      </c>
      <c r="F47" s="819">
        <v>125.64346</v>
      </c>
      <c r="N47" s="822" t="s">
        <v>9839</v>
      </c>
      <c r="O47" s="823">
        <v>1</v>
      </c>
      <c r="P47" s="1">
        <v>138.20441635335635</v>
      </c>
      <c r="Q47" s="1">
        <v>153.67500000000001</v>
      </c>
      <c r="R47" s="1">
        <f>100*INDEX(stats!$D:$D,MATCH(_xlfn.CONCAT(O47,"_yd_pc_fgt0__yd_0"),stats!$A:$A,0))</f>
        <v>37.497073378062801</v>
      </c>
      <c r="S47" s="1">
        <f>100*INDEX(stats!$D:$D,MATCH(_xlfn.CONCAT(O47,"_inc_all_policies_fgt0__yd_0"),stats!$A:$A,0))</f>
        <v>36.294022555983894</v>
      </c>
      <c r="T47" s="1">
        <f>100*INDEX(stats!$D:$D,MATCH(_xlfn.CONCAT(O47,"_yd_pc_gini__yd_0"),stats!$A:$A,0))</f>
        <v>33.38147</v>
      </c>
      <c r="U47" s="1">
        <f>100*INDEX(stats!$D:$D,MATCH(_xlfn.CONCAT(O47,"_inc_all_policies_gini__yd_0"),stats!$A:$A,0))</f>
        <v>33.600659999999998</v>
      </c>
    </row>
    <row r="48">
      <c r="B48" s="206" t="s">
        <v>617</v>
      </c>
      <c r="C48" s="976">
        <v>152.93268110082869</v>
      </c>
      <c r="D48" s="976">
        <v>152.93268110082869</v>
      </c>
      <c r="E48" s="976">
        <v>152.93268110082869</v>
      </c>
      <c r="F48" s="976">
        <v>152.93268110082869</v>
      </c>
      <c r="N48" s="822" t="s">
        <v>9839</v>
      </c>
      <c r="O48" s="823">
        <v>2</v>
      </c>
      <c r="P48" s="1">
        <v>134.01743090223758</v>
      </c>
      <c r="Q48" s="1">
        <v>148.94999999999999</v>
      </c>
      <c r="R48" s="1">
        <f>100*INDEX(stats!$D:$D,MATCH(_xlfn.CONCAT(O48,"_yd_pc_fgt0__yd_0"),stats!$A:$A,0))</f>
        <v>37.497073378062801</v>
      </c>
      <c r="S48" s="1">
        <f>100*INDEX(stats!$D:$D,MATCH(_xlfn.CONCAT(O48,"_inc_all_policies_fgt0__yd_0"),stats!$A:$A,0))</f>
        <v>36.498493510595985</v>
      </c>
      <c r="T48" s="1">
        <f>100*INDEX(stats!$D:$D,MATCH(_xlfn.CONCAT(O48,"_yd_pc_gini__yd_0"),stats!$A:$A,0))</f>
        <v>33.38147</v>
      </c>
      <c r="U48" s="1">
        <f>100*INDEX(stats!$D:$D,MATCH(_xlfn.CONCAT(O48,"_inc_all_policies_gini__yd_0"),stats!$A:$A,0))</f>
        <v>33.583739999999999</v>
      </c>
    </row>
    <row r="49">
      <c r="B49" s="206" t="s">
        <v>618</v>
      </c>
      <c r="C49" s="10">
        <f>+(C47-C48)/C47</f>
        <v>-0.10656869828107092</v>
      </c>
      <c r="D49" s="10">
        <f>+(D47-D48)/D47</f>
        <v>-0.14114022385930769</v>
      </c>
      <c r="E49" s="10">
        <f>+(E47-E48)/E47</f>
        <v>-0.17794158811854249</v>
      </c>
      <c r="F49" s="10">
        <f>+(F47-F48)/F47</f>
        <v>-0.21719571476962415</v>
      </c>
      <c r="H49" s="387"/>
      <c r="N49" s="822" t="s">
        <v>9839</v>
      </c>
      <c r="O49" s="823">
        <v>3</v>
      </c>
      <c r="P49" s="1">
        <v>129.83044545111881</v>
      </c>
      <c r="Q49" s="1">
        <v>144.22499999999999</v>
      </c>
      <c r="R49" s="1">
        <f>100*INDEX(stats!$D:$D,MATCH(_xlfn.CONCAT(O49,"_yd_pc_fgt0__yd_0"),stats!$A:$A,0))</f>
        <v>37.497073378062801</v>
      </c>
      <c r="S49" s="1">
        <f>100*INDEX(stats!$D:$D,MATCH(_xlfn.CONCAT(O49,"_inc_all_policies_fgt0__yd_0"),stats!$A:$A,0))</f>
        <v>36.556417031951725</v>
      </c>
      <c r="T49" s="1">
        <f>100*INDEX(stats!$D:$D,MATCH(_xlfn.CONCAT(O49,"_yd_pc_gini__yd_0"),stats!$A:$A,0))</f>
        <v>33.38147</v>
      </c>
      <c r="U49" s="1">
        <f>100*INDEX(stats!$D:$D,MATCH(_xlfn.CONCAT(O49,"_inc_all_policies_gini__yd_0"),stats!$A:$A,0))</f>
        <v>33.566670000000002</v>
      </c>
    </row>
    <row r="50" ht="15" thickBot="true">
      <c r="B50" s="195" t="s">
        <v>619</v>
      </c>
      <c r="C50" s="6">
        <v>0.66400000000000003</v>
      </c>
      <c r="D50" s="6">
        <v>0.66400000000000003</v>
      </c>
      <c r="E50" s="6">
        <v>0.66400000000000003</v>
      </c>
      <c r="F50" s="6">
        <v>0.66400000000000003</v>
      </c>
      <c r="N50" s="822" t="s">
        <v>9839</v>
      </c>
      <c r="O50" s="823">
        <v>4</v>
      </c>
      <c r="P50" s="819">
        <v>125.64346</v>
      </c>
      <c r="Q50" s="819">
        <v>139.5</v>
      </c>
      <c r="R50" s="1">
        <f>100*INDEX(stats!$D:$D,MATCH(_xlfn.CONCAT(O50,"_yd_pc_fgt0__yd_0"),stats!$A:$A,0))</f>
        <v>37.497073378062801</v>
      </c>
      <c r="S50" s="1">
        <f>100*INDEX(stats!$D:$D,MATCH(_xlfn.CONCAT(O50,"_inc_all_policies_fgt0__yd_0"),stats!$A:$A,0))</f>
        <v>36.641722436745404</v>
      </c>
      <c r="T50" s="1">
        <f>100*INDEX(stats!$D:$D,MATCH(_xlfn.CONCAT(O50,"_yd_pc_gini__yd_0"),stats!$A:$A,0))</f>
        <v>33.38147</v>
      </c>
      <c r="U50" s="1">
        <f>100*INDEX(stats!$D:$D,MATCH(_xlfn.CONCAT(O50,"_inc_all_policies_gini__yd_0"),stats!$A:$A,0))</f>
        <v>33.54945</v>
      </c>
    </row>
    <row r="51" ht="15" customHeight="true" thickTop="true">
      <c r="B51" s="1" t="s">
        <v>620</v>
      </c>
      <c r="I51" s="289"/>
      <c r="J51" s="289"/>
      <c r="K51" s="501"/>
      <c r="N51" s="723" t="s">
        <v>409</v>
      </c>
      <c r="O51" s="821">
        <v>1</v>
      </c>
      <c r="P51" s="1">
        <v>121.456474548881</v>
      </c>
      <c r="Q51" s="1">
        <v>134.77500000000001</v>
      </c>
    </row>
    <row r="52" ht="15" customHeight="true">
      <c r="I52" s="289"/>
      <c r="J52" s="289"/>
      <c r="K52" s="501"/>
      <c r="N52" s="723" t="s">
        <v>409</v>
      </c>
      <c r="O52" s="821">
        <v>2</v>
      </c>
      <c r="P52" s="1">
        <v>117.269489097762</v>
      </c>
      <c r="Q52" s="1">
        <v>130.05000000000001</v>
      </c>
    </row>
    <row r="53">
      <c r="B53" s="192" t="s">
        <v>621</v>
      </c>
      <c r="C53" s="208" t="s">
        <v>14</v>
      </c>
      <c r="D53" s="209" t="s">
        <v>423</v>
      </c>
      <c r="E53" s="210" t="s">
        <v>437</v>
      </c>
      <c r="F53" s="210" t="s">
        <v>447</v>
      </c>
      <c r="I53" s="289"/>
      <c r="J53" s="289"/>
      <c r="K53" s="501"/>
      <c r="N53" s="723" t="s">
        <v>409</v>
      </c>
      <c r="O53" s="821">
        <v>3</v>
      </c>
      <c r="P53" s="1">
        <v>113.082503646644</v>
      </c>
      <c r="Q53" s="1">
        <v>125.325</v>
      </c>
    </row>
    <row r="54">
      <c r="B54" s="201" t="s">
        <v>622</v>
      </c>
      <c r="C54" s="207" t="s">
        <v>1111</v>
      </c>
      <c r="D54" s="207" t="s">
        <v>1111</v>
      </c>
      <c r="E54" s="207" t="s">
        <v>1111</v>
      </c>
      <c r="F54" s="207" t="s">
        <v>1111</v>
      </c>
      <c r="N54" s="723" t="s">
        <v>409</v>
      </c>
      <c r="O54" s="821">
        <v>4</v>
      </c>
      <c r="P54" s="1">
        <v>108.89551819552599</v>
      </c>
      <c r="Q54" s="1">
        <v>120.6</v>
      </c>
    </row>
    <row r="55">
      <c r="B55" s="202" t="s">
        <v>1108</v>
      </c>
      <c r="C55" s="746" t="s">
        <v>1001</v>
      </c>
      <c r="D55" s="746" t="s">
        <v>1001</v>
      </c>
      <c r="E55" s="746" t="s">
        <v>1001</v>
      </c>
      <c r="F55" s="746" t="s">
        <v>1001</v>
      </c>
    </row>
    <row r="56" ht="15" thickBot="true">
      <c r="B56" s="377" t="s">
        <v>623</v>
      </c>
      <c r="C56" s="1">
        <v>153.67500000000001</v>
      </c>
      <c r="D56" s="1">
        <v>148.94999999999999</v>
      </c>
      <c r="E56" s="1">
        <v>144.22499999999999</v>
      </c>
      <c r="F56" s="819">
        <v>139.5</v>
      </c>
    </row>
    <row r="57" ht="15" hidden="true" thickBot="true">
      <c r="B57" s="203" t="s">
        <v>624</v>
      </c>
      <c r="C57" s="235">
        <v>14.5</v>
      </c>
      <c r="D57" s="235">
        <v>14.5</v>
      </c>
      <c r="E57" s="235">
        <v>14.5</v>
      </c>
      <c r="F57" s="235">
        <v>14.5</v>
      </c>
    </row>
    <row r="58" ht="15" customHeight="true" thickTop="true">
      <c r="B58" s="877" t="s">
        <v>1110</v>
      </c>
      <c r="C58" s="877"/>
      <c r="D58" s="877"/>
      <c r="E58" s="877"/>
      <c r="F58" s="877"/>
      <c r="G58" s="877"/>
      <c r="H58" s="877"/>
    </row>
    <row r="59">
      <c r="B59" s="877"/>
      <c r="C59" s="877"/>
      <c r="D59" s="877"/>
      <c r="E59" s="877"/>
      <c r="F59" s="877"/>
      <c r="G59" s="877"/>
      <c r="H59" s="877"/>
    </row>
    <row r="60">
      <c r="B60" s="877"/>
      <c r="C60" s="877"/>
      <c r="D60" s="877"/>
      <c r="E60" s="877"/>
      <c r="F60" s="877"/>
      <c r="G60" s="877"/>
      <c r="H60" s="877"/>
    </row>
    <row r="62" ht="23.4">
      <c r="B62" s="229" t="s">
        <v>994</v>
      </c>
      <c r="C62" s="228"/>
      <c r="D62" s="228"/>
      <c r="E62" s="228"/>
      <c r="F62" s="228"/>
      <c r="G62" s="232"/>
      <c r="H62" s="228"/>
      <c r="I62" s="228"/>
      <c r="J62" s="228"/>
      <c r="K62" s="228"/>
    </row>
    <row r="64">
      <c r="B64" s="194" t="s">
        <v>995</v>
      </c>
      <c r="C64" s="208" t="s">
        <v>14</v>
      </c>
      <c r="D64" s="209" t="s">
        <v>423</v>
      </c>
      <c r="E64" s="210" t="s">
        <v>437</v>
      </c>
      <c r="F64" s="210" t="s">
        <v>447</v>
      </c>
    </row>
    <row r="65">
      <c r="B65" s="204" t="s">
        <v>996</v>
      </c>
      <c r="C65" s="811">
        <v>0</v>
      </c>
      <c r="D65" s="811">
        <v>0</v>
      </c>
      <c r="E65" s="811">
        <v>0</v>
      </c>
      <c r="F65" s="811">
        <v>0</v>
      </c>
    </row>
    <row r="66">
      <c r="B66" s="206" t="s">
        <v>1025</v>
      </c>
      <c r="C66" s="102">
        <v>1</v>
      </c>
      <c r="D66" s="102">
        <v>1</v>
      </c>
      <c r="E66" s="102">
        <v>1</v>
      </c>
      <c r="F66" s="102">
        <v>1</v>
      </c>
    </row>
    <row r="67">
      <c r="B67" s="206" t="s">
        <v>1024</v>
      </c>
      <c r="C67" s="102" t="s">
        <v>1023</v>
      </c>
      <c r="D67" s="102" t="s">
        <v>1023</v>
      </c>
      <c r="E67" s="102" t="s">
        <v>1023</v>
      </c>
      <c r="F67" s="102" t="s">
        <v>1023</v>
      </c>
    </row>
    <row r="68">
      <c r="B68" s="206" t="s">
        <v>999</v>
      </c>
      <c r="C68" s="102" t="s">
        <v>1001</v>
      </c>
      <c r="D68" s="102" t="s">
        <v>1001</v>
      </c>
      <c r="E68" s="102" t="s">
        <v>1001</v>
      </c>
      <c r="F68" s="102" t="s">
        <v>1001</v>
      </c>
    </row>
    <row r="69">
      <c r="B69" s="206" t="s">
        <v>1042</v>
      </c>
      <c r="C69" s="102" t="s">
        <v>1001</v>
      </c>
      <c r="D69" s="102" t="s">
        <v>1001</v>
      </c>
      <c r="E69" s="102" t="s">
        <v>1001</v>
      </c>
      <c r="F69" s="102" t="s">
        <v>1001</v>
      </c>
    </row>
    <row r="70" ht="29.4" thickBot="true">
      <c r="B70" s="195" t="s">
        <v>1043</v>
      </c>
      <c r="C70" s="975">
        <v>110.14</v>
      </c>
      <c r="D70" s="975">
        <v>110.14</v>
      </c>
      <c r="E70" s="975">
        <v>110.14</v>
      </c>
      <c r="F70" s="975">
        <v>110.14</v>
      </c>
    </row>
    <row r="71" ht="15" thickTop="true"/>
    <row r="73">
      <c r="G73" s="700"/>
    </row>
    <row r="74">
      <c r="G74" s="700"/>
    </row>
    <row r="75">
      <c r="F75" s="700"/>
      <c r="G75" s="700"/>
    </row>
    <row r="76">
      <c r="G76" s="699"/>
    </row>
    <row r="79">
      <c r="F79" s="700"/>
    </row>
    <row r="80">
      <c r="G80" s="699"/>
    </row>
    <row r="81">
      <c r="F81" s="700"/>
    </row>
    <row r="82">
      <c r="F82" s="700"/>
    </row>
  </sheetData>
  <protectedRanges>
    <protectedRange sqref="D24:D26" name="Range1"/>
    <protectedRange sqref="D29:D31" name="Range2"/>
    <protectedRange sqref="F24:F26 H24:H26 J24:J26" name="Range1_2"/>
    <protectedRange sqref="F29:F31 H29:H31 J29:J31" name="Range2_1"/>
    <protectedRange sqref="C35 C40" name="Range1_1_7"/>
    <protectedRange sqref="C36:C37 C41:C42 C29:C31 C24:C26" name="Range1_2_7"/>
    <protectedRange sqref="C23" name="Range1_2_2_5"/>
    <protectedRange sqref="C28" name="Range1_2_3_5"/>
    <protectedRange sqref="C34" name="Range1_1_1_5"/>
    <protectedRange sqref="C39" name="Range1_1_2_5"/>
    <protectedRange sqref="E35 E40" name="Range1_1_7_1"/>
    <protectedRange sqref="E36:E37 E41:E42 E29:E31 E24:E26" name="Range1_2_7_1"/>
    <protectedRange sqref="E23" name="Range1_2_2_5_1"/>
    <protectedRange sqref="E28" name="Range1_2_3_5_1"/>
    <protectedRange sqref="E34" name="Range1_1_1_5_1"/>
    <protectedRange sqref="E39" name="Range1_1_2_5_1"/>
    <protectedRange sqref="G35 G40" name="Range1_1_7_2"/>
    <protectedRange sqref="G36:G37 G41:G42 G29:G31 G24:G26" name="Range1_2_7_2"/>
    <protectedRange sqref="G23" name="Range1_2_2_5_2"/>
    <protectedRange sqref="G28" name="Range1_2_3_5_2"/>
    <protectedRange sqref="G34" name="Range1_1_1_5_2"/>
    <protectedRange sqref="G39" name="Range1_1_2_5_2"/>
    <protectedRange sqref="I35 I40" name="Range1_1_7_3"/>
    <protectedRange sqref="I36:I37 I41:I42 I29:I31 I24:I26" name="Range1_2_7_3"/>
    <protectedRange sqref="I23" name="Range1_2_2_5_3"/>
    <protectedRange sqref="I28" name="Range1_2_3_5_3"/>
    <protectedRange sqref="I34" name="Range1_1_1_5_3"/>
    <protectedRange sqref="I39" name="Range1_1_2_5_3"/>
  </protectedRanges>
  <mergeCells count="15">
    <mergeCell ref="B58:H60"/>
    <mergeCell ref="I4:K4"/>
    <mergeCell ref="C19:D19"/>
    <mergeCell ref="I19:J19"/>
    <mergeCell ref="L4:N4"/>
    <mergeCell ref="E19:F19"/>
    <mergeCell ref="G19:H19"/>
    <mergeCell ref="C4:E4"/>
    <mergeCell ref="F4:H4"/>
    <mergeCell ref="R39:R42"/>
    <mergeCell ref="S39:S42"/>
    <mergeCell ref="T39:T42"/>
    <mergeCell ref="U39:U42"/>
    <mergeCell ref="P39:P42"/>
    <mergeCell ref="Q39:Q42"/>
  </mergeCells>
  <phoneticPr fontId="50" type="noConversion"/>
  <dataValidations disablePrompts="true" count="4">
    <dataValidation type="list" allowBlank="true" showInputMessage="true" showErrorMessage="true" sqref="C54:F54">
      <formula1>"e0,es,e1,e2"</formula1>
    </dataValidation>
    <dataValidation type="list" allowBlank="true" showInputMessage="true" showErrorMessage="true" sqref="C68:F69 C55:F55">
      <formula1>Y_N</formula1>
    </dataValidation>
    <dataValidation type="list" allowBlank="true" showInputMessage="true" showErrorMessage="true" sqref="C67:F67">
      <formula1>PNBSF_assign</formula1>
    </dataValidation>
    <dataValidation type="custom" allowBlank="true" showInputMessage="true" showErrorMessage="true" sqref="C66:F66">
      <formula1>C66&gt;=1</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9C74E-8D21-43E8-8726-7AAD8E8FB1B7}">
  <sheetPr>
    <tabColor rgb="FFA0CAF4"/>
  </sheetPr>
  <dimension ref="B2:N46"/>
  <sheetViews>
    <sheetView zoomScale="115" zoomScaleNormal="115" workbookViewId="0">
      <selection activeCell="P11" sqref="P11"/>
    </sheetView>
  </sheetViews>
  <sheetFormatPr baseColWidth="10" defaultRowHeight="14.4"/>
  <cols>
    <col min="1" max="1" width="1.77734375" customWidth="true"/>
    <col min="2" max="2" width="13.33203125" customWidth="true"/>
    <col min="3" max="14" width="6.21875" customWidth="true"/>
  </cols>
  <sheetData>
    <row r="2">
      <c r="B2" s="885" t="s">
        <v>1159</v>
      </c>
      <c r="C2" s="886"/>
      <c r="D2" s="886"/>
      <c r="E2" s="886"/>
      <c r="F2" s="886"/>
      <c r="G2" s="886"/>
      <c r="H2" s="886"/>
      <c r="I2" s="886"/>
      <c r="J2" s="886"/>
      <c r="K2" s="886"/>
      <c r="L2" s="886"/>
      <c r="M2" s="886"/>
      <c r="N2" s="886"/>
    </row>
    <row r="3">
      <c r="B3" s="781"/>
      <c r="C3" s="887" t="s">
        <v>14</v>
      </c>
      <c r="D3" s="884"/>
      <c r="E3" s="884" t="s">
        <v>423</v>
      </c>
      <c r="F3" s="884"/>
      <c r="G3" s="884" t="s">
        <v>437</v>
      </c>
      <c r="H3" s="884"/>
      <c r="I3" s="884" t="s">
        <v>447</v>
      </c>
      <c r="J3" s="884"/>
      <c r="K3" s="884" t="s">
        <v>1174</v>
      </c>
      <c r="L3" s="884"/>
      <c r="M3" s="884" t="s">
        <v>1175</v>
      </c>
      <c r="N3" s="888"/>
    </row>
    <row r="4">
      <c r="B4" s="782" t="s">
        <v>1160</v>
      </c>
      <c r="C4" s="881" t="s">
        <v>1161</v>
      </c>
      <c r="D4" s="882"/>
      <c r="E4" s="882" t="s">
        <v>789</v>
      </c>
      <c r="F4" s="882"/>
      <c r="G4" s="882" t="s">
        <v>1126</v>
      </c>
      <c r="H4" s="882"/>
      <c r="I4" s="882" t="s">
        <v>1126</v>
      </c>
      <c r="J4" s="882"/>
      <c r="K4" s="882" t="s">
        <v>1126</v>
      </c>
      <c r="L4" s="882"/>
      <c r="M4" s="882" t="s">
        <v>1126</v>
      </c>
      <c r="N4" s="883"/>
    </row>
    <row r="5">
      <c r="B5" s="783" t="s">
        <v>1162</v>
      </c>
      <c r="C5" s="892" t="s">
        <v>1176</v>
      </c>
      <c r="D5" s="893"/>
      <c r="E5" s="893" t="s">
        <v>1177</v>
      </c>
      <c r="F5" s="893"/>
      <c r="G5" s="893" t="s">
        <v>1177</v>
      </c>
      <c r="H5" s="893"/>
      <c r="I5" s="893" t="s">
        <v>1177</v>
      </c>
      <c r="J5" s="893"/>
      <c r="K5" s="893" t="s">
        <v>1176</v>
      </c>
      <c r="L5" s="893"/>
      <c r="M5" s="893" t="s">
        <v>1176</v>
      </c>
      <c r="N5" s="894"/>
    </row>
    <row r="6">
      <c r="B6" s="784" t="s">
        <v>1163</v>
      </c>
      <c r="C6" s="895" t="s">
        <v>1001</v>
      </c>
      <c r="D6" s="896"/>
      <c r="E6" s="896" t="s">
        <v>1001</v>
      </c>
      <c r="F6" s="896"/>
      <c r="G6" s="896" t="s">
        <v>1000</v>
      </c>
      <c r="H6" s="896"/>
      <c r="I6" s="896" t="s">
        <v>1000</v>
      </c>
      <c r="J6" s="896"/>
      <c r="K6" s="896" t="s">
        <v>1000</v>
      </c>
      <c r="L6" s="896"/>
      <c r="M6" s="896" t="s">
        <v>1000</v>
      </c>
      <c r="N6" s="897"/>
    </row>
    <row r="7" ht="61.2">
      <c r="B7" s="781"/>
      <c r="C7" s="785" t="s">
        <v>1169</v>
      </c>
      <c r="D7" s="786" t="s">
        <v>17</v>
      </c>
      <c r="E7" s="786" t="s">
        <v>1169</v>
      </c>
      <c r="F7" s="786" t="s">
        <v>17</v>
      </c>
      <c r="G7" s="786" t="s">
        <v>1169</v>
      </c>
      <c r="H7" s="786" t="s">
        <v>17</v>
      </c>
      <c r="I7" s="786" t="s">
        <v>1169</v>
      </c>
      <c r="J7" s="786" t="s">
        <v>17</v>
      </c>
      <c r="K7" s="786" t="s">
        <v>1169</v>
      </c>
      <c r="L7" s="786" t="s">
        <v>17</v>
      </c>
      <c r="M7" s="786" t="s">
        <v>1169</v>
      </c>
      <c r="N7" s="787" t="s">
        <v>17</v>
      </c>
    </row>
    <row r="8">
      <c r="B8" s="889" t="s">
        <v>1171</v>
      </c>
      <c r="C8" s="890"/>
      <c r="D8" s="890"/>
      <c r="E8" s="890"/>
      <c r="F8" s="890"/>
      <c r="G8" s="890"/>
      <c r="H8" s="890"/>
      <c r="I8" s="890"/>
      <c r="J8" s="890"/>
      <c r="K8" s="890"/>
      <c r="L8" s="890"/>
      <c r="M8" s="890"/>
      <c r="N8" s="891"/>
    </row>
    <row r="9">
      <c r="B9" s="788" t="s">
        <v>10</v>
      </c>
      <c r="C9" s="789"/>
      <c r="D9" s="789"/>
      <c r="E9" s="789"/>
      <c r="F9" s="789"/>
      <c r="G9" s="789"/>
      <c r="H9" s="789"/>
      <c r="I9" s="789"/>
      <c r="J9" s="789"/>
      <c r="K9" s="789"/>
      <c r="L9" s="789"/>
      <c r="M9" s="789"/>
      <c r="N9" s="781"/>
    </row>
    <row r="10">
      <c r="B10" s="798" t="s">
        <v>1164</v>
      </c>
      <c r="C10" s="790" t="s">
        <v>1165</v>
      </c>
      <c r="D10" s="791" t="s">
        <v>1165</v>
      </c>
      <c r="E10" s="790" t="s">
        <v>1165</v>
      </c>
      <c r="F10" s="791" t="s">
        <v>1165</v>
      </c>
      <c r="G10" s="790">
        <v>50</v>
      </c>
      <c r="H10" s="791">
        <v>100</v>
      </c>
      <c r="I10" s="790">
        <v>20</v>
      </c>
      <c r="J10" s="791">
        <v>120</v>
      </c>
      <c r="K10" s="790">
        <v>50</v>
      </c>
      <c r="L10" s="791">
        <v>100</v>
      </c>
      <c r="M10" s="790">
        <v>20</v>
      </c>
      <c r="N10" s="791">
        <v>120</v>
      </c>
    </row>
    <row r="11">
      <c r="B11" s="798" t="s">
        <v>1166</v>
      </c>
      <c r="C11" s="790">
        <v>91.17</v>
      </c>
      <c r="D11" s="791">
        <v>300</v>
      </c>
      <c r="E11" s="790">
        <v>91.17</v>
      </c>
      <c r="F11" s="791">
        <v>300</v>
      </c>
      <c r="G11" s="790">
        <v>91.17</v>
      </c>
      <c r="H11" s="791">
        <v>300</v>
      </c>
      <c r="I11" s="790">
        <v>70</v>
      </c>
      <c r="J11" s="791" t="s">
        <v>1170</v>
      </c>
      <c r="K11" s="790">
        <v>91.17</v>
      </c>
      <c r="L11" s="791">
        <v>300</v>
      </c>
      <c r="M11" s="790">
        <v>115</v>
      </c>
      <c r="N11" s="791">
        <v>400</v>
      </c>
    </row>
    <row r="12">
      <c r="B12" s="798" t="s">
        <v>1167</v>
      </c>
      <c r="C12" s="790">
        <v>136.49</v>
      </c>
      <c r="D12" s="791">
        <v>500</v>
      </c>
      <c r="E12" s="790">
        <v>136.49</v>
      </c>
      <c r="F12" s="791">
        <v>500</v>
      </c>
      <c r="G12" s="790">
        <v>136.49</v>
      </c>
      <c r="H12" s="791">
        <v>500</v>
      </c>
      <c r="I12" s="790">
        <v>115</v>
      </c>
      <c r="J12" s="791">
        <v>600</v>
      </c>
      <c r="K12" s="790">
        <v>136.49</v>
      </c>
      <c r="L12" s="791">
        <v>500</v>
      </c>
      <c r="M12" s="790">
        <v>200</v>
      </c>
      <c r="N12" s="791">
        <v>600</v>
      </c>
    </row>
    <row r="13">
      <c r="B13" s="799" t="s">
        <v>1168</v>
      </c>
      <c r="C13" s="794">
        <v>149.06</v>
      </c>
      <c r="D13" s="800"/>
      <c r="E13" s="794">
        <v>149.06</v>
      </c>
      <c r="F13" s="800"/>
      <c r="G13" s="794">
        <v>149.06</v>
      </c>
      <c r="H13" s="800"/>
      <c r="I13" s="794">
        <v>190</v>
      </c>
      <c r="J13" s="795"/>
      <c r="K13" s="794">
        <v>149.06</v>
      </c>
      <c r="L13" s="800"/>
      <c r="M13" s="794">
        <v>300</v>
      </c>
      <c r="N13" s="795"/>
    </row>
    <row r="14">
      <c r="B14" s="788" t="s">
        <v>7</v>
      </c>
      <c r="C14" s="789"/>
      <c r="D14" s="789"/>
      <c r="E14" s="789"/>
      <c r="F14" s="789"/>
      <c r="G14" s="789"/>
      <c r="H14" s="789"/>
      <c r="I14" s="792"/>
      <c r="J14" s="792"/>
      <c r="K14" s="789"/>
      <c r="L14" s="789"/>
      <c r="M14" s="792"/>
      <c r="N14" s="793"/>
    </row>
    <row r="15">
      <c r="B15" s="798" t="s">
        <v>1164</v>
      </c>
      <c r="C15" s="790" t="s">
        <v>1165</v>
      </c>
      <c r="D15" s="791" t="s">
        <v>1165</v>
      </c>
      <c r="E15" s="790" t="s">
        <v>1165</v>
      </c>
      <c r="F15" s="791" t="s">
        <v>1165</v>
      </c>
      <c r="G15" s="790">
        <v>50</v>
      </c>
      <c r="H15" s="791">
        <v>50</v>
      </c>
      <c r="I15" s="790">
        <v>20</v>
      </c>
      <c r="J15" s="791">
        <v>60</v>
      </c>
      <c r="K15" s="790">
        <v>50</v>
      </c>
      <c r="L15" s="791">
        <v>50</v>
      </c>
      <c r="M15" s="790">
        <v>20</v>
      </c>
      <c r="N15" s="791">
        <v>60</v>
      </c>
    </row>
    <row r="16">
      <c r="B16" s="798" t="s">
        <v>1166</v>
      </c>
      <c r="C16" s="790">
        <v>91.17</v>
      </c>
      <c r="D16" s="791">
        <v>150</v>
      </c>
      <c r="E16" s="790">
        <v>91.17</v>
      </c>
      <c r="F16" s="791">
        <v>150</v>
      </c>
      <c r="G16" s="790">
        <v>91.17</v>
      </c>
      <c r="H16" s="791">
        <v>150</v>
      </c>
      <c r="I16" s="790">
        <v>70</v>
      </c>
      <c r="J16" s="791">
        <v>200</v>
      </c>
      <c r="K16" s="790">
        <v>91.17</v>
      </c>
      <c r="L16" s="791">
        <v>150</v>
      </c>
      <c r="M16" s="790">
        <v>115</v>
      </c>
      <c r="N16" s="791">
        <v>200</v>
      </c>
    </row>
    <row r="17">
      <c r="B17" s="798" t="s">
        <v>1167</v>
      </c>
      <c r="C17" s="790">
        <v>136.49</v>
      </c>
      <c r="D17" s="791">
        <v>250</v>
      </c>
      <c r="E17" s="790">
        <v>136.49</v>
      </c>
      <c r="F17" s="791">
        <v>250</v>
      </c>
      <c r="G17" s="790">
        <v>136.49</v>
      </c>
      <c r="H17" s="791">
        <v>250</v>
      </c>
      <c r="I17" s="790">
        <v>115</v>
      </c>
      <c r="J17" s="791">
        <v>300</v>
      </c>
      <c r="K17" s="790">
        <v>136.49</v>
      </c>
      <c r="L17" s="791">
        <v>250</v>
      </c>
      <c r="M17" s="790">
        <v>180</v>
      </c>
      <c r="N17" s="791">
        <v>300</v>
      </c>
    </row>
    <row r="18">
      <c r="B18" s="799" t="s">
        <v>1168</v>
      </c>
      <c r="C18" s="794">
        <v>159.36000000000001</v>
      </c>
      <c r="D18" s="800"/>
      <c r="E18" s="794">
        <v>159.36000000000001</v>
      </c>
      <c r="F18" s="800"/>
      <c r="G18" s="794">
        <v>159.36000000000001</v>
      </c>
      <c r="H18" s="800"/>
      <c r="I18" s="794">
        <v>190</v>
      </c>
      <c r="J18" s="795"/>
      <c r="K18" s="794">
        <v>159.36000000000001</v>
      </c>
      <c r="L18" s="800"/>
      <c r="M18" s="794">
        <v>300</v>
      </c>
      <c r="N18" s="795"/>
    </row>
    <row r="19">
      <c r="B19" s="889" t="s">
        <v>1172</v>
      </c>
      <c r="C19" s="890"/>
      <c r="D19" s="890"/>
      <c r="E19" s="890"/>
      <c r="F19" s="890"/>
      <c r="G19" s="890"/>
      <c r="H19" s="890"/>
      <c r="I19" s="890"/>
      <c r="J19" s="890"/>
      <c r="K19" s="890"/>
      <c r="L19" s="890"/>
      <c r="M19" s="890"/>
      <c r="N19" s="891"/>
    </row>
    <row r="20">
      <c r="B20" s="788" t="s">
        <v>27</v>
      </c>
      <c r="C20" s="789"/>
      <c r="D20" s="789"/>
      <c r="E20" s="789"/>
      <c r="F20" s="789"/>
      <c r="G20" s="789"/>
      <c r="H20" s="789"/>
      <c r="I20" s="789"/>
      <c r="J20" s="789"/>
      <c r="K20" s="789"/>
      <c r="L20" s="789"/>
      <c r="M20" s="789"/>
      <c r="N20" s="781"/>
    </row>
    <row r="21">
      <c r="B21" s="798" t="s">
        <v>1164</v>
      </c>
      <c r="C21" s="790" t="s">
        <v>1165</v>
      </c>
      <c r="D21" s="791" t="s">
        <v>1165</v>
      </c>
      <c r="E21" s="790" t="s">
        <v>1165</v>
      </c>
      <c r="F21" s="791" t="s">
        <v>1165</v>
      </c>
      <c r="G21" s="790">
        <v>50</v>
      </c>
      <c r="H21" s="791">
        <v>50</v>
      </c>
      <c r="I21" s="790">
        <v>25</v>
      </c>
      <c r="J21" s="791">
        <v>120</v>
      </c>
      <c r="K21" s="790">
        <v>50</v>
      </c>
      <c r="L21" s="791">
        <v>50</v>
      </c>
      <c r="M21" s="790">
        <v>25</v>
      </c>
      <c r="N21" s="791">
        <v>120</v>
      </c>
    </row>
    <row r="22">
      <c r="B22" s="798" t="s">
        <v>1166</v>
      </c>
      <c r="C22" s="790">
        <v>111.23</v>
      </c>
      <c r="D22" s="791">
        <v>100</v>
      </c>
      <c r="E22" s="790">
        <v>111.23</v>
      </c>
      <c r="F22" s="791">
        <v>100</v>
      </c>
      <c r="G22" s="790">
        <v>111.23</v>
      </c>
      <c r="H22" s="791">
        <v>100</v>
      </c>
      <c r="I22" s="790">
        <v>85</v>
      </c>
      <c r="J22" s="791">
        <v>340</v>
      </c>
      <c r="K22" s="790">
        <v>111.23</v>
      </c>
      <c r="L22" s="791">
        <v>100</v>
      </c>
      <c r="M22" s="790">
        <v>125</v>
      </c>
      <c r="N22" s="791">
        <v>340</v>
      </c>
    </row>
    <row r="23">
      <c r="B23" s="798" t="s">
        <v>1167</v>
      </c>
      <c r="C23" s="790">
        <v>143.54</v>
      </c>
      <c r="D23" s="791">
        <v>600</v>
      </c>
      <c r="E23" s="790">
        <v>143.54</v>
      </c>
      <c r="F23" s="791">
        <v>600</v>
      </c>
      <c r="G23" s="790">
        <v>143.54</v>
      </c>
      <c r="H23" s="791">
        <v>600</v>
      </c>
      <c r="I23" s="790">
        <v>115</v>
      </c>
      <c r="J23" s="791">
        <v>500</v>
      </c>
      <c r="K23" s="790">
        <v>143.54</v>
      </c>
      <c r="L23" s="791">
        <v>600</v>
      </c>
      <c r="M23" s="790">
        <v>200</v>
      </c>
      <c r="N23" s="791">
        <v>500</v>
      </c>
    </row>
    <row r="24">
      <c r="B24" s="799" t="s">
        <v>1168</v>
      </c>
      <c r="C24" s="794">
        <v>150.22999999999999</v>
      </c>
      <c r="D24" s="800"/>
      <c r="E24" s="794">
        <v>150.22999999999999</v>
      </c>
      <c r="F24" s="800"/>
      <c r="G24" s="794">
        <v>150.22999999999999</v>
      </c>
      <c r="H24" s="800"/>
      <c r="I24" s="794">
        <v>200</v>
      </c>
      <c r="J24" s="795"/>
      <c r="K24" s="794">
        <v>150.22999999999999</v>
      </c>
      <c r="L24" s="800"/>
      <c r="M24" s="794">
        <v>300</v>
      </c>
      <c r="N24" s="795"/>
    </row>
    <row r="25">
      <c r="B25" s="788" t="s">
        <v>28</v>
      </c>
      <c r="C25" s="789"/>
      <c r="D25" s="789"/>
      <c r="E25" s="789"/>
      <c r="F25" s="789"/>
      <c r="G25" s="789"/>
      <c r="H25" s="789"/>
      <c r="I25" s="792"/>
      <c r="J25" s="792"/>
      <c r="K25" s="789"/>
      <c r="L25" s="789"/>
      <c r="M25" s="792"/>
      <c r="N25" s="793"/>
    </row>
    <row r="26">
      <c r="B26" s="798" t="s">
        <v>1164</v>
      </c>
      <c r="C26" s="790" t="s">
        <v>1165</v>
      </c>
      <c r="D26" s="791" t="s">
        <v>1165</v>
      </c>
      <c r="E26" s="790" t="s">
        <v>1165</v>
      </c>
      <c r="F26" s="791" t="s">
        <v>1165</v>
      </c>
      <c r="G26" s="790">
        <v>50</v>
      </c>
      <c r="H26" s="791">
        <v>25</v>
      </c>
      <c r="I26" s="790">
        <v>25</v>
      </c>
      <c r="J26" s="791">
        <v>60</v>
      </c>
      <c r="K26" s="790">
        <v>50</v>
      </c>
      <c r="L26" s="791">
        <v>25</v>
      </c>
      <c r="M26" s="790">
        <v>25</v>
      </c>
      <c r="N26" s="791">
        <v>60</v>
      </c>
    </row>
    <row r="27">
      <c r="B27" s="798" t="s">
        <v>1166</v>
      </c>
      <c r="C27" s="790">
        <v>111.23</v>
      </c>
      <c r="D27" s="791">
        <v>50</v>
      </c>
      <c r="E27" s="790">
        <v>111.23</v>
      </c>
      <c r="F27" s="791">
        <v>50</v>
      </c>
      <c r="G27" s="790">
        <v>111.23</v>
      </c>
      <c r="H27" s="791">
        <v>50</v>
      </c>
      <c r="I27" s="790">
        <v>85</v>
      </c>
      <c r="J27" s="791">
        <v>170</v>
      </c>
      <c r="K27" s="790">
        <v>111.23</v>
      </c>
      <c r="L27" s="791">
        <v>50</v>
      </c>
      <c r="M27" s="790">
        <v>125</v>
      </c>
      <c r="N27" s="791">
        <v>170</v>
      </c>
    </row>
    <row r="28">
      <c r="B28" s="798" t="s">
        <v>1167</v>
      </c>
      <c r="C28" s="790">
        <v>143.54</v>
      </c>
      <c r="D28" s="791">
        <v>300</v>
      </c>
      <c r="E28" s="790">
        <v>143.54</v>
      </c>
      <c r="F28" s="791">
        <v>300</v>
      </c>
      <c r="G28" s="790">
        <v>143.54</v>
      </c>
      <c r="H28" s="791">
        <v>300</v>
      </c>
      <c r="I28" s="790">
        <v>115</v>
      </c>
      <c r="J28" s="791">
        <v>250</v>
      </c>
      <c r="K28" s="790">
        <v>143.54</v>
      </c>
      <c r="L28" s="791">
        <v>300</v>
      </c>
      <c r="M28" s="790">
        <v>180</v>
      </c>
      <c r="N28" s="791">
        <v>250</v>
      </c>
    </row>
    <row r="29">
      <c r="B29" s="799" t="s">
        <v>1168</v>
      </c>
      <c r="C29" s="794">
        <v>158.46</v>
      </c>
      <c r="D29" s="800"/>
      <c r="E29" s="794">
        <v>158.46</v>
      </c>
      <c r="F29" s="800"/>
      <c r="G29" s="794">
        <v>158.46</v>
      </c>
      <c r="H29" s="800"/>
      <c r="I29" s="794">
        <v>200</v>
      </c>
      <c r="J29" s="795"/>
      <c r="K29" s="794">
        <v>158.46</v>
      </c>
      <c r="L29" s="800"/>
      <c r="M29" s="794">
        <v>300</v>
      </c>
      <c r="N29" s="795"/>
    </row>
    <row r="30">
      <c r="B30" s="889" t="s">
        <v>1173</v>
      </c>
      <c r="C30" s="890"/>
      <c r="D30" s="890"/>
      <c r="E30" s="890"/>
      <c r="F30" s="890"/>
      <c r="G30" s="890"/>
      <c r="H30" s="890"/>
      <c r="I30" s="890"/>
      <c r="J30" s="890"/>
      <c r="K30" s="890"/>
      <c r="L30" s="890"/>
      <c r="M30" s="890"/>
      <c r="N30" s="891"/>
    </row>
    <row r="31">
      <c r="B31" s="796"/>
      <c r="C31" s="794">
        <v>144.44999999999999</v>
      </c>
      <c r="D31" s="797" t="s">
        <v>1165</v>
      </c>
      <c r="E31" s="794">
        <v>144.44999999999999</v>
      </c>
      <c r="F31" s="797" t="s">
        <v>1165</v>
      </c>
      <c r="G31" s="794">
        <v>144.44999999999999</v>
      </c>
      <c r="H31" s="797" t="s">
        <v>1165</v>
      </c>
      <c r="I31" s="794">
        <v>144.44999999999999</v>
      </c>
      <c r="J31" s="797" t="s">
        <v>1165</v>
      </c>
      <c r="K31" s="794">
        <v>144.44999999999999</v>
      </c>
      <c r="L31" s="797" t="s">
        <v>1165</v>
      </c>
      <c r="M31" s="794">
        <v>144.44999999999999</v>
      </c>
      <c r="N31" s="797" t="s">
        <v>1165</v>
      </c>
    </row>
    <row r="32">
      <c r="B32" s="779"/>
    </row>
    <row r="33">
      <c r="B33" s="778"/>
    </row>
    <row r="34">
      <c r="B34" s="778"/>
    </row>
    <row r="35">
      <c r="B35" s="778"/>
    </row>
    <row r="36">
      <c r="B36" s="778"/>
    </row>
    <row r="37">
      <c r="B37" s="778"/>
    </row>
    <row r="38">
      <c r="B38" s="780"/>
    </row>
    <row r="39">
      <c r="B39" s="778"/>
    </row>
    <row r="40">
      <c r="B40" s="778"/>
    </row>
    <row r="41">
      <c r="B41" s="780"/>
    </row>
    <row r="42">
      <c r="B42" s="778"/>
    </row>
    <row r="43">
      <c r="B43" s="778"/>
    </row>
    <row r="44">
      <c r="B44" s="778"/>
    </row>
    <row r="45">
      <c r="B45" s="779"/>
    </row>
    <row r="46">
      <c r="B46" s="779"/>
    </row>
  </sheetData>
  <mergeCells count="28">
    <mergeCell ref="B8:N8"/>
    <mergeCell ref="B19:N19"/>
    <mergeCell ref="B30:N30"/>
    <mergeCell ref="C5:D5"/>
    <mergeCell ref="E5:F5"/>
    <mergeCell ref="I5:J5"/>
    <mergeCell ref="M5:N5"/>
    <mergeCell ref="C6:D6"/>
    <mergeCell ref="E6:F6"/>
    <mergeCell ref="I6:J6"/>
    <mergeCell ref="M6:N6"/>
    <mergeCell ref="K5:L5"/>
    <mergeCell ref="K6:L6"/>
    <mergeCell ref="G5:H5"/>
    <mergeCell ref="G6:H6"/>
    <mergeCell ref="B2:N2"/>
    <mergeCell ref="C3:D3"/>
    <mergeCell ref="E3:F3"/>
    <mergeCell ref="I3:J3"/>
    <mergeCell ref="M3:N3"/>
    <mergeCell ref="G3:H3"/>
    <mergeCell ref="C4:D4"/>
    <mergeCell ref="E4:F4"/>
    <mergeCell ref="I4:J4"/>
    <mergeCell ref="M4:N4"/>
    <mergeCell ref="K3:L3"/>
    <mergeCell ref="K4:L4"/>
    <mergeCell ref="G4:H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8F58C-900E-44CF-A1DD-5D39BE3957C5}">
  <sheetPr>
    <tabColor theme="9" tint="0.39997558519242"/>
  </sheetPr>
  <dimension ref="A1:Q396"/>
  <sheetViews>
    <sheetView workbookViewId="0">
      <selection activeCell="H323" sqref="H323"/>
    </sheetView>
  </sheetViews>
  <sheetFormatPr baseColWidth="10" defaultRowHeight="14.4"/>
  <cols>
    <col min="5" max="6" width="3" bestFit="true" customWidth="true"/>
    <col min="7" max="7" width="33.44140625" customWidth="true"/>
    <col min="8" max="11" width="5.44140625" bestFit="true" customWidth="true"/>
    <col min="12" max="16" width="3" bestFit="true" customWidth="true"/>
    <col min="17" max="17" width="26" bestFit="true" customWidth="true"/>
    <col min="18" max="25" width="3" bestFit="true" customWidth="true"/>
    <col min="26" max="26" width="11.88671875" bestFit="true" customWidth="true"/>
    <col min="27" max="32" width="2" bestFit="true" customWidth="true"/>
    <col min="33" max="33" width="3" bestFit="true" customWidth="true"/>
    <col min="34" max="34" width="4" bestFit="true" customWidth="true"/>
    <col min="35" max="51" width="3" bestFit="true" customWidth="true"/>
    <col min="52" max="52" width="6.6640625" bestFit="true" customWidth="true"/>
    <col min="53" max="53" width="11.88671875" bestFit="true" customWidth="true"/>
  </cols>
  <sheetData>
    <row r="1">
      <c r="A1" t="s">
        <v>9218</v>
      </c>
      <c r="B1" t="s">
        <v>9788</v>
      </c>
      <c r="C1" t="s">
        <v>9789</v>
      </c>
      <c r="F1" t="s">
        <v>9218</v>
      </c>
      <c r="H1" t="s">
        <v>9790</v>
      </c>
      <c r="I1" t="s">
        <v>9791</v>
      </c>
      <c r="J1" t="s">
        <v>9792</v>
      </c>
      <c r="K1" t="s">
        <v>9793</v>
      </c>
      <c r="Q1" t="s">
        <v>9794</v>
      </c>
    </row>
    <row r="2">
      <c r="A2">
        <v>1</v>
      </c>
      <c r="B2">
        <v>2</v>
      </c>
      <c r="C2">
        <v>1</v>
      </c>
      <c r="F2">
        <v>1</v>
      </c>
      <c r="G2" t="s">
        <v>9226</v>
      </c>
      <c r="H2">
        <v>2</v>
      </c>
      <c r="I2" t="s">
        <v>9167</v>
      </c>
      <c r="J2" t="s">
        <v>9167</v>
      </c>
      <c r="K2" t="s">
        <v>9167</v>
      </c>
      <c r="P2">
        <v>1</v>
      </c>
      <c r="Q2" t="s">
        <v>9795</v>
      </c>
    </row>
    <row r="3">
      <c r="A3">
        <v>2</v>
      </c>
      <c r="B3">
        <v>2</v>
      </c>
      <c r="C3">
        <v>1</v>
      </c>
      <c r="F3">
        <v>2</v>
      </c>
      <c r="G3" t="s">
        <v>9227</v>
      </c>
      <c r="H3">
        <v>2</v>
      </c>
      <c r="I3" t="s">
        <v>9167</v>
      </c>
      <c r="J3" t="s">
        <v>9167</v>
      </c>
      <c r="K3" t="s">
        <v>9167</v>
      </c>
      <c r="P3">
        <v>2</v>
      </c>
      <c r="Q3" t="s">
        <v>9796</v>
      </c>
    </row>
    <row r="4">
      <c r="A4">
        <v>3</v>
      </c>
      <c r="B4">
        <v>2</v>
      </c>
      <c r="C4">
        <v>1</v>
      </c>
      <c r="F4">
        <v>3</v>
      </c>
      <c r="G4" t="s">
        <v>9228</v>
      </c>
      <c r="H4">
        <v>2</v>
      </c>
      <c r="I4" t="s">
        <v>9167</v>
      </c>
      <c r="J4" t="s">
        <v>9167</v>
      </c>
      <c r="K4" t="s">
        <v>9167</v>
      </c>
      <c r="P4">
        <v>3</v>
      </c>
      <c r="Q4" t="s">
        <v>9797</v>
      </c>
    </row>
    <row r="5">
      <c r="A5">
        <v>4</v>
      </c>
      <c r="B5">
        <v>2</v>
      </c>
      <c r="C5">
        <v>1</v>
      </c>
      <c r="F5">
        <v>4</v>
      </c>
      <c r="G5" t="s">
        <v>9229</v>
      </c>
      <c r="H5">
        <v>2</v>
      </c>
      <c r="I5" t="s">
        <v>9167</v>
      </c>
      <c r="J5" t="s">
        <v>9167</v>
      </c>
      <c r="K5" t="s">
        <v>9167</v>
      </c>
      <c r="P5">
        <v>4</v>
      </c>
      <c r="Q5" t="s">
        <v>9798</v>
      </c>
    </row>
    <row r="6">
      <c r="A6">
        <v>5</v>
      </c>
      <c r="B6">
        <v>2</v>
      </c>
      <c r="C6">
        <v>1</v>
      </c>
      <c r="F6">
        <v>5</v>
      </c>
      <c r="G6" t="s">
        <v>9230</v>
      </c>
      <c r="H6">
        <v>2</v>
      </c>
      <c r="I6" t="s">
        <v>9167</v>
      </c>
      <c r="J6" t="s">
        <v>9167</v>
      </c>
      <c r="K6" t="s">
        <v>9167</v>
      </c>
      <c r="P6">
        <v>5</v>
      </c>
      <c r="Q6" t="s">
        <v>9799</v>
      </c>
    </row>
    <row r="7">
      <c r="A7">
        <v>6</v>
      </c>
      <c r="B7">
        <v>2</v>
      </c>
      <c r="C7">
        <v>1</v>
      </c>
      <c r="F7">
        <v>6</v>
      </c>
      <c r="G7" t="s">
        <v>9231</v>
      </c>
      <c r="H7">
        <v>2</v>
      </c>
      <c r="I7" t="s">
        <v>9167</v>
      </c>
      <c r="J7" t="s">
        <v>9167</v>
      </c>
      <c r="K7" t="s">
        <v>9167</v>
      </c>
      <c r="P7">
        <v>6</v>
      </c>
      <c r="Q7" t="s">
        <v>9800</v>
      </c>
    </row>
    <row r="8">
      <c r="A8">
        <v>7</v>
      </c>
      <c r="B8">
        <v>2</v>
      </c>
      <c r="C8">
        <v>1</v>
      </c>
      <c r="F8">
        <v>7</v>
      </c>
      <c r="G8" t="s">
        <v>9232</v>
      </c>
      <c r="H8">
        <v>2</v>
      </c>
      <c r="I8" t="s">
        <v>9167</v>
      </c>
      <c r="J8" t="s">
        <v>9167</v>
      </c>
      <c r="K8" t="s">
        <v>9167</v>
      </c>
      <c r="P8">
        <v>7</v>
      </c>
      <c r="Q8" t="s">
        <v>9801</v>
      </c>
    </row>
    <row r="9">
      <c r="A9">
        <v>8</v>
      </c>
      <c r="B9">
        <v>2</v>
      </c>
      <c r="C9">
        <v>1</v>
      </c>
      <c r="F9">
        <v>8</v>
      </c>
      <c r="G9" t="s">
        <v>9233</v>
      </c>
      <c r="H9">
        <v>2</v>
      </c>
      <c r="I9" t="s">
        <v>9167</v>
      </c>
      <c r="J9" t="s">
        <v>9167</v>
      </c>
      <c r="K9" t="s">
        <v>9167</v>
      </c>
      <c r="P9">
        <v>8</v>
      </c>
      <c r="Q9" t="s">
        <v>9802</v>
      </c>
    </row>
    <row r="10">
      <c r="A10">
        <v>9</v>
      </c>
      <c r="B10">
        <v>2</v>
      </c>
      <c r="C10">
        <v>1</v>
      </c>
      <c r="F10">
        <v>9</v>
      </c>
      <c r="G10" t="s">
        <v>9234</v>
      </c>
      <c r="H10">
        <v>2</v>
      </c>
      <c r="I10" t="s">
        <v>9167</v>
      </c>
      <c r="J10" t="s">
        <v>9167</v>
      </c>
      <c r="K10" t="s">
        <v>9167</v>
      </c>
      <c r="P10">
        <v>9</v>
      </c>
      <c r="Q10" t="s">
        <v>9803</v>
      </c>
    </row>
    <row r="11">
      <c r="A11">
        <v>10</v>
      </c>
      <c r="B11">
        <v>2</v>
      </c>
      <c r="C11">
        <v>1</v>
      </c>
      <c r="F11">
        <v>10</v>
      </c>
      <c r="G11" t="s">
        <v>9235</v>
      </c>
      <c r="H11">
        <v>2</v>
      </c>
      <c r="I11" t="s">
        <v>9167</v>
      </c>
      <c r="J11" t="s">
        <v>9167</v>
      </c>
      <c r="K11" t="s">
        <v>9167</v>
      </c>
      <c r="P11">
        <v>10</v>
      </c>
      <c r="Q11" t="s">
        <v>9804</v>
      </c>
    </row>
    <row r="12">
      <c r="A12">
        <v>11</v>
      </c>
      <c r="B12">
        <v>2</v>
      </c>
      <c r="C12">
        <v>1</v>
      </c>
      <c r="F12">
        <v>11</v>
      </c>
      <c r="G12" t="s">
        <v>9236</v>
      </c>
      <c r="H12">
        <v>2</v>
      </c>
      <c r="I12" t="s">
        <v>9167</v>
      </c>
      <c r="J12" t="s">
        <v>9167</v>
      </c>
      <c r="K12" t="s">
        <v>9167</v>
      </c>
      <c r="P12">
        <v>11</v>
      </c>
      <c r="Q12" t="s">
        <v>9805</v>
      </c>
    </row>
    <row r="13">
      <c r="A13">
        <v>12</v>
      </c>
      <c r="B13">
        <v>7</v>
      </c>
      <c r="C13">
        <v>1</v>
      </c>
      <c r="F13">
        <v>12</v>
      </c>
      <c r="G13" t="s">
        <v>9237</v>
      </c>
      <c r="H13">
        <v>7</v>
      </c>
      <c r="I13" t="s">
        <v>9167</v>
      </c>
      <c r="J13" t="s">
        <v>9167</v>
      </c>
      <c r="K13" t="s">
        <v>9167</v>
      </c>
      <c r="P13">
        <v>12</v>
      </c>
      <c r="Q13" t="s">
        <v>9806</v>
      </c>
    </row>
    <row r="14">
      <c r="A14">
        <v>13</v>
      </c>
      <c r="B14">
        <v>7</v>
      </c>
      <c r="C14">
        <v>1</v>
      </c>
      <c r="F14">
        <v>13</v>
      </c>
      <c r="G14" t="s">
        <v>9238</v>
      </c>
      <c r="H14">
        <v>7</v>
      </c>
      <c r="I14" t="s">
        <v>9167</v>
      </c>
      <c r="J14" t="s">
        <v>9167</v>
      </c>
      <c r="K14" t="s">
        <v>9167</v>
      </c>
      <c r="P14">
        <v>13</v>
      </c>
      <c r="Q14" t="s">
        <v>9807</v>
      </c>
    </row>
    <row r="15">
      <c r="A15">
        <v>14</v>
      </c>
      <c r="B15">
        <v>7</v>
      </c>
      <c r="C15">
        <v>1</v>
      </c>
      <c r="F15">
        <v>14</v>
      </c>
      <c r="G15" t="s">
        <v>9239</v>
      </c>
      <c r="H15">
        <v>7</v>
      </c>
      <c r="I15" t="s">
        <v>9167</v>
      </c>
      <c r="J15" t="s">
        <v>9167</v>
      </c>
      <c r="K15" t="s">
        <v>9167</v>
      </c>
      <c r="P15">
        <v>14</v>
      </c>
      <c r="Q15" t="s">
        <v>9808</v>
      </c>
    </row>
    <row r="16">
      <c r="A16">
        <v>15</v>
      </c>
      <c r="B16">
        <v>7</v>
      </c>
      <c r="C16">
        <v>1</v>
      </c>
      <c r="F16">
        <v>15</v>
      </c>
      <c r="G16" t="s">
        <v>9240</v>
      </c>
      <c r="H16">
        <v>7</v>
      </c>
      <c r="I16" t="s">
        <v>9167</v>
      </c>
      <c r="J16" t="s">
        <v>9167</v>
      </c>
      <c r="K16" t="s">
        <v>9167</v>
      </c>
      <c r="P16">
        <v>15</v>
      </c>
      <c r="Q16" t="s">
        <v>9809</v>
      </c>
    </row>
    <row r="17">
      <c r="A17">
        <v>16</v>
      </c>
      <c r="B17">
        <v>7</v>
      </c>
      <c r="C17">
        <v>1</v>
      </c>
      <c r="F17">
        <v>16</v>
      </c>
      <c r="G17" t="s">
        <v>9241</v>
      </c>
      <c r="H17">
        <v>7</v>
      </c>
      <c r="I17" t="s">
        <v>9167</v>
      </c>
      <c r="J17" t="s">
        <v>9167</v>
      </c>
      <c r="K17" t="s">
        <v>9167</v>
      </c>
      <c r="P17">
        <v>16</v>
      </c>
      <c r="Q17" t="s">
        <v>9810</v>
      </c>
    </row>
    <row r="18">
      <c r="A18">
        <v>17</v>
      </c>
      <c r="B18">
        <v>7</v>
      </c>
      <c r="C18">
        <v>1</v>
      </c>
      <c r="F18">
        <v>17</v>
      </c>
      <c r="G18" t="s">
        <v>9242</v>
      </c>
      <c r="H18">
        <v>7</v>
      </c>
      <c r="I18" t="s">
        <v>9167</v>
      </c>
      <c r="J18" t="s">
        <v>9167</v>
      </c>
      <c r="K18" t="s">
        <v>9167</v>
      </c>
      <c r="P18">
        <v>17</v>
      </c>
      <c r="Q18" t="s">
        <v>9811</v>
      </c>
    </row>
    <row r="19">
      <c r="A19">
        <v>18</v>
      </c>
      <c r="B19">
        <v>7</v>
      </c>
      <c r="C19">
        <v>1</v>
      </c>
      <c r="F19">
        <v>18</v>
      </c>
      <c r="G19" t="s">
        <v>9243</v>
      </c>
      <c r="H19">
        <v>7</v>
      </c>
      <c r="I19" t="s">
        <v>9167</v>
      </c>
      <c r="J19" t="s">
        <v>9167</v>
      </c>
      <c r="K19" t="s">
        <v>9167</v>
      </c>
      <c r="P19">
        <v>18</v>
      </c>
      <c r="Q19" t="s">
        <v>9812</v>
      </c>
    </row>
    <row r="20">
      <c r="A20">
        <v>19</v>
      </c>
      <c r="B20">
        <v>7</v>
      </c>
      <c r="C20">
        <v>1</v>
      </c>
      <c r="F20">
        <v>19</v>
      </c>
      <c r="G20" t="s">
        <v>9244</v>
      </c>
      <c r="H20">
        <v>7</v>
      </c>
      <c r="I20" t="s">
        <v>9167</v>
      </c>
      <c r="J20" t="s">
        <v>9167</v>
      </c>
      <c r="K20" t="s">
        <v>9167</v>
      </c>
      <c r="P20">
        <v>19</v>
      </c>
      <c r="Q20" t="s">
        <v>9813</v>
      </c>
    </row>
    <row r="21">
      <c r="A21">
        <v>20</v>
      </c>
      <c r="B21">
        <v>7</v>
      </c>
      <c r="C21">
        <v>1</v>
      </c>
      <c r="F21">
        <v>20</v>
      </c>
      <c r="G21" t="s">
        <v>9245</v>
      </c>
      <c r="H21">
        <v>7</v>
      </c>
      <c r="I21" t="s">
        <v>9167</v>
      </c>
      <c r="J21" t="s">
        <v>9167</v>
      </c>
      <c r="K21" t="s">
        <v>9167</v>
      </c>
      <c r="P21">
        <v>20</v>
      </c>
      <c r="Q21" t="s">
        <v>9814</v>
      </c>
    </row>
    <row r="22">
      <c r="A22">
        <v>21</v>
      </c>
      <c r="B22">
        <v>7</v>
      </c>
      <c r="C22">
        <v>1</v>
      </c>
      <c r="F22">
        <v>21</v>
      </c>
      <c r="G22" t="s">
        <v>9246</v>
      </c>
      <c r="H22">
        <v>7</v>
      </c>
      <c r="I22" t="s">
        <v>9167</v>
      </c>
      <c r="J22" t="s">
        <v>9167</v>
      </c>
      <c r="K22" t="s">
        <v>9167</v>
      </c>
      <c r="P22">
        <v>21</v>
      </c>
      <c r="Q22" t="s">
        <v>9815</v>
      </c>
    </row>
    <row r="23">
      <c r="A23">
        <v>22</v>
      </c>
      <c r="B23">
        <v>7</v>
      </c>
      <c r="C23">
        <v>1</v>
      </c>
      <c r="F23">
        <v>22</v>
      </c>
      <c r="G23" t="s">
        <v>9247</v>
      </c>
      <c r="H23">
        <v>7</v>
      </c>
      <c r="I23" t="s">
        <v>9167</v>
      </c>
      <c r="J23" t="s">
        <v>9167</v>
      </c>
      <c r="K23" t="s">
        <v>9167</v>
      </c>
      <c r="P23">
        <v>22</v>
      </c>
      <c r="Q23" t="s">
        <v>9816</v>
      </c>
    </row>
    <row r="24">
      <c r="A24">
        <v>23</v>
      </c>
      <c r="B24">
        <v>3</v>
      </c>
      <c r="C24">
        <v>1</v>
      </c>
      <c r="F24">
        <v>23</v>
      </c>
      <c r="G24" t="s">
        <v>9248</v>
      </c>
      <c r="H24">
        <v>3</v>
      </c>
      <c r="I24" t="s">
        <v>9167</v>
      </c>
      <c r="J24" t="s">
        <v>9167</v>
      </c>
      <c r="K24" t="s">
        <v>9167</v>
      </c>
      <c r="P24">
        <v>23</v>
      </c>
      <c r="Q24" t="s">
        <v>9576</v>
      </c>
    </row>
    <row r="25">
      <c r="A25">
        <v>24</v>
      </c>
      <c r="B25">
        <v>3</v>
      </c>
      <c r="C25">
        <v>1</v>
      </c>
      <c r="F25">
        <v>24</v>
      </c>
      <c r="G25" t="s">
        <v>9249</v>
      </c>
      <c r="H25">
        <v>3</v>
      </c>
      <c r="I25" t="s">
        <v>9167</v>
      </c>
      <c r="J25" t="s">
        <v>9167</v>
      </c>
      <c r="K25" t="s">
        <v>9167</v>
      </c>
      <c r="P25">
        <v>24</v>
      </c>
      <c r="Q25" t="s">
        <v>9817</v>
      </c>
    </row>
    <row r="26">
      <c r="A26">
        <v>25</v>
      </c>
      <c r="B26">
        <v>3</v>
      </c>
      <c r="C26">
        <v>1</v>
      </c>
      <c r="F26">
        <v>25</v>
      </c>
      <c r="G26" t="s">
        <v>9250</v>
      </c>
      <c r="H26">
        <v>3</v>
      </c>
      <c r="I26" t="s">
        <v>9167</v>
      </c>
      <c r="J26" t="s">
        <v>9167</v>
      </c>
      <c r="K26" t="s">
        <v>9167</v>
      </c>
      <c r="P26">
        <v>25</v>
      </c>
      <c r="Q26" t="s">
        <v>9818</v>
      </c>
    </row>
    <row r="27">
      <c r="A27">
        <v>26</v>
      </c>
      <c r="B27">
        <v>3</v>
      </c>
      <c r="C27">
        <v>1</v>
      </c>
      <c r="F27">
        <v>26</v>
      </c>
      <c r="G27" t="s">
        <v>9251</v>
      </c>
      <c r="H27">
        <v>3</v>
      </c>
      <c r="I27" t="s">
        <v>9167</v>
      </c>
      <c r="J27" t="s">
        <v>9167</v>
      </c>
      <c r="K27" t="s">
        <v>9167</v>
      </c>
      <c r="P27">
        <v>26</v>
      </c>
      <c r="Q27" t="s">
        <v>9819</v>
      </c>
    </row>
    <row r="28">
      <c r="A28">
        <v>27</v>
      </c>
      <c r="B28">
        <v>3</v>
      </c>
      <c r="C28">
        <v>1</v>
      </c>
      <c r="F28">
        <v>27</v>
      </c>
      <c r="G28" t="s">
        <v>9252</v>
      </c>
      <c r="H28">
        <v>3</v>
      </c>
      <c r="I28" t="s">
        <v>9167</v>
      </c>
      <c r="J28" t="s">
        <v>9167</v>
      </c>
      <c r="K28" t="s">
        <v>9167</v>
      </c>
      <c r="P28">
        <v>27</v>
      </c>
      <c r="Q28" t="s">
        <v>9820</v>
      </c>
    </row>
    <row r="29">
      <c r="A29">
        <v>28</v>
      </c>
      <c r="B29">
        <v>3</v>
      </c>
      <c r="C29">
        <v>1</v>
      </c>
      <c r="F29">
        <v>28</v>
      </c>
      <c r="G29" t="s">
        <v>9253</v>
      </c>
      <c r="H29">
        <v>3</v>
      </c>
      <c r="I29" t="s">
        <v>9167</v>
      </c>
      <c r="J29" t="s">
        <v>9167</v>
      </c>
      <c r="K29" t="s">
        <v>9167</v>
      </c>
      <c r="P29">
        <v>28</v>
      </c>
      <c r="Q29" t="s">
        <v>9821</v>
      </c>
    </row>
    <row r="30">
      <c r="A30">
        <v>29</v>
      </c>
      <c r="B30">
        <v>3</v>
      </c>
      <c r="C30">
        <v>1</v>
      </c>
      <c r="F30">
        <v>29</v>
      </c>
      <c r="G30" t="s">
        <v>9254</v>
      </c>
      <c r="H30">
        <v>3</v>
      </c>
      <c r="I30" t="s">
        <v>9167</v>
      </c>
      <c r="J30" t="s">
        <v>9167</v>
      </c>
      <c r="K30" t="s">
        <v>9167</v>
      </c>
      <c r="P30">
        <v>29</v>
      </c>
      <c r="Q30" t="s">
        <v>9822</v>
      </c>
    </row>
    <row r="31">
      <c r="A31">
        <v>30</v>
      </c>
      <c r="B31">
        <v>3</v>
      </c>
      <c r="C31">
        <v>1</v>
      </c>
      <c r="F31">
        <v>30</v>
      </c>
      <c r="G31" t="s">
        <v>9255</v>
      </c>
      <c r="H31">
        <v>3</v>
      </c>
      <c r="I31" t="s">
        <v>9167</v>
      </c>
      <c r="J31" t="s">
        <v>9167</v>
      </c>
      <c r="K31" t="s">
        <v>9167</v>
      </c>
      <c r="P31">
        <v>30</v>
      </c>
      <c r="Q31" t="s">
        <v>9823</v>
      </c>
    </row>
    <row r="32">
      <c r="A32">
        <v>31</v>
      </c>
      <c r="B32">
        <v>3</v>
      </c>
      <c r="C32">
        <v>1</v>
      </c>
      <c r="F32">
        <v>31</v>
      </c>
      <c r="G32" t="s">
        <v>9256</v>
      </c>
      <c r="H32">
        <v>3</v>
      </c>
      <c r="I32" t="s">
        <v>9167</v>
      </c>
      <c r="J32" t="s">
        <v>9167</v>
      </c>
      <c r="K32" t="s">
        <v>9167</v>
      </c>
      <c r="P32">
        <v>31</v>
      </c>
      <c r="Q32" t="s">
        <v>9824</v>
      </c>
    </row>
    <row r="33">
      <c r="A33">
        <v>32</v>
      </c>
      <c r="B33">
        <v>7</v>
      </c>
      <c r="C33">
        <v>0.5</v>
      </c>
      <c r="F33">
        <v>32</v>
      </c>
      <c r="G33" t="s">
        <v>9257</v>
      </c>
      <c r="H33">
        <v>3</v>
      </c>
      <c r="I33">
        <v>7</v>
      </c>
      <c r="J33" t="s">
        <v>9167</v>
      </c>
      <c r="K33" t="s">
        <v>9167</v>
      </c>
      <c r="P33">
        <v>32</v>
      </c>
      <c r="Q33" t="s">
        <v>9825</v>
      </c>
    </row>
    <row r="34">
      <c r="A34">
        <v>32</v>
      </c>
      <c r="B34">
        <v>3</v>
      </c>
      <c r="C34">
        <v>0.5</v>
      </c>
      <c r="F34">
        <v>33</v>
      </c>
      <c r="G34" t="s">
        <v>9258</v>
      </c>
      <c r="H34">
        <v>3</v>
      </c>
      <c r="I34" t="s">
        <v>9167</v>
      </c>
      <c r="J34" t="s">
        <v>9167</v>
      </c>
      <c r="K34" t="s">
        <v>9167</v>
      </c>
      <c r="P34">
        <v>33</v>
      </c>
      <c r="Q34" t="s">
        <v>9826</v>
      </c>
    </row>
    <row r="35">
      <c r="A35">
        <v>33</v>
      </c>
      <c r="B35">
        <v>3</v>
      </c>
      <c r="C35">
        <v>1</v>
      </c>
      <c r="F35">
        <v>34</v>
      </c>
      <c r="G35" t="s">
        <v>9259</v>
      </c>
      <c r="H35">
        <v>3</v>
      </c>
      <c r="I35" t="s">
        <v>9167</v>
      </c>
      <c r="J35" t="s">
        <v>9167</v>
      </c>
      <c r="K35" t="s">
        <v>9167</v>
      </c>
      <c r="P35">
        <v>34</v>
      </c>
      <c r="Q35" t="s">
        <v>9827</v>
      </c>
    </row>
    <row r="36">
      <c r="A36">
        <v>34</v>
      </c>
      <c r="B36">
        <v>3</v>
      </c>
      <c r="C36">
        <v>1</v>
      </c>
      <c r="F36">
        <v>35</v>
      </c>
      <c r="G36" t="s">
        <v>9260</v>
      </c>
      <c r="H36">
        <v>5</v>
      </c>
      <c r="I36" t="s">
        <v>9167</v>
      </c>
      <c r="J36" t="s">
        <v>9167</v>
      </c>
      <c r="K36" t="s">
        <v>9167</v>
      </c>
      <c r="P36">
        <v>35</v>
      </c>
      <c r="Q36" t="s">
        <v>9828</v>
      </c>
    </row>
    <row r="37">
      <c r="A37">
        <v>35</v>
      </c>
      <c r="B37">
        <v>5</v>
      </c>
      <c r="C37">
        <v>1</v>
      </c>
      <c r="F37">
        <v>36</v>
      </c>
      <c r="G37" t="s">
        <v>9261</v>
      </c>
      <c r="H37">
        <v>5</v>
      </c>
      <c r="I37" t="s">
        <v>9167</v>
      </c>
      <c r="J37" t="s">
        <v>9167</v>
      </c>
      <c r="K37" t="s">
        <v>9167</v>
      </c>
    </row>
    <row r="38">
      <c r="A38">
        <v>36</v>
      </c>
      <c r="B38">
        <v>5</v>
      </c>
      <c r="C38">
        <v>1</v>
      </c>
      <c r="F38">
        <v>37</v>
      </c>
      <c r="G38" t="s">
        <v>9262</v>
      </c>
      <c r="H38">
        <v>5</v>
      </c>
      <c r="I38" t="s">
        <v>9167</v>
      </c>
      <c r="J38" t="s">
        <v>9167</v>
      </c>
      <c r="K38" t="s">
        <v>9167</v>
      </c>
    </row>
    <row r="39">
      <c r="A39">
        <v>37</v>
      </c>
      <c r="B39">
        <v>5</v>
      </c>
      <c r="C39">
        <v>1</v>
      </c>
      <c r="F39">
        <v>38</v>
      </c>
      <c r="G39" t="s">
        <v>9263</v>
      </c>
      <c r="H39">
        <v>5</v>
      </c>
      <c r="I39" t="s">
        <v>9167</v>
      </c>
      <c r="J39" t="s">
        <v>9167</v>
      </c>
      <c r="K39" t="s">
        <v>9167</v>
      </c>
    </row>
    <row r="40">
      <c r="A40">
        <v>38</v>
      </c>
      <c r="B40">
        <v>5</v>
      </c>
      <c r="C40">
        <v>1</v>
      </c>
      <c r="F40">
        <v>39</v>
      </c>
      <c r="G40" t="s">
        <v>9264</v>
      </c>
      <c r="H40">
        <v>5</v>
      </c>
      <c r="I40" t="s">
        <v>9167</v>
      </c>
      <c r="J40" t="s">
        <v>9167</v>
      </c>
      <c r="K40" t="s">
        <v>9167</v>
      </c>
    </row>
    <row r="41">
      <c r="A41">
        <v>39</v>
      </c>
      <c r="B41">
        <v>5</v>
      </c>
      <c r="C41">
        <v>1</v>
      </c>
      <c r="F41">
        <v>40</v>
      </c>
      <c r="G41" t="s">
        <v>9265</v>
      </c>
      <c r="H41">
        <v>5</v>
      </c>
      <c r="I41" t="s">
        <v>9167</v>
      </c>
      <c r="J41" t="s">
        <v>9167</v>
      </c>
      <c r="K41" t="s">
        <v>9167</v>
      </c>
    </row>
    <row r="42">
      <c r="A42">
        <v>40</v>
      </c>
      <c r="B42">
        <v>5</v>
      </c>
      <c r="C42">
        <v>1</v>
      </c>
      <c r="F42">
        <v>41</v>
      </c>
      <c r="G42" t="s">
        <v>9266</v>
      </c>
      <c r="H42">
        <v>5</v>
      </c>
      <c r="I42" t="s">
        <v>9167</v>
      </c>
      <c r="J42" t="s">
        <v>9167</v>
      </c>
      <c r="K42" t="s">
        <v>9167</v>
      </c>
    </row>
    <row r="43">
      <c r="A43">
        <v>41</v>
      </c>
      <c r="B43">
        <v>5</v>
      </c>
      <c r="C43">
        <v>1</v>
      </c>
      <c r="F43">
        <v>42</v>
      </c>
      <c r="G43" t="s">
        <v>9267</v>
      </c>
      <c r="H43">
        <v>5</v>
      </c>
      <c r="I43" t="s">
        <v>9167</v>
      </c>
      <c r="J43" t="s">
        <v>9167</v>
      </c>
      <c r="K43" t="s">
        <v>9167</v>
      </c>
    </row>
    <row r="44">
      <c r="A44">
        <v>42</v>
      </c>
      <c r="B44">
        <v>5</v>
      </c>
      <c r="C44">
        <v>1</v>
      </c>
      <c r="F44">
        <v>43</v>
      </c>
      <c r="G44" t="s">
        <v>9268</v>
      </c>
      <c r="H44">
        <v>5</v>
      </c>
      <c r="I44" t="s">
        <v>9167</v>
      </c>
      <c r="J44" t="s">
        <v>9167</v>
      </c>
      <c r="K44" t="s">
        <v>9167</v>
      </c>
    </row>
    <row r="45">
      <c r="A45">
        <v>43</v>
      </c>
      <c r="B45">
        <v>5</v>
      </c>
      <c r="C45">
        <v>1</v>
      </c>
      <c r="F45">
        <v>44</v>
      </c>
      <c r="G45" t="s">
        <v>9269</v>
      </c>
      <c r="H45">
        <v>7</v>
      </c>
      <c r="I45" t="s">
        <v>9167</v>
      </c>
      <c r="J45" t="s">
        <v>9167</v>
      </c>
      <c r="K45" t="s">
        <v>9167</v>
      </c>
    </row>
    <row r="46">
      <c r="A46">
        <v>44</v>
      </c>
      <c r="B46">
        <v>7</v>
      </c>
      <c r="C46">
        <v>1</v>
      </c>
      <c r="F46">
        <v>45</v>
      </c>
      <c r="G46" t="s">
        <v>9270</v>
      </c>
      <c r="H46">
        <v>7</v>
      </c>
      <c r="I46" t="s">
        <v>9167</v>
      </c>
      <c r="J46" t="s">
        <v>9167</v>
      </c>
      <c r="K46" t="s">
        <v>9167</v>
      </c>
    </row>
    <row r="47">
      <c r="A47">
        <v>45</v>
      </c>
      <c r="B47">
        <v>7</v>
      </c>
      <c r="C47">
        <v>1</v>
      </c>
      <c r="F47">
        <v>46</v>
      </c>
      <c r="G47" t="s">
        <v>9271</v>
      </c>
      <c r="H47">
        <v>7</v>
      </c>
      <c r="I47" t="s">
        <v>9167</v>
      </c>
      <c r="J47" t="s">
        <v>9167</v>
      </c>
      <c r="K47" t="s">
        <v>9167</v>
      </c>
    </row>
    <row r="48">
      <c r="A48">
        <v>46</v>
      </c>
      <c r="B48">
        <v>7</v>
      </c>
      <c r="C48">
        <v>1</v>
      </c>
      <c r="F48">
        <v>47</v>
      </c>
      <c r="G48" t="s">
        <v>9272</v>
      </c>
      <c r="H48">
        <v>7</v>
      </c>
      <c r="I48" t="s">
        <v>9167</v>
      </c>
      <c r="J48" t="s">
        <v>9167</v>
      </c>
      <c r="K48" t="s">
        <v>9167</v>
      </c>
    </row>
    <row r="49">
      <c r="A49">
        <v>47</v>
      </c>
      <c r="B49">
        <v>7</v>
      </c>
      <c r="C49">
        <v>1</v>
      </c>
      <c r="F49">
        <v>48</v>
      </c>
      <c r="G49" t="s">
        <v>9273</v>
      </c>
      <c r="H49">
        <v>7</v>
      </c>
      <c r="I49" t="s">
        <v>9167</v>
      </c>
      <c r="J49" t="s">
        <v>9167</v>
      </c>
      <c r="K49" t="s">
        <v>9167</v>
      </c>
    </row>
    <row r="50">
      <c r="A50">
        <v>48</v>
      </c>
      <c r="B50">
        <v>7</v>
      </c>
      <c r="C50">
        <v>1</v>
      </c>
      <c r="F50">
        <v>49</v>
      </c>
      <c r="G50" t="s">
        <v>9274</v>
      </c>
      <c r="H50">
        <v>7</v>
      </c>
      <c r="I50" t="s">
        <v>9167</v>
      </c>
      <c r="J50" t="s">
        <v>9167</v>
      </c>
      <c r="K50" t="s">
        <v>9167</v>
      </c>
    </row>
    <row r="51">
      <c r="A51">
        <v>49</v>
      </c>
      <c r="B51">
        <v>7</v>
      </c>
      <c r="C51">
        <v>1</v>
      </c>
      <c r="F51">
        <v>50</v>
      </c>
      <c r="G51" t="s">
        <v>9275</v>
      </c>
      <c r="H51">
        <v>7</v>
      </c>
      <c r="I51" t="s">
        <v>9167</v>
      </c>
      <c r="J51" t="s">
        <v>9167</v>
      </c>
      <c r="K51" t="s">
        <v>9167</v>
      </c>
    </row>
    <row r="52">
      <c r="A52">
        <v>50</v>
      </c>
      <c r="B52">
        <v>7</v>
      </c>
      <c r="C52">
        <v>1</v>
      </c>
      <c r="F52">
        <v>51</v>
      </c>
      <c r="G52" t="s">
        <v>9276</v>
      </c>
      <c r="H52">
        <v>7</v>
      </c>
      <c r="I52" t="s">
        <v>9167</v>
      </c>
      <c r="J52" t="s">
        <v>9167</v>
      </c>
      <c r="K52" t="s">
        <v>9167</v>
      </c>
    </row>
    <row r="53">
      <c r="A53">
        <v>51</v>
      </c>
      <c r="B53">
        <v>7</v>
      </c>
      <c r="C53">
        <v>1</v>
      </c>
      <c r="F53">
        <v>52</v>
      </c>
      <c r="G53" t="s">
        <v>9277</v>
      </c>
      <c r="H53">
        <v>2</v>
      </c>
      <c r="I53" t="s">
        <v>9167</v>
      </c>
      <c r="J53" t="s">
        <v>9167</v>
      </c>
      <c r="K53" t="s">
        <v>9167</v>
      </c>
    </row>
    <row r="54">
      <c r="A54">
        <v>52</v>
      </c>
      <c r="B54">
        <v>2</v>
      </c>
      <c r="C54">
        <v>1</v>
      </c>
      <c r="F54">
        <v>53</v>
      </c>
      <c r="G54" t="s">
        <v>9278</v>
      </c>
      <c r="H54">
        <v>7</v>
      </c>
      <c r="I54" t="s">
        <v>9167</v>
      </c>
      <c r="J54" t="s">
        <v>9167</v>
      </c>
      <c r="K54" t="s">
        <v>9167</v>
      </c>
    </row>
    <row r="55">
      <c r="A55">
        <v>53</v>
      </c>
      <c r="B55">
        <v>7</v>
      </c>
      <c r="C55">
        <v>1</v>
      </c>
      <c r="F55">
        <v>54</v>
      </c>
      <c r="G55" t="s">
        <v>9279</v>
      </c>
      <c r="H55">
        <v>7</v>
      </c>
      <c r="I55" t="s">
        <v>9167</v>
      </c>
      <c r="J55" t="s">
        <v>9167</v>
      </c>
      <c r="K55" t="s">
        <v>9167</v>
      </c>
    </row>
    <row r="56">
      <c r="A56">
        <v>54</v>
      </c>
      <c r="B56">
        <v>7</v>
      </c>
      <c r="C56">
        <v>1</v>
      </c>
      <c r="F56">
        <v>55</v>
      </c>
      <c r="G56" t="s">
        <v>9280</v>
      </c>
      <c r="H56">
        <v>7</v>
      </c>
      <c r="I56" t="s">
        <v>9167</v>
      </c>
      <c r="J56" t="s">
        <v>9167</v>
      </c>
      <c r="K56" t="s">
        <v>9167</v>
      </c>
    </row>
    <row r="57">
      <c r="A57">
        <v>55</v>
      </c>
      <c r="B57">
        <v>7</v>
      </c>
      <c r="C57">
        <v>1</v>
      </c>
      <c r="F57">
        <v>56</v>
      </c>
      <c r="G57" t="s">
        <v>9281</v>
      </c>
      <c r="H57">
        <v>7</v>
      </c>
      <c r="I57" t="s">
        <v>9167</v>
      </c>
      <c r="J57" t="s">
        <v>9167</v>
      </c>
      <c r="K57" t="s">
        <v>9167</v>
      </c>
    </row>
    <row r="58">
      <c r="A58">
        <v>56</v>
      </c>
      <c r="B58">
        <v>7</v>
      </c>
      <c r="C58">
        <v>1</v>
      </c>
      <c r="F58">
        <v>57</v>
      </c>
      <c r="G58" t="s">
        <v>9282</v>
      </c>
      <c r="H58">
        <v>7</v>
      </c>
      <c r="I58" t="s">
        <v>9167</v>
      </c>
      <c r="J58" t="s">
        <v>9167</v>
      </c>
      <c r="K58" t="s">
        <v>9167</v>
      </c>
    </row>
    <row r="59">
      <c r="A59">
        <v>57</v>
      </c>
      <c r="B59">
        <v>7</v>
      </c>
      <c r="C59">
        <v>1</v>
      </c>
      <c r="F59">
        <v>58</v>
      </c>
      <c r="G59" t="s">
        <v>9283</v>
      </c>
      <c r="H59">
        <v>7</v>
      </c>
      <c r="I59" t="s">
        <v>9167</v>
      </c>
      <c r="J59" t="s">
        <v>9167</v>
      </c>
      <c r="K59" t="s">
        <v>9167</v>
      </c>
    </row>
    <row r="60">
      <c r="A60">
        <v>58</v>
      </c>
      <c r="B60">
        <v>7</v>
      </c>
      <c r="C60">
        <v>1</v>
      </c>
      <c r="F60">
        <v>59</v>
      </c>
      <c r="G60" t="s">
        <v>9284</v>
      </c>
      <c r="H60">
        <v>7</v>
      </c>
      <c r="I60" t="s">
        <v>9167</v>
      </c>
      <c r="J60" t="s">
        <v>9167</v>
      </c>
      <c r="K60" t="s">
        <v>9167</v>
      </c>
    </row>
    <row r="61">
      <c r="A61">
        <v>59</v>
      </c>
      <c r="B61">
        <v>7</v>
      </c>
      <c r="C61">
        <v>1</v>
      </c>
      <c r="F61">
        <v>60</v>
      </c>
      <c r="G61" t="s">
        <v>9285</v>
      </c>
      <c r="H61">
        <v>2</v>
      </c>
      <c r="I61" t="s">
        <v>9167</v>
      </c>
      <c r="J61" t="s">
        <v>9167</v>
      </c>
      <c r="K61" t="s">
        <v>9167</v>
      </c>
    </row>
    <row r="62">
      <c r="A62">
        <v>60</v>
      </c>
      <c r="B62">
        <v>2</v>
      </c>
      <c r="C62">
        <v>1</v>
      </c>
      <c r="F62">
        <v>61</v>
      </c>
      <c r="G62" t="s">
        <v>9286</v>
      </c>
      <c r="H62">
        <v>2</v>
      </c>
      <c r="I62" t="s">
        <v>9167</v>
      </c>
      <c r="J62" t="s">
        <v>9167</v>
      </c>
      <c r="K62" t="s">
        <v>9167</v>
      </c>
    </row>
    <row r="63">
      <c r="A63">
        <v>61</v>
      </c>
      <c r="B63">
        <v>2</v>
      </c>
      <c r="C63">
        <v>1</v>
      </c>
      <c r="F63">
        <v>62</v>
      </c>
      <c r="G63" t="s">
        <v>9287</v>
      </c>
      <c r="H63">
        <v>2</v>
      </c>
      <c r="I63" t="s">
        <v>9167</v>
      </c>
      <c r="J63" t="s">
        <v>9167</v>
      </c>
      <c r="K63" t="s">
        <v>9167</v>
      </c>
    </row>
    <row r="64">
      <c r="A64">
        <v>62</v>
      </c>
      <c r="B64">
        <v>2</v>
      </c>
      <c r="C64">
        <v>1</v>
      </c>
      <c r="F64">
        <v>63</v>
      </c>
      <c r="G64" t="s">
        <v>9288</v>
      </c>
      <c r="H64">
        <v>2</v>
      </c>
      <c r="I64" t="s">
        <v>9167</v>
      </c>
      <c r="J64" t="s">
        <v>9167</v>
      </c>
      <c r="K64" t="s">
        <v>9167</v>
      </c>
    </row>
    <row r="65">
      <c r="A65">
        <v>63</v>
      </c>
      <c r="B65">
        <v>2</v>
      </c>
      <c r="C65">
        <v>1</v>
      </c>
      <c r="F65">
        <v>64</v>
      </c>
      <c r="G65" t="s">
        <v>9289</v>
      </c>
      <c r="H65">
        <v>2</v>
      </c>
      <c r="I65" t="s">
        <v>9167</v>
      </c>
      <c r="J65" t="s">
        <v>9167</v>
      </c>
      <c r="K65" t="s">
        <v>9167</v>
      </c>
    </row>
    <row r="66">
      <c r="A66">
        <v>64</v>
      </c>
      <c r="B66">
        <v>2</v>
      </c>
      <c r="C66">
        <v>1</v>
      </c>
      <c r="F66">
        <v>65</v>
      </c>
      <c r="G66" t="s">
        <v>9290</v>
      </c>
      <c r="H66">
        <v>2</v>
      </c>
      <c r="I66" t="s">
        <v>9167</v>
      </c>
      <c r="J66" t="s">
        <v>9167</v>
      </c>
      <c r="K66" t="s">
        <v>9167</v>
      </c>
    </row>
    <row r="67">
      <c r="A67">
        <v>65</v>
      </c>
      <c r="B67">
        <v>2</v>
      </c>
      <c r="C67">
        <v>1</v>
      </c>
      <c r="F67">
        <v>66</v>
      </c>
      <c r="G67" t="s">
        <v>9291</v>
      </c>
      <c r="H67">
        <v>2</v>
      </c>
      <c r="I67" t="s">
        <v>9167</v>
      </c>
      <c r="J67" t="s">
        <v>9167</v>
      </c>
      <c r="K67" t="s">
        <v>9167</v>
      </c>
    </row>
    <row r="68">
      <c r="A68">
        <v>66</v>
      </c>
      <c r="B68">
        <v>2</v>
      </c>
      <c r="C68">
        <v>1</v>
      </c>
      <c r="F68">
        <v>67</v>
      </c>
      <c r="G68" t="s">
        <v>9292</v>
      </c>
      <c r="H68">
        <v>2</v>
      </c>
      <c r="I68" t="s">
        <v>9167</v>
      </c>
      <c r="J68" t="s">
        <v>9167</v>
      </c>
      <c r="K68" t="s">
        <v>9167</v>
      </c>
    </row>
    <row r="69">
      <c r="A69">
        <v>67</v>
      </c>
      <c r="B69">
        <v>2</v>
      </c>
      <c r="C69">
        <v>1</v>
      </c>
      <c r="F69">
        <v>68</v>
      </c>
      <c r="G69" t="s">
        <v>9293</v>
      </c>
      <c r="H69">
        <v>2</v>
      </c>
      <c r="I69" t="s">
        <v>9167</v>
      </c>
      <c r="J69" t="s">
        <v>9167</v>
      </c>
      <c r="K69" t="s">
        <v>9167</v>
      </c>
    </row>
    <row r="70">
      <c r="A70">
        <v>68</v>
      </c>
      <c r="B70">
        <v>2</v>
      </c>
      <c r="C70">
        <v>1</v>
      </c>
      <c r="F70">
        <v>69</v>
      </c>
      <c r="G70" t="s">
        <v>9294</v>
      </c>
      <c r="H70">
        <v>2</v>
      </c>
      <c r="I70" t="s">
        <v>9167</v>
      </c>
      <c r="J70" t="s">
        <v>9167</v>
      </c>
      <c r="K70" t="s">
        <v>9167</v>
      </c>
    </row>
    <row r="71">
      <c r="A71">
        <v>69</v>
      </c>
      <c r="B71">
        <v>2</v>
      </c>
      <c r="C71">
        <v>1</v>
      </c>
      <c r="F71">
        <v>70</v>
      </c>
      <c r="G71" t="s">
        <v>9295</v>
      </c>
      <c r="H71">
        <v>2</v>
      </c>
      <c r="I71" t="s">
        <v>9167</v>
      </c>
      <c r="J71" t="s">
        <v>9167</v>
      </c>
      <c r="K71" t="s">
        <v>9167</v>
      </c>
    </row>
    <row r="72">
      <c r="A72">
        <v>70</v>
      </c>
      <c r="B72">
        <v>2</v>
      </c>
      <c r="C72">
        <v>1</v>
      </c>
      <c r="F72">
        <v>71</v>
      </c>
      <c r="G72" t="s">
        <v>9296</v>
      </c>
      <c r="H72">
        <v>2</v>
      </c>
      <c r="I72" t="s">
        <v>9167</v>
      </c>
      <c r="J72" t="s">
        <v>9167</v>
      </c>
      <c r="K72" t="s">
        <v>9167</v>
      </c>
    </row>
    <row r="73">
      <c r="A73">
        <v>71</v>
      </c>
      <c r="B73">
        <v>2</v>
      </c>
      <c r="C73">
        <v>1</v>
      </c>
      <c r="F73">
        <v>72</v>
      </c>
      <c r="G73" t="s">
        <v>9297</v>
      </c>
      <c r="H73">
        <v>2</v>
      </c>
      <c r="I73" t="s">
        <v>9167</v>
      </c>
      <c r="J73" t="s">
        <v>9167</v>
      </c>
      <c r="K73" t="s">
        <v>9167</v>
      </c>
    </row>
    <row r="74">
      <c r="A74">
        <v>72</v>
      </c>
      <c r="B74">
        <v>2</v>
      </c>
      <c r="C74">
        <v>1</v>
      </c>
      <c r="F74">
        <v>73</v>
      </c>
      <c r="G74" t="s">
        <v>9298</v>
      </c>
      <c r="H74">
        <v>2</v>
      </c>
      <c r="I74" t="s">
        <v>9167</v>
      </c>
      <c r="J74" t="s">
        <v>9167</v>
      </c>
      <c r="K74" t="s">
        <v>9167</v>
      </c>
    </row>
    <row r="75">
      <c r="A75">
        <v>73</v>
      </c>
      <c r="B75">
        <v>2</v>
      </c>
      <c r="C75">
        <v>1</v>
      </c>
      <c r="F75">
        <v>74</v>
      </c>
      <c r="G75" t="s">
        <v>9299</v>
      </c>
      <c r="H75">
        <v>2</v>
      </c>
      <c r="I75" t="s">
        <v>9167</v>
      </c>
      <c r="J75" t="s">
        <v>9167</v>
      </c>
      <c r="K75" t="s">
        <v>9167</v>
      </c>
    </row>
    <row r="76">
      <c r="A76">
        <v>74</v>
      </c>
      <c r="B76">
        <v>2</v>
      </c>
      <c r="C76">
        <v>1</v>
      </c>
      <c r="F76">
        <v>75</v>
      </c>
      <c r="G76" t="s">
        <v>9300</v>
      </c>
      <c r="H76">
        <v>2</v>
      </c>
      <c r="I76" t="s">
        <v>9167</v>
      </c>
      <c r="J76" t="s">
        <v>9167</v>
      </c>
      <c r="K76" t="s">
        <v>9167</v>
      </c>
    </row>
    <row r="77">
      <c r="A77">
        <v>75</v>
      </c>
      <c r="B77">
        <v>2</v>
      </c>
      <c r="C77">
        <v>1</v>
      </c>
      <c r="F77">
        <v>76</v>
      </c>
      <c r="G77" t="s">
        <v>9301</v>
      </c>
      <c r="H77">
        <v>2</v>
      </c>
      <c r="I77" t="s">
        <v>9167</v>
      </c>
      <c r="J77" t="s">
        <v>9167</v>
      </c>
      <c r="K77" t="s">
        <v>9167</v>
      </c>
    </row>
    <row r="78">
      <c r="A78">
        <v>76</v>
      </c>
      <c r="B78">
        <v>2</v>
      </c>
      <c r="C78">
        <v>1</v>
      </c>
      <c r="F78">
        <v>77</v>
      </c>
      <c r="G78" t="s">
        <v>9302</v>
      </c>
      <c r="H78">
        <v>2</v>
      </c>
      <c r="I78" t="s">
        <v>9167</v>
      </c>
      <c r="J78" t="s">
        <v>9167</v>
      </c>
      <c r="K78" t="s">
        <v>9167</v>
      </c>
    </row>
    <row r="79">
      <c r="A79">
        <v>77</v>
      </c>
      <c r="B79">
        <v>2</v>
      </c>
      <c r="C79">
        <v>1</v>
      </c>
      <c r="F79">
        <v>78</v>
      </c>
      <c r="G79" t="s">
        <v>9303</v>
      </c>
      <c r="H79">
        <v>2</v>
      </c>
      <c r="I79" t="s">
        <v>9167</v>
      </c>
      <c r="J79" t="s">
        <v>9167</v>
      </c>
      <c r="K79" t="s">
        <v>9167</v>
      </c>
    </row>
    <row r="80">
      <c r="A80">
        <v>78</v>
      </c>
      <c r="B80">
        <v>2</v>
      </c>
      <c r="C80">
        <v>1</v>
      </c>
      <c r="F80">
        <v>79</v>
      </c>
      <c r="G80" t="s">
        <v>9304</v>
      </c>
      <c r="H80">
        <v>2</v>
      </c>
      <c r="I80" t="s">
        <v>9167</v>
      </c>
      <c r="J80" t="s">
        <v>9167</v>
      </c>
      <c r="K80" t="s">
        <v>9167</v>
      </c>
    </row>
    <row r="81">
      <c r="A81">
        <v>79</v>
      </c>
      <c r="B81">
        <v>2</v>
      </c>
      <c r="C81">
        <v>1</v>
      </c>
      <c r="F81">
        <v>80</v>
      </c>
      <c r="G81" t="s">
        <v>9305</v>
      </c>
      <c r="H81">
        <v>2</v>
      </c>
      <c r="I81" t="s">
        <v>9167</v>
      </c>
      <c r="J81" t="s">
        <v>9167</v>
      </c>
      <c r="K81" t="s">
        <v>9167</v>
      </c>
    </row>
    <row r="82">
      <c r="A82">
        <v>80</v>
      </c>
      <c r="B82">
        <v>2</v>
      </c>
      <c r="C82">
        <v>1</v>
      </c>
      <c r="F82">
        <v>81</v>
      </c>
      <c r="G82" t="s">
        <v>9306</v>
      </c>
      <c r="H82">
        <v>2</v>
      </c>
      <c r="I82" t="s">
        <v>9167</v>
      </c>
      <c r="J82" t="s">
        <v>9167</v>
      </c>
      <c r="K82" t="s">
        <v>9167</v>
      </c>
    </row>
    <row r="83">
      <c r="A83">
        <v>81</v>
      </c>
      <c r="B83">
        <v>2</v>
      </c>
      <c r="C83">
        <v>1</v>
      </c>
      <c r="F83">
        <v>82</v>
      </c>
      <c r="G83" t="s">
        <v>9307</v>
      </c>
      <c r="H83">
        <v>2</v>
      </c>
      <c r="I83" t="s">
        <v>9167</v>
      </c>
      <c r="J83" t="s">
        <v>9167</v>
      </c>
      <c r="K83" t="s">
        <v>9167</v>
      </c>
    </row>
    <row r="84">
      <c r="A84">
        <v>82</v>
      </c>
      <c r="B84">
        <v>2</v>
      </c>
      <c r="C84">
        <v>1</v>
      </c>
      <c r="F84">
        <v>83</v>
      </c>
      <c r="G84" t="s">
        <v>9308</v>
      </c>
      <c r="H84">
        <v>2</v>
      </c>
      <c r="I84" t="s">
        <v>9167</v>
      </c>
      <c r="J84" t="s">
        <v>9167</v>
      </c>
      <c r="K84" t="s">
        <v>9167</v>
      </c>
    </row>
    <row r="85">
      <c r="A85">
        <v>83</v>
      </c>
      <c r="B85">
        <v>2</v>
      </c>
      <c r="C85">
        <v>1</v>
      </c>
      <c r="F85">
        <v>84</v>
      </c>
      <c r="G85" t="s">
        <v>9309</v>
      </c>
      <c r="H85">
        <v>2</v>
      </c>
      <c r="I85" t="s">
        <v>9167</v>
      </c>
      <c r="J85" t="s">
        <v>9167</v>
      </c>
      <c r="K85" t="s">
        <v>9167</v>
      </c>
    </row>
    <row r="86">
      <c r="A86">
        <v>84</v>
      </c>
      <c r="B86">
        <v>2</v>
      </c>
      <c r="C86">
        <v>1</v>
      </c>
      <c r="F86">
        <v>85</v>
      </c>
      <c r="G86" t="s">
        <v>9310</v>
      </c>
      <c r="H86">
        <v>2</v>
      </c>
      <c r="I86" t="s">
        <v>9167</v>
      </c>
      <c r="J86" t="s">
        <v>9167</v>
      </c>
      <c r="K86" t="s">
        <v>9167</v>
      </c>
    </row>
    <row r="87">
      <c r="A87">
        <v>85</v>
      </c>
      <c r="B87">
        <v>2</v>
      </c>
      <c r="C87">
        <v>1</v>
      </c>
      <c r="F87">
        <v>86</v>
      </c>
      <c r="G87" t="s">
        <v>9311</v>
      </c>
      <c r="H87">
        <v>2</v>
      </c>
      <c r="I87" t="s">
        <v>9167</v>
      </c>
      <c r="J87" t="s">
        <v>9167</v>
      </c>
      <c r="K87" t="s">
        <v>9167</v>
      </c>
    </row>
    <row r="88">
      <c r="A88">
        <v>86</v>
      </c>
      <c r="B88">
        <v>2</v>
      </c>
      <c r="C88">
        <v>1</v>
      </c>
      <c r="F88">
        <v>87</v>
      </c>
      <c r="G88" t="s">
        <v>9312</v>
      </c>
      <c r="H88">
        <v>2</v>
      </c>
      <c r="I88" t="s">
        <v>9167</v>
      </c>
      <c r="J88" t="s">
        <v>9167</v>
      </c>
      <c r="K88" t="s">
        <v>9167</v>
      </c>
    </row>
    <row r="89">
      <c r="A89">
        <v>87</v>
      </c>
      <c r="B89">
        <v>2</v>
      </c>
      <c r="C89">
        <v>1</v>
      </c>
      <c r="F89">
        <v>88</v>
      </c>
      <c r="G89" t="s">
        <v>9313</v>
      </c>
      <c r="H89">
        <v>2</v>
      </c>
      <c r="I89" t="s">
        <v>9167</v>
      </c>
      <c r="J89" t="s">
        <v>9167</v>
      </c>
      <c r="K89" t="s">
        <v>9167</v>
      </c>
    </row>
    <row r="90">
      <c r="A90">
        <v>88</v>
      </c>
      <c r="B90">
        <v>2</v>
      </c>
      <c r="C90">
        <v>1</v>
      </c>
      <c r="F90">
        <v>89</v>
      </c>
      <c r="G90" t="s">
        <v>9314</v>
      </c>
      <c r="H90">
        <v>2</v>
      </c>
      <c r="I90" t="s">
        <v>9167</v>
      </c>
      <c r="J90" t="s">
        <v>9167</v>
      </c>
      <c r="K90" t="s">
        <v>9167</v>
      </c>
    </row>
    <row r="91">
      <c r="A91">
        <v>89</v>
      </c>
      <c r="B91">
        <v>2</v>
      </c>
      <c r="C91">
        <v>1</v>
      </c>
      <c r="F91">
        <v>90</v>
      </c>
      <c r="G91" t="s">
        <v>9315</v>
      </c>
      <c r="H91">
        <v>2</v>
      </c>
      <c r="I91" t="s">
        <v>9167</v>
      </c>
      <c r="J91" t="s">
        <v>9167</v>
      </c>
      <c r="K91" t="s">
        <v>9167</v>
      </c>
    </row>
    <row r="92">
      <c r="A92">
        <v>90</v>
      </c>
      <c r="B92">
        <v>2</v>
      </c>
      <c r="C92">
        <v>1</v>
      </c>
      <c r="F92">
        <v>91</v>
      </c>
      <c r="G92" t="s">
        <v>9316</v>
      </c>
      <c r="H92">
        <v>7</v>
      </c>
      <c r="I92" t="s">
        <v>9167</v>
      </c>
      <c r="J92" t="s">
        <v>9167</v>
      </c>
      <c r="K92" t="s">
        <v>9167</v>
      </c>
    </row>
    <row r="93">
      <c r="A93">
        <v>91</v>
      </c>
      <c r="B93">
        <v>7</v>
      </c>
      <c r="C93">
        <v>1</v>
      </c>
      <c r="F93">
        <v>92</v>
      </c>
      <c r="G93" t="s">
        <v>9317</v>
      </c>
      <c r="H93">
        <v>2</v>
      </c>
      <c r="I93">
        <v>7</v>
      </c>
      <c r="J93" t="s">
        <v>9167</v>
      </c>
      <c r="K93" t="s">
        <v>9167</v>
      </c>
    </row>
    <row r="94">
      <c r="A94">
        <v>92</v>
      </c>
      <c r="B94">
        <v>7</v>
      </c>
      <c r="C94">
        <v>0.5</v>
      </c>
      <c r="F94">
        <v>93</v>
      </c>
      <c r="G94" t="s">
        <v>9318</v>
      </c>
      <c r="H94">
        <v>2</v>
      </c>
      <c r="I94">
        <v>7</v>
      </c>
      <c r="J94" t="s">
        <v>9167</v>
      </c>
      <c r="K94" t="s">
        <v>9167</v>
      </c>
    </row>
    <row r="95">
      <c r="A95">
        <v>92</v>
      </c>
      <c r="B95">
        <v>2</v>
      </c>
      <c r="C95">
        <v>0.5</v>
      </c>
      <c r="F95">
        <v>94</v>
      </c>
      <c r="G95" t="s">
        <v>9319</v>
      </c>
      <c r="H95">
        <v>2</v>
      </c>
      <c r="I95">
        <v>7</v>
      </c>
      <c r="J95" t="s">
        <v>9167</v>
      </c>
      <c r="K95" t="s">
        <v>9167</v>
      </c>
    </row>
    <row r="96">
      <c r="A96">
        <v>93</v>
      </c>
      <c r="B96">
        <v>2</v>
      </c>
      <c r="C96">
        <v>0.5</v>
      </c>
      <c r="F96">
        <v>95</v>
      </c>
      <c r="G96" t="s">
        <v>9320</v>
      </c>
      <c r="H96">
        <v>2</v>
      </c>
      <c r="I96">
        <v>7</v>
      </c>
      <c r="J96" t="s">
        <v>9167</v>
      </c>
      <c r="K96" t="s">
        <v>9167</v>
      </c>
    </row>
    <row r="97">
      <c r="A97">
        <v>93</v>
      </c>
      <c r="B97">
        <v>7</v>
      </c>
      <c r="C97">
        <v>0.5</v>
      </c>
      <c r="F97">
        <v>96</v>
      </c>
      <c r="G97" t="s">
        <v>9321</v>
      </c>
      <c r="H97">
        <v>2</v>
      </c>
      <c r="I97">
        <v>7</v>
      </c>
      <c r="J97" t="s">
        <v>9167</v>
      </c>
      <c r="K97" t="s">
        <v>9167</v>
      </c>
    </row>
    <row r="98">
      <c r="A98">
        <v>94</v>
      </c>
      <c r="B98">
        <v>2</v>
      </c>
      <c r="C98">
        <v>0.5</v>
      </c>
      <c r="F98">
        <v>97</v>
      </c>
      <c r="G98" t="s">
        <v>9322</v>
      </c>
      <c r="H98">
        <v>7</v>
      </c>
      <c r="I98" t="s">
        <v>9167</v>
      </c>
      <c r="J98" t="s">
        <v>9167</v>
      </c>
      <c r="K98" t="s">
        <v>9167</v>
      </c>
    </row>
    <row r="99">
      <c r="A99">
        <v>94</v>
      </c>
      <c r="B99">
        <v>7</v>
      </c>
      <c r="C99">
        <v>0.5</v>
      </c>
      <c r="F99">
        <v>98</v>
      </c>
      <c r="G99" t="s">
        <v>9323</v>
      </c>
      <c r="H99">
        <v>7</v>
      </c>
      <c r="I99" t="s">
        <v>9167</v>
      </c>
      <c r="J99" t="s">
        <v>9167</v>
      </c>
      <c r="K99" t="s">
        <v>9167</v>
      </c>
    </row>
    <row r="100">
      <c r="A100">
        <v>95</v>
      </c>
      <c r="B100">
        <v>2</v>
      </c>
      <c r="C100">
        <v>0.5</v>
      </c>
      <c r="F100">
        <v>99</v>
      </c>
      <c r="G100" t="s">
        <v>9324</v>
      </c>
      <c r="H100">
        <v>7</v>
      </c>
      <c r="I100" t="s">
        <v>9167</v>
      </c>
      <c r="J100" t="s">
        <v>9167</v>
      </c>
      <c r="K100" t="s">
        <v>9167</v>
      </c>
    </row>
    <row r="101">
      <c r="A101">
        <v>95</v>
      </c>
      <c r="B101">
        <v>7</v>
      </c>
      <c r="C101">
        <v>0.5</v>
      </c>
      <c r="F101">
        <v>100</v>
      </c>
      <c r="G101" t="s">
        <v>9325</v>
      </c>
      <c r="H101">
        <v>7</v>
      </c>
      <c r="I101" t="s">
        <v>9167</v>
      </c>
      <c r="J101" t="s">
        <v>9167</v>
      </c>
      <c r="K101" t="s">
        <v>9167</v>
      </c>
    </row>
    <row r="102">
      <c r="A102">
        <v>96</v>
      </c>
      <c r="B102">
        <v>7</v>
      </c>
      <c r="C102">
        <v>0.5</v>
      </c>
      <c r="F102">
        <v>101</v>
      </c>
      <c r="G102" t="s">
        <v>9326</v>
      </c>
      <c r="H102">
        <v>2</v>
      </c>
      <c r="I102" t="s">
        <v>9167</v>
      </c>
      <c r="J102" t="s">
        <v>9167</v>
      </c>
      <c r="K102" t="s">
        <v>9167</v>
      </c>
    </row>
    <row r="103">
      <c r="A103">
        <v>96</v>
      </c>
      <c r="B103">
        <v>2</v>
      </c>
      <c r="C103">
        <v>0.5</v>
      </c>
      <c r="F103">
        <v>102</v>
      </c>
      <c r="G103" t="s">
        <v>9327</v>
      </c>
      <c r="H103">
        <v>2</v>
      </c>
      <c r="I103" t="s">
        <v>9167</v>
      </c>
      <c r="J103" t="s">
        <v>9167</v>
      </c>
      <c r="K103" t="s">
        <v>9167</v>
      </c>
    </row>
    <row r="104">
      <c r="A104">
        <v>97</v>
      </c>
      <c r="B104">
        <v>7</v>
      </c>
      <c r="C104">
        <v>1</v>
      </c>
      <c r="F104">
        <v>103</v>
      </c>
      <c r="G104" t="s">
        <v>9328</v>
      </c>
      <c r="H104">
        <v>2</v>
      </c>
      <c r="I104" t="s">
        <v>9167</v>
      </c>
      <c r="J104" t="s">
        <v>9167</v>
      </c>
      <c r="K104" t="s">
        <v>9167</v>
      </c>
    </row>
    <row r="105">
      <c r="A105">
        <v>98</v>
      </c>
      <c r="B105">
        <v>7</v>
      </c>
      <c r="C105">
        <v>1</v>
      </c>
      <c r="F105">
        <v>104</v>
      </c>
      <c r="G105" t="s">
        <v>9329</v>
      </c>
      <c r="H105">
        <v>2</v>
      </c>
      <c r="I105" t="s">
        <v>9167</v>
      </c>
      <c r="J105" t="s">
        <v>9167</v>
      </c>
      <c r="K105" t="s">
        <v>9167</v>
      </c>
    </row>
    <row r="106">
      <c r="A106">
        <v>99</v>
      </c>
      <c r="B106">
        <v>7</v>
      </c>
      <c r="C106">
        <v>1</v>
      </c>
      <c r="F106">
        <v>105</v>
      </c>
      <c r="G106" t="s">
        <v>9330</v>
      </c>
      <c r="H106">
        <v>2</v>
      </c>
      <c r="I106" t="s">
        <v>9167</v>
      </c>
      <c r="J106" t="s">
        <v>9167</v>
      </c>
      <c r="K106" t="s">
        <v>9167</v>
      </c>
    </row>
    <row r="107">
      <c r="A107">
        <v>100</v>
      </c>
      <c r="B107">
        <v>7</v>
      </c>
      <c r="C107">
        <v>1</v>
      </c>
      <c r="F107">
        <v>106</v>
      </c>
      <c r="G107" t="s">
        <v>9331</v>
      </c>
      <c r="H107">
        <v>2</v>
      </c>
      <c r="I107" t="s">
        <v>9167</v>
      </c>
      <c r="J107" t="s">
        <v>9167</v>
      </c>
      <c r="K107" t="s">
        <v>9167</v>
      </c>
    </row>
    <row r="108">
      <c r="A108">
        <v>101</v>
      </c>
      <c r="B108">
        <v>2</v>
      </c>
      <c r="C108">
        <v>1</v>
      </c>
      <c r="F108">
        <v>107</v>
      </c>
      <c r="G108" t="s">
        <v>9332</v>
      </c>
      <c r="H108">
        <v>2</v>
      </c>
      <c r="I108" t="s">
        <v>9167</v>
      </c>
      <c r="J108" t="s">
        <v>9167</v>
      </c>
      <c r="K108" t="s">
        <v>9167</v>
      </c>
    </row>
    <row r="109">
      <c r="A109">
        <v>102</v>
      </c>
      <c r="B109">
        <v>2</v>
      </c>
      <c r="C109">
        <v>1</v>
      </c>
      <c r="F109">
        <v>108</v>
      </c>
      <c r="G109" t="s">
        <v>9333</v>
      </c>
      <c r="H109">
        <v>2</v>
      </c>
      <c r="I109" t="s">
        <v>9167</v>
      </c>
      <c r="J109" t="s">
        <v>9167</v>
      </c>
      <c r="K109" t="s">
        <v>9167</v>
      </c>
    </row>
    <row r="110">
      <c r="A110">
        <v>103</v>
      </c>
      <c r="B110">
        <v>2</v>
      </c>
      <c r="C110">
        <v>1</v>
      </c>
      <c r="F110">
        <v>109</v>
      </c>
      <c r="G110" t="s">
        <v>9334</v>
      </c>
      <c r="H110">
        <v>2</v>
      </c>
      <c r="I110" t="s">
        <v>9167</v>
      </c>
      <c r="J110" t="s">
        <v>9167</v>
      </c>
      <c r="K110" t="s">
        <v>9167</v>
      </c>
    </row>
    <row r="111">
      <c r="A111">
        <v>104</v>
      </c>
      <c r="B111">
        <v>2</v>
      </c>
      <c r="C111">
        <v>1</v>
      </c>
      <c r="F111">
        <v>110</v>
      </c>
      <c r="G111" t="s">
        <v>9335</v>
      </c>
      <c r="H111">
        <v>2</v>
      </c>
      <c r="I111" t="s">
        <v>9167</v>
      </c>
      <c r="J111" t="s">
        <v>9167</v>
      </c>
      <c r="K111" t="s">
        <v>9167</v>
      </c>
    </row>
    <row r="112">
      <c r="A112">
        <v>105</v>
      </c>
      <c r="B112">
        <v>2</v>
      </c>
      <c r="C112">
        <v>1</v>
      </c>
      <c r="F112">
        <v>111</v>
      </c>
      <c r="G112" t="s">
        <v>9336</v>
      </c>
      <c r="H112">
        <v>7</v>
      </c>
      <c r="I112" t="s">
        <v>9167</v>
      </c>
      <c r="J112" t="s">
        <v>9167</v>
      </c>
      <c r="K112" t="s">
        <v>9167</v>
      </c>
    </row>
    <row r="113">
      <c r="A113">
        <v>106</v>
      </c>
      <c r="B113">
        <v>2</v>
      </c>
      <c r="C113">
        <v>1</v>
      </c>
      <c r="F113">
        <v>112</v>
      </c>
      <c r="G113" t="s">
        <v>9337</v>
      </c>
      <c r="H113">
        <v>7</v>
      </c>
      <c r="I113" t="s">
        <v>9167</v>
      </c>
      <c r="J113" t="s">
        <v>9167</v>
      </c>
      <c r="K113" t="s">
        <v>9167</v>
      </c>
    </row>
    <row r="114">
      <c r="A114">
        <v>107</v>
      </c>
      <c r="B114">
        <v>2</v>
      </c>
      <c r="C114">
        <v>1</v>
      </c>
      <c r="F114">
        <v>113</v>
      </c>
      <c r="G114" t="s">
        <v>9338</v>
      </c>
      <c r="H114">
        <v>7</v>
      </c>
      <c r="I114" t="s">
        <v>9167</v>
      </c>
      <c r="J114" t="s">
        <v>9167</v>
      </c>
      <c r="K114" t="s">
        <v>9167</v>
      </c>
    </row>
    <row r="115">
      <c r="A115">
        <v>108</v>
      </c>
      <c r="B115">
        <v>2</v>
      </c>
      <c r="C115">
        <v>1</v>
      </c>
      <c r="F115">
        <v>114</v>
      </c>
      <c r="G115" t="s">
        <v>9339</v>
      </c>
      <c r="H115">
        <v>7</v>
      </c>
      <c r="I115" t="s">
        <v>9167</v>
      </c>
      <c r="J115" t="s">
        <v>9167</v>
      </c>
      <c r="K115" t="s">
        <v>9167</v>
      </c>
    </row>
    <row r="116">
      <c r="A116">
        <v>109</v>
      </c>
      <c r="B116">
        <v>2</v>
      </c>
      <c r="C116">
        <v>1</v>
      </c>
      <c r="F116">
        <v>115</v>
      </c>
      <c r="G116" t="s">
        <v>9340</v>
      </c>
      <c r="H116">
        <v>7</v>
      </c>
      <c r="I116" t="s">
        <v>9167</v>
      </c>
      <c r="J116" t="s">
        <v>9167</v>
      </c>
      <c r="K116" t="s">
        <v>9167</v>
      </c>
    </row>
    <row r="117">
      <c r="A117">
        <v>110</v>
      </c>
      <c r="B117">
        <v>2</v>
      </c>
      <c r="C117">
        <v>1</v>
      </c>
      <c r="F117">
        <v>116</v>
      </c>
      <c r="G117" t="s">
        <v>9341</v>
      </c>
      <c r="H117">
        <v>7</v>
      </c>
      <c r="I117" t="s">
        <v>9167</v>
      </c>
      <c r="J117" t="s">
        <v>9167</v>
      </c>
      <c r="K117" t="s">
        <v>9167</v>
      </c>
    </row>
    <row r="118">
      <c r="A118">
        <v>111</v>
      </c>
      <c r="B118">
        <v>7</v>
      </c>
      <c r="C118">
        <v>1</v>
      </c>
      <c r="F118">
        <v>117</v>
      </c>
      <c r="G118" t="s">
        <v>9342</v>
      </c>
      <c r="H118">
        <v>7</v>
      </c>
      <c r="I118" t="s">
        <v>9167</v>
      </c>
      <c r="J118" t="s">
        <v>9167</v>
      </c>
      <c r="K118" t="s">
        <v>9167</v>
      </c>
    </row>
    <row r="119">
      <c r="A119">
        <v>112</v>
      </c>
      <c r="B119">
        <v>7</v>
      </c>
      <c r="C119">
        <v>1</v>
      </c>
      <c r="F119">
        <v>118</v>
      </c>
      <c r="G119" t="s">
        <v>9343</v>
      </c>
      <c r="H119">
        <v>7</v>
      </c>
      <c r="I119" t="s">
        <v>9167</v>
      </c>
      <c r="J119" t="s">
        <v>9167</v>
      </c>
      <c r="K119" t="s">
        <v>9167</v>
      </c>
    </row>
    <row r="120">
      <c r="A120">
        <v>113</v>
      </c>
      <c r="B120">
        <v>7</v>
      </c>
      <c r="C120">
        <v>1</v>
      </c>
      <c r="F120">
        <v>119</v>
      </c>
      <c r="G120" t="s">
        <v>9344</v>
      </c>
      <c r="H120">
        <v>7</v>
      </c>
      <c r="I120" t="s">
        <v>9167</v>
      </c>
      <c r="J120" t="s">
        <v>9167</v>
      </c>
      <c r="K120" t="s">
        <v>9167</v>
      </c>
    </row>
    <row r="121">
      <c r="A121">
        <v>114</v>
      </c>
      <c r="B121">
        <v>7</v>
      </c>
      <c r="C121">
        <v>1</v>
      </c>
      <c r="F121">
        <v>120</v>
      </c>
      <c r="G121" t="s">
        <v>9345</v>
      </c>
      <c r="H121">
        <v>7</v>
      </c>
      <c r="I121" t="s">
        <v>9167</v>
      </c>
      <c r="J121" t="s">
        <v>9167</v>
      </c>
      <c r="K121" t="s">
        <v>9167</v>
      </c>
    </row>
    <row r="122">
      <c r="A122">
        <v>115</v>
      </c>
      <c r="B122">
        <v>7</v>
      </c>
      <c r="C122">
        <v>1</v>
      </c>
      <c r="F122">
        <v>121</v>
      </c>
      <c r="G122" t="s">
        <v>9346</v>
      </c>
      <c r="H122">
        <v>7</v>
      </c>
      <c r="I122" t="s">
        <v>9167</v>
      </c>
      <c r="J122" t="s">
        <v>9167</v>
      </c>
      <c r="K122" t="s">
        <v>9167</v>
      </c>
    </row>
    <row r="123">
      <c r="A123">
        <v>116</v>
      </c>
      <c r="B123">
        <v>7</v>
      </c>
      <c r="C123">
        <v>1</v>
      </c>
      <c r="F123">
        <v>122</v>
      </c>
      <c r="G123" t="s">
        <v>9347</v>
      </c>
      <c r="H123">
        <v>7</v>
      </c>
      <c r="I123" t="s">
        <v>9167</v>
      </c>
      <c r="J123" t="s">
        <v>9167</v>
      </c>
      <c r="K123" t="s">
        <v>9167</v>
      </c>
    </row>
    <row r="124">
      <c r="A124">
        <v>117</v>
      </c>
      <c r="B124">
        <v>7</v>
      </c>
      <c r="C124">
        <v>1</v>
      </c>
      <c r="F124">
        <v>123</v>
      </c>
      <c r="G124" t="s">
        <v>9348</v>
      </c>
      <c r="H124">
        <v>7</v>
      </c>
      <c r="I124" t="s">
        <v>9167</v>
      </c>
      <c r="J124" t="s">
        <v>9167</v>
      </c>
      <c r="K124" t="s">
        <v>9167</v>
      </c>
    </row>
    <row r="125">
      <c r="A125">
        <v>118</v>
      </c>
      <c r="B125">
        <v>7</v>
      </c>
      <c r="C125">
        <v>1</v>
      </c>
      <c r="F125">
        <v>124</v>
      </c>
      <c r="G125" t="s">
        <v>9349</v>
      </c>
      <c r="H125">
        <v>7</v>
      </c>
      <c r="I125" t="s">
        <v>9167</v>
      </c>
      <c r="J125" t="s">
        <v>9167</v>
      </c>
      <c r="K125" t="s">
        <v>9167</v>
      </c>
    </row>
    <row r="126">
      <c r="A126">
        <v>119</v>
      </c>
      <c r="B126">
        <v>7</v>
      </c>
      <c r="C126">
        <v>1</v>
      </c>
      <c r="F126">
        <v>125</v>
      </c>
      <c r="G126" t="s">
        <v>9350</v>
      </c>
      <c r="H126">
        <v>7</v>
      </c>
      <c r="I126" t="s">
        <v>9167</v>
      </c>
      <c r="J126" t="s">
        <v>9167</v>
      </c>
      <c r="K126" t="s">
        <v>9167</v>
      </c>
    </row>
    <row r="127">
      <c r="A127">
        <v>120</v>
      </c>
      <c r="B127">
        <v>7</v>
      </c>
      <c r="C127">
        <v>1</v>
      </c>
      <c r="F127">
        <v>126</v>
      </c>
      <c r="G127" t="s">
        <v>9351</v>
      </c>
      <c r="H127">
        <v>7</v>
      </c>
      <c r="I127" t="s">
        <v>9167</v>
      </c>
      <c r="J127" t="s">
        <v>9167</v>
      </c>
      <c r="K127" t="s">
        <v>9167</v>
      </c>
    </row>
    <row r="128">
      <c r="A128">
        <v>121</v>
      </c>
      <c r="B128">
        <v>7</v>
      </c>
      <c r="C128">
        <v>1</v>
      </c>
      <c r="F128">
        <v>127</v>
      </c>
      <c r="G128" t="s">
        <v>9352</v>
      </c>
      <c r="H128">
        <v>7</v>
      </c>
      <c r="I128" t="s">
        <v>9167</v>
      </c>
      <c r="J128" t="s">
        <v>9167</v>
      </c>
      <c r="K128" t="s">
        <v>9167</v>
      </c>
    </row>
    <row r="129">
      <c r="A129">
        <v>122</v>
      </c>
      <c r="B129">
        <v>7</v>
      </c>
      <c r="C129">
        <v>1</v>
      </c>
      <c r="F129">
        <v>128</v>
      </c>
      <c r="G129" t="s">
        <v>9353</v>
      </c>
      <c r="H129">
        <v>7</v>
      </c>
      <c r="I129" t="s">
        <v>9167</v>
      </c>
      <c r="J129" t="s">
        <v>9167</v>
      </c>
      <c r="K129" t="s">
        <v>9167</v>
      </c>
    </row>
    <row r="130">
      <c r="A130">
        <v>123</v>
      </c>
      <c r="B130">
        <v>7</v>
      </c>
      <c r="C130">
        <v>1</v>
      </c>
      <c r="F130">
        <v>129</v>
      </c>
      <c r="G130" t="s">
        <v>9354</v>
      </c>
      <c r="H130">
        <v>7</v>
      </c>
      <c r="I130" t="s">
        <v>9167</v>
      </c>
      <c r="J130" t="s">
        <v>9167</v>
      </c>
      <c r="K130" t="s">
        <v>9167</v>
      </c>
    </row>
    <row r="131">
      <c r="A131">
        <v>124</v>
      </c>
      <c r="B131">
        <v>7</v>
      </c>
      <c r="C131">
        <v>1</v>
      </c>
      <c r="F131">
        <v>130</v>
      </c>
      <c r="G131" t="s">
        <v>9355</v>
      </c>
      <c r="H131">
        <v>7</v>
      </c>
      <c r="I131" t="s">
        <v>9167</v>
      </c>
      <c r="J131" t="s">
        <v>9167</v>
      </c>
      <c r="K131" t="s">
        <v>9167</v>
      </c>
    </row>
    <row r="132">
      <c r="A132">
        <v>125</v>
      </c>
      <c r="B132">
        <v>7</v>
      </c>
      <c r="C132">
        <v>1</v>
      </c>
      <c r="F132">
        <v>131</v>
      </c>
      <c r="G132" t="s">
        <v>9356</v>
      </c>
      <c r="H132">
        <v>7</v>
      </c>
      <c r="I132" t="s">
        <v>9167</v>
      </c>
      <c r="J132" t="s">
        <v>9167</v>
      </c>
      <c r="K132" t="s">
        <v>9167</v>
      </c>
    </row>
    <row r="133">
      <c r="A133">
        <v>126</v>
      </c>
      <c r="B133">
        <v>7</v>
      </c>
      <c r="C133">
        <v>1</v>
      </c>
      <c r="F133">
        <v>132</v>
      </c>
      <c r="G133" t="s">
        <v>9357</v>
      </c>
      <c r="H133">
        <v>7</v>
      </c>
      <c r="I133" t="s">
        <v>9167</v>
      </c>
      <c r="J133" t="s">
        <v>9167</v>
      </c>
      <c r="K133" t="s">
        <v>9167</v>
      </c>
    </row>
    <row r="134">
      <c r="A134">
        <v>127</v>
      </c>
      <c r="B134">
        <v>7</v>
      </c>
      <c r="C134">
        <v>1</v>
      </c>
      <c r="F134">
        <v>133</v>
      </c>
      <c r="G134" t="s">
        <v>9358</v>
      </c>
      <c r="H134">
        <v>7</v>
      </c>
      <c r="I134" t="s">
        <v>9167</v>
      </c>
      <c r="J134" t="s">
        <v>9167</v>
      </c>
      <c r="K134" t="s">
        <v>9167</v>
      </c>
    </row>
    <row r="135">
      <c r="A135">
        <v>128</v>
      </c>
      <c r="B135">
        <v>7</v>
      </c>
      <c r="C135">
        <v>1</v>
      </c>
      <c r="F135">
        <v>134</v>
      </c>
      <c r="G135" t="s">
        <v>9359</v>
      </c>
      <c r="H135">
        <v>7</v>
      </c>
      <c r="I135" t="s">
        <v>9167</v>
      </c>
      <c r="J135" t="s">
        <v>9167</v>
      </c>
      <c r="K135" t="s">
        <v>9167</v>
      </c>
    </row>
    <row r="136">
      <c r="A136">
        <v>129</v>
      </c>
      <c r="B136">
        <v>7</v>
      </c>
      <c r="C136">
        <v>1</v>
      </c>
      <c r="F136">
        <v>135</v>
      </c>
      <c r="G136" t="s">
        <v>9360</v>
      </c>
      <c r="H136">
        <v>7</v>
      </c>
      <c r="I136" t="s">
        <v>9167</v>
      </c>
      <c r="J136" t="s">
        <v>9167</v>
      </c>
      <c r="K136" t="s">
        <v>9167</v>
      </c>
    </row>
    <row r="137">
      <c r="A137">
        <v>130</v>
      </c>
      <c r="B137">
        <v>7</v>
      </c>
      <c r="C137">
        <v>1</v>
      </c>
      <c r="F137">
        <v>136</v>
      </c>
      <c r="G137" t="s">
        <v>9361</v>
      </c>
      <c r="H137">
        <v>7</v>
      </c>
      <c r="I137" t="s">
        <v>9167</v>
      </c>
      <c r="J137" t="s">
        <v>9167</v>
      </c>
      <c r="K137" t="s">
        <v>9167</v>
      </c>
    </row>
    <row r="138">
      <c r="A138">
        <v>131</v>
      </c>
      <c r="B138">
        <v>7</v>
      </c>
      <c r="C138">
        <v>1</v>
      </c>
      <c r="F138">
        <v>137</v>
      </c>
      <c r="G138" t="s">
        <v>9362</v>
      </c>
      <c r="H138">
        <v>7</v>
      </c>
      <c r="I138" t="s">
        <v>9167</v>
      </c>
      <c r="J138" t="s">
        <v>9167</v>
      </c>
      <c r="K138" t="s">
        <v>9167</v>
      </c>
    </row>
    <row r="139">
      <c r="A139">
        <v>132</v>
      </c>
      <c r="B139">
        <v>7</v>
      </c>
      <c r="C139">
        <v>1</v>
      </c>
      <c r="F139">
        <v>138</v>
      </c>
      <c r="G139" t="s">
        <v>9363</v>
      </c>
      <c r="H139">
        <v>7</v>
      </c>
      <c r="I139" t="s">
        <v>9167</v>
      </c>
      <c r="J139" t="s">
        <v>9167</v>
      </c>
      <c r="K139" t="s">
        <v>9167</v>
      </c>
    </row>
    <row r="140">
      <c r="A140">
        <v>133</v>
      </c>
      <c r="B140">
        <v>7</v>
      </c>
      <c r="C140">
        <v>1</v>
      </c>
      <c r="F140">
        <v>139</v>
      </c>
      <c r="G140" t="s">
        <v>9364</v>
      </c>
      <c r="H140">
        <v>7</v>
      </c>
      <c r="I140" t="s">
        <v>9167</v>
      </c>
      <c r="J140" t="s">
        <v>9167</v>
      </c>
      <c r="K140" t="s">
        <v>9167</v>
      </c>
    </row>
    <row r="141">
      <c r="A141">
        <v>134</v>
      </c>
      <c r="B141">
        <v>7</v>
      </c>
      <c r="C141">
        <v>1</v>
      </c>
      <c r="F141">
        <v>140</v>
      </c>
      <c r="G141" t="s">
        <v>9365</v>
      </c>
      <c r="H141">
        <v>7</v>
      </c>
      <c r="I141" t="s">
        <v>9167</v>
      </c>
      <c r="J141" t="s">
        <v>9167</v>
      </c>
      <c r="K141" t="s">
        <v>9167</v>
      </c>
    </row>
    <row r="142">
      <c r="A142">
        <v>135</v>
      </c>
      <c r="B142">
        <v>7</v>
      </c>
      <c r="C142">
        <v>1</v>
      </c>
      <c r="F142">
        <v>151</v>
      </c>
      <c r="G142" t="s">
        <v>9366</v>
      </c>
      <c r="H142">
        <v>26</v>
      </c>
      <c r="I142" t="s">
        <v>9167</v>
      </c>
      <c r="J142" t="s">
        <v>9167</v>
      </c>
      <c r="K142" t="s">
        <v>9167</v>
      </c>
    </row>
    <row r="143">
      <c r="A143">
        <v>136</v>
      </c>
      <c r="B143">
        <v>7</v>
      </c>
      <c r="C143">
        <v>1</v>
      </c>
      <c r="F143">
        <v>152</v>
      </c>
      <c r="G143" t="s">
        <v>9367</v>
      </c>
      <c r="H143">
        <v>26</v>
      </c>
      <c r="I143" t="s">
        <v>9167</v>
      </c>
      <c r="J143" t="s">
        <v>9167</v>
      </c>
      <c r="K143" t="s">
        <v>9167</v>
      </c>
    </row>
    <row r="144">
      <c r="A144">
        <v>137</v>
      </c>
      <c r="B144">
        <v>7</v>
      </c>
      <c r="C144">
        <v>1</v>
      </c>
      <c r="F144">
        <v>201</v>
      </c>
      <c r="G144" t="s">
        <v>9368</v>
      </c>
      <c r="H144">
        <v>14</v>
      </c>
      <c r="I144">
        <v>21</v>
      </c>
      <c r="J144" t="s">
        <v>9167</v>
      </c>
      <c r="K144" t="s">
        <v>9167</v>
      </c>
    </row>
    <row r="145">
      <c r="A145">
        <v>138</v>
      </c>
      <c r="B145">
        <v>7</v>
      </c>
      <c r="C145">
        <v>1</v>
      </c>
      <c r="F145">
        <v>202</v>
      </c>
      <c r="G145" t="s">
        <v>9369</v>
      </c>
      <c r="H145">
        <v>6</v>
      </c>
      <c r="I145" t="s">
        <v>9167</v>
      </c>
      <c r="J145" t="s">
        <v>9167</v>
      </c>
      <c r="K145" t="s">
        <v>9167</v>
      </c>
    </row>
    <row r="146">
      <c r="A146">
        <v>139</v>
      </c>
      <c r="B146">
        <v>7</v>
      </c>
      <c r="C146">
        <v>1</v>
      </c>
      <c r="F146">
        <v>203</v>
      </c>
      <c r="G146" t="s">
        <v>9370</v>
      </c>
      <c r="H146">
        <v>6</v>
      </c>
      <c r="I146" t="s">
        <v>9167</v>
      </c>
      <c r="J146" t="s">
        <v>9167</v>
      </c>
      <c r="K146" t="s">
        <v>9167</v>
      </c>
    </row>
    <row r="147">
      <c r="A147">
        <v>140</v>
      </c>
      <c r="B147">
        <v>7</v>
      </c>
      <c r="C147">
        <v>1</v>
      </c>
      <c r="F147">
        <v>204</v>
      </c>
      <c r="G147" t="s">
        <v>9371</v>
      </c>
      <c r="H147">
        <v>4</v>
      </c>
      <c r="I147" t="s">
        <v>9167</v>
      </c>
      <c r="J147" t="s">
        <v>9167</v>
      </c>
      <c r="K147" t="s">
        <v>9167</v>
      </c>
    </row>
    <row r="148">
      <c r="A148">
        <v>151</v>
      </c>
      <c r="B148">
        <v>26</v>
      </c>
      <c r="C148">
        <v>1</v>
      </c>
      <c r="F148">
        <v>205</v>
      </c>
      <c r="G148" t="s">
        <v>9372</v>
      </c>
      <c r="H148">
        <v>4</v>
      </c>
      <c r="I148" t="s">
        <v>9167</v>
      </c>
      <c r="J148" t="s">
        <v>9167</v>
      </c>
      <c r="K148" t="s">
        <v>9167</v>
      </c>
    </row>
    <row r="149">
      <c r="A149">
        <v>152</v>
      </c>
      <c r="B149">
        <v>26</v>
      </c>
      <c r="C149">
        <v>1</v>
      </c>
      <c r="F149">
        <v>206</v>
      </c>
      <c r="G149" t="s">
        <v>9373</v>
      </c>
      <c r="H149">
        <v>14</v>
      </c>
      <c r="I149">
        <v>21</v>
      </c>
      <c r="J149" t="s">
        <v>9167</v>
      </c>
      <c r="K149" t="s">
        <v>9167</v>
      </c>
    </row>
    <row r="150">
      <c r="A150">
        <v>201</v>
      </c>
      <c r="B150">
        <v>21</v>
      </c>
      <c r="C150">
        <v>0.5</v>
      </c>
      <c r="F150">
        <v>207</v>
      </c>
      <c r="G150" t="s">
        <v>9374</v>
      </c>
      <c r="H150">
        <v>11</v>
      </c>
      <c r="I150">
        <v>21</v>
      </c>
      <c r="J150" t="s">
        <v>9167</v>
      </c>
      <c r="K150" t="s">
        <v>9167</v>
      </c>
    </row>
    <row r="151">
      <c r="A151">
        <v>201</v>
      </c>
      <c r="B151">
        <v>14</v>
      </c>
      <c r="C151">
        <v>0.5</v>
      </c>
      <c r="F151">
        <v>208</v>
      </c>
      <c r="G151" t="s">
        <v>9375</v>
      </c>
      <c r="H151">
        <v>13</v>
      </c>
      <c r="I151" t="s">
        <v>9167</v>
      </c>
      <c r="J151" t="s">
        <v>9167</v>
      </c>
      <c r="K151" t="s">
        <v>9167</v>
      </c>
    </row>
    <row r="152">
      <c r="A152">
        <v>202</v>
      </c>
      <c r="B152">
        <v>6</v>
      </c>
      <c r="C152">
        <v>1</v>
      </c>
      <c r="F152">
        <v>209</v>
      </c>
      <c r="G152" t="s">
        <v>9376</v>
      </c>
      <c r="H152">
        <v>13</v>
      </c>
      <c r="I152" t="s">
        <v>9167</v>
      </c>
      <c r="J152" t="s">
        <v>9167</v>
      </c>
      <c r="K152" t="s">
        <v>9167</v>
      </c>
    </row>
    <row r="153">
      <c r="A153">
        <v>203</v>
      </c>
      <c r="B153">
        <v>6</v>
      </c>
      <c r="C153">
        <v>1</v>
      </c>
      <c r="F153">
        <v>210</v>
      </c>
      <c r="G153" t="s">
        <v>9377</v>
      </c>
      <c r="H153">
        <v>27</v>
      </c>
      <c r="I153" t="s">
        <v>9167</v>
      </c>
      <c r="J153" t="s">
        <v>9167</v>
      </c>
      <c r="K153" t="s">
        <v>9167</v>
      </c>
    </row>
    <row r="154">
      <c r="A154">
        <v>204</v>
      </c>
      <c r="B154">
        <v>4</v>
      </c>
      <c r="C154">
        <v>1</v>
      </c>
      <c r="F154">
        <v>211</v>
      </c>
      <c r="G154" t="s">
        <v>9378</v>
      </c>
      <c r="H154">
        <v>27</v>
      </c>
      <c r="I154" t="s">
        <v>9167</v>
      </c>
      <c r="J154" t="s">
        <v>9167</v>
      </c>
      <c r="K154" t="s">
        <v>9167</v>
      </c>
    </row>
    <row r="155">
      <c r="A155">
        <v>205</v>
      </c>
      <c r="B155">
        <v>4</v>
      </c>
      <c r="C155">
        <v>1</v>
      </c>
      <c r="F155">
        <v>212</v>
      </c>
      <c r="G155" t="s">
        <v>9379</v>
      </c>
      <c r="H155">
        <v>27</v>
      </c>
      <c r="I155" t="s">
        <v>9167</v>
      </c>
      <c r="J155" t="s">
        <v>9167</v>
      </c>
      <c r="K155" t="s">
        <v>9167</v>
      </c>
    </row>
    <row r="156">
      <c r="A156">
        <v>206</v>
      </c>
      <c r="B156">
        <v>14</v>
      </c>
      <c r="C156">
        <v>0.5</v>
      </c>
      <c r="F156">
        <v>213</v>
      </c>
      <c r="G156" t="s">
        <v>9380</v>
      </c>
      <c r="H156">
        <v>27</v>
      </c>
      <c r="I156" t="s">
        <v>9167</v>
      </c>
      <c r="J156" t="s">
        <v>9167</v>
      </c>
      <c r="K156" t="s">
        <v>9167</v>
      </c>
    </row>
    <row r="157">
      <c r="A157">
        <v>206</v>
      </c>
      <c r="B157">
        <v>21</v>
      </c>
      <c r="C157">
        <v>0.5</v>
      </c>
      <c r="F157">
        <v>214</v>
      </c>
      <c r="G157" t="s">
        <v>9381</v>
      </c>
      <c r="H157">
        <v>27</v>
      </c>
      <c r="I157" t="s">
        <v>9167</v>
      </c>
      <c r="J157" t="s">
        <v>9167</v>
      </c>
      <c r="K157" t="s">
        <v>9167</v>
      </c>
    </row>
    <row r="158">
      <c r="A158">
        <v>207</v>
      </c>
      <c r="B158">
        <v>21</v>
      </c>
      <c r="C158">
        <v>0.5</v>
      </c>
      <c r="F158">
        <v>215</v>
      </c>
      <c r="G158" t="s">
        <v>9382</v>
      </c>
      <c r="H158">
        <v>27</v>
      </c>
      <c r="I158" t="s">
        <v>9167</v>
      </c>
      <c r="J158" t="s">
        <v>9167</v>
      </c>
      <c r="K158" t="s">
        <v>9167</v>
      </c>
    </row>
    <row r="159">
      <c r="A159">
        <v>207</v>
      </c>
      <c r="B159">
        <v>11</v>
      </c>
      <c r="C159">
        <v>0.5</v>
      </c>
      <c r="F159">
        <v>216</v>
      </c>
      <c r="G159" t="s">
        <v>9383</v>
      </c>
      <c r="H159">
        <v>12</v>
      </c>
      <c r="I159" t="s">
        <v>9167</v>
      </c>
      <c r="J159" t="s">
        <v>9167</v>
      </c>
      <c r="K159" t="s">
        <v>9167</v>
      </c>
    </row>
    <row r="160">
      <c r="A160">
        <v>208</v>
      </c>
      <c r="B160">
        <v>13</v>
      </c>
      <c r="C160">
        <v>1</v>
      </c>
      <c r="F160">
        <v>217</v>
      </c>
      <c r="G160" t="s">
        <v>9384</v>
      </c>
      <c r="H160">
        <v>7</v>
      </c>
      <c r="I160" t="s">
        <v>9167</v>
      </c>
      <c r="J160" t="s">
        <v>9167</v>
      </c>
      <c r="K160" t="s">
        <v>9167</v>
      </c>
    </row>
    <row r="161">
      <c r="A161">
        <v>209</v>
      </c>
      <c r="B161">
        <v>13</v>
      </c>
      <c r="C161">
        <v>1</v>
      </c>
      <c r="F161">
        <v>301</v>
      </c>
      <c r="G161" t="s">
        <v>9385</v>
      </c>
      <c r="H161">
        <v>7</v>
      </c>
      <c r="I161" t="s">
        <v>9167</v>
      </c>
      <c r="J161" t="s">
        <v>9167</v>
      </c>
      <c r="K161" t="s">
        <v>9167</v>
      </c>
    </row>
    <row r="162">
      <c r="A162">
        <v>210</v>
      </c>
      <c r="B162">
        <v>27</v>
      </c>
      <c r="C162">
        <v>1</v>
      </c>
      <c r="F162">
        <v>302</v>
      </c>
      <c r="G162" t="s">
        <v>9386</v>
      </c>
      <c r="H162">
        <v>7</v>
      </c>
      <c r="I162" t="s">
        <v>9167</v>
      </c>
      <c r="J162" t="s">
        <v>9167</v>
      </c>
      <c r="K162" t="s">
        <v>9167</v>
      </c>
    </row>
    <row r="163">
      <c r="A163">
        <v>211</v>
      </c>
      <c r="B163">
        <v>27</v>
      </c>
      <c r="C163">
        <v>1</v>
      </c>
      <c r="F163">
        <v>303</v>
      </c>
      <c r="G163" t="s">
        <v>9387</v>
      </c>
      <c r="H163">
        <v>22</v>
      </c>
      <c r="I163" t="s">
        <v>9167</v>
      </c>
      <c r="J163" t="s">
        <v>9167</v>
      </c>
      <c r="K163" t="s">
        <v>9167</v>
      </c>
    </row>
    <row r="164">
      <c r="A164">
        <v>212</v>
      </c>
      <c r="B164">
        <v>27</v>
      </c>
      <c r="C164">
        <v>1</v>
      </c>
      <c r="F164">
        <v>304</v>
      </c>
      <c r="G164" t="s">
        <v>9388</v>
      </c>
      <c r="H164">
        <v>13</v>
      </c>
      <c r="I164" t="s">
        <v>9167</v>
      </c>
      <c r="J164" t="s">
        <v>9167</v>
      </c>
      <c r="K164" t="s">
        <v>9167</v>
      </c>
    </row>
    <row r="165">
      <c r="A165">
        <v>213</v>
      </c>
      <c r="B165">
        <v>27</v>
      </c>
      <c r="C165">
        <v>1</v>
      </c>
      <c r="F165">
        <v>305</v>
      </c>
      <c r="G165" t="s">
        <v>9389</v>
      </c>
      <c r="H165">
        <v>21</v>
      </c>
      <c r="I165" t="s">
        <v>9167</v>
      </c>
      <c r="J165" t="s">
        <v>9167</v>
      </c>
      <c r="K165" t="s">
        <v>9167</v>
      </c>
    </row>
    <row r="166">
      <c r="A166">
        <v>214</v>
      </c>
      <c r="B166">
        <v>27</v>
      </c>
      <c r="C166">
        <v>1</v>
      </c>
      <c r="F166">
        <v>306</v>
      </c>
      <c r="G166" t="s">
        <v>9390</v>
      </c>
      <c r="H166">
        <v>14</v>
      </c>
      <c r="I166">
        <v>21</v>
      </c>
      <c r="J166" t="s">
        <v>9167</v>
      </c>
      <c r="K166" t="s">
        <v>9167</v>
      </c>
    </row>
    <row r="167">
      <c r="A167">
        <v>215</v>
      </c>
      <c r="B167">
        <v>27</v>
      </c>
      <c r="C167">
        <v>1</v>
      </c>
      <c r="F167">
        <v>307</v>
      </c>
      <c r="G167" t="s">
        <v>9391</v>
      </c>
      <c r="H167">
        <v>14</v>
      </c>
      <c r="I167">
        <v>21</v>
      </c>
      <c r="J167" t="s">
        <v>9167</v>
      </c>
      <c r="K167" t="s">
        <v>9167</v>
      </c>
    </row>
    <row r="168">
      <c r="A168">
        <v>216</v>
      </c>
      <c r="B168">
        <v>12</v>
      </c>
      <c r="C168">
        <v>1</v>
      </c>
      <c r="F168">
        <v>308</v>
      </c>
      <c r="G168" t="s">
        <v>9392</v>
      </c>
      <c r="H168">
        <v>31</v>
      </c>
      <c r="I168" t="s">
        <v>9167</v>
      </c>
      <c r="J168" t="s">
        <v>9167</v>
      </c>
      <c r="K168" t="s">
        <v>9167</v>
      </c>
    </row>
    <row r="169">
      <c r="A169">
        <v>217</v>
      </c>
      <c r="B169">
        <v>7</v>
      </c>
      <c r="C169">
        <v>1</v>
      </c>
      <c r="F169">
        <v>309</v>
      </c>
      <c r="G169" t="s">
        <v>9393</v>
      </c>
      <c r="H169">
        <v>31</v>
      </c>
      <c r="I169" t="s">
        <v>9167</v>
      </c>
      <c r="J169" t="s">
        <v>9167</v>
      </c>
      <c r="K169" t="s">
        <v>9167</v>
      </c>
    </row>
    <row r="170">
      <c r="A170">
        <v>301</v>
      </c>
      <c r="B170">
        <v>7</v>
      </c>
      <c r="C170">
        <v>1</v>
      </c>
      <c r="F170">
        <v>310</v>
      </c>
      <c r="G170" t="s">
        <v>9394</v>
      </c>
      <c r="H170">
        <v>31</v>
      </c>
      <c r="I170" t="s">
        <v>9167</v>
      </c>
      <c r="J170" t="s">
        <v>9167</v>
      </c>
      <c r="K170" t="s">
        <v>9167</v>
      </c>
    </row>
    <row r="171">
      <c r="A171">
        <v>302</v>
      </c>
      <c r="B171">
        <v>7</v>
      </c>
      <c r="C171">
        <v>1</v>
      </c>
      <c r="F171">
        <v>311</v>
      </c>
      <c r="G171" t="s">
        <v>9395</v>
      </c>
      <c r="H171">
        <v>31</v>
      </c>
      <c r="I171" t="s">
        <v>9167</v>
      </c>
      <c r="J171" t="s">
        <v>9167</v>
      </c>
      <c r="K171" t="s">
        <v>9167</v>
      </c>
    </row>
    <row r="172">
      <c r="A172">
        <v>303</v>
      </c>
      <c r="B172">
        <v>22</v>
      </c>
      <c r="C172">
        <v>1</v>
      </c>
      <c r="F172">
        <v>312</v>
      </c>
      <c r="G172" t="s">
        <v>9396</v>
      </c>
      <c r="H172">
        <v>31</v>
      </c>
      <c r="I172" t="s">
        <v>9167</v>
      </c>
      <c r="J172" t="s">
        <v>9167</v>
      </c>
      <c r="K172" t="s">
        <v>9167</v>
      </c>
    </row>
    <row r="173">
      <c r="A173">
        <v>304</v>
      </c>
      <c r="B173">
        <v>13</v>
      </c>
      <c r="C173">
        <v>1</v>
      </c>
      <c r="F173">
        <v>313</v>
      </c>
      <c r="G173" t="s">
        <v>9397</v>
      </c>
      <c r="H173">
        <v>28</v>
      </c>
      <c r="I173" t="s">
        <v>9167</v>
      </c>
      <c r="J173" t="s">
        <v>9167</v>
      </c>
      <c r="K173" t="s">
        <v>9167</v>
      </c>
    </row>
    <row r="174">
      <c r="A174">
        <v>305</v>
      </c>
      <c r="B174">
        <v>21</v>
      </c>
      <c r="C174">
        <v>1</v>
      </c>
      <c r="F174">
        <v>314</v>
      </c>
      <c r="G174" t="s">
        <v>9398</v>
      </c>
      <c r="H174">
        <v>12</v>
      </c>
      <c r="I174">
        <v>21</v>
      </c>
      <c r="J174" t="s">
        <v>9167</v>
      </c>
      <c r="K174" t="s">
        <v>9167</v>
      </c>
    </row>
    <row r="175">
      <c r="A175">
        <v>306</v>
      </c>
      <c r="B175">
        <v>14</v>
      </c>
      <c r="C175">
        <v>0.5</v>
      </c>
      <c r="F175">
        <v>315</v>
      </c>
      <c r="G175" t="s">
        <v>9399</v>
      </c>
      <c r="H175">
        <v>12</v>
      </c>
      <c r="I175">
        <v>21</v>
      </c>
      <c r="J175" t="s">
        <v>9167</v>
      </c>
      <c r="K175" t="s">
        <v>9167</v>
      </c>
    </row>
    <row r="176">
      <c r="A176">
        <v>306</v>
      </c>
      <c r="B176">
        <v>21</v>
      </c>
      <c r="C176">
        <v>0.5</v>
      </c>
      <c r="F176">
        <v>316</v>
      </c>
      <c r="G176" t="s">
        <v>9400</v>
      </c>
      <c r="H176">
        <v>31</v>
      </c>
      <c r="I176" t="s">
        <v>9167</v>
      </c>
      <c r="J176" t="s">
        <v>9167</v>
      </c>
      <c r="K176" t="s">
        <v>9167</v>
      </c>
    </row>
    <row r="177">
      <c r="A177">
        <v>307</v>
      </c>
      <c r="B177">
        <v>14</v>
      </c>
      <c r="C177">
        <v>0.5</v>
      </c>
      <c r="F177">
        <v>317</v>
      </c>
      <c r="G177" t="s">
        <v>9401</v>
      </c>
      <c r="H177">
        <v>14</v>
      </c>
      <c r="I177">
        <v>21</v>
      </c>
      <c r="J177" t="s">
        <v>9167</v>
      </c>
      <c r="K177" t="s">
        <v>9167</v>
      </c>
    </row>
    <row r="178">
      <c r="A178">
        <v>307</v>
      </c>
      <c r="B178">
        <v>21</v>
      </c>
      <c r="C178">
        <v>0.5</v>
      </c>
      <c r="F178">
        <v>318</v>
      </c>
      <c r="G178" t="s">
        <v>9402</v>
      </c>
      <c r="H178">
        <v>14</v>
      </c>
      <c r="I178">
        <v>21</v>
      </c>
      <c r="J178" t="s">
        <v>9167</v>
      </c>
      <c r="K178" t="s">
        <v>9167</v>
      </c>
    </row>
    <row r="179">
      <c r="A179">
        <v>308</v>
      </c>
      <c r="B179">
        <v>31</v>
      </c>
      <c r="C179">
        <v>1</v>
      </c>
      <c r="F179">
        <v>319</v>
      </c>
      <c r="G179" t="s">
        <v>9403</v>
      </c>
      <c r="H179">
        <v>21</v>
      </c>
      <c r="I179" t="s">
        <v>9167</v>
      </c>
      <c r="J179" t="s">
        <v>9167</v>
      </c>
      <c r="K179" t="s">
        <v>9167</v>
      </c>
    </row>
    <row r="180">
      <c r="A180">
        <v>309</v>
      </c>
      <c r="B180">
        <v>31</v>
      </c>
      <c r="C180">
        <v>1</v>
      </c>
      <c r="F180">
        <v>320</v>
      </c>
      <c r="G180" t="s">
        <v>9404</v>
      </c>
      <c r="H180">
        <v>21</v>
      </c>
      <c r="I180" t="s">
        <v>9167</v>
      </c>
      <c r="J180" t="s">
        <v>9167</v>
      </c>
      <c r="K180" t="s">
        <v>9167</v>
      </c>
    </row>
    <row r="181">
      <c r="A181">
        <v>310</v>
      </c>
      <c r="B181">
        <v>31</v>
      </c>
      <c r="C181">
        <v>1</v>
      </c>
      <c r="F181">
        <v>321</v>
      </c>
      <c r="G181" t="s">
        <v>9405</v>
      </c>
      <c r="H181">
        <v>14</v>
      </c>
      <c r="I181">
        <v>21</v>
      </c>
      <c r="J181" t="s">
        <v>9167</v>
      </c>
      <c r="K181" t="s">
        <v>9167</v>
      </c>
    </row>
    <row r="182">
      <c r="A182">
        <v>311</v>
      </c>
      <c r="B182">
        <v>31</v>
      </c>
      <c r="C182">
        <v>1</v>
      </c>
      <c r="F182">
        <v>322</v>
      </c>
      <c r="G182" t="s">
        <v>9406</v>
      </c>
      <c r="H182">
        <v>14</v>
      </c>
      <c r="I182">
        <v>21</v>
      </c>
      <c r="J182" t="s">
        <v>9167</v>
      </c>
      <c r="K182" t="s">
        <v>9167</v>
      </c>
    </row>
    <row r="183">
      <c r="A183">
        <v>312</v>
      </c>
      <c r="B183">
        <v>31</v>
      </c>
      <c r="C183">
        <v>1</v>
      </c>
      <c r="F183">
        <v>331</v>
      </c>
      <c r="G183" t="s">
        <v>9407</v>
      </c>
      <c r="H183">
        <v>26</v>
      </c>
      <c r="I183" t="s">
        <v>9167</v>
      </c>
      <c r="J183" t="s">
        <v>9167</v>
      </c>
      <c r="K183" t="s">
        <v>9167</v>
      </c>
    </row>
    <row r="184">
      <c r="A184">
        <v>313</v>
      </c>
      <c r="B184">
        <v>28</v>
      </c>
      <c r="C184">
        <v>1</v>
      </c>
      <c r="F184">
        <v>332</v>
      </c>
      <c r="G184" t="s">
        <v>9408</v>
      </c>
      <c r="H184">
        <v>22</v>
      </c>
      <c r="I184" t="s">
        <v>9167</v>
      </c>
      <c r="J184" t="s">
        <v>9167</v>
      </c>
      <c r="K184" t="s">
        <v>9167</v>
      </c>
    </row>
    <row r="185">
      <c r="A185">
        <v>314</v>
      </c>
      <c r="B185">
        <v>12</v>
      </c>
      <c r="C185">
        <v>0.5</v>
      </c>
      <c r="F185">
        <v>333</v>
      </c>
      <c r="G185" t="s">
        <v>9409</v>
      </c>
      <c r="H185">
        <v>22</v>
      </c>
      <c r="I185" t="s">
        <v>9167</v>
      </c>
      <c r="J185" t="s">
        <v>9167</v>
      </c>
      <c r="K185" t="s">
        <v>9167</v>
      </c>
    </row>
    <row r="186">
      <c r="A186">
        <v>314</v>
      </c>
      <c r="B186">
        <v>21</v>
      </c>
      <c r="C186">
        <v>0.5</v>
      </c>
      <c r="F186">
        <v>334</v>
      </c>
      <c r="G186" t="s">
        <v>9410</v>
      </c>
      <c r="H186">
        <v>22</v>
      </c>
      <c r="I186" t="s">
        <v>9167</v>
      </c>
      <c r="J186" t="s">
        <v>9167</v>
      </c>
      <c r="K186" t="s">
        <v>9167</v>
      </c>
    </row>
    <row r="187">
      <c r="A187">
        <v>315</v>
      </c>
      <c r="B187">
        <v>21</v>
      </c>
      <c r="C187">
        <v>0.5</v>
      </c>
      <c r="F187">
        <v>335</v>
      </c>
      <c r="G187" t="s">
        <v>9411</v>
      </c>
      <c r="H187">
        <v>28</v>
      </c>
      <c r="I187" t="s">
        <v>9167</v>
      </c>
      <c r="J187" t="s">
        <v>9167</v>
      </c>
      <c r="K187" t="s">
        <v>9167</v>
      </c>
    </row>
    <row r="188">
      <c r="A188">
        <v>315</v>
      </c>
      <c r="B188">
        <v>12</v>
      </c>
      <c r="C188">
        <v>0.5</v>
      </c>
      <c r="F188">
        <v>336</v>
      </c>
      <c r="G188" t="s">
        <v>9412</v>
      </c>
      <c r="H188">
        <v>28</v>
      </c>
      <c r="I188" t="s">
        <v>9167</v>
      </c>
      <c r="J188" t="s">
        <v>9167</v>
      </c>
      <c r="K188" t="s">
        <v>9167</v>
      </c>
    </row>
    <row r="189">
      <c r="A189">
        <v>316</v>
      </c>
      <c r="B189">
        <v>31</v>
      </c>
      <c r="C189">
        <v>1</v>
      </c>
      <c r="F189">
        <v>337</v>
      </c>
      <c r="G189" t="s">
        <v>9413</v>
      </c>
      <c r="H189">
        <v>28</v>
      </c>
      <c r="I189" t="s">
        <v>9167</v>
      </c>
      <c r="J189" t="s">
        <v>9167</v>
      </c>
      <c r="K189" t="s">
        <v>9167</v>
      </c>
    </row>
    <row r="190">
      <c r="A190">
        <v>317</v>
      </c>
      <c r="B190">
        <v>21</v>
      </c>
      <c r="C190">
        <v>0.5</v>
      </c>
      <c r="F190">
        <v>338</v>
      </c>
      <c r="G190" t="s">
        <v>9414</v>
      </c>
      <c r="H190">
        <v>28</v>
      </c>
      <c r="I190" t="s">
        <v>9167</v>
      </c>
      <c r="J190" t="s">
        <v>9167</v>
      </c>
      <c r="K190" t="s">
        <v>9167</v>
      </c>
    </row>
    <row r="191">
      <c r="A191">
        <v>317</v>
      </c>
      <c r="B191">
        <v>14</v>
      </c>
      <c r="C191">
        <v>0.5</v>
      </c>
      <c r="F191">
        <v>401</v>
      </c>
      <c r="G191" t="s">
        <v>9415</v>
      </c>
      <c r="H191">
        <v>25</v>
      </c>
      <c r="I191" t="s">
        <v>9167</v>
      </c>
      <c r="J191" t="s">
        <v>9167</v>
      </c>
      <c r="K191" t="s">
        <v>9167</v>
      </c>
    </row>
    <row r="192">
      <c r="A192">
        <v>318</v>
      </c>
      <c r="B192">
        <v>14</v>
      </c>
      <c r="C192">
        <v>0.5</v>
      </c>
      <c r="F192">
        <v>402</v>
      </c>
      <c r="G192" t="s">
        <v>9416</v>
      </c>
      <c r="H192">
        <v>21</v>
      </c>
      <c r="I192" t="s">
        <v>9167</v>
      </c>
      <c r="J192" t="s">
        <v>9167</v>
      </c>
      <c r="K192" t="s">
        <v>9167</v>
      </c>
    </row>
    <row r="193">
      <c r="A193">
        <v>318</v>
      </c>
      <c r="B193">
        <v>21</v>
      </c>
      <c r="C193">
        <v>0.5</v>
      </c>
      <c r="F193">
        <v>403</v>
      </c>
      <c r="G193" t="s">
        <v>9417</v>
      </c>
      <c r="H193">
        <v>13</v>
      </c>
      <c r="I193" t="s">
        <v>9167</v>
      </c>
      <c r="J193" t="s">
        <v>9167</v>
      </c>
      <c r="K193" t="s">
        <v>9167</v>
      </c>
    </row>
    <row r="194">
      <c r="A194">
        <v>319</v>
      </c>
      <c r="B194">
        <v>21</v>
      </c>
      <c r="C194">
        <v>1</v>
      </c>
      <c r="F194">
        <v>404</v>
      </c>
      <c r="G194" t="s">
        <v>9418</v>
      </c>
      <c r="H194">
        <v>31</v>
      </c>
      <c r="I194" t="s">
        <v>9167</v>
      </c>
      <c r="J194" t="s">
        <v>9167</v>
      </c>
      <c r="K194" t="s">
        <v>9167</v>
      </c>
    </row>
    <row r="195">
      <c r="A195">
        <v>320</v>
      </c>
      <c r="B195">
        <v>21</v>
      </c>
      <c r="C195">
        <v>1</v>
      </c>
      <c r="F195">
        <v>405</v>
      </c>
      <c r="G195" t="s">
        <v>9419</v>
      </c>
      <c r="H195">
        <v>27</v>
      </c>
      <c r="I195" t="s">
        <v>9167</v>
      </c>
      <c r="J195" t="s">
        <v>9167</v>
      </c>
      <c r="K195" t="s">
        <v>9167</v>
      </c>
    </row>
    <row r="196">
      <c r="A196">
        <v>321</v>
      </c>
      <c r="B196">
        <v>21</v>
      </c>
      <c r="C196">
        <v>0.5</v>
      </c>
      <c r="F196">
        <v>406</v>
      </c>
      <c r="G196" t="s">
        <v>9420</v>
      </c>
      <c r="H196">
        <v>27</v>
      </c>
      <c r="I196" t="s">
        <v>9167</v>
      </c>
      <c r="J196" t="s">
        <v>9167</v>
      </c>
      <c r="K196" t="s">
        <v>9167</v>
      </c>
    </row>
    <row r="197">
      <c r="A197">
        <v>321</v>
      </c>
      <c r="B197">
        <v>14</v>
      </c>
      <c r="C197">
        <v>0.5</v>
      </c>
      <c r="F197">
        <v>407</v>
      </c>
      <c r="G197" t="s">
        <v>9421</v>
      </c>
      <c r="H197">
        <v>27</v>
      </c>
      <c r="I197" t="s">
        <v>9167</v>
      </c>
      <c r="J197" t="s">
        <v>9167</v>
      </c>
      <c r="K197" t="s">
        <v>9167</v>
      </c>
    </row>
    <row r="198">
      <c r="A198">
        <v>322</v>
      </c>
      <c r="B198">
        <v>14</v>
      </c>
      <c r="C198">
        <v>0.5</v>
      </c>
      <c r="F198">
        <v>408</v>
      </c>
      <c r="G198" t="s">
        <v>9422</v>
      </c>
      <c r="H198">
        <v>12</v>
      </c>
      <c r="I198" t="s">
        <v>9167</v>
      </c>
      <c r="J198" t="s">
        <v>9167</v>
      </c>
      <c r="K198" t="s">
        <v>9167</v>
      </c>
    </row>
    <row r="199">
      <c r="A199">
        <v>322</v>
      </c>
      <c r="B199">
        <v>21</v>
      </c>
      <c r="C199">
        <v>0.5</v>
      </c>
      <c r="F199">
        <v>409</v>
      </c>
      <c r="G199" t="s">
        <v>9423</v>
      </c>
      <c r="H199">
        <v>28</v>
      </c>
      <c r="I199" t="s">
        <v>9167</v>
      </c>
      <c r="J199" t="s">
        <v>9167</v>
      </c>
      <c r="K199" t="s">
        <v>9167</v>
      </c>
    </row>
    <row r="200">
      <c r="A200">
        <v>331</v>
      </c>
      <c r="B200">
        <v>26</v>
      </c>
      <c r="C200">
        <v>1</v>
      </c>
      <c r="F200">
        <v>410</v>
      </c>
      <c r="G200" t="s">
        <v>9424</v>
      </c>
      <c r="H200">
        <v>21</v>
      </c>
      <c r="I200" t="s">
        <v>9167</v>
      </c>
      <c r="J200" t="s">
        <v>9167</v>
      </c>
      <c r="K200" t="s">
        <v>9167</v>
      </c>
    </row>
    <row r="201">
      <c r="A201">
        <v>332</v>
      </c>
      <c r="B201">
        <v>22</v>
      </c>
      <c r="C201">
        <v>1</v>
      </c>
      <c r="F201">
        <v>411</v>
      </c>
      <c r="G201" t="s">
        <v>9425</v>
      </c>
      <c r="H201">
        <v>21</v>
      </c>
      <c r="I201">
        <v>31</v>
      </c>
      <c r="J201" t="s">
        <v>9167</v>
      </c>
      <c r="K201" t="s">
        <v>9167</v>
      </c>
    </row>
    <row r="202">
      <c r="A202">
        <v>333</v>
      </c>
      <c r="B202">
        <v>22</v>
      </c>
      <c r="C202">
        <v>1</v>
      </c>
      <c r="F202">
        <v>412</v>
      </c>
      <c r="G202" t="s">
        <v>9426</v>
      </c>
      <c r="H202">
        <v>24</v>
      </c>
      <c r="I202">
        <v>31</v>
      </c>
      <c r="J202" t="s">
        <v>9167</v>
      </c>
      <c r="K202" t="s">
        <v>9167</v>
      </c>
    </row>
    <row r="203">
      <c r="A203">
        <v>334</v>
      </c>
      <c r="B203">
        <v>22</v>
      </c>
      <c r="C203">
        <v>1</v>
      </c>
      <c r="F203">
        <v>413</v>
      </c>
      <c r="G203" t="s">
        <v>9427</v>
      </c>
      <c r="H203">
        <v>24</v>
      </c>
      <c r="I203">
        <v>31</v>
      </c>
      <c r="J203" t="s">
        <v>9167</v>
      </c>
      <c r="K203" t="s">
        <v>9167</v>
      </c>
    </row>
    <row r="204">
      <c r="A204">
        <v>335</v>
      </c>
      <c r="B204">
        <v>28</v>
      </c>
      <c r="C204">
        <v>1</v>
      </c>
      <c r="F204">
        <v>414</v>
      </c>
      <c r="G204" t="s">
        <v>9428</v>
      </c>
      <c r="H204">
        <v>31</v>
      </c>
      <c r="I204" t="s">
        <v>9167</v>
      </c>
      <c r="J204" t="s">
        <v>9167</v>
      </c>
      <c r="K204" t="s">
        <v>9167</v>
      </c>
    </row>
    <row r="205">
      <c r="A205">
        <v>336</v>
      </c>
      <c r="B205">
        <v>28</v>
      </c>
      <c r="C205">
        <v>1</v>
      </c>
      <c r="F205">
        <v>415</v>
      </c>
      <c r="G205" t="s">
        <v>9429</v>
      </c>
      <c r="H205">
        <v>14</v>
      </c>
      <c r="I205">
        <v>21</v>
      </c>
      <c r="J205" t="s">
        <v>9167</v>
      </c>
      <c r="K205" t="s">
        <v>9167</v>
      </c>
    </row>
    <row r="206">
      <c r="A206">
        <v>337</v>
      </c>
      <c r="B206">
        <v>28</v>
      </c>
      <c r="C206">
        <v>1</v>
      </c>
      <c r="F206">
        <v>416</v>
      </c>
      <c r="G206" t="s">
        <v>9430</v>
      </c>
      <c r="H206">
        <v>21</v>
      </c>
      <c r="I206" t="s">
        <v>9167</v>
      </c>
      <c r="J206" t="s">
        <v>9167</v>
      </c>
      <c r="K206" t="s">
        <v>9167</v>
      </c>
    </row>
    <row r="207">
      <c r="A207">
        <v>338</v>
      </c>
      <c r="B207">
        <v>28</v>
      </c>
      <c r="C207">
        <v>1</v>
      </c>
      <c r="F207">
        <v>417</v>
      </c>
      <c r="G207" t="s">
        <v>9431</v>
      </c>
      <c r="H207">
        <v>21</v>
      </c>
      <c r="I207" t="s">
        <v>9167</v>
      </c>
      <c r="J207" t="s">
        <v>9167</v>
      </c>
      <c r="K207" t="s">
        <v>9167</v>
      </c>
    </row>
    <row r="208">
      <c r="A208">
        <v>401</v>
      </c>
      <c r="B208">
        <v>25</v>
      </c>
      <c r="C208">
        <v>1</v>
      </c>
      <c r="F208">
        <v>418</v>
      </c>
      <c r="G208" t="s">
        <v>9432</v>
      </c>
      <c r="H208">
        <v>12</v>
      </c>
      <c r="I208" t="s">
        <v>9167</v>
      </c>
      <c r="J208" t="s">
        <v>9167</v>
      </c>
      <c r="K208" t="s">
        <v>9167</v>
      </c>
    </row>
    <row r="209">
      <c r="A209">
        <v>402</v>
      </c>
      <c r="B209">
        <v>21</v>
      </c>
      <c r="C209">
        <v>1</v>
      </c>
      <c r="F209">
        <v>501</v>
      </c>
      <c r="G209" t="s">
        <v>9433</v>
      </c>
      <c r="H209">
        <v>9</v>
      </c>
      <c r="I209" t="s">
        <v>9167</v>
      </c>
      <c r="J209" t="s">
        <v>9167</v>
      </c>
      <c r="K209" t="s">
        <v>9167</v>
      </c>
    </row>
    <row r="210">
      <c r="A210">
        <v>403</v>
      </c>
      <c r="B210">
        <v>13</v>
      </c>
      <c r="C210">
        <v>1</v>
      </c>
      <c r="F210">
        <v>502</v>
      </c>
      <c r="G210" t="s">
        <v>9434</v>
      </c>
      <c r="H210">
        <v>9</v>
      </c>
      <c r="I210" t="s">
        <v>9167</v>
      </c>
      <c r="J210" t="s">
        <v>9167</v>
      </c>
      <c r="K210" t="s">
        <v>9167</v>
      </c>
    </row>
    <row r="211">
      <c r="A211">
        <v>404</v>
      </c>
      <c r="B211">
        <v>31</v>
      </c>
      <c r="C211">
        <v>1</v>
      </c>
      <c r="F211">
        <v>503</v>
      </c>
      <c r="G211" t="s">
        <v>9435</v>
      </c>
      <c r="H211">
        <v>9</v>
      </c>
      <c r="I211" t="s">
        <v>9167</v>
      </c>
      <c r="J211" t="s">
        <v>9167</v>
      </c>
      <c r="K211" t="s">
        <v>9167</v>
      </c>
    </row>
    <row r="212">
      <c r="A212">
        <v>405</v>
      </c>
      <c r="B212">
        <v>27</v>
      </c>
      <c r="C212">
        <v>1</v>
      </c>
      <c r="F212">
        <v>504</v>
      </c>
      <c r="G212" t="s">
        <v>9436</v>
      </c>
      <c r="H212">
        <v>9</v>
      </c>
      <c r="I212" t="s">
        <v>9167</v>
      </c>
      <c r="J212" t="s">
        <v>9167</v>
      </c>
      <c r="K212" t="s">
        <v>9167</v>
      </c>
    </row>
    <row r="213">
      <c r="A213">
        <v>406</v>
      </c>
      <c r="B213">
        <v>27</v>
      </c>
      <c r="C213">
        <v>1</v>
      </c>
      <c r="F213">
        <v>505</v>
      </c>
      <c r="G213" t="s">
        <v>9437</v>
      </c>
      <c r="H213">
        <v>9</v>
      </c>
      <c r="I213" t="s">
        <v>9167</v>
      </c>
      <c r="J213" t="s">
        <v>9167</v>
      </c>
      <c r="K213" t="s">
        <v>9167</v>
      </c>
    </row>
    <row r="214">
      <c r="A214">
        <v>407</v>
      </c>
      <c r="B214">
        <v>27</v>
      </c>
      <c r="C214">
        <v>1</v>
      </c>
      <c r="F214">
        <v>506</v>
      </c>
      <c r="G214" t="s">
        <v>9438</v>
      </c>
      <c r="H214">
        <v>9</v>
      </c>
      <c r="I214" t="s">
        <v>9167</v>
      </c>
      <c r="J214" t="s">
        <v>9167</v>
      </c>
      <c r="K214" t="s">
        <v>9167</v>
      </c>
    </row>
    <row r="215">
      <c r="A215">
        <v>408</v>
      </c>
      <c r="B215">
        <v>12</v>
      </c>
      <c r="C215">
        <v>1</v>
      </c>
      <c r="F215">
        <v>507</v>
      </c>
      <c r="G215" t="s">
        <v>9439</v>
      </c>
      <c r="H215">
        <v>9</v>
      </c>
      <c r="I215" t="s">
        <v>9167</v>
      </c>
      <c r="J215" t="s">
        <v>9167</v>
      </c>
      <c r="K215" t="s">
        <v>9167</v>
      </c>
    </row>
    <row r="216">
      <c r="A216">
        <v>409</v>
      </c>
      <c r="B216">
        <v>28</v>
      </c>
      <c r="C216">
        <v>1</v>
      </c>
      <c r="F216">
        <v>508</v>
      </c>
      <c r="G216" t="s">
        <v>9440</v>
      </c>
      <c r="H216">
        <v>9</v>
      </c>
      <c r="I216" t="s">
        <v>9167</v>
      </c>
      <c r="J216" t="s">
        <v>9167</v>
      </c>
      <c r="K216" t="s">
        <v>9167</v>
      </c>
    </row>
    <row r="217">
      <c r="A217">
        <v>410</v>
      </c>
      <c r="B217">
        <v>21</v>
      </c>
      <c r="C217">
        <v>1</v>
      </c>
      <c r="F217">
        <v>509</v>
      </c>
      <c r="G217" t="s">
        <v>9441</v>
      </c>
      <c r="H217">
        <v>9</v>
      </c>
      <c r="I217" t="s">
        <v>9167</v>
      </c>
      <c r="J217" t="s">
        <v>9167</v>
      </c>
      <c r="K217" t="s">
        <v>9167</v>
      </c>
    </row>
    <row r="218">
      <c r="A218">
        <v>411</v>
      </c>
      <c r="B218">
        <v>31</v>
      </c>
      <c r="C218">
        <v>0.5</v>
      </c>
      <c r="F218">
        <v>510</v>
      </c>
      <c r="G218" t="s">
        <v>9442</v>
      </c>
      <c r="H218">
        <v>10</v>
      </c>
      <c r="I218">
        <v>21</v>
      </c>
      <c r="J218" t="s">
        <v>9167</v>
      </c>
      <c r="K218" t="s">
        <v>9167</v>
      </c>
    </row>
    <row r="219">
      <c r="A219">
        <v>411</v>
      </c>
      <c r="B219">
        <v>21</v>
      </c>
      <c r="C219">
        <v>0.5</v>
      </c>
      <c r="F219">
        <v>511</v>
      </c>
      <c r="G219" t="s">
        <v>9443</v>
      </c>
      <c r="H219">
        <v>10</v>
      </c>
      <c r="I219">
        <v>21</v>
      </c>
      <c r="J219" t="s">
        <v>9167</v>
      </c>
      <c r="K219" t="s">
        <v>9167</v>
      </c>
    </row>
    <row r="220">
      <c r="A220">
        <v>412</v>
      </c>
      <c r="B220">
        <v>31</v>
      </c>
      <c r="C220">
        <v>0.5</v>
      </c>
      <c r="F220">
        <v>512</v>
      </c>
      <c r="G220" t="s">
        <v>9444</v>
      </c>
      <c r="H220">
        <v>10</v>
      </c>
      <c r="I220">
        <v>21</v>
      </c>
      <c r="J220" t="s">
        <v>9167</v>
      </c>
      <c r="K220" t="s">
        <v>9167</v>
      </c>
    </row>
    <row r="221">
      <c r="A221">
        <v>412</v>
      </c>
      <c r="B221">
        <v>24</v>
      </c>
      <c r="C221">
        <v>0.5</v>
      </c>
      <c r="F221">
        <v>521</v>
      </c>
      <c r="G221" t="s">
        <v>9445</v>
      </c>
      <c r="H221">
        <v>21</v>
      </c>
      <c r="I221" t="s">
        <v>9167</v>
      </c>
      <c r="J221" t="s">
        <v>9167</v>
      </c>
      <c r="K221" t="s">
        <v>9167</v>
      </c>
    </row>
    <row r="222">
      <c r="A222">
        <v>413</v>
      </c>
      <c r="B222">
        <v>24</v>
      </c>
      <c r="C222">
        <v>0.5</v>
      </c>
      <c r="F222">
        <v>601</v>
      </c>
      <c r="G222" t="s">
        <v>9446</v>
      </c>
      <c r="H222">
        <v>19</v>
      </c>
      <c r="I222">
        <v>20</v>
      </c>
      <c r="J222" t="s">
        <v>9167</v>
      </c>
      <c r="K222" t="s">
        <v>9167</v>
      </c>
    </row>
    <row r="223">
      <c r="A223">
        <v>413</v>
      </c>
      <c r="B223">
        <v>31</v>
      </c>
      <c r="C223">
        <v>0.5</v>
      </c>
      <c r="F223">
        <v>602</v>
      </c>
      <c r="G223" t="s">
        <v>9447</v>
      </c>
      <c r="H223">
        <v>25</v>
      </c>
      <c r="I223" t="s">
        <v>9167</v>
      </c>
      <c r="J223" t="s">
        <v>9167</v>
      </c>
      <c r="K223" t="s">
        <v>9167</v>
      </c>
    </row>
    <row r="224">
      <c r="A224">
        <v>414</v>
      </c>
      <c r="B224">
        <v>31</v>
      </c>
      <c r="C224">
        <v>1</v>
      </c>
      <c r="F224">
        <v>603</v>
      </c>
      <c r="G224" t="s">
        <v>9448</v>
      </c>
      <c r="H224">
        <v>19</v>
      </c>
      <c r="I224">
        <v>20</v>
      </c>
      <c r="J224" t="s">
        <v>9167</v>
      </c>
      <c r="K224" t="s">
        <v>9167</v>
      </c>
    </row>
    <row r="225">
      <c r="A225">
        <v>415</v>
      </c>
      <c r="B225">
        <v>14</v>
      </c>
      <c r="C225">
        <v>0.5</v>
      </c>
      <c r="F225">
        <v>604</v>
      </c>
      <c r="G225" t="s">
        <v>9449</v>
      </c>
      <c r="H225">
        <v>17</v>
      </c>
      <c r="I225">
        <v>19</v>
      </c>
      <c r="J225">
        <v>20</v>
      </c>
      <c r="K225">
        <v>21</v>
      </c>
    </row>
    <row r="226">
      <c r="A226">
        <v>415</v>
      </c>
      <c r="B226">
        <v>21</v>
      </c>
      <c r="C226">
        <v>0.5</v>
      </c>
      <c r="F226">
        <v>605</v>
      </c>
      <c r="G226" t="s">
        <v>9450</v>
      </c>
      <c r="H226">
        <v>25</v>
      </c>
      <c r="I226" t="s">
        <v>9167</v>
      </c>
      <c r="J226" t="s">
        <v>9167</v>
      </c>
      <c r="K226" t="s">
        <v>9167</v>
      </c>
    </row>
    <row r="227">
      <c r="A227">
        <v>416</v>
      </c>
      <c r="B227">
        <v>21</v>
      </c>
      <c r="C227">
        <v>1</v>
      </c>
      <c r="F227">
        <v>606</v>
      </c>
      <c r="G227" t="s">
        <v>9451</v>
      </c>
      <c r="H227">
        <v>30</v>
      </c>
      <c r="I227" t="s">
        <v>9167</v>
      </c>
      <c r="J227" t="s">
        <v>9167</v>
      </c>
      <c r="K227" t="s">
        <v>9167</v>
      </c>
    </row>
    <row r="228">
      <c r="A228">
        <v>417</v>
      </c>
      <c r="B228">
        <v>21</v>
      </c>
      <c r="C228">
        <v>1</v>
      </c>
      <c r="F228">
        <v>607</v>
      </c>
      <c r="G228" t="s">
        <v>9452</v>
      </c>
      <c r="H228">
        <v>33</v>
      </c>
      <c r="I228" t="s">
        <v>9167</v>
      </c>
      <c r="J228" t="s">
        <v>9167</v>
      </c>
      <c r="K228" t="s">
        <v>9167</v>
      </c>
    </row>
    <row r="229">
      <c r="A229">
        <v>418</v>
      </c>
      <c r="B229">
        <v>12</v>
      </c>
      <c r="C229">
        <v>1</v>
      </c>
      <c r="F229">
        <v>608</v>
      </c>
      <c r="G229" t="s">
        <v>9453</v>
      </c>
      <c r="H229">
        <v>22</v>
      </c>
      <c r="I229" t="s">
        <v>9167</v>
      </c>
      <c r="J229" t="s">
        <v>9167</v>
      </c>
      <c r="K229" t="s">
        <v>9167</v>
      </c>
    </row>
    <row r="230">
      <c r="A230">
        <v>501</v>
      </c>
      <c r="B230">
        <v>9</v>
      </c>
      <c r="C230">
        <v>1</v>
      </c>
      <c r="F230">
        <v>609</v>
      </c>
      <c r="G230" t="s">
        <v>9454</v>
      </c>
      <c r="H230">
        <v>22</v>
      </c>
      <c r="I230" t="s">
        <v>9167</v>
      </c>
      <c r="J230" t="s">
        <v>9167</v>
      </c>
      <c r="K230" t="s">
        <v>9167</v>
      </c>
    </row>
    <row r="231">
      <c r="A231">
        <v>502</v>
      </c>
      <c r="B231">
        <v>9</v>
      </c>
      <c r="C231">
        <v>1</v>
      </c>
      <c r="F231">
        <v>610</v>
      </c>
      <c r="G231" t="s">
        <v>9455</v>
      </c>
      <c r="H231">
        <v>22</v>
      </c>
      <c r="I231" t="s">
        <v>9167</v>
      </c>
      <c r="J231" t="s">
        <v>9167</v>
      </c>
      <c r="K231" t="s">
        <v>9167</v>
      </c>
    </row>
    <row r="232">
      <c r="A232">
        <v>503</v>
      </c>
      <c r="B232">
        <v>9</v>
      </c>
      <c r="C232">
        <v>1</v>
      </c>
      <c r="F232">
        <v>611</v>
      </c>
      <c r="G232" t="s">
        <v>9456</v>
      </c>
      <c r="H232">
        <v>22</v>
      </c>
      <c r="I232" t="s">
        <v>9167</v>
      </c>
      <c r="J232" t="s">
        <v>9167</v>
      </c>
      <c r="K232" t="s">
        <v>9167</v>
      </c>
    </row>
    <row r="233">
      <c r="A233">
        <v>504</v>
      </c>
      <c r="B233">
        <v>9</v>
      </c>
      <c r="C233">
        <v>1</v>
      </c>
      <c r="F233">
        <v>612</v>
      </c>
      <c r="G233" t="s">
        <v>9457</v>
      </c>
      <c r="H233">
        <v>11</v>
      </c>
      <c r="I233" t="s">
        <v>9167</v>
      </c>
      <c r="J233" t="s">
        <v>9167</v>
      </c>
      <c r="K233" t="s">
        <v>9167</v>
      </c>
    </row>
    <row r="234">
      <c r="A234">
        <v>505</v>
      </c>
      <c r="B234">
        <v>9</v>
      </c>
      <c r="C234">
        <v>1</v>
      </c>
      <c r="F234">
        <v>613</v>
      </c>
      <c r="G234" t="s">
        <v>9458</v>
      </c>
      <c r="H234">
        <v>11</v>
      </c>
      <c r="I234">
        <v>21</v>
      </c>
      <c r="J234" t="s">
        <v>9167</v>
      </c>
      <c r="K234" t="s">
        <v>9167</v>
      </c>
    </row>
    <row r="235">
      <c r="A235">
        <v>506</v>
      </c>
      <c r="B235">
        <v>9</v>
      </c>
      <c r="C235">
        <v>1</v>
      </c>
      <c r="F235">
        <v>614</v>
      </c>
      <c r="G235" t="s">
        <v>9459</v>
      </c>
      <c r="H235">
        <v>25</v>
      </c>
      <c r="I235" t="s">
        <v>9167</v>
      </c>
      <c r="J235" t="s">
        <v>9167</v>
      </c>
      <c r="K235" t="s">
        <v>9167</v>
      </c>
    </row>
    <row r="236">
      <c r="A236">
        <v>507</v>
      </c>
      <c r="B236">
        <v>9</v>
      </c>
      <c r="C236">
        <v>1</v>
      </c>
      <c r="F236">
        <v>615</v>
      </c>
      <c r="G236" t="s">
        <v>9460</v>
      </c>
      <c r="H236">
        <v>21</v>
      </c>
      <c r="I236" t="s">
        <v>9167</v>
      </c>
      <c r="J236" t="s">
        <v>9167</v>
      </c>
      <c r="K236" t="s">
        <v>9167</v>
      </c>
    </row>
    <row r="237">
      <c r="A237">
        <v>508</v>
      </c>
      <c r="B237">
        <v>9</v>
      </c>
      <c r="C237">
        <v>1</v>
      </c>
      <c r="F237">
        <v>616</v>
      </c>
      <c r="G237" t="s">
        <v>9461</v>
      </c>
      <c r="H237">
        <v>21</v>
      </c>
      <c r="I237" t="s">
        <v>9167</v>
      </c>
      <c r="J237" t="s">
        <v>9167</v>
      </c>
      <c r="K237" t="s">
        <v>9167</v>
      </c>
    </row>
    <row r="238">
      <c r="A238">
        <v>509</v>
      </c>
      <c r="B238">
        <v>9</v>
      </c>
      <c r="C238">
        <v>1</v>
      </c>
      <c r="F238">
        <v>617</v>
      </c>
      <c r="G238" t="s">
        <v>9462</v>
      </c>
      <c r="H238">
        <v>25</v>
      </c>
      <c r="I238" t="s">
        <v>9167</v>
      </c>
      <c r="J238" t="s">
        <v>9167</v>
      </c>
      <c r="K238" t="s">
        <v>9167</v>
      </c>
    </row>
    <row r="239">
      <c r="A239">
        <v>510</v>
      </c>
      <c r="B239">
        <v>21</v>
      </c>
      <c r="C239">
        <v>0.5</v>
      </c>
      <c r="F239">
        <v>618</v>
      </c>
      <c r="G239" t="s">
        <v>9463</v>
      </c>
      <c r="H239">
        <v>16</v>
      </c>
      <c r="I239">
        <v>17</v>
      </c>
      <c r="J239">
        <v>21</v>
      </c>
      <c r="K239" t="s">
        <v>9167</v>
      </c>
    </row>
    <row r="240">
      <c r="A240">
        <v>510</v>
      </c>
      <c r="B240">
        <v>10</v>
      </c>
      <c r="C240">
        <v>0.5</v>
      </c>
      <c r="F240">
        <v>619</v>
      </c>
      <c r="G240" t="s">
        <v>9464</v>
      </c>
      <c r="H240">
        <v>17</v>
      </c>
      <c r="I240">
        <v>21</v>
      </c>
      <c r="J240" t="s">
        <v>9167</v>
      </c>
      <c r="K240" t="s">
        <v>9167</v>
      </c>
    </row>
    <row r="241">
      <c r="A241">
        <v>511</v>
      </c>
      <c r="B241">
        <v>21</v>
      </c>
      <c r="C241">
        <v>0.5</v>
      </c>
      <c r="F241">
        <v>620</v>
      </c>
      <c r="G241" t="s">
        <v>9465</v>
      </c>
      <c r="H241">
        <v>17</v>
      </c>
      <c r="I241">
        <v>21</v>
      </c>
      <c r="J241" t="s">
        <v>9167</v>
      </c>
      <c r="K241" t="s">
        <v>9167</v>
      </c>
    </row>
    <row r="242">
      <c r="A242">
        <v>511</v>
      </c>
      <c r="B242">
        <v>10</v>
      </c>
      <c r="C242">
        <v>0.5</v>
      </c>
      <c r="F242">
        <v>621</v>
      </c>
      <c r="G242" t="s">
        <v>9466</v>
      </c>
      <c r="H242">
        <v>17</v>
      </c>
      <c r="I242">
        <v>21</v>
      </c>
      <c r="J242" t="s">
        <v>9167</v>
      </c>
      <c r="K242" t="s">
        <v>9167</v>
      </c>
    </row>
    <row r="243">
      <c r="A243">
        <v>512</v>
      </c>
      <c r="B243">
        <v>10</v>
      </c>
      <c r="C243">
        <v>0.5</v>
      </c>
      <c r="F243">
        <v>622</v>
      </c>
      <c r="G243" t="s">
        <v>9467</v>
      </c>
      <c r="H243">
        <v>17</v>
      </c>
      <c r="I243">
        <v>21</v>
      </c>
      <c r="J243" t="s">
        <v>9167</v>
      </c>
      <c r="K243" t="s">
        <v>9167</v>
      </c>
    </row>
    <row r="244">
      <c r="A244">
        <v>512</v>
      </c>
      <c r="B244">
        <v>21</v>
      </c>
      <c r="C244">
        <v>0.5</v>
      </c>
      <c r="F244">
        <v>623</v>
      </c>
      <c r="G244" t="s">
        <v>9468</v>
      </c>
      <c r="H244">
        <v>24</v>
      </c>
      <c r="I244" t="s">
        <v>9167</v>
      </c>
      <c r="J244" t="s">
        <v>9167</v>
      </c>
      <c r="K244" t="s">
        <v>9167</v>
      </c>
    </row>
    <row r="245">
      <c r="A245">
        <v>521</v>
      </c>
      <c r="B245">
        <v>21</v>
      </c>
      <c r="C245">
        <v>1</v>
      </c>
      <c r="F245">
        <v>624</v>
      </c>
      <c r="G245" t="s">
        <v>9469</v>
      </c>
      <c r="H245">
        <v>24</v>
      </c>
      <c r="I245" t="s">
        <v>9167</v>
      </c>
      <c r="J245" t="s">
        <v>9167</v>
      </c>
      <c r="K245" t="s">
        <v>9167</v>
      </c>
    </row>
    <row r="246">
      <c r="A246">
        <v>601</v>
      </c>
      <c r="B246">
        <v>20</v>
      </c>
      <c r="C246">
        <v>0.5</v>
      </c>
      <c r="F246">
        <v>625</v>
      </c>
      <c r="G246" t="s">
        <v>9470</v>
      </c>
      <c r="H246">
        <v>17</v>
      </c>
      <c r="I246">
        <v>21</v>
      </c>
      <c r="J246" t="s">
        <v>9167</v>
      </c>
      <c r="K246" t="s">
        <v>9167</v>
      </c>
    </row>
    <row r="247">
      <c r="A247">
        <v>601</v>
      </c>
      <c r="B247">
        <v>19</v>
      </c>
      <c r="C247">
        <v>0.5</v>
      </c>
      <c r="F247">
        <v>626</v>
      </c>
      <c r="G247" t="s">
        <v>9471</v>
      </c>
      <c r="H247">
        <v>31</v>
      </c>
      <c r="I247" t="s">
        <v>9167</v>
      </c>
      <c r="J247" t="s">
        <v>9167</v>
      </c>
      <c r="K247" t="s">
        <v>9167</v>
      </c>
    </row>
    <row r="248">
      <c r="A248">
        <v>602</v>
      </c>
      <c r="B248">
        <v>25</v>
      </c>
      <c r="C248">
        <v>1</v>
      </c>
      <c r="F248">
        <v>627</v>
      </c>
      <c r="G248" t="s">
        <v>9472</v>
      </c>
      <c r="H248">
        <v>32</v>
      </c>
      <c r="I248" t="s">
        <v>9167</v>
      </c>
      <c r="J248" t="s">
        <v>9167</v>
      </c>
      <c r="K248" t="s">
        <v>9167</v>
      </c>
    </row>
    <row r="249">
      <c r="A249">
        <v>603</v>
      </c>
      <c r="B249">
        <v>19</v>
      </c>
      <c r="C249">
        <v>0.5</v>
      </c>
      <c r="F249">
        <v>628</v>
      </c>
      <c r="G249" t="s">
        <v>9473</v>
      </c>
      <c r="H249">
        <v>27</v>
      </c>
      <c r="I249" t="s">
        <v>9167</v>
      </c>
      <c r="J249" t="s">
        <v>9167</v>
      </c>
      <c r="K249" t="s">
        <v>9167</v>
      </c>
    </row>
    <row r="250">
      <c r="A250">
        <v>603</v>
      </c>
      <c r="B250">
        <v>20</v>
      </c>
      <c r="C250">
        <v>0.5</v>
      </c>
      <c r="F250">
        <v>629</v>
      </c>
      <c r="G250" t="s">
        <v>9474</v>
      </c>
      <c r="H250">
        <v>27</v>
      </c>
      <c r="I250" t="s">
        <v>9167</v>
      </c>
      <c r="J250" t="s">
        <v>9167</v>
      </c>
      <c r="K250" t="s">
        <v>9167</v>
      </c>
    </row>
    <row r="251">
      <c r="A251">
        <v>604</v>
      </c>
      <c r="B251">
        <v>20</v>
      </c>
      <c r="C251">
        <v>0.25</v>
      </c>
      <c r="F251">
        <v>630</v>
      </c>
      <c r="G251" t="s">
        <v>9475</v>
      </c>
      <c r="H251">
        <v>27</v>
      </c>
      <c r="I251" t="s">
        <v>9167</v>
      </c>
      <c r="J251" t="s">
        <v>9167</v>
      </c>
      <c r="K251" t="s">
        <v>9167</v>
      </c>
    </row>
    <row r="252">
      <c r="A252">
        <v>604</v>
      </c>
      <c r="B252">
        <v>17</v>
      </c>
      <c r="C252">
        <v>0.25</v>
      </c>
      <c r="F252">
        <v>631</v>
      </c>
      <c r="G252" t="s">
        <v>9476</v>
      </c>
      <c r="H252">
        <v>27</v>
      </c>
      <c r="I252">
        <v>31</v>
      </c>
      <c r="J252" t="s">
        <v>9167</v>
      </c>
      <c r="K252" t="s">
        <v>9167</v>
      </c>
    </row>
    <row r="253">
      <c r="A253">
        <v>604</v>
      </c>
      <c r="B253">
        <v>19</v>
      </c>
      <c r="C253">
        <v>0.25</v>
      </c>
      <c r="F253">
        <v>632</v>
      </c>
      <c r="G253" t="s">
        <v>9477</v>
      </c>
      <c r="H253">
        <v>31</v>
      </c>
      <c r="I253" t="s">
        <v>9167</v>
      </c>
      <c r="J253" t="s">
        <v>9167</v>
      </c>
      <c r="K253" t="s">
        <v>9167</v>
      </c>
    </row>
    <row r="254">
      <c r="A254">
        <v>604</v>
      </c>
      <c r="B254">
        <v>21</v>
      </c>
      <c r="C254">
        <v>0.25</v>
      </c>
      <c r="F254">
        <v>633</v>
      </c>
      <c r="G254" t="s">
        <v>9478</v>
      </c>
      <c r="H254">
        <v>24</v>
      </c>
      <c r="I254" t="s">
        <v>9167</v>
      </c>
      <c r="J254" t="s">
        <v>9167</v>
      </c>
      <c r="K254" t="s">
        <v>9167</v>
      </c>
    </row>
    <row r="255">
      <c r="A255">
        <v>605</v>
      </c>
      <c r="B255">
        <v>25</v>
      </c>
      <c r="C255">
        <v>1</v>
      </c>
      <c r="F255">
        <v>634</v>
      </c>
      <c r="G255" t="s">
        <v>9479</v>
      </c>
      <c r="H255">
        <v>21</v>
      </c>
      <c r="I255" t="s">
        <v>9167</v>
      </c>
      <c r="J255" t="s">
        <v>9167</v>
      </c>
      <c r="K255" t="s">
        <v>9167</v>
      </c>
    </row>
    <row r="256">
      <c r="A256">
        <v>606</v>
      </c>
      <c r="B256">
        <v>30</v>
      </c>
      <c r="C256">
        <v>1</v>
      </c>
      <c r="F256">
        <v>635</v>
      </c>
      <c r="G256" t="s">
        <v>9480</v>
      </c>
      <c r="H256">
        <v>21</v>
      </c>
      <c r="I256" t="s">
        <v>9167</v>
      </c>
      <c r="J256" t="s">
        <v>9167</v>
      </c>
      <c r="K256" t="s">
        <v>9167</v>
      </c>
    </row>
    <row r="257">
      <c r="A257">
        <v>607</v>
      </c>
      <c r="B257">
        <v>33</v>
      </c>
      <c r="C257">
        <v>1</v>
      </c>
      <c r="F257">
        <v>636</v>
      </c>
      <c r="G257" t="s">
        <v>9481</v>
      </c>
      <c r="H257">
        <v>25</v>
      </c>
      <c r="I257" t="s">
        <v>9167</v>
      </c>
      <c r="J257" t="s">
        <v>9167</v>
      </c>
      <c r="K257" t="s">
        <v>9167</v>
      </c>
    </row>
    <row r="258">
      <c r="A258">
        <v>608</v>
      </c>
      <c r="B258">
        <v>22</v>
      </c>
      <c r="C258">
        <v>1</v>
      </c>
      <c r="F258">
        <v>637</v>
      </c>
      <c r="G258" t="s">
        <v>9482</v>
      </c>
      <c r="H258">
        <v>21</v>
      </c>
      <c r="I258" t="s">
        <v>9167</v>
      </c>
      <c r="J258" t="s">
        <v>9167</v>
      </c>
      <c r="K258" t="s">
        <v>9167</v>
      </c>
    </row>
    <row r="259">
      <c r="A259">
        <v>609</v>
      </c>
      <c r="B259">
        <v>22</v>
      </c>
      <c r="C259">
        <v>1</v>
      </c>
      <c r="F259">
        <v>638</v>
      </c>
      <c r="G259" t="s">
        <v>9483</v>
      </c>
      <c r="H259">
        <v>21</v>
      </c>
      <c r="I259" t="s">
        <v>9167</v>
      </c>
      <c r="J259" t="s">
        <v>9167</v>
      </c>
      <c r="K259" t="s">
        <v>9167</v>
      </c>
    </row>
    <row r="260">
      <c r="A260">
        <v>610</v>
      </c>
      <c r="B260">
        <v>22</v>
      </c>
      <c r="C260">
        <v>1</v>
      </c>
      <c r="F260">
        <v>639</v>
      </c>
      <c r="G260" t="s">
        <v>9484</v>
      </c>
      <c r="H260">
        <v>12</v>
      </c>
      <c r="I260" t="s">
        <v>9167</v>
      </c>
      <c r="J260" t="s">
        <v>9167</v>
      </c>
      <c r="K260" t="s">
        <v>9167</v>
      </c>
    </row>
    <row r="261">
      <c r="A261">
        <v>611</v>
      </c>
      <c r="B261">
        <v>22</v>
      </c>
      <c r="C261">
        <v>1</v>
      </c>
      <c r="F261">
        <v>640</v>
      </c>
      <c r="G261" t="s">
        <v>9485</v>
      </c>
      <c r="H261">
        <v>12</v>
      </c>
      <c r="I261" t="s">
        <v>9167</v>
      </c>
      <c r="J261" t="s">
        <v>9167</v>
      </c>
      <c r="K261" t="s">
        <v>9167</v>
      </c>
    </row>
    <row r="262">
      <c r="A262">
        <v>612</v>
      </c>
      <c r="B262">
        <v>11</v>
      </c>
      <c r="C262">
        <v>1</v>
      </c>
      <c r="F262">
        <v>641</v>
      </c>
      <c r="G262" t="s">
        <v>9486</v>
      </c>
      <c r="H262">
        <v>35</v>
      </c>
      <c r="I262" t="s">
        <v>9167</v>
      </c>
      <c r="J262" t="s">
        <v>9167</v>
      </c>
      <c r="K262" t="s">
        <v>9167</v>
      </c>
    </row>
    <row r="263">
      <c r="A263">
        <v>613</v>
      </c>
      <c r="B263">
        <v>21</v>
      </c>
      <c r="C263">
        <v>0.5</v>
      </c>
      <c r="F263">
        <v>642</v>
      </c>
      <c r="G263" t="s">
        <v>9487</v>
      </c>
      <c r="H263">
        <v>33</v>
      </c>
      <c r="I263" t="s">
        <v>9167</v>
      </c>
      <c r="J263" t="s">
        <v>9167</v>
      </c>
      <c r="K263" t="s">
        <v>9167</v>
      </c>
    </row>
    <row r="264">
      <c r="A264">
        <v>613</v>
      </c>
      <c r="B264">
        <v>11</v>
      </c>
      <c r="C264">
        <v>0.5</v>
      </c>
      <c r="F264">
        <v>643</v>
      </c>
      <c r="G264" t="s">
        <v>9488</v>
      </c>
      <c r="H264">
        <v>33</v>
      </c>
      <c r="I264" t="s">
        <v>9167</v>
      </c>
      <c r="J264" t="s">
        <v>9167</v>
      </c>
      <c r="K264" t="s">
        <v>9167</v>
      </c>
    </row>
    <row r="265">
      <c r="A265">
        <v>614</v>
      </c>
      <c r="B265">
        <v>25</v>
      </c>
      <c r="C265">
        <v>1</v>
      </c>
      <c r="F265">
        <v>644</v>
      </c>
      <c r="G265" t="s">
        <v>9489</v>
      </c>
      <c r="H265">
        <v>26</v>
      </c>
      <c r="I265" t="s">
        <v>9167</v>
      </c>
      <c r="J265" t="s">
        <v>9167</v>
      </c>
      <c r="K265" t="s">
        <v>9167</v>
      </c>
    </row>
    <row r="266">
      <c r="A266">
        <v>615</v>
      </c>
      <c r="B266">
        <v>21</v>
      </c>
      <c r="C266">
        <v>1</v>
      </c>
      <c r="F266">
        <v>645</v>
      </c>
      <c r="G266" t="s">
        <v>9490</v>
      </c>
      <c r="H266">
        <v>21</v>
      </c>
      <c r="I266" t="s">
        <v>9167</v>
      </c>
      <c r="J266" t="s">
        <v>9167</v>
      </c>
      <c r="K266" t="s">
        <v>9167</v>
      </c>
    </row>
    <row r="267">
      <c r="A267">
        <v>616</v>
      </c>
      <c r="B267">
        <v>21</v>
      </c>
      <c r="C267">
        <v>1</v>
      </c>
      <c r="F267">
        <v>646</v>
      </c>
      <c r="G267" t="s">
        <v>9491</v>
      </c>
      <c r="H267">
        <v>17</v>
      </c>
      <c r="I267">
        <v>21</v>
      </c>
      <c r="J267" t="s">
        <v>9167</v>
      </c>
      <c r="K267" t="s">
        <v>9167</v>
      </c>
    </row>
    <row r="268">
      <c r="A268">
        <v>617</v>
      </c>
      <c r="B268">
        <v>25</v>
      </c>
      <c r="C268">
        <v>1</v>
      </c>
      <c r="F268">
        <v>647</v>
      </c>
      <c r="G268" t="s">
        <v>9492</v>
      </c>
      <c r="H268">
        <v>10</v>
      </c>
      <c r="I268">
        <v>11</v>
      </c>
      <c r="J268">
        <v>16</v>
      </c>
      <c r="K268">
        <v>21</v>
      </c>
    </row>
    <row r="269">
      <c r="A269">
        <v>618</v>
      </c>
      <c r="B269">
        <v>21</v>
      </c>
      <c r="C269">
        <v>0.33</v>
      </c>
      <c r="F269">
        <v>648</v>
      </c>
      <c r="G269" t="s">
        <v>9493</v>
      </c>
      <c r="H269">
        <v>29</v>
      </c>
      <c r="I269">
        <v>30</v>
      </c>
      <c r="J269" t="s">
        <v>9167</v>
      </c>
      <c r="K269" t="s">
        <v>9167</v>
      </c>
    </row>
    <row r="270">
      <c r="A270">
        <v>618</v>
      </c>
      <c r="B270">
        <v>16</v>
      </c>
      <c r="C270">
        <v>0.33</v>
      </c>
      <c r="F270">
        <v>649</v>
      </c>
      <c r="G270" t="s">
        <v>9494</v>
      </c>
      <c r="H270">
        <v>32</v>
      </c>
      <c r="I270" t="s">
        <v>9167</v>
      </c>
      <c r="J270" t="s">
        <v>9167</v>
      </c>
      <c r="K270" t="s">
        <v>9167</v>
      </c>
    </row>
    <row r="271">
      <c r="A271">
        <v>618</v>
      </c>
      <c r="B271">
        <v>17</v>
      </c>
      <c r="C271">
        <v>0.33</v>
      </c>
      <c r="F271">
        <v>650</v>
      </c>
      <c r="G271" t="s">
        <v>9495</v>
      </c>
      <c r="H271">
        <v>29</v>
      </c>
      <c r="I271" t="s">
        <v>9167</v>
      </c>
      <c r="J271" t="s">
        <v>9167</v>
      </c>
      <c r="K271" t="s">
        <v>9167</v>
      </c>
    </row>
    <row r="272">
      <c r="A272">
        <v>619</v>
      </c>
      <c r="B272">
        <v>21</v>
      </c>
      <c r="C272">
        <v>0.5</v>
      </c>
      <c r="F272">
        <v>651</v>
      </c>
      <c r="G272" t="s">
        <v>9496</v>
      </c>
      <c r="H272">
        <v>29</v>
      </c>
      <c r="I272">
        <v>34</v>
      </c>
      <c r="J272" t="s">
        <v>9167</v>
      </c>
      <c r="K272" t="s">
        <v>9167</v>
      </c>
    </row>
    <row r="273">
      <c r="A273">
        <v>619</v>
      </c>
      <c r="B273">
        <v>17</v>
      </c>
      <c r="C273">
        <v>0.5</v>
      </c>
      <c r="F273">
        <v>652</v>
      </c>
      <c r="G273" t="s">
        <v>9497</v>
      </c>
      <c r="H273">
        <v>32</v>
      </c>
      <c r="I273" t="s">
        <v>9167</v>
      </c>
      <c r="J273" t="s">
        <v>9167</v>
      </c>
      <c r="K273" t="s">
        <v>9167</v>
      </c>
    </row>
    <row r="274">
      <c r="A274">
        <v>620</v>
      </c>
      <c r="B274">
        <v>17</v>
      </c>
      <c r="C274">
        <v>0.5</v>
      </c>
      <c r="F274">
        <v>653</v>
      </c>
      <c r="G274" t="s">
        <v>9498</v>
      </c>
      <c r="H274">
        <v>31</v>
      </c>
      <c r="I274" t="s">
        <v>9167</v>
      </c>
      <c r="J274" t="s">
        <v>9167</v>
      </c>
      <c r="K274" t="s">
        <v>9167</v>
      </c>
    </row>
    <row r="275">
      <c r="A275">
        <v>620</v>
      </c>
      <c r="B275">
        <v>21</v>
      </c>
      <c r="C275">
        <v>0.5</v>
      </c>
      <c r="F275">
        <v>661</v>
      </c>
      <c r="G275" t="s">
        <v>9499</v>
      </c>
      <c r="H275">
        <v>33</v>
      </c>
      <c r="I275" t="s">
        <v>9167</v>
      </c>
      <c r="J275" t="s">
        <v>9167</v>
      </c>
      <c r="K275" t="s">
        <v>9167</v>
      </c>
    </row>
    <row r="276">
      <c r="A276">
        <v>621</v>
      </c>
      <c r="B276">
        <v>17</v>
      </c>
      <c r="C276">
        <v>0.5</v>
      </c>
      <c r="F276">
        <v>662</v>
      </c>
      <c r="G276" t="s">
        <v>9500</v>
      </c>
      <c r="H276">
        <v>12</v>
      </c>
      <c r="I276">
        <v>21</v>
      </c>
      <c r="J276" t="s">
        <v>9167</v>
      </c>
      <c r="K276" t="s">
        <v>9167</v>
      </c>
    </row>
    <row r="277">
      <c r="A277">
        <v>621</v>
      </c>
      <c r="B277">
        <v>21</v>
      </c>
      <c r="C277">
        <v>0.5</v>
      </c>
      <c r="F277">
        <v>663</v>
      </c>
      <c r="G277" t="s">
        <v>9501</v>
      </c>
      <c r="H277">
        <v>33</v>
      </c>
      <c r="I277" t="s">
        <v>9167</v>
      </c>
      <c r="J277" t="s">
        <v>9167</v>
      </c>
      <c r="K277" t="s">
        <v>9167</v>
      </c>
    </row>
    <row r="278">
      <c r="A278">
        <v>622</v>
      </c>
      <c r="B278">
        <v>17</v>
      </c>
      <c r="C278">
        <v>0.5</v>
      </c>
      <c r="F278">
        <v>664</v>
      </c>
      <c r="G278" t="s">
        <v>9502</v>
      </c>
      <c r="H278">
        <v>33</v>
      </c>
      <c r="I278" t="s">
        <v>9167</v>
      </c>
      <c r="J278" t="s">
        <v>9167</v>
      </c>
      <c r="K278" t="s">
        <v>9167</v>
      </c>
    </row>
    <row r="279">
      <c r="A279">
        <v>622</v>
      </c>
      <c r="B279">
        <v>21</v>
      </c>
      <c r="C279">
        <v>0.5</v>
      </c>
      <c r="F279">
        <v>665</v>
      </c>
      <c r="G279" t="s">
        <v>9503</v>
      </c>
      <c r="H279">
        <v>12</v>
      </c>
      <c r="I279">
        <v>21</v>
      </c>
      <c r="J279" t="s">
        <v>9167</v>
      </c>
      <c r="K279" t="s">
        <v>9167</v>
      </c>
    </row>
    <row r="280">
      <c r="A280">
        <v>623</v>
      </c>
      <c r="B280">
        <v>24</v>
      </c>
      <c r="C280">
        <v>1</v>
      </c>
      <c r="F280">
        <v>666</v>
      </c>
      <c r="G280" t="s">
        <v>9504</v>
      </c>
      <c r="H280">
        <v>33</v>
      </c>
      <c r="I280" t="s">
        <v>9167</v>
      </c>
      <c r="J280" t="s">
        <v>9167</v>
      </c>
      <c r="K280" t="s">
        <v>9167</v>
      </c>
    </row>
    <row r="281">
      <c r="A281">
        <v>624</v>
      </c>
      <c r="B281">
        <v>24</v>
      </c>
      <c r="C281">
        <v>1</v>
      </c>
      <c r="F281">
        <v>667</v>
      </c>
      <c r="G281" t="s">
        <v>9505</v>
      </c>
      <c r="H281">
        <v>33</v>
      </c>
      <c r="I281" t="s">
        <v>9167</v>
      </c>
      <c r="J281" t="s">
        <v>9167</v>
      </c>
      <c r="K281" t="s">
        <v>9167</v>
      </c>
    </row>
    <row r="282">
      <c r="A282">
        <v>625</v>
      </c>
      <c r="B282">
        <v>21</v>
      </c>
      <c r="C282">
        <v>0.5</v>
      </c>
      <c r="F282">
        <v>668</v>
      </c>
      <c r="G282" t="s">
        <v>9506</v>
      </c>
      <c r="H282">
        <v>12</v>
      </c>
      <c r="I282">
        <v>21</v>
      </c>
      <c r="J282" t="s">
        <v>9167</v>
      </c>
      <c r="K282" t="s">
        <v>9167</v>
      </c>
    </row>
    <row r="283">
      <c r="A283">
        <v>625</v>
      </c>
      <c r="B283">
        <v>17</v>
      </c>
      <c r="C283">
        <v>0.5</v>
      </c>
      <c r="F283">
        <v>669</v>
      </c>
      <c r="G283" t="s">
        <v>9507</v>
      </c>
      <c r="H283">
        <v>33</v>
      </c>
      <c r="I283" t="s">
        <v>9167</v>
      </c>
      <c r="J283" t="s">
        <v>9167</v>
      </c>
      <c r="K283" t="s">
        <v>9167</v>
      </c>
    </row>
    <row r="284">
      <c r="A284">
        <v>626</v>
      </c>
      <c r="B284">
        <v>31</v>
      </c>
      <c r="C284">
        <v>1</v>
      </c>
      <c r="F284">
        <v>670</v>
      </c>
      <c r="G284" t="s">
        <v>9508</v>
      </c>
      <c r="H284">
        <v>33</v>
      </c>
      <c r="I284" t="s">
        <v>9167</v>
      </c>
      <c r="J284" t="s">
        <v>9167</v>
      </c>
      <c r="K284" t="s">
        <v>9167</v>
      </c>
    </row>
    <row r="285">
      <c r="A285">
        <v>627</v>
      </c>
      <c r="B285">
        <v>32</v>
      </c>
      <c r="C285">
        <v>1</v>
      </c>
      <c r="F285">
        <v>671</v>
      </c>
      <c r="G285" t="s">
        <v>9509</v>
      </c>
      <c r="H285">
        <v>12</v>
      </c>
      <c r="I285">
        <v>21</v>
      </c>
      <c r="J285" t="s">
        <v>9167</v>
      </c>
      <c r="K285" t="s">
        <v>9167</v>
      </c>
    </row>
    <row r="286">
      <c r="A286">
        <v>628</v>
      </c>
      <c r="B286">
        <v>27</v>
      </c>
      <c r="C286">
        <v>1</v>
      </c>
      <c r="F286">
        <v>672</v>
      </c>
      <c r="G286" t="s">
        <v>9510</v>
      </c>
      <c r="H286">
        <v>33</v>
      </c>
      <c r="I286" t="s">
        <v>9167</v>
      </c>
      <c r="J286" t="s">
        <v>9167</v>
      </c>
      <c r="K286" t="s">
        <v>9167</v>
      </c>
    </row>
    <row r="287">
      <c r="A287">
        <v>629</v>
      </c>
      <c r="B287">
        <v>27</v>
      </c>
      <c r="C287">
        <v>1</v>
      </c>
      <c r="F287">
        <v>681</v>
      </c>
      <c r="G287" t="s">
        <v>9511</v>
      </c>
      <c r="H287">
        <v>34</v>
      </c>
      <c r="I287" t="s">
        <v>9167</v>
      </c>
      <c r="J287" t="s">
        <v>9167</v>
      </c>
      <c r="K287" t="s">
        <v>9167</v>
      </c>
    </row>
    <row r="288">
      <c r="A288">
        <v>630</v>
      </c>
      <c r="B288">
        <v>27</v>
      </c>
      <c r="C288">
        <v>1</v>
      </c>
      <c r="F288">
        <v>682</v>
      </c>
      <c r="G288" t="s">
        <v>9512</v>
      </c>
      <c r="H288">
        <v>34</v>
      </c>
      <c r="I288" t="s">
        <v>9167</v>
      </c>
      <c r="J288" t="s">
        <v>9167</v>
      </c>
      <c r="K288" t="s">
        <v>9167</v>
      </c>
    </row>
    <row r="289">
      <c r="A289">
        <v>631</v>
      </c>
      <c r="B289">
        <v>27</v>
      </c>
      <c r="C289">
        <v>0.5</v>
      </c>
      <c r="F289">
        <v>683</v>
      </c>
      <c r="G289" t="s">
        <v>9513</v>
      </c>
      <c r="H289">
        <v>34</v>
      </c>
      <c r="I289" t="s">
        <v>9167</v>
      </c>
      <c r="J289" t="s">
        <v>9167</v>
      </c>
      <c r="K289" t="s">
        <v>9167</v>
      </c>
    </row>
    <row r="290">
      <c r="A290">
        <v>631</v>
      </c>
      <c r="B290">
        <v>31</v>
      </c>
      <c r="C290">
        <v>0.5</v>
      </c>
      <c r="F290">
        <v>684</v>
      </c>
      <c r="G290" t="s">
        <v>9514</v>
      </c>
      <c r="H290">
        <v>34</v>
      </c>
      <c r="I290" t="s">
        <v>9167</v>
      </c>
      <c r="J290" t="s">
        <v>9167</v>
      </c>
      <c r="K290" t="s">
        <v>9167</v>
      </c>
    </row>
    <row r="291">
      <c r="A291">
        <v>632</v>
      </c>
      <c r="B291">
        <v>31</v>
      </c>
      <c r="C291">
        <v>1</v>
      </c>
      <c r="F291">
        <v>685</v>
      </c>
      <c r="G291" t="s">
        <v>9515</v>
      </c>
      <c r="H291">
        <v>34</v>
      </c>
      <c r="I291" t="s">
        <v>9167</v>
      </c>
      <c r="J291" t="s">
        <v>9167</v>
      </c>
      <c r="K291" t="s">
        <v>9167</v>
      </c>
    </row>
    <row r="292">
      <c r="A292">
        <v>633</v>
      </c>
      <c r="B292">
        <v>24</v>
      </c>
      <c r="C292">
        <v>1</v>
      </c>
      <c r="F292">
        <v>686</v>
      </c>
      <c r="G292" t="s">
        <v>9516</v>
      </c>
      <c r="H292">
        <v>14</v>
      </c>
      <c r="I292" t="s">
        <v>9167</v>
      </c>
      <c r="J292" t="s">
        <v>9167</v>
      </c>
      <c r="K292" t="s">
        <v>9167</v>
      </c>
    </row>
    <row r="293">
      <c r="A293">
        <v>634</v>
      </c>
      <c r="B293">
        <v>21</v>
      </c>
      <c r="C293">
        <v>1</v>
      </c>
      <c r="F293">
        <v>691</v>
      </c>
      <c r="G293" t="s">
        <v>9517</v>
      </c>
      <c r="H293">
        <v>34</v>
      </c>
      <c r="I293" t="s">
        <v>9167</v>
      </c>
      <c r="J293" t="s">
        <v>9167</v>
      </c>
      <c r="K293" t="s">
        <v>9167</v>
      </c>
    </row>
    <row r="294">
      <c r="A294">
        <v>635</v>
      </c>
      <c r="B294">
        <v>21</v>
      </c>
      <c r="C294">
        <v>1</v>
      </c>
      <c r="F294">
        <v>692</v>
      </c>
      <c r="G294" t="s">
        <v>9518</v>
      </c>
      <c r="H294">
        <v>14</v>
      </c>
      <c r="I294" t="s">
        <v>9167</v>
      </c>
      <c r="J294" t="s">
        <v>9167</v>
      </c>
      <c r="K294" t="s">
        <v>9167</v>
      </c>
    </row>
    <row r="295">
      <c r="A295">
        <v>636</v>
      </c>
      <c r="B295">
        <v>25</v>
      </c>
      <c r="C295">
        <v>1</v>
      </c>
      <c r="F295">
        <v>801</v>
      </c>
      <c r="G295" t="s">
        <v>9519</v>
      </c>
      <c r="H295">
        <v>11</v>
      </c>
      <c r="I295">
        <v>17</v>
      </c>
      <c r="J295">
        <v>21</v>
      </c>
      <c r="K295" t="s">
        <v>9167</v>
      </c>
    </row>
    <row r="296">
      <c r="A296">
        <v>637</v>
      </c>
      <c r="B296">
        <v>21</v>
      </c>
      <c r="C296">
        <v>1</v>
      </c>
      <c r="F296">
        <v>802</v>
      </c>
      <c r="G296" t="s">
        <v>9520</v>
      </c>
      <c r="H296">
        <v>11</v>
      </c>
      <c r="I296">
        <v>17</v>
      </c>
      <c r="J296">
        <v>21</v>
      </c>
      <c r="K296" t="s">
        <v>9167</v>
      </c>
    </row>
    <row r="297">
      <c r="A297">
        <v>638</v>
      </c>
      <c r="B297">
        <v>21</v>
      </c>
      <c r="C297">
        <v>1</v>
      </c>
      <c r="F297">
        <v>803</v>
      </c>
      <c r="G297" t="s">
        <v>9521</v>
      </c>
      <c r="H297">
        <v>11</v>
      </c>
      <c r="I297">
        <v>17</v>
      </c>
      <c r="J297" t="s">
        <v>9167</v>
      </c>
      <c r="K297" t="s">
        <v>9167</v>
      </c>
    </row>
    <row r="298">
      <c r="A298">
        <v>639</v>
      </c>
      <c r="B298">
        <v>12</v>
      </c>
      <c r="C298">
        <v>1</v>
      </c>
      <c r="F298">
        <v>804</v>
      </c>
      <c r="G298" t="s">
        <v>9522</v>
      </c>
      <c r="H298">
        <v>21</v>
      </c>
      <c r="I298" t="s">
        <v>9167</v>
      </c>
      <c r="J298" t="s">
        <v>9167</v>
      </c>
      <c r="K298" t="s">
        <v>9167</v>
      </c>
    </row>
    <row r="299">
      <c r="A299">
        <v>640</v>
      </c>
      <c r="B299">
        <v>12</v>
      </c>
      <c r="C299">
        <v>1</v>
      </c>
      <c r="F299">
        <v>805</v>
      </c>
      <c r="G299" t="s">
        <v>9523</v>
      </c>
      <c r="H299">
        <v>11</v>
      </c>
      <c r="I299">
        <v>21</v>
      </c>
      <c r="J299" t="s">
        <v>9167</v>
      </c>
      <c r="K299" t="s">
        <v>9167</v>
      </c>
    </row>
    <row r="300">
      <c r="A300">
        <v>641</v>
      </c>
      <c r="B300">
        <v>35</v>
      </c>
      <c r="C300">
        <v>1</v>
      </c>
      <c r="F300">
        <v>806</v>
      </c>
      <c r="G300" t="s">
        <v>9524</v>
      </c>
      <c r="H300">
        <v>21</v>
      </c>
      <c r="I300" t="s">
        <v>9167</v>
      </c>
      <c r="J300" t="s">
        <v>9167</v>
      </c>
      <c r="K300" t="s">
        <v>9167</v>
      </c>
    </row>
    <row r="301">
      <c r="A301">
        <v>642</v>
      </c>
      <c r="B301">
        <v>33</v>
      </c>
      <c r="C301">
        <v>1</v>
      </c>
      <c r="F301">
        <v>807</v>
      </c>
      <c r="G301" t="s">
        <v>9525</v>
      </c>
      <c r="H301">
        <v>21</v>
      </c>
      <c r="I301" t="s">
        <v>9167</v>
      </c>
      <c r="J301" t="s">
        <v>9167</v>
      </c>
      <c r="K301" t="s">
        <v>9167</v>
      </c>
    </row>
    <row r="302">
      <c r="A302">
        <v>643</v>
      </c>
      <c r="B302">
        <v>33</v>
      </c>
      <c r="C302">
        <v>1</v>
      </c>
      <c r="F302">
        <v>808</v>
      </c>
      <c r="G302" t="s">
        <v>9526</v>
      </c>
      <c r="H302">
        <v>21</v>
      </c>
      <c r="I302" t="s">
        <v>9167</v>
      </c>
      <c r="J302" t="s">
        <v>9167</v>
      </c>
      <c r="K302" t="s">
        <v>9167</v>
      </c>
    </row>
    <row r="303">
      <c r="A303">
        <v>644</v>
      </c>
      <c r="B303">
        <v>26</v>
      </c>
      <c r="C303">
        <v>1</v>
      </c>
      <c r="F303">
        <v>809</v>
      </c>
      <c r="G303" t="s">
        <v>9527</v>
      </c>
      <c r="H303">
        <v>21</v>
      </c>
      <c r="I303" t="s">
        <v>9167</v>
      </c>
      <c r="J303" t="s">
        <v>9167</v>
      </c>
      <c r="K303" t="s">
        <v>9167</v>
      </c>
    </row>
    <row r="304">
      <c r="A304">
        <v>645</v>
      </c>
      <c r="B304">
        <v>21</v>
      </c>
      <c r="C304">
        <v>1</v>
      </c>
      <c r="F304">
        <v>810</v>
      </c>
      <c r="G304" t="s">
        <v>9528</v>
      </c>
      <c r="H304">
        <v>22</v>
      </c>
      <c r="I304" t="s">
        <v>9167</v>
      </c>
      <c r="J304" t="s">
        <v>9167</v>
      </c>
      <c r="K304" t="s">
        <v>9167</v>
      </c>
    </row>
    <row r="305">
      <c r="A305">
        <v>646</v>
      </c>
      <c r="B305">
        <v>17</v>
      </c>
      <c r="C305">
        <v>0.5</v>
      </c>
      <c r="F305">
        <v>811</v>
      </c>
      <c r="G305" t="s">
        <v>9529</v>
      </c>
      <c r="H305">
        <v>21</v>
      </c>
      <c r="I305" t="s">
        <v>9167</v>
      </c>
      <c r="J305" t="s">
        <v>9167</v>
      </c>
      <c r="K305" t="s">
        <v>9167</v>
      </c>
    </row>
    <row r="306">
      <c r="A306">
        <v>646</v>
      </c>
      <c r="B306">
        <v>21</v>
      </c>
      <c r="C306">
        <v>0.5</v>
      </c>
      <c r="F306">
        <v>812</v>
      </c>
      <c r="G306" t="s">
        <v>9530</v>
      </c>
      <c r="H306">
        <v>21</v>
      </c>
      <c r="I306" t="s">
        <v>9167</v>
      </c>
      <c r="J306" t="s">
        <v>9167</v>
      </c>
      <c r="K306" t="s">
        <v>9167</v>
      </c>
    </row>
    <row r="307">
      <c r="A307">
        <v>647</v>
      </c>
      <c r="B307">
        <v>10</v>
      </c>
      <c r="C307">
        <v>0.25</v>
      </c>
      <c r="F307">
        <v>813</v>
      </c>
      <c r="G307" t="s">
        <v>9531</v>
      </c>
      <c r="H307">
        <v>21</v>
      </c>
      <c r="I307" t="s">
        <v>9167</v>
      </c>
      <c r="J307" t="s">
        <v>9167</v>
      </c>
      <c r="K307" t="s">
        <v>9167</v>
      </c>
    </row>
    <row r="308">
      <c r="A308">
        <v>647</v>
      </c>
      <c r="B308">
        <v>11</v>
      </c>
      <c r="C308">
        <v>0.25</v>
      </c>
      <c r="F308">
        <v>814</v>
      </c>
      <c r="G308" t="s">
        <v>9532</v>
      </c>
      <c r="H308">
        <v>21</v>
      </c>
      <c r="I308" t="s">
        <v>9167</v>
      </c>
      <c r="J308" t="s">
        <v>9167</v>
      </c>
      <c r="K308" t="s">
        <v>9167</v>
      </c>
    </row>
    <row r="309">
      <c r="A309">
        <v>647</v>
      </c>
      <c r="B309">
        <v>16</v>
      </c>
      <c r="C309">
        <v>0.25</v>
      </c>
      <c r="F309">
        <v>815</v>
      </c>
      <c r="G309" t="s">
        <v>9533</v>
      </c>
      <c r="H309">
        <v>21</v>
      </c>
      <c r="I309" t="s">
        <v>9167</v>
      </c>
      <c r="J309" t="s">
        <v>9167</v>
      </c>
      <c r="K309" t="s">
        <v>9167</v>
      </c>
    </row>
    <row r="310">
      <c r="A310">
        <v>647</v>
      </c>
      <c r="B310">
        <v>21</v>
      </c>
      <c r="C310">
        <v>0.25</v>
      </c>
      <c r="F310">
        <v>816</v>
      </c>
      <c r="G310" t="s">
        <v>9534</v>
      </c>
      <c r="H310">
        <v>21</v>
      </c>
      <c r="I310" t="s">
        <v>9167</v>
      </c>
      <c r="J310" t="s">
        <v>9167</v>
      </c>
      <c r="K310" t="s">
        <v>9167</v>
      </c>
    </row>
    <row r="311">
      <c r="A311">
        <v>648</v>
      </c>
      <c r="B311">
        <v>30</v>
      </c>
      <c r="C311">
        <v>0.5</v>
      </c>
      <c r="F311">
        <v>817</v>
      </c>
      <c r="G311" t="s">
        <v>9535</v>
      </c>
      <c r="H311">
        <v>21</v>
      </c>
      <c r="I311" t="s">
        <v>9167</v>
      </c>
      <c r="J311" t="s">
        <v>9167</v>
      </c>
      <c r="K311" t="s">
        <v>9167</v>
      </c>
    </row>
    <row r="312">
      <c r="A312">
        <v>648</v>
      </c>
      <c r="B312">
        <v>29</v>
      </c>
      <c r="C312">
        <v>0.5</v>
      </c>
      <c r="F312">
        <v>818</v>
      </c>
      <c r="G312" t="s">
        <v>9536</v>
      </c>
      <c r="H312">
        <v>21</v>
      </c>
      <c r="I312" t="s">
        <v>9167</v>
      </c>
      <c r="J312" t="s">
        <v>9167</v>
      </c>
      <c r="K312" t="s">
        <v>9167</v>
      </c>
    </row>
    <row r="313">
      <c r="A313">
        <v>649</v>
      </c>
      <c r="B313">
        <v>32</v>
      </c>
      <c r="C313">
        <v>1</v>
      </c>
      <c r="F313">
        <v>819</v>
      </c>
      <c r="G313" t="s">
        <v>9537</v>
      </c>
      <c r="H313">
        <v>21</v>
      </c>
      <c r="I313" t="s">
        <v>9167</v>
      </c>
      <c r="J313" t="s">
        <v>9167</v>
      </c>
      <c r="K313" t="s">
        <v>9167</v>
      </c>
    </row>
    <row r="314">
      <c r="A314">
        <v>650</v>
      </c>
      <c r="B314">
        <v>29</v>
      </c>
      <c r="C314">
        <v>1</v>
      </c>
      <c r="F314">
        <v>820</v>
      </c>
      <c r="G314" t="s">
        <v>9538</v>
      </c>
      <c r="H314">
        <v>21</v>
      </c>
      <c r="I314" t="s">
        <v>9167</v>
      </c>
      <c r="J314" t="s">
        <v>9167</v>
      </c>
      <c r="K314" t="s">
        <v>9167</v>
      </c>
    </row>
    <row r="315">
      <c r="A315">
        <v>651</v>
      </c>
      <c r="B315">
        <v>34</v>
      </c>
      <c r="C315">
        <v>0.5</v>
      </c>
      <c r="F315">
        <v>821</v>
      </c>
      <c r="G315" t="s">
        <v>9539</v>
      </c>
      <c r="H315">
        <v>21</v>
      </c>
      <c r="I315" t="s">
        <v>9167</v>
      </c>
      <c r="J315" t="s">
        <v>9167</v>
      </c>
      <c r="K315" t="s">
        <v>9167</v>
      </c>
    </row>
    <row r="316">
      <c r="A316">
        <v>651</v>
      </c>
      <c r="B316">
        <v>29</v>
      </c>
      <c r="C316">
        <v>0.5</v>
      </c>
      <c r="F316">
        <v>822</v>
      </c>
      <c r="G316" t="s">
        <v>9540</v>
      </c>
      <c r="H316">
        <v>21</v>
      </c>
      <c r="I316" t="s">
        <v>9167</v>
      </c>
      <c r="J316" t="s">
        <v>9167</v>
      </c>
      <c r="K316" t="s">
        <v>9167</v>
      </c>
    </row>
    <row r="317">
      <c r="A317">
        <v>652</v>
      </c>
      <c r="B317">
        <v>32</v>
      </c>
      <c r="C317">
        <v>1</v>
      </c>
      <c r="F317">
        <v>823</v>
      </c>
      <c r="G317" t="s">
        <v>9541</v>
      </c>
      <c r="H317">
        <v>21</v>
      </c>
      <c r="I317" t="s">
        <v>9167</v>
      </c>
      <c r="J317" t="s">
        <v>9167</v>
      </c>
      <c r="K317" t="s">
        <v>9167</v>
      </c>
    </row>
    <row r="318">
      <c r="A318">
        <v>653</v>
      </c>
      <c r="B318">
        <v>31</v>
      </c>
      <c r="C318">
        <v>1</v>
      </c>
      <c r="F318">
        <v>824</v>
      </c>
      <c r="G318" t="s">
        <v>9542</v>
      </c>
      <c r="H318">
        <v>21</v>
      </c>
      <c r="I318" t="s">
        <v>9167</v>
      </c>
      <c r="J318" t="s">
        <v>9167</v>
      </c>
      <c r="K318" t="s">
        <v>9167</v>
      </c>
    </row>
    <row r="319">
      <c r="A319">
        <v>661</v>
      </c>
      <c r="B319">
        <v>33</v>
      </c>
      <c r="C319">
        <v>1</v>
      </c>
      <c r="F319">
        <v>825</v>
      </c>
      <c r="G319" t="s">
        <v>9543</v>
      </c>
      <c r="H319">
        <v>21</v>
      </c>
      <c r="I319" t="s">
        <v>9167</v>
      </c>
      <c r="J319" t="s">
        <v>9167</v>
      </c>
      <c r="K319" t="s">
        <v>9167</v>
      </c>
    </row>
    <row r="320">
      <c r="A320">
        <v>662</v>
      </c>
      <c r="B320">
        <v>12</v>
      </c>
      <c r="C320">
        <v>0.5</v>
      </c>
      <c r="F320">
        <v>826</v>
      </c>
      <c r="G320" t="s">
        <v>9544</v>
      </c>
      <c r="H320">
        <v>21</v>
      </c>
      <c r="I320" t="s">
        <v>9167</v>
      </c>
      <c r="J320" t="s">
        <v>9167</v>
      </c>
      <c r="K320" t="s">
        <v>9167</v>
      </c>
    </row>
    <row r="321">
      <c r="A321">
        <v>662</v>
      </c>
      <c r="B321">
        <v>21</v>
      </c>
      <c r="C321">
        <v>0.5</v>
      </c>
      <c r="F321">
        <v>827</v>
      </c>
      <c r="G321" t="s">
        <v>9545</v>
      </c>
      <c r="H321">
        <v>21</v>
      </c>
      <c r="I321" t="s">
        <v>9167</v>
      </c>
      <c r="J321" t="s">
        <v>9167</v>
      </c>
      <c r="K321" t="s">
        <v>9167</v>
      </c>
    </row>
    <row r="322">
      <c r="A322">
        <v>663</v>
      </c>
      <c r="B322">
        <v>33</v>
      </c>
      <c r="C322">
        <v>1</v>
      </c>
      <c r="F322">
        <v>828</v>
      </c>
      <c r="G322" t="s">
        <v>9546</v>
      </c>
      <c r="H322">
        <v>21</v>
      </c>
      <c r="I322" t="s">
        <v>9167</v>
      </c>
      <c r="J322" t="s">
        <v>9167</v>
      </c>
      <c r="K322" t="s">
        <v>9167</v>
      </c>
    </row>
    <row r="323">
      <c r="A323">
        <v>664</v>
      </c>
      <c r="B323">
        <v>33</v>
      </c>
      <c r="C323">
        <v>1</v>
      </c>
      <c r="F323">
        <v>829</v>
      </c>
      <c r="G323" t="s">
        <v>9547</v>
      </c>
      <c r="H323">
        <v>21</v>
      </c>
      <c r="I323" t="s">
        <v>9167</v>
      </c>
      <c r="J323" t="s">
        <v>9167</v>
      </c>
      <c r="K323" t="s">
        <v>9167</v>
      </c>
    </row>
    <row r="324">
      <c r="A324">
        <v>665</v>
      </c>
      <c r="B324">
        <v>21</v>
      </c>
      <c r="C324">
        <v>0.5</v>
      </c>
      <c r="F324">
        <v>830</v>
      </c>
      <c r="G324" t="s">
        <v>9548</v>
      </c>
      <c r="H324">
        <v>21</v>
      </c>
      <c r="I324" t="s">
        <v>9167</v>
      </c>
      <c r="J324" t="s">
        <v>9167</v>
      </c>
      <c r="K324" t="s">
        <v>9167</v>
      </c>
    </row>
    <row r="325">
      <c r="A325">
        <v>665</v>
      </c>
      <c r="B325">
        <v>12</v>
      </c>
      <c r="C325">
        <v>0.5</v>
      </c>
      <c r="F325">
        <v>831</v>
      </c>
      <c r="G325" t="s">
        <v>9549</v>
      </c>
      <c r="H325">
        <v>21</v>
      </c>
      <c r="I325" t="s">
        <v>9167</v>
      </c>
      <c r="J325" t="s">
        <v>9167</v>
      </c>
      <c r="K325" t="s">
        <v>9167</v>
      </c>
    </row>
    <row r="326">
      <c r="A326">
        <v>666</v>
      </c>
      <c r="B326">
        <v>33</v>
      </c>
      <c r="C326">
        <v>1</v>
      </c>
      <c r="F326">
        <v>832</v>
      </c>
      <c r="G326" t="s">
        <v>9550</v>
      </c>
      <c r="H326">
        <v>21</v>
      </c>
      <c r="I326" t="s">
        <v>9167</v>
      </c>
      <c r="J326" t="s">
        <v>9167</v>
      </c>
      <c r="K326" t="s">
        <v>9167</v>
      </c>
    </row>
    <row r="327">
      <c r="A327">
        <v>667</v>
      </c>
      <c r="B327">
        <v>33</v>
      </c>
      <c r="C327">
        <v>1</v>
      </c>
      <c r="F327">
        <v>833</v>
      </c>
      <c r="G327" t="s">
        <v>9551</v>
      </c>
      <c r="H327">
        <v>21</v>
      </c>
      <c r="I327" t="s">
        <v>9167</v>
      </c>
      <c r="J327" t="s">
        <v>9167</v>
      </c>
      <c r="K327" t="s">
        <v>9167</v>
      </c>
    </row>
    <row r="328">
      <c r="A328">
        <v>668</v>
      </c>
      <c r="B328">
        <v>12</v>
      </c>
      <c r="C328">
        <v>0.5</v>
      </c>
      <c r="F328">
        <v>834</v>
      </c>
      <c r="G328" t="s">
        <v>9552</v>
      </c>
      <c r="H328">
        <v>21</v>
      </c>
      <c r="I328" t="s">
        <v>9167</v>
      </c>
      <c r="J328" t="s">
        <v>9167</v>
      </c>
      <c r="K328" t="s">
        <v>9167</v>
      </c>
    </row>
    <row r="329">
      <c r="A329">
        <v>668</v>
      </c>
      <c r="B329">
        <v>21</v>
      </c>
      <c r="C329">
        <v>0.5</v>
      </c>
      <c r="F329">
        <v>835</v>
      </c>
      <c r="G329" t="s">
        <v>9553</v>
      </c>
      <c r="H329">
        <v>21</v>
      </c>
      <c r="I329" t="s">
        <v>9167</v>
      </c>
      <c r="J329" t="s">
        <v>9167</v>
      </c>
      <c r="K329" t="s">
        <v>9167</v>
      </c>
    </row>
    <row r="330">
      <c r="A330">
        <v>669</v>
      </c>
      <c r="B330">
        <v>33</v>
      </c>
      <c r="C330">
        <v>1</v>
      </c>
      <c r="F330">
        <v>836</v>
      </c>
      <c r="G330" t="s">
        <v>9554</v>
      </c>
      <c r="H330">
        <v>21</v>
      </c>
      <c r="I330" t="s">
        <v>9167</v>
      </c>
      <c r="J330" t="s">
        <v>9167</v>
      </c>
      <c r="K330" t="s">
        <v>9167</v>
      </c>
    </row>
    <row r="331">
      <c r="A331">
        <v>670</v>
      </c>
      <c r="B331">
        <v>33</v>
      </c>
      <c r="C331">
        <v>1</v>
      </c>
      <c r="F331">
        <v>837</v>
      </c>
      <c r="G331" t="s">
        <v>9555</v>
      </c>
      <c r="H331">
        <v>21</v>
      </c>
      <c r="I331" t="s">
        <v>9167</v>
      </c>
      <c r="J331" t="s">
        <v>9167</v>
      </c>
      <c r="K331" t="s">
        <v>9167</v>
      </c>
    </row>
    <row r="332">
      <c r="A332">
        <v>671</v>
      </c>
      <c r="B332">
        <v>12</v>
      </c>
      <c r="C332">
        <v>0.5</v>
      </c>
      <c r="F332">
        <v>838</v>
      </c>
      <c r="G332" t="s">
        <v>9556</v>
      </c>
      <c r="H332">
        <v>21</v>
      </c>
      <c r="I332" t="s">
        <v>9167</v>
      </c>
      <c r="J332" t="s">
        <v>9167</v>
      </c>
      <c r="K332" t="s">
        <v>9167</v>
      </c>
    </row>
    <row r="333">
      <c r="A333">
        <v>671</v>
      </c>
      <c r="B333">
        <v>21</v>
      </c>
      <c r="C333">
        <v>0.5</v>
      </c>
      <c r="F333">
        <v>839</v>
      </c>
      <c r="G333" t="s">
        <v>9557</v>
      </c>
      <c r="H333">
        <v>21</v>
      </c>
      <c r="I333" t="s">
        <v>9167</v>
      </c>
      <c r="J333" t="s">
        <v>9167</v>
      </c>
      <c r="K333" t="s">
        <v>9167</v>
      </c>
    </row>
    <row r="334">
      <c r="A334">
        <v>672</v>
      </c>
      <c r="B334">
        <v>33</v>
      </c>
      <c r="C334">
        <v>1</v>
      </c>
      <c r="F334">
        <v>840</v>
      </c>
      <c r="G334" t="s">
        <v>9558</v>
      </c>
      <c r="H334">
        <v>21</v>
      </c>
      <c r="I334" t="s">
        <v>9167</v>
      </c>
      <c r="J334" t="s">
        <v>9167</v>
      </c>
      <c r="K334" t="s">
        <v>9167</v>
      </c>
    </row>
    <row r="335">
      <c r="A335">
        <v>681</v>
      </c>
      <c r="B335">
        <v>34</v>
      </c>
      <c r="C335">
        <v>1</v>
      </c>
      <c r="F335">
        <v>841</v>
      </c>
      <c r="G335" t="s">
        <v>9559</v>
      </c>
      <c r="H335">
        <v>17</v>
      </c>
      <c r="I335">
        <v>21</v>
      </c>
      <c r="J335" t="s">
        <v>9167</v>
      </c>
      <c r="K335" t="s">
        <v>9167</v>
      </c>
    </row>
    <row r="336">
      <c r="A336">
        <v>682</v>
      </c>
      <c r="B336">
        <v>34</v>
      </c>
      <c r="C336">
        <v>1</v>
      </c>
      <c r="F336">
        <v>842</v>
      </c>
      <c r="G336" t="s">
        <v>9560</v>
      </c>
      <c r="H336">
        <v>11</v>
      </c>
      <c r="I336">
        <v>21</v>
      </c>
      <c r="J336" t="s">
        <v>9167</v>
      </c>
      <c r="K336" t="s">
        <v>9167</v>
      </c>
    </row>
    <row r="337">
      <c r="A337">
        <v>683</v>
      </c>
      <c r="B337">
        <v>34</v>
      </c>
      <c r="C337">
        <v>1</v>
      </c>
      <c r="F337">
        <v>843</v>
      </c>
      <c r="G337" t="s">
        <v>9561</v>
      </c>
      <c r="H337">
        <v>11</v>
      </c>
      <c r="I337">
        <v>21</v>
      </c>
      <c r="J337" t="s">
        <v>9167</v>
      </c>
      <c r="K337" t="s">
        <v>9167</v>
      </c>
    </row>
    <row r="338">
      <c r="A338">
        <v>684</v>
      </c>
      <c r="B338">
        <v>34</v>
      </c>
      <c r="C338">
        <v>1</v>
      </c>
      <c r="F338">
        <v>844</v>
      </c>
      <c r="G338" t="s">
        <v>9562</v>
      </c>
      <c r="H338">
        <v>23</v>
      </c>
      <c r="I338" t="s">
        <v>9167</v>
      </c>
      <c r="J338" t="s">
        <v>9167</v>
      </c>
      <c r="K338" t="s">
        <v>9167</v>
      </c>
    </row>
    <row r="339">
      <c r="A339">
        <v>685</v>
      </c>
      <c r="B339">
        <v>34</v>
      </c>
      <c r="C339">
        <v>1</v>
      </c>
      <c r="F339">
        <v>845</v>
      </c>
      <c r="G339" t="s">
        <v>9563</v>
      </c>
      <c r="H339">
        <v>30</v>
      </c>
      <c r="I339" t="s">
        <v>9167</v>
      </c>
      <c r="J339" t="s">
        <v>9167</v>
      </c>
      <c r="K339" t="s">
        <v>9167</v>
      </c>
    </row>
    <row r="340">
      <c r="A340">
        <v>686</v>
      </c>
      <c r="B340">
        <v>14</v>
      </c>
      <c r="C340">
        <v>1</v>
      </c>
    </row>
    <row r="341">
      <c r="A341">
        <v>691</v>
      </c>
      <c r="B341">
        <v>34</v>
      </c>
      <c r="C341">
        <v>1</v>
      </c>
    </row>
    <row r="342">
      <c r="A342">
        <v>692</v>
      </c>
      <c r="B342">
        <v>14</v>
      </c>
      <c r="C342">
        <v>1</v>
      </c>
    </row>
    <row r="343">
      <c r="A343">
        <v>801</v>
      </c>
      <c r="B343">
        <v>11</v>
      </c>
      <c r="C343">
        <v>0.33</v>
      </c>
    </row>
    <row r="344">
      <c r="A344">
        <v>801</v>
      </c>
      <c r="B344">
        <v>21</v>
      </c>
      <c r="C344">
        <v>0.33</v>
      </c>
    </row>
    <row r="345">
      <c r="A345">
        <v>801</v>
      </c>
      <c r="B345">
        <v>17</v>
      </c>
      <c r="C345">
        <v>0.33</v>
      </c>
    </row>
    <row r="346">
      <c r="A346">
        <v>802</v>
      </c>
      <c r="B346">
        <v>21</v>
      </c>
      <c r="C346">
        <v>0.33</v>
      </c>
    </row>
    <row r="347">
      <c r="A347">
        <v>802</v>
      </c>
      <c r="B347">
        <v>17</v>
      </c>
      <c r="C347">
        <v>0.33</v>
      </c>
    </row>
    <row r="348">
      <c r="A348">
        <v>802</v>
      </c>
      <c r="B348">
        <v>11</v>
      </c>
      <c r="C348">
        <v>0.33</v>
      </c>
    </row>
    <row r="349">
      <c r="A349">
        <v>803</v>
      </c>
      <c r="B349">
        <v>11</v>
      </c>
      <c r="C349">
        <v>0.5</v>
      </c>
    </row>
    <row r="350">
      <c r="A350">
        <v>803</v>
      </c>
      <c r="B350">
        <v>17</v>
      </c>
      <c r="C350">
        <v>0.5</v>
      </c>
    </row>
    <row r="351">
      <c r="A351">
        <v>804</v>
      </c>
      <c r="B351">
        <v>21</v>
      </c>
      <c r="C351">
        <v>1</v>
      </c>
    </row>
    <row r="352">
      <c r="A352">
        <v>805</v>
      </c>
      <c r="B352">
        <v>11</v>
      </c>
      <c r="C352">
        <v>0.5</v>
      </c>
    </row>
    <row r="353">
      <c r="A353">
        <v>805</v>
      </c>
      <c r="B353">
        <v>21</v>
      </c>
      <c r="C353">
        <v>0.5</v>
      </c>
    </row>
    <row r="354">
      <c r="A354">
        <v>806</v>
      </c>
      <c r="B354">
        <v>21</v>
      </c>
      <c r="C354">
        <v>1</v>
      </c>
    </row>
    <row r="355">
      <c r="A355">
        <v>807</v>
      </c>
      <c r="B355">
        <v>21</v>
      </c>
      <c r="C355">
        <v>1</v>
      </c>
    </row>
    <row r="356">
      <c r="A356">
        <v>808</v>
      </c>
      <c r="B356">
        <v>21</v>
      </c>
      <c r="C356">
        <v>1</v>
      </c>
    </row>
    <row r="357">
      <c r="A357">
        <v>809</v>
      </c>
      <c r="B357">
        <v>21</v>
      </c>
      <c r="C357">
        <v>1</v>
      </c>
    </row>
    <row r="358">
      <c r="A358">
        <v>810</v>
      </c>
      <c r="B358">
        <v>22</v>
      </c>
      <c r="C358">
        <v>1</v>
      </c>
    </row>
    <row r="359">
      <c r="A359">
        <v>811</v>
      </c>
      <c r="B359">
        <v>21</v>
      </c>
      <c r="C359">
        <v>1</v>
      </c>
    </row>
    <row r="360">
      <c r="A360">
        <v>812</v>
      </c>
      <c r="B360">
        <v>21</v>
      </c>
      <c r="C360">
        <v>1</v>
      </c>
    </row>
    <row r="361">
      <c r="A361">
        <v>813</v>
      </c>
      <c r="B361">
        <v>21</v>
      </c>
      <c r="C361">
        <v>1</v>
      </c>
    </row>
    <row r="362">
      <c r="A362">
        <v>814</v>
      </c>
      <c r="B362">
        <v>21</v>
      </c>
      <c r="C362">
        <v>1</v>
      </c>
    </row>
    <row r="363">
      <c r="A363">
        <v>815</v>
      </c>
      <c r="B363">
        <v>21</v>
      </c>
      <c r="C363">
        <v>1</v>
      </c>
    </row>
    <row r="364">
      <c r="A364">
        <v>816</v>
      </c>
      <c r="B364">
        <v>21</v>
      </c>
      <c r="C364">
        <v>1</v>
      </c>
    </row>
    <row r="365">
      <c r="A365">
        <v>817</v>
      </c>
      <c r="B365">
        <v>21</v>
      </c>
      <c r="C365">
        <v>1</v>
      </c>
    </row>
    <row r="366">
      <c r="A366">
        <v>818</v>
      </c>
      <c r="B366">
        <v>21</v>
      </c>
      <c r="C366">
        <v>1</v>
      </c>
    </row>
    <row r="367">
      <c r="A367">
        <v>819</v>
      </c>
      <c r="B367">
        <v>21</v>
      </c>
      <c r="C367">
        <v>1</v>
      </c>
    </row>
    <row r="368">
      <c r="A368">
        <v>820</v>
      </c>
      <c r="B368">
        <v>21</v>
      </c>
      <c r="C368">
        <v>1</v>
      </c>
    </row>
    <row r="369">
      <c r="A369">
        <v>821</v>
      </c>
      <c r="B369">
        <v>21</v>
      </c>
      <c r="C369">
        <v>1</v>
      </c>
    </row>
    <row r="370">
      <c r="A370">
        <v>822</v>
      </c>
      <c r="B370">
        <v>21</v>
      </c>
      <c r="C370">
        <v>1</v>
      </c>
    </row>
    <row r="371">
      <c r="A371">
        <v>823</v>
      </c>
      <c r="B371">
        <v>21</v>
      </c>
      <c r="C371">
        <v>1</v>
      </c>
    </row>
    <row r="372">
      <c r="A372">
        <v>824</v>
      </c>
      <c r="B372">
        <v>21</v>
      </c>
      <c r="C372">
        <v>1</v>
      </c>
    </row>
    <row r="373">
      <c r="A373">
        <v>825</v>
      </c>
      <c r="B373">
        <v>21</v>
      </c>
      <c r="C373">
        <v>1</v>
      </c>
    </row>
    <row r="374">
      <c r="A374">
        <v>826</v>
      </c>
      <c r="B374">
        <v>21</v>
      </c>
      <c r="C374">
        <v>1</v>
      </c>
    </row>
    <row r="375">
      <c r="A375">
        <v>827</v>
      </c>
      <c r="B375">
        <v>21</v>
      </c>
      <c r="C375">
        <v>1</v>
      </c>
    </row>
    <row r="376">
      <c r="A376">
        <v>828</v>
      </c>
      <c r="B376">
        <v>21</v>
      </c>
      <c r="C376">
        <v>1</v>
      </c>
    </row>
    <row r="377">
      <c r="A377">
        <v>829</v>
      </c>
      <c r="B377">
        <v>21</v>
      </c>
      <c r="C377">
        <v>1</v>
      </c>
    </row>
    <row r="378">
      <c r="A378">
        <v>830</v>
      </c>
      <c r="B378">
        <v>21</v>
      </c>
      <c r="C378">
        <v>1</v>
      </c>
    </row>
    <row r="379">
      <c r="A379">
        <v>831</v>
      </c>
      <c r="B379">
        <v>21</v>
      </c>
      <c r="C379">
        <v>1</v>
      </c>
    </row>
    <row r="380">
      <c r="A380">
        <v>832</v>
      </c>
      <c r="B380">
        <v>21</v>
      </c>
      <c r="C380">
        <v>1</v>
      </c>
    </row>
    <row r="381">
      <c r="A381">
        <v>833</v>
      </c>
      <c r="B381">
        <v>21</v>
      </c>
      <c r="C381">
        <v>1</v>
      </c>
    </row>
    <row r="382">
      <c r="A382">
        <v>834</v>
      </c>
      <c r="B382">
        <v>21</v>
      </c>
      <c r="C382">
        <v>1</v>
      </c>
    </row>
    <row r="383">
      <c r="A383">
        <v>835</v>
      </c>
      <c r="B383">
        <v>21</v>
      </c>
      <c r="C383">
        <v>1</v>
      </c>
    </row>
    <row r="384">
      <c r="A384">
        <v>836</v>
      </c>
      <c r="B384">
        <v>21</v>
      </c>
      <c r="C384">
        <v>1</v>
      </c>
    </row>
    <row r="385">
      <c r="A385">
        <v>837</v>
      </c>
      <c r="B385">
        <v>21</v>
      </c>
      <c r="C385">
        <v>1</v>
      </c>
    </row>
    <row r="386">
      <c r="A386">
        <v>838</v>
      </c>
      <c r="B386">
        <v>21</v>
      </c>
      <c r="C386">
        <v>1</v>
      </c>
    </row>
    <row r="387">
      <c r="A387">
        <v>839</v>
      </c>
      <c r="B387">
        <v>21</v>
      </c>
      <c r="C387">
        <v>1</v>
      </c>
    </row>
    <row r="388">
      <c r="A388">
        <v>842</v>
      </c>
      <c r="B388">
        <v>11</v>
      </c>
      <c r="C388">
        <v>0.5</v>
      </c>
    </row>
    <row r="389">
      <c r="A389">
        <v>842</v>
      </c>
      <c r="B389">
        <v>21</v>
      </c>
      <c r="C389">
        <v>0.5</v>
      </c>
    </row>
    <row r="390">
      <c r="A390">
        <v>843</v>
      </c>
      <c r="B390">
        <v>11</v>
      </c>
      <c r="C390">
        <v>0.5</v>
      </c>
    </row>
    <row r="391">
      <c r="A391">
        <v>843</v>
      </c>
      <c r="B391">
        <v>21</v>
      </c>
      <c r="C391">
        <v>0.5</v>
      </c>
    </row>
    <row r="392">
      <c r="A392">
        <v>840</v>
      </c>
      <c r="B392">
        <v>21</v>
      </c>
      <c r="C392">
        <v>1</v>
      </c>
    </row>
    <row r="393">
      <c r="A393">
        <v>841</v>
      </c>
      <c r="B393">
        <v>21</v>
      </c>
      <c r="C393">
        <v>0.5</v>
      </c>
    </row>
    <row r="394">
      <c r="A394">
        <v>841</v>
      </c>
      <c r="B394">
        <v>17</v>
      </c>
      <c r="C394">
        <v>0.5</v>
      </c>
    </row>
    <row r="395">
      <c r="A395">
        <v>844</v>
      </c>
      <c r="B395">
        <v>23</v>
      </c>
      <c r="C395">
        <v>1</v>
      </c>
    </row>
    <row r="396">
      <c r="A396">
        <v>845</v>
      </c>
      <c r="B396">
        <v>30</v>
      </c>
      <c r="C396">
        <v>1</v>
      </c>
    </row>
  </sheetData>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50709-7AC5-4EBD-9A21-DCAF07344A8F}">
  <sheetPr>
    <tabColor theme="9" tint="0.39997558519242"/>
  </sheetPr>
  <dimension ref="A1:T440"/>
  <sheetViews>
    <sheetView topLeftCell="G414" workbookViewId="0">
      <selection activeCell="Q427" sqref="Q427"/>
    </sheetView>
  </sheetViews>
  <sheetFormatPr baseColWidth="10" defaultColWidth="9.44140625" defaultRowHeight="14.4"/>
  <cols>
    <col min="1" max="1" width="5.77734375" bestFit="true" customWidth="true"/>
    <col min="2" max="2" width="62.88671875" style="808" customWidth="true"/>
    <col min="3" max="3" width="7.6640625" style="808" bestFit="true" customWidth="true"/>
    <col min="4" max="5" width="10.21875" style="808" bestFit="true" customWidth="true"/>
    <col min="6" max="6" width="10.21875" bestFit="true" customWidth="true"/>
    <col min="10" max="10" width="4.21875" customWidth="true"/>
    <col min="11" max="11" width="2.44140625" customWidth="true"/>
    <col min="12" max="12" width="53.21875" customWidth="true"/>
    <col min="13" max="16" width="5.44140625" bestFit="true" customWidth="true"/>
    <col min="17" max="17" width="25.6640625" bestFit="true" customWidth="true"/>
    <col min="18" max="18" width="25.5546875" bestFit="true" customWidth="true"/>
    <col min="19" max="19" width="24.88671875" bestFit="true" customWidth="true"/>
    <col min="20" max="20" width="25.44140625" bestFit="true" customWidth="true"/>
  </cols>
  <sheetData>
    <row r="1">
      <c r="A1" s="807" t="s">
        <v>9218</v>
      </c>
      <c r="B1" s="807" t="s">
        <v>9219</v>
      </c>
      <c r="C1" s="807" t="s">
        <v>9220</v>
      </c>
      <c r="D1" s="807" t="s">
        <v>9221</v>
      </c>
      <c r="E1" s="807" t="s">
        <v>9222</v>
      </c>
      <c r="F1" s="807" t="s">
        <v>9223</v>
      </c>
      <c r="G1" s="807" t="s">
        <v>9224</v>
      </c>
      <c r="H1" s="807" t="s">
        <v>9225</v>
      </c>
      <c r="I1" s="807"/>
      <c r="J1" s="807"/>
      <c r="K1" t="s">
        <v>9787</v>
      </c>
      <c r="L1" t="s">
        <v>9218</v>
      </c>
      <c r="M1" s="807" t="s">
        <v>9790</v>
      </c>
      <c r="N1" s="807" t="s">
        <v>9791</v>
      </c>
      <c r="O1" s="807" t="s">
        <v>9792</v>
      </c>
      <c r="P1" s="807" t="s">
        <v>9793</v>
      </c>
      <c r="Q1" s="807" t="s">
        <v>9829</v>
      </c>
      <c r="R1" s="807" t="s">
        <v>9830</v>
      </c>
      <c r="S1" s="807" t="s">
        <v>9831</v>
      </c>
      <c r="T1" s="807" t="s">
        <v>9832</v>
      </c>
    </row>
    <row r="2">
      <c r="A2">
        <v>1</v>
      </c>
      <c r="B2" t="s">
        <v>9226</v>
      </c>
      <c r="C2">
        <v>111</v>
      </c>
      <c r="D2">
        <v>-0.434</v>
      </c>
      <c r="E2">
        <v>1</v>
      </c>
      <c r="F2">
        <f>VLOOKUP($E2,[3]TVA!$G$5:$K$59,3,FALSE)</f>
        <v>0</v>
      </c>
      <c r="G2">
        <f>VLOOKUP($E2,[3]TVA!$G$5:$K$59,4,FALSE)</f>
        <v>0</v>
      </c>
      <c r="H2">
        <f>VLOOKUP($E2,[3]TVA!$G$5:$K$59,5,FALSE)</f>
        <v>1</v>
      </c>
      <c r="J2">
        <v>1</v>
      </c>
      <c r="K2">
        <v>1</v>
      </c>
      <c r="L2" t="s">
        <v>9226</v>
      </c>
      <c r="M2">
        <f>VLOOKUP(L2,IO_percentage3!$G$2:$K$339,2,FALSE)</f>
        <v>2</v>
      </c>
      <c r="N2" t="str">
        <f>VLOOKUP(L2,IO_percentage3!$G$2:$K$339,3,FALSE)</f>
        <v/>
      </c>
      <c r="O2" t="str">
        <f>VLOOKUP(L2,IO_percentage3!$G$2:$K$339,4,FALSE)</f>
        <v/>
      </c>
      <c r="P2" t="str">
        <f>VLOOKUP(L2,IO_percentage3!$G$2:$K$339,5,FALSE)</f>
        <v/>
      </c>
      <c r="Q2" t="str">
        <f>IFERROR(VLOOKUP(M2,IO_percentage3!$P$2:$Q$36,2,FALSE),"")</f>
        <v>agriculture industrielle ou d'</v>
      </c>
      <c r="R2" t="str">
        <f>IFERROR(VLOOKUP(N2,IO_percentage3!$P$2:$Q$36,2,FALSE),"")</f>
        <v/>
      </c>
      <c r="S2" t="str">
        <f>IFERROR(VLOOKUP(O2,IO_percentage3!$P$2:$Q$36,2,FALSE),"")</f>
        <v/>
      </c>
      <c r="T2" t="str">
        <f>IFERROR(VLOOKUP(P2,IO_percentage3!$P$2:$Q$36,2,FALSE),"")</f>
        <v/>
      </c>
    </row>
    <row r="3">
      <c r="A3">
        <v>2</v>
      </c>
      <c r="B3" t="s">
        <v>9227</v>
      </c>
      <c r="C3">
        <v>111</v>
      </c>
      <c r="D3">
        <v>-0.434</v>
      </c>
      <c r="E3">
        <v>1</v>
      </c>
      <c r="F3">
        <f>VLOOKUP($E3,[3]TVA!$G$5:$K$59,3,FALSE)</f>
        <v>0</v>
      </c>
      <c r="G3">
        <f>VLOOKUP($E3,[3]TVA!$G$5:$K$59,4,FALSE)</f>
        <v>0</v>
      </c>
      <c r="H3">
        <f>VLOOKUP($E3,[3]TVA!$G$5:$K$59,5,FALSE)</f>
        <v>1</v>
      </c>
      <c r="J3">
        <f t="shared" ref="J3:J66" si="0">J2+K3</f>
        <v>2</v>
      </c>
      <c r="K3">
        <v>1</v>
      </c>
      <c r="L3" t="s">
        <v>9227</v>
      </c>
      <c r="M3">
        <f>VLOOKUP(L3,IO_percentage3!$G$2:$K$339,2,FALSE)</f>
        <v>2</v>
      </c>
      <c r="N3" t="str">
        <f>VLOOKUP(L3,IO_percentage3!$G$2:$K$339,3,FALSE)</f>
        <v/>
      </c>
      <c r="O3" t="str">
        <f>VLOOKUP(L3,IO_percentage3!$G$2:$K$339,4,FALSE)</f>
        <v/>
      </c>
      <c r="P3" t="str">
        <f>VLOOKUP(L3,IO_percentage3!$G$2:$K$339,5,FALSE)</f>
        <v/>
      </c>
      <c r="Q3" t="str">
        <f>IFERROR(VLOOKUP(M3,IO_percentage3!$P$2:$Q$36,2,FALSE),"")</f>
        <v>agriculture industrielle ou d'</v>
      </c>
      <c r="R3" t="str">
        <f>IFERROR(VLOOKUP(N3,IO_percentage3!$P$2:$Q$36,2,FALSE),"")</f>
        <v/>
      </c>
      <c r="S3" t="str">
        <f>IFERROR(VLOOKUP(O3,IO_percentage3!$P$2:$Q$36,2,FALSE),"")</f>
        <v/>
      </c>
      <c r="T3" t="str">
        <f>IFERROR(VLOOKUP(P3,IO_percentage3!$P$2:$Q$36,2,FALSE),"")</f>
        <v/>
      </c>
    </row>
    <row r="4">
      <c r="A4">
        <v>3</v>
      </c>
      <c r="B4" t="s">
        <v>9228</v>
      </c>
      <c r="C4">
        <v>111</v>
      </c>
      <c r="D4">
        <v>-0.434</v>
      </c>
      <c r="E4">
        <v>1</v>
      </c>
      <c r="F4">
        <f>VLOOKUP($E4,[3]TVA!$G$5:$K$59,3,FALSE)</f>
        <v>0</v>
      </c>
      <c r="G4">
        <f>VLOOKUP($E4,[3]TVA!$G$5:$K$59,4,FALSE)</f>
        <v>0</v>
      </c>
      <c r="H4">
        <f>VLOOKUP($E4,[3]TVA!$G$5:$K$59,5,FALSE)</f>
        <v>1</v>
      </c>
      <c r="J4">
        <f t="shared" si="0"/>
        <v>3</v>
      </c>
      <c r="K4">
        <v>1</v>
      </c>
      <c r="L4" t="s">
        <v>9228</v>
      </c>
      <c r="M4">
        <f>VLOOKUP(L4,IO_percentage3!$G$2:$K$339,2,FALSE)</f>
        <v>2</v>
      </c>
      <c r="N4" t="str">
        <f>VLOOKUP(L4,IO_percentage3!$G$2:$K$339,3,FALSE)</f>
        <v/>
      </c>
      <c r="O4" t="str">
        <f>VLOOKUP(L4,IO_percentage3!$G$2:$K$339,4,FALSE)</f>
        <v/>
      </c>
      <c r="P4" t="str">
        <f>VLOOKUP(L4,IO_percentage3!$G$2:$K$339,5,FALSE)</f>
        <v/>
      </c>
      <c r="Q4" t="str">
        <f>IFERROR(VLOOKUP(M4,IO_percentage3!$P$2:$Q$36,2,FALSE),"")</f>
        <v>agriculture industrielle ou d'</v>
      </c>
      <c r="R4" t="str">
        <f>IFERROR(VLOOKUP(N4,IO_percentage3!$P$2:$Q$36,2,FALSE),"")</f>
        <v/>
      </c>
      <c r="S4" t="str">
        <f>IFERROR(VLOOKUP(O4,IO_percentage3!$P$2:$Q$36,2,FALSE),"")</f>
        <v/>
      </c>
      <c r="T4" t="str">
        <f>IFERROR(VLOOKUP(P4,IO_percentage3!$P$2:$Q$36,2,FALSE),"")</f>
        <v/>
      </c>
    </row>
    <row r="5">
      <c r="A5">
        <v>4</v>
      </c>
      <c r="B5" t="s">
        <v>9229</v>
      </c>
      <c r="C5">
        <v>111</v>
      </c>
      <c r="D5">
        <v>-0.434</v>
      </c>
      <c r="E5">
        <v>1</v>
      </c>
      <c r="F5">
        <f>VLOOKUP($E5,[3]TVA!$G$5:$K$59,3,FALSE)</f>
        <v>0</v>
      </c>
      <c r="G5">
        <f>VLOOKUP($E5,[3]TVA!$G$5:$K$59,4,FALSE)</f>
        <v>0</v>
      </c>
      <c r="H5">
        <f>VLOOKUP($E5,[3]TVA!$G$5:$K$59,5,FALSE)</f>
        <v>1</v>
      </c>
      <c r="J5">
        <f t="shared" si="0"/>
        <v>4</v>
      </c>
      <c r="K5">
        <v>1</v>
      </c>
      <c r="L5" t="s">
        <v>9229</v>
      </c>
      <c r="M5">
        <f>VLOOKUP(L5,IO_percentage3!$G$2:$K$339,2,FALSE)</f>
        <v>2</v>
      </c>
      <c r="N5" t="str">
        <f>VLOOKUP(L5,IO_percentage3!$G$2:$K$339,3,FALSE)</f>
        <v/>
      </c>
      <c r="O5" t="str">
        <f>VLOOKUP(L5,IO_percentage3!$G$2:$K$339,4,FALSE)</f>
        <v/>
      </c>
      <c r="P5" t="str">
        <f>VLOOKUP(L5,IO_percentage3!$G$2:$K$339,5,FALSE)</f>
        <v/>
      </c>
      <c r="Q5" t="str">
        <f>IFERROR(VLOOKUP(M5,IO_percentage3!$P$2:$Q$36,2,FALSE),"")</f>
        <v>agriculture industrielle ou d'</v>
      </c>
      <c r="R5" t="str">
        <f>IFERROR(VLOOKUP(N5,IO_percentage3!$P$2:$Q$36,2,FALSE),"")</f>
        <v/>
      </c>
      <c r="S5" t="str">
        <f>IFERROR(VLOOKUP(O5,IO_percentage3!$P$2:$Q$36,2,FALSE),"")</f>
        <v/>
      </c>
      <c r="T5" t="str">
        <f>IFERROR(VLOOKUP(P5,IO_percentage3!$P$2:$Q$36,2,FALSE),"")</f>
        <v/>
      </c>
    </row>
    <row r="6">
      <c r="A6">
        <v>5</v>
      </c>
      <c r="B6" t="s">
        <v>9230</v>
      </c>
      <c r="C6">
        <v>111</v>
      </c>
      <c r="D6">
        <v>-0.434</v>
      </c>
      <c r="E6">
        <v>1</v>
      </c>
      <c r="F6">
        <f>VLOOKUP($E6,[3]TVA!$G$5:$K$59,3,FALSE)</f>
        <v>0</v>
      </c>
      <c r="G6">
        <f>VLOOKUP($E6,[3]TVA!$G$5:$K$59,4,FALSE)</f>
        <v>0</v>
      </c>
      <c r="H6">
        <f>VLOOKUP($E6,[3]TVA!$G$5:$K$59,5,FALSE)</f>
        <v>1</v>
      </c>
      <c r="J6">
        <f t="shared" si="0"/>
        <v>5</v>
      </c>
      <c r="K6">
        <v>1</v>
      </c>
      <c r="L6" t="s">
        <v>9230</v>
      </c>
      <c r="M6">
        <f>VLOOKUP(L6,IO_percentage3!$G$2:$K$339,2,FALSE)</f>
        <v>2</v>
      </c>
      <c r="N6" t="str">
        <f>VLOOKUP(L6,IO_percentage3!$G$2:$K$339,3,FALSE)</f>
        <v/>
      </c>
      <c r="O6" t="str">
        <f>VLOOKUP(L6,IO_percentage3!$G$2:$K$339,4,FALSE)</f>
        <v/>
      </c>
      <c r="P6" t="str">
        <f>VLOOKUP(L6,IO_percentage3!$G$2:$K$339,5,FALSE)</f>
        <v/>
      </c>
      <c r="Q6" t="str">
        <f>IFERROR(VLOOKUP(M6,IO_percentage3!$P$2:$Q$36,2,FALSE),"")</f>
        <v>agriculture industrielle ou d'</v>
      </c>
      <c r="R6" t="str">
        <f>IFERROR(VLOOKUP(N6,IO_percentage3!$P$2:$Q$36,2,FALSE),"")</f>
        <v/>
      </c>
      <c r="S6" t="str">
        <f>IFERROR(VLOOKUP(O6,IO_percentage3!$P$2:$Q$36,2,FALSE),"")</f>
        <v/>
      </c>
      <c r="T6" t="str">
        <f>IFERROR(VLOOKUP(P6,IO_percentage3!$P$2:$Q$36,2,FALSE),"")</f>
        <v/>
      </c>
    </row>
    <row r="7">
      <c r="A7">
        <v>6</v>
      </c>
      <c r="B7" t="s">
        <v>9231</v>
      </c>
      <c r="C7">
        <v>111</v>
      </c>
      <c r="D7">
        <v>-0.434</v>
      </c>
      <c r="E7">
        <v>1</v>
      </c>
      <c r="F7">
        <f>VLOOKUP($E7,[3]TVA!$G$5:$K$59,3,FALSE)</f>
        <v>0</v>
      </c>
      <c r="G7">
        <f>VLOOKUP($E7,[3]TVA!$G$5:$K$59,4,FALSE)</f>
        <v>0</v>
      </c>
      <c r="H7">
        <f>VLOOKUP($E7,[3]TVA!$G$5:$K$59,5,FALSE)</f>
        <v>1</v>
      </c>
      <c r="J7">
        <f t="shared" si="0"/>
        <v>6</v>
      </c>
      <c r="K7">
        <v>1</v>
      </c>
      <c r="L7" t="s">
        <v>9231</v>
      </c>
      <c r="M7">
        <f>VLOOKUP(L7,IO_percentage3!$G$2:$K$339,2,FALSE)</f>
        <v>2</v>
      </c>
      <c r="N7" t="str">
        <f>VLOOKUP(L7,IO_percentage3!$G$2:$K$339,3,FALSE)</f>
        <v/>
      </c>
      <c r="O7" t="str">
        <f>VLOOKUP(L7,IO_percentage3!$G$2:$K$339,4,FALSE)</f>
        <v/>
      </c>
      <c r="P7" t="str">
        <f>VLOOKUP(L7,IO_percentage3!$G$2:$K$339,5,FALSE)</f>
        <v/>
      </c>
      <c r="Q7" t="str">
        <f>IFERROR(VLOOKUP(M7,IO_percentage3!$P$2:$Q$36,2,FALSE),"")</f>
        <v>agriculture industrielle ou d'</v>
      </c>
      <c r="R7" t="str">
        <f>IFERROR(VLOOKUP(N7,IO_percentage3!$P$2:$Q$36,2,FALSE),"")</f>
        <v/>
      </c>
      <c r="S7" t="str">
        <f>IFERROR(VLOOKUP(O7,IO_percentage3!$P$2:$Q$36,2,FALSE),"")</f>
        <v/>
      </c>
      <c r="T7" t="str">
        <f>IFERROR(VLOOKUP(P7,IO_percentage3!$P$2:$Q$36,2,FALSE),"")</f>
        <v/>
      </c>
    </row>
    <row r="8">
      <c r="A8">
        <v>7</v>
      </c>
      <c r="B8" t="s">
        <v>9232</v>
      </c>
      <c r="C8">
        <v>111</v>
      </c>
      <c r="D8">
        <v>-0.434</v>
      </c>
      <c r="E8">
        <v>1</v>
      </c>
      <c r="F8">
        <f>VLOOKUP($E8,[3]TVA!$G$5:$K$59,3,FALSE)</f>
        <v>0</v>
      </c>
      <c r="G8">
        <f>VLOOKUP($E8,[3]TVA!$G$5:$K$59,4,FALSE)</f>
        <v>0</v>
      </c>
      <c r="H8">
        <f>VLOOKUP($E8,[3]TVA!$G$5:$K$59,5,FALSE)</f>
        <v>1</v>
      </c>
      <c r="J8">
        <f t="shared" si="0"/>
        <v>7</v>
      </c>
      <c r="K8">
        <v>1</v>
      </c>
      <c r="L8" t="s">
        <v>9232</v>
      </c>
      <c r="M8">
        <f>VLOOKUP(L8,IO_percentage3!$G$2:$K$339,2,FALSE)</f>
        <v>2</v>
      </c>
      <c r="N8" t="str">
        <f>VLOOKUP(L8,IO_percentage3!$G$2:$K$339,3,FALSE)</f>
        <v/>
      </c>
      <c r="O8" t="str">
        <f>VLOOKUP(L8,IO_percentage3!$G$2:$K$339,4,FALSE)</f>
        <v/>
      </c>
      <c r="P8" t="str">
        <f>VLOOKUP(L8,IO_percentage3!$G$2:$K$339,5,FALSE)</f>
        <v/>
      </c>
      <c r="Q8" t="str">
        <f>IFERROR(VLOOKUP(M8,IO_percentage3!$P$2:$Q$36,2,FALSE),"")</f>
        <v>agriculture industrielle ou d'</v>
      </c>
      <c r="R8" t="str">
        <f>IFERROR(VLOOKUP(N8,IO_percentage3!$P$2:$Q$36,2,FALSE),"")</f>
        <v/>
      </c>
      <c r="S8" t="str">
        <f>IFERROR(VLOOKUP(O8,IO_percentage3!$P$2:$Q$36,2,FALSE),"")</f>
        <v/>
      </c>
      <c r="T8" t="str">
        <f>IFERROR(VLOOKUP(P8,IO_percentage3!$P$2:$Q$36,2,FALSE),"")</f>
        <v/>
      </c>
    </row>
    <row r="9">
      <c r="A9">
        <v>8</v>
      </c>
      <c r="B9" t="s">
        <v>9233</v>
      </c>
      <c r="C9">
        <v>111</v>
      </c>
      <c r="D9">
        <v>-0.434</v>
      </c>
      <c r="E9">
        <v>1</v>
      </c>
      <c r="F9">
        <f>VLOOKUP($E9,[3]TVA!$G$5:$K$59,3,FALSE)</f>
        <v>0</v>
      </c>
      <c r="G9">
        <f>VLOOKUP($E9,[3]TVA!$G$5:$K$59,4,FALSE)</f>
        <v>0</v>
      </c>
      <c r="H9">
        <f>VLOOKUP($E9,[3]TVA!$G$5:$K$59,5,FALSE)</f>
        <v>1</v>
      </c>
      <c r="J9">
        <f t="shared" si="0"/>
        <v>8</v>
      </c>
      <c r="K9">
        <v>1</v>
      </c>
      <c r="L9" t="s">
        <v>9233</v>
      </c>
      <c r="M9">
        <f>VLOOKUP(L9,IO_percentage3!$G$2:$K$339,2,FALSE)</f>
        <v>2</v>
      </c>
      <c r="N9" t="str">
        <f>VLOOKUP(L9,IO_percentage3!$G$2:$K$339,3,FALSE)</f>
        <v/>
      </c>
      <c r="O9" t="str">
        <f>VLOOKUP(L9,IO_percentage3!$G$2:$K$339,4,FALSE)</f>
        <v/>
      </c>
      <c r="P9" t="str">
        <f>VLOOKUP(L9,IO_percentage3!$G$2:$K$339,5,FALSE)</f>
        <v/>
      </c>
      <c r="Q9" t="str">
        <f>IFERROR(VLOOKUP(M9,IO_percentage3!$P$2:$Q$36,2,FALSE),"")</f>
        <v>agriculture industrielle ou d'</v>
      </c>
      <c r="R9" t="str">
        <f>IFERROR(VLOOKUP(N9,IO_percentage3!$P$2:$Q$36,2,FALSE),"")</f>
        <v/>
      </c>
      <c r="S9" t="str">
        <f>IFERROR(VLOOKUP(O9,IO_percentage3!$P$2:$Q$36,2,FALSE),"")</f>
        <v/>
      </c>
      <c r="T9" t="str">
        <f>IFERROR(VLOOKUP(P9,IO_percentage3!$P$2:$Q$36,2,FALSE),"")</f>
        <v/>
      </c>
    </row>
    <row r="10">
      <c r="A10">
        <v>9</v>
      </c>
      <c r="B10" t="s">
        <v>9234</v>
      </c>
      <c r="C10">
        <v>111</v>
      </c>
      <c r="D10">
        <v>-0.434</v>
      </c>
      <c r="E10">
        <v>1</v>
      </c>
      <c r="F10">
        <f>VLOOKUP($E10,[3]TVA!$G$5:$K$59,3,FALSE)</f>
        <v>0</v>
      </c>
      <c r="G10">
        <f>VLOOKUP($E10,[3]TVA!$G$5:$K$59,4,FALSE)</f>
        <v>0</v>
      </c>
      <c r="H10">
        <f>VLOOKUP($E10,[3]TVA!$G$5:$K$59,5,FALSE)</f>
        <v>1</v>
      </c>
      <c r="J10">
        <f t="shared" si="0"/>
        <v>9</v>
      </c>
      <c r="K10">
        <v>1</v>
      </c>
      <c r="L10" t="s">
        <v>9234</v>
      </c>
      <c r="M10">
        <f>VLOOKUP(L10,IO_percentage3!$G$2:$K$339,2,FALSE)</f>
        <v>2</v>
      </c>
      <c r="N10" t="str">
        <f>VLOOKUP(L10,IO_percentage3!$G$2:$K$339,3,FALSE)</f>
        <v/>
      </c>
      <c r="O10" t="str">
        <f>VLOOKUP(L10,IO_percentage3!$G$2:$K$339,4,FALSE)</f>
        <v/>
      </c>
      <c r="P10" t="str">
        <f>VLOOKUP(L10,IO_percentage3!$G$2:$K$339,5,FALSE)</f>
        <v/>
      </c>
      <c r="Q10" t="str">
        <f>IFERROR(VLOOKUP(M10,IO_percentage3!$P$2:$Q$36,2,FALSE),"")</f>
        <v>agriculture industrielle ou d'</v>
      </c>
      <c r="R10" t="str">
        <f>IFERROR(VLOOKUP(N10,IO_percentage3!$P$2:$Q$36,2,FALSE),"")</f>
        <v/>
      </c>
      <c r="S10" t="str">
        <f>IFERROR(VLOOKUP(O10,IO_percentage3!$P$2:$Q$36,2,FALSE),"")</f>
        <v/>
      </c>
      <c r="T10" t="str">
        <f>IFERROR(VLOOKUP(P10,IO_percentage3!$P$2:$Q$36,2,FALSE),"")</f>
        <v/>
      </c>
    </row>
    <row r="11">
      <c r="A11">
        <v>10</v>
      </c>
      <c r="B11" t="s">
        <v>9235</v>
      </c>
      <c r="C11">
        <v>111</v>
      </c>
      <c r="D11">
        <v>-0.434</v>
      </c>
      <c r="E11">
        <v>1</v>
      </c>
      <c r="F11">
        <f>VLOOKUP($E11,[3]TVA!$G$5:$K$59,3,FALSE)</f>
        <v>0</v>
      </c>
      <c r="G11">
        <f>VLOOKUP($E11,[3]TVA!$G$5:$K$59,4,FALSE)</f>
        <v>0</v>
      </c>
      <c r="H11">
        <f>VLOOKUP($E11,[3]TVA!$G$5:$K$59,5,FALSE)</f>
        <v>1</v>
      </c>
      <c r="J11">
        <f t="shared" si="0"/>
        <v>10</v>
      </c>
      <c r="K11">
        <v>1</v>
      </c>
      <c r="L11" t="s">
        <v>9235</v>
      </c>
      <c r="M11">
        <f>VLOOKUP(L11,IO_percentage3!$G$2:$K$339,2,FALSE)</f>
        <v>2</v>
      </c>
      <c r="N11" t="str">
        <f>VLOOKUP(L11,IO_percentage3!$G$2:$K$339,3,FALSE)</f>
        <v/>
      </c>
      <c r="O11" t="str">
        <f>VLOOKUP(L11,IO_percentage3!$G$2:$K$339,4,FALSE)</f>
        <v/>
      </c>
      <c r="P11" t="str">
        <f>VLOOKUP(L11,IO_percentage3!$G$2:$K$339,5,FALSE)</f>
        <v/>
      </c>
      <c r="Q11" t="str">
        <f>IFERROR(VLOOKUP(M11,IO_percentage3!$P$2:$Q$36,2,FALSE),"")</f>
        <v>agriculture industrielle ou d'</v>
      </c>
      <c r="R11" t="str">
        <f>IFERROR(VLOOKUP(N11,IO_percentage3!$P$2:$Q$36,2,FALSE),"")</f>
        <v/>
      </c>
      <c r="S11" t="str">
        <f>IFERROR(VLOOKUP(O11,IO_percentage3!$P$2:$Q$36,2,FALSE),"")</f>
        <v/>
      </c>
      <c r="T11" t="str">
        <f>IFERROR(VLOOKUP(P11,IO_percentage3!$P$2:$Q$36,2,FALSE),"")</f>
        <v/>
      </c>
    </row>
    <row r="12">
      <c r="A12">
        <v>11</v>
      </c>
      <c r="B12" t="s">
        <v>9236</v>
      </c>
      <c r="C12">
        <v>111</v>
      </c>
      <c r="D12">
        <v>-0.434</v>
      </c>
      <c r="E12">
        <v>1</v>
      </c>
      <c r="F12">
        <f>VLOOKUP($E12,[3]TVA!$G$5:$K$59,3,FALSE)</f>
        <v>0</v>
      </c>
      <c r="G12">
        <f>VLOOKUP($E12,[3]TVA!$G$5:$K$59,4,FALSE)</f>
        <v>0</v>
      </c>
      <c r="H12">
        <f>VLOOKUP($E12,[3]TVA!$G$5:$K$59,5,FALSE)</f>
        <v>1</v>
      </c>
      <c r="J12">
        <f t="shared" si="0"/>
        <v>11</v>
      </c>
      <c r="K12">
        <v>1</v>
      </c>
      <c r="L12" t="s">
        <v>9236</v>
      </c>
      <c r="M12">
        <f>VLOOKUP(L12,IO_percentage3!$G$2:$K$339,2,FALSE)</f>
        <v>2</v>
      </c>
      <c r="N12" t="str">
        <f>VLOOKUP(L12,IO_percentage3!$G$2:$K$339,3,FALSE)</f>
        <v/>
      </c>
      <c r="O12" t="str">
        <f>VLOOKUP(L12,IO_percentage3!$G$2:$K$339,4,FALSE)</f>
        <v/>
      </c>
      <c r="P12" t="str">
        <f>VLOOKUP(L12,IO_percentage3!$G$2:$K$339,5,FALSE)</f>
        <v/>
      </c>
      <c r="Q12" t="str">
        <f>IFERROR(VLOOKUP(M12,IO_percentage3!$P$2:$Q$36,2,FALSE),"")</f>
        <v>agriculture industrielle ou d'</v>
      </c>
      <c r="R12" t="str">
        <f>IFERROR(VLOOKUP(N12,IO_percentage3!$P$2:$Q$36,2,FALSE),"")</f>
        <v/>
      </c>
      <c r="S12" t="str">
        <f>IFERROR(VLOOKUP(O12,IO_percentage3!$P$2:$Q$36,2,FALSE),"")</f>
        <v/>
      </c>
      <c r="T12" t="str">
        <f>IFERROR(VLOOKUP(P12,IO_percentage3!$P$2:$Q$36,2,FALSE),"")</f>
        <v/>
      </c>
    </row>
    <row r="13">
      <c r="A13">
        <v>12</v>
      </c>
      <c r="B13" t="s">
        <v>9237</v>
      </c>
      <c r="C13">
        <v>111</v>
      </c>
      <c r="D13">
        <v>-0.434</v>
      </c>
      <c r="E13">
        <v>2</v>
      </c>
      <c r="F13">
        <f>VLOOKUP($E13,[3]TVA!$G$5:$K$59,3,FALSE)</f>
        <v>0.18</v>
      </c>
      <c r="G13">
        <f>VLOOKUP($E13,[3]TVA!$G$5:$K$59,4,FALSE)</f>
        <v>1</v>
      </c>
      <c r="H13">
        <f>VLOOKUP($E13,[3]TVA!$G$5:$K$59,5,FALSE)</f>
        <v>0</v>
      </c>
      <c r="J13">
        <f t="shared" si="0"/>
        <v>12</v>
      </c>
      <c r="K13">
        <v>1</v>
      </c>
      <c r="L13" t="s">
        <v>9237</v>
      </c>
      <c r="M13">
        <f>VLOOKUP(L13,IO_percentage3!$G$2:$K$339,2,FALSE)</f>
        <v>7</v>
      </c>
      <c r="N13" t="str">
        <f>VLOOKUP(L13,IO_percentage3!$G$2:$K$339,3,FALSE)</f>
        <v/>
      </c>
      <c r="O13" t="str">
        <f>VLOOKUP(L13,IO_percentage3!$G$2:$K$339,4,FALSE)</f>
        <v/>
      </c>
      <c r="P13" t="str">
        <f>VLOOKUP(L13,IO_percentage3!$G$2:$K$339,5,FALSE)</f>
        <v/>
      </c>
      <c r="Q13" t="str">
        <f>IFERROR(VLOOKUP(M13,IO_percentage3!$P$2:$Q$36,2,FALSE),"")</f>
        <v>fabrication de produits alimen</v>
      </c>
      <c r="R13" t="str">
        <f>IFERROR(VLOOKUP(N13,IO_percentage3!$P$2:$Q$36,2,FALSE),"")</f>
        <v/>
      </c>
      <c r="S13" t="str">
        <f>IFERROR(VLOOKUP(O13,IO_percentage3!$P$2:$Q$36,2,FALSE),"")</f>
        <v/>
      </c>
      <c r="T13" t="str">
        <f>IFERROR(VLOOKUP(P13,IO_percentage3!$P$2:$Q$36,2,FALSE),"")</f>
        <v/>
      </c>
    </row>
    <row r="14">
      <c r="A14">
        <v>13</v>
      </c>
      <c r="B14" t="s">
        <v>9238</v>
      </c>
      <c r="C14">
        <v>111</v>
      </c>
      <c r="D14">
        <v>-0.434</v>
      </c>
      <c r="E14">
        <v>2</v>
      </c>
      <c r="F14">
        <f>VLOOKUP($E14,[3]TVA!$G$5:$K$59,3,FALSE)</f>
        <v>0.18</v>
      </c>
      <c r="G14">
        <f>VLOOKUP($E14,[3]TVA!$G$5:$K$59,4,FALSE)</f>
        <v>1</v>
      </c>
      <c r="H14">
        <f>VLOOKUP($E14,[3]TVA!$G$5:$K$59,5,FALSE)</f>
        <v>0</v>
      </c>
      <c r="J14">
        <f t="shared" si="0"/>
        <v>13</v>
      </c>
      <c r="K14">
        <v>1</v>
      </c>
      <c r="L14" t="s">
        <v>9582</v>
      </c>
      <c r="M14">
        <v>7</v>
      </c>
      <c r="Q14" t="str">
        <f>IFERROR(VLOOKUP(M14,IO_percentage3!$P$2:$Q$36,2,FALSE),"")</f>
        <v>fabrication de produits alimen</v>
      </c>
      <c r="R14" t="str">
        <f>IFERROR(VLOOKUP(N14,IO_percentage3!$P$2:$Q$36,2,FALSE),"")</f>
        <v/>
      </c>
      <c r="S14" t="str">
        <f>IFERROR(VLOOKUP(O14,IO_percentage3!$P$2:$Q$36,2,FALSE),"")</f>
        <v/>
      </c>
      <c r="T14" t="str">
        <f>IFERROR(VLOOKUP(P14,IO_percentage3!$P$2:$Q$36,2,FALSE),"")</f>
        <v/>
      </c>
    </row>
    <row r="15">
      <c r="A15">
        <v>14</v>
      </c>
      <c r="B15" t="s">
        <v>9239</v>
      </c>
      <c r="C15">
        <v>111</v>
      </c>
      <c r="D15">
        <v>-0.434</v>
      </c>
      <c r="E15">
        <v>2</v>
      </c>
      <c r="F15">
        <f>VLOOKUP($E15,[3]TVA!$G$5:$K$59,3,FALSE)</f>
        <v>0.18</v>
      </c>
      <c r="G15">
        <f>VLOOKUP($E15,[3]TVA!$G$5:$K$59,4,FALSE)</f>
        <v>1</v>
      </c>
      <c r="H15">
        <f>VLOOKUP($E15,[3]TVA!$G$5:$K$59,5,FALSE)</f>
        <v>0</v>
      </c>
      <c r="J15">
        <f t="shared" si="0"/>
        <v>14</v>
      </c>
      <c r="K15">
        <v>1</v>
      </c>
      <c r="L15" t="s">
        <v>9238</v>
      </c>
      <c r="M15">
        <f>VLOOKUP(L15,IO_percentage3!$G$2:$K$339,2,FALSE)</f>
        <v>7</v>
      </c>
      <c r="N15" t="str">
        <f>VLOOKUP(L15,IO_percentage3!$G$2:$K$339,3,FALSE)</f>
        <v/>
      </c>
      <c r="O15" t="str">
        <f>VLOOKUP(L15,IO_percentage3!$G$2:$K$339,4,FALSE)</f>
        <v/>
      </c>
      <c r="P15" t="str">
        <f>VLOOKUP(L15,IO_percentage3!$G$2:$K$339,5,FALSE)</f>
        <v/>
      </c>
      <c r="Q15" t="str">
        <f>IFERROR(VLOOKUP(M15,IO_percentage3!$P$2:$Q$36,2,FALSE),"")</f>
        <v>fabrication de produits alimen</v>
      </c>
      <c r="R15" t="str">
        <f>IFERROR(VLOOKUP(N15,IO_percentage3!$P$2:$Q$36,2,FALSE),"")</f>
        <v/>
      </c>
      <c r="S15" t="str">
        <f>IFERROR(VLOOKUP(O15,IO_percentage3!$P$2:$Q$36,2,FALSE),"")</f>
        <v/>
      </c>
      <c r="T15" t="str">
        <f>IFERROR(VLOOKUP(P15,IO_percentage3!$P$2:$Q$36,2,FALSE),"")</f>
        <v/>
      </c>
    </row>
    <row r="16">
      <c r="A16">
        <v>15</v>
      </c>
      <c r="B16" t="s">
        <v>9240</v>
      </c>
      <c r="C16">
        <v>111</v>
      </c>
      <c r="D16">
        <v>-0.434</v>
      </c>
      <c r="E16">
        <v>2</v>
      </c>
      <c r="F16">
        <f>VLOOKUP($E16,[3]TVA!$G$5:$K$59,3,FALSE)</f>
        <v>0.18</v>
      </c>
      <c r="G16">
        <f>VLOOKUP($E16,[3]TVA!$G$5:$K$59,4,FALSE)</f>
        <v>1</v>
      </c>
      <c r="H16">
        <f>VLOOKUP($E16,[3]TVA!$G$5:$K$59,5,FALSE)</f>
        <v>0</v>
      </c>
      <c r="J16">
        <f t="shared" si="0"/>
        <v>15</v>
      </c>
      <c r="K16">
        <v>1</v>
      </c>
      <c r="L16" t="s">
        <v>9583</v>
      </c>
      <c r="M16">
        <v>7</v>
      </c>
      <c r="Q16" t="str">
        <f>IFERROR(VLOOKUP(M16,IO_percentage3!$P$2:$Q$36,2,FALSE),"")</f>
        <v>fabrication de produits alimen</v>
      </c>
      <c r="R16" t="str">
        <f>IFERROR(VLOOKUP(N16,IO_percentage3!$P$2:$Q$36,2,FALSE),"")</f>
        <v/>
      </c>
      <c r="S16" t="str">
        <f>IFERROR(VLOOKUP(O16,IO_percentage3!$P$2:$Q$36,2,FALSE),"")</f>
        <v/>
      </c>
      <c r="T16" t="str">
        <f>IFERROR(VLOOKUP(P16,IO_percentage3!$P$2:$Q$36,2,FALSE),"")</f>
        <v/>
      </c>
    </row>
    <row r="17">
      <c r="A17">
        <v>16</v>
      </c>
      <c r="B17" t="s">
        <v>9241</v>
      </c>
      <c r="C17">
        <v>111</v>
      </c>
      <c r="D17">
        <v>-0.434</v>
      </c>
      <c r="E17">
        <v>2</v>
      </c>
      <c r="F17">
        <f>VLOOKUP($E17,[3]TVA!$G$5:$K$59,3,FALSE)</f>
        <v>0.18</v>
      </c>
      <c r="G17">
        <f>VLOOKUP($E17,[3]TVA!$G$5:$K$59,4,FALSE)</f>
        <v>1</v>
      </c>
      <c r="H17">
        <f>VLOOKUP($E17,[3]TVA!$G$5:$K$59,5,FALSE)</f>
        <v>0</v>
      </c>
      <c r="J17">
        <f t="shared" si="0"/>
        <v>16</v>
      </c>
      <c r="K17">
        <v>1</v>
      </c>
      <c r="L17" t="s">
        <v>9239</v>
      </c>
      <c r="M17">
        <f>VLOOKUP(L17,IO_percentage3!$G$2:$K$339,2,FALSE)</f>
        <v>7</v>
      </c>
      <c r="N17" t="str">
        <f>VLOOKUP(L17,IO_percentage3!$G$2:$K$339,3,FALSE)</f>
        <v/>
      </c>
      <c r="O17" t="str">
        <f>VLOOKUP(L17,IO_percentage3!$G$2:$K$339,4,FALSE)</f>
        <v/>
      </c>
      <c r="P17" t="str">
        <f>VLOOKUP(L17,IO_percentage3!$G$2:$K$339,5,FALSE)</f>
        <v/>
      </c>
      <c r="Q17" t="str">
        <f>IFERROR(VLOOKUP(M17,IO_percentage3!$P$2:$Q$36,2,FALSE),"")</f>
        <v>fabrication de produits alimen</v>
      </c>
      <c r="R17" t="str">
        <f>IFERROR(VLOOKUP(N17,IO_percentage3!$P$2:$Q$36,2,FALSE),"")</f>
        <v/>
      </c>
      <c r="S17" t="str">
        <f>IFERROR(VLOOKUP(O17,IO_percentage3!$P$2:$Q$36,2,FALSE),"")</f>
        <v/>
      </c>
      <c r="T17" t="str">
        <f>IFERROR(VLOOKUP(P17,IO_percentage3!$P$2:$Q$36,2,FALSE),"")</f>
        <v/>
      </c>
    </row>
    <row r="18">
      <c r="A18">
        <v>17</v>
      </c>
      <c r="B18" t="s">
        <v>9242</v>
      </c>
      <c r="C18">
        <v>111</v>
      </c>
      <c r="D18">
        <v>-0.434</v>
      </c>
      <c r="E18">
        <v>3</v>
      </c>
      <c r="F18">
        <f>VLOOKUP($E18,[3]TVA!$G$5:$K$59,3,FALSE)</f>
        <v>0.18</v>
      </c>
      <c r="G18">
        <f>VLOOKUP($E18,[3]TVA!$G$5:$K$59,4,FALSE)</f>
        <v>0</v>
      </c>
      <c r="H18">
        <f>VLOOKUP($E18,[3]TVA!$G$5:$K$59,5,FALSE)</f>
        <v>0</v>
      </c>
      <c r="J18">
        <f t="shared" si="0"/>
        <v>17</v>
      </c>
      <c r="K18">
        <v>1</v>
      </c>
      <c r="L18" t="s">
        <v>9584</v>
      </c>
      <c r="M18">
        <v>7</v>
      </c>
      <c r="Q18" t="str">
        <f>IFERROR(VLOOKUP(M18,IO_percentage3!$P$2:$Q$36,2,FALSE),"")</f>
        <v>fabrication de produits alimen</v>
      </c>
      <c r="R18" t="str">
        <f>IFERROR(VLOOKUP(N18,IO_percentage3!$P$2:$Q$36,2,FALSE),"")</f>
        <v/>
      </c>
      <c r="S18" t="str">
        <f>IFERROR(VLOOKUP(O18,IO_percentage3!$P$2:$Q$36,2,FALSE),"")</f>
        <v/>
      </c>
      <c r="T18" t="str">
        <f>IFERROR(VLOOKUP(P18,IO_percentage3!$P$2:$Q$36,2,FALSE),"")</f>
        <v/>
      </c>
    </row>
    <row r="19">
      <c r="A19">
        <v>18</v>
      </c>
      <c r="B19" t="s">
        <v>9243</v>
      </c>
      <c r="C19">
        <v>111</v>
      </c>
      <c r="D19">
        <v>-0.434</v>
      </c>
      <c r="E19">
        <v>3</v>
      </c>
      <c r="F19">
        <f>VLOOKUP($E19,[3]TVA!$G$5:$K$59,3,FALSE)</f>
        <v>0.18</v>
      </c>
      <c r="G19">
        <f>VLOOKUP($E19,[3]TVA!$G$5:$K$59,4,FALSE)</f>
        <v>0</v>
      </c>
      <c r="H19">
        <f>VLOOKUP($E19,[3]TVA!$G$5:$K$59,5,FALSE)</f>
        <v>0</v>
      </c>
      <c r="J19">
        <f t="shared" si="0"/>
        <v>18</v>
      </c>
      <c r="K19">
        <v>1</v>
      </c>
      <c r="L19" t="s">
        <v>9240</v>
      </c>
      <c r="M19">
        <f>VLOOKUP(L19,IO_percentage3!$G$2:$K$339,2,FALSE)</f>
        <v>7</v>
      </c>
      <c r="N19" t="str">
        <f>VLOOKUP(L19,IO_percentage3!$G$2:$K$339,3,FALSE)</f>
        <v/>
      </c>
      <c r="O19" t="str">
        <f>VLOOKUP(L19,IO_percentage3!$G$2:$K$339,4,FALSE)</f>
        <v/>
      </c>
      <c r="P19" t="str">
        <f>VLOOKUP(L19,IO_percentage3!$G$2:$K$339,5,FALSE)</f>
        <v/>
      </c>
      <c r="Q19" t="str">
        <f>IFERROR(VLOOKUP(M19,IO_percentage3!$P$2:$Q$36,2,FALSE),"")</f>
        <v>fabrication de produits alimen</v>
      </c>
      <c r="R19" t="str">
        <f>IFERROR(VLOOKUP(N19,IO_percentage3!$P$2:$Q$36,2,FALSE),"")</f>
        <v/>
      </c>
      <c r="S19" t="str">
        <f>IFERROR(VLOOKUP(O19,IO_percentage3!$P$2:$Q$36,2,FALSE),"")</f>
        <v/>
      </c>
      <c r="T19" t="str">
        <f>IFERROR(VLOOKUP(P19,IO_percentage3!$P$2:$Q$36,2,FALSE),"")</f>
        <v/>
      </c>
    </row>
    <row r="20">
      <c r="A20">
        <v>19</v>
      </c>
      <c r="B20" t="s">
        <v>9244</v>
      </c>
      <c r="C20">
        <v>111</v>
      </c>
      <c r="D20">
        <v>-0.434</v>
      </c>
      <c r="E20">
        <v>3</v>
      </c>
      <c r="F20">
        <f>VLOOKUP($E20,[3]TVA!$G$5:$K$59,3,FALSE)</f>
        <v>0.18</v>
      </c>
      <c r="G20">
        <f>VLOOKUP($E20,[3]TVA!$G$5:$K$59,4,FALSE)</f>
        <v>0</v>
      </c>
      <c r="H20">
        <f>VLOOKUP($E20,[3]TVA!$G$5:$K$59,5,FALSE)</f>
        <v>0</v>
      </c>
      <c r="J20">
        <f t="shared" si="0"/>
        <v>19</v>
      </c>
      <c r="K20">
        <v>1</v>
      </c>
      <c r="L20" t="s">
        <v>9585</v>
      </c>
      <c r="M20">
        <v>7</v>
      </c>
      <c r="Q20" t="str">
        <f>IFERROR(VLOOKUP(M20,IO_percentage3!$P$2:$Q$36,2,FALSE),"")</f>
        <v>fabrication de produits alimen</v>
      </c>
      <c r="R20" t="str">
        <f>IFERROR(VLOOKUP(N20,IO_percentage3!$P$2:$Q$36,2,FALSE),"")</f>
        <v/>
      </c>
      <c r="S20" t="str">
        <f>IFERROR(VLOOKUP(O20,IO_percentage3!$P$2:$Q$36,2,FALSE),"")</f>
        <v/>
      </c>
      <c r="T20" t="str">
        <f>IFERROR(VLOOKUP(P20,IO_percentage3!$P$2:$Q$36,2,FALSE),"")</f>
        <v/>
      </c>
    </row>
    <row r="21">
      <c r="A21">
        <v>20</v>
      </c>
      <c r="B21" t="s">
        <v>9245</v>
      </c>
      <c r="C21">
        <v>111</v>
      </c>
      <c r="D21">
        <v>-0.434</v>
      </c>
      <c r="E21">
        <v>3</v>
      </c>
      <c r="F21">
        <f>VLOOKUP($E21,[3]TVA!$G$5:$K$59,3,FALSE)</f>
        <v>0.18</v>
      </c>
      <c r="G21">
        <f>VLOOKUP($E21,[3]TVA!$G$5:$K$59,4,FALSE)</f>
        <v>0</v>
      </c>
      <c r="H21">
        <f>VLOOKUP($E21,[3]TVA!$G$5:$K$59,5,FALSE)</f>
        <v>0</v>
      </c>
      <c r="J21">
        <f t="shared" si="0"/>
        <v>20</v>
      </c>
      <c r="K21">
        <v>1</v>
      </c>
      <c r="L21" t="s">
        <v>9241</v>
      </c>
      <c r="M21">
        <f>VLOOKUP(L21,IO_percentage3!$G$2:$K$339,2,FALSE)</f>
        <v>7</v>
      </c>
      <c r="N21" t="str">
        <f>VLOOKUP(L21,IO_percentage3!$G$2:$K$339,3,FALSE)</f>
        <v/>
      </c>
      <c r="O21" t="str">
        <f>VLOOKUP(L21,IO_percentage3!$G$2:$K$339,4,FALSE)</f>
        <v/>
      </c>
      <c r="P21" t="str">
        <f>VLOOKUP(L21,IO_percentage3!$G$2:$K$339,5,FALSE)</f>
        <v/>
      </c>
      <c r="Q21" t="str">
        <f>IFERROR(VLOOKUP(M21,IO_percentage3!$P$2:$Q$36,2,FALSE),"")</f>
        <v>fabrication de produits alimen</v>
      </c>
      <c r="R21" t="str">
        <f>IFERROR(VLOOKUP(N21,IO_percentage3!$P$2:$Q$36,2,FALSE),"")</f>
        <v/>
      </c>
      <c r="S21" t="str">
        <f>IFERROR(VLOOKUP(O21,IO_percentage3!$P$2:$Q$36,2,FALSE),"")</f>
        <v/>
      </c>
      <c r="T21" t="str">
        <f>IFERROR(VLOOKUP(P21,IO_percentage3!$P$2:$Q$36,2,FALSE),"")</f>
        <v/>
      </c>
    </row>
    <row r="22">
      <c r="A22">
        <v>21</v>
      </c>
      <c r="B22" t="s">
        <v>9246</v>
      </c>
      <c r="C22">
        <v>111</v>
      </c>
      <c r="D22">
        <v>-0.434</v>
      </c>
      <c r="E22">
        <v>3</v>
      </c>
      <c r="F22">
        <f>VLOOKUP($E22,[3]TVA!$G$5:$K$59,3,FALSE)</f>
        <v>0.18</v>
      </c>
      <c r="G22">
        <f>VLOOKUP($E22,[3]TVA!$G$5:$K$59,4,FALSE)</f>
        <v>0</v>
      </c>
      <c r="H22">
        <f>VLOOKUP($E22,[3]TVA!$G$5:$K$59,5,FALSE)</f>
        <v>0</v>
      </c>
      <c r="J22">
        <f t="shared" si="0"/>
        <v>21</v>
      </c>
      <c r="K22">
        <v>1</v>
      </c>
      <c r="L22" t="s">
        <v>9242</v>
      </c>
      <c r="M22">
        <f>VLOOKUP(L22,IO_percentage3!$G$2:$K$339,2,FALSE)</f>
        <v>7</v>
      </c>
      <c r="N22" t="str">
        <f>VLOOKUP(L22,IO_percentage3!$G$2:$K$339,3,FALSE)</f>
        <v/>
      </c>
      <c r="O22" t="str">
        <f>VLOOKUP(L22,IO_percentage3!$G$2:$K$339,4,FALSE)</f>
        <v/>
      </c>
      <c r="P22" t="str">
        <f>VLOOKUP(L22,IO_percentage3!$G$2:$K$339,5,FALSE)</f>
        <v/>
      </c>
      <c r="Q22" t="str">
        <f>IFERROR(VLOOKUP(M22,IO_percentage3!$P$2:$Q$36,2,FALSE),"")</f>
        <v>fabrication de produits alimen</v>
      </c>
      <c r="R22" t="str">
        <f>IFERROR(VLOOKUP(N22,IO_percentage3!$P$2:$Q$36,2,FALSE),"")</f>
        <v/>
      </c>
      <c r="S22" t="str">
        <f>IFERROR(VLOOKUP(O22,IO_percentage3!$P$2:$Q$36,2,FALSE),"")</f>
        <v/>
      </c>
      <c r="T22" t="str">
        <f>IFERROR(VLOOKUP(P22,IO_percentage3!$P$2:$Q$36,2,FALSE),"")</f>
        <v/>
      </c>
    </row>
    <row r="23">
      <c r="A23">
        <v>22</v>
      </c>
      <c r="B23" t="s">
        <v>9247</v>
      </c>
      <c r="C23">
        <v>111</v>
      </c>
      <c r="D23">
        <v>-0.434</v>
      </c>
      <c r="E23">
        <v>3</v>
      </c>
      <c r="F23">
        <f>VLOOKUP($E23,[3]TVA!$G$5:$K$59,3,FALSE)</f>
        <v>0.18</v>
      </c>
      <c r="G23">
        <f>VLOOKUP($E23,[3]TVA!$G$5:$K$59,4,FALSE)</f>
        <v>0</v>
      </c>
      <c r="H23">
        <f>VLOOKUP($E23,[3]TVA!$G$5:$K$59,5,FALSE)</f>
        <v>0</v>
      </c>
      <c r="J23">
        <f t="shared" si="0"/>
        <v>22</v>
      </c>
      <c r="K23">
        <v>1</v>
      </c>
      <c r="L23" t="s">
        <v>9243</v>
      </c>
      <c r="M23">
        <f>VLOOKUP(L23,IO_percentage3!$G$2:$K$339,2,FALSE)</f>
        <v>7</v>
      </c>
      <c r="N23" t="str">
        <f>VLOOKUP(L23,IO_percentage3!$G$2:$K$339,3,FALSE)</f>
        <v/>
      </c>
      <c r="O23" t="str">
        <f>VLOOKUP(L23,IO_percentage3!$G$2:$K$339,4,FALSE)</f>
        <v/>
      </c>
      <c r="P23" t="str">
        <f>VLOOKUP(L23,IO_percentage3!$G$2:$K$339,5,FALSE)</f>
        <v/>
      </c>
      <c r="Q23" t="str">
        <f>IFERROR(VLOOKUP(M23,IO_percentage3!$P$2:$Q$36,2,FALSE),"")</f>
        <v>fabrication de produits alimen</v>
      </c>
      <c r="R23" t="str">
        <f>IFERROR(VLOOKUP(N23,IO_percentage3!$P$2:$Q$36,2,FALSE),"")</f>
        <v/>
      </c>
      <c r="S23" t="str">
        <f>IFERROR(VLOOKUP(O23,IO_percentage3!$P$2:$Q$36,2,FALSE),"")</f>
        <v/>
      </c>
      <c r="T23" t="str">
        <f>IFERROR(VLOOKUP(P23,IO_percentage3!$P$2:$Q$36,2,FALSE),"")</f>
        <v/>
      </c>
    </row>
    <row r="24">
      <c r="A24">
        <v>23</v>
      </c>
      <c r="B24" t="s">
        <v>9248</v>
      </c>
      <c r="C24">
        <v>112</v>
      </c>
      <c r="D24">
        <v>-0.63600000000000001</v>
      </c>
      <c r="E24">
        <v>4</v>
      </c>
      <c r="F24">
        <f>VLOOKUP($E24,[3]TVA!$G$5:$K$59,3,FALSE)</f>
        <v>0</v>
      </c>
      <c r="G24">
        <f>VLOOKUP($E24,[3]TVA!$G$5:$K$59,4,FALSE)</f>
        <v>0</v>
      </c>
      <c r="H24">
        <f>VLOOKUP($E24,[3]TVA!$G$5:$K$59,5,FALSE)</f>
        <v>1</v>
      </c>
      <c r="J24">
        <f t="shared" si="0"/>
        <v>23</v>
      </c>
      <c r="K24">
        <v>1</v>
      </c>
      <c r="L24" t="s">
        <v>9244</v>
      </c>
      <c r="M24">
        <f>VLOOKUP(L24,IO_percentage3!$G$2:$K$339,2,FALSE)</f>
        <v>7</v>
      </c>
      <c r="N24" t="str">
        <f>VLOOKUP(L24,IO_percentage3!$G$2:$K$339,3,FALSE)</f>
        <v/>
      </c>
      <c r="O24" t="str">
        <f>VLOOKUP(L24,IO_percentage3!$G$2:$K$339,4,FALSE)</f>
        <v/>
      </c>
      <c r="P24" t="str">
        <f>VLOOKUP(L24,IO_percentage3!$G$2:$K$339,5,FALSE)</f>
        <v/>
      </c>
      <c r="Q24" t="str">
        <f>IFERROR(VLOOKUP(M24,IO_percentage3!$P$2:$Q$36,2,FALSE),"")</f>
        <v>fabrication de produits alimen</v>
      </c>
      <c r="R24" t="str">
        <f>IFERROR(VLOOKUP(N24,IO_percentage3!$P$2:$Q$36,2,FALSE),"")</f>
        <v/>
      </c>
      <c r="S24" t="str">
        <f>IFERROR(VLOOKUP(O24,IO_percentage3!$P$2:$Q$36,2,FALSE),"")</f>
        <v/>
      </c>
      <c r="T24" t="str">
        <f>IFERROR(VLOOKUP(P24,IO_percentage3!$P$2:$Q$36,2,FALSE),"")</f>
        <v/>
      </c>
    </row>
    <row r="25">
      <c r="A25">
        <v>24</v>
      </c>
      <c r="B25" t="s">
        <v>9249</v>
      </c>
      <c r="C25">
        <v>112</v>
      </c>
      <c r="D25">
        <v>-0.63600000000000001</v>
      </c>
      <c r="E25">
        <v>4</v>
      </c>
      <c r="F25">
        <f>VLOOKUP($E25,[3]TVA!$G$5:$K$59,3,FALSE)</f>
        <v>0</v>
      </c>
      <c r="G25">
        <f>VLOOKUP($E25,[3]TVA!$G$5:$K$59,4,FALSE)</f>
        <v>0</v>
      </c>
      <c r="H25">
        <f>VLOOKUP($E25,[3]TVA!$G$5:$K$59,5,FALSE)</f>
        <v>1</v>
      </c>
      <c r="J25">
        <f t="shared" si="0"/>
        <v>24</v>
      </c>
      <c r="K25">
        <v>1</v>
      </c>
      <c r="L25" t="s">
        <v>9245</v>
      </c>
      <c r="M25">
        <f>VLOOKUP(L25,IO_percentage3!$G$2:$K$339,2,FALSE)</f>
        <v>7</v>
      </c>
      <c r="N25" t="str">
        <f>VLOOKUP(L25,IO_percentage3!$G$2:$K$339,3,FALSE)</f>
        <v/>
      </c>
      <c r="O25" t="str">
        <f>VLOOKUP(L25,IO_percentage3!$G$2:$K$339,4,FALSE)</f>
        <v/>
      </c>
      <c r="P25" t="str">
        <f>VLOOKUP(L25,IO_percentage3!$G$2:$K$339,5,FALSE)</f>
        <v/>
      </c>
      <c r="Q25" t="str">
        <f>IFERROR(VLOOKUP(M25,IO_percentage3!$P$2:$Q$36,2,FALSE),"")</f>
        <v>fabrication de produits alimen</v>
      </c>
      <c r="R25" t="str">
        <f>IFERROR(VLOOKUP(N25,IO_percentage3!$P$2:$Q$36,2,FALSE),"")</f>
        <v/>
      </c>
      <c r="S25" t="str">
        <f>IFERROR(VLOOKUP(O25,IO_percentage3!$P$2:$Q$36,2,FALSE),"")</f>
        <v/>
      </c>
      <c r="T25" t="str">
        <f>IFERROR(VLOOKUP(P25,IO_percentage3!$P$2:$Q$36,2,FALSE),"")</f>
        <v/>
      </c>
    </row>
    <row r="26">
      <c r="A26">
        <v>25</v>
      </c>
      <c r="B26" t="s">
        <v>9250</v>
      </c>
      <c r="C26">
        <v>112</v>
      </c>
      <c r="D26">
        <v>-0.63600000000000001</v>
      </c>
      <c r="E26">
        <v>4</v>
      </c>
      <c r="F26">
        <f>VLOOKUP($E26,[3]TVA!$G$5:$K$59,3,FALSE)</f>
        <v>0</v>
      </c>
      <c r="G26">
        <f>VLOOKUP($E26,[3]TVA!$G$5:$K$59,4,FALSE)</f>
        <v>0</v>
      </c>
      <c r="H26">
        <f>VLOOKUP($E26,[3]TVA!$G$5:$K$59,5,FALSE)</f>
        <v>1</v>
      </c>
      <c r="J26">
        <f t="shared" si="0"/>
        <v>25</v>
      </c>
      <c r="K26">
        <v>1</v>
      </c>
      <c r="L26" t="s">
        <v>9246</v>
      </c>
      <c r="M26">
        <f>VLOOKUP(L26,IO_percentage3!$G$2:$K$339,2,FALSE)</f>
        <v>7</v>
      </c>
      <c r="N26" t="str">
        <f>VLOOKUP(L26,IO_percentage3!$G$2:$K$339,3,FALSE)</f>
        <v/>
      </c>
      <c r="O26" t="str">
        <f>VLOOKUP(L26,IO_percentage3!$G$2:$K$339,4,FALSE)</f>
        <v/>
      </c>
      <c r="P26" t="str">
        <f>VLOOKUP(L26,IO_percentage3!$G$2:$K$339,5,FALSE)</f>
        <v/>
      </c>
      <c r="Q26" t="str">
        <f>IFERROR(VLOOKUP(M26,IO_percentage3!$P$2:$Q$36,2,FALSE),"")</f>
        <v>fabrication de produits alimen</v>
      </c>
      <c r="R26" t="str">
        <f>IFERROR(VLOOKUP(N26,IO_percentage3!$P$2:$Q$36,2,FALSE),"")</f>
        <v/>
      </c>
      <c r="S26" t="str">
        <f>IFERROR(VLOOKUP(O26,IO_percentage3!$P$2:$Q$36,2,FALSE),"")</f>
        <v/>
      </c>
      <c r="T26" t="str">
        <f>IFERROR(VLOOKUP(P26,IO_percentage3!$P$2:$Q$36,2,FALSE),"")</f>
        <v/>
      </c>
    </row>
    <row r="27">
      <c r="A27">
        <v>26</v>
      </c>
      <c r="B27" t="s">
        <v>9251</v>
      </c>
      <c r="C27">
        <v>112</v>
      </c>
      <c r="D27">
        <v>-0.63600000000000001</v>
      </c>
      <c r="E27">
        <v>4</v>
      </c>
      <c r="F27">
        <f>VLOOKUP($E27,[3]TVA!$G$5:$K$59,3,FALSE)</f>
        <v>0</v>
      </c>
      <c r="G27">
        <f>VLOOKUP($E27,[3]TVA!$G$5:$K$59,4,FALSE)</f>
        <v>0</v>
      </c>
      <c r="H27">
        <f>VLOOKUP($E27,[3]TVA!$G$5:$K$59,5,FALSE)</f>
        <v>1</v>
      </c>
      <c r="J27">
        <f t="shared" si="0"/>
        <v>26</v>
      </c>
      <c r="K27">
        <v>1</v>
      </c>
      <c r="L27" t="s">
        <v>9247</v>
      </c>
      <c r="M27">
        <f>VLOOKUP(L27,IO_percentage3!$G$2:$K$339,2,FALSE)</f>
        <v>7</v>
      </c>
      <c r="N27" t="str">
        <f>VLOOKUP(L27,IO_percentage3!$G$2:$K$339,3,FALSE)</f>
        <v/>
      </c>
      <c r="O27" t="str">
        <f>VLOOKUP(L27,IO_percentage3!$G$2:$K$339,4,FALSE)</f>
        <v/>
      </c>
      <c r="P27" t="str">
        <f>VLOOKUP(L27,IO_percentage3!$G$2:$K$339,5,FALSE)</f>
        <v/>
      </c>
      <c r="Q27" t="str">
        <f>IFERROR(VLOOKUP(M27,IO_percentage3!$P$2:$Q$36,2,FALSE),"")</f>
        <v>fabrication de produits alimen</v>
      </c>
      <c r="R27" t="str">
        <f>IFERROR(VLOOKUP(N27,IO_percentage3!$P$2:$Q$36,2,FALSE),"")</f>
        <v/>
      </c>
      <c r="S27" t="str">
        <f>IFERROR(VLOOKUP(O27,IO_percentage3!$P$2:$Q$36,2,FALSE),"")</f>
        <v/>
      </c>
      <c r="T27" t="str">
        <f>IFERROR(VLOOKUP(P27,IO_percentage3!$P$2:$Q$36,2,FALSE),"")</f>
        <v/>
      </c>
    </row>
    <row r="28">
      <c r="A28">
        <v>27</v>
      </c>
      <c r="B28" t="s">
        <v>9252</v>
      </c>
      <c r="C28">
        <v>112</v>
      </c>
      <c r="D28">
        <v>-0.63600000000000001</v>
      </c>
      <c r="E28">
        <v>4</v>
      </c>
      <c r="F28">
        <f>VLOOKUP($E28,[3]TVA!$G$5:$K$59,3,FALSE)</f>
        <v>0</v>
      </c>
      <c r="G28">
        <f>VLOOKUP($E28,[3]TVA!$G$5:$K$59,4,FALSE)</f>
        <v>0</v>
      </c>
      <c r="H28">
        <f>VLOOKUP($E28,[3]TVA!$G$5:$K$59,5,FALSE)</f>
        <v>1</v>
      </c>
      <c r="J28">
        <f t="shared" si="0"/>
        <v>27</v>
      </c>
      <c r="K28">
        <v>1</v>
      </c>
      <c r="L28" t="s">
        <v>9248</v>
      </c>
      <c r="M28">
        <f>VLOOKUP(L28,IO_percentage3!$G$2:$K$339,2,FALSE)</f>
        <v>3</v>
      </c>
      <c r="N28" t="str">
        <f>VLOOKUP(L28,IO_percentage3!$G$2:$K$339,3,FALSE)</f>
        <v/>
      </c>
      <c r="O28" t="str">
        <f>VLOOKUP(L28,IO_percentage3!$G$2:$K$339,4,FALSE)</f>
        <v/>
      </c>
      <c r="P28" t="str">
        <f>VLOOKUP(L28,IO_percentage3!$G$2:$K$339,5,FALSE)</f>
        <v/>
      </c>
      <c r="Q28" t="str">
        <f>IFERROR(VLOOKUP(M28,IO_percentage3!$P$2:$Q$36,2,FALSE),"")</f>
        <v>elevage et chasse</v>
      </c>
      <c r="R28" t="str">
        <f>IFERROR(VLOOKUP(N28,IO_percentage3!$P$2:$Q$36,2,FALSE),"")</f>
        <v/>
      </c>
      <c r="S28" t="str">
        <f>IFERROR(VLOOKUP(O28,IO_percentage3!$P$2:$Q$36,2,FALSE),"")</f>
        <v/>
      </c>
      <c r="T28" t="str">
        <f>IFERROR(VLOOKUP(P28,IO_percentage3!$P$2:$Q$36,2,FALSE),"")</f>
        <v/>
      </c>
    </row>
    <row r="29">
      <c r="A29">
        <v>28</v>
      </c>
      <c r="B29" t="s">
        <v>9253</v>
      </c>
      <c r="C29">
        <v>112</v>
      </c>
      <c r="D29">
        <v>-0.63600000000000001</v>
      </c>
      <c r="E29">
        <v>4</v>
      </c>
      <c r="F29">
        <f>VLOOKUP($E29,[3]TVA!$G$5:$K$59,3,FALSE)</f>
        <v>0</v>
      </c>
      <c r="G29">
        <f>VLOOKUP($E29,[3]TVA!$G$5:$K$59,4,FALSE)</f>
        <v>0</v>
      </c>
      <c r="H29">
        <f>VLOOKUP($E29,[3]TVA!$G$5:$K$59,5,FALSE)</f>
        <v>1</v>
      </c>
      <c r="J29">
        <f t="shared" si="0"/>
        <v>29</v>
      </c>
      <c r="K29">
        <v>2</v>
      </c>
      <c r="L29" t="s">
        <v>9250</v>
      </c>
      <c r="M29">
        <f>VLOOKUP(L29,IO_percentage3!$G$2:$K$339,2,FALSE)</f>
        <v>3</v>
      </c>
      <c r="N29" t="str">
        <f>VLOOKUP(L29,IO_percentage3!$G$2:$K$339,3,FALSE)</f>
        <v/>
      </c>
      <c r="O29" t="str">
        <f>VLOOKUP(L29,IO_percentage3!$G$2:$K$339,4,FALSE)</f>
        <v/>
      </c>
      <c r="P29" t="str">
        <f>VLOOKUP(L29,IO_percentage3!$G$2:$K$339,5,FALSE)</f>
        <v/>
      </c>
      <c r="Q29" t="str">
        <f>IFERROR(VLOOKUP(M29,IO_percentage3!$P$2:$Q$36,2,FALSE),"")</f>
        <v>elevage et chasse</v>
      </c>
      <c r="R29" t="str">
        <f>IFERROR(VLOOKUP(N29,IO_percentage3!$P$2:$Q$36,2,FALSE),"")</f>
        <v/>
      </c>
      <c r="S29" t="str">
        <f>IFERROR(VLOOKUP(O29,IO_percentage3!$P$2:$Q$36,2,FALSE),"")</f>
        <v/>
      </c>
      <c r="T29" t="str">
        <f>IFERROR(VLOOKUP(P29,IO_percentage3!$P$2:$Q$36,2,FALSE),"")</f>
        <v/>
      </c>
    </row>
    <row r="30">
      <c r="A30">
        <v>29</v>
      </c>
      <c r="B30" t="s">
        <v>9254</v>
      </c>
      <c r="C30">
        <v>112</v>
      </c>
      <c r="D30">
        <v>-0.63600000000000001</v>
      </c>
      <c r="E30">
        <v>4</v>
      </c>
      <c r="F30">
        <f>VLOOKUP($E30,[3]TVA!$G$5:$K$59,3,FALSE)</f>
        <v>0</v>
      </c>
      <c r="G30">
        <f>VLOOKUP($E30,[3]TVA!$G$5:$K$59,4,FALSE)</f>
        <v>0</v>
      </c>
      <c r="H30">
        <f>VLOOKUP($E30,[3]TVA!$G$5:$K$59,5,FALSE)</f>
        <v>1</v>
      </c>
      <c r="J30">
        <f t="shared" si="0"/>
        <v>30</v>
      </c>
      <c r="K30">
        <v>1</v>
      </c>
      <c r="L30" t="s">
        <v>9251</v>
      </c>
      <c r="M30">
        <f>VLOOKUP(L30,IO_percentage3!$G$2:$K$339,2,FALSE)</f>
        <v>3</v>
      </c>
      <c r="N30" t="str">
        <f>VLOOKUP(L30,IO_percentage3!$G$2:$K$339,3,FALSE)</f>
        <v/>
      </c>
      <c r="O30" t="str">
        <f>VLOOKUP(L30,IO_percentage3!$G$2:$K$339,4,FALSE)</f>
        <v/>
      </c>
      <c r="P30" t="str">
        <f>VLOOKUP(L30,IO_percentage3!$G$2:$K$339,5,FALSE)</f>
        <v/>
      </c>
      <c r="Q30" t="str">
        <f>IFERROR(VLOOKUP(M30,IO_percentage3!$P$2:$Q$36,2,FALSE),"")</f>
        <v>elevage et chasse</v>
      </c>
      <c r="R30" t="str">
        <f>IFERROR(VLOOKUP(N30,IO_percentage3!$P$2:$Q$36,2,FALSE),"")</f>
        <v/>
      </c>
      <c r="S30" t="str">
        <f>IFERROR(VLOOKUP(O30,IO_percentage3!$P$2:$Q$36,2,FALSE),"")</f>
        <v/>
      </c>
      <c r="T30" t="str">
        <f>IFERROR(VLOOKUP(P30,IO_percentage3!$P$2:$Q$36,2,FALSE),"")</f>
        <v/>
      </c>
    </row>
    <row r="31">
      <c r="A31">
        <v>30</v>
      </c>
      <c r="B31" t="s">
        <v>9255</v>
      </c>
      <c r="C31">
        <v>112</v>
      </c>
      <c r="D31">
        <v>-0.63600000000000001</v>
      </c>
      <c r="E31">
        <v>4</v>
      </c>
      <c r="F31">
        <f>VLOOKUP($E31,[3]TVA!$G$5:$K$59,3,FALSE)</f>
        <v>0</v>
      </c>
      <c r="G31">
        <f>VLOOKUP($E31,[3]TVA!$G$5:$K$59,4,FALSE)</f>
        <v>0</v>
      </c>
      <c r="H31">
        <f>VLOOKUP($E31,[3]TVA!$G$5:$K$59,5,FALSE)</f>
        <v>1</v>
      </c>
      <c r="J31">
        <f t="shared" si="0"/>
        <v>31</v>
      </c>
      <c r="K31">
        <v>1</v>
      </c>
      <c r="L31" t="s">
        <v>9586</v>
      </c>
      <c r="M31">
        <v>3</v>
      </c>
      <c r="Q31" t="str">
        <f>IFERROR(VLOOKUP(M31,IO_percentage3!$P$2:$Q$36,2,FALSE),"")</f>
        <v>elevage et chasse</v>
      </c>
      <c r="R31" t="str">
        <f>IFERROR(VLOOKUP(N31,IO_percentage3!$P$2:$Q$36,2,FALSE),"")</f>
        <v/>
      </c>
      <c r="S31" t="str">
        <f>IFERROR(VLOOKUP(O31,IO_percentage3!$P$2:$Q$36,2,FALSE),"")</f>
        <v/>
      </c>
      <c r="T31" t="str">
        <f>IFERROR(VLOOKUP(P31,IO_percentage3!$P$2:$Q$36,2,FALSE),"")</f>
        <v/>
      </c>
    </row>
    <row r="32">
      <c r="A32">
        <v>31</v>
      </c>
      <c r="B32" t="s">
        <v>9256</v>
      </c>
      <c r="C32">
        <v>112</v>
      </c>
      <c r="D32">
        <v>-0.63600000000000001</v>
      </c>
      <c r="E32">
        <v>4</v>
      </c>
      <c r="F32">
        <f>VLOOKUP($E32,[3]TVA!$G$5:$K$59,3,FALSE)</f>
        <v>0</v>
      </c>
      <c r="G32">
        <f>VLOOKUP($E32,[3]TVA!$G$5:$K$59,4,FALSE)</f>
        <v>0</v>
      </c>
      <c r="H32">
        <f>VLOOKUP($E32,[3]TVA!$G$5:$K$59,5,FALSE)</f>
        <v>1</v>
      </c>
      <c r="J32">
        <f t="shared" si="0"/>
        <v>32</v>
      </c>
      <c r="K32">
        <v>1</v>
      </c>
      <c r="L32" t="s">
        <v>9253</v>
      </c>
      <c r="M32">
        <f>VLOOKUP(L32,IO_percentage3!$G$2:$K$339,2,FALSE)</f>
        <v>3</v>
      </c>
      <c r="N32" t="str">
        <f>VLOOKUP(L32,IO_percentage3!$G$2:$K$339,3,FALSE)</f>
        <v/>
      </c>
      <c r="O32" t="str">
        <f>VLOOKUP(L32,IO_percentage3!$G$2:$K$339,4,FALSE)</f>
        <v/>
      </c>
      <c r="P32" t="str">
        <f>VLOOKUP(L32,IO_percentage3!$G$2:$K$339,5,FALSE)</f>
        <v/>
      </c>
      <c r="Q32" t="str">
        <f>IFERROR(VLOOKUP(M32,IO_percentage3!$P$2:$Q$36,2,FALSE),"")</f>
        <v>elevage et chasse</v>
      </c>
      <c r="R32" t="str">
        <f>IFERROR(VLOOKUP(N32,IO_percentage3!$P$2:$Q$36,2,FALSE),"")</f>
        <v/>
      </c>
      <c r="S32" t="str">
        <f>IFERROR(VLOOKUP(O32,IO_percentage3!$P$2:$Q$36,2,FALSE),"")</f>
        <v/>
      </c>
      <c r="T32" t="str">
        <f>IFERROR(VLOOKUP(P32,IO_percentage3!$P$2:$Q$36,2,FALSE),"")</f>
        <v/>
      </c>
    </row>
    <row r="33">
      <c r="A33">
        <v>32</v>
      </c>
      <c r="B33" t="s">
        <v>9257</v>
      </c>
      <c r="C33">
        <v>112</v>
      </c>
      <c r="D33">
        <v>-0.63600000000000001</v>
      </c>
      <c r="E33">
        <v>5</v>
      </c>
      <c r="F33">
        <f>VLOOKUP($E33,[3]TVA!$G$5:$K$59,3,FALSE)</f>
        <v>0</v>
      </c>
      <c r="G33">
        <f>VLOOKUP($E33,[3]TVA!$G$5:$K$59,4,FALSE)</f>
        <v>1</v>
      </c>
      <c r="H33">
        <f>VLOOKUP($E33,[3]TVA!$G$5:$K$59,5,FALSE)</f>
        <v>1</v>
      </c>
      <c r="J33">
        <f t="shared" si="0"/>
        <v>33</v>
      </c>
      <c r="K33">
        <v>1</v>
      </c>
      <c r="L33" t="s">
        <v>9254</v>
      </c>
      <c r="M33">
        <f>VLOOKUP(L33,IO_percentage3!$G$2:$K$339,2,FALSE)</f>
        <v>3</v>
      </c>
      <c r="N33" t="str">
        <f>VLOOKUP(L33,IO_percentage3!$G$2:$K$339,3,FALSE)</f>
        <v/>
      </c>
      <c r="O33" t="str">
        <f>VLOOKUP(L33,IO_percentage3!$G$2:$K$339,4,FALSE)</f>
        <v/>
      </c>
      <c r="P33" t="str">
        <f>VLOOKUP(L33,IO_percentage3!$G$2:$K$339,5,FALSE)</f>
        <v/>
      </c>
      <c r="Q33" t="str">
        <f>IFERROR(VLOOKUP(M33,IO_percentage3!$P$2:$Q$36,2,FALSE),"")</f>
        <v>elevage et chasse</v>
      </c>
      <c r="R33" t="str">
        <f>IFERROR(VLOOKUP(N33,IO_percentage3!$P$2:$Q$36,2,FALSE),"")</f>
        <v/>
      </c>
      <c r="S33" t="str">
        <f>IFERROR(VLOOKUP(O33,IO_percentage3!$P$2:$Q$36,2,FALSE),"")</f>
        <v/>
      </c>
      <c r="T33" t="str">
        <f>IFERROR(VLOOKUP(P33,IO_percentage3!$P$2:$Q$36,2,FALSE),"")</f>
        <v/>
      </c>
    </row>
    <row r="34">
      <c r="A34">
        <v>33</v>
      </c>
      <c r="B34" t="s">
        <v>9258</v>
      </c>
      <c r="C34">
        <v>112</v>
      </c>
      <c r="D34">
        <v>-0.63600000000000001</v>
      </c>
      <c r="E34">
        <v>4</v>
      </c>
      <c r="F34">
        <f>VLOOKUP($E34,[3]TVA!$G$5:$K$59,3,FALSE)</f>
        <v>0</v>
      </c>
      <c r="G34">
        <f>VLOOKUP($E34,[3]TVA!$G$5:$K$59,4,FALSE)</f>
        <v>0</v>
      </c>
      <c r="H34">
        <f>VLOOKUP($E34,[3]TVA!$G$5:$K$59,5,FALSE)</f>
        <v>1</v>
      </c>
      <c r="J34">
        <f t="shared" si="0"/>
        <v>34</v>
      </c>
      <c r="K34">
        <v>1</v>
      </c>
      <c r="L34" t="s">
        <v>9255</v>
      </c>
      <c r="M34">
        <f>VLOOKUP(L34,IO_percentage3!$G$2:$K$339,2,FALSE)</f>
        <v>3</v>
      </c>
      <c r="N34" t="str">
        <f>VLOOKUP(L34,IO_percentage3!$G$2:$K$339,3,FALSE)</f>
        <v/>
      </c>
      <c r="O34" t="str">
        <f>VLOOKUP(L34,IO_percentage3!$G$2:$K$339,4,FALSE)</f>
        <v/>
      </c>
      <c r="P34" t="str">
        <f>VLOOKUP(L34,IO_percentage3!$G$2:$K$339,5,FALSE)</f>
        <v/>
      </c>
      <c r="Q34" t="str">
        <f>IFERROR(VLOOKUP(M34,IO_percentage3!$P$2:$Q$36,2,FALSE),"")</f>
        <v>elevage et chasse</v>
      </c>
      <c r="R34" t="str">
        <f>IFERROR(VLOOKUP(N34,IO_percentage3!$P$2:$Q$36,2,FALSE),"")</f>
        <v/>
      </c>
      <c r="S34" t="str">
        <f>IFERROR(VLOOKUP(O34,IO_percentage3!$P$2:$Q$36,2,FALSE),"")</f>
        <v/>
      </c>
      <c r="T34" t="str">
        <f>IFERROR(VLOOKUP(P34,IO_percentage3!$P$2:$Q$36,2,FALSE),"")</f>
        <v/>
      </c>
    </row>
    <row r="35">
      <c r="A35">
        <v>34</v>
      </c>
      <c r="B35" t="s">
        <v>9259</v>
      </c>
      <c r="C35">
        <v>112</v>
      </c>
      <c r="D35">
        <v>-0.63600000000000001</v>
      </c>
      <c r="E35">
        <v>4</v>
      </c>
      <c r="F35">
        <f>VLOOKUP($E35,[3]TVA!$G$5:$K$59,3,FALSE)</f>
        <v>0</v>
      </c>
      <c r="G35">
        <f>VLOOKUP($E35,[3]TVA!$G$5:$K$59,4,FALSE)</f>
        <v>0</v>
      </c>
      <c r="H35">
        <f>VLOOKUP($E35,[3]TVA!$G$5:$K$59,5,FALSE)</f>
        <v>1</v>
      </c>
      <c r="J35">
        <f t="shared" si="0"/>
        <v>35</v>
      </c>
      <c r="K35">
        <v>1</v>
      </c>
      <c r="L35" t="s">
        <v>9256</v>
      </c>
      <c r="M35">
        <f>VLOOKUP(L35,IO_percentage3!$G$2:$K$339,2,FALSE)</f>
        <v>3</v>
      </c>
      <c r="N35" t="str">
        <f>VLOOKUP(L35,IO_percentage3!$G$2:$K$339,3,FALSE)</f>
        <v/>
      </c>
      <c r="O35" t="str">
        <f>VLOOKUP(L35,IO_percentage3!$G$2:$K$339,4,FALSE)</f>
        <v/>
      </c>
      <c r="P35" t="str">
        <f>VLOOKUP(L35,IO_percentage3!$G$2:$K$339,5,FALSE)</f>
        <v/>
      </c>
      <c r="Q35" t="str">
        <f>IFERROR(VLOOKUP(M35,IO_percentage3!$P$2:$Q$36,2,FALSE),"")</f>
        <v>elevage et chasse</v>
      </c>
      <c r="R35" t="str">
        <f>IFERROR(VLOOKUP(N35,IO_percentage3!$P$2:$Q$36,2,FALSE),"")</f>
        <v/>
      </c>
      <c r="S35" t="str">
        <f>IFERROR(VLOOKUP(O35,IO_percentage3!$P$2:$Q$36,2,FALSE),"")</f>
        <v/>
      </c>
      <c r="T35" t="str">
        <f>IFERROR(VLOOKUP(P35,IO_percentage3!$P$2:$Q$36,2,FALSE),"")</f>
        <v/>
      </c>
    </row>
    <row r="36">
      <c r="A36">
        <v>35</v>
      </c>
      <c r="B36" t="s">
        <v>9260</v>
      </c>
      <c r="C36">
        <v>113</v>
      </c>
      <c r="D36">
        <v>-0.73899999999999999</v>
      </c>
      <c r="E36">
        <v>6</v>
      </c>
      <c r="F36">
        <f>VLOOKUP($E36,[3]TVA!$G$5:$K$59,3,FALSE)</f>
        <v>0</v>
      </c>
      <c r="G36">
        <f>VLOOKUP($E36,[3]TVA!$G$5:$K$59,4,FALSE)</f>
        <v>0</v>
      </c>
      <c r="H36">
        <f>VLOOKUP($E36,[3]TVA!$G$5:$K$59,5,FALSE)</f>
        <v>1</v>
      </c>
      <c r="J36">
        <f t="shared" si="0"/>
        <v>36</v>
      </c>
      <c r="K36">
        <v>1</v>
      </c>
      <c r="L36" t="s">
        <v>9257</v>
      </c>
      <c r="M36">
        <f>VLOOKUP(L36,IO_percentage3!$G$2:$K$339,2,FALSE)</f>
        <v>3</v>
      </c>
      <c r="N36">
        <f>VLOOKUP(L36,IO_percentage3!$G$2:$K$339,3,FALSE)</f>
        <v>7</v>
      </c>
      <c r="O36" t="str">
        <f>VLOOKUP(L36,IO_percentage3!$G$2:$K$339,4,FALSE)</f>
        <v/>
      </c>
      <c r="P36" t="str">
        <f>VLOOKUP(L36,IO_percentage3!$G$2:$K$339,5,FALSE)</f>
        <v/>
      </c>
      <c r="Q36" t="str">
        <f>IFERROR(VLOOKUP(M36,IO_percentage3!$P$2:$Q$36,2,FALSE),"")</f>
        <v>elevage et chasse</v>
      </c>
      <c r="R36" t="str">
        <f>IFERROR(VLOOKUP(N36,IO_percentage3!$P$2:$Q$36,2,FALSE),"")</f>
        <v>fabrication de produits alimen</v>
      </c>
      <c r="S36" t="str">
        <f>IFERROR(VLOOKUP(O36,IO_percentage3!$P$2:$Q$36,2,FALSE),"")</f>
        <v/>
      </c>
      <c r="T36" t="str">
        <f>IFERROR(VLOOKUP(P36,IO_percentage3!$P$2:$Q$36,2,FALSE),"")</f>
        <v/>
      </c>
    </row>
    <row r="37">
      <c r="A37">
        <v>36</v>
      </c>
      <c r="B37" t="s">
        <v>9261</v>
      </c>
      <c r="C37">
        <v>113</v>
      </c>
      <c r="D37">
        <v>-0.73899999999999999</v>
      </c>
      <c r="E37">
        <v>6</v>
      </c>
      <c r="F37">
        <f>VLOOKUP($E37,[3]TVA!$G$5:$K$59,3,FALSE)</f>
        <v>0</v>
      </c>
      <c r="G37">
        <f>VLOOKUP($E37,[3]TVA!$G$5:$K$59,4,FALSE)</f>
        <v>0</v>
      </c>
      <c r="H37">
        <f>VLOOKUP($E37,[3]TVA!$G$5:$K$59,5,FALSE)</f>
        <v>1</v>
      </c>
      <c r="J37">
        <f t="shared" si="0"/>
        <v>37</v>
      </c>
      <c r="K37">
        <v>1</v>
      </c>
      <c r="L37" t="s">
        <v>9587</v>
      </c>
      <c r="M37">
        <v>3</v>
      </c>
      <c r="N37">
        <v>7</v>
      </c>
      <c r="Q37" t="str">
        <f>IFERROR(VLOOKUP(M37,IO_percentage3!$P$2:$Q$36,2,FALSE),"")</f>
        <v>elevage et chasse</v>
      </c>
      <c r="R37" t="str">
        <f>IFERROR(VLOOKUP(N37,IO_percentage3!$P$2:$Q$36,2,FALSE),"")</f>
        <v>fabrication de produits alimen</v>
      </c>
      <c r="S37" t="str">
        <f>IFERROR(VLOOKUP(O37,IO_percentage3!$P$2:$Q$36,2,FALSE),"")</f>
        <v/>
      </c>
      <c r="T37" t="str">
        <f>IFERROR(VLOOKUP(P37,IO_percentage3!$P$2:$Q$36,2,FALSE),"")</f>
        <v/>
      </c>
    </row>
    <row r="38">
      <c r="A38">
        <v>37</v>
      </c>
      <c r="B38" t="s">
        <v>9262</v>
      </c>
      <c r="C38">
        <v>113</v>
      </c>
      <c r="D38">
        <v>-0.73899999999999999</v>
      </c>
      <c r="E38">
        <v>6</v>
      </c>
      <c r="F38">
        <f>VLOOKUP($E38,[3]TVA!$G$5:$K$59,3,FALSE)</f>
        <v>0</v>
      </c>
      <c r="G38">
        <f>VLOOKUP($E38,[3]TVA!$G$5:$K$59,4,FALSE)</f>
        <v>0</v>
      </c>
      <c r="H38">
        <f>VLOOKUP($E38,[3]TVA!$G$5:$K$59,5,FALSE)</f>
        <v>1</v>
      </c>
      <c r="J38">
        <f t="shared" si="0"/>
        <v>38</v>
      </c>
      <c r="K38">
        <v>1</v>
      </c>
      <c r="L38" t="s">
        <v>9258</v>
      </c>
      <c r="M38">
        <f>VLOOKUP(L38,IO_percentage3!$G$2:$K$339,2,FALSE)</f>
        <v>3</v>
      </c>
      <c r="N38" t="str">
        <f>VLOOKUP(L38,IO_percentage3!$G$2:$K$339,3,FALSE)</f>
        <v/>
      </c>
      <c r="O38" t="str">
        <f>VLOOKUP(L38,IO_percentage3!$G$2:$K$339,4,FALSE)</f>
        <v/>
      </c>
      <c r="P38" t="str">
        <f>VLOOKUP(L38,IO_percentage3!$G$2:$K$339,5,FALSE)</f>
        <v/>
      </c>
      <c r="Q38" t="str">
        <f>IFERROR(VLOOKUP(M38,IO_percentage3!$P$2:$Q$36,2,FALSE),"")</f>
        <v>elevage et chasse</v>
      </c>
      <c r="R38" t="str">
        <f>IFERROR(VLOOKUP(N38,IO_percentage3!$P$2:$Q$36,2,FALSE),"")</f>
        <v/>
      </c>
      <c r="S38" t="str">
        <f>IFERROR(VLOOKUP(O38,IO_percentage3!$P$2:$Q$36,2,FALSE),"")</f>
        <v/>
      </c>
      <c r="T38" t="str">
        <f>IFERROR(VLOOKUP(P38,IO_percentage3!$P$2:$Q$36,2,FALSE),"")</f>
        <v/>
      </c>
    </row>
    <row r="39">
      <c r="A39">
        <v>38</v>
      </c>
      <c r="B39" t="s">
        <v>9263</v>
      </c>
      <c r="C39">
        <v>113</v>
      </c>
      <c r="D39">
        <v>-0.73899999999999999</v>
      </c>
      <c r="E39">
        <v>6</v>
      </c>
      <c r="F39">
        <f>VLOOKUP($E39,[3]TVA!$G$5:$K$59,3,FALSE)</f>
        <v>0</v>
      </c>
      <c r="G39">
        <f>VLOOKUP($E39,[3]TVA!$G$5:$K$59,4,FALSE)</f>
        <v>0</v>
      </c>
      <c r="H39">
        <f>VLOOKUP($E39,[3]TVA!$G$5:$K$59,5,FALSE)</f>
        <v>1</v>
      </c>
      <c r="J39">
        <f t="shared" si="0"/>
        <v>39</v>
      </c>
      <c r="K39">
        <v>1</v>
      </c>
      <c r="L39" t="s">
        <v>9588</v>
      </c>
      <c r="M39">
        <v>3</v>
      </c>
      <c r="Q39" t="str">
        <f>IFERROR(VLOOKUP(M39,IO_percentage3!$P$2:$Q$36,2,FALSE),"")</f>
        <v>elevage et chasse</v>
      </c>
      <c r="R39" t="str">
        <f>IFERROR(VLOOKUP(N39,IO_percentage3!$P$2:$Q$36,2,FALSE),"")</f>
        <v/>
      </c>
      <c r="S39" t="str">
        <f>IFERROR(VLOOKUP(O39,IO_percentage3!$P$2:$Q$36,2,FALSE),"")</f>
        <v/>
      </c>
      <c r="T39" t="str">
        <f>IFERROR(VLOOKUP(P39,IO_percentage3!$P$2:$Q$36,2,FALSE),"")</f>
        <v/>
      </c>
    </row>
    <row r="40">
      <c r="A40">
        <v>39</v>
      </c>
      <c r="B40" t="s">
        <v>9264</v>
      </c>
      <c r="C40">
        <v>113</v>
      </c>
      <c r="D40">
        <v>-0.73899999999999999</v>
      </c>
      <c r="E40">
        <v>7</v>
      </c>
      <c r="F40">
        <f>VLOOKUP($E40,[3]TVA!$G$5:$K$59,3,FALSE)</f>
        <v>0</v>
      </c>
      <c r="G40">
        <f>VLOOKUP($E40,[3]TVA!$G$5:$K$59,4,FALSE)</f>
        <v>1</v>
      </c>
      <c r="H40">
        <f>VLOOKUP($E40,[3]TVA!$G$5:$K$59,5,FALSE)</f>
        <v>1</v>
      </c>
      <c r="J40">
        <f t="shared" si="0"/>
        <v>40</v>
      </c>
      <c r="K40">
        <v>1</v>
      </c>
      <c r="L40" t="s">
        <v>9260</v>
      </c>
      <c r="M40">
        <f>VLOOKUP(L40,IO_percentage3!$G$2:$K$339,2,FALSE)</f>
        <v>5</v>
      </c>
      <c r="N40" t="str">
        <f>VLOOKUP(L40,IO_percentage3!$G$2:$K$339,3,FALSE)</f>
        <v/>
      </c>
      <c r="O40" t="str">
        <f>VLOOKUP(L40,IO_percentage3!$G$2:$K$339,4,FALSE)</f>
        <v/>
      </c>
      <c r="P40" t="str">
        <f>VLOOKUP(L40,IO_percentage3!$G$2:$K$339,5,FALSE)</f>
        <v/>
      </c>
      <c r="Q40" t="str">
        <f>IFERROR(VLOOKUP(M40,IO_percentage3!$P$2:$Q$36,2,FALSE),"")</f>
        <v>peche</v>
      </c>
      <c r="R40" t="str">
        <f>IFERROR(VLOOKUP(N40,IO_percentage3!$P$2:$Q$36,2,FALSE),"")</f>
        <v/>
      </c>
      <c r="S40" t="str">
        <f>IFERROR(VLOOKUP(O40,IO_percentage3!$P$2:$Q$36,2,FALSE),"")</f>
        <v/>
      </c>
      <c r="T40" t="str">
        <f>IFERROR(VLOOKUP(P40,IO_percentage3!$P$2:$Q$36,2,FALSE),"")</f>
        <v/>
      </c>
    </row>
    <row r="41">
      <c r="A41">
        <v>40</v>
      </c>
      <c r="B41" t="s">
        <v>9265</v>
      </c>
      <c r="C41">
        <v>113</v>
      </c>
      <c r="D41">
        <v>-0.73899999999999999</v>
      </c>
      <c r="E41">
        <v>7</v>
      </c>
      <c r="F41">
        <f>VLOOKUP($E41,[3]TVA!$G$5:$K$59,3,FALSE)</f>
        <v>0</v>
      </c>
      <c r="G41">
        <f>VLOOKUP($E41,[3]TVA!$G$5:$K$59,4,FALSE)</f>
        <v>1</v>
      </c>
      <c r="H41">
        <f>VLOOKUP($E41,[3]TVA!$G$5:$K$59,5,FALSE)</f>
        <v>1</v>
      </c>
      <c r="J41">
        <f t="shared" si="0"/>
        <v>41</v>
      </c>
      <c r="K41">
        <v>1</v>
      </c>
      <c r="L41" t="s">
        <v>9261</v>
      </c>
      <c r="M41">
        <f>VLOOKUP(L41,IO_percentage3!$G$2:$K$339,2,FALSE)</f>
        <v>5</v>
      </c>
      <c r="N41" t="str">
        <f>VLOOKUP(L41,IO_percentage3!$G$2:$K$339,3,FALSE)</f>
        <v/>
      </c>
      <c r="O41" t="str">
        <f>VLOOKUP(L41,IO_percentage3!$G$2:$K$339,4,FALSE)</f>
        <v/>
      </c>
      <c r="P41" t="str">
        <f>VLOOKUP(L41,IO_percentage3!$G$2:$K$339,5,FALSE)</f>
        <v/>
      </c>
      <c r="Q41" t="str">
        <f>IFERROR(VLOOKUP(M41,IO_percentage3!$P$2:$Q$36,2,FALSE),"")</f>
        <v>peche</v>
      </c>
      <c r="R41" t="str">
        <f>IFERROR(VLOOKUP(N41,IO_percentage3!$P$2:$Q$36,2,FALSE),"")</f>
        <v/>
      </c>
      <c r="S41" t="str">
        <f>IFERROR(VLOOKUP(O41,IO_percentage3!$P$2:$Q$36,2,FALSE),"")</f>
        <v/>
      </c>
      <c r="T41" t="str">
        <f>IFERROR(VLOOKUP(P41,IO_percentage3!$P$2:$Q$36,2,FALSE),"")</f>
        <v/>
      </c>
    </row>
    <row r="42">
      <c r="A42">
        <v>41</v>
      </c>
      <c r="B42" t="s">
        <v>9266</v>
      </c>
      <c r="C42">
        <v>113</v>
      </c>
      <c r="D42">
        <v>-0.73899999999999999</v>
      </c>
      <c r="E42">
        <v>7</v>
      </c>
      <c r="F42">
        <f>VLOOKUP($E42,[3]TVA!$G$5:$K$59,3,FALSE)</f>
        <v>0</v>
      </c>
      <c r="G42">
        <f>VLOOKUP($E42,[3]TVA!$G$5:$K$59,4,FALSE)</f>
        <v>1</v>
      </c>
      <c r="H42">
        <f>VLOOKUP($E42,[3]TVA!$G$5:$K$59,5,FALSE)</f>
        <v>1</v>
      </c>
      <c r="J42">
        <f t="shared" si="0"/>
        <v>42</v>
      </c>
      <c r="K42">
        <v>1</v>
      </c>
      <c r="L42" t="s">
        <v>9262</v>
      </c>
      <c r="M42">
        <f>VLOOKUP(L42,IO_percentage3!$G$2:$K$339,2,FALSE)</f>
        <v>5</v>
      </c>
      <c r="N42" t="str">
        <f>VLOOKUP(L42,IO_percentage3!$G$2:$K$339,3,FALSE)</f>
        <v/>
      </c>
      <c r="O42" t="str">
        <f>VLOOKUP(L42,IO_percentage3!$G$2:$K$339,4,FALSE)</f>
        <v/>
      </c>
      <c r="P42" t="str">
        <f>VLOOKUP(L42,IO_percentage3!$G$2:$K$339,5,FALSE)</f>
        <v/>
      </c>
      <c r="Q42" t="str">
        <f>IFERROR(VLOOKUP(M42,IO_percentage3!$P$2:$Q$36,2,FALSE),"")</f>
        <v>peche</v>
      </c>
      <c r="R42" t="str">
        <f>IFERROR(VLOOKUP(N42,IO_percentage3!$P$2:$Q$36,2,FALSE),"")</f>
        <v/>
      </c>
      <c r="S42" t="str">
        <f>IFERROR(VLOOKUP(O42,IO_percentage3!$P$2:$Q$36,2,FALSE),"")</f>
        <v/>
      </c>
      <c r="T42" t="str">
        <f>IFERROR(VLOOKUP(P42,IO_percentage3!$P$2:$Q$36,2,FALSE),"")</f>
        <v/>
      </c>
    </row>
    <row r="43">
      <c r="A43">
        <v>42</v>
      </c>
      <c r="B43" t="s">
        <v>9267</v>
      </c>
      <c r="C43">
        <v>113</v>
      </c>
      <c r="D43">
        <v>-0.73899999999999999</v>
      </c>
      <c r="E43">
        <v>8</v>
      </c>
      <c r="F43">
        <f>VLOOKUP($E43,[3]TVA!$G$5:$K$59,3,FALSE)</f>
        <v>0.18</v>
      </c>
      <c r="G43">
        <f>VLOOKUP($E43,[3]TVA!$G$5:$K$59,4,FALSE)</f>
        <v>0</v>
      </c>
      <c r="H43">
        <f>VLOOKUP($E43,[3]TVA!$G$5:$K$59,5,FALSE)</f>
        <v>0</v>
      </c>
      <c r="J43">
        <f t="shared" si="0"/>
        <v>43</v>
      </c>
      <c r="K43">
        <v>1</v>
      </c>
      <c r="L43" t="s">
        <v>9263</v>
      </c>
      <c r="M43">
        <f>VLOOKUP(L43,IO_percentage3!$G$2:$K$339,2,FALSE)</f>
        <v>5</v>
      </c>
      <c r="N43" t="str">
        <f>VLOOKUP(L43,IO_percentage3!$G$2:$K$339,3,FALSE)</f>
        <v/>
      </c>
      <c r="O43" t="str">
        <f>VLOOKUP(L43,IO_percentage3!$G$2:$K$339,4,FALSE)</f>
        <v/>
      </c>
      <c r="P43" t="str">
        <f>VLOOKUP(L43,IO_percentage3!$G$2:$K$339,5,FALSE)</f>
        <v/>
      </c>
      <c r="Q43" t="str">
        <f>IFERROR(VLOOKUP(M43,IO_percentage3!$P$2:$Q$36,2,FALSE),"")</f>
        <v>peche</v>
      </c>
      <c r="R43" t="str">
        <f>IFERROR(VLOOKUP(N43,IO_percentage3!$P$2:$Q$36,2,FALSE),"")</f>
        <v/>
      </c>
      <c r="S43" t="str">
        <f>IFERROR(VLOOKUP(O43,IO_percentage3!$P$2:$Q$36,2,FALSE),"")</f>
        <v/>
      </c>
      <c r="T43" t="str">
        <f>IFERROR(VLOOKUP(P43,IO_percentage3!$P$2:$Q$36,2,FALSE),"")</f>
        <v/>
      </c>
    </row>
    <row r="44">
      <c r="A44">
        <v>43</v>
      </c>
      <c r="B44" t="s">
        <v>9268</v>
      </c>
      <c r="C44">
        <v>113</v>
      </c>
      <c r="D44">
        <v>-0.73899999999999999</v>
      </c>
      <c r="E44">
        <v>9</v>
      </c>
      <c r="F44">
        <f>VLOOKUP($E44,[3]TVA!$G$5:$K$59,3,FALSE)</f>
        <v>0.18</v>
      </c>
      <c r="G44">
        <f>VLOOKUP($E44,[3]TVA!$G$5:$K$59,4,FALSE)</f>
        <v>1</v>
      </c>
      <c r="H44">
        <f>VLOOKUP($E44,[3]TVA!$G$5:$K$59,5,FALSE)</f>
        <v>0</v>
      </c>
      <c r="J44">
        <f t="shared" si="0"/>
        <v>44</v>
      </c>
      <c r="K44">
        <v>1</v>
      </c>
      <c r="L44" t="s">
        <v>9264</v>
      </c>
      <c r="M44">
        <f>VLOOKUP(L44,IO_percentage3!$G$2:$K$339,2,FALSE)</f>
        <v>5</v>
      </c>
      <c r="N44">
        <v>7</v>
      </c>
      <c r="O44" t="str">
        <f>VLOOKUP(L44,IO_percentage3!$G$2:$K$339,4,FALSE)</f>
        <v/>
      </c>
      <c r="P44" t="str">
        <f>VLOOKUP(L44,IO_percentage3!$G$2:$K$339,5,FALSE)</f>
        <v/>
      </c>
      <c r="Q44" t="str">
        <f>IFERROR(VLOOKUP(M44,IO_percentage3!$P$2:$Q$36,2,FALSE),"")</f>
        <v>peche</v>
      </c>
      <c r="R44" t="str">
        <f>IFERROR(VLOOKUP(N44,IO_percentage3!$P$2:$Q$36,2,FALSE),"")</f>
        <v>fabrication de produits alimen</v>
      </c>
      <c r="S44" t="str">
        <f>IFERROR(VLOOKUP(O44,IO_percentage3!$P$2:$Q$36,2,FALSE),"")</f>
        <v/>
      </c>
      <c r="T44" t="str">
        <f>IFERROR(VLOOKUP(P44,IO_percentage3!$P$2:$Q$36,2,FALSE),"")</f>
        <v/>
      </c>
    </row>
    <row r="45">
      <c r="A45">
        <v>44</v>
      </c>
      <c r="B45" t="s">
        <v>9269</v>
      </c>
      <c r="C45">
        <v>114</v>
      </c>
      <c r="D45">
        <v>-0.70099999999999996</v>
      </c>
      <c r="E45">
        <v>10</v>
      </c>
      <c r="F45">
        <f>VLOOKUP($E45,[3]TVA!$G$5:$K$59,3,FALSE)</f>
        <v>0</v>
      </c>
      <c r="G45">
        <f>VLOOKUP($E45,[3]TVA!$G$5:$K$59,4,FALSE)</f>
        <v>1</v>
      </c>
      <c r="H45">
        <f>VLOOKUP($E45,[3]TVA!$G$5:$K$59,5,FALSE)</f>
        <v>1</v>
      </c>
      <c r="J45">
        <f t="shared" si="0"/>
        <v>45</v>
      </c>
      <c r="K45">
        <v>1</v>
      </c>
      <c r="L45" t="s">
        <v>9589</v>
      </c>
      <c r="M45">
        <v>5</v>
      </c>
      <c r="N45">
        <v>7</v>
      </c>
      <c r="Q45" t="str">
        <f>IFERROR(VLOOKUP(M45,IO_percentage3!$P$2:$Q$36,2,FALSE),"")</f>
        <v>peche</v>
      </c>
      <c r="R45" t="str">
        <f>IFERROR(VLOOKUP(N45,IO_percentage3!$P$2:$Q$36,2,FALSE),"")</f>
        <v>fabrication de produits alimen</v>
      </c>
      <c r="S45" t="str">
        <f>IFERROR(VLOOKUP(O45,IO_percentage3!$P$2:$Q$36,2,FALSE),"")</f>
        <v/>
      </c>
      <c r="T45" t="str">
        <f>IFERROR(VLOOKUP(P45,IO_percentage3!$P$2:$Q$36,2,FALSE),"")</f>
        <v/>
      </c>
    </row>
    <row r="46">
      <c r="A46">
        <v>45</v>
      </c>
      <c r="B46" t="s">
        <v>9270</v>
      </c>
      <c r="C46">
        <v>114</v>
      </c>
      <c r="D46">
        <v>-0.70099999999999996</v>
      </c>
      <c r="E46">
        <v>11</v>
      </c>
      <c r="F46">
        <f>VLOOKUP($E46,[3]TVA!$G$5:$K$59,3,FALSE)</f>
        <v>0.18</v>
      </c>
      <c r="G46">
        <f>VLOOKUP($E46,[3]TVA!$G$5:$K$59,4,FALSE)</f>
        <v>1</v>
      </c>
      <c r="H46">
        <f>VLOOKUP($E46,[3]TVA!$G$5:$K$59,5,FALSE)</f>
        <v>0</v>
      </c>
      <c r="J46">
        <f t="shared" si="0"/>
        <v>46</v>
      </c>
      <c r="K46">
        <v>1</v>
      </c>
      <c r="L46" t="s">
        <v>9266</v>
      </c>
      <c r="M46">
        <f>VLOOKUP(L46,IO_percentage3!$G$2:$K$339,2,FALSE)</f>
        <v>5</v>
      </c>
      <c r="N46" t="str">
        <f>VLOOKUP(L46,IO_percentage3!$G$2:$K$339,3,FALSE)</f>
        <v/>
      </c>
      <c r="O46" t="str">
        <f>VLOOKUP(L46,IO_percentage3!$G$2:$K$339,4,FALSE)</f>
        <v/>
      </c>
      <c r="P46" t="str">
        <f>VLOOKUP(L46,IO_percentage3!$G$2:$K$339,5,FALSE)</f>
        <v/>
      </c>
      <c r="Q46" t="str">
        <f>IFERROR(VLOOKUP(M46,IO_percentage3!$P$2:$Q$36,2,FALSE),"")</f>
        <v>peche</v>
      </c>
      <c r="R46" t="str">
        <f>IFERROR(VLOOKUP(N46,IO_percentage3!$P$2:$Q$36,2,FALSE),"")</f>
        <v/>
      </c>
      <c r="S46" t="str">
        <f>IFERROR(VLOOKUP(O46,IO_percentage3!$P$2:$Q$36,2,FALSE),"")</f>
        <v/>
      </c>
      <c r="T46" t="str">
        <f>IFERROR(VLOOKUP(P46,IO_percentage3!$P$2:$Q$36,2,FALSE),"")</f>
        <v/>
      </c>
    </row>
    <row r="47">
      <c r="A47">
        <v>46</v>
      </c>
      <c r="B47" t="s">
        <v>9271</v>
      </c>
      <c r="C47">
        <v>114</v>
      </c>
      <c r="D47">
        <v>-0.70099999999999996</v>
      </c>
      <c r="E47">
        <v>11</v>
      </c>
      <c r="F47">
        <f>VLOOKUP($E47,[3]TVA!$G$5:$K$59,3,FALSE)</f>
        <v>0.18</v>
      </c>
      <c r="G47">
        <f>VLOOKUP($E47,[3]TVA!$G$5:$K$59,4,FALSE)</f>
        <v>1</v>
      </c>
      <c r="H47">
        <f>VLOOKUP($E47,[3]TVA!$G$5:$K$59,5,FALSE)</f>
        <v>0</v>
      </c>
      <c r="J47">
        <f t="shared" si="0"/>
        <v>47</v>
      </c>
      <c r="K47">
        <v>1</v>
      </c>
      <c r="L47" t="s">
        <v>9564</v>
      </c>
      <c r="M47">
        <v>5</v>
      </c>
      <c r="Q47" t="str">
        <f>IFERROR(VLOOKUP(M47,IO_percentage3!$P$2:$Q$36,2,FALSE),"")</f>
        <v>peche</v>
      </c>
      <c r="R47" t="str">
        <f>IFERROR(VLOOKUP(N47,IO_percentage3!$P$2:$Q$36,2,FALSE),"")</f>
        <v/>
      </c>
      <c r="S47" t="str">
        <f>IFERROR(VLOOKUP(O47,IO_percentage3!$P$2:$Q$36,2,FALSE),"")</f>
        <v/>
      </c>
      <c r="T47" t="str">
        <f>IFERROR(VLOOKUP(P47,IO_percentage3!$P$2:$Q$36,2,FALSE),"")</f>
        <v/>
      </c>
    </row>
    <row r="48">
      <c r="A48">
        <v>47</v>
      </c>
      <c r="B48" t="s">
        <v>9272</v>
      </c>
      <c r="C48">
        <v>114</v>
      </c>
      <c r="D48">
        <v>-0.70099999999999996</v>
      </c>
      <c r="E48">
        <v>11</v>
      </c>
      <c r="F48">
        <f>VLOOKUP($E48,[3]TVA!$G$5:$K$59,3,FALSE)</f>
        <v>0.18</v>
      </c>
      <c r="G48">
        <f>VLOOKUP($E48,[3]TVA!$G$5:$K$59,4,FALSE)</f>
        <v>1</v>
      </c>
      <c r="H48">
        <f>VLOOKUP($E48,[3]TVA!$G$5:$K$59,5,FALSE)</f>
        <v>0</v>
      </c>
      <c r="J48">
        <f t="shared" si="0"/>
        <v>48</v>
      </c>
      <c r="K48">
        <v>1</v>
      </c>
      <c r="L48" t="s">
        <v>9590</v>
      </c>
      <c r="M48">
        <v>5</v>
      </c>
      <c r="Q48" t="str">
        <f>IFERROR(VLOOKUP(M48,IO_percentage3!$P$2:$Q$36,2,FALSE),"")</f>
        <v>peche</v>
      </c>
      <c r="R48" t="str">
        <f>IFERROR(VLOOKUP(N48,IO_percentage3!$P$2:$Q$36,2,FALSE),"")</f>
        <v/>
      </c>
      <c r="S48" t="str">
        <f>IFERROR(VLOOKUP(O48,IO_percentage3!$P$2:$Q$36,2,FALSE),"")</f>
        <v/>
      </c>
      <c r="T48" t="str">
        <f>IFERROR(VLOOKUP(P48,IO_percentage3!$P$2:$Q$36,2,FALSE),"")</f>
        <v/>
      </c>
    </row>
    <row r="49">
      <c r="A49">
        <v>48</v>
      </c>
      <c r="B49" t="s">
        <v>9273</v>
      </c>
      <c r="C49">
        <v>114</v>
      </c>
      <c r="D49">
        <v>-0.70099999999999996</v>
      </c>
      <c r="E49">
        <v>11</v>
      </c>
      <c r="F49">
        <f>VLOOKUP($E49,[3]TVA!$G$5:$K$59,3,FALSE)</f>
        <v>0.18</v>
      </c>
      <c r="G49">
        <f>VLOOKUP($E49,[3]TVA!$G$5:$K$59,4,FALSE)</f>
        <v>1</v>
      </c>
      <c r="H49">
        <f>VLOOKUP($E49,[3]TVA!$G$5:$K$59,5,FALSE)</f>
        <v>0</v>
      </c>
      <c r="J49">
        <f t="shared" si="0"/>
        <v>49</v>
      </c>
      <c r="K49">
        <v>1</v>
      </c>
      <c r="L49" t="s">
        <v>9591</v>
      </c>
      <c r="M49">
        <v>5</v>
      </c>
      <c r="Q49" t="str">
        <f>IFERROR(VLOOKUP(M49,IO_percentage3!$P$2:$Q$36,2,FALSE),"")</f>
        <v>peche</v>
      </c>
      <c r="R49" t="str">
        <f>IFERROR(VLOOKUP(N49,IO_percentage3!$P$2:$Q$36,2,FALSE),"")</f>
        <v/>
      </c>
      <c r="S49" t="str">
        <f>IFERROR(VLOOKUP(O49,IO_percentage3!$P$2:$Q$36,2,FALSE),"")</f>
        <v/>
      </c>
      <c r="T49" t="str">
        <f>IFERROR(VLOOKUP(P49,IO_percentage3!$P$2:$Q$36,2,FALSE),"")</f>
        <v/>
      </c>
    </row>
    <row r="50">
      <c r="A50">
        <v>49</v>
      </c>
      <c r="B50" t="s">
        <v>9274</v>
      </c>
      <c r="C50">
        <v>114</v>
      </c>
      <c r="D50">
        <v>-0.70099999999999996</v>
      </c>
      <c r="E50">
        <v>11</v>
      </c>
      <c r="F50">
        <f>VLOOKUP($E50,[3]TVA!$G$5:$K$59,3,FALSE)</f>
        <v>0.18</v>
      </c>
      <c r="G50">
        <f>VLOOKUP($E50,[3]TVA!$G$5:$K$59,4,FALSE)</f>
        <v>1</v>
      </c>
      <c r="H50">
        <f>VLOOKUP($E50,[3]TVA!$G$5:$K$59,5,FALSE)</f>
        <v>0</v>
      </c>
      <c r="J50">
        <f t="shared" si="0"/>
        <v>50</v>
      </c>
      <c r="K50">
        <v>1</v>
      </c>
      <c r="L50" t="s">
        <v>9592</v>
      </c>
      <c r="M50">
        <v>5</v>
      </c>
      <c r="Q50" t="str">
        <f>IFERROR(VLOOKUP(M50,IO_percentage3!$P$2:$Q$36,2,FALSE),"")</f>
        <v>peche</v>
      </c>
      <c r="R50" t="str">
        <f>IFERROR(VLOOKUP(N50,IO_percentage3!$P$2:$Q$36,2,FALSE),"")</f>
        <v/>
      </c>
      <c r="S50" t="str">
        <f>IFERROR(VLOOKUP(O50,IO_percentage3!$P$2:$Q$36,2,FALSE),"")</f>
        <v/>
      </c>
      <c r="T50" t="str">
        <f>IFERROR(VLOOKUP(P50,IO_percentage3!$P$2:$Q$36,2,FALSE),"")</f>
        <v/>
      </c>
    </row>
    <row r="51">
      <c r="A51">
        <v>50</v>
      </c>
      <c r="B51" t="s">
        <v>9275</v>
      </c>
      <c r="C51">
        <v>119</v>
      </c>
      <c r="D51">
        <v>-0.70099999999999996</v>
      </c>
      <c r="E51">
        <v>11</v>
      </c>
      <c r="F51">
        <f>VLOOKUP($E51,[3]TVA!$G$5:$K$59,3,FALSE)</f>
        <v>0.18</v>
      </c>
      <c r="G51">
        <f>VLOOKUP($E51,[3]TVA!$G$5:$K$59,4,FALSE)</f>
        <v>1</v>
      </c>
      <c r="H51">
        <f>VLOOKUP($E51,[3]TVA!$G$5:$K$59,5,FALSE)</f>
        <v>0</v>
      </c>
      <c r="J51">
        <f t="shared" si="0"/>
        <v>51</v>
      </c>
      <c r="K51">
        <v>1</v>
      </c>
      <c r="L51" t="s">
        <v>9268</v>
      </c>
      <c r="M51">
        <f>VLOOKUP(L51,IO_percentage3!$G$2:$K$339,2,FALSE)</f>
        <v>5</v>
      </c>
      <c r="N51" t="str">
        <f>VLOOKUP(L51,IO_percentage3!$G$2:$K$339,3,FALSE)</f>
        <v/>
      </c>
      <c r="O51" t="str">
        <f>VLOOKUP(L51,IO_percentage3!$G$2:$K$339,4,FALSE)</f>
        <v/>
      </c>
      <c r="P51" t="str">
        <f>VLOOKUP(L51,IO_percentage3!$G$2:$K$339,5,FALSE)</f>
        <v/>
      </c>
      <c r="Q51" t="str">
        <f>IFERROR(VLOOKUP(M51,IO_percentage3!$P$2:$Q$36,2,FALSE),"")</f>
        <v>peche</v>
      </c>
      <c r="R51" t="str">
        <f>IFERROR(VLOOKUP(N51,IO_percentage3!$P$2:$Q$36,2,FALSE),"")</f>
        <v/>
      </c>
      <c r="S51" t="str">
        <f>IFERROR(VLOOKUP(O51,IO_percentage3!$P$2:$Q$36,2,FALSE),"")</f>
        <v/>
      </c>
      <c r="T51" t="str">
        <f>IFERROR(VLOOKUP(P51,IO_percentage3!$P$2:$Q$36,2,FALSE),"")</f>
        <v/>
      </c>
    </row>
    <row r="52">
      <c r="A52">
        <v>51</v>
      </c>
      <c r="B52" t="s">
        <v>9276</v>
      </c>
      <c r="C52">
        <v>114</v>
      </c>
      <c r="D52">
        <v>-0.70099999999999996</v>
      </c>
      <c r="E52">
        <v>11</v>
      </c>
      <c r="F52">
        <f>VLOOKUP($E52,[3]TVA!$G$5:$K$59,3,FALSE)</f>
        <v>0.18</v>
      </c>
      <c r="G52">
        <f>VLOOKUP($E52,[3]TVA!$G$5:$K$59,4,FALSE)</f>
        <v>1</v>
      </c>
      <c r="H52">
        <f>VLOOKUP($E52,[3]TVA!$G$5:$K$59,5,FALSE)</f>
        <v>0</v>
      </c>
      <c r="J52">
        <f t="shared" si="0"/>
        <v>52</v>
      </c>
      <c r="K52">
        <v>1</v>
      </c>
      <c r="L52" t="s">
        <v>9593</v>
      </c>
      <c r="M52">
        <v>7</v>
      </c>
      <c r="Q52" t="str">
        <f>IFERROR(VLOOKUP(M52,IO_percentage3!$P$2:$Q$36,2,FALSE),"")</f>
        <v>fabrication de produits alimen</v>
      </c>
      <c r="R52" t="str">
        <f>IFERROR(VLOOKUP(N52,IO_percentage3!$P$2:$Q$36,2,FALSE),"")</f>
        <v/>
      </c>
      <c r="S52" t="str">
        <f>IFERROR(VLOOKUP(O52,IO_percentage3!$P$2:$Q$36,2,FALSE),"")</f>
        <v/>
      </c>
      <c r="T52" t="str">
        <f>IFERROR(VLOOKUP(P52,IO_percentage3!$P$2:$Q$36,2,FALSE),"")</f>
        <v/>
      </c>
    </row>
    <row r="53">
      <c r="A53">
        <v>52</v>
      </c>
      <c r="B53" t="s">
        <v>9277</v>
      </c>
      <c r="C53">
        <v>114</v>
      </c>
      <c r="D53">
        <v>-0.70099999999999996</v>
      </c>
      <c r="E53">
        <v>12</v>
      </c>
      <c r="F53">
        <f>VLOOKUP($E53,[3]TVA!$G$5:$K$59,3,FALSE)</f>
        <v>0</v>
      </c>
      <c r="G53">
        <f>VLOOKUP($E53,[3]TVA!$G$5:$K$59,4,FALSE)</f>
        <v>1</v>
      </c>
      <c r="H53">
        <f>VLOOKUP($E53,[3]TVA!$G$5:$K$59,5,FALSE)</f>
        <v>1</v>
      </c>
      <c r="J53">
        <f t="shared" si="0"/>
        <v>53</v>
      </c>
      <c r="K53">
        <v>1</v>
      </c>
      <c r="L53" t="s">
        <v>9270</v>
      </c>
      <c r="M53">
        <f>VLOOKUP(L53,IO_percentage3!$G$2:$K$339,2,FALSE)</f>
        <v>7</v>
      </c>
      <c r="N53" t="str">
        <f>VLOOKUP(L53,IO_percentage3!$G$2:$K$339,3,FALSE)</f>
        <v/>
      </c>
      <c r="O53" t="str">
        <f>VLOOKUP(L53,IO_percentage3!$G$2:$K$339,4,FALSE)</f>
        <v/>
      </c>
      <c r="P53" t="str">
        <f>VLOOKUP(L53,IO_percentage3!$G$2:$K$339,5,FALSE)</f>
        <v/>
      </c>
      <c r="Q53" t="str">
        <f>IFERROR(VLOOKUP(M53,IO_percentage3!$P$2:$Q$36,2,FALSE),"")</f>
        <v>fabrication de produits alimen</v>
      </c>
      <c r="R53" t="str">
        <f>IFERROR(VLOOKUP(N53,IO_percentage3!$P$2:$Q$36,2,FALSE),"")</f>
        <v/>
      </c>
      <c r="S53" t="str">
        <f>IFERROR(VLOOKUP(O53,IO_percentage3!$P$2:$Q$36,2,FALSE),"")</f>
        <v/>
      </c>
      <c r="T53" t="str">
        <f>IFERROR(VLOOKUP(P53,IO_percentage3!$P$2:$Q$36,2,FALSE),"")</f>
        <v/>
      </c>
    </row>
    <row r="54">
      <c r="A54">
        <v>53</v>
      </c>
      <c r="B54" t="s">
        <v>9278</v>
      </c>
      <c r="C54">
        <v>114</v>
      </c>
      <c r="D54">
        <v>-0.44800000000000001</v>
      </c>
      <c r="E54">
        <v>13</v>
      </c>
      <c r="F54">
        <f>VLOOKUP($E54,[3]TVA!$G$5:$K$59,3,FALSE)</f>
        <v>0.18</v>
      </c>
      <c r="G54">
        <f>VLOOKUP($E54,[3]TVA!$G$5:$K$59,4,FALSE)</f>
        <v>0</v>
      </c>
      <c r="H54">
        <f>VLOOKUP($E54,[3]TVA!$G$5:$K$59,5,FALSE)</f>
        <v>0</v>
      </c>
      <c r="J54">
        <f t="shared" si="0"/>
        <v>54</v>
      </c>
      <c r="K54">
        <v>1</v>
      </c>
      <c r="L54" t="s">
        <v>9271</v>
      </c>
      <c r="M54">
        <f>VLOOKUP(L54,IO_percentage3!$G$2:$K$339,2,FALSE)</f>
        <v>7</v>
      </c>
      <c r="N54" t="str">
        <f>VLOOKUP(L54,IO_percentage3!$G$2:$K$339,3,FALSE)</f>
        <v/>
      </c>
      <c r="O54" t="str">
        <f>VLOOKUP(L54,IO_percentage3!$G$2:$K$339,4,FALSE)</f>
        <v/>
      </c>
      <c r="P54" t="str">
        <f>VLOOKUP(L54,IO_percentage3!$G$2:$K$339,5,FALSE)</f>
        <v/>
      </c>
      <c r="Q54" t="str">
        <f>IFERROR(VLOOKUP(M54,IO_percentage3!$P$2:$Q$36,2,FALSE),"")</f>
        <v>fabrication de produits alimen</v>
      </c>
      <c r="R54" t="str">
        <f>IFERROR(VLOOKUP(N54,IO_percentage3!$P$2:$Q$36,2,FALSE),"")</f>
        <v/>
      </c>
      <c r="S54" t="str">
        <f>IFERROR(VLOOKUP(O54,IO_percentage3!$P$2:$Q$36,2,FALSE),"")</f>
        <v/>
      </c>
      <c r="T54" t="str">
        <f>IFERROR(VLOOKUP(P54,IO_percentage3!$P$2:$Q$36,2,FALSE),"")</f>
        <v/>
      </c>
    </row>
    <row r="55">
      <c r="A55">
        <v>54</v>
      </c>
      <c r="B55" t="s">
        <v>9279</v>
      </c>
      <c r="C55">
        <v>115</v>
      </c>
      <c r="D55">
        <v>-0.44800000000000001</v>
      </c>
      <c r="E55">
        <v>14</v>
      </c>
      <c r="F55">
        <f>VLOOKUP($E55,[3]TVA!$G$5:$K$59,3,FALSE)</f>
        <v>0.18</v>
      </c>
      <c r="G55">
        <f>VLOOKUP($E55,[3]TVA!$G$5:$K$59,4,FALSE)</f>
        <v>1</v>
      </c>
      <c r="H55">
        <f>VLOOKUP($E55,[3]TVA!$G$5:$K$59,5,FALSE)</f>
        <v>0</v>
      </c>
      <c r="J55">
        <f t="shared" si="0"/>
        <v>55</v>
      </c>
      <c r="K55">
        <v>1</v>
      </c>
      <c r="L55" t="s">
        <v>9272</v>
      </c>
      <c r="M55">
        <f>VLOOKUP(L55,IO_percentage3!$G$2:$K$339,2,FALSE)</f>
        <v>7</v>
      </c>
      <c r="N55" t="str">
        <f>VLOOKUP(L55,IO_percentage3!$G$2:$K$339,3,FALSE)</f>
        <v/>
      </c>
      <c r="O55" t="str">
        <f>VLOOKUP(L55,IO_percentage3!$G$2:$K$339,4,FALSE)</f>
        <v/>
      </c>
      <c r="P55" t="str">
        <f>VLOOKUP(L55,IO_percentage3!$G$2:$K$339,5,FALSE)</f>
        <v/>
      </c>
      <c r="Q55" t="str">
        <f>IFERROR(VLOOKUP(M55,IO_percentage3!$P$2:$Q$36,2,FALSE),"")</f>
        <v>fabrication de produits alimen</v>
      </c>
      <c r="R55" t="str">
        <f>IFERROR(VLOOKUP(N55,IO_percentage3!$P$2:$Q$36,2,FALSE),"")</f>
        <v/>
      </c>
      <c r="S55" t="str">
        <f>IFERROR(VLOOKUP(O55,IO_percentage3!$P$2:$Q$36,2,FALSE),"")</f>
        <v/>
      </c>
      <c r="T55" t="str">
        <f>IFERROR(VLOOKUP(P55,IO_percentage3!$P$2:$Q$36,2,FALSE),"")</f>
        <v/>
      </c>
    </row>
    <row r="56">
      <c r="A56">
        <v>55</v>
      </c>
      <c r="B56" t="s">
        <v>9280</v>
      </c>
      <c r="C56">
        <v>115</v>
      </c>
      <c r="D56">
        <v>-0.44800000000000001</v>
      </c>
      <c r="E56">
        <v>14</v>
      </c>
      <c r="F56">
        <f>VLOOKUP($E56,[3]TVA!$G$5:$K$59,3,FALSE)</f>
        <v>0.18</v>
      </c>
      <c r="G56">
        <f>VLOOKUP($E56,[3]TVA!$G$5:$K$59,4,FALSE)</f>
        <v>1</v>
      </c>
      <c r="H56">
        <f>VLOOKUP($E56,[3]TVA!$G$5:$K$59,5,FALSE)</f>
        <v>0</v>
      </c>
      <c r="J56">
        <f t="shared" si="0"/>
        <v>56</v>
      </c>
      <c r="K56">
        <v>1</v>
      </c>
      <c r="L56" t="s">
        <v>9273</v>
      </c>
      <c r="M56">
        <f>VLOOKUP(L56,IO_percentage3!$G$2:$K$339,2,FALSE)</f>
        <v>7</v>
      </c>
      <c r="N56" t="str">
        <f>VLOOKUP(L56,IO_percentage3!$G$2:$K$339,3,FALSE)</f>
        <v/>
      </c>
      <c r="O56" t="str">
        <f>VLOOKUP(L56,IO_percentage3!$G$2:$K$339,4,FALSE)</f>
        <v/>
      </c>
      <c r="P56" t="str">
        <f>VLOOKUP(L56,IO_percentage3!$G$2:$K$339,5,FALSE)</f>
        <v/>
      </c>
      <c r="Q56" t="str">
        <f>IFERROR(VLOOKUP(M56,IO_percentage3!$P$2:$Q$36,2,FALSE),"")</f>
        <v>fabrication de produits alimen</v>
      </c>
      <c r="R56" t="str">
        <f>IFERROR(VLOOKUP(N56,IO_percentage3!$P$2:$Q$36,2,FALSE),"")</f>
        <v/>
      </c>
      <c r="S56" t="str">
        <f>IFERROR(VLOOKUP(O56,IO_percentage3!$P$2:$Q$36,2,FALSE),"")</f>
        <v/>
      </c>
      <c r="T56" t="str">
        <f>IFERROR(VLOOKUP(P56,IO_percentage3!$P$2:$Q$36,2,FALSE),"")</f>
        <v/>
      </c>
    </row>
    <row r="57">
      <c r="A57">
        <v>56</v>
      </c>
      <c r="B57" t="s">
        <v>9281</v>
      </c>
      <c r="C57">
        <v>115</v>
      </c>
      <c r="D57">
        <v>-0.44800000000000001</v>
      </c>
      <c r="E57">
        <v>14</v>
      </c>
      <c r="F57">
        <f>VLOOKUP($E57,[3]TVA!$G$5:$K$59,3,FALSE)</f>
        <v>0.18</v>
      </c>
      <c r="G57">
        <f>VLOOKUP($E57,[3]TVA!$G$5:$K$59,4,FALSE)</f>
        <v>1</v>
      </c>
      <c r="H57">
        <f>VLOOKUP($E57,[3]TVA!$G$5:$K$59,5,FALSE)</f>
        <v>0</v>
      </c>
      <c r="J57">
        <f t="shared" si="0"/>
        <v>57</v>
      </c>
      <c r="K57">
        <v>1</v>
      </c>
      <c r="L57" t="s">
        <v>9274</v>
      </c>
      <c r="M57">
        <f>VLOOKUP(L57,IO_percentage3!$G$2:$K$339,2,FALSE)</f>
        <v>7</v>
      </c>
      <c r="N57" t="str">
        <f>VLOOKUP(L57,IO_percentage3!$G$2:$K$339,3,FALSE)</f>
        <v/>
      </c>
      <c r="O57" t="str">
        <f>VLOOKUP(L57,IO_percentage3!$G$2:$K$339,4,FALSE)</f>
        <v/>
      </c>
      <c r="P57" t="str">
        <f>VLOOKUP(L57,IO_percentage3!$G$2:$K$339,5,FALSE)</f>
        <v/>
      </c>
      <c r="Q57" t="str">
        <f>IFERROR(VLOOKUP(M57,IO_percentage3!$P$2:$Q$36,2,FALSE),"")</f>
        <v>fabrication de produits alimen</v>
      </c>
      <c r="R57" t="str">
        <f>IFERROR(VLOOKUP(N57,IO_percentage3!$P$2:$Q$36,2,FALSE),"")</f>
        <v/>
      </c>
      <c r="S57" t="str">
        <f>IFERROR(VLOOKUP(O57,IO_percentage3!$P$2:$Q$36,2,FALSE),"")</f>
        <v/>
      </c>
      <c r="T57" t="str">
        <f>IFERROR(VLOOKUP(P57,IO_percentage3!$P$2:$Q$36,2,FALSE),"")</f>
        <v/>
      </c>
    </row>
    <row r="58">
      <c r="A58">
        <v>57</v>
      </c>
      <c r="B58" t="s">
        <v>9282</v>
      </c>
      <c r="C58">
        <v>115</v>
      </c>
      <c r="D58">
        <v>-0.44800000000000001</v>
      </c>
      <c r="E58">
        <v>14</v>
      </c>
      <c r="F58">
        <f>VLOOKUP($E58,[3]TVA!$G$5:$K$59,3,FALSE)</f>
        <v>0.18</v>
      </c>
      <c r="G58">
        <f>VLOOKUP($E58,[3]TVA!$G$5:$K$59,4,FALSE)</f>
        <v>1</v>
      </c>
      <c r="H58">
        <f>VLOOKUP($E58,[3]TVA!$G$5:$K$59,5,FALSE)</f>
        <v>0</v>
      </c>
      <c r="J58">
        <f t="shared" si="0"/>
        <v>58</v>
      </c>
      <c r="K58">
        <v>1</v>
      </c>
      <c r="L58" t="s">
        <v>9275</v>
      </c>
      <c r="M58">
        <f>VLOOKUP(L58,IO_percentage3!$G$2:$K$339,2,FALSE)</f>
        <v>7</v>
      </c>
      <c r="N58" t="str">
        <f>VLOOKUP(L58,IO_percentage3!$G$2:$K$339,3,FALSE)</f>
        <v/>
      </c>
      <c r="O58" t="str">
        <f>VLOOKUP(L58,IO_percentage3!$G$2:$K$339,4,FALSE)</f>
        <v/>
      </c>
      <c r="P58" t="str">
        <f>VLOOKUP(L58,IO_percentage3!$G$2:$K$339,5,FALSE)</f>
        <v/>
      </c>
      <c r="Q58" t="str">
        <f>IFERROR(VLOOKUP(M58,IO_percentage3!$P$2:$Q$36,2,FALSE),"")</f>
        <v>fabrication de produits alimen</v>
      </c>
      <c r="R58" t="str">
        <f>IFERROR(VLOOKUP(N58,IO_percentage3!$P$2:$Q$36,2,FALSE),"")</f>
        <v/>
      </c>
      <c r="S58" t="str">
        <f>IFERROR(VLOOKUP(O58,IO_percentage3!$P$2:$Q$36,2,FALSE),"")</f>
        <v/>
      </c>
      <c r="T58" t="str">
        <f>IFERROR(VLOOKUP(P58,IO_percentage3!$P$2:$Q$36,2,FALSE),"")</f>
        <v/>
      </c>
    </row>
    <row r="59">
      <c r="A59">
        <v>58</v>
      </c>
      <c r="B59" t="s">
        <v>9283</v>
      </c>
      <c r="C59">
        <v>115</v>
      </c>
      <c r="D59">
        <v>-0.44800000000000001</v>
      </c>
      <c r="E59">
        <v>14</v>
      </c>
      <c r="F59">
        <f>VLOOKUP($E59,[3]TVA!$G$5:$K$59,3,FALSE)</f>
        <v>0.18</v>
      </c>
      <c r="G59">
        <f>VLOOKUP($E59,[3]TVA!$G$5:$K$59,4,FALSE)</f>
        <v>1</v>
      </c>
      <c r="H59">
        <f>VLOOKUP($E59,[3]TVA!$G$5:$K$59,5,FALSE)</f>
        <v>0</v>
      </c>
      <c r="J59">
        <f t="shared" si="0"/>
        <v>59</v>
      </c>
      <c r="K59">
        <v>1</v>
      </c>
      <c r="L59" t="s">
        <v>9276</v>
      </c>
      <c r="M59">
        <f>VLOOKUP(L59,IO_percentage3!$G$2:$K$339,2,FALSE)</f>
        <v>7</v>
      </c>
      <c r="N59" t="str">
        <f>VLOOKUP(L59,IO_percentage3!$G$2:$K$339,3,FALSE)</f>
        <v/>
      </c>
      <c r="O59" t="str">
        <f>VLOOKUP(L59,IO_percentage3!$G$2:$K$339,4,FALSE)</f>
        <v/>
      </c>
      <c r="P59" t="str">
        <f>VLOOKUP(L59,IO_percentage3!$G$2:$K$339,5,FALSE)</f>
        <v/>
      </c>
      <c r="Q59" t="str">
        <f>IFERROR(VLOOKUP(M59,IO_percentage3!$P$2:$Q$36,2,FALSE),"")</f>
        <v>fabrication de produits alimen</v>
      </c>
      <c r="R59" t="str">
        <f>IFERROR(VLOOKUP(N59,IO_percentage3!$P$2:$Q$36,2,FALSE),"")</f>
        <v/>
      </c>
      <c r="S59" t="str">
        <f>IFERROR(VLOOKUP(O59,IO_percentage3!$P$2:$Q$36,2,FALSE),"")</f>
        <v/>
      </c>
      <c r="T59" t="str">
        <f>IFERROR(VLOOKUP(P59,IO_percentage3!$P$2:$Q$36,2,FALSE),"")</f>
        <v/>
      </c>
    </row>
    <row r="60">
      <c r="A60">
        <v>59</v>
      </c>
      <c r="B60" t="s">
        <v>9284</v>
      </c>
      <c r="C60">
        <v>115</v>
      </c>
      <c r="D60">
        <v>-0.44800000000000001</v>
      </c>
      <c r="E60">
        <v>14</v>
      </c>
      <c r="F60">
        <f>VLOOKUP($E60,[3]TVA!$G$5:$K$59,3,FALSE)</f>
        <v>0.18</v>
      </c>
      <c r="G60">
        <f>VLOOKUP($E60,[3]TVA!$G$5:$K$59,4,FALSE)</f>
        <v>1</v>
      </c>
      <c r="H60">
        <f>VLOOKUP($E60,[3]TVA!$G$5:$K$59,5,FALSE)</f>
        <v>0</v>
      </c>
      <c r="J60">
        <f t="shared" si="0"/>
        <v>60</v>
      </c>
      <c r="K60">
        <v>1</v>
      </c>
      <c r="L60" t="s">
        <v>9277</v>
      </c>
      <c r="M60">
        <f>VLOOKUP(L60,IO_percentage3!$G$2:$K$339,2,FALSE)</f>
        <v>2</v>
      </c>
      <c r="N60" t="str">
        <f>VLOOKUP(L60,IO_percentage3!$G$2:$K$339,3,FALSE)</f>
        <v/>
      </c>
      <c r="O60" t="str">
        <f>VLOOKUP(L60,IO_percentage3!$G$2:$K$339,4,FALSE)</f>
        <v/>
      </c>
      <c r="P60" t="str">
        <f>VLOOKUP(L60,IO_percentage3!$G$2:$K$339,5,FALSE)</f>
        <v/>
      </c>
      <c r="Q60" t="str">
        <f>IFERROR(VLOOKUP(M60,IO_percentage3!$P$2:$Q$36,2,FALSE),"")</f>
        <v>agriculture industrielle ou d'</v>
      </c>
      <c r="R60" t="str">
        <f>IFERROR(VLOOKUP(N60,IO_percentage3!$P$2:$Q$36,2,FALSE),"")</f>
        <v/>
      </c>
      <c r="S60" t="str">
        <f>IFERROR(VLOOKUP(O60,IO_percentage3!$P$2:$Q$36,2,FALSE),"")</f>
        <v/>
      </c>
      <c r="T60" t="str">
        <f>IFERROR(VLOOKUP(P60,IO_percentage3!$P$2:$Q$36,2,FALSE),"")</f>
        <v/>
      </c>
    </row>
    <row r="61">
      <c r="A61">
        <v>60</v>
      </c>
      <c r="B61" t="s">
        <v>9285</v>
      </c>
      <c r="C61">
        <v>116</v>
      </c>
      <c r="D61">
        <v>-0.51900000000000002</v>
      </c>
      <c r="E61">
        <v>15</v>
      </c>
      <c r="F61">
        <f>VLOOKUP($E61,[3]TVA!$G$5:$K$59,3,FALSE)</f>
        <v>0.18</v>
      </c>
      <c r="G61">
        <f>VLOOKUP($E61,[3]TVA!$G$5:$K$59,4,FALSE)</f>
        <v>0</v>
      </c>
      <c r="H61">
        <f>VLOOKUP($E61,[3]TVA!$G$5:$K$59,5,FALSE)</f>
        <v>0</v>
      </c>
      <c r="J61">
        <f t="shared" si="0"/>
        <v>61</v>
      </c>
      <c r="K61">
        <v>1</v>
      </c>
      <c r="L61" t="s">
        <v>9278</v>
      </c>
      <c r="M61">
        <f>VLOOKUP(L61,IO_percentage3!$G$2:$K$339,2,FALSE)</f>
        <v>7</v>
      </c>
      <c r="N61" t="str">
        <f>VLOOKUP(L61,IO_percentage3!$G$2:$K$339,3,FALSE)</f>
        <v/>
      </c>
      <c r="O61" t="str">
        <f>VLOOKUP(L61,IO_percentage3!$G$2:$K$339,4,FALSE)</f>
        <v/>
      </c>
      <c r="P61" t="str">
        <f>VLOOKUP(L61,IO_percentage3!$G$2:$K$339,5,FALSE)</f>
        <v/>
      </c>
      <c r="Q61" t="str">
        <f>IFERROR(VLOOKUP(M61,IO_percentage3!$P$2:$Q$36,2,FALSE),"")</f>
        <v>fabrication de produits alimen</v>
      </c>
      <c r="R61" t="str">
        <f>IFERROR(VLOOKUP(N61,IO_percentage3!$P$2:$Q$36,2,FALSE),"")</f>
        <v/>
      </c>
      <c r="S61" t="str">
        <f>IFERROR(VLOOKUP(O61,IO_percentage3!$P$2:$Q$36,2,FALSE),"")</f>
        <v/>
      </c>
      <c r="T61" t="str">
        <f>IFERROR(VLOOKUP(P61,IO_percentage3!$P$2:$Q$36,2,FALSE),"")</f>
        <v/>
      </c>
    </row>
    <row r="62">
      <c r="A62">
        <v>61</v>
      </c>
      <c r="B62" t="s">
        <v>9286</v>
      </c>
      <c r="C62">
        <v>116</v>
      </c>
      <c r="D62">
        <v>-0.51900000000000002</v>
      </c>
      <c r="E62">
        <v>15</v>
      </c>
      <c r="F62">
        <f>VLOOKUP($E62,[3]TVA!$G$5:$K$59,3,FALSE)</f>
        <v>0.18</v>
      </c>
      <c r="G62">
        <f>VLOOKUP($E62,[3]TVA!$G$5:$K$59,4,FALSE)</f>
        <v>0</v>
      </c>
      <c r="H62">
        <f>VLOOKUP($E62,[3]TVA!$G$5:$K$59,5,FALSE)</f>
        <v>0</v>
      </c>
      <c r="J62">
        <f t="shared" si="0"/>
        <v>62</v>
      </c>
      <c r="K62">
        <v>1</v>
      </c>
      <c r="L62" t="s">
        <v>9279</v>
      </c>
      <c r="M62">
        <f>VLOOKUP(L62,IO_percentage3!$G$2:$K$339,2,FALSE)</f>
        <v>7</v>
      </c>
      <c r="N62" t="str">
        <f>VLOOKUP(L62,IO_percentage3!$G$2:$K$339,3,FALSE)</f>
        <v/>
      </c>
      <c r="O62" t="str">
        <f>VLOOKUP(L62,IO_percentage3!$G$2:$K$339,4,FALSE)</f>
        <v/>
      </c>
      <c r="P62" t="str">
        <f>VLOOKUP(L62,IO_percentage3!$G$2:$K$339,5,FALSE)</f>
        <v/>
      </c>
      <c r="Q62" t="str">
        <f>IFERROR(VLOOKUP(M62,IO_percentage3!$P$2:$Q$36,2,FALSE),"")</f>
        <v>fabrication de produits alimen</v>
      </c>
      <c r="R62" t="str">
        <f>IFERROR(VLOOKUP(N62,IO_percentage3!$P$2:$Q$36,2,FALSE),"")</f>
        <v/>
      </c>
      <c r="S62" t="str">
        <f>IFERROR(VLOOKUP(O62,IO_percentage3!$P$2:$Q$36,2,FALSE),"")</f>
        <v/>
      </c>
      <c r="T62" t="str">
        <f>IFERROR(VLOOKUP(P62,IO_percentage3!$P$2:$Q$36,2,FALSE),"")</f>
        <v/>
      </c>
    </row>
    <row r="63">
      <c r="A63">
        <v>62</v>
      </c>
      <c r="B63" t="s">
        <v>9287</v>
      </c>
      <c r="C63">
        <v>116</v>
      </c>
      <c r="D63">
        <v>-0.51900000000000002</v>
      </c>
      <c r="E63">
        <v>15</v>
      </c>
      <c r="F63">
        <f>VLOOKUP($E63,[3]TVA!$G$5:$K$59,3,FALSE)</f>
        <v>0.18</v>
      </c>
      <c r="G63">
        <f>VLOOKUP($E63,[3]TVA!$G$5:$K$59,4,FALSE)</f>
        <v>0</v>
      </c>
      <c r="H63">
        <f>VLOOKUP($E63,[3]TVA!$G$5:$K$59,5,FALSE)</f>
        <v>0</v>
      </c>
      <c r="J63">
        <f t="shared" si="0"/>
        <v>63</v>
      </c>
      <c r="K63">
        <v>1</v>
      </c>
      <c r="L63" t="s">
        <v>9280</v>
      </c>
      <c r="M63">
        <f>VLOOKUP(L63,IO_percentage3!$G$2:$K$339,2,FALSE)</f>
        <v>7</v>
      </c>
      <c r="N63" t="str">
        <f>VLOOKUP(L63,IO_percentage3!$G$2:$K$339,3,FALSE)</f>
        <v/>
      </c>
      <c r="O63" t="str">
        <f>VLOOKUP(L63,IO_percentage3!$G$2:$K$339,4,FALSE)</f>
        <v/>
      </c>
      <c r="P63" t="str">
        <f>VLOOKUP(L63,IO_percentage3!$G$2:$K$339,5,FALSE)</f>
        <v/>
      </c>
      <c r="Q63" t="str">
        <f>IFERROR(VLOOKUP(M63,IO_percentage3!$P$2:$Q$36,2,FALSE),"")</f>
        <v>fabrication de produits alimen</v>
      </c>
      <c r="R63" t="str">
        <f>IFERROR(VLOOKUP(N63,IO_percentage3!$P$2:$Q$36,2,FALSE),"")</f>
        <v/>
      </c>
      <c r="S63" t="str">
        <f>IFERROR(VLOOKUP(O63,IO_percentage3!$P$2:$Q$36,2,FALSE),"")</f>
        <v/>
      </c>
      <c r="T63" t="str">
        <f>IFERROR(VLOOKUP(P63,IO_percentage3!$P$2:$Q$36,2,FALSE),"")</f>
        <v/>
      </c>
    </row>
    <row r="64">
      <c r="A64">
        <v>63</v>
      </c>
      <c r="B64" t="s">
        <v>9288</v>
      </c>
      <c r="C64">
        <v>116</v>
      </c>
      <c r="D64">
        <v>-0.51900000000000002</v>
      </c>
      <c r="E64">
        <v>15</v>
      </c>
      <c r="F64">
        <f>VLOOKUP($E64,[3]TVA!$G$5:$K$59,3,FALSE)</f>
        <v>0.18</v>
      </c>
      <c r="G64">
        <f>VLOOKUP($E64,[3]TVA!$G$5:$K$59,4,FALSE)</f>
        <v>0</v>
      </c>
      <c r="H64">
        <f>VLOOKUP($E64,[3]TVA!$G$5:$K$59,5,FALSE)</f>
        <v>0</v>
      </c>
      <c r="J64">
        <f t="shared" si="0"/>
        <v>64</v>
      </c>
      <c r="K64">
        <v>1</v>
      </c>
      <c r="L64" t="s">
        <v>9281</v>
      </c>
      <c r="M64">
        <f>VLOOKUP(L64,IO_percentage3!$G$2:$K$339,2,FALSE)</f>
        <v>7</v>
      </c>
      <c r="N64" t="str">
        <f>VLOOKUP(L64,IO_percentage3!$G$2:$K$339,3,FALSE)</f>
        <v/>
      </c>
      <c r="O64" t="str">
        <f>VLOOKUP(L64,IO_percentage3!$G$2:$K$339,4,FALSE)</f>
        <v/>
      </c>
      <c r="P64" t="str">
        <f>VLOOKUP(L64,IO_percentage3!$G$2:$K$339,5,FALSE)</f>
        <v/>
      </c>
      <c r="Q64" t="str">
        <f>IFERROR(VLOOKUP(M64,IO_percentage3!$P$2:$Q$36,2,FALSE),"")</f>
        <v>fabrication de produits alimen</v>
      </c>
      <c r="R64" t="str">
        <f>IFERROR(VLOOKUP(N64,IO_percentage3!$P$2:$Q$36,2,FALSE),"")</f>
        <v/>
      </c>
      <c r="S64" t="str">
        <f>IFERROR(VLOOKUP(O64,IO_percentage3!$P$2:$Q$36,2,FALSE),"")</f>
        <v/>
      </c>
      <c r="T64" t="str">
        <f>IFERROR(VLOOKUP(P64,IO_percentage3!$P$2:$Q$36,2,FALSE),"")</f>
        <v/>
      </c>
    </row>
    <row r="65">
      <c r="A65">
        <v>64</v>
      </c>
      <c r="B65" t="s">
        <v>9289</v>
      </c>
      <c r="C65">
        <v>116</v>
      </c>
      <c r="D65">
        <v>-0.51900000000000002</v>
      </c>
      <c r="E65">
        <v>15</v>
      </c>
      <c r="F65">
        <f>VLOOKUP($E65,[3]TVA!$G$5:$K$59,3,FALSE)</f>
        <v>0.18</v>
      </c>
      <c r="G65">
        <f>VLOOKUP($E65,[3]TVA!$G$5:$K$59,4,FALSE)</f>
        <v>0</v>
      </c>
      <c r="H65">
        <f>VLOOKUP($E65,[3]TVA!$G$5:$K$59,5,FALSE)</f>
        <v>0</v>
      </c>
      <c r="J65">
        <f t="shared" si="0"/>
        <v>65</v>
      </c>
      <c r="K65">
        <v>1</v>
      </c>
      <c r="L65" t="s">
        <v>9594</v>
      </c>
      <c r="M65">
        <v>7</v>
      </c>
      <c r="Q65" t="str">
        <f>IFERROR(VLOOKUP(M65,IO_percentage3!$P$2:$Q$36,2,FALSE),"")</f>
        <v>fabrication de produits alimen</v>
      </c>
      <c r="R65" t="str">
        <f>IFERROR(VLOOKUP(N65,IO_percentage3!$P$2:$Q$36,2,FALSE),"")</f>
        <v/>
      </c>
      <c r="S65" t="str">
        <f>IFERROR(VLOOKUP(O65,IO_percentage3!$P$2:$Q$36,2,FALSE),"")</f>
        <v/>
      </c>
      <c r="T65" t="str">
        <f>IFERROR(VLOOKUP(P65,IO_percentage3!$P$2:$Q$36,2,FALSE),"")</f>
        <v/>
      </c>
    </row>
    <row r="66">
      <c r="A66">
        <v>65</v>
      </c>
      <c r="B66" t="s">
        <v>9290</v>
      </c>
      <c r="C66">
        <v>116</v>
      </c>
      <c r="D66">
        <v>-0.51900000000000002</v>
      </c>
      <c r="E66">
        <v>15</v>
      </c>
      <c r="F66">
        <f>VLOOKUP($E66,[3]TVA!$G$5:$K$59,3,FALSE)</f>
        <v>0.18</v>
      </c>
      <c r="G66">
        <f>VLOOKUP($E66,[3]TVA!$G$5:$K$59,4,FALSE)</f>
        <v>0</v>
      </c>
      <c r="H66">
        <f>VLOOKUP($E66,[3]TVA!$G$5:$K$59,5,FALSE)</f>
        <v>0</v>
      </c>
      <c r="J66">
        <f t="shared" si="0"/>
        <v>66</v>
      </c>
      <c r="K66">
        <v>1</v>
      </c>
      <c r="L66" t="s">
        <v>9595</v>
      </c>
      <c r="M66">
        <v>7</v>
      </c>
      <c r="Q66" t="str">
        <f>IFERROR(VLOOKUP(M66,IO_percentage3!$P$2:$Q$36,2,FALSE),"")</f>
        <v>fabrication de produits alimen</v>
      </c>
      <c r="R66" t="str">
        <f>IFERROR(VLOOKUP(N66,IO_percentage3!$P$2:$Q$36,2,FALSE),"")</f>
        <v/>
      </c>
      <c r="S66" t="str">
        <f>IFERROR(VLOOKUP(O66,IO_percentage3!$P$2:$Q$36,2,FALSE),"")</f>
        <v/>
      </c>
      <c r="T66" t="str">
        <f>IFERROR(VLOOKUP(P66,IO_percentage3!$P$2:$Q$36,2,FALSE),"")</f>
        <v/>
      </c>
    </row>
    <row r="67">
      <c r="A67">
        <v>66</v>
      </c>
      <c r="B67" t="s">
        <v>9291</v>
      </c>
      <c r="C67">
        <v>116</v>
      </c>
      <c r="D67">
        <v>-0.51900000000000002</v>
      </c>
      <c r="E67">
        <v>15</v>
      </c>
      <c r="F67">
        <f>VLOOKUP($E67,[3]TVA!$G$5:$K$59,3,FALSE)</f>
        <v>0.18</v>
      </c>
      <c r="G67">
        <f>VLOOKUP($E67,[3]TVA!$G$5:$K$59,4,FALSE)</f>
        <v>0</v>
      </c>
      <c r="H67">
        <f>VLOOKUP($E67,[3]TVA!$G$5:$K$59,5,FALSE)</f>
        <v>0</v>
      </c>
      <c r="J67">
        <f t="shared" ref="J67:J130" si="1">J66+K67</f>
        <v>67</v>
      </c>
      <c r="K67">
        <v>1</v>
      </c>
      <c r="L67" t="s">
        <v>9282</v>
      </c>
      <c r="M67">
        <f>VLOOKUP(L67,IO_percentage3!$G$2:$K$339,2,FALSE)</f>
        <v>7</v>
      </c>
      <c r="N67" t="str">
        <f>VLOOKUP(L67,IO_percentage3!$G$2:$K$339,3,FALSE)</f>
        <v/>
      </c>
      <c r="O67" t="str">
        <f>VLOOKUP(L67,IO_percentage3!$G$2:$K$339,4,FALSE)</f>
        <v/>
      </c>
      <c r="P67" t="str">
        <f>VLOOKUP(L67,IO_percentage3!$G$2:$K$339,5,FALSE)</f>
        <v/>
      </c>
      <c r="Q67" t="str">
        <f>IFERROR(VLOOKUP(M67,IO_percentage3!$P$2:$Q$36,2,FALSE),"")</f>
        <v>fabrication de produits alimen</v>
      </c>
      <c r="R67" t="str">
        <f>IFERROR(VLOOKUP(N67,IO_percentage3!$P$2:$Q$36,2,FALSE),"")</f>
        <v/>
      </c>
      <c r="S67" t="str">
        <f>IFERROR(VLOOKUP(O67,IO_percentage3!$P$2:$Q$36,2,FALSE),"")</f>
        <v/>
      </c>
      <c r="T67" t="str">
        <f>IFERROR(VLOOKUP(P67,IO_percentage3!$P$2:$Q$36,2,FALSE),"")</f>
        <v/>
      </c>
    </row>
    <row r="68">
      <c r="A68">
        <v>67</v>
      </c>
      <c r="B68" t="s">
        <v>9292</v>
      </c>
      <c r="C68">
        <v>116</v>
      </c>
      <c r="D68">
        <v>-0.51900000000000002</v>
      </c>
      <c r="E68">
        <v>15</v>
      </c>
      <c r="F68">
        <f>VLOOKUP($E68,[3]TVA!$G$5:$K$59,3,FALSE)</f>
        <v>0.18</v>
      </c>
      <c r="G68">
        <f>VLOOKUP($E68,[3]TVA!$G$5:$K$59,4,FALSE)</f>
        <v>0</v>
      </c>
      <c r="H68">
        <f>VLOOKUP($E68,[3]TVA!$G$5:$K$59,5,FALSE)</f>
        <v>0</v>
      </c>
      <c r="J68">
        <f t="shared" si="1"/>
        <v>68</v>
      </c>
      <c r="K68">
        <v>1</v>
      </c>
      <c r="L68" t="s">
        <v>9364</v>
      </c>
      <c r="M68">
        <f>VLOOKUP(L68,IO_percentage3!$G$2:$K$339,2,FALSE)</f>
        <v>7</v>
      </c>
      <c r="N68" t="str">
        <f>VLOOKUP(L68,IO_percentage3!$G$2:$K$339,3,FALSE)</f>
        <v/>
      </c>
      <c r="O68" t="str">
        <f>VLOOKUP(L68,IO_percentage3!$G$2:$K$339,4,FALSE)</f>
        <v/>
      </c>
      <c r="P68" t="str">
        <f>VLOOKUP(L68,IO_percentage3!$G$2:$K$339,5,FALSE)</f>
        <v/>
      </c>
      <c r="Q68" t="str">
        <f>IFERROR(VLOOKUP(M68,IO_percentage3!$P$2:$Q$36,2,FALSE),"")</f>
        <v>fabrication de produits alimen</v>
      </c>
      <c r="R68" t="str">
        <f>IFERROR(VLOOKUP(N68,IO_percentage3!$P$2:$Q$36,2,FALSE),"")</f>
        <v/>
      </c>
      <c r="S68" t="str">
        <f>IFERROR(VLOOKUP(O68,IO_percentage3!$P$2:$Q$36,2,FALSE),"")</f>
        <v/>
      </c>
      <c r="T68" t="str">
        <f>IFERROR(VLOOKUP(P68,IO_percentage3!$P$2:$Q$36,2,FALSE),"")</f>
        <v/>
      </c>
    </row>
    <row r="69">
      <c r="A69">
        <v>68</v>
      </c>
      <c r="B69" t="s">
        <v>9293</v>
      </c>
      <c r="C69">
        <v>116</v>
      </c>
      <c r="D69">
        <v>-0.51900000000000002</v>
      </c>
      <c r="E69">
        <v>15</v>
      </c>
      <c r="F69">
        <f>VLOOKUP($E69,[3]TVA!$G$5:$K$59,3,FALSE)</f>
        <v>0.18</v>
      </c>
      <c r="G69">
        <f>VLOOKUP($E69,[3]TVA!$G$5:$K$59,4,FALSE)</f>
        <v>0</v>
      </c>
      <c r="H69">
        <f>VLOOKUP($E69,[3]TVA!$G$5:$K$59,5,FALSE)</f>
        <v>0</v>
      </c>
      <c r="J69">
        <f t="shared" si="1"/>
        <v>69</v>
      </c>
      <c r="K69">
        <v>1</v>
      </c>
      <c r="L69" t="s">
        <v>9596</v>
      </c>
      <c r="M69">
        <v>7</v>
      </c>
      <c r="Q69" t="str">
        <f>IFERROR(VLOOKUP(M69,IO_percentage3!$P$2:$Q$36,2,FALSE),"")</f>
        <v>fabrication de produits alimen</v>
      </c>
      <c r="R69" t="str">
        <f>IFERROR(VLOOKUP(N69,IO_percentage3!$P$2:$Q$36,2,FALSE),"")</f>
        <v/>
      </c>
      <c r="S69" t="str">
        <f>IFERROR(VLOOKUP(O69,IO_percentage3!$P$2:$Q$36,2,FALSE),"")</f>
        <v/>
      </c>
      <c r="T69" t="str">
        <f>IFERROR(VLOOKUP(P69,IO_percentage3!$P$2:$Q$36,2,FALSE),"")</f>
        <v/>
      </c>
    </row>
    <row r="70">
      <c r="A70">
        <v>69</v>
      </c>
      <c r="B70" t="s">
        <v>9294</v>
      </c>
      <c r="C70">
        <v>116</v>
      </c>
      <c r="D70">
        <v>-0.51900000000000002</v>
      </c>
      <c r="E70">
        <v>15</v>
      </c>
      <c r="F70">
        <f>VLOOKUP($E70,[3]TVA!$G$5:$K$59,3,FALSE)</f>
        <v>0.18</v>
      </c>
      <c r="G70">
        <f>VLOOKUP($E70,[3]TVA!$G$5:$K$59,4,FALSE)</f>
        <v>0</v>
      </c>
      <c r="H70">
        <f>VLOOKUP($E70,[3]TVA!$G$5:$K$59,5,FALSE)</f>
        <v>0</v>
      </c>
      <c r="J70">
        <f t="shared" si="1"/>
        <v>70</v>
      </c>
      <c r="K70">
        <v>1</v>
      </c>
      <c r="L70" t="s">
        <v>9597</v>
      </c>
      <c r="M70">
        <v>7</v>
      </c>
      <c r="Q70" t="str">
        <f>IFERROR(VLOOKUP(M70,IO_percentage3!$P$2:$Q$36,2,FALSE),"")</f>
        <v>fabrication de produits alimen</v>
      </c>
      <c r="R70" t="str">
        <f>IFERROR(VLOOKUP(N70,IO_percentage3!$P$2:$Q$36,2,FALSE),"")</f>
        <v/>
      </c>
      <c r="S70" t="str">
        <f>IFERROR(VLOOKUP(O70,IO_percentage3!$P$2:$Q$36,2,FALSE),"")</f>
        <v/>
      </c>
      <c r="T70" t="str">
        <f>IFERROR(VLOOKUP(P70,IO_percentage3!$P$2:$Q$36,2,FALSE),"")</f>
        <v/>
      </c>
    </row>
    <row r="71">
      <c r="A71">
        <v>70</v>
      </c>
      <c r="B71" t="s">
        <v>9295</v>
      </c>
      <c r="C71">
        <v>116</v>
      </c>
      <c r="D71">
        <v>-0.51900000000000002</v>
      </c>
      <c r="E71">
        <v>15</v>
      </c>
      <c r="F71">
        <f>VLOOKUP($E71,[3]TVA!$G$5:$K$59,3,FALSE)</f>
        <v>0.18</v>
      </c>
      <c r="G71">
        <f>VLOOKUP($E71,[3]TVA!$G$5:$K$59,4,FALSE)</f>
        <v>0</v>
      </c>
      <c r="H71">
        <f>VLOOKUP($E71,[3]TVA!$G$5:$K$59,5,FALSE)</f>
        <v>0</v>
      </c>
      <c r="J71">
        <f t="shared" si="1"/>
        <v>71</v>
      </c>
      <c r="K71">
        <v>1</v>
      </c>
      <c r="L71" t="s">
        <v>9285</v>
      </c>
      <c r="M71">
        <f>VLOOKUP(L71,IO_percentage3!$G$2:$K$339,2,FALSE)</f>
        <v>2</v>
      </c>
      <c r="N71" t="str">
        <f>VLOOKUP(L71,IO_percentage3!$G$2:$K$339,3,FALSE)</f>
        <v/>
      </c>
      <c r="O71" t="str">
        <f>VLOOKUP(L71,IO_percentage3!$G$2:$K$339,4,FALSE)</f>
        <v/>
      </c>
      <c r="P71" t="str">
        <f>VLOOKUP(L71,IO_percentage3!$G$2:$K$339,5,FALSE)</f>
        <v/>
      </c>
      <c r="Q71" t="str">
        <f>IFERROR(VLOOKUP(M71,IO_percentage3!$P$2:$Q$36,2,FALSE),"")</f>
        <v>agriculture industrielle ou d'</v>
      </c>
      <c r="R71" t="str">
        <f>IFERROR(VLOOKUP(N71,IO_percentage3!$P$2:$Q$36,2,FALSE),"")</f>
        <v/>
      </c>
      <c r="S71" t="str">
        <f>IFERROR(VLOOKUP(O71,IO_percentage3!$P$2:$Q$36,2,FALSE),"")</f>
        <v/>
      </c>
      <c r="T71" t="str">
        <f>IFERROR(VLOOKUP(P71,IO_percentage3!$P$2:$Q$36,2,FALSE),"")</f>
        <v/>
      </c>
    </row>
    <row r="72">
      <c r="A72">
        <v>71</v>
      </c>
      <c r="B72" t="s">
        <v>9296</v>
      </c>
      <c r="C72">
        <v>116</v>
      </c>
      <c r="D72">
        <v>-0.51900000000000002</v>
      </c>
      <c r="E72">
        <v>15</v>
      </c>
      <c r="F72">
        <f>VLOOKUP($E72,[3]TVA!$G$5:$K$59,3,FALSE)</f>
        <v>0.18</v>
      </c>
      <c r="G72">
        <f>VLOOKUP($E72,[3]TVA!$G$5:$K$59,4,FALSE)</f>
        <v>0</v>
      </c>
      <c r="H72">
        <f>VLOOKUP($E72,[3]TVA!$G$5:$K$59,5,FALSE)</f>
        <v>0</v>
      </c>
      <c r="J72">
        <f t="shared" si="1"/>
        <v>72</v>
      </c>
      <c r="K72">
        <v>1</v>
      </c>
      <c r="L72" t="s">
        <v>9286</v>
      </c>
      <c r="M72">
        <f>VLOOKUP(L72,IO_percentage3!$G$2:$K$339,2,FALSE)</f>
        <v>2</v>
      </c>
      <c r="N72" t="str">
        <f>VLOOKUP(L72,IO_percentage3!$G$2:$K$339,3,FALSE)</f>
        <v/>
      </c>
      <c r="O72" t="str">
        <f>VLOOKUP(L72,IO_percentage3!$G$2:$K$339,4,FALSE)</f>
        <v/>
      </c>
      <c r="P72" t="str">
        <f>VLOOKUP(L72,IO_percentage3!$G$2:$K$339,5,FALSE)</f>
        <v/>
      </c>
      <c r="Q72" t="str">
        <f>IFERROR(VLOOKUP(M72,IO_percentage3!$P$2:$Q$36,2,FALSE),"")</f>
        <v>agriculture industrielle ou d'</v>
      </c>
      <c r="R72" t="str">
        <f>IFERROR(VLOOKUP(N72,IO_percentage3!$P$2:$Q$36,2,FALSE),"")</f>
        <v/>
      </c>
      <c r="S72" t="str">
        <f>IFERROR(VLOOKUP(O72,IO_percentage3!$P$2:$Q$36,2,FALSE),"")</f>
        <v/>
      </c>
      <c r="T72" t="str">
        <f>IFERROR(VLOOKUP(P72,IO_percentage3!$P$2:$Q$36,2,FALSE),"")</f>
        <v/>
      </c>
    </row>
    <row r="73">
      <c r="A73">
        <v>72</v>
      </c>
      <c r="B73" t="s">
        <v>9297</v>
      </c>
      <c r="C73">
        <v>117</v>
      </c>
      <c r="D73">
        <v>-0.51900000000000002</v>
      </c>
      <c r="E73">
        <v>16</v>
      </c>
      <c r="F73">
        <f>VLOOKUP($E73,[3]TVA!$G$5:$K$59,3,FALSE)</f>
        <v>0</v>
      </c>
      <c r="G73">
        <f>VLOOKUP($E73,[3]TVA!$G$5:$K$59,4,FALSE)</f>
        <v>0</v>
      </c>
      <c r="H73">
        <f>VLOOKUP($E73,[3]TVA!$G$5:$K$59,5,FALSE)</f>
        <v>1</v>
      </c>
      <c r="J73">
        <f t="shared" si="1"/>
        <v>73</v>
      </c>
      <c r="K73">
        <v>1</v>
      </c>
      <c r="L73" t="s">
        <v>9287</v>
      </c>
      <c r="M73">
        <f>VLOOKUP(L73,IO_percentage3!$G$2:$K$339,2,FALSE)</f>
        <v>2</v>
      </c>
      <c r="N73" t="str">
        <f>VLOOKUP(L73,IO_percentage3!$G$2:$K$339,3,FALSE)</f>
        <v/>
      </c>
      <c r="O73" t="str">
        <f>VLOOKUP(L73,IO_percentage3!$G$2:$K$339,4,FALSE)</f>
        <v/>
      </c>
      <c r="P73" t="str">
        <f>VLOOKUP(L73,IO_percentage3!$G$2:$K$339,5,FALSE)</f>
        <v/>
      </c>
      <c r="Q73" t="str">
        <f>IFERROR(VLOOKUP(M73,IO_percentage3!$P$2:$Q$36,2,FALSE),"")</f>
        <v>agriculture industrielle ou d'</v>
      </c>
      <c r="R73" t="str">
        <f>IFERROR(VLOOKUP(N73,IO_percentage3!$P$2:$Q$36,2,FALSE),"")</f>
        <v/>
      </c>
      <c r="S73" t="str">
        <f>IFERROR(VLOOKUP(O73,IO_percentage3!$P$2:$Q$36,2,FALSE),"")</f>
        <v/>
      </c>
      <c r="T73" t="str">
        <f>IFERROR(VLOOKUP(P73,IO_percentage3!$P$2:$Q$36,2,FALSE),"")</f>
        <v/>
      </c>
    </row>
    <row r="74">
      <c r="A74">
        <v>73</v>
      </c>
      <c r="B74" t="s">
        <v>9298</v>
      </c>
      <c r="C74">
        <v>117</v>
      </c>
      <c r="D74">
        <v>-0.51900000000000002</v>
      </c>
      <c r="E74">
        <v>16</v>
      </c>
      <c r="F74">
        <f>VLOOKUP($E74,[3]TVA!$G$5:$K$59,3,FALSE)</f>
        <v>0</v>
      </c>
      <c r="G74">
        <f>VLOOKUP($E74,[3]TVA!$G$5:$K$59,4,FALSE)</f>
        <v>0</v>
      </c>
      <c r="H74">
        <f>VLOOKUP($E74,[3]TVA!$G$5:$K$59,5,FALSE)</f>
        <v>1</v>
      </c>
      <c r="J74">
        <f t="shared" si="1"/>
        <v>74</v>
      </c>
      <c r="K74">
        <v>1</v>
      </c>
      <c r="L74" t="s">
        <v>9289</v>
      </c>
      <c r="M74">
        <f>VLOOKUP(L74,IO_percentage3!$G$2:$K$339,2,FALSE)</f>
        <v>2</v>
      </c>
      <c r="N74" t="str">
        <f>VLOOKUP(L74,IO_percentage3!$G$2:$K$339,3,FALSE)</f>
        <v/>
      </c>
      <c r="O74" t="str">
        <f>VLOOKUP(L74,IO_percentage3!$G$2:$K$339,4,FALSE)</f>
        <v/>
      </c>
      <c r="P74" t="str">
        <f>VLOOKUP(L74,IO_percentage3!$G$2:$K$339,5,FALSE)</f>
        <v/>
      </c>
      <c r="Q74" t="str">
        <f>IFERROR(VLOOKUP(M74,IO_percentage3!$P$2:$Q$36,2,FALSE),"")</f>
        <v>agriculture industrielle ou d'</v>
      </c>
      <c r="R74" t="str">
        <f>IFERROR(VLOOKUP(N74,IO_percentage3!$P$2:$Q$36,2,FALSE),"")</f>
        <v/>
      </c>
      <c r="S74" t="str">
        <f>IFERROR(VLOOKUP(O74,IO_percentage3!$P$2:$Q$36,2,FALSE),"")</f>
        <v/>
      </c>
      <c r="T74" t="str">
        <f>IFERROR(VLOOKUP(P74,IO_percentage3!$P$2:$Q$36,2,FALSE),"")</f>
        <v/>
      </c>
    </row>
    <row r="75">
      <c r="A75">
        <v>74</v>
      </c>
      <c r="B75" t="s">
        <v>9299</v>
      </c>
      <c r="C75">
        <v>117</v>
      </c>
      <c r="D75">
        <v>-0.51900000000000002</v>
      </c>
      <c r="E75">
        <v>16</v>
      </c>
      <c r="F75">
        <f>VLOOKUP($E75,[3]TVA!$G$5:$K$59,3,FALSE)</f>
        <v>0</v>
      </c>
      <c r="G75">
        <f>VLOOKUP($E75,[3]TVA!$G$5:$K$59,4,FALSE)</f>
        <v>0</v>
      </c>
      <c r="H75">
        <f>VLOOKUP($E75,[3]TVA!$G$5:$K$59,5,FALSE)</f>
        <v>1</v>
      </c>
      <c r="J75">
        <f t="shared" si="1"/>
        <v>75</v>
      </c>
      <c r="K75">
        <v>1</v>
      </c>
      <c r="L75" t="s">
        <v>9598</v>
      </c>
      <c r="M75">
        <v>2</v>
      </c>
      <c r="Q75" t="str">
        <f>IFERROR(VLOOKUP(M75,IO_percentage3!$P$2:$Q$36,2,FALSE),"")</f>
        <v>agriculture industrielle ou d'</v>
      </c>
      <c r="R75" t="str">
        <f>IFERROR(VLOOKUP(N75,IO_percentage3!$P$2:$Q$36,2,FALSE),"")</f>
        <v/>
      </c>
      <c r="S75" t="str">
        <f>IFERROR(VLOOKUP(O75,IO_percentage3!$P$2:$Q$36,2,FALSE),"")</f>
        <v/>
      </c>
      <c r="T75" t="str">
        <f>IFERROR(VLOOKUP(P75,IO_percentage3!$P$2:$Q$36,2,FALSE),"")</f>
        <v/>
      </c>
    </row>
    <row r="76">
      <c r="A76">
        <v>75</v>
      </c>
      <c r="B76" t="s">
        <v>9300</v>
      </c>
      <c r="C76">
        <v>117</v>
      </c>
      <c r="D76">
        <v>-0.51900000000000002</v>
      </c>
      <c r="E76">
        <v>16</v>
      </c>
      <c r="F76">
        <f>VLOOKUP($E76,[3]TVA!$G$5:$K$59,3,FALSE)</f>
        <v>0</v>
      </c>
      <c r="G76">
        <f>VLOOKUP($E76,[3]TVA!$G$5:$K$59,4,FALSE)</f>
        <v>0</v>
      </c>
      <c r="H76">
        <f>VLOOKUP($E76,[3]TVA!$G$5:$K$59,5,FALSE)</f>
        <v>1</v>
      </c>
      <c r="J76">
        <f t="shared" si="1"/>
        <v>76</v>
      </c>
      <c r="K76">
        <v>1</v>
      </c>
      <c r="L76" t="s">
        <v>9288</v>
      </c>
      <c r="M76">
        <f>VLOOKUP(L76,IO_percentage3!$G$2:$K$339,2,FALSE)</f>
        <v>2</v>
      </c>
      <c r="Q76" t="str">
        <f>IFERROR(VLOOKUP(M76,IO_percentage3!$P$2:$Q$36,2,FALSE),"")</f>
        <v>agriculture industrielle ou d'</v>
      </c>
      <c r="R76" t="str">
        <f>IFERROR(VLOOKUP(N76,IO_percentage3!$P$2:$Q$36,2,FALSE),"")</f>
        <v/>
      </c>
      <c r="S76" t="str">
        <f>IFERROR(VLOOKUP(O76,IO_percentage3!$P$2:$Q$36,2,FALSE),"")</f>
        <v/>
      </c>
      <c r="T76" t="str">
        <f>IFERROR(VLOOKUP(P76,IO_percentage3!$P$2:$Q$36,2,FALSE),"")</f>
        <v/>
      </c>
    </row>
    <row r="77">
      <c r="A77">
        <v>76</v>
      </c>
      <c r="B77" t="s">
        <v>9301</v>
      </c>
      <c r="C77">
        <v>117</v>
      </c>
      <c r="D77">
        <v>-0.51900000000000002</v>
      </c>
      <c r="E77">
        <v>16</v>
      </c>
      <c r="F77">
        <f>VLOOKUP($E77,[3]TVA!$G$5:$K$59,3,FALSE)</f>
        <v>0</v>
      </c>
      <c r="G77">
        <f>VLOOKUP($E77,[3]TVA!$G$5:$K$59,4,FALSE)</f>
        <v>0</v>
      </c>
      <c r="H77">
        <f>VLOOKUP($E77,[3]TVA!$G$5:$K$59,5,FALSE)</f>
        <v>1</v>
      </c>
      <c r="J77">
        <f t="shared" si="1"/>
        <v>77</v>
      </c>
      <c r="K77">
        <v>1</v>
      </c>
      <c r="L77" t="s">
        <v>9291</v>
      </c>
      <c r="M77">
        <f>VLOOKUP(L77,IO_percentage3!$G$2:$K$339,2,FALSE)</f>
        <v>2</v>
      </c>
      <c r="Q77" t="str">
        <f>IFERROR(VLOOKUP(M77,IO_percentage3!$P$2:$Q$36,2,FALSE),"")</f>
        <v>agriculture industrielle ou d'</v>
      </c>
      <c r="R77" t="str">
        <f>IFERROR(VLOOKUP(N77,IO_percentage3!$P$2:$Q$36,2,FALSE),"")</f>
        <v/>
      </c>
      <c r="S77" t="str">
        <f>IFERROR(VLOOKUP(O77,IO_percentage3!$P$2:$Q$36,2,FALSE),"")</f>
        <v/>
      </c>
      <c r="T77" t="str">
        <f>IFERROR(VLOOKUP(P77,IO_percentage3!$P$2:$Q$36,2,FALSE),"")</f>
        <v/>
      </c>
    </row>
    <row r="78">
      <c r="A78">
        <v>77</v>
      </c>
      <c r="B78" t="s">
        <v>9302</v>
      </c>
      <c r="C78">
        <v>117</v>
      </c>
      <c r="D78">
        <v>-0.51900000000000002</v>
      </c>
      <c r="E78">
        <v>16</v>
      </c>
      <c r="F78">
        <f>VLOOKUP($E78,[3]TVA!$G$5:$K$59,3,FALSE)</f>
        <v>0</v>
      </c>
      <c r="G78">
        <f>VLOOKUP($E78,[3]TVA!$G$5:$K$59,4,FALSE)</f>
        <v>0</v>
      </c>
      <c r="H78">
        <f>VLOOKUP($E78,[3]TVA!$G$5:$K$59,5,FALSE)</f>
        <v>1</v>
      </c>
      <c r="J78">
        <f t="shared" si="1"/>
        <v>78</v>
      </c>
      <c r="K78">
        <v>1</v>
      </c>
      <c r="L78" t="s">
        <v>9565</v>
      </c>
      <c r="M78">
        <v>2</v>
      </c>
      <c r="Q78" t="str">
        <f>IFERROR(VLOOKUP(M78,IO_percentage3!$P$2:$Q$36,2,FALSE),"")</f>
        <v>agriculture industrielle ou d'</v>
      </c>
      <c r="R78" t="str">
        <f>IFERROR(VLOOKUP(N78,IO_percentage3!$P$2:$Q$36,2,FALSE),"")</f>
        <v/>
      </c>
      <c r="S78" t="str">
        <f>IFERROR(VLOOKUP(O78,IO_percentage3!$P$2:$Q$36,2,FALSE),"")</f>
        <v/>
      </c>
      <c r="T78" t="str">
        <f>IFERROR(VLOOKUP(P78,IO_percentage3!$P$2:$Q$36,2,FALSE),"")</f>
        <v/>
      </c>
    </row>
    <row r="79">
      <c r="A79">
        <v>78</v>
      </c>
      <c r="B79" t="s">
        <v>9303</v>
      </c>
      <c r="C79">
        <v>117</v>
      </c>
      <c r="D79">
        <v>-0.51900000000000002</v>
      </c>
      <c r="E79">
        <v>16</v>
      </c>
      <c r="F79">
        <f>VLOOKUP($E79,[3]TVA!$G$5:$K$59,3,FALSE)</f>
        <v>0</v>
      </c>
      <c r="G79">
        <f>VLOOKUP($E79,[3]TVA!$G$5:$K$59,4,FALSE)</f>
        <v>0</v>
      </c>
      <c r="H79">
        <f>VLOOKUP($E79,[3]TVA!$G$5:$K$59,5,FALSE)</f>
        <v>1</v>
      </c>
      <c r="J79">
        <f t="shared" si="1"/>
        <v>79</v>
      </c>
      <c r="K79">
        <v>1</v>
      </c>
      <c r="L79" t="s">
        <v>9566</v>
      </c>
      <c r="M79">
        <v>2</v>
      </c>
      <c r="Q79" t="str">
        <f>IFERROR(VLOOKUP(M79,IO_percentage3!$P$2:$Q$36,2,FALSE),"")</f>
        <v>agriculture industrielle ou d'</v>
      </c>
      <c r="R79" t="str">
        <f>IFERROR(VLOOKUP(N79,IO_percentage3!$P$2:$Q$36,2,FALSE),"")</f>
        <v/>
      </c>
      <c r="S79" t="str">
        <f>IFERROR(VLOOKUP(O79,IO_percentage3!$P$2:$Q$36,2,FALSE),"")</f>
        <v/>
      </c>
      <c r="T79" t="str">
        <f>IFERROR(VLOOKUP(P79,IO_percentage3!$P$2:$Q$36,2,FALSE),"")</f>
        <v/>
      </c>
    </row>
    <row r="80">
      <c r="A80">
        <v>79</v>
      </c>
      <c r="B80" t="s">
        <v>9304</v>
      </c>
      <c r="C80">
        <v>117</v>
      </c>
      <c r="D80">
        <v>-0.51900000000000002</v>
      </c>
      <c r="E80">
        <v>16</v>
      </c>
      <c r="F80">
        <f>VLOOKUP($E80,[3]TVA!$G$5:$K$59,3,FALSE)</f>
        <v>0</v>
      </c>
      <c r="G80">
        <f>VLOOKUP($E80,[3]TVA!$G$5:$K$59,4,FALSE)</f>
        <v>0</v>
      </c>
      <c r="H80">
        <f>VLOOKUP($E80,[3]TVA!$G$5:$K$59,5,FALSE)</f>
        <v>1</v>
      </c>
      <c r="J80">
        <f t="shared" si="1"/>
        <v>80</v>
      </c>
      <c r="K80">
        <v>1</v>
      </c>
      <c r="L80" t="s">
        <v>9293</v>
      </c>
      <c r="M80">
        <f>VLOOKUP(L80,IO_percentage3!$G$2:$K$339,2,FALSE)</f>
        <v>2</v>
      </c>
      <c r="Q80" t="str">
        <f>IFERROR(VLOOKUP(M80,IO_percentage3!$P$2:$Q$36,2,FALSE),"")</f>
        <v>agriculture industrielle ou d'</v>
      </c>
      <c r="R80" t="str">
        <f>IFERROR(VLOOKUP(N80,IO_percentage3!$P$2:$Q$36,2,FALSE),"")</f>
        <v/>
      </c>
      <c r="S80" t="str">
        <f>IFERROR(VLOOKUP(O80,IO_percentage3!$P$2:$Q$36,2,FALSE),"")</f>
        <v/>
      </c>
      <c r="T80" t="str">
        <f>IFERROR(VLOOKUP(P80,IO_percentage3!$P$2:$Q$36,2,FALSE),"")</f>
        <v/>
      </c>
    </row>
    <row r="81">
      <c r="A81">
        <v>80</v>
      </c>
      <c r="B81" t="s">
        <v>9305</v>
      </c>
      <c r="C81">
        <v>117</v>
      </c>
      <c r="D81">
        <v>-0.51900000000000002</v>
      </c>
      <c r="E81">
        <v>16</v>
      </c>
      <c r="F81">
        <f>VLOOKUP($E81,[3]TVA!$G$5:$K$59,3,FALSE)</f>
        <v>0</v>
      </c>
      <c r="G81">
        <f>VLOOKUP($E81,[3]TVA!$G$5:$K$59,4,FALSE)</f>
        <v>0</v>
      </c>
      <c r="H81">
        <f>VLOOKUP($E81,[3]TVA!$G$5:$K$59,5,FALSE)</f>
        <v>1</v>
      </c>
      <c r="J81">
        <f t="shared" si="1"/>
        <v>81</v>
      </c>
      <c r="K81">
        <v>1</v>
      </c>
      <c r="L81" t="s">
        <v>9294</v>
      </c>
      <c r="M81">
        <f>VLOOKUP(L81,IO_percentage3!$G$2:$K$339,2,FALSE)</f>
        <v>2</v>
      </c>
      <c r="Q81" t="str">
        <f>IFERROR(VLOOKUP(M81,IO_percentage3!$P$2:$Q$36,2,FALSE),"")</f>
        <v>agriculture industrielle ou d'</v>
      </c>
      <c r="R81" t="str">
        <f>IFERROR(VLOOKUP(N81,IO_percentage3!$P$2:$Q$36,2,FALSE),"")</f>
        <v/>
      </c>
      <c r="S81" t="str">
        <f>IFERROR(VLOOKUP(O81,IO_percentage3!$P$2:$Q$36,2,FALSE),"")</f>
        <v/>
      </c>
      <c r="T81" t="str">
        <f>IFERROR(VLOOKUP(P81,IO_percentage3!$P$2:$Q$36,2,FALSE),"")</f>
        <v/>
      </c>
    </row>
    <row r="82">
      <c r="A82">
        <v>81</v>
      </c>
      <c r="B82" t="s">
        <v>9306</v>
      </c>
      <c r="C82">
        <v>117</v>
      </c>
      <c r="D82">
        <v>-0.51900000000000002</v>
      </c>
      <c r="E82">
        <v>16</v>
      </c>
      <c r="F82">
        <f>VLOOKUP($E82,[3]TVA!$G$5:$K$59,3,FALSE)</f>
        <v>0</v>
      </c>
      <c r="G82">
        <f>VLOOKUP($E82,[3]TVA!$G$5:$K$59,4,FALSE)</f>
        <v>0</v>
      </c>
      <c r="H82">
        <f>VLOOKUP($E82,[3]TVA!$G$5:$K$59,5,FALSE)</f>
        <v>1</v>
      </c>
      <c r="J82">
        <f t="shared" si="1"/>
        <v>82</v>
      </c>
      <c r="K82">
        <v>1</v>
      </c>
      <c r="L82" t="s">
        <v>9295</v>
      </c>
      <c r="M82">
        <f>VLOOKUP(L82,IO_percentage3!$G$2:$K$339,2,FALSE)</f>
        <v>2</v>
      </c>
      <c r="Q82" t="str">
        <f>IFERROR(VLOOKUP(M82,IO_percentage3!$P$2:$Q$36,2,FALSE),"")</f>
        <v>agriculture industrielle ou d'</v>
      </c>
      <c r="R82" t="str">
        <f>IFERROR(VLOOKUP(N82,IO_percentage3!$P$2:$Q$36,2,FALSE),"")</f>
        <v/>
      </c>
      <c r="S82" t="str">
        <f>IFERROR(VLOOKUP(O82,IO_percentage3!$P$2:$Q$36,2,FALSE),"")</f>
        <v/>
      </c>
      <c r="T82" t="str">
        <f>IFERROR(VLOOKUP(P82,IO_percentage3!$P$2:$Q$36,2,FALSE),"")</f>
        <v/>
      </c>
    </row>
    <row r="83">
      <c r="A83">
        <v>82</v>
      </c>
      <c r="B83" t="s">
        <v>9307</v>
      </c>
      <c r="C83">
        <v>117</v>
      </c>
      <c r="D83">
        <v>-0.51900000000000002</v>
      </c>
      <c r="E83">
        <v>16</v>
      </c>
      <c r="F83">
        <f>VLOOKUP($E83,[3]TVA!$G$5:$K$59,3,FALSE)</f>
        <v>0</v>
      </c>
      <c r="G83">
        <f>VLOOKUP($E83,[3]TVA!$G$5:$K$59,4,FALSE)</f>
        <v>0</v>
      </c>
      <c r="H83">
        <f>VLOOKUP($E83,[3]TVA!$G$5:$K$59,5,FALSE)</f>
        <v>1</v>
      </c>
      <c r="J83">
        <f t="shared" si="1"/>
        <v>83</v>
      </c>
      <c r="K83">
        <v>1</v>
      </c>
      <c r="L83" t="s">
        <v>9567</v>
      </c>
      <c r="M83">
        <v>2</v>
      </c>
      <c r="Q83" t="str">
        <f>IFERROR(VLOOKUP(M83,IO_percentage3!$P$2:$Q$36,2,FALSE),"")</f>
        <v>agriculture industrielle ou d'</v>
      </c>
      <c r="R83" t="str">
        <f>IFERROR(VLOOKUP(N83,IO_percentage3!$P$2:$Q$36,2,FALSE),"")</f>
        <v/>
      </c>
      <c r="S83" t="str">
        <f>IFERROR(VLOOKUP(O83,IO_percentage3!$P$2:$Q$36,2,FALSE),"")</f>
        <v/>
      </c>
      <c r="T83" t="str">
        <f>IFERROR(VLOOKUP(P83,IO_percentage3!$P$2:$Q$36,2,FALSE),"")</f>
        <v/>
      </c>
    </row>
    <row r="84">
      <c r="A84">
        <v>83</v>
      </c>
      <c r="B84" t="s">
        <v>9308</v>
      </c>
      <c r="C84">
        <v>117</v>
      </c>
      <c r="D84">
        <v>-0.51900000000000002</v>
      </c>
      <c r="E84">
        <v>16</v>
      </c>
      <c r="F84">
        <f>VLOOKUP($E84,[3]TVA!$G$5:$K$59,3,FALSE)</f>
        <v>0</v>
      </c>
      <c r="G84">
        <f>VLOOKUP($E84,[3]TVA!$G$5:$K$59,4,FALSE)</f>
        <v>0</v>
      </c>
      <c r="H84">
        <f>VLOOKUP($E84,[3]TVA!$G$5:$K$59,5,FALSE)</f>
        <v>1</v>
      </c>
      <c r="J84">
        <f t="shared" si="1"/>
        <v>84</v>
      </c>
      <c r="K84">
        <v>1</v>
      </c>
      <c r="L84" t="s">
        <v>9568</v>
      </c>
      <c r="M84">
        <v>2</v>
      </c>
      <c r="Q84" t="str">
        <f>IFERROR(VLOOKUP(M84,IO_percentage3!$P$2:$Q$36,2,FALSE),"")</f>
        <v>agriculture industrielle ou d'</v>
      </c>
      <c r="R84" t="str">
        <f>IFERROR(VLOOKUP(N84,IO_percentage3!$P$2:$Q$36,2,FALSE),"")</f>
        <v/>
      </c>
      <c r="S84" t="str">
        <f>IFERROR(VLOOKUP(O84,IO_percentage3!$P$2:$Q$36,2,FALSE),"")</f>
        <v/>
      </c>
      <c r="T84" t="str">
        <f>IFERROR(VLOOKUP(P84,IO_percentage3!$P$2:$Q$36,2,FALSE),"")</f>
        <v/>
      </c>
    </row>
    <row r="85">
      <c r="A85">
        <v>84</v>
      </c>
      <c r="B85" t="s">
        <v>9309</v>
      </c>
      <c r="C85">
        <v>117</v>
      </c>
      <c r="D85">
        <v>-0.51900000000000002</v>
      </c>
      <c r="E85">
        <v>16</v>
      </c>
      <c r="F85">
        <f>VLOOKUP($E85,[3]TVA!$G$5:$K$59,3,FALSE)</f>
        <v>0</v>
      </c>
      <c r="G85">
        <f>VLOOKUP($E85,[3]TVA!$G$5:$K$59,4,FALSE)</f>
        <v>0</v>
      </c>
      <c r="H85">
        <f>VLOOKUP($E85,[3]TVA!$G$5:$K$59,5,FALSE)</f>
        <v>1</v>
      </c>
      <c r="J85">
        <f t="shared" si="1"/>
        <v>85</v>
      </c>
      <c r="K85">
        <v>1</v>
      </c>
      <c r="L85" t="s">
        <v>9599</v>
      </c>
      <c r="M85">
        <v>2</v>
      </c>
      <c r="Q85" t="str">
        <f>IFERROR(VLOOKUP(M85,IO_percentage3!$P$2:$Q$36,2,FALSE),"")</f>
        <v>agriculture industrielle ou d'</v>
      </c>
      <c r="R85" t="str">
        <f>IFERROR(VLOOKUP(N85,IO_percentage3!$P$2:$Q$36,2,FALSE),"")</f>
        <v/>
      </c>
      <c r="S85" t="str">
        <f>IFERROR(VLOOKUP(O85,IO_percentage3!$P$2:$Q$36,2,FALSE),"")</f>
        <v/>
      </c>
      <c r="T85" t="str">
        <f>IFERROR(VLOOKUP(P85,IO_percentage3!$P$2:$Q$36,2,FALSE),"")</f>
        <v/>
      </c>
    </row>
    <row r="86">
      <c r="A86">
        <v>85</v>
      </c>
      <c r="B86" t="s">
        <v>9310</v>
      </c>
      <c r="C86">
        <v>117</v>
      </c>
      <c r="D86">
        <v>-0.51900000000000002</v>
      </c>
      <c r="E86">
        <v>16</v>
      </c>
      <c r="F86">
        <f>VLOOKUP($E86,[3]TVA!$G$5:$K$59,3,FALSE)</f>
        <v>0</v>
      </c>
      <c r="G86">
        <f>VLOOKUP($E86,[3]TVA!$G$5:$K$59,4,FALSE)</f>
        <v>0</v>
      </c>
      <c r="H86">
        <f>VLOOKUP($E86,[3]TVA!$G$5:$K$59,5,FALSE)</f>
        <v>1</v>
      </c>
      <c r="J86">
        <f t="shared" si="1"/>
        <v>86</v>
      </c>
      <c r="K86">
        <v>1</v>
      </c>
      <c r="L86" t="s">
        <v>9569</v>
      </c>
      <c r="M86">
        <v>2</v>
      </c>
      <c r="Q86" t="str">
        <f>IFERROR(VLOOKUP(M86,IO_percentage3!$P$2:$Q$36,2,FALSE),"")</f>
        <v>agriculture industrielle ou d'</v>
      </c>
      <c r="R86" t="str">
        <f>IFERROR(VLOOKUP(N86,IO_percentage3!$P$2:$Q$36,2,FALSE),"")</f>
        <v/>
      </c>
      <c r="S86" t="str">
        <f>IFERROR(VLOOKUP(O86,IO_percentage3!$P$2:$Q$36,2,FALSE),"")</f>
        <v/>
      </c>
      <c r="T86" t="str">
        <f>IFERROR(VLOOKUP(P86,IO_percentage3!$P$2:$Q$36,2,FALSE),"")</f>
        <v/>
      </c>
    </row>
    <row r="87">
      <c r="A87">
        <v>86</v>
      </c>
      <c r="B87" t="s">
        <v>9311</v>
      </c>
      <c r="C87">
        <v>117</v>
      </c>
      <c r="D87">
        <v>-0.51900000000000002</v>
      </c>
      <c r="E87">
        <v>16</v>
      </c>
      <c r="F87">
        <f>VLOOKUP($E87,[3]TVA!$G$5:$K$59,3,FALSE)</f>
        <v>0</v>
      </c>
      <c r="G87">
        <f>VLOOKUP($E87,[3]TVA!$G$5:$K$59,4,FALSE)</f>
        <v>0</v>
      </c>
      <c r="H87">
        <f>VLOOKUP($E87,[3]TVA!$G$5:$K$59,5,FALSE)</f>
        <v>1</v>
      </c>
      <c r="J87">
        <f t="shared" si="1"/>
        <v>87</v>
      </c>
      <c r="K87">
        <v>1</v>
      </c>
      <c r="L87" t="s">
        <v>9600</v>
      </c>
      <c r="M87">
        <v>2</v>
      </c>
      <c r="Q87" t="str">
        <f>IFERROR(VLOOKUP(M87,IO_percentage3!$P$2:$Q$36,2,FALSE),"")</f>
        <v>agriculture industrielle ou d'</v>
      </c>
      <c r="R87" t="str">
        <f>IFERROR(VLOOKUP(N87,IO_percentage3!$P$2:$Q$36,2,FALSE),"")</f>
        <v/>
      </c>
      <c r="S87" t="str">
        <f>IFERROR(VLOOKUP(O87,IO_percentage3!$P$2:$Q$36,2,FALSE),"")</f>
        <v/>
      </c>
      <c r="T87" t="str">
        <f>IFERROR(VLOOKUP(P87,IO_percentage3!$P$2:$Q$36,2,FALSE),"")</f>
        <v/>
      </c>
    </row>
    <row r="88">
      <c r="A88">
        <v>87</v>
      </c>
      <c r="B88" t="s">
        <v>9312</v>
      </c>
      <c r="C88">
        <v>117</v>
      </c>
      <c r="D88">
        <v>-0.51900000000000002</v>
      </c>
      <c r="E88">
        <v>16</v>
      </c>
      <c r="F88">
        <f>VLOOKUP($E88,[3]TVA!$G$5:$K$59,3,FALSE)</f>
        <v>0</v>
      </c>
      <c r="G88">
        <f>VLOOKUP($E88,[3]TVA!$G$5:$K$59,4,FALSE)</f>
        <v>0</v>
      </c>
      <c r="H88">
        <f>VLOOKUP($E88,[3]TVA!$G$5:$K$59,5,FALSE)</f>
        <v>1</v>
      </c>
      <c r="J88">
        <f t="shared" si="1"/>
        <v>88</v>
      </c>
      <c r="K88">
        <v>1</v>
      </c>
      <c r="L88" t="s">
        <v>9601</v>
      </c>
      <c r="M88">
        <v>2</v>
      </c>
      <c r="Q88" t="str">
        <f>IFERROR(VLOOKUP(M88,IO_percentage3!$P$2:$Q$36,2,FALSE),"")</f>
        <v>agriculture industrielle ou d'</v>
      </c>
      <c r="R88" t="str">
        <f>IFERROR(VLOOKUP(N88,IO_percentage3!$P$2:$Q$36,2,FALSE),"")</f>
        <v/>
      </c>
      <c r="S88" t="str">
        <f>IFERROR(VLOOKUP(O88,IO_percentage3!$P$2:$Q$36,2,FALSE),"")</f>
        <v/>
      </c>
      <c r="T88" t="str">
        <f>IFERROR(VLOOKUP(P88,IO_percentage3!$P$2:$Q$36,2,FALSE),"")</f>
        <v/>
      </c>
    </row>
    <row r="89">
      <c r="A89">
        <v>88</v>
      </c>
      <c r="B89" t="s">
        <v>9313</v>
      </c>
      <c r="C89">
        <v>117</v>
      </c>
      <c r="D89">
        <v>-0.51900000000000002</v>
      </c>
      <c r="E89">
        <v>16</v>
      </c>
      <c r="F89">
        <f>VLOOKUP($E89,[3]TVA!$G$5:$K$59,3,FALSE)</f>
        <v>0</v>
      </c>
      <c r="G89">
        <f>VLOOKUP($E89,[3]TVA!$G$5:$K$59,4,FALSE)</f>
        <v>0</v>
      </c>
      <c r="H89">
        <f>VLOOKUP($E89,[3]TVA!$G$5:$K$59,5,FALSE)</f>
        <v>1</v>
      </c>
      <c r="J89">
        <f t="shared" si="1"/>
        <v>89</v>
      </c>
      <c r="K89">
        <v>1</v>
      </c>
      <c r="L89" t="s">
        <v>9298</v>
      </c>
      <c r="M89">
        <f>VLOOKUP(L89,IO_percentage3!$G$2:$K$339,2,FALSE)</f>
        <v>2</v>
      </c>
      <c r="N89" t="str">
        <f>VLOOKUP(L89,IO_percentage3!$G$2:$K$339,3,FALSE)</f>
        <v/>
      </c>
      <c r="O89" t="str">
        <f>VLOOKUP(L89,IO_percentage3!$G$2:$K$339,4,FALSE)</f>
        <v/>
      </c>
      <c r="P89" t="str">
        <f>VLOOKUP(L89,IO_percentage3!$G$2:$K$339,5,FALSE)</f>
        <v/>
      </c>
      <c r="Q89" t="str">
        <f>IFERROR(VLOOKUP(M89,IO_percentage3!$P$2:$Q$36,2,FALSE),"")</f>
        <v>agriculture industrielle ou d'</v>
      </c>
      <c r="R89" t="str">
        <f>IFERROR(VLOOKUP(N89,IO_percentage3!$P$2:$Q$36,2,FALSE),"")</f>
        <v/>
      </c>
      <c r="S89" t="str">
        <f>IFERROR(VLOOKUP(O89,IO_percentage3!$P$2:$Q$36,2,FALSE),"")</f>
        <v/>
      </c>
      <c r="T89" t="str">
        <f>IFERROR(VLOOKUP(P89,IO_percentage3!$P$2:$Q$36,2,FALSE),"")</f>
        <v/>
      </c>
    </row>
    <row r="90">
      <c r="A90">
        <v>89</v>
      </c>
      <c r="B90" t="s">
        <v>9314</v>
      </c>
      <c r="C90">
        <v>117</v>
      </c>
      <c r="D90">
        <v>-0.51900000000000002</v>
      </c>
      <c r="E90">
        <v>16</v>
      </c>
      <c r="F90">
        <f>VLOOKUP($E90,[3]TVA!$G$5:$K$59,3,FALSE)</f>
        <v>0</v>
      </c>
      <c r="G90">
        <f>VLOOKUP($E90,[3]TVA!$G$5:$K$59,4,FALSE)</f>
        <v>0</v>
      </c>
      <c r="H90">
        <f>VLOOKUP($E90,[3]TVA!$G$5:$K$59,5,FALSE)</f>
        <v>1</v>
      </c>
      <c r="J90">
        <f t="shared" si="1"/>
        <v>90</v>
      </c>
      <c r="K90">
        <v>1</v>
      </c>
      <c r="L90" t="s">
        <v>9299</v>
      </c>
      <c r="M90">
        <f>VLOOKUP(L90,IO_percentage3!$G$2:$K$339,2,FALSE)</f>
        <v>2</v>
      </c>
      <c r="N90" t="str">
        <f>VLOOKUP(L90,IO_percentage3!$G$2:$K$339,3,FALSE)</f>
        <v/>
      </c>
      <c r="O90" t="str">
        <f>VLOOKUP(L90,IO_percentage3!$G$2:$K$339,4,FALSE)</f>
        <v/>
      </c>
      <c r="P90" t="str">
        <f>VLOOKUP(L90,IO_percentage3!$G$2:$K$339,5,FALSE)</f>
        <v/>
      </c>
      <c r="Q90" t="str">
        <f>IFERROR(VLOOKUP(M90,IO_percentage3!$P$2:$Q$36,2,FALSE),"")</f>
        <v>agriculture industrielle ou d'</v>
      </c>
      <c r="R90" t="str">
        <f>IFERROR(VLOOKUP(N90,IO_percentage3!$P$2:$Q$36,2,FALSE),"")</f>
        <v/>
      </c>
      <c r="S90" t="str">
        <f>IFERROR(VLOOKUP(O90,IO_percentage3!$P$2:$Q$36,2,FALSE),"")</f>
        <v/>
      </c>
      <c r="T90" t="str">
        <f>IFERROR(VLOOKUP(P90,IO_percentage3!$P$2:$Q$36,2,FALSE),"")</f>
        <v/>
      </c>
    </row>
    <row r="91">
      <c r="A91">
        <v>90</v>
      </c>
      <c r="B91" t="s">
        <v>9315</v>
      </c>
      <c r="C91">
        <v>117</v>
      </c>
      <c r="D91">
        <v>-0.51900000000000002</v>
      </c>
      <c r="E91">
        <v>16</v>
      </c>
      <c r="F91">
        <f>VLOOKUP($E91,[3]TVA!$G$5:$K$59,3,FALSE)</f>
        <v>0</v>
      </c>
      <c r="G91">
        <f>VLOOKUP($E91,[3]TVA!$G$5:$K$59,4,FALSE)</f>
        <v>0</v>
      </c>
      <c r="H91">
        <f>VLOOKUP($E91,[3]TVA!$G$5:$K$59,5,FALSE)</f>
        <v>1</v>
      </c>
      <c r="J91">
        <f t="shared" si="1"/>
        <v>91</v>
      </c>
      <c r="K91">
        <v>1</v>
      </c>
      <c r="L91" t="s">
        <v>9300</v>
      </c>
      <c r="M91">
        <f>VLOOKUP(L91,IO_percentage3!$G$2:$K$339,2,FALSE)</f>
        <v>2</v>
      </c>
      <c r="N91" t="str">
        <f>VLOOKUP(L91,IO_percentage3!$G$2:$K$339,3,FALSE)</f>
        <v/>
      </c>
      <c r="O91" t="str">
        <f>VLOOKUP(L91,IO_percentage3!$G$2:$K$339,4,FALSE)</f>
        <v/>
      </c>
      <c r="P91" t="str">
        <f>VLOOKUP(L91,IO_percentage3!$G$2:$K$339,5,FALSE)</f>
        <v/>
      </c>
      <c r="Q91" t="str">
        <f>IFERROR(VLOOKUP(M91,IO_percentage3!$P$2:$Q$36,2,FALSE),"")</f>
        <v>agriculture industrielle ou d'</v>
      </c>
      <c r="R91" t="str">
        <f>IFERROR(VLOOKUP(N91,IO_percentage3!$P$2:$Q$36,2,FALSE),"")</f>
        <v/>
      </c>
      <c r="S91" t="str">
        <f>IFERROR(VLOOKUP(O91,IO_percentage3!$P$2:$Q$36,2,FALSE),"")</f>
        <v/>
      </c>
      <c r="T91" t="str">
        <f>IFERROR(VLOOKUP(P91,IO_percentage3!$P$2:$Q$36,2,FALSE),"")</f>
        <v/>
      </c>
    </row>
    <row r="92">
      <c r="A92">
        <v>91</v>
      </c>
      <c r="B92" t="s">
        <v>9316</v>
      </c>
      <c r="C92">
        <v>117</v>
      </c>
      <c r="D92">
        <v>-0.51900000000000002</v>
      </c>
      <c r="E92">
        <v>17</v>
      </c>
      <c r="F92">
        <f>VLOOKUP($E92,[3]TVA!$G$5:$K$59,3,FALSE)</f>
        <v>0.18</v>
      </c>
      <c r="G92">
        <f>VLOOKUP($E92,[3]TVA!$G$5:$K$59,4,FALSE)</f>
        <v>1</v>
      </c>
      <c r="H92">
        <f>VLOOKUP($E92,[3]TVA!$G$5:$K$59,5,FALSE)</f>
        <v>0</v>
      </c>
      <c r="J92">
        <f t="shared" si="1"/>
        <v>92</v>
      </c>
      <c r="K92">
        <v>1</v>
      </c>
      <c r="L92" t="s">
        <v>9301</v>
      </c>
      <c r="M92">
        <f>VLOOKUP(L92,IO_percentage3!$G$2:$K$339,2,FALSE)</f>
        <v>2</v>
      </c>
      <c r="N92" t="str">
        <f>VLOOKUP(L92,IO_percentage3!$G$2:$K$339,3,FALSE)</f>
        <v/>
      </c>
      <c r="O92" t="str">
        <f>VLOOKUP(L92,IO_percentage3!$G$2:$K$339,4,FALSE)</f>
        <v/>
      </c>
      <c r="P92" t="str">
        <f>VLOOKUP(L92,IO_percentage3!$G$2:$K$339,5,FALSE)</f>
        <v/>
      </c>
      <c r="Q92" t="str">
        <f>IFERROR(VLOOKUP(M92,IO_percentage3!$P$2:$Q$36,2,FALSE),"")</f>
        <v>agriculture industrielle ou d'</v>
      </c>
      <c r="R92" t="str">
        <f>IFERROR(VLOOKUP(N92,IO_percentage3!$P$2:$Q$36,2,FALSE),"")</f>
        <v/>
      </c>
      <c r="S92" t="str">
        <f>IFERROR(VLOOKUP(O92,IO_percentage3!$P$2:$Q$36,2,FALSE),"")</f>
        <v/>
      </c>
      <c r="T92" t="str">
        <f>IFERROR(VLOOKUP(P92,IO_percentage3!$P$2:$Q$36,2,FALSE),"")</f>
        <v/>
      </c>
    </row>
    <row r="93">
      <c r="A93">
        <v>92</v>
      </c>
      <c r="B93" t="s">
        <v>9317</v>
      </c>
      <c r="C93">
        <v>117</v>
      </c>
      <c r="D93">
        <v>-0.51900000000000002</v>
      </c>
      <c r="E93">
        <v>16</v>
      </c>
      <c r="F93">
        <f>VLOOKUP($E93,[3]TVA!$G$5:$K$59,3,FALSE)</f>
        <v>0</v>
      </c>
      <c r="G93">
        <f>VLOOKUP($E93,[3]TVA!$G$5:$K$59,4,FALSE)</f>
        <v>0</v>
      </c>
      <c r="H93">
        <f>VLOOKUP($E93,[3]TVA!$G$5:$K$59,5,FALSE)</f>
        <v>1</v>
      </c>
      <c r="J93">
        <f t="shared" si="1"/>
        <v>93</v>
      </c>
      <c r="K93">
        <v>1</v>
      </c>
      <c r="L93" t="s">
        <v>9570</v>
      </c>
      <c r="M93">
        <v>2</v>
      </c>
      <c r="Q93" t="str">
        <f>IFERROR(VLOOKUP(M93,IO_percentage3!$P$2:$Q$36,2,FALSE),"")</f>
        <v>agriculture industrielle ou d'</v>
      </c>
      <c r="R93" t="str">
        <f>IFERROR(VLOOKUP(N93,IO_percentage3!$P$2:$Q$36,2,FALSE),"")</f>
        <v/>
      </c>
      <c r="S93" t="str">
        <f>IFERROR(VLOOKUP(O93,IO_percentage3!$P$2:$Q$36,2,FALSE),"")</f>
        <v/>
      </c>
      <c r="T93" t="str">
        <f>IFERROR(VLOOKUP(P93,IO_percentage3!$P$2:$Q$36,2,FALSE),"")</f>
        <v/>
      </c>
    </row>
    <row r="94">
      <c r="A94">
        <v>93</v>
      </c>
      <c r="B94" t="s">
        <v>9318</v>
      </c>
      <c r="C94">
        <v>117</v>
      </c>
      <c r="D94">
        <v>-0.51900000000000002</v>
      </c>
      <c r="E94">
        <v>16</v>
      </c>
      <c r="F94">
        <f>VLOOKUP($E94,[3]TVA!$G$5:$K$59,3,FALSE)</f>
        <v>0</v>
      </c>
      <c r="G94">
        <f>VLOOKUP($E94,[3]TVA!$G$5:$K$59,4,FALSE)</f>
        <v>0</v>
      </c>
      <c r="H94">
        <f>VLOOKUP($E94,[3]TVA!$G$5:$K$59,5,FALSE)</f>
        <v>1</v>
      </c>
      <c r="J94">
        <f t="shared" si="1"/>
        <v>94</v>
      </c>
      <c r="K94">
        <v>1</v>
      </c>
      <c r="L94" t="s">
        <v>9571</v>
      </c>
      <c r="M94">
        <v>2</v>
      </c>
      <c r="Q94" t="str">
        <f>IFERROR(VLOOKUP(M94,IO_percentage3!$P$2:$Q$36,2,FALSE),"")</f>
        <v>agriculture industrielle ou d'</v>
      </c>
      <c r="R94" t="str">
        <f>IFERROR(VLOOKUP(N94,IO_percentage3!$P$2:$Q$36,2,FALSE),"")</f>
        <v/>
      </c>
      <c r="S94" t="str">
        <f>IFERROR(VLOOKUP(O94,IO_percentage3!$P$2:$Q$36,2,FALSE),"")</f>
        <v/>
      </c>
      <c r="T94" t="str">
        <f>IFERROR(VLOOKUP(P94,IO_percentage3!$P$2:$Q$36,2,FALSE),"")</f>
        <v/>
      </c>
    </row>
    <row r="95">
      <c r="A95">
        <v>94</v>
      </c>
      <c r="B95" t="s">
        <v>9319</v>
      </c>
      <c r="C95">
        <v>117</v>
      </c>
      <c r="D95">
        <v>-0.51900000000000002</v>
      </c>
      <c r="E95">
        <v>16</v>
      </c>
      <c r="F95">
        <f>VLOOKUP($E95,[3]TVA!$G$5:$K$59,3,FALSE)</f>
        <v>0</v>
      </c>
      <c r="G95">
        <f>VLOOKUP($E95,[3]TVA!$G$5:$K$59,4,FALSE)</f>
        <v>0</v>
      </c>
      <c r="H95">
        <f>VLOOKUP($E95,[3]TVA!$G$5:$K$59,5,FALSE)</f>
        <v>1</v>
      </c>
      <c r="J95">
        <f t="shared" si="1"/>
        <v>95</v>
      </c>
      <c r="K95">
        <v>1</v>
      </c>
      <c r="L95" t="s">
        <v>9303</v>
      </c>
      <c r="M95">
        <f>VLOOKUP(L95,IO_percentage3!$G$2:$K$339,2,FALSE)</f>
        <v>2</v>
      </c>
      <c r="N95" t="str">
        <f>VLOOKUP(L95,IO_percentage3!$G$2:$K$339,3,FALSE)</f>
        <v/>
      </c>
      <c r="O95" t="str">
        <f>VLOOKUP(L95,IO_percentage3!$G$2:$K$339,4,FALSE)</f>
        <v/>
      </c>
      <c r="P95" t="str">
        <f>VLOOKUP(L95,IO_percentage3!$G$2:$K$339,5,FALSE)</f>
        <v/>
      </c>
      <c r="Q95" t="str">
        <f>IFERROR(VLOOKUP(M95,IO_percentage3!$P$2:$Q$36,2,FALSE),"")</f>
        <v>agriculture industrielle ou d'</v>
      </c>
      <c r="R95" t="str">
        <f>IFERROR(VLOOKUP(N95,IO_percentage3!$P$2:$Q$36,2,FALSE),"")</f>
        <v/>
      </c>
      <c r="S95" t="str">
        <f>IFERROR(VLOOKUP(O95,IO_percentage3!$P$2:$Q$36,2,FALSE),"")</f>
        <v/>
      </c>
      <c r="T95" t="str">
        <f>IFERROR(VLOOKUP(P95,IO_percentage3!$P$2:$Q$36,2,FALSE),"")</f>
        <v/>
      </c>
    </row>
    <row r="96">
      <c r="A96">
        <v>95</v>
      </c>
      <c r="B96" t="s">
        <v>9320</v>
      </c>
      <c r="C96">
        <v>117</v>
      </c>
      <c r="D96">
        <v>-0.51900000000000002</v>
      </c>
      <c r="E96">
        <v>16</v>
      </c>
      <c r="F96">
        <f>VLOOKUP($E96,[3]TVA!$G$5:$K$59,3,FALSE)</f>
        <v>0</v>
      </c>
      <c r="G96">
        <f>VLOOKUP($E96,[3]TVA!$G$5:$K$59,4,FALSE)</f>
        <v>0</v>
      </c>
      <c r="H96">
        <f>VLOOKUP($E96,[3]TVA!$G$5:$K$59,5,FALSE)</f>
        <v>1</v>
      </c>
      <c r="J96">
        <f t="shared" si="1"/>
        <v>96</v>
      </c>
      <c r="K96">
        <v>1</v>
      </c>
      <c r="L96" t="s">
        <v>9304</v>
      </c>
      <c r="M96">
        <f>VLOOKUP(L96,IO_percentage3!$G$2:$K$339,2,FALSE)</f>
        <v>2</v>
      </c>
      <c r="N96" t="str">
        <f>VLOOKUP(L96,IO_percentage3!$G$2:$K$339,3,FALSE)</f>
        <v/>
      </c>
      <c r="O96" t="str">
        <f>VLOOKUP(L96,IO_percentage3!$G$2:$K$339,4,FALSE)</f>
        <v/>
      </c>
      <c r="P96" t="str">
        <f>VLOOKUP(L96,IO_percentage3!$G$2:$K$339,5,FALSE)</f>
        <v/>
      </c>
      <c r="Q96" t="str">
        <f>IFERROR(VLOOKUP(M96,IO_percentage3!$P$2:$Q$36,2,FALSE),"")</f>
        <v>agriculture industrielle ou d'</v>
      </c>
      <c r="R96" t="str">
        <f>IFERROR(VLOOKUP(N96,IO_percentage3!$P$2:$Q$36,2,FALSE),"")</f>
        <v/>
      </c>
      <c r="S96" t="str">
        <f>IFERROR(VLOOKUP(O96,IO_percentage3!$P$2:$Q$36,2,FALSE),"")</f>
        <v/>
      </c>
      <c r="T96" t="str">
        <f>IFERROR(VLOOKUP(P96,IO_percentage3!$P$2:$Q$36,2,FALSE),"")</f>
        <v/>
      </c>
    </row>
    <row r="97">
      <c r="A97">
        <v>96</v>
      </c>
      <c r="B97" t="s">
        <v>9321</v>
      </c>
      <c r="C97">
        <v>117</v>
      </c>
      <c r="D97">
        <v>-0.51900000000000002</v>
      </c>
      <c r="E97">
        <v>16</v>
      </c>
      <c r="F97">
        <f>VLOOKUP($E97,[3]TVA!$G$5:$K$59,3,FALSE)</f>
        <v>0</v>
      </c>
      <c r="G97">
        <f>VLOOKUP($E97,[3]TVA!$G$5:$K$59,4,FALSE)</f>
        <v>0</v>
      </c>
      <c r="H97">
        <f>VLOOKUP($E97,[3]TVA!$G$5:$K$59,5,FALSE)</f>
        <v>1</v>
      </c>
      <c r="J97">
        <f t="shared" si="1"/>
        <v>97</v>
      </c>
      <c r="K97">
        <v>1</v>
      </c>
      <c r="L97" t="s">
        <v>9305</v>
      </c>
      <c r="M97">
        <f>VLOOKUP(L97,IO_percentage3!$G$2:$K$339,2,FALSE)</f>
        <v>2</v>
      </c>
      <c r="N97" t="str">
        <f>VLOOKUP(L97,IO_percentage3!$G$2:$K$339,3,FALSE)</f>
        <v/>
      </c>
      <c r="O97" t="str">
        <f>VLOOKUP(L97,IO_percentage3!$G$2:$K$339,4,FALSE)</f>
        <v/>
      </c>
      <c r="P97" t="str">
        <f>VLOOKUP(L97,IO_percentage3!$G$2:$K$339,5,FALSE)</f>
        <v/>
      </c>
      <c r="Q97" t="str">
        <f>IFERROR(VLOOKUP(M97,IO_percentage3!$P$2:$Q$36,2,FALSE),"")</f>
        <v>agriculture industrielle ou d'</v>
      </c>
      <c r="R97" t="str">
        <f>IFERROR(VLOOKUP(N97,IO_percentage3!$P$2:$Q$36,2,FALSE),"")</f>
        <v/>
      </c>
      <c r="S97" t="str">
        <f>IFERROR(VLOOKUP(O97,IO_percentage3!$P$2:$Q$36,2,FALSE),"")</f>
        <v/>
      </c>
      <c r="T97" t="str">
        <f>IFERROR(VLOOKUP(P97,IO_percentage3!$P$2:$Q$36,2,FALSE),"")</f>
        <v/>
      </c>
    </row>
    <row r="98">
      <c r="A98">
        <v>97</v>
      </c>
      <c r="B98" t="s">
        <v>9322</v>
      </c>
      <c r="C98">
        <v>117</v>
      </c>
      <c r="D98">
        <v>-0.51900000000000002</v>
      </c>
      <c r="E98">
        <v>16</v>
      </c>
      <c r="F98">
        <f>VLOOKUP($E98,[3]TVA!$G$5:$K$59,3,FALSE)</f>
        <v>0</v>
      </c>
      <c r="G98">
        <f>VLOOKUP($E98,[3]TVA!$G$5:$K$59,4,FALSE)</f>
        <v>0</v>
      </c>
      <c r="H98">
        <f>VLOOKUP($E98,[3]TVA!$G$5:$K$59,5,FALSE)</f>
        <v>1</v>
      </c>
      <c r="J98">
        <f t="shared" si="1"/>
        <v>98</v>
      </c>
      <c r="K98">
        <v>1</v>
      </c>
      <c r="L98" t="s">
        <v>9306</v>
      </c>
      <c r="M98">
        <f>VLOOKUP(L98,IO_percentage3!$G$2:$K$339,2,FALSE)</f>
        <v>2</v>
      </c>
      <c r="N98" t="str">
        <f>VLOOKUP(L98,IO_percentage3!$G$2:$K$339,3,FALSE)</f>
        <v/>
      </c>
      <c r="O98" t="str">
        <f>VLOOKUP(L98,IO_percentage3!$G$2:$K$339,4,FALSE)</f>
        <v/>
      </c>
      <c r="P98" t="str">
        <f>VLOOKUP(L98,IO_percentage3!$G$2:$K$339,5,FALSE)</f>
        <v/>
      </c>
      <c r="Q98" t="str">
        <f>IFERROR(VLOOKUP(M98,IO_percentage3!$P$2:$Q$36,2,FALSE),"")</f>
        <v>agriculture industrielle ou d'</v>
      </c>
      <c r="R98" t="str">
        <f>IFERROR(VLOOKUP(N98,IO_percentage3!$P$2:$Q$36,2,FALSE),"")</f>
        <v/>
      </c>
      <c r="S98" t="str">
        <f>IFERROR(VLOOKUP(O98,IO_percentage3!$P$2:$Q$36,2,FALSE),"")</f>
        <v/>
      </c>
      <c r="T98" t="str">
        <f>IFERROR(VLOOKUP(P98,IO_percentage3!$P$2:$Q$36,2,FALSE),"")</f>
        <v/>
      </c>
    </row>
    <row r="99">
      <c r="A99">
        <v>98</v>
      </c>
      <c r="B99" t="s">
        <v>9323</v>
      </c>
      <c r="C99">
        <v>117</v>
      </c>
      <c r="D99">
        <v>-0.51900000000000002</v>
      </c>
      <c r="E99">
        <v>16</v>
      </c>
      <c r="F99">
        <f>VLOOKUP($E99,[3]TVA!$G$5:$K$59,3,FALSE)</f>
        <v>0</v>
      </c>
      <c r="G99">
        <f>VLOOKUP($E99,[3]TVA!$G$5:$K$59,4,FALSE)</f>
        <v>0</v>
      </c>
      <c r="H99">
        <f>VLOOKUP($E99,[3]TVA!$G$5:$K$59,5,FALSE)</f>
        <v>1</v>
      </c>
      <c r="J99">
        <f t="shared" si="1"/>
        <v>99</v>
      </c>
      <c r="K99">
        <v>1</v>
      </c>
      <c r="L99" t="s">
        <v>9307</v>
      </c>
      <c r="M99">
        <f>VLOOKUP(L99,IO_percentage3!$G$2:$K$339,2,FALSE)</f>
        <v>2</v>
      </c>
      <c r="N99" t="str">
        <f>VLOOKUP(L99,IO_percentage3!$G$2:$K$339,3,FALSE)</f>
        <v/>
      </c>
      <c r="O99" t="str">
        <f>VLOOKUP(L99,IO_percentage3!$G$2:$K$339,4,FALSE)</f>
        <v/>
      </c>
      <c r="P99" t="str">
        <f>VLOOKUP(L99,IO_percentage3!$G$2:$K$339,5,FALSE)</f>
        <v/>
      </c>
      <c r="Q99" t="str">
        <f>IFERROR(VLOOKUP(M99,IO_percentage3!$P$2:$Q$36,2,FALSE),"")</f>
        <v>agriculture industrielle ou d'</v>
      </c>
      <c r="R99" t="str">
        <f>IFERROR(VLOOKUP(N99,IO_percentage3!$P$2:$Q$36,2,FALSE),"")</f>
        <v/>
      </c>
      <c r="S99" t="str">
        <f>IFERROR(VLOOKUP(O99,IO_percentage3!$P$2:$Q$36,2,FALSE),"")</f>
        <v/>
      </c>
      <c r="T99" t="str">
        <f>IFERROR(VLOOKUP(P99,IO_percentage3!$P$2:$Q$36,2,FALSE),"")</f>
        <v/>
      </c>
    </row>
    <row r="100">
      <c r="A100">
        <v>99</v>
      </c>
      <c r="B100" t="s">
        <v>9324</v>
      </c>
      <c r="C100">
        <v>117</v>
      </c>
      <c r="D100">
        <v>-0.51900000000000002</v>
      </c>
      <c r="E100">
        <v>16</v>
      </c>
      <c r="F100">
        <f>VLOOKUP($E100,[3]TVA!$G$5:$K$59,3,FALSE)</f>
        <v>0</v>
      </c>
      <c r="G100">
        <f>VLOOKUP($E100,[3]TVA!$G$5:$K$59,4,FALSE)</f>
        <v>0</v>
      </c>
      <c r="H100">
        <f>VLOOKUP($E100,[3]TVA!$G$5:$K$59,5,FALSE)</f>
        <v>1</v>
      </c>
      <c r="J100">
        <f t="shared" si="1"/>
        <v>100</v>
      </c>
      <c r="K100">
        <v>1</v>
      </c>
      <c r="L100" t="s">
        <v>9308</v>
      </c>
      <c r="M100">
        <f>VLOOKUP(L100,IO_percentage3!$G$2:$K$339,2,FALSE)</f>
        <v>2</v>
      </c>
      <c r="N100" t="str">
        <f>VLOOKUP(L100,IO_percentage3!$G$2:$K$339,3,FALSE)</f>
        <v/>
      </c>
      <c r="O100" t="str">
        <f>VLOOKUP(L100,IO_percentage3!$G$2:$K$339,4,FALSE)</f>
        <v/>
      </c>
      <c r="P100" t="str">
        <f>VLOOKUP(L100,IO_percentage3!$G$2:$K$339,5,FALSE)</f>
        <v/>
      </c>
      <c r="Q100" t="str">
        <f>IFERROR(VLOOKUP(M100,IO_percentage3!$P$2:$Q$36,2,FALSE),"")</f>
        <v>agriculture industrielle ou d'</v>
      </c>
      <c r="R100" t="str">
        <f>IFERROR(VLOOKUP(N100,IO_percentage3!$P$2:$Q$36,2,FALSE),"")</f>
        <v/>
      </c>
      <c r="S100" t="str">
        <f>IFERROR(VLOOKUP(O100,IO_percentage3!$P$2:$Q$36,2,FALSE),"")</f>
        <v/>
      </c>
      <c r="T100" t="str">
        <f>IFERROR(VLOOKUP(P100,IO_percentage3!$P$2:$Q$36,2,FALSE),"")</f>
        <v/>
      </c>
    </row>
    <row r="101">
      <c r="A101">
        <v>100</v>
      </c>
      <c r="B101" t="s">
        <v>9325</v>
      </c>
      <c r="C101">
        <v>117</v>
      </c>
      <c r="D101">
        <v>-0.51900000000000002</v>
      </c>
      <c r="E101">
        <v>18</v>
      </c>
      <c r="F101">
        <f>VLOOKUP($E101,[3]TVA!$G$5:$K$59,3,FALSE)</f>
        <v>0.18</v>
      </c>
      <c r="G101">
        <f>VLOOKUP($E101,[3]TVA!$G$5:$K$59,4,FALSE)</f>
        <v>1</v>
      </c>
      <c r="H101">
        <f>VLOOKUP($E101,[3]TVA!$G$5:$K$59,5,FALSE)</f>
        <v>0</v>
      </c>
      <c r="J101">
        <f t="shared" si="1"/>
        <v>101</v>
      </c>
      <c r="K101">
        <v>1</v>
      </c>
      <c r="L101" t="s">
        <v>9309</v>
      </c>
      <c r="M101">
        <f>VLOOKUP(L101,IO_percentage3!$G$2:$K$339,2,FALSE)</f>
        <v>2</v>
      </c>
      <c r="N101" t="str">
        <f>VLOOKUP(L101,IO_percentage3!$G$2:$K$339,3,FALSE)</f>
        <v/>
      </c>
      <c r="O101" t="str">
        <f>VLOOKUP(L101,IO_percentage3!$G$2:$K$339,4,FALSE)</f>
        <v/>
      </c>
      <c r="P101" t="str">
        <f>VLOOKUP(L101,IO_percentage3!$G$2:$K$339,5,FALSE)</f>
        <v/>
      </c>
      <c r="Q101" t="str">
        <f>IFERROR(VLOOKUP(M101,IO_percentage3!$P$2:$Q$36,2,FALSE),"")</f>
        <v>agriculture industrielle ou d'</v>
      </c>
      <c r="R101" t="str">
        <f>IFERROR(VLOOKUP(N101,IO_percentage3!$P$2:$Q$36,2,FALSE),"")</f>
        <v/>
      </c>
      <c r="S101" t="str">
        <f>IFERROR(VLOOKUP(O101,IO_percentage3!$P$2:$Q$36,2,FALSE),"")</f>
        <v/>
      </c>
      <c r="T101" t="str">
        <f>IFERROR(VLOOKUP(P101,IO_percentage3!$P$2:$Q$36,2,FALSE),"")</f>
        <v/>
      </c>
    </row>
    <row r="102">
      <c r="A102">
        <v>101</v>
      </c>
      <c r="B102" t="s">
        <v>9326</v>
      </c>
      <c r="C102">
        <v>117</v>
      </c>
      <c r="D102">
        <v>-0.51900000000000002</v>
      </c>
      <c r="E102">
        <v>16</v>
      </c>
      <c r="F102">
        <f>VLOOKUP($E102,[3]TVA!$G$5:$K$59,3,FALSE)</f>
        <v>0</v>
      </c>
      <c r="G102">
        <f>VLOOKUP($E102,[3]TVA!$G$5:$K$59,4,FALSE)</f>
        <v>0</v>
      </c>
      <c r="H102">
        <f>VLOOKUP($E102,[3]TVA!$G$5:$K$59,5,FALSE)</f>
        <v>1</v>
      </c>
      <c r="J102">
        <f t="shared" si="1"/>
        <v>102</v>
      </c>
      <c r="K102">
        <v>1</v>
      </c>
      <c r="L102" t="s">
        <v>9310</v>
      </c>
      <c r="M102">
        <f>VLOOKUP(L102,IO_percentage3!$G$2:$K$339,2,FALSE)</f>
        <v>2</v>
      </c>
      <c r="N102" t="str">
        <f>VLOOKUP(L102,IO_percentage3!$G$2:$K$339,3,FALSE)</f>
        <v/>
      </c>
      <c r="O102" t="str">
        <f>VLOOKUP(L102,IO_percentage3!$G$2:$K$339,4,FALSE)</f>
        <v/>
      </c>
      <c r="P102" t="str">
        <f>VLOOKUP(L102,IO_percentage3!$G$2:$K$339,5,FALSE)</f>
        <v/>
      </c>
      <c r="Q102" t="str">
        <f>IFERROR(VLOOKUP(M102,IO_percentage3!$P$2:$Q$36,2,FALSE),"")</f>
        <v>agriculture industrielle ou d'</v>
      </c>
      <c r="R102" t="str">
        <f>IFERROR(VLOOKUP(N102,IO_percentage3!$P$2:$Q$36,2,FALSE),"")</f>
        <v/>
      </c>
      <c r="S102" t="str">
        <f>IFERROR(VLOOKUP(O102,IO_percentage3!$P$2:$Q$36,2,FALSE),"")</f>
        <v/>
      </c>
      <c r="T102" t="str">
        <f>IFERROR(VLOOKUP(P102,IO_percentage3!$P$2:$Q$36,2,FALSE),"")</f>
        <v/>
      </c>
    </row>
    <row r="103">
      <c r="A103">
        <v>102</v>
      </c>
      <c r="B103" t="s">
        <v>9327</v>
      </c>
      <c r="C103">
        <v>117</v>
      </c>
      <c r="D103">
        <v>-0.51900000000000002</v>
      </c>
      <c r="E103">
        <v>16</v>
      </c>
      <c r="F103">
        <f>VLOOKUP($E103,[3]TVA!$G$5:$K$59,3,FALSE)</f>
        <v>0</v>
      </c>
      <c r="G103">
        <f>VLOOKUP($E103,[3]TVA!$G$5:$K$59,4,FALSE)</f>
        <v>0</v>
      </c>
      <c r="H103">
        <f>VLOOKUP($E103,[3]TVA!$G$5:$K$59,5,FALSE)</f>
        <v>1</v>
      </c>
      <c r="J103">
        <f t="shared" si="1"/>
        <v>103</v>
      </c>
      <c r="K103">
        <v>1</v>
      </c>
      <c r="L103" t="s">
        <v>9602</v>
      </c>
      <c r="M103">
        <v>2</v>
      </c>
      <c r="Q103" t="str">
        <f>IFERROR(VLOOKUP(M103,IO_percentage3!$P$2:$Q$36,2,FALSE),"")</f>
        <v>agriculture industrielle ou d'</v>
      </c>
      <c r="R103" t="str">
        <f>IFERROR(VLOOKUP(N103,IO_percentage3!$P$2:$Q$36,2,FALSE),"")</f>
        <v/>
      </c>
      <c r="S103" t="str">
        <f>IFERROR(VLOOKUP(O103,IO_percentage3!$P$2:$Q$36,2,FALSE),"")</f>
        <v/>
      </c>
      <c r="T103" t="str">
        <f>IFERROR(VLOOKUP(P103,IO_percentage3!$P$2:$Q$36,2,FALSE),"")</f>
        <v/>
      </c>
    </row>
    <row r="104">
      <c r="A104">
        <v>103</v>
      </c>
      <c r="B104" t="s">
        <v>9328</v>
      </c>
      <c r="C104">
        <v>117</v>
      </c>
      <c r="D104">
        <v>-0.51900000000000002</v>
      </c>
      <c r="E104">
        <v>16</v>
      </c>
      <c r="F104">
        <f>VLOOKUP($E104,[3]TVA!$G$5:$K$59,3,FALSE)</f>
        <v>0</v>
      </c>
      <c r="G104">
        <f>VLOOKUP($E104,[3]TVA!$G$5:$K$59,4,FALSE)</f>
        <v>0</v>
      </c>
      <c r="H104">
        <f>VLOOKUP($E104,[3]TVA!$G$5:$K$59,5,FALSE)</f>
        <v>1</v>
      </c>
      <c r="J104">
        <f t="shared" si="1"/>
        <v>104</v>
      </c>
      <c r="K104">
        <v>1</v>
      </c>
      <c r="L104" t="s">
        <v>9603</v>
      </c>
      <c r="M104">
        <v>2</v>
      </c>
      <c r="Q104" t="str">
        <f>IFERROR(VLOOKUP(M104,IO_percentage3!$P$2:$Q$36,2,FALSE),"")</f>
        <v>agriculture industrielle ou d'</v>
      </c>
      <c r="R104" t="str">
        <f>IFERROR(VLOOKUP(N104,IO_percentage3!$P$2:$Q$36,2,FALSE),"")</f>
        <v/>
      </c>
      <c r="S104" t="str">
        <f>IFERROR(VLOOKUP(O104,IO_percentage3!$P$2:$Q$36,2,FALSE),"")</f>
        <v/>
      </c>
      <c r="T104" t="str">
        <f>IFERROR(VLOOKUP(P104,IO_percentage3!$P$2:$Q$36,2,FALSE),"")</f>
        <v/>
      </c>
    </row>
    <row r="105">
      <c r="A105">
        <v>104</v>
      </c>
      <c r="B105" t="s">
        <v>9329</v>
      </c>
      <c r="C105">
        <v>117</v>
      </c>
      <c r="D105">
        <v>-0.51900000000000002</v>
      </c>
      <c r="E105">
        <v>16</v>
      </c>
      <c r="F105">
        <f>VLOOKUP($E105,[3]TVA!$G$5:$K$59,3,FALSE)</f>
        <v>0</v>
      </c>
      <c r="G105">
        <f>VLOOKUP($E105,[3]TVA!$G$5:$K$59,4,FALSE)</f>
        <v>0</v>
      </c>
      <c r="H105">
        <f>VLOOKUP($E105,[3]TVA!$G$5:$K$59,5,FALSE)</f>
        <v>1</v>
      </c>
      <c r="J105">
        <f t="shared" si="1"/>
        <v>105</v>
      </c>
      <c r="K105">
        <v>1</v>
      </c>
      <c r="L105" t="s">
        <v>9313</v>
      </c>
      <c r="M105">
        <f>VLOOKUP(L105,IO_percentage3!$G$2:$K$339,2,FALSE)</f>
        <v>2</v>
      </c>
      <c r="N105" t="str">
        <f>VLOOKUP(L105,IO_percentage3!$G$2:$K$339,3,FALSE)</f>
        <v/>
      </c>
      <c r="O105" t="str">
        <f>VLOOKUP(L105,IO_percentage3!$G$2:$K$339,4,FALSE)</f>
        <v/>
      </c>
      <c r="P105" t="str">
        <f>VLOOKUP(L105,IO_percentage3!$G$2:$K$339,5,FALSE)</f>
        <v/>
      </c>
      <c r="Q105" t="str">
        <f>IFERROR(VLOOKUP(M105,IO_percentage3!$P$2:$Q$36,2,FALSE),"")</f>
        <v>agriculture industrielle ou d'</v>
      </c>
      <c r="R105" t="str">
        <f>IFERROR(VLOOKUP(N105,IO_percentage3!$P$2:$Q$36,2,FALSE),"")</f>
        <v/>
      </c>
      <c r="S105" t="str">
        <f>IFERROR(VLOOKUP(O105,IO_percentage3!$P$2:$Q$36,2,FALSE),"")</f>
        <v/>
      </c>
      <c r="T105" t="str">
        <f>IFERROR(VLOOKUP(P105,IO_percentage3!$P$2:$Q$36,2,FALSE),"")</f>
        <v/>
      </c>
    </row>
    <row r="106">
      <c r="A106">
        <v>105</v>
      </c>
      <c r="B106" t="s">
        <v>9330</v>
      </c>
      <c r="C106">
        <v>117</v>
      </c>
      <c r="D106">
        <v>-0.51900000000000002</v>
      </c>
      <c r="E106">
        <v>16</v>
      </c>
      <c r="F106">
        <f>VLOOKUP($E106,[3]TVA!$G$5:$K$59,3,FALSE)</f>
        <v>0</v>
      </c>
      <c r="G106">
        <f>VLOOKUP($E106,[3]TVA!$G$5:$K$59,4,FALSE)</f>
        <v>0</v>
      </c>
      <c r="H106">
        <f>VLOOKUP($E106,[3]TVA!$G$5:$K$59,5,FALSE)</f>
        <v>1</v>
      </c>
      <c r="J106">
        <f t="shared" si="1"/>
        <v>106</v>
      </c>
      <c r="K106">
        <v>1</v>
      </c>
      <c r="L106" t="s">
        <v>9604</v>
      </c>
      <c r="M106">
        <v>2</v>
      </c>
      <c r="Q106" t="str">
        <f>IFERROR(VLOOKUP(M106,IO_percentage3!$P$2:$Q$36,2,FALSE),"")</f>
        <v>agriculture industrielle ou d'</v>
      </c>
      <c r="R106" t="str">
        <f>IFERROR(VLOOKUP(N106,IO_percentage3!$P$2:$Q$36,2,FALSE),"")</f>
        <v/>
      </c>
      <c r="S106" t="str">
        <f>IFERROR(VLOOKUP(O106,IO_percentage3!$P$2:$Q$36,2,FALSE),"")</f>
        <v/>
      </c>
      <c r="T106" t="str">
        <f>IFERROR(VLOOKUP(P106,IO_percentage3!$P$2:$Q$36,2,FALSE),"")</f>
        <v/>
      </c>
    </row>
    <row r="107">
      <c r="A107">
        <v>106</v>
      </c>
      <c r="B107" t="s">
        <v>9331</v>
      </c>
      <c r="C107">
        <v>117</v>
      </c>
      <c r="D107">
        <v>-0.51900000000000002</v>
      </c>
      <c r="E107">
        <v>16</v>
      </c>
      <c r="F107">
        <f>VLOOKUP($E107,[3]TVA!$G$5:$K$59,3,FALSE)</f>
        <v>0</v>
      </c>
      <c r="G107">
        <f>VLOOKUP($E107,[3]TVA!$G$5:$K$59,4,FALSE)</f>
        <v>0</v>
      </c>
      <c r="H107">
        <f>VLOOKUP($E107,[3]TVA!$G$5:$K$59,5,FALSE)</f>
        <v>1</v>
      </c>
      <c r="J107">
        <f t="shared" si="1"/>
        <v>107</v>
      </c>
      <c r="K107">
        <v>1</v>
      </c>
      <c r="L107" t="s">
        <v>9605</v>
      </c>
      <c r="M107">
        <v>2</v>
      </c>
      <c r="Q107" t="str">
        <f>IFERROR(VLOOKUP(M107,IO_percentage3!$P$2:$Q$36,2,FALSE),"")</f>
        <v>agriculture industrielle ou d'</v>
      </c>
      <c r="R107" t="str">
        <f>IFERROR(VLOOKUP(N107,IO_percentage3!$P$2:$Q$36,2,FALSE),"")</f>
        <v/>
      </c>
      <c r="S107" t="str">
        <f>IFERROR(VLOOKUP(O107,IO_percentage3!$P$2:$Q$36,2,FALSE),"")</f>
        <v/>
      </c>
      <c r="T107" t="str">
        <f>IFERROR(VLOOKUP(P107,IO_percentage3!$P$2:$Q$36,2,FALSE),"")</f>
        <v/>
      </c>
    </row>
    <row r="108">
      <c r="A108">
        <v>107</v>
      </c>
      <c r="B108" t="s">
        <v>9332</v>
      </c>
      <c r="C108">
        <v>117</v>
      </c>
      <c r="D108">
        <v>-0.51900000000000002</v>
      </c>
      <c r="E108">
        <v>16</v>
      </c>
      <c r="F108">
        <f>VLOOKUP($E108,[3]TVA!$G$5:$K$59,3,FALSE)</f>
        <v>0</v>
      </c>
      <c r="G108">
        <f>VLOOKUP($E108,[3]TVA!$G$5:$K$59,4,FALSE)</f>
        <v>0</v>
      </c>
      <c r="H108">
        <f>VLOOKUP($E108,[3]TVA!$G$5:$K$59,5,FALSE)</f>
        <v>1</v>
      </c>
      <c r="J108">
        <f t="shared" si="1"/>
        <v>108</v>
      </c>
      <c r="K108">
        <v>1</v>
      </c>
      <c r="L108" t="s">
        <v>9316</v>
      </c>
      <c r="M108">
        <f>VLOOKUP(L108,IO_percentage3!$G$2:$K$339,2,FALSE)</f>
        <v>7</v>
      </c>
      <c r="N108" t="str">
        <f>VLOOKUP(L108,IO_percentage3!$G$2:$K$339,3,FALSE)</f>
        <v/>
      </c>
      <c r="O108" t="str">
        <f>VLOOKUP(L108,IO_percentage3!$G$2:$K$339,4,FALSE)</f>
        <v/>
      </c>
      <c r="P108" t="str">
        <f>VLOOKUP(L108,IO_percentage3!$G$2:$K$339,5,FALSE)</f>
        <v/>
      </c>
      <c r="Q108" t="str">
        <f>IFERROR(VLOOKUP(M108,IO_percentage3!$P$2:$Q$36,2,FALSE),"")</f>
        <v>fabrication de produits alimen</v>
      </c>
      <c r="R108" t="str">
        <f>IFERROR(VLOOKUP(N108,IO_percentage3!$P$2:$Q$36,2,FALSE),"")</f>
        <v/>
      </c>
      <c r="S108" t="str">
        <f>IFERROR(VLOOKUP(O108,IO_percentage3!$P$2:$Q$36,2,FALSE),"")</f>
        <v/>
      </c>
      <c r="T108" t="str">
        <f>IFERROR(VLOOKUP(P108,IO_percentage3!$P$2:$Q$36,2,FALSE),"")</f>
        <v/>
      </c>
    </row>
    <row r="109">
      <c r="A109">
        <v>108</v>
      </c>
      <c r="B109" t="s">
        <v>9333</v>
      </c>
      <c r="C109">
        <v>117</v>
      </c>
      <c r="D109">
        <v>-0.51900000000000002</v>
      </c>
      <c r="E109">
        <v>16</v>
      </c>
      <c r="F109">
        <f>VLOOKUP($E109,[3]TVA!$G$5:$K$59,3,FALSE)</f>
        <v>0</v>
      </c>
      <c r="G109">
        <f>VLOOKUP($E109,[3]TVA!$G$5:$K$59,4,FALSE)</f>
        <v>0</v>
      </c>
      <c r="H109">
        <f>VLOOKUP($E109,[3]TVA!$G$5:$K$59,5,FALSE)</f>
        <v>1</v>
      </c>
      <c r="J109">
        <f t="shared" si="1"/>
        <v>109</v>
      </c>
      <c r="K109">
        <v>1</v>
      </c>
      <c r="L109" t="s">
        <v>9317</v>
      </c>
      <c r="M109">
        <f>VLOOKUP(L109,IO_percentage3!$G$2:$K$339,2,FALSE)</f>
        <v>2</v>
      </c>
      <c r="N109">
        <f>VLOOKUP(L109,IO_percentage3!$G$2:$K$339,3,FALSE)</f>
        <v>7</v>
      </c>
      <c r="O109" t="str">
        <f>VLOOKUP(L109,IO_percentage3!$G$2:$K$339,4,FALSE)</f>
        <v/>
      </c>
      <c r="P109" t="str">
        <f>VLOOKUP(L109,IO_percentage3!$G$2:$K$339,5,FALSE)</f>
        <v/>
      </c>
      <c r="Q109" t="str">
        <f>IFERROR(VLOOKUP(M109,IO_percentage3!$P$2:$Q$36,2,FALSE),"")</f>
        <v>agriculture industrielle ou d'</v>
      </c>
      <c r="R109" t="str">
        <f>IFERROR(VLOOKUP(N109,IO_percentage3!$P$2:$Q$36,2,FALSE),"")</f>
        <v>fabrication de produits alimen</v>
      </c>
      <c r="S109" t="str">
        <f>IFERROR(VLOOKUP(O109,IO_percentage3!$P$2:$Q$36,2,FALSE),"")</f>
        <v/>
      </c>
      <c r="T109" t="str">
        <f>IFERROR(VLOOKUP(P109,IO_percentage3!$P$2:$Q$36,2,FALSE),"")</f>
        <v/>
      </c>
    </row>
    <row r="110">
      <c r="A110">
        <v>109</v>
      </c>
      <c r="B110" t="s">
        <v>9334</v>
      </c>
      <c r="C110">
        <v>117</v>
      </c>
      <c r="D110">
        <v>-0.51900000000000002</v>
      </c>
      <c r="E110">
        <v>16</v>
      </c>
      <c r="F110">
        <f>VLOOKUP($E110,[3]TVA!$G$5:$K$59,3,FALSE)</f>
        <v>0</v>
      </c>
      <c r="G110">
        <f>VLOOKUP($E110,[3]TVA!$G$5:$K$59,4,FALSE)</f>
        <v>0</v>
      </c>
      <c r="H110">
        <f>VLOOKUP($E110,[3]TVA!$G$5:$K$59,5,FALSE)</f>
        <v>1</v>
      </c>
      <c r="J110">
        <f t="shared" si="1"/>
        <v>110</v>
      </c>
      <c r="K110">
        <v>1</v>
      </c>
      <c r="L110" t="s">
        <v>9318</v>
      </c>
      <c r="M110">
        <f>VLOOKUP(L110,IO_percentage3!$G$2:$K$339,2,FALSE)</f>
        <v>2</v>
      </c>
      <c r="N110">
        <f>VLOOKUP(L110,IO_percentage3!$G$2:$K$339,3,FALSE)</f>
        <v>7</v>
      </c>
      <c r="O110" t="str">
        <f>VLOOKUP(L110,IO_percentage3!$G$2:$K$339,4,FALSE)</f>
        <v/>
      </c>
      <c r="P110" t="str">
        <f>VLOOKUP(L110,IO_percentage3!$G$2:$K$339,5,FALSE)</f>
        <v/>
      </c>
      <c r="Q110" t="str">
        <f>IFERROR(VLOOKUP(M110,IO_percentage3!$P$2:$Q$36,2,FALSE),"")</f>
        <v>agriculture industrielle ou d'</v>
      </c>
      <c r="R110" t="str">
        <f>IFERROR(VLOOKUP(N110,IO_percentage3!$P$2:$Q$36,2,FALSE),"")</f>
        <v>fabrication de produits alimen</v>
      </c>
      <c r="S110" t="str">
        <f>IFERROR(VLOOKUP(O110,IO_percentage3!$P$2:$Q$36,2,FALSE),"")</f>
        <v/>
      </c>
      <c r="T110" t="str">
        <f>IFERROR(VLOOKUP(P110,IO_percentage3!$P$2:$Q$36,2,FALSE),"")</f>
        <v/>
      </c>
    </row>
    <row r="111">
      <c r="A111">
        <v>110</v>
      </c>
      <c r="B111" t="s">
        <v>9335</v>
      </c>
      <c r="C111">
        <v>117</v>
      </c>
      <c r="D111">
        <v>-0.51900000000000002</v>
      </c>
      <c r="E111">
        <v>16</v>
      </c>
      <c r="F111">
        <f>VLOOKUP($E111,[3]TVA!$G$5:$K$59,3,FALSE)</f>
        <v>0</v>
      </c>
      <c r="G111">
        <f>VLOOKUP($E111,[3]TVA!$G$5:$K$59,4,FALSE)</f>
        <v>0</v>
      </c>
      <c r="H111">
        <f>VLOOKUP($E111,[3]TVA!$G$5:$K$59,5,FALSE)</f>
        <v>1</v>
      </c>
      <c r="J111">
        <f t="shared" si="1"/>
        <v>111</v>
      </c>
      <c r="K111">
        <v>1</v>
      </c>
      <c r="L111" t="s">
        <v>9606</v>
      </c>
      <c r="M111">
        <v>2</v>
      </c>
      <c r="N111">
        <v>7</v>
      </c>
      <c r="Q111" t="str">
        <f>IFERROR(VLOOKUP(M111,IO_percentage3!$P$2:$Q$36,2,FALSE),"")</f>
        <v>agriculture industrielle ou d'</v>
      </c>
      <c r="R111" t="str">
        <f>IFERROR(VLOOKUP(N111,IO_percentage3!$P$2:$Q$36,2,FALSE),"")</f>
        <v>fabrication de produits alimen</v>
      </c>
      <c r="S111" t="str">
        <f>IFERROR(VLOOKUP(O111,IO_percentage3!$P$2:$Q$36,2,FALSE),"")</f>
        <v/>
      </c>
      <c r="T111" t="str">
        <f>IFERROR(VLOOKUP(P111,IO_percentage3!$P$2:$Q$36,2,FALSE),"")</f>
        <v/>
      </c>
    </row>
    <row r="112">
      <c r="A112">
        <v>111</v>
      </c>
      <c r="B112" t="s">
        <v>9336</v>
      </c>
      <c r="C112">
        <v>111</v>
      </c>
      <c r="D112">
        <v>-0.51900000000000002</v>
      </c>
      <c r="E112">
        <v>2</v>
      </c>
      <c r="F112">
        <f>VLOOKUP($E112,[3]TVA!$G$5:$K$59,3,FALSE)</f>
        <v>0.18</v>
      </c>
      <c r="G112">
        <f>VLOOKUP($E112,[3]TVA!$G$5:$K$59,4,FALSE)</f>
        <v>1</v>
      </c>
      <c r="H112">
        <f>VLOOKUP($E112,[3]TVA!$G$5:$K$59,5,FALSE)</f>
        <v>0</v>
      </c>
      <c r="J112">
        <f t="shared" si="1"/>
        <v>112</v>
      </c>
      <c r="K112">
        <v>1</v>
      </c>
      <c r="L112" t="s">
        <v>9320</v>
      </c>
      <c r="M112">
        <f>VLOOKUP(L112,IO_percentage3!$G$2:$K$339,2,FALSE)</f>
        <v>2</v>
      </c>
      <c r="N112">
        <f>VLOOKUP(L112,IO_percentage3!$G$2:$K$339,3,FALSE)</f>
        <v>7</v>
      </c>
      <c r="O112" t="str">
        <f>VLOOKUP(L112,IO_percentage3!$G$2:$K$339,4,FALSE)</f>
        <v/>
      </c>
      <c r="P112" t="str">
        <f>VLOOKUP(L112,IO_percentage3!$G$2:$K$339,5,FALSE)</f>
        <v/>
      </c>
      <c r="Q112" t="str">
        <f>IFERROR(VLOOKUP(M112,IO_percentage3!$P$2:$Q$36,2,FALSE),"")</f>
        <v>agriculture industrielle ou d'</v>
      </c>
      <c r="R112" t="str">
        <f>IFERROR(VLOOKUP(N112,IO_percentage3!$P$2:$Q$36,2,FALSE),"")</f>
        <v>fabrication de produits alimen</v>
      </c>
      <c r="S112" t="str">
        <f>IFERROR(VLOOKUP(O112,IO_percentage3!$P$2:$Q$36,2,FALSE),"")</f>
        <v/>
      </c>
      <c r="T112" t="str">
        <f>IFERROR(VLOOKUP(P112,IO_percentage3!$P$2:$Q$36,2,FALSE),"")</f>
        <v/>
      </c>
    </row>
    <row r="113">
      <c r="A113">
        <v>112</v>
      </c>
      <c r="B113" t="s">
        <v>9337</v>
      </c>
      <c r="C113">
        <v>111</v>
      </c>
      <c r="D113">
        <v>-0.51900000000000002</v>
      </c>
      <c r="E113">
        <v>2</v>
      </c>
      <c r="F113">
        <f>VLOOKUP($E113,[3]TVA!$G$5:$K$59,3,FALSE)</f>
        <v>0.18</v>
      </c>
      <c r="G113">
        <f>VLOOKUP($E113,[3]TVA!$G$5:$K$59,4,FALSE)</f>
        <v>1</v>
      </c>
      <c r="H113">
        <f>VLOOKUP($E113,[3]TVA!$G$5:$K$59,5,FALSE)</f>
        <v>0</v>
      </c>
      <c r="J113">
        <f t="shared" si="1"/>
        <v>113</v>
      </c>
      <c r="K113">
        <v>1</v>
      </c>
      <c r="L113" t="s">
        <v>9321</v>
      </c>
      <c r="M113">
        <f>VLOOKUP(L113,IO_percentage3!$G$2:$K$339,2,FALSE)</f>
        <v>2</v>
      </c>
      <c r="N113">
        <f>VLOOKUP(L113,IO_percentage3!$G$2:$K$339,3,FALSE)</f>
        <v>7</v>
      </c>
      <c r="O113" t="str">
        <f>VLOOKUP(L113,IO_percentage3!$G$2:$K$339,4,FALSE)</f>
        <v/>
      </c>
      <c r="P113" t="str">
        <f>VLOOKUP(L113,IO_percentage3!$G$2:$K$339,5,FALSE)</f>
        <v/>
      </c>
      <c r="Q113" t="str">
        <f>IFERROR(VLOOKUP(M113,IO_percentage3!$P$2:$Q$36,2,FALSE),"")</f>
        <v>agriculture industrielle ou d'</v>
      </c>
      <c r="R113" t="str">
        <f>IFERROR(VLOOKUP(N113,IO_percentage3!$P$2:$Q$36,2,FALSE),"")</f>
        <v>fabrication de produits alimen</v>
      </c>
      <c r="S113" t="str">
        <f>IFERROR(VLOOKUP(O113,IO_percentage3!$P$2:$Q$36,2,FALSE),"")</f>
        <v/>
      </c>
      <c r="T113" t="str">
        <f>IFERROR(VLOOKUP(P113,IO_percentage3!$P$2:$Q$36,2,FALSE),"")</f>
        <v/>
      </c>
    </row>
    <row r="114">
      <c r="A114">
        <v>113</v>
      </c>
      <c r="B114" t="s">
        <v>9338</v>
      </c>
      <c r="C114">
        <v>111</v>
      </c>
      <c r="D114">
        <v>-0.51900000000000002</v>
      </c>
      <c r="E114">
        <v>2</v>
      </c>
      <c r="F114">
        <f>VLOOKUP($E114,[3]TVA!$G$5:$K$59,3,FALSE)</f>
        <v>0.18</v>
      </c>
      <c r="G114">
        <f>VLOOKUP($E114,[3]TVA!$G$5:$K$59,4,FALSE)</f>
        <v>1</v>
      </c>
      <c r="H114">
        <f>VLOOKUP($E114,[3]TVA!$G$5:$K$59,5,FALSE)</f>
        <v>0</v>
      </c>
      <c r="J114">
        <f t="shared" si="1"/>
        <v>114</v>
      </c>
      <c r="K114">
        <v>1</v>
      </c>
      <c r="L114" t="s">
        <v>9322</v>
      </c>
      <c r="M114">
        <f>VLOOKUP(L114,IO_percentage3!$G$2:$K$339,2,FALSE)</f>
        <v>7</v>
      </c>
      <c r="N114" t="str">
        <f>VLOOKUP(L114,IO_percentage3!$G$2:$K$339,3,FALSE)</f>
        <v/>
      </c>
      <c r="O114" t="str">
        <f>VLOOKUP(L114,IO_percentage3!$G$2:$K$339,4,FALSE)</f>
        <v/>
      </c>
      <c r="P114" t="str">
        <f>VLOOKUP(L114,IO_percentage3!$G$2:$K$339,5,FALSE)</f>
        <v/>
      </c>
      <c r="Q114" t="str">
        <f>IFERROR(VLOOKUP(M114,IO_percentage3!$P$2:$Q$36,2,FALSE),"")</f>
        <v>fabrication de produits alimen</v>
      </c>
      <c r="R114" t="str">
        <f>IFERROR(VLOOKUP(N114,IO_percentage3!$P$2:$Q$36,2,FALSE),"")</f>
        <v/>
      </c>
      <c r="S114" t="str">
        <f>IFERROR(VLOOKUP(O114,IO_percentage3!$P$2:$Q$36,2,FALSE),"")</f>
        <v/>
      </c>
      <c r="T114" t="str">
        <f>IFERROR(VLOOKUP(P114,IO_percentage3!$P$2:$Q$36,2,FALSE),"")</f>
        <v/>
      </c>
    </row>
    <row r="115">
      <c r="A115">
        <v>114</v>
      </c>
      <c r="B115" t="s">
        <v>9339</v>
      </c>
      <c r="C115">
        <v>118</v>
      </c>
      <c r="D115">
        <v>-0.63400000000000001</v>
      </c>
      <c r="E115">
        <v>19</v>
      </c>
      <c r="F115">
        <f>VLOOKUP($E115,[3]TVA!$G$5:$K$59,3,FALSE)</f>
        <v>0.18</v>
      </c>
      <c r="G115">
        <f>VLOOKUP($E115,[3]TVA!$G$5:$K$59,4,FALSE)</f>
        <v>1</v>
      </c>
      <c r="H115">
        <f>VLOOKUP($E115,[3]TVA!$G$5:$K$59,5,FALSE)</f>
        <v>0</v>
      </c>
      <c r="J115">
        <f t="shared" si="1"/>
        <v>115</v>
      </c>
      <c r="K115">
        <v>1</v>
      </c>
      <c r="L115" t="s">
        <v>9607</v>
      </c>
      <c r="M115">
        <v>7</v>
      </c>
      <c r="Q115" t="str">
        <f>IFERROR(VLOOKUP(M115,IO_percentage3!$P$2:$Q$36,2,FALSE),"")</f>
        <v>fabrication de produits alimen</v>
      </c>
      <c r="R115" t="str">
        <f>IFERROR(VLOOKUP(N115,IO_percentage3!$P$2:$Q$36,2,FALSE),"")</f>
        <v/>
      </c>
      <c r="S115" t="str">
        <f>IFERROR(VLOOKUP(O115,IO_percentage3!$P$2:$Q$36,2,FALSE),"")</f>
        <v/>
      </c>
      <c r="T115" t="str">
        <f>IFERROR(VLOOKUP(P115,IO_percentage3!$P$2:$Q$36,2,FALSE),"")</f>
        <v/>
      </c>
    </row>
    <row r="116">
      <c r="A116">
        <v>115</v>
      </c>
      <c r="B116" t="s">
        <v>9340</v>
      </c>
      <c r="C116">
        <v>118</v>
      </c>
      <c r="D116">
        <v>-0.63400000000000001</v>
      </c>
      <c r="E116">
        <v>19</v>
      </c>
      <c r="F116">
        <f>VLOOKUP($E116,[3]TVA!$G$5:$K$59,3,FALSE)</f>
        <v>0.18</v>
      </c>
      <c r="G116">
        <f>VLOOKUP($E116,[3]TVA!$G$5:$K$59,4,FALSE)</f>
        <v>1</v>
      </c>
      <c r="H116">
        <f>VLOOKUP($E116,[3]TVA!$G$5:$K$59,5,FALSE)</f>
        <v>0</v>
      </c>
      <c r="J116">
        <f t="shared" si="1"/>
        <v>116</v>
      </c>
      <c r="K116">
        <v>1</v>
      </c>
      <c r="L116" t="s">
        <v>9608</v>
      </c>
      <c r="M116">
        <v>7</v>
      </c>
      <c r="Q116" t="str">
        <f>IFERROR(VLOOKUP(M116,IO_percentage3!$P$2:$Q$36,2,FALSE),"")</f>
        <v>fabrication de produits alimen</v>
      </c>
      <c r="R116" t="str">
        <f>IFERROR(VLOOKUP(N116,IO_percentage3!$P$2:$Q$36,2,FALSE),"")</f>
        <v/>
      </c>
      <c r="S116" t="str">
        <f>IFERROR(VLOOKUP(O116,IO_percentage3!$P$2:$Q$36,2,FALSE),"")</f>
        <v/>
      </c>
      <c r="T116" t="str">
        <f>IFERROR(VLOOKUP(P116,IO_percentage3!$P$2:$Q$36,2,FALSE),"")</f>
        <v/>
      </c>
    </row>
    <row r="117">
      <c r="A117">
        <v>116</v>
      </c>
      <c r="B117" t="s">
        <v>9341</v>
      </c>
      <c r="C117">
        <v>118</v>
      </c>
      <c r="D117">
        <v>-0.63400000000000001</v>
      </c>
      <c r="E117">
        <v>19</v>
      </c>
      <c r="F117">
        <f>VLOOKUP($E117,[3]TVA!$G$5:$K$59,3,FALSE)</f>
        <v>0.18</v>
      </c>
      <c r="G117">
        <f>VLOOKUP($E117,[3]TVA!$G$5:$K$59,4,FALSE)</f>
        <v>1</v>
      </c>
      <c r="H117">
        <f>VLOOKUP($E117,[3]TVA!$G$5:$K$59,5,FALSE)</f>
        <v>0</v>
      </c>
      <c r="J117">
        <f t="shared" si="1"/>
        <v>117</v>
      </c>
      <c r="K117">
        <v>1</v>
      </c>
      <c r="L117" t="s">
        <v>9324</v>
      </c>
      <c r="M117">
        <f>VLOOKUP(L117,IO_percentage3!$G$2:$K$339,2,FALSE)</f>
        <v>7</v>
      </c>
      <c r="N117" t="str">
        <f>VLOOKUP(L117,IO_percentage3!$G$2:$K$339,3,FALSE)</f>
        <v/>
      </c>
      <c r="O117" t="str">
        <f>VLOOKUP(L117,IO_percentage3!$G$2:$K$339,4,FALSE)</f>
        <v/>
      </c>
      <c r="P117" t="str">
        <f>VLOOKUP(L117,IO_percentage3!$G$2:$K$339,5,FALSE)</f>
        <v/>
      </c>
      <c r="Q117" t="str">
        <f>IFERROR(VLOOKUP(M117,IO_percentage3!$P$2:$Q$36,2,FALSE),"")</f>
        <v>fabrication de produits alimen</v>
      </c>
      <c r="R117" t="str">
        <f>IFERROR(VLOOKUP(N117,IO_percentage3!$P$2:$Q$36,2,FALSE),"")</f>
        <v/>
      </c>
      <c r="S117" t="str">
        <f>IFERROR(VLOOKUP(O117,IO_percentage3!$P$2:$Q$36,2,FALSE),"")</f>
        <v/>
      </c>
      <c r="T117" t="str">
        <f>IFERROR(VLOOKUP(P117,IO_percentage3!$P$2:$Q$36,2,FALSE),"")</f>
        <v/>
      </c>
    </row>
    <row r="118">
      <c r="A118">
        <v>117</v>
      </c>
      <c r="B118" t="s">
        <v>9342</v>
      </c>
      <c r="C118">
        <v>118</v>
      </c>
      <c r="D118">
        <v>-0.63400000000000001</v>
      </c>
      <c r="E118">
        <v>19</v>
      </c>
      <c r="F118">
        <f>VLOOKUP($E118,[3]TVA!$G$5:$K$59,3,FALSE)</f>
        <v>0.18</v>
      </c>
      <c r="G118">
        <f>VLOOKUP($E118,[3]TVA!$G$5:$K$59,4,FALSE)</f>
        <v>1</v>
      </c>
      <c r="H118">
        <f>VLOOKUP($E118,[3]TVA!$G$5:$K$59,5,FALSE)</f>
        <v>0</v>
      </c>
      <c r="J118">
        <f t="shared" si="1"/>
        <v>118</v>
      </c>
      <c r="K118">
        <v>1</v>
      </c>
      <c r="L118" t="s">
        <v>9325</v>
      </c>
      <c r="M118">
        <f>VLOOKUP(L118,IO_percentage3!$G$2:$K$339,2,FALSE)</f>
        <v>7</v>
      </c>
      <c r="N118" t="str">
        <f>VLOOKUP(L118,IO_percentage3!$G$2:$K$339,3,FALSE)</f>
        <v/>
      </c>
      <c r="O118" t="str">
        <f>VLOOKUP(L118,IO_percentage3!$G$2:$K$339,4,FALSE)</f>
        <v/>
      </c>
      <c r="P118" t="str">
        <f>VLOOKUP(L118,IO_percentage3!$G$2:$K$339,5,FALSE)</f>
        <v/>
      </c>
      <c r="Q118" t="str">
        <f>IFERROR(VLOOKUP(M118,IO_percentage3!$P$2:$Q$36,2,FALSE),"")</f>
        <v>fabrication de produits alimen</v>
      </c>
      <c r="R118" t="str">
        <f>IFERROR(VLOOKUP(N118,IO_percentage3!$P$2:$Q$36,2,FALSE),"")</f>
        <v/>
      </c>
      <c r="S118" t="str">
        <f>IFERROR(VLOOKUP(O118,IO_percentage3!$P$2:$Q$36,2,FALSE),"")</f>
        <v/>
      </c>
      <c r="T118" t="str">
        <f>IFERROR(VLOOKUP(P118,IO_percentage3!$P$2:$Q$36,2,FALSE),"")</f>
        <v/>
      </c>
    </row>
    <row r="119">
      <c r="A119">
        <v>118</v>
      </c>
      <c r="B119" t="s">
        <v>9343</v>
      </c>
      <c r="C119">
        <v>119</v>
      </c>
      <c r="D119">
        <v>-0.63400000000000001</v>
      </c>
      <c r="E119">
        <v>20</v>
      </c>
      <c r="F119">
        <f>VLOOKUP($E119,[3]TVA!$G$5:$K$59,3,FALSE)</f>
        <v>0.18</v>
      </c>
      <c r="G119">
        <f>VLOOKUP($E119,[3]TVA!$G$5:$K$59,4,FALSE)</f>
        <v>1</v>
      </c>
      <c r="H119">
        <f>VLOOKUP($E119,[3]TVA!$G$5:$K$59,5,FALSE)</f>
        <v>0</v>
      </c>
      <c r="J119">
        <f t="shared" si="1"/>
        <v>119</v>
      </c>
      <c r="K119">
        <v>1</v>
      </c>
      <c r="L119" t="s">
        <v>9609</v>
      </c>
      <c r="M119">
        <v>7</v>
      </c>
      <c r="Q119" t="str">
        <f>IFERROR(VLOOKUP(M119,IO_percentage3!$P$2:$Q$36,2,FALSE),"")</f>
        <v>fabrication de produits alimen</v>
      </c>
      <c r="R119" t="str">
        <f>IFERROR(VLOOKUP(N119,IO_percentage3!$P$2:$Q$36,2,FALSE),"")</f>
        <v/>
      </c>
      <c r="S119" t="str">
        <f>IFERROR(VLOOKUP(O119,IO_percentage3!$P$2:$Q$36,2,FALSE),"")</f>
        <v/>
      </c>
      <c r="T119" t="str">
        <f>IFERROR(VLOOKUP(P119,IO_percentage3!$P$2:$Q$36,2,FALSE),"")</f>
        <v/>
      </c>
    </row>
    <row r="120">
      <c r="A120">
        <v>119</v>
      </c>
      <c r="B120" t="s">
        <v>9344</v>
      </c>
      <c r="C120">
        <v>119</v>
      </c>
      <c r="D120">
        <v>-0.63400000000000001</v>
      </c>
      <c r="E120">
        <v>20</v>
      </c>
      <c r="F120">
        <f>VLOOKUP($E120,[3]TVA!$G$5:$K$59,3,FALSE)</f>
        <v>0.18</v>
      </c>
      <c r="G120">
        <f>VLOOKUP($E120,[3]TVA!$G$5:$K$59,4,FALSE)</f>
        <v>1</v>
      </c>
      <c r="H120">
        <f>VLOOKUP($E120,[3]TVA!$G$5:$K$59,5,FALSE)</f>
        <v>0</v>
      </c>
      <c r="J120">
        <f t="shared" si="1"/>
        <v>120</v>
      </c>
      <c r="K120">
        <v>1</v>
      </c>
      <c r="L120" t="s">
        <v>9326</v>
      </c>
      <c r="M120">
        <f>VLOOKUP(L120,IO_percentage3!$G$2:$K$339,2,FALSE)</f>
        <v>2</v>
      </c>
      <c r="N120" t="str">
        <f>VLOOKUP(L120,IO_percentage3!$G$2:$K$339,3,FALSE)</f>
        <v/>
      </c>
      <c r="O120" t="str">
        <f>VLOOKUP(L120,IO_percentage3!$G$2:$K$339,4,FALSE)</f>
        <v/>
      </c>
      <c r="P120" t="str">
        <f>VLOOKUP(L120,IO_percentage3!$G$2:$K$339,5,FALSE)</f>
        <v/>
      </c>
      <c r="Q120" t="str">
        <f>IFERROR(VLOOKUP(M120,IO_percentage3!$P$2:$Q$36,2,FALSE),"")</f>
        <v>agriculture industrielle ou d'</v>
      </c>
      <c r="R120" t="str">
        <f>IFERROR(VLOOKUP(N120,IO_percentage3!$P$2:$Q$36,2,FALSE),"")</f>
        <v/>
      </c>
      <c r="S120" t="str">
        <f>IFERROR(VLOOKUP(O120,IO_percentage3!$P$2:$Q$36,2,FALSE),"")</f>
        <v/>
      </c>
      <c r="T120" t="str">
        <f>IFERROR(VLOOKUP(P120,IO_percentage3!$P$2:$Q$36,2,FALSE),"")</f>
        <v/>
      </c>
    </row>
    <row r="121">
      <c r="A121">
        <v>120</v>
      </c>
      <c r="B121" t="s">
        <v>9345</v>
      </c>
      <c r="C121">
        <v>119</v>
      </c>
      <c r="D121">
        <v>-0.63400000000000001</v>
      </c>
      <c r="E121">
        <v>20</v>
      </c>
      <c r="F121">
        <f>VLOOKUP($E121,[3]TVA!$G$5:$K$59,3,FALSE)</f>
        <v>0.18</v>
      </c>
      <c r="G121">
        <f>VLOOKUP($E121,[3]TVA!$G$5:$K$59,4,FALSE)</f>
        <v>1</v>
      </c>
      <c r="H121">
        <f>VLOOKUP($E121,[3]TVA!$G$5:$K$59,5,FALSE)</f>
        <v>0</v>
      </c>
      <c r="J121">
        <f t="shared" si="1"/>
        <v>121</v>
      </c>
      <c r="K121">
        <v>1</v>
      </c>
      <c r="L121" t="s">
        <v>9327</v>
      </c>
      <c r="M121">
        <f>VLOOKUP(L121,IO_percentage3!$G$2:$K$339,2,FALSE)</f>
        <v>2</v>
      </c>
      <c r="N121" t="str">
        <f>VLOOKUP(L121,IO_percentage3!$G$2:$K$339,3,FALSE)</f>
        <v/>
      </c>
      <c r="O121" t="str">
        <f>VLOOKUP(L121,IO_percentage3!$G$2:$K$339,4,FALSE)</f>
        <v/>
      </c>
      <c r="P121" t="str">
        <f>VLOOKUP(L121,IO_percentage3!$G$2:$K$339,5,FALSE)</f>
        <v/>
      </c>
      <c r="Q121" t="str">
        <f>IFERROR(VLOOKUP(M121,IO_percentage3!$P$2:$Q$36,2,FALSE),"")</f>
        <v>agriculture industrielle ou d'</v>
      </c>
      <c r="R121" t="str">
        <f>IFERROR(VLOOKUP(N121,IO_percentage3!$P$2:$Q$36,2,FALSE),"")</f>
        <v/>
      </c>
      <c r="S121" t="str">
        <f>IFERROR(VLOOKUP(O121,IO_percentage3!$P$2:$Q$36,2,FALSE),"")</f>
        <v/>
      </c>
      <c r="T121" t="str">
        <f>IFERROR(VLOOKUP(P121,IO_percentage3!$P$2:$Q$36,2,FALSE),"")</f>
        <v/>
      </c>
    </row>
    <row r="122">
      <c r="A122">
        <v>121</v>
      </c>
      <c r="B122" t="s">
        <v>9346</v>
      </c>
      <c r="C122">
        <v>119</v>
      </c>
      <c r="D122">
        <v>-0.63400000000000001</v>
      </c>
      <c r="E122">
        <v>20</v>
      </c>
      <c r="F122">
        <f>VLOOKUP($E122,[3]TVA!$G$5:$K$59,3,FALSE)</f>
        <v>0.18</v>
      </c>
      <c r="G122">
        <f>VLOOKUP($E122,[3]TVA!$G$5:$K$59,4,FALSE)</f>
        <v>1</v>
      </c>
      <c r="H122">
        <f>VLOOKUP($E122,[3]TVA!$G$5:$K$59,5,FALSE)</f>
        <v>0</v>
      </c>
      <c r="J122">
        <f t="shared" si="1"/>
        <v>122</v>
      </c>
      <c r="K122">
        <v>1</v>
      </c>
      <c r="L122" t="s">
        <v>9328</v>
      </c>
      <c r="M122">
        <f>VLOOKUP(L122,IO_percentage3!$G$2:$K$339,2,FALSE)</f>
        <v>2</v>
      </c>
      <c r="N122" t="str">
        <f>VLOOKUP(L122,IO_percentage3!$G$2:$K$339,3,FALSE)</f>
        <v/>
      </c>
      <c r="O122" t="str">
        <f>VLOOKUP(L122,IO_percentage3!$G$2:$K$339,4,FALSE)</f>
        <v/>
      </c>
      <c r="P122" t="str">
        <f>VLOOKUP(L122,IO_percentage3!$G$2:$K$339,5,FALSE)</f>
        <v/>
      </c>
      <c r="Q122" t="str">
        <f>IFERROR(VLOOKUP(M122,IO_percentage3!$P$2:$Q$36,2,FALSE),"")</f>
        <v>agriculture industrielle ou d'</v>
      </c>
      <c r="R122" t="str">
        <f>IFERROR(VLOOKUP(N122,IO_percentage3!$P$2:$Q$36,2,FALSE),"")</f>
        <v/>
      </c>
      <c r="S122" t="str">
        <f>IFERROR(VLOOKUP(O122,IO_percentage3!$P$2:$Q$36,2,FALSE),"")</f>
        <v/>
      </c>
      <c r="T122" t="str">
        <f>IFERROR(VLOOKUP(P122,IO_percentage3!$P$2:$Q$36,2,FALSE),"")</f>
        <v/>
      </c>
    </row>
    <row r="123">
      <c r="A123">
        <v>122</v>
      </c>
      <c r="B123" t="s">
        <v>9347</v>
      </c>
      <c r="C123">
        <v>119</v>
      </c>
      <c r="D123">
        <v>-0.63400000000000001</v>
      </c>
      <c r="E123">
        <v>20</v>
      </c>
      <c r="F123">
        <f>VLOOKUP($E123,[3]TVA!$G$5:$K$59,3,FALSE)</f>
        <v>0.18</v>
      </c>
      <c r="G123">
        <f>VLOOKUP($E123,[3]TVA!$G$5:$K$59,4,FALSE)</f>
        <v>1</v>
      </c>
      <c r="H123">
        <f>VLOOKUP($E123,[3]TVA!$G$5:$K$59,5,FALSE)</f>
        <v>0</v>
      </c>
      <c r="J123">
        <f t="shared" si="1"/>
        <v>123</v>
      </c>
      <c r="K123">
        <v>1</v>
      </c>
      <c r="L123" t="s">
        <v>9329</v>
      </c>
      <c r="M123">
        <f>VLOOKUP(L123,IO_percentage3!$G$2:$K$339,2,FALSE)</f>
        <v>2</v>
      </c>
      <c r="N123" t="str">
        <f>VLOOKUP(L123,IO_percentage3!$G$2:$K$339,3,FALSE)</f>
        <v/>
      </c>
      <c r="O123" t="str">
        <f>VLOOKUP(L123,IO_percentage3!$G$2:$K$339,4,FALSE)</f>
        <v/>
      </c>
      <c r="P123" t="str">
        <f>VLOOKUP(L123,IO_percentage3!$G$2:$K$339,5,FALSE)</f>
        <v/>
      </c>
      <c r="Q123" t="str">
        <f>IFERROR(VLOOKUP(M123,IO_percentage3!$P$2:$Q$36,2,FALSE),"")</f>
        <v>agriculture industrielle ou d'</v>
      </c>
      <c r="R123" t="str">
        <f>IFERROR(VLOOKUP(N123,IO_percentage3!$P$2:$Q$36,2,FALSE),"")</f>
        <v/>
      </c>
      <c r="S123" t="str">
        <f>IFERROR(VLOOKUP(O123,IO_percentage3!$P$2:$Q$36,2,FALSE),"")</f>
        <v/>
      </c>
      <c r="T123" t="str">
        <f>IFERROR(VLOOKUP(P123,IO_percentage3!$P$2:$Q$36,2,FALSE),"")</f>
        <v/>
      </c>
    </row>
    <row r="124">
      <c r="A124">
        <v>123</v>
      </c>
      <c r="B124" t="s">
        <v>9348</v>
      </c>
      <c r="C124">
        <v>119</v>
      </c>
      <c r="D124">
        <v>-0.63400000000000001</v>
      </c>
      <c r="E124">
        <v>20</v>
      </c>
      <c r="F124">
        <f>VLOOKUP($E124,[3]TVA!$G$5:$K$59,3,FALSE)</f>
        <v>0.18</v>
      </c>
      <c r="G124">
        <f>VLOOKUP($E124,[3]TVA!$G$5:$K$59,4,FALSE)</f>
        <v>1</v>
      </c>
      <c r="H124">
        <f>VLOOKUP($E124,[3]TVA!$G$5:$K$59,5,FALSE)</f>
        <v>0</v>
      </c>
      <c r="J124">
        <f t="shared" si="1"/>
        <v>124</v>
      </c>
      <c r="K124">
        <v>1</v>
      </c>
      <c r="L124" t="s">
        <v>9330</v>
      </c>
      <c r="M124">
        <f>VLOOKUP(L124,IO_percentage3!$G$2:$K$339,2,FALSE)</f>
        <v>2</v>
      </c>
      <c r="N124" t="str">
        <f>VLOOKUP(L124,IO_percentage3!$G$2:$K$339,3,FALSE)</f>
        <v/>
      </c>
      <c r="O124" t="str">
        <f>VLOOKUP(L124,IO_percentage3!$G$2:$K$339,4,FALSE)</f>
        <v/>
      </c>
      <c r="P124" t="str">
        <f>VLOOKUP(L124,IO_percentage3!$G$2:$K$339,5,FALSE)</f>
        <v/>
      </c>
      <c r="Q124" t="str">
        <f>IFERROR(VLOOKUP(M124,IO_percentage3!$P$2:$Q$36,2,FALSE),"")</f>
        <v>agriculture industrielle ou d'</v>
      </c>
      <c r="R124" t="str">
        <f>IFERROR(VLOOKUP(N124,IO_percentage3!$P$2:$Q$36,2,FALSE),"")</f>
        <v/>
      </c>
      <c r="S124" t="str">
        <f>IFERROR(VLOOKUP(O124,IO_percentage3!$P$2:$Q$36,2,FALSE),"")</f>
        <v/>
      </c>
      <c r="T124" t="str">
        <f>IFERROR(VLOOKUP(P124,IO_percentage3!$P$2:$Q$36,2,FALSE),"")</f>
        <v/>
      </c>
    </row>
    <row r="125">
      <c r="A125">
        <v>124</v>
      </c>
      <c r="B125" t="s">
        <v>9349</v>
      </c>
      <c r="C125">
        <v>119</v>
      </c>
      <c r="D125">
        <v>-0.63400000000000001</v>
      </c>
      <c r="E125">
        <v>20</v>
      </c>
      <c r="F125">
        <f>VLOOKUP($E125,[3]TVA!$G$5:$K$59,3,FALSE)</f>
        <v>0.18</v>
      </c>
      <c r="G125">
        <f>VLOOKUP($E125,[3]TVA!$G$5:$K$59,4,FALSE)</f>
        <v>1</v>
      </c>
      <c r="H125">
        <f>VLOOKUP($E125,[3]TVA!$G$5:$K$59,5,FALSE)</f>
        <v>0</v>
      </c>
      <c r="J125">
        <f t="shared" si="1"/>
        <v>125</v>
      </c>
      <c r="K125">
        <v>1</v>
      </c>
      <c r="L125" t="s">
        <v>9331</v>
      </c>
      <c r="M125">
        <f>VLOOKUP(L125,IO_percentage3!$G$2:$K$339,2,FALSE)</f>
        <v>2</v>
      </c>
      <c r="N125" t="str">
        <f>VLOOKUP(L125,IO_percentage3!$G$2:$K$339,3,FALSE)</f>
        <v/>
      </c>
      <c r="O125" t="str">
        <f>VLOOKUP(L125,IO_percentage3!$G$2:$K$339,4,FALSE)</f>
        <v/>
      </c>
      <c r="P125" t="str">
        <f>VLOOKUP(L125,IO_percentage3!$G$2:$K$339,5,FALSE)</f>
        <v/>
      </c>
      <c r="Q125" t="str">
        <f>IFERROR(VLOOKUP(M125,IO_percentage3!$P$2:$Q$36,2,FALSE),"")</f>
        <v>agriculture industrielle ou d'</v>
      </c>
      <c r="R125" t="str">
        <f>IFERROR(VLOOKUP(N125,IO_percentage3!$P$2:$Q$36,2,FALSE),"")</f>
        <v/>
      </c>
      <c r="S125" t="str">
        <f>IFERROR(VLOOKUP(O125,IO_percentage3!$P$2:$Q$36,2,FALSE),"")</f>
        <v/>
      </c>
      <c r="T125" t="str">
        <f>IFERROR(VLOOKUP(P125,IO_percentage3!$P$2:$Q$36,2,FALSE),"")</f>
        <v/>
      </c>
    </row>
    <row r="126">
      <c r="A126">
        <v>125</v>
      </c>
      <c r="B126" t="s">
        <v>9350</v>
      </c>
      <c r="C126">
        <v>119</v>
      </c>
      <c r="D126">
        <v>-0.63400000000000001</v>
      </c>
      <c r="E126">
        <v>20</v>
      </c>
      <c r="F126">
        <f>VLOOKUP($E126,[3]TVA!$G$5:$K$59,3,FALSE)</f>
        <v>0.18</v>
      </c>
      <c r="G126">
        <f>VLOOKUP($E126,[3]TVA!$G$5:$K$59,4,FALSE)</f>
        <v>1</v>
      </c>
      <c r="H126">
        <f>VLOOKUP($E126,[3]TVA!$G$5:$K$59,5,FALSE)</f>
        <v>0</v>
      </c>
      <c r="J126">
        <f t="shared" si="1"/>
        <v>126</v>
      </c>
      <c r="K126">
        <v>1</v>
      </c>
      <c r="L126" t="s">
        <v>9332</v>
      </c>
      <c r="M126">
        <f>VLOOKUP(L126,IO_percentage3!$G$2:$K$339,2,FALSE)</f>
        <v>2</v>
      </c>
      <c r="N126" t="str">
        <f>VLOOKUP(L126,IO_percentage3!$G$2:$K$339,3,FALSE)</f>
        <v/>
      </c>
      <c r="O126" t="str">
        <f>VLOOKUP(L126,IO_percentage3!$G$2:$K$339,4,FALSE)</f>
        <v/>
      </c>
      <c r="P126" t="str">
        <f>VLOOKUP(L126,IO_percentage3!$G$2:$K$339,5,FALSE)</f>
        <v/>
      </c>
      <c r="Q126" t="str">
        <f>IFERROR(VLOOKUP(M126,IO_percentage3!$P$2:$Q$36,2,FALSE),"")</f>
        <v>agriculture industrielle ou d'</v>
      </c>
      <c r="R126" t="str">
        <f>IFERROR(VLOOKUP(N126,IO_percentage3!$P$2:$Q$36,2,FALSE),"")</f>
        <v/>
      </c>
      <c r="S126" t="str">
        <f>IFERROR(VLOOKUP(O126,IO_percentage3!$P$2:$Q$36,2,FALSE),"")</f>
        <v/>
      </c>
      <c r="T126" t="str">
        <f>IFERROR(VLOOKUP(P126,IO_percentage3!$P$2:$Q$36,2,FALSE),"")</f>
        <v/>
      </c>
    </row>
    <row r="127">
      <c r="A127">
        <v>126</v>
      </c>
      <c r="B127" t="s">
        <v>9351</v>
      </c>
      <c r="C127">
        <v>119</v>
      </c>
      <c r="D127">
        <v>-0.63400000000000001</v>
      </c>
      <c r="E127">
        <v>20</v>
      </c>
      <c r="F127">
        <f>VLOOKUP($E127,[3]TVA!$G$5:$K$59,3,FALSE)</f>
        <v>0.18</v>
      </c>
      <c r="G127">
        <f>VLOOKUP($E127,[3]TVA!$G$5:$K$59,4,FALSE)</f>
        <v>1</v>
      </c>
      <c r="H127">
        <f>VLOOKUP($E127,[3]TVA!$G$5:$K$59,5,FALSE)</f>
        <v>0</v>
      </c>
      <c r="J127">
        <f t="shared" si="1"/>
        <v>127</v>
      </c>
      <c r="K127">
        <v>1</v>
      </c>
      <c r="L127" t="s">
        <v>9610</v>
      </c>
      <c r="M127">
        <v>2</v>
      </c>
      <c r="Q127" t="str">
        <f>IFERROR(VLOOKUP(M127,IO_percentage3!$P$2:$Q$36,2,FALSE),"")</f>
        <v>agriculture industrielle ou d'</v>
      </c>
      <c r="R127" t="str">
        <f>IFERROR(VLOOKUP(N127,IO_percentage3!$P$2:$Q$36,2,FALSE),"")</f>
        <v/>
      </c>
      <c r="S127" t="str">
        <f>IFERROR(VLOOKUP(O127,IO_percentage3!$P$2:$Q$36,2,FALSE),"")</f>
        <v/>
      </c>
      <c r="T127" t="str">
        <f>IFERROR(VLOOKUP(P127,IO_percentage3!$P$2:$Q$36,2,FALSE),"")</f>
        <v/>
      </c>
    </row>
    <row r="128">
      <c r="A128">
        <v>127</v>
      </c>
      <c r="B128" t="s">
        <v>9352</v>
      </c>
      <c r="C128">
        <v>119</v>
      </c>
      <c r="D128">
        <v>-0.63400000000000001</v>
      </c>
      <c r="E128">
        <v>20</v>
      </c>
      <c r="F128">
        <f>VLOOKUP($E128,[3]TVA!$G$5:$K$59,3,FALSE)</f>
        <v>0.18</v>
      </c>
      <c r="G128">
        <f>VLOOKUP($E128,[3]TVA!$G$5:$K$59,4,FALSE)</f>
        <v>1</v>
      </c>
      <c r="H128">
        <f>VLOOKUP($E128,[3]TVA!$G$5:$K$59,5,FALSE)</f>
        <v>0</v>
      </c>
      <c r="J128">
        <f t="shared" si="1"/>
        <v>128</v>
      </c>
      <c r="K128">
        <v>1</v>
      </c>
      <c r="L128" t="s">
        <v>9334</v>
      </c>
      <c r="M128">
        <f>VLOOKUP(L128,IO_percentage3!$G$2:$K$339,2,FALSE)</f>
        <v>2</v>
      </c>
      <c r="Q128" t="str">
        <f>IFERROR(VLOOKUP(M128,IO_percentage3!$P$2:$Q$36,2,FALSE),"")</f>
        <v>agriculture industrielle ou d'</v>
      </c>
      <c r="R128" t="str">
        <f>IFERROR(VLOOKUP(N128,IO_percentage3!$P$2:$Q$36,2,FALSE),"")</f>
        <v/>
      </c>
      <c r="S128" t="str">
        <f>IFERROR(VLOOKUP(O128,IO_percentage3!$P$2:$Q$36,2,FALSE),"")</f>
        <v/>
      </c>
      <c r="T128" t="str">
        <f>IFERROR(VLOOKUP(P128,IO_percentage3!$P$2:$Q$36,2,FALSE),"")</f>
        <v/>
      </c>
    </row>
    <row r="129">
      <c r="A129">
        <v>128</v>
      </c>
      <c r="B129" t="s">
        <v>9353</v>
      </c>
      <c r="C129">
        <v>119</v>
      </c>
      <c r="D129">
        <v>-0.63400000000000001</v>
      </c>
      <c r="E129">
        <v>20</v>
      </c>
      <c r="F129">
        <f>VLOOKUP($E129,[3]TVA!$G$5:$K$59,3,FALSE)</f>
        <v>0.18</v>
      </c>
      <c r="G129">
        <f>VLOOKUP($E129,[3]TVA!$G$5:$K$59,4,FALSE)</f>
        <v>1</v>
      </c>
      <c r="H129">
        <f>VLOOKUP($E129,[3]TVA!$G$5:$K$59,5,FALSE)</f>
        <v>0</v>
      </c>
      <c r="J129">
        <f t="shared" si="1"/>
        <v>129</v>
      </c>
      <c r="K129">
        <v>1</v>
      </c>
      <c r="L129" t="s">
        <v>9611</v>
      </c>
      <c r="M129">
        <v>2</v>
      </c>
      <c r="Q129" t="str">
        <f>IFERROR(VLOOKUP(M129,IO_percentage3!$P$2:$Q$36,2,FALSE),"")</f>
        <v>agriculture industrielle ou d'</v>
      </c>
      <c r="R129" t="str">
        <f>IFERROR(VLOOKUP(N129,IO_percentage3!$P$2:$Q$36,2,FALSE),"")</f>
        <v/>
      </c>
      <c r="S129" t="str">
        <f>IFERROR(VLOOKUP(O129,IO_percentage3!$P$2:$Q$36,2,FALSE),"")</f>
        <v/>
      </c>
      <c r="T129" t="str">
        <f>IFERROR(VLOOKUP(P129,IO_percentage3!$P$2:$Q$36,2,FALSE),"")</f>
        <v/>
      </c>
    </row>
    <row r="130">
      <c r="A130">
        <v>129</v>
      </c>
      <c r="B130" t="s">
        <v>9354</v>
      </c>
      <c r="C130">
        <v>121</v>
      </c>
      <c r="D130">
        <v>-0.63400000000000001</v>
      </c>
      <c r="E130">
        <v>21</v>
      </c>
      <c r="F130">
        <f>VLOOKUP($E130,[3]TVA!$G$5:$K$59,3,FALSE)</f>
        <v>0.18</v>
      </c>
      <c r="G130">
        <f>VLOOKUP($E130,[3]TVA!$G$5:$K$59,4,FALSE)</f>
        <v>1</v>
      </c>
      <c r="H130">
        <f>VLOOKUP($E130,[3]TVA!$G$5:$K$59,5,FALSE)</f>
        <v>0</v>
      </c>
      <c r="J130">
        <f t="shared" si="1"/>
        <v>130</v>
      </c>
      <c r="K130">
        <v>1</v>
      </c>
      <c r="L130" t="s">
        <v>9336</v>
      </c>
      <c r="M130">
        <f>VLOOKUP(L130,IO_percentage3!$G$2:$K$339,2,FALSE)</f>
        <v>7</v>
      </c>
      <c r="Q130" t="str">
        <f>IFERROR(VLOOKUP(M130,IO_percentage3!$P$2:$Q$36,2,FALSE),"")</f>
        <v>fabrication de produits alimen</v>
      </c>
      <c r="R130" t="str">
        <f>IFERROR(VLOOKUP(N130,IO_percentage3!$P$2:$Q$36,2,FALSE),"")</f>
        <v/>
      </c>
      <c r="S130" t="str">
        <f>IFERROR(VLOOKUP(O130,IO_percentage3!$P$2:$Q$36,2,FALSE),"")</f>
        <v/>
      </c>
      <c r="T130" t="str">
        <f>IFERROR(VLOOKUP(P130,IO_percentage3!$P$2:$Q$36,2,FALSE),"")</f>
        <v/>
      </c>
    </row>
    <row r="131">
      <c r="A131">
        <v>130</v>
      </c>
      <c r="B131" t="s">
        <v>9355</v>
      </c>
      <c r="C131">
        <v>121</v>
      </c>
      <c r="D131">
        <v>-0.63400000000000001</v>
      </c>
      <c r="E131">
        <v>21</v>
      </c>
      <c r="F131">
        <f>VLOOKUP($E131,[3]TVA!$G$5:$K$59,3,FALSE)</f>
        <v>0.18</v>
      </c>
      <c r="G131">
        <f>VLOOKUP($E131,[3]TVA!$G$5:$K$59,4,FALSE)</f>
        <v>1</v>
      </c>
      <c r="H131">
        <f>VLOOKUP($E131,[3]TVA!$G$5:$K$59,5,FALSE)</f>
        <v>0</v>
      </c>
      <c r="J131">
        <f t="shared" ref="J131:J194" si="2">J130+K131</f>
        <v>131</v>
      </c>
      <c r="K131">
        <v>1</v>
      </c>
      <c r="L131" t="s">
        <v>9337</v>
      </c>
      <c r="M131">
        <f>VLOOKUP(L131,IO_percentage3!$G$2:$K$339,2,FALSE)</f>
        <v>7</v>
      </c>
      <c r="Q131" t="str">
        <f>IFERROR(VLOOKUP(M131,IO_percentage3!$P$2:$Q$36,2,FALSE),"")</f>
        <v>fabrication de produits alimen</v>
      </c>
      <c r="R131" t="str">
        <f>IFERROR(VLOOKUP(N131,IO_percentage3!$P$2:$Q$36,2,FALSE),"")</f>
        <v/>
      </c>
      <c r="S131" t="str">
        <f>IFERROR(VLOOKUP(O131,IO_percentage3!$P$2:$Q$36,2,FALSE),"")</f>
        <v/>
      </c>
      <c r="T131" t="str">
        <f>IFERROR(VLOOKUP(P131,IO_percentage3!$P$2:$Q$36,2,FALSE),"")</f>
        <v/>
      </c>
    </row>
    <row r="132">
      <c r="A132">
        <v>131</v>
      </c>
      <c r="B132" t="s">
        <v>9356</v>
      </c>
      <c r="C132">
        <v>121</v>
      </c>
      <c r="D132">
        <v>-0.63400000000000001</v>
      </c>
      <c r="E132">
        <v>21</v>
      </c>
      <c r="F132">
        <f>VLOOKUP($E132,[3]TVA!$G$5:$K$59,3,FALSE)</f>
        <v>0.18</v>
      </c>
      <c r="G132">
        <f>VLOOKUP($E132,[3]TVA!$G$5:$K$59,4,FALSE)</f>
        <v>1</v>
      </c>
      <c r="H132">
        <f>VLOOKUP($E132,[3]TVA!$G$5:$K$59,5,FALSE)</f>
        <v>0</v>
      </c>
      <c r="J132">
        <f t="shared" si="2"/>
        <v>132</v>
      </c>
      <c r="K132">
        <v>1</v>
      </c>
      <c r="L132" t="s">
        <v>9338</v>
      </c>
      <c r="M132">
        <f>VLOOKUP(L132,IO_percentage3!$G$2:$K$339,2,FALSE)</f>
        <v>7</v>
      </c>
      <c r="Q132" t="str">
        <f>IFERROR(VLOOKUP(M132,IO_percentage3!$P$2:$Q$36,2,FALSE),"")</f>
        <v>fabrication de produits alimen</v>
      </c>
      <c r="R132" t="str">
        <f>IFERROR(VLOOKUP(N132,IO_percentage3!$P$2:$Q$36,2,FALSE),"")</f>
        <v/>
      </c>
      <c r="S132" t="str">
        <f>IFERROR(VLOOKUP(O132,IO_percentage3!$P$2:$Q$36,2,FALSE),"")</f>
        <v/>
      </c>
      <c r="T132" t="str">
        <f>IFERROR(VLOOKUP(P132,IO_percentage3!$P$2:$Q$36,2,FALSE),"")</f>
        <v/>
      </c>
    </row>
    <row r="133">
      <c r="A133">
        <v>132</v>
      </c>
      <c r="B133" t="s">
        <v>9357</v>
      </c>
      <c r="C133">
        <v>121</v>
      </c>
      <c r="D133">
        <v>-0.63400000000000001</v>
      </c>
      <c r="E133">
        <v>21</v>
      </c>
      <c r="F133">
        <f>VLOOKUP($E133,[3]TVA!$G$5:$K$59,3,FALSE)</f>
        <v>0.18</v>
      </c>
      <c r="G133">
        <f>VLOOKUP($E133,[3]TVA!$G$5:$K$59,4,FALSE)</f>
        <v>1</v>
      </c>
      <c r="H133">
        <f>VLOOKUP($E133,[3]TVA!$G$5:$K$59,5,FALSE)</f>
        <v>0</v>
      </c>
      <c r="J133">
        <f t="shared" si="2"/>
        <v>133</v>
      </c>
      <c r="K133">
        <v>1</v>
      </c>
      <c r="L133" t="s">
        <v>9612</v>
      </c>
      <c r="M133">
        <v>2</v>
      </c>
      <c r="Q133" t="str">
        <f>IFERROR(VLOOKUP(M133,IO_percentage3!$P$2:$Q$36,2,FALSE),"")</f>
        <v>agriculture industrielle ou d'</v>
      </c>
      <c r="R133" t="str">
        <f>IFERROR(VLOOKUP(N133,IO_percentage3!$P$2:$Q$36,2,FALSE),"")</f>
        <v/>
      </c>
      <c r="S133" t="str">
        <f>IFERROR(VLOOKUP(O133,IO_percentage3!$P$2:$Q$36,2,FALSE),"")</f>
        <v/>
      </c>
      <c r="T133" t="str">
        <f>IFERROR(VLOOKUP(P133,IO_percentage3!$P$2:$Q$36,2,FALSE),"")</f>
        <v/>
      </c>
    </row>
    <row r="134">
      <c r="A134">
        <v>133</v>
      </c>
      <c r="B134" t="s">
        <v>9358</v>
      </c>
      <c r="C134">
        <v>122</v>
      </c>
      <c r="D134">
        <v>-0.63400000000000001</v>
      </c>
      <c r="E134">
        <v>21</v>
      </c>
      <c r="F134">
        <f>VLOOKUP($E134,[3]TVA!$G$5:$K$59,3,FALSE)</f>
        <v>0.18</v>
      </c>
      <c r="G134">
        <f>VLOOKUP($E134,[3]TVA!$G$5:$K$59,4,FALSE)</f>
        <v>1</v>
      </c>
      <c r="H134">
        <f>VLOOKUP($E134,[3]TVA!$G$5:$K$59,5,FALSE)</f>
        <v>0</v>
      </c>
      <c r="J134">
        <f t="shared" si="2"/>
        <v>134</v>
      </c>
      <c r="K134">
        <v>1</v>
      </c>
      <c r="L134" t="s">
        <v>9613</v>
      </c>
      <c r="M134">
        <v>7</v>
      </c>
      <c r="Q134" t="str">
        <f>IFERROR(VLOOKUP(M134,IO_percentage3!$P$2:$Q$36,2,FALSE),"")</f>
        <v>fabrication de produits alimen</v>
      </c>
      <c r="R134" t="str">
        <f>IFERROR(VLOOKUP(N134,IO_percentage3!$P$2:$Q$36,2,FALSE),"")</f>
        <v/>
      </c>
      <c r="S134" t="str">
        <f>IFERROR(VLOOKUP(O134,IO_percentage3!$P$2:$Q$36,2,FALSE),"")</f>
        <v/>
      </c>
      <c r="T134" t="str">
        <f>IFERROR(VLOOKUP(P134,IO_percentage3!$P$2:$Q$36,2,FALSE),"")</f>
        <v/>
      </c>
    </row>
    <row r="135">
      <c r="A135">
        <v>134</v>
      </c>
      <c r="B135" t="s">
        <v>9359</v>
      </c>
      <c r="C135">
        <v>122</v>
      </c>
      <c r="D135">
        <v>-0.63400000000000001</v>
      </c>
      <c r="E135">
        <v>21</v>
      </c>
      <c r="F135">
        <f>VLOOKUP($E135,[3]TVA!$G$5:$K$59,3,FALSE)</f>
        <v>0.18</v>
      </c>
      <c r="G135">
        <f>VLOOKUP($E135,[3]TVA!$G$5:$K$59,4,FALSE)</f>
        <v>1</v>
      </c>
      <c r="H135">
        <f>VLOOKUP($E135,[3]TVA!$G$5:$K$59,5,FALSE)</f>
        <v>0</v>
      </c>
      <c r="J135">
        <f t="shared" si="2"/>
        <v>135</v>
      </c>
      <c r="K135">
        <v>1</v>
      </c>
      <c r="L135" t="s">
        <v>9614</v>
      </c>
      <c r="M135">
        <v>7</v>
      </c>
      <c r="Q135" t="str">
        <f>IFERROR(VLOOKUP(M135,IO_percentage3!$P$2:$Q$36,2,FALSE),"")</f>
        <v>fabrication de produits alimen</v>
      </c>
      <c r="R135" t="str">
        <f>IFERROR(VLOOKUP(N135,IO_percentage3!$P$2:$Q$36,2,FALSE),"")</f>
        <v/>
      </c>
      <c r="S135" t="str">
        <f>IFERROR(VLOOKUP(O135,IO_percentage3!$P$2:$Q$36,2,FALSE),"")</f>
        <v/>
      </c>
      <c r="T135" t="str">
        <f>IFERROR(VLOOKUP(P135,IO_percentage3!$P$2:$Q$36,2,FALSE),"")</f>
        <v/>
      </c>
    </row>
    <row r="136">
      <c r="A136">
        <v>135</v>
      </c>
      <c r="B136" t="s">
        <v>9360</v>
      </c>
      <c r="C136">
        <v>122</v>
      </c>
      <c r="D136">
        <v>-0.63400000000000001</v>
      </c>
      <c r="E136">
        <v>21</v>
      </c>
      <c r="F136">
        <f>VLOOKUP($E136,[3]TVA!$G$5:$K$59,3,FALSE)</f>
        <v>0.18</v>
      </c>
      <c r="G136">
        <f>VLOOKUP($E136,[3]TVA!$G$5:$K$59,4,FALSE)</f>
        <v>1</v>
      </c>
      <c r="H136">
        <f>VLOOKUP($E136,[3]TVA!$G$5:$K$59,5,FALSE)</f>
        <v>0</v>
      </c>
      <c r="J136">
        <f t="shared" si="2"/>
        <v>136</v>
      </c>
      <c r="K136">
        <v>1</v>
      </c>
      <c r="L136" t="s">
        <v>9340</v>
      </c>
      <c r="M136">
        <f>VLOOKUP(L136,IO_percentage3!$G$2:$K$339,2,FALSE)</f>
        <v>7</v>
      </c>
      <c r="N136" t="str">
        <f>VLOOKUP(L136,IO_percentage3!$G$2:$K$339,3,FALSE)</f>
        <v/>
      </c>
      <c r="O136" t="str">
        <f>VLOOKUP(L136,IO_percentage3!$G$2:$K$339,4,FALSE)</f>
        <v/>
      </c>
      <c r="P136" t="str">
        <f>VLOOKUP(L136,IO_percentage3!$G$2:$K$339,5,FALSE)</f>
        <v/>
      </c>
      <c r="Q136" t="str">
        <f>IFERROR(VLOOKUP(M136,IO_percentage3!$P$2:$Q$36,2,FALSE),"")</f>
        <v>fabrication de produits alimen</v>
      </c>
      <c r="R136" t="str">
        <f>IFERROR(VLOOKUP(N136,IO_percentage3!$P$2:$Q$36,2,FALSE),"")</f>
        <v/>
      </c>
      <c r="S136" t="str">
        <f>IFERROR(VLOOKUP(O136,IO_percentage3!$P$2:$Q$36,2,FALSE),"")</f>
        <v/>
      </c>
      <c r="T136" t="str">
        <f>IFERROR(VLOOKUP(P136,IO_percentage3!$P$2:$Q$36,2,FALSE),"")</f>
        <v/>
      </c>
    </row>
    <row r="137">
      <c r="A137">
        <v>136</v>
      </c>
      <c r="B137" t="s">
        <v>9361</v>
      </c>
      <c r="C137">
        <v>122</v>
      </c>
      <c r="D137">
        <v>-0.63400000000000001</v>
      </c>
      <c r="E137">
        <v>21</v>
      </c>
      <c r="F137">
        <f>VLOOKUP($E137,[3]TVA!$G$5:$K$59,3,FALSE)</f>
        <v>0.18</v>
      </c>
      <c r="G137">
        <f>VLOOKUP($E137,[3]TVA!$G$5:$K$59,4,FALSE)</f>
        <v>1</v>
      </c>
      <c r="H137">
        <f>VLOOKUP($E137,[3]TVA!$G$5:$K$59,5,FALSE)</f>
        <v>0</v>
      </c>
      <c r="J137">
        <f t="shared" si="2"/>
        <v>137</v>
      </c>
      <c r="K137">
        <v>1</v>
      </c>
      <c r="L137" t="s">
        <v>9341</v>
      </c>
      <c r="M137">
        <f>VLOOKUP(L137,IO_percentage3!$G$2:$K$339,2,FALSE)</f>
        <v>7</v>
      </c>
      <c r="N137" t="str">
        <f>VLOOKUP(L137,IO_percentage3!$G$2:$K$339,3,FALSE)</f>
        <v/>
      </c>
      <c r="O137" t="str">
        <f>VLOOKUP(L137,IO_percentage3!$G$2:$K$339,4,FALSE)</f>
        <v/>
      </c>
      <c r="P137" t="str">
        <f>VLOOKUP(L137,IO_percentage3!$G$2:$K$339,5,FALSE)</f>
        <v/>
      </c>
      <c r="Q137" t="str">
        <f>IFERROR(VLOOKUP(M137,IO_percentage3!$P$2:$Q$36,2,FALSE),"")</f>
        <v>fabrication de produits alimen</v>
      </c>
      <c r="R137" t="str">
        <f>IFERROR(VLOOKUP(N137,IO_percentage3!$P$2:$Q$36,2,FALSE),"")</f>
        <v/>
      </c>
      <c r="S137" t="str">
        <f>IFERROR(VLOOKUP(O137,IO_percentage3!$P$2:$Q$36,2,FALSE),"")</f>
        <v/>
      </c>
      <c r="T137" t="str">
        <f>IFERROR(VLOOKUP(P137,IO_percentage3!$P$2:$Q$36,2,FALSE),"")</f>
        <v/>
      </c>
    </row>
    <row r="138">
      <c r="A138">
        <v>137</v>
      </c>
      <c r="B138" t="s">
        <v>9362</v>
      </c>
      <c r="C138">
        <v>213</v>
      </c>
      <c r="D138">
        <v>-1.5879000000000001</v>
      </c>
      <c r="E138">
        <v>22</v>
      </c>
      <c r="F138">
        <f>VLOOKUP($E138,[3]TVA!$G$5:$K$59,3,FALSE)</f>
        <v>0.18</v>
      </c>
      <c r="G138">
        <f>VLOOKUP($E138,[3]TVA!$G$5:$K$59,4,FALSE)</f>
        <v>1</v>
      </c>
      <c r="H138">
        <f>VLOOKUP($E138,[3]TVA!$G$5:$K$59,5,FALSE)</f>
        <v>0</v>
      </c>
      <c r="J138">
        <f t="shared" si="2"/>
        <v>138</v>
      </c>
      <c r="K138">
        <v>1</v>
      </c>
      <c r="L138" t="s">
        <v>9615</v>
      </c>
      <c r="M138">
        <v>7</v>
      </c>
      <c r="Q138" t="str">
        <f>IFERROR(VLOOKUP(M138,IO_percentage3!$P$2:$Q$36,2,FALSE),"")</f>
        <v>fabrication de produits alimen</v>
      </c>
      <c r="R138" t="str">
        <f>IFERROR(VLOOKUP(N138,IO_percentage3!$P$2:$Q$36,2,FALSE),"")</f>
        <v/>
      </c>
      <c r="S138" t="str">
        <f>IFERROR(VLOOKUP(O138,IO_percentage3!$P$2:$Q$36,2,FALSE),"")</f>
        <v/>
      </c>
      <c r="T138" t="str">
        <f>IFERROR(VLOOKUP(P138,IO_percentage3!$P$2:$Q$36,2,FALSE),"")</f>
        <v/>
      </c>
    </row>
    <row r="139">
      <c r="A139">
        <v>138</v>
      </c>
      <c r="B139" t="s">
        <v>9363</v>
      </c>
      <c r="C139">
        <v>213</v>
      </c>
      <c r="D139">
        <v>-1.5879000000000001</v>
      </c>
      <c r="E139">
        <v>22</v>
      </c>
      <c r="F139">
        <f>VLOOKUP($E139,[3]TVA!$G$5:$K$59,3,FALSE)</f>
        <v>0.18</v>
      </c>
      <c r="G139">
        <f>VLOOKUP($E139,[3]TVA!$G$5:$K$59,4,FALSE)</f>
        <v>1</v>
      </c>
      <c r="H139">
        <f>VLOOKUP($E139,[3]TVA!$G$5:$K$59,5,FALSE)</f>
        <v>0</v>
      </c>
      <c r="J139">
        <f t="shared" si="2"/>
        <v>139</v>
      </c>
      <c r="K139">
        <v>1</v>
      </c>
      <c r="L139" t="s">
        <v>9343</v>
      </c>
      <c r="M139">
        <f>VLOOKUP(L139,IO_percentage3!$G$2:$K$339,2,FALSE)</f>
        <v>7</v>
      </c>
      <c r="N139" t="str">
        <f>VLOOKUP(L139,IO_percentage3!$G$2:$K$339,3,FALSE)</f>
        <v/>
      </c>
      <c r="O139" t="str">
        <f>VLOOKUP(L139,IO_percentage3!$G$2:$K$339,4,FALSE)</f>
        <v/>
      </c>
      <c r="P139" t="str">
        <f>VLOOKUP(L139,IO_percentage3!$G$2:$K$339,5,FALSE)</f>
        <v/>
      </c>
      <c r="Q139" t="str">
        <f>IFERROR(VLOOKUP(M139,IO_percentage3!$P$2:$Q$36,2,FALSE),"")</f>
        <v>fabrication de produits alimen</v>
      </c>
      <c r="R139" t="str">
        <f>IFERROR(VLOOKUP(N139,IO_percentage3!$P$2:$Q$36,2,FALSE),"")</f>
        <v/>
      </c>
      <c r="S139" t="str">
        <f>IFERROR(VLOOKUP(O139,IO_percentage3!$P$2:$Q$36,2,FALSE),"")</f>
        <v/>
      </c>
      <c r="T139" t="str">
        <f>IFERROR(VLOOKUP(P139,IO_percentage3!$P$2:$Q$36,2,FALSE),"")</f>
        <v/>
      </c>
    </row>
    <row r="140">
      <c r="A140">
        <v>139</v>
      </c>
      <c r="B140" t="s">
        <v>9364</v>
      </c>
      <c r="C140">
        <v>115</v>
      </c>
      <c r="D140">
        <v>-0.44800000000000001</v>
      </c>
      <c r="E140">
        <v>14</v>
      </c>
      <c r="F140">
        <f>VLOOKUP($E140,[3]TVA!$G$5:$K$59,3,FALSE)</f>
        <v>0.18</v>
      </c>
      <c r="G140">
        <f>VLOOKUP($E140,[3]TVA!$G$5:$K$59,4,FALSE)</f>
        <v>1</v>
      </c>
      <c r="H140">
        <f>VLOOKUP($E140,[3]TVA!$G$5:$K$59,5,FALSE)</f>
        <v>0</v>
      </c>
      <c r="J140">
        <f t="shared" si="2"/>
        <v>140</v>
      </c>
      <c r="K140">
        <v>1</v>
      </c>
      <c r="L140" t="s">
        <v>9616</v>
      </c>
      <c r="M140">
        <v>2</v>
      </c>
      <c r="N140">
        <v>7</v>
      </c>
      <c r="Q140" t="str">
        <f>IFERROR(VLOOKUP(M140,IO_percentage3!$P$2:$Q$36,2,FALSE),"")</f>
        <v>agriculture industrielle ou d'</v>
      </c>
      <c r="R140" t="str">
        <f>IFERROR(VLOOKUP(N140,IO_percentage3!$P$2:$Q$36,2,FALSE),"")</f>
        <v>fabrication de produits alimen</v>
      </c>
      <c r="S140" t="str">
        <f>IFERROR(VLOOKUP(O140,IO_percentage3!$P$2:$Q$36,2,FALSE),"")</f>
        <v/>
      </c>
      <c r="T140" t="str">
        <f>IFERROR(VLOOKUP(P140,IO_percentage3!$P$2:$Q$36,2,FALSE),"")</f>
        <v/>
      </c>
    </row>
    <row r="141">
      <c r="A141">
        <v>140</v>
      </c>
      <c r="B141" t="s">
        <v>9365</v>
      </c>
      <c r="C141">
        <v>115</v>
      </c>
      <c r="D141">
        <v>-0.44800000000000001</v>
      </c>
      <c r="E141">
        <v>14</v>
      </c>
      <c r="F141">
        <f>VLOOKUP($E141,[3]TVA!$G$5:$K$59,3,FALSE)</f>
        <v>0.18</v>
      </c>
      <c r="G141">
        <f>VLOOKUP($E141,[3]TVA!$G$5:$K$59,4,FALSE)</f>
        <v>1</v>
      </c>
      <c r="H141">
        <f>VLOOKUP($E141,[3]TVA!$G$5:$K$59,5,FALSE)</f>
        <v>0</v>
      </c>
      <c r="J141">
        <f t="shared" si="2"/>
        <v>141</v>
      </c>
      <c r="K141">
        <v>1</v>
      </c>
      <c r="L141" t="s">
        <v>9617</v>
      </c>
      <c r="M141">
        <v>2</v>
      </c>
      <c r="Q141" t="str">
        <f>IFERROR(VLOOKUP(M141,IO_percentage3!$P$2:$Q$36,2,FALSE),"")</f>
        <v>agriculture industrielle ou d'</v>
      </c>
      <c r="R141" t="str">
        <f>IFERROR(VLOOKUP(N141,IO_percentage3!$P$2:$Q$36,2,FALSE),"")</f>
        <v/>
      </c>
      <c r="S141" t="str">
        <f>IFERROR(VLOOKUP(O141,IO_percentage3!$P$2:$Q$36,2,FALSE),"")</f>
        <v/>
      </c>
      <c r="T141" t="str">
        <f>IFERROR(VLOOKUP(P141,IO_percentage3!$P$2:$Q$36,2,FALSE),"")</f>
        <v/>
      </c>
    </row>
    <row r="142">
      <c r="A142">
        <v>151</v>
      </c>
      <c r="B142" t="s">
        <v>9366</v>
      </c>
      <c r="C142">
        <v>1112</v>
      </c>
      <c r="D142">
        <v>-1.4570000000000001</v>
      </c>
      <c r="E142">
        <v>48</v>
      </c>
      <c r="F142">
        <f>VLOOKUP($E142,[3]TVA!$G$5:$K$59,3,FALSE)</f>
        <v>0.1</v>
      </c>
      <c r="G142">
        <f>VLOOKUP($E142,[3]TVA!$G$5:$K$59,4,FALSE)</f>
        <v>1</v>
      </c>
      <c r="H142">
        <f>VLOOKUP($E142,[3]TVA!$G$5:$K$59,5,FALSE)</f>
        <v>0</v>
      </c>
      <c r="J142">
        <f t="shared" si="2"/>
        <v>142</v>
      </c>
      <c r="K142">
        <v>1</v>
      </c>
      <c r="L142" t="s">
        <v>9618</v>
      </c>
      <c r="M142">
        <v>2</v>
      </c>
      <c r="Q142" t="str">
        <f>IFERROR(VLOOKUP(M142,IO_percentage3!$P$2:$Q$36,2,FALSE),"")</f>
        <v>agriculture industrielle ou d'</v>
      </c>
      <c r="R142" t="str">
        <f>IFERROR(VLOOKUP(N142,IO_percentage3!$P$2:$Q$36,2,FALSE),"")</f>
        <v/>
      </c>
      <c r="S142" t="str">
        <f>IFERROR(VLOOKUP(O142,IO_percentage3!$P$2:$Q$36,2,FALSE),"")</f>
        <v/>
      </c>
      <c r="T142" t="str">
        <f>IFERROR(VLOOKUP(P142,IO_percentage3!$P$2:$Q$36,2,FALSE),"")</f>
        <v/>
      </c>
    </row>
    <row r="143">
      <c r="A143">
        <v>152</v>
      </c>
      <c r="B143" t="s">
        <v>9367</v>
      </c>
      <c r="C143">
        <v>1112</v>
      </c>
      <c r="D143">
        <v>-1.4570000000000001</v>
      </c>
      <c r="E143">
        <v>48</v>
      </c>
      <c r="F143">
        <f>VLOOKUP($E143,[3]TVA!$G$5:$K$59,3,FALSE)</f>
        <v>0.1</v>
      </c>
      <c r="G143">
        <f>VLOOKUP($E143,[3]TVA!$G$5:$K$59,4,FALSE)</f>
        <v>1</v>
      </c>
      <c r="H143">
        <f>VLOOKUP($E143,[3]TVA!$G$5:$K$59,5,FALSE)</f>
        <v>0</v>
      </c>
      <c r="J143">
        <f t="shared" si="2"/>
        <v>143</v>
      </c>
      <c r="K143">
        <v>1</v>
      </c>
      <c r="L143" t="s">
        <v>9619</v>
      </c>
      <c r="M143">
        <v>2</v>
      </c>
      <c r="N143">
        <v>7</v>
      </c>
      <c r="Q143" t="str">
        <f>IFERROR(VLOOKUP(M143,IO_percentage3!$P$2:$Q$36,2,FALSE),"")</f>
        <v>agriculture industrielle ou d'</v>
      </c>
      <c r="R143" t="str">
        <f>IFERROR(VLOOKUP(N143,IO_percentage3!$P$2:$Q$36,2,FALSE),"")</f>
        <v>fabrication de produits alimen</v>
      </c>
      <c r="S143" t="str">
        <f>IFERROR(VLOOKUP(O143,IO_percentage3!$P$2:$Q$36,2,FALSE),"")</f>
        <v/>
      </c>
      <c r="T143" t="str">
        <f>IFERROR(VLOOKUP(P143,IO_percentage3!$P$2:$Q$36,2,FALSE),"")</f>
        <v/>
      </c>
    </row>
    <row r="144">
      <c r="A144">
        <v>201</v>
      </c>
      <c r="B144" t="s">
        <v>9368</v>
      </c>
      <c r="C144">
        <v>220</v>
      </c>
      <c r="D144">
        <v>-1.28</v>
      </c>
      <c r="E144">
        <v>23</v>
      </c>
      <c r="F144">
        <f>VLOOKUP($E144,[3]TVA!$G$5:$K$59,3,FALSE)</f>
        <v>0.18</v>
      </c>
      <c r="G144">
        <f>VLOOKUP($E144,[3]TVA!$G$5:$K$59,4,FALSE)</f>
        <v>1</v>
      </c>
      <c r="H144">
        <f>VLOOKUP($E144,[3]TVA!$G$5:$K$59,5,FALSE)</f>
        <v>0</v>
      </c>
      <c r="J144">
        <f t="shared" si="2"/>
        <v>144</v>
      </c>
      <c r="K144">
        <v>1</v>
      </c>
      <c r="L144" t="s">
        <v>9346</v>
      </c>
      <c r="M144">
        <f>VLOOKUP(L144,IO_percentage3!$G$2:$K$339,2,FALSE)</f>
        <v>7</v>
      </c>
      <c r="N144" t="str">
        <f>VLOOKUP(L144,IO_percentage3!$G$2:$K$339,3,FALSE)</f>
        <v/>
      </c>
      <c r="O144" t="str">
        <f>VLOOKUP(L144,IO_percentage3!$G$2:$K$339,4,FALSE)</f>
        <v/>
      </c>
      <c r="P144" t="str">
        <f>VLOOKUP(L144,IO_percentage3!$G$2:$K$339,5,FALSE)</f>
        <v/>
      </c>
      <c r="Q144" t="str">
        <f>IFERROR(VLOOKUP(M144,IO_percentage3!$P$2:$Q$36,2,FALSE),"")</f>
        <v>fabrication de produits alimen</v>
      </c>
      <c r="R144" t="str">
        <f>IFERROR(VLOOKUP(N144,IO_percentage3!$P$2:$Q$36,2,FALSE),"")</f>
        <v/>
      </c>
      <c r="S144" t="str">
        <f>IFERROR(VLOOKUP(O144,IO_percentage3!$P$2:$Q$36,2,FALSE),"")</f>
        <v/>
      </c>
      <c r="T144" t="str">
        <f>IFERROR(VLOOKUP(P144,IO_percentage3!$P$2:$Q$36,2,FALSE),"")</f>
        <v/>
      </c>
    </row>
    <row r="145">
      <c r="A145">
        <v>202</v>
      </c>
      <c r="B145" t="s">
        <v>9369</v>
      </c>
      <c r="C145">
        <v>561</v>
      </c>
      <c r="D145">
        <v>-0.1212</v>
      </c>
      <c r="E145">
        <v>32</v>
      </c>
      <c r="F145">
        <f>VLOOKUP($E145,[3]TVA!$G$5:$K$59,3,FALSE)</f>
        <v>0.18</v>
      </c>
      <c r="G145">
        <f>VLOOKUP($E145,[3]TVA!$G$5:$K$59,4,FALSE)</f>
        <v>1</v>
      </c>
      <c r="H145">
        <f>VLOOKUP($E145,[3]TVA!$G$5:$K$59,5,FALSE)</f>
        <v>0</v>
      </c>
      <c r="J145">
        <f t="shared" si="2"/>
        <v>145</v>
      </c>
      <c r="K145">
        <v>1</v>
      </c>
      <c r="L145" t="s">
        <v>9347</v>
      </c>
      <c r="M145">
        <f>VLOOKUP(L145,IO_percentage3!$G$2:$K$339,2,FALSE)</f>
        <v>7</v>
      </c>
      <c r="N145" t="str">
        <f>VLOOKUP(L145,IO_percentage3!$G$2:$K$339,3,FALSE)</f>
        <v/>
      </c>
      <c r="O145" t="str">
        <f>VLOOKUP(L145,IO_percentage3!$G$2:$K$339,4,FALSE)</f>
        <v/>
      </c>
      <c r="P145" t="str">
        <f>VLOOKUP(L145,IO_percentage3!$G$2:$K$339,5,FALSE)</f>
        <v/>
      </c>
      <c r="Q145" t="str">
        <f>IFERROR(VLOOKUP(M145,IO_percentage3!$P$2:$Q$36,2,FALSE),"")</f>
        <v>fabrication de produits alimen</v>
      </c>
      <c r="R145" t="str">
        <f>IFERROR(VLOOKUP(N145,IO_percentage3!$P$2:$Q$36,2,FALSE),"")</f>
        <v/>
      </c>
      <c r="S145" t="str">
        <f>IFERROR(VLOOKUP(O145,IO_percentage3!$P$2:$Q$36,2,FALSE),"")</f>
        <v/>
      </c>
      <c r="T145" t="str">
        <f>IFERROR(VLOOKUP(P145,IO_percentage3!$P$2:$Q$36,2,FALSE),"")</f>
        <v/>
      </c>
    </row>
    <row r="146">
      <c r="A146">
        <v>203</v>
      </c>
      <c r="B146" t="s">
        <v>9370</v>
      </c>
      <c r="C146">
        <v>454</v>
      </c>
      <c r="D146">
        <v>-1.3540000000000001</v>
      </c>
      <c r="E146">
        <v>30</v>
      </c>
      <c r="F146">
        <f>VLOOKUP($E146,[3]TVA!$G$5:$K$59,3,FALSE)</f>
        <v>0.18</v>
      </c>
      <c r="G146">
        <f>VLOOKUP($E146,[3]TVA!$G$5:$K$59,4,FALSE)</f>
        <v>1</v>
      </c>
      <c r="H146">
        <f>VLOOKUP($E146,[3]TVA!$G$5:$K$59,5,FALSE)</f>
        <v>0</v>
      </c>
      <c r="J146">
        <f t="shared" si="2"/>
        <v>146</v>
      </c>
      <c r="K146">
        <v>1</v>
      </c>
      <c r="L146" t="s">
        <v>9348</v>
      </c>
      <c r="M146">
        <f>VLOOKUP(L146,IO_percentage3!$G$2:$K$339,2,FALSE)</f>
        <v>7</v>
      </c>
      <c r="N146" t="str">
        <f>VLOOKUP(L146,IO_percentage3!$G$2:$K$339,3,FALSE)</f>
        <v/>
      </c>
      <c r="O146" t="str">
        <f>VLOOKUP(L146,IO_percentage3!$G$2:$K$339,4,FALSE)</f>
        <v/>
      </c>
      <c r="P146" t="str">
        <f>VLOOKUP(L146,IO_percentage3!$G$2:$K$339,5,FALSE)</f>
        <v/>
      </c>
      <c r="Q146" t="str">
        <f>IFERROR(VLOOKUP(M146,IO_percentage3!$P$2:$Q$36,2,FALSE),"")</f>
        <v>fabrication de produits alimen</v>
      </c>
      <c r="R146" t="str">
        <f>IFERROR(VLOOKUP(N146,IO_percentage3!$P$2:$Q$36,2,FALSE),"")</f>
        <v/>
      </c>
      <c r="S146" t="str">
        <f>IFERROR(VLOOKUP(O146,IO_percentage3!$P$2:$Q$36,2,FALSE),"")</f>
        <v/>
      </c>
      <c r="T146" t="str">
        <f>IFERROR(VLOOKUP(P146,IO_percentage3!$P$2:$Q$36,2,FALSE),"")</f>
        <v/>
      </c>
    </row>
    <row r="147">
      <c r="A147">
        <v>204</v>
      </c>
      <c r="B147" t="s">
        <v>9371</v>
      </c>
      <c r="C147">
        <v>454</v>
      </c>
      <c r="D147">
        <v>-1.3540000000000001</v>
      </c>
      <c r="E147">
        <v>30</v>
      </c>
      <c r="F147">
        <f>VLOOKUP($E147,[3]TVA!$G$5:$K$59,3,FALSE)</f>
        <v>0.18</v>
      </c>
      <c r="G147">
        <f>VLOOKUP($E147,[3]TVA!$G$5:$K$59,4,FALSE)</f>
        <v>1</v>
      </c>
      <c r="H147">
        <f>VLOOKUP($E147,[3]TVA!$G$5:$K$59,5,FALSE)</f>
        <v>0</v>
      </c>
      <c r="J147">
        <f t="shared" si="2"/>
        <v>147</v>
      </c>
      <c r="K147">
        <v>1</v>
      </c>
      <c r="L147" t="s">
        <v>9349</v>
      </c>
      <c r="M147">
        <f>VLOOKUP(L147,IO_percentage3!$G$2:$K$339,2,FALSE)</f>
        <v>7</v>
      </c>
      <c r="N147" t="str">
        <f>VLOOKUP(L147,IO_percentage3!$G$2:$K$339,3,FALSE)</f>
        <v/>
      </c>
      <c r="O147" t="str">
        <f>VLOOKUP(L147,IO_percentage3!$G$2:$K$339,4,FALSE)</f>
        <v/>
      </c>
      <c r="P147" t="str">
        <f>VLOOKUP(L147,IO_percentage3!$G$2:$K$339,5,FALSE)</f>
        <v/>
      </c>
      <c r="Q147" t="str">
        <f>IFERROR(VLOOKUP(M147,IO_percentage3!$P$2:$Q$36,2,FALSE),"")</f>
        <v>fabrication de produits alimen</v>
      </c>
      <c r="R147" t="str">
        <f>IFERROR(VLOOKUP(N147,IO_percentage3!$P$2:$Q$36,2,FALSE),"")</f>
        <v/>
      </c>
      <c r="S147" t="str">
        <f>IFERROR(VLOOKUP(O147,IO_percentage3!$P$2:$Q$36,2,FALSE),"")</f>
        <v/>
      </c>
      <c r="T147" t="str">
        <f>IFERROR(VLOOKUP(P147,IO_percentage3!$P$2:$Q$36,2,FALSE),"")</f>
        <v/>
      </c>
    </row>
    <row r="148">
      <c r="A148">
        <v>205</v>
      </c>
      <c r="B148" t="s">
        <v>9372</v>
      </c>
      <c r="C148">
        <v>454</v>
      </c>
      <c r="D148">
        <v>-1.3540000000000001</v>
      </c>
      <c r="E148">
        <v>31</v>
      </c>
      <c r="F148">
        <f>VLOOKUP($E148,[3]TVA!$G$5:$K$59,3,FALSE)</f>
        <v>0</v>
      </c>
      <c r="G148">
        <f>VLOOKUP($E148,[3]TVA!$G$5:$K$59,4,FALSE)</f>
        <v>1</v>
      </c>
      <c r="H148">
        <f>VLOOKUP($E148,[3]TVA!$G$5:$K$59,5,FALSE)</f>
        <v>1</v>
      </c>
      <c r="J148">
        <f t="shared" si="2"/>
        <v>148</v>
      </c>
      <c r="K148">
        <v>1</v>
      </c>
      <c r="L148" t="s">
        <v>9620</v>
      </c>
      <c r="M148">
        <v>7</v>
      </c>
      <c r="Q148" t="str">
        <f>IFERROR(VLOOKUP(M148,IO_percentage3!$P$2:$Q$36,2,FALSE),"")</f>
        <v>fabrication de produits alimen</v>
      </c>
      <c r="R148" t="str">
        <f>IFERROR(VLOOKUP(N148,IO_percentage3!$P$2:$Q$36,2,FALSE),"")</f>
        <v/>
      </c>
      <c r="S148" t="str">
        <f>IFERROR(VLOOKUP(O148,IO_percentage3!$P$2:$Q$36,2,FALSE),"")</f>
        <v/>
      </c>
      <c r="T148" t="str">
        <f>IFERROR(VLOOKUP(P148,IO_percentage3!$P$2:$Q$36,2,FALSE),"")</f>
        <v/>
      </c>
    </row>
    <row r="149">
      <c r="A149">
        <v>206</v>
      </c>
      <c r="B149" t="s">
        <v>9373</v>
      </c>
      <c r="C149">
        <v>561</v>
      </c>
      <c r="D149">
        <v>-1.5411999999999999</v>
      </c>
      <c r="E149">
        <v>32</v>
      </c>
      <c r="F149">
        <f>VLOOKUP($E149,[3]TVA!$G$5:$K$59,3,FALSE)</f>
        <v>0.18</v>
      </c>
      <c r="G149">
        <f>VLOOKUP($E149,[3]TVA!$G$5:$K$59,4,FALSE)</f>
        <v>1</v>
      </c>
      <c r="H149">
        <f>VLOOKUP($E149,[3]TVA!$G$5:$K$59,5,FALSE)</f>
        <v>0</v>
      </c>
      <c r="J149">
        <f t="shared" si="2"/>
        <v>149</v>
      </c>
      <c r="K149">
        <v>1</v>
      </c>
      <c r="L149" t="s">
        <v>9621</v>
      </c>
      <c r="M149">
        <v>7</v>
      </c>
      <c r="Q149" t="str">
        <f>IFERROR(VLOOKUP(M149,IO_percentage3!$P$2:$Q$36,2,FALSE),"")</f>
        <v>fabrication de produits alimen</v>
      </c>
      <c r="R149" t="str">
        <f>IFERROR(VLOOKUP(N149,IO_percentage3!$P$2:$Q$36,2,FALSE),"")</f>
        <v/>
      </c>
      <c r="S149" t="str">
        <f>IFERROR(VLOOKUP(O149,IO_percentage3!$P$2:$Q$36,2,FALSE),"")</f>
        <v/>
      </c>
      <c r="T149" t="str">
        <f>IFERROR(VLOOKUP(P149,IO_percentage3!$P$2:$Q$36,2,FALSE),"")</f>
        <v/>
      </c>
    </row>
    <row r="150">
      <c r="A150">
        <v>207</v>
      </c>
      <c r="B150" t="s">
        <v>9374</v>
      </c>
      <c r="C150">
        <v>561</v>
      </c>
      <c r="D150">
        <v>-1.5411999999999999</v>
      </c>
      <c r="E150">
        <v>32</v>
      </c>
      <c r="F150">
        <f>VLOOKUP($E150,[3]TVA!$G$5:$K$59,3,FALSE)</f>
        <v>0.18</v>
      </c>
      <c r="G150">
        <f>VLOOKUP($E150,[3]TVA!$G$5:$K$59,4,FALSE)</f>
        <v>1</v>
      </c>
      <c r="H150">
        <f>VLOOKUP($E150,[3]TVA!$G$5:$K$59,5,FALSE)</f>
        <v>0</v>
      </c>
      <c r="J150">
        <f t="shared" si="2"/>
        <v>150</v>
      </c>
      <c r="K150">
        <v>1</v>
      </c>
      <c r="L150" t="s">
        <v>9572</v>
      </c>
      <c r="M150">
        <v>7</v>
      </c>
      <c r="Q150" t="str">
        <f>IFERROR(VLOOKUP(M150,IO_percentage3!$P$2:$Q$36,2,FALSE),"")</f>
        <v>fabrication de produits alimen</v>
      </c>
      <c r="R150" t="str">
        <f>IFERROR(VLOOKUP(N150,IO_percentage3!$P$2:$Q$36,2,FALSE),"")</f>
        <v/>
      </c>
      <c r="S150" t="str">
        <f>IFERROR(VLOOKUP(O150,IO_percentage3!$P$2:$Q$36,2,FALSE),"")</f>
        <v/>
      </c>
      <c r="T150" t="str">
        <f>IFERROR(VLOOKUP(P150,IO_percentage3!$P$2:$Q$36,2,FALSE),"")</f>
        <v/>
      </c>
    </row>
    <row r="151">
      <c r="A151">
        <v>208</v>
      </c>
      <c r="B151" t="s">
        <v>9375</v>
      </c>
      <c r="C151">
        <v>722</v>
      </c>
      <c r="D151">
        <v>-0.1212</v>
      </c>
      <c r="E151">
        <v>37</v>
      </c>
      <c r="F151">
        <f>VLOOKUP($E151,[3]TVA!$G$5:$K$59,3,FALSE)</f>
        <v>0.18</v>
      </c>
      <c r="G151">
        <f>VLOOKUP($E151,[3]TVA!$G$5:$K$59,4,FALSE)</f>
        <v>1</v>
      </c>
      <c r="H151">
        <f>VLOOKUP($E151,[3]TVA!$G$5:$K$59,5,FALSE)</f>
        <v>0</v>
      </c>
      <c r="J151">
        <f t="shared" si="2"/>
        <v>151</v>
      </c>
      <c r="K151">
        <v>1</v>
      </c>
      <c r="L151" t="s">
        <v>9573</v>
      </c>
      <c r="M151">
        <v>7</v>
      </c>
      <c r="Q151" t="str">
        <f>IFERROR(VLOOKUP(M151,IO_percentage3!$P$2:$Q$36,2,FALSE),"")</f>
        <v>fabrication de produits alimen</v>
      </c>
      <c r="R151" t="str">
        <f>IFERROR(VLOOKUP(N151,IO_percentage3!$P$2:$Q$36,2,FALSE),"")</f>
        <v/>
      </c>
      <c r="S151" t="str">
        <f>IFERROR(VLOOKUP(O151,IO_percentage3!$P$2:$Q$36,2,FALSE),"")</f>
        <v/>
      </c>
      <c r="T151" t="str">
        <f>IFERROR(VLOOKUP(P151,IO_percentage3!$P$2:$Q$36,2,FALSE),"")</f>
        <v/>
      </c>
    </row>
    <row r="152">
      <c r="A152">
        <v>209</v>
      </c>
      <c r="B152" t="s">
        <v>9376</v>
      </c>
      <c r="C152">
        <v>722</v>
      </c>
      <c r="D152">
        <v>-0.1212</v>
      </c>
      <c r="E152">
        <v>37</v>
      </c>
      <c r="F152">
        <f>VLOOKUP($E152,[3]TVA!$G$5:$K$59,3,FALSE)</f>
        <v>0.18</v>
      </c>
      <c r="G152">
        <f>VLOOKUP($E152,[3]TVA!$G$5:$K$59,4,FALSE)</f>
        <v>1</v>
      </c>
      <c r="H152">
        <f>VLOOKUP($E152,[3]TVA!$G$5:$K$59,5,FALSE)</f>
        <v>0</v>
      </c>
      <c r="J152">
        <f t="shared" si="2"/>
        <v>152</v>
      </c>
      <c r="K152">
        <v>1</v>
      </c>
      <c r="L152" t="s">
        <v>9622</v>
      </c>
      <c r="M152">
        <v>7</v>
      </c>
      <c r="Q152" t="str">
        <f>IFERROR(VLOOKUP(M152,IO_percentage3!$P$2:$Q$36,2,FALSE),"")</f>
        <v>fabrication de produits alimen</v>
      </c>
      <c r="R152" t="str">
        <f>IFERROR(VLOOKUP(N152,IO_percentage3!$P$2:$Q$36,2,FALSE),"")</f>
        <v/>
      </c>
      <c r="S152" t="str">
        <f>IFERROR(VLOOKUP(O152,IO_percentage3!$P$2:$Q$36,2,FALSE),"")</f>
        <v/>
      </c>
      <c r="T152" t="str">
        <f>IFERROR(VLOOKUP(P152,IO_percentage3!$P$2:$Q$36,2,FALSE),"")</f>
        <v/>
      </c>
    </row>
    <row r="153">
      <c r="A153">
        <v>210</v>
      </c>
      <c r="B153" t="s">
        <v>9377</v>
      </c>
      <c r="C153">
        <v>732</v>
      </c>
      <c r="D153">
        <v>-1.7594000000000001</v>
      </c>
      <c r="E153">
        <v>38</v>
      </c>
      <c r="F153">
        <f>VLOOKUP($E153,[3]TVA!$G$5:$K$59,3,FALSE)</f>
        <v>0</v>
      </c>
      <c r="G153">
        <f>VLOOKUP($E153,[3]TVA!$G$5:$K$59,4,FALSE)</f>
        <v>1</v>
      </c>
      <c r="H153">
        <f>VLOOKUP($E153,[3]TVA!$G$5:$K$59,5,FALSE)</f>
        <v>1</v>
      </c>
      <c r="J153">
        <f t="shared" si="2"/>
        <v>153</v>
      </c>
      <c r="K153">
        <v>1</v>
      </c>
      <c r="L153" t="s">
        <v>9352</v>
      </c>
      <c r="M153">
        <f>VLOOKUP(L153,IO_percentage3!$G$2:$K$339,2,FALSE)</f>
        <v>7</v>
      </c>
      <c r="N153" t="str">
        <f>VLOOKUP(L153,IO_percentage3!$G$2:$K$339,3,FALSE)</f>
        <v/>
      </c>
      <c r="O153" t="str">
        <f>VLOOKUP(L153,IO_percentage3!$G$2:$K$339,4,FALSE)</f>
        <v/>
      </c>
      <c r="P153" t="str">
        <f>VLOOKUP(L153,IO_percentage3!$G$2:$K$339,5,FALSE)</f>
        <v/>
      </c>
      <c r="Q153" t="str">
        <f>IFERROR(VLOOKUP(M153,IO_percentage3!$P$2:$Q$36,2,FALSE),"")</f>
        <v>fabrication de produits alimen</v>
      </c>
      <c r="R153" t="str">
        <f>IFERROR(VLOOKUP(N153,IO_percentage3!$P$2:$Q$36,2,FALSE),"")</f>
        <v/>
      </c>
      <c r="S153" t="str">
        <f>IFERROR(VLOOKUP(O153,IO_percentage3!$P$2:$Q$36,2,FALSE),"")</f>
        <v/>
      </c>
      <c r="T153" t="str">
        <f>IFERROR(VLOOKUP(P153,IO_percentage3!$P$2:$Q$36,2,FALSE),"")</f>
        <v/>
      </c>
    </row>
    <row r="154">
      <c r="A154">
        <v>211</v>
      </c>
      <c r="B154" t="s">
        <v>9378</v>
      </c>
      <c r="C154">
        <v>732</v>
      </c>
      <c r="D154">
        <v>-1.7594000000000001</v>
      </c>
      <c r="E154">
        <v>38</v>
      </c>
      <c r="F154">
        <f>VLOOKUP($E154,[3]TVA!$G$5:$K$59,3,FALSE)</f>
        <v>0</v>
      </c>
      <c r="G154">
        <f>VLOOKUP($E154,[3]TVA!$G$5:$K$59,4,FALSE)</f>
        <v>1</v>
      </c>
      <c r="H154">
        <f>VLOOKUP($E154,[3]TVA!$G$5:$K$59,5,FALSE)</f>
        <v>1</v>
      </c>
      <c r="J154">
        <f t="shared" si="2"/>
        <v>154</v>
      </c>
      <c r="K154">
        <v>1</v>
      </c>
      <c r="L154" t="s">
        <v>9623</v>
      </c>
      <c r="M154">
        <v>7</v>
      </c>
      <c r="Q154" t="str">
        <f>IFERROR(VLOOKUP(M154,IO_percentage3!$P$2:$Q$36,2,FALSE),"")</f>
        <v>fabrication de produits alimen</v>
      </c>
      <c r="R154" t="str">
        <f>IFERROR(VLOOKUP(N154,IO_percentage3!$P$2:$Q$36,2,FALSE),"")</f>
        <v/>
      </c>
      <c r="S154" t="str">
        <f>IFERROR(VLOOKUP(O154,IO_percentage3!$P$2:$Q$36,2,FALSE),"")</f>
        <v/>
      </c>
      <c r="T154" t="str">
        <f>IFERROR(VLOOKUP(P154,IO_percentage3!$P$2:$Q$36,2,FALSE),"")</f>
        <v/>
      </c>
    </row>
    <row r="155">
      <c r="A155">
        <v>212</v>
      </c>
      <c r="B155" t="s">
        <v>9379</v>
      </c>
      <c r="C155">
        <v>732</v>
      </c>
      <c r="D155">
        <v>-1.7594000000000001</v>
      </c>
      <c r="E155">
        <v>38</v>
      </c>
      <c r="F155">
        <f>VLOOKUP($E155,[3]TVA!$G$5:$K$59,3,FALSE)</f>
        <v>0</v>
      </c>
      <c r="G155">
        <f>VLOOKUP($E155,[3]TVA!$G$5:$K$59,4,FALSE)</f>
        <v>1</v>
      </c>
      <c r="H155">
        <f>VLOOKUP($E155,[3]TVA!$G$5:$K$59,5,FALSE)</f>
        <v>1</v>
      </c>
      <c r="J155">
        <f t="shared" si="2"/>
        <v>155</v>
      </c>
      <c r="K155">
        <v>1</v>
      </c>
      <c r="L155" t="s">
        <v>9624</v>
      </c>
      <c r="M155">
        <v>7</v>
      </c>
      <c r="Q155" t="str">
        <f>IFERROR(VLOOKUP(M155,IO_percentage3!$P$2:$Q$36,2,FALSE),"")</f>
        <v>fabrication de produits alimen</v>
      </c>
      <c r="R155" t="str">
        <f>IFERROR(VLOOKUP(N155,IO_percentage3!$P$2:$Q$36,2,FALSE),"")</f>
        <v/>
      </c>
      <c r="S155" t="str">
        <f>IFERROR(VLOOKUP(O155,IO_percentage3!$P$2:$Q$36,2,FALSE),"")</f>
        <v/>
      </c>
      <c r="T155" t="str">
        <f>IFERROR(VLOOKUP(P155,IO_percentage3!$P$2:$Q$36,2,FALSE),"")</f>
        <v/>
      </c>
    </row>
    <row r="156">
      <c r="A156">
        <v>213</v>
      </c>
      <c r="B156" t="s">
        <v>9380</v>
      </c>
      <c r="C156">
        <v>731</v>
      </c>
      <c r="D156">
        <v>-1.7594000000000001</v>
      </c>
      <c r="E156">
        <v>38</v>
      </c>
      <c r="F156">
        <f>VLOOKUP($E156,[3]TVA!$G$5:$K$59,3,FALSE)</f>
        <v>0</v>
      </c>
      <c r="G156">
        <f>VLOOKUP($E156,[3]TVA!$G$5:$K$59,4,FALSE)</f>
        <v>1</v>
      </c>
      <c r="H156">
        <f>VLOOKUP($E156,[3]TVA!$G$5:$K$59,5,FALSE)</f>
        <v>1</v>
      </c>
      <c r="J156">
        <f t="shared" si="2"/>
        <v>156</v>
      </c>
      <c r="K156">
        <v>1</v>
      </c>
      <c r="L156" t="s">
        <v>9625</v>
      </c>
      <c r="M156">
        <v>7</v>
      </c>
      <c r="Q156" t="str">
        <f>IFERROR(VLOOKUP(M156,IO_percentage3!$P$2:$Q$36,2,FALSE),"")</f>
        <v>fabrication de produits alimen</v>
      </c>
      <c r="R156" t="str">
        <f>IFERROR(VLOOKUP(N156,IO_percentage3!$P$2:$Q$36,2,FALSE),"")</f>
        <v/>
      </c>
      <c r="S156" t="str">
        <f>IFERROR(VLOOKUP(O156,IO_percentage3!$P$2:$Q$36,2,FALSE),"")</f>
        <v/>
      </c>
      <c r="T156" t="str">
        <f>IFERROR(VLOOKUP(P156,IO_percentage3!$P$2:$Q$36,2,FALSE),"")</f>
        <v/>
      </c>
    </row>
    <row r="157">
      <c r="A157">
        <v>214</v>
      </c>
      <c r="B157" t="s">
        <v>9381</v>
      </c>
      <c r="C157">
        <v>734</v>
      </c>
      <c r="D157">
        <v>-1.7594000000000001</v>
      </c>
      <c r="E157">
        <v>38</v>
      </c>
      <c r="F157">
        <f>VLOOKUP($E157,[3]TVA!$G$5:$K$59,3,FALSE)</f>
        <v>0</v>
      </c>
      <c r="G157">
        <f>VLOOKUP($E157,[3]TVA!$G$5:$K$59,4,FALSE)</f>
        <v>1</v>
      </c>
      <c r="H157">
        <f>VLOOKUP($E157,[3]TVA!$G$5:$K$59,5,FALSE)</f>
        <v>1</v>
      </c>
      <c r="J157">
        <f t="shared" si="2"/>
        <v>157</v>
      </c>
      <c r="K157">
        <v>1</v>
      </c>
      <c r="L157" t="s">
        <v>9626</v>
      </c>
      <c r="M157">
        <v>7</v>
      </c>
      <c r="Q157" t="str">
        <f>IFERROR(VLOOKUP(M157,IO_percentage3!$P$2:$Q$36,2,FALSE),"")</f>
        <v>fabrication de produits alimen</v>
      </c>
      <c r="R157" t="str">
        <f>IFERROR(VLOOKUP(N157,IO_percentage3!$P$2:$Q$36,2,FALSE),"")</f>
        <v/>
      </c>
      <c r="S157" t="str">
        <f>IFERROR(VLOOKUP(O157,IO_percentage3!$P$2:$Q$36,2,FALSE),"")</f>
        <v/>
      </c>
      <c r="T157" t="str">
        <f>IFERROR(VLOOKUP(P157,IO_percentage3!$P$2:$Q$36,2,FALSE),"")</f>
        <v/>
      </c>
    </row>
    <row r="158">
      <c r="A158">
        <v>215</v>
      </c>
      <c r="B158" t="s">
        <v>9382</v>
      </c>
      <c r="C158">
        <v>732</v>
      </c>
      <c r="D158">
        <v>-1.7594000000000001</v>
      </c>
      <c r="E158">
        <v>38</v>
      </c>
      <c r="F158">
        <f>VLOOKUP($E158,[3]TVA!$G$5:$K$59,3,FALSE)</f>
        <v>0</v>
      </c>
      <c r="G158">
        <f>VLOOKUP($E158,[3]TVA!$G$5:$K$59,4,FALSE)</f>
        <v>1</v>
      </c>
      <c r="H158">
        <f>VLOOKUP($E158,[3]TVA!$G$5:$K$59,5,FALSE)</f>
        <v>1</v>
      </c>
      <c r="J158">
        <f t="shared" si="2"/>
        <v>158</v>
      </c>
      <c r="K158">
        <v>1</v>
      </c>
      <c r="L158" t="s">
        <v>9356</v>
      </c>
      <c r="M158">
        <f>VLOOKUP(L158,IO_percentage3!$G$2:$K$339,2,FALSE)</f>
        <v>7</v>
      </c>
      <c r="N158" t="str">
        <f>VLOOKUP(L158,IO_percentage3!$G$2:$K$339,3,FALSE)</f>
        <v/>
      </c>
      <c r="O158" t="str">
        <f>VLOOKUP(L158,IO_percentage3!$G$2:$K$339,4,FALSE)</f>
        <v/>
      </c>
      <c r="P158" t="str">
        <f>VLOOKUP(L158,IO_percentage3!$G$2:$K$339,5,FALSE)</f>
        <v/>
      </c>
      <c r="Q158" t="str">
        <f>IFERROR(VLOOKUP(M158,IO_percentage3!$P$2:$Q$36,2,FALSE),"")</f>
        <v>fabrication de produits alimen</v>
      </c>
      <c r="R158" t="str">
        <f>IFERROR(VLOOKUP(N158,IO_percentage3!$P$2:$Q$36,2,FALSE),"")</f>
        <v/>
      </c>
      <c r="S158" t="str">
        <f>IFERROR(VLOOKUP(O158,IO_percentage3!$P$2:$Q$36,2,FALSE),"")</f>
        <v/>
      </c>
      <c r="T158" t="str">
        <f>IFERROR(VLOOKUP(P158,IO_percentage3!$P$2:$Q$36,2,FALSE),"")</f>
        <v/>
      </c>
    </row>
    <row r="159">
      <c r="A159">
        <v>216</v>
      </c>
      <c r="B159" t="s">
        <v>9383</v>
      </c>
      <c r="C159">
        <v>952</v>
      </c>
      <c r="D159">
        <v>-1.7837000000000001</v>
      </c>
      <c r="E159">
        <v>44</v>
      </c>
      <c r="F159">
        <f>VLOOKUP($E159,[3]TVA!$G$5:$K$59,3,FALSE)</f>
        <v>0</v>
      </c>
      <c r="G159">
        <f>VLOOKUP($E159,[3]TVA!$G$5:$K$59,4,FALSE)</f>
        <v>1</v>
      </c>
      <c r="H159">
        <f>VLOOKUP($E159,[3]TVA!$G$5:$K$59,5,FALSE)</f>
        <v>1</v>
      </c>
      <c r="J159">
        <f t="shared" si="2"/>
        <v>159</v>
      </c>
      <c r="K159">
        <v>1</v>
      </c>
      <c r="L159" t="s">
        <v>9357</v>
      </c>
      <c r="M159">
        <f>VLOOKUP(L159,IO_percentage3!$G$2:$K$339,2,FALSE)</f>
        <v>7</v>
      </c>
      <c r="N159" t="str">
        <f>VLOOKUP(L159,IO_percentage3!$G$2:$K$339,3,FALSE)</f>
        <v/>
      </c>
      <c r="O159" t="str">
        <f>VLOOKUP(L159,IO_percentage3!$G$2:$K$339,4,FALSE)</f>
        <v/>
      </c>
      <c r="P159" t="str">
        <f>VLOOKUP(L159,IO_percentage3!$G$2:$K$339,5,FALSE)</f>
        <v/>
      </c>
      <c r="Q159" t="str">
        <f>IFERROR(VLOOKUP(M159,IO_percentage3!$P$2:$Q$36,2,FALSE),"")</f>
        <v>fabrication de produits alimen</v>
      </c>
      <c r="R159" t="str">
        <f>IFERROR(VLOOKUP(N159,IO_percentage3!$P$2:$Q$36,2,FALSE),"")</f>
        <v/>
      </c>
      <c r="S159" t="str">
        <f>IFERROR(VLOOKUP(O159,IO_percentage3!$P$2:$Q$36,2,FALSE),"")</f>
        <v/>
      </c>
      <c r="T159" t="str">
        <f>IFERROR(VLOOKUP(P159,IO_percentage3!$P$2:$Q$36,2,FALSE),"")</f>
        <v/>
      </c>
    </row>
    <row r="160">
      <c r="A160">
        <v>217</v>
      </c>
      <c r="B160" t="s">
        <v>9384</v>
      </c>
      <c r="C160">
        <v>1270</v>
      </c>
      <c r="D160">
        <v>-1.4570000000000001</v>
      </c>
      <c r="E160">
        <v>54</v>
      </c>
      <c r="F160" t="e">
        <f>VLOOKUP($E160,[3]TVA!$G$5:$K$59,3,FALSE)</f>
        <v>#N/A</v>
      </c>
      <c r="G160" t="e">
        <f>VLOOKUP($E160,[3]TVA!$G$5:$K$59,4,FALSE)</f>
        <v>#N/A</v>
      </c>
      <c r="H160" t="e">
        <f>VLOOKUP($E160,[3]TVA!$G$5:$K$59,5,FALSE)</f>
        <v>#N/A</v>
      </c>
      <c r="J160">
        <f t="shared" si="2"/>
        <v>160</v>
      </c>
      <c r="K160">
        <v>1</v>
      </c>
      <c r="L160" t="s">
        <v>9358</v>
      </c>
      <c r="M160">
        <f>VLOOKUP(L160,IO_percentage3!$G$2:$K$339,2,FALSE)</f>
        <v>7</v>
      </c>
      <c r="N160" t="str">
        <f>VLOOKUP(L160,IO_percentage3!$G$2:$K$339,3,FALSE)</f>
        <v/>
      </c>
      <c r="O160" t="str">
        <f>VLOOKUP(L160,IO_percentage3!$G$2:$K$339,4,FALSE)</f>
        <v/>
      </c>
      <c r="P160" t="str">
        <f>VLOOKUP(L160,IO_percentage3!$G$2:$K$339,5,FALSE)</f>
        <v/>
      </c>
      <c r="Q160" t="str">
        <f>IFERROR(VLOOKUP(M160,IO_percentage3!$P$2:$Q$36,2,FALSE),"")</f>
        <v>fabrication de produits alimen</v>
      </c>
      <c r="R160" t="str">
        <f>IFERROR(VLOOKUP(N160,IO_percentage3!$P$2:$Q$36,2,FALSE),"")</f>
        <v/>
      </c>
      <c r="S160" t="str">
        <f>IFERROR(VLOOKUP(O160,IO_percentage3!$P$2:$Q$36,2,FALSE),"")</f>
        <v/>
      </c>
      <c r="T160" t="str">
        <f>IFERROR(VLOOKUP(P160,IO_percentage3!$P$2:$Q$36,2,FALSE),"")</f>
        <v/>
      </c>
    </row>
    <row r="161">
      <c r="A161">
        <v>301</v>
      </c>
      <c r="B161" t="s">
        <v>9385</v>
      </c>
      <c r="C161">
        <v>211</v>
      </c>
      <c r="D161">
        <v>-1.5879000000000001</v>
      </c>
      <c r="E161">
        <v>22</v>
      </c>
      <c r="F161">
        <f>VLOOKUP($E161,[3]TVA!$G$5:$K$59,3,FALSE)</f>
        <v>0.18</v>
      </c>
      <c r="G161">
        <f>VLOOKUP($E161,[3]TVA!$G$5:$K$59,4,FALSE)</f>
        <v>1</v>
      </c>
      <c r="H161">
        <f>VLOOKUP($E161,[3]TVA!$G$5:$K$59,5,FALSE)</f>
        <v>0</v>
      </c>
      <c r="J161">
        <f t="shared" si="2"/>
        <v>161</v>
      </c>
      <c r="K161">
        <v>1</v>
      </c>
      <c r="L161" t="s">
        <v>9359</v>
      </c>
      <c r="M161">
        <f>VLOOKUP(L161,IO_percentage3!$G$2:$K$339,2,FALSE)</f>
        <v>7</v>
      </c>
      <c r="N161" t="str">
        <f>VLOOKUP(L161,IO_percentage3!$G$2:$K$339,3,FALSE)</f>
        <v/>
      </c>
      <c r="O161" t="str">
        <f>VLOOKUP(L161,IO_percentage3!$G$2:$K$339,4,FALSE)</f>
        <v/>
      </c>
      <c r="P161" t="str">
        <f>VLOOKUP(L161,IO_percentage3!$G$2:$K$339,5,FALSE)</f>
        <v/>
      </c>
      <c r="Q161" t="str">
        <f>IFERROR(VLOOKUP(M161,IO_percentage3!$P$2:$Q$36,2,FALSE),"")</f>
        <v>fabrication de produits alimen</v>
      </c>
      <c r="R161" t="str">
        <f>IFERROR(VLOOKUP(N161,IO_percentage3!$P$2:$Q$36,2,FALSE),"")</f>
        <v/>
      </c>
      <c r="S161" t="str">
        <f>IFERROR(VLOOKUP(O161,IO_percentage3!$P$2:$Q$36,2,FALSE),"")</f>
        <v/>
      </c>
      <c r="T161" t="str">
        <f>IFERROR(VLOOKUP(P161,IO_percentage3!$P$2:$Q$36,2,FALSE),"")</f>
        <v/>
      </c>
    </row>
    <row r="162">
      <c r="A162">
        <v>302</v>
      </c>
      <c r="B162" t="s">
        <v>9386</v>
      </c>
      <c r="C162">
        <v>212</v>
      </c>
      <c r="D162">
        <v>-1.5879000000000001</v>
      </c>
      <c r="E162">
        <v>22</v>
      </c>
      <c r="F162">
        <f>VLOOKUP($E162,[3]TVA!$G$5:$K$59,3,FALSE)</f>
        <v>0.18</v>
      </c>
      <c r="G162">
        <f>VLOOKUP($E162,[3]TVA!$G$5:$K$59,4,FALSE)</f>
        <v>1</v>
      </c>
      <c r="H162">
        <f>VLOOKUP($E162,[3]TVA!$G$5:$K$59,5,FALSE)</f>
        <v>0</v>
      </c>
      <c r="J162">
        <f t="shared" si="2"/>
        <v>162</v>
      </c>
      <c r="K162">
        <v>1</v>
      </c>
      <c r="L162" t="s">
        <v>9360</v>
      </c>
      <c r="M162">
        <f>VLOOKUP(L162,IO_percentage3!$G$2:$K$339,2,FALSE)</f>
        <v>7</v>
      </c>
      <c r="N162" t="str">
        <f>VLOOKUP(L162,IO_percentage3!$G$2:$K$339,3,FALSE)</f>
        <v/>
      </c>
      <c r="O162" t="str">
        <f>VLOOKUP(L162,IO_percentage3!$G$2:$K$339,4,FALSE)</f>
        <v/>
      </c>
      <c r="P162" t="str">
        <f>VLOOKUP(L162,IO_percentage3!$G$2:$K$339,5,FALSE)</f>
        <v/>
      </c>
      <c r="Q162" t="str">
        <f>IFERROR(VLOOKUP(M162,IO_percentage3!$P$2:$Q$36,2,FALSE),"")</f>
        <v>fabrication de produits alimen</v>
      </c>
      <c r="R162" t="str">
        <f>IFERROR(VLOOKUP(N162,IO_percentage3!$P$2:$Q$36,2,FALSE),"")</f>
        <v/>
      </c>
      <c r="S162" t="str">
        <f>IFERROR(VLOOKUP(O162,IO_percentage3!$P$2:$Q$36,2,FALSE),"")</f>
        <v/>
      </c>
      <c r="T162" t="str">
        <f>IFERROR(VLOOKUP(P162,IO_percentage3!$P$2:$Q$36,2,FALSE),"")</f>
        <v/>
      </c>
    </row>
    <row r="163">
      <c r="A163">
        <v>303</v>
      </c>
      <c r="B163" t="s">
        <v>9387</v>
      </c>
      <c r="C163">
        <v>452</v>
      </c>
      <c r="D163">
        <v>-1.3504</v>
      </c>
      <c r="E163">
        <v>29</v>
      </c>
      <c r="F163">
        <f>VLOOKUP($E163,[3]TVA!$G$5:$K$59,3,FALSE)</f>
        <v>0</v>
      </c>
      <c r="G163">
        <f>VLOOKUP($E163,[3]TVA!$G$5:$K$59,4,FALSE)</f>
        <v>1</v>
      </c>
      <c r="H163">
        <f>VLOOKUP($E163,[3]TVA!$G$5:$K$59,5,FALSE)</f>
        <v>1</v>
      </c>
      <c r="J163">
        <f t="shared" si="2"/>
        <v>163</v>
      </c>
      <c r="K163">
        <v>1</v>
      </c>
      <c r="L163" t="s">
        <v>9361</v>
      </c>
      <c r="M163">
        <f>VLOOKUP(L163,IO_percentage3!$G$2:$K$339,2,FALSE)</f>
        <v>7</v>
      </c>
      <c r="N163" t="str">
        <f>VLOOKUP(L163,IO_percentage3!$G$2:$K$339,3,FALSE)</f>
        <v/>
      </c>
      <c r="O163" t="str">
        <f>VLOOKUP(L163,IO_percentage3!$G$2:$K$339,4,FALSE)</f>
        <v/>
      </c>
      <c r="P163" t="str">
        <f>VLOOKUP(L163,IO_percentage3!$G$2:$K$339,5,FALSE)</f>
        <v/>
      </c>
      <c r="Q163" t="str">
        <f>IFERROR(VLOOKUP(M163,IO_percentage3!$P$2:$Q$36,2,FALSE),"")</f>
        <v>fabrication de produits alimen</v>
      </c>
      <c r="R163" t="str">
        <f>IFERROR(VLOOKUP(N163,IO_percentage3!$P$2:$Q$36,2,FALSE),"")</f>
        <v/>
      </c>
      <c r="S163" t="str">
        <f>IFERROR(VLOOKUP(O163,IO_percentage3!$P$2:$Q$36,2,FALSE),"")</f>
        <v/>
      </c>
      <c r="T163" t="str">
        <f>IFERROR(VLOOKUP(P163,IO_percentage3!$P$2:$Q$36,2,FALSE),"")</f>
        <v/>
      </c>
    </row>
    <row r="164">
      <c r="A164">
        <v>304</v>
      </c>
      <c r="B164" t="s">
        <v>9388</v>
      </c>
      <c r="C164">
        <v>453</v>
      </c>
      <c r="D164">
        <v>-1.3504</v>
      </c>
      <c r="E164">
        <v>30</v>
      </c>
      <c r="F164">
        <f>VLOOKUP($E164,[3]TVA!$G$5:$K$59,3,FALSE)</f>
        <v>0.18</v>
      </c>
      <c r="G164">
        <f>VLOOKUP($E164,[3]TVA!$G$5:$K$59,4,FALSE)</f>
        <v>1</v>
      </c>
      <c r="H164">
        <f>VLOOKUP($E164,[3]TVA!$G$5:$K$59,5,FALSE)</f>
        <v>0</v>
      </c>
      <c r="J164">
        <f t="shared" si="2"/>
        <v>164</v>
      </c>
      <c r="K164">
        <v>1</v>
      </c>
      <c r="L164" t="s">
        <v>9627</v>
      </c>
      <c r="M164">
        <v>7</v>
      </c>
      <c r="Q164" t="str">
        <f>IFERROR(VLOOKUP(M164,IO_percentage3!$P$2:$Q$36,2,FALSE),"")</f>
        <v>fabrication de produits alimen</v>
      </c>
      <c r="R164" t="str">
        <f>IFERROR(VLOOKUP(N164,IO_percentage3!$P$2:$Q$36,2,FALSE),"")</f>
        <v/>
      </c>
      <c r="S164" t="str">
        <f>IFERROR(VLOOKUP(O164,IO_percentage3!$P$2:$Q$36,2,FALSE),"")</f>
        <v/>
      </c>
      <c r="T164" t="str">
        <f>IFERROR(VLOOKUP(P164,IO_percentage3!$P$2:$Q$36,2,FALSE),"")</f>
        <v/>
      </c>
    </row>
    <row r="165">
      <c r="A165">
        <v>305</v>
      </c>
      <c r="B165" t="s">
        <v>9389</v>
      </c>
      <c r="C165">
        <v>552</v>
      </c>
      <c r="D165">
        <v>-1.5411999999999999</v>
      </c>
      <c r="E165">
        <v>32</v>
      </c>
      <c r="F165">
        <f>VLOOKUP($E165,[3]TVA!$G$5:$K$59,3,FALSE)</f>
        <v>0.18</v>
      </c>
      <c r="G165">
        <f>VLOOKUP($E165,[3]TVA!$G$5:$K$59,4,FALSE)</f>
        <v>1</v>
      </c>
      <c r="H165">
        <f>VLOOKUP($E165,[3]TVA!$G$5:$K$59,5,FALSE)</f>
        <v>0</v>
      </c>
      <c r="J165">
        <f t="shared" si="2"/>
        <v>165</v>
      </c>
      <c r="K165">
        <v>1</v>
      </c>
      <c r="L165" t="s">
        <v>9363</v>
      </c>
      <c r="M165">
        <f>VLOOKUP(L165,IO_percentage3!$G$2:$K$339,2,FALSE)</f>
        <v>7</v>
      </c>
      <c r="N165" t="str">
        <f>VLOOKUP(L165,IO_percentage3!$G$2:$K$339,3,FALSE)</f>
        <v/>
      </c>
      <c r="O165" t="str">
        <f>VLOOKUP(L165,IO_percentage3!$G$2:$K$339,4,FALSE)</f>
        <v/>
      </c>
      <c r="P165" t="str">
        <f>VLOOKUP(L165,IO_percentage3!$G$2:$K$339,5,FALSE)</f>
        <v/>
      </c>
      <c r="Q165" t="str">
        <f>IFERROR(VLOOKUP(M165,IO_percentage3!$P$2:$Q$36,2,FALSE),"")</f>
        <v>fabrication de produits alimen</v>
      </c>
      <c r="R165" t="str">
        <f>IFERROR(VLOOKUP(N165,IO_percentage3!$P$2:$Q$36,2,FALSE),"")</f>
        <v/>
      </c>
      <c r="S165" t="str">
        <f>IFERROR(VLOOKUP(O165,IO_percentage3!$P$2:$Q$36,2,FALSE),"")</f>
        <v/>
      </c>
      <c r="T165" t="str">
        <f>IFERROR(VLOOKUP(P165,IO_percentage3!$P$2:$Q$36,2,FALSE),"")</f>
        <v/>
      </c>
    </row>
    <row r="166">
      <c r="A166">
        <v>306</v>
      </c>
      <c r="B166" t="s">
        <v>9390</v>
      </c>
      <c r="C166">
        <v>561</v>
      </c>
      <c r="D166">
        <v>-1.5411999999999999</v>
      </c>
      <c r="E166">
        <v>32</v>
      </c>
      <c r="F166">
        <f>VLOOKUP($E166,[3]TVA!$G$5:$K$59,3,FALSE)</f>
        <v>0.18</v>
      </c>
      <c r="G166">
        <f>VLOOKUP($E166,[3]TVA!$G$5:$K$59,4,FALSE)</f>
        <v>1</v>
      </c>
      <c r="H166">
        <f>VLOOKUP($E166,[3]TVA!$G$5:$K$59,5,FALSE)</f>
        <v>0</v>
      </c>
      <c r="J166">
        <f t="shared" si="2"/>
        <v>169</v>
      </c>
      <c r="K166">
        <v>4</v>
      </c>
      <c r="L166" t="s">
        <v>9628</v>
      </c>
      <c r="M166">
        <v>7</v>
      </c>
      <c r="Q166" t="str">
        <f>IFERROR(VLOOKUP(M166,IO_percentage3!$P$2:$Q$36,2,FALSE),"")</f>
        <v>fabrication de produits alimen</v>
      </c>
      <c r="R166" t="str">
        <f>IFERROR(VLOOKUP(N166,IO_percentage3!$P$2:$Q$36,2,FALSE),"")</f>
        <v/>
      </c>
      <c r="S166" t="str">
        <f>IFERROR(VLOOKUP(O166,IO_percentage3!$P$2:$Q$36,2,FALSE),"")</f>
        <v/>
      </c>
      <c r="T166" t="str">
        <f>IFERROR(VLOOKUP(P166,IO_percentage3!$P$2:$Q$36,2,FALSE),"")</f>
        <v/>
      </c>
    </row>
    <row r="167">
      <c r="A167">
        <v>307</v>
      </c>
      <c r="B167" t="s">
        <v>9391</v>
      </c>
      <c r="C167">
        <v>561</v>
      </c>
      <c r="D167">
        <v>-1.5411999999999999</v>
      </c>
      <c r="E167">
        <v>32</v>
      </c>
      <c r="F167">
        <f>VLOOKUP($E167,[3]TVA!$G$5:$K$59,3,FALSE)</f>
        <v>0.18</v>
      </c>
      <c r="G167">
        <f>VLOOKUP($E167,[3]TVA!$G$5:$K$59,4,FALSE)</f>
        <v>1</v>
      </c>
      <c r="H167">
        <f>VLOOKUP($E167,[3]TVA!$G$5:$K$59,5,FALSE)</f>
        <v>0</v>
      </c>
      <c r="J167">
        <f t="shared" si="2"/>
        <v>170</v>
      </c>
      <c r="K167">
        <v>1</v>
      </c>
      <c r="L167" t="s">
        <v>9629</v>
      </c>
      <c r="M167">
        <v>3</v>
      </c>
      <c r="Q167" t="str">
        <f>IFERROR(VLOOKUP(M167,IO_percentage3!$P$2:$Q$36,2,FALSE),"")</f>
        <v>elevage et chasse</v>
      </c>
      <c r="R167" t="str">
        <f>IFERROR(VLOOKUP(N167,IO_percentage3!$P$2:$Q$36,2,FALSE),"")</f>
        <v/>
      </c>
      <c r="S167" t="str">
        <f>IFERROR(VLOOKUP(O167,IO_percentage3!$P$2:$Q$36,2,FALSE),"")</f>
        <v/>
      </c>
      <c r="T167" t="str">
        <f>IFERROR(VLOOKUP(P167,IO_percentage3!$P$2:$Q$36,2,FALSE),"")</f>
        <v/>
      </c>
    </row>
    <row r="168">
      <c r="A168">
        <v>308</v>
      </c>
      <c r="B168" t="s">
        <v>9392</v>
      </c>
      <c r="C168">
        <v>562</v>
      </c>
      <c r="D168">
        <v>-1.5411999999999999</v>
      </c>
      <c r="E168">
        <v>33</v>
      </c>
      <c r="F168">
        <f>VLOOKUP($E168,[3]TVA!$G$5:$K$59,3,FALSE)</f>
        <v>0.18</v>
      </c>
      <c r="G168">
        <f>VLOOKUP($E168,[3]TVA!$G$5:$K$59,4,FALSE)</f>
        <v>1</v>
      </c>
      <c r="H168">
        <f>VLOOKUP($E168,[3]TVA!$G$5:$K$59,5,FALSE)</f>
        <v>0</v>
      </c>
      <c r="J168">
        <f t="shared" si="2"/>
        <v>171</v>
      </c>
      <c r="K168">
        <v>1</v>
      </c>
      <c r="L168" t="s">
        <v>9630</v>
      </c>
      <c r="M168">
        <v>3</v>
      </c>
      <c r="Q168" t="str">
        <f>IFERROR(VLOOKUP(M168,IO_percentage3!$P$2:$Q$36,2,FALSE),"")</f>
        <v>elevage et chasse</v>
      </c>
      <c r="R168" t="str">
        <f>IFERROR(VLOOKUP(N168,IO_percentage3!$P$2:$Q$36,2,FALSE),"")</f>
        <v/>
      </c>
      <c r="S168" t="str">
        <f>IFERROR(VLOOKUP(O168,IO_percentage3!$P$2:$Q$36,2,FALSE),"")</f>
        <v/>
      </c>
      <c r="T168" t="str">
        <f>IFERROR(VLOOKUP(P168,IO_percentage3!$P$2:$Q$36,2,FALSE),"")</f>
        <v/>
      </c>
    </row>
    <row r="169">
      <c r="A169">
        <v>309</v>
      </c>
      <c r="B169" t="s">
        <v>9393</v>
      </c>
      <c r="C169">
        <v>314</v>
      </c>
      <c r="D169">
        <v>-1.3098000000000001</v>
      </c>
      <c r="E169">
        <v>24</v>
      </c>
      <c r="F169">
        <f>VLOOKUP($E169,[3]TVA!$G$5:$K$59,3,FALSE)</f>
        <v>0.18</v>
      </c>
      <c r="G169">
        <f>VLOOKUP($E169,[3]TVA!$G$5:$K$59,4,FALSE)</f>
        <v>1</v>
      </c>
      <c r="H169">
        <f>VLOOKUP($E169,[3]TVA!$G$5:$K$59,5,FALSE)</f>
        <v>0</v>
      </c>
      <c r="J169">
        <f t="shared" si="2"/>
        <v>172</v>
      </c>
      <c r="K169">
        <v>1</v>
      </c>
      <c r="L169" t="s">
        <v>9631</v>
      </c>
      <c r="M169">
        <v>3</v>
      </c>
      <c r="Q169" t="str">
        <f>IFERROR(VLOOKUP(M169,IO_percentage3!$P$2:$Q$36,2,FALSE),"")</f>
        <v>elevage et chasse</v>
      </c>
      <c r="R169" t="str">
        <f>IFERROR(VLOOKUP(N169,IO_percentage3!$P$2:$Q$36,2,FALSE),"")</f>
        <v/>
      </c>
      <c r="S169" t="str">
        <f>IFERROR(VLOOKUP(O169,IO_percentage3!$P$2:$Q$36,2,FALSE),"")</f>
        <v/>
      </c>
      <c r="T169" t="str">
        <f>IFERROR(VLOOKUP(P169,IO_percentage3!$P$2:$Q$36,2,FALSE),"")</f>
        <v/>
      </c>
    </row>
    <row r="170">
      <c r="A170">
        <v>310</v>
      </c>
      <c r="B170" t="s">
        <v>9394</v>
      </c>
      <c r="C170">
        <v>442</v>
      </c>
      <c r="D170">
        <v>-1.3504</v>
      </c>
      <c r="E170">
        <v>27</v>
      </c>
      <c r="F170">
        <f>VLOOKUP($E170,[3]TVA!$G$5:$K$59,3,FALSE)</f>
        <v>0.18</v>
      </c>
      <c r="G170">
        <f>VLOOKUP($E170,[3]TVA!$G$5:$K$59,4,FALSE)</f>
        <v>1</v>
      </c>
      <c r="H170">
        <f>VLOOKUP($E170,[3]TVA!$G$5:$K$59,5,FALSE)</f>
        <v>0</v>
      </c>
      <c r="J170">
        <f t="shared" si="2"/>
        <v>173</v>
      </c>
      <c r="K170">
        <v>1</v>
      </c>
      <c r="L170" t="s">
        <v>9574</v>
      </c>
      <c r="M170">
        <v>3</v>
      </c>
      <c r="Q170" t="str">
        <f>IFERROR(VLOOKUP(M170,IO_percentage3!$P$2:$Q$36,2,FALSE),"")</f>
        <v>elevage et chasse</v>
      </c>
      <c r="R170" t="str">
        <f>IFERROR(VLOOKUP(N170,IO_percentage3!$P$2:$Q$36,2,FALSE),"")</f>
        <v/>
      </c>
      <c r="S170" t="str">
        <f>IFERROR(VLOOKUP(O170,IO_percentage3!$P$2:$Q$36,2,FALSE),"")</f>
        <v/>
      </c>
      <c r="T170" t="str">
        <f>IFERROR(VLOOKUP(P170,IO_percentage3!$P$2:$Q$36,2,FALSE),"")</f>
        <v/>
      </c>
    </row>
    <row r="171">
      <c r="A171">
        <v>311</v>
      </c>
      <c r="B171" t="s">
        <v>9395</v>
      </c>
      <c r="C171">
        <v>723</v>
      </c>
      <c r="D171">
        <v>-1.7594000000000001</v>
      </c>
      <c r="E171">
        <v>36</v>
      </c>
      <c r="F171">
        <f>VLOOKUP($E171,[3]TVA!$G$5:$K$59,3,FALSE)</f>
        <v>0.18</v>
      </c>
      <c r="G171">
        <f>VLOOKUP($E171,[3]TVA!$G$5:$K$59,4,FALSE)</f>
        <v>1</v>
      </c>
      <c r="H171">
        <f>VLOOKUP($E171,[3]TVA!$G$5:$K$59,5,FALSE)</f>
        <v>0</v>
      </c>
      <c r="J171">
        <f t="shared" si="2"/>
        <v>174</v>
      </c>
      <c r="K171">
        <v>1</v>
      </c>
      <c r="L171" t="s">
        <v>9632</v>
      </c>
      <c r="M171">
        <v>7</v>
      </c>
      <c r="Q171" t="str">
        <f>IFERROR(VLOOKUP(M171,IO_percentage3!$P$2:$Q$36,2,FALSE),"")</f>
        <v>fabrication de produits alimen</v>
      </c>
      <c r="R171" t="str">
        <f>IFERROR(VLOOKUP(N171,IO_percentage3!$P$2:$Q$36,2,FALSE),"")</f>
        <v/>
      </c>
      <c r="S171" t="str">
        <f>IFERROR(VLOOKUP(O171,IO_percentage3!$P$2:$Q$36,2,FALSE),"")</f>
        <v/>
      </c>
      <c r="T171" t="str">
        <f>IFERROR(VLOOKUP(P171,IO_percentage3!$P$2:$Q$36,2,FALSE),"")</f>
        <v/>
      </c>
    </row>
    <row r="172">
      <c r="A172">
        <v>312</v>
      </c>
      <c r="B172" t="s">
        <v>9396</v>
      </c>
      <c r="C172">
        <v>724</v>
      </c>
      <c r="D172">
        <v>-1.7594000000000001</v>
      </c>
      <c r="E172">
        <v>36</v>
      </c>
      <c r="F172">
        <f>VLOOKUP($E172,[3]TVA!$G$5:$K$59,3,FALSE)</f>
        <v>0.18</v>
      </c>
      <c r="G172">
        <f>VLOOKUP($E172,[3]TVA!$G$5:$K$59,4,FALSE)</f>
        <v>1</v>
      </c>
      <c r="H172">
        <f>VLOOKUP($E172,[3]TVA!$G$5:$K$59,5,FALSE)</f>
        <v>0</v>
      </c>
      <c r="J172">
        <f t="shared" si="2"/>
        <v>175</v>
      </c>
      <c r="K172">
        <v>1</v>
      </c>
      <c r="L172" t="s">
        <v>9633</v>
      </c>
      <c r="M172">
        <v>7</v>
      </c>
      <c r="Q172" t="str">
        <f>IFERROR(VLOOKUP(M172,IO_percentage3!$P$2:$Q$36,2,FALSE),"")</f>
        <v>fabrication de produits alimen</v>
      </c>
      <c r="R172" t="str">
        <f>IFERROR(VLOOKUP(N172,IO_percentage3!$P$2:$Q$36,2,FALSE),"")</f>
        <v/>
      </c>
      <c r="S172" t="str">
        <f>IFERROR(VLOOKUP(O172,IO_percentage3!$P$2:$Q$36,2,FALSE),"")</f>
        <v/>
      </c>
      <c r="T172" t="str">
        <f>IFERROR(VLOOKUP(P172,IO_percentage3!$P$2:$Q$36,2,FALSE),"")</f>
        <v/>
      </c>
    </row>
    <row r="173">
      <c r="A173">
        <v>313</v>
      </c>
      <c r="B173" t="s">
        <v>9397</v>
      </c>
      <c r="C173">
        <v>830</v>
      </c>
      <c r="D173">
        <v>-1.8727</v>
      </c>
      <c r="E173">
        <v>41</v>
      </c>
      <c r="F173">
        <f>VLOOKUP($E173,[3]TVA!$G$5:$K$59,3,FALSE)</f>
        <v>0.18</v>
      </c>
      <c r="G173">
        <f>VLOOKUP($E173,[3]TVA!$G$5:$K$59,4,FALSE)</f>
        <v>1</v>
      </c>
      <c r="H173">
        <f>VLOOKUP($E173,[3]TVA!$G$5:$K$59,5,FALSE)</f>
        <v>0</v>
      </c>
      <c r="J173">
        <f t="shared" si="2"/>
        <v>176</v>
      </c>
      <c r="K173">
        <v>1</v>
      </c>
      <c r="L173" t="s">
        <v>9575</v>
      </c>
      <c r="M173">
        <v>2</v>
      </c>
      <c r="Q173" t="str">
        <f>IFERROR(VLOOKUP(M173,IO_percentage3!$P$2:$Q$36,2,FALSE),"")</f>
        <v>agriculture industrielle ou d'</v>
      </c>
      <c r="R173" t="str">
        <f>IFERROR(VLOOKUP(N173,IO_percentage3!$P$2:$Q$36,2,FALSE),"")</f>
        <v/>
      </c>
      <c r="S173" t="str">
        <f>IFERROR(VLOOKUP(O173,IO_percentage3!$P$2:$Q$36,2,FALSE),"")</f>
        <v/>
      </c>
      <c r="T173" t="str">
        <f>IFERROR(VLOOKUP(P173,IO_percentage3!$P$2:$Q$36,2,FALSE),"")</f>
        <v/>
      </c>
    </row>
    <row r="174">
      <c r="A174">
        <v>314</v>
      </c>
      <c r="B174" t="s">
        <v>9398</v>
      </c>
      <c r="C174">
        <v>943</v>
      </c>
      <c r="D174">
        <v>-1.7837000000000001</v>
      </c>
      <c r="E174">
        <v>43</v>
      </c>
      <c r="F174">
        <f>VLOOKUP($E174,[3]TVA!$G$5:$K$59,3,FALSE)</f>
        <v>0.18</v>
      </c>
      <c r="G174">
        <f>VLOOKUP($E174,[3]TVA!$G$5:$K$59,4,FALSE)</f>
        <v>1</v>
      </c>
      <c r="H174">
        <f>VLOOKUP($E174,[3]TVA!$G$5:$K$59,5,FALSE)</f>
        <v>0</v>
      </c>
      <c r="J174">
        <f t="shared" si="2"/>
        <v>177</v>
      </c>
      <c r="K174">
        <v>1</v>
      </c>
      <c r="L174" t="s">
        <v>9634</v>
      </c>
      <c r="M174">
        <v>2</v>
      </c>
      <c r="Q174" t="str">
        <f>IFERROR(VLOOKUP(M174,IO_percentage3!$P$2:$Q$36,2,FALSE),"")</f>
        <v>agriculture industrielle ou d'</v>
      </c>
      <c r="R174" t="str">
        <f>IFERROR(VLOOKUP(N174,IO_percentage3!$P$2:$Q$36,2,FALSE),"")</f>
        <v/>
      </c>
      <c r="S174" t="str">
        <f>IFERROR(VLOOKUP(O174,IO_percentage3!$P$2:$Q$36,2,FALSE),"")</f>
        <v/>
      </c>
      <c r="T174" t="str">
        <f>IFERROR(VLOOKUP(P174,IO_percentage3!$P$2:$Q$36,2,FALSE),"")</f>
        <v/>
      </c>
    </row>
    <row r="175">
      <c r="A175">
        <v>315</v>
      </c>
      <c r="B175" t="s">
        <v>9399</v>
      </c>
      <c r="C175">
        <v>952</v>
      </c>
      <c r="D175">
        <v>-1.7837000000000001</v>
      </c>
      <c r="E175">
        <v>44</v>
      </c>
      <c r="F175">
        <f>VLOOKUP($E175,[3]TVA!$G$5:$K$59,3,FALSE)</f>
        <v>0</v>
      </c>
      <c r="G175">
        <f>VLOOKUP($E175,[3]TVA!$G$5:$K$59,4,FALSE)</f>
        <v>1</v>
      </c>
      <c r="H175">
        <f>VLOOKUP($E175,[3]TVA!$G$5:$K$59,5,FALSE)</f>
        <v>1</v>
      </c>
      <c r="J175">
        <f t="shared" si="2"/>
        <v>178</v>
      </c>
      <c r="K175">
        <v>1</v>
      </c>
      <c r="L175" t="s">
        <v>9635</v>
      </c>
      <c r="M175">
        <v>7</v>
      </c>
      <c r="Q175" t="str">
        <f>IFERROR(VLOOKUP(M175,IO_percentage3!$P$2:$Q$36,2,FALSE),"")</f>
        <v>fabrication de produits alimen</v>
      </c>
      <c r="R175" t="str">
        <f>IFERROR(VLOOKUP(N175,IO_percentage3!$P$2:$Q$36,2,FALSE),"")</f>
        <v/>
      </c>
      <c r="S175" t="str">
        <f>IFERROR(VLOOKUP(O175,IO_percentage3!$P$2:$Q$36,2,FALSE),"")</f>
        <v/>
      </c>
      <c r="T175" t="str">
        <f>IFERROR(VLOOKUP(P175,IO_percentage3!$P$2:$Q$36,2,FALSE),"")</f>
        <v/>
      </c>
    </row>
    <row r="176">
      <c r="A176">
        <v>316</v>
      </c>
      <c r="B176" t="s">
        <v>9400</v>
      </c>
      <c r="C176">
        <v>1211</v>
      </c>
      <c r="D176">
        <v>-1.4570000000000001</v>
      </c>
      <c r="E176">
        <v>50</v>
      </c>
      <c r="F176">
        <f>VLOOKUP($E176,[3]TVA!$G$5:$K$59,3,FALSE)</f>
        <v>0.18</v>
      </c>
      <c r="G176">
        <f>VLOOKUP($E176,[3]TVA!$G$5:$K$59,4,FALSE)</f>
        <v>1</v>
      </c>
      <c r="H176">
        <f>VLOOKUP($E176,[3]TVA!$G$5:$K$59,5,FALSE)</f>
        <v>0</v>
      </c>
      <c r="J176">
        <f t="shared" si="2"/>
        <v>179</v>
      </c>
      <c r="K176">
        <v>1</v>
      </c>
      <c r="L176" t="s">
        <v>9636</v>
      </c>
      <c r="M176">
        <v>5</v>
      </c>
      <c r="N176">
        <v>7</v>
      </c>
      <c r="Q176" t="str">
        <f>IFERROR(VLOOKUP(M176,IO_percentage3!$P$2:$Q$36,2,FALSE),"")</f>
        <v>peche</v>
      </c>
      <c r="R176" t="str">
        <f>IFERROR(VLOOKUP(N176,IO_percentage3!$P$2:$Q$36,2,FALSE),"")</f>
        <v>fabrication de produits alimen</v>
      </c>
      <c r="S176" t="str">
        <f>IFERROR(VLOOKUP(O176,IO_percentage3!$P$2:$Q$36,2,FALSE),"")</f>
        <v/>
      </c>
      <c r="T176" t="str">
        <f>IFERROR(VLOOKUP(P176,IO_percentage3!$P$2:$Q$36,2,FALSE),"")</f>
        <v/>
      </c>
    </row>
    <row r="177">
      <c r="A177">
        <v>317</v>
      </c>
      <c r="B177" t="s">
        <v>9401</v>
      </c>
      <c r="C177">
        <v>1213</v>
      </c>
      <c r="D177">
        <v>0</v>
      </c>
      <c r="E177">
        <v>50</v>
      </c>
      <c r="F177">
        <f>VLOOKUP($E177,[3]TVA!$G$5:$K$59,3,FALSE)</f>
        <v>0.18</v>
      </c>
      <c r="G177">
        <f>VLOOKUP($E177,[3]TVA!$G$5:$K$59,4,FALSE)</f>
        <v>1</v>
      </c>
      <c r="H177">
        <f>VLOOKUP($E177,[3]TVA!$G$5:$K$59,5,FALSE)</f>
        <v>0</v>
      </c>
      <c r="J177">
        <f t="shared" si="2"/>
        <v>180</v>
      </c>
      <c r="K177">
        <v>1</v>
      </c>
      <c r="L177" t="s">
        <v>9637</v>
      </c>
      <c r="M177">
        <v>7</v>
      </c>
      <c r="Q177" t="str">
        <f>IFERROR(VLOOKUP(M177,IO_percentage3!$P$2:$Q$36,2,FALSE),"")</f>
        <v>fabrication de produits alimen</v>
      </c>
      <c r="R177" t="str">
        <f>IFERROR(VLOOKUP(N177,IO_percentage3!$P$2:$Q$36,2,FALSE),"")</f>
        <v/>
      </c>
      <c r="S177" t="str">
        <f>IFERROR(VLOOKUP(O177,IO_percentage3!$P$2:$Q$36,2,FALSE),"")</f>
        <v/>
      </c>
      <c r="T177" t="str">
        <f>IFERROR(VLOOKUP(P177,IO_percentage3!$P$2:$Q$36,2,FALSE),"")</f>
        <v/>
      </c>
    </row>
    <row r="178">
      <c r="A178">
        <v>318</v>
      </c>
      <c r="B178" t="s">
        <v>9402</v>
      </c>
      <c r="C178">
        <v>1213</v>
      </c>
      <c r="D178">
        <v>0</v>
      </c>
      <c r="E178">
        <v>50</v>
      </c>
      <c r="F178">
        <f>VLOOKUP($E178,[3]TVA!$G$5:$K$59,3,FALSE)</f>
        <v>0.18</v>
      </c>
      <c r="G178">
        <f>VLOOKUP($E178,[3]TVA!$G$5:$K$59,4,FALSE)</f>
        <v>1</v>
      </c>
      <c r="H178">
        <f>VLOOKUP($E178,[3]TVA!$G$5:$K$59,5,FALSE)</f>
        <v>0</v>
      </c>
      <c r="J178">
        <f t="shared" si="2"/>
        <v>191</v>
      </c>
      <c r="K178">
        <v>11</v>
      </c>
      <c r="L178" t="s">
        <v>9638</v>
      </c>
      <c r="M178">
        <v>26</v>
      </c>
      <c r="Q178" t="str">
        <f>IFERROR(VLOOKUP(M178,IO_percentage3!$P$2:$Q$36,2,FALSE),"")</f>
        <v>services d'hebergement et rest</v>
      </c>
      <c r="R178" t="str">
        <f>IFERROR(VLOOKUP(N178,IO_percentage3!$P$2:$Q$36,2,FALSE),"")</f>
        <v/>
      </c>
      <c r="S178" t="str">
        <f>IFERROR(VLOOKUP(O178,IO_percentage3!$P$2:$Q$36,2,FALSE),"")</f>
        <v/>
      </c>
      <c r="T178" t="str">
        <f>IFERROR(VLOOKUP(P178,IO_percentage3!$P$2:$Q$36,2,FALSE),"")</f>
        <v/>
      </c>
    </row>
    <row r="179">
      <c r="A179">
        <v>319</v>
      </c>
      <c r="B179" t="s">
        <v>9403</v>
      </c>
      <c r="C179">
        <v>1213</v>
      </c>
      <c r="D179">
        <v>0</v>
      </c>
      <c r="E179">
        <v>50</v>
      </c>
      <c r="F179">
        <f>VLOOKUP($E179,[3]TVA!$G$5:$K$59,3,FALSE)</f>
        <v>0.18</v>
      </c>
      <c r="G179">
        <f>VLOOKUP($E179,[3]TVA!$G$5:$K$59,4,FALSE)</f>
        <v>1</v>
      </c>
      <c r="H179">
        <f>VLOOKUP($E179,[3]TVA!$G$5:$K$59,5,FALSE)</f>
        <v>0</v>
      </c>
      <c r="J179">
        <f t="shared" si="2"/>
        <v>192</v>
      </c>
      <c r="K179">
        <v>1</v>
      </c>
      <c r="L179" t="s">
        <v>9639</v>
      </c>
      <c r="M179">
        <v>26</v>
      </c>
      <c r="Q179" t="str">
        <f>IFERROR(VLOOKUP(M179,IO_percentage3!$P$2:$Q$36,2,FALSE),"")</f>
        <v>services d'hebergement et rest</v>
      </c>
      <c r="R179" t="str">
        <f>IFERROR(VLOOKUP(N179,IO_percentage3!$P$2:$Q$36,2,FALSE),"")</f>
        <v/>
      </c>
      <c r="S179" t="str">
        <f>IFERROR(VLOOKUP(O179,IO_percentage3!$P$2:$Q$36,2,FALSE),"")</f>
        <v/>
      </c>
      <c r="T179" t="str">
        <f>IFERROR(VLOOKUP(P179,IO_percentage3!$P$2:$Q$36,2,FALSE),"")</f>
        <v/>
      </c>
    </row>
    <row r="180">
      <c r="A180">
        <v>320</v>
      </c>
      <c r="B180" t="s">
        <v>9404</v>
      </c>
      <c r="C180">
        <v>1213</v>
      </c>
      <c r="D180">
        <v>0</v>
      </c>
      <c r="E180">
        <v>50</v>
      </c>
      <c r="F180">
        <f>VLOOKUP($E180,[3]TVA!$G$5:$K$59,3,FALSE)</f>
        <v>0.18</v>
      </c>
      <c r="G180">
        <f>VLOOKUP($E180,[3]TVA!$G$5:$K$59,4,FALSE)</f>
        <v>1</v>
      </c>
      <c r="H180">
        <f>VLOOKUP($E180,[3]TVA!$G$5:$K$59,5,FALSE)</f>
        <v>0</v>
      </c>
      <c r="J180">
        <f t="shared" si="2"/>
        <v>193</v>
      </c>
      <c r="K180">
        <v>1</v>
      </c>
      <c r="L180" t="s">
        <v>9640</v>
      </c>
      <c r="M180">
        <v>26</v>
      </c>
      <c r="Q180" t="str">
        <f>IFERROR(VLOOKUP(M180,IO_percentage3!$P$2:$Q$36,2,FALSE),"")</f>
        <v>services d'hebergement et rest</v>
      </c>
      <c r="R180" t="str">
        <f>IFERROR(VLOOKUP(N180,IO_percentage3!$P$2:$Q$36,2,FALSE),"")</f>
        <v/>
      </c>
      <c r="S180" t="str">
        <f>IFERROR(VLOOKUP(O180,IO_percentage3!$P$2:$Q$36,2,FALSE),"")</f>
        <v/>
      </c>
      <c r="T180" t="str">
        <f>IFERROR(VLOOKUP(P180,IO_percentage3!$P$2:$Q$36,2,FALSE),"")</f>
        <v/>
      </c>
    </row>
    <row r="181">
      <c r="A181">
        <v>321</v>
      </c>
      <c r="B181" t="s">
        <v>9405</v>
      </c>
      <c r="C181">
        <v>1213</v>
      </c>
      <c r="D181">
        <v>0</v>
      </c>
      <c r="E181">
        <v>50</v>
      </c>
      <c r="F181">
        <f>VLOOKUP($E181,[3]TVA!$G$5:$K$59,3,FALSE)</f>
        <v>0.18</v>
      </c>
      <c r="G181">
        <f>VLOOKUP($E181,[3]TVA!$G$5:$K$59,4,FALSE)</f>
        <v>1</v>
      </c>
      <c r="H181">
        <f>VLOOKUP($E181,[3]TVA!$G$5:$K$59,5,FALSE)</f>
        <v>0</v>
      </c>
      <c r="J181">
        <f t="shared" si="2"/>
        <v>194</v>
      </c>
      <c r="K181">
        <v>1</v>
      </c>
      <c r="L181" t="s">
        <v>9641</v>
      </c>
      <c r="M181">
        <v>26</v>
      </c>
      <c r="Q181" t="str">
        <f>IFERROR(VLOOKUP(M181,IO_percentage3!$P$2:$Q$36,2,FALSE),"")</f>
        <v>services d'hebergement et rest</v>
      </c>
      <c r="R181" t="str">
        <f>IFERROR(VLOOKUP(N181,IO_percentage3!$P$2:$Q$36,2,FALSE),"")</f>
        <v/>
      </c>
      <c r="S181" t="str">
        <f>IFERROR(VLOOKUP(O181,IO_percentage3!$P$2:$Q$36,2,FALSE),"")</f>
        <v/>
      </c>
      <c r="T181" t="str">
        <f>IFERROR(VLOOKUP(P181,IO_percentage3!$P$2:$Q$36,2,FALSE),"")</f>
        <v/>
      </c>
    </row>
    <row r="182">
      <c r="A182">
        <v>322</v>
      </c>
      <c r="B182" t="s">
        <v>9406</v>
      </c>
      <c r="C182">
        <v>1213</v>
      </c>
      <c r="D182">
        <v>0</v>
      </c>
      <c r="E182">
        <v>50</v>
      </c>
      <c r="F182">
        <f>VLOOKUP($E182,[3]TVA!$G$5:$K$59,3,FALSE)</f>
        <v>0.18</v>
      </c>
      <c r="G182">
        <f>VLOOKUP($E182,[3]TVA!$G$5:$K$59,4,FALSE)</f>
        <v>1</v>
      </c>
      <c r="H182">
        <f>VLOOKUP($E182,[3]TVA!$G$5:$K$59,5,FALSE)</f>
        <v>0</v>
      </c>
      <c r="J182">
        <f t="shared" si="2"/>
        <v>195</v>
      </c>
      <c r="K182">
        <v>1</v>
      </c>
      <c r="L182" t="s">
        <v>9642</v>
      </c>
      <c r="M182">
        <v>26</v>
      </c>
      <c r="Q182" t="str">
        <f>IFERROR(VLOOKUP(M182,IO_percentage3!$P$2:$Q$36,2,FALSE),"")</f>
        <v>services d'hebergement et rest</v>
      </c>
      <c r="R182" t="str">
        <f>IFERROR(VLOOKUP(N182,IO_percentage3!$P$2:$Q$36,2,FALSE),"")</f>
        <v/>
      </c>
      <c r="S182" t="str">
        <f>IFERROR(VLOOKUP(O182,IO_percentage3!$P$2:$Q$36,2,FALSE),"")</f>
        <v/>
      </c>
      <c r="T182" t="str">
        <f>IFERROR(VLOOKUP(P182,IO_percentage3!$P$2:$Q$36,2,FALSE),"")</f>
        <v/>
      </c>
    </row>
    <row r="183">
      <c r="A183">
        <v>331</v>
      </c>
      <c r="B183" t="s">
        <v>9407</v>
      </c>
      <c r="C183">
        <v>411</v>
      </c>
      <c r="D183">
        <v>-1.3504</v>
      </c>
      <c r="E183">
        <v>25</v>
      </c>
      <c r="F183">
        <f>VLOOKUP($E183,[3]TVA!$G$5:$K$59,3,FALSE)</f>
        <v>0</v>
      </c>
      <c r="G183">
        <f>VLOOKUP($E183,[3]TVA!$G$5:$K$59,4,FALSE)</f>
        <v>1</v>
      </c>
      <c r="H183">
        <f>VLOOKUP($E183,[3]TVA!$G$5:$K$59,5,FALSE)</f>
        <v>1</v>
      </c>
      <c r="J183">
        <f t="shared" si="2"/>
        <v>196</v>
      </c>
      <c r="K183">
        <v>1</v>
      </c>
      <c r="L183" t="s">
        <v>9643</v>
      </c>
      <c r="M183">
        <v>26</v>
      </c>
      <c r="Q183" t="str">
        <f>IFERROR(VLOOKUP(M183,IO_percentage3!$P$2:$Q$36,2,FALSE),"")</f>
        <v>services d'hebergement et rest</v>
      </c>
      <c r="R183" t="str">
        <f>IFERROR(VLOOKUP(N183,IO_percentage3!$P$2:$Q$36,2,FALSE),"")</f>
        <v/>
      </c>
      <c r="S183" t="str">
        <f>IFERROR(VLOOKUP(O183,IO_percentage3!$P$2:$Q$36,2,FALSE),"")</f>
        <v/>
      </c>
      <c r="T183" t="str">
        <f>IFERROR(VLOOKUP(P183,IO_percentage3!$P$2:$Q$36,2,FALSE),"")</f>
        <v/>
      </c>
    </row>
    <row r="184">
      <c r="A184">
        <v>332</v>
      </c>
      <c r="B184" t="s">
        <v>9408</v>
      </c>
      <c r="C184">
        <v>441</v>
      </c>
      <c r="D184">
        <v>-1.3504</v>
      </c>
      <c r="E184">
        <v>27</v>
      </c>
      <c r="F184">
        <f>VLOOKUP($E184,[3]TVA!$G$5:$K$59,3,FALSE)</f>
        <v>0.18</v>
      </c>
      <c r="G184">
        <f>VLOOKUP($E184,[3]TVA!$G$5:$K$59,4,FALSE)</f>
        <v>1</v>
      </c>
      <c r="H184">
        <f>VLOOKUP($E184,[3]TVA!$G$5:$K$59,5,FALSE)</f>
        <v>0</v>
      </c>
      <c r="J184">
        <f t="shared" si="2"/>
        <v>197</v>
      </c>
      <c r="K184">
        <v>1</v>
      </c>
      <c r="L184" t="s">
        <v>9644</v>
      </c>
      <c r="M184">
        <v>26</v>
      </c>
      <c r="Q184" t="str">
        <f>IFERROR(VLOOKUP(M184,IO_percentage3!$P$2:$Q$36,2,FALSE),"")</f>
        <v>services d'hebergement et rest</v>
      </c>
      <c r="R184" t="str">
        <f>IFERROR(VLOOKUP(N184,IO_percentage3!$P$2:$Q$36,2,FALSE),"")</f>
        <v/>
      </c>
      <c r="S184" t="str">
        <f>IFERROR(VLOOKUP(O184,IO_percentage3!$P$2:$Q$36,2,FALSE),"")</f>
        <v/>
      </c>
      <c r="T184" t="str">
        <f>IFERROR(VLOOKUP(P184,IO_percentage3!$P$2:$Q$36,2,FALSE),"")</f>
        <v/>
      </c>
    </row>
    <row r="185">
      <c r="A185">
        <v>333</v>
      </c>
      <c r="B185" t="s">
        <v>9409</v>
      </c>
      <c r="C185">
        <v>441</v>
      </c>
      <c r="D185">
        <v>0</v>
      </c>
      <c r="E185">
        <v>27</v>
      </c>
      <c r="F185">
        <f>VLOOKUP($E185,[3]TVA!$G$5:$K$59,3,FALSE)</f>
        <v>0.18</v>
      </c>
      <c r="G185">
        <f>VLOOKUP($E185,[3]TVA!$G$5:$K$59,4,FALSE)</f>
        <v>1</v>
      </c>
      <c r="H185">
        <f>VLOOKUP($E185,[3]TVA!$G$5:$K$59,5,FALSE)</f>
        <v>0</v>
      </c>
      <c r="J185">
        <f t="shared" si="2"/>
        <v>201</v>
      </c>
      <c r="K185">
        <v>4</v>
      </c>
      <c r="L185" t="s">
        <v>9368</v>
      </c>
      <c r="M185">
        <f>VLOOKUP(L185,IO_percentage3!$G$2:$K$339,2,FALSE)</f>
        <v>14</v>
      </c>
      <c r="N185">
        <f>VLOOKUP(L185,IO_percentage3!$G$2:$K$339,3,FALSE)</f>
        <v>21</v>
      </c>
      <c r="O185" t="str">
        <f>VLOOKUP(L185,IO_percentage3!$G$2:$K$339,4,FALSE)</f>
        <v/>
      </c>
      <c r="P185" t="str">
        <f>VLOOKUP(L185,IO_percentage3!$G$2:$K$339,5,FALSE)</f>
        <v/>
      </c>
      <c r="Q185" t="str">
        <f>IFERROR(VLOOKUP(M185,IO_percentage3!$P$2:$Q$36,2,FALSE),"")</f>
        <v>fabrication de produits chimiq</v>
      </c>
      <c r="R185" t="str">
        <f>IFERROR(VLOOKUP(N185,IO_percentage3!$P$2:$Q$36,2,FALSE),"")</f>
        <v>fabrication de produits divers</v>
      </c>
      <c r="S185" t="str">
        <f>IFERROR(VLOOKUP(O185,IO_percentage3!$P$2:$Q$36,2,FALSE),"")</f>
        <v/>
      </c>
      <c r="T185" t="str">
        <f>IFERROR(VLOOKUP(P185,IO_percentage3!$P$2:$Q$36,2,FALSE),"")</f>
        <v/>
      </c>
    </row>
    <row r="186">
      <c r="A186">
        <v>334</v>
      </c>
      <c r="B186" t="s">
        <v>9410</v>
      </c>
      <c r="C186">
        <v>451</v>
      </c>
      <c r="D186">
        <v>-0.32800000000000001</v>
      </c>
      <c r="E186">
        <v>28</v>
      </c>
      <c r="F186">
        <f>VLOOKUP($E186,[3]TVA!$G$5:$K$59,3,FALSE)</f>
        <v>0.18</v>
      </c>
      <c r="G186">
        <f>VLOOKUP($E186,[3]TVA!$G$5:$K$59,4,FALSE)</f>
        <v>1</v>
      </c>
      <c r="H186">
        <f>VLOOKUP($E186,[3]TVA!$G$5:$K$59,5,FALSE)</f>
        <v>0</v>
      </c>
      <c r="J186">
        <f t="shared" si="2"/>
        <v>202</v>
      </c>
      <c r="K186">
        <v>1</v>
      </c>
      <c r="L186" t="s">
        <v>9369</v>
      </c>
      <c r="M186">
        <f>VLOOKUP(L186,IO_percentage3!$G$2:$K$339,2,FALSE)</f>
        <v>6</v>
      </c>
      <c r="N186" t="str">
        <f>VLOOKUP(L186,IO_percentage3!$G$2:$K$339,3,FALSE)</f>
        <v/>
      </c>
      <c r="O186" t="str">
        <f>VLOOKUP(L186,IO_percentage3!$G$2:$K$339,4,FALSE)</f>
        <v/>
      </c>
      <c r="P186" t="str">
        <f>VLOOKUP(L186,IO_percentage3!$G$2:$K$339,5,FALSE)</f>
        <v/>
      </c>
      <c r="Q186" t="str">
        <f>IFERROR(VLOOKUP(M186,IO_percentage3!$P$2:$Q$36,2,FALSE),"")</f>
        <v>activites extractives</v>
      </c>
      <c r="R186" t="str">
        <f>IFERROR(VLOOKUP(N186,IO_percentage3!$P$2:$Q$36,2,FALSE),"")</f>
        <v/>
      </c>
      <c r="S186" t="str">
        <f>IFERROR(VLOOKUP(O186,IO_percentage3!$P$2:$Q$36,2,FALSE),"")</f>
        <v/>
      </c>
      <c r="T186" t="str">
        <f>IFERROR(VLOOKUP(P186,IO_percentage3!$P$2:$Q$36,2,FALSE),"")</f>
        <v/>
      </c>
    </row>
    <row r="187">
      <c r="A187">
        <v>335</v>
      </c>
      <c r="B187" t="s">
        <v>9411</v>
      </c>
      <c r="C187">
        <v>830</v>
      </c>
      <c r="D187">
        <v>0</v>
      </c>
      <c r="E187">
        <v>41</v>
      </c>
      <c r="F187">
        <f>VLOOKUP($E187,[3]TVA!$G$5:$K$59,3,FALSE)</f>
        <v>0.18</v>
      </c>
      <c r="G187">
        <f>VLOOKUP($E187,[3]TVA!$G$5:$K$59,4,FALSE)</f>
        <v>1</v>
      </c>
      <c r="H187">
        <f>VLOOKUP($E187,[3]TVA!$G$5:$K$59,5,FALSE)</f>
        <v>0</v>
      </c>
      <c r="J187">
        <f t="shared" si="2"/>
        <v>203</v>
      </c>
      <c r="K187">
        <v>1</v>
      </c>
      <c r="L187" t="s">
        <v>9370</v>
      </c>
      <c r="M187">
        <f>VLOOKUP(L187,IO_percentage3!$G$2:$K$339,2,FALSE)</f>
        <v>6</v>
      </c>
      <c r="N187" t="str">
        <f>VLOOKUP(L187,IO_percentage3!$G$2:$K$339,3,FALSE)</f>
        <v/>
      </c>
      <c r="O187" t="str">
        <f>VLOOKUP(L187,IO_percentage3!$G$2:$K$339,4,FALSE)</f>
        <v/>
      </c>
      <c r="P187" t="str">
        <f>VLOOKUP(L187,IO_percentage3!$G$2:$K$339,5,FALSE)</f>
        <v/>
      </c>
      <c r="Q187" t="str">
        <f>IFERROR(VLOOKUP(M187,IO_percentage3!$P$2:$Q$36,2,FALSE),"")</f>
        <v>activites extractives</v>
      </c>
      <c r="R187" t="str">
        <f>IFERROR(VLOOKUP(N187,IO_percentage3!$P$2:$Q$36,2,FALSE),"")</f>
        <v/>
      </c>
      <c r="S187" t="str">
        <f>IFERROR(VLOOKUP(O187,IO_percentage3!$P$2:$Q$36,2,FALSE),"")</f>
        <v/>
      </c>
      <c r="T187" t="str">
        <f>IFERROR(VLOOKUP(P187,IO_percentage3!$P$2:$Q$36,2,FALSE),"")</f>
        <v/>
      </c>
    </row>
    <row r="188">
      <c r="A188">
        <v>336</v>
      </c>
      <c r="B188" t="s">
        <v>9412</v>
      </c>
      <c r="C188">
        <v>830</v>
      </c>
      <c r="D188">
        <v>0</v>
      </c>
      <c r="E188">
        <v>41</v>
      </c>
      <c r="F188">
        <f>VLOOKUP($E188,[3]TVA!$G$5:$K$59,3,FALSE)</f>
        <v>0.18</v>
      </c>
      <c r="G188">
        <f>VLOOKUP($E188,[3]TVA!$G$5:$K$59,4,FALSE)</f>
        <v>1</v>
      </c>
      <c r="H188">
        <f>VLOOKUP($E188,[3]TVA!$G$5:$K$59,5,FALSE)</f>
        <v>0</v>
      </c>
      <c r="J188">
        <f t="shared" si="2"/>
        <v>204</v>
      </c>
      <c r="K188">
        <v>1</v>
      </c>
      <c r="L188" t="s">
        <v>9371</v>
      </c>
      <c r="M188">
        <f>VLOOKUP(L188,IO_percentage3!$G$2:$K$339,2,FALSE)</f>
        <v>4</v>
      </c>
      <c r="N188" t="str">
        <f>VLOOKUP(L188,IO_percentage3!$G$2:$K$339,3,FALSE)</f>
        <v/>
      </c>
      <c r="O188" t="str">
        <f>VLOOKUP(L188,IO_percentage3!$G$2:$K$339,4,FALSE)</f>
        <v/>
      </c>
      <c r="P188" t="str">
        <f>VLOOKUP(L188,IO_percentage3!$G$2:$K$339,5,FALSE)</f>
        <v/>
      </c>
      <c r="Q188" t="str">
        <f>IFERROR(VLOOKUP(M188,IO_percentage3!$P$2:$Q$36,2,FALSE),"")</f>
        <v>sylviculture, exploitation for</v>
      </c>
      <c r="R188" t="str">
        <f>IFERROR(VLOOKUP(N188,IO_percentage3!$P$2:$Q$36,2,FALSE),"")</f>
        <v/>
      </c>
      <c r="S188" t="str">
        <f>IFERROR(VLOOKUP(O188,IO_percentage3!$P$2:$Q$36,2,FALSE),"")</f>
        <v/>
      </c>
      <c r="T188" t="str">
        <f>IFERROR(VLOOKUP(P188,IO_percentage3!$P$2:$Q$36,2,FALSE),"")</f>
        <v/>
      </c>
    </row>
    <row r="189">
      <c r="A189">
        <v>337</v>
      </c>
      <c r="B189" t="s">
        <v>9413</v>
      </c>
      <c r="C189">
        <v>942</v>
      </c>
      <c r="D189">
        <v>0</v>
      </c>
      <c r="E189">
        <v>43</v>
      </c>
      <c r="F189">
        <f>VLOOKUP($E189,[3]TVA!$G$5:$K$59,3,FALSE)</f>
        <v>0.18</v>
      </c>
      <c r="G189">
        <f>VLOOKUP($E189,[3]TVA!$G$5:$K$59,4,FALSE)</f>
        <v>1</v>
      </c>
      <c r="H189">
        <f>VLOOKUP($E189,[3]TVA!$G$5:$K$59,5,FALSE)</f>
        <v>0</v>
      </c>
      <c r="J189">
        <f t="shared" si="2"/>
        <v>205</v>
      </c>
      <c r="K189">
        <v>1</v>
      </c>
      <c r="L189" t="s">
        <v>9372</v>
      </c>
      <c r="M189">
        <f>VLOOKUP(L189,IO_percentage3!$G$2:$K$339,2,FALSE)</f>
        <v>4</v>
      </c>
      <c r="N189" t="str">
        <f>VLOOKUP(L189,IO_percentage3!$G$2:$K$339,3,FALSE)</f>
        <v/>
      </c>
      <c r="O189" t="str">
        <f>VLOOKUP(L189,IO_percentage3!$G$2:$K$339,4,FALSE)</f>
        <v/>
      </c>
      <c r="P189" t="str">
        <f>VLOOKUP(L189,IO_percentage3!$G$2:$K$339,5,FALSE)</f>
        <v/>
      </c>
      <c r="Q189" t="str">
        <f>IFERROR(VLOOKUP(M189,IO_percentage3!$P$2:$Q$36,2,FALSE),"")</f>
        <v>sylviculture, exploitation for</v>
      </c>
      <c r="R189" t="str">
        <f>IFERROR(VLOOKUP(N189,IO_percentage3!$P$2:$Q$36,2,FALSE),"")</f>
        <v/>
      </c>
      <c r="S189" t="str">
        <f>IFERROR(VLOOKUP(O189,IO_percentage3!$P$2:$Q$36,2,FALSE),"")</f>
        <v/>
      </c>
      <c r="T189" t="str">
        <f>IFERROR(VLOOKUP(P189,IO_percentage3!$P$2:$Q$36,2,FALSE),"")</f>
        <v/>
      </c>
    </row>
    <row r="190">
      <c r="A190">
        <v>338</v>
      </c>
      <c r="B190" t="s">
        <v>9414</v>
      </c>
      <c r="C190">
        <v>830</v>
      </c>
      <c r="D190">
        <v>0</v>
      </c>
      <c r="E190">
        <v>41</v>
      </c>
      <c r="F190">
        <f>VLOOKUP($E190,[3]TVA!$G$5:$K$59,3,FALSE)</f>
        <v>0.18</v>
      </c>
      <c r="G190">
        <f>VLOOKUP($E190,[3]TVA!$G$5:$K$59,4,FALSE)</f>
        <v>1</v>
      </c>
      <c r="H190">
        <f>VLOOKUP($E190,[3]TVA!$G$5:$K$59,5,FALSE)</f>
        <v>0</v>
      </c>
      <c r="J190">
        <f t="shared" si="2"/>
        <v>206</v>
      </c>
      <c r="K190">
        <v>1</v>
      </c>
      <c r="L190" t="s">
        <v>9373</v>
      </c>
      <c r="M190">
        <f>VLOOKUP(L190,IO_percentage3!$G$2:$K$339,2,FALSE)</f>
        <v>14</v>
      </c>
      <c r="N190">
        <f>VLOOKUP(L190,IO_percentage3!$G$2:$K$339,3,FALSE)</f>
        <v>21</v>
      </c>
      <c r="O190" t="str">
        <f>VLOOKUP(L190,IO_percentage3!$G$2:$K$339,4,FALSE)</f>
        <v/>
      </c>
      <c r="P190" t="str">
        <f>VLOOKUP(L190,IO_percentage3!$G$2:$K$339,5,FALSE)</f>
        <v/>
      </c>
      <c r="Q190" t="str">
        <f>IFERROR(VLOOKUP(M190,IO_percentage3!$P$2:$Q$36,2,FALSE),"")</f>
        <v>fabrication de produits chimiq</v>
      </c>
      <c r="R190" t="str">
        <f>IFERROR(VLOOKUP(N190,IO_percentage3!$P$2:$Q$36,2,FALSE),"")</f>
        <v>fabrication de produits divers</v>
      </c>
      <c r="S190" t="str">
        <f>IFERROR(VLOOKUP(O190,IO_percentage3!$P$2:$Q$36,2,FALSE),"")</f>
        <v/>
      </c>
      <c r="T190" t="str">
        <f>IFERROR(VLOOKUP(P190,IO_percentage3!$P$2:$Q$36,2,FALSE),"")</f>
        <v/>
      </c>
    </row>
    <row r="191">
      <c r="A191">
        <v>401</v>
      </c>
      <c r="B191" t="s">
        <v>9415</v>
      </c>
      <c r="C191">
        <v>322</v>
      </c>
      <c r="D191">
        <v>0</v>
      </c>
      <c r="E191">
        <v>24</v>
      </c>
      <c r="F191">
        <f>VLOOKUP($E191,[3]TVA!$G$5:$K$59,3,FALSE)</f>
        <v>0.18</v>
      </c>
      <c r="G191">
        <f>VLOOKUP($E191,[3]TVA!$G$5:$K$59,4,FALSE)</f>
        <v>1</v>
      </c>
      <c r="H191">
        <f>VLOOKUP($E191,[3]TVA!$G$5:$K$59,5,FALSE)</f>
        <v>0</v>
      </c>
      <c r="J191">
        <f t="shared" si="2"/>
        <v>207</v>
      </c>
      <c r="K191">
        <v>1</v>
      </c>
      <c r="L191" t="s">
        <v>9374</v>
      </c>
      <c r="M191">
        <f>VLOOKUP(L191,IO_percentage3!$G$2:$K$339,2,FALSE)</f>
        <v>11</v>
      </c>
      <c r="N191">
        <f>VLOOKUP(L191,IO_percentage3!$G$2:$K$339,3,FALSE)</f>
        <v>21</v>
      </c>
      <c r="O191" t="str">
        <f>VLOOKUP(L191,IO_percentage3!$G$2:$K$339,4,FALSE)</f>
        <v/>
      </c>
      <c r="P191" t="str">
        <f>VLOOKUP(L191,IO_percentage3!$G$2:$K$339,5,FALSE)</f>
        <v/>
      </c>
      <c r="Q191" t="str">
        <f>IFERROR(VLOOKUP(M191,IO_percentage3!$P$2:$Q$36,2,FALSE),"")</f>
        <v>travail du bois et fabrication</v>
      </c>
      <c r="R191" t="str">
        <f>IFERROR(VLOOKUP(N191,IO_percentage3!$P$2:$Q$36,2,FALSE),"")</f>
        <v>fabrication de produits divers</v>
      </c>
      <c r="S191" t="str">
        <f>IFERROR(VLOOKUP(O191,IO_percentage3!$P$2:$Q$36,2,FALSE),"")</f>
        <v/>
      </c>
      <c r="T191" t="str">
        <f>IFERROR(VLOOKUP(P191,IO_percentage3!$P$2:$Q$36,2,FALSE),"")</f>
        <v/>
      </c>
    </row>
    <row r="192">
      <c r="A192">
        <v>402</v>
      </c>
      <c r="B192" t="s">
        <v>9416</v>
      </c>
      <c r="C192">
        <v>561</v>
      </c>
      <c r="D192">
        <v>0</v>
      </c>
      <c r="E192">
        <v>32</v>
      </c>
      <c r="F192">
        <f>VLOOKUP($E192,[3]TVA!$G$5:$K$59,3,FALSE)</f>
        <v>0.18</v>
      </c>
      <c r="G192">
        <f>VLOOKUP($E192,[3]TVA!$G$5:$K$59,4,FALSE)</f>
        <v>1</v>
      </c>
      <c r="H192">
        <f>VLOOKUP($E192,[3]TVA!$G$5:$K$59,5,FALSE)</f>
        <v>0</v>
      </c>
      <c r="J192">
        <f t="shared" si="2"/>
        <v>208</v>
      </c>
      <c r="K192">
        <v>1</v>
      </c>
      <c r="L192" t="s">
        <v>9375</v>
      </c>
      <c r="M192">
        <f>VLOOKUP(L192,IO_percentage3!$G$2:$K$339,2,FALSE)</f>
        <v>13</v>
      </c>
      <c r="N192" t="str">
        <f>VLOOKUP(L192,IO_percentage3!$G$2:$K$339,3,FALSE)</f>
        <v/>
      </c>
      <c r="O192" t="str">
        <f>VLOOKUP(L192,IO_percentage3!$G$2:$K$339,4,FALSE)</f>
        <v/>
      </c>
      <c r="P192" t="str">
        <f>VLOOKUP(L192,IO_percentage3!$G$2:$K$339,5,FALSE)</f>
        <v/>
      </c>
      <c r="Q192" t="str">
        <f>IFERROR(VLOOKUP(M192,IO_percentage3!$P$2:$Q$36,2,FALSE),"")</f>
        <v>raffinage petrole, cokefaction</v>
      </c>
      <c r="R192" t="str">
        <f>IFERROR(VLOOKUP(N192,IO_percentage3!$P$2:$Q$36,2,FALSE),"")</f>
        <v/>
      </c>
      <c r="S192" t="str">
        <f>IFERROR(VLOOKUP(O192,IO_percentage3!$P$2:$Q$36,2,FALSE),"")</f>
        <v/>
      </c>
      <c r="T192" t="str">
        <f>IFERROR(VLOOKUP(P192,IO_percentage3!$P$2:$Q$36,2,FALSE),"")</f>
        <v/>
      </c>
    </row>
    <row r="193">
      <c r="A193">
        <v>403</v>
      </c>
      <c r="B193" t="s">
        <v>9417</v>
      </c>
      <c r="C193">
        <v>722</v>
      </c>
      <c r="D193">
        <v>0</v>
      </c>
      <c r="E193">
        <v>36</v>
      </c>
      <c r="F193">
        <f>VLOOKUP($E193,[3]TVA!$G$5:$K$59,3,FALSE)</f>
        <v>0.18</v>
      </c>
      <c r="G193">
        <f>VLOOKUP($E193,[3]TVA!$G$5:$K$59,4,FALSE)</f>
        <v>1</v>
      </c>
      <c r="H193">
        <f>VLOOKUP($E193,[3]TVA!$G$5:$K$59,5,FALSE)</f>
        <v>0</v>
      </c>
      <c r="J193">
        <f t="shared" si="2"/>
        <v>209</v>
      </c>
      <c r="K193">
        <v>1</v>
      </c>
      <c r="L193" t="s">
        <v>9376</v>
      </c>
      <c r="M193">
        <f>VLOOKUP(L193,IO_percentage3!$G$2:$K$339,2,FALSE)</f>
        <v>13</v>
      </c>
      <c r="N193" t="str">
        <f>VLOOKUP(L193,IO_percentage3!$G$2:$K$339,3,FALSE)</f>
        <v/>
      </c>
      <c r="O193" t="str">
        <f>VLOOKUP(L193,IO_percentage3!$G$2:$K$339,4,FALSE)</f>
        <v/>
      </c>
      <c r="P193" t="str">
        <f>VLOOKUP(L193,IO_percentage3!$G$2:$K$339,5,FALSE)</f>
        <v/>
      </c>
      <c r="Q193" t="str">
        <f>IFERROR(VLOOKUP(M193,IO_percentage3!$P$2:$Q$36,2,FALSE),"")</f>
        <v>raffinage petrole, cokefaction</v>
      </c>
      <c r="R193" t="str">
        <f>IFERROR(VLOOKUP(N193,IO_percentage3!$P$2:$Q$36,2,FALSE),"")</f>
        <v/>
      </c>
      <c r="S193" t="str">
        <f>IFERROR(VLOOKUP(O193,IO_percentage3!$P$2:$Q$36,2,FALSE),"")</f>
        <v/>
      </c>
      <c r="T193" t="str">
        <f>IFERROR(VLOOKUP(P193,IO_percentage3!$P$2:$Q$36,2,FALSE),"")</f>
        <v/>
      </c>
    </row>
    <row r="194">
      <c r="A194">
        <v>404</v>
      </c>
      <c r="B194" t="s">
        <v>9418</v>
      </c>
      <c r="C194">
        <v>723</v>
      </c>
      <c r="D194">
        <v>0</v>
      </c>
      <c r="E194">
        <v>36</v>
      </c>
      <c r="F194">
        <f>VLOOKUP($E194,[3]TVA!$G$5:$K$59,3,FALSE)</f>
        <v>0.18</v>
      </c>
      <c r="G194">
        <f>VLOOKUP($E194,[3]TVA!$G$5:$K$59,4,FALSE)</f>
        <v>1</v>
      </c>
      <c r="H194">
        <f>VLOOKUP($E194,[3]TVA!$G$5:$K$59,5,FALSE)</f>
        <v>0</v>
      </c>
      <c r="J194">
        <f t="shared" si="2"/>
        <v>210</v>
      </c>
      <c r="K194">
        <v>1</v>
      </c>
      <c r="L194" t="s">
        <v>9377</v>
      </c>
      <c r="M194">
        <f>VLOOKUP(L194,IO_percentage3!$G$2:$K$339,2,FALSE)</f>
        <v>27</v>
      </c>
      <c r="N194" t="str">
        <f>VLOOKUP(L194,IO_percentage3!$G$2:$K$339,3,FALSE)</f>
        <v/>
      </c>
      <c r="O194" t="str">
        <f>VLOOKUP(L194,IO_percentage3!$G$2:$K$339,4,FALSE)</f>
        <v/>
      </c>
      <c r="P194" t="str">
        <f>VLOOKUP(L194,IO_percentage3!$G$2:$K$339,5,FALSE)</f>
        <v/>
      </c>
      <c r="Q194" t="str">
        <f>IFERROR(VLOOKUP(M194,IO_percentage3!$P$2:$Q$36,2,FALSE),"")</f>
        <v>transports</v>
      </c>
      <c r="R194" t="str">
        <f>IFERROR(VLOOKUP(N194,IO_percentage3!$P$2:$Q$36,2,FALSE),"")</f>
        <v/>
      </c>
      <c r="S194" t="str">
        <f>IFERROR(VLOOKUP(O194,IO_percentage3!$P$2:$Q$36,2,FALSE),"")</f>
        <v/>
      </c>
      <c r="T194" t="str">
        <f>IFERROR(VLOOKUP(P194,IO_percentage3!$P$2:$Q$36,2,FALSE),"")</f>
        <v/>
      </c>
    </row>
    <row r="195">
      <c r="A195">
        <v>405</v>
      </c>
      <c r="B195" t="s">
        <v>9419</v>
      </c>
      <c r="C195">
        <v>732</v>
      </c>
      <c r="D195">
        <v>0</v>
      </c>
      <c r="E195">
        <v>39</v>
      </c>
      <c r="F195">
        <f>VLOOKUP($E195,[3]TVA!$G$5:$K$59,3,FALSE)</f>
        <v>0.18</v>
      </c>
      <c r="G195">
        <f>VLOOKUP($E195,[3]TVA!$G$5:$K$59,4,FALSE)</f>
        <v>1</v>
      </c>
      <c r="H195">
        <f>VLOOKUP($E195,[3]TVA!$G$5:$K$59,5,FALSE)</f>
        <v>0</v>
      </c>
      <c r="J195">
        <f t="shared" ref="J195:J258" si="3">J194+K195</f>
        <v>211</v>
      </c>
      <c r="K195">
        <v>1</v>
      </c>
      <c r="L195" t="s">
        <v>9378</v>
      </c>
      <c r="M195">
        <f>VLOOKUP(L195,IO_percentage3!$G$2:$K$339,2,FALSE)</f>
        <v>27</v>
      </c>
      <c r="N195" t="str">
        <f>VLOOKUP(L195,IO_percentage3!$G$2:$K$339,3,FALSE)</f>
        <v/>
      </c>
      <c r="O195" t="str">
        <f>VLOOKUP(L195,IO_percentage3!$G$2:$K$339,4,FALSE)</f>
        <v/>
      </c>
      <c r="P195" t="str">
        <f>VLOOKUP(L195,IO_percentage3!$G$2:$K$339,5,FALSE)</f>
        <v/>
      </c>
      <c r="Q195" t="str">
        <f>IFERROR(VLOOKUP(M195,IO_percentage3!$P$2:$Q$36,2,FALSE),"")</f>
        <v>transports</v>
      </c>
      <c r="R195" t="str">
        <f>IFERROR(VLOOKUP(N195,IO_percentage3!$P$2:$Q$36,2,FALSE),"")</f>
        <v/>
      </c>
      <c r="S195" t="str">
        <f>IFERROR(VLOOKUP(O195,IO_percentage3!$P$2:$Q$36,2,FALSE),"")</f>
        <v/>
      </c>
      <c r="T195" t="str">
        <f>IFERROR(VLOOKUP(P195,IO_percentage3!$P$2:$Q$36,2,FALSE),"")</f>
        <v/>
      </c>
    </row>
    <row r="196">
      <c r="A196">
        <v>406</v>
      </c>
      <c r="B196" t="s">
        <v>9420</v>
      </c>
      <c r="C196">
        <v>732</v>
      </c>
      <c r="D196">
        <v>0</v>
      </c>
      <c r="E196">
        <v>39</v>
      </c>
      <c r="F196">
        <f>VLOOKUP($E196,[3]TVA!$G$5:$K$59,3,FALSE)</f>
        <v>0.18</v>
      </c>
      <c r="G196">
        <f>VLOOKUP($E196,[3]TVA!$G$5:$K$59,4,FALSE)</f>
        <v>1</v>
      </c>
      <c r="H196">
        <f>VLOOKUP($E196,[3]TVA!$G$5:$K$59,5,FALSE)</f>
        <v>0</v>
      </c>
      <c r="J196">
        <f t="shared" si="3"/>
        <v>212</v>
      </c>
      <c r="K196">
        <v>1</v>
      </c>
      <c r="L196" t="s">
        <v>9379</v>
      </c>
      <c r="M196">
        <f>VLOOKUP(L196,IO_percentage3!$G$2:$K$339,2,FALSE)</f>
        <v>27</v>
      </c>
      <c r="N196" t="str">
        <f>VLOOKUP(L196,IO_percentage3!$G$2:$K$339,3,FALSE)</f>
        <v/>
      </c>
      <c r="O196" t="str">
        <f>VLOOKUP(L196,IO_percentage3!$G$2:$K$339,4,FALSE)</f>
        <v/>
      </c>
      <c r="P196" t="str">
        <f>VLOOKUP(L196,IO_percentage3!$G$2:$K$339,5,FALSE)</f>
        <v/>
      </c>
      <c r="Q196" t="str">
        <f>IFERROR(VLOOKUP(M196,IO_percentage3!$P$2:$Q$36,2,FALSE),"")</f>
        <v>transports</v>
      </c>
      <c r="R196" t="str">
        <f>IFERROR(VLOOKUP(N196,IO_percentage3!$P$2:$Q$36,2,FALSE),"")</f>
        <v/>
      </c>
      <c r="S196" t="str">
        <f>IFERROR(VLOOKUP(O196,IO_percentage3!$P$2:$Q$36,2,FALSE),"")</f>
        <v/>
      </c>
      <c r="T196" t="str">
        <f>IFERROR(VLOOKUP(P196,IO_percentage3!$P$2:$Q$36,2,FALSE),"")</f>
        <v/>
      </c>
    </row>
    <row r="197">
      <c r="A197">
        <v>407</v>
      </c>
      <c r="B197" t="s">
        <v>9421</v>
      </c>
      <c r="C197">
        <v>734</v>
      </c>
      <c r="D197">
        <v>0</v>
      </c>
      <c r="E197">
        <v>39</v>
      </c>
      <c r="F197">
        <f>VLOOKUP($E197,[3]TVA!$G$5:$K$59,3,FALSE)</f>
        <v>0.18</v>
      </c>
      <c r="G197">
        <f>VLOOKUP($E197,[3]TVA!$G$5:$K$59,4,FALSE)</f>
        <v>1</v>
      </c>
      <c r="H197">
        <f>VLOOKUP($E197,[3]TVA!$G$5:$K$59,5,FALSE)</f>
        <v>0</v>
      </c>
      <c r="J197">
        <f t="shared" si="3"/>
        <v>213</v>
      </c>
      <c r="K197">
        <v>1</v>
      </c>
      <c r="L197" t="s">
        <v>9380</v>
      </c>
      <c r="M197">
        <f>VLOOKUP(L197,IO_percentage3!$G$2:$K$339,2,FALSE)</f>
        <v>27</v>
      </c>
      <c r="N197" t="str">
        <f>VLOOKUP(L197,IO_percentage3!$G$2:$K$339,3,FALSE)</f>
        <v/>
      </c>
      <c r="O197" t="str">
        <f>VLOOKUP(L197,IO_percentage3!$G$2:$K$339,4,FALSE)</f>
        <v/>
      </c>
      <c r="P197" t="str">
        <f>VLOOKUP(L197,IO_percentage3!$G$2:$K$339,5,FALSE)</f>
        <v/>
      </c>
      <c r="Q197" t="str">
        <f>IFERROR(VLOOKUP(M197,IO_percentage3!$P$2:$Q$36,2,FALSE),"")</f>
        <v>transports</v>
      </c>
      <c r="R197" t="str">
        <f>IFERROR(VLOOKUP(N197,IO_percentage3!$P$2:$Q$36,2,FALSE),"")</f>
        <v/>
      </c>
      <c r="S197" t="str">
        <f>IFERROR(VLOOKUP(O197,IO_percentage3!$P$2:$Q$36,2,FALSE),"")</f>
        <v/>
      </c>
      <c r="T197" t="str">
        <f>IFERROR(VLOOKUP(P197,IO_percentage3!$P$2:$Q$36,2,FALSE),"")</f>
        <v/>
      </c>
    </row>
    <row r="198">
      <c r="A198">
        <v>408</v>
      </c>
      <c r="B198" t="s">
        <v>9422</v>
      </c>
      <c r="C198">
        <v>810</v>
      </c>
      <c r="D198">
        <v>-1.8727</v>
      </c>
      <c r="E198">
        <v>40</v>
      </c>
      <c r="F198">
        <f>VLOOKUP($E198,[3]TVA!$G$5:$K$59,3,FALSE)</f>
        <v>0</v>
      </c>
      <c r="G198">
        <f>VLOOKUP($E198,[3]TVA!$G$5:$K$59,4,FALSE)</f>
        <v>1</v>
      </c>
      <c r="H198">
        <f>VLOOKUP($E198,[3]TVA!$G$5:$K$59,5,FALSE)</f>
        <v>1</v>
      </c>
      <c r="J198">
        <f t="shared" si="3"/>
        <v>214</v>
      </c>
      <c r="K198">
        <v>1</v>
      </c>
      <c r="L198" t="s">
        <v>9381</v>
      </c>
      <c r="M198">
        <f>VLOOKUP(L198,IO_percentage3!$G$2:$K$339,2,FALSE)</f>
        <v>27</v>
      </c>
      <c r="N198" t="str">
        <f>VLOOKUP(L198,IO_percentage3!$G$2:$K$339,3,FALSE)</f>
        <v/>
      </c>
      <c r="O198" t="str">
        <f>VLOOKUP(L198,IO_percentage3!$G$2:$K$339,4,FALSE)</f>
        <v/>
      </c>
      <c r="P198" t="str">
        <f>VLOOKUP(L198,IO_percentage3!$G$2:$K$339,5,FALSE)</f>
        <v/>
      </c>
      <c r="Q198" t="str">
        <f>IFERROR(VLOOKUP(M198,IO_percentage3!$P$2:$Q$36,2,FALSE),"")</f>
        <v>transports</v>
      </c>
      <c r="R198" t="str">
        <f>IFERROR(VLOOKUP(N198,IO_percentage3!$P$2:$Q$36,2,FALSE),"")</f>
        <v/>
      </c>
      <c r="S198" t="str">
        <f>IFERROR(VLOOKUP(O198,IO_percentage3!$P$2:$Q$36,2,FALSE),"")</f>
        <v/>
      </c>
      <c r="T198" t="str">
        <f>IFERROR(VLOOKUP(P198,IO_percentage3!$P$2:$Q$36,2,FALSE),"")</f>
        <v/>
      </c>
    </row>
    <row r="199">
      <c r="A199">
        <v>409</v>
      </c>
      <c r="B199" t="s">
        <v>9423</v>
      </c>
      <c r="C199">
        <v>1270</v>
      </c>
      <c r="D199">
        <v>0</v>
      </c>
      <c r="E199">
        <v>54</v>
      </c>
      <c r="F199" t="e">
        <f>VLOOKUP($E199,[3]TVA!$G$5:$K$59,3,FALSE)</f>
        <v>#N/A</v>
      </c>
      <c r="G199" t="e">
        <f>VLOOKUP($E199,[3]TVA!$G$5:$K$59,4,FALSE)</f>
        <v>#N/A</v>
      </c>
      <c r="H199" t="e">
        <f>VLOOKUP($E199,[3]TVA!$G$5:$K$59,5,FALSE)</f>
        <v>#N/A</v>
      </c>
      <c r="J199">
        <f t="shared" si="3"/>
        <v>215</v>
      </c>
      <c r="K199">
        <v>1</v>
      </c>
      <c r="L199" t="s">
        <v>9382</v>
      </c>
      <c r="M199">
        <f>VLOOKUP(L199,IO_percentage3!$G$2:$K$339,2,FALSE)</f>
        <v>27</v>
      </c>
      <c r="N199" t="str">
        <f>VLOOKUP(L199,IO_percentage3!$G$2:$K$339,3,FALSE)</f>
        <v/>
      </c>
      <c r="O199" t="str">
        <f>VLOOKUP(L199,IO_percentage3!$G$2:$K$339,4,FALSE)</f>
        <v/>
      </c>
      <c r="P199" t="str">
        <f>VLOOKUP(L199,IO_percentage3!$G$2:$K$339,5,FALSE)</f>
        <v/>
      </c>
      <c r="Q199" t="str">
        <f>IFERROR(VLOOKUP(M199,IO_percentage3!$P$2:$Q$36,2,FALSE),"")</f>
        <v>transports</v>
      </c>
      <c r="R199" t="str">
        <f>IFERROR(VLOOKUP(N199,IO_percentage3!$P$2:$Q$36,2,FALSE),"")</f>
        <v/>
      </c>
      <c r="S199" t="str">
        <f>IFERROR(VLOOKUP(O199,IO_percentage3!$P$2:$Q$36,2,FALSE),"")</f>
        <v/>
      </c>
      <c r="T199" t="str">
        <f>IFERROR(VLOOKUP(P199,IO_percentage3!$P$2:$Q$36,2,FALSE),"")</f>
        <v/>
      </c>
    </row>
    <row r="200">
      <c r="A200">
        <v>410</v>
      </c>
      <c r="B200" t="s">
        <v>9424</v>
      </c>
      <c r="C200">
        <v>933</v>
      </c>
      <c r="D200">
        <v>0</v>
      </c>
      <c r="E200">
        <v>43</v>
      </c>
      <c r="F200">
        <f>VLOOKUP($E200,[3]TVA!$G$5:$K$59,3,FALSE)</f>
        <v>0.18</v>
      </c>
      <c r="G200">
        <f>VLOOKUP($E200,[3]TVA!$G$5:$K$59,4,FALSE)</f>
        <v>1</v>
      </c>
      <c r="H200">
        <f>VLOOKUP($E200,[3]TVA!$G$5:$K$59,5,FALSE)</f>
        <v>0</v>
      </c>
      <c r="J200">
        <f t="shared" si="3"/>
        <v>216</v>
      </c>
      <c r="K200">
        <v>1</v>
      </c>
      <c r="L200" t="s">
        <v>9383</v>
      </c>
      <c r="M200">
        <f>VLOOKUP(L200,IO_percentage3!$G$2:$K$339,2,FALSE)</f>
        <v>12</v>
      </c>
      <c r="N200" t="str">
        <f>VLOOKUP(L200,IO_percentage3!$G$2:$K$339,3,FALSE)</f>
        <v/>
      </c>
      <c r="O200" t="str">
        <f>VLOOKUP(L200,IO_percentage3!$G$2:$K$339,4,FALSE)</f>
        <v/>
      </c>
      <c r="P200" t="str">
        <f>VLOOKUP(L200,IO_percentage3!$G$2:$K$339,5,FALSE)</f>
        <v/>
      </c>
      <c r="Q200" t="str">
        <f>IFERROR(VLOOKUP(M200,IO_percentage3!$P$2:$Q$36,2,FALSE),"")</f>
        <v>fabrication de papier, carton,</v>
      </c>
      <c r="R200" t="str">
        <f>IFERROR(VLOOKUP(N200,IO_percentage3!$P$2:$Q$36,2,FALSE),"")</f>
        <v/>
      </c>
      <c r="S200" t="str">
        <f>IFERROR(VLOOKUP(O200,IO_percentage3!$P$2:$Q$36,2,FALSE),"")</f>
        <v/>
      </c>
      <c r="T200" t="str">
        <f>IFERROR(VLOOKUP(P200,IO_percentage3!$P$2:$Q$36,2,FALSE),"")</f>
        <v/>
      </c>
    </row>
    <row r="201">
      <c r="A201">
        <v>411</v>
      </c>
      <c r="B201" t="s">
        <v>9425</v>
      </c>
      <c r="C201">
        <v>935</v>
      </c>
      <c r="D201">
        <v>0</v>
      </c>
      <c r="E201">
        <v>43</v>
      </c>
      <c r="F201">
        <f>VLOOKUP($E201,[3]TVA!$G$5:$K$59,3,FALSE)</f>
        <v>0.18</v>
      </c>
      <c r="G201">
        <f>VLOOKUP($E201,[3]TVA!$G$5:$K$59,4,FALSE)</f>
        <v>1</v>
      </c>
      <c r="H201">
        <f>VLOOKUP($E201,[3]TVA!$G$5:$K$59,5,FALSE)</f>
        <v>0</v>
      </c>
      <c r="J201">
        <f t="shared" si="3"/>
        <v>217</v>
      </c>
      <c r="K201">
        <v>1</v>
      </c>
      <c r="L201" t="s">
        <v>9384</v>
      </c>
      <c r="M201">
        <f>VLOOKUP(L201,IO_percentage3!$G$2:$K$339,2,FALSE)</f>
        <v>7</v>
      </c>
      <c r="N201" t="str">
        <f>VLOOKUP(L201,IO_percentage3!$G$2:$K$339,3,FALSE)</f>
        <v/>
      </c>
      <c r="O201" t="str">
        <f>VLOOKUP(L201,IO_percentage3!$G$2:$K$339,4,FALSE)</f>
        <v/>
      </c>
      <c r="P201" t="str">
        <f>VLOOKUP(L201,IO_percentage3!$G$2:$K$339,5,FALSE)</f>
        <v/>
      </c>
      <c r="Q201" t="str">
        <f>IFERROR(VLOOKUP(M201,IO_percentage3!$P$2:$Q$36,2,FALSE),"")</f>
        <v>fabrication de produits alimen</v>
      </c>
      <c r="R201" t="str">
        <f>IFERROR(VLOOKUP(N201,IO_percentage3!$P$2:$Q$36,2,FALSE),"")</f>
        <v/>
      </c>
      <c r="S201" t="str">
        <f>IFERROR(VLOOKUP(O201,IO_percentage3!$P$2:$Q$36,2,FALSE),"")</f>
        <v/>
      </c>
      <c r="T201" t="str">
        <f>IFERROR(VLOOKUP(P201,IO_percentage3!$P$2:$Q$36,2,FALSE),"")</f>
        <v/>
      </c>
    </row>
    <row r="202">
      <c r="A202">
        <v>412</v>
      </c>
      <c r="B202" t="s">
        <v>9426</v>
      </c>
      <c r="C202">
        <v>941</v>
      </c>
      <c r="D202">
        <v>0</v>
      </c>
      <c r="E202">
        <v>43</v>
      </c>
      <c r="F202">
        <f>VLOOKUP($E202,[3]TVA!$G$5:$K$59,3,FALSE)</f>
        <v>0.18</v>
      </c>
      <c r="G202">
        <f>VLOOKUP($E202,[3]TVA!$G$5:$K$59,4,FALSE)</f>
        <v>1</v>
      </c>
      <c r="H202">
        <f>VLOOKUP($E202,[3]TVA!$G$5:$K$59,5,FALSE)</f>
        <v>0</v>
      </c>
      <c r="J202">
        <f t="shared" si="3"/>
        <v>301</v>
      </c>
      <c r="K202">
        <v>84</v>
      </c>
      <c r="L202" t="s">
        <v>9385</v>
      </c>
      <c r="M202">
        <f>VLOOKUP(L202,IO_percentage3!$G$2:$K$339,2,FALSE)</f>
        <v>7</v>
      </c>
      <c r="N202" t="str">
        <f>VLOOKUP(L202,IO_percentage3!$G$2:$K$339,3,FALSE)</f>
        <v/>
      </c>
      <c r="O202" t="str">
        <f>VLOOKUP(L202,IO_percentage3!$G$2:$K$339,4,FALSE)</f>
        <v/>
      </c>
      <c r="P202" t="str">
        <f>VLOOKUP(L202,IO_percentage3!$G$2:$K$339,5,FALSE)</f>
        <v/>
      </c>
      <c r="Q202" t="str">
        <f>IFERROR(VLOOKUP(M202,IO_percentage3!$P$2:$Q$36,2,FALSE),"")</f>
        <v>fabrication de produits alimen</v>
      </c>
      <c r="R202" t="str">
        <f>IFERROR(VLOOKUP(N202,IO_percentage3!$P$2:$Q$36,2,FALSE),"")</f>
        <v/>
      </c>
      <c r="S202" t="str">
        <f>IFERROR(VLOOKUP(O202,IO_percentage3!$P$2:$Q$36,2,FALSE),"")</f>
        <v/>
      </c>
      <c r="T202" t="str">
        <f>IFERROR(VLOOKUP(P202,IO_percentage3!$P$2:$Q$36,2,FALSE),"")</f>
        <v/>
      </c>
    </row>
    <row r="203">
      <c r="A203">
        <v>413</v>
      </c>
      <c r="B203" t="s">
        <v>9427</v>
      </c>
      <c r="C203">
        <v>942</v>
      </c>
      <c r="D203">
        <v>0</v>
      </c>
      <c r="E203">
        <v>43</v>
      </c>
      <c r="F203">
        <f>VLOOKUP($E203,[3]TVA!$G$5:$K$59,3,FALSE)</f>
        <v>0.18</v>
      </c>
      <c r="G203">
        <f>VLOOKUP($E203,[3]TVA!$G$5:$K$59,4,FALSE)</f>
        <v>1</v>
      </c>
      <c r="H203">
        <f>VLOOKUP($E203,[3]TVA!$G$5:$K$59,5,FALSE)</f>
        <v>0</v>
      </c>
      <c r="J203">
        <f t="shared" si="3"/>
        <v>302</v>
      </c>
      <c r="K203">
        <v>1</v>
      </c>
      <c r="L203" t="s">
        <v>9386</v>
      </c>
      <c r="M203">
        <f>VLOOKUP(L203,IO_percentage3!$G$2:$K$339,2,FALSE)</f>
        <v>7</v>
      </c>
      <c r="N203" t="str">
        <f>VLOOKUP(L203,IO_percentage3!$G$2:$K$339,3,FALSE)</f>
        <v/>
      </c>
      <c r="O203" t="str">
        <f>VLOOKUP(L203,IO_percentage3!$G$2:$K$339,4,FALSE)</f>
        <v/>
      </c>
      <c r="P203" t="str">
        <f>VLOOKUP(L203,IO_percentage3!$G$2:$K$339,5,FALSE)</f>
        <v/>
      </c>
      <c r="Q203" t="str">
        <f>IFERROR(VLOOKUP(M203,IO_percentage3!$P$2:$Q$36,2,FALSE),"")</f>
        <v>fabrication de produits alimen</v>
      </c>
      <c r="R203" t="str">
        <f>IFERROR(VLOOKUP(N203,IO_percentage3!$P$2:$Q$36,2,FALSE),"")</f>
        <v/>
      </c>
      <c r="S203" t="str">
        <f>IFERROR(VLOOKUP(O203,IO_percentage3!$P$2:$Q$36,2,FALSE),"")</f>
        <v/>
      </c>
      <c r="T203" t="str">
        <f>IFERROR(VLOOKUP(P203,IO_percentage3!$P$2:$Q$36,2,FALSE),"")</f>
        <v/>
      </c>
    </row>
    <row r="204">
      <c r="A204">
        <v>414</v>
      </c>
      <c r="B204" t="s">
        <v>9428</v>
      </c>
      <c r="C204">
        <v>942</v>
      </c>
      <c r="D204">
        <v>0</v>
      </c>
      <c r="E204">
        <v>43</v>
      </c>
      <c r="F204">
        <f>VLOOKUP($E204,[3]TVA!$G$5:$K$59,3,FALSE)</f>
        <v>0.18</v>
      </c>
      <c r="G204">
        <f>VLOOKUP($E204,[3]TVA!$G$5:$K$59,4,FALSE)</f>
        <v>1</v>
      </c>
      <c r="H204">
        <f>VLOOKUP($E204,[3]TVA!$G$5:$K$59,5,FALSE)</f>
        <v>0</v>
      </c>
      <c r="J204">
        <f t="shared" si="3"/>
        <v>303</v>
      </c>
      <c r="K204">
        <v>1</v>
      </c>
      <c r="L204" t="s">
        <v>9387</v>
      </c>
      <c r="M204">
        <f>VLOOKUP(L204,IO_percentage3!$G$2:$K$339,2,FALSE)</f>
        <v>22</v>
      </c>
      <c r="N204" t="str">
        <f>VLOOKUP(L204,IO_percentage3!$G$2:$K$339,3,FALSE)</f>
        <v/>
      </c>
      <c r="O204" t="str">
        <f>VLOOKUP(L204,IO_percentage3!$G$2:$K$339,4,FALSE)</f>
        <v/>
      </c>
      <c r="P204" t="str">
        <f>VLOOKUP(L204,IO_percentage3!$G$2:$K$339,5,FALSE)</f>
        <v/>
      </c>
      <c r="Q204" t="str">
        <f>IFERROR(VLOOKUP(M204,IO_percentage3!$P$2:$Q$36,2,FALSE),"")</f>
        <v>electricite, gaz et eau</v>
      </c>
      <c r="R204" t="str">
        <f>IFERROR(VLOOKUP(N204,IO_percentage3!$P$2:$Q$36,2,FALSE),"")</f>
        <v/>
      </c>
      <c r="S204" t="str">
        <f>IFERROR(VLOOKUP(O204,IO_percentage3!$P$2:$Q$36,2,FALSE),"")</f>
        <v/>
      </c>
      <c r="T204" t="str">
        <f>IFERROR(VLOOKUP(P204,IO_percentage3!$P$2:$Q$36,2,FALSE),"")</f>
        <v/>
      </c>
    </row>
    <row r="205">
      <c r="A205">
        <v>415</v>
      </c>
      <c r="B205" t="s">
        <v>9429</v>
      </c>
      <c r="C205">
        <v>1213</v>
      </c>
      <c r="D205">
        <v>0</v>
      </c>
      <c r="E205">
        <v>50</v>
      </c>
      <c r="F205">
        <f>VLOOKUP($E205,[3]TVA!$G$5:$K$59,3,FALSE)</f>
        <v>0.18</v>
      </c>
      <c r="G205">
        <f>VLOOKUP($E205,[3]TVA!$G$5:$K$59,4,FALSE)</f>
        <v>1</v>
      </c>
      <c r="H205">
        <f>VLOOKUP($E205,[3]TVA!$G$5:$K$59,5,FALSE)</f>
        <v>0</v>
      </c>
      <c r="J205">
        <f t="shared" si="3"/>
        <v>304</v>
      </c>
      <c r="K205">
        <v>1</v>
      </c>
      <c r="L205" t="s">
        <v>9388</v>
      </c>
      <c r="M205">
        <f>VLOOKUP(L205,IO_percentage3!$G$2:$K$339,2,FALSE)</f>
        <v>13</v>
      </c>
      <c r="N205" t="str">
        <f>VLOOKUP(L205,IO_percentage3!$G$2:$K$339,3,FALSE)</f>
        <v/>
      </c>
      <c r="O205" t="str">
        <f>VLOOKUP(L205,IO_percentage3!$G$2:$K$339,4,FALSE)</f>
        <v/>
      </c>
      <c r="P205" t="str">
        <f>VLOOKUP(L205,IO_percentage3!$G$2:$K$339,5,FALSE)</f>
        <v/>
      </c>
      <c r="Q205" t="str">
        <f>IFERROR(VLOOKUP(M205,IO_percentage3!$P$2:$Q$36,2,FALSE),"")</f>
        <v>raffinage petrole, cokefaction</v>
      </c>
      <c r="R205" t="str">
        <f>IFERROR(VLOOKUP(N205,IO_percentage3!$P$2:$Q$36,2,FALSE),"")</f>
        <v/>
      </c>
      <c r="S205" t="str">
        <f>IFERROR(VLOOKUP(O205,IO_percentage3!$P$2:$Q$36,2,FALSE),"")</f>
        <v/>
      </c>
      <c r="T205" t="str">
        <f>IFERROR(VLOOKUP(P205,IO_percentage3!$P$2:$Q$36,2,FALSE),"")</f>
        <v/>
      </c>
    </row>
    <row r="206">
      <c r="A206">
        <v>416</v>
      </c>
      <c r="B206" t="s">
        <v>9430</v>
      </c>
      <c r="C206">
        <v>1213</v>
      </c>
      <c r="D206">
        <v>0</v>
      </c>
      <c r="E206">
        <v>50</v>
      </c>
      <c r="F206">
        <f>VLOOKUP($E206,[3]TVA!$G$5:$K$59,3,FALSE)</f>
        <v>0.18</v>
      </c>
      <c r="G206">
        <f>VLOOKUP($E206,[3]TVA!$G$5:$K$59,4,FALSE)</f>
        <v>1</v>
      </c>
      <c r="H206">
        <f>VLOOKUP($E206,[3]TVA!$G$5:$K$59,5,FALSE)</f>
        <v>0</v>
      </c>
      <c r="J206">
        <f t="shared" si="3"/>
        <v>305</v>
      </c>
      <c r="K206">
        <v>1</v>
      </c>
      <c r="L206" t="s">
        <v>9389</v>
      </c>
      <c r="M206">
        <f>VLOOKUP(L206,IO_percentage3!$G$2:$K$339,2,FALSE)</f>
        <v>21</v>
      </c>
      <c r="N206" t="str">
        <f>VLOOKUP(L206,IO_percentage3!$G$2:$K$339,3,FALSE)</f>
        <v/>
      </c>
      <c r="O206" t="str">
        <f>VLOOKUP(L206,IO_percentage3!$G$2:$K$339,4,FALSE)</f>
        <v/>
      </c>
      <c r="P206" t="str">
        <f>VLOOKUP(L206,IO_percentage3!$G$2:$K$339,5,FALSE)</f>
        <v/>
      </c>
      <c r="Q206" t="str">
        <f>IFERROR(VLOOKUP(M206,IO_percentage3!$P$2:$Q$36,2,FALSE),"")</f>
        <v>fabrication de produits divers</v>
      </c>
      <c r="R206" t="str">
        <f>IFERROR(VLOOKUP(N206,IO_percentage3!$P$2:$Q$36,2,FALSE),"")</f>
        <v/>
      </c>
      <c r="S206" t="str">
        <f>IFERROR(VLOOKUP(O206,IO_percentage3!$P$2:$Q$36,2,FALSE),"")</f>
        <v/>
      </c>
      <c r="T206" t="str">
        <f>IFERROR(VLOOKUP(P206,IO_percentage3!$P$2:$Q$36,2,FALSE),"")</f>
        <v/>
      </c>
    </row>
    <row r="207">
      <c r="A207">
        <v>417</v>
      </c>
      <c r="B207" t="s">
        <v>9431</v>
      </c>
      <c r="C207">
        <v>611</v>
      </c>
      <c r="D207">
        <v>0</v>
      </c>
      <c r="E207">
        <v>34</v>
      </c>
      <c r="F207">
        <f>VLOOKUP($E207,[3]TVA!$G$5:$K$59,3,FALSE)</f>
        <v>0.18</v>
      </c>
      <c r="G207">
        <f>VLOOKUP($E207,[3]TVA!$G$5:$K$59,4,FALSE)</f>
        <v>1</v>
      </c>
      <c r="H207">
        <f>VLOOKUP($E207,[3]TVA!$G$5:$K$59,5,FALSE)</f>
        <v>0</v>
      </c>
      <c r="J207">
        <f t="shared" si="3"/>
        <v>306</v>
      </c>
      <c r="K207">
        <v>1</v>
      </c>
      <c r="L207" t="s">
        <v>9390</v>
      </c>
      <c r="M207">
        <f>VLOOKUP(L207,IO_percentage3!$G$2:$K$339,2,FALSE)</f>
        <v>14</v>
      </c>
      <c r="N207">
        <f>VLOOKUP(L207,IO_percentage3!$G$2:$K$339,3,FALSE)</f>
        <v>21</v>
      </c>
      <c r="O207" t="str">
        <f>VLOOKUP(L207,IO_percentage3!$G$2:$K$339,4,FALSE)</f>
        <v/>
      </c>
      <c r="P207" t="str">
        <f>VLOOKUP(L207,IO_percentage3!$G$2:$K$339,5,FALSE)</f>
        <v/>
      </c>
      <c r="Q207" t="str">
        <f>IFERROR(VLOOKUP(M207,IO_percentage3!$P$2:$Q$36,2,FALSE),"")</f>
        <v>fabrication de produits chimiq</v>
      </c>
      <c r="R207" t="str">
        <f>IFERROR(VLOOKUP(N207,IO_percentage3!$P$2:$Q$36,2,FALSE),"")</f>
        <v>fabrication de produits divers</v>
      </c>
      <c r="S207" t="str">
        <f>IFERROR(VLOOKUP(O207,IO_percentage3!$P$2:$Q$36,2,FALSE),"")</f>
        <v/>
      </c>
      <c r="T207" t="str">
        <f>IFERROR(VLOOKUP(P207,IO_percentage3!$P$2:$Q$36,2,FALSE),"")</f>
        <v/>
      </c>
    </row>
    <row r="208">
      <c r="A208">
        <v>418</v>
      </c>
      <c r="B208" t="s">
        <v>9432</v>
      </c>
      <c r="C208">
        <v>1270</v>
      </c>
      <c r="D208">
        <v>0</v>
      </c>
      <c r="E208">
        <v>54</v>
      </c>
      <c r="F208" t="e">
        <f>VLOOKUP($E208,[3]TVA!$G$5:$K$59,3,FALSE)</f>
        <v>#N/A</v>
      </c>
      <c r="G208" t="e">
        <f>VLOOKUP($E208,[3]TVA!$G$5:$K$59,4,FALSE)</f>
        <v>#N/A</v>
      </c>
      <c r="H208" t="e">
        <f>VLOOKUP($E208,[3]TVA!$G$5:$K$59,5,FALSE)</f>
        <v>#N/A</v>
      </c>
      <c r="J208">
        <f t="shared" si="3"/>
        <v>307</v>
      </c>
      <c r="K208">
        <v>1</v>
      </c>
      <c r="L208" t="s">
        <v>9391</v>
      </c>
      <c r="M208">
        <f>VLOOKUP(L208,IO_percentage3!$G$2:$K$339,2,FALSE)</f>
        <v>14</v>
      </c>
      <c r="N208">
        <f>VLOOKUP(L208,IO_percentage3!$G$2:$K$339,3,FALSE)</f>
        <v>21</v>
      </c>
      <c r="O208" t="str">
        <f>VLOOKUP(L208,IO_percentage3!$G$2:$K$339,4,FALSE)</f>
        <v/>
      </c>
      <c r="P208" t="str">
        <f>VLOOKUP(L208,IO_percentage3!$G$2:$K$339,5,FALSE)</f>
        <v/>
      </c>
      <c r="Q208" t="str">
        <f>IFERROR(VLOOKUP(M208,IO_percentage3!$P$2:$Q$36,2,FALSE),"")</f>
        <v>fabrication de produits chimiq</v>
      </c>
      <c r="R208" t="str">
        <f>IFERROR(VLOOKUP(N208,IO_percentage3!$P$2:$Q$36,2,FALSE),"")</f>
        <v>fabrication de produits divers</v>
      </c>
      <c r="S208" t="str">
        <f>IFERROR(VLOOKUP(O208,IO_percentage3!$P$2:$Q$36,2,FALSE),"")</f>
        <v/>
      </c>
      <c r="T208" t="str">
        <f>IFERROR(VLOOKUP(P208,IO_percentage3!$P$2:$Q$36,2,FALSE),"")</f>
        <v/>
      </c>
    </row>
    <row r="209">
      <c r="A209">
        <v>501</v>
      </c>
      <c r="B209" t="s">
        <v>9433</v>
      </c>
      <c r="C209">
        <v>311</v>
      </c>
      <c r="D209">
        <v>0</v>
      </c>
      <c r="E209">
        <v>24</v>
      </c>
      <c r="F209">
        <f>VLOOKUP($E209,[3]TVA!$G$5:$K$59,3,FALSE)</f>
        <v>0.18</v>
      </c>
      <c r="G209">
        <f>VLOOKUP($E209,[3]TVA!$G$5:$K$59,4,FALSE)</f>
        <v>1</v>
      </c>
      <c r="H209">
        <f>VLOOKUP($E209,[3]TVA!$G$5:$K$59,5,FALSE)</f>
        <v>0</v>
      </c>
      <c r="J209">
        <f t="shared" si="3"/>
        <v>308</v>
      </c>
      <c r="K209">
        <v>1</v>
      </c>
      <c r="L209" t="s">
        <v>9392</v>
      </c>
      <c r="M209">
        <f>VLOOKUP(L209,IO_percentage3!$G$2:$K$339,2,FALSE)</f>
        <v>31</v>
      </c>
      <c r="N209" t="str">
        <f>VLOOKUP(L209,IO_percentage3!$G$2:$K$339,3,FALSE)</f>
        <v/>
      </c>
      <c r="O209" t="str">
        <f>VLOOKUP(L209,IO_percentage3!$G$2:$K$339,4,FALSE)</f>
        <v/>
      </c>
      <c r="P209" t="str">
        <f>VLOOKUP(L209,IO_percentage3!$G$2:$K$339,5,FALSE)</f>
        <v/>
      </c>
      <c r="Q209" t="str">
        <f>IFERROR(VLOOKUP(M209,IO_percentage3!$P$2:$Q$36,2,FALSE),"")</f>
        <v>activites des services aux ent</v>
      </c>
      <c r="R209" t="str">
        <f>IFERROR(VLOOKUP(N209,IO_percentage3!$P$2:$Q$36,2,FALSE),"")</f>
        <v/>
      </c>
      <c r="S209" t="str">
        <f>IFERROR(VLOOKUP(O209,IO_percentage3!$P$2:$Q$36,2,FALSE),"")</f>
        <v/>
      </c>
      <c r="T209" t="str">
        <f>IFERROR(VLOOKUP(P209,IO_percentage3!$P$2:$Q$36,2,FALSE),"")</f>
        <v/>
      </c>
    </row>
    <row r="210">
      <c r="A210">
        <v>502</v>
      </c>
      <c r="B210" t="s">
        <v>9434</v>
      </c>
      <c r="C210">
        <v>312</v>
      </c>
      <c r="D210">
        <v>0</v>
      </c>
      <c r="E210">
        <v>24</v>
      </c>
      <c r="F210">
        <f>VLOOKUP($E210,[3]TVA!$G$5:$K$59,3,FALSE)</f>
        <v>0.18</v>
      </c>
      <c r="G210">
        <f>VLOOKUP($E210,[3]TVA!$G$5:$K$59,4,FALSE)</f>
        <v>1</v>
      </c>
      <c r="H210">
        <f>VLOOKUP($E210,[3]TVA!$G$5:$K$59,5,FALSE)</f>
        <v>0</v>
      </c>
      <c r="J210">
        <f t="shared" si="3"/>
        <v>309</v>
      </c>
      <c r="K210">
        <v>1</v>
      </c>
      <c r="L210" t="s">
        <v>9393</v>
      </c>
      <c r="M210">
        <f>VLOOKUP(L210,IO_percentage3!$G$2:$K$339,2,FALSE)</f>
        <v>31</v>
      </c>
      <c r="N210" t="str">
        <f>VLOOKUP(L210,IO_percentage3!$G$2:$K$339,3,FALSE)</f>
        <v/>
      </c>
      <c r="O210" t="str">
        <f>VLOOKUP(L210,IO_percentage3!$G$2:$K$339,4,FALSE)</f>
        <v/>
      </c>
      <c r="P210" t="str">
        <f>VLOOKUP(L210,IO_percentage3!$G$2:$K$339,5,FALSE)</f>
        <v/>
      </c>
      <c r="Q210" t="str">
        <f>IFERROR(VLOOKUP(M210,IO_percentage3!$P$2:$Q$36,2,FALSE),"")</f>
        <v>activites des services aux ent</v>
      </c>
      <c r="R210" t="str">
        <f>IFERROR(VLOOKUP(N210,IO_percentage3!$P$2:$Q$36,2,FALSE),"")</f>
        <v/>
      </c>
      <c r="S210" t="str">
        <f>IFERROR(VLOOKUP(O210,IO_percentage3!$P$2:$Q$36,2,FALSE),"")</f>
        <v/>
      </c>
      <c r="T210" t="str">
        <f>IFERROR(VLOOKUP(P210,IO_percentage3!$P$2:$Q$36,2,FALSE),"")</f>
        <v/>
      </c>
    </row>
    <row r="211">
      <c r="A211">
        <v>503</v>
      </c>
      <c r="B211" t="s">
        <v>9435</v>
      </c>
      <c r="C211">
        <v>312</v>
      </c>
      <c r="D211">
        <v>0</v>
      </c>
      <c r="E211">
        <v>24</v>
      </c>
      <c r="F211">
        <f>VLOOKUP($E211,[3]TVA!$G$5:$K$59,3,FALSE)</f>
        <v>0.18</v>
      </c>
      <c r="G211">
        <f>VLOOKUP($E211,[3]TVA!$G$5:$K$59,4,FALSE)</f>
        <v>1</v>
      </c>
      <c r="H211">
        <f>VLOOKUP($E211,[3]TVA!$G$5:$K$59,5,FALSE)</f>
        <v>0</v>
      </c>
      <c r="J211">
        <f t="shared" si="3"/>
        <v>310</v>
      </c>
      <c r="K211">
        <v>1</v>
      </c>
      <c r="L211" t="s">
        <v>9394</v>
      </c>
      <c r="M211">
        <f>VLOOKUP(L211,IO_percentage3!$G$2:$K$339,2,FALSE)</f>
        <v>31</v>
      </c>
      <c r="N211" t="str">
        <f>VLOOKUP(L211,IO_percentage3!$G$2:$K$339,3,FALSE)</f>
        <v/>
      </c>
      <c r="O211" t="str">
        <f>VLOOKUP(L211,IO_percentage3!$G$2:$K$339,4,FALSE)</f>
        <v/>
      </c>
      <c r="P211" t="str">
        <f>VLOOKUP(L211,IO_percentage3!$G$2:$K$339,5,FALSE)</f>
        <v/>
      </c>
      <c r="Q211" t="str">
        <f>IFERROR(VLOOKUP(M211,IO_percentage3!$P$2:$Q$36,2,FALSE),"")</f>
        <v>activites des services aux ent</v>
      </c>
      <c r="R211" t="str">
        <f>IFERROR(VLOOKUP(N211,IO_percentage3!$P$2:$Q$36,2,FALSE),"")</f>
        <v/>
      </c>
      <c r="S211" t="str">
        <f>IFERROR(VLOOKUP(O211,IO_percentage3!$P$2:$Q$36,2,FALSE),"")</f>
        <v/>
      </c>
      <c r="T211" t="str">
        <f>IFERROR(VLOOKUP(P211,IO_percentage3!$P$2:$Q$36,2,FALSE),"")</f>
        <v/>
      </c>
    </row>
    <row r="212">
      <c r="A212">
        <v>504</v>
      </c>
      <c r="B212" t="s">
        <v>9436</v>
      </c>
      <c r="C212">
        <v>312</v>
      </c>
      <c r="D212">
        <v>0</v>
      </c>
      <c r="E212">
        <v>24</v>
      </c>
      <c r="F212">
        <f>VLOOKUP($E212,[3]TVA!$G$5:$K$59,3,FALSE)</f>
        <v>0.18</v>
      </c>
      <c r="G212">
        <f>VLOOKUP($E212,[3]TVA!$G$5:$K$59,4,FALSE)</f>
        <v>1</v>
      </c>
      <c r="H212">
        <f>VLOOKUP($E212,[3]TVA!$G$5:$K$59,5,FALSE)</f>
        <v>0</v>
      </c>
      <c r="J212">
        <f t="shared" si="3"/>
        <v>311</v>
      </c>
      <c r="K212">
        <v>1</v>
      </c>
      <c r="L212" t="s">
        <v>9395</v>
      </c>
      <c r="M212">
        <f>VLOOKUP(L212,IO_percentage3!$G$2:$K$339,2,FALSE)</f>
        <v>31</v>
      </c>
      <c r="N212" t="str">
        <f>VLOOKUP(L212,IO_percentage3!$G$2:$K$339,3,FALSE)</f>
        <v/>
      </c>
      <c r="O212" t="str">
        <f>VLOOKUP(L212,IO_percentage3!$G$2:$K$339,4,FALSE)</f>
        <v/>
      </c>
      <c r="P212" t="str">
        <f>VLOOKUP(L212,IO_percentage3!$G$2:$K$339,5,FALSE)</f>
        <v/>
      </c>
      <c r="Q212" t="str">
        <f>IFERROR(VLOOKUP(M212,IO_percentage3!$P$2:$Q$36,2,FALSE),"")</f>
        <v>activites des services aux ent</v>
      </c>
      <c r="R212" t="str">
        <f>IFERROR(VLOOKUP(N212,IO_percentage3!$P$2:$Q$36,2,FALSE),"")</f>
        <v/>
      </c>
      <c r="S212" t="str">
        <f>IFERROR(VLOOKUP(O212,IO_percentage3!$P$2:$Q$36,2,FALSE),"")</f>
        <v/>
      </c>
      <c r="T212" t="str">
        <f>IFERROR(VLOOKUP(P212,IO_percentage3!$P$2:$Q$36,2,FALSE),"")</f>
        <v/>
      </c>
    </row>
    <row r="213">
      <c r="A213">
        <v>505</v>
      </c>
      <c r="B213" t="s">
        <v>9437</v>
      </c>
      <c r="C213">
        <v>312</v>
      </c>
      <c r="D213">
        <v>0</v>
      </c>
      <c r="E213">
        <v>24</v>
      </c>
      <c r="F213">
        <f>VLOOKUP($E213,[3]TVA!$G$5:$K$59,3,FALSE)</f>
        <v>0.18</v>
      </c>
      <c r="G213">
        <f>VLOOKUP($E213,[3]TVA!$G$5:$K$59,4,FALSE)</f>
        <v>1</v>
      </c>
      <c r="H213">
        <f>VLOOKUP($E213,[3]TVA!$G$5:$K$59,5,FALSE)</f>
        <v>0</v>
      </c>
      <c r="J213">
        <f t="shared" si="3"/>
        <v>312</v>
      </c>
      <c r="K213">
        <v>1</v>
      </c>
      <c r="L213" t="s">
        <v>9396</v>
      </c>
      <c r="M213">
        <f>VLOOKUP(L213,IO_percentage3!$G$2:$K$339,2,FALSE)</f>
        <v>31</v>
      </c>
      <c r="N213" t="str">
        <f>VLOOKUP(L213,IO_percentage3!$G$2:$K$339,3,FALSE)</f>
        <v/>
      </c>
      <c r="O213" t="str">
        <f>VLOOKUP(L213,IO_percentage3!$G$2:$K$339,4,FALSE)</f>
        <v/>
      </c>
      <c r="P213" t="str">
        <f>VLOOKUP(L213,IO_percentage3!$G$2:$K$339,5,FALSE)</f>
        <v/>
      </c>
      <c r="Q213" t="str">
        <f>IFERROR(VLOOKUP(M213,IO_percentage3!$P$2:$Q$36,2,FALSE),"")</f>
        <v>activites des services aux ent</v>
      </c>
      <c r="R213" t="str">
        <f>IFERROR(VLOOKUP(N213,IO_percentage3!$P$2:$Q$36,2,FALSE),"")</f>
        <v/>
      </c>
      <c r="S213" t="str">
        <f>IFERROR(VLOOKUP(O213,IO_percentage3!$P$2:$Q$36,2,FALSE),"")</f>
        <v/>
      </c>
      <c r="T213" t="str">
        <f>IFERROR(VLOOKUP(P213,IO_percentage3!$P$2:$Q$36,2,FALSE),"")</f>
        <v/>
      </c>
    </row>
    <row r="214">
      <c r="A214">
        <v>506</v>
      </c>
      <c r="B214" t="s">
        <v>9438</v>
      </c>
      <c r="C214">
        <v>312</v>
      </c>
      <c r="D214">
        <v>0</v>
      </c>
      <c r="E214">
        <v>24</v>
      </c>
      <c r="F214">
        <f>VLOOKUP($E214,[3]TVA!$G$5:$K$59,3,FALSE)</f>
        <v>0.18</v>
      </c>
      <c r="G214">
        <f>VLOOKUP($E214,[3]TVA!$G$5:$K$59,4,FALSE)</f>
        <v>1</v>
      </c>
      <c r="H214">
        <f>VLOOKUP($E214,[3]TVA!$G$5:$K$59,5,FALSE)</f>
        <v>0</v>
      </c>
      <c r="J214">
        <f t="shared" si="3"/>
        <v>313</v>
      </c>
      <c r="K214">
        <v>1</v>
      </c>
      <c r="L214" t="s">
        <v>9397</v>
      </c>
      <c r="M214">
        <f>VLOOKUP(L214,IO_percentage3!$G$2:$K$339,2,FALSE)</f>
        <v>28</v>
      </c>
      <c r="N214" t="str">
        <f>VLOOKUP(L214,IO_percentage3!$G$2:$K$339,3,FALSE)</f>
        <v/>
      </c>
      <c r="O214" t="str">
        <f>VLOOKUP(L214,IO_percentage3!$G$2:$K$339,4,FALSE)</f>
        <v/>
      </c>
      <c r="P214" t="str">
        <f>VLOOKUP(L214,IO_percentage3!$G$2:$K$339,5,FALSE)</f>
        <v/>
      </c>
      <c r="Q214" t="str">
        <f>IFERROR(VLOOKUP(M214,IO_percentage3!$P$2:$Q$36,2,FALSE),"")</f>
        <v>postes et telecommunications</v>
      </c>
      <c r="R214" t="str">
        <f>IFERROR(VLOOKUP(N214,IO_percentage3!$P$2:$Q$36,2,FALSE),"")</f>
        <v/>
      </c>
      <c r="S214" t="str">
        <f>IFERROR(VLOOKUP(O214,IO_percentage3!$P$2:$Q$36,2,FALSE),"")</f>
        <v/>
      </c>
      <c r="T214" t="str">
        <f>IFERROR(VLOOKUP(P214,IO_percentage3!$P$2:$Q$36,2,FALSE),"")</f>
        <v/>
      </c>
    </row>
    <row r="215">
      <c r="A215">
        <v>507</v>
      </c>
      <c r="B215" t="s">
        <v>9439</v>
      </c>
      <c r="C215">
        <v>314</v>
      </c>
      <c r="D215">
        <v>0</v>
      </c>
      <c r="E215">
        <v>24</v>
      </c>
      <c r="F215">
        <f>VLOOKUP($E215,[3]TVA!$G$5:$K$59,3,FALSE)</f>
        <v>0.18</v>
      </c>
      <c r="G215">
        <f>VLOOKUP($E215,[3]TVA!$G$5:$K$59,4,FALSE)</f>
        <v>1</v>
      </c>
      <c r="H215">
        <f>VLOOKUP($E215,[3]TVA!$G$5:$K$59,5,FALSE)</f>
        <v>0</v>
      </c>
      <c r="J215">
        <f t="shared" si="3"/>
        <v>314</v>
      </c>
      <c r="K215">
        <v>1</v>
      </c>
      <c r="L215" t="s">
        <v>9645</v>
      </c>
      <c r="M215">
        <v>12</v>
      </c>
      <c r="N215">
        <v>21</v>
      </c>
      <c r="Q215" t="str">
        <f>IFERROR(VLOOKUP(M215,IO_percentage3!$P$2:$Q$36,2,FALSE),"")</f>
        <v>fabrication de papier, carton,</v>
      </c>
      <c r="R215" t="str">
        <f>IFERROR(VLOOKUP(N215,IO_percentage3!$P$2:$Q$36,2,FALSE),"")</f>
        <v>fabrication de produits divers</v>
      </c>
      <c r="S215" t="str">
        <f>IFERROR(VLOOKUP(O215,IO_percentage3!$P$2:$Q$36,2,FALSE),"")</f>
        <v/>
      </c>
      <c r="T215" t="str">
        <f>IFERROR(VLOOKUP(P215,IO_percentage3!$P$2:$Q$36,2,FALSE),"")</f>
        <v/>
      </c>
    </row>
    <row r="216">
      <c r="A216">
        <v>508</v>
      </c>
      <c r="B216" t="s">
        <v>9440</v>
      </c>
      <c r="C216">
        <v>314</v>
      </c>
      <c r="D216">
        <v>0</v>
      </c>
      <c r="E216">
        <v>24</v>
      </c>
      <c r="F216">
        <f>VLOOKUP($E216,[3]TVA!$G$5:$K$59,3,FALSE)</f>
        <v>0.18</v>
      </c>
      <c r="G216">
        <f>VLOOKUP($E216,[3]TVA!$G$5:$K$59,4,FALSE)</f>
        <v>1</v>
      </c>
      <c r="H216">
        <f>VLOOKUP($E216,[3]TVA!$G$5:$K$59,5,FALSE)</f>
        <v>0</v>
      </c>
      <c r="J216">
        <f t="shared" si="3"/>
        <v>315</v>
      </c>
      <c r="K216">
        <v>1</v>
      </c>
      <c r="L216" t="s">
        <v>9646</v>
      </c>
      <c r="M216">
        <v>12</v>
      </c>
      <c r="N216">
        <v>21</v>
      </c>
      <c r="Q216" t="str">
        <f>IFERROR(VLOOKUP(M216,IO_percentage3!$P$2:$Q$36,2,FALSE),"")</f>
        <v>fabrication de papier, carton,</v>
      </c>
      <c r="R216" t="str">
        <f>IFERROR(VLOOKUP(N216,IO_percentage3!$P$2:$Q$36,2,FALSE),"")</f>
        <v>fabrication de produits divers</v>
      </c>
      <c r="S216" t="str">
        <f>IFERROR(VLOOKUP(O216,IO_percentage3!$P$2:$Q$36,2,FALSE),"")</f>
        <v/>
      </c>
      <c r="T216" t="str">
        <f>IFERROR(VLOOKUP(P216,IO_percentage3!$P$2:$Q$36,2,FALSE),"")</f>
        <v/>
      </c>
    </row>
    <row r="217">
      <c r="A217">
        <v>509</v>
      </c>
      <c r="B217" t="s">
        <v>9441</v>
      </c>
      <c r="C217">
        <v>314</v>
      </c>
      <c r="D217">
        <v>0</v>
      </c>
      <c r="E217">
        <v>24</v>
      </c>
      <c r="F217">
        <f>VLOOKUP($E217,[3]TVA!$G$5:$K$59,3,FALSE)</f>
        <v>0.18</v>
      </c>
      <c r="G217">
        <f>VLOOKUP($E217,[3]TVA!$G$5:$K$59,4,FALSE)</f>
        <v>1</v>
      </c>
      <c r="H217">
        <f>VLOOKUP($E217,[3]TVA!$G$5:$K$59,5,FALSE)</f>
        <v>0</v>
      </c>
      <c r="J217">
        <f t="shared" si="3"/>
        <v>316</v>
      </c>
      <c r="K217">
        <v>1</v>
      </c>
      <c r="L217" t="s">
        <v>9647</v>
      </c>
      <c r="M217">
        <v>31</v>
      </c>
      <c r="Q217" t="str">
        <f>IFERROR(VLOOKUP(M217,IO_percentage3!$P$2:$Q$36,2,FALSE),"")</f>
        <v>activites des services aux ent</v>
      </c>
      <c r="R217" t="str">
        <f>IFERROR(VLOOKUP(N217,IO_percentage3!$P$2:$Q$36,2,FALSE),"")</f>
        <v/>
      </c>
      <c r="S217" t="str">
        <f>IFERROR(VLOOKUP(O217,IO_percentage3!$P$2:$Q$36,2,FALSE),"")</f>
        <v/>
      </c>
      <c r="T217" t="str">
        <f>IFERROR(VLOOKUP(P217,IO_percentage3!$P$2:$Q$36,2,FALSE),"")</f>
        <v/>
      </c>
    </row>
    <row r="218">
      <c r="A218">
        <v>510</v>
      </c>
      <c r="B218" t="s">
        <v>9442</v>
      </c>
      <c r="C218">
        <v>321</v>
      </c>
      <c r="D218">
        <v>0</v>
      </c>
      <c r="E218">
        <v>24</v>
      </c>
      <c r="F218">
        <f>VLOOKUP($E218,[3]TVA!$G$5:$K$59,3,FALSE)</f>
        <v>0.18</v>
      </c>
      <c r="G218">
        <f>VLOOKUP($E218,[3]TVA!$G$5:$K$59,4,FALSE)</f>
        <v>1</v>
      </c>
      <c r="H218">
        <f>VLOOKUP($E218,[3]TVA!$G$5:$K$59,5,FALSE)</f>
        <v>0</v>
      </c>
      <c r="J218">
        <f t="shared" si="3"/>
        <v>317</v>
      </c>
      <c r="K218">
        <v>1</v>
      </c>
      <c r="L218" t="s">
        <v>9401</v>
      </c>
      <c r="M218">
        <f>VLOOKUP(L218,IO_percentage3!$G$2:$K$339,2,FALSE)</f>
        <v>14</v>
      </c>
      <c r="N218">
        <f>VLOOKUP(L218,IO_percentage3!$G$2:$K$339,3,FALSE)</f>
        <v>21</v>
      </c>
      <c r="O218" t="str">
        <f>VLOOKUP(L218,IO_percentage3!$G$2:$K$339,4,FALSE)</f>
        <v/>
      </c>
      <c r="P218" t="str">
        <f>VLOOKUP(L218,IO_percentage3!$G$2:$K$339,5,FALSE)</f>
        <v/>
      </c>
      <c r="Q218" t="str">
        <f>IFERROR(VLOOKUP(M218,IO_percentage3!$P$2:$Q$36,2,FALSE),"")</f>
        <v>fabrication de produits chimiq</v>
      </c>
      <c r="R218" t="str">
        <f>IFERROR(VLOOKUP(N218,IO_percentage3!$P$2:$Q$36,2,FALSE),"")</f>
        <v>fabrication de produits divers</v>
      </c>
      <c r="S218" t="str">
        <f>IFERROR(VLOOKUP(O218,IO_percentage3!$P$2:$Q$36,2,FALSE),"")</f>
        <v/>
      </c>
      <c r="T218" t="str">
        <f>IFERROR(VLOOKUP(P218,IO_percentage3!$P$2:$Q$36,2,FALSE),"")</f>
        <v/>
      </c>
    </row>
    <row r="219">
      <c r="A219">
        <v>511</v>
      </c>
      <c r="B219" t="s">
        <v>9443</v>
      </c>
      <c r="C219">
        <v>321</v>
      </c>
      <c r="D219">
        <v>0</v>
      </c>
      <c r="E219">
        <v>24</v>
      </c>
      <c r="F219">
        <f>VLOOKUP($E219,[3]TVA!$G$5:$K$59,3,FALSE)</f>
        <v>0.18</v>
      </c>
      <c r="G219">
        <f>VLOOKUP($E219,[3]TVA!$G$5:$K$59,4,FALSE)</f>
        <v>1</v>
      </c>
      <c r="H219">
        <f>VLOOKUP($E219,[3]TVA!$G$5:$K$59,5,FALSE)</f>
        <v>0</v>
      </c>
      <c r="J219">
        <f t="shared" si="3"/>
        <v>318</v>
      </c>
      <c r="K219">
        <v>1</v>
      </c>
      <c r="L219" t="s">
        <v>9402</v>
      </c>
      <c r="M219">
        <f>VLOOKUP(L219,IO_percentage3!$G$2:$K$339,2,FALSE)</f>
        <v>14</v>
      </c>
      <c r="N219">
        <f>VLOOKUP(L219,IO_percentage3!$G$2:$K$339,3,FALSE)</f>
        <v>21</v>
      </c>
      <c r="O219" t="str">
        <f>VLOOKUP(L219,IO_percentage3!$G$2:$K$339,4,FALSE)</f>
        <v/>
      </c>
      <c r="P219" t="str">
        <f>VLOOKUP(L219,IO_percentage3!$G$2:$K$339,5,FALSE)</f>
        <v/>
      </c>
      <c r="Q219" t="str">
        <f>IFERROR(VLOOKUP(M219,IO_percentage3!$P$2:$Q$36,2,FALSE),"")</f>
        <v>fabrication de produits chimiq</v>
      </c>
      <c r="R219" t="str">
        <f>IFERROR(VLOOKUP(N219,IO_percentage3!$P$2:$Q$36,2,FALSE),"")</f>
        <v>fabrication de produits divers</v>
      </c>
      <c r="S219" t="str">
        <f>IFERROR(VLOOKUP(O219,IO_percentage3!$P$2:$Q$36,2,FALSE),"")</f>
        <v/>
      </c>
      <c r="T219" t="str">
        <f>IFERROR(VLOOKUP(P219,IO_percentage3!$P$2:$Q$36,2,FALSE),"")</f>
        <v/>
      </c>
    </row>
    <row r="220">
      <c r="A220">
        <v>512</v>
      </c>
      <c r="B220" t="s">
        <v>9444</v>
      </c>
      <c r="C220">
        <v>321</v>
      </c>
      <c r="D220">
        <v>0</v>
      </c>
      <c r="E220">
        <v>24</v>
      </c>
      <c r="F220">
        <f>VLOOKUP($E220,[3]TVA!$G$5:$K$59,3,FALSE)</f>
        <v>0.18</v>
      </c>
      <c r="G220">
        <f>VLOOKUP($E220,[3]TVA!$G$5:$K$59,4,FALSE)</f>
        <v>1</v>
      </c>
      <c r="H220">
        <f>VLOOKUP($E220,[3]TVA!$G$5:$K$59,5,FALSE)</f>
        <v>0</v>
      </c>
      <c r="J220">
        <f t="shared" si="3"/>
        <v>319</v>
      </c>
      <c r="K220">
        <v>1</v>
      </c>
      <c r="L220" t="s">
        <v>9403</v>
      </c>
      <c r="M220">
        <f>VLOOKUP(L220,IO_percentage3!$G$2:$K$339,2,FALSE)</f>
        <v>21</v>
      </c>
      <c r="N220" t="str">
        <f>VLOOKUP(L220,IO_percentage3!$G$2:$K$339,3,FALSE)</f>
        <v/>
      </c>
      <c r="O220" t="str">
        <f>VLOOKUP(L220,IO_percentage3!$G$2:$K$339,4,FALSE)</f>
        <v/>
      </c>
      <c r="P220" t="str">
        <f>VLOOKUP(L220,IO_percentage3!$G$2:$K$339,5,FALSE)</f>
        <v/>
      </c>
      <c r="Q220" t="str">
        <f>IFERROR(VLOOKUP(M220,IO_percentage3!$P$2:$Q$36,2,FALSE),"")</f>
        <v>fabrication de produits divers</v>
      </c>
      <c r="R220" t="str">
        <f>IFERROR(VLOOKUP(N220,IO_percentage3!$P$2:$Q$36,2,FALSE),"")</f>
        <v/>
      </c>
      <c r="S220" t="str">
        <f>IFERROR(VLOOKUP(O220,IO_percentage3!$P$2:$Q$36,2,FALSE),"")</f>
        <v/>
      </c>
      <c r="T220" t="str">
        <f>IFERROR(VLOOKUP(P220,IO_percentage3!$P$2:$Q$36,2,FALSE),"")</f>
        <v/>
      </c>
    </row>
    <row r="221">
      <c r="A221">
        <v>521</v>
      </c>
      <c r="B221" t="s">
        <v>9445</v>
      </c>
      <c r="C221">
        <v>312</v>
      </c>
      <c r="D221">
        <v>0</v>
      </c>
      <c r="E221">
        <v>24</v>
      </c>
      <c r="F221">
        <f>VLOOKUP($E221,[3]TVA!$G$5:$K$59,3,FALSE)</f>
        <v>0.18</v>
      </c>
      <c r="G221">
        <f>VLOOKUP($E221,[3]TVA!$G$5:$K$59,4,FALSE)</f>
        <v>1</v>
      </c>
      <c r="H221">
        <f>VLOOKUP($E221,[3]TVA!$G$5:$K$59,5,FALSE)</f>
        <v>0</v>
      </c>
      <c r="J221">
        <f t="shared" si="3"/>
        <v>320</v>
      </c>
      <c r="K221">
        <v>1</v>
      </c>
      <c r="L221" t="s">
        <v>9648</v>
      </c>
      <c r="M221">
        <v>21</v>
      </c>
      <c r="Q221" t="str">
        <f>IFERROR(VLOOKUP(M221,IO_percentage3!$P$2:$Q$36,2,FALSE),"")</f>
        <v>fabrication de produits divers</v>
      </c>
      <c r="R221" t="str">
        <f>IFERROR(VLOOKUP(N221,IO_percentage3!$P$2:$Q$36,2,FALSE),"")</f>
        <v/>
      </c>
      <c r="S221" t="str">
        <f>IFERROR(VLOOKUP(O221,IO_percentage3!$P$2:$Q$36,2,FALSE),"")</f>
        <v/>
      </c>
      <c r="T221" t="str">
        <f>IFERROR(VLOOKUP(P221,IO_percentage3!$P$2:$Q$36,2,FALSE),"")</f>
        <v/>
      </c>
    </row>
    <row r="222">
      <c r="A222">
        <v>601</v>
      </c>
      <c r="B222" t="s">
        <v>9446</v>
      </c>
      <c r="C222">
        <v>431</v>
      </c>
      <c r="D222">
        <v>0</v>
      </c>
      <c r="E222">
        <v>26</v>
      </c>
      <c r="F222">
        <f>VLOOKUP($E222,[3]TVA!$G$5:$K$59,3,FALSE)</f>
        <v>0.18</v>
      </c>
      <c r="G222">
        <f>VLOOKUP($E222,[3]TVA!$G$5:$K$59,4,FALSE)</f>
        <v>1</v>
      </c>
      <c r="H222">
        <f>VLOOKUP($E222,[3]TVA!$G$5:$K$59,5,FALSE)</f>
        <v>0</v>
      </c>
      <c r="J222">
        <f t="shared" si="3"/>
        <v>321</v>
      </c>
      <c r="K222">
        <v>1</v>
      </c>
      <c r="L222" t="s">
        <v>9405</v>
      </c>
      <c r="M222">
        <f>VLOOKUP(L222,IO_percentage3!$G$2:$K$339,2,FALSE)</f>
        <v>14</v>
      </c>
      <c r="N222">
        <f>VLOOKUP(L222,IO_percentage3!$G$2:$K$339,3,FALSE)</f>
        <v>21</v>
      </c>
      <c r="O222" t="str">
        <f>VLOOKUP(L222,IO_percentage3!$G$2:$K$339,4,FALSE)</f>
        <v/>
      </c>
      <c r="P222" t="str">
        <f>VLOOKUP(L222,IO_percentage3!$G$2:$K$339,5,FALSE)</f>
        <v/>
      </c>
      <c r="Q222" t="str">
        <f>IFERROR(VLOOKUP(M222,IO_percentage3!$P$2:$Q$36,2,FALSE),"")</f>
        <v>fabrication de produits chimiq</v>
      </c>
      <c r="R222" t="str">
        <f>IFERROR(VLOOKUP(N222,IO_percentage3!$P$2:$Q$36,2,FALSE),"")</f>
        <v>fabrication de produits divers</v>
      </c>
      <c r="S222" t="str">
        <f>IFERROR(VLOOKUP(O222,IO_percentage3!$P$2:$Q$36,2,FALSE),"")</f>
        <v/>
      </c>
      <c r="T222" t="str">
        <f>IFERROR(VLOOKUP(P222,IO_percentage3!$P$2:$Q$36,2,FALSE),"")</f>
        <v/>
      </c>
    </row>
    <row r="223">
      <c r="A223">
        <v>602</v>
      </c>
      <c r="B223" t="s">
        <v>9447</v>
      </c>
      <c r="C223">
        <v>432</v>
      </c>
      <c r="D223">
        <v>0</v>
      </c>
      <c r="E223">
        <v>26</v>
      </c>
      <c r="F223">
        <f>VLOOKUP($E223,[3]TVA!$G$5:$K$59,3,FALSE)</f>
        <v>0.18</v>
      </c>
      <c r="G223">
        <f>VLOOKUP($E223,[3]TVA!$G$5:$K$59,4,FALSE)</f>
        <v>1</v>
      </c>
      <c r="H223">
        <f>VLOOKUP($E223,[3]TVA!$G$5:$K$59,5,FALSE)</f>
        <v>0</v>
      </c>
      <c r="J223">
        <f t="shared" si="3"/>
        <v>322</v>
      </c>
      <c r="K223">
        <v>1</v>
      </c>
      <c r="L223" t="s">
        <v>9649</v>
      </c>
      <c r="M223">
        <v>21</v>
      </c>
      <c r="Q223" t="str">
        <f>IFERROR(VLOOKUP(M223,IO_percentage3!$P$2:$Q$36,2,FALSE),"")</f>
        <v>fabrication de produits divers</v>
      </c>
      <c r="R223" t="str">
        <f>IFERROR(VLOOKUP(N223,IO_percentage3!$P$2:$Q$36,2,FALSE),"")</f>
        <v/>
      </c>
      <c r="S223" t="str">
        <f>IFERROR(VLOOKUP(O223,IO_percentage3!$P$2:$Q$36,2,FALSE),"")</f>
        <v/>
      </c>
      <c r="T223" t="str">
        <f>IFERROR(VLOOKUP(P223,IO_percentage3!$P$2:$Q$36,2,FALSE),"")</f>
        <v/>
      </c>
    </row>
    <row r="224">
      <c r="A224">
        <v>603</v>
      </c>
      <c r="B224" t="s">
        <v>9448</v>
      </c>
      <c r="C224">
        <v>432</v>
      </c>
      <c r="D224">
        <v>0</v>
      </c>
      <c r="E224">
        <v>26</v>
      </c>
      <c r="F224">
        <f>VLOOKUP($E224,[3]TVA!$G$5:$K$59,3,FALSE)</f>
        <v>0.18</v>
      </c>
      <c r="G224">
        <f>VLOOKUP($E224,[3]TVA!$G$5:$K$59,4,FALSE)</f>
        <v>1</v>
      </c>
      <c r="H224">
        <f>VLOOKUP($E224,[3]TVA!$G$5:$K$59,5,FALSE)</f>
        <v>0</v>
      </c>
      <c r="J224">
        <f t="shared" si="3"/>
        <v>323</v>
      </c>
      <c r="K224">
        <v>1</v>
      </c>
      <c r="L224" t="s">
        <v>9650</v>
      </c>
      <c r="M224">
        <v>14</v>
      </c>
      <c r="N224">
        <v>21</v>
      </c>
      <c r="Q224" t="str">
        <f>IFERROR(VLOOKUP(M224,IO_percentage3!$P$2:$Q$36,2,FALSE),"")</f>
        <v>fabrication de produits chimiq</v>
      </c>
      <c r="R224" t="str">
        <f>IFERROR(VLOOKUP(N224,IO_percentage3!$P$2:$Q$36,2,FALSE),"")</f>
        <v>fabrication de produits divers</v>
      </c>
      <c r="S224" t="str">
        <f>IFERROR(VLOOKUP(O224,IO_percentage3!$P$2:$Q$36,2,FALSE),"")</f>
        <v/>
      </c>
      <c r="T224" t="str">
        <f>IFERROR(VLOOKUP(P224,IO_percentage3!$P$2:$Q$36,2,FALSE),"")</f>
        <v/>
      </c>
    </row>
    <row r="225">
      <c r="A225">
        <v>604</v>
      </c>
      <c r="B225" t="s">
        <v>9449</v>
      </c>
      <c r="C225">
        <v>432</v>
      </c>
      <c r="D225">
        <v>0</v>
      </c>
      <c r="E225">
        <v>26</v>
      </c>
      <c r="F225">
        <f>VLOOKUP($E225,[3]TVA!$G$5:$K$59,3,FALSE)</f>
        <v>0.18</v>
      </c>
      <c r="G225">
        <f>VLOOKUP($E225,[3]TVA!$G$5:$K$59,4,FALSE)</f>
        <v>1</v>
      </c>
      <c r="H225">
        <f>VLOOKUP($E225,[3]TVA!$G$5:$K$59,5,FALSE)</f>
        <v>0</v>
      </c>
      <c r="J225">
        <f t="shared" si="3"/>
        <v>324</v>
      </c>
      <c r="K225">
        <v>1</v>
      </c>
      <c r="L225" t="s">
        <v>9406</v>
      </c>
      <c r="M225">
        <f>VLOOKUP(L225,IO_percentage3!$G$2:$K$339,2,FALSE)</f>
        <v>14</v>
      </c>
      <c r="N225">
        <f>VLOOKUP(L225,IO_percentage3!$G$2:$K$339,3,FALSE)</f>
        <v>21</v>
      </c>
      <c r="O225" t="str">
        <f>VLOOKUP(L225,IO_percentage3!$G$2:$K$339,4,FALSE)</f>
        <v/>
      </c>
      <c r="P225" t="str">
        <f>VLOOKUP(L225,IO_percentage3!$G$2:$K$339,5,FALSE)</f>
        <v/>
      </c>
      <c r="Q225" t="str">
        <f>IFERROR(VLOOKUP(M225,IO_percentage3!$P$2:$Q$36,2,FALSE),"")</f>
        <v>fabrication de produits chimiq</v>
      </c>
      <c r="R225" t="str">
        <f>IFERROR(VLOOKUP(N225,IO_percentage3!$P$2:$Q$36,2,FALSE),"")</f>
        <v>fabrication de produits divers</v>
      </c>
      <c r="S225" t="str">
        <f>IFERROR(VLOOKUP(O225,IO_percentage3!$P$2:$Q$36,2,FALSE),"")</f>
        <v/>
      </c>
      <c r="T225" t="str">
        <f>IFERROR(VLOOKUP(P225,IO_percentage3!$P$2:$Q$36,2,FALSE),"")</f>
        <v/>
      </c>
    </row>
    <row r="226">
      <c r="A226">
        <v>605</v>
      </c>
      <c r="B226" t="s">
        <v>9450</v>
      </c>
      <c r="C226">
        <v>432</v>
      </c>
      <c r="D226">
        <v>0</v>
      </c>
      <c r="E226">
        <v>26</v>
      </c>
      <c r="F226">
        <f>VLOOKUP($E226,[3]TVA!$G$5:$K$59,3,FALSE)</f>
        <v>0.18</v>
      </c>
      <c r="G226">
        <f>VLOOKUP($E226,[3]TVA!$G$5:$K$59,4,FALSE)</f>
        <v>1</v>
      </c>
      <c r="H226">
        <f>VLOOKUP($E226,[3]TVA!$G$5:$K$59,5,FALSE)</f>
        <v>0</v>
      </c>
      <c r="J226">
        <f t="shared" si="3"/>
        <v>331</v>
      </c>
      <c r="K226">
        <v>7</v>
      </c>
      <c r="L226" t="s">
        <v>9651</v>
      </c>
      <c r="M226">
        <v>26</v>
      </c>
      <c r="Q226" t="str">
        <f>IFERROR(VLOOKUP(M226,IO_percentage3!$P$2:$Q$36,2,FALSE),"")</f>
        <v>services d'hebergement et rest</v>
      </c>
      <c r="R226" t="str">
        <f>IFERROR(VLOOKUP(N226,IO_percentage3!$P$2:$Q$36,2,FALSE),"")</f>
        <v/>
      </c>
      <c r="S226" t="str">
        <f>IFERROR(VLOOKUP(O226,IO_percentage3!$P$2:$Q$36,2,FALSE),"")</f>
        <v/>
      </c>
      <c r="T226" t="str">
        <f>IFERROR(VLOOKUP(P226,IO_percentage3!$P$2:$Q$36,2,FALSE),"")</f>
        <v/>
      </c>
    </row>
    <row r="227">
      <c r="A227">
        <v>606</v>
      </c>
      <c r="B227" t="s">
        <v>9451</v>
      </c>
      <c r="C227">
        <v>1270</v>
      </c>
      <c r="D227">
        <v>0</v>
      </c>
      <c r="E227">
        <v>54</v>
      </c>
      <c r="F227" t="e">
        <f>VLOOKUP($E227,[3]TVA!$G$5:$K$59,3,FALSE)</f>
        <v>#N/A</v>
      </c>
      <c r="G227" t="e">
        <f>VLOOKUP($E227,[3]TVA!$G$5:$K$59,4,FALSE)</f>
        <v>#N/A</v>
      </c>
      <c r="H227" t="e">
        <f>VLOOKUP($E227,[3]TVA!$G$5:$K$59,5,FALSE)</f>
        <v>#N/A</v>
      </c>
      <c r="J227">
        <f t="shared" si="3"/>
        <v>332</v>
      </c>
      <c r="K227">
        <v>1</v>
      </c>
      <c r="L227" t="s">
        <v>9408</v>
      </c>
      <c r="M227">
        <f>VLOOKUP(L227,IO_percentage3!$G$2:$K$339,2,FALSE)</f>
        <v>22</v>
      </c>
      <c r="N227" t="str">
        <f>VLOOKUP(L227,IO_percentage3!$G$2:$K$339,3,FALSE)</f>
        <v/>
      </c>
      <c r="O227" t="str">
        <f>VLOOKUP(L227,IO_percentage3!$G$2:$K$339,4,FALSE)</f>
        <v/>
      </c>
      <c r="P227" t="str">
        <f>VLOOKUP(L227,IO_percentage3!$G$2:$K$339,5,FALSE)</f>
        <v/>
      </c>
      <c r="Q227" t="str">
        <f>IFERROR(VLOOKUP(M227,IO_percentage3!$P$2:$Q$36,2,FALSE),"")</f>
        <v>electricite, gaz et eau</v>
      </c>
      <c r="R227" t="str">
        <f>IFERROR(VLOOKUP(N227,IO_percentage3!$P$2:$Q$36,2,FALSE),"")</f>
        <v/>
      </c>
      <c r="S227" t="str">
        <f>IFERROR(VLOOKUP(O227,IO_percentage3!$P$2:$Q$36,2,FALSE),"")</f>
        <v/>
      </c>
      <c r="T227" t="str">
        <f>IFERROR(VLOOKUP(P227,IO_percentage3!$P$2:$Q$36,2,FALSE),"")</f>
        <v/>
      </c>
    </row>
    <row r="228">
      <c r="A228">
        <v>607</v>
      </c>
      <c r="B228" t="s">
        <v>9452</v>
      </c>
      <c r="C228">
        <v>1270</v>
      </c>
      <c r="D228">
        <v>0</v>
      </c>
      <c r="E228">
        <v>54</v>
      </c>
      <c r="F228" t="e">
        <f>VLOOKUP($E228,[3]TVA!$G$5:$K$59,3,FALSE)</f>
        <v>#N/A</v>
      </c>
      <c r="G228" t="e">
        <f>VLOOKUP($E228,[3]TVA!$G$5:$K$59,4,FALSE)</f>
        <v>#N/A</v>
      </c>
      <c r="H228" t="e">
        <f>VLOOKUP($E228,[3]TVA!$G$5:$K$59,5,FALSE)</f>
        <v>#N/A</v>
      </c>
      <c r="J228">
        <f t="shared" si="3"/>
        <v>333</v>
      </c>
      <c r="K228">
        <v>1</v>
      </c>
      <c r="L228" t="s">
        <v>9409</v>
      </c>
      <c r="M228">
        <f>VLOOKUP(L228,IO_percentage3!$G$2:$K$339,2,FALSE)</f>
        <v>22</v>
      </c>
      <c r="N228" t="str">
        <f>VLOOKUP(L228,IO_percentage3!$G$2:$K$339,3,FALSE)</f>
        <v/>
      </c>
      <c r="O228" t="str">
        <f>VLOOKUP(L228,IO_percentage3!$G$2:$K$339,4,FALSE)</f>
        <v/>
      </c>
      <c r="P228" t="str">
        <f>VLOOKUP(L228,IO_percentage3!$G$2:$K$339,5,FALSE)</f>
        <v/>
      </c>
      <c r="Q228" t="str">
        <f>IFERROR(VLOOKUP(M228,IO_percentage3!$P$2:$Q$36,2,FALSE),"")</f>
        <v>electricite, gaz et eau</v>
      </c>
      <c r="R228" t="str">
        <f>IFERROR(VLOOKUP(N228,IO_percentage3!$P$2:$Q$36,2,FALSE),"")</f>
        <v/>
      </c>
      <c r="S228" t="str">
        <f>IFERROR(VLOOKUP(O228,IO_percentage3!$P$2:$Q$36,2,FALSE),"")</f>
        <v/>
      </c>
      <c r="T228" t="str">
        <f>IFERROR(VLOOKUP(P228,IO_percentage3!$P$2:$Q$36,2,FALSE),"")</f>
        <v/>
      </c>
    </row>
    <row r="229">
      <c r="A229">
        <v>608</v>
      </c>
      <c r="B229" t="s">
        <v>9453</v>
      </c>
      <c r="C229">
        <v>441</v>
      </c>
      <c r="D229">
        <v>0</v>
      </c>
      <c r="E229">
        <v>27</v>
      </c>
      <c r="F229">
        <f>VLOOKUP($E229,[3]TVA!$G$5:$K$59,3,FALSE)</f>
        <v>0.18</v>
      </c>
      <c r="G229">
        <f>VLOOKUP($E229,[3]TVA!$G$5:$K$59,4,FALSE)</f>
        <v>1</v>
      </c>
      <c r="H229">
        <f>VLOOKUP($E229,[3]TVA!$G$5:$K$59,5,FALSE)</f>
        <v>0</v>
      </c>
      <c r="J229">
        <f t="shared" si="3"/>
        <v>334</v>
      </c>
      <c r="K229">
        <v>1</v>
      </c>
      <c r="L229" t="s">
        <v>9410</v>
      </c>
      <c r="M229">
        <f>VLOOKUP(L229,IO_percentage3!$G$2:$K$339,2,FALSE)</f>
        <v>22</v>
      </c>
      <c r="N229" t="str">
        <f>VLOOKUP(L229,IO_percentage3!$G$2:$K$339,3,FALSE)</f>
        <v/>
      </c>
      <c r="O229" t="str">
        <f>VLOOKUP(L229,IO_percentage3!$G$2:$K$339,4,FALSE)</f>
        <v/>
      </c>
      <c r="P229" t="str">
        <f>VLOOKUP(L229,IO_percentage3!$G$2:$K$339,5,FALSE)</f>
        <v/>
      </c>
      <c r="Q229" t="str">
        <f>IFERROR(VLOOKUP(M229,IO_percentage3!$P$2:$Q$36,2,FALSE),"")</f>
        <v>electricite, gaz et eau</v>
      </c>
      <c r="R229" t="str">
        <f>IFERROR(VLOOKUP(N229,IO_percentage3!$P$2:$Q$36,2,FALSE),"")</f>
        <v/>
      </c>
      <c r="S229" t="str">
        <f>IFERROR(VLOOKUP(O229,IO_percentage3!$P$2:$Q$36,2,FALSE),"")</f>
        <v/>
      </c>
      <c r="T229" t="str">
        <f>IFERROR(VLOOKUP(P229,IO_percentage3!$P$2:$Q$36,2,FALSE),"")</f>
        <v/>
      </c>
    </row>
    <row r="230">
      <c r="A230">
        <v>609</v>
      </c>
      <c r="B230" t="s">
        <v>9454</v>
      </c>
      <c r="C230">
        <v>451</v>
      </c>
      <c r="D230">
        <v>0</v>
      </c>
      <c r="E230">
        <v>28</v>
      </c>
      <c r="F230">
        <f>VLOOKUP($E230,[3]TVA!$G$5:$K$59,3,FALSE)</f>
        <v>0.18</v>
      </c>
      <c r="G230">
        <f>VLOOKUP($E230,[3]TVA!$G$5:$K$59,4,FALSE)</f>
        <v>1</v>
      </c>
      <c r="H230">
        <f>VLOOKUP($E230,[3]TVA!$G$5:$K$59,5,FALSE)</f>
        <v>0</v>
      </c>
      <c r="J230">
        <f t="shared" si="3"/>
        <v>335</v>
      </c>
      <c r="K230">
        <v>1</v>
      </c>
      <c r="L230" t="s">
        <v>9411</v>
      </c>
      <c r="M230">
        <f>VLOOKUP(L230,IO_percentage3!$G$2:$K$339,2,FALSE)</f>
        <v>28</v>
      </c>
      <c r="N230" t="str">
        <f>VLOOKUP(L230,IO_percentage3!$G$2:$K$339,3,FALSE)</f>
        <v/>
      </c>
      <c r="O230" t="str">
        <f>VLOOKUP(L230,IO_percentage3!$G$2:$K$339,4,FALSE)</f>
        <v/>
      </c>
      <c r="P230" t="str">
        <f>VLOOKUP(L230,IO_percentage3!$G$2:$K$339,5,FALSE)</f>
        <v/>
      </c>
      <c r="Q230" t="str">
        <f>IFERROR(VLOOKUP(M230,IO_percentage3!$P$2:$Q$36,2,FALSE),"")</f>
        <v>postes et telecommunications</v>
      </c>
      <c r="R230" t="str">
        <f>IFERROR(VLOOKUP(N230,IO_percentage3!$P$2:$Q$36,2,FALSE),"")</f>
        <v/>
      </c>
      <c r="S230" t="str">
        <f>IFERROR(VLOOKUP(O230,IO_percentage3!$P$2:$Q$36,2,FALSE),"")</f>
        <v/>
      </c>
      <c r="T230" t="str">
        <f>IFERROR(VLOOKUP(P230,IO_percentage3!$P$2:$Q$36,2,FALSE),"")</f>
        <v/>
      </c>
    </row>
    <row r="231">
      <c r="A231">
        <v>610</v>
      </c>
      <c r="B231" t="s">
        <v>9455</v>
      </c>
      <c r="C231">
        <v>441</v>
      </c>
      <c r="D231">
        <v>0</v>
      </c>
      <c r="E231">
        <v>27</v>
      </c>
      <c r="F231">
        <f>VLOOKUP($E231,[3]TVA!$G$5:$K$59,3,FALSE)</f>
        <v>0.18</v>
      </c>
      <c r="G231">
        <f>VLOOKUP($E231,[3]TVA!$G$5:$K$59,4,FALSE)</f>
        <v>1</v>
      </c>
      <c r="H231">
        <f>VLOOKUP($E231,[3]TVA!$G$5:$K$59,5,FALSE)</f>
        <v>0</v>
      </c>
      <c r="J231">
        <f t="shared" si="3"/>
        <v>336</v>
      </c>
      <c r="K231">
        <v>1</v>
      </c>
      <c r="L231" t="s">
        <v>9412</v>
      </c>
      <c r="M231">
        <f>VLOOKUP(L231,IO_percentage3!$G$2:$K$339,2,FALSE)</f>
        <v>28</v>
      </c>
      <c r="N231" t="str">
        <f>VLOOKUP(L231,IO_percentage3!$G$2:$K$339,3,FALSE)</f>
        <v/>
      </c>
      <c r="O231" t="str">
        <f>VLOOKUP(L231,IO_percentage3!$G$2:$K$339,4,FALSE)</f>
        <v/>
      </c>
      <c r="P231" t="str">
        <f>VLOOKUP(L231,IO_percentage3!$G$2:$K$339,5,FALSE)</f>
        <v/>
      </c>
      <c r="Q231" t="str">
        <f>IFERROR(VLOOKUP(M231,IO_percentage3!$P$2:$Q$36,2,FALSE),"")</f>
        <v>postes et telecommunications</v>
      </c>
      <c r="R231" t="str">
        <f>IFERROR(VLOOKUP(N231,IO_percentage3!$P$2:$Q$36,2,FALSE),"")</f>
        <v/>
      </c>
      <c r="S231" t="str">
        <f>IFERROR(VLOOKUP(O231,IO_percentage3!$P$2:$Q$36,2,FALSE),"")</f>
        <v/>
      </c>
      <c r="T231" t="str">
        <f>IFERROR(VLOOKUP(P231,IO_percentage3!$P$2:$Q$36,2,FALSE),"")</f>
        <v/>
      </c>
    </row>
    <row r="232">
      <c r="A232">
        <v>611</v>
      </c>
      <c r="B232" t="s">
        <v>9456</v>
      </c>
      <c r="C232">
        <v>451</v>
      </c>
      <c r="D232">
        <v>0</v>
      </c>
      <c r="E232">
        <v>28</v>
      </c>
      <c r="F232">
        <f>VLOOKUP($E232,[3]TVA!$G$5:$K$59,3,FALSE)</f>
        <v>0.18</v>
      </c>
      <c r="G232">
        <f>VLOOKUP($E232,[3]TVA!$G$5:$K$59,4,FALSE)</f>
        <v>1</v>
      </c>
      <c r="H232">
        <f>VLOOKUP($E232,[3]TVA!$G$5:$K$59,5,FALSE)</f>
        <v>0</v>
      </c>
      <c r="J232">
        <f t="shared" si="3"/>
        <v>337</v>
      </c>
      <c r="K232">
        <v>1</v>
      </c>
      <c r="L232" t="s">
        <v>9413</v>
      </c>
      <c r="M232">
        <f>VLOOKUP(L232,IO_percentage3!$G$2:$K$339,2,FALSE)</f>
        <v>28</v>
      </c>
      <c r="N232" t="str">
        <f>VLOOKUP(L232,IO_percentage3!$G$2:$K$339,3,FALSE)</f>
        <v/>
      </c>
      <c r="O232" t="str">
        <f>VLOOKUP(L232,IO_percentage3!$G$2:$K$339,4,FALSE)</f>
        <v/>
      </c>
      <c r="P232" t="str">
        <f>VLOOKUP(L232,IO_percentage3!$G$2:$K$339,5,FALSE)</f>
        <v/>
      </c>
      <c r="Q232" t="str">
        <f>IFERROR(VLOOKUP(M232,IO_percentage3!$P$2:$Q$36,2,FALSE),"")</f>
        <v>postes et telecommunications</v>
      </c>
      <c r="R232" t="str">
        <f>IFERROR(VLOOKUP(N232,IO_percentage3!$P$2:$Q$36,2,FALSE),"")</f>
        <v/>
      </c>
      <c r="S232" t="str">
        <f>IFERROR(VLOOKUP(O232,IO_percentage3!$P$2:$Q$36,2,FALSE),"")</f>
        <v/>
      </c>
      <c r="T232" t="str">
        <f>IFERROR(VLOOKUP(P232,IO_percentage3!$P$2:$Q$36,2,FALSE),"")</f>
        <v/>
      </c>
    </row>
    <row r="233">
      <c r="A233">
        <v>612</v>
      </c>
      <c r="B233" t="s">
        <v>9457</v>
      </c>
      <c r="C233">
        <v>511</v>
      </c>
      <c r="D233">
        <v>0</v>
      </c>
      <c r="E233">
        <v>32</v>
      </c>
      <c r="F233">
        <f>VLOOKUP($E233,[3]TVA!$G$5:$K$59,3,FALSE)</f>
        <v>0.18</v>
      </c>
      <c r="G233">
        <f>VLOOKUP($E233,[3]TVA!$G$5:$K$59,4,FALSE)</f>
        <v>1</v>
      </c>
      <c r="H233">
        <f>VLOOKUP($E233,[3]TVA!$G$5:$K$59,5,FALSE)</f>
        <v>0</v>
      </c>
      <c r="J233">
        <f t="shared" si="3"/>
        <v>338</v>
      </c>
      <c r="K233">
        <v>1</v>
      </c>
      <c r="L233" t="s">
        <v>9414</v>
      </c>
      <c r="M233">
        <f>VLOOKUP(L233,IO_percentage3!$G$2:$K$339,2,FALSE)</f>
        <v>28</v>
      </c>
      <c r="N233" t="str">
        <f>VLOOKUP(L233,IO_percentage3!$G$2:$K$339,3,FALSE)</f>
        <v/>
      </c>
      <c r="O233" t="str">
        <f>VLOOKUP(L233,IO_percentage3!$G$2:$K$339,4,FALSE)</f>
        <v/>
      </c>
      <c r="P233" t="str">
        <f>VLOOKUP(L233,IO_percentage3!$G$2:$K$339,5,FALSE)</f>
        <v/>
      </c>
      <c r="Q233" t="str">
        <f>IFERROR(VLOOKUP(M233,IO_percentage3!$P$2:$Q$36,2,FALSE),"")</f>
        <v>postes et telecommunications</v>
      </c>
      <c r="R233" t="str">
        <f>IFERROR(VLOOKUP(N233,IO_percentage3!$P$2:$Q$36,2,FALSE),"")</f>
        <v/>
      </c>
      <c r="S233" t="str">
        <f>IFERROR(VLOOKUP(O233,IO_percentage3!$P$2:$Q$36,2,FALSE),"")</f>
        <v/>
      </c>
      <c r="T233" t="str">
        <f>IFERROR(VLOOKUP(P233,IO_percentage3!$P$2:$Q$36,2,FALSE),"")</f>
        <v/>
      </c>
    </row>
    <row r="234">
      <c r="A234">
        <v>613</v>
      </c>
      <c r="B234" t="s">
        <v>9458</v>
      </c>
      <c r="C234">
        <v>511</v>
      </c>
      <c r="D234">
        <v>0</v>
      </c>
      <c r="E234">
        <v>32</v>
      </c>
      <c r="F234">
        <f>VLOOKUP($E234,[3]TVA!$G$5:$K$59,3,FALSE)</f>
        <v>0.18</v>
      </c>
      <c r="G234">
        <f>VLOOKUP($E234,[3]TVA!$G$5:$K$59,4,FALSE)</f>
        <v>1</v>
      </c>
      <c r="H234">
        <f>VLOOKUP($E234,[3]TVA!$G$5:$K$59,5,FALSE)</f>
        <v>0</v>
      </c>
      <c r="J234">
        <f t="shared" si="3"/>
        <v>401</v>
      </c>
      <c r="K234">
        <v>63</v>
      </c>
      <c r="L234" t="s">
        <v>9652</v>
      </c>
      <c r="M234">
        <v>25</v>
      </c>
      <c r="Q234" t="str">
        <f>IFERROR(VLOOKUP(M234,IO_percentage3!$P$2:$Q$36,2,FALSE),"")</f>
        <v>services de la reparation</v>
      </c>
      <c r="R234" t="str">
        <f>IFERROR(VLOOKUP(N234,IO_percentage3!$P$2:$Q$36,2,FALSE),"")</f>
        <v/>
      </c>
      <c r="S234" t="str">
        <f>IFERROR(VLOOKUP(O234,IO_percentage3!$P$2:$Q$36,2,FALSE),"")</f>
        <v/>
      </c>
      <c r="T234" t="str">
        <f>IFERROR(VLOOKUP(P234,IO_percentage3!$P$2:$Q$36,2,FALSE),"")</f>
        <v/>
      </c>
    </row>
    <row r="235">
      <c r="A235">
        <v>614</v>
      </c>
      <c r="B235" t="s">
        <v>9459</v>
      </c>
      <c r="C235">
        <v>513</v>
      </c>
      <c r="D235">
        <v>0</v>
      </c>
      <c r="E235">
        <v>32</v>
      </c>
      <c r="F235">
        <f>VLOOKUP($E235,[3]TVA!$G$5:$K$59,3,FALSE)</f>
        <v>0.18</v>
      </c>
      <c r="G235">
        <f>VLOOKUP($E235,[3]TVA!$G$5:$K$59,4,FALSE)</f>
        <v>1</v>
      </c>
      <c r="H235">
        <f>VLOOKUP($E235,[3]TVA!$G$5:$K$59,5,FALSE)</f>
        <v>0</v>
      </c>
      <c r="J235">
        <f t="shared" si="3"/>
        <v>402</v>
      </c>
      <c r="K235">
        <v>1</v>
      </c>
      <c r="L235" t="s">
        <v>9416</v>
      </c>
      <c r="M235">
        <f>VLOOKUP(L235,IO_percentage3!$G$2:$K$339,2,FALSE)</f>
        <v>21</v>
      </c>
      <c r="N235" t="str">
        <f>VLOOKUP(L235,IO_percentage3!$G$2:$K$339,3,FALSE)</f>
        <v/>
      </c>
      <c r="O235" t="str">
        <f>VLOOKUP(L235,IO_percentage3!$G$2:$K$339,4,FALSE)</f>
        <v/>
      </c>
      <c r="P235" t="str">
        <f>VLOOKUP(L235,IO_percentage3!$G$2:$K$339,5,FALSE)</f>
        <v/>
      </c>
      <c r="Q235" t="str">
        <f>IFERROR(VLOOKUP(M235,IO_percentage3!$P$2:$Q$36,2,FALSE),"")</f>
        <v>fabrication de produits divers</v>
      </c>
      <c r="R235" t="str">
        <f>IFERROR(VLOOKUP(N235,IO_percentage3!$P$2:$Q$36,2,FALSE),"")</f>
        <v/>
      </c>
      <c r="S235" t="str">
        <f>IFERROR(VLOOKUP(O235,IO_percentage3!$P$2:$Q$36,2,FALSE),"")</f>
        <v/>
      </c>
      <c r="T235" t="str">
        <f>IFERROR(VLOOKUP(P235,IO_percentage3!$P$2:$Q$36,2,FALSE),"")</f>
        <v/>
      </c>
    </row>
    <row r="236">
      <c r="A236">
        <v>615</v>
      </c>
      <c r="B236" t="s">
        <v>9460</v>
      </c>
      <c r="C236">
        <v>520</v>
      </c>
      <c r="D236">
        <v>0</v>
      </c>
      <c r="E236">
        <v>32</v>
      </c>
      <c r="F236">
        <f>VLOOKUP($E236,[3]TVA!$G$5:$K$59,3,FALSE)</f>
        <v>0.18</v>
      </c>
      <c r="G236">
        <f>VLOOKUP($E236,[3]TVA!$G$5:$K$59,4,FALSE)</f>
        <v>1</v>
      </c>
      <c r="H236">
        <f>VLOOKUP($E236,[3]TVA!$G$5:$K$59,5,FALSE)</f>
        <v>0</v>
      </c>
      <c r="J236">
        <f t="shared" si="3"/>
        <v>403</v>
      </c>
      <c r="K236">
        <v>1</v>
      </c>
      <c r="L236" t="s">
        <v>9417</v>
      </c>
      <c r="M236">
        <f>VLOOKUP(L236,IO_percentage3!$G$2:$K$339,2,FALSE)</f>
        <v>13</v>
      </c>
      <c r="N236" t="str">
        <f>VLOOKUP(L236,IO_percentage3!$G$2:$K$339,3,FALSE)</f>
        <v/>
      </c>
      <c r="O236" t="str">
        <f>VLOOKUP(L236,IO_percentage3!$G$2:$K$339,4,FALSE)</f>
        <v/>
      </c>
      <c r="P236" t="str">
        <f>VLOOKUP(L236,IO_percentage3!$G$2:$K$339,5,FALSE)</f>
        <v/>
      </c>
      <c r="Q236" t="str">
        <f>IFERROR(VLOOKUP(M236,IO_percentage3!$P$2:$Q$36,2,FALSE),"")</f>
        <v>raffinage petrole, cokefaction</v>
      </c>
      <c r="R236" t="str">
        <f>IFERROR(VLOOKUP(N236,IO_percentage3!$P$2:$Q$36,2,FALSE),"")</f>
        <v/>
      </c>
      <c r="S236" t="str">
        <f>IFERROR(VLOOKUP(O236,IO_percentage3!$P$2:$Q$36,2,FALSE),"")</f>
        <v/>
      </c>
      <c r="T236" t="str">
        <f>IFERROR(VLOOKUP(P236,IO_percentage3!$P$2:$Q$36,2,FALSE),"")</f>
        <v/>
      </c>
    </row>
    <row r="237">
      <c r="A237">
        <v>616</v>
      </c>
      <c r="B237" t="s">
        <v>9461</v>
      </c>
      <c r="C237">
        <v>532</v>
      </c>
      <c r="D237">
        <v>0</v>
      </c>
      <c r="E237">
        <v>32</v>
      </c>
      <c r="F237">
        <f>VLOOKUP($E237,[3]TVA!$G$5:$K$59,3,FALSE)</f>
        <v>0.18</v>
      </c>
      <c r="G237">
        <f>VLOOKUP($E237,[3]TVA!$G$5:$K$59,4,FALSE)</f>
        <v>1</v>
      </c>
      <c r="H237">
        <f>VLOOKUP($E237,[3]TVA!$G$5:$K$59,5,FALSE)</f>
        <v>0</v>
      </c>
      <c r="J237">
        <f t="shared" si="3"/>
        <v>404</v>
      </c>
      <c r="K237">
        <v>1</v>
      </c>
      <c r="L237" t="s">
        <v>9418</v>
      </c>
      <c r="M237">
        <f>VLOOKUP(L237,IO_percentage3!$G$2:$K$339,2,FALSE)</f>
        <v>31</v>
      </c>
      <c r="N237" t="str">
        <f>VLOOKUP(L237,IO_percentage3!$G$2:$K$339,3,FALSE)</f>
        <v/>
      </c>
      <c r="O237" t="str">
        <f>VLOOKUP(L237,IO_percentage3!$G$2:$K$339,4,FALSE)</f>
        <v/>
      </c>
      <c r="P237" t="str">
        <f>VLOOKUP(L237,IO_percentage3!$G$2:$K$339,5,FALSE)</f>
        <v/>
      </c>
      <c r="Q237" t="str">
        <f>IFERROR(VLOOKUP(M237,IO_percentage3!$P$2:$Q$36,2,FALSE),"")</f>
        <v>activites des services aux ent</v>
      </c>
      <c r="R237" t="str">
        <f>IFERROR(VLOOKUP(N237,IO_percentage3!$P$2:$Q$36,2,FALSE),"")</f>
        <v/>
      </c>
      <c r="S237" t="str">
        <f>IFERROR(VLOOKUP(O237,IO_percentage3!$P$2:$Q$36,2,FALSE),"")</f>
        <v/>
      </c>
      <c r="T237" t="str">
        <f>IFERROR(VLOOKUP(P237,IO_percentage3!$P$2:$Q$36,2,FALSE),"")</f>
        <v/>
      </c>
    </row>
    <row r="238">
      <c r="A238">
        <v>617</v>
      </c>
      <c r="B238" t="s">
        <v>9462</v>
      </c>
      <c r="C238">
        <v>533</v>
      </c>
      <c r="D238">
        <v>0</v>
      </c>
      <c r="E238">
        <v>32</v>
      </c>
      <c r="F238">
        <f>VLOOKUP($E238,[3]TVA!$G$5:$K$59,3,FALSE)</f>
        <v>0.18</v>
      </c>
      <c r="G238">
        <f>VLOOKUP($E238,[3]TVA!$G$5:$K$59,4,FALSE)</f>
        <v>1</v>
      </c>
      <c r="H238">
        <f>VLOOKUP($E238,[3]TVA!$G$5:$K$59,5,FALSE)</f>
        <v>0</v>
      </c>
      <c r="J238">
        <f t="shared" si="3"/>
        <v>405</v>
      </c>
      <c r="K238">
        <v>1</v>
      </c>
      <c r="L238" t="s">
        <v>9419</v>
      </c>
      <c r="M238">
        <f>VLOOKUP(L238,IO_percentage3!$G$2:$K$339,2,FALSE)</f>
        <v>27</v>
      </c>
      <c r="N238" t="str">
        <f>VLOOKUP(L238,IO_percentage3!$G$2:$K$339,3,FALSE)</f>
        <v/>
      </c>
      <c r="O238" t="str">
        <f>VLOOKUP(L238,IO_percentage3!$G$2:$K$339,4,FALSE)</f>
        <v/>
      </c>
      <c r="P238" t="str">
        <f>VLOOKUP(L238,IO_percentage3!$G$2:$K$339,5,FALSE)</f>
        <v/>
      </c>
      <c r="Q238" t="str">
        <f>IFERROR(VLOOKUP(M238,IO_percentage3!$P$2:$Q$36,2,FALSE),"")</f>
        <v>transports</v>
      </c>
      <c r="R238" t="str">
        <f>IFERROR(VLOOKUP(N238,IO_percentage3!$P$2:$Q$36,2,FALSE),"")</f>
        <v/>
      </c>
      <c r="S238" t="str">
        <f>IFERROR(VLOOKUP(O238,IO_percentage3!$P$2:$Q$36,2,FALSE),"")</f>
        <v/>
      </c>
      <c r="T238" t="str">
        <f>IFERROR(VLOOKUP(P238,IO_percentage3!$P$2:$Q$36,2,FALSE),"")</f>
        <v/>
      </c>
    </row>
    <row r="239">
      <c r="A239">
        <v>618</v>
      </c>
      <c r="B239" t="s">
        <v>9463</v>
      </c>
      <c r="C239">
        <v>540</v>
      </c>
      <c r="D239">
        <v>0</v>
      </c>
      <c r="E239">
        <v>32</v>
      </c>
      <c r="F239">
        <f>VLOOKUP($E239,[3]TVA!$G$5:$K$59,3,FALSE)</f>
        <v>0.18</v>
      </c>
      <c r="G239">
        <f>VLOOKUP($E239,[3]TVA!$G$5:$K$59,4,FALSE)</f>
        <v>1</v>
      </c>
      <c r="H239">
        <f>VLOOKUP($E239,[3]TVA!$G$5:$K$59,5,FALSE)</f>
        <v>0</v>
      </c>
      <c r="J239">
        <f t="shared" si="3"/>
        <v>406</v>
      </c>
      <c r="K239">
        <v>1</v>
      </c>
      <c r="L239" t="s">
        <v>9420</v>
      </c>
      <c r="M239">
        <f>VLOOKUP(L239,IO_percentage3!$G$2:$K$339,2,FALSE)</f>
        <v>27</v>
      </c>
      <c r="N239" t="str">
        <f>VLOOKUP(L239,IO_percentage3!$G$2:$K$339,3,FALSE)</f>
        <v/>
      </c>
      <c r="O239" t="str">
        <f>VLOOKUP(L239,IO_percentage3!$G$2:$K$339,4,FALSE)</f>
        <v/>
      </c>
      <c r="P239" t="str">
        <f>VLOOKUP(L239,IO_percentage3!$G$2:$K$339,5,FALSE)</f>
        <v/>
      </c>
      <c r="Q239" t="str">
        <f>IFERROR(VLOOKUP(M239,IO_percentage3!$P$2:$Q$36,2,FALSE),"")</f>
        <v>transports</v>
      </c>
      <c r="R239" t="str">
        <f>IFERROR(VLOOKUP(N239,IO_percentage3!$P$2:$Q$36,2,FALSE),"")</f>
        <v/>
      </c>
      <c r="S239" t="str">
        <f>IFERROR(VLOOKUP(O239,IO_percentage3!$P$2:$Q$36,2,FALSE),"")</f>
        <v/>
      </c>
      <c r="T239" t="str">
        <f>IFERROR(VLOOKUP(P239,IO_percentage3!$P$2:$Q$36,2,FALSE),"")</f>
        <v/>
      </c>
    </row>
    <row r="240">
      <c r="A240">
        <v>619</v>
      </c>
      <c r="B240" t="s">
        <v>9464</v>
      </c>
      <c r="C240">
        <v>540</v>
      </c>
      <c r="D240">
        <v>0</v>
      </c>
      <c r="E240">
        <v>32</v>
      </c>
      <c r="F240">
        <f>VLOOKUP($E240,[3]TVA!$G$5:$K$59,3,FALSE)</f>
        <v>0.18</v>
      </c>
      <c r="G240">
        <f>VLOOKUP($E240,[3]TVA!$G$5:$K$59,4,FALSE)</f>
        <v>1</v>
      </c>
      <c r="H240">
        <f>VLOOKUP($E240,[3]TVA!$G$5:$K$59,5,FALSE)</f>
        <v>0</v>
      </c>
      <c r="J240">
        <f t="shared" si="3"/>
        <v>407</v>
      </c>
      <c r="K240">
        <v>1</v>
      </c>
      <c r="L240" t="s">
        <v>9421</v>
      </c>
      <c r="M240">
        <f>VLOOKUP(L240,IO_percentage3!$G$2:$K$339,2,FALSE)</f>
        <v>27</v>
      </c>
      <c r="N240" t="str">
        <f>VLOOKUP(L240,IO_percentage3!$G$2:$K$339,3,FALSE)</f>
        <v/>
      </c>
      <c r="O240" t="str">
        <f>VLOOKUP(L240,IO_percentage3!$G$2:$K$339,4,FALSE)</f>
        <v/>
      </c>
      <c r="P240" t="str">
        <f>VLOOKUP(L240,IO_percentage3!$G$2:$K$339,5,FALSE)</f>
        <v/>
      </c>
      <c r="Q240" t="str">
        <f>IFERROR(VLOOKUP(M240,IO_percentage3!$P$2:$Q$36,2,FALSE),"")</f>
        <v>transports</v>
      </c>
      <c r="R240" t="str">
        <f>IFERROR(VLOOKUP(N240,IO_percentage3!$P$2:$Q$36,2,FALSE),"")</f>
        <v/>
      </c>
      <c r="S240" t="str">
        <f>IFERROR(VLOOKUP(O240,IO_percentage3!$P$2:$Q$36,2,FALSE),"")</f>
        <v/>
      </c>
      <c r="T240" t="str">
        <f>IFERROR(VLOOKUP(P240,IO_percentage3!$P$2:$Q$36,2,FALSE),"")</f>
        <v/>
      </c>
    </row>
    <row r="241">
      <c r="A241">
        <v>620</v>
      </c>
      <c r="B241" t="s">
        <v>9465</v>
      </c>
      <c r="C241">
        <v>540</v>
      </c>
      <c r="D241">
        <v>0</v>
      </c>
      <c r="E241">
        <v>32</v>
      </c>
      <c r="F241">
        <f>VLOOKUP($E241,[3]TVA!$G$5:$K$59,3,FALSE)</f>
        <v>0.18</v>
      </c>
      <c r="G241">
        <f>VLOOKUP($E241,[3]TVA!$G$5:$K$59,4,FALSE)</f>
        <v>1</v>
      </c>
      <c r="H241">
        <f>VLOOKUP($E241,[3]TVA!$G$5:$K$59,5,FALSE)</f>
        <v>0</v>
      </c>
      <c r="J241">
        <f t="shared" si="3"/>
        <v>408</v>
      </c>
      <c r="K241">
        <v>1</v>
      </c>
      <c r="L241" t="s">
        <v>9422</v>
      </c>
      <c r="M241">
        <f>VLOOKUP(L241,IO_percentage3!$G$2:$K$339,2,FALSE)</f>
        <v>12</v>
      </c>
      <c r="N241" t="str">
        <f>VLOOKUP(L241,IO_percentage3!$G$2:$K$339,3,FALSE)</f>
        <v/>
      </c>
      <c r="O241" t="str">
        <f>VLOOKUP(L241,IO_percentage3!$G$2:$K$339,4,FALSE)</f>
        <v/>
      </c>
      <c r="P241" t="str">
        <f>VLOOKUP(L241,IO_percentage3!$G$2:$K$339,5,FALSE)</f>
        <v/>
      </c>
      <c r="Q241" t="str">
        <f>IFERROR(VLOOKUP(M241,IO_percentage3!$P$2:$Q$36,2,FALSE),"")</f>
        <v>fabrication de papier, carton,</v>
      </c>
      <c r="R241" t="str">
        <f>IFERROR(VLOOKUP(N241,IO_percentage3!$P$2:$Q$36,2,FALSE),"")</f>
        <v/>
      </c>
      <c r="S241" t="str">
        <f>IFERROR(VLOOKUP(O241,IO_percentage3!$P$2:$Q$36,2,FALSE),"")</f>
        <v/>
      </c>
      <c r="T241" t="str">
        <f>IFERROR(VLOOKUP(P241,IO_percentage3!$P$2:$Q$36,2,FALSE),"")</f>
        <v/>
      </c>
    </row>
    <row r="242">
      <c r="A242">
        <v>621</v>
      </c>
      <c r="B242" t="s">
        <v>9466</v>
      </c>
      <c r="C242">
        <v>552</v>
      </c>
      <c r="D242">
        <v>0</v>
      </c>
      <c r="E242">
        <v>32</v>
      </c>
      <c r="F242">
        <f>VLOOKUP($E242,[3]TVA!$G$5:$K$59,3,FALSE)</f>
        <v>0.18</v>
      </c>
      <c r="G242">
        <f>VLOOKUP($E242,[3]TVA!$G$5:$K$59,4,FALSE)</f>
        <v>1</v>
      </c>
      <c r="H242">
        <f>VLOOKUP($E242,[3]TVA!$G$5:$K$59,5,FALSE)</f>
        <v>0</v>
      </c>
      <c r="J242">
        <f t="shared" si="3"/>
        <v>409</v>
      </c>
      <c r="K242">
        <v>1</v>
      </c>
      <c r="L242" t="s">
        <v>9423</v>
      </c>
      <c r="M242">
        <f>VLOOKUP(L242,IO_percentage3!$G$2:$K$339,2,FALSE)</f>
        <v>28</v>
      </c>
      <c r="N242" t="str">
        <f>VLOOKUP(L242,IO_percentage3!$G$2:$K$339,3,FALSE)</f>
        <v/>
      </c>
      <c r="O242" t="str">
        <f>VLOOKUP(L242,IO_percentage3!$G$2:$K$339,4,FALSE)</f>
        <v/>
      </c>
      <c r="P242" t="str">
        <f>VLOOKUP(L242,IO_percentage3!$G$2:$K$339,5,FALSE)</f>
        <v/>
      </c>
      <c r="Q242" t="str">
        <f>IFERROR(VLOOKUP(M242,IO_percentage3!$P$2:$Q$36,2,FALSE),"")</f>
        <v>postes et telecommunications</v>
      </c>
      <c r="R242" t="str">
        <f>IFERROR(VLOOKUP(N242,IO_percentage3!$P$2:$Q$36,2,FALSE),"")</f>
        <v/>
      </c>
      <c r="S242" t="str">
        <f>IFERROR(VLOOKUP(O242,IO_percentage3!$P$2:$Q$36,2,FALSE),"")</f>
        <v/>
      </c>
      <c r="T242" t="str">
        <f>IFERROR(VLOOKUP(P242,IO_percentage3!$P$2:$Q$36,2,FALSE),"")</f>
        <v/>
      </c>
    </row>
    <row r="243">
      <c r="A243">
        <v>622</v>
      </c>
      <c r="B243" t="s">
        <v>9467</v>
      </c>
      <c r="C243">
        <v>552</v>
      </c>
      <c r="D243">
        <v>0</v>
      </c>
      <c r="E243">
        <v>32</v>
      </c>
      <c r="F243">
        <f>VLOOKUP($E243,[3]TVA!$G$5:$K$59,3,FALSE)</f>
        <v>0.18</v>
      </c>
      <c r="G243">
        <f>VLOOKUP($E243,[3]TVA!$G$5:$K$59,4,FALSE)</f>
        <v>1</v>
      </c>
      <c r="H243">
        <f>VLOOKUP($E243,[3]TVA!$G$5:$K$59,5,FALSE)</f>
        <v>0</v>
      </c>
      <c r="J243">
        <f t="shared" si="3"/>
        <v>410</v>
      </c>
      <c r="K243">
        <v>1</v>
      </c>
      <c r="L243" t="s">
        <v>9424</v>
      </c>
      <c r="M243">
        <f>VLOOKUP(L243,IO_percentage3!$G$2:$K$339,2,FALSE)</f>
        <v>21</v>
      </c>
      <c r="N243" t="str">
        <f>VLOOKUP(L243,IO_percentage3!$G$2:$K$339,3,FALSE)</f>
        <v/>
      </c>
      <c r="O243" t="str">
        <f>VLOOKUP(L243,IO_percentage3!$G$2:$K$339,4,FALSE)</f>
        <v/>
      </c>
      <c r="P243" t="str">
        <f>VLOOKUP(L243,IO_percentage3!$G$2:$K$339,5,FALSE)</f>
        <v/>
      </c>
      <c r="Q243" t="str">
        <f>IFERROR(VLOOKUP(M243,IO_percentage3!$P$2:$Q$36,2,FALSE),"")</f>
        <v>fabrication de produits divers</v>
      </c>
      <c r="R243" t="str">
        <f>IFERROR(VLOOKUP(N243,IO_percentage3!$P$2:$Q$36,2,FALSE),"")</f>
        <v/>
      </c>
      <c r="S243" t="str">
        <f>IFERROR(VLOOKUP(O243,IO_percentage3!$P$2:$Q$36,2,FALSE),"")</f>
        <v/>
      </c>
      <c r="T243" t="str">
        <f>IFERROR(VLOOKUP(P243,IO_percentage3!$P$2:$Q$36,2,FALSE),"")</f>
        <v/>
      </c>
    </row>
    <row r="244">
      <c r="A244">
        <v>623</v>
      </c>
      <c r="B244" t="s">
        <v>9468</v>
      </c>
      <c r="C244">
        <v>711</v>
      </c>
      <c r="D244">
        <v>0</v>
      </c>
      <c r="E244">
        <v>36</v>
      </c>
      <c r="F244">
        <f>VLOOKUP($E244,[3]TVA!$G$5:$K$59,3,FALSE)</f>
        <v>0.18</v>
      </c>
      <c r="G244">
        <f>VLOOKUP($E244,[3]TVA!$G$5:$K$59,4,FALSE)</f>
        <v>1</v>
      </c>
      <c r="H244">
        <f>VLOOKUP($E244,[3]TVA!$G$5:$K$59,5,FALSE)</f>
        <v>0</v>
      </c>
      <c r="J244">
        <f t="shared" si="3"/>
        <v>411</v>
      </c>
      <c r="K244">
        <v>1</v>
      </c>
      <c r="L244" t="s">
        <v>9425</v>
      </c>
      <c r="M244">
        <f>VLOOKUP(L244,IO_percentage3!$G$2:$K$339,2,FALSE)</f>
        <v>21</v>
      </c>
      <c r="N244">
        <f>VLOOKUP(L244,IO_percentage3!$G$2:$K$339,3,FALSE)</f>
        <v>31</v>
      </c>
      <c r="O244" t="str">
        <f>VLOOKUP(L244,IO_percentage3!$G$2:$K$339,4,FALSE)</f>
        <v/>
      </c>
      <c r="P244" t="str">
        <f>VLOOKUP(L244,IO_percentage3!$G$2:$K$339,5,FALSE)</f>
        <v/>
      </c>
      <c r="Q244" t="str">
        <f>IFERROR(VLOOKUP(M244,IO_percentage3!$P$2:$Q$36,2,FALSE),"")</f>
        <v>fabrication de produits divers</v>
      </c>
      <c r="R244" t="str">
        <f>IFERROR(VLOOKUP(N244,IO_percentage3!$P$2:$Q$36,2,FALSE),"")</f>
        <v>activites des services aux ent</v>
      </c>
      <c r="S244" t="str">
        <f>IFERROR(VLOOKUP(O244,IO_percentage3!$P$2:$Q$36,2,FALSE),"")</f>
        <v/>
      </c>
      <c r="T244" t="str">
        <f>IFERROR(VLOOKUP(P244,IO_percentage3!$P$2:$Q$36,2,FALSE),"")</f>
        <v/>
      </c>
    </row>
    <row r="245">
      <c r="A245">
        <v>624</v>
      </c>
      <c r="B245" t="s">
        <v>9469</v>
      </c>
      <c r="C245">
        <v>712</v>
      </c>
      <c r="D245">
        <v>0</v>
      </c>
      <c r="E245">
        <v>36</v>
      </c>
      <c r="F245">
        <f>VLOOKUP($E245,[3]TVA!$G$5:$K$59,3,FALSE)</f>
        <v>0.18</v>
      </c>
      <c r="G245">
        <f>VLOOKUP($E245,[3]TVA!$G$5:$K$59,4,FALSE)</f>
        <v>1</v>
      </c>
      <c r="H245">
        <f>VLOOKUP($E245,[3]TVA!$G$5:$K$59,5,FALSE)</f>
        <v>0</v>
      </c>
      <c r="J245">
        <f t="shared" si="3"/>
        <v>412</v>
      </c>
      <c r="K245">
        <v>1</v>
      </c>
      <c r="L245" t="s">
        <v>9653</v>
      </c>
      <c r="M245">
        <v>24</v>
      </c>
      <c r="N245">
        <v>31</v>
      </c>
      <c r="Q245" t="str">
        <f>IFERROR(VLOOKUP(M245,IO_percentage3!$P$2:$Q$36,2,FALSE),"")</f>
        <v>commerce</v>
      </c>
      <c r="R245" t="str">
        <f>IFERROR(VLOOKUP(N245,IO_percentage3!$P$2:$Q$36,2,FALSE),"")</f>
        <v>activites des services aux ent</v>
      </c>
      <c r="S245" t="str">
        <f>IFERROR(VLOOKUP(O245,IO_percentage3!$P$2:$Q$36,2,FALSE),"")</f>
        <v/>
      </c>
      <c r="T245" t="str">
        <f>IFERROR(VLOOKUP(P245,IO_percentage3!$P$2:$Q$36,2,FALSE),"")</f>
        <v/>
      </c>
    </row>
    <row r="246">
      <c r="A246">
        <v>625</v>
      </c>
      <c r="B246" t="s">
        <v>9470</v>
      </c>
      <c r="C246">
        <v>721</v>
      </c>
      <c r="D246">
        <v>0</v>
      </c>
      <c r="E246">
        <v>36</v>
      </c>
      <c r="F246">
        <f>VLOOKUP($E246,[3]TVA!$G$5:$K$59,3,FALSE)</f>
        <v>0.18</v>
      </c>
      <c r="G246">
        <f>VLOOKUP($E246,[3]TVA!$G$5:$K$59,4,FALSE)</f>
        <v>1</v>
      </c>
      <c r="H246">
        <f>VLOOKUP($E246,[3]TVA!$G$5:$K$59,5,FALSE)</f>
        <v>0</v>
      </c>
      <c r="J246">
        <f t="shared" si="3"/>
        <v>413</v>
      </c>
      <c r="K246">
        <v>1</v>
      </c>
      <c r="L246" t="s">
        <v>9427</v>
      </c>
      <c r="M246">
        <f>VLOOKUP(L246,IO_percentage3!$G$2:$K$339,2,FALSE)</f>
        <v>24</v>
      </c>
      <c r="N246">
        <f>VLOOKUP(L246,IO_percentage3!$G$2:$K$339,3,FALSE)</f>
        <v>31</v>
      </c>
      <c r="O246" t="str">
        <f>VLOOKUP(L246,IO_percentage3!$G$2:$K$339,4,FALSE)</f>
        <v/>
      </c>
      <c r="P246" t="str">
        <f>VLOOKUP(L246,IO_percentage3!$G$2:$K$339,5,FALSE)</f>
        <v/>
      </c>
      <c r="Q246" t="str">
        <f>IFERROR(VLOOKUP(M246,IO_percentage3!$P$2:$Q$36,2,FALSE),"")</f>
        <v>commerce</v>
      </c>
      <c r="R246" t="str">
        <f>IFERROR(VLOOKUP(N246,IO_percentage3!$P$2:$Q$36,2,FALSE),"")</f>
        <v>activites des services aux ent</v>
      </c>
      <c r="S246" t="str">
        <f>IFERROR(VLOOKUP(O246,IO_percentage3!$P$2:$Q$36,2,FALSE),"")</f>
        <v/>
      </c>
      <c r="T246" t="str">
        <f>IFERROR(VLOOKUP(P246,IO_percentage3!$P$2:$Q$36,2,FALSE),"")</f>
        <v/>
      </c>
    </row>
    <row r="247">
      <c r="A247">
        <v>626</v>
      </c>
      <c r="B247" t="s">
        <v>9471</v>
      </c>
      <c r="C247">
        <v>1254</v>
      </c>
      <c r="D247">
        <v>0</v>
      </c>
      <c r="E247">
        <v>53</v>
      </c>
      <c r="F247" t="e">
        <f>VLOOKUP($E247,[3]TVA!$G$5:$K$59,3,FALSE)</f>
        <v>#N/A</v>
      </c>
      <c r="G247" t="e">
        <f>VLOOKUP($E247,[3]TVA!$G$5:$K$59,4,FALSE)</f>
        <v>#N/A</v>
      </c>
      <c r="H247" t="e">
        <f>VLOOKUP($E247,[3]TVA!$G$5:$K$59,5,FALSE)</f>
        <v>#N/A</v>
      </c>
      <c r="J247">
        <f t="shared" si="3"/>
        <v>414</v>
      </c>
      <c r="K247">
        <v>1</v>
      </c>
      <c r="L247" t="s">
        <v>9654</v>
      </c>
      <c r="M247">
        <v>31</v>
      </c>
      <c r="Q247" t="str">
        <f>IFERROR(VLOOKUP(M247,IO_percentage3!$P$2:$Q$36,2,FALSE),"")</f>
        <v>activites des services aux ent</v>
      </c>
      <c r="R247" t="str">
        <f>IFERROR(VLOOKUP(N247,IO_percentage3!$P$2:$Q$36,2,FALSE),"")</f>
        <v/>
      </c>
      <c r="S247" t="str">
        <f>IFERROR(VLOOKUP(O247,IO_percentage3!$P$2:$Q$36,2,FALSE),"")</f>
        <v/>
      </c>
      <c r="T247" t="str">
        <f>IFERROR(VLOOKUP(P247,IO_percentage3!$P$2:$Q$36,2,FALSE),"")</f>
        <v/>
      </c>
    </row>
    <row r="248">
      <c r="A248">
        <v>627</v>
      </c>
      <c r="B248" t="s">
        <v>9472</v>
      </c>
      <c r="C248">
        <v>724</v>
      </c>
      <c r="D248">
        <v>0</v>
      </c>
      <c r="E248">
        <v>36</v>
      </c>
      <c r="F248">
        <f>VLOOKUP($E248,[3]TVA!$G$5:$K$59,3,FALSE)</f>
        <v>0.18</v>
      </c>
      <c r="G248">
        <f>VLOOKUP($E248,[3]TVA!$G$5:$K$59,4,FALSE)</f>
        <v>1</v>
      </c>
      <c r="H248">
        <f>VLOOKUP($E248,[3]TVA!$G$5:$K$59,5,FALSE)</f>
        <v>0</v>
      </c>
      <c r="J248">
        <f t="shared" si="3"/>
        <v>415</v>
      </c>
      <c r="K248">
        <v>1</v>
      </c>
      <c r="L248" t="s">
        <v>9655</v>
      </c>
      <c r="M248">
        <v>21</v>
      </c>
      <c r="N248">
        <v>9</v>
      </c>
      <c r="Q248" t="str">
        <f>IFERROR(VLOOKUP(M248,IO_percentage3!$P$2:$Q$36,2,FALSE),"")</f>
        <v>fabrication de produits divers</v>
      </c>
      <c r="R248" t="str">
        <f>IFERROR(VLOOKUP(N248,IO_percentage3!$P$2:$Q$36,2,FALSE),"")</f>
        <v>egrenage de coton et fabricati</v>
      </c>
      <c r="S248" t="str">
        <f>IFERROR(VLOOKUP(O248,IO_percentage3!$P$2:$Q$36,2,FALSE),"")</f>
        <v/>
      </c>
      <c r="T248" t="str">
        <f>IFERROR(VLOOKUP(P248,IO_percentage3!$P$2:$Q$36,2,FALSE),"")</f>
        <v/>
      </c>
    </row>
    <row r="249">
      <c r="A249">
        <v>628</v>
      </c>
      <c r="B249" t="s">
        <v>9473</v>
      </c>
      <c r="C249">
        <v>724</v>
      </c>
      <c r="D249">
        <v>0</v>
      </c>
      <c r="E249">
        <v>36</v>
      </c>
      <c r="F249">
        <f>VLOOKUP($E249,[3]TVA!$G$5:$K$59,3,FALSE)</f>
        <v>0.18</v>
      </c>
      <c r="G249">
        <f>VLOOKUP($E249,[3]TVA!$G$5:$K$59,4,FALSE)</f>
        <v>1</v>
      </c>
      <c r="H249">
        <f>VLOOKUP($E249,[3]TVA!$G$5:$K$59,5,FALSE)</f>
        <v>0</v>
      </c>
      <c r="J249">
        <f t="shared" si="3"/>
        <v>416</v>
      </c>
      <c r="K249">
        <v>1</v>
      </c>
      <c r="L249" t="s">
        <v>9656</v>
      </c>
      <c r="M249">
        <v>14</v>
      </c>
      <c r="Q249" t="str">
        <f>IFERROR(VLOOKUP(M249,IO_percentage3!$P$2:$Q$36,2,FALSE),"")</f>
        <v>fabrication de produits chimiq</v>
      </c>
      <c r="R249" t="str">
        <f>IFERROR(VLOOKUP(N249,IO_percentage3!$P$2:$Q$36,2,FALSE),"")</f>
        <v/>
      </c>
      <c r="S249" t="str">
        <f>IFERROR(VLOOKUP(O249,IO_percentage3!$P$2:$Q$36,2,FALSE),"")</f>
        <v/>
      </c>
      <c r="T249" t="str">
        <f>IFERROR(VLOOKUP(P249,IO_percentage3!$P$2:$Q$36,2,FALSE),"")</f>
        <v/>
      </c>
    </row>
    <row r="250">
      <c r="A250">
        <v>629</v>
      </c>
      <c r="B250" t="s">
        <v>9474</v>
      </c>
      <c r="C250">
        <v>731</v>
      </c>
      <c r="D250">
        <v>-1.7594000000000001</v>
      </c>
      <c r="E250">
        <v>38</v>
      </c>
      <c r="F250">
        <f>VLOOKUP($E250,[3]TVA!$G$5:$K$59,3,FALSE)</f>
        <v>0</v>
      </c>
      <c r="G250">
        <f>VLOOKUP($E250,[3]TVA!$G$5:$K$59,4,FALSE)</f>
        <v>1</v>
      </c>
      <c r="H250">
        <f>VLOOKUP($E250,[3]TVA!$G$5:$K$59,5,FALSE)</f>
        <v>1</v>
      </c>
      <c r="J250">
        <f t="shared" si="3"/>
        <v>417</v>
      </c>
      <c r="K250">
        <v>1</v>
      </c>
      <c r="L250" t="s">
        <v>9429</v>
      </c>
      <c r="M250">
        <f>VLOOKUP(L250,IO_percentage3!$G$2:$K$339,2,FALSE)</f>
        <v>14</v>
      </c>
      <c r="N250">
        <f>VLOOKUP(L250,IO_percentage3!$G$2:$K$339,3,FALSE)</f>
        <v>21</v>
      </c>
      <c r="O250" t="str">
        <f>VLOOKUP(L250,IO_percentage3!$G$2:$K$339,4,FALSE)</f>
        <v/>
      </c>
      <c r="P250" t="str">
        <f>VLOOKUP(L250,IO_percentage3!$G$2:$K$339,5,FALSE)</f>
        <v/>
      </c>
      <c r="Q250" t="str">
        <f>IFERROR(VLOOKUP(M250,IO_percentage3!$P$2:$Q$36,2,FALSE),"")</f>
        <v>fabrication de produits chimiq</v>
      </c>
      <c r="R250" t="str">
        <f>IFERROR(VLOOKUP(N250,IO_percentage3!$P$2:$Q$36,2,FALSE),"")</f>
        <v>fabrication de produits divers</v>
      </c>
      <c r="S250" t="str">
        <f>IFERROR(VLOOKUP(O250,IO_percentage3!$P$2:$Q$36,2,FALSE),"")</f>
        <v/>
      </c>
      <c r="T250" t="str">
        <f>IFERROR(VLOOKUP(P250,IO_percentage3!$P$2:$Q$36,2,FALSE),"")</f>
        <v/>
      </c>
    </row>
    <row r="251">
      <c r="A251">
        <v>630</v>
      </c>
      <c r="B251" t="s">
        <v>9475</v>
      </c>
      <c r="C251">
        <v>733</v>
      </c>
      <c r="D251">
        <v>-1.7594000000000001</v>
      </c>
      <c r="E251">
        <v>38</v>
      </c>
      <c r="F251">
        <f>VLOOKUP($E251,[3]TVA!$G$5:$K$59,3,FALSE)</f>
        <v>0</v>
      </c>
      <c r="G251">
        <f>VLOOKUP($E251,[3]TVA!$G$5:$K$59,4,FALSE)</f>
        <v>1</v>
      </c>
      <c r="H251">
        <f>VLOOKUP($E251,[3]TVA!$G$5:$K$59,5,FALSE)</f>
        <v>1</v>
      </c>
      <c r="J251">
        <f t="shared" si="3"/>
        <v>418</v>
      </c>
      <c r="K251">
        <v>1</v>
      </c>
      <c r="L251" t="s">
        <v>9430</v>
      </c>
      <c r="M251">
        <f>VLOOKUP(L251,IO_percentage3!$G$2:$K$339,2,FALSE)</f>
        <v>21</v>
      </c>
      <c r="N251" t="str">
        <f>VLOOKUP(L251,IO_percentage3!$G$2:$K$339,3,FALSE)</f>
        <v/>
      </c>
      <c r="O251" t="str">
        <f>VLOOKUP(L251,IO_percentage3!$G$2:$K$339,4,FALSE)</f>
        <v/>
      </c>
      <c r="P251" t="str">
        <f>VLOOKUP(L251,IO_percentage3!$G$2:$K$339,5,FALSE)</f>
        <v/>
      </c>
      <c r="Q251" t="str">
        <f>IFERROR(VLOOKUP(M251,IO_percentage3!$P$2:$Q$36,2,FALSE),"")</f>
        <v>fabrication de produits divers</v>
      </c>
      <c r="R251" t="str">
        <f>IFERROR(VLOOKUP(N251,IO_percentage3!$P$2:$Q$36,2,FALSE),"")</f>
        <v/>
      </c>
      <c r="S251" t="str">
        <f>IFERROR(VLOOKUP(O251,IO_percentage3!$P$2:$Q$36,2,FALSE),"")</f>
        <v/>
      </c>
      <c r="T251" t="str">
        <f>IFERROR(VLOOKUP(P251,IO_percentage3!$P$2:$Q$36,2,FALSE),"")</f>
        <v/>
      </c>
    </row>
    <row r="252">
      <c r="A252">
        <v>631</v>
      </c>
      <c r="B252" t="s">
        <v>9476</v>
      </c>
      <c r="C252">
        <v>736</v>
      </c>
      <c r="D252">
        <v>0</v>
      </c>
      <c r="E252">
        <v>39</v>
      </c>
      <c r="F252">
        <f>VLOOKUP($E252,[3]TVA!$G$5:$K$59,3,FALSE)</f>
        <v>0.18</v>
      </c>
      <c r="G252">
        <f>VLOOKUP($E252,[3]TVA!$G$5:$K$59,4,FALSE)</f>
        <v>1</v>
      </c>
      <c r="H252">
        <f>VLOOKUP($E252,[3]TVA!$G$5:$K$59,5,FALSE)</f>
        <v>0</v>
      </c>
      <c r="J252">
        <f t="shared" si="3"/>
        <v>419</v>
      </c>
      <c r="K252">
        <v>1</v>
      </c>
      <c r="L252" t="s">
        <v>9431</v>
      </c>
      <c r="M252">
        <f>VLOOKUP(L252,IO_percentage3!$G$2:$K$339,2,FALSE)</f>
        <v>21</v>
      </c>
      <c r="N252" t="str">
        <f>VLOOKUP(L252,IO_percentage3!$G$2:$K$339,3,FALSE)</f>
        <v/>
      </c>
      <c r="O252" t="str">
        <f>VLOOKUP(L252,IO_percentage3!$G$2:$K$339,4,FALSE)</f>
        <v/>
      </c>
      <c r="P252" t="str">
        <f>VLOOKUP(L252,IO_percentage3!$G$2:$K$339,5,FALSE)</f>
        <v/>
      </c>
      <c r="Q252" t="str">
        <f>IFERROR(VLOOKUP(M252,IO_percentage3!$P$2:$Q$36,2,FALSE),"")</f>
        <v>fabrication de produits divers</v>
      </c>
      <c r="R252" t="str">
        <f>IFERROR(VLOOKUP(N252,IO_percentage3!$P$2:$Q$36,2,FALSE),"")</f>
        <v/>
      </c>
      <c r="S252" t="str">
        <f>IFERROR(VLOOKUP(O252,IO_percentage3!$P$2:$Q$36,2,FALSE),"")</f>
        <v/>
      </c>
      <c r="T252" t="str">
        <f>IFERROR(VLOOKUP(P252,IO_percentage3!$P$2:$Q$36,2,FALSE),"")</f>
        <v/>
      </c>
    </row>
    <row r="253">
      <c r="A253">
        <v>632</v>
      </c>
      <c r="B253" t="s">
        <v>9477</v>
      </c>
      <c r="C253">
        <v>1270</v>
      </c>
      <c r="D253">
        <v>0</v>
      </c>
      <c r="E253">
        <v>54</v>
      </c>
      <c r="F253" t="e">
        <f>VLOOKUP($E253,[3]TVA!$G$5:$K$59,3,FALSE)</f>
        <v>#N/A</v>
      </c>
      <c r="G253" t="e">
        <f>VLOOKUP($E253,[3]TVA!$G$5:$K$59,4,FALSE)</f>
        <v>#N/A</v>
      </c>
      <c r="H253" t="e">
        <f>VLOOKUP($E253,[3]TVA!$G$5:$K$59,5,FALSE)</f>
        <v>#N/A</v>
      </c>
      <c r="J253">
        <f t="shared" si="3"/>
        <v>420</v>
      </c>
      <c r="K253">
        <v>1</v>
      </c>
      <c r="L253" t="s">
        <v>9432</v>
      </c>
      <c r="M253">
        <f>VLOOKUP(L253,IO_percentage3!$G$2:$K$339,2,FALSE)</f>
        <v>12</v>
      </c>
      <c r="N253" t="str">
        <f>VLOOKUP(L253,IO_percentage3!$G$2:$K$339,3,FALSE)</f>
        <v/>
      </c>
      <c r="O253" t="str">
        <f>VLOOKUP(L253,IO_percentage3!$G$2:$K$339,4,FALSE)</f>
        <v/>
      </c>
      <c r="P253" t="str">
        <f>VLOOKUP(L253,IO_percentage3!$G$2:$K$339,5,FALSE)</f>
        <v/>
      </c>
      <c r="Q253" t="str">
        <f>IFERROR(VLOOKUP(M253,IO_percentage3!$P$2:$Q$36,2,FALSE),"")</f>
        <v>fabrication de papier, carton,</v>
      </c>
      <c r="R253" t="str">
        <f>IFERROR(VLOOKUP(N253,IO_percentage3!$P$2:$Q$36,2,FALSE),"")</f>
        <v/>
      </c>
      <c r="S253" t="str">
        <f>IFERROR(VLOOKUP(O253,IO_percentage3!$P$2:$Q$36,2,FALSE),"")</f>
        <v/>
      </c>
      <c r="T253" t="str">
        <f>IFERROR(VLOOKUP(P253,IO_percentage3!$P$2:$Q$36,2,FALSE),"")</f>
        <v/>
      </c>
    </row>
    <row r="254">
      <c r="A254">
        <v>633</v>
      </c>
      <c r="B254" t="s">
        <v>9478</v>
      </c>
      <c r="C254">
        <v>820</v>
      </c>
      <c r="D254">
        <v>0</v>
      </c>
      <c r="E254">
        <v>41</v>
      </c>
      <c r="F254">
        <f>VLOOKUP($E254,[3]TVA!$G$5:$K$59,3,FALSE)</f>
        <v>0.18</v>
      </c>
      <c r="G254">
        <f>VLOOKUP($E254,[3]TVA!$G$5:$K$59,4,FALSE)</f>
        <v>1</v>
      </c>
      <c r="H254">
        <f>VLOOKUP($E254,[3]TVA!$G$5:$K$59,5,FALSE)</f>
        <v>0</v>
      </c>
      <c r="J254">
        <f t="shared" si="3"/>
        <v>421</v>
      </c>
      <c r="K254">
        <v>1</v>
      </c>
      <c r="L254" t="s">
        <v>9657</v>
      </c>
      <c r="M254">
        <v>32</v>
      </c>
      <c r="N254">
        <v>27</v>
      </c>
      <c r="Q254" t="str">
        <f>IFERROR(VLOOKUP(M254,IO_percentage3!$P$2:$Q$36,2,FALSE),"")</f>
        <v>activites d'administration pub</v>
      </c>
      <c r="R254" t="str">
        <f>IFERROR(VLOOKUP(N254,IO_percentage3!$P$2:$Q$36,2,FALSE),"")</f>
        <v>transports</v>
      </c>
      <c r="S254" t="str">
        <f>IFERROR(VLOOKUP(O254,IO_percentage3!$P$2:$Q$36,2,FALSE),"")</f>
        <v/>
      </c>
      <c r="T254" t="str">
        <f>IFERROR(VLOOKUP(P254,IO_percentage3!$P$2:$Q$36,2,FALSE),"")</f>
        <v/>
      </c>
    </row>
    <row r="255">
      <c r="A255">
        <v>634</v>
      </c>
      <c r="B255" t="s">
        <v>9479</v>
      </c>
      <c r="C255">
        <v>922</v>
      </c>
      <c r="D255">
        <v>0</v>
      </c>
      <c r="E255">
        <v>42</v>
      </c>
      <c r="F255">
        <f>VLOOKUP($E255,[3]TVA!$G$5:$K$59,3,FALSE)</f>
        <v>0.18</v>
      </c>
      <c r="G255">
        <f>VLOOKUP($E255,[3]TVA!$G$5:$K$59,4,FALSE)</f>
        <v>1</v>
      </c>
      <c r="H255">
        <f>VLOOKUP($E255,[3]TVA!$G$5:$K$59,5,FALSE)</f>
        <v>0</v>
      </c>
      <c r="J255">
        <f t="shared" si="3"/>
        <v>501</v>
      </c>
      <c r="K255">
        <v>80</v>
      </c>
      <c r="L255" t="s">
        <v>9658</v>
      </c>
      <c r="M255">
        <v>9</v>
      </c>
      <c r="Q255" t="str">
        <f>IFERROR(VLOOKUP(M255,IO_percentage3!$P$2:$Q$36,2,FALSE),"")</f>
        <v>egrenage de coton et fabricati</v>
      </c>
      <c r="R255" t="str">
        <f>IFERROR(VLOOKUP(N255,IO_percentage3!$P$2:$Q$36,2,FALSE),"")</f>
        <v/>
      </c>
      <c r="S255" t="str">
        <f>IFERROR(VLOOKUP(O255,IO_percentage3!$P$2:$Q$36,2,FALSE),"")</f>
        <v/>
      </c>
      <c r="T255" t="str">
        <f>IFERROR(VLOOKUP(P255,IO_percentage3!$P$2:$Q$36,2,FALSE),"")</f>
        <v/>
      </c>
    </row>
    <row r="256">
      <c r="A256">
        <v>635</v>
      </c>
      <c r="B256" t="s">
        <v>9480</v>
      </c>
      <c r="C256">
        <v>913</v>
      </c>
      <c r="D256">
        <v>0</v>
      </c>
      <c r="E256">
        <v>42</v>
      </c>
      <c r="F256">
        <f>VLOOKUP($E256,[3]TVA!$G$5:$K$59,3,FALSE)</f>
        <v>0.18</v>
      </c>
      <c r="G256">
        <f>VLOOKUP($E256,[3]TVA!$G$5:$K$59,4,FALSE)</f>
        <v>1</v>
      </c>
      <c r="H256">
        <f>VLOOKUP($E256,[3]TVA!$G$5:$K$59,5,FALSE)</f>
        <v>0</v>
      </c>
      <c r="J256">
        <f t="shared" si="3"/>
        <v>502</v>
      </c>
      <c r="K256">
        <v>1</v>
      </c>
      <c r="L256" t="s">
        <v>9659</v>
      </c>
      <c r="M256">
        <v>9</v>
      </c>
      <c r="Q256" t="str">
        <f>IFERROR(VLOOKUP(M256,IO_percentage3!$P$2:$Q$36,2,FALSE),"")</f>
        <v>egrenage de coton et fabricati</v>
      </c>
      <c r="R256" t="str">
        <f>IFERROR(VLOOKUP(N256,IO_percentage3!$P$2:$Q$36,2,FALSE),"")</f>
        <v/>
      </c>
      <c r="S256" t="str">
        <f>IFERROR(VLOOKUP(O256,IO_percentage3!$P$2:$Q$36,2,FALSE),"")</f>
        <v/>
      </c>
      <c r="T256" t="str">
        <f>IFERROR(VLOOKUP(P256,IO_percentage3!$P$2:$Q$36,2,FALSE),"")</f>
        <v/>
      </c>
    </row>
    <row r="257">
      <c r="A257">
        <v>636</v>
      </c>
      <c r="B257" t="s">
        <v>9481</v>
      </c>
      <c r="C257">
        <v>923</v>
      </c>
      <c r="D257">
        <v>0</v>
      </c>
      <c r="E257">
        <v>42</v>
      </c>
      <c r="F257">
        <f>VLOOKUP($E257,[3]TVA!$G$5:$K$59,3,FALSE)</f>
        <v>0.18</v>
      </c>
      <c r="G257">
        <f>VLOOKUP($E257,[3]TVA!$G$5:$K$59,4,FALSE)</f>
        <v>1</v>
      </c>
      <c r="H257">
        <f>VLOOKUP($E257,[3]TVA!$G$5:$K$59,5,FALSE)</f>
        <v>0</v>
      </c>
      <c r="J257">
        <f t="shared" si="3"/>
        <v>503</v>
      </c>
      <c r="K257">
        <v>1</v>
      </c>
      <c r="L257" t="s">
        <v>9660</v>
      </c>
      <c r="M257">
        <v>9</v>
      </c>
      <c r="Q257" t="str">
        <f>IFERROR(VLOOKUP(M257,IO_percentage3!$P$2:$Q$36,2,FALSE),"")</f>
        <v>egrenage de coton et fabricati</v>
      </c>
      <c r="R257" t="str">
        <f>IFERROR(VLOOKUP(N257,IO_percentage3!$P$2:$Q$36,2,FALSE),"")</f>
        <v/>
      </c>
      <c r="S257" t="str">
        <f>IFERROR(VLOOKUP(O257,IO_percentage3!$P$2:$Q$36,2,FALSE),"")</f>
        <v/>
      </c>
      <c r="T257" t="str">
        <f>IFERROR(VLOOKUP(P257,IO_percentage3!$P$2:$Q$36,2,FALSE),"")</f>
        <v/>
      </c>
    </row>
    <row r="258">
      <c r="A258">
        <v>637</v>
      </c>
      <c r="B258" t="s">
        <v>9482</v>
      </c>
      <c r="C258">
        <v>914</v>
      </c>
      <c r="D258">
        <v>0</v>
      </c>
      <c r="E258">
        <v>42</v>
      </c>
      <c r="F258">
        <f>VLOOKUP($E258,[3]TVA!$G$5:$K$59,3,FALSE)</f>
        <v>0.18</v>
      </c>
      <c r="G258">
        <f>VLOOKUP($E258,[3]TVA!$G$5:$K$59,4,FALSE)</f>
        <v>1</v>
      </c>
      <c r="H258">
        <f>VLOOKUP($E258,[3]TVA!$G$5:$K$59,5,FALSE)</f>
        <v>0</v>
      </c>
      <c r="J258">
        <f t="shared" si="3"/>
        <v>504</v>
      </c>
      <c r="K258">
        <v>1</v>
      </c>
      <c r="L258" t="s">
        <v>9436</v>
      </c>
      <c r="M258">
        <f>VLOOKUP(L258,IO_percentage3!$G$2:$K$339,2,FALSE)</f>
        <v>9</v>
      </c>
      <c r="Q258" t="str">
        <f>IFERROR(VLOOKUP(M258,IO_percentage3!$P$2:$Q$36,2,FALSE),"")</f>
        <v>egrenage de coton et fabricati</v>
      </c>
      <c r="R258" t="str">
        <f>IFERROR(VLOOKUP(N258,IO_percentage3!$P$2:$Q$36,2,FALSE),"")</f>
        <v/>
      </c>
      <c r="S258" t="str">
        <f>IFERROR(VLOOKUP(O258,IO_percentage3!$P$2:$Q$36,2,FALSE),"")</f>
        <v/>
      </c>
      <c r="T258" t="str">
        <f>IFERROR(VLOOKUP(P258,IO_percentage3!$P$2:$Q$36,2,FALSE),"")</f>
        <v/>
      </c>
    </row>
    <row r="259">
      <c r="A259">
        <v>638</v>
      </c>
      <c r="B259" t="s">
        <v>9483</v>
      </c>
      <c r="C259">
        <v>931</v>
      </c>
      <c r="D259">
        <v>0</v>
      </c>
      <c r="E259">
        <v>43</v>
      </c>
      <c r="F259">
        <f>VLOOKUP($E259,[3]TVA!$G$5:$K$59,3,FALSE)</f>
        <v>0.18</v>
      </c>
      <c r="G259">
        <f>VLOOKUP($E259,[3]TVA!$G$5:$K$59,4,FALSE)</f>
        <v>1</v>
      </c>
      <c r="H259">
        <f>VLOOKUP($E259,[3]TVA!$G$5:$K$59,5,FALSE)</f>
        <v>0</v>
      </c>
      <c r="J259">
        <f t="shared" ref="J259:J322" si="4">J258+K259</f>
        <v>505</v>
      </c>
      <c r="K259">
        <v>1</v>
      </c>
      <c r="L259" t="s">
        <v>9661</v>
      </c>
      <c r="M259">
        <v>9</v>
      </c>
      <c r="Q259" t="str">
        <f>IFERROR(VLOOKUP(M259,IO_percentage3!$P$2:$Q$36,2,FALSE),"")</f>
        <v>egrenage de coton et fabricati</v>
      </c>
      <c r="R259" t="str">
        <f>IFERROR(VLOOKUP(N259,IO_percentage3!$P$2:$Q$36,2,FALSE),"")</f>
        <v/>
      </c>
      <c r="S259" t="str">
        <f>IFERROR(VLOOKUP(O259,IO_percentage3!$P$2:$Q$36,2,FALSE),"")</f>
        <v/>
      </c>
      <c r="T259" t="str">
        <f>IFERROR(VLOOKUP(P259,IO_percentage3!$P$2:$Q$36,2,FALSE),"")</f>
        <v/>
      </c>
    </row>
    <row r="260">
      <c r="A260">
        <v>639</v>
      </c>
      <c r="B260" t="s">
        <v>9484</v>
      </c>
      <c r="C260">
        <v>951</v>
      </c>
      <c r="D260">
        <v>0</v>
      </c>
      <c r="E260">
        <v>45</v>
      </c>
      <c r="F260">
        <f>VLOOKUP($E260,[3]TVA!$G$5:$K$59,3,FALSE)</f>
        <v>0.18</v>
      </c>
      <c r="G260">
        <f>VLOOKUP($E260,[3]TVA!$G$5:$K$59,4,FALSE)</f>
        <v>1</v>
      </c>
      <c r="H260">
        <f>VLOOKUP($E260,[3]TVA!$G$5:$K$59,5,FALSE)</f>
        <v>0</v>
      </c>
      <c r="J260">
        <f t="shared" si="4"/>
        <v>506</v>
      </c>
      <c r="K260">
        <v>1</v>
      </c>
      <c r="L260" t="s">
        <v>9662</v>
      </c>
      <c r="M260">
        <v>9</v>
      </c>
      <c r="Q260" t="str">
        <f>IFERROR(VLOOKUP(M260,IO_percentage3!$P$2:$Q$36,2,FALSE),"")</f>
        <v>egrenage de coton et fabricati</v>
      </c>
      <c r="R260" t="str">
        <f>IFERROR(VLOOKUP(N260,IO_percentage3!$P$2:$Q$36,2,FALSE),"")</f>
        <v/>
      </c>
      <c r="S260" t="str">
        <f>IFERROR(VLOOKUP(O260,IO_percentage3!$P$2:$Q$36,2,FALSE),"")</f>
        <v/>
      </c>
      <c r="T260" t="str">
        <f>IFERROR(VLOOKUP(P260,IO_percentage3!$P$2:$Q$36,2,FALSE),"")</f>
        <v/>
      </c>
    </row>
    <row r="261">
      <c r="A261">
        <v>640</v>
      </c>
      <c r="B261" t="s">
        <v>9485</v>
      </c>
      <c r="C261">
        <v>954</v>
      </c>
      <c r="D261">
        <v>0</v>
      </c>
      <c r="E261">
        <v>45</v>
      </c>
      <c r="F261">
        <f>VLOOKUP($E261,[3]TVA!$G$5:$K$59,3,FALSE)</f>
        <v>0.18</v>
      </c>
      <c r="G261">
        <f>VLOOKUP($E261,[3]TVA!$G$5:$K$59,4,FALSE)</f>
        <v>1</v>
      </c>
      <c r="H261">
        <f>VLOOKUP($E261,[3]TVA!$G$5:$K$59,5,FALSE)</f>
        <v>0</v>
      </c>
      <c r="J261">
        <f t="shared" si="4"/>
        <v>507</v>
      </c>
      <c r="K261">
        <v>1</v>
      </c>
      <c r="L261" t="s">
        <v>9663</v>
      </c>
      <c r="M261">
        <v>9</v>
      </c>
      <c r="Q261" t="str">
        <f>IFERROR(VLOOKUP(M261,IO_percentage3!$P$2:$Q$36,2,FALSE),"")</f>
        <v>egrenage de coton et fabricati</v>
      </c>
      <c r="R261" t="str">
        <f>IFERROR(VLOOKUP(N261,IO_percentage3!$P$2:$Q$36,2,FALSE),"")</f>
        <v/>
      </c>
      <c r="S261" t="str">
        <f>IFERROR(VLOOKUP(O261,IO_percentage3!$P$2:$Q$36,2,FALSE),"")</f>
        <v/>
      </c>
      <c r="T261" t="str">
        <f>IFERROR(VLOOKUP(P261,IO_percentage3!$P$2:$Q$36,2,FALSE),"")</f>
        <v/>
      </c>
    </row>
    <row r="262">
      <c r="A262">
        <v>641</v>
      </c>
      <c r="B262" t="s">
        <v>9486</v>
      </c>
      <c r="C262">
        <v>1270</v>
      </c>
      <c r="D262">
        <v>0</v>
      </c>
      <c r="E262">
        <v>54</v>
      </c>
      <c r="F262" t="e">
        <f>VLOOKUP($E262,[3]TVA!$G$5:$K$59,3,FALSE)</f>
        <v>#N/A</v>
      </c>
      <c r="G262" t="e">
        <f>VLOOKUP($E262,[3]TVA!$G$5:$K$59,4,FALSE)</f>
        <v>#N/A</v>
      </c>
      <c r="H262" t="e">
        <f>VLOOKUP($E262,[3]TVA!$G$5:$K$59,5,FALSE)</f>
        <v>#N/A</v>
      </c>
      <c r="J262">
        <f t="shared" si="4"/>
        <v>508</v>
      </c>
      <c r="K262">
        <v>1</v>
      </c>
      <c r="L262" t="s">
        <v>9664</v>
      </c>
      <c r="M262">
        <v>9</v>
      </c>
      <c r="Q262" t="str">
        <f>IFERROR(VLOOKUP(M262,IO_percentage3!$P$2:$Q$36,2,FALSE),"")</f>
        <v>egrenage de coton et fabricati</v>
      </c>
      <c r="R262" t="str">
        <f>IFERROR(VLOOKUP(N262,IO_percentage3!$P$2:$Q$36,2,FALSE),"")</f>
        <v/>
      </c>
      <c r="S262" t="str">
        <f>IFERROR(VLOOKUP(O262,IO_percentage3!$P$2:$Q$36,2,FALSE),"")</f>
        <v/>
      </c>
      <c r="T262" t="str">
        <f>IFERROR(VLOOKUP(P262,IO_percentage3!$P$2:$Q$36,2,FALSE),"")</f>
        <v/>
      </c>
    </row>
    <row r="263">
      <c r="A263">
        <v>642</v>
      </c>
      <c r="B263" t="s">
        <v>9487</v>
      </c>
      <c r="C263">
        <v>1050</v>
      </c>
      <c r="D263">
        <v>-1.7069000000000001</v>
      </c>
      <c r="E263">
        <v>47</v>
      </c>
      <c r="F263">
        <f>VLOOKUP($E263,[3]TVA!$G$5:$K$59,3,FALSE)</f>
        <v>0</v>
      </c>
      <c r="G263">
        <f>VLOOKUP($E263,[3]TVA!$G$5:$K$59,4,FALSE)</f>
        <v>1</v>
      </c>
      <c r="H263">
        <f>VLOOKUP($E263,[3]TVA!$G$5:$K$59,5,FALSE)</f>
        <v>1</v>
      </c>
      <c r="J263">
        <f t="shared" si="4"/>
        <v>509</v>
      </c>
      <c r="K263">
        <v>1</v>
      </c>
      <c r="L263" t="s">
        <v>9441</v>
      </c>
      <c r="M263">
        <f>VLOOKUP(L263,IO_percentage3!$G$2:$K$339,2,FALSE)</f>
        <v>9</v>
      </c>
      <c r="N263" t="str">
        <f>VLOOKUP(L263,IO_percentage3!$G$2:$K$339,3,FALSE)</f>
        <v/>
      </c>
      <c r="O263" t="str">
        <f>VLOOKUP(L263,IO_percentage3!$G$2:$K$339,4,FALSE)</f>
        <v/>
      </c>
      <c r="P263" t="str">
        <f>VLOOKUP(L263,IO_percentage3!$G$2:$K$339,5,FALSE)</f>
        <v/>
      </c>
      <c r="Q263" t="str">
        <f>IFERROR(VLOOKUP(M263,IO_percentage3!$P$2:$Q$36,2,FALSE),"")</f>
        <v>egrenage de coton et fabricati</v>
      </c>
      <c r="R263" t="str">
        <f>IFERROR(VLOOKUP(N263,IO_percentage3!$P$2:$Q$36,2,FALSE),"")</f>
        <v/>
      </c>
      <c r="S263" t="str">
        <f>IFERROR(VLOOKUP(O263,IO_percentage3!$P$2:$Q$36,2,FALSE),"")</f>
        <v/>
      </c>
      <c r="T263" t="str">
        <f>IFERROR(VLOOKUP(P263,IO_percentage3!$P$2:$Q$36,2,FALSE),"")</f>
        <v/>
      </c>
    </row>
    <row r="264">
      <c r="A264">
        <v>643</v>
      </c>
      <c r="B264" t="s">
        <v>9488</v>
      </c>
      <c r="C264">
        <v>1050</v>
      </c>
      <c r="D264">
        <v>-1.7069000000000001</v>
      </c>
      <c r="E264">
        <v>47</v>
      </c>
      <c r="F264">
        <f>VLOOKUP($E264,[3]TVA!$G$5:$K$59,3,FALSE)</f>
        <v>0</v>
      </c>
      <c r="G264">
        <f>VLOOKUP($E264,[3]TVA!$G$5:$K$59,4,FALSE)</f>
        <v>1</v>
      </c>
      <c r="H264">
        <f>VLOOKUP($E264,[3]TVA!$G$5:$K$59,5,FALSE)</f>
        <v>1</v>
      </c>
      <c r="J264">
        <f t="shared" si="4"/>
        <v>510</v>
      </c>
      <c r="K264">
        <v>1</v>
      </c>
      <c r="L264" t="s">
        <v>9442</v>
      </c>
      <c r="M264">
        <f>VLOOKUP(L264,IO_percentage3!$G$2:$K$339,2,FALSE)</f>
        <v>10</v>
      </c>
      <c r="N264">
        <f>VLOOKUP(L264,IO_percentage3!$G$2:$K$339,3,FALSE)</f>
        <v>21</v>
      </c>
      <c r="O264" t="str">
        <f>VLOOKUP(L264,IO_percentage3!$G$2:$K$339,4,FALSE)</f>
        <v/>
      </c>
      <c r="P264" t="str">
        <f>VLOOKUP(L264,IO_percentage3!$G$2:$K$339,5,FALSE)</f>
        <v/>
      </c>
      <c r="Q264" t="str">
        <f>IFERROR(VLOOKUP(M264,IO_percentage3!$P$2:$Q$36,2,FALSE),"")</f>
        <v>fabrication du cuir; fabricati</v>
      </c>
      <c r="R264" t="str">
        <f>IFERROR(VLOOKUP(N264,IO_percentage3!$P$2:$Q$36,2,FALSE),"")</f>
        <v>fabrication de produits divers</v>
      </c>
      <c r="S264" t="str">
        <f>IFERROR(VLOOKUP(O264,IO_percentage3!$P$2:$Q$36,2,FALSE),"")</f>
        <v/>
      </c>
      <c r="T264" t="str">
        <f>IFERROR(VLOOKUP(P264,IO_percentage3!$P$2:$Q$36,2,FALSE),"")</f>
        <v/>
      </c>
    </row>
    <row r="265">
      <c r="A265">
        <v>644</v>
      </c>
      <c r="B265" t="s">
        <v>9489</v>
      </c>
      <c r="C265">
        <v>1120</v>
      </c>
      <c r="D265">
        <v>0</v>
      </c>
      <c r="E265">
        <v>49</v>
      </c>
      <c r="F265">
        <f>VLOOKUP($E265,[3]TVA!$G$5:$K$59,3,FALSE)</f>
        <v>0.1</v>
      </c>
      <c r="G265">
        <f>VLOOKUP($E265,[3]TVA!$G$5:$K$59,4,FALSE)</f>
        <v>1</v>
      </c>
      <c r="H265">
        <f>VLOOKUP($E265,[3]TVA!$G$5:$K$59,5,FALSE)</f>
        <v>0</v>
      </c>
      <c r="J265">
        <f t="shared" si="4"/>
        <v>511</v>
      </c>
      <c r="K265">
        <v>1</v>
      </c>
      <c r="L265" t="s">
        <v>9443</v>
      </c>
      <c r="M265">
        <f>VLOOKUP(L265,IO_percentage3!$G$2:$K$339,2,FALSE)</f>
        <v>10</v>
      </c>
      <c r="N265">
        <f>VLOOKUP(L265,IO_percentage3!$G$2:$K$339,3,FALSE)</f>
        <v>21</v>
      </c>
      <c r="O265" t="str">
        <f>VLOOKUP(L265,IO_percentage3!$G$2:$K$339,4,FALSE)</f>
        <v/>
      </c>
      <c r="P265" t="str">
        <f>VLOOKUP(L265,IO_percentage3!$G$2:$K$339,5,FALSE)</f>
        <v/>
      </c>
      <c r="Q265" t="str">
        <f>IFERROR(VLOOKUP(M265,IO_percentage3!$P$2:$Q$36,2,FALSE),"")</f>
        <v>fabrication du cuir; fabricati</v>
      </c>
      <c r="R265" t="str">
        <f>IFERROR(VLOOKUP(N265,IO_percentage3!$P$2:$Q$36,2,FALSE),"")</f>
        <v>fabrication de produits divers</v>
      </c>
      <c r="S265" t="str">
        <f>IFERROR(VLOOKUP(O265,IO_percentage3!$P$2:$Q$36,2,FALSE),"")</f>
        <v/>
      </c>
      <c r="T265" t="str">
        <f>IFERROR(VLOOKUP(P265,IO_percentage3!$P$2:$Q$36,2,FALSE),"")</f>
        <v/>
      </c>
    </row>
    <row r="266">
      <c r="A266">
        <v>645</v>
      </c>
      <c r="B266" t="s">
        <v>9490</v>
      </c>
      <c r="C266">
        <v>1231</v>
      </c>
      <c r="D266">
        <v>0</v>
      </c>
      <c r="E266">
        <v>50</v>
      </c>
      <c r="F266">
        <f>VLOOKUP($E266,[3]TVA!$G$5:$K$59,3,FALSE)</f>
        <v>0.18</v>
      </c>
      <c r="G266">
        <f>VLOOKUP($E266,[3]TVA!$G$5:$K$59,4,FALSE)</f>
        <v>1</v>
      </c>
      <c r="H266">
        <f>VLOOKUP($E266,[3]TVA!$G$5:$K$59,5,FALSE)</f>
        <v>0</v>
      </c>
      <c r="J266">
        <f t="shared" si="4"/>
        <v>512</v>
      </c>
      <c r="K266">
        <v>1</v>
      </c>
      <c r="L266" t="s">
        <v>9444</v>
      </c>
      <c r="M266">
        <f>VLOOKUP(L266,IO_percentage3!$G$2:$K$339,2,FALSE)</f>
        <v>10</v>
      </c>
      <c r="N266">
        <f>VLOOKUP(L266,IO_percentage3!$G$2:$K$339,3,FALSE)</f>
        <v>21</v>
      </c>
      <c r="O266" t="str">
        <f>VLOOKUP(L266,IO_percentage3!$G$2:$K$339,4,FALSE)</f>
        <v/>
      </c>
      <c r="P266" t="str">
        <f>VLOOKUP(L266,IO_percentage3!$G$2:$K$339,5,FALSE)</f>
        <v/>
      </c>
      <c r="Q266" t="str">
        <f>IFERROR(VLOOKUP(M266,IO_percentage3!$P$2:$Q$36,2,FALSE),"")</f>
        <v>fabrication du cuir; fabricati</v>
      </c>
      <c r="R266" t="str">
        <f>IFERROR(VLOOKUP(N266,IO_percentage3!$P$2:$Q$36,2,FALSE),"")</f>
        <v>fabrication de produits divers</v>
      </c>
      <c r="S266" t="str">
        <f>IFERROR(VLOOKUP(O266,IO_percentage3!$P$2:$Q$36,2,FALSE),"")</f>
        <v/>
      </c>
      <c r="T266" t="str">
        <f>IFERROR(VLOOKUP(P266,IO_percentage3!$P$2:$Q$36,2,FALSE),"")</f>
        <v/>
      </c>
    </row>
    <row r="267">
      <c r="A267">
        <v>646</v>
      </c>
      <c r="B267" t="s">
        <v>9491</v>
      </c>
      <c r="C267">
        <v>1231</v>
      </c>
      <c r="D267">
        <v>0</v>
      </c>
      <c r="E267">
        <v>50</v>
      </c>
      <c r="F267">
        <f>VLOOKUP($E267,[3]TVA!$G$5:$K$59,3,FALSE)</f>
        <v>0.18</v>
      </c>
      <c r="G267">
        <f>VLOOKUP($E267,[3]TVA!$G$5:$K$59,4,FALSE)</f>
        <v>1</v>
      </c>
      <c r="H267">
        <f>VLOOKUP($E267,[3]TVA!$G$5:$K$59,5,FALSE)</f>
        <v>0</v>
      </c>
      <c r="J267">
        <f t="shared" si="4"/>
        <v>521</v>
      </c>
      <c r="K267">
        <v>9</v>
      </c>
      <c r="L267" t="s">
        <v>9665</v>
      </c>
      <c r="M267">
        <v>9</v>
      </c>
      <c r="N267">
        <v>10</v>
      </c>
      <c r="O267">
        <v>21</v>
      </c>
      <c r="Q267" t="str">
        <f>IFERROR(VLOOKUP(M267,IO_percentage3!$P$2:$Q$36,2,FALSE),"")</f>
        <v>egrenage de coton et fabricati</v>
      </c>
      <c r="R267" t="str">
        <f>IFERROR(VLOOKUP(N267,IO_percentage3!$P$2:$Q$36,2,FALSE),"")</f>
        <v>fabrication du cuir; fabricati</v>
      </c>
      <c r="S267" t="str">
        <f>IFERROR(VLOOKUP(O267,IO_percentage3!$P$2:$Q$36,2,FALSE),"")</f>
        <v>fabrication de produits divers</v>
      </c>
      <c r="T267" t="str">
        <f>IFERROR(VLOOKUP(P267,IO_percentage3!$P$2:$Q$36,2,FALSE),"")</f>
        <v/>
      </c>
    </row>
    <row r="268">
      <c r="A268">
        <v>647</v>
      </c>
      <c r="B268" t="s">
        <v>9492</v>
      </c>
      <c r="C268">
        <v>1232</v>
      </c>
      <c r="D268">
        <v>0</v>
      </c>
      <c r="E268">
        <v>50</v>
      </c>
      <c r="F268">
        <f>VLOOKUP($E268,[3]TVA!$G$5:$K$59,3,FALSE)</f>
        <v>0.18</v>
      </c>
      <c r="G268">
        <f>VLOOKUP($E268,[3]TVA!$G$5:$K$59,4,FALSE)</f>
        <v>1</v>
      </c>
      <c r="H268">
        <f>VLOOKUP($E268,[3]TVA!$G$5:$K$59,5,FALSE)</f>
        <v>0</v>
      </c>
      <c r="J268">
        <f t="shared" si="4"/>
        <v>601</v>
      </c>
      <c r="K268">
        <v>80</v>
      </c>
      <c r="L268" t="s">
        <v>9666</v>
      </c>
      <c r="M268">
        <v>19</v>
      </c>
      <c r="N268">
        <v>20</v>
      </c>
      <c r="Q268" t="str">
        <f>IFERROR(VLOOKUP(M268,IO_percentage3!$P$2:$Q$36,2,FALSE),"")</f>
        <v>fabrication d'equipements, d'a</v>
      </c>
      <c r="R268" t="str">
        <f>IFERROR(VLOOKUP(N268,IO_percentage3!$P$2:$Q$36,2,FALSE),"")</f>
        <v>construction de materiels de t</v>
      </c>
      <c r="S268" t="str">
        <f>IFERROR(VLOOKUP(O268,IO_percentage3!$P$2:$Q$36,2,FALSE),"")</f>
        <v/>
      </c>
      <c r="T268" t="str">
        <f>IFERROR(VLOOKUP(P268,IO_percentage3!$P$2:$Q$36,2,FALSE),"")</f>
        <v/>
      </c>
    </row>
    <row r="269">
      <c r="A269">
        <v>648</v>
      </c>
      <c r="B269" t="s">
        <v>9493</v>
      </c>
      <c r="C269">
        <v>1252</v>
      </c>
      <c r="D269">
        <v>0</v>
      </c>
      <c r="E269">
        <v>53</v>
      </c>
      <c r="F269" t="e">
        <f>VLOOKUP($E269,[3]TVA!$G$5:$K$59,3,FALSE)</f>
        <v>#N/A</v>
      </c>
      <c r="G269" t="e">
        <f>VLOOKUP($E269,[3]TVA!$G$5:$K$59,4,FALSE)</f>
        <v>#N/A</v>
      </c>
      <c r="H269" t="e">
        <f>VLOOKUP($E269,[3]TVA!$G$5:$K$59,5,FALSE)</f>
        <v>#N/A</v>
      </c>
      <c r="J269">
        <f t="shared" si="4"/>
        <v>602</v>
      </c>
      <c r="K269">
        <v>1</v>
      </c>
      <c r="L269" t="s">
        <v>9667</v>
      </c>
      <c r="M269">
        <v>25</v>
      </c>
      <c r="N269">
        <v>23</v>
      </c>
      <c r="Q269" t="str">
        <f>IFERROR(VLOOKUP(M269,IO_percentage3!$P$2:$Q$36,2,FALSE),"")</f>
        <v>services de la reparation</v>
      </c>
      <c r="R269" t="str">
        <f>IFERROR(VLOOKUP(N269,IO_percentage3!$P$2:$Q$36,2,FALSE),"")</f>
        <v>construction</v>
      </c>
      <c r="S269" t="str">
        <f>IFERROR(VLOOKUP(O269,IO_percentage3!$P$2:$Q$36,2,FALSE),"")</f>
        <v/>
      </c>
      <c r="T269" t="str">
        <f>IFERROR(VLOOKUP(P269,IO_percentage3!$P$2:$Q$36,2,FALSE),"")</f>
        <v/>
      </c>
    </row>
    <row r="270">
      <c r="A270">
        <v>649</v>
      </c>
      <c r="B270" t="s">
        <v>9494</v>
      </c>
      <c r="C270">
        <v>1270</v>
      </c>
      <c r="D270">
        <v>-1.4570000000000001</v>
      </c>
      <c r="E270">
        <v>51</v>
      </c>
      <c r="F270">
        <f>VLOOKUP($E270,[3]TVA!$G$5:$K$59,3,FALSE)</f>
        <v>0</v>
      </c>
      <c r="G270">
        <f>VLOOKUP($E270,[3]TVA!$G$5:$K$59,4,FALSE)</f>
        <v>1</v>
      </c>
      <c r="H270">
        <f>VLOOKUP($E270,[3]TVA!$G$5:$K$59,5,FALSE)</f>
        <v>1</v>
      </c>
      <c r="J270">
        <f t="shared" si="4"/>
        <v>603</v>
      </c>
      <c r="K270">
        <v>1</v>
      </c>
      <c r="L270" t="s">
        <v>9668</v>
      </c>
      <c r="M270">
        <v>6</v>
      </c>
      <c r="N270">
        <v>20</v>
      </c>
      <c r="Q270" t="str">
        <f>IFERROR(VLOOKUP(M270,IO_percentage3!$P$2:$Q$36,2,FALSE),"")</f>
        <v>activites extractives</v>
      </c>
      <c r="R270" t="str">
        <f>IFERROR(VLOOKUP(N270,IO_percentage3!$P$2:$Q$36,2,FALSE),"")</f>
        <v>construction de materiels de t</v>
      </c>
      <c r="S270" t="str">
        <f>IFERROR(VLOOKUP(O270,IO_percentage3!$P$2:$Q$36,2,FALSE),"")</f>
        <v/>
      </c>
      <c r="T270" t="str">
        <f>IFERROR(VLOOKUP(P270,IO_percentage3!$P$2:$Q$36,2,FALSE),"")</f>
        <v/>
      </c>
    </row>
    <row r="271">
      <c r="A271">
        <v>650</v>
      </c>
      <c r="B271" t="s">
        <v>9495</v>
      </c>
      <c r="C271">
        <v>1251</v>
      </c>
      <c r="D271">
        <v>-1.4570000000000001</v>
      </c>
      <c r="E271">
        <v>52</v>
      </c>
      <c r="F271" t="e">
        <f>VLOOKUP($E271,[3]TVA!$G$5:$K$59,3,FALSE)</f>
        <v>#N/A</v>
      </c>
      <c r="G271" t="e">
        <f>VLOOKUP($E271,[3]TVA!$G$5:$K$59,4,FALSE)</f>
        <v>#N/A</v>
      </c>
      <c r="H271" t="e">
        <f>VLOOKUP($E271,[3]TVA!$G$5:$K$59,5,FALSE)</f>
        <v>#N/A</v>
      </c>
      <c r="J271">
        <f t="shared" si="4"/>
        <v>604</v>
      </c>
      <c r="K271">
        <v>1</v>
      </c>
      <c r="L271" t="s">
        <v>9669</v>
      </c>
      <c r="M271">
        <v>19</v>
      </c>
      <c r="N271">
        <v>9</v>
      </c>
      <c r="O271">
        <v>17</v>
      </c>
      <c r="P271">
        <v>14</v>
      </c>
      <c r="Q271" t="str">
        <f>IFERROR(VLOOKUP(M271,IO_percentage3!$P$2:$Q$36,2,FALSE),"")</f>
        <v>fabrication d'equipements, d'a</v>
      </c>
      <c r="R271" t="str">
        <f>IFERROR(VLOOKUP(N271,IO_percentage3!$P$2:$Q$36,2,FALSE),"")</f>
        <v>egrenage de coton et fabricati</v>
      </c>
      <c r="S271" t="str">
        <f>IFERROR(VLOOKUP(O271,IO_percentage3!$P$2:$Q$36,2,FALSE),"")</f>
        <v>metallurgie, fonderie, fabrica</v>
      </c>
      <c r="T271" t="str">
        <f>IFERROR(VLOOKUP(P271,IO_percentage3!$P$2:$Q$36,2,FALSE),"")</f>
        <v>fabrication de produits chimiq</v>
      </c>
    </row>
    <row r="272">
      <c r="A272">
        <v>651</v>
      </c>
      <c r="B272" t="s">
        <v>9496</v>
      </c>
      <c r="C272">
        <v>1253</v>
      </c>
      <c r="D272">
        <v>-1.4570000000000001</v>
      </c>
      <c r="E272">
        <v>52</v>
      </c>
      <c r="F272" t="e">
        <f>VLOOKUP($E272,[3]TVA!$G$5:$K$59,3,FALSE)</f>
        <v>#N/A</v>
      </c>
      <c r="G272" t="e">
        <f>VLOOKUP($E272,[3]TVA!$G$5:$K$59,4,FALSE)</f>
        <v>#N/A</v>
      </c>
      <c r="H272" t="e">
        <f>VLOOKUP($E272,[3]TVA!$G$5:$K$59,5,FALSE)</f>
        <v>#N/A</v>
      </c>
      <c r="J272">
        <f t="shared" si="4"/>
        <v>605</v>
      </c>
      <c r="K272">
        <v>1</v>
      </c>
      <c r="L272" t="s">
        <v>9670</v>
      </c>
      <c r="M272">
        <v>25</v>
      </c>
      <c r="N272">
        <v>23</v>
      </c>
      <c r="Q272" t="str">
        <f>IFERROR(VLOOKUP(M272,IO_percentage3!$P$2:$Q$36,2,FALSE),"")</f>
        <v>services de la reparation</v>
      </c>
      <c r="R272" t="str">
        <f>IFERROR(VLOOKUP(N272,IO_percentage3!$P$2:$Q$36,2,FALSE),"")</f>
        <v>construction</v>
      </c>
      <c r="S272" t="str">
        <f>IFERROR(VLOOKUP(O272,IO_percentage3!$P$2:$Q$36,2,FALSE),"")</f>
        <v/>
      </c>
      <c r="T272" t="str">
        <f>IFERROR(VLOOKUP(P272,IO_percentage3!$P$2:$Q$36,2,FALSE),"")</f>
        <v/>
      </c>
    </row>
    <row r="273">
      <c r="A273">
        <v>652</v>
      </c>
      <c r="B273" t="s">
        <v>9497</v>
      </c>
      <c r="C273">
        <v>1270</v>
      </c>
      <c r="D273">
        <v>0</v>
      </c>
      <c r="E273">
        <v>54</v>
      </c>
      <c r="F273" t="e">
        <f>VLOOKUP($E273,[3]TVA!$G$5:$K$59,3,FALSE)</f>
        <v>#N/A</v>
      </c>
      <c r="G273" t="e">
        <f>VLOOKUP($E273,[3]TVA!$G$5:$K$59,4,FALSE)</f>
        <v>#N/A</v>
      </c>
      <c r="H273" t="e">
        <f>VLOOKUP($E273,[3]TVA!$G$5:$K$59,5,FALSE)</f>
        <v>#N/A</v>
      </c>
      <c r="J273">
        <f t="shared" si="4"/>
        <v>606</v>
      </c>
      <c r="K273">
        <v>1</v>
      </c>
      <c r="L273" t="s">
        <v>9671</v>
      </c>
      <c r="M273">
        <v>23</v>
      </c>
      <c r="Q273" t="str">
        <f>IFERROR(VLOOKUP(M273,IO_percentage3!$P$2:$Q$36,2,FALSE),"")</f>
        <v>construction</v>
      </c>
      <c r="R273" t="str">
        <f>IFERROR(VLOOKUP(N273,IO_percentage3!$P$2:$Q$36,2,FALSE),"")</f>
        <v/>
      </c>
      <c r="S273" t="str">
        <f>IFERROR(VLOOKUP(O273,IO_percentage3!$P$2:$Q$36,2,FALSE),"")</f>
        <v/>
      </c>
      <c r="T273" t="str">
        <f>IFERROR(VLOOKUP(P273,IO_percentage3!$P$2:$Q$36,2,FALSE),"")</f>
        <v/>
      </c>
    </row>
    <row r="274">
      <c r="A274">
        <v>653</v>
      </c>
      <c r="B274" t="s">
        <v>9498</v>
      </c>
      <c r="C274">
        <v>830</v>
      </c>
      <c r="D274">
        <v>0</v>
      </c>
      <c r="E274">
        <v>41</v>
      </c>
      <c r="F274">
        <f>VLOOKUP($E274,[3]TVA!$G$5:$K$59,3,FALSE)</f>
        <v>0.18</v>
      </c>
      <c r="G274">
        <f>VLOOKUP($E274,[3]TVA!$G$5:$K$59,4,FALSE)</f>
        <v>1</v>
      </c>
      <c r="H274">
        <f>VLOOKUP($E274,[3]TVA!$G$5:$K$59,5,FALSE)</f>
        <v>0</v>
      </c>
      <c r="J274">
        <f t="shared" si="4"/>
        <v>607</v>
      </c>
      <c r="K274">
        <v>1</v>
      </c>
      <c r="L274" t="s">
        <v>9451</v>
      </c>
      <c r="M274">
        <f>VLOOKUP(L274,IO_percentage3!$G$2:$K$339,2,FALSE)</f>
        <v>30</v>
      </c>
      <c r="N274" t="str">
        <f>VLOOKUP(L274,IO_percentage3!$G$2:$K$339,3,FALSE)</f>
        <v/>
      </c>
      <c r="O274" t="str">
        <f>VLOOKUP(L274,IO_percentage3!$G$2:$K$339,4,FALSE)</f>
        <v/>
      </c>
      <c r="P274" t="str">
        <f>VLOOKUP(L274,IO_percentage3!$G$2:$K$339,5,FALSE)</f>
        <v/>
      </c>
      <c r="Q274" t="str">
        <f>IFERROR(VLOOKUP(M274,IO_percentage3!$P$2:$Q$36,2,FALSE),"")</f>
        <v>activites immobilieres</v>
      </c>
      <c r="R274" t="str">
        <f>IFERROR(VLOOKUP(N274,IO_percentage3!$P$2:$Q$36,2,FALSE),"")</f>
        <v/>
      </c>
      <c r="S274" t="str">
        <f>IFERROR(VLOOKUP(O274,IO_percentage3!$P$2:$Q$36,2,FALSE),"")</f>
        <v/>
      </c>
      <c r="T274" t="str">
        <f>IFERROR(VLOOKUP(P274,IO_percentage3!$P$2:$Q$36,2,FALSE),"")</f>
        <v/>
      </c>
    </row>
    <row r="275">
      <c r="A275">
        <v>661</v>
      </c>
      <c r="B275" t="s">
        <v>9499</v>
      </c>
      <c r="C275">
        <v>1010</v>
      </c>
      <c r="D275">
        <v>-1.7069000000000001</v>
      </c>
      <c r="E275">
        <v>47</v>
      </c>
      <c r="F275">
        <f>VLOOKUP($E275,[3]TVA!$G$5:$K$59,3,FALSE)</f>
        <v>0</v>
      </c>
      <c r="G275">
        <f>VLOOKUP($E275,[3]TVA!$G$5:$K$59,4,FALSE)</f>
        <v>1</v>
      </c>
      <c r="H275">
        <f>VLOOKUP($E275,[3]TVA!$G$5:$K$59,5,FALSE)</f>
        <v>1</v>
      </c>
      <c r="J275">
        <f t="shared" si="4"/>
        <v>608</v>
      </c>
      <c r="K275">
        <v>1</v>
      </c>
      <c r="L275" t="s">
        <v>9452</v>
      </c>
      <c r="M275">
        <f>VLOOKUP(L275,IO_percentage3!$G$2:$K$339,2,FALSE)</f>
        <v>33</v>
      </c>
      <c r="N275" t="str">
        <f>VLOOKUP(L275,IO_percentage3!$G$2:$K$339,3,FALSE)</f>
        <v/>
      </c>
      <c r="O275" t="str">
        <f>VLOOKUP(L275,IO_percentage3!$G$2:$K$339,4,FALSE)</f>
        <v/>
      </c>
      <c r="P275" t="str">
        <f>VLOOKUP(L275,IO_percentage3!$G$2:$K$339,5,FALSE)</f>
        <v/>
      </c>
      <c r="Q275" t="str">
        <f>IFERROR(VLOOKUP(M275,IO_percentage3!$P$2:$Q$36,2,FALSE),"")</f>
        <v>education et formation</v>
      </c>
      <c r="R275" t="str">
        <f>IFERROR(VLOOKUP(N275,IO_percentage3!$P$2:$Q$36,2,FALSE),"")</f>
        <v/>
      </c>
      <c r="S275" t="str">
        <f>IFERROR(VLOOKUP(O275,IO_percentage3!$P$2:$Q$36,2,FALSE),"")</f>
        <v/>
      </c>
      <c r="T275" t="str">
        <f>IFERROR(VLOOKUP(P275,IO_percentage3!$P$2:$Q$36,2,FALSE),"")</f>
        <v/>
      </c>
    </row>
    <row r="276">
      <c r="A276">
        <v>662</v>
      </c>
      <c r="B276" t="s">
        <v>9500</v>
      </c>
      <c r="C276">
        <v>951</v>
      </c>
      <c r="D276">
        <v>0</v>
      </c>
      <c r="E276">
        <v>45</v>
      </c>
      <c r="F276">
        <f>VLOOKUP($E276,[3]TVA!$G$5:$K$59,3,FALSE)</f>
        <v>0.18</v>
      </c>
      <c r="G276">
        <f>VLOOKUP($E276,[3]TVA!$G$5:$K$59,4,FALSE)</f>
        <v>1</v>
      </c>
      <c r="H276">
        <f>VLOOKUP($E276,[3]TVA!$G$5:$K$59,5,FALSE)</f>
        <v>0</v>
      </c>
      <c r="J276">
        <f t="shared" si="4"/>
        <v>609</v>
      </c>
      <c r="K276">
        <v>1</v>
      </c>
      <c r="L276" t="s">
        <v>9453</v>
      </c>
      <c r="M276">
        <f>VLOOKUP(L276,IO_percentage3!$G$2:$K$339,2,FALSE)</f>
        <v>22</v>
      </c>
      <c r="N276" t="str">
        <f>VLOOKUP(L276,IO_percentage3!$G$2:$K$339,3,FALSE)</f>
        <v/>
      </c>
      <c r="O276" t="str">
        <f>VLOOKUP(L276,IO_percentage3!$G$2:$K$339,4,FALSE)</f>
        <v/>
      </c>
      <c r="P276" t="str">
        <f>VLOOKUP(L276,IO_percentage3!$G$2:$K$339,5,FALSE)</f>
        <v/>
      </c>
      <c r="Q276" t="str">
        <f>IFERROR(VLOOKUP(M276,IO_percentage3!$P$2:$Q$36,2,FALSE),"")</f>
        <v>electricite, gaz et eau</v>
      </c>
      <c r="R276" t="str">
        <f>IFERROR(VLOOKUP(N276,IO_percentage3!$P$2:$Q$36,2,FALSE),"")</f>
        <v/>
      </c>
      <c r="S276" t="str">
        <f>IFERROR(VLOOKUP(O276,IO_percentage3!$P$2:$Q$36,2,FALSE),"")</f>
        <v/>
      </c>
      <c r="T276" t="str">
        <f>IFERROR(VLOOKUP(P276,IO_percentage3!$P$2:$Q$36,2,FALSE),"")</f>
        <v/>
      </c>
    </row>
    <row r="277">
      <c r="A277">
        <v>663</v>
      </c>
      <c r="B277" t="s">
        <v>9501</v>
      </c>
      <c r="C277">
        <v>1010</v>
      </c>
      <c r="D277">
        <v>0</v>
      </c>
      <c r="E277">
        <v>46</v>
      </c>
      <c r="F277">
        <f>VLOOKUP($E277,[3]TVA!$G$5:$K$59,3,FALSE)</f>
        <v>0.18</v>
      </c>
      <c r="G277">
        <f>VLOOKUP($E277,[3]TVA!$G$5:$K$59,4,FALSE)</f>
        <v>1</v>
      </c>
      <c r="H277">
        <f>VLOOKUP($E277,[3]TVA!$G$5:$K$59,5,FALSE)</f>
        <v>0</v>
      </c>
      <c r="J277">
        <f t="shared" si="4"/>
        <v>610</v>
      </c>
      <c r="K277">
        <v>1</v>
      </c>
      <c r="L277" t="s">
        <v>9454</v>
      </c>
      <c r="M277">
        <f>VLOOKUP(L277,IO_percentage3!$G$2:$K$339,2,FALSE)</f>
        <v>22</v>
      </c>
      <c r="N277" t="str">
        <f>VLOOKUP(L277,IO_percentage3!$G$2:$K$339,3,FALSE)</f>
        <v/>
      </c>
      <c r="O277" t="str">
        <f>VLOOKUP(L277,IO_percentage3!$G$2:$K$339,4,FALSE)</f>
        <v/>
      </c>
      <c r="P277" t="str">
        <f>VLOOKUP(L277,IO_percentage3!$G$2:$K$339,5,FALSE)</f>
        <v/>
      </c>
      <c r="Q277" t="str">
        <f>IFERROR(VLOOKUP(M277,IO_percentage3!$P$2:$Q$36,2,FALSE),"")</f>
        <v>electricite, gaz et eau</v>
      </c>
      <c r="R277" t="str">
        <f>IFERROR(VLOOKUP(N277,IO_percentage3!$P$2:$Q$36,2,FALSE),"")</f>
        <v/>
      </c>
      <c r="S277" t="str">
        <f>IFERROR(VLOOKUP(O277,IO_percentage3!$P$2:$Q$36,2,FALSE),"")</f>
        <v/>
      </c>
      <c r="T277" t="str">
        <f>IFERROR(VLOOKUP(P277,IO_percentage3!$P$2:$Q$36,2,FALSE),"")</f>
        <v/>
      </c>
    </row>
    <row r="278">
      <c r="A278">
        <v>664</v>
      </c>
      <c r="B278" t="s">
        <v>9502</v>
      </c>
      <c r="C278">
        <v>1020</v>
      </c>
      <c r="D278">
        <v>-1.7069000000000001</v>
      </c>
      <c r="E278">
        <v>47</v>
      </c>
      <c r="F278">
        <f>VLOOKUP($E278,[3]TVA!$G$5:$K$59,3,FALSE)</f>
        <v>0</v>
      </c>
      <c r="G278">
        <f>VLOOKUP($E278,[3]TVA!$G$5:$K$59,4,FALSE)</f>
        <v>1</v>
      </c>
      <c r="H278">
        <f>VLOOKUP($E278,[3]TVA!$G$5:$K$59,5,FALSE)</f>
        <v>1</v>
      </c>
      <c r="J278">
        <f t="shared" si="4"/>
        <v>611</v>
      </c>
      <c r="K278">
        <v>1</v>
      </c>
      <c r="L278" t="s">
        <v>9455</v>
      </c>
      <c r="M278">
        <f>VLOOKUP(L278,IO_percentage3!$G$2:$K$339,2,FALSE)</f>
        <v>22</v>
      </c>
      <c r="N278" t="str">
        <f>VLOOKUP(L278,IO_percentage3!$G$2:$K$339,3,FALSE)</f>
        <v/>
      </c>
      <c r="O278" t="str">
        <f>VLOOKUP(L278,IO_percentage3!$G$2:$K$339,4,FALSE)</f>
        <v/>
      </c>
      <c r="P278" t="str">
        <f>VLOOKUP(L278,IO_percentage3!$G$2:$K$339,5,FALSE)</f>
        <v/>
      </c>
      <c r="Q278" t="str">
        <f>IFERROR(VLOOKUP(M278,IO_percentage3!$P$2:$Q$36,2,FALSE),"")</f>
        <v>electricite, gaz et eau</v>
      </c>
      <c r="R278" t="str">
        <f>IFERROR(VLOOKUP(N278,IO_percentage3!$P$2:$Q$36,2,FALSE),"")</f>
        <v/>
      </c>
      <c r="S278" t="str">
        <f>IFERROR(VLOOKUP(O278,IO_percentage3!$P$2:$Q$36,2,FALSE),"")</f>
        <v/>
      </c>
      <c r="T278" t="str">
        <f>IFERROR(VLOOKUP(P278,IO_percentage3!$P$2:$Q$36,2,FALSE),"")</f>
        <v/>
      </c>
    </row>
    <row r="279">
      <c r="A279">
        <v>665</v>
      </c>
      <c r="B279" t="s">
        <v>9503</v>
      </c>
      <c r="C279">
        <v>951</v>
      </c>
      <c r="D279">
        <v>0</v>
      </c>
      <c r="E279">
        <v>45</v>
      </c>
      <c r="F279">
        <f>VLOOKUP($E279,[3]TVA!$G$5:$K$59,3,FALSE)</f>
        <v>0.18</v>
      </c>
      <c r="G279">
        <f>VLOOKUP($E279,[3]TVA!$G$5:$K$59,4,FALSE)</f>
        <v>1</v>
      </c>
      <c r="H279">
        <f>VLOOKUP($E279,[3]TVA!$G$5:$K$59,5,FALSE)</f>
        <v>0</v>
      </c>
      <c r="J279">
        <f t="shared" si="4"/>
        <v>612</v>
      </c>
      <c r="K279">
        <v>1</v>
      </c>
      <c r="L279" t="s">
        <v>9456</v>
      </c>
      <c r="M279">
        <f>VLOOKUP(L279,IO_percentage3!$G$2:$K$339,2,FALSE)</f>
        <v>22</v>
      </c>
      <c r="N279" t="str">
        <f>VLOOKUP(L279,IO_percentage3!$G$2:$K$339,3,FALSE)</f>
        <v/>
      </c>
      <c r="O279" t="str">
        <f>VLOOKUP(L279,IO_percentage3!$G$2:$K$339,4,FALSE)</f>
        <v/>
      </c>
      <c r="P279" t="str">
        <f>VLOOKUP(L279,IO_percentage3!$G$2:$K$339,5,FALSE)</f>
        <v/>
      </c>
      <c r="Q279" t="str">
        <f>IFERROR(VLOOKUP(M279,IO_percentage3!$P$2:$Q$36,2,FALSE),"")</f>
        <v>electricite, gaz et eau</v>
      </c>
      <c r="R279" t="str">
        <f>IFERROR(VLOOKUP(N279,IO_percentage3!$P$2:$Q$36,2,FALSE),"")</f>
        <v/>
      </c>
      <c r="S279" t="str">
        <f>IFERROR(VLOOKUP(O279,IO_percentage3!$P$2:$Q$36,2,FALSE),"")</f>
        <v/>
      </c>
      <c r="T279" t="str">
        <f>IFERROR(VLOOKUP(P279,IO_percentage3!$P$2:$Q$36,2,FALSE),"")</f>
        <v/>
      </c>
    </row>
    <row r="280">
      <c r="A280">
        <v>666</v>
      </c>
      <c r="B280" t="s">
        <v>9504</v>
      </c>
      <c r="C280">
        <v>1020</v>
      </c>
      <c r="D280">
        <v>0</v>
      </c>
      <c r="E280">
        <v>46</v>
      </c>
      <c r="F280">
        <f>VLOOKUP($E280,[3]TVA!$G$5:$K$59,3,FALSE)</f>
        <v>0.18</v>
      </c>
      <c r="G280">
        <f>VLOOKUP($E280,[3]TVA!$G$5:$K$59,4,FALSE)</f>
        <v>1</v>
      </c>
      <c r="H280">
        <f>VLOOKUP($E280,[3]TVA!$G$5:$K$59,5,FALSE)</f>
        <v>0</v>
      </c>
      <c r="J280">
        <f t="shared" si="4"/>
        <v>613</v>
      </c>
      <c r="K280">
        <v>1</v>
      </c>
      <c r="L280" t="s">
        <v>9457</v>
      </c>
      <c r="M280">
        <f>VLOOKUP(L280,IO_percentage3!$G$2:$K$339,2,FALSE)</f>
        <v>11</v>
      </c>
      <c r="N280" t="str">
        <f>VLOOKUP(L280,IO_percentage3!$G$2:$K$339,3,FALSE)</f>
        <v/>
      </c>
      <c r="O280" t="str">
        <f>VLOOKUP(L280,IO_percentage3!$G$2:$K$339,4,FALSE)</f>
        <v/>
      </c>
      <c r="P280" t="str">
        <f>VLOOKUP(L280,IO_percentage3!$G$2:$K$339,5,FALSE)</f>
        <v/>
      </c>
      <c r="Q280" t="str">
        <f>IFERROR(VLOOKUP(M280,IO_percentage3!$P$2:$Q$36,2,FALSE),"")</f>
        <v>travail du bois et fabrication</v>
      </c>
      <c r="R280" t="str">
        <f>IFERROR(VLOOKUP(N280,IO_percentage3!$P$2:$Q$36,2,FALSE),"")</f>
        <v/>
      </c>
      <c r="S280" t="str">
        <f>IFERROR(VLOOKUP(O280,IO_percentage3!$P$2:$Q$36,2,FALSE),"")</f>
        <v/>
      </c>
      <c r="T280" t="str">
        <f>IFERROR(VLOOKUP(P280,IO_percentage3!$P$2:$Q$36,2,FALSE),"")</f>
        <v/>
      </c>
    </row>
    <row r="281">
      <c r="A281">
        <v>667</v>
      </c>
      <c r="B281" t="s">
        <v>9505</v>
      </c>
      <c r="C281">
        <v>1030</v>
      </c>
      <c r="D281">
        <v>-1.7069000000000001</v>
      </c>
      <c r="E281">
        <v>47</v>
      </c>
      <c r="F281">
        <f>VLOOKUP($E281,[3]TVA!$G$5:$K$59,3,FALSE)</f>
        <v>0</v>
      </c>
      <c r="G281">
        <f>VLOOKUP($E281,[3]TVA!$G$5:$K$59,4,FALSE)</f>
        <v>1</v>
      </c>
      <c r="H281">
        <f>VLOOKUP($E281,[3]TVA!$G$5:$K$59,5,FALSE)</f>
        <v>1</v>
      </c>
      <c r="J281">
        <f t="shared" si="4"/>
        <v>614</v>
      </c>
      <c r="K281">
        <v>1</v>
      </c>
      <c r="L281" t="s">
        <v>9458</v>
      </c>
      <c r="M281">
        <f>VLOOKUP(L281,IO_percentage3!$G$2:$K$339,2,FALSE)</f>
        <v>11</v>
      </c>
      <c r="N281">
        <f>VLOOKUP(L281,IO_percentage3!$G$2:$K$339,3,FALSE)</f>
        <v>21</v>
      </c>
      <c r="O281" t="str">
        <f>VLOOKUP(L281,IO_percentage3!$G$2:$K$339,4,FALSE)</f>
        <v/>
      </c>
      <c r="P281" t="str">
        <f>VLOOKUP(L281,IO_percentage3!$G$2:$K$339,5,FALSE)</f>
        <v/>
      </c>
      <c r="Q281" t="str">
        <f>IFERROR(VLOOKUP(M281,IO_percentage3!$P$2:$Q$36,2,FALSE),"")</f>
        <v>travail du bois et fabrication</v>
      </c>
      <c r="R281" t="str">
        <f>IFERROR(VLOOKUP(N281,IO_percentage3!$P$2:$Q$36,2,FALSE),"")</f>
        <v>fabrication de produits divers</v>
      </c>
      <c r="S281" t="str">
        <f>IFERROR(VLOOKUP(O281,IO_percentage3!$P$2:$Q$36,2,FALSE),"")</f>
        <v/>
      </c>
      <c r="T281" t="str">
        <f>IFERROR(VLOOKUP(P281,IO_percentage3!$P$2:$Q$36,2,FALSE),"")</f>
        <v/>
      </c>
    </row>
    <row r="282">
      <c r="A282">
        <v>668</v>
      </c>
      <c r="B282" t="s">
        <v>9506</v>
      </c>
      <c r="C282">
        <v>951</v>
      </c>
      <c r="D282">
        <v>0</v>
      </c>
      <c r="E282">
        <v>45</v>
      </c>
      <c r="F282">
        <f>VLOOKUP($E282,[3]TVA!$G$5:$K$59,3,FALSE)</f>
        <v>0.18</v>
      </c>
      <c r="G282">
        <f>VLOOKUP($E282,[3]TVA!$G$5:$K$59,4,FALSE)</f>
        <v>1</v>
      </c>
      <c r="H282">
        <f>VLOOKUP($E282,[3]TVA!$G$5:$K$59,5,FALSE)</f>
        <v>0</v>
      </c>
      <c r="J282">
        <f t="shared" si="4"/>
        <v>615</v>
      </c>
      <c r="K282">
        <v>1</v>
      </c>
      <c r="L282" t="s">
        <v>9459</v>
      </c>
      <c r="M282">
        <f>VLOOKUP(L282,IO_percentage3!$G$2:$K$339,2,FALSE)</f>
        <v>25</v>
      </c>
      <c r="N282" t="str">
        <f>VLOOKUP(L282,IO_percentage3!$G$2:$K$339,3,FALSE)</f>
        <v/>
      </c>
      <c r="O282" t="str">
        <f>VLOOKUP(L282,IO_percentage3!$G$2:$K$339,4,FALSE)</f>
        <v/>
      </c>
      <c r="P282" t="str">
        <f>VLOOKUP(L282,IO_percentage3!$G$2:$K$339,5,FALSE)</f>
        <v/>
      </c>
      <c r="Q282" t="str">
        <f>IFERROR(VLOOKUP(M282,IO_percentage3!$P$2:$Q$36,2,FALSE),"")</f>
        <v>services de la reparation</v>
      </c>
      <c r="R282" t="str">
        <f>IFERROR(VLOOKUP(N282,IO_percentage3!$P$2:$Q$36,2,FALSE),"")</f>
        <v/>
      </c>
      <c r="S282" t="str">
        <f>IFERROR(VLOOKUP(O282,IO_percentage3!$P$2:$Q$36,2,FALSE),"")</f>
        <v/>
      </c>
      <c r="T282" t="str">
        <f>IFERROR(VLOOKUP(P282,IO_percentage3!$P$2:$Q$36,2,FALSE),"")</f>
        <v/>
      </c>
    </row>
    <row r="283">
      <c r="A283">
        <v>669</v>
      </c>
      <c r="B283" t="s">
        <v>9507</v>
      </c>
      <c r="C283">
        <v>1030</v>
      </c>
      <c r="D283">
        <v>0</v>
      </c>
      <c r="E283">
        <v>46</v>
      </c>
      <c r="F283">
        <f>VLOOKUP($E283,[3]TVA!$G$5:$K$59,3,FALSE)</f>
        <v>0.18</v>
      </c>
      <c r="G283">
        <f>VLOOKUP($E283,[3]TVA!$G$5:$K$59,4,FALSE)</f>
        <v>1</v>
      </c>
      <c r="H283">
        <f>VLOOKUP($E283,[3]TVA!$G$5:$K$59,5,FALSE)</f>
        <v>0</v>
      </c>
      <c r="J283">
        <f t="shared" si="4"/>
        <v>616</v>
      </c>
      <c r="K283">
        <v>1</v>
      </c>
      <c r="L283" t="s">
        <v>9672</v>
      </c>
      <c r="M283">
        <v>9</v>
      </c>
      <c r="N283">
        <v>21</v>
      </c>
      <c r="Q283" t="str">
        <f>IFERROR(VLOOKUP(M283,IO_percentage3!$P$2:$Q$36,2,FALSE),"")</f>
        <v>egrenage de coton et fabricati</v>
      </c>
      <c r="R283" t="str">
        <f>IFERROR(VLOOKUP(N283,IO_percentage3!$P$2:$Q$36,2,FALSE),"")</f>
        <v>fabrication de produits divers</v>
      </c>
      <c r="S283" t="str">
        <f>IFERROR(VLOOKUP(O283,IO_percentage3!$P$2:$Q$36,2,FALSE),"")</f>
        <v/>
      </c>
      <c r="T283" t="str">
        <f>IFERROR(VLOOKUP(P283,IO_percentage3!$P$2:$Q$36,2,FALSE),"")</f>
        <v/>
      </c>
    </row>
    <row r="284">
      <c r="A284">
        <v>670</v>
      </c>
      <c r="B284" t="s">
        <v>9508</v>
      </c>
      <c r="C284">
        <v>1040</v>
      </c>
      <c r="D284">
        <v>-1.7069000000000001</v>
      </c>
      <c r="E284">
        <v>47</v>
      </c>
      <c r="F284">
        <f>VLOOKUP($E284,[3]TVA!$G$5:$K$59,3,FALSE)</f>
        <v>0</v>
      </c>
      <c r="G284">
        <f>VLOOKUP($E284,[3]TVA!$G$5:$K$59,4,FALSE)</f>
        <v>1</v>
      </c>
      <c r="H284">
        <f>VLOOKUP($E284,[3]TVA!$G$5:$K$59,5,FALSE)</f>
        <v>1</v>
      </c>
      <c r="J284">
        <f t="shared" si="4"/>
        <v>617</v>
      </c>
      <c r="K284">
        <v>1</v>
      </c>
      <c r="L284" t="s">
        <v>9673</v>
      </c>
      <c r="M284">
        <v>19</v>
      </c>
      <c r="N284">
        <v>21</v>
      </c>
      <c r="Q284" t="str">
        <f>IFERROR(VLOOKUP(M284,IO_percentage3!$P$2:$Q$36,2,FALSE),"")</f>
        <v>fabrication d'equipements, d'a</v>
      </c>
      <c r="R284" t="str">
        <f>IFERROR(VLOOKUP(N284,IO_percentage3!$P$2:$Q$36,2,FALSE),"")</f>
        <v>fabrication de produits divers</v>
      </c>
      <c r="S284" t="str">
        <f>IFERROR(VLOOKUP(O284,IO_percentage3!$P$2:$Q$36,2,FALSE),"")</f>
        <v/>
      </c>
      <c r="T284" t="str">
        <f>IFERROR(VLOOKUP(P284,IO_percentage3!$P$2:$Q$36,2,FALSE),"")</f>
        <v/>
      </c>
    </row>
    <row r="285">
      <c r="A285">
        <v>671</v>
      </c>
      <c r="B285" t="s">
        <v>9509</v>
      </c>
      <c r="C285">
        <v>951</v>
      </c>
      <c r="D285">
        <v>0</v>
      </c>
      <c r="E285">
        <v>45</v>
      </c>
      <c r="F285">
        <f>VLOOKUP($E285,[3]TVA!$G$5:$K$59,3,FALSE)</f>
        <v>0.18</v>
      </c>
      <c r="G285">
        <f>VLOOKUP($E285,[3]TVA!$G$5:$K$59,4,FALSE)</f>
        <v>1</v>
      </c>
      <c r="H285">
        <f>VLOOKUP($E285,[3]TVA!$G$5:$K$59,5,FALSE)</f>
        <v>0</v>
      </c>
      <c r="J285">
        <f t="shared" si="4"/>
        <v>618</v>
      </c>
      <c r="K285">
        <v>1</v>
      </c>
      <c r="L285" t="s">
        <v>9674</v>
      </c>
      <c r="M285">
        <v>19</v>
      </c>
      <c r="N285">
        <v>21</v>
      </c>
      <c r="Q285" t="str">
        <f>IFERROR(VLOOKUP(M285,IO_percentage3!$P$2:$Q$36,2,FALSE),"")</f>
        <v>fabrication d'equipements, d'a</v>
      </c>
      <c r="R285" t="str">
        <f>IFERROR(VLOOKUP(N285,IO_percentage3!$P$2:$Q$36,2,FALSE),"")</f>
        <v>fabrication de produits divers</v>
      </c>
      <c r="S285" t="str">
        <f>IFERROR(VLOOKUP(O285,IO_percentage3!$P$2:$Q$36,2,FALSE),"")</f>
        <v/>
      </c>
      <c r="T285" t="str">
        <f>IFERROR(VLOOKUP(P285,IO_percentage3!$P$2:$Q$36,2,FALSE),"")</f>
        <v/>
      </c>
    </row>
    <row r="286">
      <c r="A286">
        <v>672</v>
      </c>
      <c r="B286" t="s">
        <v>9510</v>
      </c>
      <c r="C286">
        <v>1040</v>
      </c>
      <c r="D286">
        <v>0</v>
      </c>
      <c r="E286">
        <v>46</v>
      </c>
      <c r="F286">
        <f>VLOOKUP($E286,[3]TVA!$G$5:$K$59,3,FALSE)</f>
        <v>0.18</v>
      </c>
      <c r="G286">
        <f>VLOOKUP($E286,[3]TVA!$G$5:$K$59,4,FALSE)</f>
        <v>1</v>
      </c>
      <c r="H286">
        <f>VLOOKUP($E286,[3]TVA!$G$5:$K$59,5,FALSE)</f>
        <v>0</v>
      </c>
      <c r="J286">
        <f t="shared" si="4"/>
        <v>619</v>
      </c>
      <c r="K286">
        <v>1</v>
      </c>
      <c r="L286" t="s">
        <v>9675</v>
      </c>
      <c r="M286">
        <v>19</v>
      </c>
      <c r="N286">
        <v>21</v>
      </c>
      <c r="Q286" t="str">
        <f>IFERROR(VLOOKUP(M286,IO_percentage3!$P$2:$Q$36,2,FALSE),"")</f>
        <v>fabrication d'equipements, d'a</v>
      </c>
      <c r="R286" t="str">
        <f>IFERROR(VLOOKUP(N286,IO_percentage3!$P$2:$Q$36,2,FALSE),"")</f>
        <v>fabrication de produits divers</v>
      </c>
      <c r="S286" t="str">
        <f>IFERROR(VLOOKUP(O286,IO_percentage3!$P$2:$Q$36,2,FALSE),"")</f>
        <v/>
      </c>
      <c r="T286" t="str">
        <f>IFERROR(VLOOKUP(P286,IO_percentage3!$P$2:$Q$36,2,FALSE),"")</f>
        <v/>
      </c>
    </row>
    <row r="287">
      <c r="A287">
        <v>681</v>
      </c>
      <c r="B287" t="s">
        <v>9511</v>
      </c>
      <c r="C287">
        <v>621</v>
      </c>
      <c r="D287">
        <v>0</v>
      </c>
      <c r="E287">
        <v>35</v>
      </c>
      <c r="F287">
        <f>VLOOKUP($E287,[3]TVA!$G$5:$K$59,3,FALSE)</f>
        <v>0</v>
      </c>
      <c r="G287">
        <f>VLOOKUP($E287,[3]TVA!$G$5:$K$59,4,FALSE)</f>
        <v>1</v>
      </c>
      <c r="H287">
        <f>VLOOKUP($E287,[3]TVA!$G$5:$K$59,5,FALSE)</f>
        <v>1</v>
      </c>
      <c r="J287">
        <f t="shared" si="4"/>
        <v>620</v>
      </c>
      <c r="K287">
        <v>1</v>
      </c>
      <c r="L287" t="s">
        <v>9676</v>
      </c>
      <c r="M287">
        <v>25</v>
      </c>
      <c r="Q287" t="str">
        <f>IFERROR(VLOOKUP(M287,IO_percentage3!$P$2:$Q$36,2,FALSE),"")</f>
        <v>services de la reparation</v>
      </c>
      <c r="R287" t="str">
        <f>IFERROR(VLOOKUP(N287,IO_percentage3!$P$2:$Q$36,2,FALSE),"")</f>
        <v/>
      </c>
      <c r="S287" t="str">
        <f>IFERROR(VLOOKUP(O287,IO_percentage3!$P$2:$Q$36,2,FALSE),"")</f>
        <v/>
      </c>
      <c r="T287" t="str">
        <f>IFERROR(VLOOKUP(P287,IO_percentage3!$P$2:$Q$36,2,FALSE),"")</f>
        <v/>
      </c>
    </row>
    <row r="288">
      <c r="A288">
        <v>682</v>
      </c>
      <c r="B288" t="s">
        <v>9512</v>
      </c>
      <c r="C288">
        <v>621</v>
      </c>
      <c r="D288">
        <v>0</v>
      </c>
      <c r="E288">
        <v>35</v>
      </c>
      <c r="F288">
        <f>VLOOKUP($E288,[3]TVA!$G$5:$K$59,3,FALSE)</f>
        <v>0</v>
      </c>
      <c r="G288">
        <f>VLOOKUP($E288,[3]TVA!$G$5:$K$59,4,FALSE)</f>
        <v>1</v>
      </c>
      <c r="H288">
        <f>VLOOKUP($E288,[3]TVA!$G$5:$K$59,5,FALSE)</f>
        <v>1</v>
      </c>
      <c r="J288">
        <f t="shared" si="4"/>
        <v>621</v>
      </c>
      <c r="K288">
        <v>1</v>
      </c>
      <c r="L288" t="s">
        <v>9677</v>
      </c>
      <c r="M288">
        <v>16</v>
      </c>
      <c r="N288">
        <v>17</v>
      </c>
      <c r="O288">
        <v>21</v>
      </c>
      <c r="Q288" t="str">
        <f>IFERROR(VLOOKUP(M288,IO_percentage3!$P$2:$Q$36,2,FALSE),"")</f>
        <v>fabrication de verre, poterie </v>
      </c>
      <c r="R288" t="str">
        <f>IFERROR(VLOOKUP(N288,IO_percentage3!$P$2:$Q$36,2,FALSE),"")</f>
        <v>metallurgie, fonderie, fabrica</v>
      </c>
      <c r="S288" t="str">
        <f>IFERROR(VLOOKUP(O288,IO_percentage3!$P$2:$Q$36,2,FALSE),"")</f>
        <v>fabrication de produits divers</v>
      </c>
      <c r="T288" t="str">
        <f>IFERROR(VLOOKUP(P288,IO_percentage3!$P$2:$Q$36,2,FALSE),"")</f>
        <v/>
      </c>
    </row>
    <row r="289">
      <c r="A289">
        <v>683</v>
      </c>
      <c r="B289" t="s">
        <v>9513</v>
      </c>
      <c r="C289">
        <v>622</v>
      </c>
      <c r="D289">
        <v>0</v>
      </c>
      <c r="E289">
        <v>35</v>
      </c>
      <c r="F289">
        <f>VLOOKUP($E289,[3]TVA!$G$5:$K$59,3,FALSE)</f>
        <v>0</v>
      </c>
      <c r="G289">
        <f>VLOOKUP($E289,[3]TVA!$G$5:$K$59,4,FALSE)</f>
        <v>1</v>
      </c>
      <c r="H289">
        <f>VLOOKUP($E289,[3]TVA!$G$5:$K$59,5,FALSE)</f>
        <v>1</v>
      </c>
      <c r="J289">
        <f t="shared" si="4"/>
        <v>622</v>
      </c>
      <c r="K289">
        <v>1</v>
      </c>
      <c r="L289" t="s">
        <v>9678</v>
      </c>
      <c r="M289">
        <v>17</v>
      </c>
      <c r="N289">
        <v>21</v>
      </c>
      <c r="Q289" t="str">
        <f>IFERROR(VLOOKUP(M289,IO_percentage3!$P$2:$Q$36,2,FALSE),"")</f>
        <v>metallurgie, fonderie, fabrica</v>
      </c>
      <c r="R289" t="str">
        <f>IFERROR(VLOOKUP(N289,IO_percentage3!$P$2:$Q$36,2,FALSE),"")</f>
        <v>fabrication de produits divers</v>
      </c>
      <c r="S289" t="str">
        <f>IFERROR(VLOOKUP(O289,IO_percentage3!$P$2:$Q$36,2,FALSE),"")</f>
        <v/>
      </c>
      <c r="T289" t="str">
        <f>IFERROR(VLOOKUP(P289,IO_percentage3!$P$2:$Q$36,2,FALSE),"")</f>
        <v/>
      </c>
    </row>
    <row r="290">
      <c r="A290">
        <v>684</v>
      </c>
      <c r="B290" t="s">
        <v>9514</v>
      </c>
      <c r="C290">
        <v>621</v>
      </c>
      <c r="D290">
        <v>0</v>
      </c>
      <c r="E290">
        <v>35</v>
      </c>
      <c r="F290">
        <f>VLOOKUP($E290,[3]TVA!$G$5:$K$59,3,FALSE)</f>
        <v>0</v>
      </c>
      <c r="G290">
        <f>VLOOKUP($E290,[3]TVA!$G$5:$K$59,4,FALSE)</f>
        <v>1</v>
      </c>
      <c r="H290">
        <f>VLOOKUP($E290,[3]TVA!$G$5:$K$59,5,FALSE)</f>
        <v>1</v>
      </c>
      <c r="J290">
        <f t="shared" si="4"/>
        <v>623</v>
      </c>
      <c r="K290">
        <v>1</v>
      </c>
      <c r="L290" t="s">
        <v>9679</v>
      </c>
      <c r="M290">
        <v>17</v>
      </c>
      <c r="N290">
        <v>21</v>
      </c>
      <c r="Q290" t="str">
        <f>IFERROR(VLOOKUP(M290,IO_percentage3!$P$2:$Q$36,2,FALSE),"")</f>
        <v>metallurgie, fonderie, fabrica</v>
      </c>
      <c r="R290" t="str">
        <f>IFERROR(VLOOKUP(N290,IO_percentage3!$P$2:$Q$36,2,FALSE),"")</f>
        <v>fabrication de produits divers</v>
      </c>
      <c r="S290" t="str">
        <f>IFERROR(VLOOKUP(O290,IO_percentage3!$P$2:$Q$36,2,FALSE),"")</f>
        <v/>
      </c>
      <c r="T290" t="str">
        <f>IFERROR(VLOOKUP(P290,IO_percentage3!$P$2:$Q$36,2,FALSE),"")</f>
        <v/>
      </c>
    </row>
    <row r="291">
      <c r="A291">
        <v>685</v>
      </c>
      <c r="B291" t="s">
        <v>9515</v>
      </c>
      <c r="C291">
        <v>621</v>
      </c>
      <c r="D291">
        <v>0</v>
      </c>
      <c r="E291">
        <v>35</v>
      </c>
      <c r="F291">
        <f>VLOOKUP($E291,[3]TVA!$G$5:$K$59,3,FALSE)</f>
        <v>0</v>
      </c>
      <c r="G291">
        <f>VLOOKUP($E291,[3]TVA!$G$5:$K$59,4,FALSE)</f>
        <v>1</v>
      </c>
      <c r="H291">
        <f>VLOOKUP($E291,[3]TVA!$G$5:$K$59,5,FALSE)</f>
        <v>1</v>
      </c>
      <c r="J291">
        <f t="shared" si="4"/>
        <v>624</v>
      </c>
      <c r="K291">
        <v>1</v>
      </c>
      <c r="L291" t="s">
        <v>9680</v>
      </c>
      <c r="M291">
        <v>17</v>
      </c>
      <c r="N291">
        <v>21</v>
      </c>
      <c r="Q291" t="str">
        <f>IFERROR(VLOOKUP(M291,IO_percentage3!$P$2:$Q$36,2,FALSE),"")</f>
        <v>metallurgie, fonderie, fabrica</v>
      </c>
      <c r="R291" t="str">
        <f>IFERROR(VLOOKUP(N291,IO_percentage3!$P$2:$Q$36,2,FALSE),"")</f>
        <v>fabrication de produits divers</v>
      </c>
      <c r="S291" t="str">
        <f>IFERROR(VLOOKUP(O291,IO_percentage3!$P$2:$Q$36,2,FALSE),"")</f>
        <v/>
      </c>
      <c r="T291" t="str">
        <f>IFERROR(VLOOKUP(P291,IO_percentage3!$P$2:$Q$36,2,FALSE),"")</f>
        <v/>
      </c>
    </row>
    <row r="292">
      <c r="A292">
        <v>686</v>
      </c>
      <c r="B292" t="s">
        <v>9516</v>
      </c>
      <c r="C292">
        <v>611</v>
      </c>
      <c r="D292">
        <v>-1.6700999999999999</v>
      </c>
      <c r="E292">
        <v>35</v>
      </c>
      <c r="F292">
        <f>VLOOKUP($E292,[3]TVA!$G$5:$K$59,3,FALSE)</f>
        <v>0</v>
      </c>
      <c r="G292">
        <f>VLOOKUP($E292,[3]TVA!$G$5:$K$59,4,FALSE)</f>
        <v>1</v>
      </c>
      <c r="H292">
        <f>VLOOKUP($E292,[3]TVA!$G$5:$K$59,5,FALSE)</f>
        <v>1</v>
      </c>
      <c r="J292">
        <f t="shared" si="4"/>
        <v>625</v>
      </c>
      <c r="K292">
        <v>1</v>
      </c>
      <c r="L292" t="s">
        <v>9681</v>
      </c>
      <c r="M292">
        <v>17</v>
      </c>
      <c r="N292">
        <v>21</v>
      </c>
      <c r="Q292" t="str">
        <f>IFERROR(VLOOKUP(M292,IO_percentage3!$P$2:$Q$36,2,FALSE),"")</f>
        <v>metallurgie, fonderie, fabrica</v>
      </c>
      <c r="R292" t="str">
        <f>IFERROR(VLOOKUP(N292,IO_percentage3!$P$2:$Q$36,2,FALSE),"")</f>
        <v>fabrication de produits divers</v>
      </c>
      <c r="S292" t="str">
        <f>IFERROR(VLOOKUP(O292,IO_percentage3!$P$2:$Q$36,2,FALSE),"")</f>
        <v/>
      </c>
      <c r="T292" t="str">
        <f>IFERROR(VLOOKUP(P292,IO_percentage3!$P$2:$Q$36,2,FALSE),"")</f>
        <v/>
      </c>
    </row>
    <row r="293">
      <c r="A293">
        <v>691</v>
      </c>
      <c r="B293" t="s">
        <v>9517</v>
      </c>
      <c r="C293">
        <v>630</v>
      </c>
      <c r="D293">
        <v>0</v>
      </c>
      <c r="E293">
        <v>35</v>
      </c>
      <c r="F293">
        <f>VLOOKUP($E293,[3]TVA!$G$5:$K$59,3,FALSE)</f>
        <v>0</v>
      </c>
      <c r="G293">
        <f>VLOOKUP($E293,[3]TVA!$G$5:$K$59,4,FALSE)</f>
        <v>1</v>
      </c>
      <c r="H293">
        <f>VLOOKUP($E293,[3]TVA!$G$5:$K$59,5,FALSE)</f>
        <v>1</v>
      </c>
      <c r="J293">
        <f t="shared" si="4"/>
        <v>626</v>
      </c>
      <c r="K293">
        <v>1</v>
      </c>
      <c r="L293" t="s">
        <v>9468</v>
      </c>
      <c r="M293">
        <f>VLOOKUP(L293,IO_percentage3!$G$2:$K$339,2,FALSE)</f>
        <v>24</v>
      </c>
      <c r="N293" t="str">
        <f>VLOOKUP(L293,IO_percentage3!$G$2:$K$339,3,FALSE)</f>
        <v/>
      </c>
      <c r="O293" t="str">
        <f>VLOOKUP(L293,IO_percentage3!$G$2:$K$339,4,FALSE)</f>
        <v/>
      </c>
      <c r="P293" t="str">
        <f>VLOOKUP(L293,IO_percentage3!$G$2:$K$339,5,FALSE)</f>
        <v/>
      </c>
      <c r="Q293" t="str">
        <f>IFERROR(VLOOKUP(M293,IO_percentage3!$P$2:$Q$36,2,FALSE),"")</f>
        <v>commerce</v>
      </c>
      <c r="R293" t="str">
        <f>IFERROR(VLOOKUP(N293,IO_percentage3!$P$2:$Q$36,2,FALSE),"")</f>
        <v/>
      </c>
      <c r="S293" t="str">
        <f>IFERROR(VLOOKUP(O293,IO_percentage3!$P$2:$Q$36,2,FALSE),"")</f>
        <v/>
      </c>
      <c r="T293" t="str">
        <f>IFERROR(VLOOKUP(P293,IO_percentage3!$P$2:$Q$36,2,FALSE),"")</f>
        <v/>
      </c>
    </row>
    <row r="294">
      <c r="A294">
        <v>692</v>
      </c>
      <c r="B294" t="s">
        <v>9518</v>
      </c>
      <c r="C294">
        <v>611</v>
      </c>
      <c r="D294">
        <v>-1.6700999999999999</v>
      </c>
      <c r="E294">
        <v>35</v>
      </c>
      <c r="F294">
        <f>VLOOKUP($E294,[3]TVA!$G$5:$K$59,3,FALSE)</f>
        <v>0</v>
      </c>
      <c r="G294">
        <f>VLOOKUP($E294,[3]TVA!$G$5:$K$59,4,FALSE)</f>
        <v>1</v>
      </c>
      <c r="H294">
        <f>VLOOKUP($E294,[3]TVA!$G$5:$K$59,5,FALSE)</f>
        <v>1</v>
      </c>
      <c r="J294">
        <f t="shared" si="4"/>
        <v>627</v>
      </c>
      <c r="K294">
        <v>1</v>
      </c>
      <c r="L294" t="s">
        <v>9469</v>
      </c>
      <c r="M294">
        <f>VLOOKUP(L294,IO_percentage3!$G$2:$K$339,2,FALSE)</f>
        <v>24</v>
      </c>
      <c r="N294" t="str">
        <f>VLOOKUP(L294,IO_percentage3!$G$2:$K$339,3,FALSE)</f>
        <v/>
      </c>
      <c r="O294" t="str">
        <f>VLOOKUP(L294,IO_percentage3!$G$2:$K$339,4,FALSE)</f>
        <v/>
      </c>
      <c r="P294" t="str">
        <f>VLOOKUP(L294,IO_percentage3!$G$2:$K$339,5,FALSE)</f>
        <v/>
      </c>
      <c r="Q294" t="str">
        <f>IFERROR(VLOOKUP(M294,IO_percentage3!$P$2:$Q$36,2,FALSE),"")</f>
        <v>commerce</v>
      </c>
      <c r="R294" t="str">
        <f>IFERROR(VLOOKUP(N294,IO_percentage3!$P$2:$Q$36,2,FALSE),"")</f>
        <v/>
      </c>
      <c r="S294" t="str">
        <f>IFERROR(VLOOKUP(O294,IO_percentage3!$P$2:$Q$36,2,FALSE),"")</f>
        <v/>
      </c>
      <c r="T294" t="str">
        <f>IFERROR(VLOOKUP(P294,IO_percentage3!$P$2:$Q$36,2,FALSE),"")</f>
        <v/>
      </c>
    </row>
    <row r="295">
      <c r="A295">
        <v>801</v>
      </c>
      <c r="B295" t="s">
        <v>9519</v>
      </c>
      <c r="C295">
        <v>511</v>
      </c>
      <c r="D295">
        <v>0</v>
      </c>
      <c r="E295">
        <v>32</v>
      </c>
      <c r="F295">
        <f>VLOOKUP($E295,[3]TVA!$G$5:$K$59,3,FALSE)</f>
        <v>0.18</v>
      </c>
      <c r="G295">
        <f>VLOOKUP($E295,[3]TVA!$G$5:$K$59,4,FALSE)</f>
        <v>1</v>
      </c>
      <c r="H295">
        <f>VLOOKUP($E295,[3]TVA!$G$5:$K$59,5,FALSE)</f>
        <v>0</v>
      </c>
      <c r="J295">
        <f t="shared" si="4"/>
        <v>628</v>
      </c>
      <c r="K295">
        <v>1</v>
      </c>
      <c r="L295" t="s">
        <v>9682</v>
      </c>
      <c r="M295">
        <v>17</v>
      </c>
      <c r="N295">
        <v>21</v>
      </c>
      <c r="O295">
        <v>19</v>
      </c>
      <c r="Q295" t="str">
        <f>IFERROR(VLOOKUP(M295,IO_percentage3!$P$2:$Q$36,2,FALSE),"")</f>
        <v>metallurgie, fonderie, fabrica</v>
      </c>
      <c r="R295" t="str">
        <f>IFERROR(VLOOKUP(N295,IO_percentage3!$P$2:$Q$36,2,FALSE),"")</f>
        <v>fabrication de produits divers</v>
      </c>
      <c r="S295" t="str">
        <f>IFERROR(VLOOKUP(O295,IO_percentage3!$P$2:$Q$36,2,FALSE),"")</f>
        <v>fabrication d'equipements, d'a</v>
      </c>
      <c r="T295" t="str">
        <f>IFERROR(VLOOKUP(P295,IO_percentage3!$P$2:$Q$36,2,FALSE),"")</f>
        <v/>
      </c>
    </row>
    <row r="296">
      <c r="A296">
        <v>802</v>
      </c>
      <c r="B296" t="s">
        <v>9520</v>
      </c>
      <c r="C296">
        <v>511</v>
      </c>
      <c r="D296">
        <v>0</v>
      </c>
      <c r="E296">
        <v>32</v>
      </c>
      <c r="F296">
        <f>VLOOKUP($E296,[3]TVA!$G$5:$K$59,3,FALSE)</f>
        <v>0.18</v>
      </c>
      <c r="G296">
        <f>VLOOKUP($E296,[3]TVA!$G$5:$K$59,4,FALSE)</f>
        <v>1</v>
      </c>
      <c r="H296">
        <f>VLOOKUP($E296,[3]TVA!$G$5:$K$59,5,FALSE)</f>
        <v>0</v>
      </c>
      <c r="J296">
        <f t="shared" si="4"/>
        <v>629</v>
      </c>
      <c r="K296">
        <v>1</v>
      </c>
      <c r="L296" t="s">
        <v>9471</v>
      </c>
      <c r="M296">
        <f>VLOOKUP(L296,IO_percentage3!$G$2:$K$339,2,FALSE)</f>
        <v>31</v>
      </c>
      <c r="N296" t="str">
        <f>VLOOKUP(L296,IO_percentage3!$G$2:$K$339,3,FALSE)</f>
        <v/>
      </c>
      <c r="O296" t="str">
        <f>VLOOKUP(L296,IO_percentage3!$G$2:$K$339,4,FALSE)</f>
        <v/>
      </c>
      <c r="P296" t="str">
        <f>VLOOKUP(L296,IO_percentage3!$G$2:$K$339,5,FALSE)</f>
        <v/>
      </c>
      <c r="Q296" t="str">
        <f>IFERROR(VLOOKUP(M296,IO_percentage3!$P$2:$Q$36,2,FALSE),"")</f>
        <v>activites des services aux ent</v>
      </c>
      <c r="R296" t="str">
        <f>IFERROR(VLOOKUP(N296,IO_percentage3!$P$2:$Q$36,2,FALSE),"")</f>
        <v/>
      </c>
      <c r="S296" t="str">
        <f>IFERROR(VLOOKUP(O296,IO_percentage3!$P$2:$Q$36,2,FALSE),"")</f>
        <v/>
      </c>
      <c r="T296" t="str">
        <f>IFERROR(VLOOKUP(P296,IO_percentage3!$P$2:$Q$36,2,FALSE),"")</f>
        <v/>
      </c>
    </row>
    <row r="297">
      <c r="A297">
        <v>803</v>
      </c>
      <c r="B297" t="s">
        <v>9521</v>
      </c>
      <c r="C297">
        <v>511</v>
      </c>
      <c r="D297">
        <v>0</v>
      </c>
      <c r="E297">
        <v>32</v>
      </c>
      <c r="F297">
        <f>VLOOKUP($E297,[3]TVA!$G$5:$K$59,3,FALSE)</f>
        <v>0.18</v>
      </c>
      <c r="G297">
        <f>VLOOKUP($E297,[3]TVA!$G$5:$K$59,4,FALSE)</f>
        <v>1</v>
      </c>
      <c r="H297">
        <f>VLOOKUP($E297,[3]TVA!$G$5:$K$59,5,FALSE)</f>
        <v>0</v>
      </c>
      <c r="J297">
        <f t="shared" si="4"/>
        <v>630</v>
      </c>
      <c r="K297">
        <v>1</v>
      </c>
      <c r="L297" t="s">
        <v>9472</v>
      </c>
      <c r="M297">
        <f>VLOOKUP(L297,IO_percentage3!$G$2:$K$339,2,FALSE)</f>
        <v>32</v>
      </c>
      <c r="N297" t="str">
        <f>VLOOKUP(L297,IO_percentage3!$G$2:$K$339,3,FALSE)</f>
        <v/>
      </c>
      <c r="O297" t="str">
        <f>VLOOKUP(L297,IO_percentage3!$G$2:$K$339,4,FALSE)</f>
        <v/>
      </c>
      <c r="P297" t="str">
        <f>VLOOKUP(L297,IO_percentage3!$G$2:$K$339,5,FALSE)</f>
        <v/>
      </c>
      <c r="Q297" t="str">
        <f>IFERROR(VLOOKUP(M297,IO_percentage3!$P$2:$Q$36,2,FALSE),"")</f>
        <v>activites d'administration pub</v>
      </c>
      <c r="R297" t="str">
        <f>IFERROR(VLOOKUP(N297,IO_percentage3!$P$2:$Q$36,2,FALSE),"")</f>
        <v/>
      </c>
      <c r="S297" t="str">
        <f>IFERROR(VLOOKUP(O297,IO_percentage3!$P$2:$Q$36,2,FALSE),"")</f>
        <v/>
      </c>
      <c r="T297" t="str">
        <f>IFERROR(VLOOKUP(P297,IO_percentage3!$P$2:$Q$36,2,FALSE),"")</f>
        <v/>
      </c>
    </row>
    <row r="298">
      <c r="A298">
        <v>804</v>
      </c>
      <c r="B298" t="s">
        <v>9522</v>
      </c>
      <c r="C298">
        <v>511</v>
      </c>
      <c r="D298">
        <v>0</v>
      </c>
      <c r="E298">
        <v>32</v>
      </c>
      <c r="F298">
        <f>VLOOKUP($E298,[3]TVA!$G$5:$K$59,3,FALSE)</f>
        <v>0.18</v>
      </c>
      <c r="G298">
        <f>VLOOKUP($E298,[3]TVA!$G$5:$K$59,4,FALSE)</f>
        <v>1</v>
      </c>
      <c r="H298">
        <f>VLOOKUP($E298,[3]TVA!$G$5:$K$59,5,FALSE)</f>
        <v>0</v>
      </c>
      <c r="J298">
        <f t="shared" si="4"/>
        <v>631</v>
      </c>
      <c r="K298">
        <v>1</v>
      </c>
      <c r="L298" t="s">
        <v>9683</v>
      </c>
      <c r="M298">
        <v>27</v>
      </c>
      <c r="Q298" t="str">
        <f>IFERROR(VLOOKUP(M298,IO_percentage3!$P$2:$Q$36,2,FALSE),"")</f>
        <v>transports</v>
      </c>
      <c r="R298" t="str">
        <f>IFERROR(VLOOKUP(N298,IO_percentage3!$P$2:$Q$36,2,FALSE),"")</f>
        <v/>
      </c>
      <c r="S298" t="str">
        <f>IFERROR(VLOOKUP(O298,IO_percentage3!$P$2:$Q$36,2,FALSE),"")</f>
        <v/>
      </c>
      <c r="T298" t="str">
        <f>IFERROR(VLOOKUP(P298,IO_percentage3!$P$2:$Q$36,2,FALSE),"")</f>
        <v/>
      </c>
    </row>
    <row r="299">
      <c r="A299">
        <v>805</v>
      </c>
      <c r="B299" t="s">
        <v>9523</v>
      </c>
      <c r="C299">
        <v>511</v>
      </c>
      <c r="D299">
        <v>0</v>
      </c>
      <c r="E299">
        <v>32</v>
      </c>
      <c r="F299">
        <f>VLOOKUP($E299,[3]TVA!$G$5:$K$59,3,FALSE)</f>
        <v>0.18</v>
      </c>
      <c r="G299">
        <f>VLOOKUP($E299,[3]TVA!$G$5:$K$59,4,FALSE)</f>
        <v>1</v>
      </c>
      <c r="H299">
        <f>VLOOKUP($E299,[3]TVA!$G$5:$K$59,5,FALSE)</f>
        <v>0</v>
      </c>
      <c r="J299">
        <f t="shared" si="4"/>
        <v>632</v>
      </c>
      <c r="K299">
        <v>1</v>
      </c>
      <c r="L299" t="s">
        <v>9474</v>
      </c>
      <c r="M299">
        <f>VLOOKUP(L299,IO_percentage3!$G$2:$K$339,2,FALSE)</f>
        <v>27</v>
      </c>
      <c r="N299" t="str">
        <f>VLOOKUP(L299,IO_percentage3!$G$2:$K$339,3,FALSE)</f>
        <v/>
      </c>
      <c r="O299" t="str">
        <f>VLOOKUP(L299,IO_percentage3!$G$2:$K$339,4,FALSE)</f>
        <v/>
      </c>
      <c r="P299" t="str">
        <f>VLOOKUP(L299,IO_percentage3!$G$2:$K$339,5,FALSE)</f>
        <v/>
      </c>
      <c r="Q299" t="str">
        <f>IFERROR(VLOOKUP(M299,IO_percentage3!$P$2:$Q$36,2,FALSE),"")</f>
        <v>transports</v>
      </c>
      <c r="R299" t="str">
        <f>IFERROR(VLOOKUP(N299,IO_percentage3!$P$2:$Q$36,2,FALSE),"")</f>
        <v/>
      </c>
      <c r="S299" t="str">
        <f>IFERROR(VLOOKUP(O299,IO_percentage3!$P$2:$Q$36,2,FALSE),"")</f>
        <v/>
      </c>
      <c r="T299" t="str">
        <f>IFERROR(VLOOKUP(P299,IO_percentage3!$P$2:$Q$36,2,FALSE),"")</f>
        <v/>
      </c>
    </row>
    <row r="300">
      <c r="A300">
        <v>806</v>
      </c>
      <c r="B300" t="s">
        <v>9524</v>
      </c>
      <c r="C300">
        <v>512</v>
      </c>
      <c r="D300">
        <v>0</v>
      </c>
      <c r="E300">
        <v>32</v>
      </c>
      <c r="F300">
        <f>VLOOKUP($E300,[3]TVA!$G$5:$K$59,3,FALSE)</f>
        <v>0.18</v>
      </c>
      <c r="G300">
        <f>VLOOKUP($E300,[3]TVA!$G$5:$K$59,4,FALSE)</f>
        <v>1</v>
      </c>
      <c r="H300">
        <f>VLOOKUP($E300,[3]TVA!$G$5:$K$59,5,FALSE)</f>
        <v>0</v>
      </c>
      <c r="J300">
        <f t="shared" si="4"/>
        <v>633</v>
      </c>
      <c r="K300">
        <v>1</v>
      </c>
      <c r="L300" t="s">
        <v>9475</v>
      </c>
      <c r="M300">
        <f>VLOOKUP(L300,IO_percentage3!$G$2:$K$339,2,FALSE)</f>
        <v>27</v>
      </c>
      <c r="N300" t="str">
        <f>VLOOKUP(L300,IO_percentage3!$G$2:$K$339,3,FALSE)</f>
        <v/>
      </c>
      <c r="O300" t="str">
        <f>VLOOKUP(L300,IO_percentage3!$G$2:$K$339,4,FALSE)</f>
        <v/>
      </c>
      <c r="P300" t="str">
        <f>VLOOKUP(L300,IO_percentage3!$G$2:$K$339,5,FALSE)</f>
        <v/>
      </c>
      <c r="Q300" t="str">
        <f>IFERROR(VLOOKUP(M300,IO_percentage3!$P$2:$Q$36,2,FALSE),"")</f>
        <v>transports</v>
      </c>
      <c r="R300" t="str">
        <f>IFERROR(VLOOKUP(N300,IO_percentage3!$P$2:$Q$36,2,FALSE),"")</f>
        <v/>
      </c>
      <c r="S300" t="str">
        <f>IFERROR(VLOOKUP(O300,IO_percentage3!$P$2:$Q$36,2,FALSE),"")</f>
        <v/>
      </c>
      <c r="T300" t="str">
        <f>IFERROR(VLOOKUP(P300,IO_percentage3!$P$2:$Q$36,2,FALSE),"")</f>
        <v/>
      </c>
    </row>
    <row r="301">
      <c r="A301">
        <v>807</v>
      </c>
      <c r="B301" t="s">
        <v>9525</v>
      </c>
      <c r="C301">
        <v>532</v>
      </c>
      <c r="D301">
        <v>0</v>
      </c>
      <c r="E301">
        <v>32</v>
      </c>
      <c r="F301">
        <f>VLOOKUP($E301,[3]TVA!$G$5:$K$59,3,FALSE)</f>
        <v>0.18</v>
      </c>
      <c r="G301">
        <f>VLOOKUP($E301,[3]TVA!$G$5:$K$59,4,FALSE)</f>
        <v>1</v>
      </c>
      <c r="H301">
        <f>VLOOKUP($E301,[3]TVA!$G$5:$K$59,5,FALSE)</f>
        <v>0</v>
      </c>
      <c r="J301">
        <f t="shared" si="4"/>
        <v>634</v>
      </c>
      <c r="K301">
        <v>1</v>
      </c>
      <c r="L301" t="s">
        <v>9476</v>
      </c>
      <c r="M301">
        <f>VLOOKUP(L301,IO_percentage3!$G$2:$K$339,2,FALSE)</f>
        <v>27</v>
      </c>
      <c r="N301">
        <f>VLOOKUP(L301,IO_percentage3!$G$2:$K$339,3,FALSE)</f>
        <v>31</v>
      </c>
      <c r="O301" t="str">
        <f>VLOOKUP(L301,IO_percentage3!$G$2:$K$339,4,FALSE)</f>
        <v/>
      </c>
      <c r="P301" t="str">
        <f>VLOOKUP(L301,IO_percentage3!$G$2:$K$339,5,FALSE)</f>
        <v/>
      </c>
      <c r="Q301" t="str">
        <f>IFERROR(VLOOKUP(M301,IO_percentage3!$P$2:$Q$36,2,FALSE),"")</f>
        <v>transports</v>
      </c>
      <c r="R301" t="str">
        <f>IFERROR(VLOOKUP(N301,IO_percentage3!$P$2:$Q$36,2,FALSE),"")</f>
        <v>activites des services aux ent</v>
      </c>
      <c r="S301" t="str">
        <f>IFERROR(VLOOKUP(O301,IO_percentage3!$P$2:$Q$36,2,FALSE),"")</f>
        <v/>
      </c>
      <c r="T301" t="str">
        <f>IFERROR(VLOOKUP(P301,IO_percentage3!$P$2:$Q$36,2,FALSE),"")</f>
        <v/>
      </c>
    </row>
    <row r="302">
      <c r="A302">
        <v>808</v>
      </c>
      <c r="B302" t="s">
        <v>9526</v>
      </c>
      <c r="C302">
        <v>532</v>
      </c>
      <c r="D302">
        <v>0</v>
      </c>
      <c r="E302">
        <v>32</v>
      </c>
      <c r="F302">
        <f>VLOOKUP($E302,[3]TVA!$G$5:$K$59,3,FALSE)</f>
        <v>0.18</v>
      </c>
      <c r="G302">
        <f>VLOOKUP($E302,[3]TVA!$G$5:$K$59,4,FALSE)</f>
        <v>1</v>
      </c>
      <c r="H302">
        <f>VLOOKUP($E302,[3]TVA!$G$5:$K$59,5,FALSE)</f>
        <v>0</v>
      </c>
      <c r="J302">
        <f t="shared" si="4"/>
        <v>635</v>
      </c>
      <c r="K302">
        <v>1</v>
      </c>
      <c r="L302" t="s">
        <v>9477</v>
      </c>
      <c r="M302">
        <f>VLOOKUP(L302,IO_percentage3!$G$2:$K$339,2,FALSE)</f>
        <v>31</v>
      </c>
      <c r="N302" t="str">
        <f>VLOOKUP(L302,IO_percentage3!$G$2:$K$339,3,FALSE)</f>
        <v/>
      </c>
      <c r="O302" t="str">
        <f>VLOOKUP(L302,IO_percentage3!$G$2:$K$339,4,FALSE)</f>
        <v/>
      </c>
      <c r="P302" t="str">
        <f>VLOOKUP(L302,IO_percentage3!$G$2:$K$339,5,FALSE)</f>
        <v/>
      </c>
      <c r="Q302" t="str">
        <f>IFERROR(VLOOKUP(M302,IO_percentage3!$P$2:$Q$36,2,FALSE),"")</f>
        <v>activites des services aux ent</v>
      </c>
      <c r="R302" t="str">
        <f>IFERROR(VLOOKUP(N302,IO_percentage3!$P$2:$Q$36,2,FALSE),"")</f>
        <v/>
      </c>
      <c r="S302" t="str">
        <f>IFERROR(VLOOKUP(O302,IO_percentage3!$P$2:$Q$36,2,FALSE),"")</f>
        <v/>
      </c>
      <c r="T302" t="str">
        <f>IFERROR(VLOOKUP(P302,IO_percentage3!$P$2:$Q$36,2,FALSE),"")</f>
        <v/>
      </c>
    </row>
    <row r="303">
      <c r="A303">
        <v>809</v>
      </c>
      <c r="B303" t="s">
        <v>9527</v>
      </c>
      <c r="C303">
        <v>531</v>
      </c>
      <c r="D303">
        <v>0</v>
      </c>
      <c r="E303">
        <v>32</v>
      </c>
      <c r="F303">
        <f>VLOOKUP($E303,[3]TVA!$G$5:$K$59,3,FALSE)</f>
        <v>0.18</v>
      </c>
      <c r="G303">
        <f>VLOOKUP($E303,[3]TVA!$G$5:$K$59,4,FALSE)</f>
        <v>1</v>
      </c>
      <c r="H303">
        <f>VLOOKUP($E303,[3]TVA!$G$5:$K$59,5,FALSE)</f>
        <v>0</v>
      </c>
      <c r="J303">
        <f t="shared" si="4"/>
        <v>636</v>
      </c>
      <c r="K303">
        <v>1</v>
      </c>
      <c r="L303" t="s">
        <v>9478</v>
      </c>
      <c r="M303">
        <f>VLOOKUP(L303,IO_percentage3!$G$2:$K$339,2,FALSE)</f>
        <v>24</v>
      </c>
      <c r="N303" t="str">
        <f>VLOOKUP(L303,IO_percentage3!$G$2:$K$339,3,FALSE)</f>
        <v/>
      </c>
      <c r="O303" t="str">
        <f>VLOOKUP(L303,IO_percentage3!$G$2:$K$339,4,FALSE)</f>
        <v/>
      </c>
      <c r="P303" t="str">
        <f>VLOOKUP(L303,IO_percentage3!$G$2:$K$339,5,FALSE)</f>
        <v/>
      </c>
      <c r="Q303" t="str">
        <f>IFERROR(VLOOKUP(M303,IO_percentage3!$P$2:$Q$36,2,FALSE),"")</f>
        <v>commerce</v>
      </c>
      <c r="R303" t="str">
        <f>IFERROR(VLOOKUP(N303,IO_percentage3!$P$2:$Q$36,2,FALSE),"")</f>
        <v/>
      </c>
      <c r="S303" t="str">
        <f>IFERROR(VLOOKUP(O303,IO_percentage3!$P$2:$Q$36,2,FALSE),"")</f>
        <v/>
      </c>
      <c r="T303" t="str">
        <f>IFERROR(VLOOKUP(P303,IO_percentage3!$P$2:$Q$36,2,FALSE),"")</f>
        <v/>
      </c>
    </row>
    <row r="304">
      <c r="A304">
        <v>810</v>
      </c>
      <c r="B304" t="s">
        <v>9528</v>
      </c>
      <c r="C304">
        <v>452</v>
      </c>
      <c r="D304">
        <v>-1.3504</v>
      </c>
      <c r="E304">
        <v>29</v>
      </c>
      <c r="F304">
        <f>VLOOKUP($E304,[3]TVA!$G$5:$K$59,3,FALSE)</f>
        <v>0</v>
      </c>
      <c r="G304">
        <f>VLOOKUP($E304,[3]TVA!$G$5:$K$59,4,FALSE)</f>
        <v>1</v>
      </c>
      <c r="H304">
        <f>VLOOKUP($E304,[3]TVA!$G$5:$K$59,5,FALSE)</f>
        <v>1</v>
      </c>
      <c r="J304">
        <f t="shared" si="4"/>
        <v>637</v>
      </c>
      <c r="K304">
        <v>1</v>
      </c>
      <c r="L304" t="s">
        <v>9684</v>
      </c>
      <c r="M304">
        <v>21</v>
      </c>
      <c r="Q304" t="str">
        <f>IFERROR(VLOOKUP(M304,IO_percentage3!$P$2:$Q$36,2,FALSE),"")</f>
        <v>fabrication de produits divers</v>
      </c>
      <c r="R304" t="str">
        <f>IFERROR(VLOOKUP(N304,IO_percentage3!$P$2:$Q$36,2,FALSE),"")</f>
        <v/>
      </c>
      <c r="S304" t="str">
        <f>IFERROR(VLOOKUP(O304,IO_percentage3!$P$2:$Q$36,2,FALSE),"")</f>
        <v/>
      </c>
      <c r="T304" t="str">
        <f>IFERROR(VLOOKUP(P304,IO_percentage3!$P$2:$Q$36,2,FALSE),"")</f>
        <v/>
      </c>
    </row>
    <row r="305">
      <c r="A305">
        <v>811</v>
      </c>
      <c r="B305" t="s">
        <v>9529</v>
      </c>
      <c r="C305">
        <v>532</v>
      </c>
      <c r="D305">
        <v>0</v>
      </c>
      <c r="E305">
        <v>32</v>
      </c>
      <c r="F305">
        <f>VLOOKUP($E305,[3]TVA!$G$5:$K$59,3,FALSE)</f>
        <v>0.18</v>
      </c>
      <c r="G305">
        <f>VLOOKUP($E305,[3]TVA!$G$5:$K$59,4,FALSE)</f>
        <v>1</v>
      </c>
      <c r="H305">
        <f>VLOOKUP($E305,[3]TVA!$G$5:$K$59,5,FALSE)</f>
        <v>0</v>
      </c>
      <c r="J305">
        <f t="shared" si="4"/>
        <v>638</v>
      </c>
      <c r="K305">
        <v>1</v>
      </c>
      <c r="L305" t="s">
        <v>9685</v>
      </c>
      <c r="M305">
        <v>21</v>
      </c>
      <c r="Q305" t="str">
        <f>IFERROR(VLOOKUP(M305,IO_percentage3!$P$2:$Q$36,2,FALSE),"")</f>
        <v>fabrication de produits divers</v>
      </c>
      <c r="R305" t="str">
        <f>IFERROR(VLOOKUP(N305,IO_percentage3!$P$2:$Q$36,2,FALSE),"")</f>
        <v/>
      </c>
      <c r="S305" t="str">
        <f>IFERROR(VLOOKUP(O305,IO_percentage3!$P$2:$Q$36,2,FALSE),"")</f>
        <v/>
      </c>
      <c r="T305" t="str">
        <f>IFERROR(VLOOKUP(P305,IO_percentage3!$P$2:$Q$36,2,FALSE),"")</f>
        <v/>
      </c>
    </row>
    <row r="306">
      <c r="A306">
        <v>812</v>
      </c>
      <c r="B306" t="s">
        <v>9530</v>
      </c>
      <c r="C306">
        <v>531</v>
      </c>
      <c r="D306">
        <v>0</v>
      </c>
      <c r="E306">
        <v>32</v>
      </c>
      <c r="F306">
        <f>VLOOKUP($E306,[3]TVA!$G$5:$K$59,3,FALSE)</f>
        <v>0.18</v>
      </c>
      <c r="G306">
        <f>VLOOKUP($E306,[3]TVA!$G$5:$K$59,4,FALSE)</f>
        <v>1</v>
      </c>
      <c r="H306">
        <f>VLOOKUP($E306,[3]TVA!$G$5:$K$59,5,FALSE)</f>
        <v>0</v>
      </c>
      <c r="J306">
        <f t="shared" si="4"/>
        <v>639</v>
      </c>
      <c r="K306">
        <v>1</v>
      </c>
      <c r="L306" t="s">
        <v>9686</v>
      </c>
      <c r="M306">
        <v>25</v>
      </c>
      <c r="Q306" t="str">
        <f>IFERROR(VLOOKUP(M306,IO_percentage3!$P$2:$Q$36,2,FALSE),"")</f>
        <v>services de la reparation</v>
      </c>
      <c r="R306" t="str">
        <f>IFERROR(VLOOKUP(N306,IO_percentage3!$P$2:$Q$36,2,FALSE),"")</f>
        <v/>
      </c>
      <c r="S306" t="str">
        <f>IFERROR(VLOOKUP(O306,IO_percentage3!$P$2:$Q$36,2,FALSE),"")</f>
        <v/>
      </c>
      <c r="T306" t="str">
        <f>IFERROR(VLOOKUP(P306,IO_percentage3!$P$2:$Q$36,2,FALSE),"")</f>
        <v/>
      </c>
    </row>
    <row r="307">
      <c r="A307">
        <v>813</v>
      </c>
      <c r="B307" t="s">
        <v>9531</v>
      </c>
      <c r="C307">
        <v>540</v>
      </c>
      <c r="D307">
        <v>0</v>
      </c>
      <c r="E307">
        <v>32</v>
      </c>
      <c r="F307">
        <f>VLOOKUP($E307,[3]TVA!$G$5:$K$59,3,FALSE)</f>
        <v>0.18</v>
      </c>
      <c r="G307">
        <f>VLOOKUP($E307,[3]TVA!$G$5:$K$59,4,FALSE)</f>
        <v>1</v>
      </c>
      <c r="H307">
        <f>VLOOKUP($E307,[3]TVA!$G$5:$K$59,5,FALSE)</f>
        <v>0</v>
      </c>
      <c r="J307">
        <f t="shared" si="4"/>
        <v>640</v>
      </c>
      <c r="K307">
        <v>1</v>
      </c>
      <c r="L307" t="s">
        <v>9687</v>
      </c>
      <c r="M307">
        <v>21</v>
      </c>
      <c r="Q307" t="str">
        <f>IFERROR(VLOOKUP(M307,IO_percentage3!$P$2:$Q$36,2,FALSE),"")</f>
        <v>fabrication de produits divers</v>
      </c>
      <c r="R307" t="str">
        <f>IFERROR(VLOOKUP(N307,IO_percentage3!$P$2:$Q$36,2,FALSE),"")</f>
        <v/>
      </c>
      <c r="S307" t="str">
        <f>IFERROR(VLOOKUP(O307,IO_percentage3!$P$2:$Q$36,2,FALSE),"")</f>
        <v/>
      </c>
      <c r="T307" t="str">
        <f>IFERROR(VLOOKUP(P307,IO_percentage3!$P$2:$Q$36,2,FALSE),"")</f>
        <v/>
      </c>
    </row>
    <row r="308">
      <c r="A308">
        <v>814</v>
      </c>
      <c r="B308" t="s">
        <v>9532</v>
      </c>
      <c r="C308">
        <v>532</v>
      </c>
      <c r="D308">
        <v>0</v>
      </c>
      <c r="E308">
        <v>32</v>
      </c>
      <c r="F308">
        <f>VLOOKUP($E308,[3]TVA!$G$5:$K$59,3,FALSE)</f>
        <v>0.18</v>
      </c>
      <c r="G308">
        <f>VLOOKUP($E308,[3]TVA!$G$5:$K$59,4,FALSE)</f>
        <v>1</v>
      </c>
      <c r="H308">
        <f>VLOOKUP($E308,[3]TVA!$G$5:$K$59,5,FALSE)</f>
        <v>0</v>
      </c>
      <c r="J308">
        <f t="shared" si="4"/>
        <v>641</v>
      </c>
      <c r="K308">
        <v>1</v>
      </c>
      <c r="L308" t="s">
        <v>9688</v>
      </c>
      <c r="M308">
        <v>21</v>
      </c>
      <c r="Q308" t="str">
        <f>IFERROR(VLOOKUP(M308,IO_percentage3!$P$2:$Q$36,2,FALSE),"")</f>
        <v>fabrication de produits divers</v>
      </c>
      <c r="R308" t="str">
        <f>IFERROR(VLOOKUP(N308,IO_percentage3!$P$2:$Q$36,2,FALSE),"")</f>
        <v/>
      </c>
      <c r="S308" t="str">
        <f>IFERROR(VLOOKUP(O308,IO_percentage3!$P$2:$Q$36,2,FALSE),"")</f>
        <v/>
      </c>
      <c r="T308" t="str">
        <f>IFERROR(VLOOKUP(P308,IO_percentage3!$P$2:$Q$36,2,FALSE),"")</f>
        <v/>
      </c>
    </row>
    <row r="309">
      <c r="A309">
        <v>815</v>
      </c>
      <c r="B309" t="s">
        <v>9533</v>
      </c>
      <c r="C309">
        <v>532</v>
      </c>
      <c r="D309">
        <v>0</v>
      </c>
      <c r="E309">
        <v>32</v>
      </c>
      <c r="F309">
        <f>VLOOKUP($E309,[3]TVA!$G$5:$K$59,3,FALSE)</f>
        <v>0.18</v>
      </c>
      <c r="G309">
        <f>VLOOKUP($E309,[3]TVA!$G$5:$K$59,4,FALSE)</f>
        <v>1</v>
      </c>
      <c r="H309">
        <f>VLOOKUP($E309,[3]TVA!$G$5:$K$59,5,FALSE)</f>
        <v>0</v>
      </c>
      <c r="J309">
        <f t="shared" si="4"/>
        <v>642</v>
      </c>
      <c r="K309">
        <v>1</v>
      </c>
      <c r="L309" t="s">
        <v>9484</v>
      </c>
      <c r="M309">
        <f>VLOOKUP(L309,IO_percentage3!$G$2:$K$339,2,FALSE)</f>
        <v>12</v>
      </c>
      <c r="Q309" t="str">
        <f>IFERROR(VLOOKUP(M309,IO_percentage3!$P$2:$Q$36,2,FALSE),"")</f>
        <v>fabrication de papier, carton,</v>
      </c>
      <c r="R309" t="str">
        <f>IFERROR(VLOOKUP(N309,IO_percentage3!$P$2:$Q$36,2,FALSE),"")</f>
        <v/>
      </c>
      <c r="S309" t="str">
        <f>IFERROR(VLOOKUP(O309,IO_percentage3!$P$2:$Q$36,2,FALSE),"")</f>
        <v/>
      </c>
      <c r="T309" t="str">
        <f>IFERROR(VLOOKUP(P309,IO_percentage3!$P$2:$Q$36,2,FALSE),"")</f>
        <v/>
      </c>
    </row>
    <row r="310">
      <c r="A310">
        <v>816</v>
      </c>
      <c r="B310" t="s">
        <v>9534</v>
      </c>
      <c r="C310">
        <v>531</v>
      </c>
      <c r="D310">
        <v>0</v>
      </c>
      <c r="E310">
        <v>32</v>
      </c>
      <c r="F310">
        <f>VLOOKUP($E310,[3]TVA!$G$5:$K$59,3,FALSE)</f>
        <v>0.18</v>
      </c>
      <c r="G310">
        <f>VLOOKUP($E310,[3]TVA!$G$5:$K$59,4,FALSE)</f>
        <v>1</v>
      </c>
      <c r="H310">
        <f>VLOOKUP($E310,[3]TVA!$G$5:$K$59,5,FALSE)</f>
        <v>0</v>
      </c>
      <c r="J310">
        <f t="shared" si="4"/>
        <v>643</v>
      </c>
      <c r="K310">
        <v>1</v>
      </c>
      <c r="L310" t="s">
        <v>9689</v>
      </c>
      <c r="M310">
        <v>12</v>
      </c>
      <c r="Q310" t="str">
        <f>IFERROR(VLOOKUP(M310,IO_percentage3!$P$2:$Q$36,2,FALSE),"")</f>
        <v>fabrication de papier, carton,</v>
      </c>
      <c r="R310" t="str">
        <f>IFERROR(VLOOKUP(N310,IO_percentage3!$P$2:$Q$36,2,FALSE),"")</f>
        <v/>
      </c>
      <c r="S310" t="str">
        <f>IFERROR(VLOOKUP(O310,IO_percentage3!$P$2:$Q$36,2,FALSE),"")</f>
        <v/>
      </c>
      <c r="T310" t="str">
        <f>IFERROR(VLOOKUP(P310,IO_percentage3!$P$2:$Q$36,2,FALSE),"")</f>
        <v/>
      </c>
    </row>
    <row r="311">
      <c r="A311">
        <v>817</v>
      </c>
      <c r="B311" t="s">
        <v>9535</v>
      </c>
      <c r="C311">
        <v>531</v>
      </c>
      <c r="D311">
        <v>0</v>
      </c>
      <c r="E311">
        <v>32</v>
      </c>
      <c r="F311">
        <f>VLOOKUP($E311,[3]TVA!$G$5:$K$59,3,FALSE)</f>
        <v>0.18</v>
      </c>
      <c r="G311">
        <f>VLOOKUP($E311,[3]TVA!$G$5:$K$59,4,FALSE)</f>
        <v>1</v>
      </c>
      <c r="H311">
        <f>VLOOKUP($E311,[3]TVA!$G$5:$K$59,5,FALSE)</f>
        <v>0</v>
      </c>
      <c r="J311">
        <f t="shared" si="4"/>
        <v>644</v>
      </c>
      <c r="K311">
        <v>1</v>
      </c>
      <c r="L311" t="s">
        <v>9486</v>
      </c>
      <c r="M311">
        <f>VLOOKUP(L311,IO_percentage3!$G$2:$K$339,2,FALSE)</f>
        <v>35</v>
      </c>
      <c r="N311" t="str">
        <f>VLOOKUP(L311,IO_percentage3!$G$2:$K$339,3,FALSE)</f>
        <v/>
      </c>
      <c r="O311" t="str">
        <f>VLOOKUP(L311,IO_percentage3!$G$2:$K$339,4,FALSE)</f>
        <v/>
      </c>
      <c r="P311" t="str">
        <f>VLOOKUP(L311,IO_percentage3!$G$2:$K$339,5,FALSE)</f>
        <v/>
      </c>
      <c r="Q311" t="str">
        <f>IFERROR(VLOOKUP(M311,IO_percentage3!$P$2:$Q$36,2,FALSE),"")</f>
        <v>activites a caractere collecti</v>
      </c>
      <c r="R311" t="str">
        <f>IFERROR(VLOOKUP(N311,IO_percentage3!$P$2:$Q$36,2,FALSE),"")</f>
        <v/>
      </c>
      <c r="S311" t="str">
        <f>IFERROR(VLOOKUP(O311,IO_percentage3!$P$2:$Q$36,2,FALSE),"")</f>
        <v/>
      </c>
      <c r="T311" t="str">
        <f>IFERROR(VLOOKUP(P311,IO_percentage3!$P$2:$Q$36,2,FALSE),"")</f>
        <v/>
      </c>
    </row>
    <row r="312">
      <c r="A312">
        <v>818</v>
      </c>
      <c r="B312" t="s">
        <v>9536</v>
      </c>
      <c r="C312">
        <v>531</v>
      </c>
      <c r="D312">
        <v>0</v>
      </c>
      <c r="E312">
        <v>32</v>
      </c>
      <c r="F312">
        <f>VLOOKUP($E312,[3]TVA!$G$5:$K$59,3,FALSE)</f>
        <v>0.18</v>
      </c>
      <c r="G312">
        <f>VLOOKUP($E312,[3]TVA!$G$5:$K$59,4,FALSE)</f>
        <v>1</v>
      </c>
      <c r="H312">
        <f>VLOOKUP($E312,[3]TVA!$G$5:$K$59,5,FALSE)</f>
        <v>0</v>
      </c>
      <c r="J312">
        <f t="shared" si="4"/>
        <v>645</v>
      </c>
      <c r="K312">
        <v>1</v>
      </c>
      <c r="L312" t="s">
        <v>9690</v>
      </c>
      <c r="M312">
        <v>33</v>
      </c>
      <c r="Q312" t="str">
        <f>IFERROR(VLOOKUP(M312,IO_percentage3!$P$2:$Q$36,2,FALSE),"")</f>
        <v>education et formation</v>
      </c>
      <c r="R312" t="str">
        <f>IFERROR(VLOOKUP(N312,IO_percentage3!$P$2:$Q$36,2,FALSE),"")</f>
        <v/>
      </c>
      <c r="S312" t="str">
        <f>IFERROR(VLOOKUP(O312,IO_percentage3!$P$2:$Q$36,2,FALSE),"")</f>
        <v/>
      </c>
      <c r="T312" t="str">
        <f>IFERROR(VLOOKUP(P312,IO_percentage3!$P$2:$Q$36,2,FALSE),"")</f>
        <v/>
      </c>
    </row>
    <row r="313">
      <c r="A313">
        <v>819</v>
      </c>
      <c r="B313" t="s">
        <v>9537</v>
      </c>
      <c r="C313">
        <v>911</v>
      </c>
      <c r="D313">
        <v>0</v>
      </c>
      <c r="E313">
        <v>42</v>
      </c>
      <c r="F313">
        <f>VLOOKUP($E313,[3]TVA!$G$5:$K$59,3,FALSE)</f>
        <v>0.18</v>
      </c>
      <c r="G313">
        <f>VLOOKUP($E313,[3]TVA!$G$5:$K$59,4,FALSE)</f>
        <v>1</v>
      </c>
      <c r="H313">
        <f>VLOOKUP($E313,[3]TVA!$G$5:$K$59,5,FALSE)</f>
        <v>0</v>
      </c>
      <c r="J313">
        <f t="shared" si="4"/>
        <v>646</v>
      </c>
      <c r="K313">
        <v>1</v>
      </c>
      <c r="L313" t="s">
        <v>9488</v>
      </c>
      <c r="M313">
        <f>VLOOKUP(L313,IO_percentage3!$G$2:$K$339,2,FALSE)</f>
        <v>33</v>
      </c>
      <c r="N313" t="str">
        <f>VLOOKUP(L313,IO_percentage3!$G$2:$K$339,3,FALSE)</f>
        <v/>
      </c>
      <c r="O313" t="str">
        <f>VLOOKUP(L313,IO_percentage3!$G$2:$K$339,4,FALSE)</f>
        <v/>
      </c>
      <c r="P313" t="str">
        <f>VLOOKUP(L313,IO_percentage3!$G$2:$K$339,5,FALSE)</f>
        <v/>
      </c>
      <c r="Q313" t="str">
        <f>IFERROR(VLOOKUP(M313,IO_percentage3!$P$2:$Q$36,2,FALSE),"")</f>
        <v>education et formation</v>
      </c>
      <c r="R313" t="str">
        <f>IFERROR(VLOOKUP(N313,IO_percentage3!$P$2:$Q$36,2,FALSE),"")</f>
        <v/>
      </c>
      <c r="S313" t="str">
        <f>IFERROR(VLOOKUP(O313,IO_percentage3!$P$2:$Q$36,2,FALSE),"")</f>
        <v/>
      </c>
      <c r="T313" t="str">
        <f>IFERROR(VLOOKUP(P313,IO_percentage3!$P$2:$Q$36,2,FALSE),"")</f>
        <v/>
      </c>
    </row>
    <row r="314">
      <c r="A314">
        <v>820</v>
      </c>
      <c r="B314" t="s">
        <v>9538</v>
      </c>
      <c r="C314">
        <v>911</v>
      </c>
      <c r="D314">
        <v>0</v>
      </c>
      <c r="E314">
        <v>42</v>
      </c>
      <c r="F314">
        <f>VLOOKUP($E314,[3]TVA!$G$5:$K$59,3,FALSE)</f>
        <v>0.18</v>
      </c>
      <c r="G314">
        <f>VLOOKUP($E314,[3]TVA!$G$5:$K$59,4,FALSE)</f>
        <v>1</v>
      </c>
      <c r="H314">
        <f>VLOOKUP($E314,[3]TVA!$G$5:$K$59,5,FALSE)</f>
        <v>0</v>
      </c>
      <c r="J314">
        <f t="shared" si="4"/>
        <v>647</v>
      </c>
      <c r="K314">
        <v>1</v>
      </c>
      <c r="L314" t="s">
        <v>9691</v>
      </c>
      <c r="M314">
        <v>26</v>
      </c>
      <c r="Q314" t="str">
        <f>IFERROR(VLOOKUP(M314,IO_percentage3!$P$2:$Q$36,2,FALSE),"")</f>
        <v>services d'hebergement et rest</v>
      </c>
      <c r="R314" t="str">
        <f>IFERROR(VLOOKUP(N314,IO_percentage3!$P$2:$Q$36,2,FALSE),"")</f>
        <v/>
      </c>
      <c r="S314" t="str">
        <f>IFERROR(VLOOKUP(O314,IO_percentage3!$P$2:$Q$36,2,FALSE),"")</f>
        <v/>
      </c>
      <c r="T314" t="str">
        <f>IFERROR(VLOOKUP(P314,IO_percentage3!$P$2:$Q$36,2,FALSE),"")</f>
        <v/>
      </c>
    </row>
    <row r="315">
      <c r="A315">
        <v>821</v>
      </c>
      <c r="B315" t="s">
        <v>9539</v>
      </c>
      <c r="C315">
        <v>911</v>
      </c>
      <c r="D315">
        <v>0</v>
      </c>
      <c r="E315">
        <v>42</v>
      </c>
      <c r="F315">
        <f>VLOOKUP($E315,[3]TVA!$G$5:$K$59,3,FALSE)</f>
        <v>0.18</v>
      </c>
      <c r="G315">
        <f>VLOOKUP($E315,[3]TVA!$G$5:$K$59,4,FALSE)</f>
        <v>1</v>
      </c>
      <c r="H315">
        <f>VLOOKUP($E315,[3]TVA!$G$5:$K$59,5,FALSE)</f>
        <v>0</v>
      </c>
      <c r="J315">
        <f t="shared" si="4"/>
        <v>648</v>
      </c>
      <c r="K315">
        <v>1</v>
      </c>
      <c r="L315" t="s">
        <v>9490</v>
      </c>
      <c r="M315">
        <f>VLOOKUP(L315,IO_percentage3!$G$2:$K$339,2,FALSE)</f>
        <v>21</v>
      </c>
      <c r="N315" t="str">
        <f>VLOOKUP(L315,IO_percentage3!$G$2:$K$339,3,FALSE)</f>
        <v/>
      </c>
      <c r="O315" t="str">
        <f>VLOOKUP(L315,IO_percentage3!$G$2:$K$339,4,FALSE)</f>
        <v/>
      </c>
      <c r="P315" t="str">
        <f>VLOOKUP(L315,IO_percentage3!$G$2:$K$339,5,FALSE)</f>
        <v/>
      </c>
      <c r="Q315" t="str">
        <f>IFERROR(VLOOKUP(M315,IO_percentage3!$P$2:$Q$36,2,FALSE),"")</f>
        <v>fabrication de produits divers</v>
      </c>
      <c r="R315" t="str">
        <f>IFERROR(VLOOKUP(N315,IO_percentage3!$P$2:$Q$36,2,FALSE),"")</f>
        <v/>
      </c>
      <c r="S315" t="str">
        <f>IFERROR(VLOOKUP(O315,IO_percentage3!$P$2:$Q$36,2,FALSE),"")</f>
        <v/>
      </c>
      <c r="T315" t="str">
        <f>IFERROR(VLOOKUP(P315,IO_percentage3!$P$2:$Q$36,2,FALSE),"")</f>
        <v/>
      </c>
    </row>
    <row r="316">
      <c r="A316">
        <v>822</v>
      </c>
      <c r="B316" t="s">
        <v>9540</v>
      </c>
      <c r="C316">
        <v>911</v>
      </c>
      <c r="D316">
        <v>0</v>
      </c>
      <c r="E316">
        <v>42</v>
      </c>
      <c r="F316">
        <f>VLOOKUP($E316,[3]TVA!$G$5:$K$59,3,FALSE)</f>
        <v>0.18</v>
      </c>
      <c r="G316">
        <f>VLOOKUP($E316,[3]TVA!$G$5:$K$59,4,FALSE)</f>
        <v>1</v>
      </c>
      <c r="H316">
        <f>VLOOKUP($E316,[3]TVA!$G$5:$K$59,5,FALSE)</f>
        <v>0</v>
      </c>
      <c r="J316">
        <f t="shared" si="4"/>
        <v>649</v>
      </c>
      <c r="K316">
        <v>1</v>
      </c>
      <c r="L316" t="s">
        <v>9692</v>
      </c>
      <c r="M316">
        <v>17</v>
      </c>
      <c r="N316">
        <v>21</v>
      </c>
      <c r="Q316" t="str">
        <f>IFERROR(VLOOKUP(M316,IO_percentage3!$P$2:$Q$36,2,FALSE),"")</f>
        <v>metallurgie, fonderie, fabrica</v>
      </c>
      <c r="R316" t="str">
        <f>IFERROR(VLOOKUP(N316,IO_percentage3!$P$2:$Q$36,2,FALSE),"")</f>
        <v>fabrication de produits divers</v>
      </c>
      <c r="S316" t="str">
        <f>IFERROR(VLOOKUP(O316,IO_percentage3!$P$2:$Q$36,2,FALSE),"")</f>
        <v/>
      </c>
      <c r="T316" t="str">
        <f>IFERROR(VLOOKUP(P316,IO_percentage3!$P$2:$Q$36,2,FALSE),"")</f>
        <v/>
      </c>
    </row>
    <row r="317">
      <c r="A317">
        <v>823</v>
      </c>
      <c r="B317" t="s">
        <v>9541</v>
      </c>
      <c r="C317">
        <v>531</v>
      </c>
      <c r="D317">
        <v>0</v>
      </c>
      <c r="E317">
        <v>32</v>
      </c>
      <c r="F317">
        <f>VLOOKUP($E317,[3]TVA!$G$5:$K$59,3,FALSE)</f>
        <v>0.18</v>
      </c>
      <c r="G317">
        <f>VLOOKUP($E317,[3]TVA!$G$5:$K$59,4,FALSE)</f>
        <v>1</v>
      </c>
      <c r="H317">
        <f>VLOOKUP($E317,[3]TVA!$G$5:$K$59,5,FALSE)</f>
        <v>0</v>
      </c>
      <c r="J317">
        <f t="shared" si="4"/>
        <v>650</v>
      </c>
      <c r="K317">
        <v>1</v>
      </c>
      <c r="L317" t="s">
        <v>9693</v>
      </c>
      <c r="M317">
        <v>10</v>
      </c>
      <c r="N317">
        <v>11</v>
      </c>
      <c r="O317">
        <v>16</v>
      </c>
      <c r="P317">
        <v>21</v>
      </c>
      <c r="Q317" t="str">
        <f>IFERROR(VLOOKUP(M317,IO_percentage3!$P$2:$Q$36,2,FALSE),"")</f>
        <v>fabrication du cuir; fabricati</v>
      </c>
      <c r="R317" t="str">
        <f>IFERROR(VLOOKUP(N317,IO_percentage3!$P$2:$Q$36,2,FALSE),"")</f>
        <v>travail du bois et fabrication</v>
      </c>
      <c r="S317" t="str">
        <f>IFERROR(VLOOKUP(O317,IO_percentage3!$P$2:$Q$36,2,FALSE),"")</f>
        <v>fabrication de verre, poterie </v>
      </c>
      <c r="T317" t="str">
        <f>IFERROR(VLOOKUP(P317,IO_percentage3!$P$2:$Q$36,2,FALSE),"")</f>
        <v>fabrication de produits divers</v>
      </c>
    </row>
    <row r="318">
      <c r="A318">
        <v>824</v>
      </c>
      <c r="B318" t="s">
        <v>9542</v>
      </c>
      <c r="C318">
        <v>531</v>
      </c>
      <c r="D318">
        <v>0</v>
      </c>
      <c r="E318">
        <v>32</v>
      </c>
      <c r="F318">
        <f>VLOOKUP($E318,[3]TVA!$G$5:$K$59,3,FALSE)</f>
        <v>0.18</v>
      </c>
      <c r="G318">
        <f>VLOOKUP($E318,[3]TVA!$G$5:$K$59,4,FALSE)</f>
        <v>1</v>
      </c>
      <c r="H318">
        <f>VLOOKUP($E318,[3]TVA!$G$5:$K$59,5,FALSE)</f>
        <v>0</v>
      </c>
      <c r="J318">
        <f t="shared" si="4"/>
        <v>651</v>
      </c>
      <c r="K318">
        <v>1</v>
      </c>
      <c r="L318" t="s">
        <v>9493</v>
      </c>
      <c r="M318">
        <f>VLOOKUP(L318,IO_percentage3!$G$2:$K$339,2,FALSE)</f>
        <v>29</v>
      </c>
      <c r="N318">
        <f>VLOOKUP(L318,IO_percentage3!$G$2:$K$339,3,FALSE)</f>
        <v>30</v>
      </c>
      <c r="O318" t="str">
        <f>VLOOKUP(L318,IO_percentage3!$G$2:$K$339,4,FALSE)</f>
        <v/>
      </c>
      <c r="P318" t="str">
        <f>VLOOKUP(L318,IO_percentage3!$G$2:$K$339,5,FALSE)</f>
        <v/>
      </c>
      <c r="Q318" t="str">
        <f>IFERROR(VLOOKUP(M318,IO_percentage3!$P$2:$Q$36,2,FALSE),"")</f>
        <v>services financiers</v>
      </c>
      <c r="R318" t="str">
        <f>IFERROR(VLOOKUP(N318,IO_percentage3!$P$2:$Q$36,2,FALSE),"")</f>
        <v>activites immobilieres</v>
      </c>
      <c r="S318" t="str">
        <f>IFERROR(VLOOKUP(O318,IO_percentage3!$P$2:$Q$36,2,FALSE),"")</f>
        <v/>
      </c>
      <c r="T318" t="str">
        <f>IFERROR(VLOOKUP(P318,IO_percentage3!$P$2:$Q$36,2,FALSE),"")</f>
        <v/>
      </c>
    </row>
    <row r="319">
      <c r="A319">
        <v>825</v>
      </c>
      <c r="B319" t="s">
        <v>9543</v>
      </c>
      <c r="C319">
        <v>531</v>
      </c>
      <c r="D319">
        <v>0</v>
      </c>
      <c r="E319">
        <v>32</v>
      </c>
      <c r="F319">
        <f>VLOOKUP($E319,[3]TVA!$G$5:$K$59,3,FALSE)</f>
        <v>0.18</v>
      </c>
      <c r="G319">
        <f>VLOOKUP($E319,[3]TVA!$G$5:$K$59,4,FALSE)</f>
        <v>1</v>
      </c>
      <c r="H319">
        <f>VLOOKUP($E319,[3]TVA!$G$5:$K$59,5,FALSE)</f>
        <v>0</v>
      </c>
      <c r="J319">
        <f t="shared" si="4"/>
        <v>652</v>
      </c>
      <c r="K319">
        <v>1</v>
      </c>
      <c r="L319" t="s">
        <v>9494</v>
      </c>
      <c r="M319">
        <f>VLOOKUP(L319,IO_percentage3!$G$2:$K$339,2,FALSE)</f>
        <v>32</v>
      </c>
      <c r="N319" t="str">
        <f>VLOOKUP(L319,IO_percentage3!$G$2:$K$339,3,FALSE)</f>
        <v/>
      </c>
      <c r="O319" t="str">
        <f>VLOOKUP(L319,IO_percentage3!$G$2:$K$339,4,FALSE)</f>
        <v/>
      </c>
      <c r="P319" t="str">
        <f>VLOOKUP(L319,IO_percentage3!$G$2:$K$339,5,FALSE)</f>
        <v/>
      </c>
      <c r="Q319" t="str">
        <f>IFERROR(VLOOKUP(M319,IO_percentage3!$P$2:$Q$36,2,FALSE),"")</f>
        <v>activites d'administration pub</v>
      </c>
      <c r="R319" t="str">
        <f>IFERROR(VLOOKUP(N319,IO_percentage3!$P$2:$Q$36,2,FALSE),"")</f>
        <v/>
      </c>
      <c r="S319" t="str">
        <f>IFERROR(VLOOKUP(O319,IO_percentage3!$P$2:$Q$36,2,FALSE),"")</f>
        <v/>
      </c>
      <c r="T319" t="str">
        <f>IFERROR(VLOOKUP(P319,IO_percentage3!$P$2:$Q$36,2,FALSE),"")</f>
        <v/>
      </c>
    </row>
    <row r="320">
      <c r="A320">
        <v>826</v>
      </c>
      <c r="B320" t="s">
        <v>9544</v>
      </c>
      <c r="C320">
        <v>551</v>
      </c>
      <c r="D320">
        <v>0</v>
      </c>
      <c r="E320">
        <v>32</v>
      </c>
      <c r="F320">
        <f>VLOOKUP($E320,[3]TVA!$G$5:$K$59,3,FALSE)</f>
        <v>0.18</v>
      </c>
      <c r="G320">
        <f>VLOOKUP($E320,[3]TVA!$G$5:$K$59,4,FALSE)</f>
        <v>1</v>
      </c>
      <c r="H320">
        <f>VLOOKUP($E320,[3]TVA!$G$5:$K$59,5,FALSE)</f>
        <v>0</v>
      </c>
      <c r="J320">
        <f t="shared" si="4"/>
        <v>653</v>
      </c>
      <c r="K320">
        <v>1</v>
      </c>
      <c r="L320" t="s">
        <v>9495</v>
      </c>
      <c r="M320">
        <f>VLOOKUP(L320,IO_percentage3!$G$2:$K$339,2,FALSE)</f>
        <v>29</v>
      </c>
      <c r="N320" t="str">
        <f>VLOOKUP(L320,IO_percentage3!$G$2:$K$339,3,FALSE)</f>
        <v/>
      </c>
      <c r="O320" t="str">
        <f>VLOOKUP(L320,IO_percentage3!$G$2:$K$339,4,FALSE)</f>
        <v/>
      </c>
      <c r="P320" t="str">
        <f>VLOOKUP(L320,IO_percentage3!$G$2:$K$339,5,FALSE)</f>
        <v/>
      </c>
      <c r="Q320" t="str">
        <f>IFERROR(VLOOKUP(M320,IO_percentage3!$P$2:$Q$36,2,FALSE),"")</f>
        <v>services financiers</v>
      </c>
      <c r="R320" t="str">
        <f>IFERROR(VLOOKUP(N320,IO_percentage3!$P$2:$Q$36,2,FALSE),"")</f>
        <v/>
      </c>
      <c r="S320" t="str">
        <f>IFERROR(VLOOKUP(O320,IO_percentage3!$P$2:$Q$36,2,FALSE),"")</f>
        <v/>
      </c>
      <c r="T320" t="str">
        <f>IFERROR(VLOOKUP(P320,IO_percentage3!$P$2:$Q$36,2,FALSE),"")</f>
        <v/>
      </c>
    </row>
    <row r="321">
      <c r="A321">
        <v>827</v>
      </c>
      <c r="B321" t="s">
        <v>9545</v>
      </c>
      <c r="C321">
        <v>531</v>
      </c>
      <c r="D321">
        <v>0</v>
      </c>
      <c r="E321">
        <v>32</v>
      </c>
      <c r="F321">
        <f>VLOOKUP($E321,[3]TVA!$G$5:$K$59,3,FALSE)</f>
        <v>0.18</v>
      </c>
      <c r="G321">
        <f>VLOOKUP($E321,[3]TVA!$G$5:$K$59,4,FALSE)</f>
        <v>1</v>
      </c>
      <c r="H321">
        <f>VLOOKUP($E321,[3]TVA!$G$5:$K$59,5,FALSE)</f>
        <v>0</v>
      </c>
      <c r="J321">
        <f t="shared" si="4"/>
        <v>654</v>
      </c>
      <c r="K321">
        <v>1</v>
      </c>
      <c r="L321" t="s">
        <v>9496</v>
      </c>
      <c r="M321">
        <f>VLOOKUP(L321,IO_percentage3!$G$2:$K$339,2,FALSE)</f>
        <v>29</v>
      </c>
      <c r="N321">
        <f>VLOOKUP(L321,IO_percentage3!$G$2:$K$339,3,FALSE)</f>
        <v>34</v>
      </c>
      <c r="O321" t="str">
        <f>VLOOKUP(L321,IO_percentage3!$G$2:$K$339,4,FALSE)</f>
        <v/>
      </c>
      <c r="P321" t="str">
        <f>VLOOKUP(L321,IO_percentage3!$G$2:$K$339,5,FALSE)</f>
        <v/>
      </c>
      <c r="Q321" t="str">
        <f>IFERROR(VLOOKUP(M321,IO_percentage3!$P$2:$Q$36,2,FALSE),"")</f>
        <v>services financiers</v>
      </c>
      <c r="R321" t="str">
        <f>IFERROR(VLOOKUP(N321,IO_percentage3!$P$2:$Q$36,2,FALSE),"")</f>
        <v>activites de sante et action s</v>
      </c>
      <c r="S321" t="str">
        <f>IFERROR(VLOOKUP(O321,IO_percentage3!$P$2:$Q$36,2,FALSE),"")</f>
        <v/>
      </c>
      <c r="T321" t="str">
        <f>IFERROR(VLOOKUP(P321,IO_percentage3!$P$2:$Q$36,2,FALSE),"")</f>
        <v/>
      </c>
    </row>
    <row r="322">
      <c r="A322">
        <v>828</v>
      </c>
      <c r="B322" t="s">
        <v>9546</v>
      </c>
      <c r="C322">
        <v>711</v>
      </c>
      <c r="D322">
        <v>0</v>
      </c>
      <c r="E322">
        <v>36</v>
      </c>
      <c r="F322">
        <f>VLOOKUP($E322,[3]TVA!$G$5:$K$59,3,FALSE)</f>
        <v>0.18</v>
      </c>
      <c r="G322">
        <f>VLOOKUP($E322,[3]TVA!$G$5:$K$59,4,FALSE)</f>
        <v>1</v>
      </c>
      <c r="H322">
        <f>VLOOKUP($E322,[3]TVA!$G$5:$K$59,5,FALSE)</f>
        <v>0</v>
      </c>
      <c r="J322">
        <f t="shared" si="4"/>
        <v>656</v>
      </c>
      <c r="K322">
        <v>2</v>
      </c>
      <c r="L322" t="s">
        <v>9694</v>
      </c>
      <c r="M322">
        <v>32</v>
      </c>
      <c r="Q322" t="str">
        <f>IFERROR(VLOOKUP(M322,IO_percentage3!$P$2:$Q$36,2,FALSE),"")</f>
        <v>activites d'administration pub</v>
      </c>
      <c r="R322" t="str">
        <f>IFERROR(VLOOKUP(N322,IO_percentage3!$P$2:$Q$36,2,FALSE),"")</f>
        <v/>
      </c>
      <c r="S322" t="str">
        <f>IFERROR(VLOOKUP(O322,IO_percentage3!$P$2:$Q$36,2,FALSE),"")</f>
        <v/>
      </c>
      <c r="T322" t="str">
        <f>IFERROR(VLOOKUP(P322,IO_percentage3!$P$2:$Q$36,2,FALSE),"")</f>
        <v/>
      </c>
    </row>
    <row r="323">
      <c r="A323">
        <v>829</v>
      </c>
      <c r="B323" t="s">
        <v>9547</v>
      </c>
      <c r="C323">
        <v>712</v>
      </c>
      <c r="D323">
        <v>0</v>
      </c>
      <c r="E323">
        <v>36</v>
      </c>
      <c r="F323">
        <f>VLOOKUP($E323,[3]TVA!$G$5:$K$59,3,FALSE)</f>
        <v>0.18</v>
      </c>
      <c r="G323">
        <f>VLOOKUP($E323,[3]TVA!$G$5:$K$59,4,FALSE)</f>
        <v>1</v>
      </c>
      <c r="H323">
        <f>VLOOKUP($E323,[3]TVA!$G$5:$K$59,5,FALSE)</f>
        <v>0</v>
      </c>
      <c r="J323">
        <f t="shared" ref="J323:J386" si="5">J322+K323</f>
        <v>657</v>
      </c>
      <c r="K323">
        <v>1</v>
      </c>
      <c r="L323" t="s">
        <v>9695</v>
      </c>
      <c r="M323">
        <v>31</v>
      </c>
      <c r="Q323" t="str">
        <f>IFERROR(VLOOKUP(M323,IO_percentage3!$P$2:$Q$36,2,FALSE),"")</f>
        <v>activites des services aux ent</v>
      </c>
      <c r="R323" t="str">
        <f>IFERROR(VLOOKUP(N323,IO_percentage3!$P$2:$Q$36,2,FALSE),"")</f>
        <v/>
      </c>
      <c r="S323" t="str">
        <f>IFERROR(VLOOKUP(O323,IO_percentage3!$P$2:$Q$36,2,FALSE),"")</f>
        <v/>
      </c>
      <c r="T323" t="str">
        <f>IFERROR(VLOOKUP(P323,IO_percentage3!$P$2:$Q$36,2,FALSE),"")</f>
        <v/>
      </c>
    </row>
    <row r="324">
      <c r="A324">
        <v>830</v>
      </c>
      <c r="B324" t="s">
        <v>9548</v>
      </c>
      <c r="C324">
        <v>713</v>
      </c>
      <c r="D324">
        <v>0</v>
      </c>
      <c r="E324">
        <v>36</v>
      </c>
      <c r="F324">
        <f>VLOOKUP($E324,[3]TVA!$G$5:$K$59,3,FALSE)</f>
        <v>0.18</v>
      </c>
      <c r="G324">
        <f>VLOOKUP($E324,[3]TVA!$G$5:$K$59,4,FALSE)</f>
        <v>1</v>
      </c>
      <c r="H324">
        <f>VLOOKUP($E324,[3]TVA!$G$5:$K$59,5,FALSE)</f>
        <v>0</v>
      </c>
      <c r="J324">
        <f t="shared" si="5"/>
        <v>701</v>
      </c>
      <c r="K324">
        <v>44</v>
      </c>
      <c r="L324" t="s">
        <v>9696</v>
      </c>
      <c r="M324">
        <v>33</v>
      </c>
      <c r="Q324" t="str">
        <f>IFERROR(VLOOKUP(M324,IO_percentage3!$P$2:$Q$36,2,FALSE),"")</f>
        <v>education et formation</v>
      </c>
      <c r="R324" t="str">
        <f>IFERROR(VLOOKUP(N324,IO_percentage3!$P$2:$Q$36,2,FALSE),"")</f>
        <v/>
      </c>
      <c r="S324" t="str">
        <f>IFERROR(VLOOKUP(O324,IO_percentage3!$P$2:$Q$36,2,FALSE),"")</f>
        <v/>
      </c>
      <c r="T324" t="str">
        <f>IFERROR(VLOOKUP(P324,IO_percentage3!$P$2:$Q$36,2,FALSE),"")</f>
        <v/>
      </c>
    </row>
    <row r="325">
      <c r="A325">
        <v>831</v>
      </c>
      <c r="B325" t="s">
        <v>9549</v>
      </c>
      <c r="C325">
        <v>912</v>
      </c>
      <c r="D325">
        <v>0</v>
      </c>
      <c r="E325">
        <v>42</v>
      </c>
      <c r="F325">
        <f>VLOOKUP($E325,[3]TVA!$G$5:$K$59,3,FALSE)</f>
        <v>0.18</v>
      </c>
      <c r="G325">
        <f>VLOOKUP($E325,[3]TVA!$G$5:$K$59,4,FALSE)</f>
        <v>1</v>
      </c>
      <c r="H325">
        <f>VLOOKUP($E325,[3]TVA!$G$5:$K$59,5,FALSE)</f>
        <v>0</v>
      </c>
      <c r="J325">
        <f t="shared" si="5"/>
        <v>702</v>
      </c>
      <c r="K325">
        <v>1</v>
      </c>
      <c r="L325" t="s">
        <v>9697</v>
      </c>
      <c r="M325">
        <v>33</v>
      </c>
      <c r="Q325" t="str">
        <f>IFERROR(VLOOKUP(M325,IO_percentage3!$P$2:$Q$36,2,FALSE),"")</f>
        <v>education et formation</v>
      </c>
      <c r="R325" t="str">
        <f>IFERROR(VLOOKUP(N325,IO_percentage3!$P$2:$Q$36,2,FALSE),"")</f>
        <v/>
      </c>
      <c r="S325" t="str">
        <f>IFERROR(VLOOKUP(O325,IO_percentage3!$P$2:$Q$36,2,FALSE),"")</f>
        <v/>
      </c>
      <c r="T325" t="str">
        <f>IFERROR(VLOOKUP(P325,IO_percentage3!$P$2:$Q$36,2,FALSE),"")</f>
        <v/>
      </c>
    </row>
    <row r="326">
      <c r="A326">
        <v>832</v>
      </c>
      <c r="B326" t="s">
        <v>9550</v>
      </c>
      <c r="C326">
        <v>912</v>
      </c>
      <c r="D326">
        <v>0</v>
      </c>
      <c r="E326">
        <v>42</v>
      </c>
      <c r="F326">
        <f>VLOOKUP($E326,[3]TVA!$G$5:$K$59,3,FALSE)</f>
        <v>0.18</v>
      </c>
      <c r="G326">
        <f>VLOOKUP($E326,[3]TVA!$G$5:$K$59,4,FALSE)</f>
        <v>1</v>
      </c>
      <c r="H326">
        <f>VLOOKUP($E326,[3]TVA!$G$5:$K$59,5,FALSE)</f>
        <v>0</v>
      </c>
      <c r="J326">
        <f t="shared" si="5"/>
        <v>703</v>
      </c>
      <c r="K326">
        <v>1</v>
      </c>
      <c r="L326" t="s">
        <v>9698</v>
      </c>
      <c r="M326">
        <v>12</v>
      </c>
      <c r="Q326" t="str">
        <f>IFERROR(VLOOKUP(M326,IO_percentage3!$P$2:$Q$36,2,FALSE),"")</f>
        <v>fabrication de papier, carton,</v>
      </c>
      <c r="R326" t="str">
        <f>IFERROR(VLOOKUP(N326,IO_percentage3!$P$2:$Q$36,2,FALSE),"")</f>
        <v/>
      </c>
      <c r="S326" t="str">
        <f>IFERROR(VLOOKUP(O326,IO_percentage3!$P$2:$Q$36,2,FALSE),"")</f>
        <v/>
      </c>
      <c r="T326" t="str">
        <f>IFERROR(VLOOKUP(P326,IO_percentage3!$P$2:$Q$36,2,FALSE),"")</f>
        <v/>
      </c>
    </row>
    <row r="327">
      <c r="A327">
        <v>833</v>
      </c>
      <c r="B327" t="s">
        <v>9551</v>
      </c>
      <c r="C327">
        <v>911</v>
      </c>
      <c r="D327">
        <v>0</v>
      </c>
      <c r="E327">
        <v>42</v>
      </c>
      <c r="F327">
        <f>VLOOKUP($E327,[3]TVA!$G$5:$K$59,3,FALSE)</f>
        <v>0.18</v>
      </c>
      <c r="G327">
        <f>VLOOKUP($E327,[3]TVA!$G$5:$K$59,4,FALSE)</f>
        <v>1</v>
      </c>
      <c r="H327">
        <f>VLOOKUP($E327,[3]TVA!$G$5:$K$59,5,FALSE)</f>
        <v>0</v>
      </c>
      <c r="J327">
        <f t="shared" si="5"/>
        <v>704</v>
      </c>
      <c r="K327">
        <v>1</v>
      </c>
      <c r="L327" t="s">
        <v>9699</v>
      </c>
      <c r="M327">
        <v>21</v>
      </c>
      <c r="Q327" t="str">
        <f>IFERROR(VLOOKUP(M327,IO_percentage3!$P$2:$Q$36,2,FALSE),"")</f>
        <v>fabrication de produits divers</v>
      </c>
      <c r="R327" t="str">
        <f>IFERROR(VLOOKUP(N327,IO_percentage3!$P$2:$Q$36,2,FALSE),"")</f>
        <v/>
      </c>
      <c r="S327" t="str">
        <f>IFERROR(VLOOKUP(O327,IO_percentage3!$P$2:$Q$36,2,FALSE),"")</f>
        <v/>
      </c>
      <c r="T327" t="str">
        <f>IFERROR(VLOOKUP(P327,IO_percentage3!$P$2:$Q$36,2,FALSE),"")</f>
        <v/>
      </c>
    </row>
    <row r="328">
      <c r="A328">
        <v>834</v>
      </c>
      <c r="B328" t="s">
        <v>9552</v>
      </c>
      <c r="C328">
        <v>820</v>
      </c>
      <c r="D328">
        <v>0</v>
      </c>
      <c r="E328">
        <v>41</v>
      </c>
      <c r="F328">
        <f>VLOOKUP($E328,[3]TVA!$G$5:$K$59,3,FALSE)</f>
        <v>0.18</v>
      </c>
      <c r="G328">
        <f>VLOOKUP($E328,[3]TVA!$G$5:$K$59,4,FALSE)</f>
        <v>1</v>
      </c>
      <c r="H328">
        <f>VLOOKUP($E328,[3]TVA!$G$5:$K$59,5,FALSE)</f>
        <v>0</v>
      </c>
      <c r="J328">
        <f t="shared" si="5"/>
        <v>705</v>
      </c>
      <c r="K328">
        <v>1</v>
      </c>
      <c r="L328" t="s">
        <v>9700</v>
      </c>
      <c r="M328">
        <v>9</v>
      </c>
      <c r="Q328" t="str">
        <f>IFERROR(VLOOKUP(M328,IO_percentage3!$P$2:$Q$36,2,FALSE),"")</f>
        <v>egrenage de coton et fabricati</v>
      </c>
      <c r="R328" t="str">
        <f>IFERROR(VLOOKUP(N328,IO_percentage3!$P$2:$Q$36,2,FALSE),"")</f>
        <v/>
      </c>
      <c r="S328" t="str">
        <f>IFERROR(VLOOKUP(O328,IO_percentage3!$P$2:$Q$36,2,FALSE),"")</f>
        <v/>
      </c>
      <c r="T328" t="str">
        <f>IFERROR(VLOOKUP(P328,IO_percentage3!$P$2:$Q$36,2,FALSE),"")</f>
        <v/>
      </c>
    </row>
    <row r="329">
      <c r="A329">
        <v>835</v>
      </c>
      <c r="B329" t="s">
        <v>9553</v>
      </c>
      <c r="C329">
        <v>820</v>
      </c>
      <c r="D329">
        <v>0</v>
      </c>
      <c r="E329">
        <v>41</v>
      </c>
      <c r="F329">
        <f>VLOOKUP($E329,[3]TVA!$G$5:$K$59,3,FALSE)</f>
        <v>0.18</v>
      </c>
      <c r="G329">
        <f>VLOOKUP($E329,[3]TVA!$G$5:$K$59,4,FALSE)</f>
        <v>1</v>
      </c>
      <c r="H329">
        <f>VLOOKUP($E329,[3]TVA!$G$5:$K$59,5,FALSE)</f>
        <v>0</v>
      </c>
      <c r="J329">
        <f t="shared" si="5"/>
        <v>706</v>
      </c>
      <c r="K329">
        <v>1</v>
      </c>
      <c r="L329" t="s">
        <v>9701</v>
      </c>
      <c r="M329">
        <v>26</v>
      </c>
      <c r="Q329" t="str">
        <f>IFERROR(VLOOKUP(M329,IO_percentage3!$P$2:$Q$36,2,FALSE),"")</f>
        <v>services d'hebergement et rest</v>
      </c>
      <c r="R329" t="str">
        <f>IFERROR(VLOOKUP(N329,IO_percentage3!$P$2:$Q$36,2,FALSE),"")</f>
        <v/>
      </c>
      <c r="S329" t="str">
        <f>IFERROR(VLOOKUP(O329,IO_percentage3!$P$2:$Q$36,2,FALSE),"")</f>
        <v/>
      </c>
      <c r="T329" t="str">
        <f>IFERROR(VLOOKUP(P329,IO_percentage3!$P$2:$Q$36,2,FALSE),"")</f>
        <v/>
      </c>
    </row>
    <row r="330">
      <c r="A330">
        <v>836</v>
      </c>
      <c r="B330" t="s">
        <v>9554</v>
      </c>
      <c r="C330">
        <v>913</v>
      </c>
      <c r="D330">
        <v>0</v>
      </c>
      <c r="E330">
        <v>42</v>
      </c>
      <c r="F330">
        <f>VLOOKUP($E330,[3]TVA!$G$5:$K$59,3,FALSE)</f>
        <v>0.18</v>
      </c>
      <c r="G330">
        <f>VLOOKUP($E330,[3]TVA!$G$5:$K$59,4,FALSE)</f>
        <v>1</v>
      </c>
      <c r="H330">
        <f>VLOOKUP($E330,[3]TVA!$G$5:$K$59,5,FALSE)</f>
        <v>0</v>
      </c>
      <c r="J330">
        <f t="shared" si="5"/>
        <v>707</v>
      </c>
      <c r="K330">
        <v>1</v>
      </c>
      <c r="L330" t="s">
        <v>9702</v>
      </c>
      <c r="M330">
        <v>27</v>
      </c>
      <c r="Q330" t="str">
        <f>IFERROR(VLOOKUP(M330,IO_percentage3!$P$2:$Q$36,2,FALSE),"")</f>
        <v>transports</v>
      </c>
      <c r="R330" t="str">
        <f>IFERROR(VLOOKUP(N330,IO_percentage3!$P$2:$Q$36,2,FALSE),"")</f>
        <v/>
      </c>
      <c r="S330" t="str">
        <f>IFERROR(VLOOKUP(O330,IO_percentage3!$P$2:$Q$36,2,FALSE),"")</f>
        <v/>
      </c>
      <c r="T330" t="str">
        <f>IFERROR(VLOOKUP(P330,IO_percentage3!$P$2:$Q$36,2,FALSE),"")</f>
        <v/>
      </c>
    </row>
    <row r="331">
      <c r="A331">
        <v>837</v>
      </c>
      <c r="B331" t="s">
        <v>9555</v>
      </c>
      <c r="C331">
        <v>913</v>
      </c>
      <c r="D331">
        <v>0</v>
      </c>
      <c r="E331">
        <v>42</v>
      </c>
      <c r="F331">
        <f>VLOOKUP($E331,[3]TVA!$G$5:$K$59,3,FALSE)</f>
        <v>0.18</v>
      </c>
      <c r="G331">
        <f>VLOOKUP($E331,[3]TVA!$G$5:$K$59,4,FALSE)</f>
        <v>1</v>
      </c>
      <c r="H331">
        <f>VLOOKUP($E331,[3]TVA!$G$5:$K$59,5,FALSE)</f>
        <v>0</v>
      </c>
      <c r="J331">
        <f t="shared" si="5"/>
        <v>708</v>
      </c>
      <c r="K331">
        <v>1</v>
      </c>
      <c r="L331" t="s">
        <v>9703</v>
      </c>
      <c r="M331">
        <v>33</v>
      </c>
      <c r="Q331" t="str">
        <f>IFERROR(VLOOKUP(M331,IO_percentage3!$P$2:$Q$36,2,FALSE),"")</f>
        <v>education et formation</v>
      </c>
      <c r="R331" t="str">
        <f>IFERROR(VLOOKUP(N331,IO_percentage3!$P$2:$Q$36,2,FALSE),"")</f>
        <v/>
      </c>
      <c r="S331" t="str">
        <f>IFERROR(VLOOKUP(O331,IO_percentage3!$P$2:$Q$36,2,FALSE),"")</f>
        <v/>
      </c>
      <c r="T331" t="str">
        <f>IFERROR(VLOOKUP(P331,IO_percentage3!$P$2:$Q$36,2,FALSE),"")</f>
        <v/>
      </c>
    </row>
    <row r="332">
      <c r="A332">
        <v>838</v>
      </c>
      <c r="B332" t="s">
        <v>9556</v>
      </c>
      <c r="C332">
        <v>913</v>
      </c>
      <c r="D332">
        <v>0</v>
      </c>
      <c r="E332">
        <v>42</v>
      </c>
      <c r="F332">
        <f>VLOOKUP($E332,[3]TVA!$G$5:$K$59,3,FALSE)</f>
        <v>0.18</v>
      </c>
      <c r="G332">
        <f>VLOOKUP($E332,[3]TVA!$G$5:$K$59,4,FALSE)</f>
        <v>1</v>
      </c>
      <c r="H332">
        <f>VLOOKUP($E332,[3]TVA!$G$5:$K$59,5,FALSE)</f>
        <v>0</v>
      </c>
      <c r="J332">
        <f t="shared" si="5"/>
        <v>709</v>
      </c>
      <c r="K332">
        <v>1</v>
      </c>
      <c r="L332" t="s">
        <v>9704</v>
      </c>
      <c r="M332">
        <v>33</v>
      </c>
      <c r="Q332" t="str">
        <f>IFERROR(VLOOKUP(M332,IO_percentage3!$P$2:$Q$36,2,FALSE),"")</f>
        <v>education et formation</v>
      </c>
      <c r="R332" t="str">
        <f>IFERROR(VLOOKUP(N332,IO_percentage3!$P$2:$Q$36,2,FALSE),"")</f>
        <v/>
      </c>
      <c r="S332" t="str">
        <f>IFERROR(VLOOKUP(O332,IO_percentage3!$P$2:$Q$36,2,FALSE),"")</f>
        <v/>
      </c>
      <c r="T332" t="str">
        <f>IFERROR(VLOOKUP(P332,IO_percentage3!$P$2:$Q$36,2,FALSE),"")</f>
        <v/>
      </c>
    </row>
    <row r="333">
      <c r="A333">
        <v>839</v>
      </c>
      <c r="B333" t="s">
        <v>9557</v>
      </c>
      <c r="C333">
        <v>912</v>
      </c>
      <c r="D333">
        <v>0</v>
      </c>
      <c r="E333">
        <v>42</v>
      </c>
      <c r="F333">
        <f>VLOOKUP($E333,[3]TVA!$G$5:$K$59,3,FALSE)</f>
        <v>0.18</v>
      </c>
      <c r="G333">
        <f>VLOOKUP($E333,[3]TVA!$G$5:$K$59,4,FALSE)</f>
        <v>1</v>
      </c>
      <c r="H333">
        <f>VLOOKUP($E333,[3]TVA!$G$5:$K$59,5,FALSE)</f>
        <v>0</v>
      </c>
      <c r="J333">
        <f t="shared" si="5"/>
        <v>710</v>
      </c>
      <c r="K333">
        <v>1</v>
      </c>
      <c r="L333" t="s">
        <v>9705</v>
      </c>
      <c r="M333">
        <v>33</v>
      </c>
      <c r="Q333" t="str">
        <f>IFERROR(VLOOKUP(M333,IO_percentage3!$P$2:$Q$36,2,FALSE),"")</f>
        <v>education et formation</v>
      </c>
      <c r="R333" t="str">
        <f>IFERROR(VLOOKUP(N333,IO_percentage3!$P$2:$Q$36,2,FALSE),"")</f>
        <v/>
      </c>
      <c r="S333" t="str">
        <f>IFERROR(VLOOKUP(O333,IO_percentage3!$P$2:$Q$36,2,FALSE),"")</f>
        <v/>
      </c>
      <c r="T333" t="str">
        <f>IFERROR(VLOOKUP(P333,IO_percentage3!$P$2:$Q$36,2,FALSE),"")</f>
        <v/>
      </c>
    </row>
    <row r="334">
      <c r="A334">
        <v>840</v>
      </c>
      <c r="B334" t="s">
        <v>9558</v>
      </c>
      <c r="C334">
        <v>921</v>
      </c>
      <c r="D334">
        <v>0</v>
      </c>
      <c r="E334">
        <v>42</v>
      </c>
      <c r="F334">
        <f>VLOOKUP($E334,[3]TVA!$G$5:$K$59,3,FALSE)</f>
        <v>0.18</v>
      </c>
      <c r="G334">
        <f>VLOOKUP($E334,[3]TVA!$G$5:$K$59,4,FALSE)</f>
        <v>1</v>
      </c>
      <c r="H334">
        <f>VLOOKUP($E334,[3]TVA!$G$5:$K$59,5,FALSE)</f>
        <v>0</v>
      </c>
      <c r="J334">
        <f t="shared" si="5"/>
        <v>711</v>
      </c>
      <c r="K334">
        <v>1</v>
      </c>
      <c r="L334" t="s">
        <v>9706</v>
      </c>
      <c r="M334">
        <v>12</v>
      </c>
      <c r="Q334" t="str">
        <f>IFERROR(VLOOKUP(M334,IO_percentage3!$P$2:$Q$36,2,FALSE),"")</f>
        <v>fabrication de papier, carton,</v>
      </c>
      <c r="R334" t="str">
        <f>IFERROR(VLOOKUP(N334,IO_percentage3!$P$2:$Q$36,2,FALSE),"")</f>
        <v/>
      </c>
      <c r="S334" t="str">
        <f>IFERROR(VLOOKUP(O334,IO_percentage3!$P$2:$Q$36,2,FALSE),"")</f>
        <v/>
      </c>
      <c r="T334" t="str">
        <f>IFERROR(VLOOKUP(P334,IO_percentage3!$P$2:$Q$36,2,FALSE),"")</f>
        <v/>
      </c>
    </row>
    <row r="335">
      <c r="A335">
        <v>841</v>
      </c>
      <c r="B335" t="s">
        <v>9559</v>
      </c>
      <c r="C335">
        <v>941</v>
      </c>
      <c r="D335">
        <v>0</v>
      </c>
      <c r="E335">
        <v>43</v>
      </c>
      <c r="F335">
        <f>VLOOKUP($E335,[3]TVA!$G$5:$K$59,3,FALSE)</f>
        <v>0.18</v>
      </c>
      <c r="G335">
        <f>VLOOKUP($E335,[3]TVA!$G$5:$K$59,4,FALSE)</f>
        <v>1</v>
      </c>
      <c r="H335">
        <f>VLOOKUP($E335,[3]TVA!$G$5:$K$59,5,FALSE)</f>
        <v>0</v>
      </c>
      <c r="J335">
        <f t="shared" si="5"/>
        <v>712</v>
      </c>
      <c r="K335">
        <v>1</v>
      </c>
      <c r="L335" t="s">
        <v>9707</v>
      </c>
      <c r="M335">
        <v>21</v>
      </c>
      <c r="Q335" t="str">
        <f>IFERROR(VLOOKUP(M335,IO_percentage3!$P$2:$Q$36,2,FALSE),"")</f>
        <v>fabrication de produits divers</v>
      </c>
      <c r="R335" t="str">
        <f>IFERROR(VLOOKUP(N335,IO_percentage3!$P$2:$Q$36,2,FALSE),"")</f>
        <v/>
      </c>
      <c r="S335" t="str">
        <f>IFERROR(VLOOKUP(O335,IO_percentage3!$P$2:$Q$36,2,FALSE),"")</f>
        <v/>
      </c>
      <c r="T335" t="str">
        <f>IFERROR(VLOOKUP(P335,IO_percentage3!$P$2:$Q$36,2,FALSE),"")</f>
        <v/>
      </c>
    </row>
    <row r="336">
      <c r="A336">
        <v>842</v>
      </c>
      <c r="B336" t="s">
        <v>9560</v>
      </c>
      <c r="C336">
        <v>922</v>
      </c>
      <c r="D336">
        <v>0</v>
      </c>
      <c r="E336">
        <v>42</v>
      </c>
      <c r="F336">
        <f>VLOOKUP($E336,[3]TVA!$G$5:$K$59,3,FALSE)</f>
        <v>0.18</v>
      </c>
      <c r="G336">
        <f>VLOOKUP($E336,[3]TVA!$G$5:$K$59,4,FALSE)</f>
        <v>1</v>
      </c>
      <c r="H336">
        <f>VLOOKUP($E336,[3]TVA!$G$5:$K$59,5,FALSE)</f>
        <v>0</v>
      </c>
      <c r="J336">
        <f t="shared" si="5"/>
        <v>713</v>
      </c>
      <c r="K336">
        <v>1</v>
      </c>
      <c r="L336" t="s">
        <v>9708</v>
      </c>
      <c r="M336">
        <v>9</v>
      </c>
      <c r="Q336" t="str">
        <f>IFERROR(VLOOKUP(M336,IO_percentage3!$P$2:$Q$36,2,FALSE),"")</f>
        <v>egrenage de coton et fabricati</v>
      </c>
      <c r="R336" t="str">
        <f>IFERROR(VLOOKUP(N336,IO_percentage3!$P$2:$Q$36,2,FALSE),"")</f>
        <v/>
      </c>
      <c r="S336" t="str">
        <f>IFERROR(VLOOKUP(O336,IO_percentage3!$P$2:$Q$36,2,FALSE),"")</f>
        <v/>
      </c>
      <c r="T336" t="str">
        <f>IFERROR(VLOOKUP(P336,IO_percentage3!$P$2:$Q$36,2,FALSE),"")</f>
        <v/>
      </c>
    </row>
    <row r="337">
      <c r="A337">
        <v>843</v>
      </c>
      <c r="B337" t="s">
        <v>9561</v>
      </c>
      <c r="C337">
        <v>922</v>
      </c>
      <c r="D337">
        <v>0</v>
      </c>
      <c r="E337">
        <v>42</v>
      </c>
      <c r="F337">
        <f>VLOOKUP($E337,[3]TVA!$G$5:$K$59,3,FALSE)</f>
        <v>0.18</v>
      </c>
      <c r="G337">
        <f>VLOOKUP($E337,[3]TVA!$G$5:$K$59,4,FALSE)</f>
        <v>1</v>
      </c>
      <c r="H337">
        <f>VLOOKUP($E337,[3]TVA!$G$5:$K$59,5,FALSE)</f>
        <v>0</v>
      </c>
      <c r="J337">
        <f t="shared" si="5"/>
        <v>714</v>
      </c>
      <c r="K337">
        <v>1</v>
      </c>
      <c r="L337" t="s">
        <v>9709</v>
      </c>
      <c r="M337">
        <v>26</v>
      </c>
      <c r="Q337" t="str">
        <f>IFERROR(VLOOKUP(M337,IO_percentage3!$P$2:$Q$36,2,FALSE),"")</f>
        <v>services d'hebergement et rest</v>
      </c>
      <c r="R337" t="str">
        <f>IFERROR(VLOOKUP(N337,IO_percentage3!$P$2:$Q$36,2,FALSE),"")</f>
        <v/>
      </c>
      <c r="S337" t="str">
        <f>IFERROR(VLOOKUP(O337,IO_percentage3!$P$2:$Q$36,2,FALSE),"")</f>
        <v/>
      </c>
      <c r="T337" t="str">
        <f>IFERROR(VLOOKUP(P337,IO_percentage3!$P$2:$Q$36,2,FALSE),"")</f>
        <v/>
      </c>
    </row>
    <row r="338">
      <c r="A338">
        <v>844</v>
      </c>
      <c r="B338" t="s">
        <v>9562</v>
      </c>
      <c r="C338">
        <v>421</v>
      </c>
      <c r="D338">
        <v>0</v>
      </c>
      <c r="E338">
        <v>25</v>
      </c>
      <c r="F338">
        <f>VLOOKUP($E338,[3]TVA!$G$5:$K$59,3,FALSE)</f>
        <v>0</v>
      </c>
      <c r="G338">
        <f>VLOOKUP($E338,[3]TVA!$G$5:$K$59,4,FALSE)</f>
        <v>1</v>
      </c>
      <c r="H338">
        <f>VLOOKUP($E338,[3]TVA!$G$5:$K$59,5,FALSE)</f>
        <v>1</v>
      </c>
      <c r="J338">
        <f t="shared" si="5"/>
        <v>715</v>
      </c>
      <c r="K338">
        <v>1</v>
      </c>
      <c r="L338" t="s">
        <v>9710</v>
      </c>
      <c r="M338">
        <v>27</v>
      </c>
      <c r="Q338" t="str">
        <f>IFERROR(VLOOKUP(M338,IO_percentage3!$P$2:$Q$36,2,FALSE),"")</f>
        <v>transports</v>
      </c>
      <c r="R338" t="str">
        <f>IFERROR(VLOOKUP(N338,IO_percentage3!$P$2:$Q$36,2,FALSE),"")</f>
        <v/>
      </c>
      <c r="S338" t="str">
        <f>IFERROR(VLOOKUP(O338,IO_percentage3!$P$2:$Q$36,2,FALSE),"")</f>
        <v/>
      </c>
      <c r="T338" t="str">
        <f>IFERROR(VLOOKUP(P338,IO_percentage3!$P$2:$Q$36,2,FALSE),"")</f>
        <v/>
      </c>
    </row>
    <row r="339">
      <c r="A339">
        <v>845</v>
      </c>
      <c r="B339" t="s">
        <v>9563</v>
      </c>
      <c r="C339">
        <v>421</v>
      </c>
      <c r="D339">
        <v>0</v>
      </c>
      <c r="E339">
        <v>25</v>
      </c>
      <c r="F339">
        <f>VLOOKUP($E339,[3]TVA!$G$5:$K$59,3,FALSE)</f>
        <v>0</v>
      </c>
      <c r="G339">
        <f>VLOOKUP($E339,[3]TVA!$G$5:$K$59,4,FALSE)</f>
        <v>1</v>
      </c>
      <c r="H339">
        <f>VLOOKUP($E339,[3]TVA!$G$5:$K$59,5,FALSE)</f>
        <v>1</v>
      </c>
      <c r="J339">
        <f t="shared" si="5"/>
        <v>716</v>
      </c>
      <c r="K339">
        <v>1</v>
      </c>
      <c r="L339" t="s">
        <v>9711</v>
      </c>
      <c r="M339">
        <v>33</v>
      </c>
      <c r="Q339" t="str">
        <f>IFERROR(VLOOKUP(M339,IO_percentage3!$P$2:$Q$36,2,FALSE),"")</f>
        <v>education et formation</v>
      </c>
      <c r="R339" t="str">
        <f>IFERROR(VLOOKUP(N339,IO_percentage3!$P$2:$Q$36,2,FALSE),"")</f>
        <v/>
      </c>
      <c r="S339" t="str">
        <f>IFERROR(VLOOKUP(O339,IO_percentage3!$P$2:$Q$36,2,FALSE),"")</f>
        <v/>
      </c>
      <c r="T339" t="str">
        <f>IFERROR(VLOOKUP(P339,IO_percentage3!$P$2:$Q$36,2,FALSE),"")</f>
        <v/>
      </c>
    </row>
    <row r="340">
      <c r="B340"/>
      <c r="C340"/>
      <c r="D340"/>
      <c r="E340"/>
      <c r="J340">
        <f t="shared" si="5"/>
        <v>717</v>
      </c>
      <c r="K340">
        <v>1</v>
      </c>
      <c r="L340" t="s">
        <v>9712</v>
      </c>
      <c r="M340">
        <v>33</v>
      </c>
      <c r="Q340" t="str">
        <f>IFERROR(VLOOKUP(M340,IO_percentage3!$P$2:$Q$36,2,FALSE),"")</f>
        <v>education et formation</v>
      </c>
      <c r="R340" t="str">
        <f>IFERROR(VLOOKUP(N340,IO_percentage3!$P$2:$Q$36,2,FALSE),"")</f>
        <v/>
      </c>
      <c r="S340" t="str">
        <f>IFERROR(VLOOKUP(O340,IO_percentage3!$P$2:$Q$36,2,FALSE),"")</f>
        <v/>
      </c>
      <c r="T340" t="str">
        <f>IFERROR(VLOOKUP(P340,IO_percentage3!$P$2:$Q$36,2,FALSE),"")</f>
        <v/>
      </c>
    </row>
    <row r="341">
      <c r="B341"/>
      <c r="C341"/>
      <c r="D341"/>
      <c r="E341"/>
      <c r="J341">
        <f t="shared" si="5"/>
        <v>718</v>
      </c>
      <c r="K341">
        <v>1</v>
      </c>
      <c r="L341" t="s">
        <v>9713</v>
      </c>
      <c r="M341">
        <v>33</v>
      </c>
      <c r="Q341" t="str">
        <f>IFERROR(VLOOKUP(M341,IO_percentage3!$P$2:$Q$36,2,FALSE),"")</f>
        <v>education et formation</v>
      </c>
      <c r="R341" t="str">
        <f>IFERROR(VLOOKUP(N341,IO_percentage3!$P$2:$Q$36,2,FALSE),"")</f>
        <v/>
      </c>
      <c r="S341" t="str">
        <f>IFERROR(VLOOKUP(O341,IO_percentage3!$P$2:$Q$36,2,FALSE),"")</f>
        <v/>
      </c>
      <c r="T341" t="str">
        <f>IFERROR(VLOOKUP(P341,IO_percentage3!$P$2:$Q$36,2,FALSE),"")</f>
        <v/>
      </c>
    </row>
    <row r="342">
      <c r="B342"/>
      <c r="C342"/>
      <c r="D342"/>
      <c r="E342"/>
      <c r="J342">
        <f t="shared" si="5"/>
        <v>719</v>
      </c>
      <c r="K342">
        <v>1</v>
      </c>
      <c r="L342" t="s">
        <v>9714</v>
      </c>
      <c r="M342">
        <v>12</v>
      </c>
      <c r="Q342" t="str">
        <f>IFERROR(VLOOKUP(M342,IO_percentage3!$P$2:$Q$36,2,FALSE),"")</f>
        <v>fabrication de papier, carton,</v>
      </c>
      <c r="R342" t="str">
        <f>IFERROR(VLOOKUP(N342,IO_percentage3!$P$2:$Q$36,2,FALSE),"")</f>
        <v/>
      </c>
      <c r="S342" t="str">
        <f>IFERROR(VLOOKUP(O342,IO_percentage3!$P$2:$Q$36,2,FALSE),"")</f>
        <v/>
      </c>
      <c r="T342" t="str">
        <f>IFERROR(VLOOKUP(P342,IO_percentage3!$P$2:$Q$36,2,FALSE),"")</f>
        <v/>
      </c>
    </row>
    <row r="343">
      <c r="B343"/>
      <c r="C343"/>
      <c r="D343"/>
      <c r="E343"/>
      <c r="J343">
        <f t="shared" si="5"/>
        <v>720</v>
      </c>
      <c r="K343">
        <v>1</v>
      </c>
      <c r="L343" t="s">
        <v>9715</v>
      </c>
      <c r="M343">
        <v>21</v>
      </c>
      <c r="Q343" t="str">
        <f>IFERROR(VLOOKUP(M343,IO_percentage3!$P$2:$Q$36,2,FALSE),"")</f>
        <v>fabrication de produits divers</v>
      </c>
      <c r="R343" t="str">
        <f>IFERROR(VLOOKUP(N343,IO_percentage3!$P$2:$Q$36,2,FALSE),"")</f>
        <v/>
      </c>
      <c r="S343" t="str">
        <f>IFERROR(VLOOKUP(O343,IO_percentage3!$P$2:$Q$36,2,FALSE),"")</f>
        <v/>
      </c>
      <c r="T343" t="str">
        <f>IFERROR(VLOOKUP(P343,IO_percentage3!$P$2:$Q$36,2,FALSE),"")</f>
        <v/>
      </c>
    </row>
    <row r="344">
      <c r="B344"/>
      <c r="C344"/>
      <c r="D344"/>
      <c r="E344"/>
      <c r="J344">
        <f t="shared" si="5"/>
        <v>721</v>
      </c>
      <c r="K344">
        <v>1</v>
      </c>
      <c r="L344" t="s">
        <v>9716</v>
      </c>
      <c r="M344">
        <v>9</v>
      </c>
      <c r="Q344" t="str">
        <f>IFERROR(VLOOKUP(M344,IO_percentage3!$P$2:$Q$36,2,FALSE),"")</f>
        <v>egrenage de coton et fabricati</v>
      </c>
      <c r="R344" t="str">
        <f>IFERROR(VLOOKUP(N344,IO_percentage3!$P$2:$Q$36,2,FALSE),"")</f>
        <v/>
      </c>
      <c r="S344" t="str">
        <f>IFERROR(VLOOKUP(O344,IO_percentage3!$P$2:$Q$36,2,FALSE),"")</f>
        <v/>
      </c>
      <c r="T344" t="str">
        <f>IFERROR(VLOOKUP(P344,IO_percentage3!$P$2:$Q$36,2,FALSE),"")</f>
        <v/>
      </c>
    </row>
    <row r="345">
      <c r="B345"/>
      <c r="C345"/>
      <c r="D345"/>
      <c r="E345"/>
      <c r="J345">
        <f t="shared" si="5"/>
        <v>722</v>
      </c>
      <c r="K345">
        <v>1</v>
      </c>
      <c r="L345" t="s">
        <v>9717</v>
      </c>
      <c r="M345">
        <v>26</v>
      </c>
      <c r="Q345" t="str">
        <f>IFERROR(VLOOKUP(M345,IO_percentage3!$P$2:$Q$36,2,FALSE),"")</f>
        <v>services d'hebergement et rest</v>
      </c>
      <c r="R345" t="str">
        <f>IFERROR(VLOOKUP(N345,IO_percentage3!$P$2:$Q$36,2,FALSE),"")</f>
        <v/>
      </c>
      <c r="S345" t="str">
        <f>IFERROR(VLOOKUP(O345,IO_percentage3!$P$2:$Q$36,2,FALSE),"")</f>
        <v/>
      </c>
      <c r="T345" t="str">
        <f>IFERROR(VLOOKUP(P345,IO_percentage3!$P$2:$Q$36,2,FALSE),"")</f>
        <v/>
      </c>
    </row>
    <row r="346">
      <c r="B346"/>
      <c r="C346"/>
      <c r="D346"/>
      <c r="E346"/>
      <c r="J346">
        <f t="shared" si="5"/>
        <v>723</v>
      </c>
      <c r="K346">
        <v>1</v>
      </c>
      <c r="L346" t="s">
        <v>9718</v>
      </c>
      <c r="M346">
        <v>27</v>
      </c>
      <c r="Q346" t="str">
        <f>IFERROR(VLOOKUP(M346,IO_percentage3!$P$2:$Q$36,2,FALSE),"")</f>
        <v>transports</v>
      </c>
      <c r="R346" t="str">
        <f>IFERROR(VLOOKUP(N346,IO_percentage3!$P$2:$Q$36,2,FALSE),"")</f>
        <v/>
      </c>
      <c r="S346" t="str">
        <f>IFERROR(VLOOKUP(O346,IO_percentage3!$P$2:$Q$36,2,FALSE),"")</f>
        <v/>
      </c>
      <c r="T346" t="str">
        <f>IFERROR(VLOOKUP(P346,IO_percentage3!$P$2:$Q$36,2,FALSE),"")</f>
        <v/>
      </c>
    </row>
    <row r="347">
      <c r="B347"/>
      <c r="C347"/>
      <c r="D347"/>
      <c r="E347"/>
      <c r="J347">
        <f t="shared" si="5"/>
        <v>724</v>
      </c>
      <c r="K347">
        <v>1</v>
      </c>
      <c r="L347" t="s">
        <v>9719</v>
      </c>
      <c r="M347">
        <v>33</v>
      </c>
      <c r="Q347" t="str">
        <f>IFERROR(VLOOKUP(M347,IO_percentage3!$P$2:$Q$36,2,FALSE),"")</f>
        <v>education et formation</v>
      </c>
      <c r="R347" t="str">
        <f>IFERROR(VLOOKUP(N347,IO_percentage3!$P$2:$Q$36,2,FALSE),"")</f>
        <v/>
      </c>
      <c r="S347" t="str">
        <f>IFERROR(VLOOKUP(O347,IO_percentage3!$P$2:$Q$36,2,FALSE),"")</f>
        <v/>
      </c>
      <c r="T347" t="str">
        <f>IFERROR(VLOOKUP(P347,IO_percentage3!$P$2:$Q$36,2,FALSE),"")</f>
        <v/>
      </c>
    </row>
    <row r="348">
      <c r="B348"/>
      <c r="C348"/>
      <c r="D348"/>
      <c r="E348"/>
      <c r="J348">
        <f t="shared" si="5"/>
        <v>725</v>
      </c>
      <c r="K348">
        <v>1</v>
      </c>
      <c r="L348" t="s">
        <v>9720</v>
      </c>
      <c r="M348">
        <v>33</v>
      </c>
      <c r="Q348" t="str">
        <f>IFERROR(VLOOKUP(M348,IO_percentage3!$P$2:$Q$36,2,FALSE),"")</f>
        <v>education et formation</v>
      </c>
      <c r="R348" t="str">
        <f>IFERROR(VLOOKUP(N348,IO_percentage3!$P$2:$Q$36,2,FALSE),"")</f>
        <v/>
      </c>
      <c r="S348" t="str">
        <f>IFERROR(VLOOKUP(O348,IO_percentage3!$P$2:$Q$36,2,FALSE),"")</f>
        <v/>
      </c>
      <c r="T348" t="str">
        <f>IFERROR(VLOOKUP(P348,IO_percentage3!$P$2:$Q$36,2,FALSE),"")</f>
        <v/>
      </c>
    </row>
    <row r="349">
      <c r="B349"/>
      <c r="C349"/>
      <c r="D349"/>
      <c r="E349"/>
      <c r="J349">
        <f t="shared" si="5"/>
        <v>726</v>
      </c>
      <c r="K349">
        <v>1</v>
      </c>
      <c r="L349" t="s">
        <v>9721</v>
      </c>
      <c r="M349">
        <v>33</v>
      </c>
      <c r="Q349" t="str">
        <f>IFERROR(VLOOKUP(M349,IO_percentage3!$P$2:$Q$36,2,FALSE),"")</f>
        <v>education et formation</v>
      </c>
      <c r="R349" t="str">
        <f>IFERROR(VLOOKUP(N349,IO_percentage3!$P$2:$Q$36,2,FALSE),"")</f>
        <v/>
      </c>
      <c r="S349" t="str">
        <f>IFERROR(VLOOKUP(O349,IO_percentage3!$P$2:$Q$36,2,FALSE),"")</f>
        <v/>
      </c>
      <c r="T349" t="str">
        <f>IFERROR(VLOOKUP(P349,IO_percentage3!$P$2:$Q$36,2,FALSE),"")</f>
        <v/>
      </c>
    </row>
    <row r="350">
      <c r="B350"/>
      <c r="C350"/>
      <c r="D350"/>
      <c r="E350"/>
      <c r="J350">
        <f t="shared" si="5"/>
        <v>727</v>
      </c>
      <c r="K350">
        <v>1</v>
      </c>
      <c r="L350" t="s">
        <v>9722</v>
      </c>
      <c r="M350">
        <v>12</v>
      </c>
      <c r="Q350" t="str">
        <f>IFERROR(VLOOKUP(M350,IO_percentage3!$P$2:$Q$36,2,FALSE),"")</f>
        <v>fabrication de papier, carton,</v>
      </c>
      <c r="R350" t="str">
        <f>IFERROR(VLOOKUP(N350,IO_percentage3!$P$2:$Q$36,2,FALSE),"")</f>
        <v/>
      </c>
      <c r="S350" t="str">
        <f>IFERROR(VLOOKUP(O350,IO_percentage3!$P$2:$Q$36,2,FALSE),"")</f>
        <v/>
      </c>
      <c r="T350" t="str">
        <f>IFERROR(VLOOKUP(P350,IO_percentage3!$P$2:$Q$36,2,FALSE),"")</f>
        <v/>
      </c>
    </row>
    <row r="351">
      <c r="B351"/>
      <c r="C351"/>
      <c r="D351"/>
      <c r="E351"/>
      <c r="J351">
        <f t="shared" si="5"/>
        <v>728</v>
      </c>
      <c r="K351">
        <v>1</v>
      </c>
      <c r="L351" t="s">
        <v>9723</v>
      </c>
      <c r="M351">
        <v>21</v>
      </c>
      <c r="Q351" t="str">
        <f>IFERROR(VLOOKUP(M351,IO_percentage3!$P$2:$Q$36,2,FALSE),"")</f>
        <v>fabrication de produits divers</v>
      </c>
      <c r="R351" t="str">
        <f>IFERROR(VLOOKUP(N351,IO_percentage3!$P$2:$Q$36,2,FALSE),"")</f>
        <v/>
      </c>
      <c r="S351" t="str">
        <f>IFERROR(VLOOKUP(O351,IO_percentage3!$P$2:$Q$36,2,FALSE),"")</f>
        <v/>
      </c>
      <c r="T351" t="str">
        <f>IFERROR(VLOOKUP(P351,IO_percentage3!$P$2:$Q$36,2,FALSE),"")</f>
        <v/>
      </c>
    </row>
    <row r="352">
      <c r="B352"/>
      <c r="C352"/>
      <c r="D352"/>
      <c r="E352"/>
      <c r="J352">
        <f t="shared" si="5"/>
        <v>729</v>
      </c>
      <c r="K352">
        <v>1</v>
      </c>
      <c r="L352" t="s">
        <v>9724</v>
      </c>
      <c r="M352">
        <v>9</v>
      </c>
      <c r="Q352" t="str">
        <f>IFERROR(VLOOKUP(M352,IO_percentage3!$P$2:$Q$36,2,FALSE),"")</f>
        <v>egrenage de coton et fabricati</v>
      </c>
      <c r="R352" t="str">
        <f>IFERROR(VLOOKUP(N352,IO_percentage3!$P$2:$Q$36,2,FALSE),"")</f>
        <v/>
      </c>
      <c r="S352" t="str">
        <f>IFERROR(VLOOKUP(O352,IO_percentage3!$P$2:$Q$36,2,FALSE),"")</f>
        <v/>
      </c>
      <c r="T352" t="str">
        <f>IFERROR(VLOOKUP(P352,IO_percentage3!$P$2:$Q$36,2,FALSE),"")</f>
        <v/>
      </c>
    </row>
    <row r="353" customFormat="true">
      <c r="J353">
        <f t="shared" si="5"/>
        <v>730</v>
      </c>
      <c r="K353">
        <v>1</v>
      </c>
      <c r="L353" t="s">
        <v>9725</v>
      </c>
      <c r="M353">
        <v>26</v>
      </c>
      <c r="Q353" t="str">
        <f>IFERROR(VLOOKUP(M353,IO_percentage3!$P$2:$Q$36,2,FALSE),"")</f>
        <v>services d'hebergement et rest</v>
      </c>
      <c r="R353" t="str">
        <f>IFERROR(VLOOKUP(N353,IO_percentage3!$P$2:$Q$36,2,FALSE),"")</f>
        <v/>
      </c>
      <c r="S353" t="str">
        <f>IFERROR(VLOOKUP(O353,IO_percentage3!$P$2:$Q$36,2,FALSE),"")</f>
        <v/>
      </c>
      <c r="T353" t="str">
        <f>IFERROR(VLOOKUP(P353,IO_percentage3!$P$2:$Q$36,2,FALSE),"")</f>
        <v/>
      </c>
    </row>
    <row r="354" customFormat="true">
      <c r="J354">
        <f t="shared" si="5"/>
        <v>731</v>
      </c>
      <c r="K354">
        <v>1</v>
      </c>
      <c r="L354" t="s">
        <v>9726</v>
      </c>
      <c r="M354">
        <v>27</v>
      </c>
      <c r="Q354" t="str">
        <f>IFERROR(VLOOKUP(M354,IO_percentage3!$P$2:$Q$36,2,FALSE),"")</f>
        <v>transports</v>
      </c>
      <c r="R354" t="str">
        <f>IFERROR(VLOOKUP(N354,IO_percentage3!$P$2:$Q$36,2,FALSE),"")</f>
        <v/>
      </c>
      <c r="S354" t="str">
        <f>IFERROR(VLOOKUP(O354,IO_percentage3!$P$2:$Q$36,2,FALSE),"")</f>
        <v/>
      </c>
      <c r="T354" t="str">
        <f>IFERROR(VLOOKUP(P354,IO_percentage3!$P$2:$Q$36,2,FALSE),"")</f>
        <v/>
      </c>
    </row>
    <row r="355" customFormat="true">
      <c r="J355">
        <f t="shared" si="5"/>
        <v>732</v>
      </c>
      <c r="K355">
        <v>1</v>
      </c>
      <c r="L355" t="s">
        <v>9727</v>
      </c>
      <c r="M355">
        <v>33</v>
      </c>
      <c r="Q355" t="str">
        <f>IFERROR(VLOOKUP(M355,IO_percentage3!$P$2:$Q$36,2,FALSE),"")</f>
        <v>education et formation</v>
      </c>
      <c r="R355" t="str">
        <f>IFERROR(VLOOKUP(N355,IO_percentage3!$P$2:$Q$36,2,FALSE),"")</f>
        <v/>
      </c>
      <c r="S355" t="str">
        <f>IFERROR(VLOOKUP(O355,IO_percentage3!$P$2:$Q$36,2,FALSE),"")</f>
        <v/>
      </c>
      <c r="T355" t="str">
        <f>IFERROR(VLOOKUP(P355,IO_percentage3!$P$2:$Q$36,2,FALSE),"")</f>
        <v/>
      </c>
    </row>
    <row r="356" customFormat="true">
      <c r="J356">
        <f t="shared" si="5"/>
        <v>733</v>
      </c>
      <c r="K356">
        <v>1</v>
      </c>
      <c r="L356" t="s">
        <v>9728</v>
      </c>
      <c r="M356">
        <v>33</v>
      </c>
      <c r="Q356" t="str">
        <f>IFERROR(VLOOKUP(M356,IO_percentage3!$P$2:$Q$36,2,FALSE),"")</f>
        <v>education et formation</v>
      </c>
      <c r="R356" t="str">
        <f>IFERROR(VLOOKUP(N356,IO_percentage3!$P$2:$Q$36,2,FALSE),"")</f>
        <v/>
      </c>
      <c r="S356" t="str">
        <f>IFERROR(VLOOKUP(O356,IO_percentage3!$P$2:$Q$36,2,FALSE),"")</f>
        <v/>
      </c>
      <c r="T356" t="str">
        <f>IFERROR(VLOOKUP(P356,IO_percentage3!$P$2:$Q$36,2,FALSE),"")</f>
        <v/>
      </c>
    </row>
    <row r="357" customFormat="true">
      <c r="J357">
        <f t="shared" si="5"/>
        <v>734</v>
      </c>
      <c r="K357">
        <v>1</v>
      </c>
      <c r="L357" t="s">
        <v>9729</v>
      </c>
      <c r="M357">
        <v>33</v>
      </c>
      <c r="Q357" t="str">
        <f>IFERROR(VLOOKUP(M357,IO_percentage3!$P$2:$Q$36,2,FALSE),"")</f>
        <v>education et formation</v>
      </c>
      <c r="R357" t="str">
        <f>IFERROR(VLOOKUP(N357,IO_percentage3!$P$2:$Q$36,2,FALSE),"")</f>
        <v/>
      </c>
      <c r="S357" t="str">
        <f>IFERROR(VLOOKUP(O357,IO_percentage3!$P$2:$Q$36,2,FALSE),"")</f>
        <v/>
      </c>
      <c r="T357" t="str">
        <f>IFERROR(VLOOKUP(P357,IO_percentage3!$P$2:$Q$36,2,FALSE),"")</f>
        <v/>
      </c>
    </row>
    <row r="358" customFormat="true">
      <c r="J358">
        <f t="shared" si="5"/>
        <v>735</v>
      </c>
      <c r="K358">
        <v>1</v>
      </c>
      <c r="L358" t="s">
        <v>9730</v>
      </c>
      <c r="M358">
        <v>12</v>
      </c>
      <c r="Q358" t="str">
        <f>IFERROR(VLOOKUP(M358,IO_percentage3!$P$2:$Q$36,2,FALSE),"")</f>
        <v>fabrication de papier, carton,</v>
      </c>
      <c r="R358" t="str">
        <f>IFERROR(VLOOKUP(N358,IO_percentage3!$P$2:$Q$36,2,FALSE),"")</f>
        <v/>
      </c>
      <c r="S358" t="str">
        <f>IFERROR(VLOOKUP(O358,IO_percentage3!$P$2:$Q$36,2,FALSE),"")</f>
        <v/>
      </c>
      <c r="T358" t="str">
        <f>IFERROR(VLOOKUP(P358,IO_percentage3!$P$2:$Q$36,2,FALSE),"")</f>
        <v/>
      </c>
    </row>
    <row r="359" customFormat="true">
      <c r="J359">
        <f t="shared" si="5"/>
        <v>736</v>
      </c>
      <c r="K359">
        <v>1</v>
      </c>
      <c r="L359" t="s">
        <v>9731</v>
      </c>
      <c r="M359">
        <v>21</v>
      </c>
      <c r="Q359" t="str">
        <f>IFERROR(VLOOKUP(M359,IO_percentage3!$P$2:$Q$36,2,FALSE),"")</f>
        <v>fabrication de produits divers</v>
      </c>
      <c r="R359" t="str">
        <f>IFERROR(VLOOKUP(N359,IO_percentage3!$P$2:$Q$36,2,FALSE),"")</f>
        <v/>
      </c>
      <c r="S359" t="str">
        <f>IFERROR(VLOOKUP(O359,IO_percentage3!$P$2:$Q$36,2,FALSE),"")</f>
        <v/>
      </c>
      <c r="T359" t="str">
        <f>IFERROR(VLOOKUP(P359,IO_percentage3!$P$2:$Q$36,2,FALSE),"")</f>
        <v/>
      </c>
    </row>
    <row r="360" customFormat="true">
      <c r="J360">
        <f t="shared" si="5"/>
        <v>737</v>
      </c>
      <c r="K360">
        <v>1</v>
      </c>
      <c r="L360" t="s">
        <v>9732</v>
      </c>
      <c r="M360">
        <v>9</v>
      </c>
      <c r="Q360" t="str">
        <f>IFERROR(VLOOKUP(M360,IO_percentage3!$P$2:$Q$36,2,FALSE),"")</f>
        <v>egrenage de coton et fabricati</v>
      </c>
      <c r="R360" t="str">
        <f>IFERROR(VLOOKUP(N360,IO_percentage3!$P$2:$Q$36,2,FALSE),"")</f>
        <v/>
      </c>
      <c r="S360" t="str">
        <f>IFERROR(VLOOKUP(O360,IO_percentage3!$P$2:$Q$36,2,FALSE),"")</f>
        <v/>
      </c>
      <c r="T360" t="str">
        <f>IFERROR(VLOOKUP(P360,IO_percentage3!$P$2:$Q$36,2,FALSE),"")</f>
        <v/>
      </c>
    </row>
    <row r="361" customFormat="true">
      <c r="J361">
        <f t="shared" si="5"/>
        <v>738</v>
      </c>
      <c r="K361">
        <v>1</v>
      </c>
      <c r="L361" t="s">
        <v>9733</v>
      </c>
      <c r="M361">
        <v>26</v>
      </c>
      <c r="Q361" t="str">
        <f>IFERROR(VLOOKUP(M361,IO_percentage3!$P$2:$Q$36,2,FALSE),"")</f>
        <v>services d'hebergement et rest</v>
      </c>
      <c r="R361" t="str">
        <f>IFERROR(VLOOKUP(N361,IO_percentage3!$P$2:$Q$36,2,FALSE),"")</f>
        <v/>
      </c>
      <c r="S361" t="str">
        <f>IFERROR(VLOOKUP(O361,IO_percentage3!$P$2:$Q$36,2,FALSE),"")</f>
        <v/>
      </c>
      <c r="T361" t="str">
        <f>IFERROR(VLOOKUP(P361,IO_percentage3!$P$2:$Q$36,2,FALSE),"")</f>
        <v/>
      </c>
    </row>
    <row r="362" customFormat="true">
      <c r="J362">
        <f t="shared" si="5"/>
        <v>739</v>
      </c>
      <c r="K362">
        <v>1</v>
      </c>
      <c r="L362" t="s">
        <v>9734</v>
      </c>
      <c r="M362">
        <v>27</v>
      </c>
      <c r="Q362" t="str">
        <f>IFERROR(VLOOKUP(M362,IO_percentage3!$P$2:$Q$36,2,FALSE),"")</f>
        <v>transports</v>
      </c>
      <c r="R362" t="str">
        <f>IFERROR(VLOOKUP(N362,IO_percentage3!$P$2:$Q$36,2,FALSE),"")</f>
        <v/>
      </c>
      <c r="S362" t="str">
        <f>IFERROR(VLOOKUP(O362,IO_percentage3!$P$2:$Q$36,2,FALSE),"")</f>
        <v/>
      </c>
      <c r="T362" t="str">
        <f>IFERROR(VLOOKUP(P362,IO_percentage3!$P$2:$Q$36,2,FALSE),"")</f>
        <v/>
      </c>
    </row>
    <row r="363" customFormat="true">
      <c r="J363">
        <f t="shared" si="5"/>
        <v>740</v>
      </c>
      <c r="K363">
        <v>1</v>
      </c>
      <c r="L363" t="s">
        <v>9735</v>
      </c>
      <c r="M363">
        <v>33</v>
      </c>
      <c r="Q363" t="str">
        <f>IFERROR(VLOOKUP(M363,IO_percentage3!$P$2:$Q$36,2,FALSE),"")</f>
        <v>education et formation</v>
      </c>
      <c r="R363" t="str">
        <f>IFERROR(VLOOKUP(N363,IO_percentage3!$P$2:$Q$36,2,FALSE),"")</f>
        <v/>
      </c>
      <c r="S363" t="str">
        <f>IFERROR(VLOOKUP(O363,IO_percentage3!$P$2:$Q$36,2,FALSE),"")</f>
        <v/>
      </c>
      <c r="T363" t="str">
        <f>IFERROR(VLOOKUP(P363,IO_percentage3!$P$2:$Q$36,2,FALSE),"")</f>
        <v/>
      </c>
    </row>
    <row r="364" customFormat="true">
      <c r="J364">
        <f t="shared" si="5"/>
        <v>741</v>
      </c>
      <c r="K364">
        <v>1</v>
      </c>
      <c r="L364" t="s">
        <v>9736</v>
      </c>
      <c r="M364">
        <v>33</v>
      </c>
      <c r="Q364" t="str">
        <f>IFERROR(VLOOKUP(M364,IO_percentage3!$P$2:$Q$36,2,FALSE),"")</f>
        <v>education et formation</v>
      </c>
      <c r="R364" t="str">
        <f>IFERROR(VLOOKUP(N364,IO_percentage3!$P$2:$Q$36,2,FALSE),"")</f>
        <v/>
      </c>
      <c r="S364" t="str">
        <f>IFERROR(VLOOKUP(O364,IO_percentage3!$P$2:$Q$36,2,FALSE),"")</f>
        <v/>
      </c>
      <c r="T364" t="str">
        <f>IFERROR(VLOOKUP(P364,IO_percentage3!$P$2:$Q$36,2,FALSE),"")</f>
        <v/>
      </c>
    </row>
    <row r="365" customFormat="true">
      <c r="J365">
        <f t="shared" si="5"/>
        <v>742</v>
      </c>
      <c r="K365">
        <v>1</v>
      </c>
      <c r="L365" t="s">
        <v>9737</v>
      </c>
      <c r="M365">
        <v>33</v>
      </c>
      <c r="Q365" t="str">
        <f>IFERROR(VLOOKUP(M365,IO_percentage3!$P$2:$Q$36,2,FALSE),"")</f>
        <v>education et formation</v>
      </c>
      <c r="R365" t="str">
        <f>IFERROR(VLOOKUP(N365,IO_percentage3!$P$2:$Q$36,2,FALSE),"")</f>
        <v/>
      </c>
      <c r="S365" t="str">
        <f>IFERROR(VLOOKUP(O365,IO_percentage3!$P$2:$Q$36,2,FALSE),"")</f>
        <v/>
      </c>
      <c r="T365" t="str">
        <f>IFERROR(VLOOKUP(P365,IO_percentage3!$P$2:$Q$36,2,FALSE),"")</f>
        <v/>
      </c>
    </row>
    <row r="366" customFormat="true">
      <c r="J366">
        <f t="shared" si="5"/>
        <v>743</v>
      </c>
      <c r="K366">
        <v>1</v>
      </c>
      <c r="L366" t="s">
        <v>9738</v>
      </c>
      <c r="M366">
        <v>12</v>
      </c>
      <c r="Q366" t="str">
        <f>IFERROR(VLOOKUP(M366,IO_percentage3!$P$2:$Q$36,2,FALSE),"")</f>
        <v>fabrication de papier, carton,</v>
      </c>
      <c r="R366" t="str">
        <f>IFERROR(VLOOKUP(N366,IO_percentage3!$P$2:$Q$36,2,FALSE),"")</f>
        <v/>
      </c>
      <c r="S366" t="str">
        <f>IFERROR(VLOOKUP(O366,IO_percentage3!$P$2:$Q$36,2,FALSE),"")</f>
        <v/>
      </c>
      <c r="T366" t="str">
        <f>IFERROR(VLOOKUP(P366,IO_percentage3!$P$2:$Q$36,2,FALSE),"")</f>
        <v/>
      </c>
    </row>
    <row r="367" customFormat="true">
      <c r="J367">
        <f t="shared" si="5"/>
        <v>744</v>
      </c>
      <c r="K367">
        <v>1</v>
      </c>
      <c r="L367" t="s">
        <v>9739</v>
      </c>
      <c r="M367">
        <v>21</v>
      </c>
      <c r="Q367" t="str">
        <f>IFERROR(VLOOKUP(M367,IO_percentage3!$P$2:$Q$36,2,FALSE),"")</f>
        <v>fabrication de produits divers</v>
      </c>
      <c r="R367" t="str">
        <f>IFERROR(VLOOKUP(N367,IO_percentage3!$P$2:$Q$36,2,FALSE),"")</f>
        <v/>
      </c>
      <c r="S367" t="str">
        <f>IFERROR(VLOOKUP(O367,IO_percentage3!$P$2:$Q$36,2,FALSE),"")</f>
        <v/>
      </c>
      <c r="T367" t="str">
        <f>IFERROR(VLOOKUP(P367,IO_percentage3!$P$2:$Q$36,2,FALSE),"")</f>
        <v/>
      </c>
    </row>
    <row r="368" customFormat="true">
      <c r="J368">
        <f t="shared" si="5"/>
        <v>745</v>
      </c>
      <c r="K368">
        <v>1</v>
      </c>
      <c r="L368" t="s">
        <v>9740</v>
      </c>
      <c r="M368">
        <v>9</v>
      </c>
      <c r="Q368" t="str">
        <f>IFERROR(VLOOKUP(M368,IO_percentage3!$P$2:$Q$36,2,FALSE),"")</f>
        <v>egrenage de coton et fabricati</v>
      </c>
      <c r="R368" t="str">
        <f>IFERROR(VLOOKUP(N368,IO_percentage3!$P$2:$Q$36,2,FALSE),"")</f>
        <v/>
      </c>
      <c r="S368" t="str">
        <f>IFERROR(VLOOKUP(O368,IO_percentage3!$P$2:$Q$36,2,FALSE),"")</f>
        <v/>
      </c>
      <c r="T368" t="str">
        <f>IFERROR(VLOOKUP(P368,IO_percentage3!$P$2:$Q$36,2,FALSE),"")</f>
        <v/>
      </c>
    </row>
    <row r="369" customFormat="true">
      <c r="J369">
        <f t="shared" si="5"/>
        <v>746</v>
      </c>
      <c r="K369">
        <v>1</v>
      </c>
      <c r="L369" t="s">
        <v>9741</v>
      </c>
      <c r="M369">
        <v>26</v>
      </c>
      <c r="Q369" t="str">
        <f>IFERROR(VLOOKUP(M369,IO_percentage3!$P$2:$Q$36,2,FALSE),"")</f>
        <v>services d'hebergement et rest</v>
      </c>
      <c r="R369" t="str">
        <f>IFERROR(VLOOKUP(N369,IO_percentage3!$P$2:$Q$36,2,FALSE),"")</f>
        <v/>
      </c>
      <c r="S369" t="str">
        <f>IFERROR(VLOOKUP(O369,IO_percentage3!$P$2:$Q$36,2,FALSE),"")</f>
        <v/>
      </c>
      <c r="T369" t="str">
        <f>IFERROR(VLOOKUP(P369,IO_percentage3!$P$2:$Q$36,2,FALSE),"")</f>
        <v/>
      </c>
    </row>
    <row r="370" customFormat="true">
      <c r="J370">
        <f t="shared" si="5"/>
        <v>747</v>
      </c>
      <c r="K370">
        <v>1</v>
      </c>
      <c r="L370" t="s">
        <v>9742</v>
      </c>
      <c r="M370">
        <v>27</v>
      </c>
      <c r="Q370" t="str">
        <f>IFERROR(VLOOKUP(M370,IO_percentage3!$P$2:$Q$36,2,FALSE),"")</f>
        <v>transports</v>
      </c>
      <c r="R370" t="str">
        <f>IFERROR(VLOOKUP(N370,IO_percentage3!$P$2:$Q$36,2,FALSE),"")</f>
        <v/>
      </c>
      <c r="S370" t="str">
        <f>IFERROR(VLOOKUP(O370,IO_percentage3!$P$2:$Q$36,2,FALSE),"")</f>
        <v/>
      </c>
      <c r="T370" t="str">
        <f>IFERROR(VLOOKUP(P370,IO_percentage3!$P$2:$Q$36,2,FALSE),"")</f>
        <v/>
      </c>
    </row>
    <row r="371" customFormat="true">
      <c r="J371">
        <f t="shared" si="5"/>
        <v>748</v>
      </c>
      <c r="K371">
        <v>1</v>
      </c>
      <c r="L371" t="s">
        <v>9743</v>
      </c>
      <c r="M371">
        <v>33</v>
      </c>
      <c r="Q371" t="str">
        <f>IFERROR(VLOOKUP(M371,IO_percentage3!$P$2:$Q$36,2,FALSE),"")</f>
        <v>education et formation</v>
      </c>
      <c r="R371" t="str">
        <f>IFERROR(VLOOKUP(N371,IO_percentage3!$P$2:$Q$36,2,FALSE),"")</f>
        <v/>
      </c>
      <c r="S371" t="str">
        <f>IFERROR(VLOOKUP(O371,IO_percentage3!$P$2:$Q$36,2,FALSE),"")</f>
        <v/>
      </c>
      <c r="T371" t="str">
        <f>IFERROR(VLOOKUP(P371,IO_percentage3!$P$2:$Q$36,2,FALSE),"")</f>
        <v/>
      </c>
    </row>
    <row r="372" customFormat="true">
      <c r="J372">
        <f t="shared" si="5"/>
        <v>761</v>
      </c>
      <c r="K372">
        <v>13</v>
      </c>
      <c r="L372" t="s">
        <v>9511</v>
      </c>
      <c r="M372">
        <f>VLOOKUP(L372,IO_percentage3!$G$2:$K$339,2,FALSE)</f>
        <v>34</v>
      </c>
      <c r="N372" t="str">
        <f>VLOOKUP(L372,IO_percentage3!$G$2:$K$339,3,FALSE)</f>
        <v/>
      </c>
      <c r="O372" t="str">
        <f>VLOOKUP(L372,IO_percentage3!$G$2:$K$339,4,FALSE)</f>
        <v/>
      </c>
      <c r="P372" t="str">
        <f>VLOOKUP(L372,IO_percentage3!$G$2:$K$339,5,FALSE)</f>
        <v/>
      </c>
      <c r="Q372" t="str">
        <f>IFERROR(VLOOKUP(M372,IO_percentage3!$P$2:$Q$36,2,FALSE),"")</f>
        <v>activites de sante et action s</v>
      </c>
      <c r="R372" t="str">
        <f>IFERROR(VLOOKUP(N372,IO_percentage3!$P$2:$Q$36,2,FALSE),"")</f>
        <v/>
      </c>
      <c r="S372" t="str">
        <f>IFERROR(VLOOKUP(O372,IO_percentage3!$P$2:$Q$36,2,FALSE),"")</f>
        <v/>
      </c>
      <c r="T372" t="str">
        <f>IFERROR(VLOOKUP(P372,IO_percentage3!$P$2:$Q$36,2,FALSE),"")</f>
        <v/>
      </c>
    </row>
    <row r="373" customFormat="true">
      <c r="J373">
        <f t="shared" si="5"/>
        <v>762</v>
      </c>
      <c r="K373">
        <v>1</v>
      </c>
      <c r="L373" t="s">
        <v>9512</v>
      </c>
      <c r="M373">
        <f>VLOOKUP(L373,IO_percentage3!$G$2:$K$339,2,FALSE)</f>
        <v>34</v>
      </c>
      <c r="N373" t="str">
        <f>VLOOKUP(L373,IO_percentage3!$G$2:$K$339,3,FALSE)</f>
        <v/>
      </c>
      <c r="O373" t="str">
        <f>VLOOKUP(L373,IO_percentage3!$G$2:$K$339,4,FALSE)</f>
        <v/>
      </c>
      <c r="P373" t="str">
        <f>VLOOKUP(L373,IO_percentage3!$G$2:$K$339,5,FALSE)</f>
        <v/>
      </c>
      <c r="Q373" t="str">
        <f>IFERROR(VLOOKUP(M373,IO_percentage3!$P$2:$Q$36,2,FALSE),"")</f>
        <v>activites de sante et action s</v>
      </c>
      <c r="R373" t="str">
        <f>IFERROR(VLOOKUP(N373,IO_percentage3!$P$2:$Q$36,2,FALSE),"")</f>
        <v/>
      </c>
      <c r="S373" t="str">
        <f>IFERROR(VLOOKUP(O373,IO_percentage3!$P$2:$Q$36,2,FALSE),"")</f>
        <v/>
      </c>
      <c r="T373" t="str">
        <f>IFERROR(VLOOKUP(P373,IO_percentage3!$P$2:$Q$36,2,FALSE),"")</f>
        <v/>
      </c>
    </row>
    <row r="374" customFormat="true">
      <c r="J374">
        <f t="shared" si="5"/>
        <v>763</v>
      </c>
      <c r="K374">
        <v>1</v>
      </c>
      <c r="L374" t="s">
        <v>9513</v>
      </c>
      <c r="M374">
        <f>VLOOKUP(L374,IO_percentage3!$G$2:$K$339,2,FALSE)</f>
        <v>34</v>
      </c>
      <c r="N374" t="str">
        <f>VLOOKUP(L374,IO_percentage3!$G$2:$K$339,3,FALSE)</f>
        <v/>
      </c>
      <c r="O374" t="str">
        <f>VLOOKUP(L374,IO_percentage3!$G$2:$K$339,4,FALSE)</f>
        <v/>
      </c>
      <c r="P374" t="str">
        <f>VLOOKUP(L374,IO_percentage3!$G$2:$K$339,5,FALSE)</f>
        <v/>
      </c>
      <c r="Q374" t="str">
        <f>IFERROR(VLOOKUP(M374,IO_percentage3!$P$2:$Q$36,2,FALSE),"")</f>
        <v>activites de sante et action s</v>
      </c>
      <c r="R374" t="str">
        <f>IFERROR(VLOOKUP(N374,IO_percentage3!$P$2:$Q$36,2,FALSE),"")</f>
        <v/>
      </c>
      <c r="S374" t="str">
        <f>IFERROR(VLOOKUP(O374,IO_percentage3!$P$2:$Q$36,2,FALSE),"")</f>
        <v/>
      </c>
      <c r="T374" t="str">
        <f>IFERROR(VLOOKUP(P374,IO_percentage3!$P$2:$Q$36,2,FALSE),"")</f>
        <v/>
      </c>
    </row>
    <row r="375" customFormat="true">
      <c r="J375">
        <f t="shared" si="5"/>
        <v>764</v>
      </c>
      <c r="K375">
        <v>1</v>
      </c>
      <c r="L375" t="s">
        <v>9514</v>
      </c>
      <c r="M375">
        <f>VLOOKUP(L375,IO_percentage3!$G$2:$K$339,2,FALSE)</f>
        <v>34</v>
      </c>
      <c r="N375" t="str">
        <f>VLOOKUP(L375,IO_percentage3!$G$2:$K$339,3,FALSE)</f>
        <v/>
      </c>
      <c r="O375" t="str">
        <f>VLOOKUP(L375,IO_percentage3!$G$2:$K$339,4,FALSE)</f>
        <v/>
      </c>
      <c r="P375" t="str">
        <f>VLOOKUP(L375,IO_percentage3!$G$2:$K$339,5,FALSE)</f>
        <v/>
      </c>
      <c r="Q375" t="str">
        <f>IFERROR(VLOOKUP(M375,IO_percentage3!$P$2:$Q$36,2,FALSE),"")</f>
        <v>activites de sante et action s</v>
      </c>
      <c r="R375" t="str">
        <f>IFERROR(VLOOKUP(N375,IO_percentage3!$P$2:$Q$36,2,FALSE),"")</f>
        <v/>
      </c>
      <c r="S375" t="str">
        <f>IFERROR(VLOOKUP(O375,IO_percentage3!$P$2:$Q$36,2,FALSE),"")</f>
        <v/>
      </c>
      <c r="T375" t="str">
        <f>IFERROR(VLOOKUP(P375,IO_percentage3!$P$2:$Q$36,2,FALSE),"")</f>
        <v/>
      </c>
    </row>
    <row r="376" customFormat="true">
      <c r="J376">
        <f t="shared" si="5"/>
        <v>765</v>
      </c>
      <c r="K376">
        <v>1</v>
      </c>
      <c r="L376" t="s">
        <v>9744</v>
      </c>
      <c r="M376">
        <v>34</v>
      </c>
      <c r="Q376" t="str">
        <f>IFERROR(VLOOKUP(M376,IO_percentage3!$P$2:$Q$36,2,FALSE),"")</f>
        <v>activites de sante et action s</v>
      </c>
      <c r="R376" t="str">
        <f>IFERROR(VLOOKUP(N376,IO_percentage3!$P$2:$Q$36,2,FALSE),"")</f>
        <v/>
      </c>
      <c r="S376" t="str">
        <f>IFERROR(VLOOKUP(O376,IO_percentage3!$P$2:$Q$36,2,FALSE),"")</f>
        <v/>
      </c>
      <c r="T376" t="str">
        <f>IFERROR(VLOOKUP(P376,IO_percentage3!$P$2:$Q$36,2,FALSE),"")</f>
        <v/>
      </c>
    </row>
    <row r="377" customFormat="true">
      <c r="J377">
        <f t="shared" si="5"/>
        <v>766</v>
      </c>
      <c r="K377">
        <v>1</v>
      </c>
      <c r="L377" t="s">
        <v>9745</v>
      </c>
      <c r="M377">
        <v>14</v>
      </c>
      <c r="Q377" t="str">
        <f>IFERROR(VLOOKUP(M377,IO_percentage3!$P$2:$Q$36,2,FALSE),"")</f>
        <v>fabrication de produits chimiq</v>
      </c>
      <c r="R377" t="str">
        <f>IFERROR(VLOOKUP(N377,IO_percentage3!$P$2:$Q$36,2,FALSE),"")</f>
        <v/>
      </c>
      <c r="S377" t="str">
        <f>IFERROR(VLOOKUP(O377,IO_percentage3!$P$2:$Q$36,2,FALSE),"")</f>
        <v/>
      </c>
      <c r="T377" t="str">
        <f>IFERROR(VLOOKUP(P377,IO_percentage3!$P$2:$Q$36,2,FALSE),"")</f>
        <v/>
      </c>
    </row>
    <row r="378" customFormat="true">
      <c r="J378">
        <f t="shared" si="5"/>
        <v>767</v>
      </c>
      <c r="K378">
        <v>1</v>
      </c>
      <c r="L378" t="s">
        <v>9746</v>
      </c>
      <c r="M378">
        <v>14</v>
      </c>
      <c r="Q378" t="str">
        <f>IFERROR(VLOOKUP(M378,IO_percentage3!$P$2:$Q$36,2,FALSE),"")</f>
        <v>fabrication de produits chimiq</v>
      </c>
      <c r="R378" t="str">
        <f>IFERROR(VLOOKUP(N378,IO_percentage3!$P$2:$Q$36,2,FALSE),"")</f>
        <v/>
      </c>
      <c r="S378" t="str">
        <f>IFERROR(VLOOKUP(O378,IO_percentage3!$P$2:$Q$36,2,FALSE),"")</f>
        <v/>
      </c>
      <c r="T378" t="str">
        <f>IFERROR(VLOOKUP(P378,IO_percentage3!$P$2:$Q$36,2,FALSE),"")</f>
        <v/>
      </c>
    </row>
    <row r="379" customFormat="true">
      <c r="J379">
        <f t="shared" si="5"/>
        <v>768</v>
      </c>
      <c r="K379">
        <v>1</v>
      </c>
      <c r="L379" t="s">
        <v>9747</v>
      </c>
      <c r="M379">
        <v>14</v>
      </c>
      <c r="Q379" t="str">
        <f>IFERROR(VLOOKUP(M379,IO_percentage3!$P$2:$Q$36,2,FALSE),"")</f>
        <v>fabrication de produits chimiq</v>
      </c>
      <c r="R379" t="str">
        <f>IFERROR(VLOOKUP(N379,IO_percentage3!$P$2:$Q$36,2,FALSE),"")</f>
        <v/>
      </c>
      <c r="S379" t="str">
        <f>IFERROR(VLOOKUP(O379,IO_percentage3!$P$2:$Q$36,2,FALSE),"")</f>
        <v/>
      </c>
      <c r="T379" t="str">
        <f>IFERROR(VLOOKUP(P379,IO_percentage3!$P$2:$Q$36,2,FALSE),"")</f>
        <v/>
      </c>
    </row>
    <row r="380" customFormat="true">
      <c r="J380">
        <f t="shared" si="5"/>
        <v>769</v>
      </c>
      <c r="K380">
        <v>1</v>
      </c>
      <c r="L380" t="s">
        <v>9577</v>
      </c>
      <c r="M380">
        <v>34</v>
      </c>
      <c r="N380">
        <v>14</v>
      </c>
      <c r="Q380" t="str">
        <f>IFERROR(VLOOKUP(M380,IO_percentage3!$P$2:$Q$36,2,FALSE),"")</f>
        <v>activites de sante et action s</v>
      </c>
      <c r="R380" t="str">
        <f>IFERROR(VLOOKUP(N380,IO_percentage3!$P$2:$Q$36,2,FALSE),"")</f>
        <v>fabrication de produits chimiq</v>
      </c>
      <c r="S380" t="str">
        <f>IFERROR(VLOOKUP(O380,IO_percentage3!$P$2:$Q$36,2,FALSE),"")</f>
        <v/>
      </c>
      <c r="T380" t="str">
        <f>IFERROR(VLOOKUP(P380,IO_percentage3!$P$2:$Q$36,2,FALSE),"")</f>
        <v/>
      </c>
    </row>
    <row r="381" customFormat="true">
      <c r="J381">
        <f t="shared" si="5"/>
        <v>770</v>
      </c>
      <c r="K381">
        <v>1</v>
      </c>
      <c r="L381" t="s">
        <v>9578</v>
      </c>
      <c r="M381">
        <v>34</v>
      </c>
      <c r="Q381" t="str">
        <f>IFERROR(VLOOKUP(M381,IO_percentage3!$P$2:$Q$36,2,FALSE),"")</f>
        <v>activites de sante et action s</v>
      </c>
      <c r="R381" t="str">
        <f>IFERROR(VLOOKUP(N381,IO_percentage3!$P$2:$Q$36,2,FALSE),"")</f>
        <v/>
      </c>
      <c r="S381" t="str">
        <f>IFERROR(VLOOKUP(O381,IO_percentage3!$P$2:$Q$36,2,FALSE),"")</f>
        <v/>
      </c>
      <c r="T381" t="str">
        <f>IFERROR(VLOOKUP(P381,IO_percentage3!$P$2:$Q$36,2,FALSE),"")</f>
        <v/>
      </c>
    </row>
    <row r="382" customFormat="true">
      <c r="J382">
        <f t="shared" si="5"/>
        <v>771</v>
      </c>
      <c r="K382">
        <v>1</v>
      </c>
      <c r="L382" t="s">
        <v>9748</v>
      </c>
      <c r="M382">
        <v>34</v>
      </c>
      <c r="Q382" t="str">
        <f>IFERROR(VLOOKUP(M382,IO_percentage3!$P$2:$Q$36,2,FALSE),"")</f>
        <v>activites de sante et action s</v>
      </c>
      <c r="R382" t="str">
        <f>IFERROR(VLOOKUP(N382,IO_percentage3!$P$2:$Q$36,2,FALSE),"")</f>
        <v/>
      </c>
      <c r="S382" t="str">
        <f>IFERROR(VLOOKUP(O382,IO_percentage3!$P$2:$Q$36,2,FALSE),"")</f>
        <v/>
      </c>
      <c r="T382" t="str">
        <f>IFERROR(VLOOKUP(P382,IO_percentage3!$P$2:$Q$36,2,FALSE),"")</f>
        <v/>
      </c>
    </row>
    <row r="383" customFormat="true">
      <c r="J383">
        <f t="shared" si="5"/>
        <v>772</v>
      </c>
      <c r="K383">
        <v>1</v>
      </c>
      <c r="L383" t="s">
        <v>9749</v>
      </c>
      <c r="M383">
        <v>34</v>
      </c>
      <c r="N383">
        <v>14</v>
      </c>
      <c r="Q383" t="str">
        <f>IFERROR(VLOOKUP(M383,IO_percentage3!$P$2:$Q$36,2,FALSE),"")</f>
        <v>activites de sante et action s</v>
      </c>
      <c r="R383" t="str">
        <f>IFERROR(VLOOKUP(N383,IO_percentage3!$P$2:$Q$36,2,FALSE),"")</f>
        <v>fabrication de produits chimiq</v>
      </c>
      <c r="S383" t="str">
        <f>IFERROR(VLOOKUP(O383,IO_percentage3!$P$2:$Q$36,2,FALSE),"")</f>
        <v/>
      </c>
      <c r="T383" t="str">
        <f>IFERROR(VLOOKUP(P383,IO_percentage3!$P$2:$Q$36,2,FALSE),"")</f>
        <v/>
      </c>
    </row>
    <row r="384" customFormat="true">
      <c r="J384">
        <f t="shared" si="5"/>
        <v>773</v>
      </c>
      <c r="K384">
        <v>1</v>
      </c>
      <c r="L384" t="s">
        <v>9750</v>
      </c>
      <c r="M384">
        <v>34</v>
      </c>
      <c r="N384">
        <v>27</v>
      </c>
      <c r="Q384" t="str">
        <f>IFERROR(VLOOKUP(M384,IO_percentage3!$P$2:$Q$36,2,FALSE),"")</f>
        <v>activites de sante et action s</v>
      </c>
      <c r="R384" t="str">
        <f>IFERROR(VLOOKUP(N384,IO_percentage3!$P$2:$Q$36,2,FALSE),"")</f>
        <v>transports</v>
      </c>
      <c r="S384" t="str">
        <f>IFERROR(VLOOKUP(O384,IO_percentage3!$P$2:$Q$36,2,FALSE),"")</f>
        <v/>
      </c>
      <c r="T384" t="str">
        <f>IFERROR(VLOOKUP(P384,IO_percentage3!$P$2:$Q$36,2,FALSE),"")</f>
        <v/>
      </c>
    </row>
    <row r="385">
      <c r="J385">
        <f t="shared" si="5"/>
        <v>774</v>
      </c>
      <c r="K385">
        <v>1</v>
      </c>
      <c r="L385" t="s">
        <v>9517</v>
      </c>
      <c r="M385">
        <f>VLOOKUP(L385,IO_percentage3!$G$2:$K$339,2,FALSE)</f>
        <v>34</v>
      </c>
      <c r="N385" t="str">
        <f>VLOOKUP(L385,IO_percentage3!$G$2:$K$339,3,FALSE)</f>
        <v/>
      </c>
      <c r="O385" t="str">
        <f>VLOOKUP(L385,IO_percentage3!$G$2:$K$339,4,FALSE)</f>
        <v/>
      </c>
      <c r="P385" t="str">
        <f>VLOOKUP(L385,IO_percentage3!$G$2:$K$339,5,FALSE)</f>
        <v/>
      </c>
      <c r="Q385" t="str">
        <f>IFERROR(VLOOKUP(M385,IO_percentage3!$P$2:$Q$36,2,FALSE),"")</f>
        <v>activites de sante et action s</v>
      </c>
      <c r="R385" t="str">
        <f>IFERROR(VLOOKUP(N385,IO_percentage3!$P$2:$Q$36,2,FALSE),"")</f>
        <v/>
      </c>
      <c r="S385" t="str">
        <f>IFERROR(VLOOKUP(O385,IO_percentage3!$P$2:$Q$36,2,FALSE),"")</f>
        <v/>
      </c>
      <c r="T385" t="str">
        <f>IFERROR(VLOOKUP(P385,IO_percentage3!$P$2:$Q$36,2,FALSE),"")</f>
        <v/>
      </c>
    </row>
    <row r="386">
      <c r="J386">
        <f t="shared" si="5"/>
        <v>775</v>
      </c>
      <c r="K386">
        <v>1</v>
      </c>
      <c r="L386" t="s">
        <v>9751</v>
      </c>
      <c r="M386">
        <v>34</v>
      </c>
      <c r="N386" t="s">
        <v>9167</v>
      </c>
      <c r="O386" t="s">
        <v>9167</v>
      </c>
      <c r="P386" t="s">
        <v>9167</v>
      </c>
      <c r="Q386" t="str">
        <f>IFERROR(VLOOKUP(M386,IO_percentage3!$P$2:$Q$36,2,FALSE),"")</f>
        <v>activites de sante et action s</v>
      </c>
      <c r="R386" t="str">
        <f>IFERROR(VLOOKUP(N386,IO_percentage3!$P$2:$Q$36,2,FALSE),"")</f>
        <v/>
      </c>
      <c r="S386" t="str">
        <f>IFERROR(VLOOKUP(O386,IO_percentage3!$P$2:$Q$36,2,FALSE),"")</f>
        <v/>
      </c>
      <c r="T386" t="str">
        <f>IFERROR(VLOOKUP(P386,IO_percentage3!$P$2:$Q$36,2,FALSE),"")</f>
        <v/>
      </c>
    </row>
    <row r="387">
      <c r="J387">
        <f t="shared" ref="J387:J440" si="6">J386+K387</f>
        <v>776</v>
      </c>
      <c r="K387">
        <v>1</v>
      </c>
      <c r="L387" t="s">
        <v>9752</v>
      </c>
      <c r="M387">
        <v>34</v>
      </c>
      <c r="N387">
        <v>21</v>
      </c>
      <c r="O387" t="s">
        <v>9167</v>
      </c>
      <c r="P387" t="s">
        <v>9167</v>
      </c>
      <c r="Q387" t="str">
        <f>IFERROR(VLOOKUP(M387,IO_percentage3!$P$2:$Q$36,2,FALSE),"")</f>
        <v>activites de sante et action s</v>
      </c>
      <c r="R387" t="str">
        <f>IFERROR(VLOOKUP(N387,IO_percentage3!$P$2:$Q$36,2,FALSE),"")</f>
        <v>fabrication de produits divers</v>
      </c>
      <c r="S387" t="str">
        <f>IFERROR(VLOOKUP(O387,IO_percentage3!$P$2:$Q$36,2,FALSE),"")</f>
        <v/>
      </c>
      <c r="T387" t="str">
        <f>IFERROR(VLOOKUP(P387,IO_percentage3!$P$2:$Q$36,2,FALSE),"")</f>
        <v/>
      </c>
    </row>
    <row r="388">
      <c r="J388">
        <f t="shared" si="6"/>
        <v>777</v>
      </c>
      <c r="K388">
        <v>1</v>
      </c>
      <c r="L388" t="s">
        <v>9753</v>
      </c>
      <c r="M388">
        <v>34</v>
      </c>
      <c r="N388">
        <v>21</v>
      </c>
      <c r="O388" t="s">
        <v>9167</v>
      </c>
      <c r="P388" t="s">
        <v>9167</v>
      </c>
      <c r="Q388" t="str">
        <f>IFERROR(VLOOKUP(M388,IO_percentage3!$P$2:$Q$36,2,FALSE),"")</f>
        <v>activites de sante et action s</v>
      </c>
      <c r="R388" t="str">
        <f>IFERROR(VLOOKUP(N388,IO_percentage3!$P$2:$Q$36,2,FALSE),"")</f>
        <v>fabrication de produits divers</v>
      </c>
      <c r="S388" t="str">
        <f>IFERROR(VLOOKUP(O388,IO_percentage3!$P$2:$Q$36,2,FALSE),"")</f>
        <v/>
      </c>
      <c r="T388" t="str">
        <f>IFERROR(VLOOKUP(P388,IO_percentage3!$P$2:$Q$36,2,FALSE),"")</f>
        <v/>
      </c>
    </row>
    <row r="389">
      <c r="J389">
        <f t="shared" si="6"/>
        <v>801</v>
      </c>
      <c r="K389">
        <v>24</v>
      </c>
      <c r="L389" t="s">
        <v>9754</v>
      </c>
      <c r="M389">
        <v>11</v>
      </c>
      <c r="N389">
        <v>17</v>
      </c>
      <c r="O389">
        <v>21</v>
      </c>
      <c r="Q389" t="str">
        <f>IFERROR(VLOOKUP(M389,IO_percentage3!$P$2:$Q$36,2,FALSE),"")</f>
        <v>travail du bois et fabrication</v>
      </c>
      <c r="R389" t="str">
        <f>IFERROR(VLOOKUP(N389,IO_percentage3!$P$2:$Q$36,2,FALSE),"")</f>
        <v>metallurgie, fonderie, fabrica</v>
      </c>
      <c r="S389" t="str">
        <f>IFERROR(VLOOKUP(O389,IO_percentage3!$P$2:$Q$36,2,FALSE),"")</f>
        <v>fabrication de produits divers</v>
      </c>
      <c r="T389" t="str">
        <f>IFERROR(VLOOKUP(P389,IO_percentage3!$P$2:$Q$36,2,FALSE),"")</f>
        <v/>
      </c>
    </row>
    <row r="390">
      <c r="J390">
        <f t="shared" si="6"/>
        <v>802</v>
      </c>
      <c r="K390">
        <v>1</v>
      </c>
      <c r="L390" t="s">
        <v>9755</v>
      </c>
      <c r="M390">
        <v>11</v>
      </c>
      <c r="N390">
        <v>17</v>
      </c>
      <c r="O390">
        <v>21</v>
      </c>
      <c r="Q390" t="str">
        <f>IFERROR(VLOOKUP(M390,IO_percentage3!$P$2:$Q$36,2,FALSE),"")</f>
        <v>travail du bois et fabrication</v>
      </c>
      <c r="R390" t="str">
        <f>IFERROR(VLOOKUP(N390,IO_percentage3!$P$2:$Q$36,2,FALSE),"")</f>
        <v>metallurgie, fonderie, fabrica</v>
      </c>
      <c r="S390" t="str">
        <f>IFERROR(VLOOKUP(O390,IO_percentage3!$P$2:$Q$36,2,FALSE),"")</f>
        <v>fabrication de produits divers</v>
      </c>
      <c r="T390" t="str">
        <f>IFERROR(VLOOKUP(P390,IO_percentage3!$P$2:$Q$36,2,FALSE),"")</f>
        <v/>
      </c>
    </row>
    <row r="391">
      <c r="J391">
        <f t="shared" si="6"/>
        <v>803</v>
      </c>
      <c r="K391">
        <v>1</v>
      </c>
      <c r="L391" t="s">
        <v>9521</v>
      </c>
      <c r="M391">
        <f>VLOOKUP(L391,IO_percentage3!$G$2:$K$339,2,FALSE)</f>
        <v>11</v>
      </c>
      <c r="N391">
        <f>VLOOKUP(L391,IO_percentage3!$G$2:$K$339,3,FALSE)</f>
        <v>17</v>
      </c>
      <c r="O391" t="str">
        <f>VLOOKUP(L391,IO_percentage3!$G$2:$K$339,4,FALSE)</f>
        <v/>
      </c>
      <c r="P391" t="str">
        <f>VLOOKUP(L391,IO_percentage3!$G$2:$K$339,5,FALSE)</f>
        <v/>
      </c>
      <c r="Q391" t="str">
        <f>IFERROR(VLOOKUP(M391,IO_percentage3!$P$2:$Q$36,2,FALSE),"")</f>
        <v>travail du bois et fabrication</v>
      </c>
      <c r="R391" t="str">
        <f>IFERROR(VLOOKUP(N391,IO_percentage3!$P$2:$Q$36,2,FALSE),"")</f>
        <v>metallurgie, fonderie, fabrica</v>
      </c>
      <c r="S391" t="str">
        <f>IFERROR(VLOOKUP(O391,IO_percentage3!$P$2:$Q$36,2,FALSE),"")</f>
        <v/>
      </c>
      <c r="T391" t="str">
        <f>IFERROR(VLOOKUP(P391,IO_percentage3!$P$2:$Q$36,2,FALSE),"")</f>
        <v/>
      </c>
    </row>
    <row r="392">
      <c r="J392">
        <f t="shared" si="6"/>
        <v>804</v>
      </c>
      <c r="K392">
        <v>1</v>
      </c>
      <c r="L392" t="s">
        <v>9522</v>
      </c>
      <c r="M392">
        <f>VLOOKUP(L392,IO_percentage3!$G$2:$K$339,2,FALSE)</f>
        <v>21</v>
      </c>
      <c r="N392" t="str">
        <f>VLOOKUP(L392,IO_percentage3!$G$2:$K$339,3,FALSE)</f>
        <v/>
      </c>
      <c r="O392" t="str">
        <f>VLOOKUP(L392,IO_percentage3!$G$2:$K$339,4,FALSE)</f>
        <v/>
      </c>
      <c r="P392" t="str">
        <f>VLOOKUP(L392,IO_percentage3!$G$2:$K$339,5,FALSE)</f>
        <v/>
      </c>
      <c r="Q392" t="str">
        <f>IFERROR(VLOOKUP(M392,IO_percentage3!$P$2:$Q$36,2,FALSE),"")</f>
        <v>fabrication de produits divers</v>
      </c>
      <c r="R392" t="str">
        <f>IFERROR(VLOOKUP(N392,IO_percentage3!$P$2:$Q$36,2,FALSE),"")</f>
        <v/>
      </c>
      <c r="S392" t="str">
        <f>IFERROR(VLOOKUP(O392,IO_percentage3!$P$2:$Q$36,2,FALSE),"")</f>
        <v/>
      </c>
      <c r="T392" t="str">
        <f>IFERROR(VLOOKUP(P392,IO_percentage3!$P$2:$Q$36,2,FALSE),"")</f>
        <v/>
      </c>
    </row>
    <row r="393">
      <c r="J393">
        <f t="shared" si="6"/>
        <v>805</v>
      </c>
      <c r="K393">
        <v>1</v>
      </c>
      <c r="L393" t="s">
        <v>9523</v>
      </c>
      <c r="M393">
        <f>VLOOKUP(L393,IO_percentage3!$G$2:$K$339,2,FALSE)</f>
        <v>11</v>
      </c>
      <c r="N393">
        <f>VLOOKUP(L393,IO_percentage3!$G$2:$K$339,3,FALSE)</f>
        <v>21</v>
      </c>
      <c r="O393" t="str">
        <f>VLOOKUP(L393,IO_percentage3!$G$2:$K$339,4,FALSE)</f>
        <v/>
      </c>
      <c r="P393" t="str">
        <f>VLOOKUP(L393,IO_percentage3!$G$2:$K$339,5,FALSE)</f>
        <v/>
      </c>
      <c r="Q393" t="str">
        <f>IFERROR(VLOOKUP(M393,IO_percentage3!$P$2:$Q$36,2,FALSE),"")</f>
        <v>travail du bois et fabrication</v>
      </c>
      <c r="R393" t="str">
        <f>IFERROR(VLOOKUP(N393,IO_percentage3!$P$2:$Q$36,2,FALSE),"")</f>
        <v>fabrication de produits divers</v>
      </c>
      <c r="S393" t="str">
        <f>IFERROR(VLOOKUP(O393,IO_percentage3!$P$2:$Q$36,2,FALSE),"")</f>
        <v/>
      </c>
      <c r="T393" t="str">
        <f>IFERROR(VLOOKUP(P393,IO_percentage3!$P$2:$Q$36,2,FALSE),"")</f>
        <v/>
      </c>
    </row>
    <row r="394">
      <c r="J394">
        <f t="shared" si="6"/>
        <v>806</v>
      </c>
      <c r="K394">
        <v>1</v>
      </c>
      <c r="L394" t="s">
        <v>9524</v>
      </c>
      <c r="M394">
        <f>VLOOKUP(L394,IO_percentage3!$G$2:$K$339,2,FALSE)</f>
        <v>21</v>
      </c>
      <c r="N394" t="str">
        <f>VLOOKUP(L394,IO_percentage3!$G$2:$K$339,3,FALSE)</f>
        <v/>
      </c>
      <c r="O394" t="str">
        <f>VLOOKUP(L394,IO_percentage3!$G$2:$K$339,4,FALSE)</f>
        <v/>
      </c>
      <c r="P394" t="str">
        <f>VLOOKUP(L394,IO_percentage3!$G$2:$K$339,5,FALSE)</f>
        <v/>
      </c>
      <c r="Q394" t="str">
        <f>IFERROR(VLOOKUP(M394,IO_percentage3!$P$2:$Q$36,2,FALSE),"")</f>
        <v>fabrication de produits divers</v>
      </c>
      <c r="R394" t="str">
        <f>IFERROR(VLOOKUP(N394,IO_percentage3!$P$2:$Q$36,2,FALSE),"")</f>
        <v/>
      </c>
      <c r="S394" t="str">
        <f>IFERROR(VLOOKUP(O394,IO_percentage3!$P$2:$Q$36,2,FALSE),"")</f>
        <v/>
      </c>
      <c r="T394" t="str">
        <f>IFERROR(VLOOKUP(P394,IO_percentage3!$P$2:$Q$36,2,FALSE),"")</f>
        <v/>
      </c>
    </row>
    <row r="395">
      <c r="J395">
        <f t="shared" si="6"/>
        <v>807</v>
      </c>
      <c r="K395">
        <v>1</v>
      </c>
      <c r="L395" t="s">
        <v>9756</v>
      </c>
      <c r="M395">
        <v>21</v>
      </c>
      <c r="Q395" t="str">
        <f>IFERROR(VLOOKUP(M395,IO_percentage3!$P$2:$Q$36,2,FALSE),"")</f>
        <v>fabrication de produits divers</v>
      </c>
      <c r="R395" t="str">
        <f>IFERROR(VLOOKUP(N395,IO_percentage3!$P$2:$Q$36,2,FALSE),"")</f>
        <v/>
      </c>
      <c r="S395" t="str">
        <f>IFERROR(VLOOKUP(O395,IO_percentage3!$P$2:$Q$36,2,FALSE),"")</f>
        <v/>
      </c>
      <c r="T395" t="str">
        <f>IFERROR(VLOOKUP(P395,IO_percentage3!$P$2:$Q$36,2,FALSE),"")</f>
        <v/>
      </c>
    </row>
    <row r="396">
      <c r="J396">
        <f t="shared" si="6"/>
        <v>808</v>
      </c>
      <c r="K396">
        <v>1</v>
      </c>
      <c r="L396" t="s">
        <v>9757</v>
      </c>
      <c r="M396">
        <v>21</v>
      </c>
      <c r="Q396" t="str">
        <f>IFERROR(VLOOKUP(M396,IO_percentage3!$P$2:$Q$36,2,FALSE),"")</f>
        <v>fabrication de produits divers</v>
      </c>
      <c r="R396" t="str">
        <f>IFERROR(VLOOKUP(N396,IO_percentage3!$P$2:$Q$36,2,FALSE),"")</f>
        <v/>
      </c>
      <c r="S396" t="str">
        <f>IFERROR(VLOOKUP(O396,IO_percentage3!$P$2:$Q$36,2,FALSE),"")</f>
        <v/>
      </c>
      <c r="T396" t="str">
        <f>IFERROR(VLOOKUP(P396,IO_percentage3!$P$2:$Q$36,2,FALSE),"")</f>
        <v/>
      </c>
    </row>
    <row r="397">
      <c r="J397">
        <f t="shared" si="6"/>
        <v>809</v>
      </c>
      <c r="K397">
        <v>1</v>
      </c>
      <c r="L397" t="s">
        <v>9758</v>
      </c>
      <c r="M397">
        <v>21</v>
      </c>
      <c r="Q397" t="str">
        <f>IFERROR(VLOOKUP(M397,IO_percentage3!$P$2:$Q$36,2,FALSE),"")</f>
        <v>fabrication de produits divers</v>
      </c>
      <c r="R397" t="str">
        <f>IFERROR(VLOOKUP(N397,IO_percentage3!$P$2:$Q$36,2,FALSE),"")</f>
        <v/>
      </c>
      <c r="S397" t="str">
        <f>IFERROR(VLOOKUP(O397,IO_percentage3!$P$2:$Q$36,2,FALSE),"")</f>
        <v/>
      </c>
      <c r="T397" t="str">
        <f>IFERROR(VLOOKUP(P397,IO_percentage3!$P$2:$Q$36,2,FALSE),"")</f>
        <v/>
      </c>
    </row>
    <row r="398">
      <c r="J398">
        <f t="shared" si="6"/>
        <v>810</v>
      </c>
      <c r="K398">
        <v>1</v>
      </c>
      <c r="L398" t="s">
        <v>9528</v>
      </c>
      <c r="M398">
        <f>VLOOKUP(L398,IO_percentage3!$G$2:$K$339,2,FALSE)</f>
        <v>22</v>
      </c>
      <c r="N398" t="str">
        <f>VLOOKUP(L398,IO_percentage3!$G$2:$K$339,3,FALSE)</f>
        <v/>
      </c>
      <c r="O398" t="str">
        <f>VLOOKUP(L398,IO_percentage3!$G$2:$K$339,4,FALSE)</f>
        <v/>
      </c>
      <c r="P398" t="str">
        <f>VLOOKUP(L398,IO_percentage3!$G$2:$K$339,5,FALSE)</f>
        <v/>
      </c>
      <c r="Q398" t="str">
        <f>IFERROR(VLOOKUP(M398,IO_percentage3!$P$2:$Q$36,2,FALSE),"")</f>
        <v>electricite, gaz et eau</v>
      </c>
      <c r="R398" t="str">
        <f>IFERROR(VLOOKUP(N398,IO_percentage3!$P$2:$Q$36,2,FALSE),"")</f>
        <v/>
      </c>
      <c r="S398" t="str">
        <f>IFERROR(VLOOKUP(O398,IO_percentage3!$P$2:$Q$36,2,FALSE),"")</f>
        <v/>
      </c>
      <c r="T398" t="str">
        <f>IFERROR(VLOOKUP(P398,IO_percentage3!$P$2:$Q$36,2,FALSE),"")</f>
        <v/>
      </c>
    </row>
    <row r="399">
      <c r="J399">
        <f t="shared" si="6"/>
        <v>811</v>
      </c>
      <c r="K399">
        <v>1</v>
      </c>
      <c r="L399" t="s">
        <v>9759</v>
      </c>
      <c r="M399">
        <v>21</v>
      </c>
      <c r="Q399" t="str">
        <f>IFERROR(VLOOKUP(M399,IO_percentage3!$P$2:$Q$36,2,FALSE),"")</f>
        <v>fabrication de produits divers</v>
      </c>
      <c r="R399" t="str">
        <f>IFERROR(VLOOKUP(N399,IO_percentage3!$P$2:$Q$36,2,FALSE),"")</f>
        <v/>
      </c>
      <c r="S399" t="str">
        <f>IFERROR(VLOOKUP(O399,IO_percentage3!$P$2:$Q$36,2,FALSE),"")</f>
        <v/>
      </c>
      <c r="T399" t="str">
        <f>IFERROR(VLOOKUP(P399,IO_percentage3!$P$2:$Q$36,2,FALSE),"")</f>
        <v/>
      </c>
    </row>
    <row r="400">
      <c r="J400">
        <f t="shared" si="6"/>
        <v>812</v>
      </c>
      <c r="K400">
        <v>1</v>
      </c>
      <c r="L400" t="s">
        <v>9760</v>
      </c>
      <c r="M400">
        <v>21</v>
      </c>
      <c r="Q400" t="str">
        <f>IFERROR(VLOOKUP(M400,IO_percentage3!$P$2:$Q$36,2,FALSE),"")</f>
        <v>fabrication de produits divers</v>
      </c>
      <c r="R400" t="str">
        <f>IFERROR(VLOOKUP(N400,IO_percentage3!$P$2:$Q$36,2,FALSE),"")</f>
        <v/>
      </c>
      <c r="S400" t="str">
        <f>IFERROR(VLOOKUP(O400,IO_percentage3!$P$2:$Q$36,2,FALSE),"")</f>
        <v/>
      </c>
      <c r="T400" t="str">
        <f>IFERROR(VLOOKUP(P400,IO_percentage3!$P$2:$Q$36,2,FALSE),"")</f>
        <v/>
      </c>
    </row>
    <row r="401">
      <c r="J401">
        <f t="shared" si="6"/>
        <v>813</v>
      </c>
      <c r="K401">
        <v>1</v>
      </c>
      <c r="L401" t="s">
        <v>9761</v>
      </c>
      <c r="M401">
        <v>21</v>
      </c>
      <c r="Q401" t="str">
        <f>IFERROR(VLOOKUP(M401,IO_percentage3!$P$2:$Q$36,2,FALSE),"")</f>
        <v>fabrication de produits divers</v>
      </c>
      <c r="R401" t="str">
        <f>IFERROR(VLOOKUP(N401,IO_percentage3!$P$2:$Q$36,2,FALSE),"")</f>
        <v/>
      </c>
      <c r="S401" t="str">
        <f>IFERROR(VLOOKUP(O401,IO_percentage3!$P$2:$Q$36,2,FALSE),"")</f>
        <v/>
      </c>
      <c r="T401" t="str">
        <f>IFERROR(VLOOKUP(P401,IO_percentage3!$P$2:$Q$36,2,FALSE),"")</f>
        <v/>
      </c>
    </row>
    <row r="402">
      <c r="J402">
        <f t="shared" si="6"/>
        <v>814</v>
      </c>
      <c r="K402">
        <v>1</v>
      </c>
      <c r="L402" t="s">
        <v>9762</v>
      </c>
      <c r="M402">
        <v>21</v>
      </c>
      <c r="Q402" t="str">
        <f>IFERROR(VLOOKUP(M402,IO_percentage3!$P$2:$Q$36,2,FALSE),"")</f>
        <v>fabrication de produits divers</v>
      </c>
      <c r="R402" t="str">
        <f>IFERROR(VLOOKUP(N402,IO_percentage3!$P$2:$Q$36,2,FALSE),"")</f>
        <v/>
      </c>
      <c r="S402" t="str">
        <f>IFERROR(VLOOKUP(O402,IO_percentage3!$P$2:$Q$36,2,FALSE),"")</f>
        <v/>
      </c>
      <c r="T402" t="str">
        <f>IFERROR(VLOOKUP(P402,IO_percentage3!$P$2:$Q$36,2,FALSE),"")</f>
        <v/>
      </c>
    </row>
    <row r="403">
      <c r="J403">
        <f t="shared" si="6"/>
        <v>815</v>
      </c>
      <c r="K403">
        <v>1</v>
      </c>
      <c r="L403" t="s">
        <v>9763</v>
      </c>
      <c r="M403">
        <v>21</v>
      </c>
      <c r="Q403" t="str">
        <f>IFERROR(VLOOKUP(M403,IO_percentage3!$P$2:$Q$36,2,FALSE),"")</f>
        <v>fabrication de produits divers</v>
      </c>
      <c r="R403" t="str">
        <f>IFERROR(VLOOKUP(N403,IO_percentage3!$P$2:$Q$36,2,FALSE),"")</f>
        <v/>
      </c>
      <c r="S403" t="str">
        <f>IFERROR(VLOOKUP(O403,IO_percentage3!$P$2:$Q$36,2,FALSE),"")</f>
        <v/>
      </c>
      <c r="T403" t="str">
        <f>IFERROR(VLOOKUP(P403,IO_percentage3!$P$2:$Q$36,2,FALSE),"")</f>
        <v/>
      </c>
    </row>
    <row r="404">
      <c r="J404">
        <f t="shared" si="6"/>
        <v>816</v>
      </c>
      <c r="K404">
        <v>1</v>
      </c>
      <c r="L404" t="s">
        <v>9579</v>
      </c>
      <c r="M404">
        <v>21</v>
      </c>
      <c r="Q404" t="str">
        <f>IFERROR(VLOOKUP(M404,IO_percentage3!$P$2:$Q$36,2,FALSE),"")</f>
        <v>fabrication de produits divers</v>
      </c>
      <c r="R404" t="str">
        <f>IFERROR(VLOOKUP(N404,IO_percentage3!$P$2:$Q$36,2,FALSE),"")</f>
        <v/>
      </c>
      <c r="S404" t="str">
        <f>IFERROR(VLOOKUP(O404,IO_percentage3!$P$2:$Q$36,2,FALSE),"")</f>
        <v/>
      </c>
      <c r="T404" t="str">
        <f>IFERROR(VLOOKUP(P404,IO_percentage3!$P$2:$Q$36,2,FALSE),"")</f>
        <v/>
      </c>
    </row>
    <row r="405">
      <c r="J405">
        <f t="shared" si="6"/>
        <v>817</v>
      </c>
      <c r="K405">
        <v>1</v>
      </c>
      <c r="L405" t="s">
        <v>9580</v>
      </c>
      <c r="M405">
        <v>21</v>
      </c>
      <c r="Q405" t="str">
        <f>IFERROR(VLOOKUP(M405,IO_percentage3!$P$2:$Q$36,2,FALSE),"")</f>
        <v>fabrication de produits divers</v>
      </c>
      <c r="R405" t="str">
        <f>IFERROR(VLOOKUP(N405,IO_percentage3!$P$2:$Q$36,2,FALSE),"")</f>
        <v/>
      </c>
      <c r="S405" t="str">
        <f>IFERROR(VLOOKUP(O405,IO_percentage3!$P$2:$Q$36,2,FALSE),"")</f>
        <v/>
      </c>
      <c r="T405" t="str">
        <f>IFERROR(VLOOKUP(P405,IO_percentage3!$P$2:$Q$36,2,FALSE),"")</f>
        <v/>
      </c>
    </row>
    <row r="406">
      <c r="J406">
        <f t="shared" si="6"/>
        <v>818</v>
      </c>
      <c r="K406">
        <v>1</v>
      </c>
      <c r="L406" t="s">
        <v>9536</v>
      </c>
      <c r="M406">
        <f>VLOOKUP(L406,IO_percentage3!$G$2:$K$339,2,FALSE)</f>
        <v>21</v>
      </c>
      <c r="N406" t="str">
        <f>VLOOKUP(L406,IO_percentage3!$G$2:$K$339,3,FALSE)</f>
        <v/>
      </c>
      <c r="O406" t="str">
        <f>VLOOKUP(L406,IO_percentage3!$G$2:$K$339,4,FALSE)</f>
        <v/>
      </c>
      <c r="P406" t="str">
        <f>VLOOKUP(L406,IO_percentage3!$G$2:$K$339,5,FALSE)</f>
        <v/>
      </c>
      <c r="Q406" t="str">
        <f>IFERROR(VLOOKUP(M406,IO_percentage3!$P$2:$Q$36,2,FALSE),"")</f>
        <v>fabrication de produits divers</v>
      </c>
      <c r="R406" t="str">
        <f>IFERROR(VLOOKUP(N406,IO_percentage3!$P$2:$Q$36,2,FALSE),"")</f>
        <v/>
      </c>
      <c r="S406" t="str">
        <f>IFERROR(VLOOKUP(O406,IO_percentage3!$P$2:$Q$36,2,FALSE),"")</f>
        <v/>
      </c>
      <c r="T406" t="str">
        <f>IFERROR(VLOOKUP(P406,IO_percentage3!$P$2:$Q$36,2,FALSE),"")</f>
        <v/>
      </c>
    </row>
    <row r="407">
      <c r="J407">
        <f t="shared" si="6"/>
        <v>819</v>
      </c>
      <c r="K407">
        <v>1</v>
      </c>
      <c r="L407" t="s">
        <v>9537</v>
      </c>
      <c r="M407">
        <f>VLOOKUP(L407,IO_percentage3!$G$2:$K$339,2,FALSE)</f>
        <v>21</v>
      </c>
      <c r="N407" t="str">
        <f>VLOOKUP(L407,IO_percentage3!$G$2:$K$339,3,FALSE)</f>
        <v/>
      </c>
      <c r="O407" t="str">
        <f>VLOOKUP(L407,IO_percentage3!$G$2:$K$339,4,FALSE)</f>
        <v/>
      </c>
      <c r="P407" t="str">
        <f>VLOOKUP(L407,IO_percentage3!$G$2:$K$339,5,FALSE)</f>
        <v/>
      </c>
      <c r="Q407" t="str">
        <f>IFERROR(VLOOKUP(M407,IO_percentage3!$P$2:$Q$36,2,FALSE),"")</f>
        <v>fabrication de produits divers</v>
      </c>
      <c r="R407" t="str">
        <f>IFERROR(VLOOKUP(N407,IO_percentage3!$P$2:$Q$36,2,FALSE),"")</f>
        <v/>
      </c>
      <c r="S407" t="str">
        <f>IFERROR(VLOOKUP(O407,IO_percentage3!$P$2:$Q$36,2,FALSE),"")</f>
        <v/>
      </c>
      <c r="T407" t="str">
        <f>IFERROR(VLOOKUP(P407,IO_percentage3!$P$2:$Q$36,2,FALSE),"")</f>
        <v/>
      </c>
    </row>
    <row r="408">
      <c r="J408">
        <f t="shared" si="6"/>
        <v>820</v>
      </c>
      <c r="K408">
        <v>1</v>
      </c>
      <c r="L408" t="s">
        <v>9538</v>
      </c>
      <c r="M408">
        <f>VLOOKUP(L408,IO_percentage3!$G$2:$K$339,2,FALSE)</f>
        <v>21</v>
      </c>
      <c r="N408" t="str">
        <f>VLOOKUP(L408,IO_percentage3!$G$2:$K$339,3,FALSE)</f>
        <v/>
      </c>
      <c r="O408" t="str">
        <f>VLOOKUP(L408,IO_percentage3!$G$2:$K$339,4,FALSE)</f>
        <v/>
      </c>
      <c r="P408" t="str">
        <f>VLOOKUP(L408,IO_percentage3!$G$2:$K$339,5,FALSE)</f>
        <v/>
      </c>
      <c r="Q408" t="str">
        <f>IFERROR(VLOOKUP(M408,IO_percentage3!$P$2:$Q$36,2,FALSE),"")</f>
        <v>fabrication de produits divers</v>
      </c>
      <c r="R408" t="str">
        <f>IFERROR(VLOOKUP(N408,IO_percentage3!$P$2:$Q$36,2,FALSE),"")</f>
        <v/>
      </c>
      <c r="S408" t="str">
        <f>IFERROR(VLOOKUP(O408,IO_percentage3!$P$2:$Q$36,2,FALSE),"")</f>
        <v/>
      </c>
      <c r="T408" t="str">
        <f>IFERROR(VLOOKUP(P408,IO_percentage3!$P$2:$Q$36,2,FALSE),"")</f>
        <v/>
      </c>
    </row>
    <row r="409">
      <c r="J409">
        <f t="shared" si="6"/>
        <v>821</v>
      </c>
      <c r="K409">
        <v>1</v>
      </c>
      <c r="L409" t="s">
        <v>9581</v>
      </c>
      <c r="M409">
        <v>21</v>
      </c>
      <c r="Q409" t="str">
        <f>IFERROR(VLOOKUP(M409,IO_percentage3!$P$2:$Q$36,2,FALSE),"")</f>
        <v>fabrication de produits divers</v>
      </c>
      <c r="R409" t="str">
        <f>IFERROR(VLOOKUP(N409,IO_percentage3!$P$2:$Q$36,2,FALSE),"")</f>
        <v/>
      </c>
      <c r="S409" t="str">
        <f>IFERROR(VLOOKUP(O409,IO_percentage3!$P$2:$Q$36,2,FALSE),"")</f>
        <v/>
      </c>
      <c r="T409" t="str">
        <f>IFERROR(VLOOKUP(P409,IO_percentage3!$P$2:$Q$36,2,FALSE),"")</f>
        <v/>
      </c>
    </row>
    <row r="410">
      <c r="J410">
        <f t="shared" si="6"/>
        <v>822</v>
      </c>
      <c r="K410">
        <v>1</v>
      </c>
      <c r="L410" t="s">
        <v>9764</v>
      </c>
      <c r="M410">
        <v>21</v>
      </c>
      <c r="Q410" t="str">
        <f>IFERROR(VLOOKUP(M410,IO_percentage3!$P$2:$Q$36,2,FALSE),"")</f>
        <v>fabrication de produits divers</v>
      </c>
      <c r="R410" t="str">
        <f>IFERROR(VLOOKUP(N410,IO_percentage3!$P$2:$Q$36,2,FALSE),"")</f>
        <v/>
      </c>
      <c r="S410" t="str">
        <f>IFERROR(VLOOKUP(O410,IO_percentage3!$P$2:$Q$36,2,FALSE),"")</f>
        <v/>
      </c>
      <c r="T410" t="str">
        <f>IFERROR(VLOOKUP(P410,IO_percentage3!$P$2:$Q$36,2,FALSE),"")</f>
        <v/>
      </c>
    </row>
    <row r="411">
      <c r="J411">
        <f t="shared" si="6"/>
        <v>823</v>
      </c>
      <c r="K411">
        <v>1</v>
      </c>
      <c r="L411" t="s">
        <v>9765</v>
      </c>
      <c r="M411">
        <v>21</v>
      </c>
      <c r="Q411" t="str">
        <f>IFERROR(VLOOKUP(M411,IO_percentage3!$P$2:$Q$36,2,FALSE),"")</f>
        <v>fabrication de produits divers</v>
      </c>
      <c r="R411" t="str">
        <f>IFERROR(VLOOKUP(N411,IO_percentage3!$P$2:$Q$36,2,FALSE),"")</f>
        <v/>
      </c>
      <c r="S411" t="str">
        <f>IFERROR(VLOOKUP(O411,IO_percentage3!$P$2:$Q$36,2,FALSE),"")</f>
        <v/>
      </c>
      <c r="T411" t="str">
        <f>IFERROR(VLOOKUP(P411,IO_percentage3!$P$2:$Q$36,2,FALSE),"")</f>
        <v/>
      </c>
    </row>
    <row r="412">
      <c r="J412">
        <f t="shared" si="6"/>
        <v>824</v>
      </c>
      <c r="K412">
        <v>1</v>
      </c>
      <c r="L412" t="s">
        <v>9542</v>
      </c>
      <c r="M412">
        <f>VLOOKUP(L412,IO_percentage3!$G$2:$K$339,2,FALSE)</f>
        <v>21</v>
      </c>
      <c r="N412" t="str">
        <f>VLOOKUP(L412,IO_percentage3!$G$2:$K$339,3,FALSE)</f>
        <v/>
      </c>
      <c r="O412" t="str">
        <f>VLOOKUP(L412,IO_percentage3!$G$2:$K$339,4,FALSE)</f>
        <v/>
      </c>
      <c r="P412" t="str">
        <f>VLOOKUP(L412,IO_percentage3!$G$2:$K$339,5,FALSE)</f>
        <v/>
      </c>
      <c r="Q412" t="str">
        <f>IFERROR(VLOOKUP(M412,IO_percentage3!$P$2:$Q$36,2,FALSE),"")</f>
        <v>fabrication de produits divers</v>
      </c>
      <c r="R412" t="str">
        <f>IFERROR(VLOOKUP(N412,IO_percentage3!$P$2:$Q$36,2,FALSE),"")</f>
        <v/>
      </c>
      <c r="S412" t="str">
        <f>IFERROR(VLOOKUP(O412,IO_percentage3!$P$2:$Q$36,2,FALSE),"")</f>
        <v/>
      </c>
      <c r="T412" t="str">
        <f>IFERROR(VLOOKUP(P412,IO_percentage3!$P$2:$Q$36,2,FALSE),"")</f>
        <v/>
      </c>
    </row>
    <row r="413">
      <c r="J413">
        <f t="shared" si="6"/>
        <v>825</v>
      </c>
      <c r="K413">
        <v>1</v>
      </c>
      <c r="L413" t="s">
        <v>9766</v>
      </c>
      <c r="M413">
        <v>21</v>
      </c>
      <c r="Q413" t="str">
        <f>IFERROR(VLOOKUP(M413,IO_percentage3!$P$2:$Q$36,2,FALSE),"")</f>
        <v>fabrication de produits divers</v>
      </c>
      <c r="R413" t="str">
        <f>IFERROR(VLOOKUP(N413,IO_percentage3!$P$2:$Q$36,2,FALSE),"")</f>
        <v/>
      </c>
      <c r="S413" t="str">
        <f>IFERROR(VLOOKUP(O413,IO_percentage3!$P$2:$Q$36,2,FALSE),"")</f>
        <v/>
      </c>
      <c r="T413" t="str">
        <f>IFERROR(VLOOKUP(P413,IO_percentage3!$P$2:$Q$36,2,FALSE),"")</f>
        <v/>
      </c>
    </row>
    <row r="414">
      <c r="J414">
        <f t="shared" si="6"/>
        <v>826</v>
      </c>
      <c r="K414">
        <v>1</v>
      </c>
      <c r="L414" t="s">
        <v>9767</v>
      </c>
      <c r="M414">
        <v>21</v>
      </c>
      <c r="Q414" t="str">
        <f>IFERROR(VLOOKUP(M414,IO_percentage3!$P$2:$Q$36,2,FALSE),"")</f>
        <v>fabrication de produits divers</v>
      </c>
      <c r="R414" t="str">
        <f>IFERROR(VLOOKUP(N414,IO_percentage3!$P$2:$Q$36,2,FALSE),"")</f>
        <v/>
      </c>
      <c r="S414" t="str">
        <f>IFERROR(VLOOKUP(O414,IO_percentage3!$P$2:$Q$36,2,FALSE),"")</f>
        <v/>
      </c>
      <c r="T414" t="str">
        <f>IFERROR(VLOOKUP(P414,IO_percentage3!$P$2:$Q$36,2,FALSE),"")</f>
        <v/>
      </c>
    </row>
    <row r="415">
      <c r="J415">
        <f t="shared" si="6"/>
        <v>827</v>
      </c>
      <c r="K415">
        <v>1</v>
      </c>
      <c r="L415" t="s">
        <v>9768</v>
      </c>
      <c r="M415">
        <v>21</v>
      </c>
      <c r="Q415" t="str">
        <f>IFERROR(VLOOKUP(M415,IO_percentage3!$P$2:$Q$36,2,FALSE),"")</f>
        <v>fabrication de produits divers</v>
      </c>
      <c r="R415" t="str">
        <f>IFERROR(VLOOKUP(N415,IO_percentage3!$P$2:$Q$36,2,FALSE),"")</f>
        <v/>
      </c>
      <c r="S415" t="str">
        <f>IFERROR(VLOOKUP(O415,IO_percentage3!$P$2:$Q$36,2,FALSE),"")</f>
        <v/>
      </c>
      <c r="T415" t="str">
        <f>IFERROR(VLOOKUP(P415,IO_percentage3!$P$2:$Q$36,2,FALSE),"")</f>
        <v/>
      </c>
    </row>
    <row r="416">
      <c r="J416">
        <f t="shared" si="6"/>
        <v>828</v>
      </c>
      <c r="K416">
        <v>1</v>
      </c>
      <c r="L416" t="s">
        <v>9546</v>
      </c>
      <c r="M416">
        <f>VLOOKUP(L416,IO_percentage3!$G$2:$K$339,2,FALSE)</f>
        <v>21</v>
      </c>
      <c r="N416" t="str">
        <f>VLOOKUP(L416,IO_percentage3!$G$2:$K$339,3,FALSE)</f>
        <v/>
      </c>
      <c r="O416" t="str">
        <f>VLOOKUP(L416,IO_percentage3!$G$2:$K$339,4,FALSE)</f>
        <v/>
      </c>
      <c r="P416" t="str">
        <f>VLOOKUP(L416,IO_percentage3!$G$2:$K$339,5,FALSE)</f>
        <v/>
      </c>
      <c r="Q416" t="str">
        <f>IFERROR(VLOOKUP(M416,IO_percentage3!$P$2:$Q$36,2,FALSE),"")</f>
        <v>fabrication de produits divers</v>
      </c>
      <c r="R416" t="str">
        <f>IFERROR(VLOOKUP(N416,IO_percentage3!$P$2:$Q$36,2,FALSE),"")</f>
        <v/>
      </c>
      <c r="S416" t="str">
        <f>IFERROR(VLOOKUP(O416,IO_percentage3!$P$2:$Q$36,2,FALSE),"")</f>
        <v/>
      </c>
      <c r="T416" t="str">
        <f>IFERROR(VLOOKUP(P416,IO_percentage3!$P$2:$Q$36,2,FALSE),"")</f>
        <v/>
      </c>
    </row>
    <row r="417">
      <c r="J417">
        <f t="shared" si="6"/>
        <v>829</v>
      </c>
      <c r="K417">
        <v>1</v>
      </c>
      <c r="L417" t="s">
        <v>9769</v>
      </c>
      <c r="M417">
        <v>21</v>
      </c>
      <c r="Q417" t="str">
        <f>IFERROR(VLOOKUP(M417,IO_percentage3!$P$2:$Q$36,2,FALSE),"")</f>
        <v>fabrication de produits divers</v>
      </c>
      <c r="R417" t="str">
        <f>IFERROR(VLOOKUP(N417,IO_percentage3!$P$2:$Q$36,2,FALSE),"")</f>
        <v/>
      </c>
      <c r="S417" t="str">
        <f>IFERROR(VLOOKUP(O417,IO_percentage3!$P$2:$Q$36,2,FALSE),"")</f>
        <v/>
      </c>
      <c r="T417" t="str">
        <f>IFERROR(VLOOKUP(P417,IO_percentage3!$P$2:$Q$36,2,FALSE),"")</f>
        <v/>
      </c>
    </row>
    <row r="418">
      <c r="J418">
        <f t="shared" si="6"/>
        <v>830</v>
      </c>
      <c r="K418">
        <v>1</v>
      </c>
      <c r="L418" t="s">
        <v>9770</v>
      </c>
      <c r="M418">
        <v>21</v>
      </c>
      <c r="Q418" t="str">
        <f>IFERROR(VLOOKUP(M418,IO_percentage3!$P$2:$Q$36,2,FALSE),"")</f>
        <v>fabrication de produits divers</v>
      </c>
      <c r="R418" t="str">
        <f>IFERROR(VLOOKUP(N418,IO_percentage3!$P$2:$Q$36,2,FALSE),"")</f>
        <v/>
      </c>
      <c r="S418" t="str">
        <f>IFERROR(VLOOKUP(O418,IO_percentage3!$P$2:$Q$36,2,FALSE),"")</f>
        <v/>
      </c>
      <c r="T418" t="str">
        <f>IFERROR(VLOOKUP(P418,IO_percentage3!$P$2:$Q$36,2,FALSE),"")</f>
        <v/>
      </c>
    </row>
    <row r="419">
      <c r="J419">
        <f t="shared" si="6"/>
        <v>831</v>
      </c>
      <c r="K419">
        <v>1</v>
      </c>
      <c r="L419" t="s">
        <v>9549</v>
      </c>
      <c r="M419">
        <f>VLOOKUP(L419,IO_percentage3!$G$2:$K$339,2,FALSE)</f>
        <v>21</v>
      </c>
      <c r="N419" t="str">
        <f>VLOOKUP(L419,IO_percentage3!$G$2:$K$339,3,FALSE)</f>
        <v/>
      </c>
      <c r="O419" t="str">
        <f>VLOOKUP(L419,IO_percentage3!$G$2:$K$339,4,FALSE)</f>
        <v/>
      </c>
      <c r="P419" t="str">
        <f>VLOOKUP(L419,IO_percentage3!$G$2:$K$339,5,FALSE)</f>
        <v/>
      </c>
      <c r="Q419" t="str">
        <f>IFERROR(VLOOKUP(M419,IO_percentage3!$P$2:$Q$36,2,FALSE),"")</f>
        <v>fabrication de produits divers</v>
      </c>
      <c r="R419" t="str">
        <f>IFERROR(VLOOKUP(N419,IO_percentage3!$P$2:$Q$36,2,FALSE),"")</f>
        <v/>
      </c>
      <c r="S419" t="str">
        <f>IFERROR(VLOOKUP(O419,IO_percentage3!$P$2:$Q$36,2,FALSE),"")</f>
        <v/>
      </c>
      <c r="T419" t="str">
        <f>IFERROR(VLOOKUP(P419,IO_percentage3!$P$2:$Q$36,2,FALSE),"")</f>
        <v/>
      </c>
    </row>
    <row r="420">
      <c r="J420">
        <f t="shared" si="6"/>
        <v>832</v>
      </c>
      <c r="K420">
        <v>1</v>
      </c>
      <c r="L420" t="s">
        <v>9550</v>
      </c>
      <c r="M420">
        <f>VLOOKUP(L420,IO_percentage3!$G$2:$K$339,2,FALSE)</f>
        <v>21</v>
      </c>
      <c r="N420" t="str">
        <f>VLOOKUP(L420,IO_percentage3!$G$2:$K$339,3,FALSE)</f>
        <v/>
      </c>
      <c r="O420" t="str">
        <f>VLOOKUP(L420,IO_percentage3!$G$2:$K$339,4,FALSE)</f>
        <v/>
      </c>
      <c r="P420" t="str">
        <f>VLOOKUP(L420,IO_percentage3!$G$2:$K$339,5,FALSE)</f>
        <v/>
      </c>
      <c r="Q420" t="str">
        <f>IFERROR(VLOOKUP(M420,IO_percentage3!$P$2:$Q$36,2,FALSE),"")</f>
        <v>fabrication de produits divers</v>
      </c>
      <c r="R420" t="str">
        <f>IFERROR(VLOOKUP(N420,IO_percentage3!$P$2:$Q$36,2,FALSE),"")</f>
        <v/>
      </c>
      <c r="S420" t="str">
        <f>IFERROR(VLOOKUP(O420,IO_percentage3!$P$2:$Q$36,2,FALSE),"")</f>
        <v/>
      </c>
      <c r="T420" t="str">
        <f>IFERROR(VLOOKUP(P420,IO_percentage3!$P$2:$Q$36,2,FALSE),"")</f>
        <v/>
      </c>
    </row>
    <row r="421">
      <c r="J421">
        <f t="shared" si="6"/>
        <v>833</v>
      </c>
      <c r="K421">
        <v>1</v>
      </c>
      <c r="L421" t="s">
        <v>9771</v>
      </c>
      <c r="M421">
        <v>21</v>
      </c>
      <c r="Q421" t="str">
        <f>IFERROR(VLOOKUP(M421,IO_percentage3!$P$2:$Q$36,2,FALSE),"")</f>
        <v>fabrication de produits divers</v>
      </c>
      <c r="R421" t="str">
        <f>IFERROR(VLOOKUP(N421,IO_percentage3!$P$2:$Q$36,2,FALSE),"")</f>
        <v/>
      </c>
      <c r="S421" t="str">
        <f>IFERROR(VLOOKUP(O421,IO_percentage3!$P$2:$Q$36,2,FALSE),"")</f>
        <v/>
      </c>
      <c r="T421" t="str">
        <f>IFERROR(VLOOKUP(P421,IO_percentage3!$P$2:$Q$36,2,FALSE),"")</f>
        <v/>
      </c>
    </row>
    <row r="422">
      <c r="J422">
        <f t="shared" si="6"/>
        <v>834</v>
      </c>
      <c r="K422">
        <v>1</v>
      </c>
      <c r="L422" t="s">
        <v>9772</v>
      </c>
      <c r="M422">
        <v>21</v>
      </c>
      <c r="Q422" t="str">
        <f>IFERROR(VLOOKUP(M422,IO_percentage3!$P$2:$Q$36,2,FALSE),"")</f>
        <v>fabrication de produits divers</v>
      </c>
      <c r="R422" t="str">
        <f>IFERROR(VLOOKUP(N422,IO_percentage3!$P$2:$Q$36,2,FALSE),"")</f>
        <v/>
      </c>
      <c r="S422" t="str">
        <f>IFERROR(VLOOKUP(O422,IO_percentage3!$P$2:$Q$36,2,FALSE),"")</f>
        <v/>
      </c>
      <c r="T422" t="str">
        <f>IFERROR(VLOOKUP(P422,IO_percentage3!$P$2:$Q$36,2,FALSE),"")</f>
        <v/>
      </c>
    </row>
    <row r="423">
      <c r="J423">
        <f t="shared" si="6"/>
        <v>835</v>
      </c>
      <c r="K423">
        <v>1</v>
      </c>
      <c r="L423" t="s">
        <v>9773</v>
      </c>
      <c r="M423">
        <v>21</v>
      </c>
      <c r="Q423" t="str">
        <f>IFERROR(VLOOKUP(M423,IO_percentage3!$P$2:$Q$36,2,FALSE),"")</f>
        <v>fabrication de produits divers</v>
      </c>
      <c r="R423" t="str">
        <f>IFERROR(VLOOKUP(N423,IO_percentage3!$P$2:$Q$36,2,FALSE),"")</f>
        <v/>
      </c>
      <c r="S423" t="str">
        <f>IFERROR(VLOOKUP(O423,IO_percentage3!$P$2:$Q$36,2,FALSE),"")</f>
        <v/>
      </c>
      <c r="T423" t="str">
        <f>IFERROR(VLOOKUP(P423,IO_percentage3!$P$2:$Q$36,2,FALSE),"")</f>
        <v/>
      </c>
    </row>
    <row r="424">
      <c r="J424">
        <f t="shared" si="6"/>
        <v>836</v>
      </c>
      <c r="K424">
        <v>1</v>
      </c>
      <c r="L424" t="s">
        <v>9554</v>
      </c>
      <c r="M424">
        <f>VLOOKUP(L424,IO_percentage3!$G$2:$K$339,2,FALSE)</f>
        <v>21</v>
      </c>
      <c r="N424" t="str">
        <f>VLOOKUP(L424,IO_percentage3!$G$2:$K$339,3,FALSE)</f>
        <v/>
      </c>
      <c r="O424" t="str">
        <f>VLOOKUP(L424,IO_percentage3!$G$2:$K$339,4,FALSE)</f>
        <v/>
      </c>
      <c r="P424" t="str">
        <f>VLOOKUP(L424,IO_percentage3!$G$2:$K$339,5,FALSE)</f>
        <v/>
      </c>
      <c r="Q424" t="str">
        <f>IFERROR(VLOOKUP(M424,IO_percentage3!$P$2:$Q$36,2,FALSE),"")</f>
        <v>fabrication de produits divers</v>
      </c>
      <c r="R424" t="str">
        <f>IFERROR(VLOOKUP(N424,IO_percentage3!$P$2:$Q$36,2,FALSE),"")</f>
        <v/>
      </c>
      <c r="S424" t="str">
        <f>IFERROR(VLOOKUP(O424,IO_percentage3!$P$2:$Q$36,2,FALSE),"")</f>
        <v/>
      </c>
      <c r="T424" t="str">
        <f>IFERROR(VLOOKUP(P424,IO_percentage3!$P$2:$Q$36,2,FALSE),"")</f>
        <v/>
      </c>
    </row>
    <row r="425">
      <c r="J425">
        <f t="shared" si="6"/>
        <v>837</v>
      </c>
      <c r="K425">
        <v>1</v>
      </c>
      <c r="L425" t="s">
        <v>9555</v>
      </c>
      <c r="M425">
        <f>VLOOKUP(L425,IO_percentage3!$G$2:$K$339,2,FALSE)</f>
        <v>21</v>
      </c>
      <c r="N425" t="str">
        <f>VLOOKUP(L425,IO_percentage3!$G$2:$K$339,3,FALSE)</f>
        <v/>
      </c>
      <c r="O425" t="str">
        <f>VLOOKUP(L425,IO_percentage3!$G$2:$K$339,4,FALSE)</f>
        <v/>
      </c>
      <c r="P425" t="str">
        <f>VLOOKUP(L425,IO_percentage3!$G$2:$K$339,5,FALSE)</f>
        <v/>
      </c>
      <c r="Q425" t="str">
        <f>IFERROR(VLOOKUP(M425,IO_percentage3!$P$2:$Q$36,2,FALSE),"")</f>
        <v>fabrication de produits divers</v>
      </c>
      <c r="R425" t="str">
        <f>IFERROR(VLOOKUP(N425,IO_percentage3!$P$2:$Q$36,2,FALSE),"")</f>
        <v/>
      </c>
      <c r="S425" t="str">
        <f>IFERROR(VLOOKUP(O425,IO_percentage3!$P$2:$Q$36,2,FALSE),"")</f>
        <v/>
      </c>
      <c r="T425" t="str">
        <f>IFERROR(VLOOKUP(P425,IO_percentage3!$P$2:$Q$36,2,FALSE),"")</f>
        <v/>
      </c>
    </row>
    <row r="426">
      <c r="J426">
        <f t="shared" si="6"/>
        <v>838</v>
      </c>
      <c r="K426">
        <v>1</v>
      </c>
      <c r="L426" t="s">
        <v>9556</v>
      </c>
      <c r="M426">
        <f>VLOOKUP(L426,IO_percentage3!$G$2:$K$339,2,FALSE)</f>
        <v>21</v>
      </c>
      <c r="N426" t="str">
        <f>VLOOKUP(L426,IO_percentage3!$G$2:$K$339,3,FALSE)</f>
        <v/>
      </c>
      <c r="O426" t="str">
        <f>VLOOKUP(L426,IO_percentage3!$G$2:$K$339,4,FALSE)</f>
        <v/>
      </c>
      <c r="P426" t="str">
        <f>VLOOKUP(L426,IO_percentage3!$G$2:$K$339,5,FALSE)</f>
        <v/>
      </c>
      <c r="Q426" t="str">
        <f>IFERROR(VLOOKUP(M426,IO_percentage3!$P$2:$Q$36,2,FALSE),"")</f>
        <v>fabrication de produits divers</v>
      </c>
      <c r="R426" t="str">
        <f>IFERROR(VLOOKUP(N426,IO_percentage3!$P$2:$Q$36,2,FALSE),"")</f>
        <v/>
      </c>
      <c r="S426" t="str">
        <f>IFERROR(VLOOKUP(O426,IO_percentage3!$P$2:$Q$36,2,FALSE),"")</f>
        <v/>
      </c>
      <c r="T426" t="str">
        <f>IFERROR(VLOOKUP(P426,IO_percentage3!$P$2:$Q$36,2,FALSE),"")</f>
        <v/>
      </c>
    </row>
    <row r="427">
      <c r="J427">
        <f t="shared" si="6"/>
        <v>839</v>
      </c>
      <c r="K427">
        <v>1</v>
      </c>
      <c r="L427" t="s">
        <v>9774</v>
      </c>
      <c r="M427">
        <v>21</v>
      </c>
      <c r="Q427" t="str">
        <f>IFERROR(VLOOKUP(M427,IO_percentage3!$P$2:$Q$36,2,FALSE),"")</f>
        <v>fabrication de produits divers</v>
      </c>
      <c r="R427" t="str">
        <f>IFERROR(VLOOKUP(N427,IO_percentage3!$P$2:$Q$36,2,FALSE),"")</f>
        <v/>
      </c>
      <c r="S427" t="str">
        <f>IFERROR(VLOOKUP(O427,IO_percentage3!$P$2:$Q$36,2,FALSE),"")</f>
        <v/>
      </c>
      <c r="T427" t="str">
        <f>IFERROR(VLOOKUP(P427,IO_percentage3!$P$2:$Q$36,2,FALSE),"")</f>
        <v/>
      </c>
    </row>
    <row r="428">
      <c r="J428">
        <f t="shared" si="6"/>
        <v>842</v>
      </c>
      <c r="K428">
        <v>3</v>
      </c>
      <c r="L428" t="s">
        <v>9560</v>
      </c>
      <c r="M428">
        <f>VLOOKUP(L428,IO_percentage3!$G$2:$K$339,2,FALSE)</f>
        <v>11</v>
      </c>
      <c r="N428">
        <f>VLOOKUP(L428,IO_percentage3!$G$2:$K$339,3,FALSE)</f>
        <v>21</v>
      </c>
      <c r="O428" t="str">
        <f>VLOOKUP(L428,IO_percentage3!$G$2:$K$339,4,FALSE)</f>
        <v/>
      </c>
      <c r="P428" t="str">
        <f>VLOOKUP(L428,IO_percentage3!$G$2:$K$339,5,FALSE)</f>
        <v/>
      </c>
      <c r="Q428" t="str">
        <f>IFERROR(VLOOKUP(M428,IO_percentage3!$P$2:$Q$36,2,FALSE),"")</f>
        <v>travail du bois et fabrication</v>
      </c>
      <c r="R428" t="str">
        <f>IFERROR(VLOOKUP(N428,IO_percentage3!$P$2:$Q$36,2,FALSE),"")</f>
        <v>fabrication de produits divers</v>
      </c>
      <c r="S428" t="str">
        <f>IFERROR(VLOOKUP(O428,IO_percentage3!$P$2:$Q$36,2,FALSE),"")</f>
        <v/>
      </c>
      <c r="T428" t="str">
        <f>IFERROR(VLOOKUP(P428,IO_percentage3!$P$2:$Q$36,2,FALSE),"")</f>
        <v/>
      </c>
    </row>
    <row r="429">
      <c r="J429">
        <f t="shared" si="6"/>
        <v>843</v>
      </c>
      <c r="K429">
        <v>1</v>
      </c>
      <c r="L429" t="s">
        <v>9775</v>
      </c>
      <c r="M429">
        <v>11</v>
      </c>
      <c r="N429">
        <v>17</v>
      </c>
      <c r="O429">
        <v>21</v>
      </c>
      <c r="Q429" t="str">
        <f>IFERROR(VLOOKUP(M429,IO_percentage3!$P$2:$Q$36,2,FALSE),"")</f>
        <v>travail du bois et fabrication</v>
      </c>
      <c r="R429" t="str">
        <f>IFERROR(VLOOKUP(N429,IO_percentage3!$P$2:$Q$36,2,FALSE),"")</f>
        <v>metallurgie, fonderie, fabrica</v>
      </c>
      <c r="S429" t="str">
        <f>IFERROR(VLOOKUP(O429,IO_percentage3!$P$2:$Q$36,2,FALSE),"")</f>
        <v>fabrication de produits divers</v>
      </c>
      <c r="T429" t="str">
        <f>IFERROR(VLOOKUP(P429,IO_percentage3!$P$2:$Q$36,2,FALSE),"")</f>
        <v/>
      </c>
    </row>
    <row r="430">
      <c r="J430">
        <f t="shared" si="6"/>
        <v>901</v>
      </c>
      <c r="K430">
        <v>58</v>
      </c>
      <c r="L430" t="s">
        <v>9776</v>
      </c>
      <c r="M430">
        <v>26</v>
      </c>
      <c r="Q430" t="str">
        <f>IFERROR(VLOOKUP(M430,IO_percentage3!$P$2:$Q$36,2,FALSE),"")</f>
        <v>services d'hebergement et rest</v>
      </c>
      <c r="R430" t="str">
        <f>IFERROR(VLOOKUP(N430,IO_percentage3!$P$2:$Q$36,2,FALSE),"")</f>
        <v/>
      </c>
      <c r="S430" t="str">
        <f>IFERROR(VLOOKUP(O430,IO_percentage3!$P$2:$Q$36,2,FALSE),"")</f>
        <v/>
      </c>
      <c r="T430" t="str">
        <f>IFERROR(VLOOKUP(P430,IO_percentage3!$P$2:$Q$36,2,FALSE),"")</f>
        <v/>
      </c>
    </row>
    <row r="431">
      <c r="J431">
        <f t="shared" si="6"/>
        <v>902</v>
      </c>
      <c r="K431">
        <v>1</v>
      </c>
      <c r="L431" t="s">
        <v>9777</v>
      </c>
      <c r="M431">
        <v>26</v>
      </c>
      <c r="Q431" t="str">
        <f>IFERROR(VLOOKUP(M431,IO_percentage3!$P$2:$Q$36,2,FALSE),"")</f>
        <v>services d'hebergement et rest</v>
      </c>
      <c r="R431" t="str">
        <f>IFERROR(VLOOKUP(N431,IO_percentage3!$P$2:$Q$36,2,FALSE),"")</f>
        <v/>
      </c>
      <c r="S431" t="str">
        <f>IFERROR(VLOOKUP(O431,IO_percentage3!$P$2:$Q$36,2,FALSE),"")</f>
        <v/>
      </c>
      <c r="T431" t="str">
        <f>IFERROR(VLOOKUP(P431,IO_percentage3!$P$2:$Q$36,2,FALSE),"")</f>
        <v/>
      </c>
    </row>
    <row r="432">
      <c r="J432">
        <f t="shared" si="6"/>
        <v>903</v>
      </c>
      <c r="K432">
        <v>1</v>
      </c>
      <c r="L432" t="s">
        <v>9778</v>
      </c>
      <c r="M432">
        <v>26</v>
      </c>
      <c r="Q432" t="str">
        <f>IFERROR(VLOOKUP(M432,IO_percentage3!$P$2:$Q$36,2,FALSE),"")</f>
        <v>services d'hebergement et rest</v>
      </c>
      <c r="R432" t="str">
        <f>IFERROR(VLOOKUP(N432,IO_percentage3!$P$2:$Q$36,2,FALSE),"")</f>
        <v/>
      </c>
      <c r="S432" t="str">
        <f>IFERROR(VLOOKUP(O432,IO_percentage3!$P$2:$Q$36,2,FALSE),"")</f>
        <v/>
      </c>
      <c r="T432" t="str">
        <f>IFERROR(VLOOKUP(P432,IO_percentage3!$P$2:$Q$36,2,FALSE),"")</f>
        <v/>
      </c>
    </row>
    <row r="433">
      <c r="J433">
        <f t="shared" si="6"/>
        <v>904</v>
      </c>
      <c r="K433">
        <v>1</v>
      </c>
      <c r="L433" t="s">
        <v>9779</v>
      </c>
      <c r="M433">
        <v>26</v>
      </c>
      <c r="Q433" t="str">
        <f>IFERROR(VLOOKUP(M433,IO_percentage3!$P$2:$Q$36,2,FALSE),"")</f>
        <v>services d'hebergement et rest</v>
      </c>
      <c r="R433" t="str">
        <f>IFERROR(VLOOKUP(N433,IO_percentage3!$P$2:$Q$36,2,FALSE),"")</f>
        <v/>
      </c>
      <c r="S433" t="str">
        <f>IFERROR(VLOOKUP(O433,IO_percentage3!$P$2:$Q$36,2,FALSE),"")</f>
        <v/>
      </c>
      <c r="T433" t="str">
        <f>IFERROR(VLOOKUP(P433,IO_percentage3!$P$2:$Q$36,2,FALSE),"")</f>
        <v/>
      </c>
    </row>
    <row r="434">
      <c r="J434">
        <f t="shared" si="6"/>
        <v>905</v>
      </c>
      <c r="K434">
        <v>1</v>
      </c>
      <c r="L434" t="s">
        <v>9780</v>
      </c>
      <c r="M434">
        <v>26</v>
      </c>
      <c r="Q434" t="str">
        <f>IFERROR(VLOOKUP(M434,IO_percentage3!$P$2:$Q$36,2,FALSE),"")</f>
        <v>services d'hebergement et rest</v>
      </c>
      <c r="R434" t="str">
        <f>IFERROR(VLOOKUP(N434,IO_percentage3!$P$2:$Q$36,2,FALSE),"")</f>
        <v/>
      </c>
      <c r="S434" t="str">
        <f>IFERROR(VLOOKUP(O434,IO_percentage3!$P$2:$Q$36,2,FALSE),"")</f>
        <v/>
      </c>
      <c r="T434" t="str">
        <f>IFERROR(VLOOKUP(P434,IO_percentage3!$P$2:$Q$36,2,FALSE),"")</f>
        <v/>
      </c>
    </row>
    <row r="435">
      <c r="J435">
        <f t="shared" si="6"/>
        <v>906</v>
      </c>
      <c r="K435">
        <v>1</v>
      </c>
      <c r="L435" t="s">
        <v>9781</v>
      </c>
      <c r="M435">
        <v>26</v>
      </c>
      <c r="Q435" t="str">
        <f>IFERROR(VLOOKUP(M435,IO_percentage3!$P$2:$Q$36,2,FALSE),"")</f>
        <v>services d'hebergement et rest</v>
      </c>
      <c r="R435" t="str">
        <f>IFERROR(VLOOKUP(N435,IO_percentage3!$P$2:$Q$36,2,FALSE),"")</f>
        <v/>
      </c>
      <c r="S435" t="str">
        <f>IFERROR(VLOOKUP(O435,IO_percentage3!$P$2:$Q$36,2,FALSE),"")</f>
        <v/>
      </c>
      <c r="T435" t="str">
        <f>IFERROR(VLOOKUP(P435,IO_percentage3!$P$2:$Q$36,2,FALSE),"")</f>
        <v/>
      </c>
    </row>
    <row r="436">
      <c r="J436">
        <f t="shared" si="6"/>
        <v>908</v>
      </c>
      <c r="K436">
        <v>2</v>
      </c>
      <c r="L436" t="s">
        <v>9782</v>
      </c>
      <c r="M436">
        <v>9</v>
      </c>
      <c r="N436">
        <v>10</v>
      </c>
      <c r="Q436" t="str">
        <f>IFERROR(VLOOKUP(M436,IO_percentage3!$P$2:$Q$36,2,FALSE),"")</f>
        <v>egrenage de coton et fabricati</v>
      </c>
      <c r="R436" t="str">
        <f>IFERROR(VLOOKUP(N436,IO_percentage3!$P$2:$Q$36,2,FALSE),"")</f>
        <v>fabrication du cuir; fabricati</v>
      </c>
      <c r="S436" t="str">
        <f>IFERROR(VLOOKUP(O436,IO_percentage3!$P$2:$Q$36,2,FALSE),"")</f>
        <v/>
      </c>
      <c r="T436" t="str">
        <f>IFERROR(VLOOKUP(P436,IO_percentage3!$P$2:$Q$36,2,FALSE),"")</f>
        <v/>
      </c>
    </row>
    <row r="437">
      <c r="J437">
        <f t="shared" si="6"/>
        <v>909</v>
      </c>
      <c r="K437">
        <v>1</v>
      </c>
      <c r="L437" t="s">
        <v>9783</v>
      </c>
      <c r="M437">
        <v>9</v>
      </c>
      <c r="N437">
        <v>10</v>
      </c>
      <c r="Q437" t="str">
        <f>IFERROR(VLOOKUP(M437,IO_percentage3!$P$2:$Q$36,2,FALSE),"")</f>
        <v>egrenage de coton et fabricati</v>
      </c>
      <c r="R437" t="str">
        <f>IFERROR(VLOOKUP(N437,IO_percentage3!$P$2:$Q$36,2,FALSE),"")</f>
        <v>fabrication du cuir; fabricati</v>
      </c>
      <c r="S437" t="str">
        <f>IFERROR(VLOOKUP(O437,IO_percentage3!$P$2:$Q$36,2,FALSE),"")</f>
        <v/>
      </c>
      <c r="T437" t="str">
        <f>IFERROR(VLOOKUP(P437,IO_percentage3!$P$2:$Q$36,2,FALSE),"")</f>
        <v/>
      </c>
    </row>
    <row r="438">
      <c r="J438">
        <f t="shared" si="6"/>
        <v>910</v>
      </c>
      <c r="K438">
        <v>1</v>
      </c>
      <c r="L438" t="s">
        <v>9784</v>
      </c>
      <c r="M438">
        <v>26</v>
      </c>
      <c r="Q438" t="str">
        <f>IFERROR(VLOOKUP(M438,IO_percentage3!$P$2:$Q$36,2,FALSE),"")</f>
        <v>services d'hebergement et rest</v>
      </c>
      <c r="R438" t="str">
        <f>IFERROR(VLOOKUP(N438,IO_percentage3!$P$2:$Q$36,2,FALSE),"")</f>
        <v/>
      </c>
      <c r="S438" t="str">
        <f>IFERROR(VLOOKUP(O438,IO_percentage3!$P$2:$Q$36,2,FALSE),"")</f>
        <v/>
      </c>
      <c r="T438" t="str">
        <f>IFERROR(VLOOKUP(P438,IO_percentage3!$P$2:$Q$36,2,FALSE),"")</f>
        <v/>
      </c>
    </row>
    <row r="439">
      <c r="J439">
        <f t="shared" si="6"/>
        <v>911</v>
      </c>
      <c r="K439">
        <v>1</v>
      </c>
      <c r="L439" t="s">
        <v>9785</v>
      </c>
      <c r="M439">
        <v>26</v>
      </c>
      <c r="Q439" t="str">
        <f>IFERROR(VLOOKUP(M439,IO_percentage3!$P$2:$Q$36,2,FALSE),"")</f>
        <v>services d'hebergement et rest</v>
      </c>
      <c r="R439" t="str">
        <f>IFERROR(VLOOKUP(N439,IO_percentage3!$P$2:$Q$36,2,FALSE),"")</f>
        <v/>
      </c>
      <c r="S439" t="str">
        <f>IFERROR(VLOOKUP(O439,IO_percentage3!$P$2:$Q$36,2,FALSE),"")</f>
        <v/>
      </c>
      <c r="T439" t="str">
        <f>IFERROR(VLOOKUP(P439,IO_percentage3!$P$2:$Q$36,2,FALSE),"")</f>
        <v/>
      </c>
    </row>
    <row r="440">
      <c r="J440">
        <f t="shared" si="6"/>
        <v>912</v>
      </c>
      <c r="K440">
        <v>1</v>
      </c>
      <c r="L440" t="s">
        <v>9786</v>
      </c>
      <c r="M440">
        <v>26</v>
      </c>
      <c r="Q440" t="str">
        <f>IFERROR(VLOOKUP(M440,IO_percentage3!$P$2:$Q$36,2,FALSE),"")</f>
        <v>services d'hebergement et rest</v>
      </c>
      <c r="R440" t="str">
        <f>IFERROR(VLOOKUP(N440,IO_percentage3!$P$2:$Q$36,2,FALSE),"")</f>
        <v/>
      </c>
      <c r="S440" t="str">
        <f>IFERROR(VLOOKUP(O440,IO_percentage3!$P$2:$Q$36,2,FALSE),"")</f>
        <v/>
      </c>
      <c r="T440" t="str">
        <f>IFERROR(VLOOKUP(P440,IO_percentage3!$P$2:$Q$36,2,FALSE),"")</f>
        <v/>
      </c>
    </row>
  </sheetData>
  <autoFilter ref="A1:H339">
    <sortState ref="A2:H339">
      <sortCondition ref="A1:A339"/>
    </sortState>
  </autoFilter>
  <phoneticPr fontId="50"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6A593-06C5-4FC8-BF7E-EA9ABD7C055D}">
  <dimension ref="A1:D518"/>
  <sheetViews>
    <sheetView workbookViewId="0">
      <selection activeCell="B1" sqref="B1"/>
    </sheetView>
  </sheetViews>
  <sheetFormatPr baseColWidth="10" defaultRowHeight="14.4"/>
  <cols>
    <col min="2" max="2" width="26.5546875" customWidth="true"/>
  </cols>
  <sheetData>
    <row r="1">
      <c r="A1" t="s">
        <v>9218</v>
      </c>
      <c r="B1" t="s">
        <v>9833</v>
      </c>
      <c r="C1" t="s">
        <v>9788</v>
      </c>
      <c r="D1" t="s">
        <v>9789</v>
      </c>
    </row>
    <row r="2">
      <c r="A2">
        <v>1</v>
      </c>
      <c r="B2" t="s">
        <v>9226</v>
      </c>
      <c r="C2">
        <v>2</v>
      </c>
      <c r="D2">
        <v>1</v>
      </c>
    </row>
    <row r="3">
      <c r="A3">
        <v>2</v>
      </c>
      <c r="B3" t="s">
        <v>9227</v>
      </c>
      <c r="C3">
        <v>2</v>
      </c>
      <c r="D3">
        <v>1</v>
      </c>
    </row>
    <row r="4">
      <c r="A4">
        <v>3</v>
      </c>
      <c r="B4" t="s">
        <v>9228</v>
      </c>
      <c r="C4">
        <v>2</v>
      </c>
      <c r="D4">
        <v>1</v>
      </c>
    </row>
    <row r="5">
      <c r="A5">
        <v>4</v>
      </c>
      <c r="B5" t="s">
        <v>9229</v>
      </c>
      <c r="C5">
        <v>2</v>
      </c>
      <c r="D5">
        <v>1</v>
      </c>
    </row>
    <row r="6">
      <c r="A6">
        <v>5</v>
      </c>
      <c r="B6" t="s">
        <v>9230</v>
      </c>
      <c r="C6">
        <v>2</v>
      </c>
      <c r="D6">
        <v>1</v>
      </c>
    </row>
    <row r="7">
      <c r="A7">
        <v>6</v>
      </c>
      <c r="B7" t="s">
        <v>9231</v>
      </c>
      <c r="C7">
        <v>2</v>
      </c>
      <c r="D7">
        <v>1</v>
      </c>
    </row>
    <row r="8">
      <c r="A8">
        <v>7</v>
      </c>
      <c r="B8" t="s">
        <v>9232</v>
      </c>
      <c r="C8">
        <v>2</v>
      </c>
      <c r="D8">
        <v>1</v>
      </c>
    </row>
    <row r="9">
      <c r="A9">
        <v>8</v>
      </c>
      <c r="B9" t="s">
        <v>9233</v>
      </c>
      <c r="C9">
        <v>2</v>
      </c>
      <c r="D9">
        <v>1</v>
      </c>
    </row>
    <row r="10">
      <c r="A10">
        <v>9</v>
      </c>
      <c r="B10" t="s">
        <v>9234</v>
      </c>
      <c r="C10">
        <v>2</v>
      </c>
      <c r="D10">
        <v>1</v>
      </c>
    </row>
    <row r="11">
      <c r="A11">
        <v>10</v>
      </c>
      <c r="B11" t="s">
        <v>9235</v>
      </c>
      <c r="C11">
        <v>2</v>
      </c>
      <c r="D11">
        <v>1</v>
      </c>
    </row>
    <row r="12">
      <c r="A12">
        <v>11</v>
      </c>
      <c r="B12" t="s">
        <v>9236</v>
      </c>
      <c r="C12">
        <v>2</v>
      </c>
      <c r="D12">
        <v>1</v>
      </c>
    </row>
    <row r="13">
      <c r="A13">
        <v>12</v>
      </c>
      <c r="B13" t="s">
        <v>9237</v>
      </c>
      <c r="C13">
        <v>7</v>
      </c>
      <c r="D13">
        <v>1</v>
      </c>
    </row>
    <row r="14">
      <c r="A14">
        <v>13</v>
      </c>
      <c r="B14" t="s">
        <v>9582</v>
      </c>
      <c r="C14">
        <v>7</v>
      </c>
      <c r="D14">
        <v>1</v>
      </c>
    </row>
    <row r="15">
      <c r="A15">
        <v>14</v>
      </c>
      <c r="B15" t="s">
        <v>9238</v>
      </c>
      <c r="C15">
        <v>7</v>
      </c>
      <c r="D15">
        <v>1</v>
      </c>
    </row>
    <row r="16">
      <c r="A16">
        <v>15</v>
      </c>
      <c r="B16" t="s">
        <v>9583</v>
      </c>
      <c r="C16">
        <v>7</v>
      </c>
      <c r="D16">
        <v>1</v>
      </c>
    </row>
    <row r="17">
      <c r="A17">
        <v>16</v>
      </c>
      <c r="B17" t="s">
        <v>9239</v>
      </c>
      <c r="C17">
        <v>7</v>
      </c>
      <c r="D17">
        <v>1</v>
      </c>
    </row>
    <row r="18">
      <c r="A18">
        <v>17</v>
      </c>
      <c r="B18" t="s">
        <v>9584</v>
      </c>
      <c r="C18">
        <v>7</v>
      </c>
      <c r="D18">
        <v>1</v>
      </c>
    </row>
    <row r="19">
      <c r="A19">
        <v>18</v>
      </c>
      <c r="B19" t="s">
        <v>9240</v>
      </c>
      <c r="C19">
        <v>7</v>
      </c>
      <c r="D19">
        <v>1</v>
      </c>
    </row>
    <row r="20">
      <c r="A20">
        <v>19</v>
      </c>
      <c r="B20" t="s">
        <v>9585</v>
      </c>
      <c r="C20">
        <v>7</v>
      </c>
      <c r="D20">
        <v>1</v>
      </c>
    </row>
    <row r="21">
      <c r="A21">
        <v>20</v>
      </c>
      <c r="B21" t="s">
        <v>9241</v>
      </c>
      <c r="C21">
        <v>7</v>
      </c>
      <c r="D21">
        <v>1</v>
      </c>
    </row>
    <row r="22">
      <c r="A22">
        <v>21</v>
      </c>
      <c r="B22" t="s">
        <v>9242</v>
      </c>
      <c r="C22">
        <v>7</v>
      </c>
      <c r="D22">
        <v>1</v>
      </c>
    </row>
    <row r="23">
      <c r="A23">
        <v>22</v>
      </c>
      <c r="B23" t="s">
        <v>9243</v>
      </c>
      <c r="C23">
        <v>7</v>
      </c>
      <c r="D23">
        <v>1</v>
      </c>
    </row>
    <row r="24">
      <c r="A24">
        <v>23</v>
      </c>
      <c r="B24" t="s">
        <v>9244</v>
      </c>
      <c r="C24">
        <v>7</v>
      </c>
      <c r="D24">
        <v>1</v>
      </c>
    </row>
    <row r="25">
      <c r="A25">
        <v>24</v>
      </c>
      <c r="B25" t="s">
        <v>9245</v>
      </c>
      <c r="C25">
        <v>7</v>
      </c>
      <c r="D25">
        <v>1</v>
      </c>
    </row>
    <row r="26">
      <c r="A26">
        <v>25</v>
      </c>
      <c r="B26" t="s">
        <v>9246</v>
      </c>
      <c r="C26">
        <v>7</v>
      </c>
      <c r="D26">
        <v>1</v>
      </c>
    </row>
    <row r="27">
      <c r="A27">
        <v>26</v>
      </c>
      <c r="B27" t="s">
        <v>9247</v>
      </c>
      <c r="C27">
        <v>7</v>
      </c>
      <c r="D27">
        <v>1</v>
      </c>
    </row>
    <row r="28">
      <c r="A28">
        <v>27</v>
      </c>
      <c r="B28" t="s">
        <v>9248</v>
      </c>
      <c r="C28">
        <v>3</v>
      </c>
      <c r="D28">
        <v>1</v>
      </c>
    </row>
    <row r="29">
      <c r="A29">
        <v>29</v>
      </c>
      <c r="B29" t="s">
        <v>9250</v>
      </c>
      <c r="C29">
        <v>3</v>
      </c>
      <c r="D29">
        <v>1</v>
      </c>
    </row>
    <row r="30">
      <c r="A30">
        <v>30</v>
      </c>
      <c r="B30" t="s">
        <v>9251</v>
      </c>
      <c r="C30">
        <v>3</v>
      </c>
      <c r="D30">
        <v>1</v>
      </c>
    </row>
    <row r="31">
      <c r="A31">
        <v>31</v>
      </c>
      <c r="B31" t="s">
        <v>9586</v>
      </c>
      <c r="C31">
        <v>3</v>
      </c>
      <c r="D31">
        <v>1</v>
      </c>
    </row>
    <row r="32">
      <c r="A32">
        <v>32</v>
      </c>
      <c r="B32" t="s">
        <v>9253</v>
      </c>
      <c r="C32">
        <v>3</v>
      </c>
      <c r="D32">
        <v>1</v>
      </c>
    </row>
    <row r="33">
      <c r="A33">
        <v>33</v>
      </c>
      <c r="B33" t="s">
        <v>9254</v>
      </c>
      <c r="C33">
        <v>3</v>
      </c>
      <c r="D33">
        <v>1</v>
      </c>
    </row>
    <row r="34">
      <c r="A34">
        <v>34</v>
      </c>
      <c r="B34" t="s">
        <v>9255</v>
      </c>
      <c r="C34">
        <v>3</v>
      </c>
      <c r="D34">
        <v>1</v>
      </c>
    </row>
    <row r="35">
      <c r="A35">
        <v>35</v>
      </c>
      <c r="B35" t="s">
        <v>9256</v>
      </c>
      <c r="C35">
        <v>3</v>
      </c>
      <c r="D35">
        <v>1</v>
      </c>
    </row>
    <row r="36">
      <c r="A36">
        <v>36</v>
      </c>
      <c r="B36" t="s">
        <v>9257</v>
      </c>
      <c r="C36">
        <v>3</v>
      </c>
      <c r="D36">
        <v>0.5</v>
      </c>
    </row>
    <row r="37">
      <c r="A37">
        <v>36</v>
      </c>
      <c r="B37" t="s">
        <v>9257</v>
      </c>
      <c r="C37">
        <v>7</v>
      </c>
      <c r="D37">
        <v>0.5</v>
      </c>
    </row>
    <row r="38">
      <c r="A38">
        <v>37</v>
      </c>
      <c r="B38" t="s">
        <v>9587</v>
      </c>
      <c r="C38">
        <v>3</v>
      </c>
      <c r="D38">
        <v>0.5</v>
      </c>
    </row>
    <row r="39">
      <c r="A39">
        <v>37</v>
      </c>
      <c r="B39" t="s">
        <v>9587</v>
      </c>
      <c r="C39">
        <v>7</v>
      </c>
      <c r="D39">
        <v>0.5</v>
      </c>
    </row>
    <row r="40">
      <c r="A40">
        <v>38</v>
      </c>
      <c r="B40" t="s">
        <v>9258</v>
      </c>
      <c r="C40">
        <v>3</v>
      </c>
      <c r="D40">
        <v>1</v>
      </c>
    </row>
    <row r="41">
      <c r="A41">
        <v>39</v>
      </c>
      <c r="B41" t="s">
        <v>9588</v>
      </c>
      <c r="C41">
        <v>3</v>
      </c>
      <c r="D41">
        <v>1</v>
      </c>
    </row>
    <row r="42">
      <c r="A42">
        <v>40</v>
      </c>
      <c r="B42" t="s">
        <v>9260</v>
      </c>
      <c r="C42">
        <v>5</v>
      </c>
      <c r="D42">
        <v>1</v>
      </c>
    </row>
    <row r="43">
      <c r="A43">
        <v>41</v>
      </c>
      <c r="B43" t="s">
        <v>9261</v>
      </c>
      <c r="C43">
        <v>5</v>
      </c>
      <c r="D43">
        <v>1</v>
      </c>
    </row>
    <row r="44">
      <c r="A44">
        <v>42</v>
      </c>
      <c r="B44" t="s">
        <v>9262</v>
      </c>
      <c r="C44">
        <v>5</v>
      </c>
      <c r="D44">
        <v>1</v>
      </c>
    </row>
    <row r="45">
      <c r="A45">
        <v>43</v>
      </c>
      <c r="B45" t="s">
        <v>9263</v>
      </c>
      <c r="C45">
        <v>5</v>
      </c>
      <c r="D45">
        <v>1</v>
      </c>
    </row>
    <row r="46">
      <c r="A46">
        <v>44</v>
      </c>
      <c r="B46" t="s">
        <v>9264</v>
      </c>
      <c r="C46">
        <v>5</v>
      </c>
      <c r="D46">
        <v>0.5</v>
      </c>
    </row>
    <row r="47">
      <c r="A47">
        <v>44</v>
      </c>
      <c r="B47" t="s">
        <v>9264</v>
      </c>
      <c r="C47">
        <v>7</v>
      </c>
      <c r="D47">
        <v>0.5</v>
      </c>
    </row>
    <row r="48">
      <c r="A48">
        <v>45</v>
      </c>
      <c r="B48" t="s">
        <v>9589</v>
      </c>
      <c r="C48">
        <v>5</v>
      </c>
      <c r="D48">
        <v>0.5</v>
      </c>
    </row>
    <row r="49">
      <c r="A49">
        <v>45</v>
      </c>
      <c r="B49" t="s">
        <v>9589</v>
      </c>
      <c r="C49">
        <v>7</v>
      </c>
      <c r="D49">
        <v>0.5</v>
      </c>
    </row>
    <row r="50">
      <c r="A50">
        <v>46</v>
      </c>
      <c r="B50" t="s">
        <v>9266</v>
      </c>
      <c r="C50">
        <v>5</v>
      </c>
      <c r="D50">
        <v>1</v>
      </c>
    </row>
    <row r="51">
      <c r="A51">
        <v>47</v>
      </c>
      <c r="B51" t="s">
        <v>9564</v>
      </c>
      <c r="C51">
        <v>5</v>
      </c>
      <c r="D51">
        <v>1</v>
      </c>
    </row>
    <row r="52">
      <c r="A52">
        <v>48</v>
      </c>
      <c r="B52" t="s">
        <v>9590</v>
      </c>
      <c r="C52">
        <v>5</v>
      </c>
      <c r="D52">
        <v>1</v>
      </c>
    </row>
    <row r="53">
      <c r="A53">
        <v>49</v>
      </c>
      <c r="B53" t="s">
        <v>9591</v>
      </c>
      <c r="C53">
        <v>5</v>
      </c>
      <c r="D53">
        <v>1</v>
      </c>
    </row>
    <row r="54">
      <c r="A54">
        <v>50</v>
      </c>
      <c r="B54" t="s">
        <v>9592</v>
      </c>
      <c r="C54">
        <v>5</v>
      </c>
      <c r="D54">
        <v>1</v>
      </c>
    </row>
    <row r="55">
      <c r="A55">
        <v>51</v>
      </c>
      <c r="B55" t="s">
        <v>9268</v>
      </c>
      <c r="C55">
        <v>5</v>
      </c>
      <c r="D55">
        <v>1</v>
      </c>
    </row>
    <row r="56">
      <c r="A56">
        <v>52</v>
      </c>
      <c r="B56" t="s">
        <v>9593</v>
      </c>
      <c r="C56">
        <v>7</v>
      </c>
      <c r="D56">
        <v>1</v>
      </c>
    </row>
    <row r="57">
      <c r="A57">
        <v>53</v>
      </c>
      <c r="B57" t="s">
        <v>9270</v>
      </c>
      <c r="C57">
        <v>7</v>
      </c>
      <c r="D57">
        <v>1</v>
      </c>
    </row>
    <row r="58">
      <c r="A58">
        <v>54</v>
      </c>
      <c r="B58" t="s">
        <v>9271</v>
      </c>
      <c r="C58">
        <v>7</v>
      </c>
      <c r="D58">
        <v>1</v>
      </c>
    </row>
    <row r="59">
      <c r="A59">
        <v>55</v>
      </c>
      <c r="B59" t="s">
        <v>9272</v>
      </c>
      <c r="C59">
        <v>7</v>
      </c>
      <c r="D59">
        <v>1</v>
      </c>
    </row>
    <row r="60">
      <c r="A60">
        <v>56</v>
      </c>
      <c r="B60" t="s">
        <v>9273</v>
      </c>
      <c r="C60">
        <v>7</v>
      </c>
      <c r="D60">
        <v>1</v>
      </c>
    </row>
    <row r="61">
      <c r="A61">
        <v>57</v>
      </c>
      <c r="B61" t="s">
        <v>9274</v>
      </c>
      <c r="C61">
        <v>7</v>
      </c>
      <c r="D61">
        <v>1</v>
      </c>
    </row>
    <row r="62">
      <c r="A62">
        <v>58</v>
      </c>
      <c r="B62" t="s">
        <v>9275</v>
      </c>
      <c r="C62">
        <v>7</v>
      </c>
      <c r="D62">
        <v>1</v>
      </c>
    </row>
    <row r="63">
      <c r="A63">
        <v>59</v>
      </c>
      <c r="B63" t="s">
        <v>9276</v>
      </c>
      <c r="C63">
        <v>7</v>
      </c>
      <c r="D63">
        <v>1</v>
      </c>
    </row>
    <row r="64">
      <c r="A64">
        <v>60</v>
      </c>
      <c r="B64" t="s">
        <v>9277</v>
      </c>
      <c r="C64">
        <v>2</v>
      </c>
      <c r="D64">
        <v>1</v>
      </c>
    </row>
    <row r="65">
      <c r="A65">
        <v>61</v>
      </c>
      <c r="B65" t="s">
        <v>9278</v>
      </c>
      <c r="C65">
        <v>7</v>
      </c>
      <c r="D65">
        <v>1</v>
      </c>
    </row>
    <row r="66">
      <c r="A66">
        <v>62</v>
      </c>
      <c r="B66" t="s">
        <v>9279</v>
      </c>
      <c r="C66">
        <v>7</v>
      </c>
      <c r="D66">
        <v>1</v>
      </c>
    </row>
    <row r="67">
      <c r="A67">
        <v>63</v>
      </c>
      <c r="B67" t="s">
        <v>9280</v>
      </c>
      <c r="C67">
        <v>7</v>
      </c>
      <c r="D67">
        <v>1</v>
      </c>
    </row>
    <row r="68">
      <c r="A68">
        <v>64</v>
      </c>
      <c r="B68" t="s">
        <v>9281</v>
      </c>
      <c r="C68">
        <v>7</v>
      </c>
      <c r="D68">
        <v>1</v>
      </c>
    </row>
    <row r="69">
      <c r="A69">
        <v>65</v>
      </c>
      <c r="B69" t="s">
        <v>9594</v>
      </c>
      <c r="C69">
        <v>7</v>
      </c>
      <c r="D69">
        <v>1</v>
      </c>
    </row>
    <row r="70">
      <c r="A70">
        <v>66</v>
      </c>
      <c r="B70" t="s">
        <v>9595</v>
      </c>
      <c r="C70">
        <v>7</v>
      </c>
      <c r="D70">
        <v>1</v>
      </c>
    </row>
    <row r="71">
      <c r="A71">
        <v>67</v>
      </c>
      <c r="B71" t="s">
        <v>9282</v>
      </c>
      <c r="C71">
        <v>7</v>
      </c>
      <c r="D71">
        <v>1</v>
      </c>
    </row>
    <row r="72">
      <c r="A72">
        <v>68</v>
      </c>
      <c r="B72" t="s">
        <v>9364</v>
      </c>
      <c r="C72">
        <v>7</v>
      </c>
      <c r="D72">
        <v>1</v>
      </c>
    </row>
    <row r="73">
      <c r="A73">
        <v>69</v>
      </c>
      <c r="B73" t="s">
        <v>9596</v>
      </c>
      <c r="C73">
        <v>7</v>
      </c>
      <c r="D73">
        <v>1</v>
      </c>
    </row>
    <row r="74">
      <c r="A74">
        <v>70</v>
      </c>
      <c r="B74" t="s">
        <v>9597</v>
      </c>
      <c r="C74">
        <v>7</v>
      </c>
      <c r="D74">
        <v>1</v>
      </c>
    </row>
    <row r="75">
      <c r="A75">
        <v>71</v>
      </c>
      <c r="B75" t="s">
        <v>9285</v>
      </c>
      <c r="C75">
        <v>2</v>
      </c>
      <c r="D75">
        <v>1</v>
      </c>
    </row>
    <row r="76">
      <c r="A76">
        <v>72</v>
      </c>
      <c r="B76" t="s">
        <v>9286</v>
      </c>
      <c r="C76">
        <v>2</v>
      </c>
      <c r="D76">
        <v>1</v>
      </c>
    </row>
    <row r="77">
      <c r="A77">
        <v>73</v>
      </c>
      <c r="B77" t="s">
        <v>9287</v>
      </c>
      <c r="C77">
        <v>2</v>
      </c>
      <c r="D77">
        <v>1</v>
      </c>
    </row>
    <row r="78">
      <c r="A78">
        <v>74</v>
      </c>
      <c r="B78" t="s">
        <v>9289</v>
      </c>
      <c r="C78">
        <v>2</v>
      </c>
      <c r="D78">
        <v>1</v>
      </c>
    </row>
    <row r="79">
      <c r="A79">
        <v>75</v>
      </c>
      <c r="B79" t="s">
        <v>9598</v>
      </c>
      <c r="C79">
        <v>2</v>
      </c>
      <c r="D79">
        <v>1</v>
      </c>
    </row>
    <row r="80">
      <c r="A80">
        <v>76</v>
      </c>
      <c r="B80" t="s">
        <v>9288</v>
      </c>
      <c r="C80">
        <v>2</v>
      </c>
      <c r="D80">
        <v>1</v>
      </c>
    </row>
    <row r="81">
      <c r="A81">
        <v>77</v>
      </c>
      <c r="B81" t="s">
        <v>9291</v>
      </c>
      <c r="C81">
        <v>2</v>
      </c>
      <c r="D81">
        <v>1</v>
      </c>
    </row>
    <row r="82">
      <c r="A82">
        <v>78</v>
      </c>
      <c r="B82" t="s">
        <v>9565</v>
      </c>
      <c r="C82">
        <v>2</v>
      </c>
      <c r="D82">
        <v>1</v>
      </c>
    </row>
    <row r="83">
      <c r="A83">
        <v>79</v>
      </c>
      <c r="B83" t="s">
        <v>9566</v>
      </c>
      <c r="C83">
        <v>2</v>
      </c>
      <c r="D83">
        <v>1</v>
      </c>
    </row>
    <row r="84">
      <c r="A84">
        <v>80</v>
      </c>
      <c r="B84" t="s">
        <v>9293</v>
      </c>
      <c r="C84">
        <v>2</v>
      </c>
      <c r="D84">
        <v>1</v>
      </c>
    </row>
    <row r="85">
      <c r="A85">
        <v>81</v>
      </c>
      <c r="B85" t="s">
        <v>9294</v>
      </c>
      <c r="C85">
        <v>2</v>
      </c>
      <c r="D85">
        <v>1</v>
      </c>
    </row>
    <row r="86">
      <c r="A86">
        <v>82</v>
      </c>
      <c r="B86" t="s">
        <v>9295</v>
      </c>
      <c r="C86">
        <v>2</v>
      </c>
      <c r="D86">
        <v>1</v>
      </c>
    </row>
    <row r="87">
      <c r="A87">
        <v>83</v>
      </c>
      <c r="B87" t="s">
        <v>9567</v>
      </c>
      <c r="C87">
        <v>2</v>
      </c>
      <c r="D87">
        <v>1</v>
      </c>
    </row>
    <row r="88">
      <c r="A88">
        <v>84</v>
      </c>
      <c r="B88" t="s">
        <v>9568</v>
      </c>
      <c r="C88">
        <v>2</v>
      </c>
      <c r="D88">
        <v>1</v>
      </c>
    </row>
    <row r="89">
      <c r="A89">
        <v>85</v>
      </c>
      <c r="B89" t="s">
        <v>9599</v>
      </c>
      <c r="C89">
        <v>2</v>
      </c>
      <c r="D89">
        <v>1</v>
      </c>
    </row>
    <row r="90">
      <c r="A90">
        <v>86</v>
      </c>
      <c r="B90" t="s">
        <v>9569</v>
      </c>
      <c r="C90">
        <v>2</v>
      </c>
      <c r="D90">
        <v>1</v>
      </c>
    </row>
    <row r="91">
      <c r="A91">
        <v>87</v>
      </c>
      <c r="B91" t="s">
        <v>9600</v>
      </c>
      <c r="C91">
        <v>2</v>
      </c>
      <c r="D91">
        <v>1</v>
      </c>
    </row>
    <row r="92">
      <c r="A92">
        <v>88</v>
      </c>
      <c r="B92" t="s">
        <v>9601</v>
      </c>
      <c r="C92">
        <v>2</v>
      </c>
      <c r="D92">
        <v>1</v>
      </c>
    </row>
    <row r="93">
      <c r="A93">
        <v>89</v>
      </c>
      <c r="B93" t="s">
        <v>9298</v>
      </c>
      <c r="C93">
        <v>2</v>
      </c>
      <c r="D93">
        <v>1</v>
      </c>
    </row>
    <row r="94">
      <c r="A94">
        <v>90</v>
      </c>
      <c r="B94" t="s">
        <v>9299</v>
      </c>
      <c r="C94">
        <v>2</v>
      </c>
      <c r="D94">
        <v>1</v>
      </c>
    </row>
    <row r="95">
      <c r="A95">
        <v>91</v>
      </c>
      <c r="B95" t="s">
        <v>9300</v>
      </c>
      <c r="C95">
        <v>2</v>
      </c>
      <c r="D95">
        <v>1</v>
      </c>
    </row>
    <row r="96">
      <c r="A96">
        <v>92</v>
      </c>
      <c r="B96" t="s">
        <v>9301</v>
      </c>
      <c r="C96">
        <v>2</v>
      </c>
      <c r="D96">
        <v>1</v>
      </c>
    </row>
    <row r="97">
      <c r="A97">
        <v>93</v>
      </c>
      <c r="B97" t="s">
        <v>9570</v>
      </c>
      <c r="C97">
        <v>2</v>
      </c>
      <c r="D97">
        <v>1</v>
      </c>
    </row>
    <row r="98">
      <c r="A98">
        <v>94</v>
      </c>
      <c r="B98" t="s">
        <v>9571</v>
      </c>
      <c r="C98">
        <v>2</v>
      </c>
      <c r="D98">
        <v>1</v>
      </c>
    </row>
    <row r="99">
      <c r="A99">
        <v>95</v>
      </c>
      <c r="B99" t="s">
        <v>9303</v>
      </c>
      <c r="C99">
        <v>2</v>
      </c>
      <c r="D99">
        <v>1</v>
      </c>
    </row>
    <row r="100">
      <c r="A100">
        <v>96</v>
      </c>
      <c r="B100" t="s">
        <v>9304</v>
      </c>
      <c r="C100">
        <v>2</v>
      </c>
      <c r="D100">
        <v>1</v>
      </c>
    </row>
    <row r="101">
      <c r="A101">
        <v>97</v>
      </c>
      <c r="B101" t="s">
        <v>9305</v>
      </c>
      <c r="C101">
        <v>2</v>
      </c>
      <c r="D101">
        <v>1</v>
      </c>
    </row>
    <row r="102">
      <c r="A102">
        <v>98</v>
      </c>
      <c r="B102" t="s">
        <v>9306</v>
      </c>
      <c r="C102">
        <v>2</v>
      </c>
      <c r="D102">
        <v>1</v>
      </c>
    </row>
    <row r="103">
      <c r="A103">
        <v>99</v>
      </c>
      <c r="B103" t="s">
        <v>9307</v>
      </c>
      <c r="C103">
        <v>2</v>
      </c>
      <c r="D103">
        <v>1</v>
      </c>
    </row>
    <row r="104">
      <c r="A104">
        <v>100</v>
      </c>
      <c r="B104" t="s">
        <v>9308</v>
      </c>
      <c r="C104">
        <v>2</v>
      </c>
      <c r="D104">
        <v>1</v>
      </c>
    </row>
    <row r="105">
      <c r="A105">
        <v>101</v>
      </c>
      <c r="B105" t="s">
        <v>9309</v>
      </c>
      <c r="C105">
        <v>2</v>
      </c>
      <c r="D105">
        <v>1</v>
      </c>
    </row>
    <row r="106">
      <c r="A106">
        <v>102</v>
      </c>
      <c r="B106" t="s">
        <v>9310</v>
      </c>
      <c r="C106">
        <v>2</v>
      </c>
      <c r="D106">
        <v>1</v>
      </c>
    </row>
    <row r="107">
      <c r="A107">
        <v>103</v>
      </c>
      <c r="B107" t="s">
        <v>9602</v>
      </c>
      <c r="C107">
        <v>2</v>
      </c>
      <c r="D107">
        <v>1</v>
      </c>
    </row>
    <row r="108">
      <c r="A108">
        <v>104</v>
      </c>
      <c r="B108" t="s">
        <v>9603</v>
      </c>
      <c r="C108">
        <v>2</v>
      </c>
      <c r="D108">
        <v>1</v>
      </c>
    </row>
    <row r="109">
      <c r="A109">
        <v>105</v>
      </c>
      <c r="B109" t="s">
        <v>9313</v>
      </c>
      <c r="C109">
        <v>2</v>
      </c>
      <c r="D109">
        <v>1</v>
      </c>
    </row>
    <row r="110">
      <c r="A110">
        <v>106</v>
      </c>
      <c r="B110" t="s">
        <v>9604</v>
      </c>
      <c r="C110">
        <v>2</v>
      </c>
      <c r="D110">
        <v>1</v>
      </c>
    </row>
    <row r="111">
      <c r="A111">
        <v>107</v>
      </c>
      <c r="B111" t="s">
        <v>9605</v>
      </c>
      <c r="C111">
        <v>2</v>
      </c>
      <c r="D111">
        <v>1</v>
      </c>
    </row>
    <row r="112">
      <c r="A112">
        <v>108</v>
      </c>
      <c r="B112" t="s">
        <v>9316</v>
      </c>
      <c r="C112">
        <v>7</v>
      </c>
      <c r="D112">
        <v>1</v>
      </c>
    </row>
    <row r="113">
      <c r="A113">
        <v>109</v>
      </c>
      <c r="B113" t="s">
        <v>9317</v>
      </c>
      <c r="C113">
        <v>2</v>
      </c>
      <c r="D113">
        <v>0.5</v>
      </c>
    </row>
    <row r="114">
      <c r="A114">
        <v>109</v>
      </c>
      <c r="B114" t="s">
        <v>9317</v>
      </c>
      <c r="C114">
        <v>7</v>
      </c>
      <c r="D114">
        <v>0.5</v>
      </c>
    </row>
    <row r="115">
      <c r="A115">
        <v>110</v>
      </c>
      <c r="B115" t="s">
        <v>9318</v>
      </c>
      <c r="C115">
        <v>2</v>
      </c>
      <c r="D115">
        <v>0.5</v>
      </c>
    </row>
    <row r="116">
      <c r="A116">
        <v>110</v>
      </c>
      <c r="B116" t="s">
        <v>9318</v>
      </c>
      <c r="C116">
        <v>7</v>
      </c>
      <c r="D116">
        <v>0.5</v>
      </c>
    </row>
    <row r="117">
      <c r="A117">
        <v>111</v>
      </c>
      <c r="B117" t="s">
        <v>9606</v>
      </c>
      <c r="C117">
        <v>2</v>
      </c>
      <c r="D117">
        <v>0.5</v>
      </c>
    </row>
    <row r="118">
      <c r="A118">
        <v>111</v>
      </c>
      <c r="B118" t="s">
        <v>9606</v>
      </c>
      <c r="C118">
        <v>7</v>
      </c>
      <c r="D118">
        <v>0.5</v>
      </c>
    </row>
    <row r="119">
      <c r="A119">
        <v>112</v>
      </c>
      <c r="B119" t="s">
        <v>9320</v>
      </c>
      <c r="C119">
        <v>2</v>
      </c>
      <c r="D119">
        <v>0.5</v>
      </c>
    </row>
    <row r="120">
      <c r="A120">
        <v>112</v>
      </c>
      <c r="B120" t="s">
        <v>9320</v>
      </c>
      <c r="C120">
        <v>7</v>
      </c>
      <c r="D120">
        <v>0.5</v>
      </c>
    </row>
    <row r="121">
      <c r="A121">
        <v>113</v>
      </c>
      <c r="B121" t="s">
        <v>9321</v>
      </c>
      <c r="C121">
        <v>2</v>
      </c>
      <c r="D121">
        <v>0.5</v>
      </c>
    </row>
    <row r="122">
      <c r="A122">
        <v>113</v>
      </c>
      <c r="B122" t="s">
        <v>9321</v>
      </c>
      <c r="C122">
        <v>7</v>
      </c>
      <c r="D122">
        <v>0.5</v>
      </c>
    </row>
    <row r="123">
      <c r="A123">
        <v>114</v>
      </c>
      <c r="B123" t="s">
        <v>9322</v>
      </c>
      <c r="C123">
        <v>7</v>
      </c>
      <c r="D123">
        <v>1</v>
      </c>
    </row>
    <row r="124">
      <c r="A124">
        <v>115</v>
      </c>
      <c r="B124" t="s">
        <v>9607</v>
      </c>
      <c r="C124">
        <v>7</v>
      </c>
      <c r="D124">
        <v>1</v>
      </c>
    </row>
    <row r="125">
      <c r="A125">
        <v>116</v>
      </c>
      <c r="B125" t="s">
        <v>9608</v>
      </c>
      <c r="C125">
        <v>7</v>
      </c>
      <c r="D125">
        <v>1</v>
      </c>
    </row>
    <row r="126">
      <c r="A126">
        <v>117</v>
      </c>
      <c r="B126" t="s">
        <v>9324</v>
      </c>
      <c r="C126">
        <v>7</v>
      </c>
      <c r="D126">
        <v>1</v>
      </c>
    </row>
    <row r="127">
      <c r="A127">
        <v>118</v>
      </c>
      <c r="B127" t="s">
        <v>9325</v>
      </c>
      <c r="C127">
        <v>7</v>
      </c>
      <c r="D127">
        <v>1</v>
      </c>
    </row>
    <row r="128">
      <c r="A128">
        <v>119</v>
      </c>
      <c r="B128" t="s">
        <v>9609</v>
      </c>
      <c r="C128">
        <v>7</v>
      </c>
      <c r="D128">
        <v>1</v>
      </c>
    </row>
    <row r="129">
      <c r="A129">
        <v>120</v>
      </c>
      <c r="B129" t="s">
        <v>9326</v>
      </c>
      <c r="C129">
        <v>2</v>
      </c>
      <c r="D129">
        <v>1</v>
      </c>
    </row>
    <row r="130">
      <c r="A130">
        <v>121</v>
      </c>
      <c r="B130" t="s">
        <v>9327</v>
      </c>
      <c r="C130">
        <v>2</v>
      </c>
      <c r="D130">
        <v>1</v>
      </c>
    </row>
    <row r="131">
      <c r="A131">
        <v>122</v>
      </c>
      <c r="B131" t="s">
        <v>9328</v>
      </c>
      <c r="C131">
        <v>2</v>
      </c>
      <c r="D131">
        <v>1</v>
      </c>
    </row>
    <row r="132">
      <c r="A132">
        <v>123</v>
      </c>
      <c r="B132" t="s">
        <v>9329</v>
      </c>
      <c r="C132">
        <v>2</v>
      </c>
      <c r="D132">
        <v>1</v>
      </c>
    </row>
    <row r="133">
      <c r="A133">
        <v>124</v>
      </c>
      <c r="B133" t="s">
        <v>9330</v>
      </c>
      <c r="C133">
        <v>2</v>
      </c>
      <c r="D133">
        <v>1</v>
      </c>
    </row>
    <row r="134">
      <c r="A134">
        <v>125</v>
      </c>
      <c r="B134" t="s">
        <v>9331</v>
      </c>
      <c r="C134">
        <v>2</v>
      </c>
      <c r="D134">
        <v>1</v>
      </c>
    </row>
    <row r="135">
      <c r="A135">
        <v>126</v>
      </c>
      <c r="B135" t="s">
        <v>9332</v>
      </c>
      <c r="C135">
        <v>2</v>
      </c>
      <c r="D135">
        <v>1</v>
      </c>
    </row>
    <row r="136">
      <c r="A136">
        <v>127</v>
      </c>
      <c r="B136" t="s">
        <v>9610</v>
      </c>
      <c r="C136">
        <v>2</v>
      </c>
      <c r="D136">
        <v>1</v>
      </c>
    </row>
    <row r="137">
      <c r="A137">
        <v>128</v>
      </c>
      <c r="B137" t="s">
        <v>9334</v>
      </c>
      <c r="C137">
        <v>2</v>
      </c>
      <c r="D137">
        <v>1</v>
      </c>
    </row>
    <row r="138">
      <c r="A138">
        <v>129</v>
      </c>
      <c r="B138" t="s">
        <v>9611</v>
      </c>
      <c r="C138">
        <v>2</v>
      </c>
      <c r="D138">
        <v>1</v>
      </c>
    </row>
    <row r="139">
      <c r="A139">
        <v>130</v>
      </c>
      <c r="B139" t="s">
        <v>9336</v>
      </c>
      <c r="C139">
        <v>7</v>
      </c>
      <c r="D139">
        <v>1</v>
      </c>
    </row>
    <row r="140">
      <c r="A140">
        <v>131</v>
      </c>
      <c r="B140" t="s">
        <v>9337</v>
      </c>
      <c r="C140">
        <v>7</v>
      </c>
      <c r="D140">
        <v>1</v>
      </c>
    </row>
    <row r="141">
      <c r="A141">
        <v>132</v>
      </c>
      <c r="B141" t="s">
        <v>9338</v>
      </c>
      <c r="C141">
        <v>7</v>
      </c>
      <c r="D141">
        <v>1</v>
      </c>
    </row>
    <row r="142">
      <c r="A142">
        <v>133</v>
      </c>
      <c r="B142" t="s">
        <v>9612</v>
      </c>
      <c r="C142">
        <v>2</v>
      </c>
      <c r="D142">
        <v>1</v>
      </c>
    </row>
    <row r="143">
      <c r="A143">
        <v>134</v>
      </c>
      <c r="B143" t="s">
        <v>9613</v>
      </c>
      <c r="C143">
        <v>7</v>
      </c>
      <c r="D143">
        <v>1</v>
      </c>
    </row>
    <row r="144">
      <c r="A144">
        <v>135</v>
      </c>
      <c r="B144" t="s">
        <v>9614</v>
      </c>
      <c r="C144">
        <v>7</v>
      </c>
      <c r="D144">
        <v>1</v>
      </c>
    </row>
    <row r="145">
      <c r="A145">
        <v>136</v>
      </c>
      <c r="B145" t="s">
        <v>9340</v>
      </c>
      <c r="C145">
        <v>7</v>
      </c>
      <c r="D145">
        <v>1</v>
      </c>
    </row>
    <row r="146">
      <c r="A146">
        <v>137</v>
      </c>
      <c r="B146" t="s">
        <v>9341</v>
      </c>
      <c r="C146">
        <v>7</v>
      </c>
      <c r="D146">
        <v>1</v>
      </c>
    </row>
    <row r="147">
      <c r="A147">
        <v>138</v>
      </c>
      <c r="B147" t="s">
        <v>9615</v>
      </c>
      <c r="C147">
        <v>7</v>
      </c>
      <c r="D147">
        <v>1</v>
      </c>
    </row>
    <row r="148">
      <c r="A148">
        <v>139</v>
      </c>
      <c r="B148" t="s">
        <v>9343</v>
      </c>
      <c r="C148">
        <v>7</v>
      </c>
      <c r="D148">
        <v>1</v>
      </c>
    </row>
    <row r="149">
      <c r="A149">
        <v>140</v>
      </c>
      <c r="B149" t="s">
        <v>9616</v>
      </c>
      <c r="C149">
        <v>2</v>
      </c>
      <c r="D149">
        <v>0.5</v>
      </c>
    </row>
    <row r="150">
      <c r="A150">
        <v>140</v>
      </c>
      <c r="B150" t="s">
        <v>9616</v>
      </c>
      <c r="C150">
        <v>7</v>
      </c>
      <c r="D150">
        <v>0.5</v>
      </c>
    </row>
    <row r="151">
      <c r="A151">
        <v>141</v>
      </c>
      <c r="B151" t="s">
        <v>9617</v>
      </c>
      <c r="C151">
        <v>2</v>
      </c>
      <c r="D151">
        <v>1</v>
      </c>
    </row>
    <row r="152">
      <c r="A152">
        <v>142</v>
      </c>
      <c r="B152" t="s">
        <v>9618</v>
      </c>
      <c r="C152">
        <v>2</v>
      </c>
      <c r="D152">
        <v>1</v>
      </c>
    </row>
    <row r="153">
      <c r="A153">
        <v>143</v>
      </c>
      <c r="B153" t="s">
        <v>9619</v>
      </c>
      <c r="C153">
        <v>2</v>
      </c>
      <c r="D153">
        <v>0.5</v>
      </c>
    </row>
    <row r="154">
      <c r="A154">
        <v>143</v>
      </c>
      <c r="B154" t="s">
        <v>9619</v>
      </c>
      <c r="C154">
        <v>7</v>
      </c>
      <c r="D154">
        <v>0.5</v>
      </c>
    </row>
    <row r="155">
      <c r="A155">
        <v>144</v>
      </c>
      <c r="B155" t="s">
        <v>9346</v>
      </c>
      <c r="C155">
        <v>7</v>
      </c>
      <c r="D155">
        <v>1</v>
      </c>
    </row>
    <row r="156">
      <c r="A156">
        <v>145</v>
      </c>
      <c r="B156" t="s">
        <v>9347</v>
      </c>
      <c r="C156">
        <v>7</v>
      </c>
      <c r="D156">
        <v>1</v>
      </c>
    </row>
    <row r="157">
      <c r="A157">
        <v>146</v>
      </c>
      <c r="B157" t="s">
        <v>9348</v>
      </c>
      <c r="C157">
        <v>7</v>
      </c>
      <c r="D157">
        <v>1</v>
      </c>
    </row>
    <row r="158">
      <c r="A158">
        <v>147</v>
      </c>
      <c r="B158" t="s">
        <v>9349</v>
      </c>
      <c r="C158">
        <v>7</v>
      </c>
      <c r="D158">
        <v>1</v>
      </c>
    </row>
    <row r="159">
      <c r="A159">
        <v>148</v>
      </c>
      <c r="B159" t="s">
        <v>9620</v>
      </c>
      <c r="C159">
        <v>7</v>
      </c>
      <c r="D159">
        <v>1</v>
      </c>
    </row>
    <row r="160">
      <c r="A160">
        <v>149</v>
      </c>
      <c r="B160" t="s">
        <v>9621</v>
      </c>
      <c r="C160">
        <v>7</v>
      </c>
      <c r="D160">
        <v>1</v>
      </c>
    </row>
    <row r="161">
      <c r="A161">
        <v>150</v>
      </c>
      <c r="B161" t="s">
        <v>9572</v>
      </c>
      <c r="C161">
        <v>7</v>
      </c>
      <c r="D161">
        <v>1</v>
      </c>
    </row>
    <row r="162">
      <c r="A162">
        <v>151</v>
      </c>
      <c r="B162" t="s">
        <v>9573</v>
      </c>
      <c r="C162">
        <v>7</v>
      </c>
      <c r="D162">
        <v>1</v>
      </c>
    </row>
    <row r="163">
      <c r="A163">
        <v>152</v>
      </c>
      <c r="B163" t="s">
        <v>9622</v>
      </c>
      <c r="C163">
        <v>7</v>
      </c>
      <c r="D163">
        <v>1</v>
      </c>
    </row>
    <row r="164">
      <c r="A164">
        <v>153</v>
      </c>
      <c r="B164" t="s">
        <v>9352</v>
      </c>
      <c r="C164">
        <v>7</v>
      </c>
      <c r="D164">
        <v>1</v>
      </c>
    </row>
    <row r="165">
      <c r="A165">
        <v>154</v>
      </c>
      <c r="B165" t="s">
        <v>9623</v>
      </c>
      <c r="C165">
        <v>7</v>
      </c>
      <c r="D165">
        <v>1</v>
      </c>
    </row>
    <row r="166">
      <c r="A166">
        <v>155</v>
      </c>
      <c r="B166" t="s">
        <v>9624</v>
      </c>
      <c r="C166">
        <v>7</v>
      </c>
      <c r="D166">
        <v>1</v>
      </c>
    </row>
    <row r="167">
      <c r="A167">
        <v>156</v>
      </c>
      <c r="B167" t="s">
        <v>9625</v>
      </c>
      <c r="C167">
        <v>7</v>
      </c>
      <c r="D167">
        <v>1</v>
      </c>
    </row>
    <row r="168">
      <c r="A168">
        <v>157</v>
      </c>
      <c r="B168" t="s">
        <v>9626</v>
      </c>
      <c r="C168">
        <v>7</v>
      </c>
      <c r="D168">
        <v>1</v>
      </c>
    </row>
    <row r="169">
      <c r="A169">
        <v>158</v>
      </c>
      <c r="B169" t="s">
        <v>9356</v>
      </c>
      <c r="C169">
        <v>7</v>
      </c>
      <c r="D169">
        <v>1</v>
      </c>
    </row>
    <row r="170">
      <c r="A170">
        <v>159</v>
      </c>
      <c r="B170" t="s">
        <v>9357</v>
      </c>
      <c r="C170">
        <v>7</v>
      </c>
      <c r="D170">
        <v>1</v>
      </c>
    </row>
    <row r="171">
      <c r="A171">
        <v>160</v>
      </c>
      <c r="B171" t="s">
        <v>9358</v>
      </c>
      <c r="C171">
        <v>7</v>
      </c>
      <c r="D171">
        <v>1</v>
      </c>
    </row>
    <row r="172">
      <c r="A172">
        <v>161</v>
      </c>
      <c r="B172" t="s">
        <v>9359</v>
      </c>
      <c r="C172">
        <v>7</v>
      </c>
      <c r="D172">
        <v>1</v>
      </c>
    </row>
    <row r="173">
      <c r="A173">
        <v>162</v>
      </c>
      <c r="B173" t="s">
        <v>9360</v>
      </c>
      <c r="C173">
        <v>7</v>
      </c>
      <c r="D173">
        <v>1</v>
      </c>
    </row>
    <row r="174">
      <c r="A174">
        <v>163</v>
      </c>
      <c r="B174" t="s">
        <v>9361</v>
      </c>
      <c r="C174">
        <v>7</v>
      </c>
      <c r="D174">
        <v>1</v>
      </c>
    </row>
    <row r="175">
      <c r="A175">
        <v>164</v>
      </c>
      <c r="B175" t="s">
        <v>9627</v>
      </c>
      <c r="C175">
        <v>7</v>
      </c>
      <c r="D175">
        <v>1</v>
      </c>
    </row>
    <row r="176">
      <c r="A176">
        <v>165</v>
      </c>
      <c r="B176" t="s">
        <v>9363</v>
      </c>
      <c r="C176">
        <v>7</v>
      </c>
      <c r="D176">
        <v>1</v>
      </c>
    </row>
    <row r="177">
      <c r="A177">
        <v>169</v>
      </c>
      <c r="B177" t="s">
        <v>9628</v>
      </c>
      <c r="C177">
        <v>7</v>
      </c>
      <c r="D177">
        <v>1</v>
      </c>
    </row>
    <row r="178">
      <c r="A178">
        <v>170</v>
      </c>
      <c r="B178" t="s">
        <v>9629</v>
      </c>
      <c r="C178">
        <v>3</v>
      </c>
      <c r="D178">
        <v>1</v>
      </c>
    </row>
    <row r="179">
      <c r="A179">
        <v>171</v>
      </c>
      <c r="B179" t="s">
        <v>9630</v>
      </c>
      <c r="C179">
        <v>3</v>
      </c>
      <c r="D179">
        <v>1</v>
      </c>
    </row>
    <row r="180">
      <c r="A180">
        <v>172</v>
      </c>
      <c r="B180" t="s">
        <v>9631</v>
      </c>
      <c r="C180">
        <v>3</v>
      </c>
      <c r="D180">
        <v>1</v>
      </c>
    </row>
    <row r="181">
      <c r="A181">
        <v>173</v>
      </c>
      <c r="B181" t="s">
        <v>9574</v>
      </c>
      <c r="C181">
        <v>3</v>
      </c>
      <c r="D181">
        <v>1</v>
      </c>
    </row>
    <row r="182">
      <c r="A182">
        <v>174</v>
      </c>
      <c r="B182" t="s">
        <v>9632</v>
      </c>
      <c r="C182">
        <v>7</v>
      </c>
      <c r="D182">
        <v>1</v>
      </c>
    </row>
    <row r="183">
      <c r="A183">
        <v>175</v>
      </c>
      <c r="B183" t="s">
        <v>9633</v>
      </c>
      <c r="C183">
        <v>7</v>
      </c>
      <c r="D183">
        <v>1</v>
      </c>
    </row>
    <row r="184">
      <c r="A184">
        <v>176</v>
      </c>
      <c r="B184" t="s">
        <v>9575</v>
      </c>
      <c r="C184">
        <v>2</v>
      </c>
      <c r="D184">
        <v>1</v>
      </c>
    </row>
    <row r="185">
      <c r="A185">
        <v>177</v>
      </c>
      <c r="B185" t="s">
        <v>9634</v>
      </c>
      <c r="C185">
        <v>2</v>
      </c>
      <c r="D185">
        <v>1</v>
      </c>
    </row>
    <row r="186">
      <c r="A186">
        <v>178</v>
      </c>
      <c r="B186" t="s">
        <v>9635</v>
      </c>
      <c r="C186">
        <v>7</v>
      </c>
      <c r="D186">
        <v>1</v>
      </c>
    </row>
    <row r="187">
      <c r="A187">
        <v>179</v>
      </c>
      <c r="B187" t="s">
        <v>9636</v>
      </c>
      <c r="C187">
        <v>5</v>
      </c>
      <c r="D187">
        <v>0.5</v>
      </c>
    </row>
    <row r="188">
      <c r="A188">
        <v>179</v>
      </c>
      <c r="B188" t="s">
        <v>9636</v>
      </c>
      <c r="C188">
        <v>7</v>
      </c>
      <c r="D188">
        <v>0.5</v>
      </c>
    </row>
    <row r="189">
      <c r="A189">
        <v>180</v>
      </c>
      <c r="B189" t="s">
        <v>9637</v>
      </c>
      <c r="C189">
        <v>7</v>
      </c>
      <c r="D189">
        <v>1</v>
      </c>
    </row>
    <row r="190">
      <c r="A190">
        <v>191</v>
      </c>
      <c r="B190" t="s">
        <v>9638</v>
      </c>
      <c r="C190">
        <v>26</v>
      </c>
      <c r="D190">
        <v>1</v>
      </c>
    </row>
    <row r="191">
      <c r="A191">
        <v>192</v>
      </c>
      <c r="B191" t="s">
        <v>9639</v>
      </c>
      <c r="C191">
        <v>26</v>
      </c>
      <c r="D191">
        <v>1</v>
      </c>
    </row>
    <row r="192">
      <c r="A192">
        <v>193</v>
      </c>
      <c r="B192" t="s">
        <v>9640</v>
      </c>
      <c r="C192">
        <v>26</v>
      </c>
      <c r="D192">
        <v>1</v>
      </c>
    </row>
    <row r="193">
      <c r="A193">
        <v>194</v>
      </c>
      <c r="B193" t="s">
        <v>9641</v>
      </c>
      <c r="C193">
        <v>26</v>
      </c>
      <c r="D193">
        <v>1</v>
      </c>
    </row>
    <row r="194">
      <c r="A194">
        <v>195</v>
      </c>
      <c r="B194" t="s">
        <v>9642</v>
      </c>
      <c r="C194">
        <v>26</v>
      </c>
      <c r="D194">
        <v>1</v>
      </c>
    </row>
    <row r="195">
      <c r="A195">
        <v>196</v>
      </c>
      <c r="B195" t="s">
        <v>9643</v>
      </c>
      <c r="C195">
        <v>26</v>
      </c>
      <c r="D195">
        <v>1</v>
      </c>
    </row>
    <row r="196">
      <c r="A196">
        <v>197</v>
      </c>
      <c r="B196" t="s">
        <v>9644</v>
      </c>
      <c r="C196">
        <v>26</v>
      </c>
      <c r="D196">
        <v>1</v>
      </c>
    </row>
    <row r="197">
      <c r="A197">
        <v>201</v>
      </c>
      <c r="B197" t="s">
        <v>9368</v>
      </c>
      <c r="C197">
        <v>14</v>
      </c>
      <c r="D197">
        <v>0.5</v>
      </c>
    </row>
    <row r="198">
      <c r="A198">
        <v>201</v>
      </c>
      <c r="B198" t="s">
        <v>9368</v>
      </c>
      <c r="C198">
        <v>21</v>
      </c>
      <c r="D198">
        <v>0.5</v>
      </c>
    </row>
    <row r="199">
      <c r="A199">
        <v>202</v>
      </c>
      <c r="B199" t="s">
        <v>9369</v>
      </c>
      <c r="C199">
        <v>6</v>
      </c>
      <c r="D199">
        <v>1</v>
      </c>
    </row>
    <row r="200">
      <c r="A200">
        <v>203</v>
      </c>
      <c r="B200" t="s">
        <v>9370</v>
      </c>
      <c r="C200">
        <v>6</v>
      </c>
      <c r="D200">
        <v>1</v>
      </c>
    </row>
    <row r="201">
      <c r="A201">
        <v>204</v>
      </c>
      <c r="B201" t="s">
        <v>9371</v>
      </c>
      <c r="C201">
        <v>4</v>
      </c>
      <c r="D201">
        <v>1</v>
      </c>
    </row>
    <row r="202">
      <c r="A202">
        <v>205</v>
      </c>
      <c r="B202" t="s">
        <v>9372</v>
      </c>
      <c r="C202">
        <v>4</v>
      </c>
      <c r="D202">
        <v>1</v>
      </c>
    </row>
    <row r="203">
      <c r="A203">
        <v>206</v>
      </c>
      <c r="B203" t="s">
        <v>9373</v>
      </c>
      <c r="C203">
        <v>14</v>
      </c>
      <c r="D203">
        <v>0.5</v>
      </c>
    </row>
    <row r="204">
      <c r="A204">
        <v>206</v>
      </c>
      <c r="B204" t="s">
        <v>9373</v>
      </c>
      <c r="C204">
        <v>21</v>
      </c>
      <c r="D204">
        <v>0.5</v>
      </c>
    </row>
    <row r="205">
      <c r="A205">
        <v>207</v>
      </c>
      <c r="B205" t="s">
        <v>9374</v>
      </c>
      <c r="C205">
        <v>11</v>
      </c>
      <c r="D205">
        <v>0.5</v>
      </c>
    </row>
    <row r="206">
      <c r="A206">
        <v>207</v>
      </c>
      <c r="B206" t="s">
        <v>9374</v>
      </c>
      <c r="C206">
        <v>21</v>
      </c>
      <c r="D206">
        <v>0.5</v>
      </c>
    </row>
    <row r="207">
      <c r="A207">
        <v>208</v>
      </c>
      <c r="B207" t="s">
        <v>9375</v>
      </c>
      <c r="C207">
        <v>13</v>
      </c>
      <c r="D207">
        <v>1</v>
      </c>
    </row>
    <row r="208">
      <c r="A208">
        <v>209</v>
      </c>
      <c r="B208" t="s">
        <v>9376</v>
      </c>
      <c r="C208">
        <v>13</v>
      </c>
      <c r="D208">
        <v>1</v>
      </c>
    </row>
    <row r="209">
      <c r="A209">
        <v>210</v>
      </c>
      <c r="B209" t="s">
        <v>9377</v>
      </c>
      <c r="C209">
        <v>27</v>
      </c>
      <c r="D209">
        <v>1</v>
      </c>
    </row>
    <row r="210">
      <c r="A210">
        <v>211</v>
      </c>
      <c r="B210" t="s">
        <v>9378</v>
      </c>
      <c r="C210">
        <v>27</v>
      </c>
      <c r="D210">
        <v>1</v>
      </c>
    </row>
    <row r="211">
      <c r="A211">
        <v>212</v>
      </c>
      <c r="B211" t="s">
        <v>9379</v>
      </c>
      <c r="C211">
        <v>27</v>
      </c>
      <c r="D211">
        <v>1</v>
      </c>
    </row>
    <row r="212">
      <c r="A212">
        <v>213</v>
      </c>
      <c r="B212" t="s">
        <v>9380</v>
      </c>
      <c r="C212">
        <v>27</v>
      </c>
      <c r="D212">
        <v>1</v>
      </c>
    </row>
    <row r="213">
      <c r="A213">
        <v>214</v>
      </c>
      <c r="B213" t="s">
        <v>9381</v>
      </c>
      <c r="C213">
        <v>27</v>
      </c>
      <c r="D213">
        <v>1</v>
      </c>
    </row>
    <row r="214">
      <c r="A214">
        <v>215</v>
      </c>
      <c r="B214" t="s">
        <v>9382</v>
      </c>
      <c r="C214">
        <v>27</v>
      </c>
      <c r="D214">
        <v>1</v>
      </c>
    </row>
    <row r="215">
      <c r="A215">
        <v>216</v>
      </c>
      <c r="B215" t="s">
        <v>9383</v>
      </c>
      <c r="C215">
        <v>12</v>
      </c>
      <c r="D215">
        <v>1</v>
      </c>
    </row>
    <row r="216">
      <c r="A216">
        <v>217</v>
      </c>
      <c r="B216" t="s">
        <v>9384</v>
      </c>
      <c r="C216">
        <v>7</v>
      </c>
      <c r="D216">
        <v>1</v>
      </c>
    </row>
    <row r="217">
      <c r="A217">
        <v>301</v>
      </c>
      <c r="B217" t="s">
        <v>9385</v>
      </c>
      <c r="C217">
        <v>7</v>
      </c>
      <c r="D217">
        <v>1</v>
      </c>
    </row>
    <row r="218">
      <c r="A218">
        <v>302</v>
      </c>
      <c r="B218" t="s">
        <v>9386</v>
      </c>
      <c r="C218">
        <v>7</v>
      </c>
      <c r="D218">
        <v>1</v>
      </c>
    </row>
    <row r="219">
      <c r="A219">
        <v>303</v>
      </c>
      <c r="B219" t="s">
        <v>9387</v>
      </c>
      <c r="C219">
        <v>22</v>
      </c>
      <c r="D219">
        <v>1</v>
      </c>
    </row>
    <row r="220">
      <c r="A220">
        <v>304</v>
      </c>
      <c r="B220" t="s">
        <v>9388</v>
      </c>
      <c r="C220">
        <v>13</v>
      </c>
      <c r="D220">
        <v>1</v>
      </c>
    </row>
    <row r="221">
      <c r="A221">
        <v>305</v>
      </c>
      <c r="B221" t="s">
        <v>9389</v>
      </c>
      <c r="C221">
        <v>21</v>
      </c>
      <c r="D221">
        <v>1</v>
      </c>
    </row>
    <row r="222">
      <c r="A222">
        <v>306</v>
      </c>
      <c r="B222" t="s">
        <v>9390</v>
      </c>
      <c r="C222">
        <v>14</v>
      </c>
      <c r="D222">
        <v>0.5</v>
      </c>
    </row>
    <row r="223">
      <c r="A223">
        <v>306</v>
      </c>
      <c r="B223" t="s">
        <v>9390</v>
      </c>
      <c r="C223">
        <v>21</v>
      </c>
      <c r="D223">
        <v>0.5</v>
      </c>
    </row>
    <row r="224">
      <c r="A224">
        <v>307</v>
      </c>
      <c r="B224" t="s">
        <v>9391</v>
      </c>
      <c r="C224">
        <v>14</v>
      </c>
      <c r="D224">
        <v>0.5</v>
      </c>
    </row>
    <row r="225">
      <c r="A225">
        <v>307</v>
      </c>
      <c r="B225" t="s">
        <v>9391</v>
      </c>
      <c r="C225">
        <v>21</v>
      </c>
      <c r="D225">
        <v>0.5</v>
      </c>
    </row>
    <row r="226">
      <c r="A226">
        <v>308</v>
      </c>
      <c r="B226" t="s">
        <v>9392</v>
      </c>
      <c r="C226">
        <v>31</v>
      </c>
      <c r="D226">
        <v>1</v>
      </c>
    </row>
    <row r="227">
      <c r="A227">
        <v>309</v>
      </c>
      <c r="B227" t="s">
        <v>9393</v>
      </c>
      <c r="C227">
        <v>31</v>
      </c>
      <c r="D227">
        <v>1</v>
      </c>
    </row>
    <row r="228">
      <c r="A228">
        <v>310</v>
      </c>
      <c r="B228" t="s">
        <v>9394</v>
      </c>
      <c r="C228">
        <v>31</v>
      </c>
      <c r="D228">
        <v>1</v>
      </c>
    </row>
    <row r="229">
      <c r="A229">
        <v>311</v>
      </c>
      <c r="B229" t="s">
        <v>9395</v>
      </c>
      <c r="C229">
        <v>31</v>
      </c>
      <c r="D229">
        <v>1</v>
      </c>
    </row>
    <row r="230">
      <c r="A230">
        <v>312</v>
      </c>
      <c r="B230" t="s">
        <v>9396</v>
      </c>
      <c r="C230">
        <v>31</v>
      </c>
      <c r="D230">
        <v>1</v>
      </c>
    </row>
    <row r="231">
      <c r="A231">
        <v>313</v>
      </c>
      <c r="B231" t="s">
        <v>9397</v>
      </c>
      <c r="C231">
        <v>28</v>
      </c>
      <c r="D231">
        <v>1</v>
      </c>
    </row>
    <row r="232">
      <c r="A232">
        <v>314</v>
      </c>
      <c r="B232" t="s">
        <v>9645</v>
      </c>
      <c r="C232">
        <v>12</v>
      </c>
      <c r="D232">
        <v>0.5</v>
      </c>
    </row>
    <row r="233">
      <c r="A233">
        <v>314</v>
      </c>
      <c r="B233" t="s">
        <v>9645</v>
      </c>
      <c r="C233">
        <v>21</v>
      </c>
      <c r="D233">
        <v>0.5</v>
      </c>
    </row>
    <row r="234">
      <c r="A234">
        <v>315</v>
      </c>
      <c r="B234" t="s">
        <v>9646</v>
      </c>
      <c r="C234">
        <v>12</v>
      </c>
      <c r="D234">
        <v>0.5</v>
      </c>
    </row>
    <row r="235">
      <c r="A235">
        <v>315</v>
      </c>
      <c r="B235" t="s">
        <v>9646</v>
      </c>
      <c r="C235">
        <v>21</v>
      </c>
      <c r="D235">
        <v>0.5</v>
      </c>
    </row>
    <row r="236">
      <c r="A236">
        <v>316</v>
      </c>
      <c r="B236" t="s">
        <v>9647</v>
      </c>
      <c r="C236">
        <v>31</v>
      </c>
      <c r="D236">
        <v>1</v>
      </c>
    </row>
    <row r="237">
      <c r="A237">
        <v>317</v>
      </c>
      <c r="B237" t="s">
        <v>9401</v>
      </c>
      <c r="C237">
        <v>14</v>
      </c>
      <c r="D237">
        <v>0.5</v>
      </c>
    </row>
    <row r="238">
      <c r="A238">
        <v>317</v>
      </c>
      <c r="B238" t="s">
        <v>9401</v>
      </c>
      <c r="C238">
        <v>21</v>
      </c>
      <c r="D238">
        <v>0.5</v>
      </c>
    </row>
    <row r="239">
      <c r="A239">
        <v>318</v>
      </c>
      <c r="B239" t="s">
        <v>9402</v>
      </c>
      <c r="C239">
        <v>14</v>
      </c>
      <c r="D239">
        <v>0.5</v>
      </c>
    </row>
    <row r="240">
      <c r="A240">
        <v>318</v>
      </c>
      <c r="B240" t="s">
        <v>9402</v>
      </c>
      <c r="C240">
        <v>21</v>
      </c>
      <c r="D240">
        <v>0.5</v>
      </c>
    </row>
    <row r="241">
      <c r="A241">
        <v>319</v>
      </c>
      <c r="B241" t="s">
        <v>9403</v>
      </c>
      <c r="C241">
        <v>21</v>
      </c>
      <c r="D241">
        <v>1</v>
      </c>
    </row>
    <row r="242">
      <c r="A242">
        <v>320</v>
      </c>
      <c r="B242" t="s">
        <v>9648</v>
      </c>
      <c r="C242">
        <v>21</v>
      </c>
      <c r="D242">
        <v>1</v>
      </c>
    </row>
    <row r="243">
      <c r="A243">
        <v>321</v>
      </c>
      <c r="B243" t="s">
        <v>9405</v>
      </c>
      <c r="C243">
        <v>14</v>
      </c>
      <c r="D243">
        <v>0.5</v>
      </c>
    </row>
    <row r="244">
      <c r="A244">
        <v>321</v>
      </c>
      <c r="B244" t="s">
        <v>9405</v>
      </c>
      <c r="C244">
        <v>21</v>
      </c>
      <c r="D244">
        <v>0.5</v>
      </c>
    </row>
    <row r="245">
      <c r="A245">
        <v>322</v>
      </c>
      <c r="B245" t="s">
        <v>9649</v>
      </c>
      <c r="C245">
        <v>21</v>
      </c>
      <c r="D245">
        <v>1</v>
      </c>
    </row>
    <row r="246">
      <c r="A246">
        <v>323</v>
      </c>
      <c r="B246" t="s">
        <v>9650</v>
      </c>
      <c r="C246">
        <v>14</v>
      </c>
      <c r="D246">
        <v>0.5</v>
      </c>
    </row>
    <row r="247">
      <c r="A247">
        <v>323</v>
      </c>
      <c r="B247" t="s">
        <v>9650</v>
      </c>
      <c r="C247">
        <v>21</v>
      </c>
      <c r="D247">
        <v>0.5</v>
      </c>
    </row>
    <row r="248">
      <c r="A248">
        <v>324</v>
      </c>
      <c r="B248" t="s">
        <v>9406</v>
      </c>
      <c r="C248">
        <v>14</v>
      </c>
      <c r="D248">
        <v>0.5</v>
      </c>
    </row>
    <row r="249">
      <c r="A249">
        <v>324</v>
      </c>
      <c r="B249" t="s">
        <v>9406</v>
      </c>
      <c r="C249">
        <v>21</v>
      </c>
      <c r="D249">
        <v>0.5</v>
      </c>
    </row>
    <row r="250">
      <c r="A250">
        <v>331</v>
      </c>
      <c r="B250" t="s">
        <v>9651</v>
      </c>
      <c r="C250">
        <v>26</v>
      </c>
      <c r="D250">
        <v>1</v>
      </c>
    </row>
    <row r="251">
      <c r="A251">
        <v>332</v>
      </c>
      <c r="B251" t="s">
        <v>9408</v>
      </c>
      <c r="C251">
        <v>22</v>
      </c>
      <c r="D251">
        <v>1</v>
      </c>
    </row>
    <row r="252">
      <c r="A252">
        <v>333</v>
      </c>
      <c r="B252" t="s">
        <v>9409</v>
      </c>
      <c r="C252">
        <v>22</v>
      </c>
      <c r="D252">
        <v>1</v>
      </c>
    </row>
    <row r="253">
      <c r="A253">
        <v>334</v>
      </c>
      <c r="B253" t="s">
        <v>9410</v>
      </c>
      <c r="C253">
        <v>22</v>
      </c>
      <c r="D253">
        <v>1</v>
      </c>
    </row>
    <row r="254">
      <c r="A254">
        <v>335</v>
      </c>
      <c r="B254" t="s">
        <v>9411</v>
      </c>
      <c r="C254">
        <v>28</v>
      </c>
      <c r="D254">
        <v>1</v>
      </c>
    </row>
    <row r="255">
      <c r="A255">
        <v>336</v>
      </c>
      <c r="B255" t="s">
        <v>9412</v>
      </c>
      <c r="C255">
        <v>28</v>
      </c>
      <c r="D255">
        <v>1</v>
      </c>
    </row>
    <row r="256">
      <c r="A256">
        <v>337</v>
      </c>
      <c r="B256" t="s">
        <v>9413</v>
      </c>
      <c r="C256">
        <v>28</v>
      </c>
      <c r="D256">
        <v>1</v>
      </c>
    </row>
    <row r="257">
      <c r="A257">
        <v>338</v>
      </c>
      <c r="B257" t="s">
        <v>9414</v>
      </c>
      <c r="C257">
        <v>28</v>
      </c>
      <c r="D257">
        <v>1</v>
      </c>
    </row>
    <row r="258">
      <c r="A258">
        <v>401</v>
      </c>
      <c r="B258" t="s">
        <v>9652</v>
      </c>
      <c r="C258">
        <v>25</v>
      </c>
      <c r="D258">
        <v>1</v>
      </c>
    </row>
    <row r="259">
      <c r="A259">
        <v>402</v>
      </c>
      <c r="B259" t="s">
        <v>9416</v>
      </c>
      <c r="C259">
        <v>21</v>
      </c>
      <c r="D259">
        <v>1</v>
      </c>
    </row>
    <row r="260">
      <c r="A260">
        <v>403</v>
      </c>
      <c r="B260" t="s">
        <v>9417</v>
      </c>
      <c r="C260">
        <v>13</v>
      </c>
      <c r="D260">
        <v>1</v>
      </c>
    </row>
    <row r="261">
      <c r="A261">
        <v>404</v>
      </c>
      <c r="B261" t="s">
        <v>9418</v>
      </c>
      <c r="C261">
        <v>31</v>
      </c>
      <c r="D261">
        <v>1</v>
      </c>
    </row>
    <row r="262">
      <c r="A262">
        <v>405</v>
      </c>
      <c r="B262" t="s">
        <v>9419</v>
      </c>
      <c r="C262">
        <v>27</v>
      </c>
      <c r="D262">
        <v>1</v>
      </c>
    </row>
    <row r="263">
      <c r="A263">
        <v>406</v>
      </c>
      <c r="B263" t="s">
        <v>9420</v>
      </c>
      <c r="C263">
        <v>27</v>
      </c>
      <c r="D263">
        <v>1</v>
      </c>
    </row>
    <row r="264">
      <c r="A264">
        <v>407</v>
      </c>
      <c r="B264" t="s">
        <v>9421</v>
      </c>
      <c r="C264">
        <v>27</v>
      </c>
      <c r="D264">
        <v>1</v>
      </c>
    </row>
    <row r="265">
      <c r="A265">
        <v>408</v>
      </c>
      <c r="B265" t="s">
        <v>9422</v>
      </c>
      <c r="C265">
        <v>12</v>
      </c>
      <c r="D265">
        <v>1</v>
      </c>
    </row>
    <row r="266">
      <c r="A266">
        <v>409</v>
      </c>
      <c r="B266" t="s">
        <v>9423</v>
      </c>
      <c r="C266">
        <v>28</v>
      </c>
      <c r="D266">
        <v>1</v>
      </c>
    </row>
    <row r="267">
      <c r="A267">
        <v>410</v>
      </c>
      <c r="B267" t="s">
        <v>9424</v>
      </c>
      <c r="C267">
        <v>21</v>
      </c>
      <c r="D267">
        <v>1</v>
      </c>
    </row>
    <row r="268">
      <c r="A268">
        <v>411</v>
      </c>
      <c r="B268" t="s">
        <v>9425</v>
      </c>
      <c r="C268">
        <v>21</v>
      </c>
      <c r="D268">
        <v>0.5</v>
      </c>
    </row>
    <row r="269">
      <c r="A269">
        <v>411</v>
      </c>
      <c r="B269" t="s">
        <v>9425</v>
      </c>
      <c r="C269">
        <v>31</v>
      </c>
      <c r="D269">
        <v>0.5</v>
      </c>
    </row>
    <row r="270">
      <c r="A270">
        <v>412</v>
      </c>
      <c r="B270" t="s">
        <v>9653</v>
      </c>
      <c r="C270">
        <v>24</v>
      </c>
      <c r="D270">
        <v>0.5</v>
      </c>
    </row>
    <row r="271">
      <c r="A271">
        <v>412</v>
      </c>
      <c r="B271" t="s">
        <v>9653</v>
      </c>
      <c r="C271">
        <v>31</v>
      </c>
      <c r="D271">
        <v>0.5</v>
      </c>
    </row>
    <row r="272">
      <c r="A272">
        <v>413</v>
      </c>
      <c r="B272" t="s">
        <v>9427</v>
      </c>
      <c r="C272">
        <v>24</v>
      </c>
      <c r="D272">
        <v>0.5</v>
      </c>
    </row>
    <row r="273">
      <c r="A273">
        <v>413</v>
      </c>
      <c r="B273" t="s">
        <v>9427</v>
      </c>
      <c r="C273">
        <v>31</v>
      </c>
      <c r="D273">
        <v>0.5</v>
      </c>
    </row>
    <row r="274">
      <c r="A274">
        <v>414</v>
      </c>
      <c r="B274" t="s">
        <v>9654</v>
      </c>
      <c r="C274">
        <v>31</v>
      </c>
      <c r="D274">
        <v>1</v>
      </c>
    </row>
    <row r="275">
      <c r="A275">
        <v>415</v>
      </c>
      <c r="B275" t="s">
        <v>9655</v>
      </c>
      <c r="C275">
        <v>21</v>
      </c>
      <c r="D275">
        <v>0.5</v>
      </c>
    </row>
    <row r="276">
      <c r="A276">
        <v>415</v>
      </c>
      <c r="B276" t="s">
        <v>9655</v>
      </c>
      <c r="C276">
        <v>9</v>
      </c>
      <c r="D276">
        <v>0.5</v>
      </c>
    </row>
    <row r="277">
      <c r="A277">
        <v>416</v>
      </c>
      <c r="B277" t="s">
        <v>9656</v>
      </c>
      <c r="C277">
        <v>14</v>
      </c>
      <c r="D277">
        <v>1</v>
      </c>
    </row>
    <row r="278">
      <c r="A278">
        <v>417</v>
      </c>
      <c r="B278" t="s">
        <v>9429</v>
      </c>
      <c r="C278">
        <v>14</v>
      </c>
      <c r="D278">
        <v>0.5</v>
      </c>
    </row>
    <row r="279">
      <c r="A279">
        <v>417</v>
      </c>
      <c r="B279" t="s">
        <v>9429</v>
      </c>
      <c r="C279">
        <v>21</v>
      </c>
      <c r="D279">
        <v>0.5</v>
      </c>
    </row>
    <row r="280">
      <c r="A280">
        <v>418</v>
      </c>
      <c r="B280" t="s">
        <v>9430</v>
      </c>
      <c r="C280">
        <v>21</v>
      </c>
      <c r="D280">
        <v>1</v>
      </c>
    </row>
    <row r="281">
      <c r="A281">
        <v>419</v>
      </c>
      <c r="B281" t="s">
        <v>9431</v>
      </c>
      <c r="C281">
        <v>21</v>
      </c>
      <c r="D281">
        <v>1</v>
      </c>
    </row>
    <row r="282">
      <c r="A282">
        <v>420</v>
      </c>
      <c r="B282" t="s">
        <v>9432</v>
      </c>
      <c r="C282">
        <v>12</v>
      </c>
      <c r="D282">
        <v>1</v>
      </c>
    </row>
    <row r="283">
      <c r="A283">
        <v>421</v>
      </c>
      <c r="B283" t="s">
        <v>9657</v>
      </c>
      <c r="C283">
        <v>32</v>
      </c>
      <c r="D283">
        <v>0.5</v>
      </c>
    </row>
    <row r="284">
      <c r="A284">
        <v>421</v>
      </c>
      <c r="B284" t="s">
        <v>9657</v>
      </c>
      <c r="C284">
        <v>27</v>
      </c>
      <c r="D284">
        <v>0.5</v>
      </c>
    </row>
    <row r="285">
      <c r="A285">
        <v>501</v>
      </c>
      <c r="B285" t="s">
        <v>9658</v>
      </c>
      <c r="C285">
        <v>9</v>
      </c>
      <c r="D285">
        <v>1</v>
      </c>
    </row>
    <row r="286">
      <c r="A286">
        <v>502</v>
      </c>
      <c r="B286" t="s">
        <v>9659</v>
      </c>
      <c r="C286">
        <v>9</v>
      </c>
      <c r="D286">
        <v>1</v>
      </c>
    </row>
    <row r="287">
      <c r="A287">
        <v>503</v>
      </c>
      <c r="B287" t="s">
        <v>9660</v>
      </c>
      <c r="C287">
        <v>9</v>
      </c>
      <c r="D287">
        <v>1</v>
      </c>
    </row>
    <row r="288">
      <c r="A288">
        <v>504</v>
      </c>
      <c r="B288" t="s">
        <v>9436</v>
      </c>
      <c r="C288">
        <v>9</v>
      </c>
      <c r="D288">
        <v>1</v>
      </c>
    </row>
    <row r="289">
      <c r="A289">
        <v>505</v>
      </c>
      <c r="B289" t="s">
        <v>9661</v>
      </c>
      <c r="C289">
        <v>9</v>
      </c>
      <c r="D289">
        <v>1</v>
      </c>
    </row>
    <row r="290">
      <c r="A290">
        <v>506</v>
      </c>
      <c r="B290" t="s">
        <v>9662</v>
      </c>
      <c r="C290">
        <v>9</v>
      </c>
      <c r="D290">
        <v>1</v>
      </c>
    </row>
    <row r="291">
      <c r="A291">
        <v>507</v>
      </c>
      <c r="B291" t="s">
        <v>9663</v>
      </c>
      <c r="C291">
        <v>9</v>
      </c>
      <c r="D291">
        <v>1</v>
      </c>
    </row>
    <row r="292">
      <c r="A292">
        <v>508</v>
      </c>
      <c r="B292" t="s">
        <v>9664</v>
      </c>
      <c r="C292">
        <v>9</v>
      </c>
      <c r="D292">
        <v>1</v>
      </c>
    </row>
    <row r="293">
      <c r="A293">
        <v>509</v>
      </c>
      <c r="B293" t="s">
        <v>9441</v>
      </c>
      <c r="C293">
        <v>9</v>
      </c>
      <c r="D293">
        <v>1</v>
      </c>
    </row>
    <row r="294">
      <c r="A294">
        <v>510</v>
      </c>
      <c r="B294" t="s">
        <v>9442</v>
      </c>
      <c r="C294">
        <v>10</v>
      </c>
      <c r="D294">
        <v>0.5</v>
      </c>
    </row>
    <row r="295">
      <c r="A295">
        <v>510</v>
      </c>
      <c r="B295" t="s">
        <v>9442</v>
      </c>
      <c r="C295">
        <v>21</v>
      </c>
      <c r="D295">
        <v>0.5</v>
      </c>
    </row>
    <row r="296">
      <c r="A296">
        <v>511</v>
      </c>
      <c r="B296" t="s">
        <v>9443</v>
      </c>
      <c r="C296">
        <v>10</v>
      </c>
      <c r="D296">
        <v>0.5</v>
      </c>
    </row>
    <row r="297">
      <c r="A297">
        <v>511</v>
      </c>
      <c r="B297" t="s">
        <v>9443</v>
      </c>
      <c r="C297">
        <v>21</v>
      </c>
      <c r="D297">
        <v>0.5</v>
      </c>
    </row>
    <row r="298">
      <c r="A298">
        <v>512</v>
      </c>
      <c r="B298" t="s">
        <v>9444</v>
      </c>
      <c r="C298">
        <v>10</v>
      </c>
      <c r="D298">
        <v>0.5</v>
      </c>
    </row>
    <row r="299">
      <c r="A299">
        <v>512</v>
      </c>
      <c r="B299" t="s">
        <v>9444</v>
      </c>
      <c r="C299">
        <v>21</v>
      </c>
      <c r="D299">
        <v>0.5</v>
      </c>
    </row>
    <row r="300">
      <c r="A300">
        <v>521</v>
      </c>
      <c r="B300" t="s">
        <v>9665</v>
      </c>
      <c r="C300">
        <v>9</v>
      </c>
      <c r="D300">
        <f>1/3</f>
        <v>0.33333333333333331</v>
      </c>
    </row>
    <row r="301">
      <c r="A301">
        <v>521</v>
      </c>
      <c r="B301" t="s">
        <v>9665</v>
      </c>
      <c r="C301">
        <v>10</v>
      </c>
      <c r="D301">
        <f>1/3</f>
        <v>0.33333333333333331</v>
      </c>
    </row>
    <row r="302">
      <c r="A302">
        <v>521</v>
      </c>
      <c r="B302" t="s">
        <v>9665</v>
      </c>
      <c r="C302">
        <v>21</v>
      </c>
      <c r="D302">
        <f>1/3</f>
        <v>0.33333333333333331</v>
      </c>
    </row>
    <row r="303">
      <c r="A303">
        <v>601</v>
      </c>
      <c r="B303" t="s">
        <v>9666</v>
      </c>
      <c r="C303">
        <v>19</v>
      </c>
      <c r="D303">
        <v>0.5</v>
      </c>
    </row>
    <row r="304">
      <c r="A304">
        <v>601</v>
      </c>
      <c r="B304" t="s">
        <v>9666</v>
      </c>
      <c r="C304">
        <v>20</v>
      </c>
      <c r="D304">
        <v>0.5</v>
      </c>
    </row>
    <row r="305">
      <c r="A305">
        <v>602</v>
      </c>
      <c r="B305" t="s">
        <v>9667</v>
      </c>
      <c r="C305">
        <v>25</v>
      </c>
      <c r="D305">
        <v>0.5</v>
      </c>
    </row>
    <row r="306">
      <c r="A306">
        <v>602</v>
      </c>
      <c r="B306" t="s">
        <v>9667</v>
      </c>
      <c r="C306">
        <v>23</v>
      </c>
      <c r="D306">
        <v>0.5</v>
      </c>
    </row>
    <row r="307">
      <c r="A307">
        <v>603</v>
      </c>
      <c r="B307" t="s">
        <v>9668</v>
      </c>
      <c r="C307">
        <v>6</v>
      </c>
      <c r="D307">
        <v>0.5</v>
      </c>
    </row>
    <row r="308">
      <c r="A308">
        <v>603</v>
      </c>
      <c r="B308" t="s">
        <v>9668</v>
      </c>
      <c r="C308">
        <v>20</v>
      </c>
      <c r="D308">
        <v>0.5</v>
      </c>
    </row>
    <row r="309">
      <c r="A309">
        <v>604</v>
      </c>
      <c r="B309" t="s">
        <v>9669</v>
      </c>
      <c r="C309">
        <v>19</v>
      </c>
      <c r="D309">
        <v>0.25</v>
      </c>
    </row>
    <row r="310">
      <c r="A310">
        <v>604</v>
      </c>
      <c r="B310" t="s">
        <v>9669</v>
      </c>
      <c r="C310">
        <v>9</v>
      </c>
      <c r="D310">
        <v>0.25</v>
      </c>
    </row>
    <row r="311">
      <c r="A311">
        <v>604</v>
      </c>
      <c r="B311" t="s">
        <v>9669</v>
      </c>
      <c r="C311">
        <v>17</v>
      </c>
      <c r="D311">
        <v>0.25</v>
      </c>
    </row>
    <row r="312">
      <c r="A312">
        <v>604</v>
      </c>
      <c r="B312" t="s">
        <v>9669</v>
      </c>
      <c r="C312">
        <v>14</v>
      </c>
      <c r="D312">
        <v>0.25</v>
      </c>
    </row>
    <row r="313">
      <c r="A313">
        <v>605</v>
      </c>
      <c r="B313" t="s">
        <v>9670</v>
      </c>
      <c r="C313">
        <v>25</v>
      </c>
      <c r="D313">
        <v>0.5</v>
      </c>
    </row>
    <row r="314">
      <c r="A314">
        <v>605</v>
      </c>
      <c r="B314" t="s">
        <v>9670</v>
      </c>
      <c r="C314">
        <v>23</v>
      </c>
      <c r="D314">
        <v>0.5</v>
      </c>
    </row>
    <row r="315">
      <c r="A315">
        <v>606</v>
      </c>
      <c r="B315" t="s">
        <v>9671</v>
      </c>
      <c r="C315">
        <v>23</v>
      </c>
      <c r="D315">
        <v>1</v>
      </c>
    </row>
    <row r="316">
      <c r="A316">
        <v>607</v>
      </c>
      <c r="B316" t="s">
        <v>9451</v>
      </c>
      <c r="C316">
        <v>30</v>
      </c>
      <c r="D316">
        <v>1</v>
      </c>
    </row>
    <row r="317">
      <c r="A317">
        <v>608</v>
      </c>
      <c r="B317" t="s">
        <v>9452</v>
      </c>
      <c r="C317">
        <v>33</v>
      </c>
      <c r="D317">
        <v>1</v>
      </c>
    </row>
    <row r="318">
      <c r="A318">
        <v>609</v>
      </c>
      <c r="B318" t="s">
        <v>9453</v>
      </c>
      <c r="C318">
        <v>22</v>
      </c>
      <c r="D318">
        <v>1</v>
      </c>
    </row>
    <row r="319">
      <c r="A319">
        <v>610</v>
      </c>
      <c r="B319" t="s">
        <v>9454</v>
      </c>
      <c r="C319">
        <v>22</v>
      </c>
      <c r="D319">
        <v>1</v>
      </c>
    </row>
    <row r="320">
      <c r="A320">
        <v>611</v>
      </c>
      <c r="B320" t="s">
        <v>9455</v>
      </c>
      <c r="C320">
        <v>22</v>
      </c>
      <c r="D320">
        <v>1</v>
      </c>
    </row>
    <row r="321">
      <c r="A321">
        <v>612</v>
      </c>
      <c r="B321" t="s">
        <v>9456</v>
      </c>
      <c r="C321">
        <v>22</v>
      </c>
      <c r="D321">
        <v>1</v>
      </c>
    </row>
    <row r="322">
      <c r="A322">
        <v>613</v>
      </c>
      <c r="B322" t="s">
        <v>9457</v>
      </c>
      <c r="C322">
        <v>11</v>
      </c>
      <c r="D322">
        <v>1</v>
      </c>
    </row>
    <row r="323">
      <c r="A323">
        <v>614</v>
      </c>
      <c r="B323" t="s">
        <v>9458</v>
      </c>
      <c r="C323">
        <v>11</v>
      </c>
      <c r="D323">
        <v>0.5</v>
      </c>
    </row>
    <row r="324">
      <c r="A324">
        <v>614</v>
      </c>
      <c r="B324" t="s">
        <v>9458</v>
      </c>
      <c r="C324">
        <v>21</v>
      </c>
      <c r="D324">
        <v>0.5</v>
      </c>
    </row>
    <row r="325">
      <c r="A325">
        <v>615</v>
      </c>
      <c r="B325" t="s">
        <v>9459</v>
      </c>
      <c r="C325">
        <v>25</v>
      </c>
      <c r="D325">
        <v>1</v>
      </c>
    </row>
    <row r="326">
      <c r="A326">
        <v>616</v>
      </c>
      <c r="B326" t="s">
        <v>9672</v>
      </c>
      <c r="C326">
        <v>9</v>
      </c>
      <c r="D326">
        <v>0.5</v>
      </c>
    </row>
    <row r="327">
      <c r="A327">
        <v>616</v>
      </c>
      <c r="B327" t="s">
        <v>9672</v>
      </c>
      <c r="C327">
        <v>21</v>
      </c>
      <c r="D327">
        <v>0.5</v>
      </c>
    </row>
    <row r="328">
      <c r="A328">
        <v>617</v>
      </c>
      <c r="B328" t="s">
        <v>9673</v>
      </c>
      <c r="C328">
        <v>19</v>
      </c>
      <c r="D328">
        <v>0.5</v>
      </c>
    </row>
    <row r="329">
      <c r="A329">
        <v>617</v>
      </c>
      <c r="B329" t="s">
        <v>9673</v>
      </c>
      <c r="C329">
        <v>21</v>
      </c>
      <c r="D329">
        <v>0.5</v>
      </c>
    </row>
    <row r="330">
      <c r="A330">
        <v>618</v>
      </c>
      <c r="B330" t="s">
        <v>9674</v>
      </c>
      <c r="C330">
        <v>19</v>
      </c>
      <c r="D330">
        <v>0.5</v>
      </c>
    </row>
    <row r="331">
      <c r="A331">
        <v>618</v>
      </c>
      <c r="B331" t="s">
        <v>9674</v>
      </c>
      <c r="C331">
        <v>21</v>
      </c>
      <c r="D331">
        <v>0.5</v>
      </c>
    </row>
    <row r="332">
      <c r="A332">
        <v>619</v>
      </c>
      <c r="B332" t="s">
        <v>9675</v>
      </c>
      <c r="C332">
        <v>19</v>
      </c>
      <c r="D332">
        <v>0.5</v>
      </c>
    </row>
    <row r="333">
      <c r="A333">
        <v>619</v>
      </c>
      <c r="B333" t="s">
        <v>9675</v>
      </c>
      <c r="C333">
        <v>21</v>
      </c>
      <c r="D333">
        <v>0.5</v>
      </c>
    </row>
    <row r="334">
      <c r="A334">
        <v>620</v>
      </c>
      <c r="B334" t="s">
        <v>9676</v>
      </c>
      <c r="C334">
        <v>25</v>
      </c>
      <c r="D334">
        <v>1</v>
      </c>
    </row>
    <row r="335">
      <c r="A335">
        <v>621</v>
      </c>
      <c r="B335" t="s">
        <v>9677</v>
      </c>
      <c r="C335">
        <v>16</v>
      </c>
      <c r="D335">
        <f>1/3</f>
        <v>0.33333333333333331</v>
      </c>
    </row>
    <row r="336">
      <c r="A336">
        <v>621</v>
      </c>
      <c r="B336" t="s">
        <v>9677</v>
      </c>
      <c r="C336">
        <v>17</v>
      </c>
      <c r="D336">
        <f>1/3</f>
        <v>0.33333333333333331</v>
      </c>
    </row>
    <row r="337">
      <c r="A337">
        <v>621</v>
      </c>
      <c r="B337" t="s">
        <v>9677</v>
      </c>
      <c r="C337">
        <v>21</v>
      </c>
      <c r="D337">
        <f>1/3</f>
        <v>0.33333333333333331</v>
      </c>
    </row>
    <row r="338">
      <c r="A338">
        <v>622</v>
      </c>
      <c r="B338" t="s">
        <v>9678</v>
      </c>
      <c r="C338">
        <v>17</v>
      </c>
      <c r="D338">
        <v>0.5</v>
      </c>
    </row>
    <row r="339">
      <c r="A339">
        <v>622</v>
      </c>
      <c r="B339" t="s">
        <v>9678</v>
      </c>
      <c r="C339">
        <v>21</v>
      </c>
      <c r="D339">
        <v>0.5</v>
      </c>
    </row>
    <row r="340">
      <c r="A340">
        <v>623</v>
      </c>
      <c r="B340" t="s">
        <v>9679</v>
      </c>
      <c r="C340">
        <v>17</v>
      </c>
      <c r="D340">
        <v>0.5</v>
      </c>
    </row>
    <row r="341">
      <c r="A341">
        <v>623</v>
      </c>
      <c r="B341" t="s">
        <v>9679</v>
      </c>
      <c r="C341">
        <v>21</v>
      </c>
      <c r="D341">
        <v>0.5</v>
      </c>
    </row>
    <row r="342">
      <c r="A342">
        <v>624</v>
      </c>
      <c r="B342" t="s">
        <v>9680</v>
      </c>
      <c r="C342">
        <v>17</v>
      </c>
      <c r="D342">
        <v>0.5</v>
      </c>
    </row>
    <row r="343">
      <c r="A343">
        <v>624</v>
      </c>
      <c r="B343" t="s">
        <v>9680</v>
      </c>
      <c r="C343">
        <v>21</v>
      </c>
      <c r="D343">
        <v>0.5</v>
      </c>
    </row>
    <row r="344">
      <c r="A344">
        <v>625</v>
      </c>
      <c r="B344" t="s">
        <v>9681</v>
      </c>
      <c r="C344">
        <v>17</v>
      </c>
      <c r="D344">
        <v>0.5</v>
      </c>
    </row>
    <row r="345">
      <c r="A345">
        <v>625</v>
      </c>
      <c r="B345" t="s">
        <v>9681</v>
      </c>
      <c r="C345">
        <v>21</v>
      </c>
      <c r="D345">
        <v>0.5</v>
      </c>
    </row>
    <row r="346">
      <c r="A346">
        <v>626</v>
      </c>
      <c r="B346" t="s">
        <v>9468</v>
      </c>
      <c r="C346">
        <v>24</v>
      </c>
      <c r="D346">
        <v>1</v>
      </c>
    </row>
    <row r="347">
      <c r="A347">
        <v>627</v>
      </c>
      <c r="B347" t="s">
        <v>9469</v>
      </c>
      <c r="C347">
        <v>24</v>
      </c>
      <c r="D347">
        <v>1</v>
      </c>
    </row>
    <row r="348">
      <c r="A348">
        <v>628</v>
      </c>
      <c r="B348" t="s">
        <v>9682</v>
      </c>
      <c r="C348">
        <v>17</v>
      </c>
      <c r="D348">
        <f>1/3</f>
        <v>0.33333333333333331</v>
      </c>
    </row>
    <row r="349">
      <c r="A349">
        <v>628</v>
      </c>
      <c r="B349" t="s">
        <v>9682</v>
      </c>
      <c r="C349">
        <v>21</v>
      </c>
      <c r="D349">
        <f>1/3</f>
        <v>0.33333333333333331</v>
      </c>
    </row>
    <row r="350">
      <c r="A350">
        <v>628</v>
      </c>
      <c r="B350" t="s">
        <v>9682</v>
      </c>
      <c r="C350">
        <v>19</v>
      </c>
      <c r="D350">
        <f>1/3</f>
        <v>0.33333333333333331</v>
      </c>
    </row>
    <row r="351">
      <c r="A351">
        <v>629</v>
      </c>
      <c r="B351" t="s">
        <v>9471</v>
      </c>
      <c r="C351">
        <v>31</v>
      </c>
      <c r="D351">
        <v>1</v>
      </c>
    </row>
    <row r="352">
      <c r="A352">
        <v>630</v>
      </c>
      <c r="B352" t="s">
        <v>9472</v>
      </c>
      <c r="C352">
        <v>32</v>
      </c>
      <c r="D352">
        <v>1</v>
      </c>
    </row>
    <row r="353">
      <c r="A353">
        <v>631</v>
      </c>
      <c r="B353" t="s">
        <v>9683</v>
      </c>
      <c r="C353">
        <v>27</v>
      </c>
      <c r="D353">
        <v>1</v>
      </c>
    </row>
    <row r="354">
      <c r="A354">
        <v>632</v>
      </c>
      <c r="B354" t="s">
        <v>9474</v>
      </c>
      <c r="C354">
        <v>27</v>
      </c>
      <c r="D354">
        <v>1</v>
      </c>
    </row>
    <row r="355">
      <c r="A355">
        <v>633</v>
      </c>
      <c r="B355" t="s">
        <v>9475</v>
      </c>
      <c r="C355">
        <v>27</v>
      </c>
      <c r="D355">
        <v>1</v>
      </c>
    </row>
    <row r="356">
      <c r="A356">
        <v>634</v>
      </c>
      <c r="B356" t="s">
        <v>9476</v>
      </c>
      <c r="C356">
        <v>27</v>
      </c>
      <c r="D356">
        <v>0.5</v>
      </c>
    </row>
    <row r="357">
      <c r="A357">
        <v>634</v>
      </c>
      <c r="B357" t="s">
        <v>9476</v>
      </c>
      <c r="C357">
        <v>31</v>
      </c>
      <c r="D357">
        <v>0.5</v>
      </c>
    </row>
    <row r="358">
      <c r="A358">
        <v>635</v>
      </c>
      <c r="B358" t="s">
        <v>9477</v>
      </c>
      <c r="C358">
        <v>31</v>
      </c>
      <c r="D358">
        <v>1</v>
      </c>
    </row>
    <row r="359">
      <c r="A359">
        <v>636</v>
      </c>
      <c r="B359" t="s">
        <v>9478</v>
      </c>
      <c r="C359">
        <v>24</v>
      </c>
      <c r="D359">
        <v>1</v>
      </c>
    </row>
    <row r="360">
      <c r="A360">
        <v>637</v>
      </c>
      <c r="B360" t="s">
        <v>9684</v>
      </c>
      <c r="C360">
        <v>21</v>
      </c>
      <c r="D360">
        <v>1</v>
      </c>
    </row>
    <row r="361">
      <c r="A361">
        <v>638</v>
      </c>
      <c r="B361" t="s">
        <v>9685</v>
      </c>
      <c r="C361">
        <v>21</v>
      </c>
      <c r="D361">
        <v>1</v>
      </c>
    </row>
    <row r="362">
      <c r="A362">
        <v>639</v>
      </c>
      <c r="B362" t="s">
        <v>9686</v>
      </c>
      <c r="C362">
        <v>25</v>
      </c>
      <c r="D362">
        <v>1</v>
      </c>
    </row>
    <row r="363">
      <c r="A363">
        <v>640</v>
      </c>
      <c r="B363" t="s">
        <v>9687</v>
      </c>
      <c r="C363">
        <v>21</v>
      </c>
      <c r="D363">
        <v>1</v>
      </c>
    </row>
    <row r="364">
      <c r="A364">
        <v>641</v>
      </c>
      <c r="B364" t="s">
        <v>9688</v>
      </c>
      <c r="C364">
        <v>21</v>
      </c>
      <c r="D364">
        <v>1</v>
      </c>
    </row>
    <row r="365">
      <c r="A365">
        <v>642</v>
      </c>
      <c r="B365" t="s">
        <v>9484</v>
      </c>
      <c r="C365">
        <v>12</v>
      </c>
      <c r="D365">
        <v>1</v>
      </c>
    </row>
    <row r="366">
      <c r="A366">
        <v>643</v>
      </c>
      <c r="B366" t="s">
        <v>9689</v>
      </c>
      <c r="C366">
        <v>12</v>
      </c>
      <c r="D366">
        <v>1</v>
      </c>
    </row>
    <row r="367">
      <c r="A367">
        <v>644</v>
      </c>
      <c r="B367" t="s">
        <v>9486</v>
      </c>
      <c r="C367">
        <v>35</v>
      </c>
      <c r="D367">
        <v>1</v>
      </c>
    </row>
    <row r="368">
      <c r="A368">
        <v>645</v>
      </c>
      <c r="B368" t="s">
        <v>9690</v>
      </c>
      <c r="C368">
        <v>33</v>
      </c>
      <c r="D368">
        <v>1</v>
      </c>
    </row>
    <row r="369">
      <c r="A369">
        <v>646</v>
      </c>
      <c r="B369" t="s">
        <v>9488</v>
      </c>
      <c r="C369">
        <v>33</v>
      </c>
      <c r="D369">
        <v>1</v>
      </c>
    </row>
    <row r="370">
      <c r="A370">
        <v>647</v>
      </c>
      <c r="B370" t="s">
        <v>9691</v>
      </c>
      <c r="C370">
        <v>26</v>
      </c>
      <c r="D370">
        <v>1</v>
      </c>
    </row>
    <row r="371">
      <c r="A371">
        <v>648</v>
      </c>
      <c r="B371" t="s">
        <v>9490</v>
      </c>
      <c r="C371">
        <v>21</v>
      </c>
      <c r="D371">
        <v>1</v>
      </c>
    </row>
    <row r="372">
      <c r="A372">
        <v>649</v>
      </c>
      <c r="B372" t="s">
        <v>9692</v>
      </c>
      <c r="C372">
        <v>17</v>
      </c>
      <c r="D372">
        <v>0.5</v>
      </c>
    </row>
    <row r="373">
      <c r="A373">
        <v>649</v>
      </c>
      <c r="B373" t="s">
        <v>9692</v>
      </c>
      <c r="C373">
        <v>21</v>
      </c>
      <c r="D373">
        <v>0.5</v>
      </c>
    </row>
    <row r="374">
      <c r="A374">
        <v>650</v>
      </c>
      <c r="B374" t="s">
        <v>9693</v>
      </c>
      <c r="C374">
        <v>10</v>
      </c>
      <c r="D374">
        <v>0.25</v>
      </c>
    </row>
    <row r="375">
      <c r="A375">
        <v>650</v>
      </c>
      <c r="B375" t="s">
        <v>9693</v>
      </c>
      <c r="C375">
        <v>11</v>
      </c>
      <c r="D375">
        <v>0.25</v>
      </c>
    </row>
    <row r="376">
      <c r="A376">
        <v>650</v>
      </c>
      <c r="B376" t="s">
        <v>9693</v>
      </c>
      <c r="C376">
        <v>16</v>
      </c>
      <c r="D376">
        <v>0.25</v>
      </c>
    </row>
    <row r="377">
      <c r="A377">
        <v>650</v>
      </c>
      <c r="B377" t="s">
        <v>9693</v>
      </c>
      <c r="C377">
        <v>21</v>
      </c>
      <c r="D377">
        <v>0.25</v>
      </c>
    </row>
    <row r="378">
      <c r="A378">
        <v>651</v>
      </c>
      <c r="B378" t="s">
        <v>9493</v>
      </c>
      <c r="C378">
        <v>29</v>
      </c>
      <c r="D378">
        <v>0.5</v>
      </c>
    </row>
    <row r="379">
      <c r="A379">
        <v>651</v>
      </c>
      <c r="B379" t="s">
        <v>9493</v>
      </c>
      <c r="C379">
        <v>30</v>
      </c>
      <c r="D379">
        <v>0.5</v>
      </c>
    </row>
    <row r="380">
      <c r="A380">
        <v>652</v>
      </c>
      <c r="B380" t="s">
        <v>9494</v>
      </c>
      <c r="C380">
        <v>32</v>
      </c>
      <c r="D380">
        <v>1</v>
      </c>
    </row>
    <row r="381">
      <c r="A381">
        <v>653</v>
      </c>
      <c r="B381" t="s">
        <v>9495</v>
      </c>
      <c r="C381">
        <v>29</v>
      </c>
      <c r="D381">
        <v>1</v>
      </c>
    </row>
    <row r="382">
      <c r="A382">
        <v>654</v>
      </c>
      <c r="B382" t="s">
        <v>9496</v>
      </c>
      <c r="C382">
        <v>29</v>
      </c>
      <c r="D382">
        <v>0.5</v>
      </c>
    </row>
    <row r="383">
      <c r="A383">
        <v>654</v>
      </c>
      <c r="B383" t="s">
        <v>9496</v>
      </c>
      <c r="C383">
        <v>34</v>
      </c>
      <c r="D383">
        <v>0.5</v>
      </c>
    </row>
    <row r="384">
      <c r="A384">
        <v>656</v>
      </c>
      <c r="B384" t="s">
        <v>9694</v>
      </c>
      <c r="C384">
        <v>32</v>
      </c>
      <c r="D384">
        <v>1</v>
      </c>
    </row>
    <row r="385">
      <c r="A385">
        <v>657</v>
      </c>
      <c r="B385" t="s">
        <v>9695</v>
      </c>
      <c r="C385">
        <v>31</v>
      </c>
      <c r="D385">
        <v>1</v>
      </c>
    </row>
    <row r="386">
      <c r="A386">
        <v>701</v>
      </c>
      <c r="B386" t="s">
        <v>9696</v>
      </c>
      <c r="C386">
        <v>33</v>
      </c>
      <c r="D386">
        <v>1</v>
      </c>
    </row>
    <row r="387">
      <c r="A387">
        <v>702</v>
      </c>
      <c r="B387" t="s">
        <v>9697</v>
      </c>
      <c r="C387">
        <v>33</v>
      </c>
      <c r="D387">
        <v>1</v>
      </c>
    </row>
    <row r="388">
      <c r="A388">
        <v>703</v>
      </c>
      <c r="B388" t="s">
        <v>9698</v>
      </c>
      <c r="C388">
        <v>12</v>
      </c>
      <c r="D388">
        <v>1</v>
      </c>
    </row>
    <row r="389">
      <c r="A389">
        <v>704</v>
      </c>
      <c r="B389" t="s">
        <v>9699</v>
      </c>
      <c r="C389">
        <v>21</v>
      </c>
      <c r="D389">
        <v>1</v>
      </c>
    </row>
    <row r="390">
      <c r="A390">
        <v>705</v>
      </c>
      <c r="B390" t="s">
        <v>9700</v>
      </c>
      <c r="C390">
        <v>9</v>
      </c>
      <c r="D390">
        <v>1</v>
      </c>
    </row>
    <row r="391">
      <c r="A391">
        <v>706</v>
      </c>
      <c r="B391" t="s">
        <v>9701</v>
      </c>
      <c r="C391">
        <v>26</v>
      </c>
      <c r="D391">
        <v>1</v>
      </c>
    </row>
    <row r="392">
      <c r="A392">
        <v>707</v>
      </c>
      <c r="B392" t="s">
        <v>9702</v>
      </c>
      <c r="C392">
        <v>27</v>
      </c>
      <c r="D392">
        <v>1</v>
      </c>
    </row>
    <row r="393">
      <c r="A393">
        <v>708</v>
      </c>
      <c r="B393" t="s">
        <v>9703</v>
      </c>
      <c r="C393">
        <v>33</v>
      </c>
      <c r="D393">
        <v>1</v>
      </c>
    </row>
    <row r="394">
      <c r="A394">
        <v>709</v>
      </c>
      <c r="B394" t="s">
        <v>9704</v>
      </c>
      <c r="C394">
        <v>33</v>
      </c>
      <c r="D394">
        <v>1</v>
      </c>
    </row>
    <row r="395">
      <c r="A395">
        <v>710</v>
      </c>
      <c r="B395" t="s">
        <v>9705</v>
      </c>
      <c r="C395">
        <v>33</v>
      </c>
      <c r="D395">
        <v>1</v>
      </c>
    </row>
    <row r="396">
      <c r="A396">
        <v>711</v>
      </c>
      <c r="B396" t="s">
        <v>9706</v>
      </c>
      <c r="C396">
        <v>12</v>
      </c>
      <c r="D396">
        <v>1</v>
      </c>
    </row>
    <row r="397">
      <c r="A397">
        <v>712</v>
      </c>
      <c r="B397" t="s">
        <v>9707</v>
      </c>
      <c r="C397">
        <v>21</v>
      </c>
      <c r="D397">
        <v>1</v>
      </c>
    </row>
    <row r="398">
      <c r="A398">
        <v>713</v>
      </c>
      <c r="B398" t="s">
        <v>9708</v>
      </c>
      <c r="C398">
        <v>9</v>
      </c>
      <c r="D398">
        <v>1</v>
      </c>
    </row>
    <row r="399">
      <c r="A399">
        <v>714</v>
      </c>
      <c r="B399" t="s">
        <v>9709</v>
      </c>
      <c r="C399">
        <v>26</v>
      </c>
      <c r="D399">
        <v>1</v>
      </c>
    </row>
    <row r="400">
      <c r="A400">
        <v>715</v>
      </c>
      <c r="B400" t="s">
        <v>9710</v>
      </c>
      <c r="C400">
        <v>27</v>
      </c>
      <c r="D400">
        <v>1</v>
      </c>
    </row>
    <row r="401">
      <c r="A401">
        <v>716</v>
      </c>
      <c r="B401" t="s">
        <v>9711</v>
      </c>
      <c r="C401">
        <v>33</v>
      </c>
      <c r="D401">
        <v>1</v>
      </c>
    </row>
    <row r="402">
      <c r="A402">
        <v>717</v>
      </c>
      <c r="B402" t="s">
        <v>9712</v>
      </c>
      <c r="C402">
        <v>33</v>
      </c>
      <c r="D402">
        <v>1</v>
      </c>
    </row>
    <row r="403">
      <c r="A403">
        <v>718</v>
      </c>
      <c r="B403" t="s">
        <v>9713</v>
      </c>
      <c r="C403">
        <v>33</v>
      </c>
      <c r="D403">
        <v>1</v>
      </c>
    </row>
    <row r="404">
      <c r="A404">
        <v>719</v>
      </c>
      <c r="B404" t="s">
        <v>9714</v>
      </c>
      <c r="C404">
        <v>12</v>
      </c>
      <c r="D404">
        <v>1</v>
      </c>
    </row>
    <row r="405">
      <c r="A405">
        <v>720</v>
      </c>
      <c r="B405" t="s">
        <v>9715</v>
      </c>
      <c r="C405">
        <v>21</v>
      </c>
      <c r="D405">
        <v>1</v>
      </c>
    </row>
    <row r="406">
      <c r="A406">
        <v>721</v>
      </c>
      <c r="B406" t="s">
        <v>9716</v>
      </c>
      <c r="C406">
        <v>9</v>
      </c>
      <c r="D406">
        <v>1</v>
      </c>
    </row>
    <row r="407">
      <c r="A407">
        <v>722</v>
      </c>
      <c r="B407" t="s">
        <v>9717</v>
      </c>
      <c r="C407">
        <v>26</v>
      </c>
      <c r="D407">
        <v>1</v>
      </c>
    </row>
    <row r="408">
      <c r="A408">
        <v>723</v>
      </c>
      <c r="B408" t="s">
        <v>9718</v>
      </c>
      <c r="C408">
        <v>27</v>
      </c>
      <c r="D408">
        <v>1</v>
      </c>
    </row>
    <row r="409">
      <c r="A409">
        <v>724</v>
      </c>
      <c r="B409" t="s">
        <v>9719</v>
      </c>
      <c r="C409">
        <v>33</v>
      </c>
      <c r="D409">
        <v>1</v>
      </c>
    </row>
    <row r="410">
      <c r="A410">
        <v>725</v>
      </c>
      <c r="B410" t="s">
        <v>9720</v>
      </c>
      <c r="C410">
        <v>33</v>
      </c>
      <c r="D410">
        <v>1</v>
      </c>
    </row>
    <row r="411">
      <c r="A411">
        <v>726</v>
      </c>
      <c r="B411" t="s">
        <v>9721</v>
      </c>
      <c r="C411">
        <v>33</v>
      </c>
      <c r="D411">
        <v>1</v>
      </c>
    </row>
    <row r="412">
      <c r="A412">
        <v>727</v>
      </c>
      <c r="B412" t="s">
        <v>9722</v>
      </c>
      <c r="C412">
        <v>12</v>
      </c>
      <c r="D412">
        <v>1</v>
      </c>
    </row>
    <row r="413">
      <c r="A413">
        <v>728</v>
      </c>
      <c r="B413" t="s">
        <v>9723</v>
      </c>
      <c r="C413">
        <v>21</v>
      </c>
      <c r="D413">
        <v>1</v>
      </c>
    </row>
    <row r="414">
      <c r="A414">
        <v>729</v>
      </c>
      <c r="B414" t="s">
        <v>9724</v>
      </c>
      <c r="C414">
        <v>9</v>
      </c>
      <c r="D414">
        <v>1</v>
      </c>
    </row>
    <row r="415">
      <c r="A415">
        <v>730</v>
      </c>
      <c r="B415" t="s">
        <v>9725</v>
      </c>
      <c r="C415">
        <v>26</v>
      </c>
      <c r="D415">
        <v>1</v>
      </c>
    </row>
    <row r="416">
      <c r="A416">
        <v>731</v>
      </c>
      <c r="B416" t="s">
        <v>9726</v>
      </c>
      <c r="C416">
        <v>27</v>
      </c>
      <c r="D416">
        <v>1</v>
      </c>
    </row>
    <row r="417">
      <c r="A417">
        <v>732</v>
      </c>
      <c r="B417" t="s">
        <v>9727</v>
      </c>
      <c r="C417">
        <v>33</v>
      </c>
      <c r="D417">
        <v>1</v>
      </c>
    </row>
    <row r="418">
      <c r="A418">
        <v>733</v>
      </c>
      <c r="B418" t="s">
        <v>9728</v>
      </c>
      <c r="C418">
        <v>33</v>
      </c>
      <c r="D418">
        <v>1</v>
      </c>
    </row>
    <row r="419">
      <c r="A419">
        <v>734</v>
      </c>
      <c r="B419" t="s">
        <v>9729</v>
      </c>
      <c r="C419">
        <v>33</v>
      </c>
      <c r="D419">
        <v>1</v>
      </c>
    </row>
    <row r="420">
      <c r="A420">
        <v>735</v>
      </c>
      <c r="B420" t="s">
        <v>9730</v>
      </c>
      <c r="C420">
        <v>12</v>
      </c>
      <c r="D420">
        <v>1</v>
      </c>
    </row>
    <row r="421">
      <c r="A421">
        <v>736</v>
      </c>
      <c r="B421" t="s">
        <v>9731</v>
      </c>
      <c r="C421">
        <v>21</v>
      </c>
      <c r="D421">
        <v>1</v>
      </c>
    </row>
    <row r="422">
      <c r="A422">
        <v>737</v>
      </c>
      <c r="B422" t="s">
        <v>9732</v>
      </c>
      <c r="C422">
        <v>9</v>
      </c>
      <c r="D422">
        <v>1</v>
      </c>
    </row>
    <row r="423">
      <c r="A423">
        <v>738</v>
      </c>
      <c r="B423" t="s">
        <v>9733</v>
      </c>
      <c r="C423">
        <v>26</v>
      </c>
      <c r="D423">
        <v>1</v>
      </c>
    </row>
    <row r="424">
      <c r="A424">
        <v>739</v>
      </c>
      <c r="B424" t="s">
        <v>9734</v>
      </c>
      <c r="C424">
        <v>27</v>
      </c>
      <c r="D424">
        <v>1</v>
      </c>
    </row>
    <row r="425">
      <c r="A425">
        <v>740</v>
      </c>
      <c r="B425" t="s">
        <v>9735</v>
      </c>
      <c r="C425">
        <v>33</v>
      </c>
      <c r="D425">
        <v>1</v>
      </c>
    </row>
    <row r="426">
      <c r="A426">
        <v>741</v>
      </c>
      <c r="B426" t="s">
        <v>9736</v>
      </c>
      <c r="C426">
        <v>33</v>
      </c>
      <c r="D426">
        <v>1</v>
      </c>
    </row>
    <row r="427">
      <c r="A427">
        <v>742</v>
      </c>
      <c r="B427" t="s">
        <v>9737</v>
      </c>
      <c r="C427">
        <v>33</v>
      </c>
      <c r="D427">
        <v>1</v>
      </c>
    </row>
    <row r="428">
      <c r="A428">
        <v>743</v>
      </c>
      <c r="B428" t="s">
        <v>9738</v>
      </c>
      <c r="C428">
        <v>12</v>
      </c>
      <c r="D428">
        <v>1</v>
      </c>
    </row>
    <row r="429">
      <c r="A429">
        <v>744</v>
      </c>
      <c r="B429" t="s">
        <v>9739</v>
      </c>
      <c r="C429">
        <v>21</v>
      </c>
      <c r="D429">
        <v>1</v>
      </c>
    </row>
    <row r="430">
      <c r="A430">
        <v>745</v>
      </c>
      <c r="B430" t="s">
        <v>9740</v>
      </c>
      <c r="C430">
        <v>9</v>
      </c>
      <c r="D430">
        <v>1</v>
      </c>
    </row>
    <row r="431">
      <c r="A431">
        <v>746</v>
      </c>
      <c r="B431" t="s">
        <v>9741</v>
      </c>
      <c r="C431">
        <v>26</v>
      </c>
      <c r="D431">
        <v>1</v>
      </c>
    </row>
    <row r="432">
      <c r="A432">
        <v>747</v>
      </c>
      <c r="B432" t="s">
        <v>9742</v>
      </c>
      <c r="C432">
        <v>27</v>
      </c>
      <c r="D432">
        <v>1</v>
      </c>
    </row>
    <row r="433">
      <c r="A433">
        <v>748</v>
      </c>
      <c r="B433" t="s">
        <v>9743</v>
      </c>
      <c r="C433">
        <v>33</v>
      </c>
      <c r="D433">
        <v>1</v>
      </c>
    </row>
    <row r="434">
      <c r="A434">
        <v>761</v>
      </c>
      <c r="B434" t="s">
        <v>9511</v>
      </c>
      <c r="C434">
        <v>34</v>
      </c>
      <c r="D434">
        <v>1</v>
      </c>
    </row>
    <row r="435">
      <c r="A435">
        <v>762</v>
      </c>
      <c r="B435" t="s">
        <v>9512</v>
      </c>
      <c r="C435">
        <v>34</v>
      </c>
      <c r="D435">
        <v>1</v>
      </c>
    </row>
    <row r="436">
      <c r="A436">
        <v>763</v>
      </c>
      <c r="B436" t="s">
        <v>9513</v>
      </c>
      <c r="C436">
        <v>34</v>
      </c>
      <c r="D436">
        <v>1</v>
      </c>
    </row>
    <row r="437">
      <c r="A437">
        <v>764</v>
      </c>
      <c r="B437" t="s">
        <v>9514</v>
      </c>
      <c r="C437">
        <v>34</v>
      </c>
      <c r="D437">
        <v>1</v>
      </c>
    </row>
    <row r="438">
      <c r="A438">
        <v>765</v>
      </c>
      <c r="B438" t="s">
        <v>9744</v>
      </c>
      <c r="C438">
        <v>34</v>
      </c>
      <c r="D438">
        <v>1</v>
      </c>
    </row>
    <row r="439">
      <c r="A439">
        <v>766</v>
      </c>
      <c r="B439" t="s">
        <v>9745</v>
      </c>
      <c r="C439">
        <v>14</v>
      </c>
      <c r="D439">
        <v>1</v>
      </c>
    </row>
    <row r="440">
      <c r="A440">
        <v>767</v>
      </c>
      <c r="B440" t="s">
        <v>9746</v>
      </c>
      <c r="C440">
        <v>14</v>
      </c>
      <c r="D440">
        <v>1</v>
      </c>
    </row>
    <row r="441">
      <c r="A441">
        <v>768</v>
      </c>
      <c r="B441" t="s">
        <v>9747</v>
      </c>
      <c r="C441">
        <v>14</v>
      </c>
      <c r="D441">
        <v>1</v>
      </c>
    </row>
    <row r="442">
      <c r="A442">
        <v>769</v>
      </c>
      <c r="B442" t="s">
        <v>9577</v>
      </c>
      <c r="C442">
        <v>34</v>
      </c>
      <c r="D442">
        <v>0.5</v>
      </c>
    </row>
    <row r="443">
      <c r="A443">
        <v>769</v>
      </c>
      <c r="B443" t="s">
        <v>9577</v>
      </c>
      <c r="C443">
        <v>14</v>
      </c>
      <c r="D443">
        <v>0.5</v>
      </c>
    </row>
    <row r="444">
      <c r="A444">
        <v>770</v>
      </c>
      <c r="B444" t="s">
        <v>9578</v>
      </c>
      <c r="C444">
        <v>34</v>
      </c>
      <c r="D444">
        <v>1</v>
      </c>
    </row>
    <row r="445">
      <c r="A445">
        <v>771</v>
      </c>
      <c r="B445" t="s">
        <v>9748</v>
      </c>
      <c r="C445">
        <v>34</v>
      </c>
      <c r="D445">
        <v>1</v>
      </c>
    </row>
    <row r="446">
      <c r="A446">
        <v>772</v>
      </c>
      <c r="B446" t="s">
        <v>9749</v>
      </c>
      <c r="C446">
        <v>34</v>
      </c>
      <c r="D446">
        <v>0.5</v>
      </c>
    </row>
    <row r="447">
      <c r="A447">
        <v>772</v>
      </c>
      <c r="B447" t="s">
        <v>9749</v>
      </c>
      <c r="C447">
        <v>14</v>
      </c>
      <c r="D447">
        <v>0.5</v>
      </c>
    </row>
    <row r="448">
      <c r="A448">
        <v>773</v>
      </c>
      <c r="B448" t="s">
        <v>9750</v>
      </c>
      <c r="C448">
        <v>34</v>
      </c>
      <c r="D448">
        <v>0.5</v>
      </c>
    </row>
    <row r="449">
      <c r="A449">
        <v>773</v>
      </c>
      <c r="B449" t="s">
        <v>9750</v>
      </c>
      <c r="C449">
        <v>27</v>
      </c>
      <c r="D449">
        <v>0.5</v>
      </c>
    </row>
    <row r="450">
      <c r="A450">
        <v>774</v>
      </c>
      <c r="B450" t="s">
        <v>9517</v>
      </c>
      <c r="C450">
        <v>34</v>
      </c>
      <c r="D450">
        <v>1</v>
      </c>
    </row>
    <row r="451">
      <c r="A451">
        <v>775</v>
      </c>
      <c r="B451" t="s">
        <v>9751</v>
      </c>
      <c r="C451">
        <v>34</v>
      </c>
      <c r="D451">
        <v>1</v>
      </c>
    </row>
    <row r="452">
      <c r="A452">
        <v>776</v>
      </c>
      <c r="B452" t="s">
        <v>9752</v>
      </c>
      <c r="C452">
        <v>34</v>
      </c>
      <c r="D452">
        <v>0.5</v>
      </c>
    </row>
    <row r="453">
      <c r="A453">
        <v>776</v>
      </c>
      <c r="B453" t="s">
        <v>9752</v>
      </c>
      <c r="C453">
        <v>21</v>
      </c>
      <c r="D453">
        <v>0.5</v>
      </c>
    </row>
    <row r="454">
      <c r="A454">
        <v>777</v>
      </c>
      <c r="B454" t="s">
        <v>9753</v>
      </c>
      <c r="C454">
        <v>34</v>
      </c>
      <c r="D454">
        <v>0.5</v>
      </c>
    </row>
    <row r="455">
      <c r="A455">
        <v>777</v>
      </c>
      <c r="B455" t="s">
        <v>9753</v>
      </c>
      <c r="C455">
        <v>21</v>
      </c>
      <c r="D455">
        <v>0.5</v>
      </c>
    </row>
    <row r="456">
      <c r="A456">
        <v>801</v>
      </c>
      <c r="B456" t="s">
        <v>9754</v>
      </c>
      <c r="C456">
        <v>11</v>
      </c>
      <c r="D456">
        <f t="shared" ref="D456:D461" si="0">1/3</f>
        <v>0.33333333333333331</v>
      </c>
    </row>
    <row r="457">
      <c r="A457">
        <v>801</v>
      </c>
      <c r="B457" t="s">
        <v>9754</v>
      </c>
      <c r="C457">
        <v>17</v>
      </c>
      <c r="D457">
        <f t="shared" si="0"/>
        <v>0.33333333333333331</v>
      </c>
    </row>
    <row r="458">
      <c r="A458">
        <v>801</v>
      </c>
      <c r="B458" t="s">
        <v>9754</v>
      </c>
      <c r="C458">
        <v>21</v>
      </c>
      <c r="D458">
        <f t="shared" si="0"/>
        <v>0.33333333333333331</v>
      </c>
    </row>
    <row r="459">
      <c r="A459">
        <v>802</v>
      </c>
      <c r="B459" t="s">
        <v>9755</v>
      </c>
      <c r="C459">
        <v>11</v>
      </c>
      <c r="D459">
        <f t="shared" si="0"/>
        <v>0.33333333333333331</v>
      </c>
    </row>
    <row r="460">
      <c r="A460">
        <v>802</v>
      </c>
      <c r="B460" t="s">
        <v>9755</v>
      </c>
      <c r="C460">
        <v>17</v>
      </c>
      <c r="D460">
        <f t="shared" si="0"/>
        <v>0.33333333333333331</v>
      </c>
    </row>
    <row r="461">
      <c r="A461">
        <v>802</v>
      </c>
      <c r="B461" t="s">
        <v>9755</v>
      </c>
      <c r="C461">
        <v>21</v>
      </c>
      <c r="D461">
        <f t="shared" si="0"/>
        <v>0.33333333333333331</v>
      </c>
    </row>
    <row r="462">
      <c r="A462">
        <v>803</v>
      </c>
      <c r="B462" t="s">
        <v>9521</v>
      </c>
      <c r="C462">
        <v>11</v>
      </c>
      <c r="D462">
        <v>0.5</v>
      </c>
    </row>
    <row r="463">
      <c r="A463">
        <v>803</v>
      </c>
      <c r="B463" t="s">
        <v>9521</v>
      </c>
      <c r="C463">
        <v>17</v>
      </c>
      <c r="D463">
        <v>0.5</v>
      </c>
    </row>
    <row r="464">
      <c r="A464">
        <v>804</v>
      </c>
      <c r="B464" t="s">
        <v>9522</v>
      </c>
      <c r="C464">
        <v>21</v>
      </c>
      <c r="D464">
        <v>1</v>
      </c>
    </row>
    <row r="465">
      <c r="A465">
        <v>805</v>
      </c>
      <c r="B465" t="s">
        <v>9523</v>
      </c>
      <c r="C465">
        <v>11</v>
      </c>
      <c r="D465">
        <v>0.5</v>
      </c>
    </row>
    <row r="466">
      <c r="A466">
        <v>805</v>
      </c>
      <c r="B466" t="s">
        <v>9523</v>
      </c>
      <c r="C466">
        <v>21</v>
      </c>
      <c r="D466">
        <v>0.5</v>
      </c>
    </row>
    <row r="467">
      <c r="A467">
        <v>806</v>
      </c>
      <c r="B467" t="s">
        <v>9524</v>
      </c>
      <c r="C467">
        <v>21</v>
      </c>
      <c r="D467">
        <v>1</v>
      </c>
    </row>
    <row r="468">
      <c r="A468">
        <v>807</v>
      </c>
      <c r="B468" t="s">
        <v>9756</v>
      </c>
      <c r="C468">
        <v>21</v>
      </c>
      <c r="D468">
        <v>1</v>
      </c>
    </row>
    <row r="469">
      <c r="A469">
        <v>808</v>
      </c>
      <c r="B469" t="s">
        <v>9757</v>
      </c>
      <c r="C469">
        <v>21</v>
      </c>
      <c r="D469">
        <v>1</v>
      </c>
    </row>
    <row r="470">
      <c r="A470">
        <v>809</v>
      </c>
      <c r="B470" t="s">
        <v>9758</v>
      </c>
      <c r="C470">
        <v>21</v>
      </c>
      <c r="D470">
        <v>1</v>
      </c>
    </row>
    <row r="471">
      <c r="A471">
        <v>810</v>
      </c>
      <c r="B471" t="s">
        <v>9528</v>
      </c>
      <c r="C471">
        <v>22</v>
      </c>
      <c r="D471">
        <v>1</v>
      </c>
    </row>
    <row r="472">
      <c r="A472">
        <v>811</v>
      </c>
      <c r="B472" t="s">
        <v>9759</v>
      </c>
      <c r="C472">
        <v>21</v>
      </c>
      <c r="D472">
        <v>1</v>
      </c>
    </row>
    <row r="473">
      <c r="A473">
        <v>812</v>
      </c>
      <c r="B473" t="s">
        <v>9760</v>
      </c>
      <c r="C473">
        <v>21</v>
      </c>
      <c r="D473">
        <v>1</v>
      </c>
    </row>
    <row r="474">
      <c r="A474">
        <v>813</v>
      </c>
      <c r="B474" t="s">
        <v>9761</v>
      </c>
      <c r="C474">
        <v>21</v>
      </c>
      <c r="D474">
        <v>1</v>
      </c>
    </row>
    <row r="475">
      <c r="A475">
        <v>814</v>
      </c>
      <c r="B475" t="s">
        <v>9762</v>
      </c>
      <c r="C475">
        <v>21</v>
      </c>
      <c r="D475">
        <v>1</v>
      </c>
    </row>
    <row r="476">
      <c r="A476">
        <v>815</v>
      </c>
      <c r="B476" t="s">
        <v>9763</v>
      </c>
      <c r="C476">
        <v>21</v>
      </c>
      <c r="D476">
        <v>1</v>
      </c>
    </row>
    <row r="477">
      <c r="A477">
        <v>816</v>
      </c>
      <c r="B477" t="s">
        <v>9579</v>
      </c>
      <c r="C477">
        <v>21</v>
      </c>
      <c r="D477">
        <v>1</v>
      </c>
    </row>
    <row r="478">
      <c r="A478">
        <v>817</v>
      </c>
      <c r="B478" t="s">
        <v>9580</v>
      </c>
      <c r="C478">
        <v>21</v>
      </c>
      <c r="D478">
        <v>1</v>
      </c>
    </row>
    <row r="479">
      <c r="A479">
        <v>818</v>
      </c>
      <c r="B479" t="s">
        <v>9536</v>
      </c>
      <c r="C479">
        <v>21</v>
      </c>
      <c r="D479">
        <v>1</v>
      </c>
    </row>
    <row r="480">
      <c r="A480">
        <v>819</v>
      </c>
      <c r="B480" t="s">
        <v>9537</v>
      </c>
      <c r="C480">
        <v>21</v>
      </c>
      <c r="D480">
        <v>1</v>
      </c>
    </row>
    <row r="481">
      <c r="A481">
        <v>820</v>
      </c>
      <c r="B481" t="s">
        <v>9538</v>
      </c>
      <c r="C481">
        <v>21</v>
      </c>
      <c r="D481">
        <v>1</v>
      </c>
    </row>
    <row r="482">
      <c r="A482">
        <v>821</v>
      </c>
      <c r="B482" t="s">
        <v>9581</v>
      </c>
      <c r="C482">
        <v>21</v>
      </c>
      <c r="D482">
        <v>1</v>
      </c>
    </row>
    <row r="483">
      <c r="A483">
        <v>822</v>
      </c>
      <c r="B483" t="s">
        <v>9764</v>
      </c>
      <c r="C483">
        <v>21</v>
      </c>
      <c r="D483">
        <v>1</v>
      </c>
    </row>
    <row r="484">
      <c r="A484">
        <v>823</v>
      </c>
      <c r="B484" t="s">
        <v>9765</v>
      </c>
      <c r="C484">
        <v>21</v>
      </c>
      <c r="D484">
        <v>1</v>
      </c>
    </row>
    <row r="485">
      <c r="A485">
        <v>824</v>
      </c>
      <c r="B485" t="s">
        <v>9542</v>
      </c>
      <c r="C485">
        <v>21</v>
      </c>
      <c r="D485">
        <v>1</v>
      </c>
    </row>
    <row r="486">
      <c r="A486">
        <v>825</v>
      </c>
      <c r="B486" t="s">
        <v>9766</v>
      </c>
      <c r="C486">
        <v>21</v>
      </c>
      <c r="D486">
        <v>1</v>
      </c>
    </row>
    <row r="487">
      <c r="A487">
        <v>826</v>
      </c>
      <c r="B487" t="s">
        <v>9767</v>
      </c>
      <c r="C487">
        <v>21</v>
      </c>
      <c r="D487">
        <v>1</v>
      </c>
    </row>
    <row r="488">
      <c r="A488">
        <v>827</v>
      </c>
      <c r="B488" t="s">
        <v>9768</v>
      </c>
      <c r="C488">
        <v>21</v>
      </c>
      <c r="D488">
        <v>1</v>
      </c>
    </row>
    <row r="489">
      <c r="A489">
        <v>828</v>
      </c>
      <c r="B489" t="s">
        <v>9546</v>
      </c>
      <c r="C489">
        <v>21</v>
      </c>
      <c r="D489">
        <v>1</v>
      </c>
    </row>
    <row r="490">
      <c r="A490">
        <v>829</v>
      </c>
      <c r="B490" t="s">
        <v>9769</v>
      </c>
      <c r="C490">
        <v>21</v>
      </c>
      <c r="D490">
        <v>1</v>
      </c>
    </row>
    <row r="491">
      <c r="A491">
        <v>830</v>
      </c>
      <c r="B491" t="s">
        <v>9770</v>
      </c>
      <c r="C491">
        <v>21</v>
      </c>
      <c r="D491">
        <v>1</v>
      </c>
    </row>
    <row r="492">
      <c r="A492">
        <v>831</v>
      </c>
      <c r="B492" t="s">
        <v>9549</v>
      </c>
      <c r="C492">
        <v>21</v>
      </c>
      <c r="D492">
        <v>1</v>
      </c>
    </row>
    <row r="493">
      <c r="A493">
        <v>832</v>
      </c>
      <c r="B493" t="s">
        <v>9550</v>
      </c>
      <c r="C493">
        <v>21</v>
      </c>
      <c r="D493">
        <v>1</v>
      </c>
    </row>
    <row r="494">
      <c r="A494">
        <v>833</v>
      </c>
      <c r="B494" t="s">
        <v>9771</v>
      </c>
      <c r="C494">
        <v>21</v>
      </c>
      <c r="D494">
        <v>1</v>
      </c>
    </row>
    <row r="495">
      <c r="A495">
        <v>834</v>
      </c>
      <c r="B495" t="s">
        <v>9772</v>
      </c>
      <c r="C495">
        <v>21</v>
      </c>
      <c r="D495">
        <v>1</v>
      </c>
    </row>
    <row r="496">
      <c r="A496">
        <v>835</v>
      </c>
      <c r="B496" t="s">
        <v>9773</v>
      </c>
      <c r="C496">
        <v>21</v>
      </c>
      <c r="D496">
        <v>1</v>
      </c>
    </row>
    <row r="497">
      <c r="A497">
        <v>836</v>
      </c>
      <c r="B497" t="s">
        <v>9554</v>
      </c>
      <c r="C497">
        <v>21</v>
      </c>
      <c r="D497">
        <v>1</v>
      </c>
    </row>
    <row r="498">
      <c r="A498">
        <v>837</v>
      </c>
      <c r="B498" t="s">
        <v>9555</v>
      </c>
      <c r="C498">
        <v>21</v>
      </c>
      <c r="D498">
        <v>1</v>
      </c>
    </row>
    <row r="499">
      <c r="A499">
        <v>838</v>
      </c>
      <c r="B499" t="s">
        <v>9556</v>
      </c>
      <c r="C499">
        <v>21</v>
      </c>
      <c r="D499">
        <v>1</v>
      </c>
    </row>
    <row r="500">
      <c r="A500">
        <v>839</v>
      </c>
      <c r="B500" t="s">
        <v>9774</v>
      </c>
      <c r="C500">
        <v>21</v>
      </c>
      <c r="D500">
        <v>1</v>
      </c>
    </row>
    <row r="501">
      <c r="A501">
        <v>842</v>
      </c>
      <c r="B501" t="s">
        <v>9560</v>
      </c>
      <c r="C501">
        <v>11</v>
      </c>
      <c r="D501">
        <v>0.5</v>
      </c>
    </row>
    <row r="502">
      <c r="A502">
        <v>842</v>
      </c>
      <c r="B502" t="s">
        <v>9560</v>
      </c>
      <c r="C502">
        <v>21</v>
      </c>
      <c r="D502">
        <v>0.5</v>
      </c>
    </row>
    <row r="503">
      <c r="A503">
        <v>843</v>
      </c>
      <c r="B503" t="s">
        <v>9775</v>
      </c>
      <c r="C503">
        <v>11</v>
      </c>
      <c r="D503">
        <f>1/3</f>
        <v>0.33333333333333331</v>
      </c>
    </row>
    <row r="504">
      <c r="A504">
        <v>843</v>
      </c>
      <c r="B504" t="s">
        <v>9775</v>
      </c>
      <c r="C504">
        <v>17</v>
      </c>
      <c r="D504">
        <f>1/3</f>
        <v>0.33333333333333331</v>
      </c>
    </row>
    <row r="505">
      <c r="A505">
        <v>843</v>
      </c>
      <c r="B505" t="s">
        <v>9775</v>
      </c>
      <c r="C505">
        <v>21</v>
      </c>
      <c r="D505">
        <f>1/3</f>
        <v>0.33333333333333331</v>
      </c>
    </row>
    <row r="506">
      <c r="A506">
        <v>901</v>
      </c>
      <c r="B506" t="s">
        <v>9776</v>
      </c>
      <c r="C506">
        <v>26</v>
      </c>
      <c r="D506">
        <v>1</v>
      </c>
    </row>
    <row r="507">
      <c r="A507">
        <v>902</v>
      </c>
      <c r="B507" t="s">
        <v>9777</v>
      </c>
      <c r="C507">
        <v>26</v>
      </c>
      <c r="D507">
        <v>1</v>
      </c>
    </row>
    <row r="508">
      <c r="A508">
        <v>903</v>
      </c>
      <c r="B508" t="s">
        <v>9778</v>
      </c>
      <c r="C508">
        <v>26</v>
      </c>
      <c r="D508">
        <v>1</v>
      </c>
    </row>
    <row r="509">
      <c r="A509">
        <v>904</v>
      </c>
      <c r="B509" t="s">
        <v>9779</v>
      </c>
      <c r="C509">
        <v>26</v>
      </c>
      <c r="D509">
        <v>1</v>
      </c>
    </row>
    <row r="510">
      <c r="A510">
        <v>905</v>
      </c>
      <c r="B510" t="s">
        <v>9780</v>
      </c>
      <c r="C510">
        <v>26</v>
      </c>
      <c r="D510">
        <v>1</v>
      </c>
    </row>
    <row r="511">
      <c r="A511">
        <v>906</v>
      </c>
      <c r="B511" t="s">
        <v>9781</v>
      </c>
      <c r="C511">
        <v>26</v>
      </c>
      <c r="D511">
        <v>1</v>
      </c>
    </row>
    <row r="512">
      <c r="A512">
        <v>908</v>
      </c>
      <c r="B512" t="s">
        <v>9782</v>
      </c>
      <c r="C512">
        <v>9</v>
      </c>
      <c r="D512">
        <v>0.5</v>
      </c>
    </row>
    <row r="513">
      <c r="A513">
        <v>908</v>
      </c>
      <c r="B513" t="s">
        <v>9782</v>
      </c>
      <c r="C513">
        <v>10</v>
      </c>
      <c r="D513">
        <v>0.5</v>
      </c>
    </row>
    <row r="514">
      <c r="A514">
        <v>909</v>
      </c>
      <c r="B514" t="s">
        <v>9783</v>
      </c>
      <c r="C514">
        <v>9</v>
      </c>
      <c r="D514">
        <v>0.5</v>
      </c>
    </row>
    <row r="515">
      <c r="A515">
        <v>909</v>
      </c>
      <c r="B515" t="s">
        <v>9783</v>
      </c>
      <c r="C515">
        <v>10</v>
      </c>
      <c r="D515">
        <v>0.5</v>
      </c>
    </row>
    <row r="516">
      <c r="A516">
        <v>910</v>
      </c>
      <c r="B516" t="s">
        <v>9784</v>
      </c>
      <c r="C516">
        <v>26</v>
      </c>
      <c r="D516">
        <v>1</v>
      </c>
    </row>
    <row r="517">
      <c r="A517">
        <v>911</v>
      </c>
      <c r="B517" t="s">
        <v>9785</v>
      </c>
      <c r="C517">
        <v>26</v>
      </c>
      <c r="D517">
        <v>1</v>
      </c>
    </row>
    <row r="518">
      <c r="A518">
        <v>912</v>
      </c>
      <c r="B518" t="s">
        <v>9786</v>
      </c>
      <c r="C518">
        <v>26</v>
      </c>
      <c r="D518">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4"/>
  </sheetPr>
  <dimension ref="A2:Q195"/>
  <sheetViews>
    <sheetView topLeftCell="A89" zoomScaleNormal="100" workbookViewId="0">
      <selection activeCell="G112" sqref="G112"/>
    </sheetView>
  </sheetViews>
  <sheetFormatPr baseColWidth="10" defaultColWidth="11.5546875" defaultRowHeight="14.4"/>
  <cols>
    <col min="1" max="1" width="5.77734375" style="1" customWidth="true"/>
    <col min="2" max="2" width="37.33203125" style="1" customWidth="true"/>
    <col min="3" max="7" width="12.109375" style="1" customWidth="true"/>
    <col min="8" max="9" width="13" style="741" bestFit="true" customWidth="true"/>
    <col min="10" max="10" width="10.77734375" style="741" customWidth="true"/>
    <col min="11" max="17" width="11.5546875" style="741" customWidth="true"/>
    <col min="18" max="19" width="11.5546875" style="293"/>
    <col min="20" max="16384" width="11.5546875" style="1"/>
  </cols>
  <sheetData>
    <row r="2" ht="21" hidden="true">
      <c r="A2" s="915" t="s">
        <v>641</v>
      </c>
      <c r="B2" s="915"/>
      <c r="C2" s="915"/>
      <c r="D2" s="915"/>
      <c r="E2" s="915"/>
      <c r="F2" s="915"/>
    </row>
    <row r="3" hidden="true"/>
    <row r="4" ht="19.2" hidden="true" customHeight="true">
      <c r="A4" s="916" t="s">
        <v>642</v>
      </c>
      <c r="B4" s="916"/>
      <c r="C4" s="916"/>
      <c r="D4" s="916"/>
      <c r="E4" s="916"/>
      <c r="F4" s="916"/>
    </row>
    <row r="5" ht="19.2" hidden="true" customHeight="true">
      <c r="A5" s="916"/>
      <c r="B5" s="916"/>
      <c r="C5" s="916"/>
      <c r="D5" s="916"/>
      <c r="E5" s="916"/>
      <c r="F5" s="916"/>
    </row>
    <row r="6" ht="19.2" hidden="true" customHeight="true">
      <c r="A6" s="916" t="s">
        <v>1018</v>
      </c>
      <c r="B6" s="916"/>
      <c r="C6" s="916"/>
      <c r="D6" s="916"/>
      <c r="E6" s="916"/>
      <c r="F6" s="916"/>
    </row>
    <row r="7" ht="19.2" hidden="true" customHeight="true">
      <c r="A7" s="916"/>
      <c r="B7" s="916"/>
      <c r="C7" s="916"/>
      <c r="D7" s="916"/>
      <c r="E7" s="916"/>
      <c r="F7" s="916"/>
    </row>
    <row r="8" ht="19.2" hidden="true" customHeight="true">
      <c r="A8" s="916"/>
      <c r="B8" s="916"/>
      <c r="C8" s="916"/>
      <c r="D8" s="916"/>
      <c r="E8" s="916"/>
      <c r="F8" s="916"/>
    </row>
    <row r="9" ht="19.2" hidden="true" customHeight="true">
      <c r="A9" s="916" t="s">
        <v>643</v>
      </c>
      <c r="B9" s="916"/>
      <c r="C9" s="916"/>
      <c r="D9" s="916"/>
      <c r="E9" s="916"/>
      <c r="F9" s="916"/>
    </row>
    <row r="10" ht="19.2" hidden="true" customHeight="true">
      <c r="A10" s="916"/>
      <c r="B10" s="916"/>
      <c r="C10" s="916"/>
      <c r="D10" s="916"/>
      <c r="E10" s="916"/>
      <c r="F10" s="916"/>
    </row>
    <row r="11" ht="19.2" hidden="true" customHeight="true">
      <c r="A11" s="916"/>
      <c r="B11" s="916"/>
      <c r="C11" s="916"/>
      <c r="D11" s="916"/>
      <c r="E11" s="916"/>
      <c r="F11" s="916"/>
    </row>
    <row r="12" hidden="true"/>
    <row r="13" ht="21" hidden="true">
      <c r="A13" s="915" t="s">
        <v>644</v>
      </c>
      <c r="B13" s="915"/>
      <c r="C13" s="915"/>
      <c r="D13" s="915"/>
      <c r="E13" s="915"/>
      <c r="F13" s="915"/>
    </row>
    <row r="14" hidden="true"/>
    <row r="15" hidden="true">
      <c r="A15" s="1" t="s">
        <v>650</v>
      </c>
    </row>
    <row r="16" hidden="true">
      <c r="A16" s="1" t="s">
        <v>1017</v>
      </c>
    </row>
    <row r="17" hidden="true">
      <c r="A17" s="1" t="s">
        <v>651</v>
      </c>
    </row>
    <row r="18" hidden="true"/>
    <row r="19" hidden="true">
      <c r="A19" s="196" t="s">
        <v>645</v>
      </c>
    </row>
    <row r="20" hidden="true">
      <c r="A20" s="1" t="s">
        <v>646</v>
      </c>
    </row>
    <row r="21" hidden="true">
      <c r="A21" s="1" t="s">
        <v>647</v>
      </c>
    </row>
    <row r="22" hidden="true"/>
    <row r="23" ht="15" hidden="true" thickBot="true">
      <c r="A23" s="920" t="s">
        <v>16</v>
      </c>
      <c r="B23" s="920"/>
      <c r="C23" s="561" t="s">
        <v>14</v>
      </c>
      <c r="D23" s="546" t="s">
        <v>423</v>
      </c>
      <c r="E23" s="546" t="s">
        <v>437</v>
      </c>
      <c r="F23" s="546" t="s">
        <v>447</v>
      </c>
    </row>
    <row r="24" ht="15" hidden="true" thickTop="true">
      <c r="A24" s="918" t="s">
        <v>18</v>
      </c>
      <c r="B24" s="918"/>
      <c r="C24" s="918"/>
      <c r="D24" s="918"/>
    </row>
    <row r="25" hidden="true">
      <c r="A25" s="922" t="s">
        <v>27</v>
      </c>
      <c r="B25" s="14" t="s">
        <v>19</v>
      </c>
      <c r="C25" s="217">
        <v>91.17</v>
      </c>
      <c r="D25" s="217">
        <f>Parameters!E24</f>
        <v>91.17</v>
      </c>
      <c r="E25" s="217">
        <f>Parameters!G24</f>
        <v>91.17</v>
      </c>
      <c r="F25" s="217">
        <v>91.17</v>
      </c>
    </row>
    <row r="26" hidden="true">
      <c r="A26" s="922"/>
      <c r="B26" s="14" t="s">
        <v>21</v>
      </c>
      <c r="C26" s="217">
        <v>112.5</v>
      </c>
      <c r="D26" s="224">
        <f>Parameters!E25</f>
        <v>136.49</v>
      </c>
      <c r="E26" s="224">
        <f>Parameters!G25</f>
        <v>136.49</v>
      </c>
      <c r="F26" s="217">
        <v>112.5</v>
      </c>
    </row>
    <row r="27" hidden="true">
      <c r="A27" s="923"/>
      <c r="B27" s="218" t="s">
        <v>23</v>
      </c>
      <c r="C27" s="567">
        <v>112.5</v>
      </c>
      <c r="D27" s="225">
        <f>Parameters!E26</f>
        <v>149.06</v>
      </c>
      <c r="E27" s="225">
        <f>Parameters!G26</f>
        <v>149.06</v>
      </c>
      <c r="F27" s="567">
        <v>112.5</v>
      </c>
    </row>
    <row r="28" hidden="true">
      <c r="A28" s="924" t="s">
        <v>28</v>
      </c>
      <c r="B28" s="14" t="s">
        <v>19</v>
      </c>
      <c r="C28" s="217">
        <v>91.17</v>
      </c>
      <c r="D28" s="217">
        <f>Parameters!E29</f>
        <v>91.17</v>
      </c>
      <c r="E28" s="217">
        <f>Parameters!G29</f>
        <v>91.17</v>
      </c>
      <c r="F28" s="217">
        <v>91.17</v>
      </c>
    </row>
    <row r="29" hidden="true">
      <c r="A29" s="922"/>
      <c r="B29" s="14" t="s">
        <v>21</v>
      </c>
      <c r="C29" s="217">
        <v>112.5</v>
      </c>
      <c r="D29" s="224">
        <f>Parameters!E30</f>
        <v>136.49</v>
      </c>
      <c r="E29" s="224">
        <f>Parameters!G30</f>
        <v>136.49</v>
      </c>
      <c r="F29" s="217">
        <v>112.5</v>
      </c>
    </row>
    <row r="30" ht="15" hidden="true" thickBot="true">
      <c r="A30" s="925"/>
      <c r="B30" s="220" t="s">
        <v>23</v>
      </c>
      <c r="C30" s="485">
        <v>124.62</v>
      </c>
      <c r="D30" s="226">
        <f>Parameters!E31</f>
        <v>159.36000000000001</v>
      </c>
      <c r="E30" s="226">
        <f>Parameters!G31</f>
        <v>159.36000000000001</v>
      </c>
      <c r="F30" s="485">
        <v>124.62</v>
      </c>
    </row>
    <row r="31" ht="15" hidden="true" thickTop="true">
      <c r="A31" s="918" t="s">
        <v>613</v>
      </c>
      <c r="B31" s="918"/>
      <c r="C31" s="918"/>
      <c r="D31" s="918"/>
    </row>
    <row r="32" hidden="true">
      <c r="A32" s="922" t="s">
        <v>27</v>
      </c>
      <c r="B32" s="14" t="s">
        <v>19</v>
      </c>
      <c r="C32" s="217">
        <v>96.72</v>
      </c>
      <c r="D32" s="224">
        <f>Parameters!E35</f>
        <v>111.23</v>
      </c>
      <c r="E32" s="224">
        <f>Parameters!G35</f>
        <v>111.23</v>
      </c>
      <c r="F32" s="217">
        <v>96.72</v>
      </c>
    </row>
    <row r="33" hidden="true">
      <c r="A33" s="922"/>
      <c r="B33" s="14" t="s">
        <v>21</v>
      </c>
      <c r="C33" s="563">
        <v>113.38</v>
      </c>
      <c r="D33" s="224">
        <f>Parameters!E36</f>
        <v>143.54</v>
      </c>
      <c r="E33" s="224">
        <f>Parameters!G36</f>
        <v>143.54</v>
      </c>
      <c r="F33" s="563">
        <v>113.38</v>
      </c>
    </row>
    <row r="34" hidden="true">
      <c r="A34" s="923"/>
      <c r="B34" s="218" t="s">
        <v>23</v>
      </c>
      <c r="C34" s="564">
        <v>113.38</v>
      </c>
      <c r="D34" s="225">
        <f>Parameters!E37</f>
        <v>150.22999999999999</v>
      </c>
      <c r="E34" s="225">
        <f>Parameters!G37</f>
        <v>150.22999999999999</v>
      </c>
      <c r="F34" s="564">
        <v>113.38</v>
      </c>
    </row>
    <row r="35" hidden="true">
      <c r="A35" s="924" t="s">
        <v>28</v>
      </c>
      <c r="B35" s="14" t="s">
        <v>19</v>
      </c>
      <c r="C35" s="102">
        <v>96.72</v>
      </c>
      <c r="D35" s="224">
        <f>Parameters!E40</f>
        <v>111.23</v>
      </c>
      <c r="E35" s="224">
        <f>Parameters!G40</f>
        <v>111.23</v>
      </c>
      <c r="F35" s="102">
        <v>96.72</v>
      </c>
    </row>
    <row r="36" hidden="true">
      <c r="A36" s="922"/>
      <c r="B36" s="14" t="s">
        <v>21</v>
      </c>
      <c r="C36" s="565">
        <v>113.38</v>
      </c>
      <c r="D36" s="224">
        <f>Parameters!E41</f>
        <v>143.54</v>
      </c>
      <c r="E36" s="224">
        <f>Parameters!G41</f>
        <v>143.54</v>
      </c>
      <c r="F36" s="565">
        <v>113.38</v>
      </c>
    </row>
    <row r="37" ht="15" hidden="true" thickBot="true">
      <c r="A37" s="925"/>
      <c r="B37" s="220" t="s">
        <v>23</v>
      </c>
      <c r="C37" s="566">
        <v>123.92</v>
      </c>
      <c r="D37" s="226">
        <f>Parameters!E42</f>
        <v>158.46</v>
      </c>
      <c r="E37" s="226">
        <f>Parameters!G42</f>
        <v>158.46</v>
      </c>
      <c r="F37" s="566">
        <v>123.92</v>
      </c>
    </row>
    <row r="38" ht="15" hidden="true" customHeight="true" thickTop="true">
      <c r="A38" s="919" t="s">
        <v>648</v>
      </c>
      <c r="B38" s="919"/>
      <c r="C38" s="919"/>
      <c r="D38" s="919"/>
    </row>
    <row r="39" ht="15" hidden="true" thickBot="true">
      <c r="A39" s="568" t="s">
        <v>28</v>
      </c>
      <c r="B39" s="104"/>
      <c r="C39" s="104">
        <v>114</v>
      </c>
      <c r="D39" s="562">
        <f>Parameters!E44</f>
        <v>144.44999999999999</v>
      </c>
      <c r="E39" s="562">
        <f>Parameters!G44</f>
        <v>144.44999999999999</v>
      </c>
      <c r="F39" s="104">
        <v>114</v>
      </c>
    </row>
    <row r="40" ht="15" hidden="true" thickTop="true">
      <c r="A40" s="921" t="s">
        <v>615</v>
      </c>
      <c r="B40" s="921"/>
    </row>
    <row r="41" hidden="true">
      <c r="A41" s="931" t="s">
        <v>616</v>
      </c>
      <c r="B41" s="931"/>
      <c r="C41" s="102">
        <v>142.39140180447515</v>
      </c>
      <c r="D41" s="102">
        <v>142.39140180447515</v>
      </c>
      <c r="E41" s="102">
        <v>142.39140180447515</v>
      </c>
      <c r="F41" s="102">
        <v>142.39140180447515</v>
      </c>
    </row>
    <row r="42" ht="15" hidden="true" thickBot="true">
      <c r="A42" s="932" t="s">
        <v>617</v>
      </c>
      <c r="B42" s="932"/>
      <c r="C42" s="104">
        <v>122.0362669208306</v>
      </c>
      <c r="D42" s="562">
        <v>152.93268110082869</v>
      </c>
      <c r="E42" s="562">
        <v>142.175144181295</v>
      </c>
      <c r="F42" s="104">
        <v>122.0362669208306</v>
      </c>
    </row>
    <row r="43" ht="15" hidden="true" thickTop="true"/>
    <row r="44" hidden="true"/>
    <row r="45" ht="21" hidden="true">
      <c r="A45" s="915" t="s">
        <v>649</v>
      </c>
      <c r="B45" s="915"/>
      <c r="C45" s="915"/>
      <c r="D45" s="915"/>
      <c r="E45" s="915"/>
      <c r="F45" s="915"/>
    </row>
    <row r="46" hidden="true"/>
    <row r="47" hidden="true">
      <c r="A47" s="1" t="s">
        <v>650</v>
      </c>
    </row>
    <row r="48" hidden="true">
      <c r="A48" s="1" t="s">
        <v>1017</v>
      </c>
    </row>
    <row r="49" hidden="true">
      <c r="A49" s="1" t="s">
        <v>651</v>
      </c>
    </row>
    <row r="50" hidden="true"/>
    <row r="51" hidden="true">
      <c r="A51" s="196" t="s">
        <v>645</v>
      </c>
    </row>
    <row r="52" hidden="true"/>
    <row r="53" hidden="true"/>
    <row r="54" hidden="true"/>
    <row r="55" hidden="true"/>
    <row r="56" hidden="true"/>
    <row r="57" ht="15" hidden="true" thickBot="true">
      <c r="A57" s="197"/>
      <c r="B57" s="5"/>
      <c r="C57" s="546"/>
      <c r="D57" s="547" t="s">
        <v>14</v>
      </c>
      <c r="E57" s="546" t="s">
        <v>423</v>
      </c>
      <c r="F57" s="546" t="s">
        <v>437</v>
      </c>
      <c r="G57" s="546" t="s">
        <v>447</v>
      </c>
    </row>
    <row r="58" ht="29.4" hidden="true" thickTop="true">
      <c r="A58" s="7"/>
      <c r="B58" s="7"/>
      <c r="C58" s="8" t="s">
        <v>652</v>
      </c>
      <c r="D58" s="8" t="s">
        <v>602</v>
      </c>
      <c r="E58" s="8" t="s">
        <v>602</v>
      </c>
      <c r="F58" s="8" t="s">
        <v>602</v>
      </c>
      <c r="G58" s="8" t="s">
        <v>602</v>
      </c>
    </row>
    <row r="59" hidden="true">
      <c r="A59" s="917" t="s">
        <v>605</v>
      </c>
      <c r="B59" s="917"/>
      <c r="C59" s="9">
        <v>641.59355555555555</v>
      </c>
      <c r="D59" s="9">
        <f>Parameters!C6</f>
        <v>476.32255555555554</v>
      </c>
      <c r="E59" s="9">
        <f>Parameters!F6</f>
        <v>476.32255555555554</v>
      </c>
      <c r="F59" s="9">
        <f>Parameters!I6</f>
        <v>476.32255555555554</v>
      </c>
      <c r="G59" s="9">
        <f>Parameters!L6</f>
        <v>476.32255555555554</v>
      </c>
    </row>
    <row r="60" hidden="true">
      <c r="A60" s="926" t="s">
        <v>606</v>
      </c>
      <c r="B60" s="926"/>
      <c r="C60" s="9">
        <v>771.7300251821863</v>
      </c>
      <c r="D60" s="9">
        <f>Parameters!C7</f>
        <v>409.99941999999999</v>
      </c>
      <c r="E60" s="9">
        <f>Parameters!F7</f>
        <v>409.99941999999999</v>
      </c>
      <c r="F60" s="9">
        <f>Parameters!I7</f>
        <v>409.99941999999999</v>
      </c>
      <c r="G60" s="9">
        <f>Parameters!L7</f>
        <v>409.99941999999999</v>
      </c>
    </row>
    <row r="61" hidden="true">
      <c r="A61" s="917" t="s">
        <v>607</v>
      </c>
      <c r="B61" s="917"/>
      <c r="C61" s="9">
        <v>922.80154137931049</v>
      </c>
      <c r="D61" s="9">
        <f>Parameters!C8</f>
        <v>754.9995600000002</v>
      </c>
      <c r="E61" s="212">
        <f>Parameters!F8</f>
        <v>754.9995600000002</v>
      </c>
      <c r="F61" s="212">
        <f>Parameters!I8</f>
        <v>754.9995600000002</v>
      </c>
      <c r="G61" s="9">
        <f>Parameters!L8</f>
        <v>754.9995600000002</v>
      </c>
    </row>
    <row r="62" hidden="true">
      <c r="A62" s="929" t="s">
        <v>608</v>
      </c>
      <c r="B62" s="929"/>
      <c r="C62" s="12">
        <v>872.64418834668618</v>
      </c>
      <c r="D62" s="12">
        <f>Parameters!C9</f>
        <v>664.9997800000001</v>
      </c>
      <c r="E62" s="12">
        <f>Parameters!F9</f>
        <v>664.9997800000001</v>
      </c>
      <c r="F62" s="12">
        <f>Parameters!I9</f>
        <v>664.9997800000001</v>
      </c>
      <c r="G62" s="12">
        <f>Parameters!L9</f>
        <v>664.9997800000001</v>
      </c>
    </row>
    <row r="63" hidden="true">
      <c r="A63" s="929" t="s">
        <v>609</v>
      </c>
      <c r="B63" s="929"/>
      <c r="C63" s="12">
        <v>720.61888834668605</v>
      </c>
      <c r="D63" s="12">
        <f>Parameters!C10</f>
        <v>496.99964</v>
      </c>
      <c r="E63" s="12">
        <f>Parameters!F10</f>
        <v>496.99964</v>
      </c>
      <c r="F63" s="12">
        <f>Parameters!I10</f>
        <v>496.99964</v>
      </c>
      <c r="G63" s="12">
        <f>Parameters!L10</f>
        <v>496.99964</v>
      </c>
    </row>
    <row r="64" hidden="true">
      <c r="A64" s="928" t="s">
        <v>610</v>
      </c>
      <c r="B64" s="928"/>
      <c r="C64" s="12">
        <v>990.00039042128606</v>
      </c>
      <c r="D64" s="12">
        <f>Parameters!C11</f>
        <v>990.00009999999997</v>
      </c>
      <c r="E64" s="213">
        <f>Parameters!F11</f>
        <v>990.00009999999997</v>
      </c>
      <c r="F64" s="213">
        <f>Parameters!I11</f>
        <v>990.00009999999997</v>
      </c>
      <c r="G64" s="213">
        <f>Parameters!L11</f>
        <v>990.00009999999997</v>
      </c>
    </row>
    <row r="65" hidden="true">
      <c r="A65" s="929" t="s">
        <v>571</v>
      </c>
      <c r="B65" s="929"/>
      <c r="C65" s="486">
        <v>914.7102853394066</v>
      </c>
      <c r="D65" s="486">
        <f>Parameters!C12</f>
        <v>741.61842708898575</v>
      </c>
      <c r="E65" s="571">
        <f>Parameters!F12</f>
        <v>741.61842708898575</v>
      </c>
      <c r="F65" s="571">
        <f>Parameters!I12</f>
        <v>741.61842708898575</v>
      </c>
      <c r="G65" s="571">
        <f>Parameters!L12</f>
        <v>741.61842708898575</v>
      </c>
    </row>
    <row r="66" ht="15" hidden="true" thickBot="true">
      <c r="A66" s="930" t="s">
        <v>572</v>
      </c>
      <c r="B66" s="930"/>
      <c r="C66" s="15">
        <v>930.63511760587903</v>
      </c>
      <c r="D66" s="15">
        <f>Parameters!C13</f>
        <v>803.25932625288556</v>
      </c>
      <c r="E66" s="572">
        <f>Parameters!F13</f>
        <v>803.25932625288556</v>
      </c>
      <c r="F66" s="572">
        <f>Parameters!I13</f>
        <v>803.25932625288556</v>
      </c>
      <c r="G66" s="572">
        <f>Parameters!L13</f>
        <v>803.25932625288556</v>
      </c>
    </row>
    <row r="67" ht="15" hidden="true" thickTop="true"/>
    <row r="68" hidden="true"/>
    <row r="69" ht="21" hidden="true">
      <c r="A69" s="915" t="s">
        <v>1019</v>
      </c>
      <c r="B69" s="915"/>
      <c r="C69" s="915"/>
      <c r="D69" s="915"/>
      <c r="E69" s="915"/>
      <c r="F69" s="915"/>
    </row>
    <row r="70" hidden="true"/>
    <row r="71" hidden="true">
      <c r="A71" s="934" t="str">
        <f>Parameters!B64</f>
        <v>Mitigation policy parameters</v>
      </c>
      <c r="B71" s="934"/>
      <c r="C71" s="208" t="str">
        <f>Parameters!C64</f>
        <v>Baseline</v>
      </c>
      <c r="D71" s="209" t="str">
        <f>Parameters!D64</f>
        <v>Reform 1</v>
      </c>
      <c r="E71" s="210" t="str">
        <f>Parameters!E64</f>
        <v>Reform 2</v>
      </c>
      <c r="F71" s="210" t="str">
        <f>Parameters!F64</f>
        <v>Reform 3</v>
      </c>
    </row>
    <row r="72" hidden="true">
      <c r="A72" s="935" t="str">
        <f>Parameters!B65</f>
        <v>Increase in PNBSF annual transfers</v>
      </c>
      <c r="B72" s="935"/>
      <c r="C72" s="486">
        <f>Parameters!C65</f>
        <v>0</v>
      </c>
      <c r="D72" s="486">
        <f>Parameters!D65</f>
        <v>0</v>
      </c>
      <c r="E72" s="716">
        <f>Parameters!E65</f>
        <v>0</v>
      </c>
      <c r="F72" s="716">
        <f>Parameters!F65</f>
        <v>0</v>
      </c>
    </row>
    <row r="73" hidden="true">
      <c r="A73" s="936" t="str">
        <f>Parameters!B66</f>
        <v>Increase in beneficiaries (≥1)</v>
      </c>
      <c r="B73" s="936"/>
      <c r="C73" s="102">
        <f>Parameters!C66</f>
        <v>1</v>
      </c>
      <c r="D73" s="102">
        <f>Parameters!D66</f>
        <v>1</v>
      </c>
      <c r="E73" s="211">
        <f>Parameters!E66</f>
        <v>1</v>
      </c>
      <c r="F73" s="211">
        <f>Parameters!F66</f>
        <v>1</v>
      </c>
    </row>
    <row r="74" ht="15" hidden="true" thickBot="true">
      <c r="A74" s="937" t="str">
        <f>Parameters!B68</f>
        <v>Public transport subsidies</v>
      </c>
      <c r="B74" s="937"/>
      <c r="C74" s="16" t="str">
        <f>Parameters!C68</f>
        <v>No</v>
      </c>
      <c r="D74" s="16" t="str">
        <f>Parameters!D68</f>
        <v>No</v>
      </c>
      <c r="E74" s="717" t="str">
        <f>Parameters!E68</f>
        <v>No</v>
      </c>
      <c r="F74" s="717" t="str">
        <f>Parameters!F68</f>
        <v>No</v>
      </c>
    </row>
    <row r="75" ht="15" hidden="true" thickTop="true"/>
    <row r="76" hidden="true"/>
    <row r="77" hidden="true"/>
    <row r="78" hidden="true"/>
    <row r="80" ht="21">
      <c r="A80" s="915" t="s">
        <v>653</v>
      </c>
      <c r="B80" s="915"/>
      <c r="C80" s="915"/>
      <c r="D80" s="915"/>
      <c r="E80" s="915"/>
      <c r="F80" s="915"/>
    </row>
    <row r="82">
      <c r="J82" s="810"/>
      <c r="K82" s="810"/>
      <c r="L82" s="810"/>
      <c r="M82" s="810"/>
      <c r="N82" s="810"/>
      <c r="O82" s="810"/>
      <c r="P82" s="810"/>
    </row>
    <row r="83">
      <c r="B83" s="569"/>
      <c r="C83" s="209" t="s">
        <v>14</v>
      </c>
      <c r="D83" s="209" t="s">
        <v>423</v>
      </c>
      <c r="E83" s="209" t="s">
        <v>437</v>
      </c>
      <c r="F83" s="209" t="s">
        <v>447</v>
      </c>
      <c r="J83" s="810"/>
      <c r="K83" s="810">
        <v>1</v>
      </c>
      <c r="L83" s="810">
        <v>2</v>
      </c>
      <c r="M83" s="810">
        <v>3</v>
      </c>
      <c r="N83" s="810">
        <v>4</v>
      </c>
      <c r="O83" s="810"/>
      <c r="P83" s="810"/>
    </row>
    <row r="84">
      <c r="A84" s="927" t="s">
        <v>654</v>
      </c>
      <c r="B84" s="927"/>
      <c r="C84" s="482">
        <f>100*INDEX(stats!$D:$D,MATCH(K84,stats!$A:$A,0))</f>
        <v>33.38147</v>
      </c>
      <c r="D84" s="482">
        <f>100*INDEX(stats!$D:$D,MATCH(L84,stats!$A:$A,0))</f>
        <v>33.38147</v>
      </c>
      <c r="E84" s="482">
        <f>100*INDEX(stats!$D:$D,MATCH(M84,stats!$A:$A,0))</f>
        <v>33.38147</v>
      </c>
      <c r="F84" s="482">
        <f>100*INDEX(stats!$D:$D,MATCH(N84,stats!$A:$A,0))</f>
        <v>33.38147</v>
      </c>
      <c r="J84" s="810" t="s">
        <v>655</v>
      </c>
      <c r="K84" s="810" t="str">
        <f t="shared" ref="K84:N107" si="0">_xlfn.CONCAT(K$83,$J84)</f>
        <v>1_yd_pc_gini__yd_0</v>
      </c>
      <c r="L84" s="810" t="str">
        <f t="shared" si="0"/>
        <v>2_yd_pc_gini__yd_0</v>
      </c>
      <c r="M84" s="810" t="str">
        <f t="shared" si="0"/>
        <v>3_yd_pc_gini__yd_0</v>
      </c>
      <c r="N84" s="810" t="str">
        <f t="shared" si="0"/>
        <v>4_yd_pc_gini__yd_0</v>
      </c>
      <c r="O84" s="810"/>
      <c r="P84" s="810"/>
    </row>
    <row r="85">
      <c r="A85" s="907" t="s">
        <v>1046</v>
      </c>
      <c r="B85" s="907"/>
      <c r="C85" s="366">
        <f>100*INDEX(stats!$D:$D,MATCH(K85,stats!$A:$A,0))</f>
        <v>33.48169</v>
      </c>
      <c r="D85" s="523">
        <f>100*INDEX(stats!$D:$D,MATCH(L85,stats!$A:$A,0))</f>
        <v>33.464440000000003</v>
      </c>
      <c r="E85" s="366">
        <f>100*INDEX(stats!$D:$D,MATCH(M85,stats!$A:$A,0))</f>
        <v>33.447040000000001</v>
      </c>
      <c r="F85" s="523">
        <f>100*INDEX(stats!$D:$D,MATCH(N85,stats!$A:$A,0))</f>
        <v>33.429490000000001</v>
      </c>
      <c r="J85" s="810" t="s">
        <v>1051</v>
      </c>
      <c r="K85" s="810" t="str">
        <f t="shared" si="0"/>
        <v>1_inc_all_elec_noST_gini__yd_0</v>
      </c>
      <c r="L85" s="810" t="str">
        <f t="shared" si="0"/>
        <v>2_inc_all_elec_noST_gini__yd_0</v>
      </c>
      <c r="M85" s="810" t="str">
        <f t="shared" si="0"/>
        <v>3_inc_all_elec_noST_gini__yd_0</v>
      </c>
      <c r="N85" s="810" t="str">
        <f t="shared" si="0"/>
        <v>4_inc_all_elec_noST_gini__yd_0</v>
      </c>
      <c r="O85" s="810"/>
      <c r="P85" s="810"/>
    </row>
    <row r="86">
      <c r="A86" s="907" t="s">
        <v>1085</v>
      </c>
      <c r="B86" s="907"/>
      <c r="C86" s="366">
        <f>100*INDEX(stats!$D:$D,MATCH(K86,stats!$A:$A,0))</f>
        <v>33.38147</v>
      </c>
      <c r="D86" s="366">
        <f>100*INDEX(stats!$D:$D,MATCH(L86,stats!$A:$A,0))</f>
        <v>33.38147</v>
      </c>
      <c r="E86" s="366">
        <f>100*INDEX(stats!$D:$D,MATCH(M86,stats!$A:$A,0))</f>
        <v>33.38147</v>
      </c>
      <c r="F86" s="366">
        <f>100*INDEX(stats!$D:$D,MATCH(N86,stats!$A:$A,0))</f>
        <v>33.38147</v>
      </c>
      <c r="J86" s="810" t="s">
        <v>1086</v>
      </c>
      <c r="K86" s="810" t="str">
        <f t="shared" si="0"/>
        <v>1_inc_social_tranche_gini__yd_0</v>
      </c>
      <c r="L86" s="810" t="str">
        <f t="shared" si="0"/>
        <v>2_inc_social_tranche_gini__yd_0</v>
      </c>
      <c r="M86" s="810" t="str">
        <f t="shared" si="0"/>
        <v>3_inc_social_tranche_gini__yd_0</v>
      </c>
      <c r="N86" s="810" t="str">
        <f t="shared" si="0"/>
        <v>4_inc_social_tranche_gini__yd_0</v>
      </c>
      <c r="O86" s="810"/>
      <c r="P86" s="810"/>
    </row>
    <row r="87">
      <c r="A87" s="907" t="s">
        <v>1047</v>
      </c>
      <c r="B87" s="907"/>
      <c r="C87" s="366">
        <f>100*INDEX(stats!$D:$D,MATCH(K87,stats!$A:$A,0))</f>
        <v>33.48169</v>
      </c>
      <c r="D87" s="523">
        <f>100*INDEX(stats!$D:$D,MATCH(L87,stats!$A:$A,0))</f>
        <v>33.464440000000003</v>
      </c>
      <c r="E87" s="366">
        <f>100*INDEX(stats!$D:$D,MATCH(M87,stats!$A:$A,0))</f>
        <v>33.447040000000001</v>
      </c>
      <c r="F87" s="523">
        <f>100*INDEX(stats!$D:$D,MATCH(N87,stats!$A:$A,0))</f>
        <v>33.429490000000001</v>
      </c>
      <c r="J87" s="810" t="s">
        <v>656</v>
      </c>
      <c r="K87" s="810" t="str">
        <f t="shared" si="0"/>
        <v>1_inc_all_elec_gini__yd_0</v>
      </c>
      <c r="L87" s="810" t="str">
        <f t="shared" si="0"/>
        <v>2_inc_all_elec_gini__yd_0</v>
      </c>
      <c r="M87" s="810" t="str">
        <f t="shared" si="0"/>
        <v>3_inc_all_elec_gini__yd_0</v>
      </c>
      <c r="N87" s="810" t="str">
        <f t="shared" si="0"/>
        <v>4_inc_all_elec_gini__yd_0</v>
      </c>
      <c r="O87" s="810"/>
      <c r="P87" s="810"/>
    </row>
    <row r="88">
      <c r="A88" s="907" t="s">
        <v>657</v>
      </c>
      <c r="B88" s="907"/>
      <c r="C88" s="366">
        <f>100*INDEX(stats!$D:$D,MATCH(K88,stats!$A:$A,0))</f>
        <v>33.502600000000001</v>
      </c>
      <c r="D88" s="366">
        <f>100*INDEX(stats!$D:$D,MATCH(L88,stats!$A:$A,0))</f>
        <v>33.502600000000001</v>
      </c>
      <c r="E88" s="366">
        <f>100*INDEX(stats!$D:$D,MATCH(M88,stats!$A:$A,0))</f>
        <v>33.502600000000001</v>
      </c>
      <c r="F88" s="366">
        <f>100*INDEX(stats!$D:$D,MATCH(N88,stats!$A:$A,0))</f>
        <v>33.502600000000001</v>
      </c>
      <c r="J88" s="810" t="s">
        <v>658</v>
      </c>
      <c r="K88" s="810" t="str">
        <f t="shared" si="0"/>
        <v>1_inc_all_fuel_gini__yd_0</v>
      </c>
      <c r="L88" s="810" t="str">
        <f t="shared" si="0"/>
        <v>2_inc_all_fuel_gini__yd_0</v>
      </c>
      <c r="M88" s="810" t="str">
        <f t="shared" si="0"/>
        <v>3_inc_all_fuel_gini__yd_0</v>
      </c>
      <c r="N88" s="810" t="str">
        <f t="shared" si="0"/>
        <v>4_inc_all_fuel_gini__yd_0</v>
      </c>
      <c r="O88" s="810"/>
      <c r="P88" s="810"/>
    </row>
    <row r="89">
      <c r="A89" s="907" t="s">
        <v>1048</v>
      </c>
      <c r="B89" s="907"/>
      <c r="C89" s="752">
        <f>100*INDEX(stats!$D:$D,MATCH(K89,stats!$A:$A,0))</f>
        <v>33.600659999999998</v>
      </c>
      <c r="D89" s="752">
        <f>100*INDEX(stats!$D:$D,MATCH(L89,stats!$A:$A,0))</f>
        <v>33.583739999999999</v>
      </c>
      <c r="E89" s="752">
        <f>100*INDEX(stats!$D:$D,MATCH(M89,stats!$A:$A,0))</f>
        <v>33.566670000000002</v>
      </c>
      <c r="F89" s="752">
        <f>100*INDEX(stats!$D:$D,MATCH(N89,stats!$A:$A,0))</f>
        <v>33.54945</v>
      </c>
      <c r="J89" s="810" t="s">
        <v>659</v>
      </c>
      <c r="K89" s="810" t="str">
        <f t="shared" si="0"/>
        <v>1_inc_all_policies_gini__yd_0</v>
      </c>
      <c r="L89" s="810" t="str">
        <f t="shared" si="0"/>
        <v>2_inc_all_policies_gini__yd_0</v>
      </c>
      <c r="M89" s="810" t="str">
        <f t="shared" si="0"/>
        <v>3_inc_all_policies_gini__yd_0</v>
      </c>
      <c r="N89" s="810" t="str">
        <f t="shared" si="0"/>
        <v>4_inc_all_policies_gini__yd_0</v>
      </c>
      <c r="O89" s="810"/>
      <c r="P89" s="810"/>
    </row>
    <row r="90">
      <c r="A90" s="372" t="s">
        <v>1032</v>
      </c>
      <c r="B90" s="372"/>
      <c r="C90" s="366">
        <f>100*INDEX(stats!$D:$D,MATCH(K90,stats!$A:$A,0))</f>
        <v>33.38147</v>
      </c>
      <c r="D90" s="366">
        <f>100*INDEX(stats!$D:$D,MATCH(L90,stats!$A:$A,0))</f>
        <v>33.38147</v>
      </c>
      <c r="E90" s="366">
        <f>100*INDEX(stats!$D:$D,MATCH(M90,stats!$A:$A,0))</f>
        <v>33.38147</v>
      </c>
      <c r="F90" s="366">
        <f>100*INDEX(stats!$D:$D,MATCH(N90,stats!$A:$A,0))</f>
        <v>33.38147</v>
      </c>
      <c r="J90" s="810" t="s">
        <v>1033</v>
      </c>
      <c r="K90" s="810" t="str">
        <f t="shared" si="0"/>
        <v>1_inc_am_new_pnbsf_gini__yd_0</v>
      </c>
      <c r="L90" s="810" t="str">
        <f t="shared" si="0"/>
        <v>2_inc_am_new_pnbsf_gini__yd_0</v>
      </c>
      <c r="M90" s="810" t="str">
        <f t="shared" si="0"/>
        <v>3_inc_am_new_pnbsf_gini__yd_0</v>
      </c>
      <c r="N90" s="810" t="str">
        <f t="shared" si="0"/>
        <v>4_inc_am_new_pnbsf_gini__yd_0</v>
      </c>
      <c r="O90" s="810"/>
      <c r="P90" s="810"/>
    </row>
    <row r="91">
      <c r="A91" s="910" t="s">
        <v>1104</v>
      </c>
      <c r="B91" s="910"/>
      <c r="C91" s="366">
        <f>100*INDEX(stats!$D:$D,MATCH(K91,stats!$A:$A,0))</f>
        <v>33.38147</v>
      </c>
      <c r="D91" s="366">
        <f>100*INDEX(stats!$D:$D,MATCH(L91,stats!$A:$A,0))</f>
        <v>33.38147</v>
      </c>
      <c r="E91" s="366">
        <f>100*INDEX(stats!$D:$D,MATCH(M91,stats!$A:$A,0))</f>
        <v>33.38147</v>
      </c>
      <c r="F91" s="366">
        <f>100*INDEX(stats!$D:$D,MATCH(N91,stats!$A:$A,0))</f>
        <v>33.38147</v>
      </c>
      <c r="J91" s="810" t="s">
        <v>1106</v>
      </c>
      <c r="K91" s="810" t="str">
        <f t="shared" si="0"/>
        <v>1_inc_am_pnbsf_newbenefs_gini__yd_0</v>
      </c>
      <c r="L91" s="810" t="str">
        <f t="shared" si="0"/>
        <v>2_inc_am_pnbsf_newbenefs_gini__yd_0</v>
      </c>
      <c r="M91" s="810" t="str">
        <f t="shared" si="0"/>
        <v>3_inc_am_pnbsf_newbenefs_gini__yd_0</v>
      </c>
      <c r="N91" s="810" t="str">
        <f t="shared" si="0"/>
        <v>4_inc_am_pnbsf_newbenefs_gini__yd_0</v>
      </c>
      <c r="O91" s="810"/>
      <c r="P91" s="810"/>
    </row>
    <row r="92">
      <c r="A92" s="910" t="s">
        <v>1105</v>
      </c>
      <c r="B92" s="910"/>
      <c r="C92" s="366">
        <f>100*INDEX(stats!$D:$D,MATCH(K92,stats!$A:$A,0))</f>
        <v>33.38147</v>
      </c>
      <c r="D92" s="366">
        <f>100*INDEX(stats!$D:$D,MATCH(L92,stats!$A:$A,0))</f>
        <v>33.38147</v>
      </c>
      <c r="E92" s="366">
        <f>100*INDEX(stats!$D:$D,MATCH(M92,stats!$A:$A,0))</f>
        <v>33.38147</v>
      </c>
      <c r="F92" s="366">
        <f>100*INDEX(stats!$D:$D,MATCH(N92,stats!$A:$A,0))</f>
        <v>33.38147</v>
      </c>
      <c r="J92" s="810" t="s">
        <v>1107</v>
      </c>
      <c r="K92" s="810" t="str">
        <f t="shared" si="0"/>
        <v>1_inc_am_pnbsf_transferinc_gini__yd_0</v>
      </c>
      <c r="L92" s="810" t="str">
        <f t="shared" si="0"/>
        <v>2_inc_am_pnbsf_transferinc_gini__yd_0</v>
      </c>
      <c r="M92" s="810" t="str">
        <f t="shared" si="0"/>
        <v>3_inc_am_pnbsf_transferinc_gini__yd_0</v>
      </c>
      <c r="N92" s="810" t="str">
        <f t="shared" si="0"/>
        <v>4_inc_am_pnbsf_transferinc_gini__yd_0</v>
      </c>
      <c r="O92" s="810"/>
      <c r="P92" s="810"/>
    </row>
    <row r="93">
      <c r="A93" s="372" t="s">
        <v>1049</v>
      </c>
      <c r="B93" s="372"/>
      <c r="C93" s="366">
        <f>100*INDEX(stats!$D:$D,MATCH(K93,stats!$A:$A,0))</f>
        <v>33.38147</v>
      </c>
      <c r="D93" s="366">
        <f>100*INDEX(stats!$D:$D,MATCH(L93,stats!$A:$A,0))</f>
        <v>33.38147</v>
      </c>
      <c r="E93" s="366">
        <f>100*INDEX(stats!$D:$D,MATCH(M93,stats!$A:$A,0))</f>
        <v>33.38147</v>
      </c>
      <c r="F93" s="366">
        <f>100*INDEX(stats!$D:$D,MATCH(N93,stats!$A:$A,0))</f>
        <v>33.38147</v>
      </c>
      <c r="J93" s="810" t="s">
        <v>1053</v>
      </c>
      <c r="K93" s="810" t="str">
        <f t="shared" si="0"/>
        <v>1_inc_subs_public_transport_gini__yd_0</v>
      </c>
      <c r="L93" s="810" t="str">
        <f t="shared" si="0"/>
        <v>2_inc_subs_public_transport_gini__yd_0</v>
      </c>
      <c r="M93" s="810" t="str">
        <f t="shared" si="0"/>
        <v>3_inc_subs_public_transport_gini__yd_0</v>
      </c>
      <c r="N93" s="810" t="str">
        <f t="shared" si="0"/>
        <v>4_inc_subs_public_transport_gini__yd_0</v>
      </c>
      <c r="O93" s="810"/>
      <c r="P93" s="810"/>
    </row>
    <row r="94">
      <c r="A94" s="372" t="s">
        <v>1050</v>
      </c>
      <c r="B94" s="372"/>
      <c r="C94" s="366">
        <f>100*INDEX(stats!$D:$D,MATCH(K94,stats!$A:$A,0))</f>
        <v>33.38147</v>
      </c>
      <c r="D94" s="366">
        <f>100*INDEX(stats!$D:$D,MATCH(L94,stats!$A:$A,0))</f>
        <v>33.38147</v>
      </c>
      <c r="E94" s="366">
        <f>100*INDEX(stats!$D:$D,MATCH(M94,stats!$A:$A,0))</f>
        <v>33.38147</v>
      </c>
      <c r="F94" s="366">
        <f>100*INDEX(stats!$D:$D,MATCH(N94,stats!$A:$A,0))</f>
        <v>33.38147</v>
      </c>
      <c r="J94" s="810" t="s">
        <v>1054</v>
      </c>
      <c r="K94" s="810" t="str">
        <f t="shared" si="0"/>
        <v>1_inc_am_delayed_pnbsf_gini__yd_0</v>
      </c>
      <c r="L94" s="810" t="str">
        <f t="shared" si="0"/>
        <v>2_inc_am_delayed_pnbsf_gini__yd_0</v>
      </c>
      <c r="M94" s="810" t="str">
        <f t="shared" si="0"/>
        <v>3_inc_am_delayed_pnbsf_gini__yd_0</v>
      </c>
      <c r="N94" s="810" t="str">
        <f t="shared" si="0"/>
        <v>4_inc_am_delayed_pnbsf_gini__yd_0</v>
      </c>
      <c r="O94" s="810"/>
      <c r="P94" s="810"/>
    </row>
    <row r="95">
      <c r="A95" s="372" t="s">
        <v>1052</v>
      </c>
      <c r="B95" s="372"/>
      <c r="C95" s="752">
        <f>100*INDEX(stats!$D:$D,MATCH(K95,stats!$A:$A,0))</f>
        <v>33.600659999999998</v>
      </c>
      <c r="D95" s="752">
        <f>100*INDEX(stats!$D:$D,MATCH(L95,stats!$A:$A,0))</f>
        <v>33.583739999999999</v>
      </c>
      <c r="E95" s="752">
        <f>100*INDEX(stats!$D:$D,MATCH(M95,stats!$A:$A,0))</f>
        <v>33.566670000000002</v>
      </c>
      <c r="F95" s="752">
        <f>100*INDEX(stats!$D:$D,MATCH(N95,stats!$A:$A,0))</f>
        <v>33.54945</v>
      </c>
      <c r="J95" s="810" t="s">
        <v>1034</v>
      </c>
      <c r="K95" s="810" t="str">
        <f t="shared" si="0"/>
        <v>1_inc_all_policies_miti_gini__yd_0</v>
      </c>
      <c r="L95" s="810" t="str">
        <f t="shared" si="0"/>
        <v>2_inc_all_policies_miti_gini__yd_0</v>
      </c>
      <c r="M95" s="810" t="str">
        <f t="shared" si="0"/>
        <v>3_inc_all_policies_miti_gini__yd_0</v>
      </c>
      <c r="N95" s="810" t="str">
        <f t="shared" si="0"/>
        <v>4_inc_all_policies_miti_gini__yd_0</v>
      </c>
      <c r="O95" s="810"/>
      <c r="P95" s="810"/>
    </row>
    <row r="96">
      <c r="A96" s="927" t="s">
        <v>660</v>
      </c>
      <c r="B96" s="927"/>
      <c r="C96" s="482">
        <f>100*INDEX(stats!$D:$D,MATCH(K96,stats!$A:$A,0))</f>
        <v>37.497073378062801</v>
      </c>
      <c r="D96" s="482">
        <f>100*INDEX(stats!$D:$D,MATCH(L96,stats!$A:$A,0))</f>
        <v>37.497073378062801</v>
      </c>
      <c r="E96" s="482">
        <f>100*INDEX(stats!$D:$D,MATCH(M96,stats!$A:$A,0))</f>
        <v>37.497073378062801</v>
      </c>
      <c r="F96" s="482">
        <f>100*INDEX(stats!$D:$D,MATCH(N96,stats!$A:$A,0))</f>
        <v>37.497073378062801</v>
      </c>
      <c r="G96" s="353"/>
      <c r="J96" s="810" t="s">
        <v>661</v>
      </c>
      <c r="K96" s="810" t="str">
        <f t="shared" si="0"/>
        <v>1_yd_pc_fgt0__yd_0</v>
      </c>
      <c r="L96" s="810" t="str">
        <f t="shared" si="0"/>
        <v>2_yd_pc_fgt0__yd_0</v>
      </c>
      <c r="M96" s="810" t="str">
        <f t="shared" si="0"/>
        <v>3_yd_pc_fgt0__yd_0</v>
      </c>
      <c r="N96" s="810" t="str">
        <f t="shared" si="0"/>
        <v>4_yd_pc_fgt0__yd_0</v>
      </c>
      <c r="O96" s="810"/>
      <c r="P96" s="810"/>
    </row>
    <row r="97">
      <c r="A97" s="907" t="s">
        <v>1055</v>
      </c>
      <c r="B97" s="907"/>
      <c r="C97" s="366">
        <f>100*INDEX(stats!$D:$D,MATCH(K97,stats!$A:$A,0))</f>
        <v>36.804237564577008</v>
      </c>
      <c r="D97" s="366">
        <f>100*INDEX(stats!$D:$D,MATCH(L97,stats!$A:$A,0))</f>
        <v>36.914685793806093</v>
      </c>
      <c r="E97" s="366">
        <f>100*INDEX(stats!$D:$D,MATCH(M97,stats!$A:$A,0))</f>
        <v>37.03354740363136</v>
      </c>
      <c r="F97" s="366">
        <f>100*INDEX(stats!$D:$D,MATCH(N97,stats!$A:$A,0))</f>
        <v>37.070232355152896</v>
      </c>
      <c r="G97" s="353"/>
      <c r="J97" s="810" t="s">
        <v>1069</v>
      </c>
      <c r="K97" s="810" t="str">
        <f t="shared" si="0"/>
        <v>1_inc_all_elec_noST_fgt0__yd_0</v>
      </c>
      <c r="L97" s="810" t="str">
        <f t="shared" si="0"/>
        <v>2_inc_all_elec_noST_fgt0__yd_0</v>
      </c>
      <c r="M97" s="810" t="str">
        <f t="shared" si="0"/>
        <v>3_inc_all_elec_noST_fgt0__yd_0</v>
      </c>
      <c r="N97" s="810" t="str">
        <f t="shared" si="0"/>
        <v>4_inc_all_elec_noST_fgt0__yd_0</v>
      </c>
      <c r="O97" s="810"/>
      <c r="P97" s="810"/>
    </row>
    <row r="98">
      <c r="A98" s="907" t="s">
        <v>1084</v>
      </c>
      <c r="B98" s="907"/>
      <c r="C98" s="366">
        <f>100*INDEX(stats!$D:$D,MATCH(K98,stats!$A:$A,0))</f>
        <v>37.497073378062801</v>
      </c>
      <c r="D98" s="366">
        <f>100*INDEX(stats!$D:$D,MATCH(L98,stats!$A:$A,0))</f>
        <v>37.497073378062801</v>
      </c>
      <c r="E98" s="366">
        <f>100*INDEX(stats!$D:$D,MATCH(M98,stats!$A:$A,0))</f>
        <v>37.497073378062801</v>
      </c>
      <c r="F98" s="366">
        <f>100*INDEX(stats!$D:$D,MATCH(N98,stats!$A:$A,0))</f>
        <v>37.497073378062801</v>
      </c>
      <c r="G98" s="353"/>
      <c r="J98" s="810" t="s">
        <v>1087</v>
      </c>
      <c r="K98" s="810" t="str">
        <f t="shared" si="0"/>
        <v>1_inc_social_tranche_fgt0__yd_0</v>
      </c>
      <c r="L98" s="810" t="str">
        <f t="shared" si="0"/>
        <v>2_inc_social_tranche_fgt0__yd_0</v>
      </c>
      <c r="M98" s="810" t="str">
        <f t="shared" si="0"/>
        <v>3_inc_social_tranche_fgt0__yd_0</v>
      </c>
      <c r="N98" s="810" t="str">
        <f t="shared" si="0"/>
        <v>4_inc_social_tranche_fgt0__yd_0</v>
      </c>
      <c r="O98" s="810"/>
      <c r="P98" s="810"/>
    </row>
    <row r="99">
      <c r="A99" s="907" t="s">
        <v>1058</v>
      </c>
      <c r="B99" s="907"/>
      <c r="C99" s="366">
        <f>100*INDEX(stats!$D:$D,MATCH(K99,stats!$A:$A,0))</f>
        <v>36.804237564577008</v>
      </c>
      <c r="D99" s="366">
        <f>100*INDEX(stats!$D:$D,MATCH(L99,stats!$A:$A,0))</f>
        <v>36.914685793806093</v>
      </c>
      <c r="E99" s="366">
        <f>100*INDEX(stats!$D:$D,MATCH(M99,stats!$A:$A,0))</f>
        <v>37.03354740363136</v>
      </c>
      <c r="F99" s="366">
        <f>100*INDEX(stats!$D:$D,MATCH(N99,stats!$A:$A,0))</f>
        <v>37.070232355152896</v>
      </c>
      <c r="G99" s="353"/>
      <c r="J99" s="810" t="s">
        <v>662</v>
      </c>
      <c r="K99" s="810" t="str">
        <f t="shared" si="0"/>
        <v>1_inc_all_elec_fgt0__yd_0</v>
      </c>
      <c r="L99" s="810" t="str">
        <f t="shared" si="0"/>
        <v>2_inc_all_elec_fgt0__yd_0</v>
      </c>
      <c r="M99" s="810" t="str">
        <f t="shared" si="0"/>
        <v>3_inc_all_elec_fgt0__yd_0</v>
      </c>
      <c r="N99" s="810" t="str">
        <f t="shared" si="0"/>
        <v>4_inc_all_elec_fgt0__yd_0</v>
      </c>
      <c r="O99" s="810"/>
      <c r="P99" s="810"/>
    </row>
    <row r="100">
      <c r="A100" s="907" t="s">
        <v>663</v>
      </c>
      <c r="B100" s="907"/>
      <c r="C100" s="366">
        <f>100*INDEX(stats!$D:$D,MATCH(K100,stats!$A:$A,0))</f>
        <v>37.075265496845034</v>
      </c>
      <c r="D100" s="366">
        <f>100*INDEX(stats!$D:$D,MATCH(L100,stats!$A:$A,0))</f>
        <v>37.075265496845034</v>
      </c>
      <c r="E100" s="366">
        <f>100*INDEX(stats!$D:$D,MATCH(M100,stats!$A:$A,0))</f>
        <v>37.075265496845034</v>
      </c>
      <c r="F100" s="366">
        <f>100*INDEX(stats!$D:$D,MATCH(N100,stats!$A:$A,0))</f>
        <v>37.075265496845034</v>
      </c>
      <c r="G100" s="353"/>
      <c r="J100" s="810" t="s">
        <v>664</v>
      </c>
      <c r="K100" s="810" t="str">
        <f t="shared" si="0"/>
        <v>1_inc_all_fuel_fgt0__yd_0</v>
      </c>
      <c r="L100" s="810" t="str">
        <f t="shared" si="0"/>
        <v>2_inc_all_fuel_fgt0__yd_0</v>
      </c>
      <c r="M100" s="810" t="str">
        <f t="shared" si="0"/>
        <v>3_inc_all_fuel_fgt0__yd_0</v>
      </c>
      <c r="N100" s="810" t="str">
        <f t="shared" si="0"/>
        <v>4_inc_all_fuel_fgt0__yd_0</v>
      </c>
      <c r="O100" s="810"/>
      <c r="P100" s="810"/>
    </row>
    <row r="101">
      <c r="A101" s="907" t="s">
        <v>1061</v>
      </c>
      <c r="B101" s="907"/>
      <c r="C101" s="752">
        <f>100*INDEX(stats!$D:$D,MATCH(K101,stats!$A:$A,0))</f>
        <v>36.294022555983894</v>
      </c>
      <c r="D101" s="752">
        <f>100*INDEX(stats!$D:$D,MATCH(L101,stats!$A:$A,0))</f>
        <v>36.498493510595985</v>
      </c>
      <c r="E101" s="752">
        <f>100*INDEX(stats!$D:$D,MATCH(M101,stats!$A:$A,0))</f>
        <v>36.556417031951725</v>
      </c>
      <c r="F101" s="752">
        <f>100*INDEX(stats!$D:$D,MATCH(N101,stats!$A:$A,0))</f>
        <v>36.641722436745404</v>
      </c>
      <c r="G101" s="353"/>
      <c r="J101" s="810" t="s">
        <v>665</v>
      </c>
      <c r="K101" s="810" t="str">
        <f t="shared" si="0"/>
        <v>1_inc_all_policies_fgt0__yd_0</v>
      </c>
      <c r="L101" s="810" t="str">
        <f t="shared" si="0"/>
        <v>2_inc_all_policies_fgt0__yd_0</v>
      </c>
      <c r="M101" s="810" t="str">
        <f t="shared" si="0"/>
        <v>3_inc_all_policies_fgt0__yd_0</v>
      </c>
      <c r="N101" s="810" t="str">
        <f t="shared" si="0"/>
        <v>4_inc_all_policies_fgt0__yd_0</v>
      </c>
      <c r="O101" s="810"/>
      <c r="P101" s="810"/>
    </row>
    <row r="102">
      <c r="A102" s="907" t="s">
        <v>1012</v>
      </c>
      <c r="B102" s="907"/>
      <c r="C102" s="366">
        <f>100*INDEX(stats!$D:$D,MATCH(K102,stats!$A:$A,0))</f>
        <v>37.497073378062801</v>
      </c>
      <c r="D102" s="366">
        <f>100*INDEX(stats!$D:$D,MATCH(L102,stats!$A:$A,0))</f>
        <v>37.497073378062801</v>
      </c>
      <c r="E102" s="366">
        <f>100*INDEX(stats!$D:$D,MATCH(M102,stats!$A:$A,0))</f>
        <v>37.497073378062801</v>
      </c>
      <c r="F102" s="366">
        <f>100*INDEX(stats!$D:$D,MATCH(N102,stats!$A:$A,0))</f>
        <v>37.497073378062801</v>
      </c>
      <c r="G102" s="353"/>
      <c r="J102" s="810" t="s">
        <v>1015</v>
      </c>
      <c r="K102" s="810" t="str">
        <f t="shared" si="0"/>
        <v>1_inc_am_new_pnbsf_fgt0__yd_0</v>
      </c>
      <c r="L102" s="810" t="str">
        <f t="shared" si="0"/>
        <v>2_inc_am_new_pnbsf_fgt0__yd_0</v>
      </c>
      <c r="M102" s="810" t="str">
        <f t="shared" si="0"/>
        <v>3_inc_am_new_pnbsf_fgt0__yd_0</v>
      </c>
      <c r="N102" s="810" t="str">
        <f t="shared" si="0"/>
        <v>4_inc_am_new_pnbsf_fgt0__yd_0</v>
      </c>
      <c r="O102" s="810"/>
      <c r="P102" s="810"/>
    </row>
    <row r="103">
      <c r="A103" s="910" t="s">
        <v>1100</v>
      </c>
      <c r="B103" s="910"/>
      <c r="C103" s="366">
        <f>100*INDEX(stats!$D:$D,MATCH(K103,stats!$A:$A,0))</f>
        <v>37.497073378062801</v>
      </c>
      <c r="D103" s="366">
        <f>100*INDEX(stats!$D:$D,MATCH(L103,stats!$A:$A,0))</f>
        <v>37.497073378062801</v>
      </c>
      <c r="E103" s="366">
        <f>100*INDEX(stats!$D:$D,MATCH(M103,stats!$A:$A,0))</f>
        <v>37.497073378062801</v>
      </c>
      <c r="F103" s="366">
        <f>100*INDEX(stats!$D:$D,MATCH(N103,stats!$A:$A,0))</f>
        <v>37.497073378062801</v>
      </c>
      <c r="G103" s="353"/>
      <c r="J103" s="810" t="s">
        <v>1102</v>
      </c>
      <c r="K103" s="810" t="str">
        <f t="shared" si="0"/>
        <v>1_inc_am_pnbsf_newbenefs_fgt0__yd_0</v>
      </c>
      <c r="L103" s="810" t="str">
        <f t="shared" si="0"/>
        <v>2_inc_am_pnbsf_newbenefs_fgt0__yd_0</v>
      </c>
      <c r="M103" s="810" t="str">
        <f t="shared" si="0"/>
        <v>3_inc_am_pnbsf_newbenefs_fgt0__yd_0</v>
      </c>
      <c r="N103" s="810" t="str">
        <f t="shared" si="0"/>
        <v>4_inc_am_pnbsf_newbenefs_fgt0__yd_0</v>
      </c>
      <c r="O103" s="810"/>
      <c r="P103" s="810"/>
    </row>
    <row r="104">
      <c r="A104" s="910" t="s">
        <v>1101</v>
      </c>
      <c r="B104" s="910"/>
      <c r="C104" s="366">
        <f>100*INDEX(stats!$D:$D,MATCH(K104,stats!$A:$A,0))</f>
        <v>37.497073378062801</v>
      </c>
      <c r="D104" s="366">
        <f>100*INDEX(stats!$D:$D,MATCH(L104,stats!$A:$A,0))</f>
        <v>37.497073378062801</v>
      </c>
      <c r="E104" s="366">
        <f>100*INDEX(stats!$D:$D,MATCH(M104,stats!$A:$A,0))</f>
        <v>37.497073378062801</v>
      </c>
      <c r="F104" s="366">
        <f>100*INDEX(stats!$D:$D,MATCH(N104,stats!$A:$A,0))</f>
        <v>37.497073378062801</v>
      </c>
      <c r="G104" s="353"/>
      <c r="J104" s="810" t="s">
        <v>1103</v>
      </c>
      <c r="K104" s="810" t="str">
        <f t="shared" si="0"/>
        <v>1_inc_am_pnbsf_transferinc_fgt0__yd_0</v>
      </c>
      <c r="L104" s="810" t="str">
        <f t="shared" si="0"/>
        <v>2_inc_am_pnbsf_transferinc_fgt0__yd_0</v>
      </c>
      <c r="M104" s="810" t="str">
        <f t="shared" si="0"/>
        <v>3_inc_am_pnbsf_transferinc_fgt0__yd_0</v>
      </c>
      <c r="N104" s="810" t="str">
        <f t="shared" si="0"/>
        <v>4_inc_am_pnbsf_transferinc_fgt0__yd_0</v>
      </c>
      <c r="O104" s="810"/>
      <c r="P104" s="810"/>
    </row>
    <row r="105">
      <c r="A105" s="372" t="s">
        <v>1063</v>
      </c>
      <c r="B105" s="372"/>
      <c r="C105" s="366">
        <f>100*INDEX(stats!$D:$D,MATCH(K105,stats!$A:$A,0))</f>
        <v>37.497073378062801</v>
      </c>
      <c r="D105" s="366">
        <f>100*INDEX(stats!$D:$D,MATCH(L105,stats!$A:$A,0))</f>
        <v>37.497073378062801</v>
      </c>
      <c r="E105" s="749">
        <f>100*INDEX(stats!$D:$D,MATCH(M105,stats!$A:$A,0))</f>
        <v>37.497073378062801</v>
      </c>
      <c r="F105" s="749">
        <f>100*INDEX(stats!$D:$D,MATCH(N105,stats!$A:$A,0))</f>
        <v>37.497073378062801</v>
      </c>
      <c r="G105" s="353"/>
      <c r="J105" s="810" t="s">
        <v>1070</v>
      </c>
      <c r="K105" s="810" t="str">
        <f t="shared" si="0"/>
        <v>1_inc_subs_public_transport_fgt0__yd_0</v>
      </c>
      <c r="L105" s="810" t="str">
        <f t="shared" si="0"/>
        <v>2_inc_subs_public_transport_fgt0__yd_0</v>
      </c>
      <c r="M105" s="810" t="str">
        <f t="shared" si="0"/>
        <v>3_inc_subs_public_transport_fgt0__yd_0</v>
      </c>
      <c r="N105" s="810" t="str">
        <f t="shared" si="0"/>
        <v>4_inc_subs_public_transport_fgt0__yd_0</v>
      </c>
      <c r="O105" s="810"/>
      <c r="P105" s="810"/>
    </row>
    <row r="106">
      <c r="A106" s="372" t="s">
        <v>1064</v>
      </c>
      <c r="B106" s="372"/>
      <c r="C106" s="366">
        <f>100*INDEX(stats!$D:$D,MATCH(K106,stats!$A:$A,0))</f>
        <v>37.497073378062801</v>
      </c>
      <c r="D106" s="366">
        <f>100*INDEX(stats!$D:$D,MATCH(L106,stats!$A:$A,0))</f>
        <v>37.497073378062801</v>
      </c>
      <c r="E106" s="366">
        <f>100*INDEX(stats!$D:$D,MATCH(M106,stats!$A:$A,0))</f>
        <v>37.497073378062801</v>
      </c>
      <c r="F106" s="366">
        <f>100*INDEX(stats!$D:$D,MATCH(N106,stats!$A:$A,0))</f>
        <v>37.497073378062801</v>
      </c>
      <c r="G106" s="353"/>
      <c r="J106" s="810" t="s">
        <v>1075</v>
      </c>
      <c r="K106" s="810" t="str">
        <f t="shared" si="0"/>
        <v>1_inc_am_delayed_pnbsf_fgt0__yd_0</v>
      </c>
      <c r="L106" s="810" t="str">
        <f t="shared" si="0"/>
        <v>2_inc_am_delayed_pnbsf_fgt0__yd_0</v>
      </c>
      <c r="M106" s="810" t="str">
        <f t="shared" si="0"/>
        <v>3_inc_am_delayed_pnbsf_fgt0__yd_0</v>
      </c>
      <c r="N106" s="810" t="str">
        <f t="shared" si="0"/>
        <v>4_inc_am_delayed_pnbsf_fgt0__yd_0</v>
      </c>
      <c r="O106" s="810"/>
      <c r="P106" s="810"/>
    </row>
    <row r="107">
      <c r="A107" s="909" t="s">
        <v>1071</v>
      </c>
      <c r="B107" s="909"/>
      <c r="C107" s="753">
        <f>100*INDEX(stats!$D:$D,MATCH(K107,stats!$A:$A,0))</f>
        <v>36.294022555983894</v>
      </c>
      <c r="D107" s="753">
        <f>100*INDEX(stats!$D:$D,MATCH(L107,stats!$A:$A,0))</f>
        <v>36.498493510595985</v>
      </c>
      <c r="E107" s="753">
        <f>100*INDEX(stats!$D:$D,MATCH(M107,stats!$A:$A,0))</f>
        <v>36.556417031951725</v>
      </c>
      <c r="F107" s="753">
        <f>100*INDEX(stats!$D:$D,MATCH(N107,stats!$A:$A,0))</f>
        <v>36.641722436745404</v>
      </c>
      <c r="G107" s="353"/>
      <c r="J107" s="810" t="s">
        <v>1010</v>
      </c>
      <c r="K107" s="810" t="str">
        <f t="shared" si="0"/>
        <v>1_inc_all_policies_miti_fgt0__yd_0</v>
      </c>
      <c r="L107" s="810" t="str">
        <f t="shared" si="0"/>
        <v>2_inc_all_policies_miti_fgt0__yd_0</v>
      </c>
      <c r="M107" s="810" t="str">
        <f t="shared" si="0"/>
        <v>3_inc_all_policies_miti_fgt0__yd_0</v>
      </c>
      <c r="N107" s="810" t="str">
        <f t="shared" si="0"/>
        <v>4_inc_all_policies_miti_fgt0__yd_0</v>
      </c>
      <c r="O107" s="810"/>
      <c r="P107" s="810"/>
    </row>
    <row r="108">
      <c r="A108" s="908" t="s">
        <v>1056</v>
      </c>
      <c r="B108" s="907"/>
      <c r="C108" s="366">
        <f>INDEX(stats!$D:$D,MATCH(K108,stats!$A:$A,0))/1000000000</f>
        <v>102.81101514923559</v>
      </c>
      <c r="D108" s="366">
        <f>INDEX(stats!$D:$D,MATCH(L108,stats!$A:$A,0))/1000000000</f>
        <v>88.918889651957272</v>
      </c>
      <c r="E108" s="366">
        <f>INDEX(stats!$D:$D,MATCH(M108,stats!$A:$A,0))/1000000000</f>
        <v>74.705915684633325</v>
      </c>
      <c r="F108" s="366">
        <f>INDEX(stats!$D:$D,MATCH(N108,stats!$A:$A,0))/1000000000</f>
        <v>60.140017056204556</v>
      </c>
      <c r="J108" s="810" t="s">
        <v>1074</v>
      </c>
      <c r="K108" s="810" t="str">
        <f t="shared" ref="K108:N111" si="1">_xlfn.CONCAT(K$83,$J108)</f>
        <v>1_all_elec_noST_pc_benefits__yd_0</v>
      </c>
      <c r="L108" s="810" t="str">
        <f t="shared" si="1"/>
        <v>2_all_elec_noST_pc_benefits__yd_0</v>
      </c>
      <c r="M108" s="810" t="str">
        <f t="shared" si="1"/>
        <v>3_all_elec_noST_pc_benefits__yd_0</v>
      </c>
      <c r="N108" s="810" t="str">
        <f t="shared" si="1"/>
        <v>4_all_elec_noST_pc_benefits__yd_0</v>
      </c>
      <c r="O108" s="810"/>
      <c r="P108" s="810"/>
    </row>
    <row r="109">
      <c r="A109" s="908" t="s">
        <v>1083</v>
      </c>
      <c r="B109" s="907"/>
      <c r="C109" s="366">
        <f>INDEX(stats!$D:$D,MATCH(K109,stats!$A:$A,0))/1000000000</f>
        <v>0</v>
      </c>
      <c r="D109" s="366">
        <f>INDEX(stats!$D:$D,MATCH(L109,stats!$A:$A,0))/1000000000</f>
        <v>0</v>
      </c>
      <c r="E109" s="366">
        <f>INDEX(stats!$D:$D,MATCH(M109,stats!$A:$A,0))/1000000000</f>
        <v>0</v>
      </c>
      <c r="F109" s="366">
        <f>INDEX(stats!$D:$D,MATCH(N109,stats!$A:$A,0))/1000000000</f>
        <v>0</v>
      </c>
      <c r="J109" s="810" t="s">
        <v>1088</v>
      </c>
      <c r="K109" s="810" t="str">
        <f t="shared" si="1"/>
        <v>1_social_tranche_pc_benefits__yd_0</v>
      </c>
      <c r="L109" s="810" t="str">
        <f t="shared" si="1"/>
        <v>2_social_tranche_pc_benefits__yd_0</v>
      </c>
      <c r="M109" s="810" t="str">
        <f t="shared" si="1"/>
        <v>3_social_tranche_pc_benefits__yd_0</v>
      </c>
      <c r="N109" s="810" t="str">
        <f t="shared" si="1"/>
        <v>4_social_tranche_pc_benefits__yd_0</v>
      </c>
      <c r="O109" s="810"/>
      <c r="P109" s="810"/>
    </row>
    <row r="110">
      <c r="A110" s="908" t="s">
        <v>1059</v>
      </c>
      <c r="B110" s="907"/>
      <c r="C110" s="752">
        <f>INDEX(stats!$D:$D,MATCH(K110,stats!$A:$A,0))/1000000000</f>
        <v>102.81101514923559</v>
      </c>
      <c r="D110" s="752">
        <f>INDEX(stats!$D:$D,MATCH(L110,stats!$A:$A,0))/1000000000</f>
        <v>88.918889651957272</v>
      </c>
      <c r="E110" s="752">
        <f>INDEX(stats!$D:$D,MATCH(M110,stats!$A:$A,0))/1000000000</f>
        <v>74.705915684633325</v>
      </c>
      <c r="F110" s="752">
        <f>INDEX(stats!$D:$D,MATCH(N110,stats!$A:$A,0))/1000000000</f>
        <v>60.140017056204556</v>
      </c>
      <c r="J110" s="810" t="s">
        <v>666</v>
      </c>
      <c r="K110" s="810" t="str">
        <f t="shared" si="1"/>
        <v>1_all_elec_pc_benefits__yd_0</v>
      </c>
      <c r="L110" s="810" t="str">
        <f t="shared" si="1"/>
        <v>2_all_elec_pc_benefits__yd_0</v>
      </c>
      <c r="M110" s="810" t="str">
        <f t="shared" si="1"/>
        <v>3_all_elec_pc_benefits__yd_0</v>
      </c>
      <c r="N110" s="810" t="str">
        <f t="shared" si="1"/>
        <v>4_all_elec_pc_benefits__yd_0</v>
      </c>
      <c r="O110" s="810"/>
      <c r="P110" s="810"/>
    </row>
    <row r="111">
      <c r="A111" s="908" t="s">
        <v>667</v>
      </c>
      <c r="B111" s="907"/>
      <c r="C111" s="366">
        <f>INDEX(stats!$D:$D,MATCH(K111,stats!$A:$A,0))/1000000000</f>
        <v>88.204002326130762</v>
      </c>
      <c r="D111" s="366">
        <f>INDEX(stats!$D:$D,MATCH(L111,stats!$A:$A,0))/1000000000</f>
        <v>88.204002326130762</v>
      </c>
      <c r="E111" s="366">
        <f>INDEX(stats!$D:$D,MATCH(M111,stats!$A:$A,0))/1000000000</f>
        <v>88.204002326130762</v>
      </c>
      <c r="F111" s="366">
        <f>INDEX(stats!$D:$D,MATCH(N111,stats!$A:$A,0))/1000000000</f>
        <v>88.204002326130762</v>
      </c>
      <c r="J111" s="810" t="s">
        <v>668</v>
      </c>
      <c r="K111" s="810" t="str">
        <f t="shared" si="1"/>
        <v>1_all_fuel_pc_benefits__yd_0</v>
      </c>
      <c r="L111" s="810" t="str">
        <f t="shared" si="1"/>
        <v>2_all_fuel_pc_benefits__yd_0</v>
      </c>
      <c r="M111" s="810" t="str">
        <f t="shared" si="1"/>
        <v>3_all_fuel_pc_benefits__yd_0</v>
      </c>
      <c r="N111" s="810" t="str">
        <f t="shared" si="1"/>
        <v>4_all_fuel_pc_benefits__yd_0</v>
      </c>
      <c r="O111" s="810"/>
      <c r="P111" s="810"/>
    </row>
    <row r="112">
      <c r="A112" s="908" t="s">
        <v>669</v>
      </c>
      <c r="B112" s="907"/>
      <c r="C112" s="366">
        <f>INDEX(stats!$D:$D,MATCH(K112,stats!$A:$A,0))/1000000000</f>
        <v>191.01501747536634</v>
      </c>
      <c r="D112" s="366">
        <f>INDEX(stats!$D:$D,MATCH(L112,stats!$A:$A,0))/1000000000</f>
        <v>177.12289197808803</v>
      </c>
      <c r="E112" s="366">
        <f>INDEX(stats!$D:$D,MATCH(M112,stats!$A:$A,0))/1000000000</f>
        <v>162.9099180107641</v>
      </c>
      <c r="F112" s="366">
        <f>INDEX(stats!$D:$D,MATCH(N112,stats!$A:$A,0))/1000000000</f>
        <v>148.34401938233532</v>
      </c>
      <c r="J112" s="810" t="s">
        <v>670</v>
      </c>
      <c r="K112" s="810" t="str">
        <f t="shared" ref="K112:N117" si="2">_xlfn.CONCAT(K$83,$J112)</f>
        <v>1_all_policies_pc_benefits__yd_0</v>
      </c>
      <c r="L112" s="810" t="str">
        <f t="shared" si="2"/>
        <v>2_all_policies_pc_benefits__yd_0</v>
      </c>
      <c r="M112" s="810" t="str">
        <f t="shared" si="2"/>
        <v>3_all_policies_pc_benefits__yd_0</v>
      </c>
      <c r="N112" s="810" t="str">
        <f t="shared" si="2"/>
        <v>4_all_policies_pc_benefits__yd_0</v>
      </c>
      <c r="O112" s="810"/>
      <c r="P112" s="810"/>
    </row>
    <row r="113">
      <c r="A113" s="908" t="s">
        <v>1013</v>
      </c>
      <c r="B113" s="907"/>
      <c r="C113" s="366">
        <f>INDEX(stats!$D:$D,MATCH(K113,stats!$A:$A,0))/1000000000</f>
        <v>0</v>
      </c>
      <c r="D113" s="366">
        <f>INDEX(stats!$D:$D,MATCH(L113,stats!$A:$A,0))/1000000000</f>
        <v>0</v>
      </c>
      <c r="E113" s="366">
        <f>INDEX(stats!$D:$D,MATCH(M113,stats!$A:$A,0))/1000000000</f>
        <v>0</v>
      </c>
      <c r="F113" s="366">
        <f>INDEX(stats!$D:$D,MATCH(N113,stats!$A:$A,0))/1000000000</f>
        <v>0</v>
      </c>
      <c r="J113" s="810" t="s">
        <v>1016</v>
      </c>
      <c r="K113" s="810" t="str">
        <f t="shared" si="2"/>
        <v>1_am_new_pnbsf_pc_benefits__yd_0</v>
      </c>
      <c r="L113" s="810" t="str">
        <f t="shared" si="2"/>
        <v>2_am_new_pnbsf_pc_benefits__yd_0</v>
      </c>
      <c r="M113" s="810" t="str">
        <f t="shared" si="2"/>
        <v>3_am_new_pnbsf_pc_benefits__yd_0</v>
      </c>
      <c r="N113" s="810" t="str">
        <f t="shared" si="2"/>
        <v>4_am_new_pnbsf_pc_benefits__yd_0</v>
      </c>
      <c r="O113" s="810"/>
      <c r="P113" s="810"/>
    </row>
    <row r="114">
      <c r="A114" s="914" t="s">
        <v>1096</v>
      </c>
      <c r="B114" s="910"/>
      <c r="C114" s="366">
        <f>INDEX(stats!$D:$D,MATCH(K114,stats!$A:$A,0))/1000000000</f>
        <v>0</v>
      </c>
      <c r="D114" s="366">
        <f>INDEX(stats!$D:$D,MATCH(L114,stats!$A:$A,0))/1000000000</f>
        <v>0</v>
      </c>
      <c r="E114" s="366">
        <f>INDEX(stats!$D:$D,MATCH(M114,stats!$A:$A,0))/1000000000</f>
        <v>0</v>
      </c>
      <c r="F114" s="366">
        <f>INDEX(stats!$D:$D,MATCH(N114,stats!$A:$A,0))/1000000000</f>
        <v>0</v>
      </c>
      <c r="J114" s="810" t="s">
        <v>1098</v>
      </c>
      <c r="K114" s="810" t="str">
        <f t="shared" si="2"/>
        <v>1_am_pnbsf_newbenefs_pc_benefits__yd_0</v>
      </c>
      <c r="L114" s="810" t="str">
        <f t="shared" si="2"/>
        <v>2_am_pnbsf_newbenefs_pc_benefits__yd_0</v>
      </c>
      <c r="M114" s="810" t="str">
        <f t="shared" si="2"/>
        <v>3_am_pnbsf_newbenefs_pc_benefits__yd_0</v>
      </c>
      <c r="N114" s="810" t="str">
        <f t="shared" si="2"/>
        <v>4_am_pnbsf_newbenefs_pc_benefits__yd_0</v>
      </c>
      <c r="O114" s="810"/>
      <c r="P114" s="810"/>
    </row>
    <row r="115">
      <c r="A115" s="914" t="s">
        <v>1097</v>
      </c>
      <c r="B115" s="910"/>
      <c r="C115" s="366">
        <f>INDEX(stats!$D:$D,MATCH(K115,stats!$A:$A,0))/1000000000</f>
        <v>0</v>
      </c>
      <c r="D115" s="366">
        <f>INDEX(stats!$D:$D,MATCH(L115,stats!$A:$A,0))/1000000000</f>
        <v>0</v>
      </c>
      <c r="E115" s="366">
        <f>INDEX(stats!$D:$D,MATCH(M115,stats!$A:$A,0))/1000000000</f>
        <v>0</v>
      </c>
      <c r="F115" s="366">
        <f>INDEX(stats!$D:$D,MATCH(N115,stats!$A:$A,0))/1000000000</f>
        <v>0</v>
      </c>
      <c r="J115" s="810" t="s">
        <v>1099</v>
      </c>
      <c r="K115" s="810" t="str">
        <f t="shared" si="2"/>
        <v>1_am_pnbsf_transferinc_pc_benefits__yd_0</v>
      </c>
      <c r="L115" s="810" t="str">
        <f t="shared" si="2"/>
        <v>2_am_pnbsf_transferinc_pc_benefits__yd_0</v>
      </c>
      <c r="M115" s="810" t="str">
        <f t="shared" si="2"/>
        <v>3_am_pnbsf_transferinc_pc_benefits__yd_0</v>
      </c>
      <c r="N115" s="810" t="str">
        <f t="shared" si="2"/>
        <v>4_am_pnbsf_transferinc_pc_benefits__yd_0</v>
      </c>
      <c r="O115" s="810"/>
      <c r="P115" s="810"/>
    </row>
    <row r="116">
      <c r="A116" s="733" t="s">
        <v>1065</v>
      </c>
      <c r="B116" s="372"/>
      <c r="C116" s="366">
        <f>INDEX(stats!$D:$D,MATCH(K116,stats!$A:$A,0))/1000000000</f>
        <v>0</v>
      </c>
      <c r="D116" s="366">
        <f>INDEX(stats!$D:$D,MATCH(L116,stats!$A:$A,0))/1000000000</f>
        <v>0</v>
      </c>
      <c r="E116" s="366">
        <f>INDEX(stats!$D:$D,MATCH(M116,stats!$A:$A,0))/1000000000</f>
        <v>0</v>
      </c>
      <c r="F116" s="366">
        <f>INDEX(stats!$D:$D,MATCH(N116,stats!$A:$A,0))/1000000000</f>
        <v>0</v>
      </c>
      <c r="J116" s="810" t="s">
        <v>1076</v>
      </c>
      <c r="K116" s="810" t="str">
        <f t="shared" si="2"/>
        <v>1_subs_public_transport_pc_benefits__yd_0</v>
      </c>
      <c r="L116" s="810" t="str">
        <f t="shared" si="2"/>
        <v>2_subs_public_transport_pc_benefits__yd_0</v>
      </c>
      <c r="M116" s="810" t="str">
        <f t="shared" si="2"/>
        <v>3_subs_public_transport_pc_benefits__yd_0</v>
      </c>
      <c r="N116" s="810" t="str">
        <f t="shared" si="2"/>
        <v>4_subs_public_transport_pc_benefits__yd_0</v>
      </c>
      <c r="O116" s="810"/>
      <c r="P116" s="810"/>
    </row>
    <row r="117">
      <c r="A117" s="733" t="s">
        <v>1066</v>
      </c>
      <c r="B117" s="372"/>
      <c r="C117" s="366">
        <f>INDEX(stats!$D:$D,MATCH(K117,stats!$A:$A,0))/1000000000</f>
        <v>0</v>
      </c>
      <c r="D117" s="366">
        <f>INDEX(stats!$D:$D,MATCH(L117,stats!$A:$A,0))/1000000000</f>
        <v>0</v>
      </c>
      <c r="E117" s="366">
        <f>INDEX(stats!$D:$D,MATCH(M117,stats!$A:$A,0))/1000000000</f>
        <v>0</v>
      </c>
      <c r="F117" s="366">
        <f>INDEX(stats!$D:$D,MATCH(N117,stats!$A:$A,0))/1000000000</f>
        <v>0</v>
      </c>
      <c r="J117" s="810" t="s">
        <v>1077</v>
      </c>
      <c r="K117" s="810" t="str">
        <f t="shared" si="2"/>
        <v>1_am_delayed_pnbsf_pc_benefits__yd_0</v>
      </c>
      <c r="L117" s="810" t="str">
        <f t="shared" si="2"/>
        <v>2_am_delayed_pnbsf_pc_benefits__yd_0</v>
      </c>
      <c r="M117" s="810" t="str">
        <f t="shared" si="2"/>
        <v>3_am_delayed_pnbsf_pc_benefits__yd_0</v>
      </c>
      <c r="N117" s="810" t="str">
        <f t="shared" si="2"/>
        <v>4_am_delayed_pnbsf_pc_benefits__yd_0</v>
      </c>
      <c r="O117" s="810"/>
      <c r="P117" s="810"/>
    </row>
    <row r="118">
      <c r="A118" s="913" t="s">
        <v>1072</v>
      </c>
      <c r="B118" s="909"/>
      <c r="C118" s="726">
        <f>INDEX(stats!$D:$D,MATCH(K118,stats!$A:$A,0))/1000000000</f>
        <v>191.01501747536634</v>
      </c>
      <c r="D118" s="726">
        <f>INDEX(stats!$D:$D,MATCH(L118,stats!$A:$A,0))/1000000000</f>
        <v>177.12289197808803</v>
      </c>
      <c r="E118" s="726">
        <f>INDEX(stats!$D:$D,MATCH(M118,stats!$A:$A,0))/1000000000</f>
        <v>162.9099180107641</v>
      </c>
      <c r="F118" s="726">
        <f>INDEX(stats!$D:$D,MATCH(N118,stats!$A:$A,0))/1000000000</f>
        <v>148.34401938233532</v>
      </c>
      <c r="J118" s="810" t="s">
        <v>1011</v>
      </c>
      <c r="K118" s="810" t="str">
        <f>_xlfn.CONCAT(K$83,$J118)</f>
        <v>1_all_policies_miti_pc_benefits__yd_0</v>
      </c>
      <c r="L118" s="810" t="str">
        <f>_xlfn.CONCAT(L$83,$J118)</f>
        <v>2_all_policies_miti_pc_benefits__yd_0</v>
      </c>
      <c r="M118" s="810" t="str">
        <f>_xlfn.CONCAT(M$83,$J118)</f>
        <v>3_all_policies_miti_pc_benefits__yd_0</v>
      </c>
      <c r="N118" s="810" t="str">
        <f>_xlfn.CONCAT(N$83,$J118)</f>
        <v>4_all_policies_miti_pc_benefits__yd_0</v>
      </c>
      <c r="O118" s="810"/>
      <c r="P118" s="810"/>
    </row>
    <row r="119">
      <c r="A119" s="908" t="s">
        <v>1057</v>
      </c>
      <c r="B119" s="907"/>
      <c r="C119" s="492">
        <f t="shared" ref="C119:F124" si="3">C108/GDP_2022</f>
        <v>6.2366402880943634E-3</v>
      </c>
      <c r="D119" s="492">
        <f t="shared" si="3"/>
        <v>5.393927185438718E-3</v>
      </c>
      <c r="E119" s="492">
        <f t="shared" si="3"/>
        <v>4.5317510272753006E-3</v>
      </c>
      <c r="F119" s="492">
        <f t="shared" si="3"/>
        <v>3.6481660331334279E-3</v>
      </c>
      <c r="J119" s="810"/>
      <c r="K119" s="810"/>
      <c r="L119" s="810"/>
      <c r="M119" s="810"/>
      <c r="N119" s="810"/>
      <c r="O119" s="810"/>
      <c r="P119" s="810"/>
    </row>
    <row r="120">
      <c r="A120" s="908" t="s">
        <v>1082</v>
      </c>
      <c r="B120" s="907"/>
      <c r="C120" s="492">
        <f t="shared" si="3"/>
        <v>0</v>
      </c>
      <c r="D120" s="492">
        <f t="shared" si="3"/>
        <v>0</v>
      </c>
      <c r="E120" s="492">
        <f t="shared" si="3"/>
        <v>0</v>
      </c>
      <c r="F120" s="492">
        <f t="shared" si="3"/>
        <v>0</v>
      </c>
    </row>
    <row r="121">
      <c r="A121" s="908" t="s">
        <v>1060</v>
      </c>
      <c r="B121" s="907"/>
      <c r="C121" s="754">
        <f t="shared" si="3"/>
        <v>6.2366402880943634E-3</v>
      </c>
      <c r="D121" s="754">
        <f t="shared" si="3"/>
        <v>5.393927185438718E-3</v>
      </c>
      <c r="E121" s="754">
        <f t="shared" si="3"/>
        <v>4.5317510272753006E-3</v>
      </c>
      <c r="F121" s="754">
        <f t="shared" si="3"/>
        <v>3.6481660331334279E-3</v>
      </c>
    </row>
    <row r="122">
      <c r="A122" s="907" t="s">
        <v>671</v>
      </c>
      <c r="B122" s="907"/>
      <c r="C122" s="570">
        <f t="shared" si="3"/>
        <v>5.3505612572721118E-3</v>
      </c>
      <c r="D122" s="570">
        <f t="shared" si="3"/>
        <v>5.3505612572721118E-3</v>
      </c>
      <c r="E122" s="570">
        <f t="shared" si="3"/>
        <v>5.3505612572721118E-3</v>
      </c>
      <c r="F122" s="570">
        <f t="shared" si="3"/>
        <v>5.3505612572721118E-3</v>
      </c>
    </row>
    <row r="123">
      <c r="A123" s="907" t="s">
        <v>1062</v>
      </c>
      <c r="B123" s="907"/>
      <c r="C123" s="570">
        <f t="shared" si="3"/>
        <v>1.1587201545366474E-2</v>
      </c>
      <c r="D123" s="570">
        <f t="shared" si="3"/>
        <v>1.074448844271083E-2</v>
      </c>
      <c r="E123" s="570">
        <f t="shared" si="3"/>
        <v>9.8823122845474124E-3</v>
      </c>
      <c r="F123" s="570">
        <f t="shared" si="3"/>
        <v>8.9987272904055397E-3</v>
      </c>
    </row>
    <row r="124">
      <c r="A124" s="907" t="s">
        <v>1014</v>
      </c>
      <c r="B124" s="907"/>
      <c r="C124" s="570">
        <f t="shared" si="3"/>
        <v>0</v>
      </c>
      <c r="D124" s="570">
        <f t="shared" si="3"/>
        <v>0</v>
      </c>
      <c r="E124" s="570">
        <f t="shared" si="3"/>
        <v>0</v>
      </c>
      <c r="F124" s="570">
        <f t="shared" si="3"/>
        <v>0</v>
      </c>
    </row>
    <row r="125">
      <c r="A125" s="372" t="s">
        <v>1067</v>
      </c>
      <c r="B125" s="372"/>
      <c r="C125" s="570">
        <f t="shared" ref="C125:F127" si="4">C116/GDP_2022</f>
        <v>0</v>
      </c>
      <c r="D125" s="570">
        <f t="shared" si="4"/>
        <v>0</v>
      </c>
      <c r="E125" s="570">
        <f t="shared" si="4"/>
        <v>0</v>
      </c>
      <c r="F125" s="750">
        <f t="shared" si="4"/>
        <v>0</v>
      </c>
    </row>
    <row r="126">
      <c r="A126" s="372" t="s">
        <v>1068</v>
      </c>
      <c r="B126" s="372"/>
      <c r="C126" s="570">
        <f t="shared" si="4"/>
        <v>0</v>
      </c>
      <c r="D126" s="570">
        <f t="shared" si="4"/>
        <v>0</v>
      </c>
      <c r="E126" s="570">
        <f t="shared" si="4"/>
        <v>0</v>
      </c>
      <c r="F126" s="570">
        <f t="shared" si="4"/>
        <v>0</v>
      </c>
    </row>
    <row r="127" ht="15" thickBot="true">
      <c r="A127" s="912" t="s">
        <v>1073</v>
      </c>
      <c r="B127" s="912"/>
      <c r="C127" s="751">
        <f t="shared" si="4"/>
        <v>1.1587201545366474E-2</v>
      </c>
      <c r="D127" s="751">
        <f t="shared" si="4"/>
        <v>1.074448844271083E-2</v>
      </c>
      <c r="E127" s="751">
        <f t="shared" si="4"/>
        <v>9.8823122845474124E-3</v>
      </c>
      <c r="F127" s="751">
        <f t="shared" si="4"/>
        <v>8.9987272904055397E-3</v>
      </c>
      <c r="J127" s="742"/>
      <c r="K127" s="742"/>
    </row>
    <row r="128" ht="15" thickTop="true">
      <c r="A128" s="372"/>
      <c r="B128" s="372"/>
      <c r="C128" s="570"/>
      <c r="D128" s="570"/>
      <c r="E128" s="570"/>
      <c r="F128" s="570"/>
    </row>
    <row r="129">
      <c r="O129" s="743"/>
    </row>
    <row r="130">
      <c r="D130" s="911" t="s">
        <v>1035</v>
      </c>
      <c r="E130" s="911"/>
      <c r="F130" s="911"/>
      <c r="O130" s="743"/>
    </row>
    <row r="131">
      <c r="A131" s="569"/>
      <c r="B131" s="569"/>
      <c r="C131" s="732" t="s">
        <v>1040</v>
      </c>
      <c r="D131" s="728" t="s">
        <v>423</v>
      </c>
      <c r="E131" s="727" t="s">
        <v>437</v>
      </c>
      <c r="F131" s="727" t="s">
        <v>447</v>
      </c>
      <c r="O131" s="743"/>
    </row>
    <row r="132">
      <c r="C132" s="723" t="s">
        <v>1036</v>
      </c>
      <c r="D132" s="729">
        <f t="shared" ref="D132:F133" si="5">$C110-D110</f>
        <v>13.892125497278315</v>
      </c>
      <c r="E132" s="366">
        <f t="shared" si="5"/>
        <v>28.105099464602262</v>
      </c>
      <c r="F132" s="366">
        <f t="shared" si="5"/>
        <v>42.670998093031031</v>
      </c>
      <c r="O132" s="743"/>
    </row>
    <row r="133">
      <c r="C133" s="723" t="s">
        <v>1037</v>
      </c>
      <c r="D133" s="729">
        <f t="shared" si="5"/>
        <v>0</v>
      </c>
      <c r="E133" s="366">
        <f t="shared" si="5"/>
        <v>0</v>
      </c>
      <c r="F133" s="366">
        <f t="shared" si="5"/>
        <v>0</v>
      </c>
      <c r="O133" s="743"/>
    </row>
    <row r="134" ht="15.6" customHeight="true">
      <c r="A134" s="569"/>
      <c r="B134" s="569"/>
      <c r="C134" s="725" t="s">
        <v>1038</v>
      </c>
      <c r="D134" s="730">
        <f>-$C113+D113</f>
        <v>0</v>
      </c>
      <c r="E134" s="726">
        <f>-$C113+E113</f>
        <v>0</v>
      </c>
      <c r="F134" s="726">
        <f>-$C113+F113</f>
        <v>0</v>
      </c>
      <c r="H134" s="744"/>
      <c r="I134" s="744"/>
      <c r="J134" s="744"/>
      <c r="K134" s="744"/>
      <c r="O134" s="743"/>
    </row>
    <row r="135" ht="14.4" customHeight="true">
      <c r="C135" s="723" t="s">
        <v>1039</v>
      </c>
      <c r="D135" s="731">
        <f>-D132-D133+D134</f>
        <v>-13.892125497278315</v>
      </c>
      <c r="E135" s="724">
        <f>-E132-E133+E134</f>
        <v>-28.105099464602262</v>
      </c>
      <c r="F135" s="724">
        <f>-F132-F133+F134</f>
        <v>-42.670998093031031</v>
      </c>
      <c r="H135" s="744"/>
      <c r="I135" s="744"/>
      <c r="J135" s="744"/>
      <c r="K135" s="744"/>
      <c r="O135" s="743"/>
    </row>
    <row r="136" ht="14.4" customHeight="true">
      <c r="H136" s="744"/>
      <c r="I136" s="744"/>
      <c r="J136" s="744"/>
      <c r="K136" s="744"/>
      <c r="O136" s="743"/>
    </row>
    <row r="137" ht="14.4" customHeight="true">
      <c r="D137" s="911" t="s">
        <v>1041</v>
      </c>
      <c r="E137" s="911"/>
      <c r="F137" s="911"/>
      <c r="H137" s="744"/>
      <c r="I137" s="744"/>
      <c r="J137" s="744"/>
      <c r="K137" s="744"/>
      <c r="O137" s="743"/>
    </row>
    <row r="138" ht="14.4" customHeight="true">
      <c r="A138" s="569"/>
      <c r="B138" s="732" t="s">
        <v>1040</v>
      </c>
      <c r="C138" s="728" t="s">
        <v>14</v>
      </c>
      <c r="D138" s="728" t="s">
        <v>423</v>
      </c>
      <c r="E138" s="727" t="s">
        <v>437</v>
      </c>
      <c r="F138" s="727" t="s">
        <v>447</v>
      </c>
      <c r="H138" s="744"/>
      <c r="I138" s="744"/>
      <c r="J138" s="744"/>
      <c r="K138" s="744"/>
      <c r="O138" s="743"/>
    </row>
    <row r="139" ht="14.4" customHeight="true">
      <c r="B139" s="723" t="s">
        <v>1036</v>
      </c>
      <c r="C139" s="729">
        <f>C110</f>
        <v>102.81101514923559</v>
      </c>
      <c r="D139" s="729">
        <f t="shared" ref="D139:F140" si="6">-D132</f>
        <v>-13.892125497278315</v>
      </c>
      <c r="E139" s="366">
        <f t="shared" si="6"/>
        <v>-28.105099464602262</v>
      </c>
      <c r="F139" s="366">
        <f t="shared" si="6"/>
        <v>-42.670998093031031</v>
      </c>
      <c r="H139" s="744"/>
      <c r="I139" s="744"/>
      <c r="J139" s="744"/>
      <c r="K139" s="744"/>
      <c r="O139" s="743"/>
    </row>
    <row r="140" ht="14.4" customHeight="true">
      <c r="B140" s="723" t="s">
        <v>1037</v>
      </c>
      <c r="C140" s="729">
        <f>C111</f>
        <v>88.204002326130762</v>
      </c>
      <c r="D140" s="729">
        <f t="shared" si="6"/>
        <v>0</v>
      </c>
      <c r="E140" s="366">
        <f t="shared" si="6"/>
        <v>0</v>
      </c>
      <c r="F140" s="366">
        <f t="shared" si="6"/>
        <v>0</v>
      </c>
      <c r="G140" s="722"/>
      <c r="H140" s="744"/>
      <c r="I140" s="744"/>
      <c r="J140" s="744"/>
      <c r="K140" s="744"/>
      <c r="O140" s="743"/>
    </row>
    <row r="141" ht="14.4" customHeight="true">
      <c r="A141" s="569"/>
      <c r="B141" s="725" t="s">
        <v>1038</v>
      </c>
      <c r="C141" s="730">
        <f>-$C128+C128</f>
        <v>0</v>
      </c>
      <c r="D141" s="730">
        <f t="shared" ref="D141:F142" si="7">D134</f>
        <v>0</v>
      </c>
      <c r="E141" s="726">
        <f t="shared" si="7"/>
        <v>0</v>
      </c>
      <c r="F141" s="726">
        <f t="shared" si="7"/>
        <v>0</v>
      </c>
      <c r="G141" s="722"/>
      <c r="H141" s="744"/>
      <c r="I141" s="744"/>
      <c r="J141" s="744"/>
      <c r="K141" s="744"/>
      <c r="O141" s="743"/>
    </row>
    <row r="142">
      <c r="B142" s="723" t="s">
        <v>1039</v>
      </c>
      <c r="C142" s="731">
        <f>-C139-C140+C141</f>
        <v>-191.01501747536634</v>
      </c>
      <c r="D142" s="731">
        <f t="shared" si="7"/>
        <v>-13.892125497278315</v>
      </c>
      <c r="E142" s="724">
        <f t="shared" si="7"/>
        <v>-28.105099464602262</v>
      </c>
      <c r="F142" s="724">
        <f t="shared" si="7"/>
        <v>-42.670998093031031</v>
      </c>
      <c r="O142" s="743"/>
    </row>
    <row r="143">
      <c r="O143" s="743"/>
    </row>
    <row r="144">
      <c r="O144" s="743"/>
    </row>
    <row r="145">
      <c r="O145" s="743"/>
    </row>
    <row r="146" ht="14.4" customHeight="true">
      <c r="B146" s="809"/>
      <c r="C146" s="809"/>
      <c r="D146" s="809"/>
      <c r="E146" s="809"/>
      <c r="F146" s="809"/>
      <c r="G146" s="809"/>
      <c r="O146" s="743"/>
    </row>
    <row r="147" ht="14.4" customHeight="true">
      <c r="B147" s="809"/>
      <c r="C147" s="809"/>
      <c r="D147" s="809"/>
      <c r="E147" s="809"/>
      <c r="F147" s="809"/>
      <c r="G147" s="809"/>
      <c r="O147" s="743"/>
    </row>
    <row r="148" ht="14.4" customHeight="true">
      <c r="B148" s="809"/>
      <c r="C148" s="809"/>
      <c r="D148" s="809"/>
      <c r="E148" s="809"/>
      <c r="F148" s="809"/>
      <c r="G148" s="809"/>
      <c r="O148" s="743"/>
    </row>
    <row r="149" ht="14.4" customHeight="true">
      <c r="B149" s="809"/>
      <c r="C149" s="809"/>
      <c r="D149" s="809"/>
      <c r="E149" s="809"/>
      <c r="F149" s="809"/>
      <c r="G149" s="809"/>
      <c r="O149" s="743"/>
    </row>
    <row r="150" ht="14.4" customHeight="true">
      <c r="B150" s="809"/>
      <c r="C150" s="809"/>
      <c r="D150" s="809"/>
      <c r="E150" s="809"/>
      <c r="F150" s="809"/>
      <c r="G150" s="809"/>
      <c r="I150" s="802">
        <v>37.99</v>
      </c>
      <c r="J150" s="802">
        <v>37.880000000000003</v>
      </c>
      <c r="K150" s="802">
        <v>37.880000000000003</v>
      </c>
      <c r="L150" s="803">
        <v>38</v>
      </c>
      <c r="M150" s="741">
        <f>J150-$I150</f>
        <v>-0.10999999999999943</v>
      </c>
      <c r="N150" s="741">
        <f t="shared" ref="N150:O150" si="8">K150-$I150</f>
        <v>-0.10999999999999943</v>
      </c>
      <c r="O150" s="741">
        <f t="shared" si="8"/>
        <v>9.9999999999980105E-3</v>
      </c>
    </row>
    <row r="151" ht="15" customHeight="true" thickBot="true">
      <c r="B151" s="809"/>
      <c r="C151" s="809"/>
      <c r="D151" s="809"/>
      <c r="E151" s="809"/>
      <c r="F151" s="809"/>
      <c r="G151" s="809"/>
      <c r="I151" s="804">
        <v>38.04</v>
      </c>
      <c r="J151" s="804">
        <v>38.29</v>
      </c>
      <c r="K151" s="804">
        <v>38.32</v>
      </c>
      <c r="L151" s="805">
        <v>38.020000000000003</v>
      </c>
      <c r="M151" s="741">
        <f>J151-$I151</f>
        <v>0.25</v>
      </c>
      <c r="N151" s="741">
        <f t="shared" ref="N151" si="9">K151-$I151</f>
        <v>0.28000000000000114</v>
      </c>
      <c r="O151" s="741">
        <f t="shared" ref="O151" si="10">L151-$I151</f>
        <v>-1.9999999999996021E-2</v>
      </c>
    </row>
    <row r="153">
      <c r="D153" s="353">
        <f>D156-$C$156</f>
        <v>-1.6919999999998936E-2</v>
      </c>
      <c r="E153" s="353">
        <f t="shared" ref="E153:F153" si="11">E156-$C$156</f>
        <v>-3.3989999999995746E-2</v>
      </c>
      <c r="F153" s="353">
        <f t="shared" si="11"/>
        <v>-5.1209999999997535E-2</v>
      </c>
    </row>
    <row r="154">
      <c r="D154" s="353">
        <f>D157-$C$157</f>
        <v>0.2044709546120913</v>
      </c>
      <c r="E154" s="353">
        <f t="shared" ref="E154:F154" si="12">E157-$C$157</f>
        <v>0.26239447596783094</v>
      </c>
      <c r="F154" s="353">
        <f t="shared" si="12"/>
        <v>0.34769988076151037</v>
      </c>
    </row>
    <row r="155">
      <c r="B155" s="755" t="s">
        <v>1132</v>
      </c>
      <c r="C155" s="756" t="s">
        <v>14</v>
      </c>
      <c r="D155" s="757" t="s">
        <v>423</v>
      </c>
      <c r="E155" s="757" t="s">
        <v>437</v>
      </c>
      <c r="F155" s="757" t="s">
        <v>447</v>
      </c>
    </row>
    <row r="156">
      <c r="B156" s="758" t="s">
        <v>1133</v>
      </c>
      <c r="C156" s="759">
        <f>C89</f>
        <v>33.600659999999998</v>
      </c>
      <c r="D156" s="759">
        <f>D89</f>
        <v>33.583739999999999</v>
      </c>
      <c r="E156" s="759">
        <f>E89</f>
        <v>33.566670000000002</v>
      </c>
      <c r="F156" s="759">
        <f>F89</f>
        <v>33.54945</v>
      </c>
      <c r="H156" s="741">
        <f>-ROUND(1*(D156-$C$156),2)</f>
        <v>0.02</v>
      </c>
      <c r="I156" s="741">
        <f>-ROUND(1*(E156-$C$156),2)</f>
        <v>0.03</v>
      </c>
      <c r="J156" s="741">
        <f>ROUND(1*(F156-$C$156),2)</f>
        <v>-0.05</v>
      </c>
      <c r="K156" s="743"/>
    </row>
    <row r="157">
      <c r="B157" s="760" t="s">
        <v>1134</v>
      </c>
      <c r="C157" s="761">
        <f>C107</f>
        <v>36.294022555983894</v>
      </c>
      <c r="D157" s="762">
        <f>D107</f>
        <v>36.498493510595985</v>
      </c>
      <c r="E157" s="762">
        <f>E107</f>
        <v>36.556417031951725</v>
      </c>
      <c r="F157" s="762">
        <f>F107</f>
        <v>36.641722436745404</v>
      </c>
      <c r="H157" s="741">
        <f>ROUND(1*(D157-$C$157),2)</f>
        <v>0.2</v>
      </c>
      <c r="I157" s="741">
        <f>ROUND(1*(E157-$C$157),1)</f>
        <v>0.3</v>
      </c>
      <c r="J157" s="741">
        <f>-ROUND(1*(F157-$C$157),2)</f>
        <v>-0.35</v>
      </c>
    </row>
    <row r="158" ht="14.4" customHeight="true">
      <c r="B158" s="933" t="s">
        <v>1140</v>
      </c>
      <c r="C158" s="933"/>
      <c r="D158" s="933"/>
      <c r="E158" s="933"/>
      <c r="F158" s="933"/>
      <c r="H158" s="898" t="str">
        <f>_xlfn.CONCAT("Table 1 shows the main distributional effects of the policy changes in each scenario. Reform 1 implies a reduction in inequality measured by Gini of ",H156," p.p., but an increase in the poverty headcount ratio of ",H157," p.p. Note that households from tranches 2 and 3 are paying more for their consumption, and that households in tranche 2 lose their VAT exemption benefit. This alone may increase VAT revenue in ",H177," million CFAF and Senelec's revenue in ",H178," million CFAF. Additionally, tariff increases for tranches 2 and 3 imply fiscal savings in the electricity subsidy of ",H179," million CFAF.")</f>
        <v>Table 1 shows the main distributional effects of the policy changes in each scenario. Reform 1 implies a reduction in inequality measured by Gini of 0.02 p.p., but an increase in the poverty headcount ratio of 0.2 p.p. Note that households from tranches 2 and 3 are paying more for their consumption, and that households in tranche 2 lose their VAT exemption benefit. This alone may increase VAT revenue in 0 million CFAF and Senelec's revenue in 0 million CFAF. Additionally, tariff increases for tranches 2 and 3 imply fiscal savings in the electricity subsidy of 27.4 million CFAF.</v>
      </c>
      <c r="I158" s="899"/>
      <c r="J158" s="899"/>
      <c r="K158" s="899"/>
      <c r="L158" s="899"/>
      <c r="M158" s="899"/>
      <c r="N158" s="899"/>
      <c r="O158" s="899"/>
      <c r="P158" s="900"/>
    </row>
    <row r="159">
      <c r="B159" s="763" t="s">
        <v>1137</v>
      </c>
      <c r="C159" s="764">
        <f>SUM(C160:C165)</f>
        <v>581.39455507165258</v>
      </c>
      <c r="D159" s="764">
        <f>SUM(D160:D165)</f>
        <v>581.39455507165303</v>
      </c>
      <c r="E159" s="764">
        <f>SUM(E160:E165)</f>
        <v>581.39455507165349</v>
      </c>
      <c r="F159" s="764">
        <f>SUM(F160:F165)</f>
        <v>581.39455507165349</v>
      </c>
      <c r="H159" s="901"/>
      <c r="I159" s="902"/>
      <c r="J159" s="902"/>
      <c r="K159" s="902"/>
      <c r="L159" s="902"/>
      <c r="M159" s="902"/>
      <c r="N159" s="902"/>
      <c r="O159" s="902"/>
      <c r="P159" s="903"/>
    </row>
    <row r="160">
      <c r="B160" s="765" t="s">
        <v>1141</v>
      </c>
      <c r="C160" s="766">
        <f>tab_elec_Revenues!C6</f>
        <v>0</v>
      </c>
      <c r="D160" s="766">
        <f>tab_elec_Revenues!C12</f>
        <v>0</v>
      </c>
      <c r="E160" s="766">
        <f>tab_elec_Revenues!C18</f>
        <v>0</v>
      </c>
      <c r="F160" s="766">
        <f>tab_elec_Revenues!C24</f>
        <v>0</v>
      </c>
      <c r="H160" s="901"/>
      <c r="I160" s="902"/>
      <c r="J160" s="902"/>
      <c r="K160" s="902"/>
      <c r="L160" s="902"/>
      <c r="M160" s="902"/>
      <c r="N160" s="902"/>
      <c r="O160" s="902"/>
      <c r="P160" s="903"/>
    </row>
    <row r="161">
      <c r="B161" s="765" t="s">
        <v>1135</v>
      </c>
      <c r="C161" s="766">
        <f>tab_elec_Revenues!C2</f>
        <v>-8.3395134265481091E-3</v>
      </c>
      <c r="D161" s="766">
        <f>tab_elec_Revenues!C8</f>
        <v>-8.3395134265481091E-3</v>
      </c>
      <c r="E161" s="767">
        <f>tab_elec_Revenues!C14</f>
        <v>-8.3395134265481091E-3</v>
      </c>
      <c r="F161" s="767">
        <f>tab_elec_Revenues!C20</f>
        <v>-8.3395134265481091E-3</v>
      </c>
      <c r="H161" s="901"/>
      <c r="I161" s="902"/>
      <c r="J161" s="902"/>
      <c r="K161" s="902"/>
      <c r="L161" s="902"/>
      <c r="M161" s="902"/>
      <c r="N161" s="902"/>
      <c r="O161" s="902"/>
      <c r="P161" s="903"/>
    </row>
    <row r="162">
      <c r="B162" s="765" t="s">
        <v>926</v>
      </c>
      <c r="C162" s="767">
        <f>tab_elec_Revenues!C3</f>
        <v>138.36075965320353</v>
      </c>
      <c r="D162" s="767">
        <f>tab_elec_Revenues!C9</f>
        <v>138.36075965320356</v>
      </c>
      <c r="E162" s="767">
        <f>tab_elec_Revenues!C15</f>
        <v>138.36075965320407</v>
      </c>
      <c r="F162" s="767">
        <f>tab_elec_Revenues!C21</f>
        <v>138.36075965320381</v>
      </c>
      <c r="H162" s="901"/>
      <c r="I162" s="902"/>
      <c r="J162" s="902"/>
      <c r="K162" s="902"/>
      <c r="L162" s="902"/>
      <c r="M162" s="902"/>
      <c r="N162" s="902"/>
      <c r="O162" s="902"/>
      <c r="P162" s="903"/>
    </row>
    <row r="163">
      <c r="B163" s="765" t="s">
        <v>927</v>
      </c>
      <c r="C163" s="767">
        <f>tab_elec_Revenues!C4</f>
        <v>137.76539317841804</v>
      </c>
      <c r="D163" s="767">
        <f>tab_elec_Revenues!C10</f>
        <v>137.76539317841821</v>
      </c>
      <c r="E163" s="767">
        <f>tab_elec_Revenues!C16</f>
        <v>137.76539317841824</v>
      </c>
      <c r="F163" s="767">
        <f>tab_elec_Revenues!C22</f>
        <v>137.76539317841824</v>
      </c>
      <c r="H163" s="904"/>
      <c r="I163" s="905"/>
      <c r="J163" s="905"/>
      <c r="K163" s="905"/>
      <c r="L163" s="905"/>
      <c r="M163" s="905"/>
      <c r="N163" s="905"/>
      <c r="O163" s="905"/>
      <c r="P163" s="906"/>
    </row>
    <row r="164">
      <c r="B164" s="765" t="s">
        <v>928</v>
      </c>
      <c r="C164" s="767">
        <f>tab_elec_Revenues!C5</f>
        <v>304.86458389517304</v>
      </c>
      <c r="D164" s="767">
        <f>tab_elec_Revenues!C11</f>
        <v>304.86458389517344</v>
      </c>
      <c r="E164" s="767">
        <f>tab_elec_Revenues!C17</f>
        <v>304.86458389517333</v>
      </c>
      <c r="F164" s="767">
        <f>tab_elec_Revenues!C23</f>
        <v>304.8645838951735</v>
      </c>
      <c r="H164" s="898" t="str">
        <f>_xlfn.CONCAT("The Reform 2 scenario allows further reductions in inequality by introducing the social tranche (the Gini index falls ",I156-H156," p.p. relative to the Reform 1 scenario). However, removing the VAT exemption to those households in tranche 1 consuming above the social tranche causes a poverty increase of ",I157-H157," p.p. relative to the Reform 1 scenario, a total ",I157," p.p. increase relative to baseline. These policy changes cause an increase in VAT revenue of ",I177," million CFAF, a higher collection increase than Reform 1, but a smaller increase in Senelec's income (",I178," million CFAF) and a smaller decrease in subsidy costs (",I179," million CFAF).")</f>
        <v>The Reform 2 scenario allows further reductions in inequality by introducing the social tranche (the Gini index falls 0.01 p.p. relative to the Reform 1 scenario). However, removing the VAT exemption to those households in tranche 1 consuming above the social tranche causes a poverty increase of 0.1 p.p. relative to the Reform 1 scenario, a total 0.3 p.p. increase relative to baseline. These policy changes cause an increase in VAT revenue of 0 million CFAF, a higher collection increase than Reform 1, but a smaller increase in Senelec's income (0 million CFAF) and a smaller decrease in subsidy costs (54.7 million CFAF).</v>
      </c>
      <c r="I164" s="899"/>
      <c r="J164" s="899"/>
      <c r="K164" s="899"/>
      <c r="L164" s="899"/>
      <c r="M164" s="899"/>
      <c r="N164" s="899"/>
      <c r="O164" s="899"/>
      <c r="P164" s="900"/>
    </row>
    <row r="165">
      <c r="B165" s="768" t="s">
        <v>11</v>
      </c>
      <c r="C165" s="769">
        <f>tab_elec_Revenues!C7</f>
        <v>0.41215785828442808</v>
      </c>
      <c r="D165" s="770">
        <f>tab_elec_Revenues!C13</f>
        <v>0.41215785828442819</v>
      </c>
      <c r="E165" s="770">
        <f>tab_elec_Revenues!C19</f>
        <v>0.41215785828442819</v>
      </c>
      <c r="F165" s="770">
        <f>tab_elec_Revenues!C25</f>
        <v>0.41215785828442819</v>
      </c>
      <c r="H165" s="901"/>
      <c r="I165" s="902"/>
      <c r="J165" s="902"/>
      <c r="K165" s="902"/>
      <c r="L165" s="902"/>
      <c r="M165" s="902"/>
      <c r="N165" s="902"/>
      <c r="O165" s="902"/>
      <c r="P165" s="903"/>
    </row>
    <row r="166">
      <c r="B166" s="763" t="s">
        <v>1136</v>
      </c>
      <c r="C166" s="764">
        <f>SUM(C167:C172)</f>
        <v>54.949813515622374</v>
      </c>
      <c r="D166" s="764">
        <f>SUM(D167:D172)</f>
        <v>54.949813515622438</v>
      </c>
      <c r="E166" s="764">
        <f>SUM(E167:E172)</f>
        <v>54.949813515622395</v>
      </c>
      <c r="F166" s="764">
        <f>SUM(F167:F172)</f>
        <v>54.949813515622424</v>
      </c>
      <c r="H166" s="901"/>
      <c r="I166" s="902"/>
      <c r="J166" s="902"/>
      <c r="K166" s="902"/>
      <c r="L166" s="902"/>
      <c r="M166" s="902"/>
      <c r="N166" s="902"/>
      <c r="O166" s="902"/>
      <c r="P166" s="903"/>
    </row>
    <row r="167">
      <c r="B167" s="765" t="s">
        <v>1141</v>
      </c>
      <c r="C167" s="766">
        <f>tab_elec_Revenues!D6</f>
        <v>0</v>
      </c>
      <c r="D167" s="766">
        <f>tab_elec_Revenues!D12</f>
        <v>0</v>
      </c>
      <c r="E167" s="766">
        <f>tab_elec_Revenues!D18</f>
        <v>0</v>
      </c>
      <c r="F167" s="766">
        <f>tab_elec_Revenues!D24</f>
        <v>0</v>
      </c>
      <c r="H167" s="901"/>
      <c r="I167" s="902"/>
      <c r="J167" s="902"/>
      <c r="K167" s="902"/>
      <c r="L167" s="902"/>
      <c r="M167" s="902"/>
      <c r="N167" s="902"/>
      <c r="O167" s="902"/>
      <c r="P167" s="903"/>
    </row>
    <row r="168">
      <c r="B168" s="765" t="s">
        <v>1135</v>
      </c>
      <c r="C168" s="766">
        <f>tab_elec_Revenues!D2</f>
        <v>0</v>
      </c>
      <c r="D168" s="766">
        <f>tab_elec_Revenues!D8</f>
        <v>0</v>
      </c>
      <c r="E168" s="766">
        <f>tab_elec_Revenues!D14</f>
        <v>0</v>
      </c>
      <c r="F168" s="766">
        <f>tab_elec_Revenues!D20</f>
        <v>0</v>
      </c>
      <c r="H168" s="901"/>
      <c r="I168" s="902"/>
      <c r="J168" s="902"/>
      <c r="K168" s="902"/>
      <c r="L168" s="902"/>
      <c r="M168" s="902"/>
      <c r="N168" s="902"/>
      <c r="O168" s="902"/>
      <c r="P168" s="903"/>
    </row>
    <row r="169">
      <c r="B169" s="765" t="s">
        <v>926</v>
      </c>
      <c r="C169" s="766">
        <f>tab_elec_Revenues!D3</f>
        <v>0</v>
      </c>
      <c r="D169" s="766">
        <f>tab_elec_Revenues!D9</f>
        <v>0</v>
      </c>
      <c r="E169" s="767">
        <f>tab_elec_Revenues!D15</f>
        <v>0</v>
      </c>
      <c r="F169" s="767">
        <f>tab_elec_Revenues!D21</f>
        <v>0</v>
      </c>
      <c r="H169" s="904"/>
      <c r="I169" s="905"/>
      <c r="J169" s="905"/>
      <c r="K169" s="905"/>
      <c r="L169" s="905"/>
      <c r="M169" s="905"/>
      <c r="N169" s="905"/>
      <c r="O169" s="905"/>
      <c r="P169" s="906"/>
    </row>
    <row r="170">
      <c r="B170" s="765" t="s">
        <v>927</v>
      </c>
      <c r="C170" s="766">
        <f>tab_elec_Revenues!D4</f>
        <v>0</v>
      </c>
      <c r="D170" s="767">
        <f>tab_elec_Revenues!D10</f>
        <v>0</v>
      </c>
      <c r="E170" s="767">
        <f>tab_elec_Revenues!D16</f>
        <v>0</v>
      </c>
      <c r="F170" s="767">
        <f>tab_elec_Revenues!D22</f>
        <v>0</v>
      </c>
      <c r="H170" s="898" t="str">
        <f>_xlfn.CONCAT("Finally, the Reform 3 scenario seems to benefit consumers the most, with tariff reductions across all tranches. Consequently, Senelec's income is reduced by ",J178," million CFAF compared to baseline and electricity subsidies increase by ",J179," million CFAF. The reduction in VAT exemptions allow an increase in VAT collection of ",J177," million CFAF. The effect of both policy changes in poverty and inequality is relatively modest: Gini increases by ",J156," p.p. and poverty decreases by ",J157," p.p. compared to baseline.")</f>
        <v>Finally, the Reform 3 scenario seems to benefit consumers the most, with tariff reductions across all tranches. Consequently, Senelec's income is reduced by 0 million CFAF compared to baseline and electricity subsidies increase by -82.1 million CFAF. The reduction in VAT exemptions allow an increase in VAT collection of 0 million CFAF. The effect of both policy changes in poverty and inequality is relatively modest: Gini increases by -0.05 p.p. and poverty decreases by -0.35 p.p. compared to baseline.</v>
      </c>
      <c r="I170" s="899"/>
      <c r="J170" s="899"/>
      <c r="K170" s="899"/>
      <c r="L170" s="899"/>
      <c r="M170" s="899"/>
      <c r="N170" s="899"/>
      <c r="O170" s="899"/>
      <c r="P170" s="900"/>
    </row>
    <row r="171">
      <c r="B171" s="765" t="s">
        <v>928</v>
      </c>
      <c r="C171" s="767">
        <f>tab_elec_Revenues!D5</f>
        <v>54.875625101131178</v>
      </c>
      <c r="D171" s="767">
        <f>tab_elec_Revenues!D11</f>
        <v>54.875625101131241</v>
      </c>
      <c r="E171" s="767">
        <f>tab_elec_Revenues!D17</f>
        <v>54.875625101131199</v>
      </c>
      <c r="F171" s="767">
        <f>tab_elec_Revenues!D23</f>
        <v>54.875625101131227</v>
      </c>
      <c r="H171" s="901"/>
      <c r="I171" s="902"/>
      <c r="J171" s="902"/>
      <c r="K171" s="902"/>
      <c r="L171" s="902"/>
      <c r="M171" s="902"/>
      <c r="N171" s="902"/>
      <c r="O171" s="902"/>
      <c r="P171" s="903"/>
    </row>
    <row r="172">
      <c r="B172" s="768" t="s">
        <v>11</v>
      </c>
      <c r="C172" s="769">
        <f>tab_elec_Revenues!D7</f>
        <v>7.4188414491197063E-2</v>
      </c>
      <c r="D172" s="770">
        <f>tab_elec_Revenues!D13</f>
        <v>7.4188414491197063E-2</v>
      </c>
      <c r="E172" s="770">
        <f>tab_elec_Revenues!D19</f>
        <v>7.4188414491197063E-2</v>
      </c>
      <c r="F172" s="770">
        <f>tab_elec_Revenues!D25</f>
        <v>7.4188414491197063E-2</v>
      </c>
      <c r="H172" s="901"/>
      <c r="I172" s="902"/>
      <c r="J172" s="902"/>
      <c r="K172" s="902"/>
      <c r="L172" s="902"/>
      <c r="M172" s="902"/>
      <c r="N172" s="902"/>
      <c r="O172" s="902"/>
      <c r="P172" s="903"/>
    </row>
    <row r="173">
      <c r="B173" s="763" t="s">
        <v>1146</v>
      </c>
      <c r="C173" s="764">
        <f>SUM(C174:C179)</f>
        <v>526.44474155603018</v>
      </c>
      <c r="D173" s="764">
        <f>SUM(D174:D179)</f>
        <v>526.44474155603064</v>
      </c>
      <c r="E173" s="764">
        <f>SUM(E174:E179)</f>
        <v>526.44474155603109</v>
      </c>
      <c r="F173" s="764">
        <f>SUM(F174:F179)</f>
        <v>526.44474155603109</v>
      </c>
      <c r="H173" s="901"/>
      <c r="I173" s="902"/>
      <c r="J173" s="902"/>
      <c r="K173" s="902"/>
      <c r="L173" s="902"/>
      <c r="M173" s="902"/>
      <c r="N173" s="902"/>
      <c r="O173" s="902"/>
      <c r="P173" s="903"/>
    </row>
    <row r="174">
      <c r="B174" s="765" t="s">
        <v>1141</v>
      </c>
      <c r="C174" s="766">
        <f t="shared" ref="C174:F179" si="13">C160-C167</f>
        <v>0</v>
      </c>
      <c r="D174" s="766">
        <f t="shared" si="13"/>
        <v>0</v>
      </c>
      <c r="E174" s="766">
        <f t="shared" si="13"/>
        <v>0</v>
      </c>
      <c r="F174" s="766">
        <f t="shared" si="13"/>
        <v>0</v>
      </c>
      <c r="H174" s="901"/>
      <c r="I174" s="902"/>
      <c r="J174" s="902"/>
      <c r="K174" s="902"/>
      <c r="L174" s="902"/>
      <c r="M174" s="902"/>
      <c r="N174" s="902"/>
      <c r="O174" s="902"/>
      <c r="P174" s="903"/>
    </row>
    <row r="175">
      <c r="B175" s="765" t="s">
        <v>1135</v>
      </c>
      <c r="C175" s="766">
        <f t="shared" si="13"/>
        <v>-8.3395134265481091E-3</v>
      </c>
      <c r="D175" s="766">
        <f t="shared" si="13"/>
        <v>-8.3395134265481091E-3</v>
      </c>
      <c r="E175" s="767">
        <f t="shared" si="13"/>
        <v>-8.3395134265481091E-3</v>
      </c>
      <c r="F175" s="767">
        <f t="shared" si="13"/>
        <v>-8.3395134265481091E-3</v>
      </c>
      <c r="H175" s="904"/>
      <c r="I175" s="905"/>
      <c r="J175" s="905"/>
      <c r="K175" s="905"/>
      <c r="L175" s="905"/>
      <c r="M175" s="905"/>
      <c r="N175" s="905"/>
      <c r="O175" s="905"/>
      <c r="P175" s="906"/>
    </row>
    <row r="176">
      <c r="B176" s="765" t="s">
        <v>926</v>
      </c>
      <c r="C176" s="767">
        <f t="shared" si="13"/>
        <v>138.36075965320353</v>
      </c>
      <c r="D176" s="767">
        <f t="shared" si="13"/>
        <v>138.36075965320356</v>
      </c>
      <c r="E176" s="767">
        <f t="shared" si="13"/>
        <v>138.36075965320407</v>
      </c>
      <c r="F176" s="767">
        <f t="shared" si="13"/>
        <v>138.36075965320381</v>
      </c>
    </row>
    <row r="177">
      <c r="B177" s="765" t="s">
        <v>927</v>
      </c>
      <c r="C177" s="767">
        <f t="shared" si="13"/>
        <v>137.76539317841804</v>
      </c>
      <c r="D177" s="767">
        <f t="shared" si="13"/>
        <v>137.76539317841821</v>
      </c>
      <c r="E177" s="767">
        <f t="shared" si="13"/>
        <v>137.76539317841824</v>
      </c>
      <c r="F177" s="767">
        <f t="shared" si="13"/>
        <v>137.76539317841824</v>
      </c>
      <c r="H177" s="741">
        <f>ROUND(1*(D166-$C$166),1)</f>
        <v>0</v>
      </c>
      <c r="I177" s="741">
        <f>ROUND(1*(E166-$C$166),1)</f>
        <v>0</v>
      </c>
      <c r="J177" s="741">
        <f>ROUND(1*(F166-$C$166),1)</f>
        <v>0</v>
      </c>
      <c r="L177" s="771" t="s">
        <v>1142</v>
      </c>
      <c r="M177" s="771"/>
      <c r="N177" s="771"/>
      <c r="O177" s="771"/>
      <c r="P177" s="772">
        <f>ROUND(D173-C173,1)</f>
        <v>0</v>
      </c>
      <c r="Q177" s="772">
        <f>ROUND(D159-C159,1)</f>
        <v>0</v>
      </c>
    </row>
    <row r="178">
      <c r="B178" s="765" t="s">
        <v>928</v>
      </c>
      <c r="C178" s="767">
        <f t="shared" si="13"/>
        <v>249.98895879404188</v>
      </c>
      <c r="D178" s="767">
        <f t="shared" si="13"/>
        <v>249.98895879404219</v>
      </c>
      <c r="E178" s="767">
        <f t="shared" si="13"/>
        <v>249.98895879404213</v>
      </c>
      <c r="F178" s="767">
        <f t="shared" si="13"/>
        <v>249.98895879404228</v>
      </c>
      <c r="H178" s="741">
        <f>ROUND(1*(D173-$C$173),1)</f>
        <v>0</v>
      </c>
      <c r="I178" s="741">
        <f>ROUND(1*(E173-$C$173),1)</f>
        <v>0</v>
      </c>
      <c r="J178" s="741">
        <f>-ROUND(1*(F173-$C$173),1)</f>
        <v>0</v>
      </c>
      <c r="L178" s="771" t="s">
        <v>1143</v>
      </c>
      <c r="M178" s="771"/>
      <c r="N178" s="771"/>
      <c r="O178" s="771"/>
      <c r="P178" s="772">
        <f>-ROUND(E173-D173,1)</f>
        <v>0</v>
      </c>
      <c r="Q178" s="772">
        <f>-ROUND(E159-D159,1)</f>
        <v>0</v>
      </c>
    </row>
    <row r="179">
      <c r="B179" s="768" t="s">
        <v>11</v>
      </c>
      <c r="C179" s="769">
        <f t="shared" si="13"/>
        <v>0.33796944379323102</v>
      </c>
      <c r="D179" s="770">
        <f t="shared" si="13"/>
        <v>0.33796944379323113</v>
      </c>
      <c r="E179" s="770">
        <f t="shared" si="13"/>
        <v>0.33796944379323113</v>
      </c>
      <c r="F179" s="770">
        <f t="shared" si="13"/>
        <v>0.33796944379323113</v>
      </c>
      <c r="H179" s="741">
        <f>-ROUND(1*(D180-$C$180),1)</f>
        <v>27.4</v>
      </c>
      <c r="I179" s="741">
        <f>-ROUND(1*(E180-$C$180),1)</f>
        <v>54.7</v>
      </c>
      <c r="J179" s="741">
        <f>ROUND(1*(F180-$C$180),1)</f>
        <v>-82.1</v>
      </c>
      <c r="L179" s="771"/>
      <c r="M179" s="771"/>
      <c r="N179" s="771"/>
      <c r="O179" s="771"/>
      <c r="P179" s="771"/>
    </row>
    <row r="180">
      <c r="B180" s="763" t="s">
        <v>1138</v>
      </c>
      <c r="C180" s="764">
        <f>SUM(C181:C186)</f>
        <v>308.80569515305223</v>
      </c>
      <c r="D180" s="764">
        <f>SUM(D181:D186)</f>
        <v>281.43497003633394</v>
      </c>
      <c r="E180" s="764">
        <f>SUM(E181:E186)</f>
        <v>254.06424491961474</v>
      </c>
      <c r="F180" s="764">
        <f>SUM(F181:F186)</f>
        <v>226.69351980289622</v>
      </c>
      <c r="L180" s="771"/>
      <c r="M180" s="771"/>
      <c r="N180" s="771"/>
      <c r="O180" s="771"/>
      <c r="P180" s="773" t="e">
        <f>P178/P177</f>
        <v>#DIV/0!</v>
      </c>
      <c r="Q180" s="773" t="e">
        <f>ROUND(Q178/Q177,3)</f>
        <v>#DIV/0!</v>
      </c>
    </row>
    <row r="181">
      <c r="B181" s="765" t="s">
        <v>1141</v>
      </c>
      <c r="C181" s="767">
        <f>tab_elec_Revenues!E6</f>
        <v>0</v>
      </c>
      <c r="D181" s="767">
        <f>tab_elec_Revenues!E12</f>
        <v>0</v>
      </c>
      <c r="E181" s="767">
        <f>tab_elec_Revenues!E18</f>
        <v>0</v>
      </c>
      <c r="F181" s="767">
        <f>tab_elec_Revenues!E24</f>
        <v>0</v>
      </c>
    </row>
    <row r="182">
      <c r="B182" s="765" t="s">
        <v>1135</v>
      </c>
      <c r="C182" s="767">
        <f>tab_elec_Revenues!E2</f>
        <v>-5.7174650293560329E-3</v>
      </c>
      <c r="D182" s="767">
        <f>tab_elec_Revenues!E8</f>
        <v>-5.2852592495990953E-3</v>
      </c>
      <c r="E182" s="767">
        <f>tab_elec_Revenues!E14</f>
        <v>-4.8530534698421604E-3</v>
      </c>
      <c r="F182" s="767">
        <f>tab_elec_Revenues!E20</f>
        <v>-4.4208476900852263E-3</v>
      </c>
    </row>
    <row r="183">
      <c r="B183" s="765" t="s">
        <v>926</v>
      </c>
      <c r="C183" s="767">
        <f>tab_elec_Revenues!E3</f>
        <v>94.854681725488305</v>
      </c>
      <c r="D183" s="767">
        <f>tab_elec_Revenues!E9</f>
        <v>87.684075182366172</v>
      </c>
      <c r="E183" s="767">
        <f>tab_elec_Revenues!E15</f>
        <v>80.51346863924347</v>
      </c>
      <c r="F183" s="767">
        <f>tab_elec_Revenues!E21</f>
        <v>73.342862096121252</v>
      </c>
    </row>
    <row r="184">
      <c r="B184" s="765" t="s">
        <v>927</v>
      </c>
      <c r="C184" s="767">
        <f>tab_elec_Revenues!E4</f>
        <v>83.064996799558131</v>
      </c>
      <c r="D184" s="767">
        <f>tab_elec_Revenues!E10</f>
        <v>76.275189787058196</v>
      </c>
      <c r="E184" s="767">
        <f>tab_elec_Revenues!E16</f>
        <v>69.485382774558161</v>
      </c>
      <c r="F184" s="767">
        <f>tab_elec_Revenues!E22</f>
        <v>62.695575762058148</v>
      </c>
      <c r="H184" s="898" t="e">
        <f>_xlfn.CONCAT("Comparing Reform scenarios 1 and 2 allow us to identify the effect of successive policies in the total amount collected. This gross revenue increases by ",Q177," million CFAF after removing marginal tariffs. This amount then decreases by ",Q178," billion CFAF when the social tranche gets introduced; that is, ",Q180*100,"% of the original increase in revenue.")</f>
        <v>#DIV/0!</v>
      </c>
      <c r="I184" s="899"/>
      <c r="J184" s="899"/>
      <c r="K184" s="899"/>
      <c r="L184" s="899"/>
      <c r="M184" s="899"/>
      <c r="N184" s="899"/>
      <c r="O184" s="899"/>
      <c r="P184" s="900"/>
    </row>
    <row r="185">
      <c r="B185" s="765" t="s">
        <v>928</v>
      </c>
      <c r="C185" s="767">
        <f>tab_elec_Revenues!E5</f>
        <v>130.74829231209276</v>
      </c>
      <c r="D185" s="767">
        <f>tab_elec_Revenues!E11</f>
        <v>117.35463140381668</v>
      </c>
      <c r="E185" s="767">
        <f>tab_elec_Revenues!E17</f>
        <v>103.96097049554045</v>
      </c>
      <c r="F185" s="767">
        <f>tab_elec_Revenues!E23</f>
        <v>90.567309587264319</v>
      </c>
      <c r="H185" s="901"/>
      <c r="I185" s="902"/>
      <c r="J185" s="902"/>
      <c r="K185" s="902"/>
      <c r="L185" s="902"/>
      <c r="M185" s="902"/>
      <c r="N185" s="902"/>
      <c r="O185" s="902"/>
      <c r="P185" s="903"/>
    </row>
    <row r="186">
      <c r="B186" s="768" t="s">
        <v>11</v>
      </c>
      <c r="C186" s="769">
        <f>tab_elec_Revenues!E7</f>
        <v>0.14344178094240956</v>
      </c>
      <c r="D186" s="770">
        <f>tab_elec_Revenues!E13</f>
        <v>0.12635892234246279</v>
      </c>
      <c r="E186" s="770">
        <f>tab_elec_Revenues!E19</f>
        <v>0.10927606374251612</v>
      </c>
      <c r="F186" s="770">
        <f>tab_elec_Revenues!E25</f>
        <v>9.219320514256947E-2</v>
      </c>
      <c r="H186" s="901"/>
      <c r="I186" s="902"/>
      <c r="J186" s="902"/>
      <c r="K186" s="902"/>
      <c r="L186" s="902"/>
      <c r="M186" s="902"/>
      <c r="N186" s="902"/>
      <c r="O186" s="902"/>
      <c r="P186" s="903"/>
    </row>
    <row r="187">
      <c r="B187" s="763" t="s">
        <v>1139</v>
      </c>
      <c r="C187" s="764">
        <f>SUM(C188:C193)</f>
        <v>-68.358724562718336</v>
      </c>
      <c r="D187" s="764">
        <f>SUM(D188:D193)</f>
        <v>-52.238810794811855</v>
      </c>
      <c r="E187" s="764">
        <f>SUM(E188:E193)</f>
        <v>-35.079174114687213</v>
      </c>
      <c r="F187" s="764">
        <f>SUM(F188:F193)</f>
        <v>-16.775870281076443</v>
      </c>
      <c r="H187" s="901"/>
      <c r="I187" s="902"/>
      <c r="J187" s="902"/>
      <c r="K187" s="902"/>
      <c r="L187" s="902"/>
      <c r="M187" s="902"/>
      <c r="N187" s="902"/>
      <c r="O187" s="902"/>
      <c r="P187" s="903"/>
    </row>
    <row r="188">
      <c r="B188" s="765" t="s">
        <v>1141</v>
      </c>
      <c r="C188" s="767">
        <f>-tab_elec_Revenues!F6</f>
        <v>-13.842544116398317</v>
      </c>
      <c r="D188" s="767">
        <f>-tab_elec_Revenues!F12</f>
        <v>-10.578284595580969</v>
      </c>
      <c r="E188" s="767">
        <f>-tab_elec_Revenues!F18</f>
        <v>-7.1034826696313944</v>
      </c>
      <c r="F188" s="767">
        <f>-tab_elec_Revenues!F24</f>
        <v>-3.3970897781118805</v>
      </c>
      <c r="H188" s="901"/>
      <c r="I188" s="902"/>
      <c r="J188" s="902"/>
      <c r="K188" s="902"/>
      <c r="L188" s="902"/>
      <c r="M188" s="902"/>
      <c r="N188" s="902"/>
      <c r="O188" s="902"/>
      <c r="P188" s="903"/>
    </row>
    <row r="189">
      <c r="B189" s="765" t="s">
        <v>1135</v>
      </c>
      <c r="C189" s="767">
        <f>-tab_elec_Revenues!F2</f>
        <v>-5.4515608519980011E-2</v>
      </c>
      <c r="D189" s="767">
        <f>-tab_elec_Revenues!F8</f>
        <v>-4.1660089140873567E-2</v>
      </c>
      <c r="E189" s="767">
        <f>-tab_elec_Revenues!F14</f>
        <v>-2.7975397953569705E-2</v>
      </c>
      <c r="F189" s="767">
        <f>-tab_elec_Revenues!F20</f>
        <v>-1.3378640146892223E-2</v>
      </c>
      <c r="H189" s="904"/>
      <c r="I189" s="905"/>
      <c r="J189" s="905"/>
      <c r="K189" s="905"/>
      <c r="L189" s="905"/>
      <c r="M189" s="905"/>
      <c r="N189" s="905"/>
      <c r="O189" s="905"/>
      <c r="P189" s="906"/>
    </row>
    <row r="190">
      <c r="B190" s="765" t="s">
        <v>926</v>
      </c>
      <c r="C190" s="767">
        <f>-tab_elec_Revenues!F3</f>
        <v>-22.45124600591684</v>
      </c>
      <c r="D190" s="767">
        <f>-tab_elec_Revenues!F9</f>
        <v>-17.156937899489503</v>
      </c>
      <c r="E190" s="767">
        <f>-tab_elec_Revenues!F15</f>
        <v>-11.521150705652012</v>
      </c>
      <c r="F190" s="767">
        <f>-tab_elec_Revenues!F21</f>
        <v>-5.5097457281876929</v>
      </c>
    </row>
    <row r="191">
      <c r="B191" s="765" t="s">
        <v>927</v>
      </c>
      <c r="C191" s="767">
        <f>-tab_elec_Revenues!F4</f>
        <v>-13.306657874418217</v>
      </c>
      <c r="D191" s="767">
        <f>-tab_elec_Revenues!F10</f>
        <v>-10.16876759271975</v>
      </c>
      <c r="E191" s="767">
        <f>-tab_elec_Revenues!F16</f>
        <v>-6.8284856314576059</v>
      </c>
      <c r="F191" s="767">
        <f>-tab_elec_Revenues!F22</f>
        <v>-3.2655782828582889</v>
      </c>
    </row>
    <row r="192">
      <c r="B192" s="765" t="s">
        <v>928</v>
      </c>
      <c r="C192" s="767">
        <f>-tab_elec_Revenues!F5</f>
        <v>-18.628402776360911</v>
      </c>
      <c r="D192" s="767">
        <f>-tab_elec_Revenues!F11</f>
        <v>-14.235572917265825</v>
      </c>
      <c r="E192" s="767">
        <f>-tab_elec_Revenues!F17</f>
        <v>-9.5594086731524115</v>
      </c>
      <c r="F192" s="767">
        <f>-tab_elec_Revenues!F23</f>
        <v>-4.5715842493982315</v>
      </c>
    </row>
    <row r="193">
      <c r="B193" s="768" t="s">
        <v>11</v>
      </c>
      <c r="C193" s="769">
        <f>-tab_elec_Revenues!F7</f>
        <v>-7.5358181104060479E-2</v>
      </c>
      <c r="D193" s="770">
        <f>-tab_elec_Revenues!F13</f>
        <v>-5.7587700614928516E-2</v>
      </c>
      <c r="E193" s="770">
        <f>-tab_elec_Revenues!F19</f>
        <v>-3.8671036840222044E-2</v>
      </c>
      <c r="F193" s="770">
        <f>-tab_elec_Revenues!F25</f>
        <v>-1.8493602373457069E-2</v>
      </c>
    </row>
    <row r="194">
      <c r="B194" s="763" t="s">
        <v>1147</v>
      </c>
      <c r="C194" s="764">
        <f>C166-C180</f>
        <v>-253.85588163742986</v>
      </c>
      <c r="D194" s="764">
        <f>D166-D180</f>
        <v>-226.48515652071148</v>
      </c>
      <c r="E194" s="764">
        <f>E166-E180</f>
        <v>-199.11443140399234</v>
      </c>
      <c r="F194" s="764">
        <f>F166-F180</f>
        <v>-171.7437062872738</v>
      </c>
      <c r="I194" s="806">
        <f>E194-C194</f>
        <v>54.741450233437519</v>
      </c>
    </row>
    <row r="195">
      <c r="B195" s="763" t="s">
        <v>1144</v>
      </c>
      <c r="C195" s="764">
        <f>C159+C166-C180</f>
        <v>327.53867343422274</v>
      </c>
      <c r="D195" s="764">
        <f>D159+D166-D180</f>
        <v>354.90939855094149</v>
      </c>
      <c r="E195" s="764">
        <f>E159+E166-E180</f>
        <v>382.28012366766114</v>
      </c>
      <c r="F195" s="764">
        <f>F159+F166-F180</f>
        <v>409.65084878437966</v>
      </c>
    </row>
  </sheetData>
  <protectedRanges>
    <protectedRange sqref="F32 F35" name="Range1_1"/>
    <protectedRange sqref="E25:F25 F26:F28 E26:E30 E32:E37" name="Range1_2"/>
    <protectedRange sqref="F29:F30" name="Range2_1"/>
  </protectedRanges>
  <mergeCells count="72">
    <mergeCell ref="B158:F158"/>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2:B92"/>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A91:B91"/>
    <mergeCell ref="A2:F2"/>
    <mergeCell ref="A4:F5"/>
    <mergeCell ref="A6:F8"/>
    <mergeCell ref="A9:F11"/>
    <mergeCell ref="A59:B59"/>
    <mergeCell ref="A13:F13"/>
    <mergeCell ref="A24:D24"/>
    <mergeCell ref="A31:D31"/>
    <mergeCell ref="A38:D38"/>
    <mergeCell ref="A23:B23"/>
    <mergeCell ref="A40:B40"/>
    <mergeCell ref="A32:A34"/>
    <mergeCell ref="A35:A37"/>
    <mergeCell ref="A108:B108"/>
    <mergeCell ref="A109:B109"/>
    <mergeCell ref="A120:B120"/>
    <mergeCell ref="A119:B119"/>
    <mergeCell ref="A114:B114"/>
    <mergeCell ref="A115:B115"/>
    <mergeCell ref="A121:B121"/>
    <mergeCell ref="A122:B122"/>
    <mergeCell ref="A123:B123"/>
    <mergeCell ref="A112:B112"/>
    <mergeCell ref="A118:B118"/>
    <mergeCell ref="H158:P163"/>
    <mergeCell ref="H164:P169"/>
    <mergeCell ref="H170:P175"/>
    <mergeCell ref="H184:P189"/>
    <mergeCell ref="A100:B100"/>
    <mergeCell ref="A101:B101"/>
    <mergeCell ref="A110:B110"/>
    <mergeCell ref="A111:B111"/>
    <mergeCell ref="A107:B107"/>
    <mergeCell ref="A103:B103"/>
    <mergeCell ref="A104:B104"/>
    <mergeCell ref="D137:F137"/>
    <mergeCell ref="A127:B127"/>
    <mergeCell ref="A124:B124"/>
    <mergeCell ref="A113:B113"/>
    <mergeCell ref="A102:B102"/>
  </mergeCells>
  <phoneticPr fontId="50" type="noConversion"/>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BCB60-F0B9-4008-A9AF-2F4A519F1A9F}">
  <sheetPr>
    <tabColor theme="5" tint="0.59996337778863"/>
  </sheetPr>
  <dimension ref="A1:AB49"/>
  <sheetViews>
    <sheetView zoomScale="85" zoomScaleNormal="85" workbookViewId="0">
      <selection activeCell="L14" sqref="L14"/>
    </sheetView>
  </sheetViews>
  <sheetFormatPr baseColWidth="10" defaultColWidth="9.109375" defaultRowHeight="14.4"/>
  <cols>
    <col min="1" max="1" width="3.5546875" style="413" bestFit="true" customWidth="true"/>
    <col min="2" max="14" width="7" style="413" customWidth="true"/>
    <col min="15" max="16384" width="9.109375" style="413"/>
  </cols>
  <sheetData>
    <row r="1">
      <c r="C1" s="943" t="s">
        <v>1124</v>
      </c>
      <c r="D1" s="943"/>
      <c r="E1" s="943"/>
      <c r="F1" s="943"/>
      <c r="G1" s="943"/>
      <c r="H1" s="943"/>
      <c r="I1" s="938" t="s">
        <v>1125</v>
      </c>
      <c r="J1" s="938"/>
      <c r="K1" s="938"/>
      <c r="L1" s="938"/>
      <c r="M1" s="938"/>
      <c r="N1" s="938"/>
    </row>
    <row r="2" s="416" customFormat="true" ht="28.8">
      <c r="B2" s="416" t="str">
        <f>tab_elec_tranches!A1</f>
        <v>yd_deciles_pc</v>
      </c>
      <c r="C2" s="747" t="s">
        <v>1126</v>
      </c>
      <c r="D2" s="747" t="s">
        <v>789</v>
      </c>
      <c r="E2" s="747" t="s">
        <v>788</v>
      </c>
      <c r="F2" s="747" t="s">
        <v>787</v>
      </c>
      <c r="G2" s="747" t="s">
        <v>11</v>
      </c>
      <c r="H2" s="747" t="s">
        <v>1127</v>
      </c>
      <c r="I2" s="748" t="s">
        <v>1129</v>
      </c>
      <c r="J2" s="748" t="s">
        <v>1128</v>
      </c>
      <c r="K2" s="748" t="s">
        <v>1130</v>
      </c>
      <c r="L2" s="748" t="s">
        <v>1131</v>
      </c>
      <c r="M2" s="748" t="s">
        <v>11</v>
      </c>
      <c r="N2" s="748" t="s">
        <v>1127</v>
      </c>
    </row>
    <row r="3" ht="17.4" customHeight="true">
      <c r="A3" s="939" t="s">
        <v>14</v>
      </c>
      <c r="B3" s="413">
        <f>tab_elec_tranches!A2</f>
        <v>1</v>
      </c>
      <c r="C3" s="290">
        <v>0</v>
      </c>
      <c r="D3" s="290">
        <f>tab_elec_tranches!C2</f>
        <v>16.119819878913226</v>
      </c>
      <c r="E3" s="290">
        <f>tab_elec_tranches!D2</f>
        <v>1.5395691290823177</v>
      </c>
      <c r="F3" s="290">
        <f>tab_elec_tranches!E2</f>
        <v>0.39464358852964387</v>
      </c>
      <c r="G3" s="290">
        <f>tab_elec_tranches!F2</f>
        <v>0</v>
      </c>
      <c r="H3" s="290">
        <f>tab_elec_tranches!G2</f>
        <v>81.181809115870422</v>
      </c>
      <c r="I3" s="290">
        <f>tab_elec_cons_groups!B2</f>
        <v>8.7372388557126541</v>
      </c>
      <c r="J3" s="290">
        <f>tab_elec_cons_groups!C2</f>
        <v>10.080952028416954</v>
      </c>
      <c r="K3" s="290">
        <f>tab_elec_cons_groups!D2</f>
        <v>0</v>
      </c>
      <c r="L3" s="290">
        <f>tab_elec_cons_groups!E2</f>
        <v>0</v>
      </c>
      <c r="M3" s="290">
        <f>tab_elec_cons_groups!F2</f>
        <v>0</v>
      </c>
      <c r="N3" s="290">
        <f>tab_elec_cons_groups!G2</f>
        <v>81.181809115870379</v>
      </c>
      <c r="Z3" s="413">
        <f>(I3+J3)/(SUM(I3:M3))</f>
        <v>1</v>
      </c>
      <c r="AA3" s="413">
        <f>(I3)/(SUM(I3:M3))</f>
        <v>0.46429749328779729</v>
      </c>
      <c r="AB3" s="413">
        <f>(J3)/(SUM(I3:M3))</f>
        <v>0.53570250671220276</v>
      </c>
    </row>
    <row r="4" ht="17.4" customHeight="true">
      <c r="A4" s="939"/>
      <c r="B4" s="413">
        <f>tab_elec_tranches!A3</f>
        <v>2</v>
      </c>
      <c r="C4" s="290">
        <f>tab_elec_tranches!B3</f>
        <v>8.6754052537398846E-2</v>
      </c>
      <c r="D4" s="290">
        <f>tab_elec_tranches!C3</f>
        <v>26.901393309581312</v>
      </c>
      <c r="E4" s="290">
        <f>tab_elec_tranches!D3</f>
        <v>7.4876616452070941</v>
      </c>
      <c r="F4" s="290">
        <f>tab_elec_tranches!E3</f>
        <v>3.0950116012898734</v>
      </c>
      <c r="G4" s="290">
        <f>tab_elec_tranches!F3</f>
        <v>0</v>
      </c>
      <c r="H4" s="290">
        <f>tab_elec_tranches!G3</f>
        <v>62.429179391384324</v>
      </c>
      <c r="I4" s="290">
        <f>tab_elec_cons_groups!B3</f>
        <v>18.252924595593985</v>
      </c>
      <c r="J4" s="290">
        <f>tab_elec_cons_groups!C3</f>
        <v>19.317896013021716</v>
      </c>
      <c r="K4" s="290">
        <f>tab_elec_cons_groups!D3</f>
        <v>0</v>
      </c>
      <c r="L4" s="290">
        <f>tab_elec_cons_groups!E3</f>
        <v>0</v>
      </c>
      <c r="M4" s="290">
        <f>tab_elec_cons_groups!F3</f>
        <v>0</v>
      </c>
      <c r="N4" s="290">
        <f>tab_elec_cons_groups!G3</f>
        <v>62.429179391384302</v>
      </c>
      <c r="Z4" s="413">
        <f t="shared" ref="Z4:Z12" si="0">(I4+J4)/(SUM(I4:M4))</f>
        <v>1</v>
      </c>
      <c r="AA4" s="413">
        <f t="shared" ref="AA4:AA12" si="1">(I4)/(SUM(I4:M4))</f>
        <v>0.4858271472358589</v>
      </c>
      <c r="AB4" s="413">
        <f t="shared" ref="AB4:AB12" si="2">(J4)/(SUM(I4:M4))</f>
        <v>0.51417285276414093</v>
      </c>
    </row>
    <row r="5" ht="17.4" customHeight="true">
      <c r="A5" s="939"/>
      <c r="B5" s="413">
        <f>tab_elec_tranches!A4</f>
        <v>3</v>
      </c>
      <c r="C5" s="290">
        <f>tab_elec_tranches!B4</f>
        <v>8.2214723926560124E-2</v>
      </c>
      <c r="D5" s="290">
        <f>tab_elec_tranches!C4</f>
        <v>34.949861239097949</v>
      </c>
      <c r="E5" s="290">
        <f>tab_elec_tranches!D4</f>
        <v>11.893522948248295</v>
      </c>
      <c r="F5" s="290">
        <f>tab_elec_tranches!E4</f>
        <v>9.1549521273675083</v>
      </c>
      <c r="G5" s="290">
        <f>tab_elec_tranches!F4</f>
        <v>0</v>
      </c>
      <c r="H5" s="290">
        <f>tab_elec_tranches!G4</f>
        <v>43.919448961359684</v>
      </c>
      <c r="I5" s="290">
        <f>tab_elec_cons_groups!B4</f>
        <v>23.997684780349484</v>
      </c>
      <c r="J5" s="290">
        <f>tab_elec_cons_groups!C4</f>
        <v>32.082866258290835</v>
      </c>
      <c r="K5" s="290">
        <f>tab_elec_cons_groups!D4</f>
        <v>0</v>
      </c>
      <c r="L5" s="290">
        <f>tab_elec_cons_groups!E4</f>
        <v>0</v>
      </c>
      <c r="M5" s="290">
        <f>tab_elec_cons_groups!F4</f>
        <v>0</v>
      </c>
      <c r="N5" s="290">
        <f>tab_elec_cons_groups!G4</f>
        <v>43.919448961359684</v>
      </c>
      <c r="Z5" s="413">
        <f t="shared" si="0"/>
        <v>1</v>
      </c>
      <c r="AA5" s="413">
        <f t="shared" si="1"/>
        <v>0.42791456816846768</v>
      </c>
      <c r="AB5" s="413">
        <f t="shared" si="2"/>
        <v>0.57208543183153227</v>
      </c>
    </row>
    <row r="6" ht="17.4" customHeight="true">
      <c r="A6" s="939"/>
      <c r="B6" s="413">
        <f>tab_elec_tranches!A5</f>
        <v>4</v>
      </c>
      <c r="C6" s="290">
        <f>tab_elec_tranches!B5</f>
        <v>0.10192187866610318</v>
      </c>
      <c r="D6" s="290">
        <f>tab_elec_tranches!C5</f>
        <v>37.168112891340108</v>
      </c>
      <c r="E6" s="290">
        <f>tab_elec_tranches!D5</f>
        <v>13.543100418179652</v>
      </c>
      <c r="F6" s="290">
        <f>tab_elec_tranches!E5</f>
        <v>13.866960212054181</v>
      </c>
      <c r="G6" s="290">
        <f>tab_elec_tranches!F5</f>
        <v>0</v>
      </c>
      <c r="H6" s="290">
        <f>tab_elec_tranches!G5</f>
        <v>35.319904599759951</v>
      </c>
      <c r="I6" s="290">
        <f>tab_elec_cons_groups!B5</f>
        <v>26.491769498630795</v>
      </c>
      <c r="J6" s="290">
        <f>tab_elec_cons_groups!C5</f>
        <v>38.188325901609232</v>
      </c>
      <c r="K6" s="290">
        <f>tab_elec_cons_groups!D5</f>
        <v>0</v>
      </c>
      <c r="L6" s="290">
        <f>tab_elec_cons_groups!E5</f>
        <v>0</v>
      </c>
      <c r="M6" s="290">
        <f>tab_elec_cons_groups!F5</f>
        <v>0</v>
      </c>
      <c r="N6" s="290">
        <f>tab_elec_cons_groups!G5</f>
        <v>35.31990459975998</v>
      </c>
      <c r="Z6" s="413">
        <f t="shared" si="0"/>
        <v>1</v>
      </c>
      <c r="AA6" s="413">
        <f t="shared" si="1"/>
        <v>0.40958148460820742</v>
      </c>
      <c r="AB6" s="413">
        <f t="shared" si="2"/>
        <v>0.59041851539179269</v>
      </c>
    </row>
    <row r="7" ht="17.4" customHeight="true">
      <c r="A7" s="939"/>
      <c r="B7" s="413">
        <f>tab_elec_tranches!A6</f>
        <v>5</v>
      </c>
      <c r="C7" s="290">
        <f>tab_elec_tranches!B6</f>
        <v>0.22783139204497743</v>
      </c>
      <c r="D7" s="290">
        <f>tab_elec_tranches!C6</f>
        <v>40.227877331297869</v>
      </c>
      <c r="E7" s="290">
        <f>tab_elec_tranches!D6</f>
        <v>17.534988914442522</v>
      </c>
      <c r="F7" s="290">
        <f>tab_elec_tranches!E6</f>
        <v>13.948038805069643</v>
      </c>
      <c r="G7" s="290">
        <f>tab_elec_tranches!F6</f>
        <v>0</v>
      </c>
      <c r="H7" s="290">
        <f>tab_elec_tranches!G6</f>
        <v>28.06126355714499</v>
      </c>
      <c r="I7" s="290">
        <f>tab_elec_cons_groups!B6</f>
        <v>30.62705989349374</v>
      </c>
      <c r="J7" s="290">
        <f>tab_elec_cons_groups!C6</f>
        <v>41.311676549361295</v>
      </c>
      <c r="K7" s="290">
        <f>tab_elec_cons_groups!D6</f>
        <v>0</v>
      </c>
      <c r="L7" s="290">
        <f>tab_elec_cons_groups!E6</f>
        <v>0</v>
      </c>
      <c r="M7" s="290">
        <f>tab_elec_cons_groups!F6</f>
        <v>0</v>
      </c>
      <c r="N7" s="290">
        <f>tab_elec_cons_groups!G6</f>
        <v>28.061263557144954</v>
      </c>
      <c r="Z7" s="413">
        <f t="shared" si="0"/>
        <v>1</v>
      </c>
      <c r="AA7" s="413">
        <f t="shared" si="1"/>
        <v>0.42573808504160382</v>
      </c>
      <c r="AB7" s="413">
        <f t="shared" si="2"/>
        <v>0.57426191495839618</v>
      </c>
    </row>
    <row r="8" ht="17.4" customHeight="true">
      <c r="A8" s="939"/>
      <c r="B8" s="413">
        <f>tab_elec_tranches!A7</f>
        <v>6</v>
      </c>
      <c r="C8" s="290">
        <f>tab_elec_tranches!B7</f>
        <v>1.5876486758203714E-2</v>
      </c>
      <c r="D8" s="290">
        <f>tab_elec_tranches!C7</f>
        <v>39.836119615936482</v>
      </c>
      <c r="E8" s="290">
        <f>tab_elec_tranches!D7</f>
        <v>17.515057247650102</v>
      </c>
      <c r="F8" s="290">
        <f>tab_elec_tranches!E7</f>
        <v>18.786934476847648</v>
      </c>
      <c r="G8" s="290">
        <f>tab_elec_tranches!F7</f>
        <v>0</v>
      </c>
      <c r="H8" s="290">
        <f>tab_elec_tranches!G7</f>
        <v>23.846012172807562</v>
      </c>
      <c r="I8" s="290">
        <f>tab_elec_cons_groups!B7</f>
        <v>24.904170394218266</v>
      </c>
      <c r="J8" s="290">
        <f>tab_elec_cons_groups!C7</f>
        <v>51.24981743297414</v>
      </c>
      <c r="K8" s="290">
        <f>tab_elec_cons_groups!D7</f>
        <v>0</v>
      </c>
      <c r="L8" s="290">
        <f>tab_elec_cons_groups!E7</f>
        <v>0</v>
      </c>
      <c r="M8" s="290">
        <f>tab_elec_cons_groups!F7</f>
        <v>0</v>
      </c>
      <c r="N8" s="290">
        <f>tab_elec_cons_groups!G7</f>
        <v>23.846012172807598</v>
      </c>
      <c r="Z8" s="413">
        <f t="shared" si="0"/>
        <v>1</v>
      </c>
      <c r="AA8" s="413">
        <f t="shared" si="1"/>
        <v>0.32702385134092349</v>
      </c>
      <c r="AB8" s="413">
        <f t="shared" si="2"/>
        <v>0.67297614865907651</v>
      </c>
    </row>
    <row r="9" ht="17.4" customHeight="true">
      <c r="A9" s="939"/>
      <c r="B9" s="413">
        <f>tab_elec_tranches!A8</f>
        <v>7</v>
      </c>
      <c r="C9" s="290">
        <f>tab_elec_tranches!B8</f>
        <v>5.1290651514113744E-2</v>
      </c>
      <c r="D9" s="290">
        <f>tab_elec_tranches!C8</f>
        <v>38.048471072037017</v>
      </c>
      <c r="E9" s="290">
        <f>tab_elec_tranches!D8</f>
        <v>19.974265249825244</v>
      </c>
      <c r="F9" s="290">
        <f>tab_elec_tranches!E8</f>
        <v>24.574842584192886</v>
      </c>
      <c r="G9" s="290">
        <f>tab_elec_tranches!F8</f>
        <v>0</v>
      </c>
      <c r="H9" s="290">
        <f>tab_elec_tranches!G8</f>
        <v>17.35113044243074</v>
      </c>
      <c r="I9" s="290">
        <f>tab_elec_cons_groups!B8</f>
        <v>27.003048215426073</v>
      </c>
      <c r="J9" s="290">
        <f>tab_elec_cons_groups!C8</f>
        <v>55.645821342143321</v>
      </c>
      <c r="K9" s="290">
        <f>tab_elec_cons_groups!D8</f>
        <v>0</v>
      </c>
      <c r="L9" s="290">
        <f>tab_elec_cons_groups!E8</f>
        <v>0</v>
      </c>
      <c r="M9" s="290">
        <f>tab_elec_cons_groups!F8</f>
        <v>0</v>
      </c>
      <c r="N9" s="290">
        <f>tab_elec_cons_groups!G8</f>
        <v>17.351130442430605</v>
      </c>
      <c r="Z9" s="413">
        <f t="shared" si="0"/>
        <v>1</v>
      </c>
      <c r="AA9" s="413">
        <f t="shared" si="1"/>
        <v>0.32672011559234931</v>
      </c>
      <c r="AB9" s="413">
        <f t="shared" si="2"/>
        <v>0.67327988440765063</v>
      </c>
    </row>
    <row r="10" ht="17.4" customHeight="true">
      <c r="A10" s="939"/>
      <c r="B10" s="413">
        <f>tab_elec_tranches!A9</f>
        <v>8</v>
      </c>
      <c r="C10" s="290">
        <f>tab_elec_tranches!B9</f>
        <v>0</v>
      </c>
      <c r="D10" s="290">
        <f>tab_elec_tranches!C9</f>
        <v>33.870629267319494</v>
      </c>
      <c r="E10" s="290">
        <f>tab_elec_tranches!D9</f>
        <v>23.696440193197475</v>
      </c>
      <c r="F10" s="290">
        <f>tab_elec_tranches!E9</f>
        <v>29.991972470199137</v>
      </c>
      <c r="G10" s="290">
        <f>tab_elec_tranches!F9</f>
        <v>0</v>
      </c>
      <c r="H10" s="290">
        <f>tab_elec_tranches!G9</f>
        <v>12.440958069283891</v>
      </c>
      <c r="I10" s="290">
        <f>tab_elec_cons_groups!B9</f>
        <v>31.729003165519948</v>
      </c>
      <c r="J10" s="290">
        <f>tab_elec_cons_groups!C9</f>
        <v>55.830038765196207</v>
      </c>
      <c r="K10" s="290">
        <f>tab_elec_cons_groups!D9</f>
        <v>0</v>
      </c>
      <c r="L10" s="290">
        <f>tab_elec_cons_groups!E9</f>
        <v>0</v>
      </c>
      <c r="M10" s="290">
        <f>tab_elec_cons_groups!F9</f>
        <v>0</v>
      </c>
      <c r="N10" s="290">
        <f>tab_elec_cons_groups!G9</f>
        <v>12.440958069283848</v>
      </c>
      <c r="Z10" s="413">
        <f t="shared" si="0"/>
        <v>1</v>
      </c>
      <c r="AA10" s="413">
        <f t="shared" si="1"/>
        <v>0.36237266267287987</v>
      </c>
      <c r="AB10" s="413">
        <f t="shared" si="2"/>
        <v>0.63762733732712018</v>
      </c>
    </row>
    <row r="11" ht="17.4" customHeight="true">
      <c r="A11" s="939"/>
      <c r="B11" s="413">
        <f>tab_elec_tranches!A10</f>
        <v>9</v>
      </c>
      <c r="C11" s="290">
        <f>tab_elec_tranches!B10</f>
        <v>0</v>
      </c>
      <c r="D11" s="290">
        <f>tab_elec_tranches!C10</f>
        <v>32.924186343015414</v>
      </c>
      <c r="E11" s="290">
        <f>tab_elec_tranches!D10</f>
        <v>24.1833720109165</v>
      </c>
      <c r="F11" s="290">
        <f>tab_elec_tranches!E10</f>
        <v>34.201424874108987</v>
      </c>
      <c r="G11" s="290">
        <f>tab_elec_tranches!F10</f>
        <v>0</v>
      </c>
      <c r="H11" s="290">
        <f>tab_elec_tranches!G10</f>
        <v>8.691016771959104</v>
      </c>
      <c r="I11" s="290">
        <f>tab_elec_cons_groups!B10</f>
        <v>30.647302420515278</v>
      </c>
      <c r="J11" s="290">
        <f>tab_elec_cons_groups!C10</f>
        <v>60.565983552609204</v>
      </c>
      <c r="K11" s="290">
        <f>tab_elec_cons_groups!D10</f>
        <v>0</v>
      </c>
      <c r="L11" s="290">
        <f>tab_elec_cons_groups!E10</f>
        <v>9.5697254916437435E-2</v>
      </c>
      <c r="M11" s="290">
        <f>tab_elec_cons_groups!F10</f>
        <v>0</v>
      </c>
      <c r="N11" s="290">
        <f>tab_elec_cons_groups!G10</f>
        <v>8.691016771959081</v>
      </c>
      <c r="Z11" s="413">
        <f t="shared" si="0"/>
        <v>0.99895194041666824</v>
      </c>
      <c r="AA11" s="413">
        <f t="shared" si="1"/>
        <v>0.33564389107230269</v>
      </c>
      <c r="AB11" s="413">
        <f t="shared" si="2"/>
        <v>0.66330804934436549</v>
      </c>
    </row>
    <row r="12" ht="17.4" customHeight="true">
      <c r="A12" s="939"/>
      <c r="B12" s="413">
        <f>tab_elec_tranches!A11</f>
        <v>10</v>
      </c>
      <c r="C12" s="290">
        <f>tab_elec_tranches!B11</f>
        <v>0</v>
      </c>
      <c r="D12" s="290">
        <f>tab_elec_tranches!C11</f>
        <v>24.133955865578461</v>
      </c>
      <c r="E12" s="290">
        <f>tab_elec_tranches!D11</f>
        <v>25.938158491240948</v>
      </c>
      <c r="F12" s="290">
        <f>tab_elec_tranches!E11</f>
        <v>45.581184528516538</v>
      </c>
      <c r="G12" s="290">
        <f>tab_elec_tranches!F11</f>
        <v>0.54850203239000128</v>
      </c>
      <c r="H12" s="290">
        <f>tab_elec_tranches!G11</f>
        <v>3.7981990822740563</v>
      </c>
      <c r="I12" s="290">
        <f>tab_elec_cons_groups!B11</f>
        <v>30.818431421099131</v>
      </c>
      <c r="J12" s="290">
        <f>tab_elec_cons_groups!C11</f>
        <v>60.489554445492843</v>
      </c>
      <c r="K12" s="290">
        <f>tab_elec_cons_groups!D11</f>
        <v>1.8117163562212719</v>
      </c>
      <c r="L12" s="290">
        <f>tab_elec_cons_groups!E11</f>
        <v>2.5335966625228705</v>
      </c>
      <c r="M12" s="290">
        <f>tab_elec_cons_groups!F11</f>
        <v>0.54850203239000173</v>
      </c>
      <c r="N12" s="290">
        <f>tab_elec_cons_groups!G11</f>
        <v>3.7981990822738898</v>
      </c>
      <c r="Z12" s="413">
        <f t="shared" si="0"/>
        <v>0.94912969399274094</v>
      </c>
      <c r="AA12" s="413">
        <f t="shared" si="1"/>
        <v>0.3203519178134277</v>
      </c>
      <c r="AB12" s="413">
        <f t="shared" si="2"/>
        <v>0.62877777617931319</v>
      </c>
    </row>
    <row r="13" ht="17.4" customHeight="true">
      <c r="A13" s="940" t="s">
        <v>423</v>
      </c>
      <c r="B13" s="413">
        <f>tab_elec_tranches!A12</f>
        <v>1</v>
      </c>
      <c r="C13" s="290">
        <f>tab_elec_tranches!B12</f>
        <v>0.76415828760439131</v>
      </c>
      <c r="D13" s="290">
        <f>tab_elec_tranches!C12</f>
        <v>16.119819878913212</v>
      </c>
      <c r="E13" s="290">
        <f>tab_elec_tranches!D12</f>
        <v>1.5395691290823175</v>
      </c>
      <c r="F13" s="290">
        <f>tab_elec_tranches!E12</f>
        <v>0.39464358852964365</v>
      </c>
      <c r="G13" s="290">
        <f>tab_elec_tranches!F12</f>
        <v>0</v>
      </c>
      <c r="H13" s="290">
        <f>tab_elec_tranches!G12</f>
        <v>81.181809115870436</v>
      </c>
      <c r="I13" s="290">
        <f>tab_elec_cons_groups!B12</f>
        <v>8.7372388557126488</v>
      </c>
      <c r="J13" s="290">
        <f>tab_elec_cons_groups!C12</f>
        <v>10.080952028416954</v>
      </c>
      <c r="K13" s="290">
        <f>tab_elec_cons_groups!D12</f>
        <v>0</v>
      </c>
      <c r="L13" s="290">
        <f>tab_elec_cons_groups!E12</f>
        <v>0</v>
      </c>
      <c r="M13" s="290">
        <f>tab_elec_cons_groups!F12</f>
        <v>0</v>
      </c>
      <c r="N13" s="290">
        <f>tab_elec_cons_groups!G12</f>
        <v>81.181809115870394</v>
      </c>
      <c r="Z13" s="413">
        <f>(C13+D13)/(SUM(I13:M13))</f>
        <v>0.89721579882350833</v>
      </c>
      <c r="AA13" s="413">
        <f>(E13)/(SUM(I13:M13))</f>
        <v>8.1812812855497144E-2</v>
      </c>
      <c r="AB13" s="413">
        <f>(F13)/(SUM(I13:M13))</f>
        <v>2.0971388320992532E-2</v>
      </c>
    </row>
    <row r="14" ht="17.4" customHeight="true">
      <c r="A14" s="940"/>
      <c r="B14" s="413">
        <f>tab_elec_tranches!A13</f>
        <v>2</v>
      </c>
      <c r="C14" s="290">
        <f>tab_elec_tranches!B13</f>
        <v>8.675405253739886E-2</v>
      </c>
      <c r="D14" s="290">
        <f>tab_elec_tranches!C13</f>
        <v>26.901393309581305</v>
      </c>
      <c r="E14" s="290">
        <f>tab_elec_tranches!D13</f>
        <v>7.4876616452070941</v>
      </c>
      <c r="F14" s="290">
        <f>tab_elec_tranches!E13</f>
        <v>3.0950116012898738</v>
      </c>
      <c r="G14" s="290">
        <f>tab_elec_tranches!F13</f>
        <v>0</v>
      </c>
      <c r="H14" s="290">
        <f>tab_elec_tranches!G13</f>
        <v>62.429179391384324</v>
      </c>
      <c r="I14" s="290">
        <f>tab_elec_cons_groups!B13</f>
        <v>18.252924595593978</v>
      </c>
      <c r="J14" s="290">
        <f>tab_elec_cons_groups!C13</f>
        <v>19.317896013021702</v>
      </c>
      <c r="K14" s="290">
        <f>tab_elec_cons_groups!D13</f>
        <v>0</v>
      </c>
      <c r="L14" s="290">
        <f>tab_elec_cons_groups!E13</f>
        <v>0</v>
      </c>
      <c r="M14" s="290">
        <f>tab_elec_cons_groups!F13</f>
        <v>0</v>
      </c>
      <c r="N14" s="290">
        <f>tab_elec_cons_groups!G13</f>
        <v>62.429179391384324</v>
      </c>
      <c r="Z14" s="413">
        <f t="shared" ref="Z14:Z22" si="3">(C14+D14)/(SUM(I14:M14))</f>
        <v>0.7183273328858254</v>
      </c>
      <c r="AA14" s="413">
        <f t="shared" ref="AA14:AA22" si="4">(E14)/(SUM(I14:M14))</f>
        <v>0.19929459947675554</v>
      </c>
      <c r="AB14" s="413">
        <f t="shared" ref="AB14:AB22" si="5">(F14)/(SUM(I14:M14))</f>
        <v>8.2378067637418895E-2</v>
      </c>
    </row>
    <row r="15" ht="17.4" customHeight="true">
      <c r="A15" s="940"/>
      <c r="B15" s="413">
        <f>tab_elec_tranches!A14</f>
        <v>3</v>
      </c>
      <c r="C15" s="290">
        <f>tab_elec_tranches!B14</f>
        <v>8.2214723926560054E-2</v>
      </c>
      <c r="D15" s="290">
        <f>tab_elec_tranches!C14</f>
        <v>34.949861239097935</v>
      </c>
      <c r="E15" s="290">
        <f>tab_elec_tranches!D14</f>
        <v>11.893522948248284</v>
      </c>
      <c r="F15" s="290">
        <f>tab_elec_tranches!E14</f>
        <v>9.1549521273674994</v>
      </c>
      <c r="G15" s="290">
        <f>tab_elec_tranches!F14</f>
        <v>0</v>
      </c>
      <c r="H15" s="290">
        <f>tab_elec_tranches!G14</f>
        <v>43.91944896135972</v>
      </c>
      <c r="I15" s="290">
        <f>tab_elec_cons_groups!B14</f>
        <v>23.997684780349473</v>
      </c>
      <c r="J15" s="290">
        <f>tab_elec_cons_groups!C14</f>
        <v>32.082866258290835</v>
      </c>
      <c r="K15" s="290">
        <f>tab_elec_cons_groups!D14</f>
        <v>0</v>
      </c>
      <c r="L15" s="290">
        <f>tab_elec_cons_groups!E14</f>
        <v>0</v>
      </c>
      <c r="M15" s="290">
        <f>tab_elec_cons_groups!F14</f>
        <v>0</v>
      </c>
      <c r="N15" s="290">
        <f>tab_elec_cons_groups!G14</f>
        <v>43.919448961359684</v>
      </c>
      <c r="Z15" s="413">
        <f t="shared" si="3"/>
        <v>0.62467424649388503</v>
      </c>
      <c r="AA15" s="413">
        <f t="shared" si="4"/>
        <v>0.21207928110502117</v>
      </c>
      <c r="AB15" s="413">
        <f t="shared" si="5"/>
        <v>0.1632464724010933</v>
      </c>
    </row>
    <row r="16" ht="17.4" customHeight="true">
      <c r="A16" s="940"/>
      <c r="B16" s="413">
        <f>tab_elec_tranches!A15</f>
        <v>4</v>
      </c>
      <c r="C16" s="290">
        <f>tab_elec_tranches!B15</f>
        <v>0.10192187866610325</v>
      </c>
      <c r="D16" s="290">
        <f>tab_elec_tranches!C15</f>
        <v>37.168112891340108</v>
      </c>
      <c r="E16" s="290">
        <f>tab_elec_tranches!D15</f>
        <v>13.543100418179661</v>
      </c>
      <c r="F16" s="290">
        <f>tab_elec_tranches!E15</f>
        <v>13.866960212054183</v>
      </c>
      <c r="G16" s="290">
        <f>tab_elec_tranches!F15</f>
        <v>0</v>
      </c>
      <c r="H16" s="290">
        <f>tab_elec_tranches!G15</f>
        <v>35.319904599759944</v>
      </c>
      <c r="I16" s="290">
        <f>tab_elec_cons_groups!B15</f>
        <v>26.49176949863082</v>
      </c>
      <c r="J16" s="290">
        <f>tab_elec_cons_groups!C15</f>
        <v>38.188325901609268</v>
      </c>
      <c r="K16" s="290">
        <f>tab_elec_cons_groups!D15</f>
        <v>0</v>
      </c>
      <c r="L16" s="290">
        <f>tab_elec_cons_groups!E15</f>
        <v>0</v>
      </c>
      <c r="M16" s="290">
        <f>tab_elec_cons_groups!F15</f>
        <v>0</v>
      </c>
      <c r="N16" s="290">
        <f>tab_elec_cons_groups!G15</f>
        <v>35.319904599759909</v>
      </c>
      <c r="Z16" s="413">
        <f t="shared" si="3"/>
        <v>0.57622108531812499</v>
      </c>
      <c r="AA16" s="413">
        <f t="shared" si="4"/>
        <v>0.20938590665915111</v>
      </c>
      <c r="AB16" s="413">
        <f t="shared" si="5"/>
        <v>0.21439300802272332</v>
      </c>
    </row>
    <row r="17" ht="17.4" customHeight="true">
      <c r="A17" s="940"/>
      <c r="B17" s="413">
        <f>tab_elec_tranches!A16</f>
        <v>5</v>
      </c>
      <c r="C17" s="290">
        <f>tab_elec_tranches!B16</f>
        <v>0.22783139204497743</v>
      </c>
      <c r="D17" s="290">
        <f>tab_elec_tranches!C16</f>
        <v>40.227877331297904</v>
      </c>
      <c r="E17" s="290">
        <f>tab_elec_tranches!D16</f>
        <v>17.534988914442515</v>
      </c>
      <c r="F17" s="290">
        <f>tab_elec_tranches!E16</f>
        <v>13.948038805069643</v>
      </c>
      <c r="G17" s="290">
        <f>tab_elec_tranches!F16</f>
        <v>0</v>
      </c>
      <c r="H17" s="290">
        <f>tab_elec_tranches!G16</f>
        <v>28.061263557144965</v>
      </c>
      <c r="I17" s="290">
        <f>tab_elec_cons_groups!B16</f>
        <v>30.627059893493712</v>
      </c>
      <c r="J17" s="290">
        <f>tab_elec_cons_groups!C16</f>
        <v>41.311676549361245</v>
      </c>
      <c r="K17" s="290">
        <f>tab_elec_cons_groups!D16</f>
        <v>0</v>
      </c>
      <c r="L17" s="290">
        <f>tab_elec_cons_groups!E16</f>
        <v>0</v>
      </c>
      <c r="M17" s="290">
        <f>tab_elec_cons_groups!F16</f>
        <v>0</v>
      </c>
      <c r="N17" s="290">
        <f>tab_elec_cons_groups!G16</f>
        <v>28.061263557145043</v>
      </c>
      <c r="Z17" s="413">
        <f t="shared" si="3"/>
        <v>0.56236334864567927</v>
      </c>
      <c r="AA17" s="413">
        <f t="shared" si="4"/>
        <v>0.243748914444328</v>
      </c>
      <c r="AB17" s="413">
        <f t="shared" si="5"/>
        <v>0.19388773690999378</v>
      </c>
    </row>
    <row r="18" ht="17.4" customHeight="true">
      <c r="A18" s="940"/>
      <c r="B18" s="413">
        <f>tab_elec_tranches!A17</f>
        <v>6</v>
      </c>
      <c r="C18" s="290">
        <f>tab_elec_tranches!B17</f>
        <v>1.587648675820371E-2</v>
      </c>
      <c r="D18" s="290">
        <f>tab_elec_tranches!C17</f>
        <v>39.836119615936475</v>
      </c>
      <c r="E18" s="290">
        <f>tab_elec_tranches!D17</f>
        <v>17.515057247650116</v>
      </c>
      <c r="F18" s="290">
        <f>tab_elec_tranches!E17</f>
        <v>18.786934476847637</v>
      </c>
      <c r="G18" s="290">
        <f>tab_elec_tranches!F17</f>
        <v>0</v>
      </c>
      <c r="H18" s="290">
        <f>tab_elec_tranches!G17</f>
        <v>23.846012172807562</v>
      </c>
      <c r="I18" s="290">
        <f>tab_elec_cons_groups!B17</f>
        <v>24.904170394218255</v>
      </c>
      <c r="J18" s="290">
        <f>tab_elec_cons_groups!C17</f>
        <v>51.249817432974169</v>
      </c>
      <c r="K18" s="290">
        <f>tab_elec_cons_groups!D17</f>
        <v>0</v>
      </c>
      <c r="L18" s="290">
        <f>tab_elec_cons_groups!E17</f>
        <v>0</v>
      </c>
      <c r="M18" s="290">
        <f>tab_elec_cons_groups!F17</f>
        <v>0</v>
      </c>
      <c r="N18" s="290">
        <f>tab_elec_cons_groups!G17</f>
        <v>23.846012172807573</v>
      </c>
      <c r="Z18" s="413">
        <f t="shared" si="3"/>
        <v>0.52330806619249248</v>
      </c>
      <c r="AA18" s="413">
        <f t="shared" si="4"/>
        <v>0.22999527335843584</v>
      </c>
      <c r="AB18" s="413">
        <f t="shared" si="5"/>
        <v>0.24669666044907182</v>
      </c>
    </row>
    <row r="19" ht="17.4" customHeight="true">
      <c r="A19" s="940"/>
      <c r="B19" s="413">
        <f>tab_elec_tranches!A18</f>
        <v>7</v>
      </c>
      <c r="C19" s="290">
        <f>tab_elec_tranches!B18</f>
        <v>5.12906515141138E-2</v>
      </c>
      <c r="D19" s="290">
        <f>tab_elec_tranches!C18</f>
        <v>38.048471072037096</v>
      </c>
      <c r="E19" s="290">
        <f>tab_elec_tranches!D18</f>
        <v>19.974265249825265</v>
      </c>
      <c r="F19" s="290">
        <f>tab_elec_tranches!E18</f>
        <v>24.574842584192925</v>
      </c>
      <c r="G19" s="290">
        <f>tab_elec_tranches!F18</f>
        <v>0</v>
      </c>
      <c r="H19" s="290">
        <f>tab_elec_tranches!G18</f>
        <v>17.351130442430595</v>
      </c>
      <c r="I19" s="290">
        <f>tab_elec_cons_groups!B18</f>
        <v>27.003048215426052</v>
      </c>
      <c r="J19" s="290">
        <f>tab_elec_cons_groups!C18</f>
        <v>55.645821342143243</v>
      </c>
      <c r="K19" s="290">
        <f>tab_elec_cons_groups!D18</f>
        <v>0</v>
      </c>
      <c r="L19" s="290">
        <f>tab_elec_cons_groups!E18</f>
        <v>0</v>
      </c>
      <c r="M19" s="290">
        <f>tab_elec_cons_groups!F18</f>
        <v>0</v>
      </c>
      <c r="N19" s="290">
        <f>tab_elec_cons_groups!G18</f>
        <v>17.351130442430708</v>
      </c>
      <c r="Z19" s="413">
        <f t="shared" si="3"/>
        <v>0.46098345842483324</v>
      </c>
      <c r="AA19" s="413">
        <f t="shared" si="4"/>
        <v>0.24167620630203701</v>
      </c>
      <c r="AB19" s="413">
        <f t="shared" si="5"/>
        <v>0.29734033527313097</v>
      </c>
    </row>
    <row r="20" ht="17.4" customHeight="true">
      <c r="A20" s="940"/>
      <c r="B20" s="413">
        <f>tab_elec_tranches!A19</f>
        <v>8</v>
      </c>
      <c r="C20" s="290">
        <f>tab_elec_tranches!B19</f>
        <v>0</v>
      </c>
      <c r="D20" s="290">
        <f>tab_elec_tranches!C19</f>
        <v>33.870629267319543</v>
      </c>
      <c r="E20" s="290">
        <f>tab_elec_tranches!D19</f>
        <v>23.696440193197482</v>
      </c>
      <c r="F20" s="290">
        <f>tab_elec_tranches!E19</f>
        <v>29.991972470199148</v>
      </c>
      <c r="G20" s="290">
        <f>tab_elec_tranches!F19</f>
        <v>0</v>
      </c>
      <c r="H20" s="290">
        <f>tab_elec_tranches!G19</f>
        <v>12.440958069283836</v>
      </c>
      <c r="I20" s="290">
        <f>tab_elec_cons_groups!B19</f>
        <v>31.729003165519948</v>
      </c>
      <c r="J20" s="290">
        <f>tab_elec_cons_groups!C19</f>
        <v>55.830038765196178</v>
      </c>
      <c r="K20" s="290">
        <f>tab_elec_cons_groups!D19</f>
        <v>0</v>
      </c>
      <c r="L20" s="290">
        <f>tab_elec_cons_groups!E19</f>
        <v>0</v>
      </c>
      <c r="M20" s="290">
        <f>tab_elec_cons_groups!F19</f>
        <v>0</v>
      </c>
      <c r="N20" s="290">
        <f>tab_elec_cons_groups!G19</f>
        <v>12.440958069283869</v>
      </c>
      <c r="Z20" s="413">
        <f t="shared" si="3"/>
        <v>0.38683188532511303</v>
      </c>
      <c r="AA20" s="413">
        <f t="shared" si="4"/>
        <v>0.27063384512530464</v>
      </c>
      <c r="AB20" s="413">
        <f t="shared" si="5"/>
        <v>0.34253426954958288</v>
      </c>
    </row>
    <row r="21" ht="17.4" customHeight="true">
      <c r="A21" s="940"/>
      <c r="B21" s="413">
        <f>tab_elec_tranches!A20</f>
        <v>9</v>
      </c>
      <c r="C21" s="290">
        <f>tab_elec_tranches!B20</f>
        <v>0</v>
      </c>
      <c r="D21" s="290">
        <f>tab_elec_tranches!C20</f>
        <v>32.924186343015464</v>
      </c>
      <c r="E21" s="290">
        <f>tab_elec_tranches!D20</f>
        <v>24.183372010916532</v>
      </c>
      <c r="F21" s="290">
        <f>tab_elec_tranches!E20</f>
        <v>34.201424874109023</v>
      </c>
      <c r="G21" s="290">
        <f>tab_elec_tranches!F20</f>
        <v>0</v>
      </c>
      <c r="H21" s="290">
        <f>tab_elec_tranches!G20</f>
        <v>8.6910167719589815</v>
      </c>
      <c r="I21" s="290">
        <f>tab_elec_cons_groups!B20</f>
        <v>30.647302420515253</v>
      </c>
      <c r="J21" s="290">
        <f>tab_elec_cons_groups!C20</f>
        <v>60.565983552609126</v>
      </c>
      <c r="K21" s="290">
        <f>tab_elec_cons_groups!D20</f>
        <v>0</v>
      </c>
      <c r="L21" s="290">
        <f>tab_elec_cons_groups!E20</f>
        <v>9.5697254916437366E-2</v>
      </c>
      <c r="M21" s="290">
        <f>tab_elec_cons_groups!F20</f>
        <v>0</v>
      </c>
      <c r="N21" s="290">
        <f>tab_elec_cons_groups!G20</f>
        <v>8.6910167719591804</v>
      </c>
      <c r="Z21" s="413">
        <f t="shared" si="3"/>
        <v>0.36057992520613796</v>
      </c>
      <c r="AA21" s="413">
        <f t="shared" si="4"/>
        <v>0.26485205678525031</v>
      </c>
      <c r="AB21" s="413">
        <f t="shared" si="5"/>
        <v>0.37456801800861395</v>
      </c>
    </row>
    <row r="22" ht="17.4" customHeight="true">
      <c r="A22" s="940"/>
      <c r="B22" s="413">
        <f>tab_elec_tranches!A21</f>
        <v>10</v>
      </c>
      <c r="C22" s="290">
        <f>tab_elec_tranches!B21</f>
        <v>0</v>
      </c>
      <c r="D22" s="290">
        <f>tab_elec_tranches!C21</f>
        <v>24.133955865578457</v>
      </c>
      <c r="E22" s="290">
        <f>tab_elec_tranches!D21</f>
        <v>25.938158491240959</v>
      </c>
      <c r="F22" s="290">
        <f>tab_elec_tranches!E21</f>
        <v>45.58118452851658</v>
      </c>
      <c r="G22" s="290">
        <f>tab_elec_tranches!F21</f>
        <v>0.5485020323900015</v>
      </c>
      <c r="H22" s="290">
        <f>tab_elec_tranches!G21</f>
        <v>3.7981990822740008</v>
      </c>
      <c r="I22" s="290">
        <f>tab_elec_cons_groups!B21</f>
        <v>30.818431421099056</v>
      </c>
      <c r="J22" s="290">
        <f>tab_elec_cons_groups!C21</f>
        <v>60.489554445492701</v>
      </c>
      <c r="K22" s="290">
        <f>tab_elec_cons_groups!D21</f>
        <v>1.8117163562212686</v>
      </c>
      <c r="L22" s="290">
        <f>tab_elec_cons_groups!E21</f>
        <v>2.5335966625228652</v>
      </c>
      <c r="M22" s="290">
        <f>tab_elec_cons_groups!F21</f>
        <v>0.54850203239000073</v>
      </c>
      <c r="N22" s="290">
        <f>tab_elec_cons_groups!G21</f>
        <v>3.7981990822741118</v>
      </c>
      <c r="Z22" s="413">
        <f t="shared" si="3"/>
        <v>0.25086802570586381</v>
      </c>
      <c r="AA22" s="413">
        <f t="shared" si="4"/>
        <v>0.26962237966235059</v>
      </c>
      <c r="AB22" s="413">
        <f t="shared" si="5"/>
        <v>0.47380801704012493</v>
      </c>
    </row>
    <row r="23" ht="17.4" customHeight="true">
      <c r="A23" s="941" t="s">
        <v>437</v>
      </c>
      <c r="B23" s="413">
        <f>tab_elec_tranches!A22</f>
        <v>1</v>
      </c>
      <c r="C23" s="290">
        <f>tab_elec_tranches!B22</f>
        <v>0.76415828760439086</v>
      </c>
      <c r="D23" s="290">
        <f>tab_elec_tranches!C22</f>
        <v>16.119819878913216</v>
      </c>
      <c r="E23" s="290">
        <f>tab_elec_tranches!D22</f>
        <v>1.5395691290823164</v>
      </c>
      <c r="F23" s="290">
        <f>tab_elec_tranches!E22</f>
        <v>0.39464358852964349</v>
      </c>
      <c r="G23" s="290">
        <f>tab_elec_tranches!F22</f>
        <v>0</v>
      </c>
      <c r="H23" s="290">
        <f>tab_elec_tranches!G22</f>
        <v>81.181809115870436</v>
      </c>
      <c r="I23" s="290">
        <f>tab_elec_cons_groups!B22</f>
        <v>8.7372388557126381</v>
      </c>
      <c r="J23" s="290">
        <f>tab_elec_cons_groups!C22</f>
        <v>10.080952028416936</v>
      </c>
      <c r="K23" s="290">
        <f>tab_elec_cons_groups!D22</f>
        <v>0</v>
      </c>
      <c r="L23" s="290">
        <f>tab_elec_cons_groups!E22</f>
        <v>0</v>
      </c>
      <c r="M23" s="290">
        <f>tab_elec_cons_groups!F22</f>
        <v>0</v>
      </c>
      <c r="N23" s="290">
        <f>tab_elec_cons_groups!G22</f>
        <v>81.181809115870436</v>
      </c>
      <c r="Z23" s="413">
        <f>(C23)/(SUM(I23:M23))</f>
        <v>4.0607425671765715E-2</v>
      </c>
      <c r="AA23" s="413">
        <f>(D23)/(SUM(I23:M23))</f>
        <v>0.8566083731517441</v>
      </c>
      <c r="AB23" s="413">
        <f>C23/(C23+D23)</f>
        <v>4.5259374305504786E-2</v>
      </c>
    </row>
    <row r="24" ht="17.4" customHeight="true">
      <c r="A24" s="941"/>
      <c r="B24" s="413">
        <f>tab_elec_tranches!A23</f>
        <v>2</v>
      </c>
      <c r="C24" s="290">
        <f>tab_elec_tranches!B23</f>
        <v>8.6754052537398887E-2</v>
      </c>
      <c r="D24" s="290">
        <f>tab_elec_tranches!C23</f>
        <v>26.901393309581323</v>
      </c>
      <c r="E24" s="290">
        <f>tab_elec_tranches!D23</f>
        <v>7.4876616452070959</v>
      </c>
      <c r="F24" s="290">
        <f>tab_elec_tranches!E23</f>
        <v>3.0950116012898752</v>
      </c>
      <c r="G24" s="290">
        <f>tab_elec_tranches!F23</f>
        <v>0</v>
      </c>
      <c r="H24" s="290">
        <f>tab_elec_tranches!G23</f>
        <v>62.429179391384302</v>
      </c>
      <c r="I24" s="290">
        <f>tab_elec_cons_groups!B23</f>
        <v>18.252924595593946</v>
      </c>
      <c r="J24" s="290">
        <f>tab_elec_cons_groups!C23</f>
        <v>19.317896013021691</v>
      </c>
      <c r="K24" s="290">
        <f>tab_elec_cons_groups!D23</f>
        <v>0</v>
      </c>
      <c r="L24" s="290">
        <f>tab_elec_cons_groups!E23</f>
        <v>0</v>
      </c>
      <c r="M24" s="290">
        <f>tab_elec_cons_groups!F23</f>
        <v>0</v>
      </c>
      <c r="N24" s="290">
        <f>tab_elec_cons_groups!G23</f>
        <v>62.429179391384359</v>
      </c>
      <c r="Z24" s="413">
        <f t="shared" ref="Z24:Z32" si="6">(C24)/(SUM(I24:M24))</f>
        <v>2.309080587861972E-3</v>
      </c>
      <c r="AA24" s="413">
        <f t="shared" ref="AA24:AA32" si="7">(D24)/(SUM(I24:M24))</f>
        <v>0.71601825229796479</v>
      </c>
      <c r="AB24" s="413">
        <f t="shared" ref="AB24:AB31" si="8">C24/(C24+D24)</f>
        <v>3.2145241899475168E-3</v>
      </c>
    </row>
    <row r="25" ht="17.4" customHeight="true">
      <c r="A25" s="941"/>
      <c r="B25" s="413">
        <f>tab_elec_tranches!A24</f>
        <v>3</v>
      </c>
      <c r="C25" s="290">
        <f>tab_elec_tranches!B24</f>
        <v>8.221472392656004E-2</v>
      </c>
      <c r="D25" s="290">
        <f>tab_elec_tranches!C24</f>
        <v>34.949861239097928</v>
      </c>
      <c r="E25" s="290">
        <f>tab_elec_tranches!D24</f>
        <v>11.893522948248284</v>
      </c>
      <c r="F25" s="290">
        <f>tab_elec_tranches!E24</f>
        <v>9.1549521273674959</v>
      </c>
      <c r="G25" s="290">
        <f>tab_elec_tranches!F24</f>
        <v>0</v>
      </c>
      <c r="H25" s="290">
        <f>tab_elec_tranches!G24</f>
        <v>43.919448961359734</v>
      </c>
      <c r="I25" s="290">
        <f>tab_elec_cons_groups!B24</f>
        <v>23.997684780349434</v>
      </c>
      <c r="J25" s="290">
        <f>tab_elec_cons_groups!C24</f>
        <v>32.082866258290814</v>
      </c>
      <c r="K25" s="290">
        <f>tab_elec_cons_groups!D24</f>
        <v>0</v>
      </c>
      <c r="L25" s="290">
        <f>tab_elec_cons_groups!E24</f>
        <v>0</v>
      </c>
      <c r="M25" s="290">
        <f>tab_elec_cons_groups!F24</f>
        <v>0</v>
      </c>
      <c r="N25" s="290">
        <f>tab_elec_cons_groups!G24</f>
        <v>43.919448961359755</v>
      </c>
      <c r="Z25" s="413">
        <f t="shared" si="6"/>
        <v>1.4660113426830095E-3</v>
      </c>
      <c r="AA25" s="413">
        <f t="shared" si="7"/>
        <v>0.62320823515120249</v>
      </c>
      <c r="AB25" s="413">
        <f t="shared" si="8"/>
        <v>2.3468413351619725E-3</v>
      </c>
    </row>
    <row r="26" ht="17.4" customHeight="true">
      <c r="A26" s="941"/>
      <c r="B26" s="413">
        <f>tab_elec_tranches!A25</f>
        <v>4</v>
      </c>
      <c r="C26" s="290">
        <f>tab_elec_tranches!B25</f>
        <v>0.10192187866610326</v>
      </c>
      <c r="D26" s="290">
        <f>tab_elec_tranches!C25</f>
        <v>37.16811289134013</v>
      </c>
      <c r="E26" s="290">
        <f>tab_elec_tranches!D25</f>
        <v>13.543100418179657</v>
      </c>
      <c r="F26" s="290">
        <f>tab_elec_tranches!E25</f>
        <v>13.866960212054186</v>
      </c>
      <c r="G26" s="290">
        <f>tab_elec_tranches!F25</f>
        <v>0</v>
      </c>
      <c r="H26" s="290">
        <f>tab_elec_tranches!G25</f>
        <v>35.31990459975993</v>
      </c>
      <c r="I26" s="290">
        <f>tab_elec_cons_groups!B25</f>
        <v>26.491769498630791</v>
      </c>
      <c r="J26" s="290">
        <f>tab_elec_cons_groups!C25</f>
        <v>38.188325901609211</v>
      </c>
      <c r="K26" s="290">
        <f>tab_elec_cons_groups!D25</f>
        <v>0</v>
      </c>
      <c r="L26" s="290">
        <f>tab_elec_cons_groups!E25</f>
        <v>0</v>
      </c>
      <c r="M26" s="290">
        <f>tab_elec_cons_groups!F25</f>
        <v>0</v>
      </c>
      <c r="N26" s="290">
        <f>tab_elec_cons_groups!G25</f>
        <v>35.319904599760001</v>
      </c>
      <c r="Z26" s="413">
        <f t="shared" si="6"/>
        <v>1.5757842970918849E-3</v>
      </c>
      <c r="AA26" s="413">
        <f t="shared" si="7"/>
        <v>0.57464530102103417</v>
      </c>
      <c r="AB26" s="413">
        <f t="shared" si="8"/>
        <v>2.7346869756109493E-3</v>
      </c>
    </row>
    <row r="27" ht="17.4" customHeight="true">
      <c r="A27" s="941"/>
      <c r="B27" s="413">
        <f>tab_elec_tranches!A26</f>
        <v>5</v>
      </c>
      <c r="C27" s="290">
        <f>tab_elec_tranches!B26</f>
        <v>0.22783139204497735</v>
      </c>
      <c r="D27" s="290">
        <f>tab_elec_tranches!C26</f>
        <v>40.227877331297897</v>
      </c>
      <c r="E27" s="290">
        <f>tab_elec_tranches!D26</f>
        <v>17.534988914442508</v>
      </c>
      <c r="F27" s="290">
        <f>tab_elec_tranches!E26</f>
        <v>13.948038805069638</v>
      </c>
      <c r="G27" s="290">
        <f>tab_elec_tranches!F26</f>
        <v>0</v>
      </c>
      <c r="H27" s="290">
        <f>tab_elec_tranches!G26</f>
        <v>28.06126355714499</v>
      </c>
      <c r="I27" s="290">
        <f>tab_elec_cons_groups!B26</f>
        <v>30.62705989349373</v>
      </c>
      <c r="J27" s="290">
        <f>tab_elec_cons_groups!C26</f>
        <v>41.311676549361245</v>
      </c>
      <c r="K27" s="290">
        <f>tab_elec_cons_groups!D26</f>
        <v>0</v>
      </c>
      <c r="L27" s="290">
        <f>tab_elec_cons_groups!E26</f>
        <v>0</v>
      </c>
      <c r="M27" s="290">
        <f>tab_elec_cons_groups!F26</f>
        <v>0</v>
      </c>
      <c r="N27" s="290">
        <f>tab_elec_cons_groups!G26</f>
        <v>28.061263557145022</v>
      </c>
      <c r="Z27" s="413">
        <f t="shared" si="6"/>
        <v>3.1670196518666515E-3</v>
      </c>
      <c r="AA27" s="413">
        <f t="shared" si="7"/>
        <v>0.55919632899381244</v>
      </c>
      <c r="AB27" s="413">
        <f t="shared" si="8"/>
        <v>5.6316252819350321E-3</v>
      </c>
    </row>
    <row r="28" ht="17.4" customHeight="true">
      <c r="A28" s="941"/>
      <c r="B28" s="413">
        <f>tab_elec_tranches!A27</f>
        <v>6</v>
      </c>
      <c r="C28" s="290">
        <f>tab_elec_tranches!B27</f>
        <v>1.58764867582037E-2</v>
      </c>
      <c r="D28" s="290">
        <f>tab_elec_tranches!C27</f>
        <v>39.836119615936418</v>
      </c>
      <c r="E28" s="290">
        <f>tab_elec_tranches!D27</f>
        <v>17.515057247650105</v>
      </c>
      <c r="F28" s="290">
        <f>tab_elec_tranches!E27</f>
        <v>18.786934476847637</v>
      </c>
      <c r="G28" s="290">
        <f>tab_elec_tranches!F27</f>
        <v>0</v>
      </c>
      <c r="H28" s="290">
        <f>tab_elec_tranches!G27</f>
        <v>23.84601217280763</v>
      </c>
      <c r="I28" s="290">
        <f>tab_elec_cons_groups!B27</f>
        <v>24.904170394218273</v>
      </c>
      <c r="J28" s="290">
        <f>tab_elec_cons_groups!C27</f>
        <v>51.249817432974119</v>
      </c>
      <c r="K28" s="290">
        <f>tab_elec_cons_groups!D27</f>
        <v>0</v>
      </c>
      <c r="L28" s="290">
        <f>tab_elec_cons_groups!E27</f>
        <v>0</v>
      </c>
      <c r="M28" s="290">
        <f>tab_elec_cons_groups!F27</f>
        <v>0</v>
      </c>
      <c r="N28" s="290">
        <f>tab_elec_cons_groups!G27</f>
        <v>23.846012172807608</v>
      </c>
      <c r="Z28" s="413">
        <f t="shared" si="6"/>
        <v>2.0847873120223735E-4</v>
      </c>
      <c r="AA28" s="413">
        <f t="shared" si="7"/>
        <v>0.52309958746128971</v>
      </c>
      <c r="AB28" s="413">
        <f t="shared" si="8"/>
        <v>3.983862368472479E-4</v>
      </c>
    </row>
    <row r="29" ht="17.4" customHeight="true">
      <c r="A29" s="941"/>
      <c r="B29" s="413">
        <f>tab_elec_tranches!A28</f>
        <v>7</v>
      </c>
      <c r="C29" s="290">
        <f>tab_elec_tranches!B28</f>
        <v>5.1290651514113744E-2</v>
      </c>
      <c r="D29" s="290">
        <f>tab_elec_tranches!C28</f>
        <v>38.04847107203706</v>
      </c>
      <c r="E29" s="290">
        <f>tab_elec_tranches!D28</f>
        <v>19.974265249825244</v>
      </c>
      <c r="F29" s="290">
        <f>tab_elec_tranches!E28</f>
        <v>24.574842584192893</v>
      </c>
      <c r="G29" s="290">
        <f>tab_elec_tranches!F28</f>
        <v>0</v>
      </c>
      <c r="H29" s="290">
        <f>tab_elec_tranches!G28</f>
        <v>17.351130442430694</v>
      </c>
      <c r="I29" s="290">
        <f>tab_elec_cons_groups!B28</f>
        <v>27.003048215426062</v>
      </c>
      <c r="J29" s="290">
        <f>tab_elec_cons_groups!C28</f>
        <v>55.645821342143307</v>
      </c>
      <c r="K29" s="290">
        <f>tab_elec_cons_groups!D28</f>
        <v>0</v>
      </c>
      <c r="L29" s="290">
        <f>tab_elec_cons_groups!E28</f>
        <v>0</v>
      </c>
      <c r="M29" s="290">
        <f>tab_elec_cons_groups!F28</f>
        <v>0</v>
      </c>
      <c r="N29" s="290">
        <f>tab_elec_cons_groups!G28</f>
        <v>17.35113044243063</v>
      </c>
      <c r="Z29" s="413">
        <f t="shared" si="6"/>
        <v>6.2058503387498907E-4</v>
      </c>
      <c r="AA29" s="413">
        <f t="shared" si="7"/>
        <v>0.46036287339095738</v>
      </c>
      <c r="AB29" s="413">
        <f t="shared" si="8"/>
        <v>1.346219745054434E-3</v>
      </c>
    </row>
    <row r="30" ht="17.4" customHeight="true">
      <c r="A30" s="941"/>
      <c r="B30" s="413">
        <f>tab_elec_tranches!A29</f>
        <v>8</v>
      </c>
      <c r="C30" s="290">
        <f>tab_elec_tranches!B29</f>
        <v>0</v>
      </c>
      <c r="D30" s="290">
        <f>tab_elec_tranches!C29</f>
        <v>33.870629267319494</v>
      </c>
      <c r="E30" s="290">
        <f>tab_elec_tranches!D29</f>
        <v>23.696440193197468</v>
      </c>
      <c r="F30" s="290">
        <f>tab_elec_tranches!E29</f>
        <v>29.991972470199112</v>
      </c>
      <c r="G30" s="290">
        <f>tab_elec_tranches!F29</f>
        <v>0</v>
      </c>
      <c r="H30" s="290">
        <f>tab_elec_tranches!G29</f>
        <v>12.440958069283925</v>
      </c>
      <c r="I30" s="290">
        <f>tab_elec_cons_groups!B29</f>
        <v>31.72900316551992</v>
      </c>
      <c r="J30" s="290">
        <f>tab_elec_cons_groups!C29</f>
        <v>55.830038765196186</v>
      </c>
      <c r="K30" s="290">
        <f>tab_elec_cons_groups!D29</f>
        <v>0</v>
      </c>
      <c r="L30" s="290">
        <f>tab_elec_cons_groups!E29</f>
        <v>0</v>
      </c>
      <c r="M30" s="290">
        <f>tab_elec_cons_groups!F29</f>
        <v>0</v>
      </c>
      <c r="N30" s="290">
        <f>tab_elec_cons_groups!G29</f>
        <v>12.440958069283891</v>
      </c>
      <c r="Z30" s="413">
        <f t="shared" si="6"/>
        <v>0</v>
      </c>
      <c r="AA30" s="413">
        <f t="shared" si="7"/>
        <v>0.38683188532511253</v>
      </c>
      <c r="AB30" s="413">
        <f t="shared" si="8"/>
        <v>0</v>
      </c>
    </row>
    <row r="31" ht="17.4" customHeight="true">
      <c r="A31" s="941"/>
      <c r="B31" s="413">
        <f>tab_elec_tranches!A30</f>
        <v>9</v>
      </c>
      <c r="C31" s="290">
        <f>tab_elec_tranches!B30</f>
        <v>0</v>
      </c>
      <c r="D31" s="290">
        <f>tab_elec_tranches!C30</f>
        <v>32.924186343015435</v>
      </c>
      <c r="E31" s="290">
        <f>tab_elec_tranches!D30</f>
        <v>24.1833720109165</v>
      </c>
      <c r="F31" s="290">
        <f>tab_elec_tranches!E30</f>
        <v>34.201424874108987</v>
      </c>
      <c r="G31" s="290">
        <f>tab_elec_tranches!F30</f>
        <v>0</v>
      </c>
      <c r="H31" s="290">
        <f>tab_elec_tranches!G30</f>
        <v>8.6910167719590703</v>
      </c>
      <c r="I31" s="290">
        <f>tab_elec_cons_groups!B30</f>
        <v>30.647302420515292</v>
      </c>
      <c r="J31" s="290">
        <f>tab_elec_cons_groups!C30</f>
        <v>60.565983552609168</v>
      </c>
      <c r="K31" s="290">
        <f>tab_elec_cons_groups!D30</f>
        <v>0</v>
      </c>
      <c r="L31" s="290">
        <f>tab_elec_cons_groups!E30</f>
        <v>9.5697254916437394E-2</v>
      </c>
      <c r="M31" s="290">
        <f>tab_elec_cons_groups!F30</f>
        <v>0</v>
      </c>
      <c r="N31" s="290">
        <f>tab_elec_cons_groups!G30</f>
        <v>8.691016771959104</v>
      </c>
      <c r="Z31" s="413">
        <f t="shared" si="6"/>
        <v>0</v>
      </c>
      <c r="AA31" s="413">
        <f t="shared" si="7"/>
        <v>0.36057992520613735</v>
      </c>
      <c r="AB31" s="413">
        <f t="shared" si="8"/>
        <v>0</v>
      </c>
    </row>
    <row r="32" ht="17.4" customHeight="true">
      <c r="A32" s="941"/>
      <c r="B32" s="413">
        <f>tab_elec_tranches!A31</f>
        <v>10</v>
      </c>
      <c r="C32" s="290">
        <f>tab_elec_tranches!B31</f>
        <v>0</v>
      </c>
      <c r="D32" s="290">
        <f>tab_elec_tranches!C31</f>
        <v>24.133955865578432</v>
      </c>
      <c r="E32" s="290">
        <f>tab_elec_tranches!D31</f>
        <v>25.938158491240941</v>
      </c>
      <c r="F32" s="290">
        <f>tab_elec_tranches!E31</f>
        <v>45.581184528516523</v>
      </c>
      <c r="G32" s="290">
        <f>tab_elec_tranches!F31</f>
        <v>0.54850203239000095</v>
      </c>
      <c r="H32" s="290">
        <f>tab_elec_tranches!G31</f>
        <v>3.7981990822741118</v>
      </c>
      <c r="I32" s="290">
        <f>tab_elec_cons_groups!B31</f>
        <v>30.818431421099053</v>
      </c>
      <c r="J32" s="290">
        <f>tab_elec_cons_groups!C31</f>
        <v>60.489554445492658</v>
      </c>
      <c r="K32" s="290">
        <f>tab_elec_cons_groups!D31</f>
        <v>1.8117163562212677</v>
      </c>
      <c r="L32" s="290">
        <f>tab_elec_cons_groups!E31</f>
        <v>2.5335966625228643</v>
      </c>
      <c r="M32" s="290">
        <f>tab_elec_cons_groups!F31</f>
        <v>0.54850203239000062</v>
      </c>
      <c r="N32" s="290">
        <f>tab_elec_cons_groups!G31</f>
        <v>3.7981990822741674</v>
      </c>
      <c r="Z32" s="413">
        <f t="shared" si="6"/>
        <v>0</v>
      </c>
      <c r="AA32" s="413">
        <f t="shared" si="7"/>
        <v>0.25086802570586375</v>
      </c>
      <c r="AB32" s="413">
        <f>C32/(C32+D32)</f>
        <v>0</v>
      </c>
    </row>
    <row r="33" ht="17.4" customHeight="true">
      <c r="A33" s="942" t="s">
        <v>447</v>
      </c>
      <c r="B33" s="413">
        <f>tab_elec_tranches!A32</f>
        <v>1</v>
      </c>
      <c r="C33" s="801">
        <f>tab_elec_tranches!B32</f>
        <v>0.76415828760439164</v>
      </c>
      <c r="D33" s="801">
        <f>tab_elec_tranches!C32</f>
        <v>16.11981987891323</v>
      </c>
      <c r="E33" s="801">
        <f>tab_elec_tranches!D32</f>
        <v>1.5395691290823181</v>
      </c>
      <c r="F33" s="801">
        <f>tab_elec_tranches!E32</f>
        <v>0.39464358852964393</v>
      </c>
      <c r="G33" s="290">
        <f>tab_elec_tranches!F32</f>
        <v>0</v>
      </c>
      <c r="H33" s="290">
        <f>tab_elec_tranches!G32</f>
        <v>81.181809115870422</v>
      </c>
      <c r="I33" s="290">
        <f>tab_elec_cons_groups!B32</f>
        <v>8.737238855712647</v>
      </c>
      <c r="J33" s="290">
        <f>tab_elec_cons_groups!C32</f>
        <v>10.080952028416949</v>
      </c>
      <c r="K33" s="290">
        <f>tab_elec_cons_groups!D32</f>
        <v>0</v>
      </c>
      <c r="L33" s="290">
        <f>tab_elec_cons_groups!E32</f>
        <v>0</v>
      </c>
      <c r="M33" s="290">
        <f>tab_elec_cons_groups!F32</f>
        <v>0</v>
      </c>
      <c r="N33" s="290">
        <f>tab_elec_cons_groups!G32</f>
        <v>81.181809115870408</v>
      </c>
    </row>
    <row r="34" ht="17.4" customHeight="true">
      <c r="A34" s="942"/>
      <c r="B34" s="413">
        <f>tab_elec_tranches!A33</f>
        <v>2</v>
      </c>
      <c r="C34" s="801">
        <f>tab_elec_tranches!B33</f>
        <v>8.6754052537398874E-2</v>
      </c>
      <c r="D34" s="801">
        <f>tab_elec_tranches!C33</f>
        <v>26.901393309581316</v>
      </c>
      <c r="E34" s="801">
        <f>tab_elec_tranches!D33</f>
        <v>7.4876616452070941</v>
      </c>
      <c r="F34" s="801">
        <f>tab_elec_tranches!E33</f>
        <v>3.0950116012898738</v>
      </c>
      <c r="G34" s="290">
        <f>tab_elec_tranches!F33</f>
        <v>0</v>
      </c>
      <c r="H34" s="290">
        <f>tab_elec_tranches!G33</f>
        <v>62.429179391384316</v>
      </c>
      <c r="I34" s="290">
        <f>tab_elec_cons_groups!B33</f>
        <v>18.252924595593974</v>
      </c>
      <c r="J34" s="290">
        <f>tab_elec_cons_groups!C33</f>
        <v>19.317896013021709</v>
      </c>
      <c r="K34" s="290">
        <f>tab_elec_cons_groups!D33</f>
        <v>0</v>
      </c>
      <c r="L34" s="290">
        <f>tab_elec_cons_groups!E33</f>
        <v>0</v>
      </c>
      <c r="M34" s="290">
        <f>tab_elec_cons_groups!F33</f>
        <v>0</v>
      </c>
      <c r="N34" s="290">
        <f>tab_elec_cons_groups!G33</f>
        <v>62.429179391384316</v>
      </c>
    </row>
    <row r="35" ht="17.4" customHeight="true">
      <c r="A35" s="942"/>
      <c r="B35" s="413">
        <f>tab_elec_tranches!A34</f>
        <v>3</v>
      </c>
      <c r="C35" s="801">
        <f>tab_elec_tranches!B34</f>
        <v>8.2214723926559985E-2</v>
      </c>
      <c r="D35" s="801">
        <f>tab_elec_tranches!C34</f>
        <v>34.949861239097899</v>
      </c>
      <c r="E35" s="801">
        <f>tab_elec_tranches!D34</f>
        <v>11.893522948248277</v>
      </c>
      <c r="F35" s="801">
        <f>tab_elec_tranches!E34</f>
        <v>9.1549521273674941</v>
      </c>
      <c r="G35" s="290">
        <f>tab_elec_tranches!F34</f>
        <v>0</v>
      </c>
      <c r="H35" s="290">
        <f>tab_elec_tranches!G34</f>
        <v>43.919448961359777</v>
      </c>
      <c r="I35" s="290">
        <f>tab_elec_cons_groups!B34</f>
        <v>23.997684780349466</v>
      </c>
      <c r="J35" s="290">
        <f>tab_elec_cons_groups!C34</f>
        <v>32.082866258290807</v>
      </c>
      <c r="K35" s="290">
        <f>tab_elec_cons_groups!D34</f>
        <v>0</v>
      </c>
      <c r="L35" s="290">
        <f>tab_elec_cons_groups!E34</f>
        <v>0</v>
      </c>
      <c r="M35" s="290">
        <f>tab_elec_cons_groups!F34</f>
        <v>0</v>
      </c>
      <c r="N35" s="290">
        <f>tab_elec_cons_groups!G34</f>
        <v>43.919448961359734</v>
      </c>
    </row>
    <row r="36" ht="17.4" customHeight="true">
      <c r="A36" s="942"/>
      <c r="B36" s="413">
        <f>tab_elec_tranches!A35</f>
        <v>4</v>
      </c>
      <c r="C36" s="801">
        <f>tab_elec_tranches!B35</f>
        <v>0.10192187866610318</v>
      </c>
      <c r="D36" s="801">
        <f>tab_elec_tranches!C35</f>
        <v>37.168112891340108</v>
      </c>
      <c r="E36" s="801">
        <f>tab_elec_tranches!D35</f>
        <v>13.543100418179643</v>
      </c>
      <c r="F36" s="801">
        <f>tab_elec_tranches!E35</f>
        <v>13.866960212054178</v>
      </c>
      <c r="G36" s="290">
        <f>tab_elec_tranches!F35</f>
        <v>0</v>
      </c>
      <c r="H36" s="290">
        <f>tab_elec_tranches!G35</f>
        <v>35.319904599759965</v>
      </c>
      <c r="I36" s="290">
        <f>tab_elec_cons_groups!B35</f>
        <v>26.491769498630763</v>
      </c>
      <c r="J36" s="290">
        <f>tab_elec_cons_groups!C35</f>
        <v>38.188325901609169</v>
      </c>
      <c r="K36" s="290">
        <f>tab_elec_cons_groups!D35</f>
        <v>0</v>
      </c>
      <c r="L36" s="290">
        <f>tab_elec_cons_groups!E35</f>
        <v>0</v>
      </c>
      <c r="M36" s="290">
        <f>tab_elec_cons_groups!F35</f>
        <v>0</v>
      </c>
      <c r="N36" s="290">
        <f>tab_elec_cons_groups!G35</f>
        <v>35.319904599760065</v>
      </c>
      <c r="AA36" s="413">
        <v>14.52</v>
      </c>
      <c r="AB36" s="413">
        <f>AA36/(AA36+AA37)</f>
        <v>0.27165575304022449</v>
      </c>
    </row>
    <row r="37" ht="17.4" customHeight="true">
      <c r="A37" s="942"/>
      <c r="B37" s="413">
        <f>tab_elec_tranches!A36</f>
        <v>5</v>
      </c>
      <c r="C37" s="801">
        <f>tab_elec_tranches!B36</f>
        <v>0.22783139204497727</v>
      </c>
      <c r="D37" s="801">
        <f>tab_elec_tranches!C36</f>
        <v>40.227877331297854</v>
      </c>
      <c r="E37" s="801">
        <f>tab_elec_tranches!D36</f>
        <v>17.534988914442494</v>
      </c>
      <c r="F37" s="801">
        <f>tab_elec_tranches!E36</f>
        <v>13.948038805069629</v>
      </c>
      <c r="G37" s="290">
        <f>tab_elec_tranches!F36</f>
        <v>0</v>
      </c>
      <c r="H37" s="290">
        <f>tab_elec_tranches!G36</f>
        <v>28.061263557145054</v>
      </c>
      <c r="I37" s="290">
        <f>tab_elec_cons_groups!B36</f>
        <v>30.627059893493712</v>
      </c>
      <c r="J37" s="290">
        <f>tab_elec_cons_groups!C36</f>
        <v>41.311676549361238</v>
      </c>
      <c r="K37" s="290">
        <f>tab_elec_cons_groups!D36</f>
        <v>0</v>
      </c>
      <c r="L37" s="290">
        <f>tab_elec_cons_groups!E36</f>
        <v>0</v>
      </c>
      <c r="M37" s="290">
        <f>tab_elec_cons_groups!F36</f>
        <v>0</v>
      </c>
      <c r="N37" s="290">
        <f>tab_elec_cons_groups!G36</f>
        <v>28.061263557145043</v>
      </c>
      <c r="AA37" s="413">
        <v>38.93</v>
      </c>
      <c r="AB37" s="413">
        <f>AA37/(AA37+AA36)</f>
        <v>0.7283442469597754</v>
      </c>
    </row>
    <row r="38" ht="17.4" customHeight="true">
      <c r="A38" s="942"/>
      <c r="B38" s="413">
        <f>tab_elec_tranches!A37</f>
        <v>6</v>
      </c>
      <c r="C38" s="801">
        <f>tab_elec_tranches!B37</f>
        <v>1.587648675820371E-2</v>
      </c>
      <c r="D38" s="801">
        <f>tab_elec_tranches!C37</f>
        <v>39.83611961593644</v>
      </c>
      <c r="E38" s="801">
        <f>tab_elec_tranches!D37</f>
        <v>17.515057247650105</v>
      </c>
      <c r="F38" s="801">
        <f>tab_elec_tranches!E37</f>
        <v>18.786934476847641</v>
      </c>
      <c r="G38" s="290">
        <f>tab_elec_tranches!F37</f>
        <v>0</v>
      </c>
      <c r="H38" s="290">
        <f>tab_elec_tranches!G37</f>
        <v>23.846012172807619</v>
      </c>
      <c r="I38" s="290">
        <f>tab_elec_cons_groups!B37</f>
        <v>24.904170394218262</v>
      </c>
      <c r="J38" s="290">
        <f>tab_elec_cons_groups!C37</f>
        <v>51.24981743297414</v>
      </c>
      <c r="K38" s="290">
        <f>tab_elec_cons_groups!D37</f>
        <v>0</v>
      </c>
      <c r="L38" s="290">
        <f>tab_elec_cons_groups!E37</f>
        <v>0</v>
      </c>
      <c r="M38" s="290">
        <f>tab_elec_cons_groups!F37</f>
        <v>0</v>
      </c>
      <c r="N38" s="290">
        <f>tab_elec_cons_groups!G37</f>
        <v>23.846012172807598</v>
      </c>
    </row>
    <row r="39" ht="17.4" customHeight="true">
      <c r="A39" s="942"/>
      <c r="B39" s="413">
        <f>tab_elec_tranches!A38</f>
        <v>7</v>
      </c>
      <c r="C39" s="801">
        <f>tab_elec_tranches!B38</f>
        <v>5.1290651514113758E-2</v>
      </c>
      <c r="D39" s="801">
        <f>tab_elec_tranches!C38</f>
        <v>38.048471072037074</v>
      </c>
      <c r="E39" s="801">
        <f>tab_elec_tranches!D38</f>
        <v>19.97426524982524</v>
      </c>
      <c r="F39" s="801">
        <f>tab_elec_tranches!E38</f>
        <v>24.574842584192904</v>
      </c>
      <c r="G39" s="290">
        <f>tab_elec_tranches!F38</f>
        <v>0</v>
      </c>
      <c r="H39" s="290">
        <f>tab_elec_tranches!G38</f>
        <v>17.351130442430673</v>
      </c>
      <c r="I39" s="290">
        <f>tab_elec_cons_groups!B38</f>
        <v>27.003048215426045</v>
      </c>
      <c r="J39" s="290">
        <f>tab_elec_cons_groups!C38</f>
        <v>55.645821342143243</v>
      </c>
      <c r="K39" s="290">
        <f>tab_elec_cons_groups!D38</f>
        <v>0</v>
      </c>
      <c r="L39" s="290">
        <f>tab_elec_cons_groups!E38</f>
        <v>0</v>
      </c>
      <c r="M39" s="290">
        <f>tab_elec_cons_groups!F38</f>
        <v>0</v>
      </c>
      <c r="N39" s="290">
        <f>tab_elec_cons_groups!G38</f>
        <v>17.351130442430708</v>
      </c>
    </row>
    <row r="40" ht="17.4" customHeight="true">
      <c r="A40" s="942"/>
      <c r="B40" s="413">
        <f>tab_elec_tranches!A39</f>
        <v>8</v>
      </c>
      <c r="C40" s="801">
        <f>tab_elec_tranches!B39</f>
        <v>0</v>
      </c>
      <c r="D40" s="801">
        <f>tab_elec_tranches!C39</f>
        <v>33.870629267319543</v>
      </c>
      <c r="E40" s="801">
        <f>tab_elec_tranches!D39</f>
        <v>23.696440193197493</v>
      </c>
      <c r="F40" s="801">
        <f>tab_elec_tranches!E39</f>
        <v>29.991972470199151</v>
      </c>
      <c r="G40" s="290">
        <f>tab_elec_tranches!F39</f>
        <v>0</v>
      </c>
      <c r="H40" s="290">
        <f>tab_elec_tranches!G39</f>
        <v>12.440958069283802</v>
      </c>
      <c r="I40" s="290">
        <f>tab_elec_cons_groups!B39</f>
        <v>31.72900316551992</v>
      </c>
      <c r="J40" s="290">
        <f>tab_elec_cons_groups!C39</f>
        <v>55.830038765196186</v>
      </c>
      <c r="K40" s="290">
        <f>tab_elec_cons_groups!D39</f>
        <v>0</v>
      </c>
      <c r="L40" s="290">
        <f>tab_elec_cons_groups!E39</f>
        <v>0</v>
      </c>
      <c r="M40" s="290">
        <f>tab_elec_cons_groups!F39</f>
        <v>0</v>
      </c>
      <c r="N40" s="290">
        <f>tab_elec_cons_groups!G39</f>
        <v>12.440958069283891</v>
      </c>
    </row>
    <row r="41" ht="17.4" customHeight="true">
      <c r="A41" s="942"/>
      <c r="B41" s="413">
        <f>tab_elec_tranches!A40</f>
        <v>9</v>
      </c>
      <c r="C41" s="801">
        <f>tab_elec_tranches!B40</f>
        <v>0</v>
      </c>
      <c r="D41" s="801">
        <f>tab_elec_tranches!C40</f>
        <v>32.924186343015414</v>
      </c>
      <c r="E41" s="801">
        <f>tab_elec_tranches!D40</f>
        <v>24.183372010916486</v>
      </c>
      <c r="F41" s="801">
        <f>tab_elec_tranches!E40</f>
        <v>34.201424874108973</v>
      </c>
      <c r="G41" s="290">
        <f>tab_elec_tranches!F40</f>
        <v>0</v>
      </c>
      <c r="H41" s="290">
        <f>tab_elec_tranches!G40</f>
        <v>8.6910167719591378</v>
      </c>
      <c r="I41" s="290">
        <f>tab_elec_cons_groups!B40</f>
        <v>30.647302420515267</v>
      </c>
      <c r="J41" s="290">
        <f>tab_elec_cons_groups!C40</f>
        <v>60.565983552609161</v>
      </c>
      <c r="K41" s="290">
        <f>tab_elec_cons_groups!D40</f>
        <v>0</v>
      </c>
      <c r="L41" s="290">
        <f>tab_elec_cons_groups!E40</f>
        <v>9.5697254916437421E-2</v>
      </c>
      <c r="M41" s="290">
        <f>tab_elec_cons_groups!F40</f>
        <v>0</v>
      </c>
      <c r="N41" s="290">
        <f>tab_elec_cons_groups!G40</f>
        <v>8.6910167719591378</v>
      </c>
    </row>
    <row r="42" ht="17.4" customHeight="true">
      <c r="A42" s="942"/>
      <c r="B42" s="413">
        <f>tab_elec_tranches!A41</f>
        <v>10</v>
      </c>
      <c r="C42" s="801">
        <f>tab_elec_tranches!B41</f>
        <v>0</v>
      </c>
      <c r="D42" s="801">
        <f>tab_elec_tranches!C41</f>
        <v>24.13395586557845</v>
      </c>
      <c r="E42" s="801">
        <f>tab_elec_tranches!D41</f>
        <v>25.938158491240959</v>
      </c>
      <c r="F42" s="801">
        <f>tab_elec_tranches!E41</f>
        <v>45.581184528516552</v>
      </c>
      <c r="G42" s="290">
        <f>tab_elec_tranches!F41</f>
        <v>0.5485020323900015</v>
      </c>
      <c r="H42" s="290">
        <f>tab_elec_tranches!G41</f>
        <v>3.7981990822740452</v>
      </c>
      <c r="I42" s="290">
        <f>tab_elec_cons_groups!B41</f>
        <v>30.818431421099092</v>
      </c>
      <c r="J42" s="290">
        <f>tab_elec_cons_groups!C41</f>
        <v>60.489554445492743</v>
      </c>
      <c r="K42" s="290">
        <f>tab_elec_cons_groups!D41</f>
        <v>1.8117163562212701</v>
      </c>
      <c r="L42" s="290">
        <f>tab_elec_cons_groups!E41</f>
        <v>2.5335966625228683</v>
      </c>
      <c r="M42" s="290">
        <f>tab_elec_cons_groups!F41</f>
        <v>0.54850203239000128</v>
      </c>
      <c r="N42" s="290">
        <f>tab_elec_cons_groups!G41</f>
        <v>3.7981990822740341</v>
      </c>
    </row>
    <row r="43">
      <c r="C43" s="290"/>
      <c r="D43" s="290"/>
      <c r="E43" s="290"/>
      <c r="F43" s="290"/>
      <c r="G43" s="290"/>
      <c r="H43" s="290"/>
    </row>
    <row r="44">
      <c r="C44" s="290"/>
      <c r="D44" s="290"/>
      <c r="E44" s="290"/>
      <c r="F44" s="290"/>
      <c r="G44" s="290"/>
      <c r="H44" s="290"/>
    </row>
    <row r="45">
      <c r="C45" s="290"/>
      <c r="D45" s="290"/>
      <c r="E45" s="290"/>
      <c r="F45" s="290"/>
      <c r="G45" s="290"/>
      <c r="H45" s="290"/>
    </row>
    <row r="46">
      <c r="C46" s="290"/>
      <c r="D46" s="290"/>
      <c r="E46" s="290"/>
      <c r="F46" s="290"/>
      <c r="G46" s="290"/>
      <c r="H46" s="290"/>
    </row>
    <row r="49">
      <c r="H49" s="413">
        <f>8.13/6.28</f>
        <v>1.2945859872611465</v>
      </c>
    </row>
  </sheetData>
  <mergeCells count="6">
    <mergeCell ref="I1:N1"/>
    <mergeCell ref="A3:A12"/>
    <mergeCell ref="A13:A22"/>
    <mergeCell ref="A23:A32"/>
    <mergeCell ref="A33:A42"/>
    <mergeCell ref="C1:H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52AD-E05E-4FD5-982C-D91334C647C0}">
  <sheetPr>
    <tabColor theme="5" tint="0.59996337778863"/>
  </sheetPr>
  <dimension ref="A1:BD705"/>
  <sheetViews>
    <sheetView zoomScaleNormal="100" workbookViewId="0">
      <selection activeCell="AH33" sqref="AH33"/>
    </sheetView>
  </sheetViews>
  <sheetFormatPr baseColWidth="10" defaultRowHeight="14.4"/>
  <cols>
    <col min="1" max="1" width="3.6640625" customWidth="true"/>
    <col min="2" max="2" width="6.5546875" customWidth="true"/>
    <col min="3" max="3" width="6.109375" customWidth="true"/>
    <col min="4" max="4" width="6.5546875" customWidth="true"/>
    <col min="5" max="5" width="6.109375" customWidth="true"/>
    <col min="6" max="6" width="6.5546875" customWidth="true"/>
    <col min="7" max="7" width="6.109375" customWidth="true"/>
    <col min="8" max="8" width="6.5546875" customWidth="true"/>
    <col min="9" max="9" width="6.109375" customWidth="true"/>
    <col min="10" max="10" width="6.5546875" customWidth="true"/>
    <col min="11" max="11" width="6.109375" customWidth="true"/>
    <col min="12" max="12" width="6.5546875" customWidth="true"/>
    <col min="13" max="13" width="6.109375" customWidth="true"/>
    <col min="14" max="14" width="6.5546875" customWidth="true"/>
    <col min="15" max="15" width="6.109375" customWidth="true"/>
    <col min="16" max="16" width="6.5546875" customWidth="true"/>
    <col min="17" max="17" width="6.109375" customWidth="true"/>
    <col min="18" max="18" width="6.5546875" customWidth="true"/>
    <col min="19" max="19" width="6.109375" customWidth="true"/>
    <col min="20" max="20" width="6.5546875" customWidth="true"/>
    <col min="21" max="21" width="6.109375" customWidth="true"/>
    <col min="22" max="22" width="6.5546875" customWidth="true"/>
    <col min="23" max="23" width="6.109375" customWidth="true"/>
    <col min="24" max="24" width="6.5546875" customWidth="true"/>
    <col min="25" max="25" width="6.109375" customWidth="true"/>
    <col min="26" max="26" width="6.5546875" customWidth="true"/>
    <col min="27" max="27" width="6.109375" customWidth="true"/>
    <col min="28" max="28" width="6.5546875" customWidth="true"/>
    <col min="29" max="29" width="6.109375" customWidth="true"/>
    <col min="30" max="30" width="6.5546875" customWidth="true"/>
    <col min="31" max="31" width="6.109375" customWidth="true"/>
    <col min="32" max="32" width="6.5546875" customWidth="true"/>
    <col min="33" max="33" width="6.109375" customWidth="true"/>
    <col min="35" max="53" width="7.44140625" customWidth="true"/>
  </cols>
  <sheetData>
    <row r="1">
      <c r="A1" s="947" t="s">
        <v>1114</v>
      </c>
      <c r="B1" s="948" t="s">
        <v>14</v>
      </c>
      <c r="C1" s="948"/>
      <c r="D1" s="948"/>
      <c r="E1" s="948"/>
      <c r="F1" s="948"/>
      <c r="G1" s="948"/>
      <c r="H1" s="948"/>
      <c r="I1" s="948"/>
      <c r="J1" s="946" t="s">
        <v>423</v>
      </c>
      <c r="K1" s="946"/>
      <c r="L1" s="946"/>
      <c r="M1" s="946"/>
      <c r="N1" s="946"/>
      <c r="O1" s="946"/>
      <c r="P1" s="946"/>
      <c r="Q1" s="946"/>
      <c r="R1" s="945" t="s">
        <v>437</v>
      </c>
      <c r="S1" s="945"/>
      <c r="T1" s="945"/>
      <c r="U1" s="945"/>
      <c r="V1" s="945"/>
      <c r="W1" s="945"/>
      <c r="X1" s="945"/>
      <c r="Y1" s="945"/>
      <c r="Z1" s="944" t="s">
        <v>447</v>
      </c>
      <c r="AA1" s="944"/>
      <c r="AB1" s="944"/>
      <c r="AC1" s="944"/>
      <c r="AD1" s="944"/>
      <c r="AE1" s="944"/>
      <c r="AF1" s="944"/>
      <c r="AG1" s="944"/>
      <c r="AI1" s="948" t="s">
        <v>14</v>
      </c>
      <c r="AJ1" s="948"/>
      <c r="AK1" s="948"/>
      <c r="AL1" s="948"/>
      <c r="AM1" s="946" t="s">
        <v>423</v>
      </c>
      <c r="AN1" s="946"/>
      <c r="AO1" s="946"/>
      <c r="AP1" s="946"/>
      <c r="AQ1" s="945" t="s">
        <v>437</v>
      </c>
      <c r="AR1" s="945"/>
      <c r="AS1" s="945"/>
      <c r="AT1" s="945"/>
      <c r="AU1" s="944" t="s">
        <v>447</v>
      </c>
      <c r="AV1" s="944"/>
      <c r="AW1" s="944"/>
      <c r="AX1" s="944"/>
    </row>
    <row r="2">
      <c r="A2" s="947"/>
      <c r="B2" s="874" t="s">
        <v>8</v>
      </c>
      <c r="C2" s="874"/>
      <c r="D2" s="874"/>
      <c r="E2" s="874"/>
      <c r="F2" s="874" t="s">
        <v>9</v>
      </c>
      <c r="G2" s="874"/>
      <c r="H2" s="874"/>
      <c r="I2" s="874"/>
      <c r="J2" s="874" t="s">
        <v>8</v>
      </c>
      <c r="K2" s="874"/>
      <c r="L2" s="874"/>
      <c r="M2" s="874"/>
      <c r="N2" s="874" t="s">
        <v>9</v>
      </c>
      <c r="O2" s="874"/>
      <c r="P2" s="874"/>
      <c r="Q2" s="874"/>
      <c r="R2" s="874" t="s">
        <v>8</v>
      </c>
      <c r="S2" s="874"/>
      <c r="T2" s="874"/>
      <c r="U2" s="874"/>
      <c r="V2" s="874" t="s">
        <v>9</v>
      </c>
      <c r="W2" s="874"/>
      <c r="X2" s="874"/>
      <c r="Y2" s="874"/>
      <c r="Z2" s="874" t="s">
        <v>8</v>
      </c>
      <c r="AA2" s="874"/>
      <c r="AB2" s="874"/>
      <c r="AC2" s="874"/>
      <c r="AD2" s="874" t="s">
        <v>9</v>
      </c>
      <c r="AE2" s="874"/>
      <c r="AF2" s="874"/>
      <c r="AG2" s="874"/>
      <c r="AI2" s="874" t="s">
        <v>8</v>
      </c>
      <c r="AJ2" s="874"/>
      <c r="AK2" s="874" t="s">
        <v>9</v>
      </c>
      <c r="AL2" s="874"/>
      <c r="AM2" s="874" t="s">
        <v>8</v>
      </c>
      <c r="AN2" s="874"/>
      <c r="AO2" s="874" t="s">
        <v>9</v>
      </c>
      <c r="AP2" s="874"/>
      <c r="AQ2" s="874" t="s">
        <v>8</v>
      </c>
      <c r="AR2" s="874"/>
      <c r="AS2" s="874" t="s">
        <v>9</v>
      </c>
      <c r="AT2" s="874"/>
      <c r="AU2" s="874" t="s">
        <v>8</v>
      </c>
      <c r="AV2" s="874"/>
      <c r="AW2" s="874" t="s">
        <v>9</v>
      </c>
      <c r="AX2" s="874"/>
    </row>
    <row r="3" ht="14.4" customHeight="true">
      <c r="A3" s="947"/>
      <c r="B3" s="874" t="s">
        <v>10</v>
      </c>
      <c r="C3" s="874"/>
      <c r="D3" s="874" t="s">
        <v>7</v>
      </c>
      <c r="E3" s="874"/>
      <c r="F3" s="874" t="s">
        <v>10</v>
      </c>
      <c r="G3" s="874"/>
      <c r="H3" s="874" t="s">
        <v>7</v>
      </c>
      <c r="I3" s="874"/>
      <c r="J3" s="874" t="s">
        <v>10</v>
      </c>
      <c r="K3" s="874"/>
      <c r="L3" s="874" t="s">
        <v>7</v>
      </c>
      <c r="M3" s="874"/>
      <c r="N3" s="874" t="s">
        <v>10</v>
      </c>
      <c r="O3" s="874"/>
      <c r="P3" s="874" t="s">
        <v>7</v>
      </c>
      <c r="Q3" s="874"/>
      <c r="R3" s="874" t="s">
        <v>10</v>
      </c>
      <c r="S3" s="874"/>
      <c r="T3" s="874" t="s">
        <v>7</v>
      </c>
      <c r="U3" s="874"/>
      <c r="V3" s="874" t="s">
        <v>10</v>
      </c>
      <c r="W3" s="874"/>
      <c r="X3" s="874" t="s">
        <v>7</v>
      </c>
      <c r="Y3" s="874"/>
      <c r="Z3" s="874" t="s">
        <v>10</v>
      </c>
      <c r="AA3" s="874"/>
      <c r="AB3" s="874" t="s">
        <v>7</v>
      </c>
      <c r="AC3" s="874"/>
      <c r="AD3" s="874" t="s">
        <v>10</v>
      </c>
      <c r="AE3" s="874"/>
      <c r="AF3" s="874" t="s">
        <v>7</v>
      </c>
      <c r="AG3" s="874"/>
      <c r="AI3" s="413" t="s">
        <v>10</v>
      </c>
      <c r="AJ3" s="413" t="s">
        <v>7</v>
      </c>
      <c r="AK3" s="413" t="s">
        <v>10</v>
      </c>
      <c r="AL3" s="413" t="s">
        <v>7</v>
      </c>
      <c r="AM3" s="413" t="s">
        <v>10</v>
      </c>
      <c r="AN3" s="413" t="s">
        <v>7</v>
      </c>
      <c r="AO3" s="413" t="s">
        <v>10</v>
      </c>
      <c r="AP3" s="413" t="s">
        <v>7</v>
      </c>
      <c r="AQ3" s="413" t="s">
        <v>10</v>
      </c>
      <c r="AR3" s="413" t="s">
        <v>7</v>
      </c>
      <c r="AS3" s="413" t="s">
        <v>10</v>
      </c>
      <c r="AT3" s="413" t="s">
        <v>7</v>
      </c>
      <c r="AU3" s="413" t="s">
        <v>10</v>
      </c>
      <c r="AV3" s="413" t="s">
        <v>7</v>
      </c>
      <c r="AW3" s="413" t="s">
        <v>10</v>
      </c>
      <c r="AX3" s="413" t="s">
        <v>7</v>
      </c>
    </row>
    <row r="4">
      <c r="A4" s="947"/>
      <c r="B4" s="413" t="s">
        <v>1112</v>
      </c>
      <c r="C4" s="413" t="s">
        <v>1113</v>
      </c>
      <c r="D4" s="413" t="s">
        <v>1112</v>
      </c>
      <c r="E4" s="413" t="s">
        <v>1113</v>
      </c>
      <c r="F4" s="413" t="s">
        <v>1112</v>
      </c>
      <c r="G4" s="413" t="s">
        <v>1113</v>
      </c>
      <c r="H4" s="413" t="s">
        <v>1112</v>
      </c>
      <c r="I4" s="413" t="s">
        <v>1113</v>
      </c>
      <c r="J4" s="413" t="s">
        <v>1112</v>
      </c>
      <c r="K4" s="413" t="s">
        <v>1113</v>
      </c>
      <c r="L4" s="413" t="s">
        <v>1112</v>
      </c>
      <c r="M4" s="413" t="s">
        <v>1113</v>
      </c>
      <c r="N4" s="413" t="s">
        <v>1112</v>
      </c>
      <c r="O4" s="413" t="s">
        <v>1113</v>
      </c>
      <c r="P4" s="413" t="s">
        <v>1112</v>
      </c>
      <c r="Q4" s="413" t="s">
        <v>1113</v>
      </c>
      <c r="R4" s="413" t="s">
        <v>1112</v>
      </c>
      <c r="S4" s="413" t="s">
        <v>1113</v>
      </c>
      <c r="T4" s="413" t="s">
        <v>1112</v>
      </c>
      <c r="U4" s="413" t="s">
        <v>1113</v>
      </c>
      <c r="V4" s="413" t="s">
        <v>1112</v>
      </c>
      <c r="W4" s="413" t="s">
        <v>1113</v>
      </c>
      <c r="X4" s="413" t="s">
        <v>1112</v>
      </c>
      <c r="Y4" s="413" t="s">
        <v>1113</v>
      </c>
      <c r="Z4" s="413" t="s">
        <v>1112</v>
      </c>
      <c r="AA4" s="413" t="s">
        <v>1113</v>
      </c>
      <c r="AB4" s="413" t="s">
        <v>1112</v>
      </c>
      <c r="AC4" s="413" t="s">
        <v>1113</v>
      </c>
      <c r="AD4" s="413" t="s">
        <v>1112</v>
      </c>
      <c r="AE4" s="413" t="s">
        <v>1113</v>
      </c>
      <c r="AF4" s="413" t="s">
        <v>1112</v>
      </c>
      <c r="AG4" s="413" t="s">
        <v>1113</v>
      </c>
      <c r="AI4" s="413" t="s">
        <v>1145</v>
      </c>
      <c r="AJ4" s="413" t="s">
        <v>1145</v>
      </c>
      <c r="AK4" s="413" t="s">
        <v>1145</v>
      </c>
      <c r="AL4" s="413" t="s">
        <v>1145</v>
      </c>
      <c r="AM4" s="413" t="s">
        <v>1145</v>
      </c>
      <c r="AN4" s="413" t="s">
        <v>1145</v>
      </c>
      <c r="AO4" s="413" t="s">
        <v>1145</v>
      </c>
      <c r="AP4" s="413" t="s">
        <v>1145</v>
      </c>
      <c r="AQ4" s="413" t="s">
        <v>1145</v>
      </c>
      <c r="AR4" s="413" t="s">
        <v>1145</v>
      </c>
      <c r="AS4" s="413" t="s">
        <v>1145</v>
      </c>
      <c r="AT4" s="413" t="s">
        <v>1145</v>
      </c>
      <c r="AU4" s="413" t="s">
        <v>1145</v>
      </c>
      <c r="AV4" s="413" t="s">
        <v>1145</v>
      </c>
      <c r="AW4" s="413" t="s">
        <v>1145</v>
      </c>
      <c r="AX4" s="413" t="s">
        <v>1145</v>
      </c>
    </row>
    <row r="5">
      <c r="A5" s="413">
        <v>0</v>
      </c>
      <c r="B5" s="290" cm="1">
        <f t="array" ref="B5">IF(Parameters!$C$55="No",IF($A5&lt;=Parameters!$D$23,Parameters!$C$23*$A5,IF($A5&lt;=Parameters!$D$24,Parameters!$C$23*Parameters!$D$23+Parameters!$C$24*($A5-Parameters!$D$23),IF($A5&lt;=Parameters!$D$25,Parameters!$C$23*Parameters!$D$23+Parameters!$C$24*(Parameters!$D$24-Parameters!$D$23)+Parameters!$C$25*($A5-Parameters!$D$24),Parameters!$C$23*Parameters!$D$23+Parameters!$C$24*(Parameters!$D$24-Parameters!$D$23)+Parameters!$C$25*(Parameters!$D$25-Parameters!$D$24)+Parameters!$C$26*($A5-Parameters!$D$25)))),_xlfn.IFS($A5&lt;=Parameters!$D$23,Parameters!$C$23*$A5,$A5&lt;=Parameters!$D$24,Parameters!$C$24*$A5,$A5&lt;=Parameters!$D$25,Parameters!$C$25*$A5,$A5&gt;Parameters!$D$25,Parameters!$C$26*$A5))</f>
        <v>0</v>
      </c>
      <c r="C5" s="290"/>
      <c r="D5" s="290" cm="1">
        <f t="array" ref="D5">IF(Parameters!$C$55="No",IF($A5&lt;=Parameters!$D$28,Parameters!$C$28*$A5,IF($A5&lt;=Parameters!$D$29,Parameters!$C$28*Parameters!$D$28+Parameters!$C$29*($A5-Parameters!$D$28),IF($A5&lt;=Parameters!$D$30,Parameters!$C$28*Parameters!$D$28+Parameters!$C$29*(Parameters!$D$29-Parameters!$D$28)+Parameters!$C$30*($A5-Parameters!$D$29),Parameters!$C$28*Parameters!$D$28+Parameters!$C$29*(Parameters!$D$29-Parameters!$D$28)+Parameters!$C$30*(Parameters!$D$30-Parameters!$D$29)+Parameters!$C$31*($A5-Parameters!$D$30)))),_xlfn.IFS($A5&lt;=Parameters!$D$28,Parameters!$C$28*$A5,$A5&lt;=Parameters!$D$29,Parameters!$C$29*$A5,$A5&lt;=Parameters!$D$30,Parameters!$C$30*$A5,$A5&gt;Parameters!$D$30,Parameters!$C$31*$A5))</f>
        <v>0</v>
      </c>
      <c r="E5" s="290"/>
      <c r="F5" s="290" cm="1">
        <f t="array" ref="F5">IF(Parameters!$C$55="No",IF($A5&lt;=Parameters!$D$34,Parameters!$C$34*$A5,IF($A5&lt;=Parameters!$D$35,Parameters!$C$34*Parameters!$D$34+Parameters!$C$35*($A5-Parameters!$D$34),IF($A5&lt;=Parameters!$D$36,Parameters!$C$34*Parameters!$D$34+Parameters!$C$35*(Parameters!$D$35-Parameters!$D$34)+Parameters!$C$36*($A5-Parameters!$D$35),Parameters!$C$34*Parameters!$D$34+Parameters!$C$35*(Parameters!$D$35-Parameters!$D$34)+Parameters!$C$36*(Parameters!$D$36-Parameters!$D$35)+Parameters!$C$37*($A5-Parameters!$D$36)))),_xlfn.IFS($A5&lt;=Parameters!$D$34,Parameters!$C$34*$A5,$A5&lt;=Parameters!$D$35,Parameters!$C$35*$A5,$A5&lt;=Parameters!$D$36,Parameters!$C$36*$A5,$A5&gt;Parameters!$D$36,Parameters!$C$37*$A5))</f>
        <v>0</v>
      </c>
      <c r="G5" s="290"/>
      <c r="H5" s="290" cm="1">
        <f t="array" ref="H5">IF(Parameters!$C$55="No",IF($A5&lt;=Parameters!$D$39,Parameters!$C$39*$A5,IF($A5&lt;=Parameters!$D$40,Parameters!$C$39*Parameters!$D$39+Parameters!$C$40*($A5-Parameters!$D$39),IF($A5&lt;=Parameters!$D$41,Parameters!$C$39*Parameters!$D$39+Parameters!$C$40*(Parameters!$D$40-Parameters!$D$39)+Parameters!$C$41*($A5-Parameters!$D$40),Parameters!$C$39*Parameters!$D$39+Parameters!$C$40*(Parameters!$D$40-Parameters!$D$39)+Parameters!$C$41*(Parameters!$D$41-Parameters!$D$40)+Parameters!$C$42*($A5-Parameters!$D$41)))),_xlfn.IFS($A5&lt;=Parameters!$D$39,Parameters!$C$39*$A5,$A5&lt;=Parameters!$D$40,Parameters!$C$40*$A5,$A5&lt;=Parameters!$D$41,Parameters!$C$41*$A5,$A5&gt;Parameters!$D$41,Parameters!$C$42*$A5))</f>
        <v>0</v>
      </c>
      <c r="I5" s="290"/>
      <c r="J5" s="290" cm="1">
        <f t="array" ref="J5">IF(Parameters!$D$55="No",IF($A5&lt;=Parameters!$F$23,Parameters!$E$23*$A5,IF($A5&lt;=Parameters!$F$24,Parameters!$E$23*Parameters!$F$23+Parameters!$E$24*($A5-Parameters!$F$23),IF($A5&lt;=Parameters!$F$25,Parameters!$E$23*Parameters!$F$23+Parameters!$E$24*(Parameters!$F$24-Parameters!$F$23)+Parameters!$E$25*($A5-Parameters!$F$24),Parameters!$E$23*Parameters!$F$23+Parameters!$E$24*(Parameters!$F$24-Parameters!$F$23)+Parameters!$E$25*(Parameters!$F$25-Parameters!$F$24)+Parameters!$E$26*($A5-Parameters!$F$25)))),_xlfn.IFS($A5&lt;=Parameters!$F$23,Parameters!$E$23*$A5,$A5&lt;=Parameters!$F$24,Parameters!$E$24*$A5,$A5&lt;=Parameters!$F$25,Parameters!$E$25*$A5,$A5&gt;Parameters!$F$25,Parameters!$E$26*$A5))</f>
        <v>0</v>
      </c>
      <c r="K5" s="290"/>
      <c r="L5" s="290" cm="1">
        <f t="array" ref="L5">IF(Parameters!$D$55="No",IF($A5&lt;=Parameters!$F$28,Parameters!$E$28*$A5,IF($A5&lt;=Parameters!$F$29,Parameters!$E$28*Parameters!$F$28+Parameters!$E$29*($A5-Parameters!$F$28),IF($A5&lt;=Parameters!$F$30,Parameters!$E$28*Parameters!$F$28+Parameters!$E$29*(Parameters!$F$29-Parameters!$F$28)+Parameters!$E$30*($A5-Parameters!$F$29),Parameters!$E$28*Parameters!$F$28+Parameters!$E$29*(Parameters!$F$29-Parameters!$F$28)+Parameters!$E$30*(Parameters!$F$30-Parameters!$F$29)+Parameters!$E$31*($A5-Parameters!$F$30)))),_xlfn.IFS($A5&lt;=Parameters!$F$28,Parameters!$E$28*$A5,$A5&lt;=Parameters!$F$29,Parameters!$E$29*$A5,$A5&lt;=Parameters!$F$30,Parameters!$E$30*$A5,$A5&gt;Parameters!$F$30,Parameters!$E$31*$A5))</f>
        <v>0</v>
      </c>
      <c r="M5" s="290"/>
      <c r="N5" s="290" cm="1">
        <f t="array" ref="N5">IF(Parameters!$D$55="No",IF($A5&lt;=Parameters!$F$34,Parameters!$E$34*$A5,IF($A5&lt;=Parameters!$F$35,Parameters!$E$34*Parameters!$F$34+Parameters!$E$35*($A5-Parameters!$F$34),IF($A5&lt;=Parameters!$F$36,Parameters!$E$34*Parameters!$F$34+Parameters!$E$35*(Parameters!$F$35-Parameters!$F$34)+Parameters!$E$36*($A5-Parameters!$F$35),Parameters!$E$34*Parameters!$F$34+Parameters!$E$35*(Parameters!$F$35-Parameters!$F$34)+Parameters!$E$36*(Parameters!$F$36-Parameters!$F$35)+Parameters!$E$37*($A5-Parameters!$F$36)))),_xlfn.IFS($A5&lt;=Parameters!$F$34,Parameters!$E$34*$A5,$A5&lt;=Parameters!$F$35,Parameters!$E$35*$A5,$A5&lt;=Parameters!$F$36,Parameters!$E$36*$A5,$A5&gt;Parameters!$F$36,Parameters!$E$37*$A5))</f>
        <v>0</v>
      </c>
      <c r="O5" s="290"/>
      <c r="P5" s="290" cm="1">
        <f t="array" ref="P5">IF(Parameters!$D$55="No",IF($A5&lt;=Parameters!$F$39,Parameters!$E$39*$A5,IF($A5&lt;=Parameters!$F$40,Parameters!$E$39*Parameters!$F$39+Parameters!$E$40*($A5-Parameters!$F$39),IF($A5&lt;=Parameters!$F$41,Parameters!$E$39*Parameters!$F$39+Parameters!$E$40*(Parameters!$F$40-Parameters!$F$39)+Parameters!$E$41*($A5-Parameters!$F$40),Parameters!$E$39*Parameters!$F$39+Parameters!$E$40*(Parameters!$F$40-Parameters!$F$39)+Parameters!$E$41*(Parameters!$F$41-Parameters!$F$40)+Parameters!$E$42*($A5-Parameters!$F$41)))),_xlfn.IFS($A5&lt;=Parameters!$F$39,Parameters!$E$39*$A5,$A5&lt;=Parameters!$F$40,Parameters!$E$40*$A5,$A5&lt;=Parameters!$F$41,Parameters!$E$41*$A5,$A5&gt;Parameters!$F$41,Parameters!$E$42*$A5))</f>
        <v>0</v>
      </c>
      <c r="Q5" s="290"/>
      <c r="R5" s="290" cm="1">
        <f t="array" ref="R5">IF(Parameters!$E$55="No",IF($A5&lt;=Parameters!$H$23,Parameters!$G$23*$A5,IF($A5&lt;=Parameters!$H$24,Parameters!$G$23*Parameters!$H$23+Parameters!$G$24*($A5-Parameters!$H$23),IF($A5&lt;=Parameters!$H$25,Parameters!$G$23*Parameters!$H$23+Parameters!$G$24*(Parameters!$H$24-Parameters!$H$23)+Parameters!$G$25*($A5-Parameters!$H$24),Parameters!$G$23*Parameters!$H$23+Parameters!$G$24*(Parameters!$H$24-Parameters!$H$23)+Parameters!$G$25*(Parameters!$H$25-Parameters!$H$24)+Parameters!$G$26*($A5-Parameters!$H$25)))),_xlfn.IFS($A5&lt;=Parameters!$H$23,Parameters!$G$23*$A5,$A5&lt;=Parameters!$H$24,Parameters!$G$24*$A5,$A5&lt;=Parameters!$H$25,Parameters!$G$25*$A5,$A5&gt;Parameters!$H$25,Parameters!$G$26*$A5))</f>
        <v>0</v>
      </c>
      <c r="S5" s="290"/>
      <c r="T5" s="290" cm="1">
        <f t="array" ref="T5">IF(Parameters!$E$55="No",IF($A5&lt;=Parameters!$H$28,Parameters!$G$28*$A5,IF($A5&lt;=Parameters!$H$29,Parameters!$G$28*Parameters!$H$28+Parameters!$G$29*($A5-Parameters!$H$28),IF($A5&lt;=Parameters!$H$30,Parameters!$G$28*Parameters!$H$28+Parameters!$G$29*(Parameters!$H$29-Parameters!$H$28)+Parameters!$G$30*($A5-Parameters!$H$29),Parameters!$G$28*Parameters!$H$28+Parameters!$G$29*(Parameters!$H$29-Parameters!$H$28)+Parameters!$G$30*(Parameters!$H$30-Parameters!$H$29)+Parameters!$G$31*($A5-Parameters!$H$30)))),_xlfn.IFS($A5&lt;=Parameters!$H$28,Parameters!$G$28*$A5,$A5&lt;=Parameters!$H$29,Parameters!$G$29*$A5,$A5&lt;=Parameters!$H$30,Parameters!$G$30*$A5,$A5&gt;Parameters!$H$30,Parameters!$G$31*$A5))</f>
        <v>0</v>
      </c>
      <c r="U5" s="290"/>
      <c r="V5" s="290" cm="1">
        <f t="array" ref="V5">IF(Parameters!$E$55="No",IF($A5&lt;=Parameters!$H$34,Parameters!$G$34*$A5,IF($A5&lt;=Parameters!$H$35,Parameters!$G$34*Parameters!$H$34+Parameters!$G$35*($A5-Parameters!$H$34),IF($A5&lt;=Parameters!$H$36,Parameters!$G$34*Parameters!$H$34+Parameters!$G$35*(Parameters!$H$35-Parameters!$H$34)+Parameters!$G$36*($A5-Parameters!$H$35),Parameters!$G$34*Parameters!$H$34+Parameters!$G$35*(Parameters!$H$35-Parameters!$H$34)+Parameters!$G$36*(Parameters!$H$36-Parameters!$H$35)+Parameters!$G$37*($A5-Parameters!$H$36)))),_xlfn.IFS($A5&lt;=Parameters!$H$34,Parameters!$G$34*$A5,$A5&lt;=Parameters!$H$35,Parameters!$G$35*$A5,$A5&lt;=Parameters!$H$36,Parameters!$G$36*$A5,$A5&gt;Parameters!$H$36,Parameters!$G$37*$A5))</f>
        <v>0</v>
      </c>
      <c r="W5" s="290"/>
      <c r="X5" s="290" cm="1">
        <f t="array" ref="X5">IF(Parameters!$E$55="No",IF($A5&lt;=Parameters!$H$39,Parameters!$G$39*$A5,IF($A5&lt;=Parameters!$H$40,Parameters!$G$39*Parameters!$H$39+Parameters!$G$40*($A5-Parameters!$H$39),IF($A5&lt;=Parameters!$H$41,Parameters!$G$39*Parameters!$H$39+Parameters!$G$40*(Parameters!$H$40-Parameters!$H$39)+Parameters!$G$41*($A5-Parameters!$H$40),Parameters!$G$39*Parameters!$H$39+Parameters!$G$40*(Parameters!$H$40-Parameters!$H$39)+Parameters!$G$41*(Parameters!$H$41-Parameters!$H$40)+Parameters!$G$42*($A5-Parameters!$H$41)))),_xlfn.IFS($A5&lt;=Parameters!$H$39,Parameters!$G$39*$A5,$A5&lt;=Parameters!$H$40,Parameters!$G$40*$A5,$A5&lt;=Parameters!$H$41,Parameters!$G$41*$A5,$A5&gt;Parameters!$H$41,Parameters!$G$42*$A5))</f>
        <v>0</v>
      </c>
      <c r="Y5" s="290"/>
      <c r="Z5" s="290" cm="1">
        <f t="array" ref="Z5">IF(Parameters!$F$55="No",IF($A5&lt;=Parameters!$J$23,Parameters!$I$23*$A5,IF($A5&lt;=Parameters!$J$24,Parameters!$I$23*Parameters!$J$23+Parameters!$I$24*($A5-Parameters!$J$23),IF($A5&lt;=Parameters!$J$25,Parameters!$I$23*Parameters!$J$23+Parameters!$I$24*(Parameters!$J$24-Parameters!$J$23)+Parameters!$I$25*($A5-Parameters!$J$24),Parameters!$I$23*Parameters!$J$23+Parameters!$I$24*(Parameters!$J$24-Parameters!$J$23)+Parameters!$I$25*(Parameters!$J$25-Parameters!$J$24)+Parameters!$I$26*($A5-Parameters!$J$25)))),_xlfn.IFS($A5&lt;=Parameters!$J$23,Parameters!$I$23*$A5,$A5&lt;=Parameters!$J$24,Parameters!$I$24*$A5,$A5&lt;=Parameters!$J$25,Parameters!$I$25*$A5,$A5&gt;Parameters!$J$25,Parameters!$I$26*$A5))</f>
        <v>0</v>
      </c>
      <c r="AA5" s="290"/>
      <c r="AB5" s="290" cm="1">
        <f t="array" ref="AB5">IF(Parameters!$F$55="No",IF($A5&lt;=Parameters!$J$28,Parameters!$I$28*$A5,IF($A5&lt;=Parameters!$J$29,Parameters!$I$28*Parameters!$J$28+Parameters!$I$29*($A5-Parameters!$J$28),IF($A5&lt;=Parameters!$J$30,Parameters!$I$28*Parameters!$J$28+Parameters!$I$29*(Parameters!$J$29-Parameters!$J$28)+Parameters!$I$30*($A5-Parameters!$J$29),Parameters!$I$28*Parameters!$J$28+Parameters!$I$29*(Parameters!$J$29-Parameters!$J$28)+Parameters!$I$30*(Parameters!$J$30-Parameters!$J$29)+Parameters!$I$31*($A5-Parameters!$J$30)))),_xlfn.IFS($A5&lt;=Parameters!$J$28,Parameters!$I$28*$A5,$A5&lt;=Parameters!$J$29,Parameters!$I$29*$A5,$A5&lt;=Parameters!$J$30,Parameters!$I$30*$A5,$A5&gt;Parameters!$J$30,Parameters!$I$31*$A5))</f>
        <v>0</v>
      </c>
      <c r="AC5" s="290"/>
      <c r="AD5" s="290" cm="1">
        <f t="array" ref="AD5">IF(Parameters!$F$55="No",IF($A5&lt;=Parameters!$J$34,Parameters!$I$34*$A5,IF($A5&lt;=Parameters!$J$35,Parameters!$I$34*Parameters!$J$34+Parameters!$I$35*($A5-Parameters!$J$34),IF($A5&lt;=Parameters!$J$36,Parameters!$I$34*Parameters!$J$34+Parameters!$I$35*(Parameters!$J$35-Parameters!$J$34)+Parameters!$I$36*($A5-Parameters!$J$35),Parameters!$I$34*Parameters!$J$34+Parameters!$I$35*(Parameters!$J$35-Parameters!$J$34)+Parameters!$I$36*(Parameters!$J$36-Parameters!$J$35)+Parameters!$I$37*($A5-Parameters!$J$36)))),_xlfn.IFS($A5&lt;=Parameters!$J$34,Parameters!$I$34*$A5,$A5&lt;=Parameters!$J$35,Parameters!$I$35*$A5,$A5&lt;=Parameters!$J$36,Parameters!$I$36*$A5,$A5&gt;Parameters!$J$36,Parameters!$I$37*$A5))</f>
        <v>0</v>
      </c>
      <c r="AE5" s="290"/>
      <c r="AF5" s="290" cm="1">
        <f t="array" ref="AF5">IF(Parameters!$F$55="No",IF($A5&lt;=Parameters!$J$39,Parameters!$I$39*$A5,IF($A5&lt;=Parameters!$J$40,Parameters!$I$39*Parameters!$J$39+Parameters!$I$40*($A5-Parameters!$J$39),IF($A5&lt;=Parameters!$J$41,Parameters!$I$39*Parameters!$J$39+Parameters!$I$40*(Parameters!$J$40-Parameters!$J$39)+Parameters!$I$41*($A5-Parameters!$J$40),Parameters!$I$39*Parameters!$J$39+Parameters!$I$40*(Parameters!$J$40-Parameters!$J$39)+Parameters!$I$41*(Parameters!$J$41-Parameters!$J$40)+Parameters!$I$42*($A5-Parameters!$J$41)))),_xlfn.IFS($A5&lt;=Parameters!$J$39,Parameters!$I$39*$A5,$A5&lt;=Parameters!$J$40,Parameters!$I$40*$A5,$A5&lt;=Parameters!$J$41,Parameters!$I$41*$A5,$A5&gt;Parameters!$J$41,Parameters!$I$42*$A5))</f>
        <v>0</v>
      </c>
      <c r="AG5" s="290"/>
    </row>
    <row r="6">
      <c r="A6" s="413">
        <v>1</v>
      </c>
      <c r="B6" s="290" cm="1">
        <f t="array" ref="B6">IF(Parameters!$C$55="No",IF($A6&lt;=Parameters!$D$23,Parameters!$C$23*$A6,IF($A6&lt;=Parameters!$D$24,Parameters!$C$23*Parameters!$D$23+Parameters!$C$24*($A6-Parameters!$D$23),IF($A6&lt;=Parameters!$D$25,Parameters!$C$23*Parameters!$D$23+Parameters!$C$24*(Parameters!$D$24-Parameters!$D$23)+Parameters!$C$25*($A6-Parameters!$D$24),Parameters!$C$23*Parameters!$D$23+Parameters!$C$24*(Parameters!$D$24-Parameters!$D$23)+Parameters!$C$25*(Parameters!$D$25-Parameters!$D$24)+Parameters!$C$26*($A6-Parameters!$D$25)))),_xlfn.IFS($A6&lt;=Parameters!$D$23,Parameters!$C$23*$A6,$A6&lt;=Parameters!$D$24,Parameters!$C$24*$A6,$A6&lt;=Parameters!$D$25,Parameters!$C$25*$A6,$A6&gt;Parameters!$D$25,Parameters!$C$26*$A6))</f>
        <v>91.17</v>
      </c>
      <c r="C6" s="290">
        <f>B6/$A6</f>
        <v>91.17</v>
      </c>
      <c r="D6" s="290" cm="1">
        <f t="array" ref="D6">IF(Parameters!$C$55="No",IF($A6&lt;=Parameters!$D$28,Parameters!$C$28*$A6,IF($A6&lt;=Parameters!$D$29,Parameters!$C$28*Parameters!$D$28+Parameters!$C$29*($A6-Parameters!$D$28),IF($A6&lt;=Parameters!$D$30,Parameters!$C$28*Parameters!$D$28+Parameters!$C$29*(Parameters!$D$29-Parameters!$D$28)+Parameters!$C$30*($A6-Parameters!$D$29),Parameters!$C$28*Parameters!$D$28+Parameters!$C$29*(Parameters!$D$29-Parameters!$D$28)+Parameters!$C$30*(Parameters!$D$30-Parameters!$D$29)+Parameters!$C$31*($A6-Parameters!$D$30)))),_xlfn.IFS($A6&lt;=Parameters!$D$28,Parameters!$C$28*$A6,$A6&lt;=Parameters!$D$29,Parameters!$C$29*$A6,$A6&lt;=Parameters!$D$30,Parameters!$C$30*$A6,$A6&gt;Parameters!$D$30,Parameters!$C$31*$A6))</f>
        <v>91.17</v>
      </c>
      <c r="E6" s="290">
        <f>D6/$A6</f>
        <v>91.17</v>
      </c>
      <c r="F6" s="290" cm="1">
        <f t="array" ref="F6">IF(Parameters!$C$55="No",IF($A6&lt;=Parameters!$D$34,Parameters!$C$34*$A6,IF($A6&lt;=Parameters!$D$35,Parameters!$C$34*Parameters!$D$34+Parameters!$C$35*($A6-Parameters!$D$34),IF($A6&lt;=Parameters!$D$36,Parameters!$C$34*Parameters!$D$34+Parameters!$C$35*(Parameters!$D$35-Parameters!$D$34)+Parameters!$C$36*($A6-Parameters!$D$35),Parameters!$C$34*Parameters!$D$34+Parameters!$C$35*(Parameters!$D$35-Parameters!$D$34)+Parameters!$C$36*(Parameters!$D$36-Parameters!$D$35)+Parameters!$C$37*($A6-Parameters!$D$36)))),_xlfn.IFS($A6&lt;=Parameters!$D$34,Parameters!$C$34*$A6,$A6&lt;=Parameters!$D$35,Parameters!$C$35*$A6,$A6&lt;=Parameters!$D$36,Parameters!$C$36*$A6,$A6&gt;Parameters!$D$36,Parameters!$C$37*$A6))</f>
        <v>111.23</v>
      </c>
      <c r="G6" s="290">
        <f>F6/$A6</f>
        <v>111.23</v>
      </c>
      <c r="H6" s="290" cm="1">
        <f t="array" ref="H6">IF(Parameters!$C$55="No",IF($A6&lt;=Parameters!$D$39,Parameters!$C$39*$A6,IF($A6&lt;=Parameters!$D$40,Parameters!$C$39*Parameters!$D$39+Parameters!$C$40*($A6-Parameters!$D$39),IF($A6&lt;=Parameters!$D$41,Parameters!$C$39*Parameters!$D$39+Parameters!$C$40*(Parameters!$D$40-Parameters!$D$39)+Parameters!$C$41*($A6-Parameters!$D$40),Parameters!$C$39*Parameters!$D$39+Parameters!$C$40*(Parameters!$D$40-Parameters!$D$39)+Parameters!$C$41*(Parameters!$D$41-Parameters!$D$40)+Parameters!$C$42*($A6-Parameters!$D$41)))),_xlfn.IFS($A6&lt;=Parameters!$D$39,Parameters!$C$39*$A6,$A6&lt;=Parameters!$D$40,Parameters!$C$40*$A6,$A6&lt;=Parameters!$D$41,Parameters!$C$41*$A6,$A6&gt;Parameters!$D$41,Parameters!$C$42*$A6))</f>
        <v>111.23</v>
      </c>
      <c r="I6" s="290">
        <f>H6/$A6</f>
        <v>111.23</v>
      </c>
      <c r="J6" s="290" cm="1">
        <f t="array" ref="J6">IF(Parameters!$D$55="No",IF($A6&lt;=Parameters!$F$23,Parameters!$E$23*$A6,IF($A6&lt;=Parameters!$F$24,Parameters!$E$23*Parameters!$F$23+Parameters!$E$24*($A6-Parameters!$F$23),IF($A6&lt;=Parameters!$F$25,Parameters!$E$23*Parameters!$F$23+Parameters!$E$24*(Parameters!$F$24-Parameters!$F$23)+Parameters!$E$25*($A6-Parameters!$F$24),Parameters!$E$23*Parameters!$F$23+Parameters!$E$24*(Parameters!$F$24-Parameters!$F$23)+Parameters!$E$25*(Parameters!$F$25-Parameters!$F$24)+Parameters!$E$26*($A6-Parameters!$F$25)))),_xlfn.IFS($A6&lt;=Parameters!$F$23,Parameters!$E$23*$A6,$A6&lt;=Parameters!$F$24,Parameters!$E$24*$A6,$A6&lt;=Parameters!$F$25,Parameters!$E$25*$A6,$A6&gt;Parameters!$F$25,Parameters!$E$26*$A6))</f>
        <v>91.17</v>
      </c>
      <c r="K6" s="290">
        <f t="shared" ref="K6:K69" si="0">J6/$A6</f>
        <v>91.17</v>
      </c>
      <c r="L6" s="290" cm="1">
        <f t="array" ref="L6">IF(Parameters!$D$55="No",IF($A6&lt;=Parameters!$F$28,Parameters!$E$28*$A6,IF($A6&lt;=Parameters!$F$29,Parameters!$E$28*Parameters!$F$28+Parameters!$E$29*($A6-Parameters!$F$28),IF($A6&lt;=Parameters!$F$30,Parameters!$E$28*Parameters!$F$28+Parameters!$E$29*(Parameters!$F$29-Parameters!$F$28)+Parameters!$E$30*($A6-Parameters!$F$29),Parameters!$E$28*Parameters!$F$28+Parameters!$E$29*(Parameters!$F$29-Parameters!$F$28)+Parameters!$E$30*(Parameters!$F$30-Parameters!$F$29)+Parameters!$E$31*($A6-Parameters!$F$30)))),_xlfn.IFS($A6&lt;=Parameters!$F$28,Parameters!$E$28*$A6,$A6&lt;=Parameters!$F$29,Parameters!$E$29*$A6,$A6&lt;=Parameters!$F$30,Parameters!$E$30*$A6,$A6&gt;Parameters!$F$30,Parameters!$E$31*$A6))</f>
        <v>91.17</v>
      </c>
      <c r="M6" s="290">
        <f t="shared" ref="M6:M69" si="1">L6/$A6</f>
        <v>91.17</v>
      </c>
      <c r="N6" s="290" cm="1">
        <f t="array" ref="N6">IF(Parameters!$D$55="No",IF($A6&lt;=Parameters!$F$34,Parameters!$E$34*$A6,IF($A6&lt;=Parameters!$F$35,Parameters!$E$34*Parameters!$F$34+Parameters!$E$35*($A6-Parameters!$F$34),IF($A6&lt;=Parameters!$F$36,Parameters!$E$34*Parameters!$F$34+Parameters!$E$35*(Parameters!$F$35-Parameters!$F$34)+Parameters!$E$36*($A6-Parameters!$F$35),Parameters!$E$34*Parameters!$F$34+Parameters!$E$35*(Parameters!$F$35-Parameters!$F$34)+Parameters!$E$36*(Parameters!$F$36-Parameters!$F$35)+Parameters!$E$37*($A6-Parameters!$F$36)))),_xlfn.IFS($A6&lt;=Parameters!$F$34,Parameters!$E$34*$A6,$A6&lt;=Parameters!$F$35,Parameters!$E$35*$A6,$A6&lt;=Parameters!$F$36,Parameters!$E$36*$A6,$A6&gt;Parameters!$F$36,Parameters!$E$37*$A6))</f>
        <v>111.23</v>
      </c>
      <c r="O6" s="290">
        <f>N6/$A6</f>
        <v>111.23</v>
      </c>
      <c r="P6" s="290" cm="1">
        <f t="array" ref="P6">IF(Parameters!$D$55="No",IF($A6&lt;=Parameters!$F$39,Parameters!$E$39*$A6,IF($A6&lt;=Parameters!$F$40,Parameters!$E$39*Parameters!$F$39+Parameters!$E$40*($A6-Parameters!$F$39),IF($A6&lt;=Parameters!$F$41,Parameters!$E$39*Parameters!$F$39+Parameters!$E$40*(Parameters!$F$40-Parameters!$F$39)+Parameters!$E$41*($A6-Parameters!$F$40),Parameters!$E$39*Parameters!$F$39+Parameters!$E$40*(Parameters!$F$40-Parameters!$F$39)+Parameters!$E$41*(Parameters!$F$41-Parameters!$F$40)+Parameters!$E$42*($A6-Parameters!$F$41)))),_xlfn.IFS($A6&lt;=Parameters!$F$39,Parameters!$E$39*$A6,$A6&lt;=Parameters!$F$40,Parameters!$E$40*$A6,$A6&lt;=Parameters!$F$41,Parameters!$E$41*$A6,$A6&gt;Parameters!$F$41,Parameters!$E$42*$A6))</f>
        <v>111.23</v>
      </c>
      <c r="Q6" s="290">
        <f>P6/$A6</f>
        <v>111.23</v>
      </c>
      <c r="R6" s="290" cm="1">
        <f t="array" ref="R6">IF(Parameters!$E$55="No",IF($A6&lt;=Parameters!$H$23,Parameters!$G$23*$A6,IF($A6&lt;=Parameters!$H$24,Parameters!$G$23*Parameters!$H$23+Parameters!$G$24*($A6-Parameters!$H$23),IF($A6&lt;=Parameters!$H$25,Parameters!$G$23*Parameters!$H$23+Parameters!$G$24*(Parameters!$H$24-Parameters!$H$23)+Parameters!$G$25*($A6-Parameters!$H$24),Parameters!$G$23*Parameters!$H$23+Parameters!$G$24*(Parameters!$H$24-Parameters!$H$23)+Parameters!$G$25*(Parameters!$H$25-Parameters!$H$24)+Parameters!$G$26*($A6-Parameters!$H$25)))),_xlfn.IFS($A6&lt;=Parameters!$H$23,Parameters!$G$23*$A6,$A6&lt;=Parameters!$H$24,Parameters!$G$24*$A6,$A6&lt;=Parameters!$H$25,Parameters!$G$25*$A6,$A6&gt;Parameters!$H$25,Parameters!$G$26*$A6))</f>
        <v>91.17</v>
      </c>
      <c r="S6" s="290">
        <f t="shared" ref="S6:S69" si="2">R6/$A6</f>
        <v>91.17</v>
      </c>
      <c r="T6" s="290" cm="1">
        <f t="array" ref="T6">IF(Parameters!$E$55="No",IF($A6&lt;=Parameters!$H$28,Parameters!$G$28*$A6,IF($A6&lt;=Parameters!$H$29,Parameters!$G$28*Parameters!$H$28+Parameters!$G$29*($A6-Parameters!$H$28),IF($A6&lt;=Parameters!$H$30,Parameters!$G$28*Parameters!$H$28+Parameters!$G$29*(Parameters!$H$29-Parameters!$H$28)+Parameters!$G$30*($A6-Parameters!$H$29),Parameters!$G$28*Parameters!$H$28+Parameters!$G$29*(Parameters!$H$29-Parameters!$H$28)+Parameters!$G$30*(Parameters!$H$30-Parameters!$H$29)+Parameters!$G$31*($A6-Parameters!$H$30)))),_xlfn.IFS($A6&lt;=Parameters!$H$28,Parameters!$G$28*$A6,$A6&lt;=Parameters!$H$29,Parameters!$G$29*$A6,$A6&lt;=Parameters!$H$30,Parameters!$G$30*$A6,$A6&gt;Parameters!$H$30,Parameters!$G$31*$A6))</f>
        <v>91.17</v>
      </c>
      <c r="U6" s="290">
        <f t="shared" ref="U6:U69" si="3">T6/$A6</f>
        <v>91.17</v>
      </c>
      <c r="V6" s="290" cm="1">
        <f t="array" ref="V6">IF(Parameters!$E$55="No",IF($A6&lt;=Parameters!$H$34,Parameters!$G$34*$A6,IF($A6&lt;=Parameters!$H$35,Parameters!$G$34*Parameters!$H$34+Parameters!$G$35*($A6-Parameters!$H$34),IF($A6&lt;=Parameters!$H$36,Parameters!$G$34*Parameters!$H$34+Parameters!$G$35*(Parameters!$H$35-Parameters!$H$34)+Parameters!$G$36*($A6-Parameters!$H$35),Parameters!$G$34*Parameters!$H$34+Parameters!$G$35*(Parameters!$H$35-Parameters!$H$34)+Parameters!$G$36*(Parameters!$H$36-Parameters!$H$35)+Parameters!$G$37*($A6-Parameters!$H$36)))),_xlfn.IFS($A6&lt;=Parameters!$H$34,Parameters!$G$34*$A6,$A6&lt;=Parameters!$H$35,Parameters!$G$35*$A6,$A6&lt;=Parameters!$H$36,Parameters!$G$36*$A6,$A6&gt;Parameters!$H$36,Parameters!$G$37*$A6))</f>
        <v>111.23</v>
      </c>
      <c r="W6" s="290">
        <f>V6/$A6</f>
        <v>111.23</v>
      </c>
      <c r="X6" s="290" cm="1">
        <f t="array" ref="X6">IF(Parameters!$E$55="No",IF($A6&lt;=Parameters!$H$39,Parameters!$G$39*$A6,IF($A6&lt;=Parameters!$H$40,Parameters!$G$39*Parameters!$H$39+Parameters!$G$40*($A6-Parameters!$H$39),IF($A6&lt;=Parameters!$H$41,Parameters!$G$39*Parameters!$H$39+Parameters!$G$40*(Parameters!$H$40-Parameters!$H$39)+Parameters!$G$41*($A6-Parameters!$H$40),Parameters!$G$39*Parameters!$H$39+Parameters!$G$40*(Parameters!$H$40-Parameters!$H$39)+Parameters!$G$41*(Parameters!$H$41-Parameters!$H$40)+Parameters!$G$42*($A6-Parameters!$H$41)))),_xlfn.IFS($A6&lt;=Parameters!$H$39,Parameters!$G$39*$A6,$A6&lt;=Parameters!$H$40,Parameters!$G$40*$A6,$A6&lt;=Parameters!$H$41,Parameters!$G$41*$A6,$A6&gt;Parameters!$H$41,Parameters!$G$42*$A6))</f>
        <v>111.23</v>
      </c>
      <c r="Y6" s="290">
        <f>X6/$A6</f>
        <v>111.23</v>
      </c>
      <c r="Z6" s="290" cm="1">
        <f t="array" ref="Z6">IF(Parameters!$F$55="No",IF($A6&lt;=Parameters!$J$23,Parameters!$I$23*$A6,IF($A6&lt;=Parameters!$J$24,Parameters!$I$23*Parameters!$J$23+Parameters!$I$24*($A6-Parameters!$J$23),IF($A6&lt;=Parameters!$J$25,Parameters!$I$23*Parameters!$J$23+Parameters!$I$24*(Parameters!$J$24-Parameters!$J$23)+Parameters!$I$25*($A6-Parameters!$J$24),Parameters!$I$23*Parameters!$J$23+Parameters!$I$24*(Parameters!$J$24-Parameters!$J$23)+Parameters!$I$25*(Parameters!$J$25-Parameters!$J$24)+Parameters!$I$26*($A6-Parameters!$J$25)))),_xlfn.IFS($A6&lt;=Parameters!$J$23,Parameters!$I$23*$A6,$A6&lt;=Parameters!$J$24,Parameters!$I$24*$A6,$A6&lt;=Parameters!$J$25,Parameters!$I$25*$A6,$A6&gt;Parameters!$J$25,Parameters!$I$26*$A6))</f>
        <v>91.17</v>
      </c>
      <c r="AA6" s="290">
        <f t="shared" ref="AA6:AA69" si="4">Z6/$A6</f>
        <v>91.17</v>
      </c>
      <c r="AB6" s="290" cm="1">
        <f t="array" ref="AB6">IF(Parameters!$F$55="No",IF($A6&lt;=Parameters!$J$28,Parameters!$I$28*$A6,IF($A6&lt;=Parameters!$J$29,Parameters!$I$28*Parameters!$J$28+Parameters!$I$29*($A6-Parameters!$J$28),IF($A6&lt;=Parameters!$J$30,Parameters!$I$28*Parameters!$J$28+Parameters!$I$29*(Parameters!$J$29-Parameters!$J$28)+Parameters!$I$30*($A6-Parameters!$J$29),Parameters!$I$28*Parameters!$J$28+Parameters!$I$29*(Parameters!$J$29-Parameters!$J$28)+Parameters!$I$30*(Parameters!$J$30-Parameters!$J$29)+Parameters!$I$31*($A6-Parameters!$J$30)))),_xlfn.IFS($A6&lt;=Parameters!$J$28,Parameters!$I$28*$A6,$A6&lt;=Parameters!$J$29,Parameters!$I$29*$A6,$A6&lt;=Parameters!$J$30,Parameters!$I$30*$A6,$A6&gt;Parameters!$J$30,Parameters!$I$31*$A6))</f>
        <v>91.17</v>
      </c>
      <c r="AC6" s="290">
        <f t="shared" ref="AC6:AC69" si="5">AB6/$A6</f>
        <v>91.17</v>
      </c>
      <c r="AD6" s="290" cm="1">
        <f t="array" ref="AD6">IF(Parameters!$F$55="No",IF($A6&lt;=Parameters!$J$34,Parameters!$I$34*$A6,IF($A6&lt;=Parameters!$J$35,Parameters!$I$34*Parameters!$J$34+Parameters!$I$35*($A6-Parameters!$J$34),IF($A6&lt;=Parameters!$J$36,Parameters!$I$34*Parameters!$J$34+Parameters!$I$35*(Parameters!$J$35-Parameters!$J$34)+Parameters!$I$36*($A6-Parameters!$J$35),Parameters!$I$34*Parameters!$J$34+Parameters!$I$35*(Parameters!$J$35-Parameters!$J$34)+Parameters!$I$36*(Parameters!$J$36-Parameters!$J$35)+Parameters!$I$37*($A6-Parameters!$J$36)))),_xlfn.IFS($A6&lt;=Parameters!$J$34,Parameters!$I$34*$A6,$A6&lt;=Parameters!$J$35,Parameters!$I$35*$A6,$A6&lt;=Parameters!$J$36,Parameters!$I$36*$A6,$A6&gt;Parameters!$J$36,Parameters!$I$37*$A6))</f>
        <v>111.23</v>
      </c>
      <c r="AE6" s="290">
        <f>AD6/$A6</f>
        <v>111.23</v>
      </c>
      <c r="AF6" s="290" cm="1">
        <f t="array" ref="AF6">IF(Parameters!$F$55="No",IF($A6&lt;=Parameters!$J$39,Parameters!$I$39*$A6,IF($A6&lt;=Parameters!$J$40,Parameters!$I$39*Parameters!$J$39+Parameters!$I$40*($A6-Parameters!$J$39),IF($A6&lt;=Parameters!$J$41,Parameters!$I$39*Parameters!$J$39+Parameters!$I$40*(Parameters!$J$40-Parameters!$J$39)+Parameters!$I$41*($A6-Parameters!$J$40),Parameters!$I$39*Parameters!$J$39+Parameters!$I$40*(Parameters!$J$40-Parameters!$J$39)+Parameters!$I$41*(Parameters!$J$41-Parameters!$J$40)+Parameters!$I$42*($A6-Parameters!$J$41)))),_xlfn.IFS($A6&lt;=Parameters!$J$39,Parameters!$I$39*$A6,$A6&lt;=Parameters!$J$40,Parameters!$I$40*$A6,$A6&lt;=Parameters!$J$41,Parameters!$I$41*$A6,$A6&gt;Parameters!$J$41,Parameters!$I$42*$A6))</f>
        <v>111.23</v>
      </c>
      <c r="AG6" s="290">
        <f>AF6/$A6</f>
        <v>111.23</v>
      </c>
      <c r="AI6" s="428">
        <f>B6-B5</f>
        <v>91.17</v>
      </c>
      <c r="AJ6" s="428">
        <f>D6-D5</f>
        <v>91.17</v>
      </c>
      <c r="AK6" s="428">
        <f>F6-F5</f>
        <v>111.23</v>
      </c>
      <c r="AL6" s="428">
        <f>H6-H5</f>
        <v>111.23</v>
      </c>
      <c r="AM6" s="428">
        <f>J6-J5</f>
        <v>91.17</v>
      </c>
      <c r="AN6" s="428">
        <f>L6-L5</f>
        <v>91.17</v>
      </c>
      <c r="AO6" s="428">
        <f>N6-N5</f>
        <v>111.23</v>
      </c>
      <c r="AP6" s="428">
        <f>P6-P5</f>
        <v>111.23</v>
      </c>
      <c r="AQ6" s="428">
        <f>R6-R5</f>
        <v>91.17</v>
      </c>
      <c r="AR6" s="428">
        <f>T6-T5</f>
        <v>91.17</v>
      </c>
      <c r="AS6" s="428">
        <f>V6-V5</f>
        <v>111.23</v>
      </c>
      <c r="AT6" s="428">
        <f>X6-X5</f>
        <v>111.23</v>
      </c>
      <c r="AU6" s="428">
        <f>Z6-Z5</f>
        <v>91.17</v>
      </c>
      <c r="AV6" s="428">
        <f>AB6-AB5</f>
        <v>91.17</v>
      </c>
      <c r="AW6" s="428">
        <f>AD6-AD5</f>
        <v>111.23</v>
      </c>
      <c r="AX6" s="428">
        <f>AF6-AF5</f>
        <v>111.23</v>
      </c>
      <c r="AZ6" s="428"/>
      <c r="BB6" s="428"/>
      <c r="BD6" s="428"/>
    </row>
    <row r="7">
      <c r="A7" s="413">
        <v>2</v>
      </c>
      <c r="B7" s="290" cm="1">
        <f t="array" ref="B7">IF(Parameters!$C$55="No",IF($A7&lt;=Parameters!$D$23,Parameters!$C$23*$A7,IF($A7&lt;=Parameters!$D$24,Parameters!$C$23*Parameters!$D$23+Parameters!$C$24*($A7-Parameters!$D$23),IF($A7&lt;=Parameters!$D$25,Parameters!$C$23*Parameters!$D$23+Parameters!$C$24*(Parameters!$D$24-Parameters!$D$23)+Parameters!$C$25*($A7-Parameters!$D$24),Parameters!$C$23*Parameters!$D$23+Parameters!$C$24*(Parameters!$D$24-Parameters!$D$23)+Parameters!$C$25*(Parameters!$D$25-Parameters!$D$24)+Parameters!$C$26*($A7-Parameters!$D$25)))),_xlfn.IFS($A7&lt;=Parameters!$D$23,Parameters!$C$23*$A7,$A7&lt;=Parameters!$D$24,Parameters!$C$24*$A7,$A7&lt;=Parameters!$D$25,Parameters!$C$25*$A7,$A7&gt;Parameters!$D$25,Parameters!$C$26*$A7))</f>
        <v>182.34</v>
      </c>
      <c r="C7" s="290">
        <f t="shared" ref="C7:E70" si="6">B7/$A7</f>
        <v>91.17</v>
      </c>
      <c r="D7" s="290" cm="1">
        <f t="array" ref="D7">IF(Parameters!$C$55="No",IF($A7&lt;=Parameters!$D$28,Parameters!$C$28*$A7,IF($A7&lt;=Parameters!$D$29,Parameters!$C$28*Parameters!$D$28+Parameters!$C$29*($A7-Parameters!$D$28),IF($A7&lt;=Parameters!$D$30,Parameters!$C$28*Parameters!$D$28+Parameters!$C$29*(Parameters!$D$29-Parameters!$D$28)+Parameters!$C$30*($A7-Parameters!$D$29),Parameters!$C$28*Parameters!$D$28+Parameters!$C$29*(Parameters!$D$29-Parameters!$D$28)+Parameters!$C$30*(Parameters!$D$30-Parameters!$D$29)+Parameters!$C$31*($A7-Parameters!$D$30)))),_xlfn.IFS($A7&lt;=Parameters!$D$28,Parameters!$C$28*$A7,$A7&lt;=Parameters!$D$29,Parameters!$C$29*$A7,$A7&lt;=Parameters!$D$30,Parameters!$C$30*$A7,$A7&gt;Parameters!$D$30,Parameters!$C$31*$A7))</f>
        <v>182.34</v>
      </c>
      <c r="E7" s="290">
        <f t="shared" si="6"/>
        <v>91.17</v>
      </c>
      <c r="F7" s="290" cm="1">
        <f t="array" ref="F7">IF(Parameters!$C$55="No",IF($A7&lt;=Parameters!$D$34,Parameters!$C$34*$A7,IF($A7&lt;=Parameters!$D$35,Parameters!$C$34*Parameters!$D$34+Parameters!$C$35*($A7-Parameters!$D$34),IF($A7&lt;=Parameters!$D$36,Parameters!$C$34*Parameters!$D$34+Parameters!$C$35*(Parameters!$D$35-Parameters!$D$34)+Parameters!$C$36*($A7-Parameters!$D$35),Parameters!$C$34*Parameters!$D$34+Parameters!$C$35*(Parameters!$D$35-Parameters!$D$34)+Parameters!$C$36*(Parameters!$D$36-Parameters!$D$35)+Parameters!$C$37*($A7-Parameters!$D$36)))),_xlfn.IFS($A7&lt;=Parameters!$D$34,Parameters!$C$34*$A7,$A7&lt;=Parameters!$D$35,Parameters!$C$35*$A7,$A7&lt;=Parameters!$D$36,Parameters!$C$36*$A7,$A7&gt;Parameters!$D$36,Parameters!$C$37*$A7))</f>
        <v>222.46</v>
      </c>
      <c r="G7" s="290">
        <f t="shared" ref="G7:G70" si="7">F7/$A7</f>
        <v>111.23</v>
      </c>
      <c r="H7" s="290" cm="1">
        <f t="array" ref="H7">IF(Parameters!$C$55="No",IF($A7&lt;=Parameters!$D$39,Parameters!$C$39*$A7,IF($A7&lt;=Parameters!$D$40,Parameters!$C$39*Parameters!$D$39+Parameters!$C$40*($A7-Parameters!$D$39),IF($A7&lt;=Parameters!$D$41,Parameters!$C$39*Parameters!$D$39+Parameters!$C$40*(Parameters!$D$40-Parameters!$D$39)+Parameters!$C$41*($A7-Parameters!$D$40),Parameters!$C$39*Parameters!$D$39+Parameters!$C$40*(Parameters!$D$40-Parameters!$D$39)+Parameters!$C$41*(Parameters!$D$41-Parameters!$D$40)+Parameters!$C$42*($A7-Parameters!$D$41)))),_xlfn.IFS($A7&lt;=Parameters!$D$39,Parameters!$C$39*$A7,$A7&lt;=Parameters!$D$40,Parameters!$C$40*$A7,$A7&lt;=Parameters!$D$41,Parameters!$C$41*$A7,$A7&gt;Parameters!$D$41,Parameters!$C$42*$A7))</f>
        <v>222.46</v>
      </c>
      <c r="I7" s="290">
        <f t="shared" ref="I7:I70" si="8">H7/$A7</f>
        <v>111.23</v>
      </c>
      <c r="J7" s="290" cm="1">
        <f t="array" ref="J7">IF(Parameters!$D$55="No",IF($A7&lt;=Parameters!$F$23,Parameters!$E$23*$A7,IF($A7&lt;=Parameters!$F$24,Parameters!$E$23*Parameters!$F$23+Parameters!$E$24*($A7-Parameters!$F$23),IF($A7&lt;=Parameters!$F$25,Parameters!$E$23*Parameters!$F$23+Parameters!$E$24*(Parameters!$F$24-Parameters!$F$23)+Parameters!$E$25*($A7-Parameters!$F$24),Parameters!$E$23*Parameters!$F$23+Parameters!$E$24*(Parameters!$F$24-Parameters!$F$23)+Parameters!$E$25*(Parameters!$F$25-Parameters!$F$24)+Parameters!$E$26*($A7-Parameters!$F$25)))),_xlfn.IFS($A7&lt;=Parameters!$F$23,Parameters!$E$23*$A7,$A7&lt;=Parameters!$F$24,Parameters!$E$24*$A7,$A7&lt;=Parameters!$F$25,Parameters!$E$25*$A7,$A7&gt;Parameters!$F$25,Parameters!$E$26*$A7))</f>
        <v>182.34</v>
      </c>
      <c r="K7" s="290">
        <f t="shared" si="0"/>
        <v>91.17</v>
      </c>
      <c r="L7" s="290" cm="1">
        <f t="array" ref="L7">IF(Parameters!$D$55="No",IF($A7&lt;=Parameters!$F$28,Parameters!$E$28*$A7,IF($A7&lt;=Parameters!$F$29,Parameters!$E$28*Parameters!$F$28+Parameters!$E$29*($A7-Parameters!$F$28),IF($A7&lt;=Parameters!$F$30,Parameters!$E$28*Parameters!$F$28+Parameters!$E$29*(Parameters!$F$29-Parameters!$F$28)+Parameters!$E$30*($A7-Parameters!$F$29),Parameters!$E$28*Parameters!$F$28+Parameters!$E$29*(Parameters!$F$29-Parameters!$F$28)+Parameters!$E$30*(Parameters!$F$30-Parameters!$F$29)+Parameters!$E$31*($A7-Parameters!$F$30)))),_xlfn.IFS($A7&lt;=Parameters!$F$28,Parameters!$E$28*$A7,$A7&lt;=Parameters!$F$29,Parameters!$E$29*$A7,$A7&lt;=Parameters!$F$30,Parameters!$E$30*$A7,$A7&gt;Parameters!$F$30,Parameters!$E$31*$A7))</f>
        <v>182.34</v>
      </c>
      <c r="M7" s="290">
        <f t="shared" si="1"/>
        <v>91.17</v>
      </c>
      <c r="N7" s="290" cm="1">
        <f t="array" ref="N7">IF(Parameters!$D$55="No",IF($A7&lt;=Parameters!$F$34,Parameters!$E$34*$A7,IF($A7&lt;=Parameters!$F$35,Parameters!$E$34*Parameters!$F$34+Parameters!$E$35*($A7-Parameters!$F$34),IF($A7&lt;=Parameters!$F$36,Parameters!$E$34*Parameters!$F$34+Parameters!$E$35*(Parameters!$F$35-Parameters!$F$34)+Parameters!$E$36*($A7-Parameters!$F$35),Parameters!$E$34*Parameters!$F$34+Parameters!$E$35*(Parameters!$F$35-Parameters!$F$34)+Parameters!$E$36*(Parameters!$F$36-Parameters!$F$35)+Parameters!$E$37*($A7-Parameters!$F$36)))),_xlfn.IFS($A7&lt;=Parameters!$F$34,Parameters!$E$34*$A7,$A7&lt;=Parameters!$F$35,Parameters!$E$35*$A7,$A7&lt;=Parameters!$F$36,Parameters!$E$36*$A7,$A7&gt;Parameters!$F$36,Parameters!$E$37*$A7))</f>
        <v>222.46</v>
      </c>
      <c r="O7" s="290">
        <f t="shared" ref="O7:O70" si="9">N7/$A7</f>
        <v>111.23</v>
      </c>
      <c r="P7" s="290" cm="1">
        <f t="array" ref="P7">IF(Parameters!$D$55="No",IF($A7&lt;=Parameters!$F$39,Parameters!$E$39*$A7,IF($A7&lt;=Parameters!$F$40,Parameters!$E$39*Parameters!$F$39+Parameters!$E$40*($A7-Parameters!$F$39),IF($A7&lt;=Parameters!$F$41,Parameters!$E$39*Parameters!$F$39+Parameters!$E$40*(Parameters!$F$40-Parameters!$F$39)+Parameters!$E$41*($A7-Parameters!$F$40),Parameters!$E$39*Parameters!$F$39+Parameters!$E$40*(Parameters!$F$40-Parameters!$F$39)+Parameters!$E$41*(Parameters!$F$41-Parameters!$F$40)+Parameters!$E$42*($A7-Parameters!$F$41)))),_xlfn.IFS($A7&lt;=Parameters!$F$39,Parameters!$E$39*$A7,$A7&lt;=Parameters!$F$40,Parameters!$E$40*$A7,$A7&lt;=Parameters!$F$41,Parameters!$E$41*$A7,$A7&gt;Parameters!$F$41,Parameters!$E$42*$A7))</f>
        <v>222.46</v>
      </c>
      <c r="Q7" s="290">
        <f t="shared" ref="Q7:Q70" si="10">P7/$A7</f>
        <v>111.23</v>
      </c>
      <c r="R7" s="290" cm="1">
        <f t="array" ref="R7">IF(Parameters!$E$55="No",IF($A7&lt;=Parameters!$H$23,Parameters!$G$23*$A7,IF($A7&lt;=Parameters!$H$24,Parameters!$G$23*Parameters!$H$23+Parameters!$G$24*($A7-Parameters!$H$23),IF($A7&lt;=Parameters!$H$25,Parameters!$G$23*Parameters!$H$23+Parameters!$G$24*(Parameters!$H$24-Parameters!$H$23)+Parameters!$G$25*($A7-Parameters!$H$24),Parameters!$G$23*Parameters!$H$23+Parameters!$G$24*(Parameters!$H$24-Parameters!$H$23)+Parameters!$G$25*(Parameters!$H$25-Parameters!$H$24)+Parameters!$G$26*($A7-Parameters!$H$25)))),_xlfn.IFS($A7&lt;=Parameters!$H$23,Parameters!$G$23*$A7,$A7&lt;=Parameters!$H$24,Parameters!$G$24*$A7,$A7&lt;=Parameters!$H$25,Parameters!$G$25*$A7,$A7&gt;Parameters!$H$25,Parameters!$G$26*$A7))</f>
        <v>182.34</v>
      </c>
      <c r="S7" s="290">
        <f t="shared" si="2"/>
        <v>91.17</v>
      </c>
      <c r="T7" s="290" cm="1">
        <f t="array" ref="T7">IF(Parameters!$E$55="No",IF($A7&lt;=Parameters!$H$28,Parameters!$G$28*$A7,IF($A7&lt;=Parameters!$H$29,Parameters!$G$28*Parameters!$H$28+Parameters!$G$29*($A7-Parameters!$H$28),IF($A7&lt;=Parameters!$H$30,Parameters!$G$28*Parameters!$H$28+Parameters!$G$29*(Parameters!$H$29-Parameters!$H$28)+Parameters!$G$30*($A7-Parameters!$H$29),Parameters!$G$28*Parameters!$H$28+Parameters!$G$29*(Parameters!$H$29-Parameters!$H$28)+Parameters!$G$30*(Parameters!$H$30-Parameters!$H$29)+Parameters!$G$31*($A7-Parameters!$H$30)))),_xlfn.IFS($A7&lt;=Parameters!$H$28,Parameters!$G$28*$A7,$A7&lt;=Parameters!$H$29,Parameters!$G$29*$A7,$A7&lt;=Parameters!$H$30,Parameters!$G$30*$A7,$A7&gt;Parameters!$H$30,Parameters!$G$31*$A7))</f>
        <v>182.34</v>
      </c>
      <c r="U7" s="290">
        <f t="shared" si="3"/>
        <v>91.17</v>
      </c>
      <c r="V7" s="290" cm="1">
        <f t="array" ref="V7">IF(Parameters!$E$55="No",IF($A7&lt;=Parameters!$H$34,Parameters!$G$34*$A7,IF($A7&lt;=Parameters!$H$35,Parameters!$G$34*Parameters!$H$34+Parameters!$G$35*($A7-Parameters!$H$34),IF($A7&lt;=Parameters!$H$36,Parameters!$G$34*Parameters!$H$34+Parameters!$G$35*(Parameters!$H$35-Parameters!$H$34)+Parameters!$G$36*($A7-Parameters!$H$35),Parameters!$G$34*Parameters!$H$34+Parameters!$G$35*(Parameters!$H$35-Parameters!$H$34)+Parameters!$G$36*(Parameters!$H$36-Parameters!$H$35)+Parameters!$G$37*($A7-Parameters!$H$36)))),_xlfn.IFS($A7&lt;=Parameters!$H$34,Parameters!$G$34*$A7,$A7&lt;=Parameters!$H$35,Parameters!$G$35*$A7,$A7&lt;=Parameters!$H$36,Parameters!$G$36*$A7,$A7&gt;Parameters!$H$36,Parameters!$G$37*$A7))</f>
        <v>222.46</v>
      </c>
      <c r="W7" s="290">
        <f t="shared" ref="W7:W70" si="11">V7/$A7</f>
        <v>111.23</v>
      </c>
      <c r="X7" s="290" cm="1">
        <f t="array" ref="X7">IF(Parameters!$E$55="No",IF($A7&lt;=Parameters!$H$39,Parameters!$G$39*$A7,IF($A7&lt;=Parameters!$H$40,Parameters!$G$39*Parameters!$H$39+Parameters!$G$40*($A7-Parameters!$H$39),IF($A7&lt;=Parameters!$H$41,Parameters!$G$39*Parameters!$H$39+Parameters!$G$40*(Parameters!$H$40-Parameters!$H$39)+Parameters!$G$41*($A7-Parameters!$H$40),Parameters!$G$39*Parameters!$H$39+Parameters!$G$40*(Parameters!$H$40-Parameters!$H$39)+Parameters!$G$41*(Parameters!$H$41-Parameters!$H$40)+Parameters!$G$42*($A7-Parameters!$H$41)))),_xlfn.IFS($A7&lt;=Parameters!$H$39,Parameters!$G$39*$A7,$A7&lt;=Parameters!$H$40,Parameters!$G$40*$A7,$A7&lt;=Parameters!$H$41,Parameters!$G$41*$A7,$A7&gt;Parameters!$H$41,Parameters!$G$42*$A7))</f>
        <v>222.46</v>
      </c>
      <c r="Y7" s="290">
        <f t="shared" ref="Y7:Y70" si="12">X7/$A7</f>
        <v>111.23</v>
      </c>
      <c r="Z7" s="290" cm="1">
        <f t="array" ref="Z7">IF(Parameters!$F$55="No",IF($A7&lt;=Parameters!$J$23,Parameters!$I$23*$A7,IF($A7&lt;=Parameters!$J$24,Parameters!$I$23*Parameters!$J$23+Parameters!$I$24*($A7-Parameters!$J$23),IF($A7&lt;=Parameters!$J$25,Parameters!$I$23*Parameters!$J$23+Parameters!$I$24*(Parameters!$J$24-Parameters!$J$23)+Parameters!$I$25*($A7-Parameters!$J$24),Parameters!$I$23*Parameters!$J$23+Parameters!$I$24*(Parameters!$J$24-Parameters!$J$23)+Parameters!$I$25*(Parameters!$J$25-Parameters!$J$24)+Parameters!$I$26*($A7-Parameters!$J$25)))),_xlfn.IFS($A7&lt;=Parameters!$J$23,Parameters!$I$23*$A7,$A7&lt;=Parameters!$J$24,Parameters!$I$24*$A7,$A7&lt;=Parameters!$J$25,Parameters!$I$25*$A7,$A7&gt;Parameters!$J$25,Parameters!$I$26*$A7))</f>
        <v>182.34</v>
      </c>
      <c r="AA7" s="290">
        <f t="shared" si="4"/>
        <v>91.17</v>
      </c>
      <c r="AB7" s="290" cm="1">
        <f t="array" ref="AB7">IF(Parameters!$F$55="No",IF($A7&lt;=Parameters!$J$28,Parameters!$I$28*$A7,IF($A7&lt;=Parameters!$J$29,Parameters!$I$28*Parameters!$J$28+Parameters!$I$29*($A7-Parameters!$J$28),IF($A7&lt;=Parameters!$J$30,Parameters!$I$28*Parameters!$J$28+Parameters!$I$29*(Parameters!$J$29-Parameters!$J$28)+Parameters!$I$30*($A7-Parameters!$J$29),Parameters!$I$28*Parameters!$J$28+Parameters!$I$29*(Parameters!$J$29-Parameters!$J$28)+Parameters!$I$30*(Parameters!$J$30-Parameters!$J$29)+Parameters!$I$31*($A7-Parameters!$J$30)))),_xlfn.IFS($A7&lt;=Parameters!$J$28,Parameters!$I$28*$A7,$A7&lt;=Parameters!$J$29,Parameters!$I$29*$A7,$A7&lt;=Parameters!$J$30,Parameters!$I$30*$A7,$A7&gt;Parameters!$J$30,Parameters!$I$31*$A7))</f>
        <v>182.34</v>
      </c>
      <c r="AC7" s="290">
        <f t="shared" si="5"/>
        <v>91.17</v>
      </c>
      <c r="AD7" s="290" cm="1">
        <f t="array" ref="AD7">IF(Parameters!$F$55="No",IF($A7&lt;=Parameters!$J$34,Parameters!$I$34*$A7,IF($A7&lt;=Parameters!$J$35,Parameters!$I$34*Parameters!$J$34+Parameters!$I$35*($A7-Parameters!$J$34),IF($A7&lt;=Parameters!$J$36,Parameters!$I$34*Parameters!$J$34+Parameters!$I$35*(Parameters!$J$35-Parameters!$J$34)+Parameters!$I$36*($A7-Parameters!$J$35),Parameters!$I$34*Parameters!$J$34+Parameters!$I$35*(Parameters!$J$35-Parameters!$J$34)+Parameters!$I$36*(Parameters!$J$36-Parameters!$J$35)+Parameters!$I$37*($A7-Parameters!$J$36)))),_xlfn.IFS($A7&lt;=Parameters!$J$34,Parameters!$I$34*$A7,$A7&lt;=Parameters!$J$35,Parameters!$I$35*$A7,$A7&lt;=Parameters!$J$36,Parameters!$I$36*$A7,$A7&gt;Parameters!$J$36,Parameters!$I$37*$A7))</f>
        <v>222.46</v>
      </c>
      <c r="AE7" s="290">
        <f t="shared" ref="AE7:AE70" si="13">AD7/$A7</f>
        <v>111.23</v>
      </c>
      <c r="AF7" s="290" cm="1">
        <f t="array" ref="AF7">IF(Parameters!$F$55="No",IF($A7&lt;=Parameters!$J$39,Parameters!$I$39*$A7,IF($A7&lt;=Parameters!$J$40,Parameters!$I$39*Parameters!$J$39+Parameters!$I$40*($A7-Parameters!$J$39),IF($A7&lt;=Parameters!$J$41,Parameters!$I$39*Parameters!$J$39+Parameters!$I$40*(Parameters!$J$40-Parameters!$J$39)+Parameters!$I$41*($A7-Parameters!$J$40),Parameters!$I$39*Parameters!$J$39+Parameters!$I$40*(Parameters!$J$40-Parameters!$J$39)+Parameters!$I$41*(Parameters!$J$41-Parameters!$J$40)+Parameters!$I$42*($A7-Parameters!$J$41)))),_xlfn.IFS($A7&lt;=Parameters!$J$39,Parameters!$I$39*$A7,$A7&lt;=Parameters!$J$40,Parameters!$I$40*$A7,$A7&lt;=Parameters!$J$41,Parameters!$I$41*$A7,$A7&gt;Parameters!$J$41,Parameters!$I$42*$A7))</f>
        <v>222.46</v>
      </c>
      <c r="AG7" s="290">
        <f t="shared" ref="AG7:AG70" si="14">AF7/$A7</f>
        <v>111.23</v>
      </c>
      <c r="AI7" s="428">
        <f t="shared" ref="AI7:AI69" si="15">B7-B6</f>
        <v>91.17</v>
      </c>
      <c r="AJ7" s="428">
        <f t="shared" ref="AJ7:AJ69" si="16">D7-D6</f>
        <v>91.17</v>
      </c>
      <c r="AK7" s="428">
        <f t="shared" ref="AK7:AK69" si="17">F7-F6</f>
        <v>111.23</v>
      </c>
      <c r="AL7" s="428">
        <f t="shared" ref="AL7:AL69" si="18">H7-H6</f>
        <v>111.23</v>
      </c>
      <c r="AM7" s="428">
        <f t="shared" ref="AM7:AM69" si="19">J7-J6</f>
        <v>91.17</v>
      </c>
      <c r="AN7" s="428">
        <f t="shared" ref="AN7:AN69" si="20">L7-L6</f>
        <v>91.17</v>
      </c>
      <c r="AO7" s="428">
        <f t="shared" ref="AO7:AO69" si="21">N7-N6</f>
        <v>111.23</v>
      </c>
      <c r="AP7" s="428">
        <f t="shared" ref="AP7:AP69" si="22">P7-P6</f>
        <v>111.23</v>
      </c>
      <c r="AQ7" s="428">
        <f t="shared" ref="AQ7:AQ69" si="23">R7-R6</f>
        <v>91.17</v>
      </c>
      <c r="AR7" s="428">
        <f t="shared" ref="AR7:AR69" si="24">T7-T6</f>
        <v>91.17</v>
      </c>
      <c r="AS7" s="428">
        <f t="shared" ref="AS7:AS69" si="25">V7-V6</f>
        <v>111.23</v>
      </c>
      <c r="AT7" s="428">
        <f t="shared" ref="AT7:AT69" si="26">X7-X6</f>
        <v>111.23</v>
      </c>
      <c r="AU7" s="428">
        <f t="shared" ref="AU7:AU69" si="27">Z7-Z6</f>
        <v>91.17</v>
      </c>
      <c r="AV7" s="428">
        <f t="shared" ref="AV7:AV69" si="28">AB7-AB6</f>
        <v>91.17</v>
      </c>
      <c r="AW7" s="428">
        <f t="shared" ref="AW7:AW69" si="29">AD7-AD6</f>
        <v>111.23</v>
      </c>
      <c r="AX7" s="428">
        <f t="shared" ref="AX7:AX69" si="30">AF7-AF6</f>
        <v>111.23</v>
      </c>
    </row>
    <row r="8">
      <c r="A8" s="413">
        <v>3</v>
      </c>
      <c r="B8" s="290" cm="1">
        <f t="array" ref="B8">IF(Parameters!$C$55="No",IF($A8&lt;=Parameters!$D$23,Parameters!$C$23*$A8,IF($A8&lt;=Parameters!$D$24,Parameters!$C$23*Parameters!$D$23+Parameters!$C$24*($A8-Parameters!$D$23),IF($A8&lt;=Parameters!$D$25,Parameters!$C$23*Parameters!$D$23+Parameters!$C$24*(Parameters!$D$24-Parameters!$D$23)+Parameters!$C$25*($A8-Parameters!$D$24),Parameters!$C$23*Parameters!$D$23+Parameters!$C$24*(Parameters!$D$24-Parameters!$D$23)+Parameters!$C$25*(Parameters!$D$25-Parameters!$D$24)+Parameters!$C$26*($A8-Parameters!$D$25)))),_xlfn.IFS($A8&lt;=Parameters!$D$23,Parameters!$C$23*$A8,$A8&lt;=Parameters!$D$24,Parameters!$C$24*$A8,$A8&lt;=Parameters!$D$25,Parameters!$C$25*$A8,$A8&gt;Parameters!$D$25,Parameters!$C$26*$A8))</f>
        <v>273.51</v>
      </c>
      <c r="C8" s="290">
        <f t="shared" si="6"/>
        <v>91.17</v>
      </c>
      <c r="D8" s="290" cm="1">
        <f t="array" ref="D8">IF(Parameters!$C$55="No",IF($A8&lt;=Parameters!$D$28,Parameters!$C$28*$A8,IF($A8&lt;=Parameters!$D$29,Parameters!$C$28*Parameters!$D$28+Parameters!$C$29*($A8-Parameters!$D$28),IF($A8&lt;=Parameters!$D$30,Parameters!$C$28*Parameters!$D$28+Parameters!$C$29*(Parameters!$D$29-Parameters!$D$28)+Parameters!$C$30*($A8-Parameters!$D$29),Parameters!$C$28*Parameters!$D$28+Parameters!$C$29*(Parameters!$D$29-Parameters!$D$28)+Parameters!$C$30*(Parameters!$D$30-Parameters!$D$29)+Parameters!$C$31*($A8-Parameters!$D$30)))),_xlfn.IFS($A8&lt;=Parameters!$D$28,Parameters!$C$28*$A8,$A8&lt;=Parameters!$D$29,Parameters!$C$29*$A8,$A8&lt;=Parameters!$D$30,Parameters!$C$30*$A8,$A8&gt;Parameters!$D$30,Parameters!$C$31*$A8))</f>
        <v>273.51</v>
      </c>
      <c r="E8" s="290">
        <f t="shared" si="6"/>
        <v>91.17</v>
      </c>
      <c r="F8" s="290" cm="1">
        <f t="array" ref="F8">IF(Parameters!$C$55="No",IF($A8&lt;=Parameters!$D$34,Parameters!$C$34*$A8,IF($A8&lt;=Parameters!$D$35,Parameters!$C$34*Parameters!$D$34+Parameters!$C$35*($A8-Parameters!$D$34),IF($A8&lt;=Parameters!$D$36,Parameters!$C$34*Parameters!$D$34+Parameters!$C$35*(Parameters!$D$35-Parameters!$D$34)+Parameters!$C$36*($A8-Parameters!$D$35),Parameters!$C$34*Parameters!$D$34+Parameters!$C$35*(Parameters!$D$35-Parameters!$D$34)+Parameters!$C$36*(Parameters!$D$36-Parameters!$D$35)+Parameters!$C$37*($A8-Parameters!$D$36)))),_xlfn.IFS($A8&lt;=Parameters!$D$34,Parameters!$C$34*$A8,$A8&lt;=Parameters!$D$35,Parameters!$C$35*$A8,$A8&lt;=Parameters!$D$36,Parameters!$C$36*$A8,$A8&gt;Parameters!$D$36,Parameters!$C$37*$A8))</f>
        <v>333.69</v>
      </c>
      <c r="G8" s="290">
        <f t="shared" si="7"/>
        <v>111.23</v>
      </c>
      <c r="H8" s="290" cm="1">
        <f t="array" ref="H8">IF(Parameters!$C$55="No",IF($A8&lt;=Parameters!$D$39,Parameters!$C$39*$A8,IF($A8&lt;=Parameters!$D$40,Parameters!$C$39*Parameters!$D$39+Parameters!$C$40*($A8-Parameters!$D$39),IF($A8&lt;=Parameters!$D$41,Parameters!$C$39*Parameters!$D$39+Parameters!$C$40*(Parameters!$D$40-Parameters!$D$39)+Parameters!$C$41*($A8-Parameters!$D$40),Parameters!$C$39*Parameters!$D$39+Parameters!$C$40*(Parameters!$D$40-Parameters!$D$39)+Parameters!$C$41*(Parameters!$D$41-Parameters!$D$40)+Parameters!$C$42*($A8-Parameters!$D$41)))),_xlfn.IFS($A8&lt;=Parameters!$D$39,Parameters!$C$39*$A8,$A8&lt;=Parameters!$D$40,Parameters!$C$40*$A8,$A8&lt;=Parameters!$D$41,Parameters!$C$41*$A8,$A8&gt;Parameters!$D$41,Parameters!$C$42*$A8))</f>
        <v>333.69</v>
      </c>
      <c r="I8" s="290">
        <f t="shared" si="8"/>
        <v>111.23</v>
      </c>
      <c r="J8" s="290" cm="1">
        <f t="array" ref="J8">IF(Parameters!$D$55="No",IF($A8&lt;=Parameters!$F$23,Parameters!$E$23*$A8,IF($A8&lt;=Parameters!$F$24,Parameters!$E$23*Parameters!$F$23+Parameters!$E$24*($A8-Parameters!$F$23),IF($A8&lt;=Parameters!$F$25,Parameters!$E$23*Parameters!$F$23+Parameters!$E$24*(Parameters!$F$24-Parameters!$F$23)+Parameters!$E$25*($A8-Parameters!$F$24),Parameters!$E$23*Parameters!$F$23+Parameters!$E$24*(Parameters!$F$24-Parameters!$F$23)+Parameters!$E$25*(Parameters!$F$25-Parameters!$F$24)+Parameters!$E$26*($A8-Parameters!$F$25)))),_xlfn.IFS($A8&lt;=Parameters!$F$23,Parameters!$E$23*$A8,$A8&lt;=Parameters!$F$24,Parameters!$E$24*$A8,$A8&lt;=Parameters!$F$25,Parameters!$E$25*$A8,$A8&gt;Parameters!$F$25,Parameters!$E$26*$A8))</f>
        <v>273.51</v>
      </c>
      <c r="K8" s="290">
        <f t="shared" si="0"/>
        <v>91.17</v>
      </c>
      <c r="L8" s="290" cm="1">
        <f t="array" ref="L8">IF(Parameters!$D$55="No",IF($A8&lt;=Parameters!$F$28,Parameters!$E$28*$A8,IF($A8&lt;=Parameters!$F$29,Parameters!$E$28*Parameters!$F$28+Parameters!$E$29*($A8-Parameters!$F$28),IF($A8&lt;=Parameters!$F$30,Parameters!$E$28*Parameters!$F$28+Parameters!$E$29*(Parameters!$F$29-Parameters!$F$28)+Parameters!$E$30*($A8-Parameters!$F$29),Parameters!$E$28*Parameters!$F$28+Parameters!$E$29*(Parameters!$F$29-Parameters!$F$28)+Parameters!$E$30*(Parameters!$F$30-Parameters!$F$29)+Parameters!$E$31*($A8-Parameters!$F$30)))),_xlfn.IFS($A8&lt;=Parameters!$F$28,Parameters!$E$28*$A8,$A8&lt;=Parameters!$F$29,Parameters!$E$29*$A8,$A8&lt;=Parameters!$F$30,Parameters!$E$30*$A8,$A8&gt;Parameters!$F$30,Parameters!$E$31*$A8))</f>
        <v>273.51</v>
      </c>
      <c r="M8" s="290">
        <f t="shared" si="1"/>
        <v>91.17</v>
      </c>
      <c r="N8" s="290" cm="1">
        <f t="array" ref="N8">IF(Parameters!$D$55="No",IF($A8&lt;=Parameters!$F$34,Parameters!$E$34*$A8,IF($A8&lt;=Parameters!$F$35,Parameters!$E$34*Parameters!$F$34+Parameters!$E$35*($A8-Parameters!$F$34),IF($A8&lt;=Parameters!$F$36,Parameters!$E$34*Parameters!$F$34+Parameters!$E$35*(Parameters!$F$35-Parameters!$F$34)+Parameters!$E$36*($A8-Parameters!$F$35),Parameters!$E$34*Parameters!$F$34+Parameters!$E$35*(Parameters!$F$35-Parameters!$F$34)+Parameters!$E$36*(Parameters!$F$36-Parameters!$F$35)+Parameters!$E$37*($A8-Parameters!$F$36)))),_xlfn.IFS($A8&lt;=Parameters!$F$34,Parameters!$E$34*$A8,$A8&lt;=Parameters!$F$35,Parameters!$E$35*$A8,$A8&lt;=Parameters!$F$36,Parameters!$E$36*$A8,$A8&gt;Parameters!$F$36,Parameters!$E$37*$A8))</f>
        <v>333.69</v>
      </c>
      <c r="O8" s="290">
        <f t="shared" si="9"/>
        <v>111.23</v>
      </c>
      <c r="P8" s="290" cm="1">
        <f t="array" ref="P8">IF(Parameters!$D$55="No",IF($A8&lt;=Parameters!$F$39,Parameters!$E$39*$A8,IF($A8&lt;=Parameters!$F$40,Parameters!$E$39*Parameters!$F$39+Parameters!$E$40*($A8-Parameters!$F$39),IF($A8&lt;=Parameters!$F$41,Parameters!$E$39*Parameters!$F$39+Parameters!$E$40*(Parameters!$F$40-Parameters!$F$39)+Parameters!$E$41*($A8-Parameters!$F$40),Parameters!$E$39*Parameters!$F$39+Parameters!$E$40*(Parameters!$F$40-Parameters!$F$39)+Parameters!$E$41*(Parameters!$F$41-Parameters!$F$40)+Parameters!$E$42*($A8-Parameters!$F$41)))),_xlfn.IFS($A8&lt;=Parameters!$F$39,Parameters!$E$39*$A8,$A8&lt;=Parameters!$F$40,Parameters!$E$40*$A8,$A8&lt;=Parameters!$F$41,Parameters!$E$41*$A8,$A8&gt;Parameters!$F$41,Parameters!$E$42*$A8))</f>
        <v>333.69</v>
      </c>
      <c r="Q8" s="290">
        <f t="shared" si="10"/>
        <v>111.23</v>
      </c>
      <c r="R8" s="290" cm="1">
        <f t="array" ref="R8">IF(Parameters!$E$55="No",IF($A8&lt;=Parameters!$H$23,Parameters!$G$23*$A8,IF($A8&lt;=Parameters!$H$24,Parameters!$G$23*Parameters!$H$23+Parameters!$G$24*($A8-Parameters!$H$23),IF($A8&lt;=Parameters!$H$25,Parameters!$G$23*Parameters!$H$23+Parameters!$G$24*(Parameters!$H$24-Parameters!$H$23)+Parameters!$G$25*($A8-Parameters!$H$24),Parameters!$G$23*Parameters!$H$23+Parameters!$G$24*(Parameters!$H$24-Parameters!$H$23)+Parameters!$G$25*(Parameters!$H$25-Parameters!$H$24)+Parameters!$G$26*($A8-Parameters!$H$25)))),_xlfn.IFS($A8&lt;=Parameters!$H$23,Parameters!$G$23*$A8,$A8&lt;=Parameters!$H$24,Parameters!$G$24*$A8,$A8&lt;=Parameters!$H$25,Parameters!$G$25*$A8,$A8&gt;Parameters!$H$25,Parameters!$G$26*$A8))</f>
        <v>273.51</v>
      </c>
      <c r="S8" s="290">
        <f t="shared" si="2"/>
        <v>91.17</v>
      </c>
      <c r="T8" s="290" cm="1">
        <f t="array" ref="T8">IF(Parameters!$E$55="No",IF($A8&lt;=Parameters!$H$28,Parameters!$G$28*$A8,IF($A8&lt;=Parameters!$H$29,Parameters!$G$28*Parameters!$H$28+Parameters!$G$29*($A8-Parameters!$H$28),IF($A8&lt;=Parameters!$H$30,Parameters!$G$28*Parameters!$H$28+Parameters!$G$29*(Parameters!$H$29-Parameters!$H$28)+Parameters!$G$30*($A8-Parameters!$H$29),Parameters!$G$28*Parameters!$H$28+Parameters!$G$29*(Parameters!$H$29-Parameters!$H$28)+Parameters!$G$30*(Parameters!$H$30-Parameters!$H$29)+Parameters!$G$31*($A8-Parameters!$H$30)))),_xlfn.IFS($A8&lt;=Parameters!$H$28,Parameters!$G$28*$A8,$A8&lt;=Parameters!$H$29,Parameters!$G$29*$A8,$A8&lt;=Parameters!$H$30,Parameters!$G$30*$A8,$A8&gt;Parameters!$H$30,Parameters!$G$31*$A8))</f>
        <v>273.51</v>
      </c>
      <c r="U8" s="290">
        <f t="shared" si="3"/>
        <v>91.17</v>
      </c>
      <c r="V8" s="290" cm="1">
        <f t="array" ref="V8">IF(Parameters!$E$55="No",IF($A8&lt;=Parameters!$H$34,Parameters!$G$34*$A8,IF($A8&lt;=Parameters!$H$35,Parameters!$G$34*Parameters!$H$34+Parameters!$G$35*($A8-Parameters!$H$34),IF($A8&lt;=Parameters!$H$36,Parameters!$G$34*Parameters!$H$34+Parameters!$G$35*(Parameters!$H$35-Parameters!$H$34)+Parameters!$G$36*($A8-Parameters!$H$35),Parameters!$G$34*Parameters!$H$34+Parameters!$G$35*(Parameters!$H$35-Parameters!$H$34)+Parameters!$G$36*(Parameters!$H$36-Parameters!$H$35)+Parameters!$G$37*($A8-Parameters!$H$36)))),_xlfn.IFS($A8&lt;=Parameters!$H$34,Parameters!$G$34*$A8,$A8&lt;=Parameters!$H$35,Parameters!$G$35*$A8,$A8&lt;=Parameters!$H$36,Parameters!$G$36*$A8,$A8&gt;Parameters!$H$36,Parameters!$G$37*$A8))</f>
        <v>333.69</v>
      </c>
      <c r="W8" s="290">
        <f t="shared" si="11"/>
        <v>111.23</v>
      </c>
      <c r="X8" s="290" cm="1">
        <f t="array" ref="X8">IF(Parameters!$E$55="No",IF($A8&lt;=Parameters!$H$39,Parameters!$G$39*$A8,IF($A8&lt;=Parameters!$H$40,Parameters!$G$39*Parameters!$H$39+Parameters!$G$40*($A8-Parameters!$H$39),IF($A8&lt;=Parameters!$H$41,Parameters!$G$39*Parameters!$H$39+Parameters!$G$40*(Parameters!$H$40-Parameters!$H$39)+Parameters!$G$41*($A8-Parameters!$H$40),Parameters!$G$39*Parameters!$H$39+Parameters!$G$40*(Parameters!$H$40-Parameters!$H$39)+Parameters!$G$41*(Parameters!$H$41-Parameters!$H$40)+Parameters!$G$42*($A8-Parameters!$H$41)))),_xlfn.IFS($A8&lt;=Parameters!$H$39,Parameters!$G$39*$A8,$A8&lt;=Parameters!$H$40,Parameters!$G$40*$A8,$A8&lt;=Parameters!$H$41,Parameters!$G$41*$A8,$A8&gt;Parameters!$H$41,Parameters!$G$42*$A8))</f>
        <v>333.69</v>
      </c>
      <c r="Y8" s="290">
        <f t="shared" si="12"/>
        <v>111.23</v>
      </c>
      <c r="Z8" s="290" cm="1">
        <f t="array" ref="Z8">IF(Parameters!$F$55="No",IF($A8&lt;=Parameters!$J$23,Parameters!$I$23*$A8,IF($A8&lt;=Parameters!$J$24,Parameters!$I$23*Parameters!$J$23+Parameters!$I$24*($A8-Parameters!$J$23),IF($A8&lt;=Parameters!$J$25,Parameters!$I$23*Parameters!$J$23+Parameters!$I$24*(Parameters!$J$24-Parameters!$J$23)+Parameters!$I$25*($A8-Parameters!$J$24),Parameters!$I$23*Parameters!$J$23+Parameters!$I$24*(Parameters!$J$24-Parameters!$J$23)+Parameters!$I$25*(Parameters!$J$25-Parameters!$J$24)+Parameters!$I$26*($A8-Parameters!$J$25)))),_xlfn.IFS($A8&lt;=Parameters!$J$23,Parameters!$I$23*$A8,$A8&lt;=Parameters!$J$24,Parameters!$I$24*$A8,$A8&lt;=Parameters!$J$25,Parameters!$I$25*$A8,$A8&gt;Parameters!$J$25,Parameters!$I$26*$A8))</f>
        <v>273.51</v>
      </c>
      <c r="AA8" s="290">
        <f t="shared" si="4"/>
        <v>91.17</v>
      </c>
      <c r="AB8" s="290" cm="1">
        <f t="array" ref="AB8">IF(Parameters!$F$55="No",IF($A8&lt;=Parameters!$J$28,Parameters!$I$28*$A8,IF($A8&lt;=Parameters!$J$29,Parameters!$I$28*Parameters!$J$28+Parameters!$I$29*($A8-Parameters!$J$28),IF($A8&lt;=Parameters!$J$30,Parameters!$I$28*Parameters!$J$28+Parameters!$I$29*(Parameters!$J$29-Parameters!$J$28)+Parameters!$I$30*($A8-Parameters!$J$29),Parameters!$I$28*Parameters!$J$28+Parameters!$I$29*(Parameters!$J$29-Parameters!$J$28)+Parameters!$I$30*(Parameters!$J$30-Parameters!$J$29)+Parameters!$I$31*($A8-Parameters!$J$30)))),_xlfn.IFS($A8&lt;=Parameters!$J$28,Parameters!$I$28*$A8,$A8&lt;=Parameters!$J$29,Parameters!$I$29*$A8,$A8&lt;=Parameters!$J$30,Parameters!$I$30*$A8,$A8&gt;Parameters!$J$30,Parameters!$I$31*$A8))</f>
        <v>273.51</v>
      </c>
      <c r="AC8" s="290">
        <f t="shared" si="5"/>
        <v>91.17</v>
      </c>
      <c r="AD8" s="290" cm="1">
        <f t="array" ref="AD8">IF(Parameters!$F$55="No",IF($A8&lt;=Parameters!$J$34,Parameters!$I$34*$A8,IF($A8&lt;=Parameters!$J$35,Parameters!$I$34*Parameters!$J$34+Parameters!$I$35*($A8-Parameters!$J$34),IF($A8&lt;=Parameters!$J$36,Parameters!$I$34*Parameters!$J$34+Parameters!$I$35*(Parameters!$J$35-Parameters!$J$34)+Parameters!$I$36*($A8-Parameters!$J$35),Parameters!$I$34*Parameters!$J$34+Parameters!$I$35*(Parameters!$J$35-Parameters!$J$34)+Parameters!$I$36*(Parameters!$J$36-Parameters!$J$35)+Parameters!$I$37*($A8-Parameters!$J$36)))),_xlfn.IFS($A8&lt;=Parameters!$J$34,Parameters!$I$34*$A8,$A8&lt;=Parameters!$J$35,Parameters!$I$35*$A8,$A8&lt;=Parameters!$J$36,Parameters!$I$36*$A8,$A8&gt;Parameters!$J$36,Parameters!$I$37*$A8))</f>
        <v>333.69</v>
      </c>
      <c r="AE8" s="290">
        <f t="shared" si="13"/>
        <v>111.23</v>
      </c>
      <c r="AF8" s="290" cm="1">
        <f t="array" ref="AF8">IF(Parameters!$F$55="No",IF($A8&lt;=Parameters!$J$39,Parameters!$I$39*$A8,IF($A8&lt;=Parameters!$J$40,Parameters!$I$39*Parameters!$J$39+Parameters!$I$40*($A8-Parameters!$J$39),IF($A8&lt;=Parameters!$J$41,Parameters!$I$39*Parameters!$J$39+Parameters!$I$40*(Parameters!$J$40-Parameters!$J$39)+Parameters!$I$41*($A8-Parameters!$J$40),Parameters!$I$39*Parameters!$J$39+Parameters!$I$40*(Parameters!$J$40-Parameters!$J$39)+Parameters!$I$41*(Parameters!$J$41-Parameters!$J$40)+Parameters!$I$42*($A8-Parameters!$J$41)))),_xlfn.IFS($A8&lt;=Parameters!$J$39,Parameters!$I$39*$A8,$A8&lt;=Parameters!$J$40,Parameters!$I$40*$A8,$A8&lt;=Parameters!$J$41,Parameters!$I$41*$A8,$A8&gt;Parameters!$J$41,Parameters!$I$42*$A8))</f>
        <v>333.69</v>
      </c>
      <c r="AG8" s="290">
        <f t="shared" si="14"/>
        <v>111.23</v>
      </c>
      <c r="AI8" s="428">
        <f t="shared" si="15"/>
        <v>91.169999999999987</v>
      </c>
      <c r="AJ8" s="428">
        <f t="shared" si="16"/>
        <v>91.169999999999987</v>
      </c>
      <c r="AK8" s="428">
        <f t="shared" si="17"/>
        <v>111.22999999999999</v>
      </c>
      <c r="AL8" s="428">
        <f t="shared" si="18"/>
        <v>111.22999999999999</v>
      </c>
      <c r="AM8" s="428">
        <f t="shared" si="19"/>
        <v>91.169999999999987</v>
      </c>
      <c r="AN8" s="428">
        <f t="shared" si="20"/>
        <v>91.169999999999987</v>
      </c>
      <c r="AO8" s="428">
        <f t="shared" si="21"/>
        <v>111.22999999999999</v>
      </c>
      <c r="AP8" s="428">
        <f t="shared" si="22"/>
        <v>111.22999999999999</v>
      </c>
      <c r="AQ8" s="428">
        <f t="shared" si="23"/>
        <v>91.169999999999987</v>
      </c>
      <c r="AR8" s="428">
        <f t="shared" si="24"/>
        <v>91.169999999999987</v>
      </c>
      <c r="AS8" s="428">
        <f t="shared" si="25"/>
        <v>111.22999999999999</v>
      </c>
      <c r="AT8" s="428">
        <f t="shared" si="26"/>
        <v>111.22999999999999</v>
      </c>
      <c r="AU8" s="428">
        <f t="shared" si="27"/>
        <v>91.169999999999987</v>
      </c>
      <c r="AV8" s="428">
        <f t="shared" si="28"/>
        <v>91.169999999999987</v>
      </c>
      <c r="AW8" s="428">
        <f t="shared" si="29"/>
        <v>111.22999999999999</v>
      </c>
      <c r="AX8" s="428">
        <f t="shared" si="30"/>
        <v>111.22999999999999</v>
      </c>
    </row>
    <row r="9">
      <c r="A9" s="413">
        <v>4</v>
      </c>
      <c r="B9" s="290" cm="1">
        <f t="array" ref="B9">IF(Parameters!$C$55="No",IF($A9&lt;=Parameters!$D$23,Parameters!$C$23*$A9,IF($A9&lt;=Parameters!$D$24,Parameters!$C$23*Parameters!$D$23+Parameters!$C$24*($A9-Parameters!$D$23),IF($A9&lt;=Parameters!$D$25,Parameters!$C$23*Parameters!$D$23+Parameters!$C$24*(Parameters!$D$24-Parameters!$D$23)+Parameters!$C$25*($A9-Parameters!$D$24),Parameters!$C$23*Parameters!$D$23+Parameters!$C$24*(Parameters!$D$24-Parameters!$D$23)+Parameters!$C$25*(Parameters!$D$25-Parameters!$D$24)+Parameters!$C$26*($A9-Parameters!$D$25)))),_xlfn.IFS($A9&lt;=Parameters!$D$23,Parameters!$C$23*$A9,$A9&lt;=Parameters!$D$24,Parameters!$C$24*$A9,$A9&lt;=Parameters!$D$25,Parameters!$C$25*$A9,$A9&gt;Parameters!$D$25,Parameters!$C$26*$A9))</f>
        <v>364.68</v>
      </c>
      <c r="C9" s="290">
        <f t="shared" si="6"/>
        <v>91.17</v>
      </c>
      <c r="D9" s="290" cm="1">
        <f t="array" ref="D9">IF(Parameters!$C$55="No",IF($A9&lt;=Parameters!$D$28,Parameters!$C$28*$A9,IF($A9&lt;=Parameters!$D$29,Parameters!$C$28*Parameters!$D$28+Parameters!$C$29*($A9-Parameters!$D$28),IF($A9&lt;=Parameters!$D$30,Parameters!$C$28*Parameters!$D$28+Parameters!$C$29*(Parameters!$D$29-Parameters!$D$28)+Parameters!$C$30*($A9-Parameters!$D$29),Parameters!$C$28*Parameters!$D$28+Parameters!$C$29*(Parameters!$D$29-Parameters!$D$28)+Parameters!$C$30*(Parameters!$D$30-Parameters!$D$29)+Parameters!$C$31*($A9-Parameters!$D$30)))),_xlfn.IFS($A9&lt;=Parameters!$D$28,Parameters!$C$28*$A9,$A9&lt;=Parameters!$D$29,Parameters!$C$29*$A9,$A9&lt;=Parameters!$D$30,Parameters!$C$30*$A9,$A9&gt;Parameters!$D$30,Parameters!$C$31*$A9))</f>
        <v>364.68</v>
      </c>
      <c r="E9" s="290">
        <f t="shared" si="6"/>
        <v>91.17</v>
      </c>
      <c r="F9" s="290" cm="1">
        <f t="array" ref="F9">IF(Parameters!$C$55="No",IF($A9&lt;=Parameters!$D$34,Parameters!$C$34*$A9,IF($A9&lt;=Parameters!$D$35,Parameters!$C$34*Parameters!$D$34+Parameters!$C$35*($A9-Parameters!$D$34),IF($A9&lt;=Parameters!$D$36,Parameters!$C$34*Parameters!$D$34+Parameters!$C$35*(Parameters!$D$35-Parameters!$D$34)+Parameters!$C$36*($A9-Parameters!$D$35),Parameters!$C$34*Parameters!$D$34+Parameters!$C$35*(Parameters!$D$35-Parameters!$D$34)+Parameters!$C$36*(Parameters!$D$36-Parameters!$D$35)+Parameters!$C$37*($A9-Parameters!$D$36)))),_xlfn.IFS($A9&lt;=Parameters!$D$34,Parameters!$C$34*$A9,$A9&lt;=Parameters!$D$35,Parameters!$C$35*$A9,$A9&lt;=Parameters!$D$36,Parameters!$C$36*$A9,$A9&gt;Parameters!$D$36,Parameters!$C$37*$A9))</f>
        <v>444.92</v>
      </c>
      <c r="G9" s="290">
        <f t="shared" si="7"/>
        <v>111.23</v>
      </c>
      <c r="H9" s="290" cm="1">
        <f t="array" ref="H9">IF(Parameters!$C$55="No",IF($A9&lt;=Parameters!$D$39,Parameters!$C$39*$A9,IF($A9&lt;=Parameters!$D$40,Parameters!$C$39*Parameters!$D$39+Parameters!$C$40*($A9-Parameters!$D$39),IF($A9&lt;=Parameters!$D$41,Parameters!$C$39*Parameters!$D$39+Parameters!$C$40*(Parameters!$D$40-Parameters!$D$39)+Parameters!$C$41*($A9-Parameters!$D$40),Parameters!$C$39*Parameters!$D$39+Parameters!$C$40*(Parameters!$D$40-Parameters!$D$39)+Parameters!$C$41*(Parameters!$D$41-Parameters!$D$40)+Parameters!$C$42*($A9-Parameters!$D$41)))),_xlfn.IFS($A9&lt;=Parameters!$D$39,Parameters!$C$39*$A9,$A9&lt;=Parameters!$D$40,Parameters!$C$40*$A9,$A9&lt;=Parameters!$D$41,Parameters!$C$41*$A9,$A9&gt;Parameters!$D$41,Parameters!$C$42*$A9))</f>
        <v>444.92</v>
      </c>
      <c r="I9" s="290">
        <f t="shared" si="8"/>
        <v>111.23</v>
      </c>
      <c r="J9" s="290" cm="1">
        <f t="array" ref="J9">IF(Parameters!$D$55="No",IF($A9&lt;=Parameters!$F$23,Parameters!$E$23*$A9,IF($A9&lt;=Parameters!$F$24,Parameters!$E$23*Parameters!$F$23+Parameters!$E$24*($A9-Parameters!$F$23),IF($A9&lt;=Parameters!$F$25,Parameters!$E$23*Parameters!$F$23+Parameters!$E$24*(Parameters!$F$24-Parameters!$F$23)+Parameters!$E$25*($A9-Parameters!$F$24),Parameters!$E$23*Parameters!$F$23+Parameters!$E$24*(Parameters!$F$24-Parameters!$F$23)+Parameters!$E$25*(Parameters!$F$25-Parameters!$F$24)+Parameters!$E$26*($A9-Parameters!$F$25)))),_xlfn.IFS($A9&lt;=Parameters!$F$23,Parameters!$E$23*$A9,$A9&lt;=Parameters!$F$24,Parameters!$E$24*$A9,$A9&lt;=Parameters!$F$25,Parameters!$E$25*$A9,$A9&gt;Parameters!$F$25,Parameters!$E$26*$A9))</f>
        <v>364.68</v>
      </c>
      <c r="K9" s="290">
        <f t="shared" si="0"/>
        <v>91.17</v>
      </c>
      <c r="L9" s="290" cm="1">
        <f t="array" ref="L9">IF(Parameters!$D$55="No",IF($A9&lt;=Parameters!$F$28,Parameters!$E$28*$A9,IF($A9&lt;=Parameters!$F$29,Parameters!$E$28*Parameters!$F$28+Parameters!$E$29*($A9-Parameters!$F$28),IF($A9&lt;=Parameters!$F$30,Parameters!$E$28*Parameters!$F$28+Parameters!$E$29*(Parameters!$F$29-Parameters!$F$28)+Parameters!$E$30*($A9-Parameters!$F$29),Parameters!$E$28*Parameters!$F$28+Parameters!$E$29*(Parameters!$F$29-Parameters!$F$28)+Parameters!$E$30*(Parameters!$F$30-Parameters!$F$29)+Parameters!$E$31*($A9-Parameters!$F$30)))),_xlfn.IFS($A9&lt;=Parameters!$F$28,Parameters!$E$28*$A9,$A9&lt;=Parameters!$F$29,Parameters!$E$29*$A9,$A9&lt;=Parameters!$F$30,Parameters!$E$30*$A9,$A9&gt;Parameters!$F$30,Parameters!$E$31*$A9))</f>
        <v>364.68</v>
      </c>
      <c r="M9" s="290">
        <f t="shared" si="1"/>
        <v>91.17</v>
      </c>
      <c r="N9" s="290" cm="1">
        <f t="array" ref="N9">IF(Parameters!$D$55="No",IF($A9&lt;=Parameters!$F$34,Parameters!$E$34*$A9,IF($A9&lt;=Parameters!$F$35,Parameters!$E$34*Parameters!$F$34+Parameters!$E$35*($A9-Parameters!$F$34),IF($A9&lt;=Parameters!$F$36,Parameters!$E$34*Parameters!$F$34+Parameters!$E$35*(Parameters!$F$35-Parameters!$F$34)+Parameters!$E$36*($A9-Parameters!$F$35),Parameters!$E$34*Parameters!$F$34+Parameters!$E$35*(Parameters!$F$35-Parameters!$F$34)+Parameters!$E$36*(Parameters!$F$36-Parameters!$F$35)+Parameters!$E$37*($A9-Parameters!$F$36)))),_xlfn.IFS($A9&lt;=Parameters!$F$34,Parameters!$E$34*$A9,$A9&lt;=Parameters!$F$35,Parameters!$E$35*$A9,$A9&lt;=Parameters!$F$36,Parameters!$E$36*$A9,$A9&gt;Parameters!$F$36,Parameters!$E$37*$A9))</f>
        <v>444.92</v>
      </c>
      <c r="O9" s="290">
        <f t="shared" si="9"/>
        <v>111.23</v>
      </c>
      <c r="P9" s="290" cm="1">
        <f t="array" ref="P9">IF(Parameters!$D$55="No",IF($A9&lt;=Parameters!$F$39,Parameters!$E$39*$A9,IF($A9&lt;=Parameters!$F$40,Parameters!$E$39*Parameters!$F$39+Parameters!$E$40*($A9-Parameters!$F$39),IF($A9&lt;=Parameters!$F$41,Parameters!$E$39*Parameters!$F$39+Parameters!$E$40*(Parameters!$F$40-Parameters!$F$39)+Parameters!$E$41*($A9-Parameters!$F$40),Parameters!$E$39*Parameters!$F$39+Parameters!$E$40*(Parameters!$F$40-Parameters!$F$39)+Parameters!$E$41*(Parameters!$F$41-Parameters!$F$40)+Parameters!$E$42*($A9-Parameters!$F$41)))),_xlfn.IFS($A9&lt;=Parameters!$F$39,Parameters!$E$39*$A9,$A9&lt;=Parameters!$F$40,Parameters!$E$40*$A9,$A9&lt;=Parameters!$F$41,Parameters!$E$41*$A9,$A9&gt;Parameters!$F$41,Parameters!$E$42*$A9))</f>
        <v>444.92</v>
      </c>
      <c r="Q9" s="290">
        <f t="shared" si="10"/>
        <v>111.23</v>
      </c>
      <c r="R9" s="290" cm="1">
        <f t="array" ref="R9">IF(Parameters!$E$55="No",IF($A9&lt;=Parameters!$H$23,Parameters!$G$23*$A9,IF($A9&lt;=Parameters!$H$24,Parameters!$G$23*Parameters!$H$23+Parameters!$G$24*($A9-Parameters!$H$23),IF($A9&lt;=Parameters!$H$25,Parameters!$G$23*Parameters!$H$23+Parameters!$G$24*(Parameters!$H$24-Parameters!$H$23)+Parameters!$G$25*($A9-Parameters!$H$24),Parameters!$G$23*Parameters!$H$23+Parameters!$G$24*(Parameters!$H$24-Parameters!$H$23)+Parameters!$G$25*(Parameters!$H$25-Parameters!$H$24)+Parameters!$G$26*($A9-Parameters!$H$25)))),_xlfn.IFS($A9&lt;=Parameters!$H$23,Parameters!$G$23*$A9,$A9&lt;=Parameters!$H$24,Parameters!$G$24*$A9,$A9&lt;=Parameters!$H$25,Parameters!$G$25*$A9,$A9&gt;Parameters!$H$25,Parameters!$G$26*$A9))</f>
        <v>364.68</v>
      </c>
      <c r="S9" s="290">
        <f t="shared" si="2"/>
        <v>91.17</v>
      </c>
      <c r="T9" s="290" cm="1">
        <f t="array" ref="T9">IF(Parameters!$E$55="No",IF($A9&lt;=Parameters!$H$28,Parameters!$G$28*$A9,IF($A9&lt;=Parameters!$H$29,Parameters!$G$28*Parameters!$H$28+Parameters!$G$29*($A9-Parameters!$H$28),IF($A9&lt;=Parameters!$H$30,Parameters!$G$28*Parameters!$H$28+Parameters!$G$29*(Parameters!$H$29-Parameters!$H$28)+Parameters!$G$30*($A9-Parameters!$H$29),Parameters!$G$28*Parameters!$H$28+Parameters!$G$29*(Parameters!$H$29-Parameters!$H$28)+Parameters!$G$30*(Parameters!$H$30-Parameters!$H$29)+Parameters!$G$31*($A9-Parameters!$H$30)))),_xlfn.IFS($A9&lt;=Parameters!$H$28,Parameters!$G$28*$A9,$A9&lt;=Parameters!$H$29,Parameters!$G$29*$A9,$A9&lt;=Parameters!$H$30,Parameters!$G$30*$A9,$A9&gt;Parameters!$H$30,Parameters!$G$31*$A9))</f>
        <v>364.68</v>
      </c>
      <c r="U9" s="290">
        <f t="shared" si="3"/>
        <v>91.17</v>
      </c>
      <c r="V9" s="290" cm="1">
        <f t="array" ref="V9">IF(Parameters!$E$55="No",IF($A9&lt;=Parameters!$H$34,Parameters!$G$34*$A9,IF($A9&lt;=Parameters!$H$35,Parameters!$G$34*Parameters!$H$34+Parameters!$G$35*($A9-Parameters!$H$34),IF($A9&lt;=Parameters!$H$36,Parameters!$G$34*Parameters!$H$34+Parameters!$G$35*(Parameters!$H$35-Parameters!$H$34)+Parameters!$G$36*($A9-Parameters!$H$35),Parameters!$G$34*Parameters!$H$34+Parameters!$G$35*(Parameters!$H$35-Parameters!$H$34)+Parameters!$G$36*(Parameters!$H$36-Parameters!$H$35)+Parameters!$G$37*($A9-Parameters!$H$36)))),_xlfn.IFS($A9&lt;=Parameters!$H$34,Parameters!$G$34*$A9,$A9&lt;=Parameters!$H$35,Parameters!$G$35*$A9,$A9&lt;=Parameters!$H$36,Parameters!$G$36*$A9,$A9&gt;Parameters!$H$36,Parameters!$G$37*$A9))</f>
        <v>444.92</v>
      </c>
      <c r="W9" s="290">
        <f t="shared" si="11"/>
        <v>111.23</v>
      </c>
      <c r="X9" s="290" cm="1">
        <f t="array" ref="X9">IF(Parameters!$E$55="No",IF($A9&lt;=Parameters!$H$39,Parameters!$G$39*$A9,IF($A9&lt;=Parameters!$H$40,Parameters!$G$39*Parameters!$H$39+Parameters!$G$40*($A9-Parameters!$H$39),IF($A9&lt;=Parameters!$H$41,Parameters!$G$39*Parameters!$H$39+Parameters!$G$40*(Parameters!$H$40-Parameters!$H$39)+Parameters!$G$41*($A9-Parameters!$H$40),Parameters!$G$39*Parameters!$H$39+Parameters!$G$40*(Parameters!$H$40-Parameters!$H$39)+Parameters!$G$41*(Parameters!$H$41-Parameters!$H$40)+Parameters!$G$42*($A9-Parameters!$H$41)))),_xlfn.IFS($A9&lt;=Parameters!$H$39,Parameters!$G$39*$A9,$A9&lt;=Parameters!$H$40,Parameters!$G$40*$A9,$A9&lt;=Parameters!$H$41,Parameters!$G$41*$A9,$A9&gt;Parameters!$H$41,Parameters!$G$42*$A9))</f>
        <v>444.92</v>
      </c>
      <c r="Y9" s="290">
        <f t="shared" si="12"/>
        <v>111.23</v>
      </c>
      <c r="Z9" s="290" cm="1">
        <f t="array" ref="Z9">IF(Parameters!$F$55="No",IF($A9&lt;=Parameters!$J$23,Parameters!$I$23*$A9,IF($A9&lt;=Parameters!$J$24,Parameters!$I$23*Parameters!$J$23+Parameters!$I$24*($A9-Parameters!$J$23),IF($A9&lt;=Parameters!$J$25,Parameters!$I$23*Parameters!$J$23+Parameters!$I$24*(Parameters!$J$24-Parameters!$J$23)+Parameters!$I$25*($A9-Parameters!$J$24),Parameters!$I$23*Parameters!$J$23+Parameters!$I$24*(Parameters!$J$24-Parameters!$J$23)+Parameters!$I$25*(Parameters!$J$25-Parameters!$J$24)+Parameters!$I$26*($A9-Parameters!$J$25)))),_xlfn.IFS($A9&lt;=Parameters!$J$23,Parameters!$I$23*$A9,$A9&lt;=Parameters!$J$24,Parameters!$I$24*$A9,$A9&lt;=Parameters!$J$25,Parameters!$I$25*$A9,$A9&gt;Parameters!$J$25,Parameters!$I$26*$A9))</f>
        <v>364.68</v>
      </c>
      <c r="AA9" s="290">
        <f t="shared" si="4"/>
        <v>91.17</v>
      </c>
      <c r="AB9" s="290" cm="1">
        <f t="array" ref="AB9">IF(Parameters!$F$55="No",IF($A9&lt;=Parameters!$J$28,Parameters!$I$28*$A9,IF($A9&lt;=Parameters!$J$29,Parameters!$I$28*Parameters!$J$28+Parameters!$I$29*($A9-Parameters!$J$28),IF($A9&lt;=Parameters!$J$30,Parameters!$I$28*Parameters!$J$28+Parameters!$I$29*(Parameters!$J$29-Parameters!$J$28)+Parameters!$I$30*($A9-Parameters!$J$29),Parameters!$I$28*Parameters!$J$28+Parameters!$I$29*(Parameters!$J$29-Parameters!$J$28)+Parameters!$I$30*(Parameters!$J$30-Parameters!$J$29)+Parameters!$I$31*($A9-Parameters!$J$30)))),_xlfn.IFS($A9&lt;=Parameters!$J$28,Parameters!$I$28*$A9,$A9&lt;=Parameters!$J$29,Parameters!$I$29*$A9,$A9&lt;=Parameters!$J$30,Parameters!$I$30*$A9,$A9&gt;Parameters!$J$30,Parameters!$I$31*$A9))</f>
        <v>364.68</v>
      </c>
      <c r="AC9" s="290">
        <f t="shared" si="5"/>
        <v>91.17</v>
      </c>
      <c r="AD9" s="290" cm="1">
        <f t="array" ref="AD9">IF(Parameters!$F$55="No",IF($A9&lt;=Parameters!$J$34,Parameters!$I$34*$A9,IF($A9&lt;=Parameters!$J$35,Parameters!$I$34*Parameters!$J$34+Parameters!$I$35*($A9-Parameters!$J$34),IF($A9&lt;=Parameters!$J$36,Parameters!$I$34*Parameters!$J$34+Parameters!$I$35*(Parameters!$J$35-Parameters!$J$34)+Parameters!$I$36*($A9-Parameters!$J$35),Parameters!$I$34*Parameters!$J$34+Parameters!$I$35*(Parameters!$J$35-Parameters!$J$34)+Parameters!$I$36*(Parameters!$J$36-Parameters!$J$35)+Parameters!$I$37*($A9-Parameters!$J$36)))),_xlfn.IFS($A9&lt;=Parameters!$J$34,Parameters!$I$34*$A9,$A9&lt;=Parameters!$J$35,Parameters!$I$35*$A9,$A9&lt;=Parameters!$J$36,Parameters!$I$36*$A9,$A9&gt;Parameters!$J$36,Parameters!$I$37*$A9))</f>
        <v>444.92</v>
      </c>
      <c r="AE9" s="290">
        <f t="shared" si="13"/>
        <v>111.23</v>
      </c>
      <c r="AF9" s="290" cm="1">
        <f t="array" ref="AF9">IF(Parameters!$F$55="No",IF($A9&lt;=Parameters!$J$39,Parameters!$I$39*$A9,IF($A9&lt;=Parameters!$J$40,Parameters!$I$39*Parameters!$J$39+Parameters!$I$40*($A9-Parameters!$J$39),IF($A9&lt;=Parameters!$J$41,Parameters!$I$39*Parameters!$J$39+Parameters!$I$40*(Parameters!$J$40-Parameters!$J$39)+Parameters!$I$41*($A9-Parameters!$J$40),Parameters!$I$39*Parameters!$J$39+Parameters!$I$40*(Parameters!$J$40-Parameters!$J$39)+Parameters!$I$41*(Parameters!$J$41-Parameters!$J$40)+Parameters!$I$42*($A9-Parameters!$J$41)))),_xlfn.IFS($A9&lt;=Parameters!$J$39,Parameters!$I$39*$A9,$A9&lt;=Parameters!$J$40,Parameters!$I$40*$A9,$A9&lt;=Parameters!$J$41,Parameters!$I$41*$A9,$A9&gt;Parameters!$J$41,Parameters!$I$42*$A9))</f>
        <v>444.92</v>
      </c>
      <c r="AG9" s="290">
        <f t="shared" si="14"/>
        <v>111.23</v>
      </c>
      <c r="AI9" s="428">
        <f t="shared" si="15"/>
        <v>91.170000000000016</v>
      </c>
      <c r="AJ9" s="428">
        <f t="shared" si="16"/>
        <v>91.170000000000016</v>
      </c>
      <c r="AK9" s="428">
        <f t="shared" si="17"/>
        <v>111.23000000000002</v>
      </c>
      <c r="AL9" s="428">
        <f t="shared" si="18"/>
        <v>111.23000000000002</v>
      </c>
      <c r="AM9" s="428">
        <f t="shared" si="19"/>
        <v>91.170000000000016</v>
      </c>
      <c r="AN9" s="428">
        <f t="shared" si="20"/>
        <v>91.170000000000016</v>
      </c>
      <c r="AO9" s="428">
        <f t="shared" si="21"/>
        <v>111.23000000000002</v>
      </c>
      <c r="AP9" s="428">
        <f t="shared" si="22"/>
        <v>111.23000000000002</v>
      </c>
      <c r="AQ9" s="428">
        <f t="shared" si="23"/>
        <v>91.170000000000016</v>
      </c>
      <c r="AR9" s="428">
        <f t="shared" si="24"/>
        <v>91.170000000000016</v>
      </c>
      <c r="AS9" s="428">
        <f t="shared" si="25"/>
        <v>111.23000000000002</v>
      </c>
      <c r="AT9" s="428">
        <f t="shared" si="26"/>
        <v>111.23000000000002</v>
      </c>
      <c r="AU9" s="428">
        <f t="shared" si="27"/>
        <v>91.170000000000016</v>
      </c>
      <c r="AV9" s="428">
        <f t="shared" si="28"/>
        <v>91.170000000000016</v>
      </c>
      <c r="AW9" s="428">
        <f t="shared" si="29"/>
        <v>111.23000000000002</v>
      </c>
      <c r="AX9" s="428">
        <f t="shared" si="30"/>
        <v>111.23000000000002</v>
      </c>
    </row>
    <row r="10">
      <c r="A10" s="413">
        <v>5</v>
      </c>
      <c r="B10" s="290" cm="1">
        <f t="array" ref="B10">IF(Parameters!$C$55="No",IF($A10&lt;=Parameters!$D$23,Parameters!$C$23*$A10,IF($A10&lt;=Parameters!$D$24,Parameters!$C$23*Parameters!$D$23+Parameters!$C$24*($A10-Parameters!$D$23),IF($A10&lt;=Parameters!$D$25,Parameters!$C$23*Parameters!$D$23+Parameters!$C$24*(Parameters!$D$24-Parameters!$D$23)+Parameters!$C$25*($A10-Parameters!$D$24),Parameters!$C$23*Parameters!$D$23+Parameters!$C$24*(Parameters!$D$24-Parameters!$D$23)+Parameters!$C$25*(Parameters!$D$25-Parameters!$D$24)+Parameters!$C$26*($A10-Parameters!$D$25)))),_xlfn.IFS($A10&lt;=Parameters!$D$23,Parameters!$C$23*$A10,$A10&lt;=Parameters!$D$24,Parameters!$C$24*$A10,$A10&lt;=Parameters!$D$25,Parameters!$C$25*$A10,$A10&gt;Parameters!$D$25,Parameters!$C$26*$A10))</f>
        <v>455.85</v>
      </c>
      <c r="C10" s="290">
        <f t="shared" si="6"/>
        <v>91.17</v>
      </c>
      <c r="D10" s="290" cm="1">
        <f t="array" ref="D10">IF(Parameters!$C$55="No",IF($A10&lt;=Parameters!$D$28,Parameters!$C$28*$A10,IF($A10&lt;=Parameters!$D$29,Parameters!$C$28*Parameters!$D$28+Parameters!$C$29*($A10-Parameters!$D$28),IF($A10&lt;=Parameters!$D$30,Parameters!$C$28*Parameters!$D$28+Parameters!$C$29*(Parameters!$D$29-Parameters!$D$28)+Parameters!$C$30*($A10-Parameters!$D$29),Parameters!$C$28*Parameters!$D$28+Parameters!$C$29*(Parameters!$D$29-Parameters!$D$28)+Parameters!$C$30*(Parameters!$D$30-Parameters!$D$29)+Parameters!$C$31*($A10-Parameters!$D$30)))),_xlfn.IFS($A10&lt;=Parameters!$D$28,Parameters!$C$28*$A10,$A10&lt;=Parameters!$D$29,Parameters!$C$29*$A10,$A10&lt;=Parameters!$D$30,Parameters!$C$30*$A10,$A10&gt;Parameters!$D$30,Parameters!$C$31*$A10))</f>
        <v>455.85</v>
      </c>
      <c r="E10" s="290">
        <f t="shared" si="6"/>
        <v>91.17</v>
      </c>
      <c r="F10" s="290" cm="1">
        <f t="array" ref="F10">IF(Parameters!$C$55="No",IF($A10&lt;=Parameters!$D$34,Parameters!$C$34*$A10,IF($A10&lt;=Parameters!$D$35,Parameters!$C$34*Parameters!$D$34+Parameters!$C$35*($A10-Parameters!$D$34),IF($A10&lt;=Parameters!$D$36,Parameters!$C$34*Parameters!$D$34+Parameters!$C$35*(Parameters!$D$35-Parameters!$D$34)+Parameters!$C$36*($A10-Parameters!$D$35),Parameters!$C$34*Parameters!$D$34+Parameters!$C$35*(Parameters!$D$35-Parameters!$D$34)+Parameters!$C$36*(Parameters!$D$36-Parameters!$D$35)+Parameters!$C$37*($A10-Parameters!$D$36)))),_xlfn.IFS($A10&lt;=Parameters!$D$34,Parameters!$C$34*$A10,$A10&lt;=Parameters!$D$35,Parameters!$C$35*$A10,$A10&lt;=Parameters!$D$36,Parameters!$C$36*$A10,$A10&gt;Parameters!$D$36,Parameters!$C$37*$A10))</f>
        <v>556.15</v>
      </c>
      <c r="G10" s="290">
        <f t="shared" si="7"/>
        <v>111.22999999999999</v>
      </c>
      <c r="H10" s="290" cm="1">
        <f t="array" ref="H10">IF(Parameters!$C$55="No",IF($A10&lt;=Parameters!$D$39,Parameters!$C$39*$A10,IF($A10&lt;=Parameters!$D$40,Parameters!$C$39*Parameters!$D$39+Parameters!$C$40*($A10-Parameters!$D$39),IF($A10&lt;=Parameters!$D$41,Parameters!$C$39*Parameters!$D$39+Parameters!$C$40*(Parameters!$D$40-Parameters!$D$39)+Parameters!$C$41*($A10-Parameters!$D$40),Parameters!$C$39*Parameters!$D$39+Parameters!$C$40*(Parameters!$D$40-Parameters!$D$39)+Parameters!$C$41*(Parameters!$D$41-Parameters!$D$40)+Parameters!$C$42*($A10-Parameters!$D$41)))),_xlfn.IFS($A10&lt;=Parameters!$D$39,Parameters!$C$39*$A10,$A10&lt;=Parameters!$D$40,Parameters!$C$40*$A10,$A10&lt;=Parameters!$D$41,Parameters!$C$41*$A10,$A10&gt;Parameters!$D$41,Parameters!$C$42*$A10))</f>
        <v>556.15</v>
      </c>
      <c r="I10" s="290">
        <f t="shared" si="8"/>
        <v>111.22999999999999</v>
      </c>
      <c r="J10" s="290" cm="1">
        <f t="array" ref="J10">IF(Parameters!$D$55="No",IF($A10&lt;=Parameters!$F$23,Parameters!$E$23*$A10,IF($A10&lt;=Parameters!$F$24,Parameters!$E$23*Parameters!$F$23+Parameters!$E$24*($A10-Parameters!$F$23),IF($A10&lt;=Parameters!$F$25,Parameters!$E$23*Parameters!$F$23+Parameters!$E$24*(Parameters!$F$24-Parameters!$F$23)+Parameters!$E$25*($A10-Parameters!$F$24),Parameters!$E$23*Parameters!$F$23+Parameters!$E$24*(Parameters!$F$24-Parameters!$F$23)+Parameters!$E$25*(Parameters!$F$25-Parameters!$F$24)+Parameters!$E$26*($A10-Parameters!$F$25)))),_xlfn.IFS($A10&lt;=Parameters!$F$23,Parameters!$E$23*$A10,$A10&lt;=Parameters!$F$24,Parameters!$E$24*$A10,$A10&lt;=Parameters!$F$25,Parameters!$E$25*$A10,$A10&gt;Parameters!$F$25,Parameters!$E$26*$A10))</f>
        <v>455.85</v>
      </c>
      <c r="K10" s="290">
        <f t="shared" si="0"/>
        <v>91.17</v>
      </c>
      <c r="L10" s="290" cm="1">
        <f t="array" ref="L10">IF(Parameters!$D$55="No",IF($A10&lt;=Parameters!$F$28,Parameters!$E$28*$A10,IF($A10&lt;=Parameters!$F$29,Parameters!$E$28*Parameters!$F$28+Parameters!$E$29*($A10-Parameters!$F$28),IF($A10&lt;=Parameters!$F$30,Parameters!$E$28*Parameters!$F$28+Parameters!$E$29*(Parameters!$F$29-Parameters!$F$28)+Parameters!$E$30*($A10-Parameters!$F$29),Parameters!$E$28*Parameters!$F$28+Parameters!$E$29*(Parameters!$F$29-Parameters!$F$28)+Parameters!$E$30*(Parameters!$F$30-Parameters!$F$29)+Parameters!$E$31*($A10-Parameters!$F$30)))),_xlfn.IFS($A10&lt;=Parameters!$F$28,Parameters!$E$28*$A10,$A10&lt;=Parameters!$F$29,Parameters!$E$29*$A10,$A10&lt;=Parameters!$F$30,Parameters!$E$30*$A10,$A10&gt;Parameters!$F$30,Parameters!$E$31*$A10))</f>
        <v>455.85</v>
      </c>
      <c r="M10" s="290">
        <f t="shared" si="1"/>
        <v>91.17</v>
      </c>
      <c r="N10" s="290" cm="1">
        <f t="array" ref="N10">IF(Parameters!$D$55="No",IF($A10&lt;=Parameters!$F$34,Parameters!$E$34*$A10,IF($A10&lt;=Parameters!$F$35,Parameters!$E$34*Parameters!$F$34+Parameters!$E$35*($A10-Parameters!$F$34),IF($A10&lt;=Parameters!$F$36,Parameters!$E$34*Parameters!$F$34+Parameters!$E$35*(Parameters!$F$35-Parameters!$F$34)+Parameters!$E$36*($A10-Parameters!$F$35),Parameters!$E$34*Parameters!$F$34+Parameters!$E$35*(Parameters!$F$35-Parameters!$F$34)+Parameters!$E$36*(Parameters!$F$36-Parameters!$F$35)+Parameters!$E$37*($A10-Parameters!$F$36)))),_xlfn.IFS($A10&lt;=Parameters!$F$34,Parameters!$E$34*$A10,$A10&lt;=Parameters!$F$35,Parameters!$E$35*$A10,$A10&lt;=Parameters!$F$36,Parameters!$E$36*$A10,$A10&gt;Parameters!$F$36,Parameters!$E$37*$A10))</f>
        <v>556.15</v>
      </c>
      <c r="O10" s="290">
        <f t="shared" si="9"/>
        <v>111.22999999999999</v>
      </c>
      <c r="P10" s="290" cm="1">
        <f t="array" ref="P10">IF(Parameters!$D$55="No",IF($A10&lt;=Parameters!$F$39,Parameters!$E$39*$A10,IF($A10&lt;=Parameters!$F$40,Parameters!$E$39*Parameters!$F$39+Parameters!$E$40*($A10-Parameters!$F$39),IF($A10&lt;=Parameters!$F$41,Parameters!$E$39*Parameters!$F$39+Parameters!$E$40*(Parameters!$F$40-Parameters!$F$39)+Parameters!$E$41*($A10-Parameters!$F$40),Parameters!$E$39*Parameters!$F$39+Parameters!$E$40*(Parameters!$F$40-Parameters!$F$39)+Parameters!$E$41*(Parameters!$F$41-Parameters!$F$40)+Parameters!$E$42*($A10-Parameters!$F$41)))),_xlfn.IFS($A10&lt;=Parameters!$F$39,Parameters!$E$39*$A10,$A10&lt;=Parameters!$F$40,Parameters!$E$40*$A10,$A10&lt;=Parameters!$F$41,Parameters!$E$41*$A10,$A10&gt;Parameters!$F$41,Parameters!$E$42*$A10))</f>
        <v>556.15</v>
      </c>
      <c r="Q10" s="290">
        <f t="shared" si="10"/>
        <v>111.22999999999999</v>
      </c>
      <c r="R10" s="290" cm="1">
        <f t="array" ref="R10">IF(Parameters!$E$55="No",IF($A10&lt;=Parameters!$H$23,Parameters!$G$23*$A10,IF($A10&lt;=Parameters!$H$24,Parameters!$G$23*Parameters!$H$23+Parameters!$G$24*($A10-Parameters!$H$23),IF($A10&lt;=Parameters!$H$25,Parameters!$G$23*Parameters!$H$23+Parameters!$G$24*(Parameters!$H$24-Parameters!$H$23)+Parameters!$G$25*($A10-Parameters!$H$24),Parameters!$G$23*Parameters!$H$23+Parameters!$G$24*(Parameters!$H$24-Parameters!$H$23)+Parameters!$G$25*(Parameters!$H$25-Parameters!$H$24)+Parameters!$G$26*($A10-Parameters!$H$25)))),_xlfn.IFS($A10&lt;=Parameters!$H$23,Parameters!$G$23*$A10,$A10&lt;=Parameters!$H$24,Parameters!$G$24*$A10,$A10&lt;=Parameters!$H$25,Parameters!$G$25*$A10,$A10&gt;Parameters!$H$25,Parameters!$G$26*$A10))</f>
        <v>455.85</v>
      </c>
      <c r="S10" s="290">
        <f t="shared" si="2"/>
        <v>91.17</v>
      </c>
      <c r="T10" s="290" cm="1">
        <f t="array" ref="T10">IF(Parameters!$E$55="No",IF($A10&lt;=Parameters!$H$28,Parameters!$G$28*$A10,IF($A10&lt;=Parameters!$H$29,Parameters!$G$28*Parameters!$H$28+Parameters!$G$29*($A10-Parameters!$H$28),IF($A10&lt;=Parameters!$H$30,Parameters!$G$28*Parameters!$H$28+Parameters!$G$29*(Parameters!$H$29-Parameters!$H$28)+Parameters!$G$30*($A10-Parameters!$H$29),Parameters!$G$28*Parameters!$H$28+Parameters!$G$29*(Parameters!$H$29-Parameters!$H$28)+Parameters!$G$30*(Parameters!$H$30-Parameters!$H$29)+Parameters!$G$31*($A10-Parameters!$H$30)))),_xlfn.IFS($A10&lt;=Parameters!$H$28,Parameters!$G$28*$A10,$A10&lt;=Parameters!$H$29,Parameters!$G$29*$A10,$A10&lt;=Parameters!$H$30,Parameters!$G$30*$A10,$A10&gt;Parameters!$H$30,Parameters!$G$31*$A10))</f>
        <v>455.85</v>
      </c>
      <c r="U10" s="290">
        <f t="shared" si="3"/>
        <v>91.17</v>
      </c>
      <c r="V10" s="290" cm="1">
        <f t="array" ref="V10">IF(Parameters!$E$55="No",IF($A10&lt;=Parameters!$H$34,Parameters!$G$34*$A10,IF($A10&lt;=Parameters!$H$35,Parameters!$G$34*Parameters!$H$34+Parameters!$G$35*($A10-Parameters!$H$34),IF($A10&lt;=Parameters!$H$36,Parameters!$G$34*Parameters!$H$34+Parameters!$G$35*(Parameters!$H$35-Parameters!$H$34)+Parameters!$G$36*($A10-Parameters!$H$35),Parameters!$G$34*Parameters!$H$34+Parameters!$G$35*(Parameters!$H$35-Parameters!$H$34)+Parameters!$G$36*(Parameters!$H$36-Parameters!$H$35)+Parameters!$G$37*($A10-Parameters!$H$36)))),_xlfn.IFS($A10&lt;=Parameters!$H$34,Parameters!$G$34*$A10,$A10&lt;=Parameters!$H$35,Parameters!$G$35*$A10,$A10&lt;=Parameters!$H$36,Parameters!$G$36*$A10,$A10&gt;Parameters!$H$36,Parameters!$G$37*$A10))</f>
        <v>556.15</v>
      </c>
      <c r="W10" s="290">
        <f t="shared" si="11"/>
        <v>111.22999999999999</v>
      </c>
      <c r="X10" s="290" cm="1">
        <f t="array" ref="X10">IF(Parameters!$E$55="No",IF($A10&lt;=Parameters!$H$39,Parameters!$G$39*$A10,IF($A10&lt;=Parameters!$H$40,Parameters!$G$39*Parameters!$H$39+Parameters!$G$40*($A10-Parameters!$H$39),IF($A10&lt;=Parameters!$H$41,Parameters!$G$39*Parameters!$H$39+Parameters!$G$40*(Parameters!$H$40-Parameters!$H$39)+Parameters!$G$41*($A10-Parameters!$H$40),Parameters!$G$39*Parameters!$H$39+Parameters!$G$40*(Parameters!$H$40-Parameters!$H$39)+Parameters!$G$41*(Parameters!$H$41-Parameters!$H$40)+Parameters!$G$42*($A10-Parameters!$H$41)))),_xlfn.IFS($A10&lt;=Parameters!$H$39,Parameters!$G$39*$A10,$A10&lt;=Parameters!$H$40,Parameters!$G$40*$A10,$A10&lt;=Parameters!$H$41,Parameters!$G$41*$A10,$A10&gt;Parameters!$H$41,Parameters!$G$42*$A10))</f>
        <v>556.15</v>
      </c>
      <c r="Y10" s="290">
        <f t="shared" si="12"/>
        <v>111.22999999999999</v>
      </c>
      <c r="Z10" s="290" cm="1">
        <f t="array" ref="Z10">IF(Parameters!$F$55="No",IF($A10&lt;=Parameters!$J$23,Parameters!$I$23*$A10,IF($A10&lt;=Parameters!$J$24,Parameters!$I$23*Parameters!$J$23+Parameters!$I$24*($A10-Parameters!$J$23),IF($A10&lt;=Parameters!$J$25,Parameters!$I$23*Parameters!$J$23+Parameters!$I$24*(Parameters!$J$24-Parameters!$J$23)+Parameters!$I$25*($A10-Parameters!$J$24),Parameters!$I$23*Parameters!$J$23+Parameters!$I$24*(Parameters!$J$24-Parameters!$J$23)+Parameters!$I$25*(Parameters!$J$25-Parameters!$J$24)+Parameters!$I$26*($A10-Parameters!$J$25)))),_xlfn.IFS($A10&lt;=Parameters!$J$23,Parameters!$I$23*$A10,$A10&lt;=Parameters!$J$24,Parameters!$I$24*$A10,$A10&lt;=Parameters!$J$25,Parameters!$I$25*$A10,$A10&gt;Parameters!$J$25,Parameters!$I$26*$A10))</f>
        <v>455.85</v>
      </c>
      <c r="AA10" s="290">
        <f t="shared" si="4"/>
        <v>91.17</v>
      </c>
      <c r="AB10" s="290" cm="1">
        <f t="array" ref="AB10">IF(Parameters!$F$55="No",IF($A10&lt;=Parameters!$J$28,Parameters!$I$28*$A10,IF($A10&lt;=Parameters!$J$29,Parameters!$I$28*Parameters!$J$28+Parameters!$I$29*($A10-Parameters!$J$28),IF($A10&lt;=Parameters!$J$30,Parameters!$I$28*Parameters!$J$28+Parameters!$I$29*(Parameters!$J$29-Parameters!$J$28)+Parameters!$I$30*($A10-Parameters!$J$29),Parameters!$I$28*Parameters!$J$28+Parameters!$I$29*(Parameters!$J$29-Parameters!$J$28)+Parameters!$I$30*(Parameters!$J$30-Parameters!$J$29)+Parameters!$I$31*($A10-Parameters!$J$30)))),_xlfn.IFS($A10&lt;=Parameters!$J$28,Parameters!$I$28*$A10,$A10&lt;=Parameters!$J$29,Parameters!$I$29*$A10,$A10&lt;=Parameters!$J$30,Parameters!$I$30*$A10,$A10&gt;Parameters!$J$30,Parameters!$I$31*$A10))</f>
        <v>455.85</v>
      </c>
      <c r="AC10" s="290">
        <f t="shared" si="5"/>
        <v>91.17</v>
      </c>
      <c r="AD10" s="290" cm="1">
        <f t="array" ref="AD10">IF(Parameters!$F$55="No",IF($A10&lt;=Parameters!$J$34,Parameters!$I$34*$A10,IF($A10&lt;=Parameters!$J$35,Parameters!$I$34*Parameters!$J$34+Parameters!$I$35*($A10-Parameters!$J$34),IF($A10&lt;=Parameters!$J$36,Parameters!$I$34*Parameters!$J$34+Parameters!$I$35*(Parameters!$J$35-Parameters!$J$34)+Parameters!$I$36*($A10-Parameters!$J$35),Parameters!$I$34*Parameters!$J$34+Parameters!$I$35*(Parameters!$J$35-Parameters!$J$34)+Parameters!$I$36*(Parameters!$J$36-Parameters!$J$35)+Parameters!$I$37*($A10-Parameters!$J$36)))),_xlfn.IFS($A10&lt;=Parameters!$J$34,Parameters!$I$34*$A10,$A10&lt;=Parameters!$J$35,Parameters!$I$35*$A10,$A10&lt;=Parameters!$J$36,Parameters!$I$36*$A10,$A10&gt;Parameters!$J$36,Parameters!$I$37*$A10))</f>
        <v>556.15</v>
      </c>
      <c r="AE10" s="290">
        <f t="shared" si="13"/>
        <v>111.22999999999999</v>
      </c>
      <c r="AF10" s="290" cm="1">
        <f t="array" ref="AF10">IF(Parameters!$F$55="No",IF($A10&lt;=Parameters!$J$39,Parameters!$I$39*$A10,IF($A10&lt;=Parameters!$J$40,Parameters!$I$39*Parameters!$J$39+Parameters!$I$40*($A10-Parameters!$J$39),IF($A10&lt;=Parameters!$J$41,Parameters!$I$39*Parameters!$J$39+Parameters!$I$40*(Parameters!$J$40-Parameters!$J$39)+Parameters!$I$41*($A10-Parameters!$J$40),Parameters!$I$39*Parameters!$J$39+Parameters!$I$40*(Parameters!$J$40-Parameters!$J$39)+Parameters!$I$41*(Parameters!$J$41-Parameters!$J$40)+Parameters!$I$42*($A10-Parameters!$J$41)))),_xlfn.IFS($A10&lt;=Parameters!$J$39,Parameters!$I$39*$A10,$A10&lt;=Parameters!$J$40,Parameters!$I$40*$A10,$A10&lt;=Parameters!$J$41,Parameters!$I$41*$A10,$A10&gt;Parameters!$J$41,Parameters!$I$42*$A10))</f>
        <v>556.15</v>
      </c>
      <c r="AG10" s="290">
        <f t="shared" si="14"/>
        <v>111.22999999999999</v>
      </c>
      <c r="AI10" s="428">
        <f t="shared" si="15"/>
        <v>91.170000000000016</v>
      </c>
      <c r="AJ10" s="428">
        <f t="shared" si="16"/>
        <v>91.170000000000016</v>
      </c>
      <c r="AK10" s="428">
        <f t="shared" si="17"/>
        <v>111.22999999999996</v>
      </c>
      <c r="AL10" s="428">
        <f t="shared" si="18"/>
        <v>111.22999999999996</v>
      </c>
      <c r="AM10" s="428">
        <f t="shared" si="19"/>
        <v>91.170000000000016</v>
      </c>
      <c r="AN10" s="428">
        <f t="shared" si="20"/>
        <v>91.170000000000016</v>
      </c>
      <c r="AO10" s="428">
        <f t="shared" si="21"/>
        <v>111.22999999999996</v>
      </c>
      <c r="AP10" s="428">
        <f t="shared" si="22"/>
        <v>111.22999999999996</v>
      </c>
      <c r="AQ10" s="428">
        <f t="shared" si="23"/>
        <v>91.170000000000016</v>
      </c>
      <c r="AR10" s="428">
        <f t="shared" si="24"/>
        <v>91.170000000000016</v>
      </c>
      <c r="AS10" s="428">
        <f t="shared" si="25"/>
        <v>111.22999999999996</v>
      </c>
      <c r="AT10" s="428">
        <f t="shared" si="26"/>
        <v>111.22999999999996</v>
      </c>
      <c r="AU10" s="428">
        <f t="shared" si="27"/>
        <v>91.170000000000016</v>
      </c>
      <c r="AV10" s="428">
        <f t="shared" si="28"/>
        <v>91.170000000000016</v>
      </c>
      <c r="AW10" s="428">
        <f t="shared" si="29"/>
        <v>111.22999999999996</v>
      </c>
      <c r="AX10" s="428">
        <f t="shared" si="30"/>
        <v>111.22999999999996</v>
      </c>
    </row>
    <row r="11">
      <c r="A11" s="413">
        <v>6</v>
      </c>
      <c r="B11" s="290" cm="1">
        <f t="array" ref="B11">IF(Parameters!$C$55="No",IF($A11&lt;=Parameters!$D$23,Parameters!$C$23*$A11,IF($A11&lt;=Parameters!$D$24,Parameters!$C$23*Parameters!$D$23+Parameters!$C$24*($A11-Parameters!$D$23),IF($A11&lt;=Parameters!$D$25,Parameters!$C$23*Parameters!$D$23+Parameters!$C$24*(Parameters!$D$24-Parameters!$D$23)+Parameters!$C$25*($A11-Parameters!$D$24),Parameters!$C$23*Parameters!$D$23+Parameters!$C$24*(Parameters!$D$24-Parameters!$D$23)+Parameters!$C$25*(Parameters!$D$25-Parameters!$D$24)+Parameters!$C$26*($A11-Parameters!$D$25)))),_xlfn.IFS($A11&lt;=Parameters!$D$23,Parameters!$C$23*$A11,$A11&lt;=Parameters!$D$24,Parameters!$C$24*$A11,$A11&lt;=Parameters!$D$25,Parameters!$C$25*$A11,$A11&gt;Parameters!$D$25,Parameters!$C$26*$A11))</f>
        <v>547.02</v>
      </c>
      <c r="C11" s="290">
        <f t="shared" si="6"/>
        <v>91.17</v>
      </c>
      <c r="D11" s="290" cm="1">
        <f t="array" ref="D11">IF(Parameters!$C$55="No",IF($A11&lt;=Parameters!$D$28,Parameters!$C$28*$A11,IF($A11&lt;=Parameters!$D$29,Parameters!$C$28*Parameters!$D$28+Parameters!$C$29*($A11-Parameters!$D$28),IF($A11&lt;=Parameters!$D$30,Parameters!$C$28*Parameters!$D$28+Parameters!$C$29*(Parameters!$D$29-Parameters!$D$28)+Parameters!$C$30*($A11-Parameters!$D$29),Parameters!$C$28*Parameters!$D$28+Parameters!$C$29*(Parameters!$D$29-Parameters!$D$28)+Parameters!$C$30*(Parameters!$D$30-Parameters!$D$29)+Parameters!$C$31*($A11-Parameters!$D$30)))),_xlfn.IFS($A11&lt;=Parameters!$D$28,Parameters!$C$28*$A11,$A11&lt;=Parameters!$D$29,Parameters!$C$29*$A11,$A11&lt;=Parameters!$D$30,Parameters!$C$30*$A11,$A11&gt;Parameters!$D$30,Parameters!$C$31*$A11))</f>
        <v>547.02</v>
      </c>
      <c r="E11" s="290">
        <f t="shared" si="6"/>
        <v>91.17</v>
      </c>
      <c r="F11" s="290" cm="1">
        <f t="array" ref="F11">IF(Parameters!$C$55="No",IF($A11&lt;=Parameters!$D$34,Parameters!$C$34*$A11,IF($A11&lt;=Parameters!$D$35,Parameters!$C$34*Parameters!$D$34+Parameters!$C$35*($A11-Parameters!$D$34),IF($A11&lt;=Parameters!$D$36,Parameters!$C$34*Parameters!$D$34+Parameters!$C$35*(Parameters!$D$35-Parameters!$D$34)+Parameters!$C$36*($A11-Parameters!$D$35),Parameters!$C$34*Parameters!$D$34+Parameters!$C$35*(Parameters!$D$35-Parameters!$D$34)+Parameters!$C$36*(Parameters!$D$36-Parameters!$D$35)+Parameters!$C$37*($A11-Parameters!$D$36)))),_xlfn.IFS($A11&lt;=Parameters!$D$34,Parameters!$C$34*$A11,$A11&lt;=Parameters!$D$35,Parameters!$C$35*$A11,$A11&lt;=Parameters!$D$36,Parameters!$C$36*$A11,$A11&gt;Parameters!$D$36,Parameters!$C$37*$A11))</f>
        <v>667.38</v>
      </c>
      <c r="G11" s="290">
        <f t="shared" si="7"/>
        <v>111.23</v>
      </c>
      <c r="H11" s="290" cm="1">
        <f t="array" ref="H11">IF(Parameters!$C$55="No",IF($A11&lt;=Parameters!$D$39,Parameters!$C$39*$A11,IF($A11&lt;=Parameters!$D$40,Parameters!$C$39*Parameters!$D$39+Parameters!$C$40*($A11-Parameters!$D$39),IF($A11&lt;=Parameters!$D$41,Parameters!$C$39*Parameters!$D$39+Parameters!$C$40*(Parameters!$D$40-Parameters!$D$39)+Parameters!$C$41*($A11-Parameters!$D$40),Parameters!$C$39*Parameters!$D$39+Parameters!$C$40*(Parameters!$D$40-Parameters!$D$39)+Parameters!$C$41*(Parameters!$D$41-Parameters!$D$40)+Parameters!$C$42*($A11-Parameters!$D$41)))),_xlfn.IFS($A11&lt;=Parameters!$D$39,Parameters!$C$39*$A11,$A11&lt;=Parameters!$D$40,Parameters!$C$40*$A11,$A11&lt;=Parameters!$D$41,Parameters!$C$41*$A11,$A11&gt;Parameters!$D$41,Parameters!$C$42*$A11))</f>
        <v>667.38</v>
      </c>
      <c r="I11" s="290">
        <f t="shared" si="8"/>
        <v>111.23</v>
      </c>
      <c r="J11" s="290" cm="1">
        <f t="array" ref="J11">IF(Parameters!$D$55="No",IF($A11&lt;=Parameters!$F$23,Parameters!$E$23*$A11,IF($A11&lt;=Parameters!$F$24,Parameters!$E$23*Parameters!$F$23+Parameters!$E$24*($A11-Parameters!$F$23),IF($A11&lt;=Parameters!$F$25,Parameters!$E$23*Parameters!$F$23+Parameters!$E$24*(Parameters!$F$24-Parameters!$F$23)+Parameters!$E$25*($A11-Parameters!$F$24),Parameters!$E$23*Parameters!$F$23+Parameters!$E$24*(Parameters!$F$24-Parameters!$F$23)+Parameters!$E$25*(Parameters!$F$25-Parameters!$F$24)+Parameters!$E$26*($A11-Parameters!$F$25)))),_xlfn.IFS($A11&lt;=Parameters!$F$23,Parameters!$E$23*$A11,$A11&lt;=Parameters!$F$24,Parameters!$E$24*$A11,$A11&lt;=Parameters!$F$25,Parameters!$E$25*$A11,$A11&gt;Parameters!$F$25,Parameters!$E$26*$A11))</f>
        <v>547.02</v>
      </c>
      <c r="K11" s="290">
        <f t="shared" si="0"/>
        <v>91.17</v>
      </c>
      <c r="L11" s="290" cm="1">
        <f t="array" ref="L11">IF(Parameters!$D$55="No",IF($A11&lt;=Parameters!$F$28,Parameters!$E$28*$A11,IF($A11&lt;=Parameters!$F$29,Parameters!$E$28*Parameters!$F$28+Parameters!$E$29*($A11-Parameters!$F$28),IF($A11&lt;=Parameters!$F$30,Parameters!$E$28*Parameters!$F$28+Parameters!$E$29*(Parameters!$F$29-Parameters!$F$28)+Parameters!$E$30*($A11-Parameters!$F$29),Parameters!$E$28*Parameters!$F$28+Parameters!$E$29*(Parameters!$F$29-Parameters!$F$28)+Parameters!$E$30*(Parameters!$F$30-Parameters!$F$29)+Parameters!$E$31*($A11-Parameters!$F$30)))),_xlfn.IFS($A11&lt;=Parameters!$F$28,Parameters!$E$28*$A11,$A11&lt;=Parameters!$F$29,Parameters!$E$29*$A11,$A11&lt;=Parameters!$F$30,Parameters!$E$30*$A11,$A11&gt;Parameters!$F$30,Parameters!$E$31*$A11))</f>
        <v>547.02</v>
      </c>
      <c r="M11" s="290">
        <f t="shared" si="1"/>
        <v>91.17</v>
      </c>
      <c r="N11" s="290" cm="1">
        <f t="array" ref="N11">IF(Parameters!$D$55="No",IF($A11&lt;=Parameters!$F$34,Parameters!$E$34*$A11,IF($A11&lt;=Parameters!$F$35,Parameters!$E$34*Parameters!$F$34+Parameters!$E$35*($A11-Parameters!$F$34),IF($A11&lt;=Parameters!$F$36,Parameters!$E$34*Parameters!$F$34+Parameters!$E$35*(Parameters!$F$35-Parameters!$F$34)+Parameters!$E$36*($A11-Parameters!$F$35),Parameters!$E$34*Parameters!$F$34+Parameters!$E$35*(Parameters!$F$35-Parameters!$F$34)+Parameters!$E$36*(Parameters!$F$36-Parameters!$F$35)+Parameters!$E$37*($A11-Parameters!$F$36)))),_xlfn.IFS($A11&lt;=Parameters!$F$34,Parameters!$E$34*$A11,$A11&lt;=Parameters!$F$35,Parameters!$E$35*$A11,$A11&lt;=Parameters!$F$36,Parameters!$E$36*$A11,$A11&gt;Parameters!$F$36,Parameters!$E$37*$A11))</f>
        <v>667.38</v>
      </c>
      <c r="O11" s="290">
        <f t="shared" si="9"/>
        <v>111.23</v>
      </c>
      <c r="P11" s="290" cm="1">
        <f t="array" ref="P11">IF(Parameters!$D$55="No",IF($A11&lt;=Parameters!$F$39,Parameters!$E$39*$A11,IF($A11&lt;=Parameters!$F$40,Parameters!$E$39*Parameters!$F$39+Parameters!$E$40*($A11-Parameters!$F$39),IF($A11&lt;=Parameters!$F$41,Parameters!$E$39*Parameters!$F$39+Parameters!$E$40*(Parameters!$F$40-Parameters!$F$39)+Parameters!$E$41*($A11-Parameters!$F$40),Parameters!$E$39*Parameters!$F$39+Parameters!$E$40*(Parameters!$F$40-Parameters!$F$39)+Parameters!$E$41*(Parameters!$F$41-Parameters!$F$40)+Parameters!$E$42*($A11-Parameters!$F$41)))),_xlfn.IFS($A11&lt;=Parameters!$F$39,Parameters!$E$39*$A11,$A11&lt;=Parameters!$F$40,Parameters!$E$40*$A11,$A11&lt;=Parameters!$F$41,Parameters!$E$41*$A11,$A11&gt;Parameters!$F$41,Parameters!$E$42*$A11))</f>
        <v>667.38</v>
      </c>
      <c r="Q11" s="290">
        <f t="shared" si="10"/>
        <v>111.23</v>
      </c>
      <c r="R11" s="290" cm="1">
        <f t="array" ref="R11">IF(Parameters!$E$55="No",IF($A11&lt;=Parameters!$H$23,Parameters!$G$23*$A11,IF($A11&lt;=Parameters!$H$24,Parameters!$G$23*Parameters!$H$23+Parameters!$G$24*($A11-Parameters!$H$23),IF($A11&lt;=Parameters!$H$25,Parameters!$G$23*Parameters!$H$23+Parameters!$G$24*(Parameters!$H$24-Parameters!$H$23)+Parameters!$G$25*($A11-Parameters!$H$24),Parameters!$G$23*Parameters!$H$23+Parameters!$G$24*(Parameters!$H$24-Parameters!$H$23)+Parameters!$G$25*(Parameters!$H$25-Parameters!$H$24)+Parameters!$G$26*($A11-Parameters!$H$25)))),_xlfn.IFS($A11&lt;=Parameters!$H$23,Parameters!$G$23*$A11,$A11&lt;=Parameters!$H$24,Parameters!$G$24*$A11,$A11&lt;=Parameters!$H$25,Parameters!$G$25*$A11,$A11&gt;Parameters!$H$25,Parameters!$G$26*$A11))</f>
        <v>547.02</v>
      </c>
      <c r="S11" s="290">
        <f t="shared" si="2"/>
        <v>91.17</v>
      </c>
      <c r="T11" s="290" cm="1">
        <f t="array" ref="T11">IF(Parameters!$E$55="No",IF($A11&lt;=Parameters!$H$28,Parameters!$G$28*$A11,IF($A11&lt;=Parameters!$H$29,Parameters!$G$28*Parameters!$H$28+Parameters!$G$29*($A11-Parameters!$H$28),IF($A11&lt;=Parameters!$H$30,Parameters!$G$28*Parameters!$H$28+Parameters!$G$29*(Parameters!$H$29-Parameters!$H$28)+Parameters!$G$30*($A11-Parameters!$H$29),Parameters!$G$28*Parameters!$H$28+Parameters!$G$29*(Parameters!$H$29-Parameters!$H$28)+Parameters!$G$30*(Parameters!$H$30-Parameters!$H$29)+Parameters!$G$31*($A11-Parameters!$H$30)))),_xlfn.IFS($A11&lt;=Parameters!$H$28,Parameters!$G$28*$A11,$A11&lt;=Parameters!$H$29,Parameters!$G$29*$A11,$A11&lt;=Parameters!$H$30,Parameters!$G$30*$A11,$A11&gt;Parameters!$H$30,Parameters!$G$31*$A11))</f>
        <v>547.02</v>
      </c>
      <c r="U11" s="290">
        <f t="shared" si="3"/>
        <v>91.17</v>
      </c>
      <c r="V11" s="290" cm="1">
        <f t="array" ref="V11">IF(Parameters!$E$55="No",IF($A11&lt;=Parameters!$H$34,Parameters!$G$34*$A11,IF($A11&lt;=Parameters!$H$35,Parameters!$G$34*Parameters!$H$34+Parameters!$G$35*($A11-Parameters!$H$34),IF($A11&lt;=Parameters!$H$36,Parameters!$G$34*Parameters!$H$34+Parameters!$G$35*(Parameters!$H$35-Parameters!$H$34)+Parameters!$G$36*($A11-Parameters!$H$35),Parameters!$G$34*Parameters!$H$34+Parameters!$G$35*(Parameters!$H$35-Parameters!$H$34)+Parameters!$G$36*(Parameters!$H$36-Parameters!$H$35)+Parameters!$G$37*($A11-Parameters!$H$36)))),_xlfn.IFS($A11&lt;=Parameters!$H$34,Parameters!$G$34*$A11,$A11&lt;=Parameters!$H$35,Parameters!$G$35*$A11,$A11&lt;=Parameters!$H$36,Parameters!$G$36*$A11,$A11&gt;Parameters!$H$36,Parameters!$G$37*$A11))</f>
        <v>667.38</v>
      </c>
      <c r="W11" s="290">
        <f t="shared" si="11"/>
        <v>111.23</v>
      </c>
      <c r="X11" s="290" cm="1">
        <f t="array" ref="X11">IF(Parameters!$E$55="No",IF($A11&lt;=Parameters!$H$39,Parameters!$G$39*$A11,IF($A11&lt;=Parameters!$H$40,Parameters!$G$39*Parameters!$H$39+Parameters!$G$40*($A11-Parameters!$H$39),IF($A11&lt;=Parameters!$H$41,Parameters!$G$39*Parameters!$H$39+Parameters!$G$40*(Parameters!$H$40-Parameters!$H$39)+Parameters!$G$41*($A11-Parameters!$H$40),Parameters!$G$39*Parameters!$H$39+Parameters!$G$40*(Parameters!$H$40-Parameters!$H$39)+Parameters!$G$41*(Parameters!$H$41-Parameters!$H$40)+Parameters!$G$42*($A11-Parameters!$H$41)))),_xlfn.IFS($A11&lt;=Parameters!$H$39,Parameters!$G$39*$A11,$A11&lt;=Parameters!$H$40,Parameters!$G$40*$A11,$A11&lt;=Parameters!$H$41,Parameters!$G$41*$A11,$A11&gt;Parameters!$H$41,Parameters!$G$42*$A11))</f>
        <v>667.38</v>
      </c>
      <c r="Y11" s="290">
        <f t="shared" si="12"/>
        <v>111.23</v>
      </c>
      <c r="Z11" s="290" cm="1">
        <f t="array" ref="Z11">IF(Parameters!$F$55="No",IF($A11&lt;=Parameters!$J$23,Parameters!$I$23*$A11,IF($A11&lt;=Parameters!$J$24,Parameters!$I$23*Parameters!$J$23+Parameters!$I$24*($A11-Parameters!$J$23),IF($A11&lt;=Parameters!$J$25,Parameters!$I$23*Parameters!$J$23+Parameters!$I$24*(Parameters!$J$24-Parameters!$J$23)+Parameters!$I$25*($A11-Parameters!$J$24),Parameters!$I$23*Parameters!$J$23+Parameters!$I$24*(Parameters!$J$24-Parameters!$J$23)+Parameters!$I$25*(Parameters!$J$25-Parameters!$J$24)+Parameters!$I$26*($A11-Parameters!$J$25)))),_xlfn.IFS($A11&lt;=Parameters!$J$23,Parameters!$I$23*$A11,$A11&lt;=Parameters!$J$24,Parameters!$I$24*$A11,$A11&lt;=Parameters!$J$25,Parameters!$I$25*$A11,$A11&gt;Parameters!$J$25,Parameters!$I$26*$A11))</f>
        <v>547.02</v>
      </c>
      <c r="AA11" s="290">
        <f t="shared" si="4"/>
        <v>91.17</v>
      </c>
      <c r="AB11" s="290" cm="1">
        <f t="array" ref="AB11">IF(Parameters!$F$55="No",IF($A11&lt;=Parameters!$J$28,Parameters!$I$28*$A11,IF($A11&lt;=Parameters!$J$29,Parameters!$I$28*Parameters!$J$28+Parameters!$I$29*($A11-Parameters!$J$28),IF($A11&lt;=Parameters!$J$30,Parameters!$I$28*Parameters!$J$28+Parameters!$I$29*(Parameters!$J$29-Parameters!$J$28)+Parameters!$I$30*($A11-Parameters!$J$29),Parameters!$I$28*Parameters!$J$28+Parameters!$I$29*(Parameters!$J$29-Parameters!$J$28)+Parameters!$I$30*(Parameters!$J$30-Parameters!$J$29)+Parameters!$I$31*($A11-Parameters!$J$30)))),_xlfn.IFS($A11&lt;=Parameters!$J$28,Parameters!$I$28*$A11,$A11&lt;=Parameters!$J$29,Parameters!$I$29*$A11,$A11&lt;=Parameters!$J$30,Parameters!$I$30*$A11,$A11&gt;Parameters!$J$30,Parameters!$I$31*$A11))</f>
        <v>547.02</v>
      </c>
      <c r="AC11" s="290">
        <f t="shared" si="5"/>
        <v>91.17</v>
      </c>
      <c r="AD11" s="290" cm="1">
        <f t="array" ref="AD11">IF(Parameters!$F$55="No",IF($A11&lt;=Parameters!$J$34,Parameters!$I$34*$A11,IF($A11&lt;=Parameters!$J$35,Parameters!$I$34*Parameters!$J$34+Parameters!$I$35*($A11-Parameters!$J$34),IF($A11&lt;=Parameters!$J$36,Parameters!$I$34*Parameters!$J$34+Parameters!$I$35*(Parameters!$J$35-Parameters!$J$34)+Parameters!$I$36*($A11-Parameters!$J$35),Parameters!$I$34*Parameters!$J$34+Parameters!$I$35*(Parameters!$J$35-Parameters!$J$34)+Parameters!$I$36*(Parameters!$J$36-Parameters!$J$35)+Parameters!$I$37*($A11-Parameters!$J$36)))),_xlfn.IFS($A11&lt;=Parameters!$J$34,Parameters!$I$34*$A11,$A11&lt;=Parameters!$J$35,Parameters!$I$35*$A11,$A11&lt;=Parameters!$J$36,Parameters!$I$36*$A11,$A11&gt;Parameters!$J$36,Parameters!$I$37*$A11))</f>
        <v>667.38</v>
      </c>
      <c r="AE11" s="290">
        <f t="shared" si="13"/>
        <v>111.23</v>
      </c>
      <c r="AF11" s="290" cm="1">
        <f t="array" ref="AF11">IF(Parameters!$F$55="No",IF($A11&lt;=Parameters!$J$39,Parameters!$I$39*$A11,IF($A11&lt;=Parameters!$J$40,Parameters!$I$39*Parameters!$J$39+Parameters!$I$40*($A11-Parameters!$J$39),IF($A11&lt;=Parameters!$J$41,Parameters!$I$39*Parameters!$J$39+Parameters!$I$40*(Parameters!$J$40-Parameters!$J$39)+Parameters!$I$41*($A11-Parameters!$J$40),Parameters!$I$39*Parameters!$J$39+Parameters!$I$40*(Parameters!$J$40-Parameters!$J$39)+Parameters!$I$41*(Parameters!$J$41-Parameters!$J$40)+Parameters!$I$42*($A11-Parameters!$J$41)))),_xlfn.IFS($A11&lt;=Parameters!$J$39,Parameters!$I$39*$A11,$A11&lt;=Parameters!$J$40,Parameters!$I$40*$A11,$A11&lt;=Parameters!$J$41,Parameters!$I$41*$A11,$A11&gt;Parameters!$J$41,Parameters!$I$42*$A11))</f>
        <v>667.38</v>
      </c>
      <c r="AG11" s="290">
        <f t="shared" si="14"/>
        <v>111.23</v>
      </c>
      <c r="AI11" s="428">
        <f t="shared" si="15"/>
        <v>91.169999999999959</v>
      </c>
      <c r="AJ11" s="428">
        <f t="shared" si="16"/>
        <v>91.169999999999959</v>
      </c>
      <c r="AK11" s="428">
        <f t="shared" si="17"/>
        <v>111.23000000000002</v>
      </c>
      <c r="AL11" s="428">
        <f t="shared" si="18"/>
        <v>111.23000000000002</v>
      </c>
      <c r="AM11" s="428">
        <f t="shared" si="19"/>
        <v>91.169999999999959</v>
      </c>
      <c r="AN11" s="428">
        <f t="shared" si="20"/>
        <v>91.169999999999959</v>
      </c>
      <c r="AO11" s="428">
        <f t="shared" si="21"/>
        <v>111.23000000000002</v>
      </c>
      <c r="AP11" s="428">
        <f t="shared" si="22"/>
        <v>111.23000000000002</v>
      </c>
      <c r="AQ11" s="428">
        <f t="shared" si="23"/>
        <v>91.169999999999959</v>
      </c>
      <c r="AR11" s="428">
        <f t="shared" si="24"/>
        <v>91.169999999999959</v>
      </c>
      <c r="AS11" s="428">
        <f t="shared" si="25"/>
        <v>111.23000000000002</v>
      </c>
      <c r="AT11" s="428">
        <f t="shared" si="26"/>
        <v>111.23000000000002</v>
      </c>
      <c r="AU11" s="428">
        <f t="shared" si="27"/>
        <v>91.169999999999959</v>
      </c>
      <c r="AV11" s="428">
        <f t="shared" si="28"/>
        <v>91.169999999999959</v>
      </c>
      <c r="AW11" s="428">
        <f t="shared" si="29"/>
        <v>111.23000000000002</v>
      </c>
      <c r="AX11" s="428">
        <f t="shared" si="30"/>
        <v>111.23000000000002</v>
      </c>
    </row>
    <row r="12">
      <c r="A12" s="413">
        <v>7</v>
      </c>
      <c r="B12" s="290" cm="1">
        <f t="array" ref="B12">IF(Parameters!$C$55="No",IF($A12&lt;=Parameters!$D$23,Parameters!$C$23*$A12,IF($A12&lt;=Parameters!$D$24,Parameters!$C$23*Parameters!$D$23+Parameters!$C$24*($A12-Parameters!$D$23),IF($A12&lt;=Parameters!$D$25,Parameters!$C$23*Parameters!$D$23+Parameters!$C$24*(Parameters!$D$24-Parameters!$D$23)+Parameters!$C$25*($A12-Parameters!$D$24),Parameters!$C$23*Parameters!$D$23+Parameters!$C$24*(Parameters!$D$24-Parameters!$D$23)+Parameters!$C$25*(Parameters!$D$25-Parameters!$D$24)+Parameters!$C$26*($A12-Parameters!$D$25)))),_xlfn.IFS($A12&lt;=Parameters!$D$23,Parameters!$C$23*$A12,$A12&lt;=Parameters!$D$24,Parameters!$C$24*$A12,$A12&lt;=Parameters!$D$25,Parameters!$C$25*$A12,$A12&gt;Parameters!$D$25,Parameters!$C$26*$A12))</f>
        <v>638.19000000000005</v>
      </c>
      <c r="C12" s="290">
        <f t="shared" si="6"/>
        <v>91.17</v>
      </c>
      <c r="D12" s="290" cm="1">
        <f t="array" ref="D12">IF(Parameters!$C$55="No",IF($A12&lt;=Parameters!$D$28,Parameters!$C$28*$A12,IF($A12&lt;=Parameters!$D$29,Parameters!$C$28*Parameters!$D$28+Parameters!$C$29*($A12-Parameters!$D$28),IF($A12&lt;=Parameters!$D$30,Parameters!$C$28*Parameters!$D$28+Parameters!$C$29*(Parameters!$D$29-Parameters!$D$28)+Parameters!$C$30*($A12-Parameters!$D$29),Parameters!$C$28*Parameters!$D$28+Parameters!$C$29*(Parameters!$D$29-Parameters!$D$28)+Parameters!$C$30*(Parameters!$D$30-Parameters!$D$29)+Parameters!$C$31*($A12-Parameters!$D$30)))),_xlfn.IFS($A12&lt;=Parameters!$D$28,Parameters!$C$28*$A12,$A12&lt;=Parameters!$D$29,Parameters!$C$29*$A12,$A12&lt;=Parameters!$D$30,Parameters!$C$30*$A12,$A12&gt;Parameters!$D$30,Parameters!$C$31*$A12))</f>
        <v>638.19000000000005</v>
      </c>
      <c r="E12" s="290">
        <f t="shared" si="6"/>
        <v>91.17</v>
      </c>
      <c r="F12" s="290" cm="1">
        <f t="array" ref="F12">IF(Parameters!$C$55="No",IF($A12&lt;=Parameters!$D$34,Parameters!$C$34*$A12,IF($A12&lt;=Parameters!$D$35,Parameters!$C$34*Parameters!$D$34+Parameters!$C$35*($A12-Parameters!$D$34),IF($A12&lt;=Parameters!$D$36,Parameters!$C$34*Parameters!$D$34+Parameters!$C$35*(Parameters!$D$35-Parameters!$D$34)+Parameters!$C$36*($A12-Parameters!$D$35),Parameters!$C$34*Parameters!$D$34+Parameters!$C$35*(Parameters!$D$35-Parameters!$D$34)+Parameters!$C$36*(Parameters!$D$36-Parameters!$D$35)+Parameters!$C$37*($A12-Parameters!$D$36)))),_xlfn.IFS($A12&lt;=Parameters!$D$34,Parameters!$C$34*$A12,$A12&lt;=Parameters!$D$35,Parameters!$C$35*$A12,$A12&lt;=Parameters!$D$36,Parameters!$C$36*$A12,$A12&gt;Parameters!$D$36,Parameters!$C$37*$A12))</f>
        <v>778.61</v>
      </c>
      <c r="G12" s="290">
        <f t="shared" si="7"/>
        <v>111.23</v>
      </c>
      <c r="H12" s="290" cm="1">
        <f t="array" ref="H12">IF(Parameters!$C$55="No",IF($A12&lt;=Parameters!$D$39,Parameters!$C$39*$A12,IF($A12&lt;=Parameters!$D$40,Parameters!$C$39*Parameters!$D$39+Parameters!$C$40*($A12-Parameters!$D$39),IF($A12&lt;=Parameters!$D$41,Parameters!$C$39*Parameters!$D$39+Parameters!$C$40*(Parameters!$D$40-Parameters!$D$39)+Parameters!$C$41*($A12-Parameters!$D$40),Parameters!$C$39*Parameters!$D$39+Parameters!$C$40*(Parameters!$D$40-Parameters!$D$39)+Parameters!$C$41*(Parameters!$D$41-Parameters!$D$40)+Parameters!$C$42*($A12-Parameters!$D$41)))),_xlfn.IFS($A12&lt;=Parameters!$D$39,Parameters!$C$39*$A12,$A12&lt;=Parameters!$D$40,Parameters!$C$40*$A12,$A12&lt;=Parameters!$D$41,Parameters!$C$41*$A12,$A12&gt;Parameters!$D$41,Parameters!$C$42*$A12))</f>
        <v>778.61</v>
      </c>
      <c r="I12" s="290">
        <f t="shared" si="8"/>
        <v>111.23</v>
      </c>
      <c r="J12" s="290" cm="1">
        <f t="array" ref="J12">IF(Parameters!$D$55="No",IF($A12&lt;=Parameters!$F$23,Parameters!$E$23*$A12,IF($A12&lt;=Parameters!$F$24,Parameters!$E$23*Parameters!$F$23+Parameters!$E$24*($A12-Parameters!$F$23),IF($A12&lt;=Parameters!$F$25,Parameters!$E$23*Parameters!$F$23+Parameters!$E$24*(Parameters!$F$24-Parameters!$F$23)+Parameters!$E$25*($A12-Parameters!$F$24),Parameters!$E$23*Parameters!$F$23+Parameters!$E$24*(Parameters!$F$24-Parameters!$F$23)+Parameters!$E$25*(Parameters!$F$25-Parameters!$F$24)+Parameters!$E$26*($A12-Parameters!$F$25)))),_xlfn.IFS($A12&lt;=Parameters!$F$23,Parameters!$E$23*$A12,$A12&lt;=Parameters!$F$24,Parameters!$E$24*$A12,$A12&lt;=Parameters!$F$25,Parameters!$E$25*$A12,$A12&gt;Parameters!$F$25,Parameters!$E$26*$A12))</f>
        <v>638.19000000000005</v>
      </c>
      <c r="K12" s="290">
        <f t="shared" si="0"/>
        <v>91.17</v>
      </c>
      <c r="L12" s="290" cm="1">
        <f t="array" ref="L12">IF(Parameters!$D$55="No",IF($A12&lt;=Parameters!$F$28,Parameters!$E$28*$A12,IF($A12&lt;=Parameters!$F$29,Parameters!$E$28*Parameters!$F$28+Parameters!$E$29*($A12-Parameters!$F$28),IF($A12&lt;=Parameters!$F$30,Parameters!$E$28*Parameters!$F$28+Parameters!$E$29*(Parameters!$F$29-Parameters!$F$28)+Parameters!$E$30*($A12-Parameters!$F$29),Parameters!$E$28*Parameters!$F$28+Parameters!$E$29*(Parameters!$F$29-Parameters!$F$28)+Parameters!$E$30*(Parameters!$F$30-Parameters!$F$29)+Parameters!$E$31*($A12-Parameters!$F$30)))),_xlfn.IFS($A12&lt;=Parameters!$F$28,Parameters!$E$28*$A12,$A12&lt;=Parameters!$F$29,Parameters!$E$29*$A12,$A12&lt;=Parameters!$F$30,Parameters!$E$30*$A12,$A12&gt;Parameters!$F$30,Parameters!$E$31*$A12))</f>
        <v>638.19000000000005</v>
      </c>
      <c r="M12" s="290">
        <f t="shared" si="1"/>
        <v>91.17</v>
      </c>
      <c r="N12" s="290" cm="1">
        <f t="array" ref="N12">IF(Parameters!$D$55="No",IF($A12&lt;=Parameters!$F$34,Parameters!$E$34*$A12,IF($A12&lt;=Parameters!$F$35,Parameters!$E$34*Parameters!$F$34+Parameters!$E$35*($A12-Parameters!$F$34),IF($A12&lt;=Parameters!$F$36,Parameters!$E$34*Parameters!$F$34+Parameters!$E$35*(Parameters!$F$35-Parameters!$F$34)+Parameters!$E$36*($A12-Parameters!$F$35),Parameters!$E$34*Parameters!$F$34+Parameters!$E$35*(Parameters!$F$35-Parameters!$F$34)+Parameters!$E$36*(Parameters!$F$36-Parameters!$F$35)+Parameters!$E$37*($A12-Parameters!$F$36)))),_xlfn.IFS($A12&lt;=Parameters!$F$34,Parameters!$E$34*$A12,$A12&lt;=Parameters!$F$35,Parameters!$E$35*$A12,$A12&lt;=Parameters!$F$36,Parameters!$E$36*$A12,$A12&gt;Parameters!$F$36,Parameters!$E$37*$A12))</f>
        <v>778.61</v>
      </c>
      <c r="O12" s="290">
        <f t="shared" si="9"/>
        <v>111.23</v>
      </c>
      <c r="P12" s="290" cm="1">
        <f t="array" ref="P12">IF(Parameters!$D$55="No",IF($A12&lt;=Parameters!$F$39,Parameters!$E$39*$A12,IF($A12&lt;=Parameters!$F$40,Parameters!$E$39*Parameters!$F$39+Parameters!$E$40*($A12-Parameters!$F$39),IF($A12&lt;=Parameters!$F$41,Parameters!$E$39*Parameters!$F$39+Parameters!$E$40*(Parameters!$F$40-Parameters!$F$39)+Parameters!$E$41*($A12-Parameters!$F$40),Parameters!$E$39*Parameters!$F$39+Parameters!$E$40*(Parameters!$F$40-Parameters!$F$39)+Parameters!$E$41*(Parameters!$F$41-Parameters!$F$40)+Parameters!$E$42*($A12-Parameters!$F$41)))),_xlfn.IFS($A12&lt;=Parameters!$F$39,Parameters!$E$39*$A12,$A12&lt;=Parameters!$F$40,Parameters!$E$40*$A12,$A12&lt;=Parameters!$F$41,Parameters!$E$41*$A12,$A12&gt;Parameters!$F$41,Parameters!$E$42*$A12))</f>
        <v>778.61</v>
      </c>
      <c r="Q12" s="290">
        <f t="shared" si="10"/>
        <v>111.23</v>
      </c>
      <c r="R12" s="290" cm="1">
        <f t="array" ref="R12">IF(Parameters!$E$55="No",IF($A12&lt;=Parameters!$H$23,Parameters!$G$23*$A12,IF($A12&lt;=Parameters!$H$24,Parameters!$G$23*Parameters!$H$23+Parameters!$G$24*($A12-Parameters!$H$23),IF($A12&lt;=Parameters!$H$25,Parameters!$G$23*Parameters!$H$23+Parameters!$G$24*(Parameters!$H$24-Parameters!$H$23)+Parameters!$G$25*($A12-Parameters!$H$24),Parameters!$G$23*Parameters!$H$23+Parameters!$G$24*(Parameters!$H$24-Parameters!$H$23)+Parameters!$G$25*(Parameters!$H$25-Parameters!$H$24)+Parameters!$G$26*($A12-Parameters!$H$25)))),_xlfn.IFS($A12&lt;=Parameters!$H$23,Parameters!$G$23*$A12,$A12&lt;=Parameters!$H$24,Parameters!$G$24*$A12,$A12&lt;=Parameters!$H$25,Parameters!$G$25*$A12,$A12&gt;Parameters!$H$25,Parameters!$G$26*$A12))</f>
        <v>638.19000000000005</v>
      </c>
      <c r="S12" s="290">
        <f t="shared" si="2"/>
        <v>91.17</v>
      </c>
      <c r="T12" s="290" cm="1">
        <f t="array" ref="T12">IF(Parameters!$E$55="No",IF($A12&lt;=Parameters!$H$28,Parameters!$G$28*$A12,IF($A12&lt;=Parameters!$H$29,Parameters!$G$28*Parameters!$H$28+Parameters!$G$29*($A12-Parameters!$H$28),IF($A12&lt;=Parameters!$H$30,Parameters!$G$28*Parameters!$H$28+Parameters!$G$29*(Parameters!$H$29-Parameters!$H$28)+Parameters!$G$30*($A12-Parameters!$H$29),Parameters!$G$28*Parameters!$H$28+Parameters!$G$29*(Parameters!$H$29-Parameters!$H$28)+Parameters!$G$30*(Parameters!$H$30-Parameters!$H$29)+Parameters!$G$31*($A12-Parameters!$H$30)))),_xlfn.IFS($A12&lt;=Parameters!$H$28,Parameters!$G$28*$A12,$A12&lt;=Parameters!$H$29,Parameters!$G$29*$A12,$A12&lt;=Parameters!$H$30,Parameters!$G$30*$A12,$A12&gt;Parameters!$H$30,Parameters!$G$31*$A12))</f>
        <v>638.19000000000005</v>
      </c>
      <c r="U12" s="290">
        <f t="shared" si="3"/>
        <v>91.17</v>
      </c>
      <c r="V12" s="290" cm="1">
        <f t="array" ref="V12">IF(Parameters!$E$55="No",IF($A12&lt;=Parameters!$H$34,Parameters!$G$34*$A12,IF($A12&lt;=Parameters!$H$35,Parameters!$G$34*Parameters!$H$34+Parameters!$G$35*($A12-Parameters!$H$34),IF($A12&lt;=Parameters!$H$36,Parameters!$G$34*Parameters!$H$34+Parameters!$G$35*(Parameters!$H$35-Parameters!$H$34)+Parameters!$G$36*($A12-Parameters!$H$35),Parameters!$G$34*Parameters!$H$34+Parameters!$G$35*(Parameters!$H$35-Parameters!$H$34)+Parameters!$G$36*(Parameters!$H$36-Parameters!$H$35)+Parameters!$G$37*($A12-Parameters!$H$36)))),_xlfn.IFS($A12&lt;=Parameters!$H$34,Parameters!$G$34*$A12,$A12&lt;=Parameters!$H$35,Parameters!$G$35*$A12,$A12&lt;=Parameters!$H$36,Parameters!$G$36*$A12,$A12&gt;Parameters!$H$36,Parameters!$G$37*$A12))</f>
        <v>778.61</v>
      </c>
      <c r="W12" s="290">
        <f t="shared" si="11"/>
        <v>111.23</v>
      </c>
      <c r="X12" s="290" cm="1">
        <f t="array" ref="X12">IF(Parameters!$E$55="No",IF($A12&lt;=Parameters!$H$39,Parameters!$G$39*$A12,IF($A12&lt;=Parameters!$H$40,Parameters!$G$39*Parameters!$H$39+Parameters!$G$40*($A12-Parameters!$H$39),IF($A12&lt;=Parameters!$H$41,Parameters!$G$39*Parameters!$H$39+Parameters!$G$40*(Parameters!$H$40-Parameters!$H$39)+Parameters!$G$41*($A12-Parameters!$H$40),Parameters!$G$39*Parameters!$H$39+Parameters!$G$40*(Parameters!$H$40-Parameters!$H$39)+Parameters!$G$41*(Parameters!$H$41-Parameters!$H$40)+Parameters!$G$42*($A12-Parameters!$H$41)))),_xlfn.IFS($A12&lt;=Parameters!$H$39,Parameters!$G$39*$A12,$A12&lt;=Parameters!$H$40,Parameters!$G$40*$A12,$A12&lt;=Parameters!$H$41,Parameters!$G$41*$A12,$A12&gt;Parameters!$H$41,Parameters!$G$42*$A12))</f>
        <v>778.61</v>
      </c>
      <c r="Y12" s="290">
        <f t="shared" si="12"/>
        <v>111.23</v>
      </c>
      <c r="Z12" s="290" cm="1">
        <f t="array" ref="Z12">IF(Parameters!$F$55="No",IF($A12&lt;=Parameters!$J$23,Parameters!$I$23*$A12,IF($A12&lt;=Parameters!$J$24,Parameters!$I$23*Parameters!$J$23+Parameters!$I$24*($A12-Parameters!$J$23),IF($A12&lt;=Parameters!$J$25,Parameters!$I$23*Parameters!$J$23+Parameters!$I$24*(Parameters!$J$24-Parameters!$J$23)+Parameters!$I$25*($A12-Parameters!$J$24),Parameters!$I$23*Parameters!$J$23+Parameters!$I$24*(Parameters!$J$24-Parameters!$J$23)+Parameters!$I$25*(Parameters!$J$25-Parameters!$J$24)+Parameters!$I$26*($A12-Parameters!$J$25)))),_xlfn.IFS($A12&lt;=Parameters!$J$23,Parameters!$I$23*$A12,$A12&lt;=Parameters!$J$24,Parameters!$I$24*$A12,$A12&lt;=Parameters!$J$25,Parameters!$I$25*$A12,$A12&gt;Parameters!$J$25,Parameters!$I$26*$A12))</f>
        <v>638.19000000000005</v>
      </c>
      <c r="AA12" s="290">
        <f t="shared" si="4"/>
        <v>91.17</v>
      </c>
      <c r="AB12" s="290" cm="1">
        <f t="array" ref="AB12">IF(Parameters!$F$55="No",IF($A12&lt;=Parameters!$J$28,Parameters!$I$28*$A12,IF($A12&lt;=Parameters!$J$29,Parameters!$I$28*Parameters!$J$28+Parameters!$I$29*($A12-Parameters!$J$28),IF($A12&lt;=Parameters!$J$30,Parameters!$I$28*Parameters!$J$28+Parameters!$I$29*(Parameters!$J$29-Parameters!$J$28)+Parameters!$I$30*($A12-Parameters!$J$29),Parameters!$I$28*Parameters!$J$28+Parameters!$I$29*(Parameters!$J$29-Parameters!$J$28)+Parameters!$I$30*(Parameters!$J$30-Parameters!$J$29)+Parameters!$I$31*($A12-Parameters!$J$30)))),_xlfn.IFS($A12&lt;=Parameters!$J$28,Parameters!$I$28*$A12,$A12&lt;=Parameters!$J$29,Parameters!$I$29*$A12,$A12&lt;=Parameters!$J$30,Parameters!$I$30*$A12,$A12&gt;Parameters!$J$30,Parameters!$I$31*$A12))</f>
        <v>638.19000000000005</v>
      </c>
      <c r="AC12" s="290">
        <f t="shared" si="5"/>
        <v>91.17</v>
      </c>
      <c r="AD12" s="290" cm="1">
        <f t="array" ref="AD12">IF(Parameters!$F$55="No",IF($A12&lt;=Parameters!$J$34,Parameters!$I$34*$A12,IF($A12&lt;=Parameters!$J$35,Parameters!$I$34*Parameters!$J$34+Parameters!$I$35*($A12-Parameters!$J$34),IF($A12&lt;=Parameters!$J$36,Parameters!$I$34*Parameters!$J$34+Parameters!$I$35*(Parameters!$J$35-Parameters!$J$34)+Parameters!$I$36*($A12-Parameters!$J$35),Parameters!$I$34*Parameters!$J$34+Parameters!$I$35*(Parameters!$J$35-Parameters!$J$34)+Parameters!$I$36*(Parameters!$J$36-Parameters!$J$35)+Parameters!$I$37*($A12-Parameters!$J$36)))),_xlfn.IFS($A12&lt;=Parameters!$J$34,Parameters!$I$34*$A12,$A12&lt;=Parameters!$J$35,Parameters!$I$35*$A12,$A12&lt;=Parameters!$J$36,Parameters!$I$36*$A12,$A12&gt;Parameters!$J$36,Parameters!$I$37*$A12))</f>
        <v>778.61</v>
      </c>
      <c r="AE12" s="290">
        <f t="shared" si="13"/>
        <v>111.23</v>
      </c>
      <c r="AF12" s="290" cm="1">
        <f t="array" ref="AF12">IF(Parameters!$F$55="No",IF($A12&lt;=Parameters!$J$39,Parameters!$I$39*$A12,IF($A12&lt;=Parameters!$J$40,Parameters!$I$39*Parameters!$J$39+Parameters!$I$40*($A12-Parameters!$J$39),IF($A12&lt;=Parameters!$J$41,Parameters!$I$39*Parameters!$J$39+Parameters!$I$40*(Parameters!$J$40-Parameters!$J$39)+Parameters!$I$41*($A12-Parameters!$J$40),Parameters!$I$39*Parameters!$J$39+Parameters!$I$40*(Parameters!$J$40-Parameters!$J$39)+Parameters!$I$41*(Parameters!$J$41-Parameters!$J$40)+Parameters!$I$42*($A12-Parameters!$J$41)))),_xlfn.IFS($A12&lt;=Parameters!$J$39,Parameters!$I$39*$A12,$A12&lt;=Parameters!$J$40,Parameters!$I$40*$A12,$A12&lt;=Parameters!$J$41,Parameters!$I$41*$A12,$A12&gt;Parameters!$J$41,Parameters!$I$42*$A12))</f>
        <v>778.61</v>
      </c>
      <c r="AG12" s="290">
        <f t="shared" si="14"/>
        <v>111.23</v>
      </c>
      <c r="AI12" s="428">
        <f t="shared" si="15"/>
        <v>91.170000000000073</v>
      </c>
      <c r="AJ12" s="428">
        <f t="shared" si="16"/>
        <v>91.170000000000073</v>
      </c>
      <c r="AK12" s="428">
        <f t="shared" si="17"/>
        <v>111.23000000000002</v>
      </c>
      <c r="AL12" s="428">
        <f t="shared" si="18"/>
        <v>111.23000000000002</v>
      </c>
      <c r="AM12" s="428">
        <f t="shared" si="19"/>
        <v>91.170000000000073</v>
      </c>
      <c r="AN12" s="428">
        <f t="shared" si="20"/>
        <v>91.170000000000073</v>
      </c>
      <c r="AO12" s="428">
        <f t="shared" si="21"/>
        <v>111.23000000000002</v>
      </c>
      <c r="AP12" s="428">
        <f t="shared" si="22"/>
        <v>111.23000000000002</v>
      </c>
      <c r="AQ12" s="428">
        <f t="shared" si="23"/>
        <v>91.170000000000073</v>
      </c>
      <c r="AR12" s="428">
        <f t="shared" si="24"/>
        <v>91.170000000000073</v>
      </c>
      <c r="AS12" s="428">
        <f t="shared" si="25"/>
        <v>111.23000000000002</v>
      </c>
      <c r="AT12" s="428">
        <f t="shared" si="26"/>
        <v>111.23000000000002</v>
      </c>
      <c r="AU12" s="428">
        <f t="shared" si="27"/>
        <v>91.170000000000073</v>
      </c>
      <c r="AV12" s="428">
        <f t="shared" si="28"/>
        <v>91.170000000000073</v>
      </c>
      <c r="AW12" s="428">
        <f t="shared" si="29"/>
        <v>111.23000000000002</v>
      </c>
      <c r="AX12" s="428">
        <f t="shared" si="30"/>
        <v>111.23000000000002</v>
      </c>
    </row>
    <row r="13">
      <c r="A13" s="413">
        <v>8</v>
      </c>
      <c r="B13" s="290" cm="1">
        <f t="array" ref="B13">IF(Parameters!$C$55="No",IF($A13&lt;=Parameters!$D$23,Parameters!$C$23*$A13,IF($A13&lt;=Parameters!$D$24,Parameters!$C$23*Parameters!$D$23+Parameters!$C$24*($A13-Parameters!$D$23),IF($A13&lt;=Parameters!$D$25,Parameters!$C$23*Parameters!$D$23+Parameters!$C$24*(Parameters!$D$24-Parameters!$D$23)+Parameters!$C$25*($A13-Parameters!$D$24),Parameters!$C$23*Parameters!$D$23+Parameters!$C$24*(Parameters!$D$24-Parameters!$D$23)+Parameters!$C$25*(Parameters!$D$25-Parameters!$D$24)+Parameters!$C$26*($A13-Parameters!$D$25)))),_xlfn.IFS($A13&lt;=Parameters!$D$23,Parameters!$C$23*$A13,$A13&lt;=Parameters!$D$24,Parameters!$C$24*$A13,$A13&lt;=Parameters!$D$25,Parameters!$C$25*$A13,$A13&gt;Parameters!$D$25,Parameters!$C$26*$A13))</f>
        <v>729.36</v>
      </c>
      <c r="C13" s="290">
        <f t="shared" si="6"/>
        <v>91.17</v>
      </c>
      <c r="D13" s="290" cm="1">
        <f t="array" ref="D13">IF(Parameters!$C$55="No",IF($A13&lt;=Parameters!$D$28,Parameters!$C$28*$A13,IF($A13&lt;=Parameters!$D$29,Parameters!$C$28*Parameters!$D$28+Parameters!$C$29*($A13-Parameters!$D$28),IF($A13&lt;=Parameters!$D$30,Parameters!$C$28*Parameters!$D$28+Parameters!$C$29*(Parameters!$D$29-Parameters!$D$28)+Parameters!$C$30*($A13-Parameters!$D$29),Parameters!$C$28*Parameters!$D$28+Parameters!$C$29*(Parameters!$D$29-Parameters!$D$28)+Parameters!$C$30*(Parameters!$D$30-Parameters!$D$29)+Parameters!$C$31*($A13-Parameters!$D$30)))),_xlfn.IFS($A13&lt;=Parameters!$D$28,Parameters!$C$28*$A13,$A13&lt;=Parameters!$D$29,Parameters!$C$29*$A13,$A13&lt;=Parameters!$D$30,Parameters!$C$30*$A13,$A13&gt;Parameters!$D$30,Parameters!$C$31*$A13))</f>
        <v>729.36</v>
      </c>
      <c r="E13" s="290">
        <f t="shared" si="6"/>
        <v>91.17</v>
      </c>
      <c r="F13" s="290" cm="1">
        <f t="array" ref="F13">IF(Parameters!$C$55="No",IF($A13&lt;=Parameters!$D$34,Parameters!$C$34*$A13,IF($A13&lt;=Parameters!$D$35,Parameters!$C$34*Parameters!$D$34+Parameters!$C$35*($A13-Parameters!$D$34),IF($A13&lt;=Parameters!$D$36,Parameters!$C$34*Parameters!$D$34+Parameters!$C$35*(Parameters!$D$35-Parameters!$D$34)+Parameters!$C$36*($A13-Parameters!$D$35),Parameters!$C$34*Parameters!$D$34+Parameters!$C$35*(Parameters!$D$35-Parameters!$D$34)+Parameters!$C$36*(Parameters!$D$36-Parameters!$D$35)+Parameters!$C$37*($A13-Parameters!$D$36)))),_xlfn.IFS($A13&lt;=Parameters!$D$34,Parameters!$C$34*$A13,$A13&lt;=Parameters!$D$35,Parameters!$C$35*$A13,$A13&lt;=Parameters!$D$36,Parameters!$C$36*$A13,$A13&gt;Parameters!$D$36,Parameters!$C$37*$A13))</f>
        <v>889.84</v>
      </c>
      <c r="G13" s="290">
        <f t="shared" si="7"/>
        <v>111.23</v>
      </c>
      <c r="H13" s="290" cm="1">
        <f t="array" ref="H13">IF(Parameters!$C$55="No",IF($A13&lt;=Parameters!$D$39,Parameters!$C$39*$A13,IF($A13&lt;=Parameters!$D$40,Parameters!$C$39*Parameters!$D$39+Parameters!$C$40*($A13-Parameters!$D$39),IF($A13&lt;=Parameters!$D$41,Parameters!$C$39*Parameters!$D$39+Parameters!$C$40*(Parameters!$D$40-Parameters!$D$39)+Parameters!$C$41*($A13-Parameters!$D$40),Parameters!$C$39*Parameters!$D$39+Parameters!$C$40*(Parameters!$D$40-Parameters!$D$39)+Parameters!$C$41*(Parameters!$D$41-Parameters!$D$40)+Parameters!$C$42*($A13-Parameters!$D$41)))),_xlfn.IFS($A13&lt;=Parameters!$D$39,Parameters!$C$39*$A13,$A13&lt;=Parameters!$D$40,Parameters!$C$40*$A13,$A13&lt;=Parameters!$D$41,Parameters!$C$41*$A13,$A13&gt;Parameters!$D$41,Parameters!$C$42*$A13))</f>
        <v>889.84</v>
      </c>
      <c r="I13" s="290">
        <f t="shared" si="8"/>
        <v>111.23</v>
      </c>
      <c r="J13" s="290" cm="1">
        <f t="array" ref="J13">IF(Parameters!$D$55="No",IF($A13&lt;=Parameters!$F$23,Parameters!$E$23*$A13,IF($A13&lt;=Parameters!$F$24,Parameters!$E$23*Parameters!$F$23+Parameters!$E$24*($A13-Parameters!$F$23),IF($A13&lt;=Parameters!$F$25,Parameters!$E$23*Parameters!$F$23+Parameters!$E$24*(Parameters!$F$24-Parameters!$F$23)+Parameters!$E$25*($A13-Parameters!$F$24),Parameters!$E$23*Parameters!$F$23+Parameters!$E$24*(Parameters!$F$24-Parameters!$F$23)+Parameters!$E$25*(Parameters!$F$25-Parameters!$F$24)+Parameters!$E$26*($A13-Parameters!$F$25)))),_xlfn.IFS($A13&lt;=Parameters!$F$23,Parameters!$E$23*$A13,$A13&lt;=Parameters!$F$24,Parameters!$E$24*$A13,$A13&lt;=Parameters!$F$25,Parameters!$E$25*$A13,$A13&gt;Parameters!$F$25,Parameters!$E$26*$A13))</f>
        <v>729.36</v>
      </c>
      <c r="K13" s="290">
        <f t="shared" si="0"/>
        <v>91.17</v>
      </c>
      <c r="L13" s="290" cm="1">
        <f t="array" ref="L13">IF(Parameters!$D$55="No",IF($A13&lt;=Parameters!$F$28,Parameters!$E$28*$A13,IF($A13&lt;=Parameters!$F$29,Parameters!$E$28*Parameters!$F$28+Parameters!$E$29*($A13-Parameters!$F$28),IF($A13&lt;=Parameters!$F$30,Parameters!$E$28*Parameters!$F$28+Parameters!$E$29*(Parameters!$F$29-Parameters!$F$28)+Parameters!$E$30*($A13-Parameters!$F$29),Parameters!$E$28*Parameters!$F$28+Parameters!$E$29*(Parameters!$F$29-Parameters!$F$28)+Parameters!$E$30*(Parameters!$F$30-Parameters!$F$29)+Parameters!$E$31*($A13-Parameters!$F$30)))),_xlfn.IFS($A13&lt;=Parameters!$F$28,Parameters!$E$28*$A13,$A13&lt;=Parameters!$F$29,Parameters!$E$29*$A13,$A13&lt;=Parameters!$F$30,Parameters!$E$30*$A13,$A13&gt;Parameters!$F$30,Parameters!$E$31*$A13))</f>
        <v>729.36</v>
      </c>
      <c r="M13" s="290">
        <f t="shared" si="1"/>
        <v>91.17</v>
      </c>
      <c r="N13" s="290" cm="1">
        <f t="array" ref="N13">IF(Parameters!$D$55="No",IF($A13&lt;=Parameters!$F$34,Parameters!$E$34*$A13,IF($A13&lt;=Parameters!$F$35,Parameters!$E$34*Parameters!$F$34+Parameters!$E$35*($A13-Parameters!$F$34),IF($A13&lt;=Parameters!$F$36,Parameters!$E$34*Parameters!$F$34+Parameters!$E$35*(Parameters!$F$35-Parameters!$F$34)+Parameters!$E$36*($A13-Parameters!$F$35),Parameters!$E$34*Parameters!$F$34+Parameters!$E$35*(Parameters!$F$35-Parameters!$F$34)+Parameters!$E$36*(Parameters!$F$36-Parameters!$F$35)+Parameters!$E$37*($A13-Parameters!$F$36)))),_xlfn.IFS($A13&lt;=Parameters!$F$34,Parameters!$E$34*$A13,$A13&lt;=Parameters!$F$35,Parameters!$E$35*$A13,$A13&lt;=Parameters!$F$36,Parameters!$E$36*$A13,$A13&gt;Parameters!$F$36,Parameters!$E$37*$A13))</f>
        <v>889.84</v>
      </c>
      <c r="O13" s="290">
        <f t="shared" si="9"/>
        <v>111.23</v>
      </c>
      <c r="P13" s="290" cm="1">
        <f t="array" ref="P13">IF(Parameters!$D$55="No",IF($A13&lt;=Parameters!$F$39,Parameters!$E$39*$A13,IF($A13&lt;=Parameters!$F$40,Parameters!$E$39*Parameters!$F$39+Parameters!$E$40*($A13-Parameters!$F$39),IF($A13&lt;=Parameters!$F$41,Parameters!$E$39*Parameters!$F$39+Parameters!$E$40*(Parameters!$F$40-Parameters!$F$39)+Parameters!$E$41*($A13-Parameters!$F$40),Parameters!$E$39*Parameters!$F$39+Parameters!$E$40*(Parameters!$F$40-Parameters!$F$39)+Parameters!$E$41*(Parameters!$F$41-Parameters!$F$40)+Parameters!$E$42*($A13-Parameters!$F$41)))),_xlfn.IFS($A13&lt;=Parameters!$F$39,Parameters!$E$39*$A13,$A13&lt;=Parameters!$F$40,Parameters!$E$40*$A13,$A13&lt;=Parameters!$F$41,Parameters!$E$41*$A13,$A13&gt;Parameters!$F$41,Parameters!$E$42*$A13))</f>
        <v>889.84</v>
      </c>
      <c r="Q13" s="290">
        <f t="shared" si="10"/>
        <v>111.23</v>
      </c>
      <c r="R13" s="290" cm="1">
        <f t="array" ref="R13">IF(Parameters!$E$55="No",IF($A13&lt;=Parameters!$H$23,Parameters!$G$23*$A13,IF($A13&lt;=Parameters!$H$24,Parameters!$G$23*Parameters!$H$23+Parameters!$G$24*($A13-Parameters!$H$23),IF($A13&lt;=Parameters!$H$25,Parameters!$G$23*Parameters!$H$23+Parameters!$G$24*(Parameters!$H$24-Parameters!$H$23)+Parameters!$G$25*($A13-Parameters!$H$24),Parameters!$G$23*Parameters!$H$23+Parameters!$G$24*(Parameters!$H$24-Parameters!$H$23)+Parameters!$G$25*(Parameters!$H$25-Parameters!$H$24)+Parameters!$G$26*($A13-Parameters!$H$25)))),_xlfn.IFS($A13&lt;=Parameters!$H$23,Parameters!$G$23*$A13,$A13&lt;=Parameters!$H$24,Parameters!$G$24*$A13,$A13&lt;=Parameters!$H$25,Parameters!$G$25*$A13,$A13&gt;Parameters!$H$25,Parameters!$G$26*$A13))</f>
        <v>729.36</v>
      </c>
      <c r="S13" s="290">
        <f t="shared" si="2"/>
        <v>91.17</v>
      </c>
      <c r="T13" s="290" cm="1">
        <f t="array" ref="T13">IF(Parameters!$E$55="No",IF($A13&lt;=Parameters!$H$28,Parameters!$G$28*$A13,IF($A13&lt;=Parameters!$H$29,Parameters!$G$28*Parameters!$H$28+Parameters!$G$29*($A13-Parameters!$H$28),IF($A13&lt;=Parameters!$H$30,Parameters!$G$28*Parameters!$H$28+Parameters!$G$29*(Parameters!$H$29-Parameters!$H$28)+Parameters!$G$30*($A13-Parameters!$H$29),Parameters!$G$28*Parameters!$H$28+Parameters!$G$29*(Parameters!$H$29-Parameters!$H$28)+Parameters!$G$30*(Parameters!$H$30-Parameters!$H$29)+Parameters!$G$31*($A13-Parameters!$H$30)))),_xlfn.IFS($A13&lt;=Parameters!$H$28,Parameters!$G$28*$A13,$A13&lt;=Parameters!$H$29,Parameters!$G$29*$A13,$A13&lt;=Parameters!$H$30,Parameters!$G$30*$A13,$A13&gt;Parameters!$H$30,Parameters!$G$31*$A13))</f>
        <v>729.36</v>
      </c>
      <c r="U13" s="290">
        <f t="shared" si="3"/>
        <v>91.17</v>
      </c>
      <c r="V13" s="290" cm="1">
        <f t="array" ref="V13">IF(Parameters!$E$55="No",IF($A13&lt;=Parameters!$H$34,Parameters!$G$34*$A13,IF($A13&lt;=Parameters!$H$35,Parameters!$G$34*Parameters!$H$34+Parameters!$G$35*($A13-Parameters!$H$34),IF($A13&lt;=Parameters!$H$36,Parameters!$G$34*Parameters!$H$34+Parameters!$G$35*(Parameters!$H$35-Parameters!$H$34)+Parameters!$G$36*($A13-Parameters!$H$35),Parameters!$G$34*Parameters!$H$34+Parameters!$G$35*(Parameters!$H$35-Parameters!$H$34)+Parameters!$G$36*(Parameters!$H$36-Parameters!$H$35)+Parameters!$G$37*($A13-Parameters!$H$36)))),_xlfn.IFS($A13&lt;=Parameters!$H$34,Parameters!$G$34*$A13,$A13&lt;=Parameters!$H$35,Parameters!$G$35*$A13,$A13&lt;=Parameters!$H$36,Parameters!$G$36*$A13,$A13&gt;Parameters!$H$36,Parameters!$G$37*$A13))</f>
        <v>889.84</v>
      </c>
      <c r="W13" s="290">
        <f t="shared" si="11"/>
        <v>111.23</v>
      </c>
      <c r="X13" s="290" cm="1">
        <f t="array" ref="X13">IF(Parameters!$E$55="No",IF($A13&lt;=Parameters!$H$39,Parameters!$G$39*$A13,IF($A13&lt;=Parameters!$H$40,Parameters!$G$39*Parameters!$H$39+Parameters!$G$40*($A13-Parameters!$H$39),IF($A13&lt;=Parameters!$H$41,Parameters!$G$39*Parameters!$H$39+Parameters!$G$40*(Parameters!$H$40-Parameters!$H$39)+Parameters!$G$41*($A13-Parameters!$H$40),Parameters!$G$39*Parameters!$H$39+Parameters!$G$40*(Parameters!$H$40-Parameters!$H$39)+Parameters!$G$41*(Parameters!$H$41-Parameters!$H$40)+Parameters!$G$42*($A13-Parameters!$H$41)))),_xlfn.IFS($A13&lt;=Parameters!$H$39,Parameters!$G$39*$A13,$A13&lt;=Parameters!$H$40,Parameters!$G$40*$A13,$A13&lt;=Parameters!$H$41,Parameters!$G$41*$A13,$A13&gt;Parameters!$H$41,Parameters!$G$42*$A13))</f>
        <v>889.84</v>
      </c>
      <c r="Y13" s="290">
        <f t="shared" si="12"/>
        <v>111.23</v>
      </c>
      <c r="Z13" s="290" cm="1">
        <f t="array" ref="Z13">IF(Parameters!$F$55="No",IF($A13&lt;=Parameters!$J$23,Parameters!$I$23*$A13,IF($A13&lt;=Parameters!$J$24,Parameters!$I$23*Parameters!$J$23+Parameters!$I$24*($A13-Parameters!$J$23),IF($A13&lt;=Parameters!$J$25,Parameters!$I$23*Parameters!$J$23+Parameters!$I$24*(Parameters!$J$24-Parameters!$J$23)+Parameters!$I$25*($A13-Parameters!$J$24),Parameters!$I$23*Parameters!$J$23+Parameters!$I$24*(Parameters!$J$24-Parameters!$J$23)+Parameters!$I$25*(Parameters!$J$25-Parameters!$J$24)+Parameters!$I$26*($A13-Parameters!$J$25)))),_xlfn.IFS($A13&lt;=Parameters!$J$23,Parameters!$I$23*$A13,$A13&lt;=Parameters!$J$24,Parameters!$I$24*$A13,$A13&lt;=Parameters!$J$25,Parameters!$I$25*$A13,$A13&gt;Parameters!$J$25,Parameters!$I$26*$A13))</f>
        <v>729.36</v>
      </c>
      <c r="AA13" s="290">
        <f t="shared" si="4"/>
        <v>91.17</v>
      </c>
      <c r="AB13" s="290" cm="1">
        <f t="array" ref="AB13">IF(Parameters!$F$55="No",IF($A13&lt;=Parameters!$J$28,Parameters!$I$28*$A13,IF($A13&lt;=Parameters!$J$29,Parameters!$I$28*Parameters!$J$28+Parameters!$I$29*($A13-Parameters!$J$28),IF($A13&lt;=Parameters!$J$30,Parameters!$I$28*Parameters!$J$28+Parameters!$I$29*(Parameters!$J$29-Parameters!$J$28)+Parameters!$I$30*($A13-Parameters!$J$29),Parameters!$I$28*Parameters!$J$28+Parameters!$I$29*(Parameters!$J$29-Parameters!$J$28)+Parameters!$I$30*(Parameters!$J$30-Parameters!$J$29)+Parameters!$I$31*($A13-Parameters!$J$30)))),_xlfn.IFS($A13&lt;=Parameters!$J$28,Parameters!$I$28*$A13,$A13&lt;=Parameters!$J$29,Parameters!$I$29*$A13,$A13&lt;=Parameters!$J$30,Parameters!$I$30*$A13,$A13&gt;Parameters!$J$30,Parameters!$I$31*$A13))</f>
        <v>729.36</v>
      </c>
      <c r="AC13" s="290">
        <f t="shared" si="5"/>
        <v>91.17</v>
      </c>
      <c r="AD13" s="290" cm="1">
        <f t="array" ref="AD13">IF(Parameters!$F$55="No",IF($A13&lt;=Parameters!$J$34,Parameters!$I$34*$A13,IF($A13&lt;=Parameters!$J$35,Parameters!$I$34*Parameters!$J$34+Parameters!$I$35*($A13-Parameters!$J$34),IF($A13&lt;=Parameters!$J$36,Parameters!$I$34*Parameters!$J$34+Parameters!$I$35*(Parameters!$J$35-Parameters!$J$34)+Parameters!$I$36*($A13-Parameters!$J$35),Parameters!$I$34*Parameters!$J$34+Parameters!$I$35*(Parameters!$J$35-Parameters!$J$34)+Parameters!$I$36*(Parameters!$J$36-Parameters!$J$35)+Parameters!$I$37*($A13-Parameters!$J$36)))),_xlfn.IFS($A13&lt;=Parameters!$J$34,Parameters!$I$34*$A13,$A13&lt;=Parameters!$J$35,Parameters!$I$35*$A13,$A13&lt;=Parameters!$J$36,Parameters!$I$36*$A13,$A13&gt;Parameters!$J$36,Parameters!$I$37*$A13))</f>
        <v>889.84</v>
      </c>
      <c r="AE13" s="290">
        <f t="shared" si="13"/>
        <v>111.23</v>
      </c>
      <c r="AF13" s="290" cm="1">
        <f t="array" ref="AF13">IF(Parameters!$F$55="No",IF($A13&lt;=Parameters!$J$39,Parameters!$I$39*$A13,IF($A13&lt;=Parameters!$J$40,Parameters!$I$39*Parameters!$J$39+Parameters!$I$40*($A13-Parameters!$J$39),IF($A13&lt;=Parameters!$J$41,Parameters!$I$39*Parameters!$J$39+Parameters!$I$40*(Parameters!$J$40-Parameters!$J$39)+Parameters!$I$41*($A13-Parameters!$J$40),Parameters!$I$39*Parameters!$J$39+Parameters!$I$40*(Parameters!$J$40-Parameters!$J$39)+Parameters!$I$41*(Parameters!$J$41-Parameters!$J$40)+Parameters!$I$42*($A13-Parameters!$J$41)))),_xlfn.IFS($A13&lt;=Parameters!$J$39,Parameters!$I$39*$A13,$A13&lt;=Parameters!$J$40,Parameters!$I$40*$A13,$A13&lt;=Parameters!$J$41,Parameters!$I$41*$A13,$A13&gt;Parameters!$J$41,Parameters!$I$42*$A13))</f>
        <v>889.84</v>
      </c>
      <c r="AG13" s="290">
        <f t="shared" si="14"/>
        <v>111.23</v>
      </c>
      <c r="AI13" s="428">
        <f t="shared" si="15"/>
        <v>91.169999999999959</v>
      </c>
      <c r="AJ13" s="428">
        <f t="shared" si="16"/>
        <v>91.169999999999959</v>
      </c>
      <c r="AK13" s="428">
        <f t="shared" si="17"/>
        <v>111.23000000000002</v>
      </c>
      <c r="AL13" s="428">
        <f t="shared" si="18"/>
        <v>111.23000000000002</v>
      </c>
      <c r="AM13" s="428">
        <f t="shared" si="19"/>
        <v>91.169999999999959</v>
      </c>
      <c r="AN13" s="428">
        <f t="shared" si="20"/>
        <v>91.169999999999959</v>
      </c>
      <c r="AO13" s="428">
        <f t="shared" si="21"/>
        <v>111.23000000000002</v>
      </c>
      <c r="AP13" s="428">
        <f t="shared" si="22"/>
        <v>111.23000000000002</v>
      </c>
      <c r="AQ13" s="428">
        <f t="shared" si="23"/>
        <v>91.169999999999959</v>
      </c>
      <c r="AR13" s="428">
        <f t="shared" si="24"/>
        <v>91.169999999999959</v>
      </c>
      <c r="AS13" s="428">
        <f t="shared" si="25"/>
        <v>111.23000000000002</v>
      </c>
      <c r="AT13" s="428">
        <f t="shared" si="26"/>
        <v>111.23000000000002</v>
      </c>
      <c r="AU13" s="428">
        <f t="shared" si="27"/>
        <v>91.169999999999959</v>
      </c>
      <c r="AV13" s="428">
        <f t="shared" si="28"/>
        <v>91.169999999999959</v>
      </c>
      <c r="AW13" s="428">
        <f t="shared" si="29"/>
        <v>111.23000000000002</v>
      </c>
      <c r="AX13" s="428">
        <f t="shared" si="30"/>
        <v>111.23000000000002</v>
      </c>
    </row>
    <row r="14">
      <c r="A14" s="413">
        <v>9</v>
      </c>
      <c r="B14" s="290" cm="1">
        <f t="array" ref="B14">IF(Parameters!$C$55="No",IF($A14&lt;=Parameters!$D$23,Parameters!$C$23*$A14,IF($A14&lt;=Parameters!$D$24,Parameters!$C$23*Parameters!$D$23+Parameters!$C$24*($A14-Parameters!$D$23),IF($A14&lt;=Parameters!$D$25,Parameters!$C$23*Parameters!$D$23+Parameters!$C$24*(Parameters!$D$24-Parameters!$D$23)+Parameters!$C$25*($A14-Parameters!$D$24),Parameters!$C$23*Parameters!$D$23+Parameters!$C$24*(Parameters!$D$24-Parameters!$D$23)+Parameters!$C$25*(Parameters!$D$25-Parameters!$D$24)+Parameters!$C$26*($A14-Parameters!$D$25)))),_xlfn.IFS($A14&lt;=Parameters!$D$23,Parameters!$C$23*$A14,$A14&lt;=Parameters!$D$24,Parameters!$C$24*$A14,$A14&lt;=Parameters!$D$25,Parameters!$C$25*$A14,$A14&gt;Parameters!$D$25,Parameters!$C$26*$A14))</f>
        <v>820.53</v>
      </c>
      <c r="C14" s="290">
        <f t="shared" si="6"/>
        <v>91.17</v>
      </c>
      <c r="D14" s="290" cm="1">
        <f t="array" ref="D14">IF(Parameters!$C$55="No",IF($A14&lt;=Parameters!$D$28,Parameters!$C$28*$A14,IF($A14&lt;=Parameters!$D$29,Parameters!$C$28*Parameters!$D$28+Parameters!$C$29*($A14-Parameters!$D$28),IF($A14&lt;=Parameters!$D$30,Parameters!$C$28*Parameters!$D$28+Parameters!$C$29*(Parameters!$D$29-Parameters!$D$28)+Parameters!$C$30*($A14-Parameters!$D$29),Parameters!$C$28*Parameters!$D$28+Parameters!$C$29*(Parameters!$D$29-Parameters!$D$28)+Parameters!$C$30*(Parameters!$D$30-Parameters!$D$29)+Parameters!$C$31*($A14-Parameters!$D$30)))),_xlfn.IFS($A14&lt;=Parameters!$D$28,Parameters!$C$28*$A14,$A14&lt;=Parameters!$D$29,Parameters!$C$29*$A14,$A14&lt;=Parameters!$D$30,Parameters!$C$30*$A14,$A14&gt;Parameters!$D$30,Parameters!$C$31*$A14))</f>
        <v>820.53</v>
      </c>
      <c r="E14" s="290">
        <f t="shared" si="6"/>
        <v>91.17</v>
      </c>
      <c r="F14" s="290" cm="1">
        <f t="array" ref="F14">IF(Parameters!$C$55="No",IF($A14&lt;=Parameters!$D$34,Parameters!$C$34*$A14,IF($A14&lt;=Parameters!$D$35,Parameters!$C$34*Parameters!$D$34+Parameters!$C$35*($A14-Parameters!$D$34),IF($A14&lt;=Parameters!$D$36,Parameters!$C$34*Parameters!$D$34+Parameters!$C$35*(Parameters!$D$35-Parameters!$D$34)+Parameters!$C$36*($A14-Parameters!$D$35),Parameters!$C$34*Parameters!$D$34+Parameters!$C$35*(Parameters!$D$35-Parameters!$D$34)+Parameters!$C$36*(Parameters!$D$36-Parameters!$D$35)+Parameters!$C$37*($A14-Parameters!$D$36)))),_xlfn.IFS($A14&lt;=Parameters!$D$34,Parameters!$C$34*$A14,$A14&lt;=Parameters!$D$35,Parameters!$C$35*$A14,$A14&lt;=Parameters!$D$36,Parameters!$C$36*$A14,$A14&gt;Parameters!$D$36,Parameters!$C$37*$A14))</f>
        <v>1001.07</v>
      </c>
      <c r="G14" s="290">
        <f t="shared" si="7"/>
        <v>111.23</v>
      </c>
      <c r="H14" s="290" cm="1">
        <f t="array" ref="H14">IF(Parameters!$C$55="No",IF($A14&lt;=Parameters!$D$39,Parameters!$C$39*$A14,IF($A14&lt;=Parameters!$D$40,Parameters!$C$39*Parameters!$D$39+Parameters!$C$40*($A14-Parameters!$D$39),IF($A14&lt;=Parameters!$D$41,Parameters!$C$39*Parameters!$D$39+Parameters!$C$40*(Parameters!$D$40-Parameters!$D$39)+Parameters!$C$41*($A14-Parameters!$D$40),Parameters!$C$39*Parameters!$D$39+Parameters!$C$40*(Parameters!$D$40-Parameters!$D$39)+Parameters!$C$41*(Parameters!$D$41-Parameters!$D$40)+Parameters!$C$42*($A14-Parameters!$D$41)))),_xlfn.IFS($A14&lt;=Parameters!$D$39,Parameters!$C$39*$A14,$A14&lt;=Parameters!$D$40,Parameters!$C$40*$A14,$A14&lt;=Parameters!$D$41,Parameters!$C$41*$A14,$A14&gt;Parameters!$D$41,Parameters!$C$42*$A14))</f>
        <v>1001.07</v>
      </c>
      <c r="I14" s="290">
        <f t="shared" si="8"/>
        <v>111.23</v>
      </c>
      <c r="J14" s="290" cm="1">
        <f t="array" ref="J14">IF(Parameters!$D$55="No",IF($A14&lt;=Parameters!$F$23,Parameters!$E$23*$A14,IF($A14&lt;=Parameters!$F$24,Parameters!$E$23*Parameters!$F$23+Parameters!$E$24*($A14-Parameters!$F$23),IF($A14&lt;=Parameters!$F$25,Parameters!$E$23*Parameters!$F$23+Parameters!$E$24*(Parameters!$F$24-Parameters!$F$23)+Parameters!$E$25*($A14-Parameters!$F$24),Parameters!$E$23*Parameters!$F$23+Parameters!$E$24*(Parameters!$F$24-Parameters!$F$23)+Parameters!$E$25*(Parameters!$F$25-Parameters!$F$24)+Parameters!$E$26*($A14-Parameters!$F$25)))),_xlfn.IFS($A14&lt;=Parameters!$F$23,Parameters!$E$23*$A14,$A14&lt;=Parameters!$F$24,Parameters!$E$24*$A14,$A14&lt;=Parameters!$F$25,Parameters!$E$25*$A14,$A14&gt;Parameters!$F$25,Parameters!$E$26*$A14))</f>
        <v>820.53</v>
      </c>
      <c r="K14" s="290">
        <f t="shared" si="0"/>
        <v>91.17</v>
      </c>
      <c r="L14" s="290" cm="1">
        <f t="array" ref="L14">IF(Parameters!$D$55="No",IF($A14&lt;=Parameters!$F$28,Parameters!$E$28*$A14,IF($A14&lt;=Parameters!$F$29,Parameters!$E$28*Parameters!$F$28+Parameters!$E$29*($A14-Parameters!$F$28),IF($A14&lt;=Parameters!$F$30,Parameters!$E$28*Parameters!$F$28+Parameters!$E$29*(Parameters!$F$29-Parameters!$F$28)+Parameters!$E$30*($A14-Parameters!$F$29),Parameters!$E$28*Parameters!$F$28+Parameters!$E$29*(Parameters!$F$29-Parameters!$F$28)+Parameters!$E$30*(Parameters!$F$30-Parameters!$F$29)+Parameters!$E$31*($A14-Parameters!$F$30)))),_xlfn.IFS($A14&lt;=Parameters!$F$28,Parameters!$E$28*$A14,$A14&lt;=Parameters!$F$29,Parameters!$E$29*$A14,$A14&lt;=Parameters!$F$30,Parameters!$E$30*$A14,$A14&gt;Parameters!$F$30,Parameters!$E$31*$A14))</f>
        <v>820.53</v>
      </c>
      <c r="M14" s="290">
        <f t="shared" si="1"/>
        <v>91.17</v>
      </c>
      <c r="N14" s="290" cm="1">
        <f t="array" ref="N14">IF(Parameters!$D$55="No",IF($A14&lt;=Parameters!$F$34,Parameters!$E$34*$A14,IF($A14&lt;=Parameters!$F$35,Parameters!$E$34*Parameters!$F$34+Parameters!$E$35*($A14-Parameters!$F$34),IF($A14&lt;=Parameters!$F$36,Parameters!$E$34*Parameters!$F$34+Parameters!$E$35*(Parameters!$F$35-Parameters!$F$34)+Parameters!$E$36*($A14-Parameters!$F$35),Parameters!$E$34*Parameters!$F$34+Parameters!$E$35*(Parameters!$F$35-Parameters!$F$34)+Parameters!$E$36*(Parameters!$F$36-Parameters!$F$35)+Parameters!$E$37*($A14-Parameters!$F$36)))),_xlfn.IFS($A14&lt;=Parameters!$F$34,Parameters!$E$34*$A14,$A14&lt;=Parameters!$F$35,Parameters!$E$35*$A14,$A14&lt;=Parameters!$F$36,Parameters!$E$36*$A14,$A14&gt;Parameters!$F$36,Parameters!$E$37*$A14))</f>
        <v>1001.07</v>
      </c>
      <c r="O14" s="290">
        <f t="shared" si="9"/>
        <v>111.23</v>
      </c>
      <c r="P14" s="290" cm="1">
        <f t="array" ref="P14">IF(Parameters!$D$55="No",IF($A14&lt;=Parameters!$F$39,Parameters!$E$39*$A14,IF($A14&lt;=Parameters!$F$40,Parameters!$E$39*Parameters!$F$39+Parameters!$E$40*($A14-Parameters!$F$39),IF($A14&lt;=Parameters!$F$41,Parameters!$E$39*Parameters!$F$39+Parameters!$E$40*(Parameters!$F$40-Parameters!$F$39)+Parameters!$E$41*($A14-Parameters!$F$40),Parameters!$E$39*Parameters!$F$39+Parameters!$E$40*(Parameters!$F$40-Parameters!$F$39)+Parameters!$E$41*(Parameters!$F$41-Parameters!$F$40)+Parameters!$E$42*($A14-Parameters!$F$41)))),_xlfn.IFS($A14&lt;=Parameters!$F$39,Parameters!$E$39*$A14,$A14&lt;=Parameters!$F$40,Parameters!$E$40*$A14,$A14&lt;=Parameters!$F$41,Parameters!$E$41*$A14,$A14&gt;Parameters!$F$41,Parameters!$E$42*$A14))</f>
        <v>1001.07</v>
      </c>
      <c r="Q14" s="290">
        <f t="shared" si="10"/>
        <v>111.23</v>
      </c>
      <c r="R14" s="290" cm="1">
        <f t="array" ref="R14">IF(Parameters!$E$55="No",IF($A14&lt;=Parameters!$H$23,Parameters!$G$23*$A14,IF($A14&lt;=Parameters!$H$24,Parameters!$G$23*Parameters!$H$23+Parameters!$G$24*($A14-Parameters!$H$23),IF($A14&lt;=Parameters!$H$25,Parameters!$G$23*Parameters!$H$23+Parameters!$G$24*(Parameters!$H$24-Parameters!$H$23)+Parameters!$G$25*($A14-Parameters!$H$24),Parameters!$G$23*Parameters!$H$23+Parameters!$G$24*(Parameters!$H$24-Parameters!$H$23)+Parameters!$G$25*(Parameters!$H$25-Parameters!$H$24)+Parameters!$G$26*($A14-Parameters!$H$25)))),_xlfn.IFS($A14&lt;=Parameters!$H$23,Parameters!$G$23*$A14,$A14&lt;=Parameters!$H$24,Parameters!$G$24*$A14,$A14&lt;=Parameters!$H$25,Parameters!$G$25*$A14,$A14&gt;Parameters!$H$25,Parameters!$G$26*$A14))</f>
        <v>820.53</v>
      </c>
      <c r="S14" s="290">
        <f t="shared" si="2"/>
        <v>91.17</v>
      </c>
      <c r="T14" s="290" cm="1">
        <f t="array" ref="T14">IF(Parameters!$E$55="No",IF($A14&lt;=Parameters!$H$28,Parameters!$G$28*$A14,IF($A14&lt;=Parameters!$H$29,Parameters!$G$28*Parameters!$H$28+Parameters!$G$29*($A14-Parameters!$H$28),IF($A14&lt;=Parameters!$H$30,Parameters!$G$28*Parameters!$H$28+Parameters!$G$29*(Parameters!$H$29-Parameters!$H$28)+Parameters!$G$30*($A14-Parameters!$H$29),Parameters!$G$28*Parameters!$H$28+Parameters!$G$29*(Parameters!$H$29-Parameters!$H$28)+Parameters!$G$30*(Parameters!$H$30-Parameters!$H$29)+Parameters!$G$31*($A14-Parameters!$H$30)))),_xlfn.IFS($A14&lt;=Parameters!$H$28,Parameters!$G$28*$A14,$A14&lt;=Parameters!$H$29,Parameters!$G$29*$A14,$A14&lt;=Parameters!$H$30,Parameters!$G$30*$A14,$A14&gt;Parameters!$H$30,Parameters!$G$31*$A14))</f>
        <v>820.53</v>
      </c>
      <c r="U14" s="290">
        <f t="shared" si="3"/>
        <v>91.17</v>
      </c>
      <c r="V14" s="290" cm="1">
        <f t="array" ref="V14">IF(Parameters!$E$55="No",IF($A14&lt;=Parameters!$H$34,Parameters!$G$34*$A14,IF($A14&lt;=Parameters!$H$35,Parameters!$G$34*Parameters!$H$34+Parameters!$G$35*($A14-Parameters!$H$34),IF($A14&lt;=Parameters!$H$36,Parameters!$G$34*Parameters!$H$34+Parameters!$G$35*(Parameters!$H$35-Parameters!$H$34)+Parameters!$G$36*($A14-Parameters!$H$35),Parameters!$G$34*Parameters!$H$34+Parameters!$G$35*(Parameters!$H$35-Parameters!$H$34)+Parameters!$G$36*(Parameters!$H$36-Parameters!$H$35)+Parameters!$G$37*($A14-Parameters!$H$36)))),_xlfn.IFS($A14&lt;=Parameters!$H$34,Parameters!$G$34*$A14,$A14&lt;=Parameters!$H$35,Parameters!$G$35*$A14,$A14&lt;=Parameters!$H$36,Parameters!$G$36*$A14,$A14&gt;Parameters!$H$36,Parameters!$G$37*$A14))</f>
        <v>1001.07</v>
      </c>
      <c r="W14" s="290">
        <f t="shared" si="11"/>
        <v>111.23</v>
      </c>
      <c r="X14" s="290" cm="1">
        <f t="array" ref="X14">IF(Parameters!$E$55="No",IF($A14&lt;=Parameters!$H$39,Parameters!$G$39*$A14,IF($A14&lt;=Parameters!$H$40,Parameters!$G$39*Parameters!$H$39+Parameters!$G$40*($A14-Parameters!$H$39),IF($A14&lt;=Parameters!$H$41,Parameters!$G$39*Parameters!$H$39+Parameters!$G$40*(Parameters!$H$40-Parameters!$H$39)+Parameters!$G$41*($A14-Parameters!$H$40),Parameters!$G$39*Parameters!$H$39+Parameters!$G$40*(Parameters!$H$40-Parameters!$H$39)+Parameters!$G$41*(Parameters!$H$41-Parameters!$H$40)+Parameters!$G$42*($A14-Parameters!$H$41)))),_xlfn.IFS($A14&lt;=Parameters!$H$39,Parameters!$G$39*$A14,$A14&lt;=Parameters!$H$40,Parameters!$G$40*$A14,$A14&lt;=Parameters!$H$41,Parameters!$G$41*$A14,$A14&gt;Parameters!$H$41,Parameters!$G$42*$A14))</f>
        <v>1001.07</v>
      </c>
      <c r="Y14" s="290">
        <f t="shared" si="12"/>
        <v>111.23</v>
      </c>
      <c r="Z14" s="290" cm="1">
        <f t="array" ref="Z14">IF(Parameters!$F$55="No",IF($A14&lt;=Parameters!$J$23,Parameters!$I$23*$A14,IF($A14&lt;=Parameters!$J$24,Parameters!$I$23*Parameters!$J$23+Parameters!$I$24*($A14-Parameters!$J$23),IF($A14&lt;=Parameters!$J$25,Parameters!$I$23*Parameters!$J$23+Parameters!$I$24*(Parameters!$J$24-Parameters!$J$23)+Parameters!$I$25*($A14-Parameters!$J$24),Parameters!$I$23*Parameters!$J$23+Parameters!$I$24*(Parameters!$J$24-Parameters!$J$23)+Parameters!$I$25*(Parameters!$J$25-Parameters!$J$24)+Parameters!$I$26*($A14-Parameters!$J$25)))),_xlfn.IFS($A14&lt;=Parameters!$J$23,Parameters!$I$23*$A14,$A14&lt;=Parameters!$J$24,Parameters!$I$24*$A14,$A14&lt;=Parameters!$J$25,Parameters!$I$25*$A14,$A14&gt;Parameters!$J$25,Parameters!$I$26*$A14))</f>
        <v>820.53</v>
      </c>
      <c r="AA14" s="290">
        <f t="shared" si="4"/>
        <v>91.17</v>
      </c>
      <c r="AB14" s="290" cm="1">
        <f t="array" ref="AB14">IF(Parameters!$F$55="No",IF($A14&lt;=Parameters!$J$28,Parameters!$I$28*$A14,IF($A14&lt;=Parameters!$J$29,Parameters!$I$28*Parameters!$J$28+Parameters!$I$29*($A14-Parameters!$J$28),IF($A14&lt;=Parameters!$J$30,Parameters!$I$28*Parameters!$J$28+Parameters!$I$29*(Parameters!$J$29-Parameters!$J$28)+Parameters!$I$30*($A14-Parameters!$J$29),Parameters!$I$28*Parameters!$J$28+Parameters!$I$29*(Parameters!$J$29-Parameters!$J$28)+Parameters!$I$30*(Parameters!$J$30-Parameters!$J$29)+Parameters!$I$31*($A14-Parameters!$J$30)))),_xlfn.IFS($A14&lt;=Parameters!$J$28,Parameters!$I$28*$A14,$A14&lt;=Parameters!$J$29,Parameters!$I$29*$A14,$A14&lt;=Parameters!$J$30,Parameters!$I$30*$A14,$A14&gt;Parameters!$J$30,Parameters!$I$31*$A14))</f>
        <v>820.53</v>
      </c>
      <c r="AC14" s="290">
        <f t="shared" si="5"/>
        <v>91.17</v>
      </c>
      <c r="AD14" s="290" cm="1">
        <f t="array" ref="AD14">IF(Parameters!$F$55="No",IF($A14&lt;=Parameters!$J$34,Parameters!$I$34*$A14,IF($A14&lt;=Parameters!$J$35,Parameters!$I$34*Parameters!$J$34+Parameters!$I$35*($A14-Parameters!$J$34),IF($A14&lt;=Parameters!$J$36,Parameters!$I$34*Parameters!$J$34+Parameters!$I$35*(Parameters!$J$35-Parameters!$J$34)+Parameters!$I$36*($A14-Parameters!$J$35),Parameters!$I$34*Parameters!$J$34+Parameters!$I$35*(Parameters!$J$35-Parameters!$J$34)+Parameters!$I$36*(Parameters!$J$36-Parameters!$J$35)+Parameters!$I$37*($A14-Parameters!$J$36)))),_xlfn.IFS($A14&lt;=Parameters!$J$34,Parameters!$I$34*$A14,$A14&lt;=Parameters!$J$35,Parameters!$I$35*$A14,$A14&lt;=Parameters!$J$36,Parameters!$I$36*$A14,$A14&gt;Parameters!$J$36,Parameters!$I$37*$A14))</f>
        <v>1001.07</v>
      </c>
      <c r="AE14" s="290">
        <f t="shared" si="13"/>
        <v>111.23</v>
      </c>
      <c r="AF14" s="290" cm="1">
        <f t="array" ref="AF14">IF(Parameters!$F$55="No",IF($A14&lt;=Parameters!$J$39,Parameters!$I$39*$A14,IF($A14&lt;=Parameters!$J$40,Parameters!$I$39*Parameters!$J$39+Parameters!$I$40*($A14-Parameters!$J$39),IF($A14&lt;=Parameters!$J$41,Parameters!$I$39*Parameters!$J$39+Parameters!$I$40*(Parameters!$J$40-Parameters!$J$39)+Parameters!$I$41*($A14-Parameters!$J$40),Parameters!$I$39*Parameters!$J$39+Parameters!$I$40*(Parameters!$J$40-Parameters!$J$39)+Parameters!$I$41*(Parameters!$J$41-Parameters!$J$40)+Parameters!$I$42*($A14-Parameters!$J$41)))),_xlfn.IFS($A14&lt;=Parameters!$J$39,Parameters!$I$39*$A14,$A14&lt;=Parameters!$J$40,Parameters!$I$40*$A14,$A14&lt;=Parameters!$J$41,Parameters!$I$41*$A14,$A14&gt;Parameters!$J$41,Parameters!$I$42*$A14))</f>
        <v>1001.07</v>
      </c>
      <c r="AG14" s="290">
        <f t="shared" si="14"/>
        <v>111.23</v>
      </c>
      <c r="AI14" s="428">
        <f t="shared" si="15"/>
        <v>91.169999999999959</v>
      </c>
      <c r="AJ14" s="428">
        <f t="shared" si="16"/>
        <v>91.169999999999959</v>
      </c>
      <c r="AK14" s="428">
        <f t="shared" si="17"/>
        <v>111.23000000000002</v>
      </c>
      <c r="AL14" s="428">
        <f t="shared" si="18"/>
        <v>111.23000000000002</v>
      </c>
      <c r="AM14" s="428">
        <f t="shared" si="19"/>
        <v>91.169999999999959</v>
      </c>
      <c r="AN14" s="428">
        <f t="shared" si="20"/>
        <v>91.169999999999959</v>
      </c>
      <c r="AO14" s="428">
        <f t="shared" si="21"/>
        <v>111.23000000000002</v>
      </c>
      <c r="AP14" s="428">
        <f t="shared" si="22"/>
        <v>111.23000000000002</v>
      </c>
      <c r="AQ14" s="428">
        <f t="shared" si="23"/>
        <v>91.169999999999959</v>
      </c>
      <c r="AR14" s="428">
        <f t="shared" si="24"/>
        <v>91.169999999999959</v>
      </c>
      <c r="AS14" s="428">
        <f t="shared" si="25"/>
        <v>111.23000000000002</v>
      </c>
      <c r="AT14" s="428">
        <f t="shared" si="26"/>
        <v>111.23000000000002</v>
      </c>
      <c r="AU14" s="428">
        <f t="shared" si="27"/>
        <v>91.169999999999959</v>
      </c>
      <c r="AV14" s="428">
        <f t="shared" si="28"/>
        <v>91.169999999999959</v>
      </c>
      <c r="AW14" s="428">
        <f t="shared" si="29"/>
        <v>111.23000000000002</v>
      </c>
      <c r="AX14" s="428">
        <f t="shared" si="30"/>
        <v>111.23000000000002</v>
      </c>
    </row>
    <row r="15">
      <c r="A15" s="413">
        <v>10</v>
      </c>
      <c r="B15" s="290" cm="1">
        <f t="array" ref="B15">IF(Parameters!$C$55="No",IF($A15&lt;=Parameters!$D$23,Parameters!$C$23*$A15,IF($A15&lt;=Parameters!$D$24,Parameters!$C$23*Parameters!$D$23+Parameters!$C$24*($A15-Parameters!$D$23),IF($A15&lt;=Parameters!$D$25,Parameters!$C$23*Parameters!$D$23+Parameters!$C$24*(Parameters!$D$24-Parameters!$D$23)+Parameters!$C$25*($A15-Parameters!$D$24),Parameters!$C$23*Parameters!$D$23+Parameters!$C$24*(Parameters!$D$24-Parameters!$D$23)+Parameters!$C$25*(Parameters!$D$25-Parameters!$D$24)+Parameters!$C$26*($A15-Parameters!$D$25)))),_xlfn.IFS($A15&lt;=Parameters!$D$23,Parameters!$C$23*$A15,$A15&lt;=Parameters!$D$24,Parameters!$C$24*$A15,$A15&lt;=Parameters!$D$25,Parameters!$C$25*$A15,$A15&gt;Parameters!$D$25,Parameters!$C$26*$A15))</f>
        <v>911.7</v>
      </c>
      <c r="C15" s="290">
        <f t="shared" si="6"/>
        <v>91.17</v>
      </c>
      <c r="D15" s="290" cm="1">
        <f t="array" ref="D15">IF(Parameters!$C$55="No",IF($A15&lt;=Parameters!$D$28,Parameters!$C$28*$A15,IF($A15&lt;=Parameters!$D$29,Parameters!$C$28*Parameters!$D$28+Parameters!$C$29*($A15-Parameters!$D$28),IF($A15&lt;=Parameters!$D$30,Parameters!$C$28*Parameters!$D$28+Parameters!$C$29*(Parameters!$D$29-Parameters!$D$28)+Parameters!$C$30*($A15-Parameters!$D$29),Parameters!$C$28*Parameters!$D$28+Parameters!$C$29*(Parameters!$D$29-Parameters!$D$28)+Parameters!$C$30*(Parameters!$D$30-Parameters!$D$29)+Parameters!$C$31*($A15-Parameters!$D$30)))),_xlfn.IFS($A15&lt;=Parameters!$D$28,Parameters!$C$28*$A15,$A15&lt;=Parameters!$D$29,Parameters!$C$29*$A15,$A15&lt;=Parameters!$D$30,Parameters!$C$30*$A15,$A15&gt;Parameters!$D$30,Parameters!$C$31*$A15))</f>
        <v>911.7</v>
      </c>
      <c r="E15" s="290">
        <f t="shared" si="6"/>
        <v>91.17</v>
      </c>
      <c r="F15" s="290" cm="1">
        <f t="array" ref="F15">IF(Parameters!$C$55="No",IF($A15&lt;=Parameters!$D$34,Parameters!$C$34*$A15,IF($A15&lt;=Parameters!$D$35,Parameters!$C$34*Parameters!$D$34+Parameters!$C$35*($A15-Parameters!$D$34),IF($A15&lt;=Parameters!$D$36,Parameters!$C$34*Parameters!$D$34+Parameters!$C$35*(Parameters!$D$35-Parameters!$D$34)+Parameters!$C$36*($A15-Parameters!$D$35),Parameters!$C$34*Parameters!$D$34+Parameters!$C$35*(Parameters!$D$35-Parameters!$D$34)+Parameters!$C$36*(Parameters!$D$36-Parameters!$D$35)+Parameters!$C$37*($A15-Parameters!$D$36)))),_xlfn.IFS($A15&lt;=Parameters!$D$34,Parameters!$C$34*$A15,$A15&lt;=Parameters!$D$35,Parameters!$C$35*$A15,$A15&lt;=Parameters!$D$36,Parameters!$C$36*$A15,$A15&gt;Parameters!$D$36,Parameters!$C$37*$A15))</f>
        <v>1112.3</v>
      </c>
      <c r="G15" s="290">
        <f t="shared" si="7"/>
        <v>111.22999999999999</v>
      </c>
      <c r="H15" s="290" cm="1">
        <f t="array" ref="H15">IF(Parameters!$C$55="No",IF($A15&lt;=Parameters!$D$39,Parameters!$C$39*$A15,IF($A15&lt;=Parameters!$D$40,Parameters!$C$39*Parameters!$D$39+Parameters!$C$40*($A15-Parameters!$D$39),IF($A15&lt;=Parameters!$D$41,Parameters!$C$39*Parameters!$D$39+Parameters!$C$40*(Parameters!$D$40-Parameters!$D$39)+Parameters!$C$41*($A15-Parameters!$D$40),Parameters!$C$39*Parameters!$D$39+Parameters!$C$40*(Parameters!$D$40-Parameters!$D$39)+Parameters!$C$41*(Parameters!$D$41-Parameters!$D$40)+Parameters!$C$42*($A15-Parameters!$D$41)))),_xlfn.IFS($A15&lt;=Parameters!$D$39,Parameters!$C$39*$A15,$A15&lt;=Parameters!$D$40,Parameters!$C$40*$A15,$A15&lt;=Parameters!$D$41,Parameters!$C$41*$A15,$A15&gt;Parameters!$D$41,Parameters!$C$42*$A15))</f>
        <v>1112.3</v>
      </c>
      <c r="I15" s="290">
        <f t="shared" si="8"/>
        <v>111.22999999999999</v>
      </c>
      <c r="J15" s="290" cm="1">
        <f t="array" ref="J15">IF(Parameters!$D$55="No",IF($A15&lt;=Parameters!$F$23,Parameters!$E$23*$A15,IF($A15&lt;=Parameters!$F$24,Parameters!$E$23*Parameters!$F$23+Parameters!$E$24*($A15-Parameters!$F$23),IF($A15&lt;=Parameters!$F$25,Parameters!$E$23*Parameters!$F$23+Parameters!$E$24*(Parameters!$F$24-Parameters!$F$23)+Parameters!$E$25*($A15-Parameters!$F$24),Parameters!$E$23*Parameters!$F$23+Parameters!$E$24*(Parameters!$F$24-Parameters!$F$23)+Parameters!$E$25*(Parameters!$F$25-Parameters!$F$24)+Parameters!$E$26*($A15-Parameters!$F$25)))),_xlfn.IFS($A15&lt;=Parameters!$F$23,Parameters!$E$23*$A15,$A15&lt;=Parameters!$F$24,Parameters!$E$24*$A15,$A15&lt;=Parameters!$F$25,Parameters!$E$25*$A15,$A15&gt;Parameters!$F$25,Parameters!$E$26*$A15))</f>
        <v>911.7</v>
      </c>
      <c r="K15" s="290">
        <f t="shared" si="0"/>
        <v>91.17</v>
      </c>
      <c r="L15" s="290" cm="1">
        <f t="array" ref="L15">IF(Parameters!$D$55="No",IF($A15&lt;=Parameters!$F$28,Parameters!$E$28*$A15,IF($A15&lt;=Parameters!$F$29,Parameters!$E$28*Parameters!$F$28+Parameters!$E$29*($A15-Parameters!$F$28),IF($A15&lt;=Parameters!$F$30,Parameters!$E$28*Parameters!$F$28+Parameters!$E$29*(Parameters!$F$29-Parameters!$F$28)+Parameters!$E$30*($A15-Parameters!$F$29),Parameters!$E$28*Parameters!$F$28+Parameters!$E$29*(Parameters!$F$29-Parameters!$F$28)+Parameters!$E$30*(Parameters!$F$30-Parameters!$F$29)+Parameters!$E$31*($A15-Parameters!$F$30)))),_xlfn.IFS($A15&lt;=Parameters!$F$28,Parameters!$E$28*$A15,$A15&lt;=Parameters!$F$29,Parameters!$E$29*$A15,$A15&lt;=Parameters!$F$30,Parameters!$E$30*$A15,$A15&gt;Parameters!$F$30,Parameters!$E$31*$A15))</f>
        <v>911.7</v>
      </c>
      <c r="M15" s="290">
        <f t="shared" si="1"/>
        <v>91.17</v>
      </c>
      <c r="N15" s="290" cm="1">
        <f t="array" ref="N15">IF(Parameters!$D$55="No",IF($A15&lt;=Parameters!$F$34,Parameters!$E$34*$A15,IF($A15&lt;=Parameters!$F$35,Parameters!$E$34*Parameters!$F$34+Parameters!$E$35*($A15-Parameters!$F$34),IF($A15&lt;=Parameters!$F$36,Parameters!$E$34*Parameters!$F$34+Parameters!$E$35*(Parameters!$F$35-Parameters!$F$34)+Parameters!$E$36*($A15-Parameters!$F$35),Parameters!$E$34*Parameters!$F$34+Parameters!$E$35*(Parameters!$F$35-Parameters!$F$34)+Parameters!$E$36*(Parameters!$F$36-Parameters!$F$35)+Parameters!$E$37*($A15-Parameters!$F$36)))),_xlfn.IFS($A15&lt;=Parameters!$F$34,Parameters!$E$34*$A15,$A15&lt;=Parameters!$F$35,Parameters!$E$35*$A15,$A15&lt;=Parameters!$F$36,Parameters!$E$36*$A15,$A15&gt;Parameters!$F$36,Parameters!$E$37*$A15))</f>
        <v>1112.3</v>
      </c>
      <c r="O15" s="290">
        <f t="shared" si="9"/>
        <v>111.22999999999999</v>
      </c>
      <c r="P15" s="290" cm="1">
        <f t="array" ref="P15">IF(Parameters!$D$55="No",IF($A15&lt;=Parameters!$F$39,Parameters!$E$39*$A15,IF($A15&lt;=Parameters!$F$40,Parameters!$E$39*Parameters!$F$39+Parameters!$E$40*($A15-Parameters!$F$39),IF($A15&lt;=Parameters!$F$41,Parameters!$E$39*Parameters!$F$39+Parameters!$E$40*(Parameters!$F$40-Parameters!$F$39)+Parameters!$E$41*($A15-Parameters!$F$40),Parameters!$E$39*Parameters!$F$39+Parameters!$E$40*(Parameters!$F$40-Parameters!$F$39)+Parameters!$E$41*(Parameters!$F$41-Parameters!$F$40)+Parameters!$E$42*($A15-Parameters!$F$41)))),_xlfn.IFS($A15&lt;=Parameters!$F$39,Parameters!$E$39*$A15,$A15&lt;=Parameters!$F$40,Parameters!$E$40*$A15,$A15&lt;=Parameters!$F$41,Parameters!$E$41*$A15,$A15&gt;Parameters!$F$41,Parameters!$E$42*$A15))</f>
        <v>1112.3</v>
      </c>
      <c r="Q15" s="290">
        <f t="shared" si="10"/>
        <v>111.22999999999999</v>
      </c>
      <c r="R15" s="290" cm="1">
        <f t="array" ref="R15">IF(Parameters!$E$55="No",IF($A15&lt;=Parameters!$H$23,Parameters!$G$23*$A15,IF($A15&lt;=Parameters!$H$24,Parameters!$G$23*Parameters!$H$23+Parameters!$G$24*($A15-Parameters!$H$23),IF($A15&lt;=Parameters!$H$25,Parameters!$G$23*Parameters!$H$23+Parameters!$G$24*(Parameters!$H$24-Parameters!$H$23)+Parameters!$G$25*($A15-Parameters!$H$24),Parameters!$G$23*Parameters!$H$23+Parameters!$G$24*(Parameters!$H$24-Parameters!$H$23)+Parameters!$G$25*(Parameters!$H$25-Parameters!$H$24)+Parameters!$G$26*($A15-Parameters!$H$25)))),_xlfn.IFS($A15&lt;=Parameters!$H$23,Parameters!$G$23*$A15,$A15&lt;=Parameters!$H$24,Parameters!$G$24*$A15,$A15&lt;=Parameters!$H$25,Parameters!$G$25*$A15,$A15&gt;Parameters!$H$25,Parameters!$G$26*$A15))</f>
        <v>911.7</v>
      </c>
      <c r="S15" s="290">
        <f t="shared" si="2"/>
        <v>91.17</v>
      </c>
      <c r="T15" s="290" cm="1">
        <f t="array" ref="T15">IF(Parameters!$E$55="No",IF($A15&lt;=Parameters!$H$28,Parameters!$G$28*$A15,IF($A15&lt;=Parameters!$H$29,Parameters!$G$28*Parameters!$H$28+Parameters!$G$29*($A15-Parameters!$H$28),IF($A15&lt;=Parameters!$H$30,Parameters!$G$28*Parameters!$H$28+Parameters!$G$29*(Parameters!$H$29-Parameters!$H$28)+Parameters!$G$30*($A15-Parameters!$H$29),Parameters!$G$28*Parameters!$H$28+Parameters!$G$29*(Parameters!$H$29-Parameters!$H$28)+Parameters!$G$30*(Parameters!$H$30-Parameters!$H$29)+Parameters!$G$31*($A15-Parameters!$H$30)))),_xlfn.IFS($A15&lt;=Parameters!$H$28,Parameters!$G$28*$A15,$A15&lt;=Parameters!$H$29,Parameters!$G$29*$A15,$A15&lt;=Parameters!$H$30,Parameters!$G$30*$A15,$A15&gt;Parameters!$H$30,Parameters!$G$31*$A15))</f>
        <v>911.7</v>
      </c>
      <c r="U15" s="290">
        <f t="shared" si="3"/>
        <v>91.17</v>
      </c>
      <c r="V15" s="290" cm="1">
        <f t="array" ref="V15">IF(Parameters!$E$55="No",IF($A15&lt;=Parameters!$H$34,Parameters!$G$34*$A15,IF($A15&lt;=Parameters!$H$35,Parameters!$G$34*Parameters!$H$34+Parameters!$G$35*($A15-Parameters!$H$34),IF($A15&lt;=Parameters!$H$36,Parameters!$G$34*Parameters!$H$34+Parameters!$G$35*(Parameters!$H$35-Parameters!$H$34)+Parameters!$G$36*($A15-Parameters!$H$35),Parameters!$G$34*Parameters!$H$34+Parameters!$G$35*(Parameters!$H$35-Parameters!$H$34)+Parameters!$G$36*(Parameters!$H$36-Parameters!$H$35)+Parameters!$G$37*($A15-Parameters!$H$36)))),_xlfn.IFS($A15&lt;=Parameters!$H$34,Parameters!$G$34*$A15,$A15&lt;=Parameters!$H$35,Parameters!$G$35*$A15,$A15&lt;=Parameters!$H$36,Parameters!$G$36*$A15,$A15&gt;Parameters!$H$36,Parameters!$G$37*$A15))</f>
        <v>1112.3</v>
      </c>
      <c r="W15" s="290">
        <f t="shared" si="11"/>
        <v>111.22999999999999</v>
      </c>
      <c r="X15" s="290" cm="1">
        <f t="array" ref="X15">IF(Parameters!$E$55="No",IF($A15&lt;=Parameters!$H$39,Parameters!$G$39*$A15,IF($A15&lt;=Parameters!$H$40,Parameters!$G$39*Parameters!$H$39+Parameters!$G$40*($A15-Parameters!$H$39),IF($A15&lt;=Parameters!$H$41,Parameters!$G$39*Parameters!$H$39+Parameters!$G$40*(Parameters!$H$40-Parameters!$H$39)+Parameters!$G$41*($A15-Parameters!$H$40),Parameters!$G$39*Parameters!$H$39+Parameters!$G$40*(Parameters!$H$40-Parameters!$H$39)+Parameters!$G$41*(Parameters!$H$41-Parameters!$H$40)+Parameters!$G$42*($A15-Parameters!$H$41)))),_xlfn.IFS($A15&lt;=Parameters!$H$39,Parameters!$G$39*$A15,$A15&lt;=Parameters!$H$40,Parameters!$G$40*$A15,$A15&lt;=Parameters!$H$41,Parameters!$G$41*$A15,$A15&gt;Parameters!$H$41,Parameters!$G$42*$A15))</f>
        <v>1112.3</v>
      </c>
      <c r="Y15" s="290">
        <f t="shared" si="12"/>
        <v>111.22999999999999</v>
      </c>
      <c r="Z15" s="290" cm="1">
        <f t="array" ref="Z15">IF(Parameters!$F$55="No",IF($A15&lt;=Parameters!$J$23,Parameters!$I$23*$A15,IF($A15&lt;=Parameters!$J$24,Parameters!$I$23*Parameters!$J$23+Parameters!$I$24*($A15-Parameters!$J$23),IF($A15&lt;=Parameters!$J$25,Parameters!$I$23*Parameters!$J$23+Parameters!$I$24*(Parameters!$J$24-Parameters!$J$23)+Parameters!$I$25*($A15-Parameters!$J$24),Parameters!$I$23*Parameters!$J$23+Parameters!$I$24*(Parameters!$J$24-Parameters!$J$23)+Parameters!$I$25*(Parameters!$J$25-Parameters!$J$24)+Parameters!$I$26*($A15-Parameters!$J$25)))),_xlfn.IFS($A15&lt;=Parameters!$J$23,Parameters!$I$23*$A15,$A15&lt;=Parameters!$J$24,Parameters!$I$24*$A15,$A15&lt;=Parameters!$J$25,Parameters!$I$25*$A15,$A15&gt;Parameters!$J$25,Parameters!$I$26*$A15))</f>
        <v>911.7</v>
      </c>
      <c r="AA15" s="290">
        <f t="shared" si="4"/>
        <v>91.17</v>
      </c>
      <c r="AB15" s="290" cm="1">
        <f t="array" ref="AB15">IF(Parameters!$F$55="No",IF($A15&lt;=Parameters!$J$28,Parameters!$I$28*$A15,IF($A15&lt;=Parameters!$J$29,Parameters!$I$28*Parameters!$J$28+Parameters!$I$29*($A15-Parameters!$J$28),IF($A15&lt;=Parameters!$J$30,Parameters!$I$28*Parameters!$J$28+Parameters!$I$29*(Parameters!$J$29-Parameters!$J$28)+Parameters!$I$30*($A15-Parameters!$J$29),Parameters!$I$28*Parameters!$J$28+Parameters!$I$29*(Parameters!$J$29-Parameters!$J$28)+Parameters!$I$30*(Parameters!$J$30-Parameters!$J$29)+Parameters!$I$31*($A15-Parameters!$J$30)))),_xlfn.IFS($A15&lt;=Parameters!$J$28,Parameters!$I$28*$A15,$A15&lt;=Parameters!$J$29,Parameters!$I$29*$A15,$A15&lt;=Parameters!$J$30,Parameters!$I$30*$A15,$A15&gt;Parameters!$J$30,Parameters!$I$31*$A15))</f>
        <v>911.7</v>
      </c>
      <c r="AC15" s="290">
        <f t="shared" si="5"/>
        <v>91.17</v>
      </c>
      <c r="AD15" s="290" cm="1">
        <f t="array" ref="AD15">IF(Parameters!$F$55="No",IF($A15&lt;=Parameters!$J$34,Parameters!$I$34*$A15,IF($A15&lt;=Parameters!$J$35,Parameters!$I$34*Parameters!$J$34+Parameters!$I$35*($A15-Parameters!$J$34),IF($A15&lt;=Parameters!$J$36,Parameters!$I$34*Parameters!$J$34+Parameters!$I$35*(Parameters!$J$35-Parameters!$J$34)+Parameters!$I$36*($A15-Parameters!$J$35),Parameters!$I$34*Parameters!$J$34+Parameters!$I$35*(Parameters!$J$35-Parameters!$J$34)+Parameters!$I$36*(Parameters!$J$36-Parameters!$J$35)+Parameters!$I$37*($A15-Parameters!$J$36)))),_xlfn.IFS($A15&lt;=Parameters!$J$34,Parameters!$I$34*$A15,$A15&lt;=Parameters!$J$35,Parameters!$I$35*$A15,$A15&lt;=Parameters!$J$36,Parameters!$I$36*$A15,$A15&gt;Parameters!$J$36,Parameters!$I$37*$A15))</f>
        <v>1112.3</v>
      </c>
      <c r="AE15" s="290">
        <f t="shared" si="13"/>
        <v>111.22999999999999</v>
      </c>
      <c r="AF15" s="290" cm="1">
        <f t="array" ref="AF15">IF(Parameters!$F$55="No",IF($A15&lt;=Parameters!$J$39,Parameters!$I$39*$A15,IF($A15&lt;=Parameters!$J$40,Parameters!$I$39*Parameters!$J$39+Parameters!$I$40*($A15-Parameters!$J$39),IF($A15&lt;=Parameters!$J$41,Parameters!$I$39*Parameters!$J$39+Parameters!$I$40*(Parameters!$J$40-Parameters!$J$39)+Parameters!$I$41*($A15-Parameters!$J$40),Parameters!$I$39*Parameters!$J$39+Parameters!$I$40*(Parameters!$J$40-Parameters!$J$39)+Parameters!$I$41*(Parameters!$J$41-Parameters!$J$40)+Parameters!$I$42*($A15-Parameters!$J$41)))),_xlfn.IFS($A15&lt;=Parameters!$J$39,Parameters!$I$39*$A15,$A15&lt;=Parameters!$J$40,Parameters!$I$40*$A15,$A15&lt;=Parameters!$J$41,Parameters!$I$41*$A15,$A15&gt;Parameters!$J$41,Parameters!$I$42*$A15))</f>
        <v>1112.3</v>
      </c>
      <c r="AG15" s="290">
        <f t="shared" si="14"/>
        <v>111.22999999999999</v>
      </c>
      <c r="AI15" s="428">
        <f t="shared" si="15"/>
        <v>91.170000000000073</v>
      </c>
      <c r="AJ15" s="428">
        <f t="shared" si="16"/>
        <v>91.170000000000073</v>
      </c>
      <c r="AK15" s="428">
        <f t="shared" si="17"/>
        <v>111.2299999999999</v>
      </c>
      <c r="AL15" s="428">
        <f t="shared" si="18"/>
        <v>111.2299999999999</v>
      </c>
      <c r="AM15" s="428">
        <f t="shared" si="19"/>
        <v>91.170000000000073</v>
      </c>
      <c r="AN15" s="428">
        <f t="shared" si="20"/>
        <v>91.170000000000073</v>
      </c>
      <c r="AO15" s="428">
        <f t="shared" si="21"/>
        <v>111.2299999999999</v>
      </c>
      <c r="AP15" s="428">
        <f t="shared" si="22"/>
        <v>111.2299999999999</v>
      </c>
      <c r="AQ15" s="428">
        <f t="shared" si="23"/>
        <v>91.170000000000073</v>
      </c>
      <c r="AR15" s="428">
        <f t="shared" si="24"/>
        <v>91.170000000000073</v>
      </c>
      <c r="AS15" s="428">
        <f t="shared" si="25"/>
        <v>111.2299999999999</v>
      </c>
      <c r="AT15" s="428">
        <f t="shared" si="26"/>
        <v>111.2299999999999</v>
      </c>
      <c r="AU15" s="428">
        <f t="shared" si="27"/>
        <v>91.170000000000073</v>
      </c>
      <c r="AV15" s="428">
        <f t="shared" si="28"/>
        <v>91.170000000000073</v>
      </c>
      <c r="AW15" s="428">
        <f t="shared" si="29"/>
        <v>111.2299999999999</v>
      </c>
      <c r="AX15" s="428">
        <f t="shared" si="30"/>
        <v>111.2299999999999</v>
      </c>
    </row>
    <row r="16">
      <c r="A16" s="413">
        <v>11</v>
      </c>
      <c r="B16" s="290" cm="1">
        <f t="array" ref="B16">IF(Parameters!$C$55="No",IF($A16&lt;=Parameters!$D$23,Parameters!$C$23*$A16,IF($A16&lt;=Parameters!$D$24,Parameters!$C$23*Parameters!$D$23+Parameters!$C$24*($A16-Parameters!$D$23),IF($A16&lt;=Parameters!$D$25,Parameters!$C$23*Parameters!$D$23+Parameters!$C$24*(Parameters!$D$24-Parameters!$D$23)+Parameters!$C$25*($A16-Parameters!$D$24),Parameters!$C$23*Parameters!$D$23+Parameters!$C$24*(Parameters!$D$24-Parameters!$D$23)+Parameters!$C$25*(Parameters!$D$25-Parameters!$D$24)+Parameters!$C$26*($A16-Parameters!$D$25)))),_xlfn.IFS($A16&lt;=Parameters!$D$23,Parameters!$C$23*$A16,$A16&lt;=Parameters!$D$24,Parameters!$C$24*$A16,$A16&lt;=Parameters!$D$25,Parameters!$C$25*$A16,$A16&gt;Parameters!$D$25,Parameters!$C$26*$A16))</f>
        <v>1002.87</v>
      </c>
      <c r="C16" s="290">
        <f t="shared" si="6"/>
        <v>91.17</v>
      </c>
      <c r="D16" s="290" cm="1">
        <f t="array" ref="D16">IF(Parameters!$C$55="No",IF($A16&lt;=Parameters!$D$28,Parameters!$C$28*$A16,IF($A16&lt;=Parameters!$D$29,Parameters!$C$28*Parameters!$D$28+Parameters!$C$29*($A16-Parameters!$D$28),IF($A16&lt;=Parameters!$D$30,Parameters!$C$28*Parameters!$D$28+Parameters!$C$29*(Parameters!$D$29-Parameters!$D$28)+Parameters!$C$30*($A16-Parameters!$D$29),Parameters!$C$28*Parameters!$D$28+Parameters!$C$29*(Parameters!$D$29-Parameters!$D$28)+Parameters!$C$30*(Parameters!$D$30-Parameters!$D$29)+Parameters!$C$31*($A16-Parameters!$D$30)))),_xlfn.IFS($A16&lt;=Parameters!$D$28,Parameters!$C$28*$A16,$A16&lt;=Parameters!$D$29,Parameters!$C$29*$A16,$A16&lt;=Parameters!$D$30,Parameters!$C$30*$A16,$A16&gt;Parameters!$D$30,Parameters!$C$31*$A16))</f>
        <v>1002.87</v>
      </c>
      <c r="E16" s="290">
        <f t="shared" si="6"/>
        <v>91.17</v>
      </c>
      <c r="F16" s="290" cm="1">
        <f t="array" ref="F16">IF(Parameters!$C$55="No",IF($A16&lt;=Parameters!$D$34,Parameters!$C$34*$A16,IF($A16&lt;=Parameters!$D$35,Parameters!$C$34*Parameters!$D$34+Parameters!$C$35*($A16-Parameters!$D$34),IF($A16&lt;=Parameters!$D$36,Parameters!$C$34*Parameters!$D$34+Parameters!$C$35*(Parameters!$D$35-Parameters!$D$34)+Parameters!$C$36*($A16-Parameters!$D$35),Parameters!$C$34*Parameters!$D$34+Parameters!$C$35*(Parameters!$D$35-Parameters!$D$34)+Parameters!$C$36*(Parameters!$D$36-Parameters!$D$35)+Parameters!$C$37*($A16-Parameters!$D$36)))),_xlfn.IFS($A16&lt;=Parameters!$D$34,Parameters!$C$34*$A16,$A16&lt;=Parameters!$D$35,Parameters!$C$35*$A16,$A16&lt;=Parameters!$D$36,Parameters!$C$36*$A16,$A16&gt;Parameters!$D$36,Parameters!$C$37*$A16))</f>
        <v>1223.53</v>
      </c>
      <c r="G16" s="290">
        <f t="shared" si="7"/>
        <v>111.23</v>
      </c>
      <c r="H16" s="290" cm="1">
        <f t="array" ref="H16">IF(Parameters!$C$55="No",IF($A16&lt;=Parameters!$D$39,Parameters!$C$39*$A16,IF($A16&lt;=Parameters!$D$40,Parameters!$C$39*Parameters!$D$39+Parameters!$C$40*($A16-Parameters!$D$39),IF($A16&lt;=Parameters!$D$41,Parameters!$C$39*Parameters!$D$39+Parameters!$C$40*(Parameters!$D$40-Parameters!$D$39)+Parameters!$C$41*($A16-Parameters!$D$40),Parameters!$C$39*Parameters!$D$39+Parameters!$C$40*(Parameters!$D$40-Parameters!$D$39)+Parameters!$C$41*(Parameters!$D$41-Parameters!$D$40)+Parameters!$C$42*($A16-Parameters!$D$41)))),_xlfn.IFS($A16&lt;=Parameters!$D$39,Parameters!$C$39*$A16,$A16&lt;=Parameters!$D$40,Parameters!$C$40*$A16,$A16&lt;=Parameters!$D$41,Parameters!$C$41*$A16,$A16&gt;Parameters!$D$41,Parameters!$C$42*$A16))</f>
        <v>1223.53</v>
      </c>
      <c r="I16" s="290">
        <f t="shared" si="8"/>
        <v>111.23</v>
      </c>
      <c r="J16" s="290" cm="1">
        <f t="array" ref="J16">IF(Parameters!$D$55="No",IF($A16&lt;=Parameters!$F$23,Parameters!$E$23*$A16,IF($A16&lt;=Parameters!$F$24,Parameters!$E$23*Parameters!$F$23+Parameters!$E$24*($A16-Parameters!$F$23),IF($A16&lt;=Parameters!$F$25,Parameters!$E$23*Parameters!$F$23+Parameters!$E$24*(Parameters!$F$24-Parameters!$F$23)+Parameters!$E$25*($A16-Parameters!$F$24),Parameters!$E$23*Parameters!$F$23+Parameters!$E$24*(Parameters!$F$24-Parameters!$F$23)+Parameters!$E$25*(Parameters!$F$25-Parameters!$F$24)+Parameters!$E$26*($A16-Parameters!$F$25)))),_xlfn.IFS($A16&lt;=Parameters!$F$23,Parameters!$E$23*$A16,$A16&lt;=Parameters!$F$24,Parameters!$E$24*$A16,$A16&lt;=Parameters!$F$25,Parameters!$E$25*$A16,$A16&gt;Parameters!$F$25,Parameters!$E$26*$A16))</f>
        <v>1002.87</v>
      </c>
      <c r="K16" s="290">
        <f t="shared" si="0"/>
        <v>91.17</v>
      </c>
      <c r="L16" s="290" cm="1">
        <f t="array" ref="L16">IF(Parameters!$D$55="No",IF($A16&lt;=Parameters!$F$28,Parameters!$E$28*$A16,IF($A16&lt;=Parameters!$F$29,Parameters!$E$28*Parameters!$F$28+Parameters!$E$29*($A16-Parameters!$F$28),IF($A16&lt;=Parameters!$F$30,Parameters!$E$28*Parameters!$F$28+Parameters!$E$29*(Parameters!$F$29-Parameters!$F$28)+Parameters!$E$30*($A16-Parameters!$F$29),Parameters!$E$28*Parameters!$F$28+Parameters!$E$29*(Parameters!$F$29-Parameters!$F$28)+Parameters!$E$30*(Parameters!$F$30-Parameters!$F$29)+Parameters!$E$31*($A16-Parameters!$F$30)))),_xlfn.IFS($A16&lt;=Parameters!$F$28,Parameters!$E$28*$A16,$A16&lt;=Parameters!$F$29,Parameters!$E$29*$A16,$A16&lt;=Parameters!$F$30,Parameters!$E$30*$A16,$A16&gt;Parameters!$F$30,Parameters!$E$31*$A16))</f>
        <v>1002.87</v>
      </c>
      <c r="M16" s="290">
        <f t="shared" si="1"/>
        <v>91.17</v>
      </c>
      <c r="N16" s="290" cm="1">
        <f t="array" ref="N16">IF(Parameters!$D$55="No",IF($A16&lt;=Parameters!$F$34,Parameters!$E$34*$A16,IF($A16&lt;=Parameters!$F$35,Parameters!$E$34*Parameters!$F$34+Parameters!$E$35*($A16-Parameters!$F$34),IF($A16&lt;=Parameters!$F$36,Parameters!$E$34*Parameters!$F$34+Parameters!$E$35*(Parameters!$F$35-Parameters!$F$34)+Parameters!$E$36*($A16-Parameters!$F$35),Parameters!$E$34*Parameters!$F$34+Parameters!$E$35*(Parameters!$F$35-Parameters!$F$34)+Parameters!$E$36*(Parameters!$F$36-Parameters!$F$35)+Parameters!$E$37*($A16-Parameters!$F$36)))),_xlfn.IFS($A16&lt;=Parameters!$F$34,Parameters!$E$34*$A16,$A16&lt;=Parameters!$F$35,Parameters!$E$35*$A16,$A16&lt;=Parameters!$F$36,Parameters!$E$36*$A16,$A16&gt;Parameters!$F$36,Parameters!$E$37*$A16))</f>
        <v>1223.53</v>
      </c>
      <c r="O16" s="290">
        <f t="shared" si="9"/>
        <v>111.23</v>
      </c>
      <c r="P16" s="290" cm="1">
        <f t="array" ref="P16">IF(Parameters!$D$55="No",IF($A16&lt;=Parameters!$F$39,Parameters!$E$39*$A16,IF($A16&lt;=Parameters!$F$40,Parameters!$E$39*Parameters!$F$39+Parameters!$E$40*($A16-Parameters!$F$39),IF($A16&lt;=Parameters!$F$41,Parameters!$E$39*Parameters!$F$39+Parameters!$E$40*(Parameters!$F$40-Parameters!$F$39)+Parameters!$E$41*($A16-Parameters!$F$40),Parameters!$E$39*Parameters!$F$39+Parameters!$E$40*(Parameters!$F$40-Parameters!$F$39)+Parameters!$E$41*(Parameters!$F$41-Parameters!$F$40)+Parameters!$E$42*($A16-Parameters!$F$41)))),_xlfn.IFS($A16&lt;=Parameters!$F$39,Parameters!$E$39*$A16,$A16&lt;=Parameters!$F$40,Parameters!$E$40*$A16,$A16&lt;=Parameters!$F$41,Parameters!$E$41*$A16,$A16&gt;Parameters!$F$41,Parameters!$E$42*$A16))</f>
        <v>1223.53</v>
      </c>
      <c r="Q16" s="290">
        <f t="shared" si="10"/>
        <v>111.23</v>
      </c>
      <c r="R16" s="290" cm="1">
        <f t="array" ref="R16">IF(Parameters!$E$55="No",IF($A16&lt;=Parameters!$H$23,Parameters!$G$23*$A16,IF($A16&lt;=Parameters!$H$24,Parameters!$G$23*Parameters!$H$23+Parameters!$G$24*($A16-Parameters!$H$23),IF($A16&lt;=Parameters!$H$25,Parameters!$G$23*Parameters!$H$23+Parameters!$G$24*(Parameters!$H$24-Parameters!$H$23)+Parameters!$G$25*($A16-Parameters!$H$24),Parameters!$G$23*Parameters!$H$23+Parameters!$G$24*(Parameters!$H$24-Parameters!$H$23)+Parameters!$G$25*(Parameters!$H$25-Parameters!$H$24)+Parameters!$G$26*($A16-Parameters!$H$25)))),_xlfn.IFS($A16&lt;=Parameters!$H$23,Parameters!$G$23*$A16,$A16&lt;=Parameters!$H$24,Parameters!$G$24*$A16,$A16&lt;=Parameters!$H$25,Parameters!$G$25*$A16,$A16&gt;Parameters!$H$25,Parameters!$G$26*$A16))</f>
        <v>1002.87</v>
      </c>
      <c r="S16" s="290">
        <f t="shared" si="2"/>
        <v>91.17</v>
      </c>
      <c r="T16" s="290" cm="1">
        <f t="array" ref="T16">IF(Parameters!$E$55="No",IF($A16&lt;=Parameters!$H$28,Parameters!$G$28*$A16,IF($A16&lt;=Parameters!$H$29,Parameters!$G$28*Parameters!$H$28+Parameters!$G$29*($A16-Parameters!$H$28),IF($A16&lt;=Parameters!$H$30,Parameters!$G$28*Parameters!$H$28+Parameters!$G$29*(Parameters!$H$29-Parameters!$H$28)+Parameters!$G$30*($A16-Parameters!$H$29),Parameters!$G$28*Parameters!$H$28+Parameters!$G$29*(Parameters!$H$29-Parameters!$H$28)+Parameters!$G$30*(Parameters!$H$30-Parameters!$H$29)+Parameters!$G$31*($A16-Parameters!$H$30)))),_xlfn.IFS($A16&lt;=Parameters!$H$28,Parameters!$G$28*$A16,$A16&lt;=Parameters!$H$29,Parameters!$G$29*$A16,$A16&lt;=Parameters!$H$30,Parameters!$G$30*$A16,$A16&gt;Parameters!$H$30,Parameters!$G$31*$A16))</f>
        <v>1002.87</v>
      </c>
      <c r="U16" s="290">
        <f t="shared" si="3"/>
        <v>91.17</v>
      </c>
      <c r="V16" s="290" cm="1">
        <f t="array" ref="V16">IF(Parameters!$E$55="No",IF($A16&lt;=Parameters!$H$34,Parameters!$G$34*$A16,IF($A16&lt;=Parameters!$H$35,Parameters!$G$34*Parameters!$H$34+Parameters!$G$35*($A16-Parameters!$H$34),IF($A16&lt;=Parameters!$H$36,Parameters!$G$34*Parameters!$H$34+Parameters!$G$35*(Parameters!$H$35-Parameters!$H$34)+Parameters!$G$36*($A16-Parameters!$H$35),Parameters!$G$34*Parameters!$H$34+Parameters!$G$35*(Parameters!$H$35-Parameters!$H$34)+Parameters!$G$36*(Parameters!$H$36-Parameters!$H$35)+Parameters!$G$37*($A16-Parameters!$H$36)))),_xlfn.IFS($A16&lt;=Parameters!$H$34,Parameters!$G$34*$A16,$A16&lt;=Parameters!$H$35,Parameters!$G$35*$A16,$A16&lt;=Parameters!$H$36,Parameters!$G$36*$A16,$A16&gt;Parameters!$H$36,Parameters!$G$37*$A16))</f>
        <v>1223.53</v>
      </c>
      <c r="W16" s="290">
        <f t="shared" si="11"/>
        <v>111.23</v>
      </c>
      <c r="X16" s="290" cm="1">
        <f t="array" ref="X16">IF(Parameters!$E$55="No",IF($A16&lt;=Parameters!$H$39,Parameters!$G$39*$A16,IF($A16&lt;=Parameters!$H$40,Parameters!$G$39*Parameters!$H$39+Parameters!$G$40*($A16-Parameters!$H$39),IF($A16&lt;=Parameters!$H$41,Parameters!$G$39*Parameters!$H$39+Parameters!$G$40*(Parameters!$H$40-Parameters!$H$39)+Parameters!$G$41*($A16-Parameters!$H$40),Parameters!$G$39*Parameters!$H$39+Parameters!$G$40*(Parameters!$H$40-Parameters!$H$39)+Parameters!$G$41*(Parameters!$H$41-Parameters!$H$40)+Parameters!$G$42*($A16-Parameters!$H$41)))),_xlfn.IFS($A16&lt;=Parameters!$H$39,Parameters!$G$39*$A16,$A16&lt;=Parameters!$H$40,Parameters!$G$40*$A16,$A16&lt;=Parameters!$H$41,Parameters!$G$41*$A16,$A16&gt;Parameters!$H$41,Parameters!$G$42*$A16))</f>
        <v>1223.53</v>
      </c>
      <c r="Y16" s="290">
        <f t="shared" si="12"/>
        <v>111.23</v>
      </c>
      <c r="Z16" s="290" cm="1">
        <f t="array" ref="Z16">IF(Parameters!$F$55="No",IF($A16&lt;=Parameters!$J$23,Parameters!$I$23*$A16,IF($A16&lt;=Parameters!$J$24,Parameters!$I$23*Parameters!$J$23+Parameters!$I$24*($A16-Parameters!$J$23),IF($A16&lt;=Parameters!$J$25,Parameters!$I$23*Parameters!$J$23+Parameters!$I$24*(Parameters!$J$24-Parameters!$J$23)+Parameters!$I$25*($A16-Parameters!$J$24),Parameters!$I$23*Parameters!$J$23+Parameters!$I$24*(Parameters!$J$24-Parameters!$J$23)+Parameters!$I$25*(Parameters!$J$25-Parameters!$J$24)+Parameters!$I$26*($A16-Parameters!$J$25)))),_xlfn.IFS($A16&lt;=Parameters!$J$23,Parameters!$I$23*$A16,$A16&lt;=Parameters!$J$24,Parameters!$I$24*$A16,$A16&lt;=Parameters!$J$25,Parameters!$I$25*$A16,$A16&gt;Parameters!$J$25,Parameters!$I$26*$A16))</f>
        <v>1002.87</v>
      </c>
      <c r="AA16" s="290">
        <f t="shared" si="4"/>
        <v>91.17</v>
      </c>
      <c r="AB16" s="290" cm="1">
        <f t="array" ref="AB16">IF(Parameters!$F$55="No",IF($A16&lt;=Parameters!$J$28,Parameters!$I$28*$A16,IF($A16&lt;=Parameters!$J$29,Parameters!$I$28*Parameters!$J$28+Parameters!$I$29*($A16-Parameters!$J$28),IF($A16&lt;=Parameters!$J$30,Parameters!$I$28*Parameters!$J$28+Parameters!$I$29*(Parameters!$J$29-Parameters!$J$28)+Parameters!$I$30*($A16-Parameters!$J$29),Parameters!$I$28*Parameters!$J$28+Parameters!$I$29*(Parameters!$J$29-Parameters!$J$28)+Parameters!$I$30*(Parameters!$J$30-Parameters!$J$29)+Parameters!$I$31*($A16-Parameters!$J$30)))),_xlfn.IFS($A16&lt;=Parameters!$J$28,Parameters!$I$28*$A16,$A16&lt;=Parameters!$J$29,Parameters!$I$29*$A16,$A16&lt;=Parameters!$J$30,Parameters!$I$30*$A16,$A16&gt;Parameters!$J$30,Parameters!$I$31*$A16))</f>
        <v>1002.87</v>
      </c>
      <c r="AC16" s="290">
        <f t="shared" si="5"/>
        <v>91.17</v>
      </c>
      <c r="AD16" s="290" cm="1">
        <f t="array" ref="AD16">IF(Parameters!$F$55="No",IF($A16&lt;=Parameters!$J$34,Parameters!$I$34*$A16,IF($A16&lt;=Parameters!$J$35,Parameters!$I$34*Parameters!$J$34+Parameters!$I$35*($A16-Parameters!$J$34),IF($A16&lt;=Parameters!$J$36,Parameters!$I$34*Parameters!$J$34+Parameters!$I$35*(Parameters!$J$35-Parameters!$J$34)+Parameters!$I$36*($A16-Parameters!$J$35),Parameters!$I$34*Parameters!$J$34+Parameters!$I$35*(Parameters!$J$35-Parameters!$J$34)+Parameters!$I$36*(Parameters!$J$36-Parameters!$J$35)+Parameters!$I$37*($A16-Parameters!$J$36)))),_xlfn.IFS($A16&lt;=Parameters!$J$34,Parameters!$I$34*$A16,$A16&lt;=Parameters!$J$35,Parameters!$I$35*$A16,$A16&lt;=Parameters!$J$36,Parameters!$I$36*$A16,$A16&gt;Parameters!$J$36,Parameters!$I$37*$A16))</f>
        <v>1223.53</v>
      </c>
      <c r="AE16" s="290">
        <f t="shared" si="13"/>
        <v>111.23</v>
      </c>
      <c r="AF16" s="290" cm="1">
        <f t="array" ref="AF16">IF(Parameters!$F$55="No",IF($A16&lt;=Parameters!$J$39,Parameters!$I$39*$A16,IF($A16&lt;=Parameters!$J$40,Parameters!$I$39*Parameters!$J$39+Parameters!$I$40*($A16-Parameters!$J$39),IF($A16&lt;=Parameters!$J$41,Parameters!$I$39*Parameters!$J$39+Parameters!$I$40*(Parameters!$J$40-Parameters!$J$39)+Parameters!$I$41*($A16-Parameters!$J$40),Parameters!$I$39*Parameters!$J$39+Parameters!$I$40*(Parameters!$J$40-Parameters!$J$39)+Parameters!$I$41*(Parameters!$J$41-Parameters!$J$40)+Parameters!$I$42*($A16-Parameters!$J$41)))),_xlfn.IFS($A16&lt;=Parameters!$J$39,Parameters!$I$39*$A16,$A16&lt;=Parameters!$J$40,Parameters!$I$40*$A16,$A16&lt;=Parameters!$J$41,Parameters!$I$41*$A16,$A16&gt;Parameters!$J$41,Parameters!$I$42*$A16))</f>
        <v>1223.53</v>
      </c>
      <c r="AG16" s="290">
        <f t="shared" si="14"/>
        <v>111.23</v>
      </c>
      <c r="AI16" s="428">
        <f t="shared" si="15"/>
        <v>91.169999999999959</v>
      </c>
      <c r="AJ16" s="428">
        <f t="shared" si="16"/>
        <v>91.169999999999959</v>
      </c>
      <c r="AK16" s="428">
        <f t="shared" si="17"/>
        <v>111.23000000000002</v>
      </c>
      <c r="AL16" s="428">
        <f t="shared" si="18"/>
        <v>111.23000000000002</v>
      </c>
      <c r="AM16" s="428">
        <f t="shared" si="19"/>
        <v>91.169999999999959</v>
      </c>
      <c r="AN16" s="428">
        <f t="shared" si="20"/>
        <v>91.169999999999959</v>
      </c>
      <c r="AO16" s="428">
        <f t="shared" si="21"/>
        <v>111.23000000000002</v>
      </c>
      <c r="AP16" s="428">
        <f t="shared" si="22"/>
        <v>111.23000000000002</v>
      </c>
      <c r="AQ16" s="428">
        <f t="shared" si="23"/>
        <v>91.169999999999959</v>
      </c>
      <c r="AR16" s="428">
        <f t="shared" si="24"/>
        <v>91.169999999999959</v>
      </c>
      <c r="AS16" s="428">
        <f t="shared" si="25"/>
        <v>111.23000000000002</v>
      </c>
      <c r="AT16" s="428">
        <f t="shared" si="26"/>
        <v>111.23000000000002</v>
      </c>
      <c r="AU16" s="428">
        <f t="shared" si="27"/>
        <v>91.169999999999959</v>
      </c>
      <c r="AV16" s="428">
        <f t="shared" si="28"/>
        <v>91.169999999999959</v>
      </c>
      <c r="AW16" s="428">
        <f t="shared" si="29"/>
        <v>111.23000000000002</v>
      </c>
      <c r="AX16" s="428">
        <f t="shared" si="30"/>
        <v>111.23000000000002</v>
      </c>
    </row>
    <row r="17">
      <c r="A17" s="413">
        <v>12</v>
      </c>
      <c r="B17" s="290" cm="1">
        <f t="array" ref="B17">IF(Parameters!$C$55="No",IF($A17&lt;=Parameters!$D$23,Parameters!$C$23*$A17,IF($A17&lt;=Parameters!$D$24,Parameters!$C$23*Parameters!$D$23+Parameters!$C$24*($A17-Parameters!$D$23),IF($A17&lt;=Parameters!$D$25,Parameters!$C$23*Parameters!$D$23+Parameters!$C$24*(Parameters!$D$24-Parameters!$D$23)+Parameters!$C$25*($A17-Parameters!$D$24),Parameters!$C$23*Parameters!$D$23+Parameters!$C$24*(Parameters!$D$24-Parameters!$D$23)+Parameters!$C$25*(Parameters!$D$25-Parameters!$D$24)+Parameters!$C$26*($A17-Parameters!$D$25)))),_xlfn.IFS($A17&lt;=Parameters!$D$23,Parameters!$C$23*$A17,$A17&lt;=Parameters!$D$24,Parameters!$C$24*$A17,$A17&lt;=Parameters!$D$25,Parameters!$C$25*$A17,$A17&gt;Parameters!$D$25,Parameters!$C$26*$A17))</f>
        <v>1094.04</v>
      </c>
      <c r="C17" s="290">
        <f t="shared" si="6"/>
        <v>91.17</v>
      </c>
      <c r="D17" s="290" cm="1">
        <f t="array" ref="D17">IF(Parameters!$C$55="No",IF($A17&lt;=Parameters!$D$28,Parameters!$C$28*$A17,IF($A17&lt;=Parameters!$D$29,Parameters!$C$28*Parameters!$D$28+Parameters!$C$29*($A17-Parameters!$D$28),IF($A17&lt;=Parameters!$D$30,Parameters!$C$28*Parameters!$D$28+Parameters!$C$29*(Parameters!$D$29-Parameters!$D$28)+Parameters!$C$30*($A17-Parameters!$D$29),Parameters!$C$28*Parameters!$D$28+Parameters!$C$29*(Parameters!$D$29-Parameters!$D$28)+Parameters!$C$30*(Parameters!$D$30-Parameters!$D$29)+Parameters!$C$31*($A17-Parameters!$D$30)))),_xlfn.IFS($A17&lt;=Parameters!$D$28,Parameters!$C$28*$A17,$A17&lt;=Parameters!$D$29,Parameters!$C$29*$A17,$A17&lt;=Parameters!$D$30,Parameters!$C$30*$A17,$A17&gt;Parameters!$D$30,Parameters!$C$31*$A17))</f>
        <v>1094.04</v>
      </c>
      <c r="E17" s="290">
        <f t="shared" si="6"/>
        <v>91.17</v>
      </c>
      <c r="F17" s="290" cm="1">
        <f t="array" ref="F17">IF(Parameters!$C$55="No",IF($A17&lt;=Parameters!$D$34,Parameters!$C$34*$A17,IF($A17&lt;=Parameters!$D$35,Parameters!$C$34*Parameters!$D$34+Parameters!$C$35*($A17-Parameters!$D$34),IF($A17&lt;=Parameters!$D$36,Parameters!$C$34*Parameters!$D$34+Parameters!$C$35*(Parameters!$D$35-Parameters!$D$34)+Parameters!$C$36*($A17-Parameters!$D$35),Parameters!$C$34*Parameters!$D$34+Parameters!$C$35*(Parameters!$D$35-Parameters!$D$34)+Parameters!$C$36*(Parameters!$D$36-Parameters!$D$35)+Parameters!$C$37*($A17-Parameters!$D$36)))),_xlfn.IFS($A17&lt;=Parameters!$D$34,Parameters!$C$34*$A17,$A17&lt;=Parameters!$D$35,Parameters!$C$35*$A17,$A17&lt;=Parameters!$D$36,Parameters!$C$36*$A17,$A17&gt;Parameters!$D$36,Parameters!$C$37*$A17))</f>
        <v>1334.76</v>
      </c>
      <c r="G17" s="290">
        <f t="shared" si="7"/>
        <v>111.23</v>
      </c>
      <c r="H17" s="290" cm="1">
        <f t="array" ref="H17">IF(Parameters!$C$55="No",IF($A17&lt;=Parameters!$D$39,Parameters!$C$39*$A17,IF($A17&lt;=Parameters!$D$40,Parameters!$C$39*Parameters!$D$39+Parameters!$C$40*($A17-Parameters!$D$39),IF($A17&lt;=Parameters!$D$41,Parameters!$C$39*Parameters!$D$39+Parameters!$C$40*(Parameters!$D$40-Parameters!$D$39)+Parameters!$C$41*($A17-Parameters!$D$40),Parameters!$C$39*Parameters!$D$39+Parameters!$C$40*(Parameters!$D$40-Parameters!$D$39)+Parameters!$C$41*(Parameters!$D$41-Parameters!$D$40)+Parameters!$C$42*($A17-Parameters!$D$41)))),_xlfn.IFS($A17&lt;=Parameters!$D$39,Parameters!$C$39*$A17,$A17&lt;=Parameters!$D$40,Parameters!$C$40*$A17,$A17&lt;=Parameters!$D$41,Parameters!$C$41*$A17,$A17&gt;Parameters!$D$41,Parameters!$C$42*$A17))</f>
        <v>1334.76</v>
      </c>
      <c r="I17" s="290">
        <f t="shared" si="8"/>
        <v>111.23</v>
      </c>
      <c r="J17" s="290" cm="1">
        <f t="array" ref="J17">IF(Parameters!$D$55="No",IF($A17&lt;=Parameters!$F$23,Parameters!$E$23*$A17,IF($A17&lt;=Parameters!$F$24,Parameters!$E$23*Parameters!$F$23+Parameters!$E$24*($A17-Parameters!$F$23),IF($A17&lt;=Parameters!$F$25,Parameters!$E$23*Parameters!$F$23+Parameters!$E$24*(Parameters!$F$24-Parameters!$F$23)+Parameters!$E$25*($A17-Parameters!$F$24),Parameters!$E$23*Parameters!$F$23+Parameters!$E$24*(Parameters!$F$24-Parameters!$F$23)+Parameters!$E$25*(Parameters!$F$25-Parameters!$F$24)+Parameters!$E$26*($A17-Parameters!$F$25)))),_xlfn.IFS($A17&lt;=Parameters!$F$23,Parameters!$E$23*$A17,$A17&lt;=Parameters!$F$24,Parameters!$E$24*$A17,$A17&lt;=Parameters!$F$25,Parameters!$E$25*$A17,$A17&gt;Parameters!$F$25,Parameters!$E$26*$A17))</f>
        <v>1094.04</v>
      </c>
      <c r="K17" s="290">
        <f t="shared" si="0"/>
        <v>91.17</v>
      </c>
      <c r="L17" s="290" cm="1">
        <f t="array" ref="L17">IF(Parameters!$D$55="No",IF($A17&lt;=Parameters!$F$28,Parameters!$E$28*$A17,IF($A17&lt;=Parameters!$F$29,Parameters!$E$28*Parameters!$F$28+Parameters!$E$29*($A17-Parameters!$F$28),IF($A17&lt;=Parameters!$F$30,Parameters!$E$28*Parameters!$F$28+Parameters!$E$29*(Parameters!$F$29-Parameters!$F$28)+Parameters!$E$30*($A17-Parameters!$F$29),Parameters!$E$28*Parameters!$F$28+Parameters!$E$29*(Parameters!$F$29-Parameters!$F$28)+Parameters!$E$30*(Parameters!$F$30-Parameters!$F$29)+Parameters!$E$31*($A17-Parameters!$F$30)))),_xlfn.IFS($A17&lt;=Parameters!$F$28,Parameters!$E$28*$A17,$A17&lt;=Parameters!$F$29,Parameters!$E$29*$A17,$A17&lt;=Parameters!$F$30,Parameters!$E$30*$A17,$A17&gt;Parameters!$F$30,Parameters!$E$31*$A17))</f>
        <v>1094.04</v>
      </c>
      <c r="M17" s="290">
        <f t="shared" si="1"/>
        <v>91.17</v>
      </c>
      <c r="N17" s="290" cm="1">
        <f t="array" ref="N17">IF(Parameters!$D$55="No",IF($A17&lt;=Parameters!$F$34,Parameters!$E$34*$A17,IF($A17&lt;=Parameters!$F$35,Parameters!$E$34*Parameters!$F$34+Parameters!$E$35*($A17-Parameters!$F$34),IF($A17&lt;=Parameters!$F$36,Parameters!$E$34*Parameters!$F$34+Parameters!$E$35*(Parameters!$F$35-Parameters!$F$34)+Parameters!$E$36*($A17-Parameters!$F$35),Parameters!$E$34*Parameters!$F$34+Parameters!$E$35*(Parameters!$F$35-Parameters!$F$34)+Parameters!$E$36*(Parameters!$F$36-Parameters!$F$35)+Parameters!$E$37*($A17-Parameters!$F$36)))),_xlfn.IFS($A17&lt;=Parameters!$F$34,Parameters!$E$34*$A17,$A17&lt;=Parameters!$F$35,Parameters!$E$35*$A17,$A17&lt;=Parameters!$F$36,Parameters!$E$36*$A17,$A17&gt;Parameters!$F$36,Parameters!$E$37*$A17))</f>
        <v>1334.76</v>
      </c>
      <c r="O17" s="290">
        <f t="shared" si="9"/>
        <v>111.23</v>
      </c>
      <c r="P17" s="290" cm="1">
        <f t="array" ref="P17">IF(Parameters!$D$55="No",IF($A17&lt;=Parameters!$F$39,Parameters!$E$39*$A17,IF($A17&lt;=Parameters!$F$40,Parameters!$E$39*Parameters!$F$39+Parameters!$E$40*($A17-Parameters!$F$39),IF($A17&lt;=Parameters!$F$41,Parameters!$E$39*Parameters!$F$39+Parameters!$E$40*(Parameters!$F$40-Parameters!$F$39)+Parameters!$E$41*($A17-Parameters!$F$40),Parameters!$E$39*Parameters!$F$39+Parameters!$E$40*(Parameters!$F$40-Parameters!$F$39)+Parameters!$E$41*(Parameters!$F$41-Parameters!$F$40)+Parameters!$E$42*($A17-Parameters!$F$41)))),_xlfn.IFS($A17&lt;=Parameters!$F$39,Parameters!$E$39*$A17,$A17&lt;=Parameters!$F$40,Parameters!$E$40*$A17,$A17&lt;=Parameters!$F$41,Parameters!$E$41*$A17,$A17&gt;Parameters!$F$41,Parameters!$E$42*$A17))</f>
        <v>1334.76</v>
      </c>
      <c r="Q17" s="290">
        <f t="shared" si="10"/>
        <v>111.23</v>
      </c>
      <c r="R17" s="290" cm="1">
        <f t="array" ref="R17">IF(Parameters!$E$55="No",IF($A17&lt;=Parameters!$H$23,Parameters!$G$23*$A17,IF($A17&lt;=Parameters!$H$24,Parameters!$G$23*Parameters!$H$23+Parameters!$G$24*($A17-Parameters!$H$23),IF($A17&lt;=Parameters!$H$25,Parameters!$G$23*Parameters!$H$23+Parameters!$G$24*(Parameters!$H$24-Parameters!$H$23)+Parameters!$G$25*($A17-Parameters!$H$24),Parameters!$G$23*Parameters!$H$23+Parameters!$G$24*(Parameters!$H$24-Parameters!$H$23)+Parameters!$G$25*(Parameters!$H$25-Parameters!$H$24)+Parameters!$G$26*($A17-Parameters!$H$25)))),_xlfn.IFS($A17&lt;=Parameters!$H$23,Parameters!$G$23*$A17,$A17&lt;=Parameters!$H$24,Parameters!$G$24*$A17,$A17&lt;=Parameters!$H$25,Parameters!$G$25*$A17,$A17&gt;Parameters!$H$25,Parameters!$G$26*$A17))</f>
        <v>1094.04</v>
      </c>
      <c r="S17" s="290">
        <f t="shared" si="2"/>
        <v>91.17</v>
      </c>
      <c r="T17" s="290" cm="1">
        <f t="array" ref="T17">IF(Parameters!$E$55="No",IF($A17&lt;=Parameters!$H$28,Parameters!$G$28*$A17,IF($A17&lt;=Parameters!$H$29,Parameters!$G$28*Parameters!$H$28+Parameters!$G$29*($A17-Parameters!$H$28),IF($A17&lt;=Parameters!$H$30,Parameters!$G$28*Parameters!$H$28+Parameters!$G$29*(Parameters!$H$29-Parameters!$H$28)+Parameters!$G$30*($A17-Parameters!$H$29),Parameters!$G$28*Parameters!$H$28+Parameters!$G$29*(Parameters!$H$29-Parameters!$H$28)+Parameters!$G$30*(Parameters!$H$30-Parameters!$H$29)+Parameters!$G$31*($A17-Parameters!$H$30)))),_xlfn.IFS($A17&lt;=Parameters!$H$28,Parameters!$G$28*$A17,$A17&lt;=Parameters!$H$29,Parameters!$G$29*$A17,$A17&lt;=Parameters!$H$30,Parameters!$G$30*$A17,$A17&gt;Parameters!$H$30,Parameters!$G$31*$A17))</f>
        <v>1094.04</v>
      </c>
      <c r="U17" s="290">
        <f t="shared" si="3"/>
        <v>91.17</v>
      </c>
      <c r="V17" s="290" cm="1">
        <f t="array" ref="V17">IF(Parameters!$E$55="No",IF($A17&lt;=Parameters!$H$34,Parameters!$G$34*$A17,IF($A17&lt;=Parameters!$H$35,Parameters!$G$34*Parameters!$H$34+Parameters!$G$35*($A17-Parameters!$H$34),IF($A17&lt;=Parameters!$H$36,Parameters!$G$34*Parameters!$H$34+Parameters!$G$35*(Parameters!$H$35-Parameters!$H$34)+Parameters!$G$36*($A17-Parameters!$H$35),Parameters!$G$34*Parameters!$H$34+Parameters!$G$35*(Parameters!$H$35-Parameters!$H$34)+Parameters!$G$36*(Parameters!$H$36-Parameters!$H$35)+Parameters!$G$37*($A17-Parameters!$H$36)))),_xlfn.IFS($A17&lt;=Parameters!$H$34,Parameters!$G$34*$A17,$A17&lt;=Parameters!$H$35,Parameters!$G$35*$A17,$A17&lt;=Parameters!$H$36,Parameters!$G$36*$A17,$A17&gt;Parameters!$H$36,Parameters!$G$37*$A17))</f>
        <v>1334.76</v>
      </c>
      <c r="W17" s="290">
        <f t="shared" si="11"/>
        <v>111.23</v>
      </c>
      <c r="X17" s="290" cm="1">
        <f t="array" ref="X17">IF(Parameters!$E$55="No",IF($A17&lt;=Parameters!$H$39,Parameters!$G$39*$A17,IF($A17&lt;=Parameters!$H$40,Parameters!$G$39*Parameters!$H$39+Parameters!$G$40*($A17-Parameters!$H$39),IF($A17&lt;=Parameters!$H$41,Parameters!$G$39*Parameters!$H$39+Parameters!$G$40*(Parameters!$H$40-Parameters!$H$39)+Parameters!$G$41*($A17-Parameters!$H$40),Parameters!$G$39*Parameters!$H$39+Parameters!$G$40*(Parameters!$H$40-Parameters!$H$39)+Parameters!$G$41*(Parameters!$H$41-Parameters!$H$40)+Parameters!$G$42*($A17-Parameters!$H$41)))),_xlfn.IFS($A17&lt;=Parameters!$H$39,Parameters!$G$39*$A17,$A17&lt;=Parameters!$H$40,Parameters!$G$40*$A17,$A17&lt;=Parameters!$H$41,Parameters!$G$41*$A17,$A17&gt;Parameters!$H$41,Parameters!$G$42*$A17))</f>
        <v>1334.76</v>
      </c>
      <c r="Y17" s="290">
        <f t="shared" si="12"/>
        <v>111.23</v>
      </c>
      <c r="Z17" s="290" cm="1">
        <f t="array" ref="Z17">IF(Parameters!$F$55="No",IF($A17&lt;=Parameters!$J$23,Parameters!$I$23*$A17,IF($A17&lt;=Parameters!$J$24,Parameters!$I$23*Parameters!$J$23+Parameters!$I$24*($A17-Parameters!$J$23),IF($A17&lt;=Parameters!$J$25,Parameters!$I$23*Parameters!$J$23+Parameters!$I$24*(Parameters!$J$24-Parameters!$J$23)+Parameters!$I$25*($A17-Parameters!$J$24),Parameters!$I$23*Parameters!$J$23+Parameters!$I$24*(Parameters!$J$24-Parameters!$J$23)+Parameters!$I$25*(Parameters!$J$25-Parameters!$J$24)+Parameters!$I$26*($A17-Parameters!$J$25)))),_xlfn.IFS($A17&lt;=Parameters!$J$23,Parameters!$I$23*$A17,$A17&lt;=Parameters!$J$24,Parameters!$I$24*$A17,$A17&lt;=Parameters!$J$25,Parameters!$I$25*$A17,$A17&gt;Parameters!$J$25,Parameters!$I$26*$A17))</f>
        <v>1094.04</v>
      </c>
      <c r="AA17" s="290">
        <f t="shared" si="4"/>
        <v>91.17</v>
      </c>
      <c r="AB17" s="290" cm="1">
        <f t="array" ref="AB17">IF(Parameters!$F$55="No",IF($A17&lt;=Parameters!$J$28,Parameters!$I$28*$A17,IF($A17&lt;=Parameters!$J$29,Parameters!$I$28*Parameters!$J$28+Parameters!$I$29*($A17-Parameters!$J$28),IF($A17&lt;=Parameters!$J$30,Parameters!$I$28*Parameters!$J$28+Parameters!$I$29*(Parameters!$J$29-Parameters!$J$28)+Parameters!$I$30*($A17-Parameters!$J$29),Parameters!$I$28*Parameters!$J$28+Parameters!$I$29*(Parameters!$J$29-Parameters!$J$28)+Parameters!$I$30*(Parameters!$J$30-Parameters!$J$29)+Parameters!$I$31*($A17-Parameters!$J$30)))),_xlfn.IFS($A17&lt;=Parameters!$J$28,Parameters!$I$28*$A17,$A17&lt;=Parameters!$J$29,Parameters!$I$29*$A17,$A17&lt;=Parameters!$J$30,Parameters!$I$30*$A17,$A17&gt;Parameters!$J$30,Parameters!$I$31*$A17))</f>
        <v>1094.04</v>
      </c>
      <c r="AC17" s="290">
        <f t="shared" si="5"/>
        <v>91.17</v>
      </c>
      <c r="AD17" s="290" cm="1">
        <f t="array" ref="AD17">IF(Parameters!$F$55="No",IF($A17&lt;=Parameters!$J$34,Parameters!$I$34*$A17,IF($A17&lt;=Parameters!$J$35,Parameters!$I$34*Parameters!$J$34+Parameters!$I$35*($A17-Parameters!$J$34),IF($A17&lt;=Parameters!$J$36,Parameters!$I$34*Parameters!$J$34+Parameters!$I$35*(Parameters!$J$35-Parameters!$J$34)+Parameters!$I$36*($A17-Parameters!$J$35),Parameters!$I$34*Parameters!$J$34+Parameters!$I$35*(Parameters!$J$35-Parameters!$J$34)+Parameters!$I$36*(Parameters!$J$36-Parameters!$J$35)+Parameters!$I$37*($A17-Parameters!$J$36)))),_xlfn.IFS($A17&lt;=Parameters!$J$34,Parameters!$I$34*$A17,$A17&lt;=Parameters!$J$35,Parameters!$I$35*$A17,$A17&lt;=Parameters!$J$36,Parameters!$I$36*$A17,$A17&gt;Parameters!$J$36,Parameters!$I$37*$A17))</f>
        <v>1334.76</v>
      </c>
      <c r="AE17" s="290">
        <f t="shared" si="13"/>
        <v>111.23</v>
      </c>
      <c r="AF17" s="290" cm="1">
        <f t="array" ref="AF17">IF(Parameters!$F$55="No",IF($A17&lt;=Parameters!$J$39,Parameters!$I$39*$A17,IF($A17&lt;=Parameters!$J$40,Parameters!$I$39*Parameters!$J$39+Parameters!$I$40*($A17-Parameters!$J$39),IF($A17&lt;=Parameters!$J$41,Parameters!$I$39*Parameters!$J$39+Parameters!$I$40*(Parameters!$J$40-Parameters!$J$39)+Parameters!$I$41*($A17-Parameters!$J$40),Parameters!$I$39*Parameters!$J$39+Parameters!$I$40*(Parameters!$J$40-Parameters!$J$39)+Parameters!$I$41*(Parameters!$J$41-Parameters!$J$40)+Parameters!$I$42*($A17-Parameters!$J$41)))),_xlfn.IFS($A17&lt;=Parameters!$J$39,Parameters!$I$39*$A17,$A17&lt;=Parameters!$J$40,Parameters!$I$40*$A17,$A17&lt;=Parameters!$J$41,Parameters!$I$41*$A17,$A17&gt;Parameters!$J$41,Parameters!$I$42*$A17))</f>
        <v>1334.76</v>
      </c>
      <c r="AG17" s="290">
        <f t="shared" si="14"/>
        <v>111.23</v>
      </c>
      <c r="AI17" s="428">
        <f t="shared" si="15"/>
        <v>91.169999999999959</v>
      </c>
      <c r="AJ17" s="428">
        <f t="shared" si="16"/>
        <v>91.169999999999959</v>
      </c>
      <c r="AK17" s="428">
        <f t="shared" si="17"/>
        <v>111.23000000000002</v>
      </c>
      <c r="AL17" s="428">
        <f t="shared" si="18"/>
        <v>111.23000000000002</v>
      </c>
      <c r="AM17" s="428">
        <f t="shared" si="19"/>
        <v>91.169999999999959</v>
      </c>
      <c r="AN17" s="428">
        <f t="shared" si="20"/>
        <v>91.169999999999959</v>
      </c>
      <c r="AO17" s="428">
        <f t="shared" si="21"/>
        <v>111.23000000000002</v>
      </c>
      <c r="AP17" s="428">
        <f t="shared" si="22"/>
        <v>111.23000000000002</v>
      </c>
      <c r="AQ17" s="428">
        <f t="shared" si="23"/>
        <v>91.169999999999959</v>
      </c>
      <c r="AR17" s="428">
        <f t="shared" si="24"/>
        <v>91.169999999999959</v>
      </c>
      <c r="AS17" s="428">
        <f t="shared" si="25"/>
        <v>111.23000000000002</v>
      </c>
      <c r="AT17" s="428">
        <f t="shared" si="26"/>
        <v>111.23000000000002</v>
      </c>
      <c r="AU17" s="428">
        <f t="shared" si="27"/>
        <v>91.169999999999959</v>
      </c>
      <c r="AV17" s="428">
        <f t="shared" si="28"/>
        <v>91.169999999999959</v>
      </c>
      <c r="AW17" s="428">
        <f t="shared" si="29"/>
        <v>111.23000000000002</v>
      </c>
      <c r="AX17" s="428">
        <f t="shared" si="30"/>
        <v>111.23000000000002</v>
      </c>
    </row>
    <row r="18">
      <c r="A18" s="413">
        <v>13</v>
      </c>
      <c r="B18" s="290" cm="1">
        <f t="array" ref="B18">IF(Parameters!$C$55="No",IF($A18&lt;=Parameters!$D$23,Parameters!$C$23*$A18,IF($A18&lt;=Parameters!$D$24,Parameters!$C$23*Parameters!$D$23+Parameters!$C$24*($A18-Parameters!$D$23),IF($A18&lt;=Parameters!$D$25,Parameters!$C$23*Parameters!$D$23+Parameters!$C$24*(Parameters!$D$24-Parameters!$D$23)+Parameters!$C$25*($A18-Parameters!$D$24),Parameters!$C$23*Parameters!$D$23+Parameters!$C$24*(Parameters!$D$24-Parameters!$D$23)+Parameters!$C$25*(Parameters!$D$25-Parameters!$D$24)+Parameters!$C$26*($A18-Parameters!$D$25)))),_xlfn.IFS($A18&lt;=Parameters!$D$23,Parameters!$C$23*$A18,$A18&lt;=Parameters!$D$24,Parameters!$C$24*$A18,$A18&lt;=Parameters!$D$25,Parameters!$C$25*$A18,$A18&gt;Parameters!$D$25,Parameters!$C$26*$A18))</f>
        <v>1185.21</v>
      </c>
      <c r="C18" s="290">
        <f t="shared" si="6"/>
        <v>91.17</v>
      </c>
      <c r="D18" s="290" cm="1">
        <f t="array" ref="D18">IF(Parameters!$C$55="No",IF($A18&lt;=Parameters!$D$28,Parameters!$C$28*$A18,IF($A18&lt;=Parameters!$D$29,Parameters!$C$28*Parameters!$D$28+Parameters!$C$29*($A18-Parameters!$D$28),IF($A18&lt;=Parameters!$D$30,Parameters!$C$28*Parameters!$D$28+Parameters!$C$29*(Parameters!$D$29-Parameters!$D$28)+Parameters!$C$30*($A18-Parameters!$D$29),Parameters!$C$28*Parameters!$D$28+Parameters!$C$29*(Parameters!$D$29-Parameters!$D$28)+Parameters!$C$30*(Parameters!$D$30-Parameters!$D$29)+Parameters!$C$31*($A18-Parameters!$D$30)))),_xlfn.IFS($A18&lt;=Parameters!$D$28,Parameters!$C$28*$A18,$A18&lt;=Parameters!$D$29,Parameters!$C$29*$A18,$A18&lt;=Parameters!$D$30,Parameters!$C$30*$A18,$A18&gt;Parameters!$D$30,Parameters!$C$31*$A18))</f>
        <v>1185.21</v>
      </c>
      <c r="E18" s="290">
        <f t="shared" si="6"/>
        <v>91.17</v>
      </c>
      <c r="F18" s="290" cm="1">
        <f t="array" ref="F18">IF(Parameters!$C$55="No",IF($A18&lt;=Parameters!$D$34,Parameters!$C$34*$A18,IF($A18&lt;=Parameters!$D$35,Parameters!$C$34*Parameters!$D$34+Parameters!$C$35*($A18-Parameters!$D$34),IF($A18&lt;=Parameters!$D$36,Parameters!$C$34*Parameters!$D$34+Parameters!$C$35*(Parameters!$D$35-Parameters!$D$34)+Parameters!$C$36*($A18-Parameters!$D$35),Parameters!$C$34*Parameters!$D$34+Parameters!$C$35*(Parameters!$D$35-Parameters!$D$34)+Parameters!$C$36*(Parameters!$D$36-Parameters!$D$35)+Parameters!$C$37*($A18-Parameters!$D$36)))),_xlfn.IFS($A18&lt;=Parameters!$D$34,Parameters!$C$34*$A18,$A18&lt;=Parameters!$D$35,Parameters!$C$35*$A18,$A18&lt;=Parameters!$D$36,Parameters!$C$36*$A18,$A18&gt;Parameters!$D$36,Parameters!$C$37*$A18))</f>
        <v>1445.99</v>
      </c>
      <c r="G18" s="290">
        <f t="shared" si="7"/>
        <v>111.23</v>
      </c>
      <c r="H18" s="290" cm="1">
        <f t="array" ref="H18">IF(Parameters!$C$55="No",IF($A18&lt;=Parameters!$D$39,Parameters!$C$39*$A18,IF($A18&lt;=Parameters!$D$40,Parameters!$C$39*Parameters!$D$39+Parameters!$C$40*($A18-Parameters!$D$39),IF($A18&lt;=Parameters!$D$41,Parameters!$C$39*Parameters!$D$39+Parameters!$C$40*(Parameters!$D$40-Parameters!$D$39)+Parameters!$C$41*($A18-Parameters!$D$40),Parameters!$C$39*Parameters!$D$39+Parameters!$C$40*(Parameters!$D$40-Parameters!$D$39)+Parameters!$C$41*(Parameters!$D$41-Parameters!$D$40)+Parameters!$C$42*($A18-Parameters!$D$41)))),_xlfn.IFS($A18&lt;=Parameters!$D$39,Parameters!$C$39*$A18,$A18&lt;=Parameters!$D$40,Parameters!$C$40*$A18,$A18&lt;=Parameters!$D$41,Parameters!$C$41*$A18,$A18&gt;Parameters!$D$41,Parameters!$C$42*$A18))</f>
        <v>1445.99</v>
      </c>
      <c r="I18" s="290">
        <f t="shared" si="8"/>
        <v>111.23</v>
      </c>
      <c r="J18" s="290" cm="1">
        <f t="array" ref="J18">IF(Parameters!$D$55="No",IF($A18&lt;=Parameters!$F$23,Parameters!$E$23*$A18,IF($A18&lt;=Parameters!$F$24,Parameters!$E$23*Parameters!$F$23+Parameters!$E$24*($A18-Parameters!$F$23),IF($A18&lt;=Parameters!$F$25,Parameters!$E$23*Parameters!$F$23+Parameters!$E$24*(Parameters!$F$24-Parameters!$F$23)+Parameters!$E$25*($A18-Parameters!$F$24),Parameters!$E$23*Parameters!$F$23+Parameters!$E$24*(Parameters!$F$24-Parameters!$F$23)+Parameters!$E$25*(Parameters!$F$25-Parameters!$F$24)+Parameters!$E$26*($A18-Parameters!$F$25)))),_xlfn.IFS($A18&lt;=Parameters!$F$23,Parameters!$E$23*$A18,$A18&lt;=Parameters!$F$24,Parameters!$E$24*$A18,$A18&lt;=Parameters!$F$25,Parameters!$E$25*$A18,$A18&gt;Parameters!$F$25,Parameters!$E$26*$A18))</f>
        <v>1185.21</v>
      </c>
      <c r="K18" s="290">
        <f t="shared" si="0"/>
        <v>91.17</v>
      </c>
      <c r="L18" s="290" cm="1">
        <f t="array" ref="L18">IF(Parameters!$D$55="No",IF($A18&lt;=Parameters!$F$28,Parameters!$E$28*$A18,IF($A18&lt;=Parameters!$F$29,Parameters!$E$28*Parameters!$F$28+Parameters!$E$29*($A18-Parameters!$F$28),IF($A18&lt;=Parameters!$F$30,Parameters!$E$28*Parameters!$F$28+Parameters!$E$29*(Parameters!$F$29-Parameters!$F$28)+Parameters!$E$30*($A18-Parameters!$F$29),Parameters!$E$28*Parameters!$F$28+Parameters!$E$29*(Parameters!$F$29-Parameters!$F$28)+Parameters!$E$30*(Parameters!$F$30-Parameters!$F$29)+Parameters!$E$31*($A18-Parameters!$F$30)))),_xlfn.IFS($A18&lt;=Parameters!$F$28,Parameters!$E$28*$A18,$A18&lt;=Parameters!$F$29,Parameters!$E$29*$A18,$A18&lt;=Parameters!$F$30,Parameters!$E$30*$A18,$A18&gt;Parameters!$F$30,Parameters!$E$31*$A18))</f>
        <v>1185.21</v>
      </c>
      <c r="M18" s="290">
        <f t="shared" si="1"/>
        <v>91.17</v>
      </c>
      <c r="N18" s="290" cm="1">
        <f t="array" ref="N18">IF(Parameters!$D$55="No",IF($A18&lt;=Parameters!$F$34,Parameters!$E$34*$A18,IF($A18&lt;=Parameters!$F$35,Parameters!$E$34*Parameters!$F$34+Parameters!$E$35*($A18-Parameters!$F$34),IF($A18&lt;=Parameters!$F$36,Parameters!$E$34*Parameters!$F$34+Parameters!$E$35*(Parameters!$F$35-Parameters!$F$34)+Parameters!$E$36*($A18-Parameters!$F$35),Parameters!$E$34*Parameters!$F$34+Parameters!$E$35*(Parameters!$F$35-Parameters!$F$34)+Parameters!$E$36*(Parameters!$F$36-Parameters!$F$35)+Parameters!$E$37*($A18-Parameters!$F$36)))),_xlfn.IFS($A18&lt;=Parameters!$F$34,Parameters!$E$34*$A18,$A18&lt;=Parameters!$F$35,Parameters!$E$35*$A18,$A18&lt;=Parameters!$F$36,Parameters!$E$36*$A18,$A18&gt;Parameters!$F$36,Parameters!$E$37*$A18))</f>
        <v>1445.99</v>
      </c>
      <c r="O18" s="290">
        <f t="shared" si="9"/>
        <v>111.23</v>
      </c>
      <c r="P18" s="290" cm="1">
        <f t="array" ref="P18">IF(Parameters!$D$55="No",IF($A18&lt;=Parameters!$F$39,Parameters!$E$39*$A18,IF($A18&lt;=Parameters!$F$40,Parameters!$E$39*Parameters!$F$39+Parameters!$E$40*($A18-Parameters!$F$39),IF($A18&lt;=Parameters!$F$41,Parameters!$E$39*Parameters!$F$39+Parameters!$E$40*(Parameters!$F$40-Parameters!$F$39)+Parameters!$E$41*($A18-Parameters!$F$40),Parameters!$E$39*Parameters!$F$39+Parameters!$E$40*(Parameters!$F$40-Parameters!$F$39)+Parameters!$E$41*(Parameters!$F$41-Parameters!$F$40)+Parameters!$E$42*($A18-Parameters!$F$41)))),_xlfn.IFS($A18&lt;=Parameters!$F$39,Parameters!$E$39*$A18,$A18&lt;=Parameters!$F$40,Parameters!$E$40*$A18,$A18&lt;=Parameters!$F$41,Parameters!$E$41*$A18,$A18&gt;Parameters!$F$41,Parameters!$E$42*$A18))</f>
        <v>1445.99</v>
      </c>
      <c r="Q18" s="290">
        <f t="shared" si="10"/>
        <v>111.23</v>
      </c>
      <c r="R18" s="290" cm="1">
        <f t="array" ref="R18">IF(Parameters!$E$55="No",IF($A18&lt;=Parameters!$H$23,Parameters!$G$23*$A18,IF($A18&lt;=Parameters!$H$24,Parameters!$G$23*Parameters!$H$23+Parameters!$G$24*($A18-Parameters!$H$23),IF($A18&lt;=Parameters!$H$25,Parameters!$G$23*Parameters!$H$23+Parameters!$G$24*(Parameters!$H$24-Parameters!$H$23)+Parameters!$G$25*($A18-Parameters!$H$24),Parameters!$G$23*Parameters!$H$23+Parameters!$G$24*(Parameters!$H$24-Parameters!$H$23)+Parameters!$G$25*(Parameters!$H$25-Parameters!$H$24)+Parameters!$G$26*($A18-Parameters!$H$25)))),_xlfn.IFS($A18&lt;=Parameters!$H$23,Parameters!$G$23*$A18,$A18&lt;=Parameters!$H$24,Parameters!$G$24*$A18,$A18&lt;=Parameters!$H$25,Parameters!$G$25*$A18,$A18&gt;Parameters!$H$25,Parameters!$G$26*$A18))</f>
        <v>1185.21</v>
      </c>
      <c r="S18" s="290">
        <f t="shared" si="2"/>
        <v>91.17</v>
      </c>
      <c r="T18" s="290" cm="1">
        <f t="array" ref="T18">IF(Parameters!$E$55="No",IF($A18&lt;=Parameters!$H$28,Parameters!$G$28*$A18,IF($A18&lt;=Parameters!$H$29,Parameters!$G$28*Parameters!$H$28+Parameters!$G$29*($A18-Parameters!$H$28),IF($A18&lt;=Parameters!$H$30,Parameters!$G$28*Parameters!$H$28+Parameters!$G$29*(Parameters!$H$29-Parameters!$H$28)+Parameters!$G$30*($A18-Parameters!$H$29),Parameters!$G$28*Parameters!$H$28+Parameters!$G$29*(Parameters!$H$29-Parameters!$H$28)+Parameters!$G$30*(Parameters!$H$30-Parameters!$H$29)+Parameters!$G$31*($A18-Parameters!$H$30)))),_xlfn.IFS($A18&lt;=Parameters!$H$28,Parameters!$G$28*$A18,$A18&lt;=Parameters!$H$29,Parameters!$G$29*$A18,$A18&lt;=Parameters!$H$30,Parameters!$G$30*$A18,$A18&gt;Parameters!$H$30,Parameters!$G$31*$A18))</f>
        <v>1185.21</v>
      </c>
      <c r="U18" s="290">
        <f t="shared" si="3"/>
        <v>91.17</v>
      </c>
      <c r="V18" s="290" cm="1">
        <f t="array" ref="V18">IF(Parameters!$E$55="No",IF($A18&lt;=Parameters!$H$34,Parameters!$G$34*$A18,IF($A18&lt;=Parameters!$H$35,Parameters!$G$34*Parameters!$H$34+Parameters!$G$35*($A18-Parameters!$H$34),IF($A18&lt;=Parameters!$H$36,Parameters!$G$34*Parameters!$H$34+Parameters!$G$35*(Parameters!$H$35-Parameters!$H$34)+Parameters!$G$36*($A18-Parameters!$H$35),Parameters!$G$34*Parameters!$H$34+Parameters!$G$35*(Parameters!$H$35-Parameters!$H$34)+Parameters!$G$36*(Parameters!$H$36-Parameters!$H$35)+Parameters!$G$37*($A18-Parameters!$H$36)))),_xlfn.IFS($A18&lt;=Parameters!$H$34,Parameters!$G$34*$A18,$A18&lt;=Parameters!$H$35,Parameters!$G$35*$A18,$A18&lt;=Parameters!$H$36,Parameters!$G$36*$A18,$A18&gt;Parameters!$H$36,Parameters!$G$37*$A18))</f>
        <v>1445.99</v>
      </c>
      <c r="W18" s="290">
        <f t="shared" si="11"/>
        <v>111.23</v>
      </c>
      <c r="X18" s="290" cm="1">
        <f t="array" ref="X18">IF(Parameters!$E$55="No",IF($A18&lt;=Parameters!$H$39,Parameters!$G$39*$A18,IF($A18&lt;=Parameters!$H$40,Parameters!$G$39*Parameters!$H$39+Parameters!$G$40*($A18-Parameters!$H$39),IF($A18&lt;=Parameters!$H$41,Parameters!$G$39*Parameters!$H$39+Parameters!$G$40*(Parameters!$H$40-Parameters!$H$39)+Parameters!$G$41*($A18-Parameters!$H$40),Parameters!$G$39*Parameters!$H$39+Parameters!$G$40*(Parameters!$H$40-Parameters!$H$39)+Parameters!$G$41*(Parameters!$H$41-Parameters!$H$40)+Parameters!$G$42*($A18-Parameters!$H$41)))),_xlfn.IFS($A18&lt;=Parameters!$H$39,Parameters!$G$39*$A18,$A18&lt;=Parameters!$H$40,Parameters!$G$40*$A18,$A18&lt;=Parameters!$H$41,Parameters!$G$41*$A18,$A18&gt;Parameters!$H$41,Parameters!$G$42*$A18))</f>
        <v>1445.99</v>
      </c>
      <c r="Y18" s="290">
        <f t="shared" si="12"/>
        <v>111.23</v>
      </c>
      <c r="Z18" s="290" cm="1">
        <f t="array" ref="Z18">IF(Parameters!$F$55="No",IF($A18&lt;=Parameters!$J$23,Parameters!$I$23*$A18,IF($A18&lt;=Parameters!$J$24,Parameters!$I$23*Parameters!$J$23+Parameters!$I$24*($A18-Parameters!$J$23),IF($A18&lt;=Parameters!$J$25,Parameters!$I$23*Parameters!$J$23+Parameters!$I$24*(Parameters!$J$24-Parameters!$J$23)+Parameters!$I$25*($A18-Parameters!$J$24),Parameters!$I$23*Parameters!$J$23+Parameters!$I$24*(Parameters!$J$24-Parameters!$J$23)+Parameters!$I$25*(Parameters!$J$25-Parameters!$J$24)+Parameters!$I$26*($A18-Parameters!$J$25)))),_xlfn.IFS($A18&lt;=Parameters!$J$23,Parameters!$I$23*$A18,$A18&lt;=Parameters!$J$24,Parameters!$I$24*$A18,$A18&lt;=Parameters!$J$25,Parameters!$I$25*$A18,$A18&gt;Parameters!$J$25,Parameters!$I$26*$A18))</f>
        <v>1185.21</v>
      </c>
      <c r="AA18" s="290">
        <f t="shared" si="4"/>
        <v>91.17</v>
      </c>
      <c r="AB18" s="290" cm="1">
        <f t="array" ref="AB18">IF(Parameters!$F$55="No",IF($A18&lt;=Parameters!$J$28,Parameters!$I$28*$A18,IF($A18&lt;=Parameters!$J$29,Parameters!$I$28*Parameters!$J$28+Parameters!$I$29*($A18-Parameters!$J$28),IF($A18&lt;=Parameters!$J$30,Parameters!$I$28*Parameters!$J$28+Parameters!$I$29*(Parameters!$J$29-Parameters!$J$28)+Parameters!$I$30*($A18-Parameters!$J$29),Parameters!$I$28*Parameters!$J$28+Parameters!$I$29*(Parameters!$J$29-Parameters!$J$28)+Parameters!$I$30*(Parameters!$J$30-Parameters!$J$29)+Parameters!$I$31*($A18-Parameters!$J$30)))),_xlfn.IFS($A18&lt;=Parameters!$J$28,Parameters!$I$28*$A18,$A18&lt;=Parameters!$J$29,Parameters!$I$29*$A18,$A18&lt;=Parameters!$J$30,Parameters!$I$30*$A18,$A18&gt;Parameters!$J$30,Parameters!$I$31*$A18))</f>
        <v>1185.21</v>
      </c>
      <c r="AC18" s="290">
        <f t="shared" si="5"/>
        <v>91.17</v>
      </c>
      <c r="AD18" s="290" cm="1">
        <f t="array" ref="AD18">IF(Parameters!$F$55="No",IF($A18&lt;=Parameters!$J$34,Parameters!$I$34*$A18,IF($A18&lt;=Parameters!$J$35,Parameters!$I$34*Parameters!$J$34+Parameters!$I$35*($A18-Parameters!$J$34),IF($A18&lt;=Parameters!$J$36,Parameters!$I$34*Parameters!$J$34+Parameters!$I$35*(Parameters!$J$35-Parameters!$J$34)+Parameters!$I$36*($A18-Parameters!$J$35),Parameters!$I$34*Parameters!$J$34+Parameters!$I$35*(Parameters!$J$35-Parameters!$J$34)+Parameters!$I$36*(Parameters!$J$36-Parameters!$J$35)+Parameters!$I$37*($A18-Parameters!$J$36)))),_xlfn.IFS($A18&lt;=Parameters!$J$34,Parameters!$I$34*$A18,$A18&lt;=Parameters!$J$35,Parameters!$I$35*$A18,$A18&lt;=Parameters!$J$36,Parameters!$I$36*$A18,$A18&gt;Parameters!$J$36,Parameters!$I$37*$A18))</f>
        <v>1445.99</v>
      </c>
      <c r="AE18" s="290">
        <f t="shared" si="13"/>
        <v>111.23</v>
      </c>
      <c r="AF18" s="290" cm="1">
        <f t="array" ref="AF18">IF(Parameters!$F$55="No",IF($A18&lt;=Parameters!$J$39,Parameters!$I$39*$A18,IF($A18&lt;=Parameters!$J$40,Parameters!$I$39*Parameters!$J$39+Parameters!$I$40*($A18-Parameters!$J$39),IF($A18&lt;=Parameters!$J$41,Parameters!$I$39*Parameters!$J$39+Parameters!$I$40*(Parameters!$J$40-Parameters!$J$39)+Parameters!$I$41*($A18-Parameters!$J$40),Parameters!$I$39*Parameters!$J$39+Parameters!$I$40*(Parameters!$J$40-Parameters!$J$39)+Parameters!$I$41*(Parameters!$J$41-Parameters!$J$40)+Parameters!$I$42*($A18-Parameters!$J$41)))),_xlfn.IFS($A18&lt;=Parameters!$J$39,Parameters!$I$39*$A18,$A18&lt;=Parameters!$J$40,Parameters!$I$40*$A18,$A18&lt;=Parameters!$J$41,Parameters!$I$41*$A18,$A18&gt;Parameters!$J$41,Parameters!$I$42*$A18))</f>
        <v>1445.99</v>
      </c>
      <c r="AG18" s="290">
        <f t="shared" si="14"/>
        <v>111.23</v>
      </c>
      <c r="AI18" s="428">
        <f t="shared" si="15"/>
        <v>91.170000000000073</v>
      </c>
      <c r="AJ18" s="428">
        <f t="shared" si="16"/>
        <v>91.170000000000073</v>
      </c>
      <c r="AK18" s="428">
        <f t="shared" si="17"/>
        <v>111.23000000000002</v>
      </c>
      <c r="AL18" s="428">
        <f t="shared" si="18"/>
        <v>111.23000000000002</v>
      </c>
      <c r="AM18" s="428">
        <f t="shared" si="19"/>
        <v>91.170000000000073</v>
      </c>
      <c r="AN18" s="428">
        <f t="shared" si="20"/>
        <v>91.170000000000073</v>
      </c>
      <c r="AO18" s="428">
        <f t="shared" si="21"/>
        <v>111.23000000000002</v>
      </c>
      <c r="AP18" s="428">
        <f t="shared" si="22"/>
        <v>111.23000000000002</v>
      </c>
      <c r="AQ18" s="428">
        <f t="shared" si="23"/>
        <v>91.170000000000073</v>
      </c>
      <c r="AR18" s="428">
        <f t="shared" si="24"/>
        <v>91.170000000000073</v>
      </c>
      <c r="AS18" s="428">
        <f t="shared" si="25"/>
        <v>111.23000000000002</v>
      </c>
      <c r="AT18" s="428">
        <f t="shared" si="26"/>
        <v>111.23000000000002</v>
      </c>
      <c r="AU18" s="428">
        <f t="shared" si="27"/>
        <v>91.170000000000073</v>
      </c>
      <c r="AV18" s="428">
        <f t="shared" si="28"/>
        <v>91.170000000000073</v>
      </c>
      <c r="AW18" s="428">
        <f t="shared" si="29"/>
        <v>111.23000000000002</v>
      </c>
      <c r="AX18" s="428">
        <f t="shared" si="30"/>
        <v>111.23000000000002</v>
      </c>
    </row>
    <row r="19">
      <c r="A19" s="413">
        <v>14</v>
      </c>
      <c r="B19" s="290" cm="1">
        <f t="array" ref="B19">IF(Parameters!$C$55="No",IF($A19&lt;=Parameters!$D$23,Parameters!$C$23*$A19,IF($A19&lt;=Parameters!$D$24,Parameters!$C$23*Parameters!$D$23+Parameters!$C$24*($A19-Parameters!$D$23),IF($A19&lt;=Parameters!$D$25,Parameters!$C$23*Parameters!$D$23+Parameters!$C$24*(Parameters!$D$24-Parameters!$D$23)+Parameters!$C$25*($A19-Parameters!$D$24),Parameters!$C$23*Parameters!$D$23+Parameters!$C$24*(Parameters!$D$24-Parameters!$D$23)+Parameters!$C$25*(Parameters!$D$25-Parameters!$D$24)+Parameters!$C$26*($A19-Parameters!$D$25)))),_xlfn.IFS($A19&lt;=Parameters!$D$23,Parameters!$C$23*$A19,$A19&lt;=Parameters!$D$24,Parameters!$C$24*$A19,$A19&lt;=Parameters!$D$25,Parameters!$C$25*$A19,$A19&gt;Parameters!$D$25,Parameters!$C$26*$A19))</f>
        <v>1276.3800000000001</v>
      </c>
      <c r="C19" s="290">
        <f t="shared" si="6"/>
        <v>91.17</v>
      </c>
      <c r="D19" s="290" cm="1">
        <f t="array" ref="D19">IF(Parameters!$C$55="No",IF($A19&lt;=Parameters!$D$28,Parameters!$C$28*$A19,IF($A19&lt;=Parameters!$D$29,Parameters!$C$28*Parameters!$D$28+Parameters!$C$29*($A19-Parameters!$D$28),IF($A19&lt;=Parameters!$D$30,Parameters!$C$28*Parameters!$D$28+Parameters!$C$29*(Parameters!$D$29-Parameters!$D$28)+Parameters!$C$30*($A19-Parameters!$D$29),Parameters!$C$28*Parameters!$D$28+Parameters!$C$29*(Parameters!$D$29-Parameters!$D$28)+Parameters!$C$30*(Parameters!$D$30-Parameters!$D$29)+Parameters!$C$31*($A19-Parameters!$D$30)))),_xlfn.IFS($A19&lt;=Parameters!$D$28,Parameters!$C$28*$A19,$A19&lt;=Parameters!$D$29,Parameters!$C$29*$A19,$A19&lt;=Parameters!$D$30,Parameters!$C$30*$A19,$A19&gt;Parameters!$D$30,Parameters!$C$31*$A19))</f>
        <v>1276.3800000000001</v>
      </c>
      <c r="E19" s="290">
        <f t="shared" si="6"/>
        <v>91.17</v>
      </c>
      <c r="F19" s="290" cm="1">
        <f t="array" ref="F19">IF(Parameters!$C$55="No",IF($A19&lt;=Parameters!$D$34,Parameters!$C$34*$A19,IF($A19&lt;=Parameters!$D$35,Parameters!$C$34*Parameters!$D$34+Parameters!$C$35*($A19-Parameters!$D$34),IF($A19&lt;=Parameters!$D$36,Parameters!$C$34*Parameters!$D$34+Parameters!$C$35*(Parameters!$D$35-Parameters!$D$34)+Parameters!$C$36*($A19-Parameters!$D$35),Parameters!$C$34*Parameters!$D$34+Parameters!$C$35*(Parameters!$D$35-Parameters!$D$34)+Parameters!$C$36*(Parameters!$D$36-Parameters!$D$35)+Parameters!$C$37*($A19-Parameters!$D$36)))),_xlfn.IFS($A19&lt;=Parameters!$D$34,Parameters!$C$34*$A19,$A19&lt;=Parameters!$D$35,Parameters!$C$35*$A19,$A19&lt;=Parameters!$D$36,Parameters!$C$36*$A19,$A19&gt;Parameters!$D$36,Parameters!$C$37*$A19))</f>
        <v>1557.22</v>
      </c>
      <c r="G19" s="290">
        <f t="shared" si="7"/>
        <v>111.23</v>
      </c>
      <c r="H19" s="290" cm="1">
        <f t="array" ref="H19">IF(Parameters!$C$55="No",IF($A19&lt;=Parameters!$D$39,Parameters!$C$39*$A19,IF($A19&lt;=Parameters!$D$40,Parameters!$C$39*Parameters!$D$39+Parameters!$C$40*($A19-Parameters!$D$39),IF($A19&lt;=Parameters!$D$41,Parameters!$C$39*Parameters!$D$39+Parameters!$C$40*(Parameters!$D$40-Parameters!$D$39)+Parameters!$C$41*($A19-Parameters!$D$40),Parameters!$C$39*Parameters!$D$39+Parameters!$C$40*(Parameters!$D$40-Parameters!$D$39)+Parameters!$C$41*(Parameters!$D$41-Parameters!$D$40)+Parameters!$C$42*($A19-Parameters!$D$41)))),_xlfn.IFS($A19&lt;=Parameters!$D$39,Parameters!$C$39*$A19,$A19&lt;=Parameters!$D$40,Parameters!$C$40*$A19,$A19&lt;=Parameters!$D$41,Parameters!$C$41*$A19,$A19&gt;Parameters!$D$41,Parameters!$C$42*$A19))</f>
        <v>1557.22</v>
      </c>
      <c r="I19" s="290">
        <f t="shared" si="8"/>
        <v>111.23</v>
      </c>
      <c r="J19" s="290" cm="1">
        <f t="array" ref="J19">IF(Parameters!$D$55="No",IF($A19&lt;=Parameters!$F$23,Parameters!$E$23*$A19,IF($A19&lt;=Parameters!$F$24,Parameters!$E$23*Parameters!$F$23+Parameters!$E$24*($A19-Parameters!$F$23),IF($A19&lt;=Parameters!$F$25,Parameters!$E$23*Parameters!$F$23+Parameters!$E$24*(Parameters!$F$24-Parameters!$F$23)+Parameters!$E$25*($A19-Parameters!$F$24),Parameters!$E$23*Parameters!$F$23+Parameters!$E$24*(Parameters!$F$24-Parameters!$F$23)+Parameters!$E$25*(Parameters!$F$25-Parameters!$F$24)+Parameters!$E$26*($A19-Parameters!$F$25)))),_xlfn.IFS($A19&lt;=Parameters!$F$23,Parameters!$E$23*$A19,$A19&lt;=Parameters!$F$24,Parameters!$E$24*$A19,$A19&lt;=Parameters!$F$25,Parameters!$E$25*$A19,$A19&gt;Parameters!$F$25,Parameters!$E$26*$A19))</f>
        <v>1276.3800000000001</v>
      </c>
      <c r="K19" s="290">
        <f t="shared" si="0"/>
        <v>91.17</v>
      </c>
      <c r="L19" s="290" cm="1">
        <f t="array" ref="L19">IF(Parameters!$D$55="No",IF($A19&lt;=Parameters!$F$28,Parameters!$E$28*$A19,IF($A19&lt;=Parameters!$F$29,Parameters!$E$28*Parameters!$F$28+Parameters!$E$29*($A19-Parameters!$F$28),IF($A19&lt;=Parameters!$F$30,Parameters!$E$28*Parameters!$F$28+Parameters!$E$29*(Parameters!$F$29-Parameters!$F$28)+Parameters!$E$30*($A19-Parameters!$F$29),Parameters!$E$28*Parameters!$F$28+Parameters!$E$29*(Parameters!$F$29-Parameters!$F$28)+Parameters!$E$30*(Parameters!$F$30-Parameters!$F$29)+Parameters!$E$31*($A19-Parameters!$F$30)))),_xlfn.IFS($A19&lt;=Parameters!$F$28,Parameters!$E$28*$A19,$A19&lt;=Parameters!$F$29,Parameters!$E$29*$A19,$A19&lt;=Parameters!$F$30,Parameters!$E$30*$A19,$A19&gt;Parameters!$F$30,Parameters!$E$31*$A19))</f>
        <v>1276.3800000000001</v>
      </c>
      <c r="M19" s="290">
        <f t="shared" si="1"/>
        <v>91.17</v>
      </c>
      <c r="N19" s="290" cm="1">
        <f t="array" ref="N19">IF(Parameters!$D$55="No",IF($A19&lt;=Parameters!$F$34,Parameters!$E$34*$A19,IF($A19&lt;=Parameters!$F$35,Parameters!$E$34*Parameters!$F$34+Parameters!$E$35*($A19-Parameters!$F$34),IF($A19&lt;=Parameters!$F$36,Parameters!$E$34*Parameters!$F$34+Parameters!$E$35*(Parameters!$F$35-Parameters!$F$34)+Parameters!$E$36*($A19-Parameters!$F$35),Parameters!$E$34*Parameters!$F$34+Parameters!$E$35*(Parameters!$F$35-Parameters!$F$34)+Parameters!$E$36*(Parameters!$F$36-Parameters!$F$35)+Parameters!$E$37*($A19-Parameters!$F$36)))),_xlfn.IFS($A19&lt;=Parameters!$F$34,Parameters!$E$34*$A19,$A19&lt;=Parameters!$F$35,Parameters!$E$35*$A19,$A19&lt;=Parameters!$F$36,Parameters!$E$36*$A19,$A19&gt;Parameters!$F$36,Parameters!$E$37*$A19))</f>
        <v>1557.22</v>
      </c>
      <c r="O19" s="290">
        <f t="shared" si="9"/>
        <v>111.23</v>
      </c>
      <c r="P19" s="290" cm="1">
        <f t="array" ref="P19">IF(Parameters!$D$55="No",IF($A19&lt;=Parameters!$F$39,Parameters!$E$39*$A19,IF($A19&lt;=Parameters!$F$40,Parameters!$E$39*Parameters!$F$39+Parameters!$E$40*($A19-Parameters!$F$39),IF($A19&lt;=Parameters!$F$41,Parameters!$E$39*Parameters!$F$39+Parameters!$E$40*(Parameters!$F$40-Parameters!$F$39)+Parameters!$E$41*($A19-Parameters!$F$40),Parameters!$E$39*Parameters!$F$39+Parameters!$E$40*(Parameters!$F$40-Parameters!$F$39)+Parameters!$E$41*(Parameters!$F$41-Parameters!$F$40)+Parameters!$E$42*($A19-Parameters!$F$41)))),_xlfn.IFS($A19&lt;=Parameters!$F$39,Parameters!$E$39*$A19,$A19&lt;=Parameters!$F$40,Parameters!$E$40*$A19,$A19&lt;=Parameters!$F$41,Parameters!$E$41*$A19,$A19&gt;Parameters!$F$41,Parameters!$E$42*$A19))</f>
        <v>1557.22</v>
      </c>
      <c r="Q19" s="290">
        <f t="shared" si="10"/>
        <v>111.23</v>
      </c>
      <c r="R19" s="290" cm="1">
        <f t="array" ref="R19">IF(Parameters!$E$55="No",IF($A19&lt;=Parameters!$H$23,Parameters!$G$23*$A19,IF($A19&lt;=Parameters!$H$24,Parameters!$G$23*Parameters!$H$23+Parameters!$G$24*($A19-Parameters!$H$23),IF($A19&lt;=Parameters!$H$25,Parameters!$G$23*Parameters!$H$23+Parameters!$G$24*(Parameters!$H$24-Parameters!$H$23)+Parameters!$G$25*($A19-Parameters!$H$24),Parameters!$G$23*Parameters!$H$23+Parameters!$G$24*(Parameters!$H$24-Parameters!$H$23)+Parameters!$G$25*(Parameters!$H$25-Parameters!$H$24)+Parameters!$G$26*($A19-Parameters!$H$25)))),_xlfn.IFS($A19&lt;=Parameters!$H$23,Parameters!$G$23*$A19,$A19&lt;=Parameters!$H$24,Parameters!$G$24*$A19,$A19&lt;=Parameters!$H$25,Parameters!$G$25*$A19,$A19&gt;Parameters!$H$25,Parameters!$G$26*$A19))</f>
        <v>1276.3800000000001</v>
      </c>
      <c r="S19" s="290">
        <f t="shared" si="2"/>
        <v>91.17</v>
      </c>
      <c r="T19" s="290" cm="1">
        <f t="array" ref="T19">IF(Parameters!$E$55="No",IF($A19&lt;=Parameters!$H$28,Parameters!$G$28*$A19,IF($A19&lt;=Parameters!$H$29,Parameters!$G$28*Parameters!$H$28+Parameters!$G$29*($A19-Parameters!$H$28),IF($A19&lt;=Parameters!$H$30,Parameters!$G$28*Parameters!$H$28+Parameters!$G$29*(Parameters!$H$29-Parameters!$H$28)+Parameters!$G$30*($A19-Parameters!$H$29),Parameters!$G$28*Parameters!$H$28+Parameters!$G$29*(Parameters!$H$29-Parameters!$H$28)+Parameters!$G$30*(Parameters!$H$30-Parameters!$H$29)+Parameters!$G$31*($A19-Parameters!$H$30)))),_xlfn.IFS($A19&lt;=Parameters!$H$28,Parameters!$G$28*$A19,$A19&lt;=Parameters!$H$29,Parameters!$G$29*$A19,$A19&lt;=Parameters!$H$30,Parameters!$G$30*$A19,$A19&gt;Parameters!$H$30,Parameters!$G$31*$A19))</f>
        <v>1276.3800000000001</v>
      </c>
      <c r="U19" s="290">
        <f t="shared" si="3"/>
        <v>91.17</v>
      </c>
      <c r="V19" s="290" cm="1">
        <f t="array" ref="V19">IF(Parameters!$E$55="No",IF($A19&lt;=Parameters!$H$34,Parameters!$G$34*$A19,IF($A19&lt;=Parameters!$H$35,Parameters!$G$34*Parameters!$H$34+Parameters!$G$35*($A19-Parameters!$H$34),IF($A19&lt;=Parameters!$H$36,Parameters!$G$34*Parameters!$H$34+Parameters!$G$35*(Parameters!$H$35-Parameters!$H$34)+Parameters!$G$36*($A19-Parameters!$H$35),Parameters!$G$34*Parameters!$H$34+Parameters!$G$35*(Parameters!$H$35-Parameters!$H$34)+Parameters!$G$36*(Parameters!$H$36-Parameters!$H$35)+Parameters!$G$37*($A19-Parameters!$H$36)))),_xlfn.IFS($A19&lt;=Parameters!$H$34,Parameters!$G$34*$A19,$A19&lt;=Parameters!$H$35,Parameters!$G$35*$A19,$A19&lt;=Parameters!$H$36,Parameters!$G$36*$A19,$A19&gt;Parameters!$H$36,Parameters!$G$37*$A19))</f>
        <v>1557.22</v>
      </c>
      <c r="W19" s="290">
        <f t="shared" si="11"/>
        <v>111.23</v>
      </c>
      <c r="X19" s="290" cm="1">
        <f t="array" ref="X19">IF(Parameters!$E$55="No",IF($A19&lt;=Parameters!$H$39,Parameters!$G$39*$A19,IF($A19&lt;=Parameters!$H$40,Parameters!$G$39*Parameters!$H$39+Parameters!$G$40*($A19-Parameters!$H$39),IF($A19&lt;=Parameters!$H$41,Parameters!$G$39*Parameters!$H$39+Parameters!$G$40*(Parameters!$H$40-Parameters!$H$39)+Parameters!$G$41*($A19-Parameters!$H$40),Parameters!$G$39*Parameters!$H$39+Parameters!$G$40*(Parameters!$H$40-Parameters!$H$39)+Parameters!$G$41*(Parameters!$H$41-Parameters!$H$40)+Parameters!$G$42*($A19-Parameters!$H$41)))),_xlfn.IFS($A19&lt;=Parameters!$H$39,Parameters!$G$39*$A19,$A19&lt;=Parameters!$H$40,Parameters!$G$40*$A19,$A19&lt;=Parameters!$H$41,Parameters!$G$41*$A19,$A19&gt;Parameters!$H$41,Parameters!$G$42*$A19))</f>
        <v>1557.22</v>
      </c>
      <c r="Y19" s="290">
        <f t="shared" si="12"/>
        <v>111.23</v>
      </c>
      <c r="Z19" s="290" cm="1">
        <f t="array" ref="Z19">IF(Parameters!$F$55="No",IF($A19&lt;=Parameters!$J$23,Parameters!$I$23*$A19,IF($A19&lt;=Parameters!$J$24,Parameters!$I$23*Parameters!$J$23+Parameters!$I$24*($A19-Parameters!$J$23),IF($A19&lt;=Parameters!$J$25,Parameters!$I$23*Parameters!$J$23+Parameters!$I$24*(Parameters!$J$24-Parameters!$J$23)+Parameters!$I$25*($A19-Parameters!$J$24),Parameters!$I$23*Parameters!$J$23+Parameters!$I$24*(Parameters!$J$24-Parameters!$J$23)+Parameters!$I$25*(Parameters!$J$25-Parameters!$J$24)+Parameters!$I$26*($A19-Parameters!$J$25)))),_xlfn.IFS($A19&lt;=Parameters!$J$23,Parameters!$I$23*$A19,$A19&lt;=Parameters!$J$24,Parameters!$I$24*$A19,$A19&lt;=Parameters!$J$25,Parameters!$I$25*$A19,$A19&gt;Parameters!$J$25,Parameters!$I$26*$A19))</f>
        <v>1276.3800000000001</v>
      </c>
      <c r="AA19" s="290">
        <f t="shared" si="4"/>
        <v>91.17</v>
      </c>
      <c r="AB19" s="290" cm="1">
        <f t="array" ref="AB19">IF(Parameters!$F$55="No",IF($A19&lt;=Parameters!$J$28,Parameters!$I$28*$A19,IF($A19&lt;=Parameters!$J$29,Parameters!$I$28*Parameters!$J$28+Parameters!$I$29*($A19-Parameters!$J$28),IF($A19&lt;=Parameters!$J$30,Parameters!$I$28*Parameters!$J$28+Parameters!$I$29*(Parameters!$J$29-Parameters!$J$28)+Parameters!$I$30*($A19-Parameters!$J$29),Parameters!$I$28*Parameters!$J$28+Parameters!$I$29*(Parameters!$J$29-Parameters!$J$28)+Parameters!$I$30*(Parameters!$J$30-Parameters!$J$29)+Parameters!$I$31*($A19-Parameters!$J$30)))),_xlfn.IFS($A19&lt;=Parameters!$J$28,Parameters!$I$28*$A19,$A19&lt;=Parameters!$J$29,Parameters!$I$29*$A19,$A19&lt;=Parameters!$J$30,Parameters!$I$30*$A19,$A19&gt;Parameters!$J$30,Parameters!$I$31*$A19))</f>
        <v>1276.3800000000001</v>
      </c>
      <c r="AC19" s="290">
        <f t="shared" si="5"/>
        <v>91.17</v>
      </c>
      <c r="AD19" s="290" cm="1">
        <f t="array" ref="AD19">IF(Parameters!$F$55="No",IF($A19&lt;=Parameters!$J$34,Parameters!$I$34*$A19,IF($A19&lt;=Parameters!$J$35,Parameters!$I$34*Parameters!$J$34+Parameters!$I$35*($A19-Parameters!$J$34),IF($A19&lt;=Parameters!$J$36,Parameters!$I$34*Parameters!$J$34+Parameters!$I$35*(Parameters!$J$35-Parameters!$J$34)+Parameters!$I$36*($A19-Parameters!$J$35),Parameters!$I$34*Parameters!$J$34+Parameters!$I$35*(Parameters!$J$35-Parameters!$J$34)+Parameters!$I$36*(Parameters!$J$36-Parameters!$J$35)+Parameters!$I$37*($A19-Parameters!$J$36)))),_xlfn.IFS($A19&lt;=Parameters!$J$34,Parameters!$I$34*$A19,$A19&lt;=Parameters!$J$35,Parameters!$I$35*$A19,$A19&lt;=Parameters!$J$36,Parameters!$I$36*$A19,$A19&gt;Parameters!$J$36,Parameters!$I$37*$A19))</f>
        <v>1557.22</v>
      </c>
      <c r="AE19" s="290">
        <f t="shared" si="13"/>
        <v>111.23</v>
      </c>
      <c r="AF19" s="290" cm="1">
        <f t="array" ref="AF19">IF(Parameters!$F$55="No",IF($A19&lt;=Parameters!$J$39,Parameters!$I$39*$A19,IF($A19&lt;=Parameters!$J$40,Parameters!$I$39*Parameters!$J$39+Parameters!$I$40*($A19-Parameters!$J$39),IF($A19&lt;=Parameters!$J$41,Parameters!$I$39*Parameters!$J$39+Parameters!$I$40*(Parameters!$J$40-Parameters!$J$39)+Parameters!$I$41*($A19-Parameters!$J$40),Parameters!$I$39*Parameters!$J$39+Parameters!$I$40*(Parameters!$J$40-Parameters!$J$39)+Parameters!$I$41*(Parameters!$J$41-Parameters!$J$40)+Parameters!$I$42*($A19-Parameters!$J$41)))),_xlfn.IFS($A19&lt;=Parameters!$J$39,Parameters!$I$39*$A19,$A19&lt;=Parameters!$J$40,Parameters!$I$40*$A19,$A19&lt;=Parameters!$J$41,Parameters!$I$41*$A19,$A19&gt;Parameters!$J$41,Parameters!$I$42*$A19))</f>
        <v>1557.22</v>
      </c>
      <c r="AG19" s="290">
        <f t="shared" si="14"/>
        <v>111.23</v>
      </c>
      <c r="AI19" s="428">
        <f t="shared" si="15"/>
        <v>91.170000000000073</v>
      </c>
      <c r="AJ19" s="428">
        <f t="shared" si="16"/>
        <v>91.170000000000073</v>
      </c>
      <c r="AK19" s="428">
        <f t="shared" si="17"/>
        <v>111.23000000000002</v>
      </c>
      <c r="AL19" s="428">
        <f t="shared" si="18"/>
        <v>111.23000000000002</v>
      </c>
      <c r="AM19" s="428">
        <f t="shared" si="19"/>
        <v>91.170000000000073</v>
      </c>
      <c r="AN19" s="428">
        <f t="shared" si="20"/>
        <v>91.170000000000073</v>
      </c>
      <c r="AO19" s="428">
        <f t="shared" si="21"/>
        <v>111.23000000000002</v>
      </c>
      <c r="AP19" s="428">
        <f t="shared" si="22"/>
        <v>111.23000000000002</v>
      </c>
      <c r="AQ19" s="428">
        <f t="shared" si="23"/>
        <v>91.170000000000073</v>
      </c>
      <c r="AR19" s="428">
        <f t="shared" si="24"/>
        <v>91.170000000000073</v>
      </c>
      <c r="AS19" s="428">
        <f t="shared" si="25"/>
        <v>111.23000000000002</v>
      </c>
      <c r="AT19" s="428">
        <f t="shared" si="26"/>
        <v>111.23000000000002</v>
      </c>
      <c r="AU19" s="428">
        <f t="shared" si="27"/>
        <v>91.170000000000073</v>
      </c>
      <c r="AV19" s="428">
        <f t="shared" si="28"/>
        <v>91.170000000000073</v>
      </c>
      <c r="AW19" s="428">
        <f t="shared" si="29"/>
        <v>111.23000000000002</v>
      </c>
      <c r="AX19" s="428">
        <f t="shared" si="30"/>
        <v>111.23000000000002</v>
      </c>
    </row>
    <row r="20">
      <c r="A20" s="413">
        <v>15</v>
      </c>
      <c r="B20" s="290" cm="1">
        <f t="array" ref="B20">IF(Parameters!$C$55="No",IF($A20&lt;=Parameters!$D$23,Parameters!$C$23*$A20,IF($A20&lt;=Parameters!$D$24,Parameters!$C$23*Parameters!$D$23+Parameters!$C$24*($A20-Parameters!$D$23),IF($A20&lt;=Parameters!$D$25,Parameters!$C$23*Parameters!$D$23+Parameters!$C$24*(Parameters!$D$24-Parameters!$D$23)+Parameters!$C$25*($A20-Parameters!$D$24),Parameters!$C$23*Parameters!$D$23+Parameters!$C$24*(Parameters!$D$24-Parameters!$D$23)+Parameters!$C$25*(Parameters!$D$25-Parameters!$D$24)+Parameters!$C$26*($A20-Parameters!$D$25)))),_xlfn.IFS($A20&lt;=Parameters!$D$23,Parameters!$C$23*$A20,$A20&lt;=Parameters!$D$24,Parameters!$C$24*$A20,$A20&lt;=Parameters!$D$25,Parameters!$C$25*$A20,$A20&gt;Parameters!$D$25,Parameters!$C$26*$A20))</f>
        <v>1367.55</v>
      </c>
      <c r="C20" s="290">
        <f t="shared" si="6"/>
        <v>91.17</v>
      </c>
      <c r="D20" s="290" cm="1">
        <f t="array" ref="D20">IF(Parameters!$C$55="No",IF($A20&lt;=Parameters!$D$28,Parameters!$C$28*$A20,IF($A20&lt;=Parameters!$D$29,Parameters!$C$28*Parameters!$D$28+Parameters!$C$29*($A20-Parameters!$D$28),IF($A20&lt;=Parameters!$D$30,Parameters!$C$28*Parameters!$D$28+Parameters!$C$29*(Parameters!$D$29-Parameters!$D$28)+Parameters!$C$30*($A20-Parameters!$D$29),Parameters!$C$28*Parameters!$D$28+Parameters!$C$29*(Parameters!$D$29-Parameters!$D$28)+Parameters!$C$30*(Parameters!$D$30-Parameters!$D$29)+Parameters!$C$31*($A20-Parameters!$D$30)))),_xlfn.IFS($A20&lt;=Parameters!$D$28,Parameters!$C$28*$A20,$A20&lt;=Parameters!$D$29,Parameters!$C$29*$A20,$A20&lt;=Parameters!$D$30,Parameters!$C$30*$A20,$A20&gt;Parameters!$D$30,Parameters!$C$31*$A20))</f>
        <v>1367.55</v>
      </c>
      <c r="E20" s="290">
        <f t="shared" si="6"/>
        <v>91.17</v>
      </c>
      <c r="F20" s="290" cm="1">
        <f t="array" ref="F20">IF(Parameters!$C$55="No",IF($A20&lt;=Parameters!$D$34,Parameters!$C$34*$A20,IF($A20&lt;=Parameters!$D$35,Parameters!$C$34*Parameters!$D$34+Parameters!$C$35*($A20-Parameters!$D$34),IF($A20&lt;=Parameters!$D$36,Parameters!$C$34*Parameters!$D$34+Parameters!$C$35*(Parameters!$D$35-Parameters!$D$34)+Parameters!$C$36*($A20-Parameters!$D$35),Parameters!$C$34*Parameters!$D$34+Parameters!$C$35*(Parameters!$D$35-Parameters!$D$34)+Parameters!$C$36*(Parameters!$D$36-Parameters!$D$35)+Parameters!$C$37*($A20-Parameters!$D$36)))),_xlfn.IFS($A20&lt;=Parameters!$D$34,Parameters!$C$34*$A20,$A20&lt;=Parameters!$D$35,Parameters!$C$35*$A20,$A20&lt;=Parameters!$D$36,Parameters!$C$36*$A20,$A20&gt;Parameters!$D$36,Parameters!$C$37*$A20))</f>
        <v>1668.45</v>
      </c>
      <c r="G20" s="290">
        <f t="shared" si="7"/>
        <v>111.23</v>
      </c>
      <c r="H20" s="290" cm="1">
        <f t="array" ref="H20">IF(Parameters!$C$55="No",IF($A20&lt;=Parameters!$D$39,Parameters!$C$39*$A20,IF($A20&lt;=Parameters!$D$40,Parameters!$C$39*Parameters!$D$39+Parameters!$C$40*($A20-Parameters!$D$39),IF($A20&lt;=Parameters!$D$41,Parameters!$C$39*Parameters!$D$39+Parameters!$C$40*(Parameters!$D$40-Parameters!$D$39)+Parameters!$C$41*($A20-Parameters!$D$40),Parameters!$C$39*Parameters!$D$39+Parameters!$C$40*(Parameters!$D$40-Parameters!$D$39)+Parameters!$C$41*(Parameters!$D$41-Parameters!$D$40)+Parameters!$C$42*($A20-Parameters!$D$41)))),_xlfn.IFS($A20&lt;=Parameters!$D$39,Parameters!$C$39*$A20,$A20&lt;=Parameters!$D$40,Parameters!$C$40*$A20,$A20&lt;=Parameters!$D$41,Parameters!$C$41*$A20,$A20&gt;Parameters!$D$41,Parameters!$C$42*$A20))</f>
        <v>1668.45</v>
      </c>
      <c r="I20" s="290">
        <f t="shared" si="8"/>
        <v>111.23</v>
      </c>
      <c r="J20" s="290" cm="1">
        <f t="array" ref="J20">IF(Parameters!$D$55="No",IF($A20&lt;=Parameters!$F$23,Parameters!$E$23*$A20,IF($A20&lt;=Parameters!$F$24,Parameters!$E$23*Parameters!$F$23+Parameters!$E$24*($A20-Parameters!$F$23),IF($A20&lt;=Parameters!$F$25,Parameters!$E$23*Parameters!$F$23+Parameters!$E$24*(Parameters!$F$24-Parameters!$F$23)+Parameters!$E$25*($A20-Parameters!$F$24),Parameters!$E$23*Parameters!$F$23+Parameters!$E$24*(Parameters!$F$24-Parameters!$F$23)+Parameters!$E$25*(Parameters!$F$25-Parameters!$F$24)+Parameters!$E$26*($A20-Parameters!$F$25)))),_xlfn.IFS($A20&lt;=Parameters!$F$23,Parameters!$E$23*$A20,$A20&lt;=Parameters!$F$24,Parameters!$E$24*$A20,$A20&lt;=Parameters!$F$25,Parameters!$E$25*$A20,$A20&gt;Parameters!$F$25,Parameters!$E$26*$A20))</f>
        <v>1367.55</v>
      </c>
      <c r="K20" s="290">
        <f t="shared" si="0"/>
        <v>91.17</v>
      </c>
      <c r="L20" s="290" cm="1">
        <f t="array" ref="L20">IF(Parameters!$D$55="No",IF($A20&lt;=Parameters!$F$28,Parameters!$E$28*$A20,IF($A20&lt;=Parameters!$F$29,Parameters!$E$28*Parameters!$F$28+Parameters!$E$29*($A20-Parameters!$F$28),IF($A20&lt;=Parameters!$F$30,Parameters!$E$28*Parameters!$F$28+Parameters!$E$29*(Parameters!$F$29-Parameters!$F$28)+Parameters!$E$30*($A20-Parameters!$F$29),Parameters!$E$28*Parameters!$F$28+Parameters!$E$29*(Parameters!$F$29-Parameters!$F$28)+Parameters!$E$30*(Parameters!$F$30-Parameters!$F$29)+Parameters!$E$31*($A20-Parameters!$F$30)))),_xlfn.IFS($A20&lt;=Parameters!$F$28,Parameters!$E$28*$A20,$A20&lt;=Parameters!$F$29,Parameters!$E$29*$A20,$A20&lt;=Parameters!$F$30,Parameters!$E$30*$A20,$A20&gt;Parameters!$F$30,Parameters!$E$31*$A20))</f>
        <v>1367.55</v>
      </c>
      <c r="M20" s="290">
        <f t="shared" si="1"/>
        <v>91.17</v>
      </c>
      <c r="N20" s="290" cm="1">
        <f t="array" ref="N20">IF(Parameters!$D$55="No",IF($A20&lt;=Parameters!$F$34,Parameters!$E$34*$A20,IF($A20&lt;=Parameters!$F$35,Parameters!$E$34*Parameters!$F$34+Parameters!$E$35*($A20-Parameters!$F$34),IF($A20&lt;=Parameters!$F$36,Parameters!$E$34*Parameters!$F$34+Parameters!$E$35*(Parameters!$F$35-Parameters!$F$34)+Parameters!$E$36*($A20-Parameters!$F$35),Parameters!$E$34*Parameters!$F$34+Parameters!$E$35*(Parameters!$F$35-Parameters!$F$34)+Parameters!$E$36*(Parameters!$F$36-Parameters!$F$35)+Parameters!$E$37*($A20-Parameters!$F$36)))),_xlfn.IFS($A20&lt;=Parameters!$F$34,Parameters!$E$34*$A20,$A20&lt;=Parameters!$F$35,Parameters!$E$35*$A20,$A20&lt;=Parameters!$F$36,Parameters!$E$36*$A20,$A20&gt;Parameters!$F$36,Parameters!$E$37*$A20))</f>
        <v>1668.45</v>
      </c>
      <c r="O20" s="290">
        <f t="shared" si="9"/>
        <v>111.23</v>
      </c>
      <c r="P20" s="290" cm="1">
        <f t="array" ref="P20">IF(Parameters!$D$55="No",IF($A20&lt;=Parameters!$F$39,Parameters!$E$39*$A20,IF($A20&lt;=Parameters!$F$40,Parameters!$E$39*Parameters!$F$39+Parameters!$E$40*($A20-Parameters!$F$39),IF($A20&lt;=Parameters!$F$41,Parameters!$E$39*Parameters!$F$39+Parameters!$E$40*(Parameters!$F$40-Parameters!$F$39)+Parameters!$E$41*($A20-Parameters!$F$40),Parameters!$E$39*Parameters!$F$39+Parameters!$E$40*(Parameters!$F$40-Parameters!$F$39)+Parameters!$E$41*(Parameters!$F$41-Parameters!$F$40)+Parameters!$E$42*($A20-Parameters!$F$41)))),_xlfn.IFS($A20&lt;=Parameters!$F$39,Parameters!$E$39*$A20,$A20&lt;=Parameters!$F$40,Parameters!$E$40*$A20,$A20&lt;=Parameters!$F$41,Parameters!$E$41*$A20,$A20&gt;Parameters!$F$41,Parameters!$E$42*$A20))</f>
        <v>1668.45</v>
      </c>
      <c r="Q20" s="290">
        <f t="shared" si="10"/>
        <v>111.23</v>
      </c>
      <c r="R20" s="290" cm="1">
        <f t="array" ref="R20">IF(Parameters!$E$55="No",IF($A20&lt;=Parameters!$H$23,Parameters!$G$23*$A20,IF($A20&lt;=Parameters!$H$24,Parameters!$G$23*Parameters!$H$23+Parameters!$G$24*($A20-Parameters!$H$23),IF($A20&lt;=Parameters!$H$25,Parameters!$G$23*Parameters!$H$23+Parameters!$G$24*(Parameters!$H$24-Parameters!$H$23)+Parameters!$G$25*($A20-Parameters!$H$24),Parameters!$G$23*Parameters!$H$23+Parameters!$G$24*(Parameters!$H$24-Parameters!$H$23)+Parameters!$G$25*(Parameters!$H$25-Parameters!$H$24)+Parameters!$G$26*($A20-Parameters!$H$25)))),_xlfn.IFS($A20&lt;=Parameters!$H$23,Parameters!$G$23*$A20,$A20&lt;=Parameters!$H$24,Parameters!$G$24*$A20,$A20&lt;=Parameters!$H$25,Parameters!$G$25*$A20,$A20&gt;Parameters!$H$25,Parameters!$G$26*$A20))</f>
        <v>1367.55</v>
      </c>
      <c r="S20" s="290">
        <f t="shared" si="2"/>
        <v>91.17</v>
      </c>
      <c r="T20" s="290" cm="1">
        <f t="array" ref="T20">IF(Parameters!$E$55="No",IF($A20&lt;=Parameters!$H$28,Parameters!$G$28*$A20,IF($A20&lt;=Parameters!$H$29,Parameters!$G$28*Parameters!$H$28+Parameters!$G$29*($A20-Parameters!$H$28),IF($A20&lt;=Parameters!$H$30,Parameters!$G$28*Parameters!$H$28+Parameters!$G$29*(Parameters!$H$29-Parameters!$H$28)+Parameters!$G$30*($A20-Parameters!$H$29),Parameters!$G$28*Parameters!$H$28+Parameters!$G$29*(Parameters!$H$29-Parameters!$H$28)+Parameters!$G$30*(Parameters!$H$30-Parameters!$H$29)+Parameters!$G$31*($A20-Parameters!$H$30)))),_xlfn.IFS($A20&lt;=Parameters!$H$28,Parameters!$G$28*$A20,$A20&lt;=Parameters!$H$29,Parameters!$G$29*$A20,$A20&lt;=Parameters!$H$30,Parameters!$G$30*$A20,$A20&gt;Parameters!$H$30,Parameters!$G$31*$A20))</f>
        <v>1367.55</v>
      </c>
      <c r="U20" s="290">
        <f t="shared" si="3"/>
        <v>91.17</v>
      </c>
      <c r="V20" s="290" cm="1">
        <f t="array" ref="V20">IF(Parameters!$E$55="No",IF($A20&lt;=Parameters!$H$34,Parameters!$G$34*$A20,IF($A20&lt;=Parameters!$H$35,Parameters!$G$34*Parameters!$H$34+Parameters!$G$35*($A20-Parameters!$H$34),IF($A20&lt;=Parameters!$H$36,Parameters!$G$34*Parameters!$H$34+Parameters!$G$35*(Parameters!$H$35-Parameters!$H$34)+Parameters!$G$36*($A20-Parameters!$H$35),Parameters!$G$34*Parameters!$H$34+Parameters!$G$35*(Parameters!$H$35-Parameters!$H$34)+Parameters!$G$36*(Parameters!$H$36-Parameters!$H$35)+Parameters!$G$37*($A20-Parameters!$H$36)))),_xlfn.IFS($A20&lt;=Parameters!$H$34,Parameters!$G$34*$A20,$A20&lt;=Parameters!$H$35,Parameters!$G$35*$A20,$A20&lt;=Parameters!$H$36,Parameters!$G$36*$A20,$A20&gt;Parameters!$H$36,Parameters!$G$37*$A20))</f>
        <v>1668.45</v>
      </c>
      <c r="W20" s="290">
        <f t="shared" si="11"/>
        <v>111.23</v>
      </c>
      <c r="X20" s="290" cm="1">
        <f t="array" ref="X20">IF(Parameters!$E$55="No",IF($A20&lt;=Parameters!$H$39,Parameters!$G$39*$A20,IF($A20&lt;=Parameters!$H$40,Parameters!$G$39*Parameters!$H$39+Parameters!$G$40*($A20-Parameters!$H$39),IF($A20&lt;=Parameters!$H$41,Parameters!$G$39*Parameters!$H$39+Parameters!$G$40*(Parameters!$H$40-Parameters!$H$39)+Parameters!$G$41*($A20-Parameters!$H$40),Parameters!$G$39*Parameters!$H$39+Parameters!$G$40*(Parameters!$H$40-Parameters!$H$39)+Parameters!$G$41*(Parameters!$H$41-Parameters!$H$40)+Parameters!$G$42*($A20-Parameters!$H$41)))),_xlfn.IFS($A20&lt;=Parameters!$H$39,Parameters!$G$39*$A20,$A20&lt;=Parameters!$H$40,Parameters!$G$40*$A20,$A20&lt;=Parameters!$H$41,Parameters!$G$41*$A20,$A20&gt;Parameters!$H$41,Parameters!$G$42*$A20))</f>
        <v>1668.45</v>
      </c>
      <c r="Y20" s="290">
        <f t="shared" si="12"/>
        <v>111.23</v>
      </c>
      <c r="Z20" s="290" cm="1">
        <f t="array" ref="Z20">IF(Parameters!$F$55="No",IF($A20&lt;=Parameters!$J$23,Parameters!$I$23*$A20,IF($A20&lt;=Parameters!$J$24,Parameters!$I$23*Parameters!$J$23+Parameters!$I$24*($A20-Parameters!$J$23),IF($A20&lt;=Parameters!$J$25,Parameters!$I$23*Parameters!$J$23+Parameters!$I$24*(Parameters!$J$24-Parameters!$J$23)+Parameters!$I$25*($A20-Parameters!$J$24),Parameters!$I$23*Parameters!$J$23+Parameters!$I$24*(Parameters!$J$24-Parameters!$J$23)+Parameters!$I$25*(Parameters!$J$25-Parameters!$J$24)+Parameters!$I$26*($A20-Parameters!$J$25)))),_xlfn.IFS($A20&lt;=Parameters!$J$23,Parameters!$I$23*$A20,$A20&lt;=Parameters!$J$24,Parameters!$I$24*$A20,$A20&lt;=Parameters!$J$25,Parameters!$I$25*$A20,$A20&gt;Parameters!$J$25,Parameters!$I$26*$A20))</f>
        <v>1367.55</v>
      </c>
      <c r="AA20" s="290">
        <f t="shared" si="4"/>
        <v>91.17</v>
      </c>
      <c r="AB20" s="290" cm="1">
        <f t="array" ref="AB20">IF(Parameters!$F$55="No",IF($A20&lt;=Parameters!$J$28,Parameters!$I$28*$A20,IF($A20&lt;=Parameters!$J$29,Parameters!$I$28*Parameters!$J$28+Parameters!$I$29*($A20-Parameters!$J$28),IF($A20&lt;=Parameters!$J$30,Parameters!$I$28*Parameters!$J$28+Parameters!$I$29*(Parameters!$J$29-Parameters!$J$28)+Parameters!$I$30*($A20-Parameters!$J$29),Parameters!$I$28*Parameters!$J$28+Parameters!$I$29*(Parameters!$J$29-Parameters!$J$28)+Parameters!$I$30*(Parameters!$J$30-Parameters!$J$29)+Parameters!$I$31*($A20-Parameters!$J$30)))),_xlfn.IFS($A20&lt;=Parameters!$J$28,Parameters!$I$28*$A20,$A20&lt;=Parameters!$J$29,Parameters!$I$29*$A20,$A20&lt;=Parameters!$J$30,Parameters!$I$30*$A20,$A20&gt;Parameters!$J$30,Parameters!$I$31*$A20))</f>
        <v>1367.55</v>
      </c>
      <c r="AC20" s="290">
        <f t="shared" si="5"/>
        <v>91.17</v>
      </c>
      <c r="AD20" s="290" cm="1">
        <f t="array" ref="AD20">IF(Parameters!$F$55="No",IF($A20&lt;=Parameters!$J$34,Parameters!$I$34*$A20,IF($A20&lt;=Parameters!$J$35,Parameters!$I$34*Parameters!$J$34+Parameters!$I$35*($A20-Parameters!$J$34),IF($A20&lt;=Parameters!$J$36,Parameters!$I$34*Parameters!$J$34+Parameters!$I$35*(Parameters!$J$35-Parameters!$J$34)+Parameters!$I$36*($A20-Parameters!$J$35),Parameters!$I$34*Parameters!$J$34+Parameters!$I$35*(Parameters!$J$35-Parameters!$J$34)+Parameters!$I$36*(Parameters!$J$36-Parameters!$J$35)+Parameters!$I$37*($A20-Parameters!$J$36)))),_xlfn.IFS($A20&lt;=Parameters!$J$34,Parameters!$I$34*$A20,$A20&lt;=Parameters!$J$35,Parameters!$I$35*$A20,$A20&lt;=Parameters!$J$36,Parameters!$I$36*$A20,$A20&gt;Parameters!$J$36,Parameters!$I$37*$A20))</f>
        <v>1668.45</v>
      </c>
      <c r="AE20" s="290">
        <f t="shared" si="13"/>
        <v>111.23</v>
      </c>
      <c r="AF20" s="290" cm="1">
        <f t="array" ref="AF20">IF(Parameters!$F$55="No",IF($A20&lt;=Parameters!$J$39,Parameters!$I$39*$A20,IF($A20&lt;=Parameters!$J$40,Parameters!$I$39*Parameters!$J$39+Parameters!$I$40*($A20-Parameters!$J$39),IF($A20&lt;=Parameters!$J$41,Parameters!$I$39*Parameters!$J$39+Parameters!$I$40*(Parameters!$J$40-Parameters!$J$39)+Parameters!$I$41*($A20-Parameters!$J$40),Parameters!$I$39*Parameters!$J$39+Parameters!$I$40*(Parameters!$J$40-Parameters!$J$39)+Parameters!$I$41*(Parameters!$J$41-Parameters!$J$40)+Parameters!$I$42*($A20-Parameters!$J$41)))),_xlfn.IFS($A20&lt;=Parameters!$J$39,Parameters!$I$39*$A20,$A20&lt;=Parameters!$J$40,Parameters!$I$40*$A20,$A20&lt;=Parameters!$J$41,Parameters!$I$41*$A20,$A20&gt;Parameters!$J$41,Parameters!$I$42*$A20))</f>
        <v>1668.45</v>
      </c>
      <c r="AG20" s="290">
        <f t="shared" si="14"/>
        <v>111.23</v>
      </c>
      <c r="AI20" s="428">
        <f t="shared" si="15"/>
        <v>91.169999999999845</v>
      </c>
      <c r="AJ20" s="428">
        <f t="shared" si="16"/>
        <v>91.169999999999845</v>
      </c>
      <c r="AK20" s="428">
        <f t="shared" si="17"/>
        <v>111.23000000000002</v>
      </c>
      <c r="AL20" s="428">
        <f t="shared" si="18"/>
        <v>111.23000000000002</v>
      </c>
      <c r="AM20" s="428">
        <f t="shared" si="19"/>
        <v>91.169999999999845</v>
      </c>
      <c r="AN20" s="428">
        <f t="shared" si="20"/>
        <v>91.169999999999845</v>
      </c>
      <c r="AO20" s="428">
        <f t="shared" si="21"/>
        <v>111.23000000000002</v>
      </c>
      <c r="AP20" s="428">
        <f t="shared" si="22"/>
        <v>111.23000000000002</v>
      </c>
      <c r="AQ20" s="428">
        <f t="shared" si="23"/>
        <v>91.169999999999845</v>
      </c>
      <c r="AR20" s="428">
        <f t="shared" si="24"/>
        <v>91.169999999999845</v>
      </c>
      <c r="AS20" s="428">
        <f t="shared" si="25"/>
        <v>111.23000000000002</v>
      </c>
      <c r="AT20" s="428">
        <f t="shared" si="26"/>
        <v>111.23000000000002</v>
      </c>
      <c r="AU20" s="428">
        <f t="shared" si="27"/>
        <v>91.169999999999845</v>
      </c>
      <c r="AV20" s="428">
        <f t="shared" si="28"/>
        <v>91.169999999999845</v>
      </c>
      <c r="AW20" s="428">
        <f t="shared" si="29"/>
        <v>111.23000000000002</v>
      </c>
      <c r="AX20" s="428">
        <f t="shared" si="30"/>
        <v>111.23000000000002</v>
      </c>
    </row>
    <row r="21">
      <c r="A21" s="413">
        <v>16</v>
      </c>
      <c r="B21" s="290" cm="1">
        <f t="array" ref="B21">IF(Parameters!$C$55="No",IF($A21&lt;=Parameters!$D$23,Parameters!$C$23*$A21,IF($A21&lt;=Parameters!$D$24,Parameters!$C$23*Parameters!$D$23+Parameters!$C$24*($A21-Parameters!$D$23),IF($A21&lt;=Parameters!$D$25,Parameters!$C$23*Parameters!$D$23+Parameters!$C$24*(Parameters!$D$24-Parameters!$D$23)+Parameters!$C$25*($A21-Parameters!$D$24),Parameters!$C$23*Parameters!$D$23+Parameters!$C$24*(Parameters!$D$24-Parameters!$D$23)+Parameters!$C$25*(Parameters!$D$25-Parameters!$D$24)+Parameters!$C$26*($A21-Parameters!$D$25)))),_xlfn.IFS($A21&lt;=Parameters!$D$23,Parameters!$C$23*$A21,$A21&lt;=Parameters!$D$24,Parameters!$C$24*$A21,$A21&lt;=Parameters!$D$25,Parameters!$C$25*$A21,$A21&gt;Parameters!$D$25,Parameters!$C$26*$A21))</f>
        <v>1458.72</v>
      </c>
      <c r="C21" s="290">
        <f t="shared" si="6"/>
        <v>91.17</v>
      </c>
      <c r="D21" s="290" cm="1">
        <f t="array" ref="D21">IF(Parameters!$C$55="No",IF($A21&lt;=Parameters!$D$28,Parameters!$C$28*$A21,IF($A21&lt;=Parameters!$D$29,Parameters!$C$28*Parameters!$D$28+Parameters!$C$29*($A21-Parameters!$D$28),IF($A21&lt;=Parameters!$D$30,Parameters!$C$28*Parameters!$D$28+Parameters!$C$29*(Parameters!$D$29-Parameters!$D$28)+Parameters!$C$30*($A21-Parameters!$D$29),Parameters!$C$28*Parameters!$D$28+Parameters!$C$29*(Parameters!$D$29-Parameters!$D$28)+Parameters!$C$30*(Parameters!$D$30-Parameters!$D$29)+Parameters!$C$31*($A21-Parameters!$D$30)))),_xlfn.IFS($A21&lt;=Parameters!$D$28,Parameters!$C$28*$A21,$A21&lt;=Parameters!$D$29,Parameters!$C$29*$A21,$A21&lt;=Parameters!$D$30,Parameters!$C$30*$A21,$A21&gt;Parameters!$D$30,Parameters!$C$31*$A21))</f>
        <v>1458.72</v>
      </c>
      <c r="E21" s="290">
        <f t="shared" si="6"/>
        <v>91.17</v>
      </c>
      <c r="F21" s="290" cm="1">
        <f t="array" ref="F21">IF(Parameters!$C$55="No",IF($A21&lt;=Parameters!$D$34,Parameters!$C$34*$A21,IF($A21&lt;=Parameters!$D$35,Parameters!$C$34*Parameters!$D$34+Parameters!$C$35*($A21-Parameters!$D$34),IF($A21&lt;=Parameters!$D$36,Parameters!$C$34*Parameters!$D$34+Parameters!$C$35*(Parameters!$D$35-Parameters!$D$34)+Parameters!$C$36*($A21-Parameters!$D$35),Parameters!$C$34*Parameters!$D$34+Parameters!$C$35*(Parameters!$D$35-Parameters!$D$34)+Parameters!$C$36*(Parameters!$D$36-Parameters!$D$35)+Parameters!$C$37*($A21-Parameters!$D$36)))),_xlfn.IFS($A21&lt;=Parameters!$D$34,Parameters!$C$34*$A21,$A21&lt;=Parameters!$D$35,Parameters!$C$35*$A21,$A21&lt;=Parameters!$D$36,Parameters!$C$36*$A21,$A21&gt;Parameters!$D$36,Parameters!$C$37*$A21))</f>
        <v>1779.68</v>
      </c>
      <c r="G21" s="290">
        <f t="shared" si="7"/>
        <v>111.23</v>
      </c>
      <c r="H21" s="290" cm="1">
        <f t="array" ref="H21">IF(Parameters!$C$55="No",IF($A21&lt;=Parameters!$D$39,Parameters!$C$39*$A21,IF($A21&lt;=Parameters!$D$40,Parameters!$C$39*Parameters!$D$39+Parameters!$C$40*($A21-Parameters!$D$39),IF($A21&lt;=Parameters!$D$41,Parameters!$C$39*Parameters!$D$39+Parameters!$C$40*(Parameters!$D$40-Parameters!$D$39)+Parameters!$C$41*($A21-Parameters!$D$40),Parameters!$C$39*Parameters!$D$39+Parameters!$C$40*(Parameters!$D$40-Parameters!$D$39)+Parameters!$C$41*(Parameters!$D$41-Parameters!$D$40)+Parameters!$C$42*($A21-Parameters!$D$41)))),_xlfn.IFS($A21&lt;=Parameters!$D$39,Parameters!$C$39*$A21,$A21&lt;=Parameters!$D$40,Parameters!$C$40*$A21,$A21&lt;=Parameters!$D$41,Parameters!$C$41*$A21,$A21&gt;Parameters!$D$41,Parameters!$C$42*$A21))</f>
        <v>1779.68</v>
      </c>
      <c r="I21" s="290">
        <f t="shared" si="8"/>
        <v>111.23</v>
      </c>
      <c r="J21" s="290" cm="1">
        <f t="array" ref="J21">IF(Parameters!$D$55="No",IF($A21&lt;=Parameters!$F$23,Parameters!$E$23*$A21,IF($A21&lt;=Parameters!$F$24,Parameters!$E$23*Parameters!$F$23+Parameters!$E$24*($A21-Parameters!$F$23),IF($A21&lt;=Parameters!$F$25,Parameters!$E$23*Parameters!$F$23+Parameters!$E$24*(Parameters!$F$24-Parameters!$F$23)+Parameters!$E$25*($A21-Parameters!$F$24),Parameters!$E$23*Parameters!$F$23+Parameters!$E$24*(Parameters!$F$24-Parameters!$F$23)+Parameters!$E$25*(Parameters!$F$25-Parameters!$F$24)+Parameters!$E$26*($A21-Parameters!$F$25)))),_xlfn.IFS($A21&lt;=Parameters!$F$23,Parameters!$E$23*$A21,$A21&lt;=Parameters!$F$24,Parameters!$E$24*$A21,$A21&lt;=Parameters!$F$25,Parameters!$E$25*$A21,$A21&gt;Parameters!$F$25,Parameters!$E$26*$A21))</f>
        <v>1458.72</v>
      </c>
      <c r="K21" s="290">
        <f t="shared" si="0"/>
        <v>91.17</v>
      </c>
      <c r="L21" s="290" cm="1">
        <f t="array" ref="L21">IF(Parameters!$D$55="No",IF($A21&lt;=Parameters!$F$28,Parameters!$E$28*$A21,IF($A21&lt;=Parameters!$F$29,Parameters!$E$28*Parameters!$F$28+Parameters!$E$29*($A21-Parameters!$F$28),IF($A21&lt;=Parameters!$F$30,Parameters!$E$28*Parameters!$F$28+Parameters!$E$29*(Parameters!$F$29-Parameters!$F$28)+Parameters!$E$30*($A21-Parameters!$F$29),Parameters!$E$28*Parameters!$F$28+Parameters!$E$29*(Parameters!$F$29-Parameters!$F$28)+Parameters!$E$30*(Parameters!$F$30-Parameters!$F$29)+Parameters!$E$31*($A21-Parameters!$F$30)))),_xlfn.IFS($A21&lt;=Parameters!$F$28,Parameters!$E$28*$A21,$A21&lt;=Parameters!$F$29,Parameters!$E$29*$A21,$A21&lt;=Parameters!$F$30,Parameters!$E$30*$A21,$A21&gt;Parameters!$F$30,Parameters!$E$31*$A21))</f>
        <v>1458.72</v>
      </c>
      <c r="M21" s="290">
        <f t="shared" si="1"/>
        <v>91.17</v>
      </c>
      <c r="N21" s="290" cm="1">
        <f t="array" ref="N21">IF(Parameters!$D$55="No",IF($A21&lt;=Parameters!$F$34,Parameters!$E$34*$A21,IF($A21&lt;=Parameters!$F$35,Parameters!$E$34*Parameters!$F$34+Parameters!$E$35*($A21-Parameters!$F$34),IF($A21&lt;=Parameters!$F$36,Parameters!$E$34*Parameters!$F$34+Parameters!$E$35*(Parameters!$F$35-Parameters!$F$34)+Parameters!$E$36*($A21-Parameters!$F$35),Parameters!$E$34*Parameters!$F$34+Parameters!$E$35*(Parameters!$F$35-Parameters!$F$34)+Parameters!$E$36*(Parameters!$F$36-Parameters!$F$35)+Parameters!$E$37*($A21-Parameters!$F$36)))),_xlfn.IFS($A21&lt;=Parameters!$F$34,Parameters!$E$34*$A21,$A21&lt;=Parameters!$F$35,Parameters!$E$35*$A21,$A21&lt;=Parameters!$F$36,Parameters!$E$36*$A21,$A21&gt;Parameters!$F$36,Parameters!$E$37*$A21))</f>
        <v>1779.68</v>
      </c>
      <c r="O21" s="290">
        <f t="shared" si="9"/>
        <v>111.23</v>
      </c>
      <c r="P21" s="290" cm="1">
        <f t="array" ref="P21">IF(Parameters!$D$55="No",IF($A21&lt;=Parameters!$F$39,Parameters!$E$39*$A21,IF($A21&lt;=Parameters!$F$40,Parameters!$E$39*Parameters!$F$39+Parameters!$E$40*($A21-Parameters!$F$39),IF($A21&lt;=Parameters!$F$41,Parameters!$E$39*Parameters!$F$39+Parameters!$E$40*(Parameters!$F$40-Parameters!$F$39)+Parameters!$E$41*($A21-Parameters!$F$40),Parameters!$E$39*Parameters!$F$39+Parameters!$E$40*(Parameters!$F$40-Parameters!$F$39)+Parameters!$E$41*(Parameters!$F$41-Parameters!$F$40)+Parameters!$E$42*($A21-Parameters!$F$41)))),_xlfn.IFS($A21&lt;=Parameters!$F$39,Parameters!$E$39*$A21,$A21&lt;=Parameters!$F$40,Parameters!$E$40*$A21,$A21&lt;=Parameters!$F$41,Parameters!$E$41*$A21,$A21&gt;Parameters!$F$41,Parameters!$E$42*$A21))</f>
        <v>1779.68</v>
      </c>
      <c r="Q21" s="290">
        <f t="shared" si="10"/>
        <v>111.23</v>
      </c>
      <c r="R21" s="290" cm="1">
        <f t="array" ref="R21">IF(Parameters!$E$55="No",IF($A21&lt;=Parameters!$H$23,Parameters!$G$23*$A21,IF($A21&lt;=Parameters!$H$24,Parameters!$G$23*Parameters!$H$23+Parameters!$G$24*($A21-Parameters!$H$23),IF($A21&lt;=Parameters!$H$25,Parameters!$G$23*Parameters!$H$23+Parameters!$G$24*(Parameters!$H$24-Parameters!$H$23)+Parameters!$G$25*($A21-Parameters!$H$24),Parameters!$G$23*Parameters!$H$23+Parameters!$G$24*(Parameters!$H$24-Parameters!$H$23)+Parameters!$G$25*(Parameters!$H$25-Parameters!$H$24)+Parameters!$G$26*($A21-Parameters!$H$25)))),_xlfn.IFS($A21&lt;=Parameters!$H$23,Parameters!$G$23*$A21,$A21&lt;=Parameters!$H$24,Parameters!$G$24*$A21,$A21&lt;=Parameters!$H$25,Parameters!$G$25*$A21,$A21&gt;Parameters!$H$25,Parameters!$G$26*$A21))</f>
        <v>1458.72</v>
      </c>
      <c r="S21" s="290">
        <f t="shared" si="2"/>
        <v>91.17</v>
      </c>
      <c r="T21" s="290" cm="1">
        <f t="array" ref="T21">IF(Parameters!$E$55="No",IF($A21&lt;=Parameters!$H$28,Parameters!$G$28*$A21,IF($A21&lt;=Parameters!$H$29,Parameters!$G$28*Parameters!$H$28+Parameters!$G$29*($A21-Parameters!$H$28),IF($A21&lt;=Parameters!$H$30,Parameters!$G$28*Parameters!$H$28+Parameters!$G$29*(Parameters!$H$29-Parameters!$H$28)+Parameters!$G$30*($A21-Parameters!$H$29),Parameters!$G$28*Parameters!$H$28+Parameters!$G$29*(Parameters!$H$29-Parameters!$H$28)+Parameters!$G$30*(Parameters!$H$30-Parameters!$H$29)+Parameters!$G$31*($A21-Parameters!$H$30)))),_xlfn.IFS($A21&lt;=Parameters!$H$28,Parameters!$G$28*$A21,$A21&lt;=Parameters!$H$29,Parameters!$G$29*$A21,$A21&lt;=Parameters!$H$30,Parameters!$G$30*$A21,$A21&gt;Parameters!$H$30,Parameters!$G$31*$A21))</f>
        <v>1458.72</v>
      </c>
      <c r="U21" s="290">
        <f t="shared" si="3"/>
        <v>91.17</v>
      </c>
      <c r="V21" s="290" cm="1">
        <f t="array" ref="V21">IF(Parameters!$E$55="No",IF($A21&lt;=Parameters!$H$34,Parameters!$G$34*$A21,IF($A21&lt;=Parameters!$H$35,Parameters!$G$34*Parameters!$H$34+Parameters!$G$35*($A21-Parameters!$H$34),IF($A21&lt;=Parameters!$H$36,Parameters!$G$34*Parameters!$H$34+Parameters!$G$35*(Parameters!$H$35-Parameters!$H$34)+Parameters!$G$36*($A21-Parameters!$H$35),Parameters!$G$34*Parameters!$H$34+Parameters!$G$35*(Parameters!$H$35-Parameters!$H$34)+Parameters!$G$36*(Parameters!$H$36-Parameters!$H$35)+Parameters!$G$37*($A21-Parameters!$H$36)))),_xlfn.IFS($A21&lt;=Parameters!$H$34,Parameters!$G$34*$A21,$A21&lt;=Parameters!$H$35,Parameters!$G$35*$A21,$A21&lt;=Parameters!$H$36,Parameters!$G$36*$A21,$A21&gt;Parameters!$H$36,Parameters!$G$37*$A21))</f>
        <v>1779.68</v>
      </c>
      <c r="W21" s="290">
        <f t="shared" si="11"/>
        <v>111.23</v>
      </c>
      <c r="X21" s="290" cm="1">
        <f t="array" ref="X21">IF(Parameters!$E$55="No",IF($A21&lt;=Parameters!$H$39,Parameters!$G$39*$A21,IF($A21&lt;=Parameters!$H$40,Parameters!$G$39*Parameters!$H$39+Parameters!$G$40*($A21-Parameters!$H$39),IF($A21&lt;=Parameters!$H$41,Parameters!$G$39*Parameters!$H$39+Parameters!$G$40*(Parameters!$H$40-Parameters!$H$39)+Parameters!$G$41*($A21-Parameters!$H$40),Parameters!$G$39*Parameters!$H$39+Parameters!$G$40*(Parameters!$H$40-Parameters!$H$39)+Parameters!$G$41*(Parameters!$H$41-Parameters!$H$40)+Parameters!$G$42*($A21-Parameters!$H$41)))),_xlfn.IFS($A21&lt;=Parameters!$H$39,Parameters!$G$39*$A21,$A21&lt;=Parameters!$H$40,Parameters!$G$40*$A21,$A21&lt;=Parameters!$H$41,Parameters!$G$41*$A21,$A21&gt;Parameters!$H$41,Parameters!$G$42*$A21))</f>
        <v>1779.68</v>
      </c>
      <c r="Y21" s="290">
        <f t="shared" si="12"/>
        <v>111.23</v>
      </c>
      <c r="Z21" s="290" cm="1">
        <f t="array" ref="Z21">IF(Parameters!$F$55="No",IF($A21&lt;=Parameters!$J$23,Parameters!$I$23*$A21,IF($A21&lt;=Parameters!$J$24,Parameters!$I$23*Parameters!$J$23+Parameters!$I$24*($A21-Parameters!$J$23),IF($A21&lt;=Parameters!$J$25,Parameters!$I$23*Parameters!$J$23+Parameters!$I$24*(Parameters!$J$24-Parameters!$J$23)+Parameters!$I$25*($A21-Parameters!$J$24),Parameters!$I$23*Parameters!$J$23+Parameters!$I$24*(Parameters!$J$24-Parameters!$J$23)+Parameters!$I$25*(Parameters!$J$25-Parameters!$J$24)+Parameters!$I$26*($A21-Parameters!$J$25)))),_xlfn.IFS($A21&lt;=Parameters!$J$23,Parameters!$I$23*$A21,$A21&lt;=Parameters!$J$24,Parameters!$I$24*$A21,$A21&lt;=Parameters!$J$25,Parameters!$I$25*$A21,$A21&gt;Parameters!$J$25,Parameters!$I$26*$A21))</f>
        <v>1458.72</v>
      </c>
      <c r="AA21" s="290">
        <f t="shared" si="4"/>
        <v>91.17</v>
      </c>
      <c r="AB21" s="290" cm="1">
        <f t="array" ref="AB21">IF(Parameters!$F$55="No",IF($A21&lt;=Parameters!$J$28,Parameters!$I$28*$A21,IF($A21&lt;=Parameters!$J$29,Parameters!$I$28*Parameters!$J$28+Parameters!$I$29*($A21-Parameters!$J$28),IF($A21&lt;=Parameters!$J$30,Parameters!$I$28*Parameters!$J$28+Parameters!$I$29*(Parameters!$J$29-Parameters!$J$28)+Parameters!$I$30*($A21-Parameters!$J$29),Parameters!$I$28*Parameters!$J$28+Parameters!$I$29*(Parameters!$J$29-Parameters!$J$28)+Parameters!$I$30*(Parameters!$J$30-Parameters!$J$29)+Parameters!$I$31*($A21-Parameters!$J$30)))),_xlfn.IFS($A21&lt;=Parameters!$J$28,Parameters!$I$28*$A21,$A21&lt;=Parameters!$J$29,Parameters!$I$29*$A21,$A21&lt;=Parameters!$J$30,Parameters!$I$30*$A21,$A21&gt;Parameters!$J$30,Parameters!$I$31*$A21))</f>
        <v>1458.72</v>
      </c>
      <c r="AC21" s="290">
        <f t="shared" si="5"/>
        <v>91.17</v>
      </c>
      <c r="AD21" s="290" cm="1">
        <f t="array" ref="AD21">IF(Parameters!$F$55="No",IF($A21&lt;=Parameters!$J$34,Parameters!$I$34*$A21,IF($A21&lt;=Parameters!$J$35,Parameters!$I$34*Parameters!$J$34+Parameters!$I$35*($A21-Parameters!$J$34),IF($A21&lt;=Parameters!$J$36,Parameters!$I$34*Parameters!$J$34+Parameters!$I$35*(Parameters!$J$35-Parameters!$J$34)+Parameters!$I$36*($A21-Parameters!$J$35),Parameters!$I$34*Parameters!$J$34+Parameters!$I$35*(Parameters!$J$35-Parameters!$J$34)+Parameters!$I$36*(Parameters!$J$36-Parameters!$J$35)+Parameters!$I$37*($A21-Parameters!$J$36)))),_xlfn.IFS($A21&lt;=Parameters!$J$34,Parameters!$I$34*$A21,$A21&lt;=Parameters!$J$35,Parameters!$I$35*$A21,$A21&lt;=Parameters!$J$36,Parameters!$I$36*$A21,$A21&gt;Parameters!$J$36,Parameters!$I$37*$A21))</f>
        <v>1779.68</v>
      </c>
      <c r="AE21" s="290">
        <f t="shared" si="13"/>
        <v>111.23</v>
      </c>
      <c r="AF21" s="290" cm="1">
        <f t="array" ref="AF21">IF(Parameters!$F$55="No",IF($A21&lt;=Parameters!$J$39,Parameters!$I$39*$A21,IF($A21&lt;=Parameters!$J$40,Parameters!$I$39*Parameters!$J$39+Parameters!$I$40*($A21-Parameters!$J$39),IF($A21&lt;=Parameters!$J$41,Parameters!$I$39*Parameters!$J$39+Parameters!$I$40*(Parameters!$J$40-Parameters!$J$39)+Parameters!$I$41*($A21-Parameters!$J$40),Parameters!$I$39*Parameters!$J$39+Parameters!$I$40*(Parameters!$J$40-Parameters!$J$39)+Parameters!$I$41*(Parameters!$J$41-Parameters!$J$40)+Parameters!$I$42*($A21-Parameters!$J$41)))),_xlfn.IFS($A21&lt;=Parameters!$J$39,Parameters!$I$39*$A21,$A21&lt;=Parameters!$J$40,Parameters!$I$40*$A21,$A21&lt;=Parameters!$J$41,Parameters!$I$41*$A21,$A21&gt;Parameters!$J$41,Parameters!$I$42*$A21))</f>
        <v>1779.68</v>
      </c>
      <c r="AG21" s="290">
        <f t="shared" si="14"/>
        <v>111.23</v>
      </c>
      <c r="AI21" s="428">
        <f t="shared" si="15"/>
        <v>91.170000000000073</v>
      </c>
      <c r="AJ21" s="428">
        <f t="shared" si="16"/>
        <v>91.170000000000073</v>
      </c>
      <c r="AK21" s="428">
        <f t="shared" si="17"/>
        <v>111.23000000000002</v>
      </c>
      <c r="AL21" s="428">
        <f t="shared" si="18"/>
        <v>111.23000000000002</v>
      </c>
      <c r="AM21" s="428">
        <f t="shared" si="19"/>
        <v>91.170000000000073</v>
      </c>
      <c r="AN21" s="428">
        <f t="shared" si="20"/>
        <v>91.170000000000073</v>
      </c>
      <c r="AO21" s="428">
        <f t="shared" si="21"/>
        <v>111.23000000000002</v>
      </c>
      <c r="AP21" s="428">
        <f t="shared" si="22"/>
        <v>111.23000000000002</v>
      </c>
      <c r="AQ21" s="428">
        <f t="shared" si="23"/>
        <v>91.170000000000073</v>
      </c>
      <c r="AR21" s="428">
        <f t="shared" si="24"/>
        <v>91.170000000000073</v>
      </c>
      <c r="AS21" s="428">
        <f t="shared" si="25"/>
        <v>111.23000000000002</v>
      </c>
      <c r="AT21" s="428">
        <f t="shared" si="26"/>
        <v>111.23000000000002</v>
      </c>
      <c r="AU21" s="428">
        <f t="shared" si="27"/>
        <v>91.170000000000073</v>
      </c>
      <c r="AV21" s="428">
        <f t="shared" si="28"/>
        <v>91.170000000000073</v>
      </c>
      <c r="AW21" s="428">
        <f t="shared" si="29"/>
        <v>111.23000000000002</v>
      </c>
      <c r="AX21" s="428">
        <f t="shared" si="30"/>
        <v>111.23000000000002</v>
      </c>
    </row>
    <row r="22">
      <c r="A22" s="413">
        <v>17</v>
      </c>
      <c r="B22" s="290" cm="1">
        <f t="array" ref="B22">IF(Parameters!$C$55="No",IF($A22&lt;=Parameters!$D$23,Parameters!$C$23*$A22,IF($A22&lt;=Parameters!$D$24,Parameters!$C$23*Parameters!$D$23+Parameters!$C$24*($A22-Parameters!$D$23),IF($A22&lt;=Parameters!$D$25,Parameters!$C$23*Parameters!$D$23+Parameters!$C$24*(Parameters!$D$24-Parameters!$D$23)+Parameters!$C$25*($A22-Parameters!$D$24),Parameters!$C$23*Parameters!$D$23+Parameters!$C$24*(Parameters!$D$24-Parameters!$D$23)+Parameters!$C$25*(Parameters!$D$25-Parameters!$D$24)+Parameters!$C$26*($A22-Parameters!$D$25)))),_xlfn.IFS($A22&lt;=Parameters!$D$23,Parameters!$C$23*$A22,$A22&lt;=Parameters!$D$24,Parameters!$C$24*$A22,$A22&lt;=Parameters!$D$25,Parameters!$C$25*$A22,$A22&gt;Parameters!$D$25,Parameters!$C$26*$A22))</f>
        <v>1549.89</v>
      </c>
      <c r="C22" s="290">
        <f t="shared" si="6"/>
        <v>91.17</v>
      </c>
      <c r="D22" s="290" cm="1">
        <f t="array" ref="D22">IF(Parameters!$C$55="No",IF($A22&lt;=Parameters!$D$28,Parameters!$C$28*$A22,IF($A22&lt;=Parameters!$D$29,Parameters!$C$28*Parameters!$D$28+Parameters!$C$29*($A22-Parameters!$D$28),IF($A22&lt;=Parameters!$D$30,Parameters!$C$28*Parameters!$D$28+Parameters!$C$29*(Parameters!$D$29-Parameters!$D$28)+Parameters!$C$30*($A22-Parameters!$D$29),Parameters!$C$28*Parameters!$D$28+Parameters!$C$29*(Parameters!$D$29-Parameters!$D$28)+Parameters!$C$30*(Parameters!$D$30-Parameters!$D$29)+Parameters!$C$31*($A22-Parameters!$D$30)))),_xlfn.IFS($A22&lt;=Parameters!$D$28,Parameters!$C$28*$A22,$A22&lt;=Parameters!$D$29,Parameters!$C$29*$A22,$A22&lt;=Parameters!$D$30,Parameters!$C$30*$A22,$A22&gt;Parameters!$D$30,Parameters!$C$31*$A22))</f>
        <v>1549.89</v>
      </c>
      <c r="E22" s="290">
        <f t="shared" si="6"/>
        <v>91.17</v>
      </c>
      <c r="F22" s="290" cm="1">
        <f t="array" ref="F22">IF(Parameters!$C$55="No",IF($A22&lt;=Parameters!$D$34,Parameters!$C$34*$A22,IF($A22&lt;=Parameters!$D$35,Parameters!$C$34*Parameters!$D$34+Parameters!$C$35*($A22-Parameters!$D$34),IF($A22&lt;=Parameters!$D$36,Parameters!$C$34*Parameters!$D$34+Parameters!$C$35*(Parameters!$D$35-Parameters!$D$34)+Parameters!$C$36*($A22-Parameters!$D$35),Parameters!$C$34*Parameters!$D$34+Parameters!$C$35*(Parameters!$D$35-Parameters!$D$34)+Parameters!$C$36*(Parameters!$D$36-Parameters!$D$35)+Parameters!$C$37*($A22-Parameters!$D$36)))),_xlfn.IFS($A22&lt;=Parameters!$D$34,Parameters!$C$34*$A22,$A22&lt;=Parameters!$D$35,Parameters!$C$35*$A22,$A22&lt;=Parameters!$D$36,Parameters!$C$36*$A22,$A22&gt;Parameters!$D$36,Parameters!$C$37*$A22))</f>
        <v>1890.91</v>
      </c>
      <c r="G22" s="290">
        <f t="shared" si="7"/>
        <v>111.23</v>
      </c>
      <c r="H22" s="290" cm="1">
        <f t="array" ref="H22">IF(Parameters!$C$55="No",IF($A22&lt;=Parameters!$D$39,Parameters!$C$39*$A22,IF($A22&lt;=Parameters!$D$40,Parameters!$C$39*Parameters!$D$39+Parameters!$C$40*($A22-Parameters!$D$39),IF($A22&lt;=Parameters!$D$41,Parameters!$C$39*Parameters!$D$39+Parameters!$C$40*(Parameters!$D$40-Parameters!$D$39)+Parameters!$C$41*($A22-Parameters!$D$40),Parameters!$C$39*Parameters!$D$39+Parameters!$C$40*(Parameters!$D$40-Parameters!$D$39)+Parameters!$C$41*(Parameters!$D$41-Parameters!$D$40)+Parameters!$C$42*($A22-Parameters!$D$41)))),_xlfn.IFS($A22&lt;=Parameters!$D$39,Parameters!$C$39*$A22,$A22&lt;=Parameters!$D$40,Parameters!$C$40*$A22,$A22&lt;=Parameters!$D$41,Parameters!$C$41*$A22,$A22&gt;Parameters!$D$41,Parameters!$C$42*$A22))</f>
        <v>1890.91</v>
      </c>
      <c r="I22" s="290">
        <f t="shared" si="8"/>
        <v>111.23</v>
      </c>
      <c r="J22" s="290" cm="1">
        <f t="array" ref="J22">IF(Parameters!$D$55="No",IF($A22&lt;=Parameters!$F$23,Parameters!$E$23*$A22,IF($A22&lt;=Parameters!$F$24,Parameters!$E$23*Parameters!$F$23+Parameters!$E$24*($A22-Parameters!$F$23),IF($A22&lt;=Parameters!$F$25,Parameters!$E$23*Parameters!$F$23+Parameters!$E$24*(Parameters!$F$24-Parameters!$F$23)+Parameters!$E$25*($A22-Parameters!$F$24),Parameters!$E$23*Parameters!$F$23+Parameters!$E$24*(Parameters!$F$24-Parameters!$F$23)+Parameters!$E$25*(Parameters!$F$25-Parameters!$F$24)+Parameters!$E$26*($A22-Parameters!$F$25)))),_xlfn.IFS($A22&lt;=Parameters!$F$23,Parameters!$E$23*$A22,$A22&lt;=Parameters!$F$24,Parameters!$E$24*$A22,$A22&lt;=Parameters!$F$25,Parameters!$E$25*$A22,$A22&gt;Parameters!$F$25,Parameters!$E$26*$A22))</f>
        <v>1549.89</v>
      </c>
      <c r="K22" s="290">
        <f t="shared" si="0"/>
        <v>91.17</v>
      </c>
      <c r="L22" s="290" cm="1">
        <f t="array" ref="L22">IF(Parameters!$D$55="No",IF($A22&lt;=Parameters!$F$28,Parameters!$E$28*$A22,IF($A22&lt;=Parameters!$F$29,Parameters!$E$28*Parameters!$F$28+Parameters!$E$29*($A22-Parameters!$F$28),IF($A22&lt;=Parameters!$F$30,Parameters!$E$28*Parameters!$F$28+Parameters!$E$29*(Parameters!$F$29-Parameters!$F$28)+Parameters!$E$30*($A22-Parameters!$F$29),Parameters!$E$28*Parameters!$F$28+Parameters!$E$29*(Parameters!$F$29-Parameters!$F$28)+Parameters!$E$30*(Parameters!$F$30-Parameters!$F$29)+Parameters!$E$31*($A22-Parameters!$F$30)))),_xlfn.IFS($A22&lt;=Parameters!$F$28,Parameters!$E$28*$A22,$A22&lt;=Parameters!$F$29,Parameters!$E$29*$A22,$A22&lt;=Parameters!$F$30,Parameters!$E$30*$A22,$A22&gt;Parameters!$F$30,Parameters!$E$31*$A22))</f>
        <v>1549.89</v>
      </c>
      <c r="M22" s="290">
        <f t="shared" si="1"/>
        <v>91.17</v>
      </c>
      <c r="N22" s="290" cm="1">
        <f t="array" ref="N22">IF(Parameters!$D$55="No",IF($A22&lt;=Parameters!$F$34,Parameters!$E$34*$A22,IF($A22&lt;=Parameters!$F$35,Parameters!$E$34*Parameters!$F$34+Parameters!$E$35*($A22-Parameters!$F$34),IF($A22&lt;=Parameters!$F$36,Parameters!$E$34*Parameters!$F$34+Parameters!$E$35*(Parameters!$F$35-Parameters!$F$34)+Parameters!$E$36*($A22-Parameters!$F$35),Parameters!$E$34*Parameters!$F$34+Parameters!$E$35*(Parameters!$F$35-Parameters!$F$34)+Parameters!$E$36*(Parameters!$F$36-Parameters!$F$35)+Parameters!$E$37*($A22-Parameters!$F$36)))),_xlfn.IFS($A22&lt;=Parameters!$F$34,Parameters!$E$34*$A22,$A22&lt;=Parameters!$F$35,Parameters!$E$35*$A22,$A22&lt;=Parameters!$F$36,Parameters!$E$36*$A22,$A22&gt;Parameters!$F$36,Parameters!$E$37*$A22))</f>
        <v>1890.91</v>
      </c>
      <c r="O22" s="290">
        <f t="shared" si="9"/>
        <v>111.23</v>
      </c>
      <c r="P22" s="290" cm="1">
        <f t="array" ref="P22">IF(Parameters!$D$55="No",IF($A22&lt;=Parameters!$F$39,Parameters!$E$39*$A22,IF($A22&lt;=Parameters!$F$40,Parameters!$E$39*Parameters!$F$39+Parameters!$E$40*($A22-Parameters!$F$39),IF($A22&lt;=Parameters!$F$41,Parameters!$E$39*Parameters!$F$39+Parameters!$E$40*(Parameters!$F$40-Parameters!$F$39)+Parameters!$E$41*($A22-Parameters!$F$40),Parameters!$E$39*Parameters!$F$39+Parameters!$E$40*(Parameters!$F$40-Parameters!$F$39)+Parameters!$E$41*(Parameters!$F$41-Parameters!$F$40)+Parameters!$E$42*($A22-Parameters!$F$41)))),_xlfn.IFS($A22&lt;=Parameters!$F$39,Parameters!$E$39*$A22,$A22&lt;=Parameters!$F$40,Parameters!$E$40*$A22,$A22&lt;=Parameters!$F$41,Parameters!$E$41*$A22,$A22&gt;Parameters!$F$41,Parameters!$E$42*$A22))</f>
        <v>1890.91</v>
      </c>
      <c r="Q22" s="290">
        <f t="shared" si="10"/>
        <v>111.23</v>
      </c>
      <c r="R22" s="290" cm="1">
        <f t="array" ref="R22">IF(Parameters!$E$55="No",IF($A22&lt;=Parameters!$H$23,Parameters!$G$23*$A22,IF($A22&lt;=Parameters!$H$24,Parameters!$G$23*Parameters!$H$23+Parameters!$G$24*($A22-Parameters!$H$23),IF($A22&lt;=Parameters!$H$25,Parameters!$G$23*Parameters!$H$23+Parameters!$G$24*(Parameters!$H$24-Parameters!$H$23)+Parameters!$G$25*($A22-Parameters!$H$24),Parameters!$G$23*Parameters!$H$23+Parameters!$G$24*(Parameters!$H$24-Parameters!$H$23)+Parameters!$G$25*(Parameters!$H$25-Parameters!$H$24)+Parameters!$G$26*($A22-Parameters!$H$25)))),_xlfn.IFS($A22&lt;=Parameters!$H$23,Parameters!$G$23*$A22,$A22&lt;=Parameters!$H$24,Parameters!$G$24*$A22,$A22&lt;=Parameters!$H$25,Parameters!$G$25*$A22,$A22&gt;Parameters!$H$25,Parameters!$G$26*$A22))</f>
        <v>1549.89</v>
      </c>
      <c r="S22" s="290">
        <f t="shared" si="2"/>
        <v>91.17</v>
      </c>
      <c r="T22" s="290" cm="1">
        <f t="array" ref="T22">IF(Parameters!$E$55="No",IF($A22&lt;=Parameters!$H$28,Parameters!$G$28*$A22,IF($A22&lt;=Parameters!$H$29,Parameters!$G$28*Parameters!$H$28+Parameters!$G$29*($A22-Parameters!$H$28),IF($A22&lt;=Parameters!$H$30,Parameters!$G$28*Parameters!$H$28+Parameters!$G$29*(Parameters!$H$29-Parameters!$H$28)+Parameters!$G$30*($A22-Parameters!$H$29),Parameters!$G$28*Parameters!$H$28+Parameters!$G$29*(Parameters!$H$29-Parameters!$H$28)+Parameters!$G$30*(Parameters!$H$30-Parameters!$H$29)+Parameters!$G$31*($A22-Parameters!$H$30)))),_xlfn.IFS($A22&lt;=Parameters!$H$28,Parameters!$G$28*$A22,$A22&lt;=Parameters!$H$29,Parameters!$G$29*$A22,$A22&lt;=Parameters!$H$30,Parameters!$G$30*$A22,$A22&gt;Parameters!$H$30,Parameters!$G$31*$A22))</f>
        <v>1549.89</v>
      </c>
      <c r="U22" s="290">
        <f t="shared" si="3"/>
        <v>91.17</v>
      </c>
      <c r="V22" s="290" cm="1">
        <f t="array" ref="V22">IF(Parameters!$E$55="No",IF($A22&lt;=Parameters!$H$34,Parameters!$G$34*$A22,IF($A22&lt;=Parameters!$H$35,Parameters!$G$34*Parameters!$H$34+Parameters!$G$35*($A22-Parameters!$H$34),IF($A22&lt;=Parameters!$H$36,Parameters!$G$34*Parameters!$H$34+Parameters!$G$35*(Parameters!$H$35-Parameters!$H$34)+Parameters!$G$36*($A22-Parameters!$H$35),Parameters!$G$34*Parameters!$H$34+Parameters!$G$35*(Parameters!$H$35-Parameters!$H$34)+Parameters!$G$36*(Parameters!$H$36-Parameters!$H$35)+Parameters!$G$37*($A22-Parameters!$H$36)))),_xlfn.IFS($A22&lt;=Parameters!$H$34,Parameters!$G$34*$A22,$A22&lt;=Parameters!$H$35,Parameters!$G$35*$A22,$A22&lt;=Parameters!$H$36,Parameters!$G$36*$A22,$A22&gt;Parameters!$H$36,Parameters!$G$37*$A22))</f>
        <v>1890.91</v>
      </c>
      <c r="W22" s="290">
        <f t="shared" si="11"/>
        <v>111.23</v>
      </c>
      <c r="X22" s="290" cm="1">
        <f t="array" ref="X22">IF(Parameters!$E$55="No",IF($A22&lt;=Parameters!$H$39,Parameters!$G$39*$A22,IF($A22&lt;=Parameters!$H$40,Parameters!$G$39*Parameters!$H$39+Parameters!$G$40*($A22-Parameters!$H$39),IF($A22&lt;=Parameters!$H$41,Parameters!$G$39*Parameters!$H$39+Parameters!$G$40*(Parameters!$H$40-Parameters!$H$39)+Parameters!$G$41*($A22-Parameters!$H$40),Parameters!$G$39*Parameters!$H$39+Parameters!$G$40*(Parameters!$H$40-Parameters!$H$39)+Parameters!$G$41*(Parameters!$H$41-Parameters!$H$40)+Parameters!$G$42*($A22-Parameters!$H$41)))),_xlfn.IFS($A22&lt;=Parameters!$H$39,Parameters!$G$39*$A22,$A22&lt;=Parameters!$H$40,Parameters!$G$40*$A22,$A22&lt;=Parameters!$H$41,Parameters!$G$41*$A22,$A22&gt;Parameters!$H$41,Parameters!$G$42*$A22))</f>
        <v>1890.91</v>
      </c>
      <c r="Y22" s="290">
        <f t="shared" si="12"/>
        <v>111.23</v>
      </c>
      <c r="Z22" s="290" cm="1">
        <f t="array" ref="Z22">IF(Parameters!$F$55="No",IF($A22&lt;=Parameters!$J$23,Parameters!$I$23*$A22,IF($A22&lt;=Parameters!$J$24,Parameters!$I$23*Parameters!$J$23+Parameters!$I$24*($A22-Parameters!$J$23),IF($A22&lt;=Parameters!$J$25,Parameters!$I$23*Parameters!$J$23+Parameters!$I$24*(Parameters!$J$24-Parameters!$J$23)+Parameters!$I$25*($A22-Parameters!$J$24),Parameters!$I$23*Parameters!$J$23+Parameters!$I$24*(Parameters!$J$24-Parameters!$J$23)+Parameters!$I$25*(Parameters!$J$25-Parameters!$J$24)+Parameters!$I$26*($A22-Parameters!$J$25)))),_xlfn.IFS($A22&lt;=Parameters!$J$23,Parameters!$I$23*$A22,$A22&lt;=Parameters!$J$24,Parameters!$I$24*$A22,$A22&lt;=Parameters!$J$25,Parameters!$I$25*$A22,$A22&gt;Parameters!$J$25,Parameters!$I$26*$A22))</f>
        <v>1549.89</v>
      </c>
      <c r="AA22" s="290">
        <f t="shared" si="4"/>
        <v>91.17</v>
      </c>
      <c r="AB22" s="290" cm="1">
        <f t="array" ref="AB22">IF(Parameters!$F$55="No",IF($A22&lt;=Parameters!$J$28,Parameters!$I$28*$A22,IF($A22&lt;=Parameters!$J$29,Parameters!$I$28*Parameters!$J$28+Parameters!$I$29*($A22-Parameters!$J$28),IF($A22&lt;=Parameters!$J$30,Parameters!$I$28*Parameters!$J$28+Parameters!$I$29*(Parameters!$J$29-Parameters!$J$28)+Parameters!$I$30*($A22-Parameters!$J$29),Parameters!$I$28*Parameters!$J$28+Parameters!$I$29*(Parameters!$J$29-Parameters!$J$28)+Parameters!$I$30*(Parameters!$J$30-Parameters!$J$29)+Parameters!$I$31*($A22-Parameters!$J$30)))),_xlfn.IFS($A22&lt;=Parameters!$J$28,Parameters!$I$28*$A22,$A22&lt;=Parameters!$J$29,Parameters!$I$29*$A22,$A22&lt;=Parameters!$J$30,Parameters!$I$30*$A22,$A22&gt;Parameters!$J$30,Parameters!$I$31*$A22))</f>
        <v>1549.89</v>
      </c>
      <c r="AC22" s="290">
        <f t="shared" si="5"/>
        <v>91.17</v>
      </c>
      <c r="AD22" s="290" cm="1">
        <f t="array" ref="AD22">IF(Parameters!$F$55="No",IF($A22&lt;=Parameters!$J$34,Parameters!$I$34*$A22,IF($A22&lt;=Parameters!$J$35,Parameters!$I$34*Parameters!$J$34+Parameters!$I$35*($A22-Parameters!$J$34),IF($A22&lt;=Parameters!$J$36,Parameters!$I$34*Parameters!$J$34+Parameters!$I$35*(Parameters!$J$35-Parameters!$J$34)+Parameters!$I$36*($A22-Parameters!$J$35),Parameters!$I$34*Parameters!$J$34+Parameters!$I$35*(Parameters!$J$35-Parameters!$J$34)+Parameters!$I$36*(Parameters!$J$36-Parameters!$J$35)+Parameters!$I$37*($A22-Parameters!$J$36)))),_xlfn.IFS($A22&lt;=Parameters!$J$34,Parameters!$I$34*$A22,$A22&lt;=Parameters!$J$35,Parameters!$I$35*$A22,$A22&lt;=Parameters!$J$36,Parameters!$I$36*$A22,$A22&gt;Parameters!$J$36,Parameters!$I$37*$A22))</f>
        <v>1890.91</v>
      </c>
      <c r="AE22" s="290">
        <f t="shared" si="13"/>
        <v>111.23</v>
      </c>
      <c r="AF22" s="290" cm="1">
        <f t="array" ref="AF22">IF(Parameters!$F$55="No",IF($A22&lt;=Parameters!$J$39,Parameters!$I$39*$A22,IF($A22&lt;=Parameters!$J$40,Parameters!$I$39*Parameters!$J$39+Parameters!$I$40*($A22-Parameters!$J$39),IF($A22&lt;=Parameters!$J$41,Parameters!$I$39*Parameters!$J$39+Parameters!$I$40*(Parameters!$J$40-Parameters!$J$39)+Parameters!$I$41*($A22-Parameters!$J$40),Parameters!$I$39*Parameters!$J$39+Parameters!$I$40*(Parameters!$J$40-Parameters!$J$39)+Parameters!$I$41*(Parameters!$J$41-Parameters!$J$40)+Parameters!$I$42*($A22-Parameters!$J$41)))),_xlfn.IFS($A22&lt;=Parameters!$J$39,Parameters!$I$39*$A22,$A22&lt;=Parameters!$J$40,Parameters!$I$40*$A22,$A22&lt;=Parameters!$J$41,Parameters!$I$41*$A22,$A22&gt;Parameters!$J$41,Parameters!$I$42*$A22))</f>
        <v>1890.91</v>
      </c>
      <c r="AG22" s="290">
        <f t="shared" si="14"/>
        <v>111.23</v>
      </c>
      <c r="AI22" s="428">
        <f t="shared" si="15"/>
        <v>91.170000000000073</v>
      </c>
      <c r="AJ22" s="428">
        <f t="shared" si="16"/>
        <v>91.170000000000073</v>
      </c>
      <c r="AK22" s="428">
        <f t="shared" si="17"/>
        <v>111.23000000000002</v>
      </c>
      <c r="AL22" s="428">
        <f t="shared" si="18"/>
        <v>111.23000000000002</v>
      </c>
      <c r="AM22" s="428">
        <f t="shared" si="19"/>
        <v>91.170000000000073</v>
      </c>
      <c r="AN22" s="428">
        <f t="shared" si="20"/>
        <v>91.170000000000073</v>
      </c>
      <c r="AO22" s="428">
        <f t="shared" si="21"/>
        <v>111.23000000000002</v>
      </c>
      <c r="AP22" s="428">
        <f t="shared" si="22"/>
        <v>111.23000000000002</v>
      </c>
      <c r="AQ22" s="428">
        <f t="shared" si="23"/>
        <v>91.170000000000073</v>
      </c>
      <c r="AR22" s="428">
        <f t="shared" si="24"/>
        <v>91.170000000000073</v>
      </c>
      <c r="AS22" s="428">
        <f t="shared" si="25"/>
        <v>111.23000000000002</v>
      </c>
      <c r="AT22" s="428">
        <f t="shared" si="26"/>
        <v>111.23000000000002</v>
      </c>
      <c r="AU22" s="428">
        <f t="shared" si="27"/>
        <v>91.170000000000073</v>
      </c>
      <c r="AV22" s="428">
        <f t="shared" si="28"/>
        <v>91.170000000000073</v>
      </c>
      <c r="AW22" s="428">
        <f t="shared" si="29"/>
        <v>111.23000000000002</v>
      </c>
      <c r="AX22" s="428">
        <f t="shared" si="30"/>
        <v>111.23000000000002</v>
      </c>
    </row>
    <row r="23">
      <c r="A23" s="413">
        <v>18</v>
      </c>
      <c r="B23" s="290" cm="1">
        <f t="array" ref="B23">IF(Parameters!$C$55="No",IF($A23&lt;=Parameters!$D$23,Parameters!$C$23*$A23,IF($A23&lt;=Parameters!$D$24,Parameters!$C$23*Parameters!$D$23+Parameters!$C$24*($A23-Parameters!$D$23),IF($A23&lt;=Parameters!$D$25,Parameters!$C$23*Parameters!$D$23+Parameters!$C$24*(Parameters!$D$24-Parameters!$D$23)+Parameters!$C$25*($A23-Parameters!$D$24),Parameters!$C$23*Parameters!$D$23+Parameters!$C$24*(Parameters!$D$24-Parameters!$D$23)+Parameters!$C$25*(Parameters!$D$25-Parameters!$D$24)+Parameters!$C$26*($A23-Parameters!$D$25)))),_xlfn.IFS($A23&lt;=Parameters!$D$23,Parameters!$C$23*$A23,$A23&lt;=Parameters!$D$24,Parameters!$C$24*$A23,$A23&lt;=Parameters!$D$25,Parameters!$C$25*$A23,$A23&gt;Parameters!$D$25,Parameters!$C$26*$A23))</f>
        <v>1641.06</v>
      </c>
      <c r="C23" s="290">
        <f t="shared" si="6"/>
        <v>91.17</v>
      </c>
      <c r="D23" s="290" cm="1">
        <f t="array" ref="D23">IF(Parameters!$C$55="No",IF($A23&lt;=Parameters!$D$28,Parameters!$C$28*$A23,IF($A23&lt;=Parameters!$D$29,Parameters!$C$28*Parameters!$D$28+Parameters!$C$29*($A23-Parameters!$D$28),IF($A23&lt;=Parameters!$D$30,Parameters!$C$28*Parameters!$D$28+Parameters!$C$29*(Parameters!$D$29-Parameters!$D$28)+Parameters!$C$30*($A23-Parameters!$D$29),Parameters!$C$28*Parameters!$D$28+Parameters!$C$29*(Parameters!$D$29-Parameters!$D$28)+Parameters!$C$30*(Parameters!$D$30-Parameters!$D$29)+Parameters!$C$31*($A23-Parameters!$D$30)))),_xlfn.IFS($A23&lt;=Parameters!$D$28,Parameters!$C$28*$A23,$A23&lt;=Parameters!$D$29,Parameters!$C$29*$A23,$A23&lt;=Parameters!$D$30,Parameters!$C$30*$A23,$A23&gt;Parameters!$D$30,Parameters!$C$31*$A23))</f>
        <v>1641.06</v>
      </c>
      <c r="E23" s="290">
        <f t="shared" si="6"/>
        <v>91.17</v>
      </c>
      <c r="F23" s="290" cm="1">
        <f t="array" ref="F23">IF(Parameters!$C$55="No",IF($A23&lt;=Parameters!$D$34,Parameters!$C$34*$A23,IF($A23&lt;=Parameters!$D$35,Parameters!$C$34*Parameters!$D$34+Parameters!$C$35*($A23-Parameters!$D$34),IF($A23&lt;=Parameters!$D$36,Parameters!$C$34*Parameters!$D$34+Parameters!$C$35*(Parameters!$D$35-Parameters!$D$34)+Parameters!$C$36*($A23-Parameters!$D$35),Parameters!$C$34*Parameters!$D$34+Parameters!$C$35*(Parameters!$D$35-Parameters!$D$34)+Parameters!$C$36*(Parameters!$D$36-Parameters!$D$35)+Parameters!$C$37*($A23-Parameters!$D$36)))),_xlfn.IFS($A23&lt;=Parameters!$D$34,Parameters!$C$34*$A23,$A23&lt;=Parameters!$D$35,Parameters!$C$35*$A23,$A23&lt;=Parameters!$D$36,Parameters!$C$36*$A23,$A23&gt;Parameters!$D$36,Parameters!$C$37*$A23))</f>
        <v>2002.14</v>
      </c>
      <c r="G23" s="290">
        <f t="shared" si="7"/>
        <v>111.23</v>
      </c>
      <c r="H23" s="290" cm="1">
        <f t="array" ref="H23">IF(Parameters!$C$55="No",IF($A23&lt;=Parameters!$D$39,Parameters!$C$39*$A23,IF($A23&lt;=Parameters!$D$40,Parameters!$C$39*Parameters!$D$39+Parameters!$C$40*($A23-Parameters!$D$39),IF($A23&lt;=Parameters!$D$41,Parameters!$C$39*Parameters!$D$39+Parameters!$C$40*(Parameters!$D$40-Parameters!$D$39)+Parameters!$C$41*($A23-Parameters!$D$40),Parameters!$C$39*Parameters!$D$39+Parameters!$C$40*(Parameters!$D$40-Parameters!$D$39)+Parameters!$C$41*(Parameters!$D$41-Parameters!$D$40)+Parameters!$C$42*($A23-Parameters!$D$41)))),_xlfn.IFS($A23&lt;=Parameters!$D$39,Parameters!$C$39*$A23,$A23&lt;=Parameters!$D$40,Parameters!$C$40*$A23,$A23&lt;=Parameters!$D$41,Parameters!$C$41*$A23,$A23&gt;Parameters!$D$41,Parameters!$C$42*$A23))</f>
        <v>2002.14</v>
      </c>
      <c r="I23" s="290">
        <f t="shared" si="8"/>
        <v>111.23</v>
      </c>
      <c r="J23" s="290" cm="1">
        <f t="array" ref="J23">IF(Parameters!$D$55="No",IF($A23&lt;=Parameters!$F$23,Parameters!$E$23*$A23,IF($A23&lt;=Parameters!$F$24,Parameters!$E$23*Parameters!$F$23+Parameters!$E$24*($A23-Parameters!$F$23),IF($A23&lt;=Parameters!$F$25,Parameters!$E$23*Parameters!$F$23+Parameters!$E$24*(Parameters!$F$24-Parameters!$F$23)+Parameters!$E$25*($A23-Parameters!$F$24),Parameters!$E$23*Parameters!$F$23+Parameters!$E$24*(Parameters!$F$24-Parameters!$F$23)+Parameters!$E$25*(Parameters!$F$25-Parameters!$F$24)+Parameters!$E$26*($A23-Parameters!$F$25)))),_xlfn.IFS($A23&lt;=Parameters!$F$23,Parameters!$E$23*$A23,$A23&lt;=Parameters!$F$24,Parameters!$E$24*$A23,$A23&lt;=Parameters!$F$25,Parameters!$E$25*$A23,$A23&gt;Parameters!$F$25,Parameters!$E$26*$A23))</f>
        <v>1641.06</v>
      </c>
      <c r="K23" s="290">
        <f t="shared" si="0"/>
        <v>91.17</v>
      </c>
      <c r="L23" s="290" cm="1">
        <f t="array" ref="L23">IF(Parameters!$D$55="No",IF($A23&lt;=Parameters!$F$28,Parameters!$E$28*$A23,IF($A23&lt;=Parameters!$F$29,Parameters!$E$28*Parameters!$F$28+Parameters!$E$29*($A23-Parameters!$F$28),IF($A23&lt;=Parameters!$F$30,Parameters!$E$28*Parameters!$F$28+Parameters!$E$29*(Parameters!$F$29-Parameters!$F$28)+Parameters!$E$30*($A23-Parameters!$F$29),Parameters!$E$28*Parameters!$F$28+Parameters!$E$29*(Parameters!$F$29-Parameters!$F$28)+Parameters!$E$30*(Parameters!$F$30-Parameters!$F$29)+Parameters!$E$31*($A23-Parameters!$F$30)))),_xlfn.IFS($A23&lt;=Parameters!$F$28,Parameters!$E$28*$A23,$A23&lt;=Parameters!$F$29,Parameters!$E$29*$A23,$A23&lt;=Parameters!$F$30,Parameters!$E$30*$A23,$A23&gt;Parameters!$F$30,Parameters!$E$31*$A23))</f>
        <v>1641.06</v>
      </c>
      <c r="M23" s="290">
        <f t="shared" si="1"/>
        <v>91.17</v>
      </c>
      <c r="N23" s="290" cm="1">
        <f t="array" ref="N23">IF(Parameters!$D$55="No",IF($A23&lt;=Parameters!$F$34,Parameters!$E$34*$A23,IF($A23&lt;=Parameters!$F$35,Parameters!$E$34*Parameters!$F$34+Parameters!$E$35*($A23-Parameters!$F$34),IF($A23&lt;=Parameters!$F$36,Parameters!$E$34*Parameters!$F$34+Parameters!$E$35*(Parameters!$F$35-Parameters!$F$34)+Parameters!$E$36*($A23-Parameters!$F$35),Parameters!$E$34*Parameters!$F$34+Parameters!$E$35*(Parameters!$F$35-Parameters!$F$34)+Parameters!$E$36*(Parameters!$F$36-Parameters!$F$35)+Parameters!$E$37*($A23-Parameters!$F$36)))),_xlfn.IFS($A23&lt;=Parameters!$F$34,Parameters!$E$34*$A23,$A23&lt;=Parameters!$F$35,Parameters!$E$35*$A23,$A23&lt;=Parameters!$F$36,Parameters!$E$36*$A23,$A23&gt;Parameters!$F$36,Parameters!$E$37*$A23))</f>
        <v>2002.14</v>
      </c>
      <c r="O23" s="290">
        <f t="shared" si="9"/>
        <v>111.23</v>
      </c>
      <c r="P23" s="290" cm="1">
        <f t="array" ref="P23">IF(Parameters!$D$55="No",IF($A23&lt;=Parameters!$F$39,Parameters!$E$39*$A23,IF($A23&lt;=Parameters!$F$40,Parameters!$E$39*Parameters!$F$39+Parameters!$E$40*($A23-Parameters!$F$39),IF($A23&lt;=Parameters!$F$41,Parameters!$E$39*Parameters!$F$39+Parameters!$E$40*(Parameters!$F$40-Parameters!$F$39)+Parameters!$E$41*($A23-Parameters!$F$40),Parameters!$E$39*Parameters!$F$39+Parameters!$E$40*(Parameters!$F$40-Parameters!$F$39)+Parameters!$E$41*(Parameters!$F$41-Parameters!$F$40)+Parameters!$E$42*($A23-Parameters!$F$41)))),_xlfn.IFS($A23&lt;=Parameters!$F$39,Parameters!$E$39*$A23,$A23&lt;=Parameters!$F$40,Parameters!$E$40*$A23,$A23&lt;=Parameters!$F$41,Parameters!$E$41*$A23,$A23&gt;Parameters!$F$41,Parameters!$E$42*$A23))</f>
        <v>2002.14</v>
      </c>
      <c r="Q23" s="290">
        <f t="shared" si="10"/>
        <v>111.23</v>
      </c>
      <c r="R23" s="290" cm="1">
        <f t="array" ref="R23">IF(Parameters!$E$55="No",IF($A23&lt;=Parameters!$H$23,Parameters!$G$23*$A23,IF($A23&lt;=Parameters!$H$24,Parameters!$G$23*Parameters!$H$23+Parameters!$G$24*($A23-Parameters!$H$23),IF($A23&lt;=Parameters!$H$25,Parameters!$G$23*Parameters!$H$23+Parameters!$G$24*(Parameters!$H$24-Parameters!$H$23)+Parameters!$G$25*($A23-Parameters!$H$24),Parameters!$G$23*Parameters!$H$23+Parameters!$G$24*(Parameters!$H$24-Parameters!$H$23)+Parameters!$G$25*(Parameters!$H$25-Parameters!$H$24)+Parameters!$G$26*($A23-Parameters!$H$25)))),_xlfn.IFS($A23&lt;=Parameters!$H$23,Parameters!$G$23*$A23,$A23&lt;=Parameters!$H$24,Parameters!$G$24*$A23,$A23&lt;=Parameters!$H$25,Parameters!$G$25*$A23,$A23&gt;Parameters!$H$25,Parameters!$G$26*$A23))</f>
        <v>1641.06</v>
      </c>
      <c r="S23" s="290">
        <f t="shared" si="2"/>
        <v>91.17</v>
      </c>
      <c r="T23" s="290" cm="1">
        <f t="array" ref="T23">IF(Parameters!$E$55="No",IF($A23&lt;=Parameters!$H$28,Parameters!$G$28*$A23,IF($A23&lt;=Parameters!$H$29,Parameters!$G$28*Parameters!$H$28+Parameters!$G$29*($A23-Parameters!$H$28),IF($A23&lt;=Parameters!$H$30,Parameters!$G$28*Parameters!$H$28+Parameters!$G$29*(Parameters!$H$29-Parameters!$H$28)+Parameters!$G$30*($A23-Parameters!$H$29),Parameters!$G$28*Parameters!$H$28+Parameters!$G$29*(Parameters!$H$29-Parameters!$H$28)+Parameters!$G$30*(Parameters!$H$30-Parameters!$H$29)+Parameters!$G$31*($A23-Parameters!$H$30)))),_xlfn.IFS($A23&lt;=Parameters!$H$28,Parameters!$G$28*$A23,$A23&lt;=Parameters!$H$29,Parameters!$G$29*$A23,$A23&lt;=Parameters!$H$30,Parameters!$G$30*$A23,$A23&gt;Parameters!$H$30,Parameters!$G$31*$A23))</f>
        <v>1641.06</v>
      </c>
      <c r="U23" s="290">
        <f t="shared" si="3"/>
        <v>91.17</v>
      </c>
      <c r="V23" s="290" cm="1">
        <f t="array" ref="V23">IF(Parameters!$E$55="No",IF($A23&lt;=Parameters!$H$34,Parameters!$G$34*$A23,IF($A23&lt;=Parameters!$H$35,Parameters!$G$34*Parameters!$H$34+Parameters!$G$35*($A23-Parameters!$H$34),IF($A23&lt;=Parameters!$H$36,Parameters!$G$34*Parameters!$H$34+Parameters!$G$35*(Parameters!$H$35-Parameters!$H$34)+Parameters!$G$36*($A23-Parameters!$H$35),Parameters!$G$34*Parameters!$H$34+Parameters!$G$35*(Parameters!$H$35-Parameters!$H$34)+Parameters!$G$36*(Parameters!$H$36-Parameters!$H$35)+Parameters!$G$37*($A23-Parameters!$H$36)))),_xlfn.IFS($A23&lt;=Parameters!$H$34,Parameters!$G$34*$A23,$A23&lt;=Parameters!$H$35,Parameters!$G$35*$A23,$A23&lt;=Parameters!$H$36,Parameters!$G$36*$A23,$A23&gt;Parameters!$H$36,Parameters!$G$37*$A23))</f>
        <v>2002.14</v>
      </c>
      <c r="W23" s="290">
        <f t="shared" si="11"/>
        <v>111.23</v>
      </c>
      <c r="X23" s="290" cm="1">
        <f t="array" ref="X23">IF(Parameters!$E$55="No",IF($A23&lt;=Parameters!$H$39,Parameters!$G$39*$A23,IF($A23&lt;=Parameters!$H$40,Parameters!$G$39*Parameters!$H$39+Parameters!$G$40*($A23-Parameters!$H$39),IF($A23&lt;=Parameters!$H$41,Parameters!$G$39*Parameters!$H$39+Parameters!$G$40*(Parameters!$H$40-Parameters!$H$39)+Parameters!$G$41*($A23-Parameters!$H$40),Parameters!$G$39*Parameters!$H$39+Parameters!$G$40*(Parameters!$H$40-Parameters!$H$39)+Parameters!$G$41*(Parameters!$H$41-Parameters!$H$40)+Parameters!$G$42*($A23-Parameters!$H$41)))),_xlfn.IFS($A23&lt;=Parameters!$H$39,Parameters!$G$39*$A23,$A23&lt;=Parameters!$H$40,Parameters!$G$40*$A23,$A23&lt;=Parameters!$H$41,Parameters!$G$41*$A23,$A23&gt;Parameters!$H$41,Parameters!$G$42*$A23))</f>
        <v>2002.14</v>
      </c>
      <c r="Y23" s="290">
        <f t="shared" si="12"/>
        <v>111.23</v>
      </c>
      <c r="Z23" s="290" cm="1">
        <f t="array" ref="Z23">IF(Parameters!$F$55="No",IF($A23&lt;=Parameters!$J$23,Parameters!$I$23*$A23,IF($A23&lt;=Parameters!$J$24,Parameters!$I$23*Parameters!$J$23+Parameters!$I$24*($A23-Parameters!$J$23),IF($A23&lt;=Parameters!$J$25,Parameters!$I$23*Parameters!$J$23+Parameters!$I$24*(Parameters!$J$24-Parameters!$J$23)+Parameters!$I$25*($A23-Parameters!$J$24),Parameters!$I$23*Parameters!$J$23+Parameters!$I$24*(Parameters!$J$24-Parameters!$J$23)+Parameters!$I$25*(Parameters!$J$25-Parameters!$J$24)+Parameters!$I$26*($A23-Parameters!$J$25)))),_xlfn.IFS($A23&lt;=Parameters!$J$23,Parameters!$I$23*$A23,$A23&lt;=Parameters!$J$24,Parameters!$I$24*$A23,$A23&lt;=Parameters!$J$25,Parameters!$I$25*$A23,$A23&gt;Parameters!$J$25,Parameters!$I$26*$A23))</f>
        <v>1641.06</v>
      </c>
      <c r="AA23" s="290">
        <f t="shared" si="4"/>
        <v>91.17</v>
      </c>
      <c r="AB23" s="290" cm="1">
        <f t="array" ref="AB23">IF(Parameters!$F$55="No",IF($A23&lt;=Parameters!$J$28,Parameters!$I$28*$A23,IF($A23&lt;=Parameters!$J$29,Parameters!$I$28*Parameters!$J$28+Parameters!$I$29*($A23-Parameters!$J$28),IF($A23&lt;=Parameters!$J$30,Parameters!$I$28*Parameters!$J$28+Parameters!$I$29*(Parameters!$J$29-Parameters!$J$28)+Parameters!$I$30*($A23-Parameters!$J$29),Parameters!$I$28*Parameters!$J$28+Parameters!$I$29*(Parameters!$J$29-Parameters!$J$28)+Parameters!$I$30*(Parameters!$J$30-Parameters!$J$29)+Parameters!$I$31*($A23-Parameters!$J$30)))),_xlfn.IFS($A23&lt;=Parameters!$J$28,Parameters!$I$28*$A23,$A23&lt;=Parameters!$J$29,Parameters!$I$29*$A23,$A23&lt;=Parameters!$J$30,Parameters!$I$30*$A23,$A23&gt;Parameters!$J$30,Parameters!$I$31*$A23))</f>
        <v>1641.06</v>
      </c>
      <c r="AC23" s="290">
        <f t="shared" si="5"/>
        <v>91.17</v>
      </c>
      <c r="AD23" s="290" cm="1">
        <f t="array" ref="AD23">IF(Parameters!$F$55="No",IF($A23&lt;=Parameters!$J$34,Parameters!$I$34*$A23,IF($A23&lt;=Parameters!$J$35,Parameters!$I$34*Parameters!$J$34+Parameters!$I$35*($A23-Parameters!$J$34),IF($A23&lt;=Parameters!$J$36,Parameters!$I$34*Parameters!$J$34+Parameters!$I$35*(Parameters!$J$35-Parameters!$J$34)+Parameters!$I$36*($A23-Parameters!$J$35),Parameters!$I$34*Parameters!$J$34+Parameters!$I$35*(Parameters!$J$35-Parameters!$J$34)+Parameters!$I$36*(Parameters!$J$36-Parameters!$J$35)+Parameters!$I$37*($A23-Parameters!$J$36)))),_xlfn.IFS($A23&lt;=Parameters!$J$34,Parameters!$I$34*$A23,$A23&lt;=Parameters!$J$35,Parameters!$I$35*$A23,$A23&lt;=Parameters!$J$36,Parameters!$I$36*$A23,$A23&gt;Parameters!$J$36,Parameters!$I$37*$A23))</f>
        <v>2002.14</v>
      </c>
      <c r="AE23" s="290">
        <f t="shared" si="13"/>
        <v>111.23</v>
      </c>
      <c r="AF23" s="290" cm="1">
        <f t="array" ref="AF23">IF(Parameters!$F$55="No",IF($A23&lt;=Parameters!$J$39,Parameters!$I$39*$A23,IF($A23&lt;=Parameters!$J$40,Parameters!$I$39*Parameters!$J$39+Parameters!$I$40*($A23-Parameters!$J$39),IF($A23&lt;=Parameters!$J$41,Parameters!$I$39*Parameters!$J$39+Parameters!$I$40*(Parameters!$J$40-Parameters!$J$39)+Parameters!$I$41*($A23-Parameters!$J$40),Parameters!$I$39*Parameters!$J$39+Parameters!$I$40*(Parameters!$J$40-Parameters!$J$39)+Parameters!$I$41*(Parameters!$J$41-Parameters!$J$40)+Parameters!$I$42*($A23-Parameters!$J$41)))),_xlfn.IFS($A23&lt;=Parameters!$J$39,Parameters!$I$39*$A23,$A23&lt;=Parameters!$J$40,Parameters!$I$40*$A23,$A23&lt;=Parameters!$J$41,Parameters!$I$41*$A23,$A23&gt;Parameters!$J$41,Parameters!$I$42*$A23))</f>
        <v>2002.14</v>
      </c>
      <c r="AG23" s="290">
        <f t="shared" si="14"/>
        <v>111.23</v>
      </c>
      <c r="AI23" s="428">
        <f t="shared" si="15"/>
        <v>91.169999999999845</v>
      </c>
      <c r="AJ23" s="428">
        <f t="shared" si="16"/>
        <v>91.169999999999845</v>
      </c>
      <c r="AK23" s="428">
        <f t="shared" si="17"/>
        <v>111.23000000000002</v>
      </c>
      <c r="AL23" s="428">
        <f t="shared" si="18"/>
        <v>111.23000000000002</v>
      </c>
      <c r="AM23" s="428">
        <f t="shared" si="19"/>
        <v>91.169999999999845</v>
      </c>
      <c r="AN23" s="428">
        <f t="shared" si="20"/>
        <v>91.169999999999845</v>
      </c>
      <c r="AO23" s="428">
        <f t="shared" si="21"/>
        <v>111.23000000000002</v>
      </c>
      <c r="AP23" s="428">
        <f t="shared" si="22"/>
        <v>111.23000000000002</v>
      </c>
      <c r="AQ23" s="428">
        <f t="shared" si="23"/>
        <v>91.169999999999845</v>
      </c>
      <c r="AR23" s="428">
        <f t="shared" si="24"/>
        <v>91.169999999999845</v>
      </c>
      <c r="AS23" s="428">
        <f t="shared" si="25"/>
        <v>111.23000000000002</v>
      </c>
      <c r="AT23" s="428">
        <f t="shared" si="26"/>
        <v>111.23000000000002</v>
      </c>
      <c r="AU23" s="428">
        <f t="shared" si="27"/>
        <v>91.169999999999845</v>
      </c>
      <c r="AV23" s="428">
        <f t="shared" si="28"/>
        <v>91.169999999999845</v>
      </c>
      <c r="AW23" s="428">
        <f t="shared" si="29"/>
        <v>111.23000000000002</v>
      </c>
      <c r="AX23" s="428">
        <f t="shared" si="30"/>
        <v>111.23000000000002</v>
      </c>
    </row>
    <row r="24">
      <c r="A24" s="413">
        <v>19</v>
      </c>
      <c r="B24" s="290" cm="1">
        <f t="array" ref="B24">IF(Parameters!$C$55="No",IF($A24&lt;=Parameters!$D$23,Parameters!$C$23*$A24,IF($A24&lt;=Parameters!$D$24,Parameters!$C$23*Parameters!$D$23+Parameters!$C$24*($A24-Parameters!$D$23),IF($A24&lt;=Parameters!$D$25,Parameters!$C$23*Parameters!$D$23+Parameters!$C$24*(Parameters!$D$24-Parameters!$D$23)+Parameters!$C$25*($A24-Parameters!$D$24),Parameters!$C$23*Parameters!$D$23+Parameters!$C$24*(Parameters!$D$24-Parameters!$D$23)+Parameters!$C$25*(Parameters!$D$25-Parameters!$D$24)+Parameters!$C$26*($A24-Parameters!$D$25)))),_xlfn.IFS($A24&lt;=Parameters!$D$23,Parameters!$C$23*$A24,$A24&lt;=Parameters!$D$24,Parameters!$C$24*$A24,$A24&lt;=Parameters!$D$25,Parameters!$C$25*$A24,$A24&gt;Parameters!$D$25,Parameters!$C$26*$A24))</f>
        <v>1732.23</v>
      </c>
      <c r="C24" s="290">
        <f t="shared" si="6"/>
        <v>91.17</v>
      </c>
      <c r="D24" s="290" cm="1">
        <f t="array" ref="D24">IF(Parameters!$C$55="No",IF($A24&lt;=Parameters!$D$28,Parameters!$C$28*$A24,IF($A24&lt;=Parameters!$D$29,Parameters!$C$28*Parameters!$D$28+Parameters!$C$29*($A24-Parameters!$D$28),IF($A24&lt;=Parameters!$D$30,Parameters!$C$28*Parameters!$D$28+Parameters!$C$29*(Parameters!$D$29-Parameters!$D$28)+Parameters!$C$30*($A24-Parameters!$D$29),Parameters!$C$28*Parameters!$D$28+Parameters!$C$29*(Parameters!$D$29-Parameters!$D$28)+Parameters!$C$30*(Parameters!$D$30-Parameters!$D$29)+Parameters!$C$31*($A24-Parameters!$D$30)))),_xlfn.IFS($A24&lt;=Parameters!$D$28,Parameters!$C$28*$A24,$A24&lt;=Parameters!$D$29,Parameters!$C$29*$A24,$A24&lt;=Parameters!$D$30,Parameters!$C$30*$A24,$A24&gt;Parameters!$D$30,Parameters!$C$31*$A24))</f>
        <v>1732.23</v>
      </c>
      <c r="E24" s="290">
        <f t="shared" si="6"/>
        <v>91.17</v>
      </c>
      <c r="F24" s="290" cm="1">
        <f t="array" ref="F24">IF(Parameters!$C$55="No",IF($A24&lt;=Parameters!$D$34,Parameters!$C$34*$A24,IF($A24&lt;=Parameters!$D$35,Parameters!$C$34*Parameters!$D$34+Parameters!$C$35*($A24-Parameters!$D$34),IF($A24&lt;=Parameters!$D$36,Parameters!$C$34*Parameters!$D$34+Parameters!$C$35*(Parameters!$D$35-Parameters!$D$34)+Parameters!$C$36*($A24-Parameters!$D$35),Parameters!$C$34*Parameters!$D$34+Parameters!$C$35*(Parameters!$D$35-Parameters!$D$34)+Parameters!$C$36*(Parameters!$D$36-Parameters!$D$35)+Parameters!$C$37*($A24-Parameters!$D$36)))),_xlfn.IFS($A24&lt;=Parameters!$D$34,Parameters!$C$34*$A24,$A24&lt;=Parameters!$D$35,Parameters!$C$35*$A24,$A24&lt;=Parameters!$D$36,Parameters!$C$36*$A24,$A24&gt;Parameters!$D$36,Parameters!$C$37*$A24))</f>
        <v>2113.37</v>
      </c>
      <c r="G24" s="290">
        <f t="shared" si="7"/>
        <v>111.22999999999999</v>
      </c>
      <c r="H24" s="290" cm="1">
        <f t="array" ref="H24">IF(Parameters!$C$55="No",IF($A24&lt;=Parameters!$D$39,Parameters!$C$39*$A24,IF($A24&lt;=Parameters!$D$40,Parameters!$C$39*Parameters!$D$39+Parameters!$C$40*($A24-Parameters!$D$39),IF($A24&lt;=Parameters!$D$41,Parameters!$C$39*Parameters!$D$39+Parameters!$C$40*(Parameters!$D$40-Parameters!$D$39)+Parameters!$C$41*($A24-Parameters!$D$40),Parameters!$C$39*Parameters!$D$39+Parameters!$C$40*(Parameters!$D$40-Parameters!$D$39)+Parameters!$C$41*(Parameters!$D$41-Parameters!$D$40)+Parameters!$C$42*($A24-Parameters!$D$41)))),_xlfn.IFS($A24&lt;=Parameters!$D$39,Parameters!$C$39*$A24,$A24&lt;=Parameters!$D$40,Parameters!$C$40*$A24,$A24&lt;=Parameters!$D$41,Parameters!$C$41*$A24,$A24&gt;Parameters!$D$41,Parameters!$C$42*$A24))</f>
        <v>2113.37</v>
      </c>
      <c r="I24" s="290">
        <f t="shared" si="8"/>
        <v>111.22999999999999</v>
      </c>
      <c r="J24" s="290" cm="1">
        <f t="array" ref="J24">IF(Parameters!$D$55="No",IF($A24&lt;=Parameters!$F$23,Parameters!$E$23*$A24,IF($A24&lt;=Parameters!$F$24,Parameters!$E$23*Parameters!$F$23+Parameters!$E$24*($A24-Parameters!$F$23),IF($A24&lt;=Parameters!$F$25,Parameters!$E$23*Parameters!$F$23+Parameters!$E$24*(Parameters!$F$24-Parameters!$F$23)+Parameters!$E$25*($A24-Parameters!$F$24),Parameters!$E$23*Parameters!$F$23+Parameters!$E$24*(Parameters!$F$24-Parameters!$F$23)+Parameters!$E$25*(Parameters!$F$25-Parameters!$F$24)+Parameters!$E$26*($A24-Parameters!$F$25)))),_xlfn.IFS($A24&lt;=Parameters!$F$23,Parameters!$E$23*$A24,$A24&lt;=Parameters!$F$24,Parameters!$E$24*$A24,$A24&lt;=Parameters!$F$25,Parameters!$E$25*$A24,$A24&gt;Parameters!$F$25,Parameters!$E$26*$A24))</f>
        <v>1732.23</v>
      </c>
      <c r="K24" s="290">
        <f t="shared" si="0"/>
        <v>91.17</v>
      </c>
      <c r="L24" s="290" cm="1">
        <f t="array" ref="L24">IF(Parameters!$D$55="No",IF($A24&lt;=Parameters!$F$28,Parameters!$E$28*$A24,IF($A24&lt;=Parameters!$F$29,Parameters!$E$28*Parameters!$F$28+Parameters!$E$29*($A24-Parameters!$F$28),IF($A24&lt;=Parameters!$F$30,Parameters!$E$28*Parameters!$F$28+Parameters!$E$29*(Parameters!$F$29-Parameters!$F$28)+Parameters!$E$30*($A24-Parameters!$F$29),Parameters!$E$28*Parameters!$F$28+Parameters!$E$29*(Parameters!$F$29-Parameters!$F$28)+Parameters!$E$30*(Parameters!$F$30-Parameters!$F$29)+Parameters!$E$31*($A24-Parameters!$F$30)))),_xlfn.IFS($A24&lt;=Parameters!$F$28,Parameters!$E$28*$A24,$A24&lt;=Parameters!$F$29,Parameters!$E$29*$A24,$A24&lt;=Parameters!$F$30,Parameters!$E$30*$A24,$A24&gt;Parameters!$F$30,Parameters!$E$31*$A24))</f>
        <v>1732.23</v>
      </c>
      <c r="M24" s="290">
        <f t="shared" si="1"/>
        <v>91.17</v>
      </c>
      <c r="N24" s="290" cm="1">
        <f t="array" ref="N24">IF(Parameters!$D$55="No",IF($A24&lt;=Parameters!$F$34,Parameters!$E$34*$A24,IF($A24&lt;=Parameters!$F$35,Parameters!$E$34*Parameters!$F$34+Parameters!$E$35*($A24-Parameters!$F$34),IF($A24&lt;=Parameters!$F$36,Parameters!$E$34*Parameters!$F$34+Parameters!$E$35*(Parameters!$F$35-Parameters!$F$34)+Parameters!$E$36*($A24-Parameters!$F$35),Parameters!$E$34*Parameters!$F$34+Parameters!$E$35*(Parameters!$F$35-Parameters!$F$34)+Parameters!$E$36*(Parameters!$F$36-Parameters!$F$35)+Parameters!$E$37*($A24-Parameters!$F$36)))),_xlfn.IFS($A24&lt;=Parameters!$F$34,Parameters!$E$34*$A24,$A24&lt;=Parameters!$F$35,Parameters!$E$35*$A24,$A24&lt;=Parameters!$F$36,Parameters!$E$36*$A24,$A24&gt;Parameters!$F$36,Parameters!$E$37*$A24))</f>
        <v>2113.37</v>
      </c>
      <c r="O24" s="290">
        <f t="shared" si="9"/>
        <v>111.22999999999999</v>
      </c>
      <c r="P24" s="290" cm="1">
        <f t="array" ref="P24">IF(Parameters!$D$55="No",IF($A24&lt;=Parameters!$F$39,Parameters!$E$39*$A24,IF($A24&lt;=Parameters!$F$40,Parameters!$E$39*Parameters!$F$39+Parameters!$E$40*($A24-Parameters!$F$39),IF($A24&lt;=Parameters!$F$41,Parameters!$E$39*Parameters!$F$39+Parameters!$E$40*(Parameters!$F$40-Parameters!$F$39)+Parameters!$E$41*($A24-Parameters!$F$40),Parameters!$E$39*Parameters!$F$39+Parameters!$E$40*(Parameters!$F$40-Parameters!$F$39)+Parameters!$E$41*(Parameters!$F$41-Parameters!$F$40)+Parameters!$E$42*($A24-Parameters!$F$41)))),_xlfn.IFS($A24&lt;=Parameters!$F$39,Parameters!$E$39*$A24,$A24&lt;=Parameters!$F$40,Parameters!$E$40*$A24,$A24&lt;=Parameters!$F$41,Parameters!$E$41*$A24,$A24&gt;Parameters!$F$41,Parameters!$E$42*$A24))</f>
        <v>2113.37</v>
      </c>
      <c r="Q24" s="290">
        <f t="shared" si="10"/>
        <v>111.22999999999999</v>
      </c>
      <c r="R24" s="290" cm="1">
        <f t="array" ref="R24">IF(Parameters!$E$55="No",IF($A24&lt;=Parameters!$H$23,Parameters!$G$23*$A24,IF($A24&lt;=Parameters!$H$24,Parameters!$G$23*Parameters!$H$23+Parameters!$G$24*($A24-Parameters!$H$23),IF($A24&lt;=Parameters!$H$25,Parameters!$G$23*Parameters!$H$23+Parameters!$G$24*(Parameters!$H$24-Parameters!$H$23)+Parameters!$G$25*($A24-Parameters!$H$24),Parameters!$G$23*Parameters!$H$23+Parameters!$G$24*(Parameters!$H$24-Parameters!$H$23)+Parameters!$G$25*(Parameters!$H$25-Parameters!$H$24)+Parameters!$G$26*($A24-Parameters!$H$25)))),_xlfn.IFS($A24&lt;=Parameters!$H$23,Parameters!$G$23*$A24,$A24&lt;=Parameters!$H$24,Parameters!$G$24*$A24,$A24&lt;=Parameters!$H$25,Parameters!$G$25*$A24,$A24&gt;Parameters!$H$25,Parameters!$G$26*$A24))</f>
        <v>1732.23</v>
      </c>
      <c r="S24" s="290">
        <f t="shared" si="2"/>
        <v>91.17</v>
      </c>
      <c r="T24" s="290" cm="1">
        <f t="array" ref="T24">IF(Parameters!$E$55="No",IF($A24&lt;=Parameters!$H$28,Parameters!$G$28*$A24,IF($A24&lt;=Parameters!$H$29,Parameters!$G$28*Parameters!$H$28+Parameters!$G$29*($A24-Parameters!$H$28),IF($A24&lt;=Parameters!$H$30,Parameters!$G$28*Parameters!$H$28+Parameters!$G$29*(Parameters!$H$29-Parameters!$H$28)+Parameters!$G$30*($A24-Parameters!$H$29),Parameters!$G$28*Parameters!$H$28+Parameters!$G$29*(Parameters!$H$29-Parameters!$H$28)+Parameters!$G$30*(Parameters!$H$30-Parameters!$H$29)+Parameters!$G$31*($A24-Parameters!$H$30)))),_xlfn.IFS($A24&lt;=Parameters!$H$28,Parameters!$G$28*$A24,$A24&lt;=Parameters!$H$29,Parameters!$G$29*$A24,$A24&lt;=Parameters!$H$30,Parameters!$G$30*$A24,$A24&gt;Parameters!$H$30,Parameters!$G$31*$A24))</f>
        <v>1732.23</v>
      </c>
      <c r="U24" s="290">
        <f t="shared" si="3"/>
        <v>91.17</v>
      </c>
      <c r="V24" s="290" cm="1">
        <f t="array" ref="V24">IF(Parameters!$E$55="No",IF($A24&lt;=Parameters!$H$34,Parameters!$G$34*$A24,IF($A24&lt;=Parameters!$H$35,Parameters!$G$34*Parameters!$H$34+Parameters!$G$35*($A24-Parameters!$H$34),IF($A24&lt;=Parameters!$H$36,Parameters!$G$34*Parameters!$H$34+Parameters!$G$35*(Parameters!$H$35-Parameters!$H$34)+Parameters!$G$36*($A24-Parameters!$H$35),Parameters!$G$34*Parameters!$H$34+Parameters!$G$35*(Parameters!$H$35-Parameters!$H$34)+Parameters!$G$36*(Parameters!$H$36-Parameters!$H$35)+Parameters!$G$37*($A24-Parameters!$H$36)))),_xlfn.IFS($A24&lt;=Parameters!$H$34,Parameters!$G$34*$A24,$A24&lt;=Parameters!$H$35,Parameters!$G$35*$A24,$A24&lt;=Parameters!$H$36,Parameters!$G$36*$A24,$A24&gt;Parameters!$H$36,Parameters!$G$37*$A24))</f>
        <v>2113.37</v>
      </c>
      <c r="W24" s="290">
        <f t="shared" si="11"/>
        <v>111.22999999999999</v>
      </c>
      <c r="X24" s="290" cm="1">
        <f t="array" ref="X24">IF(Parameters!$E$55="No",IF($A24&lt;=Parameters!$H$39,Parameters!$G$39*$A24,IF($A24&lt;=Parameters!$H$40,Parameters!$G$39*Parameters!$H$39+Parameters!$G$40*($A24-Parameters!$H$39),IF($A24&lt;=Parameters!$H$41,Parameters!$G$39*Parameters!$H$39+Parameters!$G$40*(Parameters!$H$40-Parameters!$H$39)+Parameters!$G$41*($A24-Parameters!$H$40),Parameters!$G$39*Parameters!$H$39+Parameters!$G$40*(Parameters!$H$40-Parameters!$H$39)+Parameters!$G$41*(Parameters!$H$41-Parameters!$H$40)+Parameters!$G$42*($A24-Parameters!$H$41)))),_xlfn.IFS($A24&lt;=Parameters!$H$39,Parameters!$G$39*$A24,$A24&lt;=Parameters!$H$40,Parameters!$G$40*$A24,$A24&lt;=Parameters!$H$41,Parameters!$G$41*$A24,$A24&gt;Parameters!$H$41,Parameters!$G$42*$A24))</f>
        <v>2113.37</v>
      </c>
      <c r="Y24" s="290">
        <f t="shared" si="12"/>
        <v>111.22999999999999</v>
      </c>
      <c r="Z24" s="290" cm="1">
        <f t="array" ref="Z24">IF(Parameters!$F$55="No",IF($A24&lt;=Parameters!$J$23,Parameters!$I$23*$A24,IF($A24&lt;=Parameters!$J$24,Parameters!$I$23*Parameters!$J$23+Parameters!$I$24*($A24-Parameters!$J$23),IF($A24&lt;=Parameters!$J$25,Parameters!$I$23*Parameters!$J$23+Parameters!$I$24*(Parameters!$J$24-Parameters!$J$23)+Parameters!$I$25*($A24-Parameters!$J$24),Parameters!$I$23*Parameters!$J$23+Parameters!$I$24*(Parameters!$J$24-Parameters!$J$23)+Parameters!$I$25*(Parameters!$J$25-Parameters!$J$24)+Parameters!$I$26*($A24-Parameters!$J$25)))),_xlfn.IFS($A24&lt;=Parameters!$J$23,Parameters!$I$23*$A24,$A24&lt;=Parameters!$J$24,Parameters!$I$24*$A24,$A24&lt;=Parameters!$J$25,Parameters!$I$25*$A24,$A24&gt;Parameters!$J$25,Parameters!$I$26*$A24))</f>
        <v>1732.23</v>
      </c>
      <c r="AA24" s="290">
        <f t="shared" si="4"/>
        <v>91.17</v>
      </c>
      <c r="AB24" s="290" cm="1">
        <f t="array" ref="AB24">IF(Parameters!$F$55="No",IF($A24&lt;=Parameters!$J$28,Parameters!$I$28*$A24,IF($A24&lt;=Parameters!$J$29,Parameters!$I$28*Parameters!$J$28+Parameters!$I$29*($A24-Parameters!$J$28),IF($A24&lt;=Parameters!$J$30,Parameters!$I$28*Parameters!$J$28+Parameters!$I$29*(Parameters!$J$29-Parameters!$J$28)+Parameters!$I$30*($A24-Parameters!$J$29),Parameters!$I$28*Parameters!$J$28+Parameters!$I$29*(Parameters!$J$29-Parameters!$J$28)+Parameters!$I$30*(Parameters!$J$30-Parameters!$J$29)+Parameters!$I$31*($A24-Parameters!$J$30)))),_xlfn.IFS($A24&lt;=Parameters!$J$28,Parameters!$I$28*$A24,$A24&lt;=Parameters!$J$29,Parameters!$I$29*$A24,$A24&lt;=Parameters!$J$30,Parameters!$I$30*$A24,$A24&gt;Parameters!$J$30,Parameters!$I$31*$A24))</f>
        <v>1732.23</v>
      </c>
      <c r="AC24" s="290">
        <f t="shared" si="5"/>
        <v>91.17</v>
      </c>
      <c r="AD24" s="290" cm="1">
        <f t="array" ref="AD24">IF(Parameters!$F$55="No",IF($A24&lt;=Parameters!$J$34,Parameters!$I$34*$A24,IF($A24&lt;=Parameters!$J$35,Parameters!$I$34*Parameters!$J$34+Parameters!$I$35*($A24-Parameters!$J$34),IF($A24&lt;=Parameters!$J$36,Parameters!$I$34*Parameters!$J$34+Parameters!$I$35*(Parameters!$J$35-Parameters!$J$34)+Parameters!$I$36*($A24-Parameters!$J$35),Parameters!$I$34*Parameters!$J$34+Parameters!$I$35*(Parameters!$J$35-Parameters!$J$34)+Parameters!$I$36*(Parameters!$J$36-Parameters!$J$35)+Parameters!$I$37*($A24-Parameters!$J$36)))),_xlfn.IFS($A24&lt;=Parameters!$J$34,Parameters!$I$34*$A24,$A24&lt;=Parameters!$J$35,Parameters!$I$35*$A24,$A24&lt;=Parameters!$J$36,Parameters!$I$36*$A24,$A24&gt;Parameters!$J$36,Parameters!$I$37*$A24))</f>
        <v>2113.37</v>
      </c>
      <c r="AE24" s="290">
        <f t="shared" si="13"/>
        <v>111.22999999999999</v>
      </c>
      <c r="AF24" s="290" cm="1">
        <f t="array" ref="AF24">IF(Parameters!$F$55="No",IF($A24&lt;=Parameters!$J$39,Parameters!$I$39*$A24,IF($A24&lt;=Parameters!$J$40,Parameters!$I$39*Parameters!$J$39+Parameters!$I$40*($A24-Parameters!$J$39),IF($A24&lt;=Parameters!$J$41,Parameters!$I$39*Parameters!$J$39+Parameters!$I$40*(Parameters!$J$40-Parameters!$J$39)+Parameters!$I$41*($A24-Parameters!$J$40),Parameters!$I$39*Parameters!$J$39+Parameters!$I$40*(Parameters!$J$40-Parameters!$J$39)+Parameters!$I$41*(Parameters!$J$41-Parameters!$J$40)+Parameters!$I$42*($A24-Parameters!$J$41)))),_xlfn.IFS($A24&lt;=Parameters!$J$39,Parameters!$I$39*$A24,$A24&lt;=Parameters!$J$40,Parameters!$I$40*$A24,$A24&lt;=Parameters!$J$41,Parameters!$I$41*$A24,$A24&gt;Parameters!$J$41,Parameters!$I$42*$A24))</f>
        <v>2113.37</v>
      </c>
      <c r="AG24" s="290">
        <f t="shared" si="14"/>
        <v>111.22999999999999</v>
      </c>
      <c r="AI24" s="428">
        <f t="shared" si="15"/>
        <v>91.170000000000073</v>
      </c>
      <c r="AJ24" s="428">
        <f t="shared" si="16"/>
        <v>91.170000000000073</v>
      </c>
      <c r="AK24" s="428">
        <f t="shared" si="17"/>
        <v>111.22999999999979</v>
      </c>
      <c r="AL24" s="428">
        <f t="shared" si="18"/>
        <v>111.22999999999979</v>
      </c>
      <c r="AM24" s="428">
        <f t="shared" si="19"/>
        <v>91.170000000000073</v>
      </c>
      <c r="AN24" s="428">
        <f t="shared" si="20"/>
        <v>91.170000000000073</v>
      </c>
      <c r="AO24" s="428">
        <f t="shared" si="21"/>
        <v>111.22999999999979</v>
      </c>
      <c r="AP24" s="428">
        <f t="shared" si="22"/>
        <v>111.22999999999979</v>
      </c>
      <c r="AQ24" s="428">
        <f t="shared" si="23"/>
        <v>91.170000000000073</v>
      </c>
      <c r="AR24" s="428">
        <f t="shared" si="24"/>
        <v>91.170000000000073</v>
      </c>
      <c r="AS24" s="428">
        <f t="shared" si="25"/>
        <v>111.22999999999979</v>
      </c>
      <c r="AT24" s="428">
        <f t="shared" si="26"/>
        <v>111.22999999999979</v>
      </c>
      <c r="AU24" s="428">
        <f t="shared" si="27"/>
        <v>91.170000000000073</v>
      </c>
      <c r="AV24" s="428">
        <f t="shared" si="28"/>
        <v>91.170000000000073</v>
      </c>
      <c r="AW24" s="428">
        <f t="shared" si="29"/>
        <v>111.22999999999979</v>
      </c>
      <c r="AX24" s="428">
        <f t="shared" si="30"/>
        <v>111.22999999999979</v>
      </c>
    </row>
    <row r="25">
      <c r="A25" s="413">
        <v>20</v>
      </c>
      <c r="B25" s="290" cm="1">
        <f t="array" ref="B25">IF(Parameters!$C$55="No",IF($A25&lt;=Parameters!$D$23,Parameters!$C$23*$A25,IF($A25&lt;=Parameters!$D$24,Parameters!$C$23*Parameters!$D$23+Parameters!$C$24*($A25-Parameters!$D$23),IF($A25&lt;=Parameters!$D$25,Parameters!$C$23*Parameters!$D$23+Parameters!$C$24*(Parameters!$D$24-Parameters!$D$23)+Parameters!$C$25*($A25-Parameters!$D$24),Parameters!$C$23*Parameters!$D$23+Parameters!$C$24*(Parameters!$D$24-Parameters!$D$23)+Parameters!$C$25*(Parameters!$D$25-Parameters!$D$24)+Parameters!$C$26*($A25-Parameters!$D$25)))),_xlfn.IFS($A25&lt;=Parameters!$D$23,Parameters!$C$23*$A25,$A25&lt;=Parameters!$D$24,Parameters!$C$24*$A25,$A25&lt;=Parameters!$D$25,Parameters!$C$25*$A25,$A25&gt;Parameters!$D$25,Parameters!$C$26*$A25))</f>
        <v>1823.4</v>
      </c>
      <c r="C25" s="290">
        <f t="shared" si="6"/>
        <v>91.17</v>
      </c>
      <c r="D25" s="290" cm="1">
        <f t="array" ref="D25">IF(Parameters!$C$55="No",IF($A25&lt;=Parameters!$D$28,Parameters!$C$28*$A25,IF($A25&lt;=Parameters!$D$29,Parameters!$C$28*Parameters!$D$28+Parameters!$C$29*($A25-Parameters!$D$28),IF($A25&lt;=Parameters!$D$30,Parameters!$C$28*Parameters!$D$28+Parameters!$C$29*(Parameters!$D$29-Parameters!$D$28)+Parameters!$C$30*($A25-Parameters!$D$29),Parameters!$C$28*Parameters!$D$28+Parameters!$C$29*(Parameters!$D$29-Parameters!$D$28)+Parameters!$C$30*(Parameters!$D$30-Parameters!$D$29)+Parameters!$C$31*($A25-Parameters!$D$30)))),_xlfn.IFS($A25&lt;=Parameters!$D$28,Parameters!$C$28*$A25,$A25&lt;=Parameters!$D$29,Parameters!$C$29*$A25,$A25&lt;=Parameters!$D$30,Parameters!$C$30*$A25,$A25&gt;Parameters!$D$30,Parameters!$C$31*$A25))</f>
        <v>1823.4</v>
      </c>
      <c r="E25" s="290">
        <f t="shared" si="6"/>
        <v>91.17</v>
      </c>
      <c r="F25" s="290" cm="1">
        <f t="array" ref="F25">IF(Parameters!$C$55="No",IF($A25&lt;=Parameters!$D$34,Parameters!$C$34*$A25,IF($A25&lt;=Parameters!$D$35,Parameters!$C$34*Parameters!$D$34+Parameters!$C$35*($A25-Parameters!$D$34),IF($A25&lt;=Parameters!$D$36,Parameters!$C$34*Parameters!$D$34+Parameters!$C$35*(Parameters!$D$35-Parameters!$D$34)+Parameters!$C$36*($A25-Parameters!$D$35),Parameters!$C$34*Parameters!$D$34+Parameters!$C$35*(Parameters!$D$35-Parameters!$D$34)+Parameters!$C$36*(Parameters!$D$36-Parameters!$D$35)+Parameters!$C$37*($A25-Parameters!$D$36)))),_xlfn.IFS($A25&lt;=Parameters!$D$34,Parameters!$C$34*$A25,$A25&lt;=Parameters!$D$35,Parameters!$C$35*$A25,$A25&lt;=Parameters!$D$36,Parameters!$C$36*$A25,$A25&gt;Parameters!$D$36,Parameters!$C$37*$A25))</f>
        <v>2224.6</v>
      </c>
      <c r="G25" s="290">
        <f t="shared" si="7"/>
        <v>111.22999999999999</v>
      </c>
      <c r="H25" s="290" cm="1">
        <f t="array" ref="H25">IF(Parameters!$C$55="No",IF($A25&lt;=Parameters!$D$39,Parameters!$C$39*$A25,IF($A25&lt;=Parameters!$D$40,Parameters!$C$39*Parameters!$D$39+Parameters!$C$40*($A25-Parameters!$D$39),IF($A25&lt;=Parameters!$D$41,Parameters!$C$39*Parameters!$D$39+Parameters!$C$40*(Parameters!$D$40-Parameters!$D$39)+Parameters!$C$41*($A25-Parameters!$D$40),Parameters!$C$39*Parameters!$D$39+Parameters!$C$40*(Parameters!$D$40-Parameters!$D$39)+Parameters!$C$41*(Parameters!$D$41-Parameters!$D$40)+Parameters!$C$42*($A25-Parameters!$D$41)))),_xlfn.IFS($A25&lt;=Parameters!$D$39,Parameters!$C$39*$A25,$A25&lt;=Parameters!$D$40,Parameters!$C$40*$A25,$A25&lt;=Parameters!$D$41,Parameters!$C$41*$A25,$A25&gt;Parameters!$D$41,Parameters!$C$42*$A25))</f>
        <v>2224.6</v>
      </c>
      <c r="I25" s="290">
        <f t="shared" si="8"/>
        <v>111.22999999999999</v>
      </c>
      <c r="J25" s="290" cm="1">
        <f t="array" ref="J25">IF(Parameters!$D$55="No",IF($A25&lt;=Parameters!$F$23,Parameters!$E$23*$A25,IF($A25&lt;=Parameters!$F$24,Parameters!$E$23*Parameters!$F$23+Parameters!$E$24*($A25-Parameters!$F$23),IF($A25&lt;=Parameters!$F$25,Parameters!$E$23*Parameters!$F$23+Parameters!$E$24*(Parameters!$F$24-Parameters!$F$23)+Parameters!$E$25*($A25-Parameters!$F$24),Parameters!$E$23*Parameters!$F$23+Parameters!$E$24*(Parameters!$F$24-Parameters!$F$23)+Parameters!$E$25*(Parameters!$F$25-Parameters!$F$24)+Parameters!$E$26*($A25-Parameters!$F$25)))),_xlfn.IFS($A25&lt;=Parameters!$F$23,Parameters!$E$23*$A25,$A25&lt;=Parameters!$F$24,Parameters!$E$24*$A25,$A25&lt;=Parameters!$F$25,Parameters!$E$25*$A25,$A25&gt;Parameters!$F$25,Parameters!$E$26*$A25))</f>
        <v>1823.4</v>
      </c>
      <c r="K25" s="290">
        <f t="shared" si="0"/>
        <v>91.17</v>
      </c>
      <c r="L25" s="290" cm="1">
        <f t="array" ref="L25">IF(Parameters!$D$55="No",IF($A25&lt;=Parameters!$F$28,Parameters!$E$28*$A25,IF($A25&lt;=Parameters!$F$29,Parameters!$E$28*Parameters!$F$28+Parameters!$E$29*($A25-Parameters!$F$28),IF($A25&lt;=Parameters!$F$30,Parameters!$E$28*Parameters!$F$28+Parameters!$E$29*(Parameters!$F$29-Parameters!$F$28)+Parameters!$E$30*($A25-Parameters!$F$29),Parameters!$E$28*Parameters!$F$28+Parameters!$E$29*(Parameters!$F$29-Parameters!$F$28)+Parameters!$E$30*(Parameters!$F$30-Parameters!$F$29)+Parameters!$E$31*($A25-Parameters!$F$30)))),_xlfn.IFS($A25&lt;=Parameters!$F$28,Parameters!$E$28*$A25,$A25&lt;=Parameters!$F$29,Parameters!$E$29*$A25,$A25&lt;=Parameters!$F$30,Parameters!$E$30*$A25,$A25&gt;Parameters!$F$30,Parameters!$E$31*$A25))</f>
        <v>1823.4</v>
      </c>
      <c r="M25" s="290">
        <f t="shared" si="1"/>
        <v>91.17</v>
      </c>
      <c r="N25" s="290" cm="1">
        <f t="array" ref="N25">IF(Parameters!$D$55="No",IF($A25&lt;=Parameters!$F$34,Parameters!$E$34*$A25,IF($A25&lt;=Parameters!$F$35,Parameters!$E$34*Parameters!$F$34+Parameters!$E$35*($A25-Parameters!$F$34),IF($A25&lt;=Parameters!$F$36,Parameters!$E$34*Parameters!$F$34+Parameters!$E$35*(Parameters!$F$35-Parameters!$F$34)+Parameters!$E$36*($A25-Parameters!$F$35),Parameters!$E$34*Parameters!$F$34+Parameters!$E$35*(Parameters!$F$35-Parameters!$F$34)+Parameters!$E$36*(Parameters!$F$36-Parameters!$F$35)+Parameters!$E$37*($A25-Parameters!$F$36)))),_xlfn.IFS($A25&lt;=Parameters!$F$34,Parameters!$E$34*$A25,$A25&lt;=Parameters!$F$35,Parameters!$E$35*$A25,$A25&lt;=Parameters!$F$36,Parameters!$E$36*$A25,$A25&gt;Parameters!$F$36,Parameters!$E$37*$A25))</f>
        <v>2224.6</v>
      </c>
      <c r="O25" s="290">
        <f t="shared" si="9"/>
        <v>111.22999999999999</v>
      </c>
      <c r="P25" s="290" cm="1">
        <f t="array" ref="P25">IF(Parameters!$D$55="No",IF($A25&lt;=Parameters!$F$39,Parameters!$E$39*$A25,IF($A25&lt;=Parameters!$F$40,Parameters!$E$39*Parameters!$F$39+Parameters!$E$40*($A25-Parameters!$F$39),IF($A25&lt;=Parameters!$F$41,Parameters!$E$39*Parameters!$F$39+Parameters!$E$40*(Parameters!$F$40-Parameters!$F$39)+Parameters!$E$41*($A25-Parameters!$F$40),Parameters!$E$39*Parameters!$F$39+Parameters!$E$40*(Parameters!$F$40-Parameters!$F$39)+Parameters!$E$41*(Parameters!$F$41-Parameters!$F$40)+Parameters!$E$42*($A25-Parameters!$F$41)))),_xlfn.IFS($A25&lt;=Parameters!$F$39,Parameters!$E$39*$A25,$A25&lt;=Parameters!$F$40,Parameters!$E$40*$A25,$A25&lt;=Parameters!$F$41,Parameters!$E$41*$A25,$A25&gt;Parameters!$F$41,Parameters!$E$42*$A25))</f>
        <v>2224.6</v>
      </c>
      <c r="Q25" s="290">
        <f t="shared" si="10"/>
        <v>111.22999999999999</v>
      </c>
      <c r="R25" s="290" cm="1">
        <f t="array" ref="R25">IF(Parameters!$E$55="No",IF($A25&lt;=Parameters!$H$23,Parameters!$G$23*$A25,IF($A25&lt;=Parameters!$H$24,Parameters!$G$23*Parameters!$H$23+Parameters!$G$24*($A25-Parameters!$H$23),IF($A25&lt;=Parameters!$H$25,Parameters!$G$23*Parameters!$H$23+Parameters!$G$24*(Parameters!$H$24-Parameters!$H$23)+Parameters!$G$25*($A25-Parameters!$H$24),Parameters!$G$23*Parameters!$H$23+Parameters!$G$24*(Parameters!$H$24-Parameters!$H$23)+Parameters!$G$25*(Parameters!$H$25-Parameters!$H$24)+Parameters!$G$26*($A25-Parameters!$H$25)))),_xlfn.IFS($A25&lt;=Parameters!$H$23,Parameters!$G$23*$A25,$A25&lt;=Parameters!$H$24,Parameters!$G$24*$A25,$A25&lt;=Parameters!$H$25,Parameters!$G$25*$A25,$A25&gt;Parameters!$H$25,Parameters!$G$26*$A25))</f>
        <v>1823.4</v>
      </c>
      <c r="S25" s="290">
        <f t="shared" si="2"/>
        <v>91.17</v>
      </c>
      <c r="T25" s="290" cm="1">
        <f t="array" ref="T25">IF(Parameters!$E$55="No",IF($A25&lt;=Parameters!$H$28,Parameters!$G$28*$A25,IF($A25&lt;=Parameters!$H$29,Parameters!$G$28*Parameters!$H$28+Parameters!$G$29*($A25-Parameters!$H$28),IF($A25&lt;=Parameters!$H$30,Parameters!$G$28*Parameters!$H$28+Parameters!$G$29*(Parameters!$H$29-Parameters!$H$28)+Parameters!$G$30*($A25-Parameters!$H$29),Parameters!$G$28*Parameters!$H$28+Parameters!$G$29*(Parameters!$H$29-Parameters!$H$28)+Parameters!$G$30*(Parameters!$H$30-Parameters!$H$29)+Parameters!$G$31*($A25-Parameters!$H$30)))),_xlfn.IFS($A25&lt;=Parameters!$H$28,Parameters!$G$28*$A25,$A25&lt;=Parameters!$H$29,Parameters!$G$29*$A25,$A25&lt;=Parameters!$H$30,Parameters!$G$30*$A25,$A25&gt;Parameters!$H$30,Parameters!$G$31*$A25))</f>
        <v>1823.4</v>
      </c>
      <c r="U25" s="290">
        <f t="shared" si="3"/>
        <v>91.17</v>
      </c>
      <c r="V25" s="290" cm="1">
        <f t="array" ref="V25">IF(Parameters!$E$55="No",IF($A25&lt;=Parameters!$H$34,Parameters!$G$34*$A25,IF($A25&lt;=Parameters!$H$35,Parameters!$G$34*Parameters!$H$34+Parameters!$G$35*($A25-Parameters!$H$34),IF($A25&lt;=Parameters!$H$36,Parameters!$G$34*Parameters!$H$34+Parameters!$G$35*(Parameters!$H$35-Parameters!$H$34)+Parameters!$G$36*($A25-Parameters!$H$35),Parameters!$G$34*Parameters!$H$34+Parameters!$G$35*(Parameters!$H$35-Parameters!$H$34)+Parameters!$G$36*(Parameters!$H$36-Parameters!$H$35)+Parameters!$G$37*($A25-Parameters!$H$36)))),_xlfn.IFS($A25&lt;=Parameters!$H$34,Parameters!$G$34*$A25,$A25&lt;=Parameters!$H$35,Parameters!$G$35*$A25,$A25&lt;=Parameters!$H$36,Parameters!$G$36*$A25,$A25&gt;Parameters!$H$36,Parameters!$G$37*$A25))</f>
        <v>2224.6</v>
      </c>
      <c r="W25" s="290">
        <f t="shared" si="11"/>
        <v>111.22999999999999</v>
      </c>
      <c r="X25" s="290" cm="1">
        <f t="array" ref="X25">IF(Parameters!$E$55="No",IF($A25&lt;=Parameters!$H$39,Parameters!$G$39*$A25,IF($A25&lt;=Parameters!$H$40,Parameters!$G$39*Parameters!$H$39+Parameters!$G$40*($A25-Parameters!$H$39),IF($A25&lt;=Parameters!$H$41,Parameters!$G$39*Parameters!$H$39+Parameters!$G$40*(Parameters!$H$40-Parameters!$H$39)+Parameters!$G$41*($A25-Parameters!$H$40),Parameters!$G$39*Parameters!$H$39+Parameters!$G$40*(Parameters!$H$40-Parameters!$H$39)+Parameters!$G$41*(Parameters!$H$41-Parameters!$H$40)+Parameters!$G$42*($A25-Parameters!$H$41)))),_xlfn.IFS($A25&lt;=Parameters!$H$39,Parameters!$G$39*$A25,$A25&lt;=Parameters!$H$40,Parameters!$G$40*$A25,$A25&lt;=Parameters!$H$41,Parameters!$G$41*$A25,$A25&gt;Parameters!$H$41,Parameters!$G$42*$A25))</f>
        <v>2224.6</v>
      </c>
      <c r="Y25" s="290">
        <f t="shared" si="12"/>
        <v>111.22999999999999</v>
      </c>
      <c r="Z25" s="290" cm="1">
        <f t="array" ref="Z25">IF(Parameters!$F$55="No",IF($A25&lt;=Parameters!$J$23,Parameters!$I$23*$A25,IF($A25&lt;=Parameters!$J$24,Parameters!$I$23*Parameters!$J$23+Parameters!$I$24*($A25-Parameters!$J$23),IF($A25&lt;=Parameters!$J$25,Parameters!$I$23*Parameters!$J$23+Parameters!$I$24*(Parameters!$J$24-Parameters!$J$23)+Parameters!$I$25*($A25-Parameters!$J$24),Parameters!$I$23*Parameters!$J$23+Parameters!$I$24*(Parameters!$J$24-Parameters!$J$23)+Parameters!$I$25*(Parameters!$J$25-Parameters!$J$24)+Parameters!$I$26*($A25-Parameters!$J$25)))),_xlfn.IFS($A25&lt;=Parameters!$J$23,Parameters!$I$23*$A25,$A25&lt;=Parameters!$J$24,Parameters!$I$24*$A25,$A25&lt;=Parameters!$J$25,Parameters!$I$25*$A25,$A25&gt;Parameters!$J$25,Parameters!$I$26*$A25))</f>
        <v>1823.4</v>
      </c>
      <c r="AA25" s="290">
        <f t="shared" si="4"/>
        <v>91.17</v>
      </c>
      <c r="AB25" s="290" cm="1">
        <f t="array" ref="AB25">IF(Parameters!$F$55="No",IF($A25&lt;=Parameters!$J$28,Parameters!$I$28*$A25,IF($A25&lt;=Parameters!$J$29,Parameters!$I$28*Parameters!$J$28+Parameters!$I$29*($A25-Parameters!$J$28),IF($A25&lt;=Parameters!$J$30,Parameters!$I$28*Parameters!$J$28+Parameters!$I$29*(Parameters!$J$29-Parameters!$J$28)+Parameters!$I$30*($A25-Parameters!$J$29),Parameters!$I$28*Parameters!$J$28+Parameters!$I$29*(Parameters!$J$29-Parameters!$J$28)+Parameters!$I$30*(Parameters!$J$30-Parameters!$J$29)+Parameters!$I$31*($A25-Parameters!$J$30)))),_xlfn.IFS($A25&lt;=Parameters!$J$28,Parameters!$I$28*$A25,$A25&lt;=Parameters!$J$29,Parameters!$I$29*$A25,$A25&lt;=Parameters!$J$30,Parameters!$I$30*$A25,$A25&gt;Parameters!$J$30,Parameters!$I$31*$A25))</f>
        <v>1823.4</v>
      </c>
      <c r="AC25" s="290">
        <f t="shared" si="5"/>
        <v>91.17</v>
      </c>
      <c r="AD25" s="290" cm="1">
        <f t="array" ref="AD25">IF(Parameters!$F$55="No",IF($A25&lt;=Parameters!$J$34,Parameters!$I$34*$A25,IF($A25&lt;=Parameters!$J$35,Parameters!$I$34*Parameters!$J$34+Parameters!$I$35*($A25-Parameters!$J$34),IF($A25&lt;=Parameters!$J$36,Parameters!$I$34*Parameters!$J$34+Parameters!$I$35*(Parameters!$J$35-Parameters!$J$34)+Parameters!$I$36*($A25-Parameters!$J$35),Parameters!$I$34*Parameters!$J$34+Parameters!$I$35*(Parameters!$J$35-Parameters!$J$34)+Parameters!$I$36*(Parameters!$J$36-Parameters!$J$35)+Parameters!$I$37*($A25-Parameters!$J$36)))),_xlfn.IFS($A25&lt;=Parameters!$J$34,Parameters!$I$34*$A25,$A25&lt;=Parameters!$J$35,Parameters!$I$35*$A25,$A25&lt;=Parameters!$J$36,Parameters!$I$36*$A25,$A25&gt;Parameters!$J$36,Parameters!$I$37*$A25))</f>
        <v>2224.6</v>
      </c>
      <c r="AE25" s="290">
        <f t="shared" si="13"/>
        <v>111.22999999999999</v>
      </c>
      <c r="AF25" s="290" cm="1">
        <f t="array" ref="AF25">IF(Parameters!$F$55="No",IF($A25&lt;=Parameters!$J$39,Parameters!$I$39*$A25,IF($A25&lt;=Parameters!$J$40,Parameters!$I$39*Parameters!$J$39+Parameters!$I$40*($A25-Parameters!$J$39),IF($A25&lt;=Parameters!$J$41,Parameters!$I$39*Parameters!$J$39+Parameters!$I$40*(Parameters!$J$40-Parameters!$J$39)+Parameters!$I$41*($A25-Parameters!$J$40),Parameters!$I$39*Parameters!$J$39+Parameters!$I$40*(Parameters!$J$40-Parameters!$J$39)+Parameters!$I$41*(Parameters!$J$41-Parameters!$J$40)+Parameters!$I$42*($A25-Parameters!$J$41)))),_xlfn.IFS($A25&lt;=Parameters!$J$39,Parameters!$I$39*$A25,$A25&lt;=Parameters!$J$40,Parameters!$I$40*$A25,$A25&lt;=Parameters!$J$41,Parameters!$I$41*$A25,$A25&gt;Parameters!$J$41,Parameters!$I$42*$A25))</f>
        <v>2224.6</v>
      </c>
      <c r="AG25" s="290">
        <f t="shared" si="14"/>
        <v>111.22999999999999</v>
      </c>
      <c r="AI25" s="428">
        <f t="shared" si="15"/>
        <v>91.170000000000073</v>
      </c>
      <c r="AJ25" s="428">
        <f t="shared" si="16"/>
        <v>91.170000000000073</v>
      </c>
      <c r="AK25" s="428">
        <f t="shared" si="17"/>
        <v>111.23000000000002</v>
      </c>
      <c r="AL25" s="428">
        <f t="shared" si="18"/>
        <v>111.23000000000002</v>
      </c>
      <c r="AM25" s="428">
        <f t="shared" si="19"/>
        <v>91.170000000000073</v>
      </c>
      <c r="AN25" s="428">
        <f t="shared" si="20"/>
        <v>91.170000000000073</v>
      </c>
      <c r="AO25" s="428">
        <f t="shared" si="21"/>
        <v>111.23000000000002</v>
      </c>
      <c r="AP25" s="428">
        <f t="shared" si="22"/>
        <v>111.23000000000002</v>
      </c>
      <c r="AQ25" s="428">
        <f t="shared" si="23"/>
        <v>91.170000000000073</v>
      </c>
      <c r="AR25" s="428">
        <f t="shared" si="24"/>
        <v>91.170000000000073</v>
      </c>
      <c r="AS25" s="428">
        <f t="shared" si="25"/>
        <v>111.23000000000002</v>
      </c>
      <c r="AT25" s="428">
        <f t="shared" si="26"/>
        <v>111.23000000000002</v>
      </c>
      <c r="AU25" s="428">
        <f t="shared" si="27"/>
        <v>91.170000000000073</v>
      </c>
      <c r="AV25" s="428">
        <f t="shared" si="28"/>
        <v>91.170000000000073</v>
      </c>
      <c r="AW25" s="428">
        <f t="shared" si="29"/>
        <v>111.23000000000002</v>
      </c>
      <c r="AX25" s="428">
        <f t="shared" si="30"/>
        <v>111.23000000000002</v>
      </c>
    </row>
    <row r="26">
      <c r="A26" s="413">
        <v>21</v>
      </c>
      <c r="B26" s="290" cm="1">
        <f t="array" ref="B26">IF(Parameters!$C$55="No",IF($A26&lt;=Parameters!$D$23,Parameters!$C$23*$A26,IF($A26&lt;=Parameters!$D$24,Parameters!$C$23*Parameters!$D$23+Parameters!$C$24*($A26-Parameters!$D$23),IF($A26&lt;=Parameters!$D$25,Parameters!$C$23*Parameters!$D$23+Parameters!$C$24*(Parameters!$D$24-Parameters!$D$23)+Parameters!$C$25*($A26-Parameters!$D$24),Parameters!$C$23*Parameters!$D$23+Parameters!$C$24*(Parameters!$D$24-Parameters!$D$23)+Parameters!$C$25*(Parameters!$D$25-Parameters!$D$24)+Parameters!$C$26*($A26-Parameters!$D$25)))),_xlfn.IFS($A26&lt;=Parameters!$D$23,Parameters!$C$23*$A26,$A26&lt;=Parameters!$D$24,Parameters!$C$24*$A26,$A26&lt;=Parameters!$D$25,Parameters!$C$25*$A26,$A26&gt;Parameters!$D$25,Parameters!$C$26*$A26))</f>
        <v>1914.57</v>
      </c>
      <c r="C26" s="290">
        <f t="shared" si="6"/>
        <v>91.17</v>
      </c>
      <c r="D26" s="290" cm="1">
        <f t="array" ref="D26">IF(Parameters!$C$55="No",IF($A26&lt;=Parameters!$D$28,Parameters!$C$28*$A26,IF($A26&lt;=Parameters!$D$29,Parameters!$C$28*Parameters!$D$28+Parameters!$C$29*($A26-Parameters!$D$28),IF($A26&lt;=Parameters!$D$30,Parameters!$C$28*Parameters!$D$28+Parameters!$C$29*(Parameters!$D$29-Parameters!$D$28)+Parameters!$C$30*($A26-Parameters!$D$29),Parameters!$C$28*Parameters!$D$28+Parameters!$C$29*(Parameters!$D$29-Parameters!$D$28)+Parameters!$C$30*(Parameters!$D$30-Parameters!$D$29)+Parameters!$C$31*($A26-Parameters!$D$30)))),_xlfn.IFS($A26&lt;=Parameters!$D$28,Parameters!$C$28*$A26,$A26&lt;=Parameters!$D$29,Parameters!$C$29*$A26,$A26&lt;=Parameters!$D$30,Parameters!$C$30*$A26,$A26&gt;Parameters!$D$30,Parameters!$C$31*$A26))</f>
        <v>1914.57</v>
      </c>
      <c r="E26" s="290">
        <f t="shared" si="6"/>
        <v>91.17</v>
      </c>
      <c r="F26" s="290" cm="1">
        <f t="array" ref="F26">IF(Parameters!$C$55="No",IF($A26&lt;=Parameters!$D$34,Parameters!$C$34*$A26,IF($A26&lt;=Parameters!$D$35,Parameters!$C$34*Parameters!$D$34+Parameters!$C$35*($A26-Parameters!$D$34),IF($A26&lt;=Parameters!$D$36,Parameters!$C$34*Parameters!$D$34+Parameters!$C$35*(Parameters!$D$35-Parameters!$D$34)+Parameters!$C$36*($A26-Parameters!$D$35),Parameters!$C$34*Parameters!$D$34+Parameters!$C$35*(Parameters!$D$35-Parameters!$D$34)+Parameters!$C$36*(Parameters!$D$36-Parameters!$D$35)+Parameters!$C$37*($A26-Parameters!$D$36)))),_xlfn.IFS($A26&lt;=Parameters!$D$34,Parameters!$C$34*$A26,$A26&lt;=Parameters!$D$35,Parameters!$C$35*$A26,$A26&lt;=Parameters!$D$36,Parameters!$C$36*$A26,$A26&gt;Parameters!$D$36,Parameters!$C$37*$A26))</f>
        <v>2335.83</v>
      </c>
      <c r="G26" s="290">
        <f t="shared" si="7"/>
        <v>111.22999999999999</v>
      </c>
      <c r="H26" s="290" cm="1">
        <f t="array" ref="H26">IF(Parameters!$C$55="No",IF($A26&lt;=Parameters!$D$39,Parameters!$C$39*$A26,IF($A26&lt;=Parameters!$D$40,Parameters!$C$39*Parameters!$D$39+Parameters!$C$40*($A26-Parameters!$D$39),IF($A26&lt;=Parameters!$D$41,Parameters!$C$39*Parameters!$D$39+Parameters!$C$40*(Parameters!$D$40-Parameters!$D$39)+Parameters!$C$41*($A26-Parameters!$D$40),Parameters!$C$39*Parameters!$D$39+Parameters!$C$40*(Parameters!$D$40-Parameters!$D$39)+Parameters!$C$41*(Parameters!$D$41-Parameters!$D$40)+Parameters!$C$42*($A26-Parameters!$D$41)))),_xlfn.IFS($A26&lt;=Parameters!$D$39,Parameters!$C$39*$A26,$A26&lt;=Parameters!$D$40,Parameters!$C$40*$A26,$A26&lt;=Parameters!$D$41,Parameters!$C$41*$A26,$A26&gt;Parameters!$D$41,Parameters!$C$42*$A26))</f>
        <v>2335.83</v>
      </c>
      <c r="I26" s="290">
        <f t="shared" si="8"/>
        <v>111.22999999999999</v>
      </c>
      <c r="J26" s="290" cm="1">
        <f t="array" ref="J26">IF(Parameters!$D$55="No",IF($A26&lt;=Parameters!$F$23,Parameters!$E$23*$A26,IF($A26&lt;=Parameters!$F$24,Parameters!$E$23*Parameters!$F$23+Parameters!$E$24*($A26-Parameters!$F$23),IF($A26&lt;=Parameters!$F$25,Parameters!$E$23*Parameters!$F$23+Parameters!$E$24*(Parameters!$F$24-Parameters!$F$23)+Parameters!$E$25*($A26-Parameters!$F$24),Parameters!$E$23*Parameters!$F$23+Parameters!$E$24*(Parameters!$F$24-Parameters!$F$23)+Parameters!$E$25*(Parameters!$F$25-Parameters!$F$24)+Parameters!$E$26*($A26-Parameters!$F$25)))),_xlfn.IFS($A26&lt;=Parameters!$F$23,Parameters!$E$23*$A26,$A26&lt;=Parameters!$F$24,Parameters!$E$24*$A26,$A26&lt;=Parameters!$F$25,Parameters!$E$25*$A26,$A26&gt;Parameters!$F$25,Parameters!$E$26*$A26))</f>
        <v>1914.57</v>
      </c>
      <c r="K26" s="290">
        <f t="shared" si="0"/>
        <v>91.17</v>
      </c>
      <c r="L26" s="290" cm="1">
        <f t="array" ref="L26">IF(Parameters!$D$55="No",IF($A26&lt;=Parameters!$F$28,Parameters!$E$28*$A26,IF($A26&lt;=Parameters!$F$29,Parameters!$E$28*Parameters!$F$28+Parameters!$E$29*($A26-Parameters!$F$28),IF($A26&lt;=Parameters!$F$30,Parameters!$E$28*Parameters!$F$28+Parameters!$E$29*(Parameters!$F$29-Parameters!$F$28)+Parameters!$E$30*($A26-Parameters!$F$29),Parameters!$E$28*Parameters!$F$28+Parameters!$E$29*(Parameters!$F$29-Parameters!$F$28)+Parameters!$E$30*(Parameters!$F$30-Parameters!$F$29)+Parameters!$E$31*($A26-Parameters!$F$30)))),_xlfn.IFS($A26&lt;=Parameters!$F$28,Parameters!$E$28*$A26,$A26&lt;=Parameters!$F$29,Parameters!$E$29*$A26,$A26&lt;=Parameters!$F$30,Parameters!$E$30*$A26,$A26&gt;Parameters!$F$30,Parameters!$E$31*$A26))</f>
        <v>1914.57</v>
      </c>
      <c r="M26" s="290">
        <f t="shared" si="1"/>
        <v>91.17</v>
      </c>
      <c r="N26" s="290" cm="1">
        <f t="array" ref="N26">IF(Parameters!$D$55="No",IF($A26&lt;=Parameters!$F$34,Parameters!$E$34*$A26,IF($A26&lt;=Parameters!$F$35,Parameters!$E$34*Parameters!$F$34+Parameters!$E$35*($A26-Parameters!$F$34),IF($A26&lt;=Parameters!$F$36,Parameters!$E$34*Parameters!$F$34+Parameters!$E$35*(Parameters!$F$35-Parameters!$F$34)+Parameters!$E$36*($A26-Parameters!$F$35),Parameters!$E$34*Parameters!$F$34+Parameters!$E$35*(Parameters!$F$35-Parameters!$F$34)+Parameters!$E$36*(Parameters!$F$36-Parameters!$F$35)+Parameters!$E$37*($A26-Parameters!$F$36)))),_xlfn.IFS($A26&lt;=Parameters!$F$34,Parameters!$E$34*$A26,$A26&lt;=Parameters!$F$35,Parameters!$E$35*$A26,$A26&lt;=Parameters!$F$36,Parameters!$E$36*$A26,$A26&gt;Parameters!$F$36,Parameters!$E$37*$A26))</f>
        <v>2335.83</v>
      </c>
      <c r="O26" s="290">
        <f t="shared" si="9"/>
        <v>111.22999999999999</v>
      </c>
      <c r="P26" s="290" cm="1">
        <f t="array" ref="P26">IF(Parameters!$D$55="No",IF($A26&lt;=Parameters!$F$39,Parameters!$E$39*$A26,IF($A26&lt;=Parameters!$F$40,Parameters!$E$39*Parameters!$F$39+Parameters!$E$40*($A26-Parameters!$F$39),IF($A26&lt;=Parameters!$F$41,Parameters!$E$39*Parameters!$F$39+Parameters!$E$40*(Parameters!$F$40-Parameters!$F$39)+Parameters!$E$41*($A26-Parameters!$F$40),Parameters!$E$39*Parameters!$F$39+Parameters!$E$40*(Parameters!$F$40-Parameters!$F$39)+Parameters!$E$41*(Parameters!$F$41-Parameters!$F$40)+Parameters!$E$42*($A26-Parameters!$F$41)))),_xlfn.IFS($A26&lt;=Parameters!$F$39,Parameters!$E$39*$A26,$A26&lt;=Parameters!$F$40,Parameters!$E$40*$A26,$A26&lt;=Parameters!$F$41,Parameters!$E$41*$A26,$A26&gt;Parameters!$F$41,Parameters!$E$42*$A26))</f>
        <v>2335.83</v>
      </c>
      <c r="Q26" s="290">
        <f t="shared" si="10"/>
        <v>111.22999999999999</v>
      </c>
      <c r="R26" s="290" cm="1">
        <f t="array" ref="R26">IF(Parameters!$E$55="No",IF($A26&lt;=Parameters!$H$23,Parameters!$G$23*$A26,IF($A26&lt;=Parameters!$H$24,Parameters!$G$23*Parameters!$H$23+Parameters!$G$24*($A26-Parameters!$H$23),IF($A26&lt;=Parameters!$H$25,Parameters!$G$23*Parameters!$H$23+Parameters!$G$24*(Parameters!$H$24-Parameters!$H$23)+Parameters!$G$25*($A26-Parameters!$H$24),Parameters!$G$23*Parameters!$H$23+Parameters!$G$24*(Parameters!$H$24-Parameters!$H$23)+Parameters!$G$25*(Parameters!$H$25-Parameters!$H$24)+Parameters!$G$26*($A26-Parameters!$H$25)))),_xlfn.IFS($A26&lt;=Parameters!$H$23,Parameters!$G$23*$A26,$A26&lt;=Parameters!$H$24,Parameters!$G$24*$A26,$A26&lt;=Parameters!$H$25,Parameters!$G$25*$A26,$A26&gt;Parameters!$H$25,Parameters!$G$26*$A26))</f>
        <v>1914.57</v>
      </c>
      <c r="S26" s="290">
        <f t="shared" si="2"/>
        <v>91.17</v>
      </c>
      <c r="T26" s="290" cm="1">
        <f t="array" ref="T26">IF(Parameters!$E$55="No",IF($A26&lt;=Parameters!$H$28,Parameters!$G$28*$A26,IF($A26&lt;=Parameters!$H$29,Parameters!$G$28*Parameters!$H$28+Parameters!$G$29*($A26-Parameters!$H$28),IF($A26&lt;=Parameters!$H$30,Parameters!$G$28*Parameters!$H$28+Parameters!$G$29*(Parameters!$H$29-Parameters!$H$28)+Parameters!$G$30*($A26-Parameters!$H$29),Parameters!$G$28*Parameters!$H$28+Parameters!$G$29*(Parameters!$H$29-Parameters!$H$28)+Parameters!$G$30*(Parameters!$H$30-Parameters!$H$29)+Parameters!$G$31*($A26-Parameters!$H$30)))),_xlfn.IFS($A26&lt;=Parameters!$H$28,Parameters!$G$28*$A26,$A26&lt;=Parameters!$H$29,Parameters!$G$29*$A26,$A26&lt;=Parameters!$H$30,Parameters!$G$30*$A26,$A26&gt;Parameters!$H$30,Parameters!$G$31*$A26))</f>
        <v>1914.57</v>
      </c>
      <c r="U26" s="290">
        <f t="shared" si="3"/>
        <v>91.17</v>
      </c>
      <c r="V26" s="290" cm="1">
        <f t="array" ref="V26">IF(Parameters!$E$55="No",IF($A26&lt;=Parameters!$H$34,Parameters!$G$34*$A26,IF($A26&lt;=Parameters!$H$35,Parameters!$G$34*Parameters!$H$34+Parameters!$G$35*($A26-Parameters!$H$34),IF($A26&lt;=Parameters!$H$36,Parameters!$G$34*Parameters!$H$34+Parameters!$G$35*(Parameters!$H$35-Parameters!$H$34)+Parameters!$G$36*($A26-Parameters!$H$35),Parameters!$G$34*Parameters!$H$34+Parameters!$G$35*(Parameters!$H$35-Parameters!$H$34)+Parameters!$G$36*(Parameters!$H$36-Parameters!$H$35)+Parameters!$G$37*($A26-Parameters!$H$36)))),_xlfn.IFS($A26&lt;=Parameters!$H$34,Parameters!$G$34*$A26,$A26&lt;=Parameters!$H$35,Parameters!$G$35*$A26,$A26&lt;=Parameters!$H$36,Parameters!$G$36*$A26,$A26&gt;Parameters!$H$36,Parameters!$G$37*$A26))</f>
        <v>2335.83</v>
      </c>
      <c r="W26" s="290">
        <f t="shared" si="11"/>
        <v>111.22999999999999</v>
      </c>
      <c r="X26" s="290" cm="1">
        <f t="array" ref="X26">IF(Parameters!$E$55="No",IF($A26&lt;=Parameters!$H$39,Parameters!$G$39*$A26,IF($A26&lt;=Parameters!$H$40,Parameters!$G$39*Parameters!$H$39+Parameters!$G$40*($A26-Parameters!$H$39),IF($A26&lt;=Parameters!$H$41,Parameters!$G$39*Parameters!$H$39+Parameters!$G$40*(Parameters!$H$40-Parameters!$H$39)+Parameters!$G$41*($A26-Parameters!$H$40),Parameters!$G$39*Parameters!$H$39+Parameters!$G$40*(Parameters!$H$40-Parameters!$H$39)+Parameters!$G$41*(Parameters!$H$41-Parameters!$H$40)+Parameters!$G$42*($A26-Parameters!$H$41)))),_xlfn.IFS($A26&lt;=Parameters!$H$39,Parameters!$G$39*$A26,$A26&lt;=Parameters!$H$40,Parameters!$G$40*$A26,$A26&lt;=Parameters!$H$41,Parameters!$G$41*$A26,$A26&gt;Parameters!$H$41,Parameters!$G$42*$A26))</f>
        <v>2335.83</v>
      </c>
      <c r="Y26" s="290">
        <f t="shared" si="12"/>
        <v>111.22999999999999</v>
      </c>
      <c r="Z26" s="290" cm="1">
        <f t="array" ref="Z26">IF(Parameters!$F$55="No",IF($A26&lt;=Parameters!$J$23,Parameters!$I$23*$A26,IF($A26&lt;=Parameters!$J$24,Parameters!$I$23*Parameters!$J$23+Parameters!$I$24*($A26-Parameters!$J$23),IF($A26&lt;=Parameters!$J$25,Parameters!$I$23*Parameters!$J$23+Parameters!$I$24*(Parameters!$J$24-Parameters!$J$23)+Parameters!$I$25*($A26-Parameters!$J$24),Parameters!$I$23*Parameters!$J$23+Parameters!$I$24*(Parameters!$J$24-Parameters!$J$23)+Parameters!$I$25*(Parameters!$J$25-Parameters!$J$24)+Parameters!$I$26*($A26-Parameters!$J$25)))),_xlfn.IFS($A26&lt;=Parameters!$J$23,Parameters!$I$23*$A26,$A26&lt;=Parameters!$J$24,Parameters!$I$24*$A26,$A26&lt;=Parameters!$J$25,Parameters!$I$25*$A26,$A26&gt;Parameters!$J$25,Parameters!$I$26*$A26))</f>
        <v>1914.57</v>
      </c>
      <c r="AA26" s="290">
        <f t="shared" si="4"/>
        <v>91.17</v>
      </c>
      <c r="AB26" s="290" cm="1">
        <f t="array" ref="AB26">IF(Parameters!$F$55="No",IF($A26&lt;=Parameters!$J$28,Parameters!$I$28*$A26,IF($A26&lt;=Parameters!$J$29,Parameters!$I$28*Parameters!$J$28+Parameters!$I$29*($A26-Parameters!$J$28),IF($A26&lt;=Parameters!$J$30,Parameters!$I$28*Parameters!$J$28+Parameters!$I$29*(Parameters!$J$29-Parameters!$J$28)+Parameters!$I$30*($A26-Parameters!$J$29),Parameters!$I$28*Parameters!$J$28+Parameters!$I$29*(Parameters!$J$29-Parameters!$J$28)+Parameters!$I$30*(Parameters!$J$30-Parameters!$J$29)+Parameters!$I$31*($A26-Parameters!$J$30)))),_xlfn.IFS($A26&lt;=Parameters!$J$28,Parameters!$I$28*$A26,$A26&lt;=Parameters!$J$29,Parameters!$I$29*$A26,$A26&lt;=Parameters!$J$30,Parameters!$I$30*$A26,$A26&gt;Parameters!$J$30,Parameters!$I$31*$A26))</f>
        <v>1914.57</v>
      </c>
      <c r="AC26" s="290">
        <f t="shared" si="5"/>
        <v>91.17</v>
      </c>
      <c r="AD26" s="290" cm="1">
        <f t="array" ref="AD26">IF(Parameters!$F$55="No",IF($A26&lt;=Parameters!$J$34,Parameters!$I$34*$A26,IF($A26&lt;=Parameters!$J$35,Parameters!$I$34*Parameters!$J$34+Parameters!$I$35*($A26-Parameters!$J$34),IF($A26&lt;=Parameters!$J$36,Parameters!$I$34*Parameters!$J$34+Parameters!$I$35*(Parameters!$J$35-Parameters!$J$34)+Parameters!$I$36*($A26-Parameters!$J$35),Parameters!$I$34*Parameters!$J$34+Parameters!$I$35*(Parameters!$J$35-Parameters!$J$34)+Parameters!$I$36*(Parameters!$J$36-Parameters!$J$35)+Parameters!$I$37*($A26-Parameters!$J$36)))),_xlfn.IFS($A26&lt;=Parameters!$J$34,Parameters!$I$34*$A26,$A26&lt;=Parameters!$J$35,Parameters!$I$35*$A26,$A26&lt;=Parameters!$J$36,Parameters!$I$36*$A26,$A26&gt;Parameters!$J$36,Parameters!$I$37*$A26))</f>
        <v>2335.83</v>
      </c>
      <c r="AE26" s="290">
        <f t="shared" si="13"/>
        <v>111.22999999999999</v>
      </c>
      <c r="AF26" s="290" cm="1">
        <f t="array" ref="AF26">IF(Parameters!$F$55="No",IF($A26&lt;=Parameters!$J$39,Parameters!$I$39*$A26,IF($A26&lt;=Parameters!$J$40,Parameters!$I$39*Parameters!$J$39+Parameters!$I$40*($A26-Parameters!$J$39),IF($A26&lt;=Parameters!$J$41,Parameters!$I$39*Parameters!$J$39+Parameters!$I$40*(Parameters!$J$40-Parameters!$J$39)+Parameters!$I$41*($A26-Parameters!$J$40),Parameters!$I$39*Parameters!$J$39+Parameters!$I$40*(Parameters!$J$40-Parameters!$J$39)+Parameters!$I$41*(Parameters!$J$41-Parameters!$J$40)+Parameters!$I$42*($A26-Parameters!$J$41)))),_xlfn.IFS($A26&lt;=Parameters!$J$39,Parameters!$I$39*$A26,$A26&lt;=Parameters!$J$40,Parameters!$I$40*$A26,$A26&lt;=Parameters!$J$41,Parameters!$I$41*$A26,$A26&gt;Parameters!$J$41,Parameters!$I$42*$A26))</f>
        <v>2335.83</v>
      </c>
      <c r="AG26" s="290">
        <f t="shared" si="14"/>
        <v>111.22999999999999</v>
      </c>
      <c r="AI26" s="428">
        <f t="shared" si="15"/>
        <v>91.169999999999845</v>
      </c>
      <c r="AJ26" s="428">
        <f t="shared" si="16"/>
        <v>91.169999999999845</v>
      </c>
      <c r="AK26" s="428">
        <f t="shared" si="17"/>
        <v>111.23000000000002</v>
      </c>
      <c r="AL26" s="428">
        <f t="shared" si="18"/>
        <v>111.23000000000002</v>
      </c>
      <c r="AM26" s="428">
        <f t="shared" si="19"/>
        <v>91.169999999999845</v>
      </c>
      <c r="AN26" s="428">
        <f t="shared" si="20"/>
        <v>91.169999999999845</v>
      </c>
      <c r="AO26" s="428">
        <f t="shared" si="21"/>
        <v>111.23000000000002</v>
      </c>
      <c r="AP26" s="428">
        <f t="shared" si="22"/>
        <v>111.23000000000002</v>
      </c>
      <c r="AQ26" s="428">
        <f t="shared" si="23"/>
        <v>91.169999999999845</v>
      </c>
      <c r="AR26" s="428">
        <f t="shared" si="24"/>
        <v>91.169999999999845</v>
      </c>
      <c r="AS26" s="428">
        <f t="shared" si="25"/>
        <v>111.23000000000002</v>
      </c>
      <c r="AT26" s="428">
        <f t="shared" si="26"/>
        <v>111.23000000000002</v>
      </c>
      <c r="AU26" s="428">
        <f t="shared" si="27"/>
        <v>91.169999999999845</v>
      </c>
      <c r="AV26" s="428">
        <f t="shared" si="28"/>
        <v>91.169999999999845</v>
      </c>
      <c r="AW26" s="428">
        <f t="shared" si="29"/>
        <v>111.23000000000002</v>
      </c>
      <c r="AX26" s="428">
        <f t="shared" si="30"/>
        <v>111.23000000000002</v>
      </c>
    </row>
    <row r="27">
      <c r="A27" s="413">
        <v>22</v>
      </c>
      <c r="B27" s="290" cm="1">
        <f t="array" ref="B27">IF(Parameters!$C$55="No",IF($A27&lt;=Parameters!$D$23,Parameters!$C$23*$A27,IF($A27&lt;=Parameters!$D$24,Parameters!$C$23*Parameters!$D$23+Parameters!$C$24*($A27-Parameters!$D$23),IF($A27&lt;=Parameters!$D$25,Parameters!$C$23*Parameters!$D$23+Parameters!$C$24*(Parameters!$D$24-Parameters!$D$23)+Parameters!$C$25*($A27-Parameters!$D$24),Parameters!$C$23*Parameters!$D$23+Parameters!$C$24*(Parameters!$D$24-Parameters!$D$23)+Parameters!$C$25*(Parameters!$D$25-Parameters!$D$24)+Parameters!$C$26*($A27-Parameters!$D$25)))),_xlfn.IFS($A27&lt;=Parameters!$D$23,Parameters!$C$23*$A27,$A27&lt;=Parameters!$D$24,Parameters!$C$24*$A27,$A27&lt;=Parameters!$D$25,Parameters!$C$25*$A27,$A27&gt;Parameters!$D$25,Parameters!$C$26*$A27))</f>
        <v>2005.74</v>
      </c>
      <c r="C27" s="290">
        <f t="shared" si="6"/>
        <v>91.17</v>
      </c>
      <c r="D27" s="290" cm="1">
        <f t="array" ref="D27">IF(Parameters!$C$55="No",IF($A27&lt;=Parameters!$D$28,Parameters!$C$28*$A27,IF($A27&lt;=Parameters!$D$29,Parameters!$C$28*Parameters!$D$28+Parameters!$C$29*($A27-Parameters!$D$28),IF($A27&lt;=Parameters!$D$30,Parameters!$C$28*Parameters!$D$28+Parameters!$C$29*(Parameters!$D$29-Parameters!$D$28)+Parameters!$C$30*($A27-Parameters!$D$29),Parameters!$C$28*Parameters!$D$28+Parameters!$C$29*(Parameters!$D$29-Parameters!$D$28)+Parameters!$C$30*(Parameters!$D$30-Parameters!$D$29)+Parameters!$C$31*($A27-Parameters!$D$30)))),_xlfn.IFS($A27&lt;=Parameters!$D$28,Parameters!$C$28*$A27,$A27&lt;=Parameters!$D$29,Parameters!$C$29*$A27,$A27&lt;=Parameters!$D$30,Parameters!$C$30*$A27,$A27&gt;Parameters!$D$30,Parameters!$C$31*$A27))</f>
        <v>2005.74</v>
      </c>
      <c r="E27" s="290">
        <f t="shared" si="6"/>
        <v>91.17</v>
      </c>
      <c r="F27" s="290" cm="1">
        <f t="array" ref="F27">IF(Parameters!$C$55="No",IF($A27&lt;=Parameters!$D$34,Parameters!$C$34*$A27,IF($A27&lt;=Parameters!$D$35,Parameters!$C$34*Parameters!$D$34+Parameters!$C$35*($A27-Parameters!$D$34),IF($A27&lt;=Parameters!$D$36,Parameters!$C$34*Parameters!$D$34+Parameters!$C$35*(Parameters!$D$35-Parameters!$D$34)+Parameters!$C$36*($A27-Parameters!$D$35),Parameters!$C$34*Parameters!$D$34+Parameters!$C$35*(Parameters!$D$35-Parameters!$D$34)+Parameters!$C$36*(Parameters!$D$36-Parameters!$D$35)+Parameters!$C$37*($A27-Parameters!$D$36)))),_xlfn.IFS($A27&lt;=Parameters!$D$34,Parameters!$C$34*$A27,$A27&lt;=Parameters!$D$35,Parameters!$C$35*$A27,$A27&lt;=Parameters!$D$36,Parameters!$C$36*$A27,$A27&gt;Parameters!$D$36,Parameters!$C$37*$A27))</f>
        <v>2447.06</v>
      </c>
      <c r="G27" s="290">
        <f t="shared" si="7"/>
        <v>111.23</v>
      </c>
      <c r="H27" s="290" cm="1">
        <f t="array" ref="H27">IF(Parameters!$C$55="No",IF($A27&lt;=Parameters!$D$39,Parameters!$C$39*$A27,IF($A27&lt;=Parameters!$D$40,Parameters!$C$39*Parameters!$D$39+Parameters!$C$40*($A27-Parameters!$D$39),IF($A27&lt;=Parameters!$D$41,Parameters!$C$39*Parameters!$D$39+Parameters!$C$40*(Parameters!$D$40-Parameters!$D$39)+Parameters!$C$41*($A27-Parameters!$D$40),Parameters!$C$39*Parameters!$D$39+Parameters!$C$40*(Parameters!$D$40-Parameters!$D$39)+Parameters!$C$41*(Parameters!$D$41-Parameters!$D$40)+Parameters!$C$42*($A27-Parameters!$D$41)))),_xlfn.IFS($A27&lt;=Parameters!$D$39,Parameters!$C$39*$A27,$A27&lt;=Parameters!$D$40,Parameters!$C$40*$A27,$A27&lt;=Parameters!$D$41,Parameters!$C$41*$A27,$A27&gt;Parameters!$D$41,Parameters!$C$42*$A27))</f>
        <v>2447.06</v>
      </c>
      <c r="I27" s="290">
        <f t="shared" si="8"/>
        <v>111.23</v>
      </c>
      <c r="J27" s="290" cm="1">
        <f t="array" ref="J27">IF(Parameters!$D$55="No",IF($A27&lt;=Parameters!$F$23,Parameters!$E$23*$A27,IF($A27&lt;=Parameters!$F$24,Parameters!$E$23*Parameters!$F$23+Parameters!$E$24*($A27-Parameters!$F$23),IF($A27&lt;=Parameters!$F$25,Parameters!$E$23*Parameters!$F$23+Parameters!$E$24*(Parameters!$F$24-Parameters!$F$23)+Parameters!$E$25*($A27-Parameters!$F$24),Parameters!$E$23*Parameters!$F$23+Parameters!$E$24*(Parameters!$F$24-Parameters!$F$23)+Parameters!$E$25*(Parameters!$F$25-Parameters!$F$24)+Parameters!$E$26*($A27-Parameters!$F$25)))),_xlfn.IFS($A27&lt;=Parameters!$F$23,Parameters!$E$23*$A27,$A27&lt;=Parameters!$F$24,Parameters!$E$24*$A27,$A27&lt;=Parameters!$F$25,Parameters!$E$25*$A27,$A27&gt;Parameters!$F$25,Parameters!$E$26*$A27))</f>
        <v>2005.74</v>
      </c>
      <c r="K27" s="290">
        <f t="shared" si="0"/>
        <v>91.17</v>
      </c>
      <c r="L27" s="290" cm="1">
        <f t="array" ref="L27">IF(Parameters!$D$55="No",IF($A27&lt;=Parameters!$F$28,Parameters!$E$28*$A27,IF($A27&lt;=Parameters!$F$29,Parameters!$E$28*Parameters!$F$28+Parameters!$E$29*($A27-Parameters!$F$28),IF($A27&lt;=Parameters!$F$30,Parameters!$E$28*Parameters!$F$28+Parameters!$E$29*(Parameters!$F$29-Parameters!$F$28)+Parameters!$E$30*($A27-Parameters!$F$29),Parameters!$E$28*Parameters!$F$28+Parameters!$E$29*(Parameters!$F$29-Parameters!$F$28)+Parameters!$E$30*(Parameters!$F$30-Parameters!$F$29)+Parameters!$E$31*($A27-Parameters!$F$30)))),_xlfn.IFS($A27&lt;=Parameters!$F$28,Parameters!$E$28*$A27,$A27&lt;=Parameters!$F$29,Parameters!$E$29*$A27,$A27&lt;=Parameters!$F$30,Parameters!$E$30*$A27,$A27&gt;Parameters!$F$30,Parameters!$E$31*$A27))</f>
        <v>2005.74</v>
      </c>
      <c r="M27" s="290">
        <f t="shared" si="1"/>
        <v>91.17</v>
      </c>
      <c r="N27" s="290" cm="1">
        <f t="array" ref="N27">IF(Parameters!$D$55="No",IF($A27&lt;=Parameters!$F$34,Parameters!$E$34*$A27,IF($A27&lt;=Parameters!$F$35,Parameters!$E$34*Parameters!$F$34+Parameters!$E$35*($A27-Parameters!$F$34),IF($A27&lt;=Parameters!$F$36,Parameters!$E$34*Parameters!$F$34+Parameters!$E$35*(Parameters!$F$35-Parameters!$F$34)+Parameters!$E$36*($A27-Parameters!$F$35),Parameters!$E$34*Parameters!$F$34+Parameters!$E$35*(Parameters!$F$35-Parameters!$F$34)+Parameters!$E$36*(Parameters!$F$36-Parameters!$F$35)+Parameters!$E$37*($A27-Parameters!$F$36)))),_xlfn.IFS($A27&lt;=Parameters!$F$34,Parameters!$E$34*$A27,$A27&lt;=Parameters!$F$35,Parameters!$E$35*$A27,$A27&lt;=Parameters!$F$36,Parameters!$E$36*$A27,$A27&gt;Parameters!$F$36,Parameters!$E$37*$A27))</f>
        <v>2447.06</v>
      </c>
      <c r="O27" s="290">
        <f t="shared" si="9"/>
        <v>111.23</v>
      </c>
      <c r="P27" s="290" cm="1">
        <f t="array" ref="P27">IF(Parameters!$D$55="No",IF($A27&lt;=Parameters!$F$39,Parameters!$E$39*$A27,IF($A27&lt;=Parameters!$F$40,Parameters!$E$39*Parameters!$F$39+Parameters!$E$40*($A27-Parameters!$F$39),IF($A27&lt;=Parameters!$F$41,Parameters!$E$39*Parameters!$F$39+Parameters!$E$40*(Parameters!$F$40-Parameters!$F$39)+Parameters!$E$41*($A27-Parameters!$F$40),Parameters!$E$39*Parameters!$F$39+Parameters!$E$40*(Parameters!$F$40-Parameters!$F$39)+Parameters!$E$41*(Parameters!$F$41-Parameters!$F$40)+Parameters!$E$42*($A27-Parameters!$F$41)))),_xlfn.IFS($A27&lt;=Parameters!$F$39,Parameters!$E$39*$A27,$A27&lt;=Parameters!$F$40,Parameters!$E$40*$A27,$A27&lt;=Parameters!$F$41,Parameters!$E$41*$A27,$A27&gt;Parameters!$F$41,Parameters!$E$42*$A27))</f>
        <v>2447.06</v>
      </c>
      <c r="Q27" s="290">
        <f t="shared" si="10"/>
        <v>111.23</v>
      </c>
      <c r="R27" s="290" cm="1">
        <f t="array" ref="R27">IF(Parameters!$E$55="No",IF($A27&lt;=Parameters!$H$23,Parameters!$G$23*$A27,IF($A27&lt;=Parameters!$H$24,Parameters!$G$23*Parameters!$H$23+Parameters!$G$24*($A27-Parameters!$H$23),IF($A27&lt;=Parameters!$H$25,Parameters!$G$23*Parameters!$H$23+Parameters!$G$24*(Parameters!$H$24-Parameters!$H$23)+Parameters!$G$25*($A27-Parameters!$H$24),Parameters!$G$23*Parameters!$H$23+Parameters!$G$24*(Parameters!$H$24-Parameters!$H$23)+Parameters!$G$25*(Parameters!$H$25-Parameters!$H$24)+Parameters!$G$26*($A27-Parameters!$H$25)))),_xlfn.IFS($A27&lt;=Parameters!$H$23,Parameters!$G$23*$A27,$A27&lt;=Parameters!$H$24,Parameters!$G$24*$A27,$A27&lt;=Parameters!$H$25,Parameters!$G$25*$A27,$A27&gt;Parameters!$H$25,Parameters!$G$26*$A27))</f>
        <v>2005.74</v>
      </c>
      <c r="S27" s="290">
        <f t="shared" si="2"/>
        <v>91.17</v>
      </c>
      <c r="T27" s="290" cm="1">
        <f t="array" ref="T27">IF(Parameters!$E$55="No",IF($A27&lt;=Parameters!$H$28,Parameters!$G$28*$A27,IF($A27&lt;=Parameters!$H$29,Parameters!$G$28*Parameters!$H$28+Parameters!$G$29*($A27-Parameters!$H$28),IF($A27&lt;=Parameters!$H$30,Parameters!$G$28*Parameters!$H$28+Parameters!$G$29*(Parameters!$H$29-Parameters!$H$28)+Parameters!$G$30*($A27-Parameters!$H$29),Parameters!$G$28*Parameters!$H$28+Parameters!$G$29*(Parameters!$H$29-Parameters!$H$28)+Parameters!$G$30*(Parameters!$H$30-Parameters!$H$29)+Parameters!$G$31*($A27-Parameters!$H$30)))),_xlfn.IFS($A27&lt;=Parameters!$H$28,Parameters!$G$28*$A27,$A27&lt;=Parameters!$H$29,Parameters!$G$29*$A27,$A27&lt;=Parameters!$H$30,Parameters!$G$30*$A27,$A27&gt;Parameters!$H$30,Parameters!$G$31*$A27))</f>
        <v>2005.74</v>
      </c>
      <c r="U27" s="290">
        <f t="shared" si="3"/>
        <v>91.17</v>
      </c>
      <c r="V27" s="290" cm="1">
        <f t="array" ref="V27">IF(Parameters!$E$55="No",IF($A27&lt;=Parameters!$H$34,Parameters!$G$34*$A27,IF($A27&lt;=Parameters!$H$35,Parameters!$G$34*Parameters!$H$34+Parameters!$G$35*($A27-Parameters!$H$34),IF($A27&lt;=Parameters!$H$36,Parameters!$G$34*Parameters!$H$34+Parameters!$G$35*(Parameters!$H$35-Parameters!$H$34)+Parameters!$G$36*($A27-Parameters!$H$35),Parameters!$G$34*Parameters!$H$34+Parameters!$G$35*(Parameters!$H$35-Parameters!$H$34)+Parameters!$G$36*(Parameters!$H$36-Parameters!$H$35)+Parameters!$G$37*($A27-Parameters!$H$36)))),_xlfn.IFS($A27&lt;=Parameters!$H$34,Parameters!$G$34*$A27,$A27&lt;=Parameters!$H$35,Parameters!$G$35*$A27,$A27&lt;=Parameters!$H$36,Parameters!$G$36*$A27,$A27&gt;Parameters!$H$36,Parameters!$G$37*$A27))</f>
        <v>2447.06</v>
      </c>
      <c r="W27" s="290">
        <f t="shared" si="11"/>
        <v>111.23</v>
      </c>
      <c r="X27" s="290" cm="1">
        <f t="array" ref="X27">IF(Parameters!$E$55="No",IF($A27&lt;=Parameters!$H$39,Parameters!$G$39*$A27,IF($A27&lt;=Parameters!$H$40,Parameters!$G$39*Parameters!$H$39+Parameters!$G$40*($A27-Parameters!$H$39),IF($A27&lt;=Parameters!$H$41,Parameters!$G$39*Parameters!$H$39+Parameters!$G$40*(Parameters!$H$40-Parameters!$H$39)+Parameters!$G$41*($A27-Parameters!$H$40),Parameters!$G$39*Parameters!$H$39+Parameters!$G$40*(Parameters!$H$40-Parameters!$H$39)+Parameters!$G$41*(Parameters!$H$41-Parameters!$H$40)+Parameters!$G$42*($A27-Parameters!$H$41)))),_xlfn.IFS($A27&lt;=Parameters!$H$39,Parameters!$G$39*$A27,$A27&lt;=Parameters!$H$40,Parameters!$G$40*$A27,$A27&lt;=Parameters!$H$41,Parameters!$G$41*$A27,$A27&gt;Parameters!$H$41,Parameters!$G$42*$A27))</f>
        <v>2447.06</v>
      </c>
      <c r="Y27" s="290">
        <f t="shared" si="12"/>
        <v>111.23</v>
      </c>
      <c r="Z27" s="290" cm="1">
        <f t="array" ref="Z27">IF(Parameters!$F$55="No",IF($A27&lt;=Parameters!$J$23,Parameters!$I$23*$A27,IF($A27&lt;=Parameters!$J$24,Parameters!$I$23*Parameters!$J$23+Parameters!$I$24*($A27-Parameters!$J$23),IF($A27&lt;=Parameters!$J$25,Parameters!$I$23*Parameters!$J$23+Parameters!$I$24*(Parameters!$J$24-Parameters!$J$23)+Parameters!$I$25*($A27-Parameters!$J$24),Parameters!$I$23*Parameters!$J$23+Parameters!$I$24*(Parameters!$J$24-Parameters!$J$23)+Parameters!$I$25*(Parameters!$J$25-Parameters!$J$24)+Parameters!$I$26*($A27-Parameters!$J$25)))),_xlfn.IFS($A27&lt;=Parameters!$J$23,Parameters!$I$23*$A27,$A27&lt;=Parameters!$J$24,Parameters!$I$24*$A27,$A27&lt;=Parameters!$J$25,Parameters!$I$25*$A27,$A27&gt;Parameters!$J$25,Parameters!$I$26*$A27))</f>
        <v>2005.74</v>
      </c>
      <c r="AA27" s="290">
        <f t="shared" si="4"/>
        <v>91.17</v>
      </c>
      <c r="AB27" s="290" cm="1">
        <f t="array" ref="AB27">IF(Parameters!$F$55="No",IF($A27&lt;=Parameters!$J$28,Parameters!$I$28*$A27,IF($A27&lt;=Parameters!$J$29,Parameters!$I$28*Parameters!$J$28+Parameters!$I$29*($A27-Parameters!$J$28),IF($A27&lt;=Parameters!$J$30,Parameters!$I$28*Parameters!$J$28+Parameters!$I$29*(Parameters!$J$29-Parameters!$J$28)+Parameters!$I$30*($A27-Parameters!$J$29),Parameters!$I$28*Parameters!$J$28+Parameters!$I$29*(Parameters!$J$29-Parameters!$J$28)+Parameters!$I$30*(Parameters!$J$30-Parameters!$J$29)+Parameters!$I$31*($A27-Parameters!$J$30)))),_xlfn.IFS($A27&lt;=Parameters!$J$28,Parameters!$I$28*$A27,$A27&lt;=Parameters!$J$29,Parameters!$I$29*$A27,$A27&lt;=Parameters!$J$30,Parameters!$I$30*$A27,$A27&gt;Parameters!$J$30,Parameters!$I$31*$A27))</f>
        <v>2005.74</v>
      </c>
      <c r="AC27" s="290">
        <f t="shared" si="5"/>
        <v>91.17</v>
      </c>
      <c r="AD27" s="290" cm="1">
        <f t="array" ref="AD27">IF(Parameters!$F$55="No",IF($A27&lt;=Parameters!$J$34,Parameters!$I$34*$A27,IF($A27&lt;=Parameters!$J$35,Parameters!$I$34*Parameters!$J$34+Parameters!$I$35*($A27-Parameters!$J$34),IF($A27&lt;=Parameters!$J$36,Parameters!$I$34*Parameters!$J$34+Parameters!$I$35*(Parameters!$J$35-Parameters!$J$34)+Parameters!$I$36*($A27-Parameters!$J$35),Parameters!$I$34*Parameters!$J$34+Parameters!$I$35*(Parameters!$J$35-Parameters!$J$34)+Parameters!$I$36*(Parameters!$J$36-Parameters!$J$35)+Parameters!$I$37*($A27-Parameters!$J$36)))),_xlfn.IFS($A27&lt;=Parameters!$J$34,Parameters!$I$34*$A27,$A27&lt;=Parameters!$J$35,Parameters!$I$35*$A27,$A27&lt;=Parameters!$J$36,Parameters!$I$36*$A27,$A27&gt;Parameters!$J$36,Parameters!$I$37*$A27))</f>
        <v>2447.06</v>
      </c>
      <c r="AE27" s="290">
        <f t="shared" si="13"/>
        <v>111.23</v>
      </c>
      <c r="AF27" s="290" cm="1">
        <f t="array" ref="AF27">IF(Parameters!$F$55="No",IF($A27&lt;=Parameters!$J$39,Parameters!$I$39*$A27,IF($A27&lt;=Parameters!$J$40,Parameters!$I$39*Parameters!$J$39+Parameters!$I$40*($A27-Parameters!$J$39),IF($A27&lt;=Parameters!$J$41,Parameters!$I$39*Parameters!$J$39+Parameters!$I$40*(Parameters!$J$40-Parameters!$J$39)+Parameters!$I$41*($A27-Parameters!$J$40),Parameters!$I$39*Parameters!$J$39+Parameters!$I$40*(Parameters!$J$40-Parameters!$J$39)+Parameters!$I$41*(Parameters!$J$41-Parameters!$J$40)+Parameters!$I$42*($A27-Parameters!$J$41)))),_xlfn.IFS($A27&lt;=Parameters!$J$39,Parameters!$I$39*$A27,$A27&lt;=Parameters!$J$40,Parameters!$I$40*$A27,$A27&lt;=Parameters!$J$41,Parameters!$I$41*$A27,$A27&gt;Parameters!$J$41,Parameters!$I$42*$A27))</f>
        <v>2447.06</v>
      </c>
      <c r="AG27" s="290">
        <f t="shared" si="14"/>
        <v>111.23</v>
      </c>
      <c r="AI27" s="428">
        <f t="shared" si="15"/>
        <v>91.170000000000073</v>
      </c>
      <c r="AJ27" s="428">
        <f t="shared" si="16"/>
        <v>91.170000000000073</v>
      </c>
      <c r="AK27" s="428">
        <f t="shared" si="17"/>
        <v>111.23000000000002</v>
      </c>
      <c r="AL27" s="428">
        <f t="shared" si="18"/>
        <v>111.23000000000002</v>
      </c>
      <c r="AM27" s="428">
        <f t="shared" si="19"/>
        <v>91.170000000000073</v>
      </c>
      <c r="AN27" s="428">
        <f t="shared" si="20"/>
        <v>91.170000000000073</v>
      </c>
      <c r="AO27" s="428">
        <f t="shared" si="21"/>
        <v>111.23000000000002</v>
      </c>
      <c r="AP27" s="428">
        <f t="shared" si="22"/>
        <v>111.23000000000002</v>
      </c>
      <c r="AQ27" s="428">
        <f t="shared" si="23"/>
        <v>91.170000000000073</v>
      </c>
      <c r="AR27" s="428">
        <f t="shared" si="24"/>
        <v>91.170000000000073</v>
      </c>
      <c r="AS27" s="428">
        <f t="shared" si="25"/>
        <v>111.23000000000002</v>
      </c>
      <c r="AT27" s="428">
        <f t="shared" si="26"/>
        <v>111.23000000000002</v>
      </c>
      <c r="AU27" s="428">
        <f t="shared" si="27"/>
        <v>91.170000000000073</v>
      </c>
      <c r="AV27" s="428">
        <f t="shared" si="28"/>
        <v>91.170000000000073</v>
      </c>
      <c r="AW27" s="428">
        <f t="shared" si="29"/>
        <v>111.23000000000002</v>
      </c>
      <c r="AX27" s="428">
        <f t="shared" si="30"/>
        <v>111.23000000000002</v>
      </c>
    </row>
    <row r="28">
      <c r="A28" s="413">
        <v>23</v>
      </c>
      <c r="B28" s="290" cm="1">
        <f t="array" ref="B28">IF(Parameters!$C$55="No",IF($A28&lt;=Parameters!$D$23,Parameters!$C$23*$A28,IF($A28&lt;=Parameters!$D$24,Parameters!$C$23*Parameters!$D$23+Parameters!$C$24*($A28-Parameters!$D$23),IF($A28&lt;=Parameters!$D$25,Parameters!$C$23*Parameters!$D$23+Parameters!$C$24*(Parameters!$D$24-Parameters!$D$23)+Parameters!$C$25*($A28-Parameters!$D$24),Parameters!$C$23*Parameters!$D$23+Parameters!$C$24*(Parameters!$D$24-Parameters!$D$23)+Parameters!$C$25*(Parameters!$D$25-Parameters!$D$24)+Parameters!$C$26*($A28-Parameters!$D$25)))),_xlfn.IFS($A28&lt;=Parameters!$D$23,Parameters!$C$23*$A28,$A28&lt;=Parameters!$D$24,Parameters!$C$24*$A28,$A28&lt;=Parameters!$D$25,Parameters!$C$25*$A28,$A28&gt;Parameters!$D$25,Parameters!$C$26*$A28))</f>
        <v>2096.91</v>
      </c>
      <c r="C28" s="290">
        <f t="shared" si="6"/>
        <v>91.169999999999987</v>
      </c>
      <c r="D28" s="290" cm="1">
        <f t="array" ref="D28">IF(Parameters!$C$55="No",IF($A28&lt;=Parameters!$D$28,Parameters!$C$28*$A28,IF($A28&lt;=Parameters!$D$29,Parameters!$C$28*Parameters!$D$28+Parameters!$C$29*($A28-Parameters!$D$28),IF($A28&lt;=Parameters!$D$30,Parameters!$C$28*Parameters!$D$28+Parameters!$C$29*(Parameters!$D$29-Parameters!$D$28)+Parameters!$C$30*($A28-Parameters!$D$29),Parameters!$C$28*Parameters!$D$28+Parameters!$C$29*(Parameters!$D$29-Parameters!$D$28)+Parameters!$C$30*(Parameters!$D$30-Parameters!$D$29)+Parameters!$C$31*($A28-Parameters!$D$30)))),_xlfn.IFS($A28&lt;=Parameters!$D$28,Parameters!$C$28*$A28,$A28&lt;=Parameters!$D$29,Parameters!$C$29*$A28,$A28&lt;=Parameters!$D$30,Parameters!$C$30*$A28,$A28&gt;Parameters!$D$30,Parameters!$C$31*$A28))</f>
        <v>2096.91</v>
      </c>
      <c r="E28" s="290">
        <f t="shared" si="6"/>
        <v>91.169999999999987</v>
      </c>
      <c r="F28" s="290" cm="1">
        <f t="array" ref="F28">IF(Parameters!$C$55="No",IF($A28&lt;=Parameters!$D$34,Parameters!$C$34*$A28,IF($A28&lt;=Parameters!$D$35,Parameters!$C$34*Parameters!$D$34+Parameters!$C$35*($A28-Parameters!$D$34),IF($A28&lt;=Parameters!$D$36,Parameters!$C$34*Parameters!$D$34+Parameters!$C$35*(Parameters!$D$35-Parameters!$D$34)+Parameters!$C$36*($A28-Parameters!$D$35),Parameters!$C$34*Parameters!$D$34+Parameters!$C$35*(Parameters!$D$35-Parameters!$D$34)+Parameters!$C$36*(Parameters!$D$36-Parameters!$D$35)+Parameters!$C$37*($A28-Parameters!$D$36)))),_xlfn.IFS($A28&lt;=Parameters!$D$34,Parameters!$C$34*$A28,$A28&lt;=Parameters!$D$35,Parameters!$C$35*$A28,$A28&lt;=Parameters!$D$36,Parameters!$C$36*$A28,$A28&gt;Parameters!$D$36,Parameters!$C$37*$A28))</f>
        <v>2558.29</v>
      </c>
      <c r="G28" s="290">
        <f t="shared" si="7"/>
        <v>111.23</v>
      </c>
      <c r="H28" s="290" cm="1">
        <f t="array" ref="H28">IF(Parameters!$C$55="No",IF($A28&lt;=Parameters!$D$39,Parameters!$C$39*$A28,IF($A28&lt;=Parameters!$D$40,Parameters!$C$39*Parameters!$D$39+Parameters!$C$40*($A28-Parameters!$D$39),IF($A28&lt;=Parameters!$D$41,Parameters!$C$39*Parameters!$D$39+Parameters!$C$40*(Parameters!$D$40-Parameters!$D$39)+Parameters!$C$41*($A28-Parameters!$D$40),Parameters!$C$39*Parameters!$D$39+Parameters!$C$40*(Parameters!$D$40-Parameters!$D$39)+Parameters!$C$41*(Parameters!$D$41-Parameters!$D$40)+Parameters!$C$42*($A28-Parameters!$D$41)))),_xlfn.IFS($A28&lt;=Parameters!$D$39,Parameters!$C$39*$A28,$A28&lt;=Parameters!$D$40,Parameters!$C$40*$A28,$A28&lt;=Parameters!$D$41,Parameters!$C$41*$A28,$A28&gt;Parameters!$D$41,Parameters!$C$42*$A28))</f>
        <v>2558.29</v>
      </c>
      <c r="I28" s="290">
        <f t="shared" si="8"/>
        <v>111.23</v>
      </c>
      <c r="J28" s="290" cm="1">
        <f t="array" ref="J28">IF(Parameters!$D$55="No",IF($A28&lt;=Parameters!$F$23,Parameters!$E$23*$A28,IF($A28&lt;=Parameters!$F$24,Parameters!$E$23*Parameters!$F$23+Parameters!$E$24*($A28-Parameters!$F$23),IF($A28&lt;=Parameters!$F$25,Parameters!$E$23*Parameters!$F$23+Parameters!$E$24*(Parameters!$F$24-Parameters!$F$23)+Parameters!$E$25*($A28-Parameters!$F$24),Parameters!$E$23*Parameters!$F$23+Parameters!$E$24*(Parameters!$F$24-Parameters!$F$23)+Parameters!$E$25*(Parameters!$F$25-Parameters!$F$24)+Parameters!$E$26*($A28-Parameters!$F$25)))),_xlfn.IFS($A28&lt;=Parameters!$F$23,Parameters!$E$23*$A28,$A28&lt;=Parameters!$F$24,Parameters!$E$24*$A28,$A28&lt;=Parameters!$F$25,Parameters!$E$25*$A28,$A28&gt;Parameters!$F$25,Parameters!$E$26*$A28))</f>
        <v>2096.91</v>
      </c>
      <c r="K28" s="290">
        <f t="shared" si="0"/>
        <v>91.169999999999987</v>
      </c>
      <c r="L28" s="290" cm="1">
        <f t="array" ref="L28">IF(Parameters!$D$55="No",IF($A28&lt;=Parameters!$F$28,Parameters!$E$28*$A28,IF($A28&lt;=Parameters!$F$29,Parameters!$E$28*Parameters!$F$28+Parameters!$E$29*($A28-Parameters!$F$28),IF($A28&lt;=Parameters!$F$30,Parameters!$E$28*Parameters!$F$28+Parameters!$E$29*(Parameters!$F$29-Parameters!$F$28)+Parameters!$E$30*($A28-Parameters!$F$29),Parameters!$E$28*Parameters!$F$28+Parameters!$E$29*(Parameters!$F$29-Parameters!$F$28)+Parameters!$E$30*(Parameters!$F$30-Parameters!$F$29)+Parameters!$E$31*($A28-Parameters!$F$30)))),_xlfn.IFS($A28&lt;=Parameters!$F$28,Parameters!$E$28*$A28,$A28&lt;=Parameters!$F$29,Parameters!$E$29*$A28,$A28&lt;=Parameters!$F$30,Parameters!$E$30*$A28,$A28&gt;Parameters!$F$30,Parameters!$E$31*$A28))</f>
        <v>2096.91</v>
      </c>
      <c r="M28" s="290">
        <f t="shared" si="1"/>
        <v>91.169999999999987</v>
      </c>
      <c r="N28" s="290" cm="1">
        <f t="array" ref="N28">IF(Parameters!$D$55="No",IF($A28&lt;=Parameters!$F$34,Parameters!$E$34*$A28,IF($A28&lt;=Parameters!$F$35,Parameters!$E$34*Parameters!$F$34+Parameters!$E$35*($A28-Parameters!$F$34),IF($A28&lt;=Parameters!$F$36,Parameters!$E$34*Parameters!$F$34+Parameters!$E$35*(Parameters!$F$35-Parameters!$F$34)+Parameters!$E$36*($A28-Parameters!$F$35),Parameters!$E$34*Parameters!$F$34+Parameters!$E$35*(Parameters!$F$35-Parameters!$F$34)+Parameters!$E$36*(Parameters!$F$36-Parameters!$F$35)+Parameters!$E$37*($A28-Parameters!$F$36)))),_xlfn.IFS($A28&lt;=Parameters!$F$34,Parameters!$E$34*$A28,$A28&lt;=Parameters!$F$35,Parameters!$E$35*$A28,$A28&lt;=Parameters!$F$36,Parameters!$E$36*$A28,$A28&gt;Parameters!$F$36,Parameters!$E$37*$A28))</f>
        <v>2558.29</v>
      </c>
      <c r="O28" s="290">
        <f t="shared" si="9"/>
        <v>111.23</v>
      </c>
      <c r="P28" s="290" cm="1">
        <f t="array" ref="P28">IF(Parameters!$D$55="No",IF($A28&lt;=Parameters!$F$39,Parameters!$E$39*$A28,IF($A28&lt;=Parameters!$F$40,Parameters!$E$39*Parameters!$F$39+Parameters!$E$40*($A28-Parameters!$F$39),IF($A28&lt;=Parameters!$F$41,Parameters!$E$39*Parameters!$F$39+Parameters!$E$40*(Parameters!$F$40-Parameters!$F$39)+Parameters!$E$41*($A28-Parameters!$F$40),Parameters!$E$39*Parameters!$F$39+Parameters!$E$40*(Parameters!$F$40-Parameters!$F$39)+Parameters!$E$41*(Parameters!$F$41-Parameters!$F$40)+Parameters!$E$42*($A28-Parameters!$F$41)))),_xlfn.IFS($A28&lt;=Parameters!$F$39,Parameters!$E$39*$A28,$A28&lt;=Parameters!$F$40,Parameters!$E$40*$A28,$A28&lt;=Parameters!$F$41,Parameters!$E$41*$A28,$A28&gt;Parameters!$F$41,Parameters!$E$42*$A28))</f>
        <v>2558.29</v>
      </c>
      <c r="Q28" s="290">
        <f t="shared" si="10"/>
        <v>111.23</v>
      </c>
      <c r="R28" s="290" cm="1">
        <f t="array" ref="R28">IF(Parameters!$E$55="No",IF($A28&lt;=Parameters!$H$23,Parameters!$G$23*$A28,IF($A28&lt;=Parameters!$H$24,Parameters!$G$23*Parameters!$H$23+Parameters!$G$24*($A28-Parameters!$H$23),IF($A28&lt;=Parameters!$H$25,Parameters!$G$23*Parameters!$H$23+Parameters!$G$24*(Parameters!$H$24-Parameters!$H$23)+Parameters!$G$25*($A28-Parameters!$H$24),Parameters!$G$23*Parameters!$H$23+Parameters!$G$24*(Parameters!$H$24-Parameters!$H$23)+Parameters!$G$25*(Parameters!$H$25-Parameters!$H$24)+Parameters!$G$26*($A28-Parameters!$H$25)))),_xlfn.IFS($A28&lt;=Parameters!$H$23,Parameters!$G$23*$A28,$A28&lt;=Parameters!$H$24,Parameters!$G$24*$A28,$A28&lt;=Parameters!$H$25,Parameters!$G$25*$A28,$A28&gt;Parameters!$H$25,Parameters!$G$26*$A28))</f>
        <v>2096.91</v>
      </c>
      <c r="S28" s="290">
        <f t="shared" si="2"/>
        <v>91.169999999999987</v>
      </c>
      <c r="T28" s="290" cm="1">
        <f t="array" ref="T28">IF(Parameters!$E$55="No",IF($A28&lt;=Parameters!$H$28,Parameters!$G$28*$A28,IF($A28&lt;=Parameters!$H$29,Parameters!$G$28*Parameters!$H$28+Parameters!$G$29*($A28-Parameters!$H$28),IF($A28&lt;=Parameters!$H$30,Parameters!$G$28*Parameters!$H$28+Parameters!$G$29*(Parameters!$H$29-Parameters!$H$28)+Parameters!$G$30*($A28-Parameters!$H$29),Parameters!$G$28*Parameters!$H$28+Parameters!$G$29*(Parameters!$H$29-Parameters!$H$28)+Parameters!$G$30*(Parameters!$H$30-Parameters!$H$29)+Parameters!$G$31*($A28-Parameters!$H$30)))),_xlfn.IFS($A28&lt;=Parameters!$H$28,Parameters!$G$28*$A28,$A28&lt;=Parameters!$H$29,Parameters!$G$29*$A28,$A28&lt;=Parameters!$H$30,Parameters!$G$30*$A28,$A28&gt;Parameters!$H$30,Parameters!$G$31*$A28))</f>
        <v>2096.91</v>
      </c>
      <c r="U28" s="290">
        <f t="shared" si="3"/>
        <v>91.169999999999987</v>
      </c>
      <c r="V28" s="290" cm="1">
        <f t="array" ref="V28">IF(Parameters!$E$55="No",IF($A28&lt;=Parameters!$H$34,Parameters!$G$34*$A28,IF($A28&lt;=Parameters!$H$35,Parameters!$G$34*Parameters!$H$34+Parameters!$G$35*($A28-Parameters!$H$34),IF($A28&lt;=Parameters!$H$36,Parameters!$G$34*Parameters!$H$34+Parameters!$G$35*(Parameters!$H$35-Parameters!$H$34)+Parameters!$G$36*($A28-Parameters!$H$35),Parameters!$G$34*Parameters!$H$34+Parameters!$G$35*(Parameters!$H$35-Parameters!$H$34)+Parameters!$G$36*(Parameters!$H$36-Parameters!$H$35)+Parameters!$G$37*($A28-Parameters!$H$36)))),_xlfn.IFS($A28&lt;=Parameters!$H$34,Parameters!$G$34*$A28,$A28&lt;=Parameters!$H$35,Parameters!$G$35*$A28,$A28&lt;=Parameters!$H$36,Parameters!$G$36*$A28,$A28&gt;Parameters!$H$36,Parameters!$G$37*$A28))</f>
        <v>2558.29</v>
      </c>
      <c r="W28" s="290">
        <f t="shared" si="11"/>
        <v>111.23</v>
      </c>
      <c r="X28" s="290" cm="1">
        <f t="array" ref="X28">IF(Parameters!$E$55="No",IF($A28&lt;=Parameters!$H$39,Parameters!$G$39*$A28,IF($A28&lt;=Parameters!$H$40,Parameters!$G$39*Parameters!$H$39+Parameters!$G$40*($A28-Parameters!$H$39),IF($A28&lt;=Parameters!$H$41,Parameters!$G$39*Parameters!$H$39+Parameters!$G$40*(Parameters!$H$40-Parameters!$H$39)+Parameters!$G$41*($A28-Parameters!$H$40),Parameters!$G$39*Parameters!$H$39+Parameters!$G$40*(Parameters!$H$40-Parameters!$H$39)+Parameters!$G$41*(Parameters!$H$41-Parameters!$H$40)+Parameters!$G$42*($A28-Parameters!$H$41)))),_xlfn.IFS($A28&lt;=Parameters!$H$39,Parameters!$G$39*$A28,$A28&lt;=Parameters!$H$40,Parameters!$G$40*$A28,$A28&lt;=Parameters!$H$41,Parameters!$G$41*$A28,$A28&gt;Parameters!$H$41,Parameters!$G$42*$A28))</f>
        <v>2558.29</v>
      </c>
      <c r="Y28" s="290">
        <f t="shared" si="12"/>
        <v>111.23</v>
      </c>
      <c r="Z28" s="290" cm="1">
        <f t="array" ref="Z28">IF(Parameters!$F$55="No",IF($A28&lt;=Parameters!$J$23,Parameters!$I$23*$A28,IF($A28&lt;=Parameters!$J$24,Parameters!$I$23*Parameters!$J$23+Parameters!$I$24*($A28-Parameters!$J$23),IF($A28&lt;=Parameters!$J$25,Parameters!$I$23*Parameters!$J$23+Parameters!$I$24*(Parameters!$J$24-Parameters!$J$23)+Parameters!$I$25*($A28-Parameters!$J$24),Parameters!$I$23*Parameters!$J$23+Parameters!$I$24*(Parameters!$J$24-Parameters!$J$23)+Parameters!$I$25*(Parameters!$J$25-Parameters!$J$24)+Parameters!$I$26*($A28-Parameters!$J$25)))),_xlfn.IFS($A28&lt;=Parameters!$J$23,Parameters!$I$23*$A28,$A28&lt;=Parameters!$J$24,Parameters!$I$24*$A28,$A28&lt;=Parameters!$J$25,Parameters!$I$25*$A28,$A28&gt;Parameters!$J$25,Parameters!$I$26*$A28))</f>
        <v>2096.91</v>
      </c>
      <c r="AA28" s="290">
        <f t="shared" si="4"/>
        <v>91.169999999999987</v>
      </c>
      <c r="AB28" s="290" cm="1">
        <f t="array" ref="AB28">IF(Parameters!$F$55="No",IF($A28&lt;=Parameters!$J$28,Parameters!$I$28*$A28,IF($A28&lt;=Parameters!$J$29,Parameters!$I$28*Parameters!$J$28+Parameters!$I$29*($A28-Parameters!$J$28),IF($A28&lt;=Parameters!$J$30,Parameters!$I$28*Parameters!$J$28+Parameters!$I$29*(Parameters!$J$29-Parameters!$J$28)+Parameters!$I$30*($A28-Parameters!$J$29),Parameters!$I$28*Parameters!$J$28+Parameters!$I$29*(Parameters!$J$29-Parameters!$J$28)+Parameters!$I$30*(Parameters!$J$30-Parameters!$J$29)+Parameters!$I$31*($A28-Parameters!$J$30)))),_xlfn.IFS($A28&lt;=Parameters!$J$28,Parameters!$I$28*$A28,$A28&lt;=Parameters!$J$29,Parameters!$I$29*$A28,$A28&lt;=Parameters!$J$30,Parameters!$I$30*$A28,$A28&gt;Parameters!$J$30,Parameters!$I$31*$A28))</f>
        <v>2096.91</v>
      </c>
      <c r="AC28" s="290">
        <f t="shared" si="5"/>
        <v>91.169999999999987</v>
      </c>
      <c r="AD28" s="290" cm="1">
        <f t="array" ref="AD28">IF(Parameters!$F$55="No",IF($A28&lt;=Parameters!$J$34,Parameters!$I$34*$A28,IF($A28&lt;=Parameters!$J$35,Parameters!$I$34*Parameters!$J$34+Parameters!$I$35*($A28-Parameters!$J$34),IF($A28&lt;=Parameters!$J$36,Parameters!$I$34*Parameters!$J$34+Parameters!$I$35*(Parameters!$J$35-Parameters!$J$34)+Parameters!$I$36*($A28-Parameters!$J$35),Parameters!$I$34*Parameters!$J$34+Parameters!$I$35*(Parameters!$J$35-Parameters!$J$34)+Parameters!$I$36*(Parameters!$J$36-Parameters!$J$35)+Parameters!$I$37*($A28-Parameters!$J$36)))),_xlfn.IFS($A28&lt;=Parameters!$J$34,Parameters!$I$34*$A28,$A28&lt;=Parameters!$J$35,Parameters!$I$35*$A28,$A28&lt;=Parameters!$J$36,Parameters!$I$36*$A28,$A28&gt;Parameters!$J$36,Parameters!$I$37*$A28))</f>
        <v>2558.29</v>
      </c>
      <c r="AE28" s="290">
        <f t="shared" si="13"/>
        <v>111.23</v>
      </c>
      <c r="AF28" s="290" cm="1">
        <f t="array" ref="AF28">IF(Parameters!$F$55="No",IF($A28&lt;=Parameters!$J$39,Parameters!$I$39*$A28,IF($A28&lt;=Parameters!$J$40,Parameters!$I$39*Parameters!$J$39+Parameters!$I$40*($A28-Parameters!$J$39),IF($A28&lt;=Parameters!$J$41,Parameters!$I$39*Parameters!$J$39+Parameters!$I$40*(Parameters!$J$40-Parameters!$J$39)+Parameters!$I$41*($A28-Parameters!$J$40),Parameters!$I$39*Parameters!$J$39+Parameters!$I$40*(Parameters!$J$40-Parameters!$J$39)+Parameters!$I$41*(Parameters!$J$41-Parameters!$J$40)+Parameters!$I$42*($A28-Parameters!$J$41)))),_xlfn.IFS($A28&lt;=Parameters!$J$39,Parameters!$I$39*$A28,$A28&lt;=Parameters!$J$40,Parameters!$I$40*$A28,$A28&lt;=Parameters!$J$41,Parameters!$I$41*$A28,$A28&gt;Parameters!$J$41,Parameters!$I$42*$A28))</f>
        <v>2558.29</v>
      </c>
      <c r="AG28" s="290">
        <f t="shared" si="14"/>
        <v>111.23</v>
      </c>
      <c r="AI28" s="428">
        <f t="shared" si="15"/>
        <v>91.169999999999845</v>
      </c>
      <c r="AJ28" s="428">
        <f t="shared" si="16"/>
        <v>91.169999999999845</v>
      </c>
      <c r="AK28" s="428">
        <f t="shared" si="17"/>
        <v>111.23000000000002</v>
      </c>
      <c r="AL28" s="428">
        <f t="shared" si="18"/>
        <v>111.23000000000002</v>
      </c>
      <c r="AM28" s="428">
        <f t="shared" si="19"/>
        <v>91.169999999999845</v>
      </c>
      <c r="AN28" s="428">
        <f t="shared" si="20"/>
        <v>91.169999999999845</v>
      </c>
      <c r="AO28" s="428">
        <f t="shared" si="21"/>
        <v>111.23000000000002</v>
      </c>
      <c r="AP28" s="428">
        <f t="shared" si="22"/>
        <v>111.23000000000002</v>
      </c>
      <c r="AQ28" s="428">
        <f t="shared" si="23"/>
        <v>91.169999999999845</v>
      </c>
      <c r="AR28" s="428">
        <f t="shared" si="24"/>
        <v>91.169999999999845</v>
      </c>
      <c r="AS28" s="428">
        <f t="shared" si="25"/>
        <v>111.23000000000002</v>
      </c>
      <c r="AT28" s="428">
        <f t="shared" si="26"/>
        <v>111.23000000000002</v>
      </c>
      <c r="AU28" s="428">
        <f t="shared" si="27"/>
        <v>91.169999999999845</v>
      </c>
      <c r="AV28" s="428">
        <f t="shared" si="28"/>
        <v>91.169999999999845</v>
      </c>
      <c r="AW28" s="428">
        <f t="shared" si="29"/>
        <v>111.23000000000002</v>
      </c>
      <c r="AX28" s="428">
        <f t="shared" si="30"/>
        <v>111.23000000000002</v>
      </c>
    </row>
    <row r="29">
      <c r="A29" s="413">
        <v>24</v>
      </c>
      <c r="B29" s="290" cm="1">
        <f t="array" ref="B29">IF(Parameters!$C$55="No",IF($A29&lt;=Parameters!$D$23,Parameters!$C$23*$A29,IF($A29&lt;=Parameters!$D$24,Parameters!$C$23*Parameters!$D$23+Parameters!$C$24*($A29-Parameters!$D$23),IF($A29&lt;=Parameters!$D$25,Parameters!$C$23*Parameters!$D$23+Parameters!$C$24*(Parameters!$D$24-Parameters!$D$23)+Parameters!$C$25*($A29-Parameters!$D$24),Parameters!$C$23*Parameters!$D$23+Parameters!$C$24*(Parameters!$D$24-Parameters!$D$23)+Parameters!$C$25*(Parameters!$D$25-Parameters!$D$24)+Parameters!$C$26*($A29-Parameters!$D$25)))),_xlfn.IFS($A29&lt;=Parameters!$D$23,Parameters!$C$23*$A29,$A29&lt;=Parameters!$D$24,Parameters!$C$24*$A29,$A29&lt;=Parameters!$D$25,Parameters!$C$25*$A29,$A29&gt;Parameters!$D$25,Parameters!$C$26*$A29))</f>
        <v>2188.08</v>
      </c>
      <c r="C29" s="290">
        <f t="shared" si="6"/>
        <v>91.17</v>
      </c>
      <c r="D29" s="290" cm="1">
        <f t="array" ref="D29">IF(Parameters!$C$55="No",IF($A29&lt;=Parameters!$D$28,Parameters!$C$28*$A29,IF($A29&lt;=Parameters!$D$29,Parameters!$C$28*Parameters!$D$28+Parameters!$C$29*($A29-Parameters!$D$28),IF($A29&lt;=Parameters!$D$30,Parameters!$C$28*Parameters!$D$28+Parameters!$C$29*(Parameters!$D$29-Parameters!$D$28)+Parameters!$C$30*($A29-Parameters!$D$29),Parameters!$C$28*Parameters!$D$28+Parameters!$C$29*(Parameters!$D$29-Parameters!$D$28)+Parameters!$C$30*(Parameters!$D$30-Parameters!$D$29)+Parameters!$C$31*($A29-Parameters!$D$30)))),_xlfn.IFS($A29&lt;=Parameters!$D$28,Parameters!$C$28*$A29,$A29&lt;=Parameters!$D$29,Parameters!$C$29*$A29,$A29&lt;=Parameters!$D$30,Parameters!$C$30*$A29,$A29&gt;Parameters!$D$30,Parameters!$C$31*$A29))</f>
        <v>2188.08</v>
      </c>
      <c r="E29" s="290">
        <f t="shared" si="6"/>
        <v>91.17</v>
      </c>
      <c r="F29" s="290" cm="1">
        <f t="array" ref="F29">IF(Parameters!$C$55="No",IF($A29&lt;=Parameters!$D$34,Parameters!$C$34*$A29,IF($A29&lt;=Parameters!$D$35,Parameters!$C$34*Parameters!$D$34+Parameters!$C$35*($A29-Parameters!$D$34),IF($A29&lt;=Parameters!$D$36,Parameters!$C$34*Parameters!$D$34+Parameters!$C$35*(Parameters!$D$35-Parameters!$D$34)+Parameters!$C$36*($A29-Parameters!$D$35),Parameters!$C$34*Parameters!$D$34+Parameters!$C$35*(Parameters!$D$35-Parameters!$D$34)+Parameters!$C$36*(Parameters!$D$36-Parameters!$D$35)+Parameters!$C$37*($A29-Parameters!$D$36)))),_xlfn.IFS($A29&lt;=Parameters!$D$34,Parameters!$C$34*$A29,$A29&lt;=Parameters!$D$35,Parameters!$C$35*$A29,$A29&lt;=Parameters!$D$36,Parameters!$C$36*$A29,$A29&gt;Parameters!$D$36,Parameters!$C$37*$A29))</f>
        <v>2669.52</v>
      </c>
      <c r="G29" s="290">
        <f t="shared" si="7"/>
        <v>111.23</v>
      </c>
      <c r="H29" s="290" cm="1">
        <f t="array" ref="H29">IF(Parameters!$C$55="No",IF($A29&lt;=Parameters!$D$39,Parameters!$C$39*$A29,IF($A29&lt;=Parameters!$D$40,Parameters!$C$39*Parameters!$D$39+Parameters!$C$40*($A29-Parameters!$D$39),IF($A29&lt;=Parameters!$D$41,Parameters!$C$39*Parameters!$D$39+Parameters!$C$40*(Parameters!$D$40-Parameters!$D$39)+Parameters!$C$41*($A29-Parameters!$D$40),Parameters!$C$39*Parameters!$D$39+Parameters!$C$40*(Parameters!$D$40-Parameters!$D$39)+Parameters!$C$41*(Parameters!$D$41-Parameters!$D$40)+Parameters!$C$42*($A29-Parameters!$D$41)))),_xlfn.IFS($A29&lt;=Parameters!$D$39,Parameters!$C$39*$A29,$A29&lt;=Parameters!$D$40,Parameters!$C$40*$A29,$A29&lt;=Parameters!$D$41,Parameters!$C$41*$A29,$A29&gt;Parameters!$D$41,Parameters!$C$42*$A29))</f>
        <v>2669.52</v>
      </c>
      <c r="I29" s="290">
        <f t="shared" si="8"/>
        <v>111.23</v>
      </c>
      <c r="J29" s="290" cm="1">
        <f t="array" ref="J29">IF(Parameters!$D$55="No",IF($A29&lt;=Parameters!$F$23,Parameters!$E$23*$A29,IF($A29&lt;=Parameters!$F$24,Parameters!$E$23*Parameters!$F$23+Parameters!$E$24*($A29-Parameters!$F$23),IF($A29&lt;=Parameters!$F$25,Parameters!$E$23*Parameters!$F$23+Parameters!$E$24*(Parameters!$F$24-Parameters!$F$23)+Parameters!$E$25*($A29-Parameters!$F$24),Parameters!$E$23*Parameters!$F$23+Parameters!$E$24*(Parameters!$F$24-Parameters!$F$23)+Parameters!$E$25*(Parameters!$F$25-Parameters!$F$24)+Parameters!$E$26*($A29-Parameters!$F$25)))),_xlfn.IFS($A29&lt;=Parameters!$F$23,Parameters!$E$23*$A29,$A29&lt;=Parameters!$F$24,Parameters!$E$24*$A29,$A29&lt;=Parameters!$F$25,Parameters!$E$25*$A29,$A29&gt;Parameters!$F$25,Parameters!$E$26*$A29))</f>
        <v>2188.08</v>
      </c>
      <c r="K29" s="290">
        <f t="shared" si="0"/>
        <v>91.17</v>
      </c>
      <c r="L29" s="290" cm="1">
        <f t="array" ref="L29">IF(Parameters!$D$55="No",IF($A29&lt;=Parameters!$F$28,Parameters!$E$28*$A29,IF($A29&lt;=Parameters!$F$29,Parameters!$E$28*Parameters!$F$28+Parameters!$E$29*($A29-Parameters!$F$28),IF($A29&lt;=Parameters!$F$30,Parameters!$E$28*Parameters!$F$28+Parameters!$E$29*(Parameters!$F$29-Parameters!$F$28)+Parameters!$E$30*($A29-Parameters!$F$29),Parameters!$E$28*Parameters!$F$28+Parameters!$E$29*(Parameters!$F$29-Parameters!$F$28)+Parameters!$E$30*(Parameters!$F$30-Parameters!$F$29)+Parameters!$E$31*($A29-Parameters!$F$30)))),_xlfn.IFS($A29&lt;=Parameters!$F$28,Parameters!$E$28*$A29,$A29&lt;=Parameters!$F$29,Parameters!$E$29*$A29,$A29&lt;=Parameters!$F$30,Parameters!$E$30*$A29,$A29&gt;Parameters!$F$30,Parameters!$E$31*$A29))</f>
        <v>2188.08</v>
      </c>
      <c r="M29" s="290">
        <f t="shared" si="1"/>
        <v>91.17</v>
      </c>
      <c r="N29" s="290" cm="1">
        <f t="array" ref="N29">IF(Parameters!$D$55="No",IF($A29&lt;=Parameters!$F$34,Parameters!$E$34*$A29,IF($A29&lt;=Parameters!$F$35,Parameters!$E$34*Parameters!$F$34+Parameters!$E$35*($A29-Parameters!$F$34),IF($A29&lt;=Parameters!$F$36,Parameters!$E$34*Parameters!$F$34+Parameters!$E$35*(Parameters!$F$35-Parameters!$F$34)+Parameters!$E$36*($A29-Parameters!$F$35),Parameters!$E$34*Parameters!$F$34+Parameters!$E$35*(Parameters!$F$35-Parameters!$F$34)+Parameters!$E$36*(Parameters!$F$36-Parameters!$F$35)+Parameters!$E$37*($A29-Parameters!$F$36)))),_xlfn.IFS($A29&lt;=Parameters!$F$34,Parameters!$E$34*$A29,$A29&lt;=Parameters!$F$35,Parameters!$E$35*$A29,$A29&lt;=Parameters!$F$36,Parameters!$E$36*$A29,$A29&gt;Parameters!$F$36,Parameters!$E$37*$A29))</f>
        <v>2669.52</v>
      </c>
      <c r="O29" s="290">
        <f t="shared" si="9"/>
        <v>111.23</v>
      </c>
      <c r="P29" s="290" cm="1">
        <f t="array" ref="P29">IF(Parameters!$D$55="No",IF($A29&lt;=Parameters!$F$39,Parameters!$E$39*$A29,IF($A29&lt;=Parameters!$F$40,Parameters!$E$39*Parameters!$F$39+Parameters!$E$40*($A29-Parameters!$F$39),IF($A29&lt;=Parameters!$F$41,Parameters!$E$39*Parameters!$F$39+Parameters!$E$40*(Parameters!$F$40-Parameters!$F$39)+Parameters!$E$41*($A29-Parameters!$F$40),Parameters!$E$39*Parameters!$F$39+Parameters!$E$40*(Parameters!$F$40-Parameters!$F$39)+Parameters!$E$41*(Parameters!$F$41-Parameters!$F$40)+Parameters!$E$42*($A29-Parameters!$F$41)))),_xlfn.IFS($A29&lt;=Parameters!$F$39,Parameters!$E$39*$A29,$A29&lt;=Parameters!$F$40,Parameters!$E$40*$A29,$A29&lt;=Parameters!$F$41,Parameters!$E$41*$A29,$A29&gt;Parameters!$F$41,Parameters!$E$42*$A29))</f>
        <v>2669.52</v>
      </c>
      <c r="Q29" s="290">
        <f t="shared" si="10"/>
        <v>111.23</v>
      </c>
      <c r="R29" s="290" cm="1">
        <f t="array" ref="R29">IF(Parameters!$E$55="No",IF($A29&lt;=Parameters!$H$23,Parameters!$G$23*$A29,IF($A29&lt;=Parameters!$H$24,Parameters!$G$23*Parameters!$H$23+Parameters!$G$24*($A29-Parameters!$H$23),IF($A29&lt;=Parameters!$H$25,Parameters!$G$23*Parameters!$H$23+Parameters!$G$24*(Parameters!$H$24-Parameters!$H$23)+Parameters!$G$25*($A29-Parameters!$H$24),Parameters!$G$23*Parameters!$H$23+Parameters!$G$24*(Parameters!$H$24-Parameters!$H$23)+Parameters!$G$25*(Parameters!$H$25-Parameters!$H$24)+Parameters!$G$26*($A29-Parameters!$H$25)))),_xlfn.IFS($A29&lt;=Parameters!$H$23,Parameters!$G$23*$A29,$A29&lt;=Parameters!$H$24,Parameters!$G$24*$A29,$A29&lt;=Parameters!$H$25,Parameters!$G$25*$A29,$A29&gt;Parameters!$H$25,Parameters!$G$26*$A29))</f>
        <v>2188.08</v>
      </c>
      <c r="S29" s="290">
        <f t="shared" si="2"/>
        <v>91.17</v>
      </c>
      <c r="T29" s="290" cm="1">
        <f t="array" ref="T29">IF(Parameters!$E$55="No",IF($A29&lt;=Parameters!$H$28,Parameters!$G$28*$A29,IF($A29&lt;=Parameters!$H$29,Parameters!$G$28*Parameters!$H$28+Parameters!$G$29*($A29-Parameters!$H$28),IF($A29&lt;=Parameters!$H$30,Parameters!$G$28*Parameters!$H$28+Parameters!$G$29*(Parameters!$H$29-Parameters!$H$28)+Parameters!$G$30*($A29-Parameters!$H$29),Parameters!$G$28*Parameters!$H$28+Parameters!$G$29*(Parameters!$H$29-Parameters!$H$28)+Parameters!$G$30*(Parameters!$H$30-Parameters!$H$29)+Parameters!$G$31*($A29-Parameters!$H$30)))),_xlfn.IFS($A29&lt;=Parameters!$H$28,Parameters!$G$28*$A29,$A29&lt;=Parameters!$H$29,Parameters!$G$29*$A29,$A29&lt;=Parameters!$H$30,Parameters!$G$30*$A29,$A29&gt;Parameters!$H$30,Parameters!$G$31*$A29))</f>
        <v>2188.08</v>
      </c>
      <c r="U29" s="290">
        <f t="shared" si="3"/>
        <v>91.17</v>
      </c>
      <c r="V29" s="290" cm="1">
        <f t="array" ref="V29">IF(Parameters!$E$55="No",IF($A29&lt;=Parameters!$H$34,Parameters!$G$34*$A29,IF($A29&lt;=Parameters!$H$35,Parameters!$G$34*Parameters!$H$34+Parameters!$G$35*($A29-Parameters!$H$34),IF($A29&lt;=Parameters!$H$36,Parameters!$G$34*Parameters!$H$34+Parameters!$G$35*(Parameters!$H$35-Parameters!$H$34)+Parameters!$G$36*($A29-Parameters!$H$35),Parameters!$G$34*Parameters!$H$34+Parameters!$G$35*(Parameters!$H$35-Parameters!$H$34)+Parameters!$G$36*(Parameters!$H$36-Parameters!$H$35)+Parameters!$G$37*($A29-Parameters!$H$36)))),_xlfn.IFS($A29&lt;=Parameters!$H$34,Parameters!$G$34*$A29,$A29&lt;=Parameters!$H$35,Parameters!$G$35*$A29,$A29&lt;=Parameters!$H$36,Parameters!$G$36*$A29,$A29&gt;Parameters!$H$36,Parameters!$G$37*$A29))</f>
        <v>2669.52</v>
      </c>
      <c r="W29" s="290">
        <f t="shared" si="11"/>
        <v>111.23</v>
      </c>
      <c r="X29" s="290" cm="1">
        <f t="array" ref="X29">IF(Parameters!$E$55="No",IF($A29&lt;=Parameters!$H$39,Parameters!$G$39*$A29,IF($A29&lt;=Parameters!$H$40,Parameters!$G$39*Parameters!$H$39+Parameters!$G$40*($A29-Parameters!$H$39),IF($A29&lt;=Parameters!$H$41,Parameters!$G$39*Parameters!$H$39+Parameters!$G$40*(Parameters!$H$40-Parameters!$H$39)+Parameters!$G$41*($A29-Parameters!$H$40),Parameters!$G$39*Parameters!$H$39+Parameters!$G$40*(Parameters!$H$40-Parameters!$H$39)+Parameters!$G$41*(Parameters!$H$41-Parameters!$H$40)+Parameters!$G$42*($A29-Parameters!$H$41)))),_xlfn.IFS($A29&lt;=Parameters!$H$39,Parameters!$G$39*$A29,$A29&lt;=Parameters!$H$40,Parameters!$G$40*$A29,$A29&lt;=Parameters!$H$41,Parameters!$G$41*$A29,$A29&gt;Parameters!$H$41,Parameters!$G$42*$A29))</f>
        <v>2669.52</v>
      </c>
      <c r="Y29" s="290">
        <f t="shared" si="12"/>
        <v>111.23</v>
      </c>
      <c r="Z29" s="290" cm="1">
        <f t="array" ref="Z29">IF(Parameters!$F$55="No",IF($A29&lt;=Parameters!$J$23,Parameters!$I$23*$A29,IF($A29&lt;=Parameters!$J$24,Parameters!$I$23*Parameters!$J$23+Parameters!$I$24*($A29-Parameters!$J$23),IF($A29&lt;=Parameters!$J$25,Parameters!$I$23*Parameters!$J$23+Parameters!$I$24*(Parameters!$J$24-Parameters!$J$23)+Parameters!$I$25*($A29-Parameters!$J$24),Parameters!$I$23*Parameters!$J$23+Parameters!$I$24*(Parameters!$J$24-Parameters!$J$23)+Parameters!$I$25*(Parameters!$J$25-Parameters!$J$24)+Parameters!$I$26*($A29-Parameters!$J$25)))),_xlfn.IFS($A29&lt;=Parameters!$J$23,Parameters!$I$23*$A29,$A29&lt;=Parameters!$J$24,Parameters!$I$24*$A29,$A29&lt;=Parameters!$J$25,Parameters!$I$25*$A29,$A29&gt;Parameters!$J$25,Parameters!$I$26*$A29))</f>
        <v>2188.08</v>
      </c>
      <c r="AA29" s="290">
        <f t="shared" si="4"/>
        <v>91.17</v>
      </c>
      <c r="AB29" s="290" cm="1">
        <f t="array" ref="AB29">IF(Parameters!$F$55="No",IF($A29&lt;=Parameters!$J$28,Parameters!$I$28*$A29,IF($A29&lt;=Parameters!$J$29,Parameters!$I$28*Parameters!$J$28+Parameters!$I$29*($A29-Parameters!$J$28),IF($A29&lt;=Parameters!$J$30,Parameters!$I$28*Parameters!$J$28+Parameters!$I$29*(Parameters!$J$29-Parameters!$J$28)+Parameters!$I$30*($A29-Parameters!$J$29),Parameters!$I$28*Parameters!$J$28+Parameters!$I$29*(Parameters!$J$29-Parameters!$J$28)+Parameters!$I$30*(Parameters!$J$30-Parameters!$J$29)+Parameters!$I$31*($A29-Parameters!$J$30)))),_xlfn.IFS($A29&lt;=Parameters!$J$28,Parameters!$I$28*$A29,$A29&lt;=Parameters!$J$29,Parameters!$I$29*$A29,$A29&lt;=Parameters!$J$30,Parameters!$I$30*$A29,$A29&gt;Parameters!$J$30,Parameters!$I$31*$A29))</f>
        <v>2188.08</v>
      </c>
      <c r="AC29" s="290">
        <f t="shared" si="5"/>
        <v>91.17</v>
      </c>
      <c r="AD29" s="290" cm="1">
        <f t="array" ref="AD29">IF(Parameters!$F$55="No",IF($A29&lt;=Parameters!$J$34,Parameters!$I$34*$A29,IF($A29&lt;=Parameters!$J$35,Parameters!$I$34*Parameters!$J$34+Parameters!$I$35*($A29-Parameters!$J$34),IF($A29&lt;=Parameters!$J$36,Parameters!$I$34*Parameters!$J$34+Parameters!$I$35*(Parameters!$J$35-Parameters!$J$34)+Parameters!$I$36*($A29-Parameters!$J$35),Parameters!$I$34*Parameters!$J$34+Parameters!$I$35*(Parameters!$J$35-Parameters!$J$34)+Parameters!$I$36*(Parameters!$J$36-Parameters!$J$35)+Parameters!$I$37*($A29-Parameters!$J$36)))),_xlfn.IFS($A29&lt;=Parameters!$J$34,Parameters!$I$34*$A29,$A29&lt;=Parameters!$J$35,Parameters!$I$35*$A29,$A29&lt;=Parameters!$J$36,Parameters!$I$36*$A29,$A29&gt;Parameters!$J$36,Parameters!$I$37*$A29))</f>
        <v>2669.52</v>
      </c>
      <c r="AE29" s="290">
        <f t="shared" si="13"/>
        <v>111.23</v>
      </c>
      <c r="AF29" s="290" cm="1">
        <f t="array" ref="AF29">IF(Parameters!$F$55="No",IF($A29&lt;=Parameters!$J$39,Parameters!$I$39*$A29,IF($A29&lt;=Parameters!$J$40,Parameters!$I$39*Parameters!$J$39+Parameters!$I$40*($A29-Parameters!$J$39),IF($A29&lt;=Parameters!$J$41,Parameters!$I$39*Parameters!$J$39+Parameters!$I$40*(Parameters!$J$40-Parameters!$J$39)+Parameters!$I$41*($A29-Parameters!$J$40),Parameters!$I$39*Parameters!$J$39+Parameters!$I$40*(Parameters!$J$40-Parameters!$J$39)+Parameters!$I$41*(Parameters!$J$41-Parameters!$J$40)+Parameters!$I$42*($A29-Parameters!$J$41)))),_xlfn.IFS($A29&lt;=Parameters!$J$39,Parameters!$I$39*$A29,$A29&lt;=Parameters!$J$40,Parameters!$I$40*$A29,$A29&lt;=Parameters!$J$41,Parameters!$I$41*$A29,$A29&gt;Parameters!$J$41,Parameters!$I$42*$A29))</f>
        <v>2669.52</v>
      </c>
      <c r="AG29" s="290">
        <f t="shared" si="14"/>
        <v>111.23</v>
      </c>
      <c r="AI29" s="428">
        <f t="shared" si="15"/>
        <v>91.170000000000073</v>
      </c>
      <c r="AJ29" s="428">
        <f t="shared" si="16"/>
        <v>91.170000000000073</v>
      </c>
      <c r="AK29" s="428">
        <f t="shared" si="17"/>
        <v>111.23000000000002</v>
      </c>
      <c r="AL29" s="428">
        <f t="shared" si="18"/>
        <v>111.23000000000002</v>
      </c>
      <c r="AM29" s="428">
        <f t="shared" si="19"/>
        <v>91.170000000000073</v>
      </c>
      <c r="AN29" s="428">
        <f t="shared" si="20"/>
        <v>91.170000000000073</v>
      </c>
      <c r="AO29" s="428">
        <f t="shared" si="21"/>
        <v>111.23000000000002</v>
      </c>
      <c r="AP29" s="428">
        <f t="shared" si="22"/>
        <v>111.23000000000002</v>
      </c>
      <c r="AQ29" s="428">
        <f t="shared" si="23"/>
        <v>91.170000000000073</v>
      </c>
      <c r="AR29" s="428">
        <f t="shared" si="24"/>
        <v>91.170000000000073</v>
      </c>
      <c r="AS29" s="428">
        <f t="shared" si="25"/>
        <v>111.23000000000002</v>
      </c>
      <c r="AT29" s="428">
        <f t="shared" si="26"/>
        <v>111.23000000000002</v>
      </c>
      <c r="AU29" s="428">
        <f t="shared" si="27"/>
        <v>91.170000000000073</v>
      </c>
      <c r="AV29" s="428">
        <f t="shared" si="28"/>
        <v>91.170000000000073</v>
      </c>
      <c r="AW29" s="428">
        <f t="shared" si="29"/>
        <v>111.23000000000002</v>
      </c>
      <c r="AX29" s="428">
        <f t="shared" si="30"/>
        <v>111.23000000000002</v>
      </c>
    </row>
    <row r="30">
      <c r="A30" s="413">
        <v>25</v>
      </c>
      <c r="B30" s="290" cm="1">
        <f t="array" ref="B30">IF(Parameters!$C$55="No",IF($A30&lt;=Parameters!$D$23,Parameters!$C$23*$A30,IF($A30&lt;=Parameters!$D$24,Parameters!$C$23*Parameters!$D$23+Parameters!$C$24*($A30-Parameters!$D$23),IF($A30&lt;=Parameters!$D$25,Parameters!$C$23*Parameters!$D$23+Parameters!$C$24*(Parameters!$D$24-Parameters!$D$23)+Parameters!$C$25*($A30-Parameters!$D$24),Parameters!$C$23*Parameters!$D$23+Parameters!$C$24*(Parameters!$D$24-Parameters!$D$23)+Parameters!$C$25*(Parameters!$D$25-Parameters!$D$24)+Parameters!$C$26*($A30-Parameters!$D$25)))),_xlfn.IFS($A30&lt;=Parameters!$D$23,Parameters!$C$23*$A30,$A30&lt;=Parameters!$D$24,Parameters!$C$24*$A30,$A30&lt;=Parameters!$D$25,Parameters!$C$25*$A30,$A30&gt;Parameters!$D$25,Parameters!$C$26*$A30))</f>
        <v>2279.25</v>
      </c>
      <c r="C30" s="290">
        <f t="shared" si="6"/>
        <v>91.17</v>
      </c>
      <c r="D30" s="290" cm="1">
        <f t="array" ref="D30">IF(Parameters!$C$55="No",IF($A30&lt;=Parameters!$D$28,Parameters!$C$28*$A30,IF($A30&lt;=Parameters!$D$29,Parameters!$C$28*Parameters!$D$28+Parameters!$C$29*($A30-Parameters!$D$28),IF($A30&lt;=Parameters!$D$30,Parameters!$C$28*Parameters!$D$28+Parameters!$C$29*(Parameters!$D$29-Parameters!$D$28)+Parameters!$C$30*($A30-Parameters!$D$29),Parameters!$C$28*Parameters!$D$28+Parameters!$C$29*(Parameters!$D$29-Parameters!$D$28)+Parameters!$C$30*(Parameters!$D$30-Parameters!$D$29)+Parameters!$C$31*($A30-Parameters!$D$30)))),_xlfn.IFS($A30&lt;=Parameters!$D$28,Parameters!$C$28*$A30,$A30&lt;=Parameters!$D$29,Parameters!$C$29*$A30,$A30&lt;=Parameters!$D$30,Parameters!$C$30*$A30,$A30&gt;Parameters!$D$30,Parameters!$C$31*$A30))</f>
        <v>2279.25</v>
      </c>
      <c r="E30" s="290">
        <f t="shared" si="6"/>
        <v>91.17</v>
      </c>
      <c r="F30" s="290" cm="1">
        <f t="array" ref="F30">IF(Parameters!$C$55="No",IF($A30&lt;=Parameters!$D$34,Parameters!$C$34*$A30,IF($A30&lt;=Parameters!$D$35,Parameters!$C$34*Parameters!$D$34+Parameters!$C$35*($A30-Parameters!$D$34),IF($A30&lt;=Parameters!$D$36,Parameters!$C$34*Parameters!$D$34+Parameters!$C$35*(Parameters!$D$35-Parameters!$D$34)+Parameters!$C$36*($A30-Parameters!$D$35),Parameters!$C$34*Parameters!$D$34+Parameters!$C$35*(Parameters!$D$35-Parameters!$D$34)+Parameters!$C$36*(Parameters!$D$36-Parameters!$D$35)+Parameters!$C$37*($A30-Parameters!$D$36)))),_xlfn.IFS($A30&lt;=Parameters!$D$34,Parameters!$C$34*$A30,$A30&lt;=Parameters!$D$35,Parameters!$C$35*$A30,$A30&lt;=Parameters!$D$36,Parameters!$C$36*$A30,$A30&gt;Parameters!$D$36,Parameters!$C$37*$A30))</f>
        <v>2780.75</v>
      </c>
      <c r="G30" s="290">
        <f t="shared" si="7"/>
        <v>111.23</v>
      </c>
      <c r="H30" s="290" cm="1">
        <f t="array" ref="H30">IF(Parameters!$C$55="No",IF($A30&lt;=Parameters!$D$39,Parameters!$C$39*$A30,IF($A30&lt;=Parameters!$D$40,Parameters!$C$39*Parameters!$D$39+Parameters!$C$40*($A30-Parameters!$D$39),IF($A30&lt;=Parameters!$D$41,Parameters!$C$39*Parameters!$D$39+Parameters!$C$40*(Parameters!$D$40-Parameters!$D$39)+Parameters!$C$41*($A30-Parameters!$D$40),Parameters!$C$39*Parameters!$D$39+Parameters!$C$40*(Parameters!$D$40-Parameters!$D$39)+Parameters!$C$41*(Parameters!$D$41-Parameters!$D$40)+Parameters!$C$42*($A30-Parameters!$D$41)))),_xlfn.IFS($A30&lt;=Parameters!$D$39,Parameters!$C$39*$A30,$A30&lt;=Parameters!$D$40,Parameters!$C$40*$A30,$A30&lt;=Parameters!$D$41,Parameters!$C$41*$A30,$A30&gt;Parameters!$D$41,Parameters!$C$42*$A30))</f>
        <v>2780.75</v>
      </c>
      <c r="I30" s="290">
        <f t="shared" si="8"/>
        <v>111.23</v>
      </c>
      <c r="J30" s="290" cm="1">
        <f t="array" ref="J30">IF(Parameters!$D$55="No",IF($A30&lt;=Parameters!$F$23,Parameters!$E$23*$A30,IF($A30&lt;=Parameters!$F$24,Parameters!$E$23*Parameters!$F$23+Parameters!$E$24*($A30-Parameters!$F$23),IF($A30&lt;=Parameters!$F$25,Parameters!$E$23*Parameters!$F$23+Parameters!$E$24*(Parameters!$F$24-Parameters!$F$23)+Parameters!$E$25*($A30-Parameters!$F$24),Parameters!$E$23*Parameters!$F$23+Parameters!$E$24*(Parameters!$F$24-Parameters!$F$23)+Parameters!$E$25*(Parameters!$F$25-Parameters!$F$24)+Parameters!$E$26*($A30-Parameters!$F$25)))),_xlfn.IFS($A30&lt;=Parameters!$F$23,Parameters!$E$23*$A30,$A30&lt;=Parameters!$F$24,Parameters!$E$24*$A30,$A30&lt;=Parameters!$F$25,Parameters!$E$25*$A30,$A30&gt;Parameters!$F$25,Parameters!$E$26*$A30))</f>
        <v>2279.25</v>
      </c>
      <c r="K30" s="290">
        <f t="shared" si="0"/>
        <v>91.17</v>
      </c>
      <c r="L30" s="290" cm="1">
        <f t="array" ref="L30">IF(Parameters!$D$55="No",IF($A30&lt;=Parameters!$F$28,Parameters!$E$28*$A30,IF($A30&lt;=Parameters!$F$29,Parameters!$E$28*Parameters!$F$28+Parameters!$E$29*($A30-Parameters!$F$28),IF($A30&lt;=Parameters!$F$30,Parameters!$E$28*Parameters!$F$28+Parameters!$E$29*(Parameters!$F$29-Parameters!$F$28)+Parameters!$E$30*($A30-Parameters!$F$29),Parameters!$E$28*Parameters!$F$28+Parameters!$E$29*(Parameters!$F$29-Parameters!$F$28)+Parameters!$E$30*(Parameters!$F$30-Parameters!$F$29)+Parameters!$E$31*($A30-Parameters!$F$30)))),_xlfn.IFS($A30&lt;=Parameters!$F$28,Parameters!$E$28*$A30,$A30&lt;=Parameters!$F$29,Parameters!$E$29*$A30,$A30&lt;=Parameters!$F$30,Parameters!$E$30*$A30,$A30&gt;Parameters!$F$30,Parameters!$E$31*$A30))</f>
        <v>2279.25</v>
      </c>
      <c r="M30" s="290">
        <f t="shared" si="1"/>
        <v>91.17</v>
      </c>
      <c r="N30" s="290" cm="1">
        <f t="array" ref="N30">IF(Parameters!$D$55="No",IF($A30&lt;=Parameters!$F$34,Parameters!$E$34*$A30,IF($A30&lt;=Parameters!$F$35,Parameters!$E$34*Parameters!$F$34+Parameters!$E$35*($A30-Parameters!$F$34),IF($A30&lt;=Parameters!$F$36,Parameters!$E$34*Parameters!$F$34+Parameters!$E$35*(Parameters!$F$35-Parameters!$F$34)+Parameters!$E$36*($A30-Parameters!$F$35),Parameters!$E$34*Parameters!$F$34+Parameters!$E$35*(Parameters!$F$35-Parameters!$F$34)+Parameters!$E$36*(Parameters!$F$36-Parameters!$F$35)+Parameters!$E$37*($A30-Parameters!$F$36)))),_xlfn.IFS($A30&lt;=Parameters!$F$34,Parameters!$E$34*$A30,$A30&lt;=Parameters!$F$35,Parameters!$E$35*$A30,$A30&lt;=Parameters!$F$36,Parameters!$E$36*$A30,$A30&gt;Parameters!$F$36,Parameters!$E$37*$A30))</f>
        <v>2780.75</v>
      </c>
      <c r="O30" s="290">
        <f t="shared" si="9"/>
        <v>111.23</v>
      </c>
      <c r="P30" s="290" cm="1">
        <f t="array" ref="P30">IF(Parameters!$D$55="No",IF($A30&lt;=Parameters!$F$39,Parameters!$E$39*$A30,IF($A30&lt;=Parameters!$F$40,Parameters!$E$39*Parameters!$F$39+Parameters!$E$40*($A30-Parameters!$F$39),IF($A30&lt;=Parameters!$F$41,Parameters!$E$39*Parameters!$F$39+Parameters!$E$40*(Parameters!$F$40-Parameters!$F$39)+Parameters!$E$41*($A30-Parameters!$F$40),Parameters!$E$39*Parameters!$F$39+Parameters!$E$40*(Parameters!$F$40-Parameters!$F$39)+Parameters!$E$41*(Parameters!$F$41-Parameters!$F$40)+Parameters!$E$42*($A30-Parameters!$F$41)))),_xlfn.IFS($A30&lt;=Parameters!$F$39,Parameters!$E$39*$A30,$A30&lt;=Parameters!$F$40,Parameters!$E$40*$A30,$A30&lt;=Parameters!$F$41,Parameters!$E$41*$A30,$A30&gt;Parameters!$F$41,Parameters!$E$42*$A30))</f>
        <v>2780.75</v>
      </c>
      <c r="Q30" s="290">
        <f t="shared" si="10"/>
        <v>111.23</v>
      </c>
      <c r="R30" s="290" cm="1">
        <f t="array" ref="R30">IF(Parameters!$E$55="No",IF($A30&lt;=Parameters!$H$23,Parameters!$G$23*$A30,IF($A30&lt;=Parameters!$H$24,Parameters!$G$23*Parameters!$H$23+Parameters!$G$24*($A30-Parameters!$H$23),IF($A30&lt;=Parameters!$H$25,Parameters!$G$23*Parameters!$H$23+Parameters!$G$24*(Parameters!$H$24-Parameters!$H$23)+Parameters!$G$25*($A30-Parameters!$H$24),Parameters!$G$23*Parameters!$H$23+Parameters!$G$24*(Parameters!$H$24-Parameters!$H$23)+Parameters!$G$25*(Parameters!$H$25-Parameters!$H$24)+Parameters!$G$26*($A30-Parameters!$H$25)))),_xlfn.IFS($A30&lt;=Parameters!$H$23,Parameters!$G$23*$A30,$A30&lt;=Parameters!$H$24,Parameters!$G$24*$A30,$A30&lt;=Parameters!$H$25,Parameters!$G$25*$A30,$A30&gt;Parameters!$H$25,Parameters!$G$26*$A30))</f>
        <v>2279.25</v>
      </c>
      <c r="S30" s="290">
        <f t="shared" si="2"/>
        <v>91.17</v>
      </c>
      <c r="T30" s="290" cm="1">
        <f t="array" ref="T30">IF(Parameters!$E$55="No",IF($A30&lt;=Parameters!$H$28,Parameters!$G$28*$A30,IF($A30&lt;=Parameters!$H$29,Parameters!$G$28*Parameters!$H$28+Parameters!$G$29*($A30-Parameters!$H$28),IF($A30&lt;=Parameters!$H$30,Parameters!$G$28*Parameters!$H$28+Parameters!$G$29*(Parameters!$H$29-Parameters!$H$28)+Parameters!$G$30*($A30-Parameters!$H$29),Parameters!$G$28*Parameters!$H$28+Parameters!$G$29*(Parameters!$H$29-Parameters!$H$28)+Parameters!$G$30*(Parameters!$H$30-Parameters!$H$29)+Parameters!$G$31*($A30-Parameters!$H$30)))),_xlfn.IFS($A30&lt;=Parameters!$H$28,Parameters!$G$28*$A30,$A30&lt;=Parameters!$H$29,Parameters!$G$29*$A30,$A30&lt;=Parameters!$H$30,Parameters!$G$30*$A30,$A30&gt;Parameters!$H$30,Parameters!$G$31*$A30))</f>
        <v>2279.25</v>
      </c>
      <c r="U30" s="290">
        <f t="shared" si="3"/>
        <v>91.17</v>
      </c>
      <c r="V30" s="290" cm="1">
        <f t="array" ref="V30">IF(Parameters!$E$55="No",IF($A30&lt;=Parameters!$H$34,Parameters!$G$34*$A30,IF($A30&lt;=Parameters!$H$35,Parameters!$G$34*Parameters!$H$34+Parameters!$G$35*($A30-Parameters!$H$34),IF($A30&lt;=Parameters!$H$36,Parameters!$G$34*Parameters!$H$34+Parameters!$G$35*(Parameters!$H$35-Parameters!$H$34)+Parameters!$G$36*($A30-Parameters!$H$35),Parameters!$G$34*Parameters!$H$34+Parameters!$G$35*(Parameters!$H$35-Parameters!$H$34)+Parameters!$G$36*(Parameters!$H$36-Parameters!$H$35)+Parameters!$G$37*($A30-Parameters!$H$36)))),_xlfn.IFS($A30&lt;=Parameters!$H$34,Parameters!$G$34*$A30,$A30&lt;=Parameters!$H$35,Parameters!$G$35*$A30,$A30&lt;=Parameters!$H$36,Parameters!$G$36*$A30,$A30&gt;Parameters!$H$36,Parameters!$G$37*$A30))</f>
        <v>2780.75</v>
      </c>
      <c r="W30" s="290">
        <f t="shared" si="11"/>
        <v>111.23</v>
      </c>
      <c r="X30" s="290" cm="1">
        <f t="array" ref="X30">IF(Parameters!$E$55="No",IF($A30&lt;=Parameters!$H$39,Parameters!$G$39*$A30,IF($A30&lt;=Parameters!$H$40,Parameters!$G$39*Parameters!$H$39+Parameters!$G$40*($A30-Parameters!$H$39),IF($A30&lt;=Parameters!$H$41,Parameters!$G$39*Parameters!$H$39+Parameters!$G$40*(Parameters!$H$40-Parameters!$H$39)+Parameters!$G$41*($A30-Parameters!$H$40),Parameters!$G$39*Parameters!$H$39+Parameters!$G$40*(Parameters!$H$40-Parameters!$H$39)+Parameters!$G$41*(Parameters!$H$41-Parameters!$H$40)+Parameters!$G$42*($A30-Parameters!$H$41)))),_xlfn.IFS($A30&lt;=Parameters!$H$39,Parameters!$G$39*$A30,$A30&lt;=Parameters!$H$40,Parameters!$G$40*$A30,$A30&lt;=Parameters!$H$41,Parameters!$G$41*$A30,$A30&gt;Parameters!$H$41,Parameters!$G$42*$A30))</f>
        <v>2780.75</v>
      </c>
      <c r="Y30" s="290">
        <f t="shared" si="12"/>
        <v>111.23</v>
      </c>
      <c r="Z30" s="290" cm="1">
        <f t="array" ref="Z30">IF(Parameters!$F$55="No",IF($A30&lt;=Parameters!$J$23,Parameters!$I$23*$A30,IF($A30&lt;=Parameters!$J$24,Parameters!$I$23*Parameters!$J$23+Parameters!$I$24*($A30-Parameters!$J$23),IF($A30&lt;=Parameters!$J$25,Parameters!$I$23*Parameters!$J$23+Parameters!$I$24*(Parameters!$J$24-Parameters!$J$23)+Parameters!$I$25*($A30-Parameters!$J$24),Parameters!$I$23*Parameters!$J$23+Parameters!$I$24*(Parameters!$J$24-Parameters!$J$23)+Parameters!$I$25*(Parameters!$J$25-Parameters!$J$24)+Parameters!$I$26*($A30-Parameters!$J$25)))),_xlfn.IFS($A30&lt;=Parameters!$J$23,Parameters!$I$23*$A30,$A30&lt;=Parameters!$J$24,Parameters!$I$24*$A30,$A30&lt;=Parameters!$J$25,Parameters!$I$25*$A30,$A30&gt;Parameters!$J$25,Parameters!$I$26*$A30))</f>
        <v>2279.25</v>
      </c>
      <c r="AA30" s="290">
        <f t="shared" si="4"/>
        <v>91.17</v>
      </c>
      <c r="AB30" s="290" cm="1">
        <f t="array" ref="AB30">IF(Parameters!$F$55="No",IF($A30&lt;=Parameters!$J$28,Parameters!$I$28*$A30,IF($A30&lt;=Parameters!$J$29,Parameters!$I$28*Parameters!$J$28+Parameters!$I$29*($A30-Parameters!$J$28),IF($A30&lt;=Parameters!$J$30,Parameters!$I$28*Parameters!$J$28+Parameters!$I$29*(Parameters!$J$29-Parameters!$J$28)+Parameters!$I$30*($A30-Parameters!$J$29),Parameters!$I$28*Parameters!$J$28+Parameters!$I$29*(Parameters!$J$29-Parameters!$J$28)+Parameters!$I$30*(Parameters!$J$30-Parameters!$J$29)+Parameters!$I$31*($A30-Parameters!$J$30)))),_xlfn.IFS($A30&lt;=Parameters!$J$28,Parameters!$I$28*$A30,$A30&lt;=Parameters!$J$29,Parameters!$I$29*$A30,$A30&lt;=Parameters!$J$30,Parameters!$I$30*$A30,$A30&gt;Parameters!$J$30,Parameters!$I$31*$A30))</f>
        <v>2279.25</v>
      </c>
      <c r="AC30" s="290">
        <f t="shared" si="5"/>
        <v>91.17</v>
      </c>
      <c r="AD30" s="290" cm="1">
        <f t="array" ref="AD30">IF(Parameters!$F$55="No",IF($A30&lt;=Parameters!$J$34,Parameters!$I$34*$A30,IF($A30&lt;=Parameters!$J$35,Parameters!$I$34*Parameters!$J$34+Parameters!$I$35*($A30-Parameters!$J$34),IF($A30&lt;=Parameters!$J$36,Parameters!$I$34*Parameters!$J$34+Parameters!$I$35*(Parameters!$J$35-Parameters!$J$34)+Parameters!$I$36*($A30-Parameters!$J$35),Parameters!$I$34*Parameters!$J$34+Parameters!$I$35*(Parameters!$J$35-Parameters!$J$34)+Parameters!$I$36*(Parameters!$J$36-Parameters!$J$35)+Parameters!$I$37*($A30-Parameters!$J$36)))),_xlfn.IFS($A30&lt;=Parameters!$J$34,Parameters!$I$34*$A30,$A30&lt;=Parameters!$J$35,Parameters!$I$35*$A30,$A30&lt;=Parameters!$J$36,Parameters!$I$36*$A30,$A30&gt;Parameters!$J$36,Parameters!$I$37*$A30))</f>
        <v>2780.75</v>
      </c>
      <c r="AE30" s="290">
        <f t="shared" si="13"/>
        <v>111.23</v>
      </c>
      <c r="AF30" s="290" cm="1">
        <f t="array" ref="AF30">IF(Parameters!$F$55="No",IF($A30&lt;=Parameters!$J$39,Parameters!$I$39*$A30,IF($A30&lt;=Parameters!$J$40,Parameters!$I$39*Parameters!$J$39+Parameters!$I$40*($A30-Parameters!$J$39),IF($A30&lt;=Parameters!$J$41,Parameters!$I$39*Parameters!$J$39+Parameters!$I$40*(Parameters!$J$40-Parameters!$J$39)+Parameters!$I$41*($A30-Parameters!$J$40),Parameters!$I$39*Parameters!$J$39+Parameters!$I$40*(Parameters!$J$40-Parameters!$J$39)+Parameters!$I$41*(Parameters!$J$41-Parameters!$J$40)+Parameters!$I$42*($A30-Parameters!$J$41)))),_xlfn.IFS($A30&lt;=Parameters!$J$39,Parameters!$I$39*$A30,$A30&lt;=Parameters!$J$40,Parameters!$I$40*$A30,$A30&lt;=Parameters!$J$41,Parameters!$I$41*$A30,$A30&gt;Parameters!$J$41,Parameters!$I$42*$A30))</f>
        <v>2780.75</v>
      </c>
      <c r="AG30" s="290">
        <f t="shared" si="14"/>
        <v>111.23</v>
      </c>
      <c r="AI30" s="428">
        <f t="shared" si="15"/>
        <v>91.170000000000073</v>
      </c>
      <c r="AJ30" s="428">
        <f t="shared" si="16"/>
        <v>91.170000000000073</v>
      </c>
      <c r="AK30" s="428">
        <f t="shared" si="17"/>
        <v>111.23000000000002</v>
      </c>
      <c r="AL30" s="428">
        <f t="shared" si="18"/>
        <v>111.23000000000002</v>
      </c>
      <c r="AM30" s="428">
        <f t="shared" si="19"/>
        <v>91.170000000000073</v>
      </c>
      <c r="AN30" s="428">
        <f t="shared" si="20"/>
        <v>91.170000000000073</v>
      </c>
      <c r="AO30" s="428">
        <f t="shared" si="21"/>
        <v>111.23000000000002</v>
      </c>
      <c r="AP30" s="428">
        <f t="shared" si="22"/>
        <v>111.23000000000002</v>
      </c>
      <c r="AQ30" s="428">
        <f t="shared" si="23"/>
        <v>91.170000000000073</v>
      </c>
      <c r="AR30" s="428">
        <f t="shared" si="24"/>
        <v>91.170000000000073</v>
      </c>
      <c r="AS30" s="428">
        <f t="shared" si="25"/>
        <v>111.23000000000002</v>
      </c>
      <c r="AT30" s="428">
        <f t="shared" si="26"/>
        <v>111.23000000000002</v>
      </c>
      <c r="AU30" s="428">
        <f t="shared" si="27"/>
        <v>91.170000000000073</v>
      </c>
      <c r="AV30" s="428">
        <f t="shared" si="28"/>
        <v>91.170000000000073</v>
      </c>
      <c r="AW30" s="428">
        <f t="shared" si="29"/>
        <v>111.23000000000002</v>
      </c>
      <c r="AX30" s="428">
        <f t="shared" si="30"/>
        <v>111.23000000000002</v>
      </c>
    </row>
    <row r="31">
      <c r="A31" s="413">
        <v>26</v>
      </c>
      <c r="B31" s="290" cm="1">
        <f t="array" ref="B31">IF(Parameters!$C$55="No",IF($A31&lt;=Parameters!$D$23,Parameters!$C$23*$A31,IF($A31&lt;=Parameters!$D$24,Parameters!$C$23*Parameters!$D$23+Parameters!$C$24*($A31-Parameters!$D$23),IF($A31&lt;=Parameters!$D$25,Parameters!$C$23*Parameters!$D$23+Parameters!$C$24*(Parameters!$D$24-Parameters!$D$23)+Parameters!$C$25*($A31-Parameters!$D$24),Parameters!$C$23*Parameters!$D$23+Parameters!$C$24*(Parameters!$D$24-Parameters!$D$23)+Parameters!$C$25*(Parameters!$D$25-Parameters!$D$24)+Parameters!$C$26*($A31-Parameters!$D$25)))),_xlfn.IFS($A31&lt;=Parameters!$D$23,Parameters!$C$23*$A31,$A31&lt;=Parameters!$D$24,Parameters!$C$24*$A31,$A31&lt;=Parameters!$D$25,Parameters!$C$25*$A31,$A31&gt;Parameters!$D$25,Parameters!$C$26*$A31))</f>
        <v>2370.42</v>
      </c>
      <c r="C31" s="290">
        <f t="shared" si="6"/>
        <v>91.17</v>
      </c>
      <c r="D31" s="290" cm="1">
        <f t="array" ref="D31">IF(Parameters!$C$55="No",IF($A31&lt;=Parameters!$D$28,Parameters!$C$28*$A31,IF($A31&lt;=Parameters!$D$29,Parameters!$C$28*Parameters!$D$28+Parameters!$C$29*($A31-Parameters!$D$28),IF($A31&lt;=Parameters!$D$30,Parameters!$C$28*Parameters!$D$28+Parameters!$C$29*(Parameters!$D$29-Parameters!$D$28)+Parameters!$C$30*($A31-Parameters!$D$29),Parameters!$C$28*Parameters!$D$28+Parameters!$C$29*(Parameters!$D$29-Parameters!$D$28)+Parameters!$C$30*(Parameters!$D$30-Parameters!$D$29)+Parameters!$C$31*($A31-Parameters!$D$30)))),_xlfn.IFS($A31&lt;=Parameters!$D$28,Parameters!$C$28*$A31,$A31&lt;=Parameters!$D$29,Parameters!$C$29*$A31,$A31&lt;=Parameters!$D$30,Parameters!$C$30*$A31,$A31&gt;Parameters!$D$30,Parameters!$C$31*$A31))</f>
        <v>2370.42</v>
      </c>
      <c r="E31" s="290">
        <f t="shared" si="6"/>
        <v>91.17</v>
      </c>
      <c r="F31" s="290" cm="1">
        <f t="array" ref="F31">IF(Parameters!$C$55="No",IF($A31&lt;=Parameters!$D$34,Parameters!$C$34*$A31,IF($A31&lt;=Parameters!$D$35,Parameters!$C$34*Parameters!$D$34+Parameters!$C$35*($A31-Parameters!$D$34),IF($A31&lt;=Parameters!$D$36,Parameters!$C$34*Parameters!$D$34+Parameters!$C$35*(Parameters!$D$35-Parameters!$D$34)+Parameters!$C$36*($A31-Parameters!$D$35),Parameters!$C$34*Parameters!$D$34+Parameters!$C$35*(Parameters!$D$35-Parameters!$D$34)+Parameters!$C$36*(Parameters!$D$36-Parameters!$D$35)+Parameters!$C$37*($A31-Parameters!$D$36)))),_xlfn.IFS($A31&lt;=Parameters!$D$34,Parameters!$C$34*$A31,$A31&lt;=Parameters!$D$35,Parameters!$C$35*$A31,$A31&lt;=Parameters!$D$36,Parameters!$C$36*$A31,$A31&gt;Parameters!$D$36,Parameters!$C$37*$A31))</f>
        <v>2891.98</v>
      </c>
      <c r="G31" s="290">
        <f t="shared" si="7"/>
        <v>111.23</v>
      </c>
      <c r="H31" s="290" cm="1">
        <f t="array" ref="H31">IF(Parameters!$C$55="No",IF($A31&lt;=Parameters!$D$39,Parameters!$C$39*$A31,IF($A31&lt;=Parameters!$D$40,Parameters!$C$39*Parameters!$D$39+Parameters!$C$40*($A31-Parameters!$D$39),IF($A31&lt;=Parameters!$D$41,Parameters!$C$39*Parameters!$D$39+Parameters!$C$40*(Parameters!$D$40-Parameters!$D$39)+Parameters!$C$41*($A31-Parameters!$D$40),Parameters!$C$39*Parameters!$D$39+Parameters!$C$40*(Parameters!$D$40-Parameters!$D$39)+Parameters!$C$41*(Parameters!$D$41-Parameters!$D$40)+Parameters!$C$42*($A31-Parameters!$D$41)))),_xlfn.IFS($A31&lt;=Parameters!$D$39,Parameters!$C$39*$A31,$A31&lt;=Parameters!$D$40,Parameters!$C$40*$A31,$A31&lt;=Parameters!$D$41,Parameters!$C$41*$A31,$A31&gt;Parameters!$D$41,Parameters!$C$42*$A31))</f>
        <v>2891.98</v>
      </c>
      <c r="I31" s="290">
        <f t="shared" si="8"/>
        <v>111.23</v>
      </c>
      <c r="J31" s="290" cm="1">
        <f t="array" ref="J31">IF(Parameters!$D$55="No",IF($A31&lt;=Parameters!$F$23,Parameters!$E$23*$A31,IF($A31&lt;=Parameters!$F$24,Parameters!$E$23*Parameters!$F$23+Parameters!$E$24*($A31-Parameters!$F$23),IF($A31&lt;=Parameters!$F$25,Parameters!$E$23*Parameters!$F$23+Parameters!$E$24*(Parameters!$F$24-Parameters!$F$23)+Parameters!$E$25*($A31-Parameters!$F$24),Parameters!$E$23*Parameters!$F$23+Parameters!$E$24*(Parameters!$F$24-Parameters!$F$23)+Parameters!$E$25*(Parameters!$F$25-Parameters!$F$24)+Parameters!$E$26*($A31-Parameters!$F$25)))),_xlfn.IFS($A31&lt;=Parameters!$F$23,Parameters!$E$23*$A31,$A31&lt;=Parameters!$F$24,Parameters!$E$24*$A31,$A31&lt;=Parameters!$F$25,Parameters!$E$25*$A31,$A31&gt;Parameters!$F$25,Parameters!$E$26*$A31))</f>
        <v>2370.42</v>
      </c>
      <c r="K31" s="290">
        <f t="shared" si="0"/>
        <v>91.17</v>
      </c>
      <c r="L31" s="290" cm="1">
        <f t="array" ref="L31">IF(Parameters!$D$55="No",IF($A31&lt;=Parameters!$F$28,Parameters!$E$28*$A31,IF($A31&lt;=Parameters!$F$29,Parameters!$E$28*Parameters!$F$28+Parameters!$E$29*($A31-Parameters!$F$28),IF($A31&lt;=Parameters!$F$30,Parameters!$E$28*Parameters!$F$28+Parameters!$E$29*(Parameters!$F$29-Parameters!$F$28)+Parameters!$E$30*($A31-Parameters!$F$29),Parameters!$E$28*Parameters!$F$28+Parameters!$E$29*(Parameters!$F$29-Parameters!$F$28)+Parameters!$E$30*(Parameters!$F$30-Parameters!$F$29)+Parameters!$E$31*($A31-Parameters!$F$30)))),_xlfn.IFS($A31&lt;=Parameters!$F$28,Parameters!$E$28*$A31,$A31&lt;=Parameters!$F$29,Parameters!$E$29*$A31,$A31&lt;=Parameters!$F$30,Parameters!$E$30*$A31,$A31&gt;Parameters!$F$30,Parameters!$E$31*$A31))</f>
        <v>2370.42</v>
      </c>
      <c r="M31" s="290">
        <f t="shared" si="1"/>
        <v>91.17</v>
      </c>
      <c r="N31" s="290" cm="1">
        <f t="array" ref="N31">IF(Parameters!$D$55="No",IF($A31&lt;=Parameters!$F$34,Parameters!$E$34*$A31,IF($A31&lt;=Parameters!$F$35,Parameters!$E$34*Parameters!$F$34+Parameters!$E$35*($A31-Parameters!$F$34),IF($A31&lt;=Parameters!$F$36,Parameters!$E$34*Parameters!$F$34+Parameters!$E$35*(Parameters!$F$35-Parameters!$F$34)+Parameters!$E$36*($A31-Parameters!$F$35),Parameters!$E$34*Parameters!$F$34+Parameters!$E$35*(Parameters!$F$35-Parameters!$F$34)+Parameters!$E$36*(Parameters!$F$36-Parameters!$F$35)+Parameters!$E$37*($A31-Parameters!$F$36)))),_xlfn.IFS($A31&lt;=Parameters!$F$34,Parameters!$E$34*$A31,$A31&lt;=Parameters!$F$35,Parameters!$E$35*$A31,$A31&lt;=Parameters!$F$36,Parameters!$E$36*$A31,$A31&gt;Parameters!$F$36,Parameters!$E$37*$A31))</f>
        <v>2891.98</v>
      </c>
      <c r="O31" s="290">
        <f t="shared" si="9"/>
        <v>111.23</v>
      </c>
      <c r="P31" s="290" cm="1">
        <f t="array" ref="P31">IF(Parameters!$D$55="No",IF($A31&lt;=Parameters!$F$39,Parameters!$E$39*$A31,IF($A31&lt;=Parameters!$F$40,Parameters!$E$39*Parameters!$F$39+Parameters!$E$40*($A31-Parameters!$F$39),IF($A31&lt;=Parameters!$F$41,Parameters!$E$39*Parameters!$F$39+Parameters!$E$40*(Parameters!$F$40-Parameters!$F$39)+Parameters!$E$41*($A31-Parameters!$F$40),Parameters!$E$39*Parameters!$F$39+Parameters!$E$40*(Parameters!$F$40-Parameters!$F$39)+Parameters!$E$41*(Parameters!$F$41-Parameters!$F$40)+Parameters!$E$42*($A31-Parameters!$F$41)))),_xlfn.IFS($A31&lt;=Parameters!$F$39,Parameters!$E$39*$A31,$A31&lt;=Parameters!$F$40,Parameters!$E$40*$A31,$A31&lt;=Parameters!$F$41,Parameters!$E$41*$A31,$A31&gt;Parameters!$F$41,Parameters!$E$42*$A31))</f>
        <v>2891.98</v>
      </c>
      <c r="Q31" s="290">
        <f t="shared" si="10"/>
        <v>111.23</v>
      </c>
      <c r="R31" s="290" cm="1">
        <f t="array" ref="R31">IF(Parameters!$E$55="No",IF($A31&lt;=Parameters!$H$23,Parameters!$G$23*$A31,IF($A31&lt;=Parameters!$H$24,Parameters!$G$23*Parameters!$H$23+Parameters!$G$24*($A31-Parameters!$H$23),IF($A31&lt;=Parameters!$H$25,Parameters!$G$23*Parameters!$H$23+Parameters!$G$24*(Parameters!$H$24-Parameters!$H$23)+Parameters!$G$25*($A31-Parameters!$H$24),Parameters!$G$23*Parameters!$H$23+Parameters!$G$24*(Parameters!$H$24-Parameters!$H$23)+Parameters!$G$25*(Parameters!$H$25-Parameters!$H$24)+Parameters!$G$26*($A31-Parameters!$H$25)))),_xlfn.IFS($A31&lt;=Parameters!$H$23,Parameters!$G$23*$A31,$A31&lt;=Parameters!$H$24,Parameters!$G$24*$A31,$A31&lt;=Parameters!$H$25,Parameters!$G$25*$A31,$A31&gt;Parameters!$H$25,Parameters!$G$26*$A31))</f>
        <v>2370.42</v>
      </c>
      <c r="S31" s="290">
        <f t="shared" si="2"/>
        <v>91.17</v>
      </c>
      <c r="T31" s="290" cm="1">
        <f t="array" ref="T31">IF(Parameters!$E$55="No",IF($A31&lt;=Parameters!$H$28,Parameters!$G$28*$A31,IF($A31&lt;=Parameters!$H$29,Parameters!$G$28*Parameters!$H$28+Parameters!$G$29*($A31-Parameters!$H$28),IF($A31&lt;=Parameters!$H$30,Parameters!$G$28*Parameters!$H$28+Parameters!$G$29*(Parameters!$H$29-Parameters!$H$28)+Parameters!$G$30*($A31-Parameters!$H$29),Parameters!$G$28*Parameters!$H$28+Parameters!$G$29*(Parameters!$H$29-Parameters!$H$28)+Parameters!$G$30*(Parameters!$H$30-Parameters!$H$29)+Parameters!$G$31*($A31-Parameters!$H$30)))),_xlfn.IFS($A31&lt;=Parameters!$H$28,Parameters!$G$28*$A31,$A31&lt;=Parameters!$H$29,Parameters!$G$29*$A31,$A31&lt;=Parameters!$H$30,Parameters!$G$30*$A31,$A31&gt;Parameters!$H$30,Parameters!$G$31*$A31))</f>
        <v>2370.42</v>
      </c>
      <c r="U31" s="290">
        <f t="shared" si="3"/>
        <v>91.17</v>
      </c>
      <c r="V31" s="290" cm="1">
        <f t="array" ref="V31">IF(Parameters!$E$55="No",IF($A31&lt;=Parameters!$H$34,Parameters!$G$34*$A31,IF($A31&lt;=Parameters!$H$35,Parameters!$G$34*Parameters!$H$34+Parameters!$G$35*($A31-Parameters!$H$34),IF($A31&lt;=Parameters!$H$36,Parameters!$G$34*Parameters!$H$34+Parameters!$G$35*(Parameters!$H$35-Parameters!$H$34)+Parameters!$G$36*($A31-Parameters!$H$35),Parameters!$G$34*Parameters!$H$34+Parameters!$G$35*(Parameters!$H$35-Parameters!$H$34)+Parameters!$G$36*(Parameters!$H$36-Parameters!$H$35)+Parameters!$G$37*($A31-Parameters!$H$36)))),_xlfn.IFS($A31&lt;=Parameters!$H$34,Parameters!$G$34*$A31,$A31&lt;=Parameters!$H$35,Parameters!$G$35*$A31,$A31&lt;=Parameters!$H$36,Parameters!$G$36*$A31,$A31&gt;Parameters!$H$36,Parameters!$G$37*$A31))</f>
        <v>2891.98</v>
      </c>
      <c r="W31" s="290">
        <f t="shared" si="11"/>
        <v>111.23</v>
      </c>
      <c r="X31" s="290" cm="1">
        <f t="array" ref="X31">IF(Parameters!$E$55="No",IF($A31&lt;=Parameters!$H$39,Parameters!$G$39*$A31,IF($A31&lt;=Parameters!$H$40,Parameters!$G$39*Parameters!$H$39+Parameters!$G$40*($A31-Parameters!$H$39),IF($A31&lt;=Parameters!$H$41,Parameters!$G$39*Parameters!$H$39+Parameters!$G$40*(Parameters!$H$40-Parameters!$H$39)+Parameters!$G$41*($A31-Parameters!$H$40),Parameters!$G$39*Parameters!$H$39+Parameters!$G$40*(Parameters!$H$40-Parameters!$H$39)+Parameters!$G$41*(Parameters!$H$41-Parameters!$H$40)+Parameters!$G$42*($A31-Parameters!$H$41)))),_xlfn.IFS($A31&lt;=Parameters!$H$39,Parameters!$G$39*$A31,$A31&lt;=Parameters!$H$40,Parameters!$G$40*$A31,$A31&lt;=Parameters!$H$41,Parameters!$G$41*$A31,$A31&gt;Parameters!$H$41,Parameters!$G$42*$A31))</f>
        <v>2891.98</v>
      </c>
      <c r="Y31" s="290">
        <f t="shared" si="12"/>
        <v>111.23</v>
      </c>
      <c r="Z31" s="290" cm="1">
        <f t="array" ref="Z31">IF(Parameters!$F$55="No",IF($A31&lt;=Parameters!$J$23,Parameters!$I$23*$A31,IF($A31&lt;=Parameters!$J$24,Parameters!$I$23*Parameters!$J$23+Parameters!$I$24*($A31-Parameters!$J$23),IF($A31&lt;=Parameters!$J$25,Parameters!$I$23*Parameters!$J$23+Parameters!$I$24*(Parameters!$J$24-Parameters!$J$23)+Parameters!$I$25*($A31-Parameters!$J$24),Parameters!$I$23*Parameters!$J$23+Parameters!$I$24*(Parameters!$J$24-Parameters!$J$23)+Parameters!$I$25*(Parameters!$J$25-Parameters!$J$24)+Parameters!$I$26*($A31-Parameters!$J$25)))),_xlfn.IFS($A31&lt;=Parameters!$J$23,Parameters!$I$23*$A31,$A31&lt;=Parameters!$J$24,Parameters!$I$24*$A31,$A31&lt;=Parameters!$J$25,Parameters!$I$25*$A31,$A31&gt;Parameters!$J$25,Parameters!$I$26*$A31))</f>
        <v>2370.42</v>
      </c>
      <c r="AA31" s="290">
        <f t="shared" si="4"/>
        <v>91.17</v>
      </c>
      <c r="AB31" s="290" cm="1">
        <f t="array" ref="AB31">IF(Parameters!$F$55="No",IF($A31&lt;=Parameters!$J$28,Parameters!$I$28*$A31,IF($A31&lt;=Parameters!$J$29,Parameters!$I$28*Parameters!$J$28+Parameters!$I$29*($A31-Parameters!$J$28),IF($A31&lt;=Parameters!$J$30,Parameters!$I$28*Parameters!$J$28+Parameters!$I$29*(Parameters!$J$29-Parameters!$J$28)+Parameters!$I$30*($A31-Parameters!$J$29),Parameters!$I$28*Parameters!$J$28+Parameters!$I$29*(Parameters!$J$29-Parameters!$J$28)+Parameters!$I$30*(Parameters!$J$30-Parameters!$J$29)+Parameters!$I$31*($A31-Parameters!$J$30)))),_xlfn.IFS($A31&lt;=Parameters!$J$28,Parameters!$I$28*$A31,$A31&lt;=Parameters!$J$29,Parameters!$I$29*$A31,$A31&lt;=Parameters!$J$30,Parameters!$I$30*$A31,$A31&gt;Parameters!$J$30,Parameters!$I$31*$A31))</f>
        <v>2370.42</v>
      </c>
      <c r="AC31" s="290">
        <f t="shared" si="5"/>
        <v>91.17</v>
      </c>
      <c r="AD31" s="290" cm="1">
        <f t="array" ref="AD31">IF(Parameters!$F$55="No",IF($A31&lt;=Parameters!$J$34,Parameters!$I$34*$A31,IF($A31&lt;=Parameters!$J$35,Parameters!$I$34*Parameters!$J$34+Parameters!$I$35*($A31-Parameters!$J$34),IF($A31&lt;=Parameters!$J$36,Parameters!$I$34*Parameters!$J$34+Parameters!$I$35*(Parameters!$J$35-Parameters!$J$34)+Parameters!$I$36*($A31-Parameters!$J$35),Parameters!$I$34*Parameters!$J$34+Parameters!$I$35*(Parameters!$J$35-Parameters!$J$34)+Parameters!$I$36*(Parameters!$J$36-Parameters!$J$35)+Parameters!$I$37*($A31-Parameters!$J$36)))),_xlfn.IFS($A31&lt;=Parameters!$J$34,Parameters!$I$34*$A31,$A31&lt;=Parameters!$J$35,Parameters!$I$35*$A31,$A31&lt;=Parameters!$J$36,Parameters!$I$36*$A31,$A31&gt;Parameters!$J$36,Parameters!$I$37*$A31))</f>
        <v>2891.98</v>
      </c>
      <c r="AE31" s="290">
        <f t="shared" si="13"/>
        <v>111.23</v>
      </c>
      <c r="AF31" s="290" cm="1">
        <f t="array" ref="AF31">IF(Parameters!$F$55="No",IF($A31&lt;=Parameters!$J$39,Parameters!$I$39*$A31,IF($A31&lt;=Parameters!$J$40,Parameters!$I$39*Parameters!$J$39+Parameters!$I$40*($A31-Parameters!$J$39),IF($A31&lt;=Parameters!$J$41,Parameters!$I$39*Parameters!$J$39+Parameters!$I$40*(Parameters!$J$40-Parameters!$J$39)+Parameters!$I$41*($A31-Parameters!$J$40),Parameters!$I$39*Parameters!$J$39+Parameters!$I$40*(Parameters!$J$40-Parameters!$J$39)+Parameters!$I$41*(Parameters!$J$41-Parameters!$J$40)+Parameters!$I$42*($A31-Parameters!$J$41)))),_xlfn.IFS($A31&lt;=Parameters!$J$39,Parameters!$I$39*$A31,$A31&lt;=Parameters!$J$40,Parameters!$I$40*$A31,$A31&lt;=Parameters!$J$41,Parameters!$I$41*$A31,$A31&gt;Parameters!$J$41,Parameters!$I$42*$A31))</f>
        <v>2891.98</v>
      </c>
      <c r="AG31" s="290">
        <f t="shared" si="14"/>
        <v>111.23</v>
      </c>
      <c r="AI31" s="428">
        <f t="shared" si="15"/>
        <v>91.170000000000073</v>
      </c>
      <c r="AJ31" s="428">
        <f t="shared" si="16"/>
        <v>91.170000000000073</v>
      </c>
      <c r="AK31" s="428">
        <f t="shared" si="17"/>
        <v>111.23000000000002</v>
      </c>
      <c r="AL31" s="428">
        <f t="shared" si="18"/>
        <v>111.23000000000002</v>
      </c>
      <c r="AM31" s="428">
        <f t="shared" si="19"/>
        <v>91.170000000000073</v>
      </c>
      <c r="AN31" s="428">
        <f t="shared" si="20"/>
        <v>91.170000000000073</v>
      </c>
      <c r="AO31" s="428">
        <f t="shared" si="21"/>
        <v>111.23000000000002</v>
      </c>
      <c r="AP31" s="428">
        <f t="shared" si="22"/>
        <v>111.23000000000002</v>
      </c>
      <c r="AQ31" s="428">
        <f t="shared" si="23"/>
        <v>91.170000000000073</v>
      </c>
      <c r="AR31" s="428">
        <f t="shared" si="24"/>
        <v>91.170000000000073</v>
      </c>
      <c r="AS31" s="428">
        <f t="shared" si="25"/>
        <v>111.23000000000002</v>
      </c>
      <c r="AT31" s="428">
        <f t="shared" si="26"/>
        <v>111.23000000000002</v>
      </c>
      <c r="AU31" s="428">
        <f t="shared" si="27"/>
        <v>91.170000000000073</v>
      </c>
      <c r="AV31" s="428">
        <f t="shared" si="28"/>
        <v>91.170000000000073</v>
      </c>
      <c r="AW31" s="428">
        <f t="shared" si="29"/>
        <v>111.23000000000002</v>
      </c>
      <c r="AX31" s="428">
        <f t="shared" si="30"/>
        <v>111.23000000000002</v>
      </c>
    </row>
    <row r="32">
      <c r="A32" s="413">
        <v>27</v>
      </c>
      <c r="B32" s="290" cm="1">
        <f t="array" ref="B32">IF(Parameters!$C$55="No",IF($A32&lt;=Parameters!$D$23,Parameters!$C$23*$A32,IF($A32&lt;=Parameters!$D$24,Parameters!$C$23*Parameters!$D$23+Parameters!$C$24*($A32-Parameters!$D$23),IF($A32&lt;=Parameters!$D$25,Parameters!$C$23*Parameters!$D$23+Parameters!$C$24*(Parameters!$D$24-Parameters!$D$23)+Parameters!$C$25*($A32-Parameters!$D$24),Parameters!$C$23*Parameters!$D$23+Parameters!$C$24*(Parameters!$D$24-Parameters!$D$23)+Parameters!$C$25*(Parameters!$D$25-Parameters!$D$24)+Parameters!$C$26*($A32-Parameters!$D$25)))),_xlfn.IFS($A32&lt;=Parameters!$D$23,Parameters!$C$23*$A32,$A32&lt;=Parameters!$D$24,Parameters!$C$24*$A32,$A32&lt;=Parameters!$D$25,Parameters!$C$25*$A32,$A32&gt;Parameters!$D$25,Parameters!$C$26*$A32))</f>
        <v>2461.59</v>
      </c>
      <c r="C32" s="290">
        <f t="shared" si="6"/>
        <v>91.17</v>
      </c>
      <c r="D32" s="290" cm="1">
        <f t="array" ref="D32">IF(Parameters!$C$55="No",IF($A32&lt;=Parameters!$D$28,Parameters!$C$28*$A32,IF($A32&lt;=Parameters!$D$29,Parameters!$C$28*Parameters!$D$28+Parameters!$C$29*($A32-Parameters!$D$28),IF($A32&lt;=Parameters!$D$30,Parameters!$C$28*Parameters!$D$28+Parameters!$C$29*(Parameters!$D$29-Parameters!$D$28)+Parameters!$C$30*($A32-Parameters!$D$29),Parameters!$C$28*Parameters!$D$28+Parameters!$C$29*(Parameters!$D$29-Parameters!$D$28)+Parameters!$C$30*(Parameters!$D$30-Parameters!$D$29)+Parameters!$C$31*($A32-Parameters!$D$30)))),_xlfn.IFS($A32&lt;=Parameters!$D$28,Parameters!$C$28*$A32,$A32&lt;=Parameters!$D$29,Parameters!$C$29*$A32,$A32&lt;=Parameters!$D$30,Parameters!$C$30*$A32,$A32&gt;Parameters!$D$30,Parameters!$C$31*$A32))</f>
        <v>2461.59</v>
      </c>
      <c r="E32" s="290">
        <f t="shared" si="6"/>
        <v>91.17</v>
      </c>
      <c r="F32" s="290" cm="1">
        <f t="array" ref="F32">IF(Parameters!$C$55="No",IF($A32&lt;=Parameters!$D$34,Parameters!$C$34*$A32,IF($A32&lt;=Parameters!$D$35,Parameters!$C$34*Parameters!$D$34+Parameters!$C$35*($A32-Parameters!$D$34),IF($A32&lt;=Parameters!$D$36,Parameters!$C$34*Parameters!$D$34+Parameters!$C$35*(Parameters!$D$35-Parameters!$D$34)+Parameters!$C$36*($A32-Parameters!$D$35),Parameters!$C$34*Parameters!$D$34+Parameters!$C$35*(Parameters!$D$35-Parameters!$D$34)+Parameters!$C$36*(Parameters!$D$36-Parameters!$D$35)+Parameters!$C$37*($A32-Parameters!$D$36)))),_xlfn.IFS($A32&lt;=Parameters!$D$34,Parameters!$C$34*$A32,$A32&lt;=Parameters!$D$35,Parameters!$C$35*$A32,$A32&lt;=Parameters!$D$36,Parameters!$C$36*$A32,$A32&gt;Parameters!$D$36,Parameters!$C$37*$A32))</f>
        <v>3003.21</v>
      </c>
      <c r="G32" s="290">
        <f t="shared" si="7"/>
        <v>111.23</v>
      </c>
      <c r="H32" s="290" cm="1">
        <f t="array" ref="H32">IF(Parameters!$C$55="No",IF($A32&lt;=Parameters!$D$39,Parameters!$C$39*$A32,IF($A32&lt;=Parameters!$D$40,Parameters!$C$39*Parameters!$D$39+Parameters!$C$40*($A32-Parameters!$D$39),IF($A32&lt;=Parameters!$D$41,Parameters!$C$39*Parameters!$D$39+Parameters!$C$40*(Parameters!$D$40-Parameters!$D$39)+Parameters!$C$41*($A32-Parameters!$D$40),Parameters!$C$39*Parameters!$D$39+Parameters!$C$40*(Parameters!$D$40-Parameters!$D$39)+Parameters!$C$41*(Parameters!$D$41-Parameters!$D$40)+Parameters!$C$42*($A32-Parameters!$D$41)))),_xlfn.IFS($A32&lt;=Parameters!$D$39,Parameters!$C$39*$A32,$A32&lt;=Parameters!$D$40,Parameters!$C$40*$A32,$A32&lt;=Parameters!$D$41,Parameters!$C$41*$A32,$A32&gt;Parameters!$D$41,Parameters!$C$42*$A32))</f>
        <v>3003.21</v>
      </c>
      <c r="I32" s="290">
        <f t="shared" si="8"/>
        <v>111.23</v>
      </c>
      <c r="J32" s="290" cm="1">
        <f t="array" ref="J32">IF(Parameters!$D$55="No",IF($A32&lt;=Parameters!$F$23,Parameters!$E$23*$A32,IF($A32&lt;=Parameters!$F$24,Parameters!$E$23*Parameters!$F$23+Parameters!$E$24*($A32-Parameters!$F$23),IF($A32&lt;=Parameters!$F$25,Parameters!$E$23*Parameters!$F$23+Parameters!$E$24*(Parameters!$F$24-Parameters!$F$23)+Parameters!$E$25*($A32-Parameters!$F$24),Parameters!$E$23*Parameters!$F$23+Parameters!$E$24*(Parameters!$F$24-Parameters!$F$23)+Parameters!$E$25*(Parameters!$F$25-Parameters!$F$24)+Parameters!$E$26*($A32-Parameters!$F$25)))),_xlfn.IFS($A32&lt;=Parameters!$F$23,Parameters!$E$23*$A32,$A32&lt;=Parameters!$F$24,Parameters!$E$24*$A32,$A32&lt;=Parameters!$F$25,Parameters!$E$25*$A32,$A32&gt;Parameters!$F$25,Parameters!$E$26*$A32))</f>
        <v>2461.59</v>
      </c>
      <c r="K32" s="290">
        <f t="shared" si="0"/>
        <v>91.17</v>
      </c>
      <c r="L32" s="290" cm="1">
        <f t="array" ref="L32">IF(Parameters!$D$55="No",IF($A32&lt;=Parameters!$F$28,Parameters!$E$28*$A32,IF($A32&lt;=Parameters!$F$29,Parameters!$E$28*Parameters!$F$28+Parameters!$E$29*($A32-Parameters!$F$28),IF($A32&lt;=Parameters!$F$30,Parameters!$E$28*Parameters!$F$28+Parameters!$E$29*(Parameters!$F$29-Parameters!$F$28)+Parameters!$E$30*($A32-Parameters!$F$29),Parameters!$E$28*Parameters!$F$28+Parameters!$E$29*(Parameters!$F$29-Parameters!$F$28)+Parameters!$E$30*(Parameters!$F$30-Parameters!$F$29)+Parameters!$E$31*($A32-Parameters!$F$30)))),_xlfn.IFS($A32&lt;=Parameters!$F$28,Parameters!$E$28*$A32,$A32&lt;=Parameters!$F$29,Parameters!$E$29*$A32,$A32&lt;=Parameters!$F$30,Parameters!$E$30*$A32,$A32&gt;Parameters!$F$30,Parameters!$E$31*$A32))</f>
        <v>2461.59</v>
      </c>
      <c r="M32" s="290">
        <f t="shared" si="1"/>
        <v>91.17</v>
      </c>
      <c r="N32" s="290" cm="1">
        <f t="array" ref="N32">IF(Parameters!$D$55="No",IF($A32&lt;=Parameters!$F$34,Parameters!$E$34*$A32,IF($A32&lt;=Parameters!$F$35,Parameters!$E$34*Parameters!$F$34+Parameters!$E$35*($A32-Parameters!$F$34),IF($A32&lt;=Parameters!$F$36,Parameters!$E$34*Parameters!$F$34+Parameters!$E$35*(Parameters!$F$35-Parameters!$F$34)+Parameters!$E$36*($A32-Parameters!$F$35),Parameters!$E$34*Parameters!$F$34+Parameters!$E$35*(Parameters!$F$35-Parameters!$F$34)+Parameters!$E$36*(Parameters!$F$36-Parameters!$F$35)+Parameters!$E$37*($A32-Parameters!$F$36)))),_xlfn.IFS($A32&lt;=Parameters!$F$34,Parameters!$E$34*$A32,$A32&lt;=Parameters!$F$35,Parameters!$E$35*$A32,$A32&lt;=Parameters!$F$36,Parameters!$E$36*$A32,$A32&gt;Parameters!$F$36,Parameters!$E$37*$A32))</f>
        <v>3003.21</v>
      </c>
      <c r="O32" s="290">
        <f t="shared" si="9"/>
        <v>111.23</v>
      </c>
      <c r="P32" s="290" cm="1">
        <f t="array" ref="P32">IF(Parameters!$D$55="No",IF($A32&lt;=Parameters!$F$39,Parameters!$E$39*$A32,IF($A32&lt;=Parameters!$F$40,Parameters!$E$39*Parameters!$F$39+Parameters!$E$40*($A32-Parameters!$F$39),IF($A32&lt;=Parameters!$F$41,Parameters!$E$39*Parameters!$F$39+Parameters!$E$40*(Parameters!$F$40-Parameters!$F$39)+Parameters!$E$41*($A32-Parameters!$F$40),Parameters!$E$39*Parameters!$F$39+Parameters!$E$40*(Parameters!$F$40-Parameters!$F$39)+Parameters!$E$41*(Parameters!$F$41-Parameters!$F$40)+Parameters!$E$42*($A32-Parameters!$F$41)))),_xlfn.IFS($A32&lt;=Parameters!$F$39,Parameters!$E$39*$A32,$A32&lt;=Parameters!$F$40,Parameters!$E$40*$A32,$A32&lt;=Parameters!$F$41,Parameters!$E$41*$A32,$A32&gt;Parameters!$F$41,Parameters!$E$42*$A32))</f>
        <v>3003.21</v>
      </c>
      <c r="Q32" s="290">
        <f t="shared" si="10"/>
        <v>111.23</v>
      </c>
      <c r="R32" s="290" cm="1">
        <f t="array" ref="R32">IF(Parameters!$E$55="No",IF($A32&lt;=Parameters!$H$23,Parameters!$G$23*$A32,IF($A32&lt;=Parameters!$H$24,Parameters!$G$23*Parameters!$H$23+Parameters!$G$24*($A32-Parameters!$H$23),IF($A32&lt;=Parameters!$H$25,Parameters!$G$23*Parameters!$H$23+Parameters!$G$24*(Parameters!$H$24-Parameters!$H$23)+Parameters!$G$25*($A32-Parameters!$H$24),Parameters!$G$23*Parameters!$H$23+Parameters!$G$24*(Parameters!$H$24-Parameters!$H$23)+Parameters!$G$25*(Parameters!$H$25-Parameters!$H$24)+Parameters!$G$26*($A32-Parameters!$H$25)))),_xlfn.IFS($A32&lt;=Parameters!$H$23,Parameters!$G$23*$A32,$A32&lt;=Parameters!$H$24,Parameters!$G$24*$A32,$A32&lt;=Parameters!$H$25,Parameters!$G$25*$A32,$A32&gt;Parameters!$H$25,Parameters!$G$26*$A32))</f>
        <v>2461.59</v>
      </c>
      <c r="S32" s="290">
        <f t="shared" si="2"/>
        <v>91.17</v>
      </c>
      <c r="T32" s="290" cm="1">
        <f t="array" ref="T32">IF(Parameters!$E$55="No",IF($A32&lt;=Parameters!$H$28,Parameters!$G$28*$A32,IF($A32&lt;=Parameters!$H$29,Parameters!$G$28*Parameters!$H$28+Parameters!$G$29*($A32-Parameters!$H$28),IF($A32&lt;=Parameters!$H$30,Parameters!$G$28*Parameters!$H$28+Parameters!$G$29*(Parameters!$H$29-Parameters!$H$28)+Parameters!$G$30*($A32-Parameters!$H$29),Parameters!$G$28*Parameters!$H$28+Parameters!$G$29*(Parameters!$H$29-Parameters!$H$28)+Parameters!$G$30*(Parameters!$H$30-Parameters!$H$29)+Parameters!$G$31*($A32-Parameters!$H$30)))),_xlfn.IFS($A32&lt;=Parameters!$H$28,Parameters!$G$28*$A32,$A32&lt;=Parameters!$H$29,Parameters!$G$29*$A32,$A32&lt;=Parameters!$H$30,Parameters!$G$30*$A32,$A32&gt;Parameters!$H$30,Parameters!$G$31*$A32))</f>
        <v>2461.59</v>
      </c>
      <c r="U32" s="290">
        <f t="shared" si="3"/>
        <v>91.17</v>
      </c>
      <c r="V32" s="290" cm="1">
        <f t="array" ref="V32">IF(Parameters!$E$55="No",IF($A32&lt;=Parameters!$H$34,Parameters!$G$34*$A32,IF($A32&lt;=Parameters!$H$35,Parameters!$G$34*Parameters!$H$34+Parameters!$G$35*($A32-Parameters!$H$34),IF($A32&lt;=Parameters!$H$36,Parameters!$G$34*Parameters!$H$34+Parameters!$G$35*(Parameters!$H$35-Parameters!$H$34)+Parameters!$G$36*($A32-Parameters!$H$35),Parameters!$G$34*Parameters!$H$34+Parameters!$G$35*(Parameters!$H$35-Parameters!$H$34)+Parameters!$G$36*(Parameters!$H$36-Parameters!$H$35)+Parameters!$G$37*($A32-Parameters!$H$36)))),_xlfn.IFS($A32&lt;=Parameters!$H$34,Parameters!$G$34*$A32,$A32&lt;=Parameters!$H$35,Parameters!$G$35*$A32,$A32&lt;=Parameters!$H$36,Parameters!$G$36*$A32,$A32&gt;Parameters!$H$36,Parameters!$G$37*$A32))</f>
        <v>3003.21</v>
      </c>
      <c r="W32" s="290">
        <f t="shared" si="11"/>
        <v>111.23</v>
      </c>
      <c r="X32" s="290" cm="1">
        <f t="array" ref="X32">IF(Parameters!$E$55="No",IF($A32&lt;=Parameters!$H$39,Parameters!$G$39*$A32,IF($A32&lt;=Parameters!$H$40,Parameters!$G$39*Parameters!$H$39+Parameters!$G$40*($A32-Parameters!$H$39),IF($A32&lt;=Parameters!$H$41,Parameters!$G$39*Parameters!$H$39+Parameters!$G$40*(Parameters!$H$40-Parameters!$H$39)+Parameters!$G$41*($A32-Parameters!$H$40),Parameters!$G$39*Parameters!$H$39+Parameters!$G$40*(Parameters!$H$40-Parameters!$H$39)+Parameters!$G$41*(Parameters!$H$41-Parameters!$H$40)+Parameters!$G$42*($A32-Parameters!$H$41)))),_xlfn.IFS($A32&lt;=Parameters!$H$39,Parameters!$G$39*$A32,$A32&lt;=Parameters!$H$40,Parameters!$G$40*$A32,$A32&lt;=Parameters!$H$41,Parameters!$G$41*$A32,$A32&gt;Parameters!$H$41,Parameters!$G$42*$A32))</f>
        <v>3003.21</v>
      </c>
      <c r="Y32" s="290">
        <f t="shared" si="12"/>
        <v>111.23</v>
      </c>
      <c r="Z32" s="290" cm="1">
        <f t="array" ref="Z32">IF(Parameters!$F$55="No",IF($A32&lt;=Parameters!$J$23,Parameters!$I$23*$A32,IF($A32&lt;=Parameters!$J$24,Parameters!$I$23*Parameters!$J$23+Parameters!$I$24*($A32-Parameters!$J$23),IF($A32&lt;=Parameters!$J$25,Parameters!$I$23*Parameters!$J$23+Parameters!$I$24*(Parameters!$J$24-Parameters!$J$23)+Parameters!$I$25*($A32-Parameters!$J$24),Parameters!$I$23*Parameters!$J$23+Parameters!$I$24*(Parameters!$J$24-Parameters!$J$23)+Parameters!$I$25*(Parameters!$J$25-Parameters!$J$24)+Parameters!$I$26*($A32-Parameters!$J$25)))),_xlfn.IFS($A32&lt;=Parameters!$J$23,Parameters!$I$23*$A32,$A32&lt;=Parameters!$J$24,Parameters!$I$24*$A32,$A32&lt;=Parameters!$J$25,Parameters!$I$25*$A32,$A32&gt;Parameters!$J$25,Parameters!$I$26*$A32))</f>
        <v>2461.59</v>
      </c>
      <c r="AA32" s="290">
        <f t="shared" si="4"/>
        <v>91.17</v>
      </c>
      <c r="AB32" s="290" cm="1">
        <f t="array" ref="AB32">IF(Parameters!$F$55="No",IF($A32&lt;=Parameters!$J$28,Parameters!$I$28*$A32,IF($A32&lt;=Parameters!$J$29,Parameters!$I$28*Parameters!$J$28+Parameters!$I$29*($A32-Parameters!$J$28),IF($A32&lt;=Parameters!$J$30,Parameters!$I$28*Parameters!$J$28+Parameters!$I$29*(Parameters!$J$29-Parameters!$J$28)+Parameters!$I$30*($A32-Parameters!$J$29),Parameters!$I$28*Parameters!$J$28+Parameters!$I$29*(Parameters!$J$29-Parameters!$J$28)+Parameters!$I$30*(Parameters!$J$30-Parameters!$J$29)+Parameters!$I$31*($A32-Parameters!$J$30)))),_xlfn.IFS($A32&lt;=Parameters!$J$28,Parameters!$I$28*$A32,$A32&lt;=Parameters!$J$29,Parameters!$I$29*$A32,$A32&lt;=Parameters!$J$30,Parameters!$I$30*$A32,$A32&gt;Parameters!$J$30,Parameters!$I$31*$A32))</f>
        <v>2461.59</v>
      </c>
      <c r="AC32" s="290">
        <f t="shared" si="5"/>
        <v>91.17</v>
      </c>
      <c r="AD32" s="290" cm="1">
        <f t="array" ref="AD32">IF(Parameters!$F$55="No",IF($A32&lt;=Parameters!$J$34,Parameters!$I$34*$A32,IF($A32&lt;=Parameters!$J$35,Parameters!$I$34*Parameters!$J$34+Parameters!$I$35*($A32-Parameters!$J$34),IF($A32&lt;=Parameters!$J$36,Parameters!$I$34*Parameters!$J$34+Parameters!$I$35*(Parameters!$J$35-Parameters!$J$34)+Parameters!$I$36*($A32-Parameters!$J$35),Parameters!$I$34*Parameters!$J$34+Parameters!$I$35*(Parameters!$J$35-Parameters!$J$34)+Parameters!$I$36*(Parameters!$J$36-Parameters!$J$35)+Parameters!$I$37*($A32-Parameters!$J$36)))),_xlfn.IFS($A32&lt;=Parameters!$J$34,Parameters!$I$34*$A32,$A32&lt;=Parameters!$J$35,Parameters!$I$35*$A32,$A32&lt;=Parameters!$J$36,Parameters!$I$36*$A32,$A32&gt;Parameters!$J$36,Parameters!$I$37*$A32))</f>
        <v>3003.21</v>
      </c>
      <c r="AE32" s="290">
        <f t="shared" si="13"/>
        <v>111.23</v>
      </c>
      <c r="AF32" s="290" cm="1">
        <f t="array" ref="AF32">IF(Parameters!$F$55="No",IF($A32&lt;=Parameters!$J$39,Parameters!$I$39*$A32,IF($A32&lt;=Parameters!$J$40,Parameters!$I$39*Parameters!$J$39+Parameters!$I$40*($A32-Parameters!$J$39),IF($A32&lt;=Parameters!$J$41,Parameters!$I$39*Parameters!$J$39+Parameters!$I$40*(Parameters!$J$40-Parameters!$J$39)+Parameters!$I$41*($A32-Parameters!$J$40),Parameters!$I$39*Parameters!$J$39+Parameters!$I$40*(Parameters!$J$40-Parameters!$J$39)+Parameters!$I$41*(Parameters!$J$41-Parameters!$J$40)+Parameters!$I$42*($A32-Parameters!$J$41)))),_xlfn.IFS($A32&lt;=Parameters!$J$39,Parameters!$I$39*$A32,$A32&lt;=Parameters!$J$40,Parameters!$I$40*$A32,$A32&lt;=Parameters!$J$41,Parameters!$I$41*$A32,$A32&gt;Parameters!$J$41,Parameters!$I$42*$A32))</f>
        <v>3003.21</v>
      </c>
      <c r="AG32" s="290">
        <f t="shared" si="14"/>
        <v>111.23</v>
      </c>
      <c r="AI32" s="428">
        <f t="shared" si="15"/>
        <v>91.170000000000073</v>
      </c>
      <c r="AJ32" s="428">
        <f t="shared" si="16"/>
        <v>91.170000000000073</v>
      </c>
      <c r="AK32" s="428">
        <f t="shared" si="17"/>
        <v>111.23000000000002</v>
      </c>
      <c r="AL32" s="428">
        <f t="shared" si="18"/>
        <v>111.23000000000002</v>
      </c>
      <c r="AM32" s="428">
        <f t="shared" si="19"/>
        <v>91.170000000000073</v>
      </c>
      <c r="AN32" s="428">
        <f t="shared" si="20"/>
        <v>91.170000000000073</v>
      </c>
      <c r="AO32" s="428">
        <f t="shared" si="21"/>
        <v>111.23000000000002</v>
      </c>
      <c r="AP32" s="428">
        <f t="shared" si="22"/>
        <v>111.23000000000002</v>
      </c>
      <c r="AQ32" s="428">
        <f t="shared" si="23"/>
        <v>91.170000000000073</v>
      </c>
      <c r="AR32" s="428">
        <f t="shared" si="24"/>
        <v>91.170000000000073</v>
      </c>
      <c r="AS32" s="428">
        <f t="shared" si="25"/>
        <v>111.23000000000002</v>
      </c>
      <c r="AT32" s="428">
        <f t="shared" si="26"/>
        <v>111.23000000000002</v>
      </c>
      <c r="AU32" s="428">
        <f t="shared" si="27"/>
        <v>91.170000000000073</v>
      </c>
      <c r="AV32" s="428">
        <f t="shared" si="28"/>
        <v>91.170000000000073</v>
      </c>
      <c r="AW32" s="428">
        <f t="shared" si="29"/>
        <v>111.23000000000002</v>
      </c>
      <c r="AX32" s="428">
        <f t="shared" si="30"/>
        <v>111.23000000000002</v>
      </c>
    </row>
    <row r="33">
      <c r="A33" s="413">
        <v>28</v>
      </c>
      <c r="B33" s="290" cm="1">
        <f t="array" ref="B33">IF(Parameters!$C$55="No",IF($A33&lt;=Parameters!$D$23,Parameters!$C$23*$A33,IF($A33&lt;=Parameters!$D$24,Parameters!$C$23*Parameters!$D$23+Parameters!$C$24*($A33-Parameters!$D$23),IF($A33&lt;=Parameters!$D$25,Parameters!$C$23*Parameters!$D$23+Parameters!$C$24*(Parameters!$D$24-Parameters!$D$23)+Parameters!$C$25*($A33-Parameters!$D$24),Parameters!$C$23*Parameters!$D$23+Parameters!$C$24*(Parameters!$D$24-Parameters!$D$23)+Parameters!$C$25*(Parameters!$D$25-Parameters!$D$24)+Parameters!$C$26*($A33-Parameters!$D$25)))),_xlfn.IFS($A33&lt;=Parameters!$D$23,Parameters!$C$23*$A33,$A33&lt;=Parameters!$D$24,Parameters!$C$24*$A33,$A33&lt;=Parameters!$D$25,Parameters!$C$25*$A33,$A33&gt;Parameters!$D$25,Parameters!$C$26*$A33))</f>
        <v>2552.7600000000002</v>
      </c>
      <c r="C33" s="290">
        <f t="shared" si="6"/>
        <v>91.17</v>
      </c>
      <c r="D33" s="290" cm="1">
        <f t="array" ref="D33">IF(Parameters!$C$55="No",IF($A33&lt;=Parameters!$D$28,Parameters!$C$28*$A33,IF($A33&lt;=Parameters!$D$29,Parameters!$C$28*Parameters!$D$28+Parameters!$C$29*($A33-Parameters!$D$28),IF($A33&lt;=Parameters!$D$30,Parameters!$C$28*Parameters!$D$28+Parameters!$C$29*(Parameters!$D$29-Parameters!$D$28)+Parameters!$C$30*($A33-Parameters!$D$29),Parameters!$C$28*Parameters!$D$28+Parameters!$C$29*(Parameters!$D$29-Parameters!$D$28)+Parameters!$C$30*(Parameters!$D$30-Parameters!$D$29)+Parameters!$C$31*($A33-Parameters!$D$30)))),_xlfn.IFS($A33&lt;=Parameters!$D$28,Parameters!$C$28*$A33,$A33&lt;=Parameters!$D$29,Parameters!$C$29*$A33,$A33&lt;=Parameters!$D$30,Parameters!$C$30*$A33,$A33&gt;Parameters!$D$30,Parameters!$C$31*$A33))</f>
        <v>2552.7600000000002</v>
      </c>
      <c r="E33" s="290">
        <f t="shared" si="6"/>
        <v>91.17</v>
      </c>
      <c r="F33" s="290" cm="1">
        <f t="array" ref="F33">IF(Parameters!$C$55="No",IF($A33&lt;=Parameters!$D$34,Parameters!$C$34*$A33,IF($A33&lt;=Parameters!$D$35,Parameters!$C$34*Parameters!$D$34+Parameters!$C$35*($A33-Parameters!$D$34),IF($A33&lt;=Parameters!$D$36,Parameters!$C$34*Parameters!$D$34+Parameters!$C$35*(Parameters!$D$35-Parameters!$D$34)+Parameters!$C$36*($A33-Parameters!$D$35),Parameters!$C$34*Parameters!$D$34+Parameters!$C$35*(Parameters!$D$35-Parameters!$D$34)+Parameters!$C$36*(Parameters!$D$36-Parameters!$D$35)+Parameters!$C$37*($A33-Parameters!$D$36)))),_xlfn.IFS($A33&lt;=Parameters!$D$34,Parameters!$C$34*$A33,$A33&lt;=Parameters!$D$35,Parameters!$C$35*$A33,$A33&lt;=Parameters!$D$36,Parameters!$C$36*$A33,$A33&gt;Parameters!$D$36,Parameters!$C$37*$A33))</f>
        <v>3114.44</v>
      </c>
      <c r="G33" s="290">
        <f t="shared" si="7"/>
        <v>111.23</v>
      </c>
      <c r="H33" s="290" cm="1">
        <f t="array" ref="H33">IF(Parameters!$C$55="No",IF($A33&lt;=Parameters!$D$39,Parameters!$C$39*$A33,IF($A33&lt;=Parameters!$D$40,Parameters!$C$39*Parameters!$D$39+Parameters!$C$40*($A33-Parameters!$D$39),IF($A33&lt;=Parameters!$D$41,Parameters!$C$39*Parameters!$D$39+Parameters!$C$40*(Parameters!$D$40-Parameters!$D$39)+Parameters!$C$41*($A33-Parameters!$D$40),Parameters!$C$39*Parameters!$D$39+Parameters!$C$40*(Parameters!$D$40-Parameters!$D$39)+Parameters!$C$41*(Parameters!$D$41-Parameters!$D$40)+Parameters!$C$42*($A33-Parameters!$D$41)))),_xlfn.IFS($A33&lt;=Parameters!$D$39,Parameters!$C$39*$A33,$A33&lt;=Parameters!$D$40,Parameters!$C$40*$A33,$A33&lt;=Parameters!$D$41,Parameters!$C$41*$A33,$A33&gt;Parameters!$D$41,Parameters!$C$42*$A33))</f>
        <v>3114.44</v>
      </c>
      <c r="I33" s="290">
        <f t="shared" si="8"/>
        <v>111.23</v>
      </c>
      <c r="J33" s="290" cm="1">
        <f t="array" ref="J33">IF(Parameters!$D$55="No",IF($A33&lt;=Parameters!$F$23,Parameters!$E$23*$A33,IF($A33&lt;=Parameters!$F$24,Parameters!$E$23*Parameters!$F$23+Parameters!$E$24*($A33-Parameters!$F$23),IF($A33&lt;=Parameters!$F$25,Parameters!$E$23*Parameters!$F$23+Parameters!$E$24*(Parameters!$F$24-Parameters!$F$23)+Parameters!$E$25*($A33-Parameters!$F$24),Parameters!$E$23*Parameters!$F$23+Parameters!$E$24*(Parameters!$F$24-Parameters!$F$23)+Parameters!$E$25*(Parameters!$F$25-Parameters!$F$24)+Parameters!$E$26*($A33-Parameters!$F$25)))),_xlfn.IFS($A33&lt;=Parameters!$F$23,Parameters!$E$23*$A33,$A33&lt;=Parameters!$F$24,Parameters!$E$24*$A33,$A33&lt;=Parameters!$F$25,Parameters!$E$25*$A33,$A33&gt;Parameters!$F$25,Parameters!$E$26*$A33))</f>
        <v>2552.7600000000002</v>
      </c>
      <c r="K33" s="290">
        <f t="shared" si="0"/>
        <v>91.17</v>
      </c>
      <c r="L33" s="290" cm="1">
        <f t="array" ref="L33">IF(Parameters!$D$55="No",IF($A33&lt;=Parameters!$F$28,Parameters!$E$28*$A33,IF($A33&lt;=Parameters!$F$29,Parameters!$E$28*Parameters!$F$28+Parameters!$E$29*($A33-Parameters!$F$28),IF($A33&lt;=Parameters!$F$30,Parameters!$E$28*Parameters!$F$28+Parameters!$E$29*(Parameters!$F$29-Parameters!$F$28)+Parameters!$E$30*($A33-Parameters!$F$29),Parameters!$E$28*Parameters!$F$28+Parameters!$E$29*(Parameters!$F$29-Parameters!$F$28)+Parameters!$E$30*(Parameters!$F$30-Parameters!$F$29)+Parameters!$E$31*($A33-Parameters!$F$30)))),_xlfn.IFS($A33&lt;=Parameters!$F$28,Parameters!$E$28*$A33,$A33&lt;=Parameters!$F$29,Parameters!$E$29*$A33,$A33&lt;=Parameters!$F$30,Parameters!$E$30*$A33,$A33&gt;Parameters!$F$30,Parameters!$E$31*$A33))</f>
        <v>2552.7600000000002</v>
      </c>
      <c r="M33" s="290">
        <f t="shared" si="1"/>
        <v>91.17</v>
      </c>
      <c r="N33" s="290" cm="1">
        <f t="array" ref="N33">IF(Parameters!$D$55="No",IF($A33&lt;=Parameters!$F$34,Parameters!$E$34*$A33,IF($A33&lt;=Parameters!$F$35,Parameters!$E$34*Parameters!$F$34+Parameters!$E$35*($A33-Parameters!$F$34),IF($A33&lt;=Parameters!$F$36,Parameters!$E$34*Parameters!$F$34+Parameters!$E$35*(Parameters!$F$35-Parameters!$F$34)+Parameters!$E$36*($A33-Parameters!$F$35),Parameters!$E$34*Parameters!$F$34+Parameters!$E$35*(Parameters!$F$35-Parameters!$F$34)+Parameters!$E$36*(Parameters!$F$36-Parameters!$F$35)+Parameters!$E$37*($A33-Parameters!$F$36)))),_xlfn.IFS($A33&lt;=Parameters!$F$34,Parameters!$E$34*$A33,$A33&lt;=Parameters!$F$35,Parameters!$E$35*$A33,$A33&lt;=Parameters!$F$36,Parameters!$E$36*$A33,$A33&gt;Parameters!$F$36,Parameters!$E$37*$A33))</f>
        <v>3114.44</v>
      </c>
      <c r="O33" s="290">
        <f t="shared" si="9"/>
        <v>111.23</v>
      </c>
      <c r="P33" s="290" cm="1">
        <f t="array" ref="P33">IF(Parameters!$D$55="No",IF($A33&lt;=Parameters!$F$39,Parameters!$E$39*$A33,IF($A33&lt;=Parameters!$F$40,Parameters!$E$39*Parameters!$F$39+Parameters!$E$40*($A33-Parameters!$F$39),IF($A33&lt;=Parameters!$F$41,Parameters!$E$39*Parameters!$F$39+Parameters!$E$40*(Parameters!$F$40-Parameters!$F$39)+Parameters!$E$41*($A33-Parameters!$F$40),Parameters!$E$39*Parameters!$F$39+Parameters!$E$40*(Parameters!$F$40-Parameters!$F$39)+Parameters!$E$41*(Parameters!$F$41-Parameters!$F$40)+Parameters!$E$42*($A33-Parameters!$F$41)))),_xlfn.IFS($A33&lt;=Parameters!$F$39,Parameters!$E$39*$A33,$A33&lt;=Parameters!$F$40,Parameters!$E$40*$A33,$A33&lt;=Parameters!$F$41,Parameters!$E$41*$A33,$A33&gt;Parameters!$F$41,Parameters!$E$42*$A33))</f>
        <v>3114.44</v>
      </c>
      <c r="Q33" s="290">
        <f t="shared" si="10"/>
        <v>111.23</v>
      </c>
      <c r="R33" s="290" cm="1">
        <f t="array" ref="R33">IF(Parameters!$E$55="No",IF($A33&lt;=Parameters!$H$23,Parameters!$G$23*$A33,IF($A33&lt;=Parameters!$H$24,Parameters!$G$23*Parameters!$H$23+Parameters!$G$24*($A33-Parameters!$H$23),IF($A33&lt;=Parameters!$H$25,Parameters!$G$23*Parameters!$H$23+Parameters!$G$24*(Parameters!$H$24-Parameters!$H$23)+Parameters!$G$25*($A33-Parameters!$H$24),Parameters!$G$23*Parameters!$H$23+Parameters!$G$24*(Parameters!$H$24-Parameters!$H$23)+Parameters!$G$25*(Parameters!$H$25-Parameters!$H$24)+Parameters!$G$26*($A33-Parameters!$H$25)))),_xlfn.IFS($A33&lt;=Parameters!$H$23,Parameters!$G$23*$A33,$A33&lt;=Parameters!$H$24,Parameters!$G$24*$A33,$A33&lt;=Parameters!$H$25,Parameters!$G$25*$A33,$A33&gt;Parameters!$H$25,Parameters!$G$26*$A33))</f>
        <v>2552.7600000000002</v>
      </c>
      <c r="S33" s="290">
        <f t="shared" si="2"/>
        <v>91.17</v>
      </c>
      <c r="T33" s="290" cm="1">
        <f t="array" ref="T33">IF(Parameters!$E$55="No",IF($A33&lt;=Parameters!$H$28,Parameters!$G$28*$A33,IF($A33&lt;=Parameters!$H$29,Parameters!$G$28*Parameters!$H$28+Parameters!$G$29*($A33-Parameters!$H$28),IF($A33&lt;=Parameters!$H$30,Parameters!$G$28*Parameters!$H$28+Parameters!$G$29*(Parameters!$H$29-Parameters!$H$28)+Parameters!$G$30*($A33-Parameters!$H$29),Parameters!$G$28*Parameters!$H$28+Parameters!$G$29*(Parameters!$H$29-Parameters!$H$28)+Parameters!$G$30*(Parameters!$H$30-Parameters!$H$29)+Parameters!$G$31*($A33-Parameters!$H$30)))),_xlfn.IFS($A33&lt;=Parameters!$H$28,Parameters!$G$28*$A33,$A33&lt;=Parameters!$H$29,Parameters!$G$29*$A33,$A33&lt;=Parameters!$H$30,Parameters!$G$30*$A33,$A33&gt;Parameters!$H$30,Parameters!$G$31*$A33))</f>
        <v>2552.7600000000002</v>
      </c>
      <c r="U33" s="290">
        <f t="shared" si="3"/>
        <v>91.17</v>
      </c>
      <c r="V33" s="290" cm="1">
        <f t="array" ref="V33">IF(Parameters!$E$55="No",IF($A33&lt;=Parameters!$H$34,Parameters!$G$34*$A33,IF($A33&lt;=Parameters!$H$35,Parameters!$G$34*Parameters!$H$34+Parameters!$G$35*($A33-Parameters!$H$34),IF($A33&lt;=Parameters!$H$36,Parameters!$G$34*Parameters!$H$34+Parameters!$G$35*(Parameters!$H$35-Parameters!$H$34)+Parameters!$G$36*($A33-Parameters!$H$35),Parameters!$G$34*Parameters!$H$34+Parameters!$G$35*(Parameters!$H$35-Parameters!$H$34)+Parameters!$G$36*(Parameters!$H$36-Parameters!$H$35)+Parameters!$G$37*($A33-Parameters!$H$36)))),_xlfn.IFS($A33&lt;=Parameters!$H$34,Parameters!$G$34*$A33,$A33&lt;=Parameters!$H$35,Parameters!$G$35*$A33,$A33&lt;=Parameters!$H$36,Parameters!$G$36*$A33,$A33&gt;Parameters!$H$36,Parameters!$G$37*$A33))</f>
        <v>3114.44</v>
      </c>
      <c r="W33" s="290">
        <f t="shared" si="11"/>
        <v>111.23</v>
      </c>
      <c r="X33" s="290" cm="1">
        <f t="array" ref="X33">IF(Parameters!$E$55="No",IF($A33&lt;=Parameters!$H$39,Parameters!$G$39*$A33,IF($A33&lt;=Parameters!$H$40,Parameters!$G$39*Parameters!$H$39+Parameters!$G$40*($A33-Parameters!$H$39),IF($A33&lt;=Parameters!$H$41,Parameters!$G$39*Parameters!$H$39+Parameters!$G$40*(Parameters!$H$40-Parameters!$H$39)+Parameters!$G$41*($A33-Parameters!$H$40),Parameters!$G$39*Parameters!$H$39+Parameters!$G$40*(Parameters!$H$40-Parameters!$H$39)+Parameters!$G$41*(Parameters!$H$41-Parameters!$H$40)+Parameters!$G$42*($A33-Parameters!$H$41)))),_xlfn.IFS($A33&lt;=Parameters!$H$39,Parameters!$G$39*$A33,$A33&lt;=Parameters!$H$40,Parameters!$G$40*$A33,$A33&lt;=Parameters!$H$41,Parameters!$G$41*$A33,$A33&gt;Parameters!$H$41,Parameters!$G$42*$A33))</f>
        <v>3114.44</v>
      </c>
      <c r="Y33" s="290">
        <f t="shared" si="12"/>
        <v>111.23</v>
      </c>
      <c r="Z33" s="290" cm="1">
        <f t="array" ref="Z33">IF(Parameters!$F$55="No",IF($A33&lt;=Parameters!$J$23,Parameters!$I$23*$A33,IF($A33&lt;=Parameters!$J$24,Parameters!$I$23*Parameters!$J$23+Parameters!$I$24*($A33-Parameters!$J$23),IF($A33&lt;=Parameters!$J$25,Parameters!$I$23*Parameters!$J$23+Parameters!$I$24*(Parameters!$J$24-Parameters!$J$23)+Parameters!$I$25*($A33-Parameters!$J$24),Parameters!$I$23*Parameters!$J$23+Parameters!$I$24*(Parameters!$J$24-Parameters!$J$23)+Parameters!$I$25*(Parameters!$J$25-Parameters!$J$24)+Parameters!$I$26*($A33-Parameters!$J$25)))),_xlfn.IFS($A33&lt;=Parameters!$J$23,Parameters!$I$23*$A33,$A33&lt;=Parameters!$J$24,Parameters!$I$24*$A33,$A33&lt;=Parameters!$J$25,Parameters!$I$25*$A33,$A33&gt;Parameters!$J$25,Parameters!$I$26*$A33))</f>
        <v>2552.7600000000002</v>
      </c>
      <c r="AA33" s="290">
        <f t="shared" si="4"/>
        <v>91.17</v>
      </c>
      <c r="AB33" s="290" cm="1">
        <f t="array" ref="AB33">IF(Parameters!$F$55="No",IF($A33&lt;=Parameters!$J$28,Parameters!$I$28*$A33,IF($A33&lt;=Parameters!$J$29,Parameters!$I$28*Parameters!$J$28+Parameters!$I$29*($A33-Parameters!$J$28),IF($A33&lt;=Parameters!$J$30,Parameters!$I$28*Parameters!$J$28+Parameters!$I$29*(Parameters!$J$29-Parameters!$J$28)+Parameters!$I$30*($A33-Parameters!$J$29),Parameters!$I$28*Parameters!$J$28+Parameters!$I$29*(Parameters!$J$29-Parameters!$J$28)+Parameters!$I$30*(Parameters!$J$30-Parameters!$J$29)+Parameters!$I$31*($A33-Parameters!$J$30)))),_xlfn.IFS($A33&lt;=Parameters!$J$28,Parameters!$I$28*$A33,$A33&lt;=Parameters!$J$29,Parameters!$I$29*$A33,$A33&lt;=Parameters!$J$30,Parameters!$I$30*$A33,$A33&gt;Parameters!$J$30,Parameters!$I$31*$A33))</f>
        <v>2552.7600000000002</v>
      </c>
      <c r="AC33" s="290">
        <f t="shared" si="5"/>
        <v>91.17</v>
      </c>
      <c r="AD33" s="290" cm="1">
        <f t="array" ref="AD33">IF(Parameters!$F$55="No",IF($A33&lt;=Parameters!$J$34,Parameters!$I$34*$A33,IF($A33&lt;=Parameters!$J$35,Parameters!$I$34*Parameters!$J$34+Parameters!$I$35*($A33-Parameters!$J$34),IF($A33&lt;=Parameters!$J$36,Parameters!$I$34*Parameters!$J$34+Parameters!$I$35*(Parameters!$J$35-Parameters!$J$34)+Parameters!$I$36*($A33-Parameters!$J$35),Parameters!$I$34*Parameters!$J$34+Parameters!$I$35*(Parameters!$J$35-Parameters!$J$34)+Parameters!$I$36*(Parameters!$J$36-Parameters!$J$35)+Parameters!$I$37*($A33-Parameters!$J$36)))),_xlfn.IFS($A33&lt;=Parameters!$J$34,Parameters!$I$34*$A33,$A33&lt;=Parameters!$J$35,Parameters!$I$35*$A33,$A33&lt;=Parameters!$J$36,Parameters!$I$36*$A33,$A33&gt;Parameters!$J$36,Parameters!$I$37*$A33))</f>
        <v>3114.44</v>
      </c>
      <c r="AE33" s="290">
        <f t="shared" si="13"/>
        <v>111.23</v>
      </c>
      <c r="AF33" s="290" cm="1">
        <f t="array" ref="AF33">IF(Parameters!$F$55="No",IF($A33&lt;=Parameters!$J$39,Parameters!$I$39*$A33,IF($A33&lt;=Parameters!$J$40,Parameters!$I$39*Parameters!$J$39+Parameters!$I$40*($A33-Parameters!$J$39),IF($A33&lt;=Parameters!$J$41,Parameters!$I$39*Parameters!$J$39+Parameters!$I$40*(Parameters!$J$40-Parameters!$J$39)+Parameters!$I$41*($A33-Parameters!$J$40),Parameters!$I$39*Parameters!$J$39+Parameters!$I$40*(Parameters!$J$40-Parameters!$J$39)+Parameters!$I$41*(Parameters!$J$41-Parameters!$J$40)+Parameters!$I$42*($A33-Parameters!$J$41)))),_xlfn.IFS($A33&lt;=Parameters!$J$39,Parameters!$I$39*$A33,$A33&lt;=Parameters!$J$40,Parameters!$I$40*$A33,$A33&lt;=Parameters!$J$41,Parameters!$I$41*$A33,$A33&gt;Parameters!$J$41,Parameters!$I$42*$A33))</f>
        <v>3114.44</v>
      </c>
      <c r="AG33" s="290">
        <f t="shared" si="14"/>
        <v>111.23</v>
      </c>
      <c r="AI33" s="428">
        <f t="shared" si="15"/>
        <v>91.170000000000073</v>
      </c>
      <c r="AJ33" s="428">
        <f t="shared" si="16"/>
        <v>91.170000000000073</v>
      </c>
      <c r="AK33" s="428">
        <f t="shared" si="17"/>
        <v>111.23000000000002</v>
      </c>
      <c r="AL33" s="428">
        <f t="shared" si="18"/>
        <v>111.23000000000002</v>
      </c>
      <c r="AM33" s="428">
        <f t="shared" si="19"/>
        <v>91.170000000000073</v>
      </c>
      <c r="AN33" s="428">
        <f t="shared" si="20"/>
        <v>91.170000000000073</v>
      </c>
      <c r="AO33" s="428">
        <f t="shared" si="21"/>
        <v>111.23000000000002</v>
      </c>
      <c r="AP33" s="428">
        <f t="shared" si="22"/>
        <v>111.23000000000002</v>
      </c>
      <c r="AQ33" s="428">
        <f t="shared" si="23"/>
        <v>91.170000000000073</v>
      </c>
      <c r="AR33" s="428">
        <f t="shared" si="24"/>
        <v>91.170000000000073</v>
      </c>
      <c r="AS33" s="428">
        <f t="shared" si="25"/>
        <v>111.23000000000002</v>
      </c>
      <c r="AT33" s="428">
        <f t="shared" si="26"/>
        <v>111.23000000000002</v>
      </c>
      <c r="AU33" s="428">
        <f t="shared" si="27"/>
        <v>91.170000000000073</v>
      </c>
      <c r="AV33" s="428">
        <f t="shared" si="28"/>
        <v>91.170000000000073</v>
      </c>
      <c r="AW33" s="428">
        <f t="shared" si="29"/>
        <v>111.23000000000002</v>
      </c>
      <c r="AX33" s="428">
        <f t="shared" si="30"/>
        <v>111.23000000000002</v>
      </c>
    </row>
    <row r="34">
      <c r="A34" s="413">
        <v>29</v>
      </c>
      <c r="B34" s="290" cm="1">
        <f t="array" ref="B34">IF(Parameters!$C$55="No",IF($A34&lt;=Parameters!$D$23,Parameters!$C$23*$A34,IF($A34&lt;=Parameters!$D$24,Parameters!$C$23*Parameters!$D$23+Parameters!$C$24*($A34-Parameters!$D$23),IF($A34&lt;=Parameters!$D$25,Parameters!$C$23*Parameters!$D$23+Parameters!$C$24*(Parameters!$D$24-Parameters!$D$23)+Parameters!$C$25*($A34-Parameters!$D$24),Parameters!$C$23*Parameters!$D$23+Parameters!$C$24*(Parameters!$D$24-Parameters!$D$23)+Parameters!$C$25*(Parameters!$D$25-Parameters!$D$24)+Parameters!$C$26*($A34-Parameters!$D$25)))),_xlfn.IFS($A34&lt;=Parameters!$D$23,Parameters!$C$23*$A34,$A34&lt;=Parameters!$D$24,Parameters!$C$24*$A34,$A34&lt;=Parameters!$D$25,Parameters!$C$25*$A34,$A34&gt;Parameters!$D$25,Parameters!$C$26*$A34))</f>
        <v>2643.93</v>
      </c>
      <c r="C34" s="290">
        <f t="shared" si="6"/>
        <v>91.169999999999987</v>
      </c>
      <c r="D34" s="290" cm="1">
        <f t="array" ref="D34">IF(Parameters!$C$55="No",IF($A34&lt;=Parameters!$D$28,Parameters!$C$28*$A34,IF($A34&lt;=Parameters!$D$29,Parameters!$C$28*Parameters!$D$28+Parameters!$C$29*($A34-Parameters!$D$28),IF($A34&lt;=Parameters!$D$30,Parameters!$C$28*Parameters!$D$28+Parameters!$C$29*(Parameters!$D$29-Parameters!$D$28)+Parameters!$C$30*($A34-Parameters!$D$29),Parameters!$C$28*Parameters!$D$28+Parameters!$C$29*(Parameters!$D$29-Parameters!$D$28)+Parameters!$C$30*(Parameters!$D$30-Parameters!$D$29)+Parameters!$C$31*($A34-Parameters!$D$30)))),_xlfn.IFS($A34&lt;=Parameters!$D$28,Parameters!$C$28*$A34,$A34&lt;=Parameters!$D$29,Parameters!$C$29*$A34,$A34&lt;=Parameters!$D$30,Parameters!$C$30*$A34,$A34&gt;Parameters!$D$30,Parameters!$C$31*$A34))</f>
        <v>2643.93</v>
      </c>
      <c r="E34" s="290">
        <f t="shared" si="6"/>
        <v>91.169999999999987</v>
      </c>
      <c r="F34" s="290" cm="1">
        <f t="array" ref="F34">IF(Parameters!$C$55="No",IF($A34&lt;=Parameters!$D$34,Parameters!$C$34*$A34,IF($A34&lt;=Parameters!$D$35,Parameters!$C$34*Parameters!$D$34+Parameters!$C$35*($A34-Parameters!$D$34),IF($A34&lt;=Parameters!$D$36,Parameters!$C$34*Parameters!$D$34+Parameters!$C$35*(Parameters!$D$35-Parameters!$D$34)+Parameters!$C$36*($A34-Parameters!$D$35),Parameters!$C$34*Parameters!$D$34+Parameters!$C$35*(Parameters!$D$35-Parameters!$D$34)+Parameters!$C$36*(Parameters!$D$36-Parameters!$D$35)+Parameters!$C$37*($A34-Parameters!$D$36)))),_xlfn.IFS($A34&lt;=Parameters!$D$34,Parameters!$C$34*$A34,$A34&lt;=Parameters!$D$35,Parameters!$C$35*$A34,$A34&lt;=Parameters!$D$36,Parameters!$C$36*$A34,$A34&gt;Parameters!$D$36,Parameters!$C$37*$A34))</f>
        <v>3225.67</v>
      </c>
      <c r="G34" s="290">
        <f t="shared" si="7"/>
        <v>111.23</v>
      </c>
      <c r="H34" s="290" cm="1">
        <f t="array" ref="H34">IF(Parameters!$C$55="No",IF($A34&lt;=Parameters!$D$39,Parameters!$C$39*$A34,IF($A34&lt;=Parameters!$D$40,Parameters!$C$39*Parameters!$D$39+Parameters!$C$40*($A34-Parameters!$D$39),IF($A34&lt;=Parameters!$D$41,Parameters!$C$39*Parameters!$D$39+Parameters!$C$40*(Parameters!$D$40-Parameters!$D$39)+Parameters!$C$41*($A34-Parameters!$D$40),Parameters!$C$39*Parameters!$D$39+Parameters!$C$40*(Parameters!$D$40-Parameters!$D$39)+Parameters!$C$41*(Parameters!$D$41-Parameters!$D$40)+Parameters!$C$42*($A34-Parameters!$D$41)))),_xlfn.IFS($A34&lt;=Parameters!$D$39,Parameters!$C$39*$A34,$A34&lt;=Parameters!$D$40,Parameters!$C$40*$A34,$A34&lt;=Parameters!$D$41,Parameters!$C$41*$A34,$A34&gt;Parameters!$D$41,Parameters!$C$42*$A34))</f>
        <v>3225.67</v>
      </c>
      <c r="I34" s="290">
        <f t="shared" si="8"/>
        <v>111.23</v>
      </c>
      <c r="J34" s="290" cm="1">
        <f t="array" ref="J34">IF(Parameters!$D$55="No",IF($A34&lt;=Parameters!$F$23,Parameters!$E$23*$A34,IF($A34&lt;=Parameters!$F$24,Parameters!$E$23*Parameters!$F$23+Parameters!$E$24*($A34-Parameters!$F$23),IF($A34&lt;=Parameters!$F$25,Parameters!$E$23*Parameters!$F$23+Parameters!$E$24*(Parameters!$F$24-Parameters!$F$23)+Parameters!$E$25*($A34-Parameters!$F$24),Parameters!$E$23*Parameters!$F$23+Parameters!$E$24*(Parameters!$F$24-Parameters!$F$23)+Parameters!$E$25*(Parameters!$F$25-Parameters!$F$24)+Parameters!$E$26*($A34-Parameters!$F$25)))),_xlfn.IFS($A34&lt;=Parameters!$F$23,Parameters!$E$23*$A34,$A34&lt;=Parameters!$F$24,Parameters!$E$24*$A34,$A34&lt;=Parameters!$F$25,Parameters!$E$25*$A34,$A34&gt;Parameters!$F$25,Parameters!$E$26*$A34))</f>
        <v>2643.93</v>
      </c>
      <c r="K34" s="290">
        <f t="shared" si="0"/>
        <v>91.169999999999987</v>
      </c>
      <c r="L34" s="290" cm="1">
        <f t="array" ref="L34">IF(Parameters!$D$55="No",IF($A34&lt;=Parameters!$F$28,Parameters!$E$28*$A34,IF($A34&lt;=Parameters!$F$29,Parameters!$E$28*Parameters!$F$28+Parameters!$E$29*($A34-Parameters!$F$28),IF($A34&lt;=Parameters!$F$30,Parameters!$E$28*Parameters!$F$28+Parameters!$E$29*(Parameters!$F$29-Parameters!$F$28)+Parameters!$E$30*($A34-Parameters!$F$29),Parameters!$E$28*Parameters!$F$28+Parameters!$E$29*(Parameters!$F$29-Parameters!$F$28)+Parameters!$E$30*(Parameters!$F$30-Parameters!$F$29)+Parameters!$E$31*($A34-Parameters!$F$30)))),_xlfn.IFS($A34&lt;=Parameters!$F$28,Parameters!$E$28*$A34,$A34&lt;=Parameters!$F$29,Parameters!$E$29*$A34,$A34&lt;=Parameters!$F$30,Parameters!$E$30*$A34,$A34&gt;Parameters!$F$30,Parameters!$E$31*$A34))</f>
        <v>2643.93</v>
      </c>
      <c r="M34" s="290">
        <f t="shared" si="1"/>
        <v>91.169999999999987</v>
      </c>
      <c r="N34" s="290" cm="1">
        <f t="array" ref="N34">IF(Parameters!$D$55="No",IF($A34&lt;=Parameters!$F$34,Parameters!$E$34*$A34,IF($A34&lt;=Parameters!$F$35,Parameters!$E$34*Parameters!$F$34+Parameters!$E$35*($A34-Parameters!$F$34),IF($A34&lt;=Parameters!$F$36,Parameters!$E$34*Parameters!$F$34+Parameters!$E$35*(Parameters!$F$35-Parameters!$F$34)+Parameters!$E$36*($A34-Parameters!$F$35),Parameters!$E$34*Parameters!$F$34+Parameters!$E$35*(Parameters!$F$35-Parameters!$F$34)+Parameters!$E$36*(Parameters!$F$36-Parameters!$F$35)+Parameters!$E$37*($A34-Parameters!$F$36)))),_xlfn.IFS($A34&lt;=Parameters!$F$34,Parameters!$E$34*$A34,$A34&lt;=Parameters!$F$35,Parameters!$E$35*$A34,$A34&lt;=Parameters!$F$36,Parameters!$E$36*$A34,$A34&gt;Parameters!$F$36,Parameters!$E$37*$A34))</f>
        <v>3225.67</v>
      </c>
      <c r="O34" s="290">
        <f t="shared" si="9"/>
        <v>111.23</v>
      </c>
      <c r="P34" s="290" cm="1">
        <f t="array" ref="P34">IF(Parameters!$D$55="No",IF($A34&lt;=Parameters!$F$39,Parameters!$E$39*$A34,IF($A34&lt;=Parameters!$F$40,Parameters!$E$39*Parameters!$F$39+Parameters!$E$40*($A34-Parameters!$F$39),IF($A34&lt;=Parameters!$F$41,Parameters!$E$39*Parameters!$F$39+Parameters!$E$40*(Parameters!$F$40-Parameters!$F$39)+Parameters!$E$41*($A34-Parameters!$F$40),Parameters!$E$39*Parameters!$F$39+Parameters!$E$40*(Parameters!$F$40-Parameters!$F$39)+Parameters!$E$41*(Parameters!$F$41-Parameters!$F$40)+Parameters!$E$42*($A34-Parameters!$F$41)))),_xlfn.IFS($A34&lt;=Parameters!$F$39,Parameters!$E$39*$A34,$A34&lt;=Parameters!$F$40,Parameters!$E$40*$A34,$A34&lt;=Parameters!$F$41,Parameters!$E$41*$A34,$A34&gt;Parameters!$F$41,Parameters!$E$42*$A34))</f>
        <v>3225.67</v>
      </c>
      <c r="Q34" s="290">
        <f t="shared" si="10"/>
        <v>111.23</v>
      </c>
      <c r="R34" s="290" cm="1">
        <f t="array" ref="R34">IF(Parameters!$E$55="No",IF($A34&lt;=Parameters!$H$23,Parameters!$G$23*$A34,IF($A34&lt;=Parameters!$H$24,Parameters!$G$23*Parameters!$H$23+Parameters!$G$24*($A34-Parameters!$H$23),IF($A34&lt;=Parameters!$H$25,Parameters!$G$23*Parameters!$H$23+Parameters!$G$24*(Parameters!$H$24-Parameters!$H$23)+Parameters!$G$25*($A34-Parameters!$H$24),Parameters!$G$23*Parameters!$H$23+Parameters!$G$24*(Parameters!$H$24-Parameters!$H$23)+Parameters!$G$25*(Parameters!$H$25-Parameters!$H$24)+Parameters!$G$26*($A34-Parameters!$H$25)))),_xlfn.IFS($A34&lt;=Parameters!$H$23,Parameters!$G$23*$A34,$A34&lt;=Parameters!$H$24,Parameters!$G$24*$A34,$A34&lt;=Parameters!$H$25,Parameters!$G$25*$A34,$A34&gt;Parameters!$H$25,Parameters!$G$26*$A34))</f>
        <v>2643.93</v>
      </c>
      <c r="S34" s="290">
        <f t="shared" si="2"/>
        <v>91.169999999999987</v>
      </c>
      <c r="T34" s="290" cm="1">
        <f t="array" ref="T34">IF(Parameters!$E$55="No",IF($A34&lt;=Parameters!$H$28,Parameters!$G$28*$A34,IF($A34&lt;=Parameters!$H$29,Parameters!$G$28*Parameters!$H$28+Parameters!$G$29*($A34-Parameters!$H$28),IF($A34&lt;=Parameters!$H$30,Parameters!$G$28*Parameters!$H$28+Parameters!$G$29*(Parameters!$H$29-Parameters!$H$28)+Parameters!$G$30*($A34-Parameters!$H$29),Parameters!$G$28*Parameters!$H$28+Parameters!$G$29*(Parameters!$H$29-Parameters!$H$28)+Parameters!$G$30*(Parameters!$H$30-Parameters!$H$29)+Parameters!$G$31*($A34-Parameters!$H$30)))),_xlfn.IFS($A34&lt;=Parameters!$H$28,Parameters!$G$28*$A34,$A34&lt;=Parameters!$H$29,Parameters!$G$29*$A34,$A34&lt;=Parameters!$H$30,Parameters!$G$30*$A34,$A34&gt;Parameters!$H$30,Parameters!$G$31*$A34))</f>
        <v>2643.93</v>
      </c>
      <c r="U34" s="290">
        <f t="shared" si="3"/>
        <v>91.169999999999987</v>
      </c>
      <c r="V34" s="290" cm="1">
        <f t="array" ref="V34">IF(Parameters!$E$55="No",IF($A34&lt;=Parameters!$H$34,Parameters!$G$34*$A34,IF($A34&lt;=Parameters!$H$35,Parameters!$G$34*Parameters!$H$34+Parameters!$G$35*($A34-Parameters!$H$34),IF($A34&lt;=Parameters!$H$36,Parameters!$G$34*Parameters!$H$34+Parameters!$G$35*(Parameters!$H$35-Parameters!$H$34)+Parameters!$G$36*($A34-Parameters!$H$35),Parameters!$G$34*Parameters!$H$34+Parameters!$G$35*(Parameters!$H$35-Parameters!$H$34)+Parameters!$G$36*(Parameters!$H$36-Parameters!$H$35)+Parameters!$G$37*($A34-Parameters!$H$36)))),_xlfn.IFS($A34&lt;=Parameters!$H$34,Parameters!$G$34*$A34,$A34&lt;=Parameters!$H$35,Parameters!$G$35*$A34,$A34&lt;=Parameters!$H$36,Parameters!$G$36*$A34,$A34&gt;Parameters!$H$36,Parameters!$G$37*$A34))</f>
        <v>3225.67</v>
      </c>
      <c r="W34" s="290">
        <f t="shared" si="11"/>
        <v>111.23</v>
      </c>
      <c r="X34" s="290" cm="1">
        <f t="array" ref="X34">IF(Parameters!$E$55="No",IF($A34&lt;=Parameters!$H$39,Parameters!$G$39*$A34,IF($A34&lt;=Parameters!$H$40,Parameters!$G$39*Parameters!$H$39+Parameters!$G$40*($A34-Parameters!$H$39),IF($A34&lt;=Parameters!$H$41,Parameters!$G$39*Parameters!$H$39+Parameters!$G$40*(Parameters!$H$40-Parameters!$H$39)+Parameters!$G$41*($A34-Parameters!$H$40),Parameters!$G$39*Parameters!$H$39+Parameters!$G$40*(Parameters!$H$40-Parameters!$H$39)+Parameters!$G$41*(Parameters!$H$41-Parameters!$H$40)+Parameters!$G$42*($A34-Parameters!$H$41)))),_xlfn.IFS($A34&lt;=Parameters!$H$39,Parameters!$G$39*$A34,$A34&lt;=Parameters!$H$40,Parameters!$G$40*$A34,$A34&lt;=Parameters!$H$41,Parameters!$G$41*$A34,$A34&gt;Parameters!$H$41,Parameters!$G$42*$A34))</f>
        <v>3225.67</v>
      </c>
      <c r="Y34" s="290">
        <f t="shared" si="12"/>
        <v>111.23</v>
      </c>
      <c r="Z34" s="290" cm="1">
        <f t="array" ref="Z34">IF(Parameters!$F$55="No",IF($A34&lt;=Parameters!$J$23,Parameters!$I$23*$A34,IF($A34&lt;=Parameters!$J$24,Parameters!$I$23*Parameters!$J$23+Parameters!$I$24*($A34-Parameters!$J$23),IF($A34&lt;=Parameters!$J$25,Parameters!$I$23*Parameters!$J$23+Parameters!$I$24*(Parameters!$J$24-Parameters!$J$23)+Parameters!$I$25*($A34-Parameters!$J$24),Parameters!$I$23*Parameters!$J$23+Parameters!$I$24*(Parameters!$J$24-Parameters!$J$23)+Parameters!$I$25*(Parameters!$J$25-Parameters!$J$24)+Parameters!$I$26*($A34-Parameters!$J$25)))),_xlfn.IFS($A34&lt;=Parameters!$J$23,Parameters!$I$23*$A34,$A34&lt;=Parameters!$J$24,Parameters!$I$24*$A34,$A34&lt;=Parameters!$J$25,Parameters!$I$25*$A34,$A34&gt;Parameters!$J$25,Parameters!$I$26*$A34))</f>
        <v>2643.93</v>
      </c>
      <c r="AA34" s="290">
        <f t="shared" si="4"/>
        <v>91.169999999999987</v>
      </c>
      <c r="AB34" s="290" cm="1">
        <f t="array" ref="AB34">IF(Parameters!$F$55="No",IF($A34&lt;=Parameters!$J$28,Parameters!$I$28*$A34,IF($A34&lt;=Parameters!$J$29,Parameters!$I$28*Parameters!$J$28+Parameters!$I$29*($A34-Parameters!$J$28),IF($A34&lt;=Parameters!$J$30,Parameters!$I$28*Parameters!$J$28+Parameters!$I$29*(Parameters!$J$29-Parameters!$J$28)+Parameters!$I$30*($A34-Parameters!$J$29),Parameters!$I$28*Parameters!$J$28+Parameters!$I$29*(Parameters!$J$29-Parameters!$J$28)+Parameters!$I$30*(Parameters!$J$30-Parameters!$J$29)+Parameters!$I$31*($A34-Parameters!$J$30)))),_xlfn.IFS($A34&lt;=Parameters!$J$28,Parameters!$I$28*$A34,$A34&lt;=Parameters!$J$29,Parameters!$I$29*$A34,$A34&lt;=Parameters!$J$30,Parameters!$I$30*$A34,$A34&gt;Parameters!$J$30,Parameters!$I$31*$A34))</f>
        <v>2643.93</v>
      </c>
      <c r="AC34" s="290">
        <f t="shared" si="5"/>
        <v>91.169999999999987</v>
      </c>
      <c r="AD34" s="290" cm="1">
        <f t="array" ref="AD34">IF(Parameters!$F$55="No",IF($A34&lt;=Parameters!$J$34,Parameters!$I$34*$A34,IF($A34&lt;=Parameters!$J$35,Parameters!$I$34*Parameters!$J$34+Parameters!$I$35*($A34-Parameters!$J$34),IF($A34&lt;=Parameters!$J$36,Parameters!$I$34*Parameters!$J$34+Parameters!$I$35*(Parameters!$J$35-Parameters!$J$34)+Parameters!$I$36*($A34-Parameters!$J$35),Parameters!$I$34*Parameters!$J$34+Parameters!$I$35*(Parameters!$J$35-Parameters!$J$34)+Parameters!$I$36*(Parameters!$J$36-Parameters!$J$35)+Parameters!$I$37*($A34-Parameters!$J$36)))),_xlfn.IFS($A34&lt;=Parameters!$J$34,Parameters!$I$34*$A34,$A34&lt;=Parameters!$J$35,Parameters!$I$35*$A34,$A34&lt;=Parameters!$J$36,Parameters!$I$36*$A34,$A34&gt;Parameters!$J$36,Parameters!$I$37*$A34))</f>
        <v>3225.67</v>
      </c>
      <c r="AE34" s="290">
        <f t="shared" si="13"/>
        <v>111.23</v>
      </c>
      <c r="AF34" s="290" cm="1">
        <f t="array" ref="AF34">IF(Parameters!$F$55="No",IF($A34&lt;=Parameters!$J$39,Parameters!$I$39*$A34,IF($A34&lt;=Parameters!$J$40,Parameters!$I$39*Parameters!$J$39+Parameters!$I$40*($A34-Parameters!$J$39),IF($A34&lt;=Parameters!$J$41,Parameters!$I$39*Parameters!$J$39+Parameters!$I$40*(Parameters!$J$40-Parameters!$J$39)+Parameters!$I$41*($A34-Parameters!$J$40),Parameters!$I$39*Parameters!$J$39+Parameters!$I$40*(Parameters!$J$40-Parameters!$J$39)+Parameters!$I$41*(Parameters!$J$41-Parameters!$J$40)+Parameters!$I$42*($A34-Parameters!$J$41)))),_xlfn.IFS($A34&lt;=Parameters!$J$39,Parameters!$I$39*$A34,$A34&lt;=Parameters!$J$40,Parameters!$I$40*$A34,$A34&lt;=Parameters!$J$41,Parameters!$I$41*$A34,$A34&gt;Parameters!$J$41,Parameters!$I$42*$A34))</f>
        <v>3225.67</v>
      </c>
      <c r="AG34" s="290">
        <f t="shared" si="14"/>
        <v>111.23</v>
      </c>
      <c r="AI34" s="428">
        <f t="shared" si="15"/>
        <v>91.169999999999618</v>
      </c>
      <c r="AJ34" s="428">
        <f t="shared" si="16"/>
        <v>91.169999999999618</v>
      </c>
      <c r="AK34" s="428">
        <f t="shared" si="17"/>
        <v>111.23000000000002</v>
      </c>
      <c r="AL34" s="428">
        <f t="shared" si="18"/>
        <v>111.23000000000002</v>
      </c>
      <c r="AM34" s="428">
        <f t="shared" si="19"/>
        <v>91.169999999999618</v>
      </c>
      <c r="AN34" s="428">
        <f t="shared" si="20"/>
        <v>91.169999999999618</v>
      </c>
      <c r="AO34" s="428">
        <f t="shared" si="21"/>
        <v>111.23000000000002</v>
      </c>
      <c r="AP34" s="428">
        <f t="shared" si="22"/>
        <v>111.23000000000002</v>
      </c>
      <c r="AQ34" s="428">
        <f t="shared" si="23"/>
        <v>91.169999999999618</v>
      </c>
      <c r="AR34" s="428">
        <f t="shared" si="24"/>
        <v>91.169999999999618</v>
      </c>
      <c r="AS34" s="428">
        <f t="shared" si="25"/>
        <v>111.23000000000002</v>
      </c>
      <c r="AT34" s="428">
        <f t="shared" si="26"/>
        <v>111.23000000000002</v>
      </c>
      <c r="AU34" s="428">
        <f t="shared" si="27"/>
        <v>91.169999999999618</v>
      </c>
      <c r="AV34" s="428">
        <f t="shared" si="28"/>
        <v>91.169999999999618</v>
      </c>
      <c r="AW34" s="428">
        <f t="shared" si="29"/>
        <v>111.23000000000002</v>
      </c>
      <c r="AX34" s="428">
        <f t="shared" si="30"/>
        <v>111.23000000000002</v>
      </c>
    </row>
    <row r="35">
      <c r="A35" s="413">
        <v>30</v>
      </c>
      <c r="B35" s="290" cm="1">
        <f t="array" ref="B35">IF(Parameters!$C$55="No",IF($A35&lt;=Parameters!$D$23,Parameters!$C$23*$A35,IF($A35&lt;=Parameters!$D$24,Parameters!$C$23*Parameters!$D$23+Parameters!$C$24*($A35-Parameters!$D$23),IF($A35&lt;=Parameters!$D$25,Parameters!$C$23*Parameters!$D$23+Parameters!$C$24*(Parameters!$D$24-Parameters!$D$23)+Parameters!$C$25*($A35-Parameters!$D$24),Parameters!$C$23*Parameters!$D$23+Parameters!$C$24*(Parameters!$D$24-Parameters!$D$23)+Parameters!$C$25*(Parameters!$D$25-Parameters!$D$24)+Parameters!$C$26*($A35-Parameters!$D$25)))),_xlfn.IFS($A35&lt;=Parameters!$D$23,Parameters!$C$23*$A35,$A35&lt;=Parameters!$D$24,Parameters!$C$24*$A35,$A35&lt;=Parameters!$D$25,Parameters!$C$25*$A35,$A35&gt;Parameters!$D$25,Parameters!$C$26*$A35))</f>
        <v>2735.1</v>
      </c>
      <c r="C35" s="290">
        <f t="shared" si="6"/>
        <v>91.17</v>
      </c>
      <c r="D35" s="290" cm="1">
        <f t="array" ref="D35">IF(Parameters!$C$55="No",IF($A35&lt;=Parameters!$D$28,Parameters!$C$28*$A35,IF($A35&lt;=Parameters!$D$29,Parameters!$C$28*Parameters!$D$28+Parameters!$C$29*($A35-Parameters!$D$28),IF($A35&lt;=Parameters!$D$30,Parameters!$C$28*Parameters!$D$28+Parameters!$C$29*(Parameters!$D$29-Parameters!$D$28)+Parameters!$C$30*($A35-Parameters!$D$29),Parameters!$C$28*Parameters!$D$28+Parameters!$C$29*(Parameters!$D$29-Parameters!$D$28)+Parameters!$C$30*(Parameters!$D$30-Parameters!$D$29)+Parameters!$C$31*($A35-Parameters!$D$30)))),_xlfn.IFS($A35&lt;=Parameters!$D$28,Parameters!$C$28*$A35,$A35&lt;=Parameters!$D$29,Parameters!$C$29*$A35,$A35&lt;=Parameters!$D$30,Parameters!$C$30*$A35,$A35&gt;Parameters!$D$30,Parameters!$C$31*$A35))</f>
        <v>2735.1</v>
      </c>
      <c r="E35" s="290">
        <f t="shared" si="6"/>
        <v>91.17</v>
      </c>
      <c r="F35" s="290" cm="1">
        <f t="array" ref="F35">IF(Parameters!$C$55="No",IF($A35&lt;=Parameters!$D$34,Parameters!$C$34*$A35,IF($A35&lt;=Parameters!$D$35,Parameters!$C$34*Parameters!$D$34+Parameters!$C$35*($A35-Parameters!$D$34),IF($A35&lt;=Parameters!$D$36,Parameters!$C$34*Parameters!$D$34+Parameters!$C$35*(Parameters!$D$35-Parameters!$D$34)+Parameters!$C$36*($A35-Parameters!$D$35),Parameters!$C$34*Parameters!$D$34+Parameters!$C$35*(Parameters!$D$35-Parameters!$D$34)+Parameters!$C$36*(Parameters!$D$36-Parameters!$D$35)+Parameters!$C$37*($A35-Parameters!$D$36)))),_xlfn.IFS($A35&lt;=Parameters!$D$34,Parameters!$C$34*$A35,$A35&lt;=Parameters!$D$35,Parameters!$C$35*$A35,$A35&lt;=Parameters!$D$36,Parameters!$C$36*$A35,$A35&gt;Parameters!$D$36,Parameters!$C$37*$A35))</f>
        <v>3336.9</v>
      </c>
      <c r="G35" s="290">
        <f t="shared" si="7"/>
        <v>111.23</v>
      </c>
      <c r="H35" s="290" cm="1">
        <f t="array" ref="H35">IF(Parameters!$C$55="No",IF($A35&lt;=Parameters!$D$39,Parameters!$C$39*$A35,IF($A35&lt;=Parameters!$D$40,Parameters!$C$39*Parameters!$D$39+Parameters!$C$40*($A35-Parameters!$D$39),IF($A35&lt;=Parameters!$D$41,Parameters!$C$39*Parameters!$D$39+Parameters!$C$40*(Parameters!$D$40-Parameters!$D$39)+Parameters!$C$41*($A35-Parameters!$D$40),Parameters!$C$39*Parameters!$D$39+Parameters!$C$40*(Parameters!$D$40-Parameters!$D$39)+Parameters!$C$41*(Parameters!$D$41-Parameters!$D$40)+Parameters!$C$42*($A35-Parameters!$D$41)))),_xlfn.IFS($A35&lt;=Parameters!$D$39,Parameters!$C$39*$A35,$A35&lt;=Parameters!$D$40,Parameters!$C$40*$A35,$A35&lt;=Parameters!$D$41,Parameters!$C$41*$A35,$A35&gt;Parameters!$D$41,Parameters!$C$42*$A35))</f>
        <v>3336.9</v>
      </c>
      <c r="I35" s="290">
        <f t="shared" si="8"/>
        <v>111.23</v>
      </c>
      <c r="J35" s="290" cm="1">
        <f t="array" ref="J35">IF(Parameters!$D$55="No",IF($A35&lt;=Parameters!$F$23,Parameters!$E$23*$A35,IF($A35&lt;=Parameters!$F$24,Parameters!$E$23*Parameters!$F$23+Parameters!$E$24*($A35-Parameters!$F$23),IF($A35&lt;=Parameters!$F$25,Parameters!$E$23*Parameters!$F$23+Parameters!$E$24*(Parameters!$F$24-Parameters!$F$23)+Parameters!$E$25*($A35-Parameters!$F$24),Parameters!$E$23*Parameters!$F$23+Parameters!$E$24*(Parameters!$F$24-Parameters!$F$23)+Parameters!$E$25*(Parameters!$F$25-Parameters!$F$24)+Parameters!$E$26*($A35-Parameters!$F$25)))),_xlfn.IFS($A35&lt;=Parameters!$F$23,Parameters!$E$23*$A35,$A35&lt;=Parameters!$F$24,Parameters!$E$24*$A35,$A35&lt;=Parameters!$F$25,Parameters!$E$25*$A35,$A35&gt;Parameters!$F$25,Parameters!$E$26*$A35))</f>
        <v>2735.1</v>
      </c>
      <c r="K35" s="290">
        <f t="shared" si="0"/>
        <v>91.17</v>
      </c>
      <c r="L35" s="290" cm="1">
        <f t="array" ref="L35">IF(Parameters!$D$55="No",IF($A35&lt;=Parameters!$F$28,Parameters!$E$28*$A35,IF($A35&lt;=Parameters!$F$29,Parameters!$E$28*Parameters!$F$28+Parameters!$E$29*($A35-Parameters!$F$28),IF($A35&lt;=Parameters!$F$30,Parameters!$E$28*Parameters!$F$28+Parameters!$E$29*(Parameters!$F$29-Parameters!$F$28)+Parameters!$E$30*($A35-Parameters!$F$29),Parameters!$E$28*Parameters!$F$28+Parameters!$E$29*(Parameters!$F$29-Parameters!$F$28)+Parameters!$E$30*(Parameters!$F$30-Parameters!$F$29)+Parameters!$E$31*($A35-Parameters!$F$30)))),_xlfn.IFS($A35&lt;=Parameters!$F$28,Parameters!$E$28*$A35,$A35&lt;=Parameters!$F$29,Parameters!$E$29*$A35,$A35&lt;=Parameters!$F$30,Parameters!$E$30*$A35,$A35&gt;Parameters!$F$30,Parameters!$E$31*$A35))</f>
        <v>2735.1</v>
      </c>
      <c r="M35" s="290">
        <f t="shared" si="1"/>
        <v>91.17</v>
      </c>
      <c r="N35" s="290" cm="1">
        <f t="array" ref="N35">IF(Parameters!$D$55="No",IF($A35&lt;=Parameters!$F$34,Parameters!$E$34*$A35,IF($A35&lt;=Parameters!$F$35,Parameters!$E$34*Parameters!$F$34+Parameters!$E$35*($A35-Parameters!$F$34),IF($A35&lt;=Parameters!$F$36,Parameters!$E$34*Parameters!$F$34+Parameters!$E$35*(Parameters!$F$35-Parameters!$F$34)+Parameters!$E$36*($A35-Parameters!$F$35),Parameters!$E$34*Parameters!$F$34+Parameters!$E$35*(Parameters!$F$35-Parameters!$F$34)+Parameters!$E$36*(Parameters!$F$36-Parameters!$F$35)+Parameters!$E$37*($A35-Parameters!$F$36)))),_xlfn.IFS($A35&lt;=Parameters!$F$34,Parameters!$E$34*$A35,$A35&lt;=Parameters!$F$35,Parameters!$E$35*$A35,$A35&lt;=Parameters!$F$36,Parameters!$E$36*$A35,$A35&gt;Parameters!$F$36,Parameters!$E$37*$A35))</f>
        <v>3336.9</v>
      </c>
      <c r="O35" s="290">
        <f t="shared" si="9"/>
        <v>111.23</v>
      </c>
      <c r="P35" s="290" cm="1">
        <f t="array" ref="P35">IF(Parameters!$D$55="No",IF($A35&lt;=Parameters!$F$39,Parameters!$E$39*$A35,IF($A35&lt;=Parameters!$F$40,Parameters!$E$39*Parameters!$F$39+Parameters!$E$40*($A35-Parameters!$F$39),IF($A35&lt;=Parameters!$F$41,Parameters!$E$39*Parameters!$F$39+Parameters!$E$40*(Parameters!$F$40-Parameters!$F$39)+Parameters!$E$41*($A35-Parameters!$F$40),Parameters!$E$39*Parameters!$F$39+Parameters!$E$40*(Parameters!$F$40-Parameters!$F$39)+Parameters!$E$41*(Parameters!$F$41-Parameters!$F$40)+Parameters!$E$42*($A35-Parameters!$F$41)))),_xlfn.IFS($A35&lt;=Parameters!$F$39,Parameters!$E$39*$A35,$A35&lt;=Parameters!$F$40,Parameters!$E$40*$A35,$A35&lt;=Parameters!$F$41,Parameters!$E$41*$A35,$A35&gt;Parameters!$F$41,Parameters!$E$42*$A35))</f>
        <v>3336.9</v>
      </c>
      <c r="Q35" s="290">
        <f t="shared" si="10"/>
        <v>111.23</v>
      </c>
      <c r="R35" s="290" cm="1">
        <f t="array" ref="R35">IF(Parameters!$E$55="No",IF($A35&lt;=Parameters!$H$23,Parameters!$G$23*$A35,IF($A35&lt;=Parameters!$H$24,Parameters!$G$23*Parameters!$H$23+Parameters!$G$24*($A35-Parameters!$H$23),IF($A35&lt;=Parameters!$H$25,Parameters!$G$23*Parameters!$H$23+Parameters!$G$24*(Parameters!$H$24-Parameters!$H$23)+Parameters!$G$25*($A35-Parameters!$H$24),Parameters!$G$23*Parameters!$H$23+Parameters!$G$24*(Parameters!$H$24-Parameters!$H$23)+Parameters!$G$25*(Parameters!$H$25-Parameters!$H$24)+Parameters!$G$26*($A35-Parameters!$H$25)))),_xlfn.IFS($A35&lt;=Parameters!$H$23,Parameters!$G$23*$A35,$A35&lt;=Parameters!$H$24,Parameters!$G$24*$A35,$A35&lt;=Parameters!$H$25,Parameters!$G$25*$A35,$A35&gt;Parameters!$H$25,Parameters!$G$26*$A35))</f>
        <v>2735.1</v>
      </c>
      <c r="S35" s="290">
        <f t="shared" si="2"/>
        <v>91.17</v>
      </c>
      <c r="T35" s="290" cm="1">
        <f t="array" ref="T35">IF(Parameters!$E$55="No",IF($A35&lt;=Parameters!$H$28,Parameters!$G$28*$A35,IF($A35&lt;=Parameters!$H$29,Parameters!$G$28*Parameters!$H$28+Parameters!$G$29*($A35-Parameters!$H$28),IF($A35&lt;=Parameters!$H$30,Parameters!$G$28*Parameters!$H$28+Parameters!$G$29*(Parameters!$H$29-Parameters!$H$28)+Parameters!$G$30*($A35-Parameters!$H$29),Parameters!$G$28*Parameters!$H$28+Parameters!$G$29*(Parameters!$H$29-Parameters!$H$28)+Parameters!$G$30*(Parameters!$H$30-Parameters!$H$29)+Parameters!$G$31*($A35-Parameters!$H$30)))),_xlfn.IFS($A35&lt;=Parameters!$H$28,Parameters!$G$28*$A35,$A35&lt;=Parameters!$H$29,Parameters!$G$29*$A35,$A35&lt;=Parameters!$H$30,Parameters!$G$30*$A35,$A35&gt;Parameters!$H$30,Parameters!$G$31*$A35))</f>
        <v>2735.1</v>
      </c>
      <c r="U35" s="290">
        <f t="shared" si="3"/>
        <v>91.17</v>
      </c>
      <c r="V35" s="290" cm="1">
        <f t="array" ref="V35">IF(Parameters!$E$55="No",IF($A35&lt;=Parameters!$H$34,Parameters!$G$34*$A35,IF($A35&lt;=Parameters!$H$35,Parameters!$G$34*Parameters!$H$34+Parameters!$G$35*($A35-Parameters!$H$34),IF($A35&lt;=Parameters!$H$36,Parameters!$G$34*Parameters!$H$34+Parameters!$G$35*(Parameters!$H$35-Parameters!$H$34)+Parameters!$G$36*($A35-Parameters!$H$35),Parameters!$G$34*Parameters!$H$34+Parameters!$G$35*(Parameters!$H$35-Parameters!$H$34)+Parameters!$G$36*(Parameters!$H$36-Parameters!$H$35)+Parameters!$G$37*($A35-Parameters!$H$36)))),_xlfn.IFS($A35&lt;=Parameters!$H$34,Parameters!$G$34*$A35,$A35&lt;=Parameters!$H$35,Parameters!$G$35*$A35,$A35&lt;=Parameters!$H$36,Parameters!$G$36*$A35,$A35&gt;Parameters!$H$36,Parameters!$G$37*$A35))</f>
        <v>3336.9</v>
      </c>
      <c r="W35" s="290">
        <f t="shared" si="11"/>
        <v>111.23</v>
      </c>
      <c r="X35" s="290" cm="1">
        <f t="array" ref="X35">IF(Parameters!$E$55="No",IF($A35&lt;=Parameters!$H$39,Parameters!$G$39*$A35,IF($A35&lt;=Parameters!$H$40,Parameters!$G$39*Parameters!$H$39+Parameters!$G$40*($A35-Parameters!$H$39),IF($A35&lt;=Parameters!$H$41,Parameters!$G$39*Parameters!$H$39+Parameters!$G$40*(Parameters!$H$40-Parameters!$H$39)+Parameters!$G$41*($A35-Parameters!$H$40),Parameters!$G$39*Parameters!$H$39+Parameters!$G$40*(Parameters!$H$40-Parameters!$H$39)+Parameters!$G$41*(Parameters!$H$41-Parameters!$H$40)+Parameters!$G$42*($A35-Parameters!$H$41)))),_xlfn.IFS($A35&lt;=Parameters!$H$39,Parameters!$G$39*$A35,$A35&lt;=Parameters!$H$40,Parameters!$G$40*$A35,$A35&lt;=Parameters!$H$41,Parameters!$G$41*$A35,$A35&gt;Parameters!$H$41,Parameters!$G$42*$A35))</f>
        <v>3336.9</v>
      </c>
      <c r="Y35" s="290">
        <f t="shared" si="12"/>
        <v>111.23</v>
      </c>
      <c r="Z35" s="290" cm="1">
        <f t="array" ref="Z35">IF(Parameters!$F$55="No",IF($A35&lt;=Parameters!$J$23,Parameters!$I$23*$A35,IF($A35&lt;=Parameters!$J$24,Parameters!$I$23*Parameters!$J$23+Parameters!$I$24*($A35-Parameters!$J$23),IF($A35&lt;=Parameters!$J$25,Parameters!$I$23*Parameters!$J$23+Parameters!$I$24*(Parameters!$J$24-Parameters!$J$23)+Parameters!$I$25*($A35-Parameters!$J$24),Parameters!$I$23*Parameters!$J$23+Parameters!$I$24*(Parameters!$J$24-Parameters!$J$23)+Parameters!$I$25*(Parameters!$J$25-Parameters!$J$24)+Parameters!$I$26*($A35-Parameters!$J$25)))),_xlfn.IFS($A35&lt;=Parameters!$J$23,Parameters!$I$23*$A35,$A35&lt;=Parameters!$J$24,Parameters!$I$24*$A35,$A35&lt;=Parameters!$J$25,Parameters!$I$25*$A35,$A35&gt;Parameters!$J$25,Parameters!$I$26*$A35))</f>
        <v>2735.1</v>
      </c>
      <c r="AA35" s="290">
        <f t="shared" si="4"/>
        <v>91.17</v>
      </c>
      <c r="AB35" s="290" cm="1">
        <f t="array" ref="AB35">IF(Parameters!$F$55="No",IF($A35&lt;=Parameters!$J$28,Parameters!$I$28*$A35,IF($A35&lt;=Parameters!$J$29,Parameters!$I$28*Parameters!$J$28+Parameters!$I$29*($A35-Parameters!$J$28),IF($A35&lt;=Parameters!$J$30,Parameters!$I$28*Parameters!$J$28+Parameters!$I$29*(Parameters!$J$29-Parameters!$J$28)+Parameters!$I$30*($A35-Parameters!$J$29),Parameters!$I$28*Parameters!$J$28+Parameters!$I$29*(Parameters!$J$29-Parameters!$J$28)+Parameters!$I$30*(Parameters!$J$30-Parameters!$J$29)+Parameters!$I$31*($A35-Parameters!$J$30)))),_xlfn.IFS($A35&lt;=Parameters!$J$28,Parameters!$I$28*$A35,$A35&lt;=Parameters!$J$29,Parameters!$I$29*$A35,$A35&lt;=Parameters!$J$30,Parameters!$I$30*$A35,$A35&gt;Parameters!$J$30,Parameters!$I$31*$A35))</f>
        <v>2735.1</v>
      </c>
      <c r="AC35" s="290">
        <f t="shared" si="5"/>
        <v>91.17</v>
      </c>
      <c r="AD35" s="290" cm="1">
        <f t="array" ref="AD35">IF(Parameters!$F$55="No",IF($A35&lt;=Parameters!$J$34,Parameters!$I$34*$A35,IF($A35&lt;=Parameters!$J$35,Parameters!$I$34*Parameters!$J$34+Parameters!$I$35*($A35-Parameters!$J$34),IF($A35&lt;=Parameters!$J$36,Parameters!$I$34*Parameters!$J$34+Parameters!$I$35*(Parameters!$J$35-Parameters!$J$34)+Parameters!$I$36*($A35-Parameters!$J$35),Parameters!$I$34*Parameters!$J$34+Parameters!$I$35*(Parameters!$J$35-Parameters!$J$34)+Parameters!$I$36*(Parameters!$J$36-Parameters!$J$35)+Parameters!$I$37*($A35-Parameters!$J$36)))),_xlfn.IFS($A35&lt;=Parameters!$J$34,Parameters!$I$34*$A35,$A35&lt;=Parameters!$J$35,Parameters!$I$35*$A35,$A35&lt;=Parameters!$J$36,Parameters!$I$36*$A35,$A35&gt;Parameters!$J$36,Parameters!$I$37*$A35))</f>
        <v>3336.9</v>
      </c>
      <c r="AE35" s="290">
        <f t="shared" si="13"/>
        <v>111.23</v>
      </c>
      <c r="AF35" s="290" cm="1">
        <f t="array" ref="AF35">IF(Parameters!$F$55="No",IF($A35&lt;=Parameters!$J$39,Parameters!$I$39*$A35,IF($A35&lt;=Parameters!$J$40,Parameters!$I$39*Parameters!$J$39+Parameters!$I$40*($A35-Parameters!$J$39),IF($A35&lt;=Parameters!$J$41,Parameters!$I$39*Parameters!$J$39+Parameters!$I$40*(Parameters!$J$40-Parameters!$J$39)+Parameters!$I$41*($A35-Parameters!$J$40),Parameters!$I$39*Parameters!$J$39+Parameters!$I$40*(Parameters!$J$40-Parameters!$J$39)+Parameters!$I$41*(Parameters!$J$41-Parameters!$J$40)+Parameters!$I$42*($A35-Parameters!$J$41)))),_xlfn.IFS($A35&lt;=Parameters!$J$39,Parameters!$I$39*$A35,$A35&lt;=Parameters!$J$40,Parameters!$I$40*$A35,$A35&lt;=Parameters!$J$41,Parameters!$I$41*$A35,$A35&gt;Parameters!$J$41,Parameters!$I$42*$A35))</f>
        <v>3336.9</v>
      </c>
      <c r="AG35" s="290">
        <f t="shared" si="14"/>
        <v>111.23</v>
      </c>
      <c r="AI35" s="428">
        <f t="shared" si="15"/>
        <v>91.170000000000073</v>
      </c>
      <c r="AJ35" s="428">
        <f t="shared" si="16"/>
        <v>91.170000000000073</v>
      </c>
      <c r="AK35" s="428">
        <f t="shared" si="17"/>
        <v>111.23000000000002</v>
      </c>
      <c r="AL35" s="428">
        <f t="shared" si="18"/>
        <v>111.23000000000002</v>
      </c>
      <c r="AM35" s="428">
        <f t="shared" si="19"/>
        <v>91.170000000000073</v>
      </c>
      <c r="AN35" s="428">
        <f t="shared" si="20"/>
        <v>91.170000000000073</v>
      </c>
      <c r="AO35" s="428">
        <f t="shared" si="21"/>
        <v>111.23000000000002</v>
      </c>
      <c r="AP35" s="428">
        <f t="shared" si="22"/>
        <v>111.23000000000002</v>
      </c>
      <c r="AQ35" s="428">
        <f t="shared" si="23"/>
        <v>91.170000000000073</v>
      </c>
      <c r="AR35" s="428">
        <f t="shared" si="24"/>
        <v>91.170000000000073</v>
      </c>
      <c r="AS35" s="428">
        <f t="shared" si="25"/>
        <v>111.23000000000002</v>
      </c>
      <c r="AT35" s="428">
        <f t="shared" si="26"/>
        <v>111.23000000000002</v>
      </c>
      <c r="AU35" s="428">
        <f t="shared" si="27"/>
        <v>91.170000000000073</v>
      </c>
      <c r="AV35" s="428">
        <f t="shared" si="28"/>
        <v>91.170000000000073</v>
      </c>
      <c r="AW35" s="428">
        <f t="shared" si="29"/>
        <v>111.23000000000002</v>
      </c>
      <c r="AX35" s="428">
        <f t="shared" si="30"/>
        <v>111.23000000000002</v>
      </c>
    </row>
    <row r="36">
      <c r="A36" s="413">
        <v>31</v>
      </c>
      <c r="B36" s="290" cm="1">
        <f t="array" ref="B36">IF(Parameters!$C$55="No",IF($A36&lt;=Parameters!$D$23,Parameters!$C$23*$A36,IF($A36&lt;=Parameters!$D$24,Parameters!$C$23*Parameters!$D$23+Parameters!$C$24*($A36-Parameters!$D$23),IF($A36&lt;=Parameters!$D$25,Parameters!$C$23*Parameters!$D$23+Parameters!$C$24*(Parameters!$D$24-Parameters!$D$23)+Parameters!$C$25*($A36-Parameters!$D$24),Parameters!$C$23*Parameters!$D$23+Parameters!$C$24*(Parameters!$D$24-Parameters!$D$23)+Parameters!$C$25*(Parameters!$D$25-Parameters!$D$24)+Parameters!$C$26*($A36-Parameters!$D$25)))),_xlfn.IFS($A36&lt;=Parameters!$D$23,Parameters!$C$23*$A36,$A36&lt;=Parameters!$D$24,Parameters!$C$24*$A36,$A36&lt;=Parameters!$D$25,Parameters!$C$25*$A36,$A36&gt;Parameters!$D$25,Parameters!$C$26*$A36))</f>
        <v>2826.27</v>
      </c>
      <c r="C36" s="290">
        <f t="shared" si="6"/>
        <v>91.17</v>
      </c>
      <c r="D36" s="290" cm="1">
        <f t="array" ref="D36">IF(Parameters!$C$55="No",IF($A36&lt;=Parameters!$D$28,Parameters!$C$28*$A36,IF($A36&lt;=Parameters!$D$29,Parameters!$C$28*Parameters!$D$28+Parameters!$C$29*($A36-Parameters!$D$28),IF($A36&lt;=Parameters!$D$30,Parameters!$C$28*Parameters!$D$28+Parameters!$C$29*(Parameters!$D$29-Parameters!$D$28)+Parameters!$C$30*($A36-Parameters!$D$29),Parameters!$C$28*Parameters!$D$28+Parameters!$C$29*(Parameters!$D$29-Parameters!$D$28)+Parameters!$C$30*(Parameters!$D$30-Parameters!$D$29)+Parameters!$C$31*($A36-Parameters!$D$30)))),_xlfn.IFS($A36&lt;=Parameters!$D$28,Parameters!$C$28*$A36,$A36&lt;=Parameters!$D$29,Parameters!$C$29*$A36,$A36&lt;=Parameters!$D$30,Parameters!$C$30*$A36,$A36&gt;Parameters!$D$30,Parameters!$C$31*$A36))</f>
        <v>2826.27</v>
      </c>
      <c r="E36" s="290">
        <f t="shared" si="6"/>
        <v>91.17</v>
      </c>
      <c r="F36" s="290" cm="1">
        <f t="array" ref="F36">IF(Parameters!$C$55="No",IF($A36&lt;=Parameters!$D$34,Parameters!$C$34*$A36,IF($A36&lt;=Parameters!$D$35,Parameters!$C$34*Parameters!$D$34+Parameters!$C$35*($A36-Parameters!$D$34),IF($A36&lt;=Parameters!$D$36,Parameters!$C$34*Parameters!$D$34+Parameters!$C$35*(Parameters!$D$35-Parameters!$D$34)+Parameters!$C$36*($A36-Parameters!$D$35),Parameters!$C$34*Parameters!$D$34+Parameters!$C$35*(Parameters!$D$35-Parameters!$D$34)+Parameters!$C$36*(Parameters!$D$36-Parameters!$D$35)+Parameters!$C$37*($A36-Parameters!$D$36)))),_xlfn.IFS($A36&lt;=Parameters!$D$34,Parameters!$C$34*$A36,$A36&lt;=Parameters!$D$35,Parameters!$C$35*$A36,$A36&lt;=Parameters!$D$36,Parameters!$C$36*$A36,$A36&gt;Parameters!$D$36,Parameters!$C$37*$A36))</f>
        <v>3448.13</v>
      </c>
      <c r="G36" s="290">
        <f t="shared" si="7"/>
        <v>111.23</v>
      </c>
      <c r="H36" s="290" cm="1">
        <f t="array" ref="H36">IF(Parameters!$C$55="No",IF($A36&lt;=Parameters!$D$39,Parameters!$C$39*$A36,IF($A36&lt;=Parameters!$D$40,Parameters!$C$39*Parameters!$D$39+Parameters!$C$40*($A36-Parameters!$D$39),IF($A36&lt;=Parameters!$D$41,Parameters!$C$39*Parameters!$D$39+Parameters!$C$40*(Parameters!$D$40-Parameters!$D$39)+Parameters!$C$41*($A36-Parameters!$D$40),Parameters!$C$39*Parameters!$D$39+Parameters!$C$40*(Parameters!$D$40-Parameters!$D$39)+Parameters!$C$41*(Parameters!$D$41-Parameters!$D$40)+Parameters!$C$42*($A36-Parameters!$D$41)))),_xlfn.IFS($A36&lt;=Parameters!$D$39,Parameters!$C$39*$A36,$A36&lt;=Parameters!$D$40,Parameters!$C$40*$A36,$A36&lt;=Parameters!$D$41,Parameters!$C$41*$A36,$A36&gt;Parameters!$D$41,Parameters!$C$42*$A36))</f>
        <v>3448.13</v>
      </c>
      <c r="I36" s="290">
        <f t="shared" si="8"/>
        <v>111.23</v>
      </c>
      <c r="J36" s="290" cm="1">
        <f t="array" ref="J36">IF(Parameters!$D$55="No",IF($A36&lt;=Parameters!$F$23,Parameters!$E$23*$A36,IF($A36&lt;=Parameters!$F$24,Parameters!$E$23*Parameters!$F$23+Parameters!$E$24*($A36-Parameters!$F$23),IF($A36&lt;=Parameters!$F$25,Parameters!$E$23*Parameters!$F$23+Parameters!$E$24*(Parameters!$F$24-Parameters!$F$23)+Parameters!$E$25*($A36-Parameters!$F$24),Parameters!$E$23*Parameters!$F$23+Parameters!$E$24*(Parameters!$F$24-Parameters!$F$23)+Parameters!$E$25*(Parameters!$F$25-Parameters!$F$24)+Parameters!$E$26*($A36-Parameters!$F$25)))),_xlfn.IFS($A36&lt;=Parameters!$F$23,Parameters!$E$23*$A36,$A36&lt;=Parameters!$F$24,Parameters!$E$24*$A36,$A36&lt;=Parameters!$F$25,Parameters!$E$25*$A36,$A36&gt;Parameters!$F$25,Parameters!$E$26*$A36))</f>
        <v>2826.27</v>
      </c>
      <c r="K36" s="290">
        <f t="shared" si="0"/>
        <v>91.17</v>
      </c>
      <c r="L36" s="290" cm="1">
        <f t="array" ref="L36">IF(Parameters!$D$55="No",IF($A36&lt;=Parameters!$F$28,Parameters!$E$28*$A36,IF($A36&lt;=Parameters!$F$29,Parameters!$E$28*Parameters!$F$28+Parameters!$E$29*($A36-Parameters!$F$28),IF($A36&lt;=Parameters!$F$30,Parameters!$E$28*Parameters!$F$28+Parameters!$E$29*(Parameters!$F$29-Parameters!$F$28)+Parameters!$E$30*($A36-Parameters!$F$29),Parameters!$E$28*Parameters!$F$28+Parameters!$E$29*(Parameters!$F$29-Parameters!$F$28)+Parameters!$E$30*(Parameters!$F$30-Parameters!$F$29)+Parameters!$E$31*($A36-Parameters!$F$30)))),_xlfn.IFS($A36&lt;=Parameters!$F$28,Parameters!$E$28*$A36,$A36&lt;=Parameters!$F$29,Parameters!$E$29*$A36,$A36&lt;=Parameters!$F$30,Parameters!$E$30*$A36,$A36&gt;Parameters!$F$30,Parameters!$E$31*$A36))</f>
        <v>2826.27</v>
      </c>
      <c r="M36" s="290">
        <f t="shared" si="1"/>
        <v>91.17</v>
      </c>
      <c r="N36" s="290" cm="1">
        <f t="array" ref="N36">IF(Parameters!$D$55="No",IF($A36&lt;=Parameters!$F$34,Parameters!$E$34*$A36,IF($A36&lt;=Parameters!$F$35,Parameters!$E$34*Parameters!$F$34+Parameters!$E$35*($A36-Parameters!$F$34),IF($A36&lt;=Parameters!$F$36,Parameters!$E$34*Parameters!$F$34+Parameters!$E$35*(Parameters!$F$35-Parameters!$F$34)+Parameters!$E$36*($A36-Parameters!$F$35),Parameters!$E$34*Parameters!$F$34+Parameters!$E$35*(Parameters!$F$35-Parameters!$F$34)+Parameters!$E$36*(Parameters!$F$36-Parameters!$F$35)+Parameters!$E$37*($A36-Parameters!$F$36)))),_xlfn.IFS($A36&lt;=Parameters!$F$34,Parameters!$E$34*$A36,$A36&lt;=Parameters!$F$35,Parameters!$E$35*$A36,$A36&lt;=Parameters!$F$36,Parameters!$E$36*$A36,$A36&gt;Parameters!$F$36,Parameters!$E$37*$A36))</f>
        <v>3448.13</v>
      </c>
      <c r="O36" s="290">
        <f t="shared" si="9"/>
        <v>111.23</v>
      </c>
      <c r="P36" s="290" cm="1">
        <f t="array" ref="P36">IF(Parameters!$D$55="No",IF($A36&lt;=Parameters!$F$39,Parameters!$E$39*$A36,IF($A36&lt;=Parameters!$F$40,Parameters!$E$39*Parameters!$F$39+Parameters!$E$40*($A36-Parameters!$F$39),IF($A36&lt;=Parameters!$F$41,Parameters!$E$39*Parameters!$F$39+Parameters!$E$40*(Parameters!$F$40-Parameters!$F$39)+Parameters!$E$41*($A36-Parameters!$F$40),Parameters!$E$39*Parameters!$F$39+Parameters!$E$40*(Parameters!$F$40-Parameters!$F$39)+Parameters!$E$41*(Parameters!$F$41-Parameters!$F$40)+Parameters!$E$42*($A36-Parameters!$F$41)))),_xlfn.IFS($A36&lt;=Parameters!$F$39,Parameters!$E$39*$A36,$A36&lt;=Parameters!$F$40,Parameters!$E$40*$A36,$A36&lt;=Parameters!$F$41,Parameters!$E$41*$A36,$A36&gt;Parameters!$F$41,Parameters!$E$42*$A36))</f>
        <v>3448.13</v>
      </c>
      <c r="Q36" s="290">
        <f t="shared" si="10"/>
        <v>111.23</v>
      </c>
      <c r="R36" s="290" cm="1">
        <f t="array" ref="R36">IF(Parameters!$E$55="No",IF($A36&lt;=Parameters!$H$23,Parameters!$G$23*$A36,IF($A36&lt;=Parameters!$H$24,Parameters!$G$23*Parameters!$H$23+Parameters!$G$24*($A36-Parameters!$H$23),IF($A36&lt;=Parameters!$H$25,Parameters!$G$23*Parameters!$H$23+Parameters!$G$24*(Parameters!$H$24-Parameters!$H$23)+Parameters!$G$25*($A36-Parameters!$H$24),Parameters!$G$23*Parameters!$H$23+Parameters!$G$24*(Parameters!$H$24-Parameters!$H$23)+Parameters!$G$25*(Parameters!$H$25-Parameters!$H$24)+Parameters!$G$26*($A36-Parameters!$H$25)))),_xlfn.IFS($A36&lt;=Parameters!$H$23,Parameters!$G$23*$A36,$A36&lt;=Parameters!$H$24,Parameters!$G$24*$A36,$A36&lt;=Parameters!$H$25,Parameters!$G$25*$A36,$A36&gt;Parameters!$H$25,Parameters!$G$26*$A36))</f>
        <v>2826.27</v>
      </c>
      <c r="S36" s="290">
        <f t="shared" si="2"/>
        <v>91.17</v>
      </c>
      <c r="T36" s="290" cm="1">
        <f t="array" ref="T36">IF(Parameters!$E$55="No",IF($A36&lt;=Parameters!$H$28,Parameters!$G$28*$A36,IF($A36&lt;=Parameters!$H$29,Parameters!$G$28*Parameters!$H$28+Parameters!$G$29*($A36-Parameters!$H$28),IF($A36&lt;=Parameters!$H$30,Parameters!$G$28*Parameters!$H$28+Parameters!$G$29*(Parameters!$H$29-Parameters!$H$28)+Parameters!$G$30*($A36-Parameters!$H$29),Parameters!$G$28*Parameters!$H$28+Parameters!$G$29*(Parameters!$H$29-Parameters!$H$28)+Parameters!$G$30*(Parameters!$H$30-Parameters!$H$29)+Parameters!$G$31*($A36-Parameters!$H$30)))),_xlfn.IFS($A36&lt;=Parameters!$H$28,Parameters!$G$28*$A36,$A36&lt;=Parameters!$H$29,Parameters!$G$29*$A36,$A36&lt;=Parameters!$H$30,Parameters!$G$30*$A36,$A36&gt;Parameters!$H$30,Parameters!$G$31*$A36))</f>
        <v>2826.27</v>
      </c>
      <c r="U36" s="290">
        <f t="shared" si="3"/>
        <v>91.17</v>
      </c>
      <c r="V36" s="290" cm="1">
        <f t="array" ref="V36">IF(Parameters!$E$55="No",IF($A36&lt;=Parameters!$H$34,Parameters!$G$34*$A36,IF($A36&lt;=Parameters!$H$35,Parameters!$G$34*Parameters!$H$34+Parameters!$G$35*($A36-Parameters!$H$34),IF($A36&lt;=Parameters!$H$36,Parameters!$G$34*Parameters!$H$34+Parameters!$G$35*(Parameters!$H$35-Parameters!$H$34)+Parameters!$G$36*($A36-Parameters!$H$35),Parameters!$G$34*Parameters!$H$34+Parameters!$G$35*(Parameters!$H$35-Parameters!$H$34)+Parameters!$G$36*(Parameters!$H$36-Parameters!$H$35)+Parameters!$G$37*($A36-Parameters!$H$36)))),_xlfn.IFS($A36&lt;=Parameters!$H$34,Parameters!$G$34*$A36,$A36&lt;=Parameters!$H$35,Parameters!$G$35*$A36,$A36&lt;=Parameters!$H$36,Parameters!$G$36*$A36,$A36&gt;Parameters!$H$36,Parameters!$G$37*$A36))</f>
        <v>3448.13</v>
      </c>
      <c r="W36" s="290">
        <f t="shared" si="11"/>
        <v>111.23</v>
      </c>
      <c r="X36" s="290" cm="1">
        <f t="array" ref="X36">IF(Parameters!$E$55="No",IF($A36&lt;=Parameters!$H$39,Parameters!$G$39*$A36,IF($A36&lt;=Parameters!$H$40,Parameters!$G$39*Parameters!$H$39+Parameters!$G$40*($A36-Parameters!$H$39),IF($A36&lt;=Parameters!$H$41,Parameters!$G$39*Parameters!$H$39+Parameters!$G$40*(Parameters!$H$40-Parameters!$H$39)+Parameters!$G$41*($A36-Parameters!$H$40),Parameters!$G$39*Parameters!$H$39+Parameters!$G$40*(Parameters!$H$40-Parameters!$H$39)+Parameters!$G$41*(Parameters!$H$41-Parameters!$H$40)+Parameters!$G$42*($A36-Parameters!$H$41)))),_xlfn.IFS($A36&lt;=Parameters!$H$39,Parameters!$G$39*$A36,$A36&lt;=Parameters!$H$40,Parameters!$G$40*$A36,$A36&lt;=Parameters!$H$41,Parameters!$G$41*$A36,$A36&gt;Parameters!$H$41,Parameters!$G$42*$A36))</f>
        <v>3448.13</v>
      </c>
      <c r="Y36" s="290">
        <f t="shared" si="12"/>
        <v>111.23</v>
      </c>
      <c r="Z36" s="290" cm="1">
        <f t="array" ref="Z36">IF(Parameters!$F$55="No",IF($A36&lt;=Parameters!$J$23,Parameters!$I$23*$A36,IF($A36&lt;=Parameters!$J$24,Parameters!$I$23*Parameters!$J$23+Parameters!$I$24*($A36-Parameters!$J$23),IF($A36&lt;=Parameters!$J$25,Parameters!$I$23*Parameters!$J$23+Parameters!$I$24*(Parameters!$J$24-Parameters!$J$23)+Parameters!$I$25*($A36-Parameters!$J$24),Parameters!$I$23*Parameters!$J$23+Parameters!$I$24*(Parameters!$J$24-Parameters!$J$23)+Parameters!$I$25*(Parameters!$J$25-Parameters!$J$24)+Parameters!$I$26*($A36-Parameters!$J$25)))),_xlfn.IFS($A36&lt;=Parameters!$J$23,Parameters!$I$23*$A36,$A36&lt;=Parameters!$J$24,Parameters!$I$24*$A36,$A36&lt;=Parameters!$J$25,Parameters!$I$25*$A36,$A36&gt;Parameters!$J$25,Parameters!$I$26*$A36))</f>
        <v>2826.27</v>
      </c>
      <c r="AA36" s="290">
        <f t="shared" si="4"/>
        <v>91.17</v>
      </c>
      <c r="AB36" s="290" cm="1">
        <f t="array" ref="AB36">IF(Parameters!$F$55="No",IF($A36&lt;=Parameters!$J$28,Parameters!$I$28*$A36,IF($A36&lt;=Parameters!$J$29,Parameters!$I$28*Parameters!$J$28+Parameters!$I$29*($A36-Parameters!$J$28),IF($A36&lt;=Parameters!$J$30,Parameters!$I$28*Parameters!$J$28+Parameters!$I$29*(Parameters!$J$29-Parameters!$J$28)+Parameters!$I$30*($A36-Parameters!$J$29),Parameters!$I$28*Parameters!$J$28+Parameters!$I$29*(Parameters!$J$29-Parameters!$J$28)+Parameters!$I$30*(Parameters!$J$30-Parameters!$J$29)+Parameters!$I$31*($A36-Parameters!$J$30)))),_xlfn.IFS($A36&lt;=Parameters!$J$28,Parameters!$I$28*$A36,$A36&lt;=Parameters!$J$29,Parameters!$I$29*$A36,$A36&lt;=Parameters!$J$30,Parameters!$I$30*$A36,$A36&gt;Parameters!$J$30,Parameters!$I$31*$A36))</f>
        <v>2826.27</v>
      </c>
      <c r="AC36" s="290">
        <f t="shared" si="5"/>
        <v>91.17</v>
      </c>
      <c r="AD36" s="290" cm="1">
        <f t="array" ref="AD36">IF(Parameters!$F$55="No",IF($A36&lt;=Parameters!$J$34,Parameters!$I$34*$A36,IF($A36&lt;=Parameters!$J$35,Parameters!$I$34*Parameters!$J$34+Parameters!$I$35*($A36-Parameters!$J$34),IF($A36&lt;=Parameters!$J$36,Parameters!$I$34*Parameters!$J$34+Parameters!$I$35*(Parameters!$J$35-Parameters!$J$34)+Parameters!$I$36*($A36-Parameters!$J$35),Parameters!$I$34*Parameters!$J$34+Parameters!$I$35*(Parameters!$J$35-Parameters!$J$34)+Parameters!$I$36*(Parameters!$J$36-Parameters!$J$35)+Parameters!$I$37*($A36-Parameters!$J$36)))),_xlfn.IFS($A36&lt;=Parameters!$J$34,Parameters!$I$34*$A36,$A36&lt;=Parameters!$J$35,Parameters!$I$35*$A36,$A36&lt;=Parameters!$J$36,Parameters!$I$36*$A36,$A36&gt;Parameters!$J$36,Parameters!$I$37*$A36))</f>
        <v>3448.13</v>
      </c>
      <c r="AE36" s="290">
        <f t="shared" si="13"/>
        <v>111.23</v>
      </c>
      <c r="AF36" s="290" cm="1">
        <f t="array" ref="AF36">IF(Parameters!$F$55="No",IF($A36&lt;=Parameters!$J$39,Parameters!$I$39*$A36,IF($A36&lt;=Parameters!$J$40,Parameters!$I$39*Parameters!$J$39+Parameters!$I$40*($A36-Parameters!$J$39),IF($A36&lt;=Parameters!$J$41,Parameters!$I$39*Parameters!$J$39+Parameters!$I$40*(Parameters!$J$40-Parameters!$J$39)+Parameters!$I$41*($A36-Parameters!$J$40),Parameters!$I$39*Parameters!$J$39+Parameters!$I$40*(Parameters!$J$40-Parameters!$J$39)+Parameters!$I$41*(Parameters!$J$41-Parameters!$J$40)+Parameters!$I$42*($A36-Parameters!$J$41)))),_xlfn.IFS($A36&lt;=Parameters!$J$39,Parameters!$I$39*$A36,$A36&lt;=Parameters!$J$40,Parameters!$I$40*$A36,$A36&lt;=Parameters!$J$41,Parameters!$I$41*$A36,$A36&gt;Parameters!$J$41,Parameters!$I$42*$A36))</f>
        <v>3448.13</v>
      </c>
      <c r="AG36" s="290">
        <f t="shared" si="14"/>
        <v>111.23</v>
      </c>
      <c r="AI36" s="428">
        <f t="shared" si="15"/>
        <v>91.170000000000073</v>
      </c>
      <c r="AJ36" s="428">
        <f t="shared" si="16"/>
        <v>91.170000000000073</v>
      </c>
      <c r="AK36" s="428">
        <f t="shared" si="17"/>
        <v>111.23000000000002</v>
      </c>
      <c r="AL36" s="428">
        <f t="shared" si="18"/>
        <v>111.23000000000002</v>
      </c>
      <c r="AM36" s="428">
        <f t="shared" si="19"/>
        <v>91.170000000000073</v>
      </c>
      <c r="AN36" s="428">
        <f t="shared" si="20"/>
        <v>91.170000000000073</v>
      </c>
      <c r="AO36" s="428">
        <f t="shared" si="21"/>
        <v>111.23000000000002</v>
      </c>
      <c r="AP36" s="428">
        <f t="shared" si="22"/>
        <v>111.23000000000002</v>
      </c>
      <c r="AQ36" s="428">
        <f t="shared" si="23"/>
        <v>91.170000000000073</v>
      </c>
      <c r="AR36" s="428">
        <f t="shared" si="24"/>
        <v>91.170000000000073</v>
      </c>
      <c r="AS36" s="428">
        <f t="shared" si="25"/>
        <v>111.23000000000002</v>
      </c>
      <c r="AT36" s="428">
        <f t="shared" si="26"/>
        <v>111.23000000000002</v>
      </c>
      <c r="AU36" s="428">
        <f t="shared" si="27"/>
        <v>91.170000000000073</v>
      </c>
      <c r="AV36" s="428">
        <f t="shared" si="28"/>
        <v>91.170000000000073</v>
      </c>
      <c r="AW36" s="428">
        <f t="shared" si="29"/>
        <v>111.23000000000002</v>
      </c>
      <c r="AX36" s="428">
        <f t="shared" si="30"/>
        <v>111.23000000000002</v>
      </c>
    </row>
    <row r="37">
      <c r="A37" s="413">
        <v>32</v>
      </c>
      <c r="B37" s="290" cm="1">
        <f t="array" ref="B37">IF(Parameters!$C$55="No",IF($A37&lt;=Parameters!$D$23,Parameters!$C$23*$A37,IF($A37&lt;=Parameters!$D$24,Parameters!$C$23*Parameters!$D$23+Parameters!$C$24*($A37-Parameters!$D$23),IF($A37&lt;=Parameters!$D$25,Parameters!$C$23*Parameters!$D$23+Parameters!$C$24*(Parameters!$D$24-Parameters!$D$23)+Parameters!$C$25*($A37-Parameters!$D$24),Parameters!$C$23*Parameters!$D$23+Parameters!$C$24*(Parameters!$D$24-Parameters!$D$23)+Parameters!$C$25*(Parameters!$D$25-Parameters!$D$24)+Parameters!$C$26*($A37-Parameters!$D$25)))),_xlfn.IFS($A37&lt;=Parameters!$D$23,Parameters!$C$23*$A37,$A37&lt;=Parameters!$D$24,Parameters!$C$24*$A37,$A37&lt;=Parameters!$D$25,Parameters!$C$25*$A37,$A37&gt;Parameters!$D$25,Parameters!$C$26*$A37))</f>
        <v>2917.44</v>
      </c>
      <c r="C37" s="290">
        <f t="shared" si="6"/>
        <v>91.17</v>
      </c>
      <c r="D37" s="290" cm="1">
        <f t="array" ref="D37">IF(Parameters!$C$55="No",IF($A37&lt;=Parameters!$D$28,Parameters!$C$28*$A37,IF($A37&lt;=Parameters!$D$29,Parameters!$C$28*Parameters!$D$28+Parameters!$C$29*($A37-Parameters!$D$28),IF($A37&lt;=Parameters!$D$30,Parameters!$C$28*Parameters!$D$28+Parameters!$C$29*(Parameters!$D$29-Parameters!$D$28)+Parameters!$C$30*($A37-Parameters!$D$29),Parameters!$C$28*Parameters!$D$28+Parameters!$C$29*(Parameters!$D$29-Parameters!$D$28)+Parameters!$C$30*(Parameters!$D$30-Parameters!$D$29)+Parameters!$C$31*($A37-Parameters!$D$30)))),_xlfn.IFS($A37&lt;=Parameters!$D$28,Parameters!$C$28*$A37,$A37&lt;=Parameters!$D$29,Parameters!$C$29*$A37,$A37&lt;=Parameters!$D$30,Parameters!$C$30*$A37,$A37&gt;Parameters!$D$30,Parameters!$C$31*$A37))</f>
        <v>2917.44</v>
      </c>
      <c r="E37" s="290">
        <f t="shared" si="6"/>
        <v>91.17</v>
      </c>
      <c r="F37" s="290" cm="1">
        <f t="array" ref="F37">IF(Parameters!$C$55="No",IF($A37&lt;=Parameters!$D$34,Parameters!$C$34*$A37,IF($A37&lt;=Parameters!$D$35,Parameters!$C$34*Parameters!$D$34+Parameters!$C$35*($A37-Parameters!$D$34),IF($A37&lt;=Parameters!$D$36,Parameters!$C$34*Parameters!$D$34+Parameters!$C$35*(Parameters!$D$35-Parameters!$D$34)+Parameters!$C$36*($A37-Parameters!$D$35),Parameters!$C$34*Parameters!$D$34+Parameters!$C$35*(Parameters!$D$35-Parameters!$D$34)+Parameters!$C$36*(Parameters!$D$36-Parameters!$D$35)+Parameters!$C$37*($A37-Parameters!$D$36)))),_xlfn.IFS($A37&lt;=Parameters!$D$34,Parameters!$C$34*$A37,$A37&lt;=Parameters!$D$35,Parameters!$C$35*$A37,$A37&lt;=Parameters!$D$36,Parameters!$C$36*$A37,$A37&gt;Parameters!$D$36,Parameters!$C$37*$A37))</f>
        <v>3559.36</v>
      </c>
      <c r="G37" s="290">
        <f t="shared" si="7"/>
        <v>111.23</v>
      </c>
      <c r="H37" s="290" cm="1">
        <f t="array" ref="H37">IF(Parameters!$C$55="No",IF($A37&lt;=Parameters!$D$39,Parameters!$C$39*$A37,IF($A37&lt;=Parameters!$D$40,Parameters!$C$39*Parameters!$D$39+Parameters!$C$40*($A37-Parameters!$D$39),IF($A37&lt;=Parameters!$D$41,Parameters!$C$39*Parameters!$D$39+Parameters!$C$40*(Parameters!$D$40-Parameters!$D$39)+Parameters!$C$41*($A37-Parameters!$D$40),Parameters!$C$39*Parameters!$D$39+Parameters!$C$40*(Parameters!$D$40-Parameters!$D$39)+Parameters!$C$41*(Parameters!$D$41-Parameters!$D$40)+Parameters!$C$42*($A37-Parameters!$D$41)))),_xlfn.IFS($A37&lt;=Parameters!$D$39,Parameters!$C$39*$A37,$A37&lt;=Parameters!$D$40,Parameters!$C$40*$A37,$A37&lt;=Parameters!$D$41,Parameters!$C$41*$A37,$A37&gt;Parameters!$D$41,Parameters!$C$42*$A37))</f>
        <v>3559.36</v>
      </c>
      <c r="I37" s="290">
        <f t="shared" si="8"/>
        <v>111.23</v>
      </c>
      <c r="J37" s="290" cm="1">
        <f t="array" ref="J37">IF(Parameters!$D$55="No",IF($A37&lt;=Parameters!$F$23,Parameters!$E$23*$A37,IF($A37&lt;=Parameters!$F$24,Parameters!$E$23*Parameters!$F$23+Parameters!$E$24*($A37-Parameters!$F$23),IF($A37&lt;=Parameters!$F$25,Parameters!$E$23*Parameters!$F$23+Parameters!$E$24*(Parameters!$F$24-Parameters!$F$23)+Parameters!$E$25*($A37-Parameters!$F$24),Parameters!$E$23*Parameters!$F$23+Parameters!$E$24*(Parameters!$F$24-Parameters!$F$23)+Parameters!$E$25*(Parameters!$F$25-Parameters!$F$24)+Parameters!$E$26*($A37-Parameters!$F$25)))),_xlfn.IFS($A37&lt;=Parameters!$F$23,Parameters!$E$23*$A37,$A37&lt;=Parameters!$F$24,Parameters!$E$24*$A37,$A37&lt;=Parameters!$F$25,Parameters!$E$25*$A37,$A37&gt;Parameters!$F$25,Parameters!$E$26*$A37))</f>
        <v>2917.44</v>
      </c>
      <c r="K37" s="290">
        <f t="shared" si="0"/>
        <v>91.17</v>
      </c>
      <c r="L37" s="290" cm="1">
        <f t="array" ref="L37">IF(Parameters!$D$55="No",IF($A37&lt;=Parameters!$F$28,Parameters!$E$28*$A37,IF($A37&lt;=Parameters!$F$29,Parameters!$E$28*Parameters!$F$28+Parameters!$E$29*($A37-Parameters!$F$28),IF($A37&lt;=Parameters!$F$30,Parameters!$E$28*Parameters!$F$28+Parameters!$E$29*(Parameters!$F$29-Parameters!$F$28)+Parameters!$E$30*($A37-Parameters!$F$29),Parameters!$E$28*Parameters!$F$28+Parameters!$E$29*(Parameters!$F$29-Parameters!$F$28)+Parameters!$E$30*(Parameters!$F$30-Parameters!$F$29)+Parameters!$E$31*($A37-Parameters!$F$30)))),_xlfn.IFS($A37&lt;=Parameters!$F$28,Parameters!$E$28*$A37,$A37&lt;=Parameters!$F$29,Parameters!$E$29*$A37,$A37&lt;=Parameters!$F$30,Parameters!$E$30*$A37,$A37&gt;Parameters!$F$30,Parameters!$E$31*$A37))</f>
        <v>2917.44</v>
      </c>
      <c r="M37" s="290">
        <f t="shared" si="1"/>
        <v>91.17</v>
      </c>
      <c r="N37" s="290" cm="1">
        <f t="array" ref="N37">IF(Parameters!$D$55="No",IF($A37&lt;=Parameters!$F$34,Parameters!$E$34*$A37,IF($A37&lt;=Parameters!$F$35,Parameters!$E$34*Parameters!$F$34+Parameters!$E$35*($A37-Parameters!$F$34),IF($A37&lt;=Parameters!$F$36,Parameters!$E$34*Parameters!$F$34+Parameters!$E$35*(Parameters!$F$35-Parameters!$F$34)+Parameters!$E$36*($A37-Parameters!$F$35),Parameters!$E$34*Parameters!$F$34+Parameters!$E$35*(Parameters!$F$35-Parameters!$F$34)+Parameters!$E$36*(Parameters!$F$36-Parameters!$F$35)+Parameters!$E$37*($A37-Parameters!$F$36)))),_xlfn.IFS($A37&lt;=Parameters!$F$34,Parameters!$E$34*$A37,$A37&lt;=Parameters!$F$35,Parameters!$E$35*$A37,$A37&lt;=Parameters!$F$36,Parameters!$E$36*$A37,$A37&gt;Parameters!$F$36,Parameters!$E$37*$A37))</f>
        <v>3559.36</v>
      </c>
      <c r="O37" s="290">
        <f t="shared" si="9"/>
        <v>111.23</v>
      </c>
      <c r="P37" s="290" cm="1">
        <f t="array" ref="P37">IF(Parameters!$D$55="No",IF($A37&lt;=Parameters!$F$39,Parameters!$E$39*$A37,IF($A37&lt;=Parameters!$F$40,Parameters!$E$39*Parameters!$F$39+Parameters!$E$40*($A37-Parameters!$F$39),IF($A37&lt;=Parameters!$F$41,Parameters!$E$39*Parameters!$F$39+Parameters!$E$40*(Parameters!$F$40-Parameters!$F$39)+Parameters!$E$41*($A37-Parameters!$F$40),Parameters!$E$39*Parameters!$F$39+Parameters!$E$40*(Parameters!$F$40-Parameters!$F$39)+Parameters!$E$41*(Parameters!$F$41-Parameters!$F$40)+Parameters!$E$42*($A37-Parameters!$F$41)))),_xlfn.IFS($A37&lt;=Parameters!$F$39,Parameters!$E$39*$A37,$A37&lt;=Parameters!$F$40,Parameters!$E$40*$A37,$A37&lt;=Parameters!$F$41,Parameters!$E$41*$A37,$A37&gt;Parameters!$F$41,Parameters!$E$42*$A37))</f>
        <v>3559.36</v>
      </c>
      <c r="Q37" s="290">
        <f t="shared" si="10"/>
        <v>111.23</v>
      </c>
      <c r="R37" s="290" cm="1">
        <f t="array" ref="R37">IF(Parameters!$E$55="No",IF($A37&lt;=Parameters!$H$23,Parameters!$G$23*$A37,IF($A37&lt;=Parameters!$H$24,Parameters!$G$23*Parameters!$H$23+Parameters!$G$24*($A37-Parameters!$H$23),IF($A37&lt;=Parameters!$H$25,Parameters!$G$23*Parameters!$H$23+Parameters!$G$24*(Parameters!$H$24-Parameters!$H$23)+Parameters!$G$25*($A37-Parameters!$H$24),Parameters!$G$23*Parameters!$H$23+Parameters!$G$24*(Parameters!$H$24-Parameters!$H$23)+Parameters!$G$25*(Parameters!$H$25-Parameters!$H$24)+Parameters!$G$26*($A37-Parameters!$H$25)))),_xlfn.IFS($A37&lt;=Parameters!$H$23,Parameters!$G$23*$A37,$A37&lt;=Parameters!$H$24,Parameters!$G$24*$A37,$A37&lt;=Parameters!$H$25,Parameters!$G$25*$A37,$A37&gt;Parameters!$H$25,Parameters!$G$26*$A37))</f>
        <v>2917.44</v>
      </c>
      <c r="S37" s="290">
        <f t="shared" si="2"/>
        <v>91.17</v>
      </c>
      <c r="T37" s="290" cm="1">
        <f t="array" ref="T37">IF(Parameters!$E$55="No",IF($A37&lt;=Parameters!$H$28,Parameters!$G$28*$A37,IF($A37&lt;=Parameters!$H$29,Parameters!$G$28*Parameters!$H$28+Parameters!$G$29*($A37-Parameters!$H$28),IF($A37&lt;=Parameters!$H$30,Parameters!$G$28*Parameters!$H$28+Parameters!$G$29*(Parameters!$H$29-Parameters!$H$28)+Parameters!$G$30*($A37-Parameters!$H$29),Parameters!$G$28*Parameters!$H$28+Parameters!$G$29*(Parameters!$H$29-Parameters!$H$28)+Parameters!$G$30*(Parameters!$H$30-Parameters!$H$29)+Parameters!$G$31*($A37-Parameters!$H$30)))),_xlfn.IFS($A37&lt;=Parameters!$H$28,Parameters!$G$28*$A37,$A37&lt;=Parameters!$H$29,Parameters!$G$29*$A37,$A37&lt;=Parameters!$H$30,Parameters!$G$30*$A37,$A37&gt;Parameters!$H$30,Parameters!$G$31*$A37))</f>
        <v>2917.44</v>
      </c>
      <c r="U37" s="290">
        <f t="shared" si="3"/>
        <v>91.17</v>
      </c>
      <c r="V37" s="290" cm="1">
        <f t="array" ref="V37">IF(Parameters!$E$55="No",IF($A37&lt;=Parameters!$H$34,Parameters!$G$34*$A37,IF($A37&lt;=Parameters!$H$35,Parameters!$G$34*Parameters!$H$34+Parameters!$G$35*($A37-Parameters!$H$34),IF($A37&lt;=Parameters!$H$36,Parameters!$G$34*Parameters!$H$34+Parameters!$G$35*(Parameters!$H$35-Parameters!$H$34)+Parameters!$G$36*($A37-Parameters!$H$35),Parameters!$G$34*Parameters!$H$34+Parameters!$G$35*(Parameters!$H$35-Parameters!$H$34)+Parameters!$G$36*(Parameters!$H$36-Parameters!$H$35)+Parameters!$G$37*($A37-Parameters!$H$36)))),_xlfn.IFS($A37&lt;=Parameters!$H$34,Parameters!$G$34*$A37,$A37&lt;=Parameters!$H$35,Parameters!$G$35*$A37,$A37&lt;=Parameters!$H$36,Parameters!$G$36*$A37,$A37&gt;Parameters!$H$36,Parameters!$G$37*$A37))</f>
        <v>3559.36</v>
      </c>
      <c r="W37" s="290">
        <f t="shared" si="11"/>
        <v>111.23</v>
      </c>
      <c r="X37" s="290" cm="1">
        <f t="array" ref="X37">IF(Parameters!$E$55="No",IF($A37&lt;=Parameters!$H$39,Parameters!$G$39*$A37,IF($A37&lt;=Parameters!$H$40,Parameters!$G$39*Parameters!$H$39+Parameters!$G$40*($A37-Parameters!$H$39),IF($A37&lt;=Parameters!$H$41,Parameters!$G$39*Parameters!$H$39+Parameters!$G$40*(Parameters!$H$40-Parameters!$H$39)+Parameters!$G$41*($A37-Parameters!$H$40),Parameters!$G$39*Parameters!$H$39+Parameters!$G$40*(Parameters!$H$40-Parameters!$H$39)+Parameters!$G$41*(Parameters!$H$41-Parameters!$H$40)+Parameters!$G$42*($A37-Parameters!$H$41)))),_xlfn.IFS($A37&lt;=Parameters!$H$39,Parameters!$G$39*$A37,$A37&lt;=Parameters!$H$40,Parameters!$G$40*$A37,$A37&lt;=Parameters!$H$41,Parameters!$G$41*$A37,$A37&gt;Parameters!$H$41,Parameters!$G$42*$A37))</f>
        <v>3559.36</v>
      </c>
      <c r="Y37" s="290">
        <f t="shared" si="12"/>
        <v>111.23</v>
      </c>
      <c r="Z37" s="290" cm="1">
        <f t="array" ref="Z37">IF(Parameters!$F$55="No",IF($A37&lt;=Parameters!$J$23,Parameters!$I$23*$A37,IF($A37&lt;=Parameters!$J$24,Parameters!$I$23*Parameters!$J$23+Parameters!$I$24*($A37-Parameters!$J$23),IF($A37&lt;=Parameters!$J$25,Parameters!$I$23*Parameters!$J$23+Parameters!$I$24*(Parameters!$J$24-Parameters!$J$23)+Parameters!$I$25*($A37-Parameters!$J$24),Parameters!$I$23*Parameters!$J$23+Parameters!$I$24*(Parameters!$J$24-Parameters!$J$23)+Parameters!$I$25*(Parameters!$J$25-Parameters!$J$24)+Parameters!$I$26*($A37-Parameters!$J$25)))),_xlfn.IFS($A37&lt;=Parameters!$J$23,Parameters!$I$23*$A37,$A37&lt;=Parameters!$J$24,Parameters!$I$24*$A37,$A37&lt;=Parameters!$J$25,Parameters!$I$25*$A37,$A37&gt;Parameters!$J$25,Parameters!$I$26*$A37))</f>
        <v>2917.44</v>
      </c>
      <c r="AA37" s="290">
        <f t="shared" si="4"/>
        <v>91.17</v>
      </c>
      <c r="AB37" s="290" cm="1">
        <f t="array" ref="AB37">IF(Parameters!$F$55="No",IF($A37&lt;=Parameters!$J$28,Parameters!$I$28*$A37,IF($A37&lt;=Parameters!$J$29,Parameters!$I$28*Parameters!$J$28+Parameters!$I$29*($A37-Parameters!$J$28),IF($A37&lt;=Parameters!$J$30,Parameters!$I$28*Parameters!$J$28+Parameters!$I$29*(Parameters!$J$29-Parameters!$J$28)+Parameters!$I$30*($A37-Parameters!$J$29),Parameters!$I$28*Parameters!$J$28+Parameters!$I$29*(Parameters!$J$29-Parameters!$J$28)+Parameters!$I$30*(Parameters!$J$30-Parameters!$J$29)+Parameters!$I$31*($A37-Parameters!$J$30)))),_xlfn.IFS($A37&lt;=Parameters!$J$28,Parameters!$I$28*$A37,$A37&lt;=Parameters!$J$29,Parameters!$I$29*$A37,$A37&lt;=Parameters!$J$30,Parameters!$I$30*$A37,$A37&gt;Parameters!$J$30,Parameters!$I$31*$A37))</f>
        <v>2917.44</v>
      </c>
      <c r="AC37" s="290">
        <f t="shared" si="5"/>
        <v>91.17</v>
      </c>
      <c r="AD37" s="290" cm="1">
        <f t="array" ref="AD37">IF(Parameters!$F$55="No",IF($A37&lt;=Parameters!$J$34,Parameters!$I$34*$A37,IF($A37&lt;=Parameters!$J$35,Parameters!$I$34*Parameters!$J$34+Parameters!$I$35*($A37-Parameters!$J$34),IF($A37&lt;=Parameters!$J$36,Parameters!$I$34*Parameters!$J$34+Parameters!$I$35*(Parameters!$J$35-Parameters!$J$34)+Parameters!$I$36*($A37-Parameters!$J$35),Parameters!$I$34*Parameters!$J$34+Parameters!$I$35*(Parameters!$J$35-Parameters!$J$34)+Parameters!$I$36*(Parameters!$J$36-Parameters!$J$35)+Parameters!$I$37*($A37-Parameters!$J$36)))),_xlfn.IFS($A37&lt;=Parameters!$J$34,Parameters!$I$34*$A37,$A37&lt;=Parameters!$J$35,Parameters!$I$35*$A37,$A37&lt;=Parameters!$J$36,Parameters!$I$36*$A37,$A37&gt;Parameters!$J$36,Parameters!$I$37*$A37))</f>
        <v>3559.36</v>
      </c>
      <c r="AE37" s="290">
        <f t="shared" si="13"/>
        <v>111.23</v>
      </c>
      <c r="AF37" s="290" cm="1">
        <f t="array" ref="AF37">IF(Parameters!$F$55="No",IF($A37&lt;=Parameters!$J$39,Parameters!$I$39*$A37,IF($A37&lt;=Parameters!$J$40,Parameters!$I$39*Parameters!$J$39+Parameters!$I$40*($A37-Parameters!$J$39),IF($A37&lt;=Parameters!$J$41,Parameters!$I$39*Parameters!$J$39+Parameters!$I$40*(Parameters!$J$40-Parameters!$J$39)+Parameters!$I$41*($A37-Parameters!$J$40),Parameters!$I$39*Parameters!$J$39+Parameters!$I$40*(Parameters!$J$40-Parameters!$J$39)+Parameters!$I$41*(Parameters!$J$41-Parameters!$J$40)+Parameters!$I$42*($A37-Parameters!$J$41)))),_xlfn.IFS($A37&lt;=Parameters!$J$39,Parameters!$I$39*$A37,$A37&lt;=Parameters!$J$40,Parameters!$I$40*$A37,$A37&lt;=Parameters!$J$41,Parameters!$I$41*$A37,$A37&gt;Parameters!$J$41,Parameters!$I$42*$A37))</f>
        <v>3559.36</v>
      </c>
      <c r="AG37" s="290">
        <f t="shared" si="14"/>
        <v>111.23</v>
      </c>
      <c r="AI37" s="428">
        <f t="shared" si="15"/>
        <v>91.170000000000073</v>
      </c>
      <c r="AJ37" s="428">
        <f t="shared" si="16"/>
        <v>91.170000000000073</v>
      </c>
      <c r="AK37" s="428">
        <f t="shared" si="17"/>
        <v>111.23000000000002</v>
      </c>
      <c r="AL37" s="428">
        <f t="shared" si="18"/>
        <v>111.23000000000002</v>
      </c>
      <c r="AM37" s="428">
        <f t="shared" si="19"/>
        <v>91.170000000000073</v>
      </c>
      <c r="AN37" s="428">
        <f t="shared" si="20"/>
        <v>91.170000000000073</v>
      </c>
      <c r="AO37" s="428">
        <f t="shared" si="21"/>
        <v>111.23000000000002</v>
      </c>
      <c r="AP37" s="428">
        <f t="shared" si="22"/>
        <v>111.23000000000002</v>
      </c>
      <c r="AQ37" s="428">
        <f t="shared" si="23"/>
        <v>91.170000000000073</v>
      </c>
      <c r="AR37" s="428">
        <f t="shared" si="24"/>
        <v>91.170000000000073</v>
      </c>
      <c r="AS37" s="428">
        <f t="shared" si="25"/>
        <v>111.23000000000002</v>
      </c>
      <c r="AT37" s="428">
        <f t="shared" si="26"/>
        <v>111.23000000000002</v>
      </c>
      <c r="AU37" s="428">
        <f t="shared" si="27"/>
        <v>91.170000000000073</v>
      </c>
      <c r="AV37" s="428">
        <f t="shared" si="28"/>
        <v>91.170000000000073</v>
      </c>
      <c r="AW37" s="428">
        <f t="shared" si="29"/>
        <v>111.23000000000002</v>
      </c>
      <c r="AX37" s="428">
        <f t="shared" si="30"/>
        <v>111.23000000000002</v>
      </c>
    </row>
    <row r="38">
      <c r="A38" s="413">
        <v>33</v>
      </c>
      <c r="B38" s="290" cm="1">
        <f t="array" ref="B38">IF(Parameters!$C$55="No",IF($A38&lt;=Parameters!$D$23,Parameters!$C$23*$A38,IF($A38&lt;=Parameters!$D$24,Parameters!$C$23*Parameters!$D$23+Parameters!$C$24*($A38-Parameters!$D$23),IF($A38&lt;=Parameters!$D$25,Parameters!$C$23*Parameters!$D$23+Parameters!$C$24*(Parameters!$D$24-Parameters!$D$23)+Parameters!$C$25*($A38-Parameters!$D$24),Parameters!$C$23*Parameters!$D$23+Parameters!$C$24*(Parameters!$D$24-Parameters!$D$23)+Parameters!$C$25*(Parameters!$D$25-Parameters!$D$24)+Parameters!$C$26*($A38-Parameters!$D$25)))),_xlfn.IFS($A38&lt;=Parameters!$D$23,Parameters!$C$23*$A38,$A38&lt;=Parameters!$D$24,Parameters!$C$24*$A38,$A38&lt;=Parameters!$D$25,Parameters!$C$25*$A38,$A38&gt;Parameters!$D$25,Parameters!$C$26*$A38))</f>
        <v>3008.61</v>
      </c>
      <c r="C38" s="290">
        <f t="shared" si="6"/>
        <v>91.17</v>
      </c>
      <c r="D38" s="290" cm="1">
        <f t="array" ref="D38">IF(Parameters!$C$55="No",IF($A38&lt;=Parameters!$D$28,Parameters!$C$28*$A38,IF($A38&lt;=Parameters!$D$29,Parameters!$C$28*Parameters!$D$28+Parameters!$C$29*($A38-Parameters!$D$28),IF($A38&lt;=Parameters!$D$30,Parameters!$C$28*Parameters!$D$28+Parameters!$C$29*(Parameters!$D$29-Parameters!$D$28)+Parameters!$C$30*($A38-Parameters!$D$29),Parameters!$C$28*Parameters!$D$28+Parameters!$C$29*(Parameters!$D$29-Parameters!$D$28)+Parameters!$C$30*(Parameters!$D$30-Parameters!$D$29)+Parameters!$C$31*($A38-Parameters!$D$30)))),_xlfn.IFS($A38&lt;=Parameters!$D$28,Parameters!$C$28*$A38,$A38&lt;=Parameters!$D$29,Parameters!$C$29*$A38,$A38&lt;=Parameters!$D$30,Parameters!$C$30*$A38,$A38&gt;Parameters!$D$30,Parameters!$C$31*$A38))</f>
        <v>3008.61</v>
      </c>
      <c r="E38" s="290">
        <f t="shared" si="6"/>
        <v>91.17</v>
      </c>
      <c r="F38" s="290" cm="1">
        <f t="array" ref="F38">IF(Parameters!$C$55="No",IF($A38&lt;=Parameters!$D$34,Parameters!$C$34*$A38,IF($A38&lt;=Parameters!$D$35,Parameters!$C$34*Parameters!$D$34+Parameters!$C$35*($A38-Parameters!$D$34),IF($A38&lt;=Parameters!$D$36,Parameters!$C$34*Parameters!$D$34+Parameters!$C$35*(Parameters!$D$35-Parameters!$D$34)+Parameters!$C$36*($A38-Parameters!$D$35),Parameters!$C$34*Parameters!$D$34+Parameters!$C$35*(Parameters!$D$35-Parameters!$D$34)+Parameters!$C$36*(Parameters!$D$36-Parameters!$D$35)+Parameters!$C$37*($A38-Parameters!$D$36)))),_xlfn.IFS($A38&lt;=Parameters!$D$34,Parameters!$C$34*$A38,$A38&lt;=Parameters!$D$35,Parameters!$C$35*$A38,$A38&lt;=Parameters!$D$36,Parameters!$C$36*$A38,$A38&gt;Parameters!$D$36,Parameters!$C$37*$A38))</f>
        <v>3670.59</v>
      </c>
      <c r="G38" s="290">
        <f t="shared" si="7"/>
        <v>111.23</v>
      </c>
      <c r="H38" s="290" cm="1">
        <f t="array" ref="H38">IF(Parameters!$C$55="No",IF($A38&lt;=Parameters!$D$39,Parameters!$C$39*$A38,IF($A38&lt;=Parameters!$D$40,Parameters!$C$39*Parameters!$D$39+Parameters!$C$40*($A38-Parameters!$D$39),IF($A38&lt;=Parameters!$D$41,Parameters!$C$39*Parameters!$D$39+Parameters!$C$40*(Parameters!$D$40-Parameters!$D$39)+Parameters!$C$41*($A38-Parameters!$D$40),Parameters!$C$39*Parameters!$D$39+Parameters!$C$40*(Parameters!$D$40-Parameters!$D$39)+Parameters!$C$41*(Parameters!$D$41-Parameters!$D$40)+Parameters!$C$42*($A38-Parameters!$D$41)))),_xlfn.IFS($A38&lt;=Parameters!$D$39,Parameters!$C$39*$A38,$A38&lt;=Parameters!$D$40,Parameters!$C$40*$A38,$A38&lt;=Parameters!$D$41,Parameters!$C$41*$A38,$A38&gt;Parameters!$D$41,Parameters!$C$42*$A38))</f>
        <v>3670.59</v>
      </c>
      <c r="I38" s="290">
        <f t="shared" si="8"/>
        <v>111.23</v>
      </c>
      <c r="J38" s="290" cm="1">
        <f t="array" ref="J38">IF(Parameters!$D$55="No",IF($A38&lt;=Parameters!$F$23,Parameters!$E$23*$A38,IF($A38&lt;=Parameters!$F$24,Parameters!$E$23*Parameters!$F$23+Parameters!$E$24*($A38-Parameters!$F$23),IF($A38&lt;=Parameters!$F$25,Parameters!$E$23*Parameters!$F$23+Parameters!$E$24*(Parameters!$F$24-Parameters!$F$23)+Parameters!$E$25*($A38-Parameters!$F$24),Parameters!$E$23*Parameters!$F$23+Parameters!$E$24*(Parameters!$F$24-Parameters!$F$23)+Parameters!$E$25*(Parameters!$F$25-Parameters!$F$24)+Parameters!$E$26*($A38-Parameters!$F$25)))),_xlfn.IFS($A38&lt;=Parameters!$F$23,Parameters!$E$23*$A38,$A38&lt;=Parameters!$F$24,Parameters!$E$24*$A38,$A38&lt;=Parameters!$F$25,Parameters!$E$25*$A38,$A38&gt;Parameters!$F$25,Parameters!$E$26*$A38))</f>
        <v>3008.61</v>
      </c>
      <c r="K38" s="290">
        <f t="shared" si="0"/>
        <v>91.17</v>
      </c>
      <c r="L38" s="290" cm="1">
        <f t="array" ref="L38">IF(Parameters!$D$55="No",IF($A38&lt;=Parameters!$F$28,Parameters!$E$28*$A38,IF($A38&lt;=Parameters!$F$29,Parameters!$E$28*Parameters!$F$28+Parameters!$E$29*($A38-Parameters!$F$28),IF($A38&lt;=Parameters!$F$30,Parameters!$E$28*Parameters!$F$28+Parameters!$E$29*(Parameters!$F$29-Parameters!$F$28)+Parameters!$E$30*($A38-Parameters!$F$29),Parameters!$E$28*Parameters!$F$28+Parameters!$E$29*(Parameters!$F$29-Parameters!$F$28)+Parameters!$E$30*(Parameters!$F$30-Parameters!$F$29)+Parameters!$E$31*($A38-Parameters!$F$30)))),_xlfn.IFS($A38&lt;=Parameters!$F$28,Parameters!$E$28*$A38,$A38&lt;=Parameters!$F$29,Parameters!$E$29*$A38,$A38&lt;=Parameters!$F$30,Parameters!$E$30*$A38,$A38&gt;Parameters!$F$30,Parameters!$E$31*$A38))</f>
        <v>3008.61</v>
      </c>
      <c r="M38" s="290">
        <f t="shared" si="1"/>
        <v>91.17</v>
      </c>
      <c r="N38" s="290" cm="1">
        <f t="array" ref="N38">IF(Parameters!$D$55="No",IF($A38&lt;=Parameters!$F$34,Parameters!$E$34*$A38,IF($A38&lt;=Parameters!$F$35,Parameters!$E$34*Parameters!$F$34+Parameters!$E$35*($A38-Parameters!$F$34),IF($A38&lt;=Parameters!$F$36,Parameters!$E$34*Parameters!$F$34+Parameters!$E$35*(Parameters!$F$35-Parameters!$F$34)+Parameters!$E$36*($A38-Parameters!$F$35),Parameters!$E$34*Parameters!$F$34+Parameters!$E$35*(Parameters!$F$35-Parameters!$F$34)+Parameters!$E$36*(Parameters!$F$36-Parameters!$F$35)+Parameters!$E$37*($A38-Parameters!$F$36)))),_xlfn.IFS($A38&lt;=Parameters!$F$34,Parameters!$E$34*$A38,$A38&lt;=Parameters!$F$35,Parameters!$E$35*$A38,$A38&lt;=Parameters!$F$36,Parameters!$E$36*$A38,$A38&gt;Parameters!$F$36,Parameters!$E$37*$A38))</f>
        <v>3670.59</v>
      </c>
      <c r="O38" s="290">
        <f t="shared" si="9"/>
        <v>111.23</v>
      </c>
      <c r="P38" s="290" cm="1">
        <f t="array" ref="P38">IF(Parameters!$D$55="No",IF($A38&lt;=Parameters!$F$39,Parameters!$E$39*$A38,IF($A38&lt;=Parameters!$F$40,Parameters!$E$39*Parameters!$F$39+Parameters!$E$40*($A38-Parameters!$F$39),IF($A38&lt;=Parameters!$F$41,Parameters!$E$39*Parameters!$F$39+Parameters!$E$40*(Parameters!$F$40-Parameters!$F$39)+Parameters!$E$41*($A38-Parameters!$F$40),Parameters!$E$39*Parameters!$F$39+Parameters!$E$40*(Parameters!$F$40-Parameters!$F$39)+Parameters!$E$41*(Parameters!$F$41-Parameters!$F$40)+Parameters!$E$42*($A38-Parameters!$F$41)))),_xlfn.IFS($A38&lt;=Parameters!$F$39,Parameters!$E$39*$A38,$A38&lt;=Parameters!$F$40,Parameters!$E$40*$A38,$A38&lt;=Parameters!$F$41,Parameters!$E$41*$A38,$A38&gt;Parameters!$F$41,Parameters!$E$42*$A38))</f>
        <v>3670.59</v>
      </c>
      <c r="Q38" s="290">
        <f t="shared" si="10"/>
        <v>111.23</v>
      </c>
      <c r="R38" s="290" cm="1">
        <f t="array" ref="R38">IF(Parameters!$E$55="No",IF($A38&lt;=Parameters!$H$23,Parameters!$G$23*$A38,IF($A38&lt;=Parameters!$H$24,Parameters!$G$23*Parameters!$H$23+Parameters!$G$24*($A38-Parameters!$H$23),IF($A38&lt;=Parameters!$H$25,Parameters!$G$23*Parameters!$H$23+Parameters!$G$24*(Parameters!$H$24-Parameters!$H$23)+Parameters!$G$25*($A38-Parameters!$H$24),Parameters!$G$23*Parameters!$H$23+Parameters!$G$24*(Parameters!$H$24-Parameters!$H$23)+Parameters!$G$25*(Parameters!$H$25-Parameters!$H$24)+Parameters!$G$26*($A38-Parameters!$H$25)))),_xlfn.IFS($A38&lt;=Parameters!$H$23,Parameters!$G$23*$A38,$A38&lt;=Parameters!$H$24,Parameters!$G$24*$A38,$A38&lt;=Parameters!$H$25,Parameters!$G$25*$A38,$A38&gt;Parameters!$H$25,Parameters!$G$26*$A38))</f>
        <v>3008.61</v>
      </c>
      <c r="S38" s="290">
        <f t="shared" si="2"/>
        <v>91.17</v>
      </c>
      <c r="T38" s="290" cm="1">
        <f t="array" ref="T38">IF(Parameters!$E$55="No",IF($A38&lt;=Parameters!$H$28,Parameters!$G$28*$A38,IF($A38&lt;=Parameters!$H$29,Parameters!$G$28*Parameters!$H$28+Parameters!$G$29*($A38-Parameters!$H$28),IF($A38&lt;=Parameters!$H$30,Parameters!$G$28*Parameters!$H$28+Parameters!$G$29*(Parameters!$H$29-Parameters!$H$28)+Parameters!$G$30*($A38-Parameters!$H$29),Parameters!$G$28*Parameters!$H$28+Parameters!$G$29*(Parameters!$H$29-Parameters!$H$28)+Parameters!$G$30*(Parameters!$H$30-Parameters!$H$29)+Parameters!$G$31*($A38-Parameters!$H$30)))),_xlfn.IFS($A38&lt;=Parameters!$H$28,Parameters!$G$28*$A38,$A38&lt;=Parameters!$H$29,Parameters!$G$29*$A38,$A38&lt;=Parameters!$H$30,Parameters!$G$30*$A38,$A38&gt;Parameters!$H$30,Parameters!$G$31*$A38))</f>
        <v>3008.61</v>
      </c>
      <c r="U38" s="290">
        <f t="shared" si="3"/>
        <v>91.17</v>
      </c>
      <c r="V38" s="290" cm="1">
        <f t="array" ref="V38">IF(Parameters!$E$55="No",IF($A38&lt;=Parameters!$H$34,Parameters!$G$34*$A38,IF($A38&lt;=Parameters!$H$35,Parameters!$G$34*Parameters!$H$34+Parameters!$G$35*($A38-Parameters!$H$34),IF($A38&lt;=Parameters!$H$36,Parameters!$G$34*Parameters!$H$34+Parameters!$G$35*(Parameters!$H$35-Parameters!$H$34)+Parameters!$G$36*($A38-Parameters!$H$35),Parameters!$G$34*Parameters!$H$34+Parameters!$G$35*(Parameters!$H$35-Parameters!$H$34)+Parameters!$G$36*(Parameters!$H$36-Parameters!$H$35)+Parameters!$G$37*($A38-Parameters!$H$36)))),_xlfn.IFS($A38&lt;=Parameters!$H$34,Parameters!$G$34*$A38,$A38&lt;=Parameters!$H$35,Parameters!$G$35*$A38,$A38&lt;=Parameters!$H$36,Parameters!$G$36*$A38,$A38&gt;Parameters!$H$36,Parameters!$G$37*$A38))</f>
        <v>3670.59</v>
      </c>
      <c r="W38" s="290">
        <f t="shared" si="11"/>
        <v>111.23</v>
      </c>
      <c r="X38" s="290" cm="1">
        <f t="array" ref="X38">IF(Parameters!$E$55="No",IF($A38&lt;=Parameters!$H$39,Parameters!$G$39*$A38,IF($A38&lt;=Parameters!$H$40,Parameters!$G$39*Parameters!$H$39+Parameters!$G$40*($A38-Parameters!$H$39),IF($A38&lt;=Parameters!$H$41,Parameters!$G$39*Parameters!$H$39+Parameters!$G$40*(Parameters!$H$40-Parameters!$H$39)+Parameters!$G$41*($A38-Parameters!$H$40),Parameters!$G$39*Parameters!$H$39+Parameters!$G$40*(Parameters!$H$40-Parameters!$H$39)+Parameters!$G$41*(Parameters!$H$41-Parameters!$H$40)+Parameters!$G$42*($A38-Parameters!$H$41)))),_xlfn.IFS($A38&lt;=Parameters!$H$39,Parameters!$G$39*$A38,$A38&lt;=Parameters!$H$40,Parameters!$G$40*$A38,$A38&lt;=Parameters!$H$41,Parameters!$G$41*$A38,$A38&gt;Parameters!$H$41,Parameters!$G$42*$A38))</f>
        <v>3670.59</v>
      </c>
      <c r="Y38" s="290">
        <f t="shared" si="12"/>
        <v>111.23</v>
      </c>
      <c r="Z38" s="290" cm="1">
        <f t="array" ref="Z38">IF(Parameters!$F$55="No",IF($A38&lt;=Parameters!$J$23,Parameters!$I$23*$A38,IF($A38&lt;=Parameters!$J$24,Parameters!$I$23*Parameters!$J$23+Parameters!$I$24*($A38-Parameters!$J$23),IF($A38&lt;=Parameters!$J$25,Parameters!$I$23*Parameters!$J$23+Parameters!$I$24*(Parameters!$J$24-Parameters!$J$23)+Parameters!$I$25*($A38-Parameters!$J$24),Parameters!$I$23*Parameters!$J$23+Parameters!$I$24*(Parameters!$J$24-Parameters!$J$23)+Parameters!$I$25*(Parameters!$J$25-Parameters!$J$24)+Parameters!$I$26*($A38-Parameters!$J$25)))),_xlfn.IFS($A38&lt;=Parameters!$J$23,Parameters!$I$23*$A38,$A38&lt;=Parameters!$J$24,Parameters!$I$24*$A38,$A38&lt;=Parameters!$J$25,Parameters!$I$25*$A38,$A38&gt;Parameters!$J$25,Parameters!$I$26*$A38))</f>
        <v>3008.61</v>
      </c>
      <c r="AA38" s="290">
        <f t="shared" si="4"/>
        <v>91.17</v>
      </c>
      <c r="AB38" s="290" cm="1">
        <f t="array" ref="AB38">IF(Parameters!$F$55="No",IF($A38&lt;=Parameters!$J$28,Parameters!$I$28*$A38,IF($A38&lt;=Parameters!$J$29,Parameters!$I$28*Parameters!$J$28+Parameters!$I$29*($A38-Parameters!$J$28),IF($A38&lt;=Parameters!$J$30,Parameters!$I$28*Parameters!$J$28+Parameters!$I$29*(Parameters!$J$29-Parameters!$J$28)+Parameters!$I$30*($A38-Parameters!$J$29),Parameters!$I$28*Parameters!$J$28+Parameters!$I$29*(Parameters!$J$29-Parameters!$J$28)+Parameters!$I$30*(Parameters!$J$30-Parameters!$J$29)+Parameters!$I$31*($A38-Parameters!$J$30)))),_xlfn.IFS($A38&lt;=Parameters!$J$28,Parameters!$I$28*$A38,$A38&lt;=Parameters!$J$29,Parameters!$I$29*$A38,$A38&lt;=Parameters!$J$30,Parameters!$I$30*$A38,$A38&gt;Parameters!$J$30,Parameters!$I$31*$A38))</f>
        <v>3008.61</v>
      </c>
      <c r="AC38" s="290">
        <f t="shared" si="5"/>
        <v>91.17</v>
      </c>
      <c r="AD38" s="290" cm="1">
        <f t="array" ref="AD38">IF(Parameters!$F$55="No",IF($A38&lt;=Parameters!$J$34,Parameters!$I$34*$A38,IF($A38&lt;=Parameters!$J$35,Parameters!$I$34*Parameters!$J$34+Parameters!$I$35*($A38-Parameters!$J$34),IF($A38&lt;=Parameters!$J$36,Parameters!$I$34*Parameters!$J$34+Parameters!$I$35*(Parameters!$J$35-Parameters!$J$34)+Parameters!$I$36*($A38-Parameters!$J$35),Parameters!$I$34*Parameters!$J$34+Parameters!$I$35*(Parameters!$J$35-Parameters!$J$34)+Parameters!$I$36*(Parameters!$J$36-Parameters!$J$35)+Parameters!$I$37*($A38-Parameters!$J$36)))),_xlfn.IFS($A38&lt;=Parameters!$J$34,Parameters!$I$34*$A38,$A38&lt;=Parameters!$J$35,Parameters!$I$35*$A38,$A38&lt;=Parameters!$J$36,Parameters!$I$36*$A38,$A38&gt;Parameters!$J$36,Parameters!$I$37*$A38))</f>
        <v>3670.59</v>
      </c>
      <c r="AE38" s="290">
        <f t="shared" si="13"/>
        <v>111.23</v>
      </c>
      <c r="AF38" s="290" cm="1">
        <f t="array" ref="AF38">IF(Parameters!$F$55="No",IF($A38&lt;=Parameters!$J$39,Parameters!$I$39*$A38,IF($A38&lt;=Parameters!$J$40,Parameters!$I$39*Parameters!$J$39+Parameters!$I$40*($A38-Parameters!$J$39),IF($A38&lt;=Parameters!$J$41,Parameters!$I$39*Parameters!$J$39+Parameters!$I$40*(Parameters!$J$40-Parameters!$J$39)+Parameters!$I$41*($A38-Parameters!$J$40),Parameters!$I$39*Parameters!$J$39+Parameters!$I$40*(Parameters!$J$40-Parameters!$J$39)+Parameters!$I$41*(Parameters!$J$41-Parameters!$J$40)+Parameters!$I$42*($A38-Parameters!$J$41)))),_xlfn.IFS($A38&lt;=Parameters!$J$39,Parameters!$I$39*$A38,$A38&lt;=Parameters!$J$40,Parameters!$I$40*$A38,$A38&lt;=Parameters!$J$41,Parameters!$I$41*$A38,$A38&gt;Parameters!$J$41,Parameters!$I$42*$A38))</f>
        <v>3670.59</v>
      </c>
      <c r="AG38" s="290">
        <f t="shared" si="14"/>
        <v>111.23</v>
      </c>
      <c r="AI38" s="428">
        <f t="shared" si="15"/>
        <v>91.170000000000073</v>
      </c>
      <c r="AJ38" s="428">
        <f t="shared" si="16"/>
        <v>91.170000000000073</v>
      </c>
      <c r="AK38" s="428">
        <f t="shared" si="17"/>
        <v>111.23000000000002</v>
      </c>
      <c r="AL38" s="428">
        <f t="shared" si="18"/>
        <v>111.23000000000002</v>
      </c>
      <c r="AM38" s="428">
        <f t="shared" si="19"/>
        <v>91.170000000000073</v>
      </c>
      <c r="AN38" s="428">
        <f t="shared" si="20"/>
        <v>91.170000000000073</v>
      </c>
      <c r="AO38" s="428">
        <f t="shared" si="21"/>
        <v>111.23000000000002</v>
      </c>
      <c r="AP38" s="428">
        <f t="shared" si="22"/>
        <v>111.23000000000002</v>
      </c>
      <c r="AQ38" s="428">
        <f t="shared" si="23"/>
        <v>91.170000000000073</v>
      </c>
      <c r="AR38" s="428">
        <f t="shared" si="24"/>
        <v>91.170000000000073</v>
      </c>
      <c r="AS38" s="428">
        <f t="shared" si="25"/>
        <v>111.23000000000002</v>
      </c>
      <c r="AT38" s="428">
        <f t="shared" si="26"/>
        <v>111.23000000000002</v>
      </c>
      <c r="AU38" s="428">
        <f t="shared" si="27"/>
        <v>91.170000000000073</v>
      </c>
      <c r="AV38" s="428">
        <f t="shared" si="28"/>
        <v>91.170000000000073</v>
      </c>
      <c r="AW38" s="428">
        <f t="shared" si="29"/>
        <v>111.23000000000002</v>
      </c>
      <c r="AX38" s="428">
        <f t="shared" si="30"/>
        <v>111.23000000000002</v>
      </c>
    </row>
    <row r="39">
      <c r="A39" s="413">
        <v>34</v>
      </c>
      <c r="B39" s="290" cm="1">
        <f t="array" ref="B39">IF(Parameters!$C$55="No",IF($A39&lt;=Parameters!$D$23,Parameters!$C$23*$A39,IF($A39&lt;=Parameters!$D$24,Parameters!$C$23*Parameters!$D$23+Parameters!$C$24*($A39-Parameters!$D$23),IF($A39&lt;=Parameters!$D$25,Parameters!$C$23*Parameters!$D$23+Parameters!$C$24*(Parameters!$D$24-Parameters!$D$23)+Parameters!$C$25*($A39-Parameters!$D$24),Parameters!$C$23*Parameters!$D$23+Parameters!$C$24*(Parameters!$D$24-Parameters!$D$23)+Parameters!$C$25*(Parameters!$D$25-Parameters!$D$24)+Parameters!$C$26*($A39-Parameters!$D$25)))),_xlfn.IFS($A39&lt;=Parameters!$D$23,Parameters!$C$23*$A39,$A39&lt;=Parameters!$D$24,Parameters!$C$24*$A39,$A39&lt;=Parameters!$D$25,Parameters!$C$25*$A39,$A39&gt;Parameters!$D$25,Parameters!$C$26*$A39))</f>
        <v>3099.78</v>
      </c>
      <c r="C39" s="290">
        <f t="shared" si="6"/>
        <v>91.17</v>
      </c>
      <c r="D39" s="290" cm="1">
        <f t="array" ref="D39">IF(Parameters!$C$55="No",IF($A39&lt;=Parameters!$D$28,Parameters!$C$28*$A39,IF($A39&lt;=Parameters!$D$29,Parameters!$C$28*Parameters!$D$28+Parameters!$C$29*($A39-Parameters!$D$28),IF($A39&lt;=Parameters!$D$30,Parameters!$C$28*Parameters!$D$28+Parameters!$C$29*(Parameters!$D$29-Parameters!$D$28)+Parameters!$C$30*($A39-Parameters!$D$29),Parameters!$C$28*Parameters!$D$28+Parameters!$C$29*(Parameters!$D$29-Parameters!$D$28)+Parameters!$C$30*(Parameters!$D$30-Parameters!$D$29)+Parameters!$C$31*($A39-Parameters!$D$30)))),_xlfn.IFS($A39&lt;=Parameters!$D$28,Parameters!$C$28*$A39,$A39&lt;=Parameters!$D$29,Parameters!$C$29*$A39,$A39&lt;=Parameters!$D$30,Parameters!$C$30*$A39,$A39&gt;Parameters!$D$30,Parameters!$C$31*$A39))</f>
        <v>3099.78</v>
      </c>
      <c r="E39" s="290">
        <f t="shared" si="6"/>
        <v>91.17</v>
      </c>
      <c r="F39" s="290" cm="1">
        <f t="array" ref="F39">IF(Parameters!$C$55="No",IF($A39&lt;=Parameters!$D$34,Parameters!$C$34*$A39,IF($A39&lt;=Parameters!$D$35,Parameters!$C$34*Parameters!$D$34+Parameters!$C$35*($A39-Parameters!$D$34),IF($A39&lt;=Parameters!$D$36,Parameters!$C$34*Parameters!$D$34+Parameters!$C$35*(Parameters!$D$35-Parameters!$D$34)+Parameters!$C$36*($A39-Parameters!$D$35),Parameters!$C$34*Parameters!$D$34+Parameters!$C$35*(Parameters!$D$35-Parameters!$D$34)+Parameters!$C$36*(Parameters!$D$36-Parameters!$D$35)+Parameters!$C$37*($A39-Parameters!$D$36)))),_xlfn.IFS($A39&lt;=Parameters!$D$34,Parameters!$C$34*$A39,$A39&lt;=Parameters!$D$35,Parameters!$C$35*$A39,$A39&lt;=Parameters!$D$36,Parameters!$C$36*$A39,$A39&gt;Parameters!$D$36,Parameters!$C$37*$A39))</f>
        <v>3781.82</v>
      </c>
      <c r="G39" s="290">
        <f t="shared" si="7"/>
        <v>111.23</v>
      </c>
      <c r="H39" s="290" cm="1">
        <f t="array" ref="H39">IF(Parameters!$C$55="No",IF($A39&lt;=Parameters!$D$39,Parameters!$C$39*$A39,IF($A39&lt;=Parameters!$D$40,Parameters!$C$39*Parameters!$D$39+Parameters!$C$40*($A39-Parameters!$D$39),IF($A39&lt;=Parameters!$D$41,Parameters!$C$39*Parameters!$D$39+Parameters!$C$40*(Parameters!$D$40-Parameters!$D$39)+Parameters!$C$41*($A39-Parameters!$D$40),Parameters!$C$39*Parameters!$D$39+Parameters!$C$40*(Parameters!$D$40-Parameters!$D$39)+Parameters!$C$41*(Parameters!$D$41-Parameters!$D$40)+Parameters!$C$42*($A39-Parameters!$D$41)))),_xlfn.IFS($A39&lt;=Parameters!$D$39,Parameters!$C$39*$A39,$A39&lt;=Parameters!$D$40,Parameters!$C$40*$A39,$A39&lt;=Parameters!$D$41,Parameters!$C$41*$A39,$A39&gt;Parameters!$D$41,Parameters!$C$42*$A39))</f>
        <v>3781.82</v>
      </c>
      <c r="I39" s="290">
        <f t="shared" si="8"/>
        <v>111.23</v>
      </c>
      <c r="J39" s="290" cm="1">
        <f t="array" ref="J39">IF(Parameters!$D$55="No",IF($A39&lt;=Parameters!$F$23,Parameters!$E$23*$A39,IF($A39&lt;=Parameters!$F$24,Parameters!$E$23*Parameters!$F$23+Parameters!$E$24*($A39-Parameters!$F$23),IF($A39&lt;=Parameters!$F$25,Parameters!$E$23*Parameters!$F$23+Parameters!$E$24*(Parameters!$F$24-Parameters!$F$23)+Parameters!$E$25*($A39-Parameters!$F$24),Parameters!$E$23*Parameters!$F$23+Parameters!$E$24*(Parameters!$F$24-Parameters!$F$23)+Parameters!$E$25*(Parameters!$F$25-Parameters!$F$24)+Parameters!$E$26*($A39-Parameters!$F$25)))),_xlfn.IFS($A39&lt;=Parameters!$F$23,Parameters!$E$23*$A39,$A39&lt;=Parameters!$F$24,Parameters!$E$24*$A39,$A39&lt;=Parameters!$F$25,Parameters!$E$25*$A39,$A39&gt;Parameters!$F$25,Parameters!$E$26*$A39))</f>
        <v>3099.78</v>
      </c>
      <c r="K39" s="290">
        <f t="shared" si="0"/>
        <v>91.17</v>
      </c>
      <c r="L39" s="290" cm="1">
        <f t="array" ref="L39">IF(Parameters!$D$55="No",IF($A39&lt;=Parameters!$F$28,Parameters!$E$28*$A39,IF($A39&lt;=Parameters!$F$29,Parameters!$E$28*Parameters!$F$28+Parameters!$E$29*($A39-Parameters!$F$28),IF($A39&lt;=Parameters!$F$30,Parameters!$E$28*Parameters!$F$28+Parameters!$E$29*(Parameters!$F$29-Parameters!$F$28)+Parameters!$E$30*($A39-Parameters!$F$29),Parameters!$E$28*Parameters!$F$28+Parameters!$E$29*(Parameters!$F$29-Parameters!$F$28)+Parameters!$E$30*(Parameters!$F$30-Parameters!$F$29)+Parameters!$E$31*($A39-Parameters!$F$30)))),_xlfn.IFS($A39&lt;=Parameters!$F$28,Parameters!$E$28*$A39,$A39&lt;=Parameters!$F$29,Parameters!$E$29*$A39,$A39&lt;=Parameters!$F$30,Parameters!$E$30*$A39,$A39&gt;Parameters!$F$30,Parameters!$E$31*$A39))</f>
        <v>3099.78</v>
      </c>
      <c r="M39" s="290">
        <f t="shared" si="1"/>
        <v>91.17</v>
      </c>
      <c r="N39" s="290" cm="1">
        <f t="array" ref="N39">IF(Parameters!$D$55="No",IF($A39&lt;=Parameters!$F$34,Parameters!$E$34*$A39,IF($A39&lt;=Parameters!$F$35,Parameters!$E$34*Parameters!$F$34+Parameters!$E$35*($A39-Parameters!$F$34),IF($A39&lt;=Parameters!$F$36,Parameters!$E$34*Parameters!$F$34+Parameters!$E$35*(Parameters!$F$35-Parameters!$F$34)+Parameters!$E$36*($A39-Parameters!$F$35),Parameters!$E$34*Parameters!$F$34+Parameters!$E$35*(Parameters!$F$35-Parameters!$F$34)+Parameters!$E$36*(Parameters!$F$36-Parameters!$F$35)+Parameters!$E$37*($A39-Parameters!$F$36)))),_xlfn.IFS($A39&lt;=Parameters!$F$34,Parameters!$E$34*$A39,$A39&lt;=Parameters!$F$35,Parameters!$E$35*$A39,$A39&lt;=Parameters!$F$36,Parameters!$E$36*$A39,$A39&gt;Parameters!$F$36,Parameters!$E$37*$A39))</f>
        <v>3781.82</v>
      </c>
      <c r="O39" s="290">
        <f t="shared" si="9"/>
        <v>111.23</v>
      </c>
      <c r="P39" s="290" cm="1">
        <f t="array" ref="P39">IF(Parameters!$D$55="No",IF($A39&lt;=Parameters!$F$39,Parameters!$E$39*$A39,IF($A39&lt;=Parameters!$F$40,Parameters!$E$39*Parameters!$F$39+Parameters!$E$40*($A39-Parameters!$F$39),IF($A39&lt;=Parameters!$F$41,Parameters!$E$39*Parameters!$F$39+Parameters!$E$40*(Parameters!$F$40-Parameters!$F$39)+Parameters!$E$41*($A39-Parameters!$F$40),Parameters!$E$39*Parameters!$F$39+Parameters!$E$40*(Parameters!$F$40-Parameters!$F$39)+Parameters!$E$41*(Parameters!$F$41-Parameters!$F$40)+Parameters!$E$42*($A39-Parameters!$F$41)))),_xlfn.IFS($A39&lt;=Parameters!$F$39,Parameters!$E$39*$A39,$A39&lt;=Parameters!$F$40,Parameters!$E$40*$A39,$A39&lt;=Parameters!$F$41,Parameters!$E$41*$A39,$A39&gt;Parameters!$F$41,Parameters!$E$42*$A39))</f>
        <v>3781.82</v>
      </c>
      <c r="Q39" s="290">
        <f t="shared" si="10"/>
        <v>111.23</v>
      </c>
      <c r="R39" s="290" cm="1">
        <f t="array" ref="R39">IF(Parameters!$E$55="No",IF($A39&lt;=Parameters!$H$23,Parameters!$G$23*$A39,IF($A39&lt;=Parameters!$H$24,Parameters!$G$23*Parameters!$H$23+Parameters!$G$24*($A39-Parameters!$H$23),IF($A39&lt;=Parameters!$H$25,Parameters!$G$23*Parameters!$H$23+Parameters!$G$24*(Parameters!$H$24-Parameters!$H$23)+Parameters!$G$25*($A39-Parameters!$H$24),Parameters!$G$23*Parameters!$H$23+Parameters!$G$24*(Parameters!$H$24-Parameters!$H$23)+Parameters!$G$25*(Parameters!$H$25-Parameters!$H$24)+Parameters!$G$26*($A39-Parameters!$H$25)))),_xlfn.IFS($A39&lt;=Parameters!$H$23,Parameters!$G$23*$A39,$A39&lt;=Parameters!$H$24,Parameters!$G$24*$A39,$A39&lt;=Parameters!$H$25,Parameters!$G$25*$A39,$A39&gt;Parameters!$H$25,Parameters!$G$26*$A39))</f>
        <v>3099.78</v>
      </c>
      <c r="S39" s="290">
        <f t="shared" si="2"/>
        <v>91.17</v>
      </c>
      <c r="T39" s="290" cm="1">
        <f t="array" ref="T39">IF(Parameters!$E$55="No",IF($A39&lt;=Parameters!$H$28,Parameters!$G$28*$A39,IF($A39&lt;=Parameters!$H$29,Parameters!$G$28*Parameters!$H$28+Parameters!$G$29*($A39-Parameters!$H$28),IF($A39&lt;=Parameters!$H$30,Parameters!$G$28*Parameters!$H$28+Parameters!$G$29*(Parameters!$H$29-Parameters!$H$28)+Parameters!$G$30*($A39-Parameters!$H$29),Parameters!$G$28*Parameters!$H$28+Parameters!$G$29*(Parameters!$H$29-Parameters!$H$28)+Parameters!$G$30*(Parameters!$H$30-Parameters!$H$29)+Parameters!$G$31*($A39-Parameters!$H$30)))),_xlfn.IFS($A39&lt;=Parameters!$H$28,Parameters!$G$28*$A39,$A39&lt;=Parameters!$H$29,Parameters!$G$29*$A39,$A39&lt;=Parameters!$H$30,Parameters!$G$30*$A39,$A39&gt;Parameters!$H$30,Parameters!$G$31*$A39))</f>
        <v>3099.78</v>
      </c>
      <c r="U39" s="290">
        <f t="shared" si="3"/>
        <v>91.17</v>
      </c>
      <c r="V39" s="290" cm="1">
        <f t="array" ref="V39">IF(Parameters!$E$55="No",IF($A39&lt;=Parameters!$H$34,Parameters!$G$34*$A39,IF($A39&lt;=Parameters!$H$35,Parameters!$G$34*Parameters!$H$34+Parameters!$G$35*($A39-Parameters!$H$34),IF($A39&lt;=Parameters!$H$36,Parameters!$G$34*Parameters!$H$34+Parameters!$G$35*(Parameters!$H$35-Parameters!$H$34)+Parameters!$G$36*($A39-Parameters!$H$35),Parameters!$G$34*Parameters!$H$34+Parameters!$G$35*(Parameters!$H$35-Parameters!$H$34)+Parameters!$G$36*(Parameters!$H$36-Parameters!$H$35)+Parameters!$G$37*($A39-Parameters!$H$36)))),_xlfn.IFS($A39&lt;=Parameters!$H$34,Parameters!$G$34*$A39,$A39&lt;=Parameters!$H$35,Parameters!$G$35*$A39,$A39&lt;=Parameters!$H$36,Parameters!$G$36*$A39,$A39&gt;Parameters!$H$36,Parameters!$G$37*$A39))</f>
        <v>3781.82</v>
      </c>
      <c r="W39" s="290">
        <f t="shared" si="11"/>
        <v>111.23</v>
      </c>
      <c r="X39" s="290" cm="1">
        <f t="array" ref="X39">IF(Parameters!$E$55="No",IF($A39&lt;=Parameters!$H$39,Parameters!$G$39*$A39,IF($A39&lt;=Parameters!$H$40,Parameters!$G$39*Parameters!$H$39+Parameters!$G$40*($A39-Parameters!$H$39),IF($A39&lt;=Parameters!$H$41,Parameters!$G$39*Parameters!$H$39+Parameters!$G$40*(Parameters!$H$40-Parameters!$H$39)+Parameters!$G$41*($A39-Parameters!$H$40),Parameters!$G$39*Parameters!$H$39+Parameters!$G$40*(Parameters!$H$40-Parameters!$H$39)+Parameters!$G$41*(Parameters!$H$41-Parameters!$H$40)+Parameters!$G$42*($A39-Parameters!$H$41)))),_xlfn.IFS($A39&lt;=Parameters!$H$39,Parameters!$G$39*$A39,$A39&lt;=Parameters!$H$40,Parameters!$G$40*$A39,$A39&lt;=Parameters!$H$41,Parameters!$G$41*$A39,$A39&gt;Parameters!$H$41,Parameters!$G$42*$A39))</f>
        <v>3781.82</v>
      </c>
      <c r="Y39" s="290">
        <f t="shared" si="12"/>
        <v>111.23</v>
      </c>
      <c r="Z39" s="290" cm="1">
        <f t="array" ref="Z39">IF(Parameters!$F$55="No",IF($A39&lt;=Parameters!$J$23,Parameters!$I$23*$A39,IF($A39&lt;=Parameters!$J$24,Parameters!$I$23*Parameters!$J$23+Parameters!$I$24*($A39-Parameters!$J$23),IF($A39&lt;=Parameters!$J$25,Parameters!$I$23*Parameters!$J$23+Parameters!$I$24*(Parameters!$J$24-Parameters!$J$23)+Parameters!$I$25*($A39-Parameters!$J$24),Parameters!$I$23*Parameters!$J$23+Parameters!$I$24*(Parameters!$J$24-Parameters!$J$23)+Parameters!$I$25*(Parameters!$J$25-Parameters!$J$24)+Parameters!$I$26*($A39-Parameters!$J$25)))),_xlfn.IFS($A39&lt;=Parameters!$J$23,Parameters!$I$23*$A39,$A39&lt;=Parameters!$J$24,Parameters!$I$24*$A39,$A39&lt;=Parameters!$J$25,Parameters!$I$25*$A39,$A39&gt;Parameters!$J$25,Parameters!$I$26*$A39))</f>
        <v>3099.78</v>
      </c>
      <c r="AA39" s="290">
        <f t="shared" si="4"/>
        <v>91.17</v>
      </c>
      <c r="AB39" s="290" cm="1">
        <f t="array" ref="AB39">IF(Parameters!$F$55="No",IF($A39&lt;=Parameters!$J$28,Parameters!$I$28*$A39,IF($A39&lt;=Parameters!$J$29,Parameters!$I$28*Parameters!$J$28+Parameters!$I$29*($A39-Parameters!$J$28),IF($A39&lt;=Parameters!$J$30,Parameters!$I$28*Parameters!$J$28+Parameters!$I$29*(Parameters!$J$29-Parameters!$J$28)+Parameters!$I$30*($A39-Parameters!$J$29),Parameters!$I$28*Parameters!$J$28+Parameters!$I$29*(Parameters!$J$29-Parameters!$J$28)+Parameters!$I$30*(Parameters!$J$30-Parameters!$J$29)+Parameters!$I$31*($A39-Parameters!$J$30)))),_xlfn.IFS($A39&lt;=Parameters!$J$28,Parameters!$I$28*$A39,$A39&lt;=Parameters!$J$29,Parameters!$I$29*$A39,$A39&lt;=Parameters!$J$30,Parameters!$I$30*$A39,$A39&gt;Parameters!$J$30,Parameters!$I$31*$A39))</f>
        <v>3099.78</v>
      </c>
      <c r="AC39" s="290">
        <f t="shared" si="5"/>
        <v>91.17</v>
      </c>
      <c r="AD39" s="290" cm="1">
        <f t="array" ref="AD39">IF(Parameters!$F$55="No",IF($A39&lt;=Parameters!$J$34,Parameters!$I$34*$A39,IF($A39&lt;=Parameters!$J$35,Parameters!$I$34*Parameters!$J$34+Parameters!$I$35*($A39-Parameters!$J$34),IF($A39&lt;=Parameters!$J$36,Parameters!$I$34*Parameters!$J$34+Parameters!$I$35*(Parameters!$J$35-Parameters!$J$34)+Parameters!$I$36*($A39-Parameters!$J$35),Parameters!$I$34*Parameters!$J$34+Parameters!$I$35*(Parameters!$J$35-Parameters!$J$34)+Parameters!$I$36*(Parameters!$J$36-Parameters!$J$35)+Parameters!$I$37*($A39-Parameters!$J$36)))),_xlfn.IFS($A39&lt;=Parameters!$J$34,Parameters!$I$34*$A39,$A39&lt;=Parameters!$J$35,Parameters!$I$35*$A39,$A39&lt;=Parameters!$J$36,Parameters!$I$36*$A39,$A39&gt;Parameters!$J$36,Parameters!$I$37*$A39))</f>
        <v>3781.82</v>
      </c>
      <c r="AE39" s="290">
        <f t="shared" si="13"/>
        <v>111.23</v>
      </c>
      <c r="AF39" s="290" cm="1">
        <f t="array" ref="AF39">IF(Parameters!$F$55="No",IF($A39&lt;=Parameters!$J$39,Parameters!$I$39*$A39,IF($A39&lt;=Parameters!$J$40,Parameters!$I$39*Parameters!$J$39+Parameters!$I$40*($A39-Parameters!$J$39),IF($A39&lt;=Parameters!$J$41,Parameters!$I$39*Parameters!$J$39+Parameters!$I$40*(Parameters!$J$40-Parameters!$J$39)+Parameters!$I$41*($A39-Parameters!$J$40),Parameters!$I$39*Parameters!$J$39+Parameters!$I$40*(Parameters!$J$40-Parameters!$J$39)+Parameters!$I$41*(Parameters!$J$41-Parameters!$J$40)+Parameters!$I$42*($A39-Parameters!$J$41)))),_xlfn.IFS($A39&lt;=Parameters!$J$39,Parameters!$I$39*$A39,$A39&lt;=Parameters!$J$40,Parameters!$I$40*$A39,$A39&lt;=Parameters!$J$41,Parameters!$I$41*$A39,$A39&gt;Parameters!$J$41,Parameters!$I$42*$A39))</f>
        <v>3781.82</v>
      </c>
      <c r="AG39" s="290">
        <f t="shared" si="14"/>
        <v>111.23</v>
      </c>
      <c r="AI39" s="428">
        <f t="shared" si="15"/>
        <v>91.170000000000073</v>
      </c>
      <c r="AJ39" s="428">
        <f t="shared" si="16"/>
        <v>91.170000000000073</v>
      </c>
      <c r="AK39" s="428">
        <f t="shared" si="17"/>
        <v>111.23000000000002</v>
      </c>
      <c r="AL39" s="428">
        <f t="shared" si="18"/>
        <v>111.23000000000002</v>
      </c>
      <c r="AM39" s="428">
        <f t="shared" si="19"/>
        <v>91.170000000000073</v>
      </c>
      <c r="AN39" s="428">
        <f t="shared" si="20"/>
        <v>91.170000000000073</v>
      </c>
      <c r="AO39" s="428">
        <f t="shared" si="21"/>
        <v>111.23000000000002</v>
      </c>
      <c r="AP39" s="428">
        <f t="shared" si="22"/>
        <v>111.23000000000002</v>
      </c>
      <c r="AQ39" s="428">
        <f t="shared" si="23"/>
        <v>91.170000000000073</v>
      </c>
      <c r="AR39" s="428">
        <f t="shared" si="24"/>
        <v>91.170000000000073</v>
      </c>
      <c r="AS39" s="428">
        <f t="shared" si="25"/>
        <v>111.23000000000002</v>
      </c>
      <c r="AT39" s="428">
        <f t="shared" si="26"/>
        <v>111.23000000000002</v>
      </c>
      <c r="AU39" s="428">
        <f t="shared" si="27"/>
        <v>91.170000000000073</v>
      </c>
      <c r="AV39" s="428">
        <f t="shared" si="28"/>
        <v>91.170000000000073</v>
      </c>
      <c r="AW39" s="428">
        <f t="shared" si="29"/>
        <v>111.23000000000002</v>
      </c>
      <c r="AX39" s="428">
        <f t="shared" si="30"/>
        <v>111.23000000000002</v>
      </c>
    </row>
    <row r="40">
      <c r="A40" s="413">
        <v>35</v>
      </c>
      <c r="B40" s="290" cm="1">
        <f t="array" ref="B40">IF(Parameters!$C$55="No",IF($A40&lt;=Parameters!$D$23,Parameters!$C$23*$A40,IF($A40&lt;=Parameters!$D$24,Parameters!$C$23*Parameters!$D$23+Parameters!$C$24*($A40-Parameters!$D$23),IF($A40&lt;=Parameters!$D$25,Parameters!$C$23*Parameters!$D$23+Parameters!$C$24*(Parameters!$D$24-Parameters!$D$23)+Parameters!$C$25*($A40-Parameters!$D$24),Parameters!$C$23*Parameters!$D$23+Parameters!$C$24*(Parameters!$D$24-Parameters!$D$23)+Parameters!$C$25*(Parameters!$D$25-Parameters!$D$24)+Parameters!$C$26*($A40-Parameters!$D$25)))),_xlfn.IFS($A40&lt;=Parameters!$D$23,Parameters!$C$23*$A40,$A40&lt;=Parameters!$D$24,Parameters!$C$24*$A40,$A40&lt;=Parameters!$D$25,Parameters!$C$25*$A40,$A40&gt;Parameters!$D$25,Parameters!$C$26*$A40))</f>
        <v>3190.9500000000003</v>
      </c>
      <c r="C40" s="290">
        <f t="shared" si="6"/>
        <v>91.17</v>
      </c>
      <c r="D40" s="290" cm="1">
        <f t="array" ref="D40">IF(Parameters!$C$55="No",IF($A40&lt;=Parameters!$D$28,Parameters!$C$28*$A40,IF($A40&lt;=Parameters!$D$29,Parameters!$C$28*Parameters!$D$28+Parameters!$C$29*($A40-Parameters!$D$28),IF($A40&lt;=Parameters!$D$30,Parameters!$C$28*Parameters!$D$28+Parameters!$C$29*(Parameters!$D$29-Parameters!$D$28)+Parameters!$C$30*($A40-Parameters!$D$29),Parameters!$C$28*Parameters!$D$28+Parameters!$C$29*(Parameters!$D$29-Parameters!$D$28)+Parameters!$C$30*(Parameters!$D$30-Parameters!$D$29)+Parameters!$C$31*($A40-Parameters!$D$30)))),_xlfn.IFS($A40&lt;=Parameters!$D$28,Parameters!$C$28*$A40,$A40&lt;=Parameters!$D$29,Parameters!$C$29*$A40,$A40&lt;=Parameters!$D$30,Parameters!$C$30*$A40,$A40&gt;Parameters!$D$30,Parameters!$C$31*$A40))</f>
        <v>3190.9500000000003</v>
      </c>
      <c r="E40" s="290">
        <f t="shared" si="6"/>
        <v>91.17</v>
      </c>
      <c r="F40" s="290" cm="1">
        <f t="array" ref="F40">IF(Parameters!$C$55="No",IF($A40&lt;=Parameters!$D$34,Parameters!$C$34*$A40,IF($A40&lt;=Parameters!$D$35,Parameters!$C$34*Parameters!$D$34+Parameters!$C$35*($A40-Parameters!$D$34),IF($A40&lt;=Parameters!$D$36,Parameters!$C$34*Parameters!$D$34+Parameters!$C$35*(Parameters!$D$35-Parameters!$D$34)+Parameters!$C$36*($A40-Parameters!$D$35),Parameters!$C$34*Parameters!$D$34+Parameters!$C$35*(Parameters!$D$35-Parameters!$D$34)+Parameters!$C$36*(Parameters!$D$36-Parameters!$D$35)+Parameters!$C$37*($A40-Parameters!$D$36)))),_xlfn.IFS($A40&lt;=Parameters!$D$34,Parameters!$C$34*$A40,$A40&lt;=Parameters!$D$35,Parameters!$C$35*$A40,$A40&lt;=Parameters!$D$36,Parameters!$C$36*$A40,$A40&gt;Parameters!$D$36,Parameters!$C$37*$A40))</f>
        <v>3893.05</v>
      </c>
      <c r="G40" s="290">
        <f t="shared" si="7"/>
        <v>111.23</v>
      </c>
      <c r="H40" s="290" cm="1">
        <f t="array" ref="H40">IF(Parameters!$C$55="No",IF($A40&lt;=Parameters!$D$39,Parameters!$C$39*$A40,IF($A40&lt;=Parameters!$D$40,Parameters!$C$39*Parameters!$D$39+Parameters!$C$40*($A40-Parameters!$D$39),IF($A40&lt;=Parameters!$D$41,Parameters!$C$39*Parameters!$D$39+Parameters!$C$40*(Parameters!$D$40-Parameters!$D$39)+Parameters!$C$41*($A40-Parameters!$D$40),Parameters!$C$39*Parameters!$D$39+Parameters!$C$40*(Parameters!$D$40-Parameters!$D$39)+Parameters!$C$41*(Parameters!$D$41-Parameters!$D$40)+Parameters!$C$42*($A40-Parameters!$D$41)))),_xlfn.IFS($A40&lt;=Parameters!$D$39,Parameters!$C$39*$A40,$A40&lt;=Parameters!$D$40,Parameters!$C$40*$A40,$A40&lt;=Parameters!$D$41,Parameters!$C$41*$A40,$A40&gt;Parameters!$D$41,Parameters!$C$42*$A40))</f>
        <v>3893.05</v>
      </c>
      <c r="I40" s="290">
        <f t="shared" si="8"/>
        <v>111.23</v>
      </c>
      <c r="J40" s="290" cm="1">
        <f t="array" ref="J40">IF(Parameters!$D$55="No",IF($A40&lt;=Parameters!$F$23,Parameters!$E$23*$A40,IF($A40&lt;=Parameters!$F$24,Parameters!$E$23*Parameters!$F$23+Parameters!$E$24*($A40-Parameters!$F$23),IF($A40&lt;=Parameters!$F$25,Parameters!$E$23*Parameters!$F$23+Parameters!$E$24*(Parameters!$F$24-Parameters!$F$23)+Parameters!$E$25*($A40-Parameters!$F$24),Parameters!$E$23*Parameters!$F$23+Parameters!$E$24*(Parameters!$F$24-Parameters!$F$23)+Parameters!$E$25*(Parameters!$F$25-Parameters!$F$24)+Parameters!$E$26*($A40-Parameters!$F$25)))),_xlfn.IFS($A40&lt;=Parameters!$F$23,Parameters!$E$23*$A40,$A40&lt;=Parameters!$F$24,Parameters!$E$24*$A40,$A40&lt;=Parameters!$F$25,Parameters!$E$25*$A40,$A40&gt;Parameters!$F$25,Parameters!$E$26*$A40))</f>
        <v>3190.9500000000003</v>
      </c>
      <c r="K40" s="290">
        <f t="shared" si="0"/>
        <v>91.17</v>
      </c>
      <c r="L40" s="290" cm="1">
        <f t="array" ref="L40">IF(Parameters!$D$55="No",IF($A40&lt;=Parameters!$F$28,Parameters!$E$28*$A40,IF($A40&lt;=Parameters!$F$29,Parameters!$E$28*Parameters!$F$28+Parameters!$E$29*($A40-Parameters!$F$28),IF($A40&lt;=Parameters!$F$30,Parameters!$E$28*Parameters!$F$28+Parameters!$E$29*(Parameters!$F$29-Parameters!$F$28)+Parameters!$E$30*($A40-Parameters!$F$29),Parameters!$E$28*Parameters!$F$28+Parameters!$E$29*(Parameters!$F$29-Parameters!$F$28)+Parameters!$E$30*(Parameters!$F$30-Parameters!$F$29)+Parameters!$E$31*($A40-Parameters!$F$30)))),_xlfn.IFS($A40&lt;=Parameters!$F$28,Parameters!$E$28*$A40,$A40&lt;=Parameters!$F$29,Parameters!$E$29*$A40,$A40&lt;=Parameters!$F$30,Parameters!$E$30*$A40,$A40&gt;Parameters!$F$30,Parameters!$E$31*$A40))</f>
        <v>3190.9500000000003</v>
      </c>
      <c r="M40" s="290">
        <f t="shared" si="1"/>
        <v>91.17</v>
      </c>
      <c r="N40" s="290" cm="1">
        <f t="array" ref="N40">IF(Parameters!$D$55="No",IF($A40&lt;=Parameters!$F$34,Parameters!$E$34*$A40,IF($A40&lt;=Parameters!$F$35,Parameters!$E$34*Parameters!$F$34+Parameters!$E$35*($A40-Parameters!$F$34),IF($A40&lt;=Parameters!$F$36,Parameters!$E$34*Parameters!$F$34+Parameters!$E$35*(Parameters!$F$35-Parameters!$F$34)+Parameters!$E$36*($A40-Parameters!$F$35),Parameters!$E$34*Parameters!$F$34+Parameters!$E$35*(Parameters!$F$35-Parameters!$F$34)+Parameters!$E$36*(Parameters!$F$36-Parameters!$F$35)+Parameters!$E$37*($A40-Parameters!$F$36)))),_xlfn.IFS($A40&lt;=Parameters!$F$34,Parameters!$E$34*$A40,$A40&lt;=Parameters!$F$35,Parameters!$E$35*$A40,$A40&lt;=Parameters!$F$36,Parameters!$E$36*$A40,$A40&gt;Parameters!$F$36,Parameters!$E$37*$A40))</f>
        <v>3893.05</v>
      </c>
      <c r="O40" s="290">
        <f t="shared" si="9"/>
        <v>111.23</v>
      </c>
      <c r="P40" s="290" cm="1">
        <f t="array" ref="P40">IF(Parameters!$D$55="No",IF($A40&lt;=Parameters!$F$39,Parameters!$E$39*$A40,IF($A40&lt;=Parameters!$F$40,Parameters!$E$39*Parameters!$F$39+Parameters!$E$40*($A40-Parameters!$F$39),IF($A40&lt;=Parameters!$F$41,Parameters!$E$39*Parameters!$F$39+Parameters!$E$40*(Parameters!$F$40-Parameters!$F$39)+Parameters!$E$41*($A40-Parameters!$F$40),Parameters!$E$39*Parameters!$F$39+Parameters!$E$40*(Parameters!$F$40-Parameters!$F$39)+Parameters!$E$41*(Parameters!$F$41-Parameters!$F$40)+Parameters!$E$42*($A40-Parameters!$F$41)))),_xlfn.IFS($A40&lt;=Parameters!$F$39,Parameters!$E$39*$A40,$A40&lt;=Parameters!$F$40,Parameters!$E$40*$A40,$A40&lt;=Parameters!$F$41,Parameters!$E$41*$A40,$A40&gt;Parameters!$F$41,Parameters!$E$42*$A40))</f>
        <v>3893.05</v>
      </c>
      <c r="Q40" s="290">
        <f t="shared" si="10"/>
        <v>111.23</v>
      </c>
      <c r="R40" s="290" cm="1">
        <f t="array" ref="R40">IF(Parameters!$E$55="No",IF($A40&lt;=Parameters!$H$23,Parameters!$G$23*$A40,IF($A40&lt;=Parameters!$H$24,Parameters!$G$23*Parameters!$H$23+Parameters!$G$24*($A40-Parameters!$H$23),IF($A40&lt;=Parameters!$H$25,Parameters!$G$23*Parameters!$H$23+Parameters!$G$24*(Parameters!$H$24-Parameters!$H$23)+Parameters!$G$25*($A40-Parameters!$H$24),Parameters!$G$23*Parameters!$H$23+Parameters!$G$24*(Parameters!$H$24-Parameters!$H$23)+Parameters!$G$25*(Parameters!$H$25-Parameters!$H$24)+Parameters!$G$26*($A40-Parameters!$H$25)))),_xlfn.IFS($A40&lt;=Parameters!$H$23,Parameters!$G$23*$A40,$A40&lt;=Parameters!$H$24,Parameters!$G$24*$A40,$A40&lt;=Parameters!$H$25,Parameters!$G$25*$A40,$A40&gt;Parameters!$H$25,Parameters!$G$26*$A40))</f>
        <v>3190.9500000000003</v>
      </c>
      <c r="S40" s="290">
        <f t="shared" si="2"/>
        <v>91.17</v>
      </c>
      <c r="T40" s="290" cm="1">
        <f t="array" ref="T40">IF(Parameters!$E$55="No",IF($A40&lt;=Parameters!$H$28,Parameters!$G$28*$A40,IF($A40&lt;=Parameters!$H$29,Parameters!$G$28*Parameters!$H$28+Parameters!$G$29*($A40-Parameters!$H$28),IF($A40&lt;=Parameters!$H$30,Parameters!$G$28*Parameters!$H$28+Parameters!$G$29*(Parameters!$H$29-Parameters!$H$28)+Parameters!$G$30*($A40-Parameters!$H$29),Parameters!$G$28*Parameters!$H$28+Parameters!$G$29*(Parameters!$H$29-Parameters!$H$28)+Parameters!$G$30*(Parameters!$H$30-Parameters!$H$29)+Parameters!$G$31*($A40-Parameters!$H$30)))),_xlfn.IFS($A40&lt;=Parameters!$H$28,Parameters!$G$28*$A40,$A40&lt;=Parameters!$H$29,Parameters!$G$29*$A40,$A40&lt;=Parameters!$H$30,Parameters!$G$30*$A40,$A40&gt;Parameters!$H$30,Parameters!$G$31*$A40))</f>
        <v>3190.9500000000003</v>
      </c>
      <c r="U40" s="290">
        <f t="shared" si="3"/>
        <v>91.17</v>
      </c>
      <c r="V40" s="290" cm="1">
        <f t="array" ref="V40">IF(Parameters!$E$55="No",IF($A40&lt;=Parameters!$H$34,Parameters!$G$34*$A40,IF($A40&lt;=Parameters!$H$35,Parameters!$G$34*Parameters!$H$34+Parameters!$G$35*($A40-Parameters!$H$34),IF($A40&lt;=Parameters!$H$36,Parameters!$G$34*Parameters!$H$34+Parameters!$G$35*(Parameters!$H$35-Parameters!$H$34)+Parameters!$G$36*($A40-Parameters!$H$35),Parameters!$G$34*Parameters!$H$34+Parameters!$G$35*(Parameters!$H$35-Parameters!$H$34)+Parameters!$G$36*(Parameters!$H$36-Parameters!$H$35)+Parameters!$G$37*($A40-Parameters!$H$36)))),_xlfn.IFS($A40&lt;=Parameters!$H$34,Parameters!$G$34*$A40,$A40&lt;=Parameters!$H$35,Parameters!$G$35*$A40,$A40&lt;=Parameters!$H$36,Parameters!$G$36*$A40,$A40&gt;Parameters!$H$36,Parameters!$G$37*$A40))</f>
        <v>3893.05</v>
      </c>
      <c r="W40" s="290">
        <f t="shared" si="11"/>
        <v>111.23</v>
      </c>
      <c r="X40" s="290" cm="1">
        <f t="array" ref="X40">IF(Parameters!$E$55="No",IF($A40&lt;=Parameters!$H$39,Parameters!$G$39*$A40,IF($A40&lt;=Parameters!$H$40,Parameters!$G$39*Parameters!$H$39+Parameters!$G$40*($A40-Parameters!$H$39),IF($A40&lt;=Parameters!$H$41,Parameters!$G$39*Parameters!$H$39+Parameters!$G$40*(Parameters!$H$40-Parameters!$H$39)+Parameters!$G$41*($A40-Parameters!$H$40),Parameters!$G$39*Parameters!$H$39+Parameters!$G$40*(Parameters!$H$40-Parameters!$H$39)+Parameters!$G$41*(Parameters!$H$41-Parameters!$H$40)+Parameters!$G$42*($A40-Parameters!$H$41)))),_xlfn.IFS($A40&lt;=Parameters!$H$39,Parameters!$G$39*$A40,$A40&lt;=Parameters!$H$40,Parameters!$G$40*$A40,$A40&lt;=Parameters!$H$41,Parameters!$G$41*$A40,$A40&gt;Parameters!$H$41,Parameters!$G$42*$A40))</f>
        <v>3893.05</v>
      </c>
      <c r="Y40" s="290">
        <f t="shared" si="12"/>
        <v>111.23</v>
      </c>
      <c r="Z40" s="290" cm="1">
        <f t="array" ref="Z40">IF(Parameters!$F$55="No",IF($A40&lt;=Parameters!$J$23,Parameters!$I$23*$A40,IF($A40&lt;=Parameters!$J$24,Parameters!$I$23*Parameters!$J$23+Parameters!$I$24*($A40-Parameters!$J$23),IF($A40&lt;=Parameters!$J$25,Parameters!$I$23*Parameters!$J$23+Parameters!$I$24*(Parameters!$J$24-Parameters!$J$23)+Parameters!$I$25*($A40-Parameters!$J$24),Parameters!$I$23*Parameters!$J$23+Parameters!$I$24*(Parameters!$J$24-Parameters!$J$23)+Parameters!$I$25*(Parameters!$J$25-Parameters!$J$24)+Parameters!$I$26*($A40-Parameters!$J$25)))),_xlfn.IFS($A40&lt;=Parameters!$J$23,Parameters!$I$23*$A40,$A40&lt;=Parameters!$J$24,Parameters!$I$24*$A40,$A40&lt;=Parameters!$J$25,Parameters!$I$25*$A40,$A40&gt;Parameters!$J$25,Parameters!$I$26*$A40))</f>
        <v>3190.9500000000003</v>
      </c>
      <c r="AA40" s="290">
        <f t="shared" si="4"/>
        <v>91.17</v>
      </c>
      <c r="AB40" s="290" cm="1">
        <f t="array" ref="AB40">IF(Parameters!$F$55="No",IF($A40&lt;=Parameters!$J$28,Parameters!$I$28*$A40,IF($A40&lt;=Parameters!$J$29,Parameters!$I$28*Parameters!$J$28+Parameters!$I$29*($A40-Parameters!$J$28),IF($A40&lt;=Parameters!$J$30,Parameters!$I$28*Parameters!$J$28+Parameters!$I$29*(Parameters!$J$29-Parameters!$J$28)+Parameters!$I$30*($A40-Parameters!$J$29),Parameters!$I$28*Parameters!$J$28+Parameters!$I$29*(Parameters!$J$29-Parameters!$J$28)+Parameters!$I$30*(Parameters!$J$30-Parameters!$J$29)+Parameters!$I$31*($A40-Parameters!$J$30)))),_xlfn.IFS($A40&lt;=Parameters!$J$28,Parameters!$I$28*$A40,$A40&lt;=Parameters!$J$29,Parameters!$I$29*$A40,$A40&lt;=Parameters!$J$30,Parameters!$I$30*$A40,$A40&gt;Parameters!$J$30,Parameters!$I$31*$A40))</f>
        <v>3190.9500000000003</v>
      </c>
      <c r="AC40" s="290">
        <f t="shared" si="5"/>
        <v>91.17</v>
      </c>
      <c r="AD40" s="290" cm="1">
        <f t="array" ref="AD40">IF(Parameters!$F$55="No",IF($A40&lt;=Parameters!$J$34,Parameters!$I$34*$A40,IF($A40&lt;=Parameters!$J$35,Parameters!$I$34*Parameters!$J$34+Parameters!$I$35*($A40-Parameters!$J$34),IF($A40&lt;=Parameters!$J$36,Parameters!$I$34*Parameters!$J$34+Parameters!$I$35*(Parameters!$J$35-Parameters!$J$34)+Parameters!$I$36*($A40-Parameters!$J$35),Parameters!$I$34*Parameters!$J$34+Parameters!$I$35*(Parameters!$J$35-Parameters!$J$34)+Parameters!$I$36*(Parameters!$J$36-Parameters!$J$35)+Parameters!$I$37*($A40-Parameters!$J$36)))),_xlfn.IFS($A40&lt;=Parameters!$J$34,Parameters!$I$34*$A40,$A40&lt;=Parameters!$J$35,Parameters!$I$35*$A40,$A40&lt;=Parameters!$J$36,Parameters!$I$36*$A40,$A40&gt;Parameters!$J$36,Parameters!$I$37*$A40))</f>
        <v>3893.05</v>
      </c>
      <c r="AE40" s="290">
        <f t="shared" si="13"/>
        <v>111.23</v>
      </c>
      <c r="AF40" s="290" cm="1">
        <f t="array" ref="AF40">IF(Parameters!$F$55="No",IF($A40&lt;=Parameters!$J$39,Parameters!$I$39*$A40,IF($A40&lt;=Parameters!$J$40,Parameters!$I$39*Parameters!$J$39+Parameters!$I$40*($A40-Parameters!$J$39),IF($A40&lt;=Parameters!$J$41,Parameters!$I$39*Parameters!$J$39+Parameters!$I$40*(Parameters!$J$40-Parameters!$J$39)+Parameters!$I$41*($A40-Parameters!$J$40),Parameters!$I$39*Parameters!$J$39+Parameters!$I$40*(Parameters!$J$40-Parameters!$J$39)+Parameters!$I$41*(Parameters!$J$41-Parameters!$J$40)+Parameters!$I$42*($A40-Parameters!$J$41)))),_xlfn.IFS($A40&lt;=Parameters!$J$39,Parameters!$I$39*$A40,$A40&lt;=Parameters!$J$40,Parameters!$I$40*$A40,$A40&lt;=Parameters!$J$41,Parameters!$I$41*$A40,$A40&gt;Parameters!$J$41,Parameters!$I$42*$A40))</f>
        <v>3893.05</v>
      </c>
      <c r="AG40" s="290">
        <f t="shared" si="14"/>
        <v>111.23</v>
      </c>
      <c r="AI40" s="428">
        <f t="shared" si="15"/>
        <v>91.170000000000073</v>
      </c>
      <c r="AJ40" s="428">
        <f t="shared" si="16"/>
        <v>91.170000000000073</v>
      </c>
      <c r="AK40" s="428">
        <f t="shared" si="17"/>
        <v>111.23000000000002</v>
      </c>
      <c r="AL40" s="428">
        <f t="shared" si="18"/>
        <v>111.23000000000002</v>
      </c>
      <c r="AM40" s="428">
        <f t="shared" si="19"/>
        <v>91.170000000000073</v>
      </c>
      <c r="AN40" s="428">
        <f t="shared" si="20"/>
        <v>91.170000000000073</v>
      </c>
      <c r="AO40" s="428">
        <f t="shared" si="21"/>
        <v>111.23000000000002</v>
      </c>
      <c r="AP40" s="428">
        <f t="shared" si="22"/>
        <v>111.23000000000002</v>
      </c>
      <c r="AQ40" s="428">
        <f t="shared" si="23"/>
        <v>91.170000000000073</v>
      </c>
      <c r="AR40" s="428">
        <f t="shared" si="24"/>
        <v>91.170000000000073</v>
      </c>
      <c r="AS40" s="428">
        <f t="shared" si="25"/>
        <v>111.23000000000002</v>
      </c>
      <c r="AT40" s="428">
        <f t="shared" si="26"/>
        <v>111.23000000000002</v>
      </c>
      <c r="AU40" s="428">
        <f t="shared" si="27"/>
        <v>91.170000000000073</v>
      </c>
      <c r="AV40" s="428">
        <f t="shared" si="28"/>
        <v>91.170000000000073</v>
      </c>
      <c r="AW40" s="428">
        <f t="shared" si="29"/>
        <v>111.23000000000002</v>
      </c>
      <c r="AX40" s="428">
        <f t="shared" si="30"/>
        <v>111.23000000000002</v>
      </c>
    </row>
    <row r="41">
      <c r="A41" s="413">
        <v>36</v>
      </c>
      <c r="B41" s="290" cm="1">
        <f t="array" ref="B41">IF(Parameters!$C$55="No",IF($A41&lt;=Parameters!$D$23,Parameters!$C$23*$A41,IF($A41&lt;=Parameters!$D$24,Parameters!$C$23*Parameters!$D$23+Parameters!$C$24*($A41-Parameters!$D$23),IF($A41&lt;=Parameters!$D$25,Parameters!$C$23*Parameters!$D$23+Parameters!$C$24*(Parameters!$D$24-Parameters!$D$23)+Parameters!$C$25*($A41-Parameters!$D$24),Parameters!$C$23*Parameters!$D$23+Parameters!$C$24*(Parameters!$D$24-Parameters!$D$23)+Parameters!$C$25*(Parameters!$D$25-Parameters!$D$24)+Parameters!$C$26*($A41-Parameters!$D$25)))),_xlfn.IFS($A41&lt;=Parameters!$D$23,Parameters!$C$23*$A41,$A41&lt;=Parameters!$D$24,Parameters!$C$24*$A41,$A41&lt;=Parameters!$D$25,Parameters!$C$25*$A41,$A41&gt;Parameters!$D$25,Parameters!$C$26*$A41))</f>
        <v>3282.12</v>
      </c>
      <c r="C41" s="290">
        <f t="shared" si="6"/>
        <v>91.17</v>
      </c>
      <c r="D41" s="290" cm="1">
        <f t="array" ref="D41">IF(Parameters!$C$55="No",IF($A41&lt;=Parameters!$D$28,Parameters!$C$28*$A41,IF($A41&lt;=Parameters!$D$29,Parameters!$C$28*Parameters!$D$28+Parameters!$C$29*($A41-Parameters!$D$28),IF($A41&lt;=Parameters!$D$30,Parameters!$C$28*Parameters!$D$28+Parameters!$C$29*(Parameters!$D$29-Parameters!$D$28)+Parameters!$C$30*($A41-Parameters!$D$29),Parameters!$C$28*Parameters!$D$28+Parameters!$C$29*(Parameters!$D$29-Parameters!$D$28)+Parameters!$C$30*(Parameters!$D$30-Parameters!$D$29)+Parameters!$C$31*($A41-Parameters!$D$30)))),_xlfn.IFS($A41&lt;=Parameters!$D$28,Parameters!$C$28*$A41,$A41&lt;=Parameters!$D$29,Parameters!$C$29*$A41,$A41&lt;=Parameters!$D$30,Parameters!$C$30*$A41,$A41&gt;Parameters!$D$30,Parameters!$C$31*$A41))</f>
        <v>3282.12</v>
      </c>
      <c r="E41" s="290">
        <f t="shared" si="6"/>
        <v>91.17</v>
      </c>
      <c r="F41" s="290" cm="1">
        <f t="array" ref="F41">IF(Parameters!$C$55="No",IF($A41&lt;=Parameters!$D$34,Parameters!$C$34*$A41,IF($A41&lt;=Parameters!$D$35,Parameters!$C$34*Parameters!$D$34+Parameters!$C$35*($A41-Parameters!$D$34),IF($A41&lt;=Parameters!$D$36,Parameters!$C$34*Parameters!$D$34+Parameters!$C$35*(Parameters!$D$35-Parameters!$D$34)+Parameters!$C$36*($A41-Parameters!$D$35),Parameters!$C$34*Parameters!$D$34+Parameters!$C$35*(Parameters!$D$35-Parameters!$D$34)+Parameters!$C$36*(Parameters!$D$36-Parameters!$D$35)+Parameters!$C$37*($A41-Parameters!$D$36)))),_xlfn.IFS($A41&lt;=Parameters!$D$34,Parameters!$C$34*$A41,$A41&lt;=Parameters!$D$35,Parameters!$C$35*$A41,$A41&lt;=Parameters!$D$36,Parameters!$C$36*$A41,$A41&gt;Parameters!$D$36,Parameters!$C$37*$A41))</f>
        <v>4004.28</v>
      </c>
      <c r="G41" s="290">
        <f t="shared" si="7"/>
        <v>111.23</v>
      </c>
      <c r="H41" s="290" cm="1">
        <f t="array" ref="H41">IF(Parameters!$C$55="No",IF($A41&lt;=Parameters!$D$39,Parameters!$C$39*$A41,IF($A41&lt;=Parameters!$D$40,Parameters!$C$39*Parameters!$D$39+Parameters!$C$40*($A41-Parameters!$D$39),IF($A41&lt;=Parameters!$D$41,Parameters!$C$39*Parameters!$D$39+Parameters!$C$40*(Parameters!$D$40-Parameters!$D$39)+Parameters!$C$41*($A41-Parameters!$D$40),Parameters!$C$39*Parameters!$D$39+Parameters!$C$40*(Parameters!$D$40-Parameters!$D$39)+Parameters!$C$41*(Parameters!$D$41-Parameters!$D$40)+Parameters!$C$42*($A41-Parameters!$D$41)))),_xlfn.IFS($A41&lt;=Parameters!$D$39,Parameters!$C$39*$A41,$A41&lt;=Parameters!$D$40,Parameters!$C$40*$A41,$A41&lt;=Parameters!$D$41,Parameters!$C$41*$A41,$A41&gt;Parameters!$D$41,Parameters!$C$42*$A41))</f>
        <v>4004.28</v>
      </c>
      <c r="I41" s="290">
        <f t="shared" si="8"/>
        <v>111.23</v>
      </c>
      <c r="J41" s="290" cm="1">
        <f t="array" ref="J41">IF(Parameters!$D$55="No",IF($A41&lt;=Parameters!$F$23,Parameters!$E$23*$A41,IF($A41&lt;=Parameters!$F$24,Parameters!$E$23*Parameters!$F$23+Parameters!$E$24*($A41-Parameters!$F$23),IF($A41&lt;=Parameters!$F$25,Parameters!$E$23*Parameters!$F$23+Parameters!$E$24*(Parameters!$F$24-Parameters!$F$23)+Parameters!$E$25*($A41-Parameters!$F$24),Parameters!$E$23*Parameters!$F$23+Parameters!$E$24*(Parameters!$F$24-Parameters!$F$23)+Parameters!$E$25*(Parameters!$F$25-Parameters!$F$24)+Parameters!$E$26*($A41-Parameters!$F$25)))),_xlfn.IFS($A41&lt;=Parameters!$F$23,Parameters!$E$23*$A41,$A41&lt;=Parameters!$F$24,Parameters!$E$24*$A41,$A41&lt;=Parameters!$F$25,Parameters!$E$25*$A41,$A41&gt;Parameters!$F$25,Parameters!$E$26*$A41))</f>
        <v>3282.12</v>
      </c>
      <c r="K41" s="290">
        <f t="shared" si="0"/>
        <v>91.17</v>
      </c>
      <c r="L41" s="290" cm="1">
        <f t="array" ref="L41">IF(Parameters!$D$55="No",IF($A41&lt;=Parameters!$F$28,Parameters!$E$28*$A41,IF($A41&lt;=Parameters!$F$29,Parameters!$E$28*Parameters!$F$28+Parameters!$E$29*($A41-Parameters!$F$28),IF($A41&lt;=Parameters!$F$30,Parameters!$E$28*Parameters!$F$28+Parameters!$E$29*(Parameters!$F$29-Parameters!$F$28)+Parameters!$E$30*($A41-Parameters!$F$29),Parameters!$E$28*Parameters!$F$28+Parameters!$E$29*(Parameters!$F$29-Parameters!$F$28)+Parameters!$E$30*(Parameters!$F$30-Parameters!$F$29)+Parameters!$E$31*($A41-Parameters!$F$30)))),_xlfn.IFS($A41&lt;=Parameters!$F$28,Parameters!$E$28*$A41,$A41&lt;=Parameters!$F$29,Parameters!$E$29*$A41,$A41&lt;=Parameters!$F$30,Parameters!$E$30*$A41,$A41&gt;Parameters!$F$30,Parameters!$E$31*$A41))</f>
        <v>3282.12</v>
      </c>
      <c r="M41" s="290">
        <f t="shared" si="1"/>
        <v>91.17</v>
      </c>
      <c r="N41" s="290" cm="1">
        <f t="array" ref="N41">IF(Parameters!$D$55="No",IF($A41&lt;=Parameters!$F$34,Parameters!$E$34*$A41,IF($A41&lt;=Parameters!$F$35,Parameters!$E$34*Parameters!$F$34+Parameters!$E$35*($A41-Parameters!$F$34),IF($A41&lt;=Parameters!$F$36,Parameters!$E$34*Parameters!$F$34+Parameters!$E$35*(Parameters!$F$35-Parameters!$F$34)+Parameters!$E$36*($A41-Parameters!$F$35),Parameters!$E$34*Parameters!$F$34+Parameters!$E$35*(Parameters!$F$35-Parameters!$F$34)+Parameters!$E$36*(Parameters!$F$36-Parameters!$F$35)+Parameters!$E$37*($A41-Parameters!$F$36)))),_xlfn.IFS($A41&lt;=Parameters!$F$34,Parameters!$E$34*$A41,$A41&lt;=Parameters!$F$35,Parameters!$E$35*$A41,$A41&lt;=Parameters!$F$36,Parameters!$E$36*$A41,$A41&gt;Parameters!$F$36,Parameters!$E$37*$A41))</f>
        <v>4004.28</v>
      </c>
      <c r="O41" s="290">
        <f t="shared" si="9"/>
        <v>111.23</v>
      </c>
      <c r="P41" s="290" cm="1">
        <f t="array" ref="P41">IF(Parameters!$D$55="No",IF($A41&lt;=Parameters!$F$39,Parameters!$E$39*$A41,IF($A41&lt;=Parameters!$F$40,Parameters!$E$39*Parameters!$F$39+Parameters!$E$40*($A41-Parameters!$F$39),IF($A41&lt;=Parameters!$F$41,Parameters!$E$39*Parameters!$F$39+Parameters!$E$40*(Parameters!$F$40-Parameters!$F$39)+Parameters!$E$41*($A41-Parameters!$F$40),Parameters!$E$39*Parameters!$F$39+Parameters!$E$40*(Parameters!$F$40-Parameters!$F$39)+Parameters!$E$41*(Parameters!$F$41-Parameters!$F$40)+Parameters!$E$42*($A41-Parameters!$F$41)))),_xlfn.IFS($A41&lt;=Parameters!$F$39,Parameters!$E$39*$A41,$A41&lt;=Parameters!$F$40,Parameters!$E$40*$A41,$A41&lt;=Parameters!$F$41,Parameters!$E$41*$A41,$A41&gt;Parameters!$F$41,Parameters!$E$42*$A41))</f>
        <v>4004.28</v>
      </c>
      <c r="Q41" s="290">
        <f t="shared" si="10"/>
        <v>111.23</v>
      </c>
      <c r="R41" s="290" cm="1">
        <f t="array" ref="R41">IF(Parameters!$E$55="No",IF($A41&lt;=Parameters!$H$23,Parameters!$G$23*$A41,IF($A41&lt;=Parameters!$H$24,Parameters!$G$23*Parameters!$H$23+Parameters!$G$24*($A41-Parameters!$H$23),IF($A41&lt;=Parameters!$H$25,Parameters!$G$23*Parameters!$H$23+Parameters!$G$24*(Parameters!$H$24-Parameters!$H$23)+Parameters!$G$25*($A41-Parameters!$H$24),Parameters!$G$23*Parameters!$H$23+Parameters!$G$24*(Parameters!$H$24-Parameters!$H$23)+Parameters!$G$25*(Parameters!$H$25-Parameters!$H$24)+Parameters!$G$26*($A41-Parameters!$H$25)))),_xlfn.IFS($A41&lt;=Parameters!$H$23,Parameters!$G$23*$A41,$A41&lt;=Parameters!$H$24,Parameters!$G$24*$A41,$A41&lt;=Parameters!$H$25,Parameters!$G$25*$A41,$A41&gt;Parameters!$H$25,Parameters!$G$26*$A41))</f>
        <v>3282.12</v>
      </c>
      <c r="S41" s="290">
        <f t="shared" si="2"/>
        <v>91.17</v>
      </c>
      <c r="T41" s="290" cm="1">
        <f t="array" ref="T41">IF(Parameters!$E$55="No",IF($A41&lt;=Parameters!$H$28,Parameters!$G$28*$A41,IF($A41&lt;=Parameters!$H$29,Parameters!$G$28*Parameters!$H$28+Parameters!$G$29*($A41-Parameters!$H$28),IF($A41&lt;=Parameters!$H$30,Parameters!$G$28*Parameters!$H$28+Parameters!$G$29*(Parameters!$H$29-Parameters!$H$28)+Parameters!$G$30*($A41-Parameters!$H$29),Parameters!$G$28*Parameters!$H$28+Parameters!$G$29*(Parameters!$H$29-Parameters!$H$28)+Parameters!$G$30*(Parameters!$H$30-Parameters!$H$29)+Parameters!$G$31*($A41-Parameters!$H$30)))),_xlfn.IFS($A41&lt;=Parameters!$H$28,Parameters!$G$28*$A41,$A41&lt;=Parameters!$H$29,Parameters!$G$29*$A41,$A41&lt;=Parameters!$H$30,Parameters!$G$30*$A41,$A41&gt;Parameters!$H$30,Parameters!$G$31*$A41))</f>
        <v>3282.12</v>
      </c>
      <c r="U41" s="290">
        <f t="shared" si="3"/>
        <v>91.17</v>
      </c>
      <c r="V41" s="290" cm="1">
        <f t="array" ref="V41">IF(Parameters!$E$55="No",IF($A41&lt;=Parameters!$H$34,Parameters!$G$34*$A41,IF($A41&lt;=Parameters!$H$35,Parameters!$G$34*Parameters!$H$34+Parameters!$G$35*($A41-Parameters!$H$34),IF($A41&lt;=Parameters!$H$36,Parameters!$G$34*Parameters!$H$34+Parameters!$G$35*(Parameters!$H$35-Parameters!$H$34)+Parameters!$G$36*($A41-Parameters!$H$35),Parameters!$G$34*Parameters!$H$34+Parameters!$G$35*(Parameters!$H$35-Parameters!$H$34)+Parameters!$G$36*(Parameters!$H$36-Parameters!$H$35)+Parameters!$G$37*($A41-Parameters!$H$36)))),_xlfn.IFS($A41&lt;=Parameters!$H$34,Parameters!$G$34*$A41,$A41&lt;=Parameters!$H$35,Parameters!$G$35*$A41,$A41&lt;=Parameters!$H$36,Parameters!$G$36*$A41,$A41&gt;Parameters!$H$36,Parameters!$G$37*$A41))</f>
        <v>4004.28</v>
      </c>
      <c r="W41" s="290">
        <f t="shared" si="11"/>
        <v>111.23</v>
      </c>
      <c r="X41" s="290" cm="1">
        <f t="array" ref="X41">IF(Parameters!$E$55="No",IF($A41&lt;=Parameters!$H$39,Parameters!$G$39*$A41,IF($A41&lt;=Parameters!$H$40,Parameters!$G$39*Parameters!$H$39+Parameters!$G$40*($A41-Parameters!$H$39),IF($A41&lt;=Parameters!$H$41,Parameters!$G$39*Parameters!$H$39+Parameters!$G$40*(Parameters!$H$40-Parameters!$H$39)+Parameters!$G$41*($A41-Parameters!$H$40),Parameters!$G$39*Parameters!$H$39+Parameters!$G$40*(Parameters!$H$40-Parameters!$H$39)+Parameters!$G$41*(Parameters!$H$41-Parameters!$H$40)+Parameters!$G$42*($A41-Parameters!$H$41)))),_xlfn.IFS($A41&lt;=Parameters!$H$39,Parameters!$G$39*$A41,$A41&lt;=Parameters!$H$40,Parameters!$G$40*$A41,$A41&lt;=Parameters!$H$41,Parameters!$G$41*$A41,$A41&gt;Parameters!$H$41,Parameters!$G$42*$A41))</f>
        <v>4004.28</v>
      </c>
      <c r="Y41" s="290">
        <f t="shared" si="12"/>
        <v>111.23</v>
      </c>
      <c r="Z41" s="290" cm="1">
        <f t="array" ref="Z41">IF(Parameters!$F$55="No",IF($A41&lt;=Parameters!$J$23,Parameters!$I$23*$A41,IF($A41&lt;=Parameters!$J$24,Parameters!$I$23*Parameters!$J$23+Parameters!$I$24*($A41-Parameters!$J$23),IF($A41&lt;=Parameters!$J$25,Parameters!$I$23*Parameters!$J$23+Parameters!$I$24*(Parameters!$J$24-Parameters!$J$23)+Parameters!$I$25*($A41-Parameters!$J$24),Parameters!$I$23*Parameters!$J$23+Parameters!$I$24*(Parameters!$J$24-Parameters!$J$23)+Parameters!$I$25*(Parameters!$J$25-Parameters!$J$24)+Parameters!$I$26*($A41-Parameters!$J$25)))),_xlfn.IFS($A41&lt;=Parameters!$J$23,Parameters!$I$23*$A41,$A41&lt;=Parameters!$J$24,Parameters!$I$24*$A41,$A41&lt;=Parameters!$J$25,Parameters!$I$25*$A41,$A41&gt;Parameters!$J$25,Parameters!$I$26*$A41))</f>
        <v>3282.12</v>
      </c>
      <c r="AA41" s="290">
        <f t="shared" si="4"/>
        <v>91.17</v>
      </c>
      <c r="AB41" s="290" cm="1">
        <f t="array" ref="AB41">IF(Parameters!$F$55="No",IF($A41&lt;=Parameters!$J$28,Parameters!$I$28*$A41,IF($A41&lt;=Parameters!$J$29,Parameters!$I$28*Parameters!$J$28+Parameters!$I$29*($A41-Parameters!$J$28),IF($A41&lt;=Parameters!$J$30,Parameters!$I$28*Parameters!$J$28+Parameters!$I$29*(Parameters!$J$29-Parameters!$J$28)+Parameters!$I$30*($A41-Parameters!$J$29),Parameters!$I$28*Parameters!$J$28+Parameters!$I$29*(Parameters!$J$29-Parameters!$J$28)+Parameters!$I$30*(Parameters!$J$30-Parameters!$J$29)+Parameters!$I$31*($A41-Parameters!$J$30)))),_xlfn.IFS($A41&lt;=Parameters!$J$28,Parameters!$I$28*$A41,$A41&lt;=Parameters!$J$29,Parameters!$I$29*$A41,$A41&lt;=Parameters!$J$30,Parameters!$I$30*$A41,$A41&gt;Parameters!$J$30,Parameters!$I$31*$A41))</f>
        <v>3282.12</v>
      </c>
      <c r="AC41" s="290">
        <f t="shared" si="5"/>
        <v>91.17</v>
      </c>
      <c r="AD41" s="290" cm="1">
        <f t="array" ref="AD41">IF(Parameters!$F$55="No",IF($A41&lt;=Parameters!$J$34,Parameters!$I$34*$A41,IF($A41&lt;=Parameters!$J$35,Parameters!$I$34*Parameters!$J$34+Parameters!$I$35*($A41-Parameters!$J$34),IF($A41&lt;=Parameters!$J$36,Parameters!$I$34*Parameters!$J$34+Parameters!$I$35*(Parameters!$J$35-Parameters!$J$34)+Parameters!$I$36*($A41-Parameters!$J$35),Parameters!$I$34*Parameters!$J$34+Parameters!$I$35*(Parameters!$J$35-Parameters!$J$34)+Parameters!$I$36*(Parameters!$J$36-Parameters!$J$35)+Parameters!$I$37*($A41-Parameters!$J$36)))),_xlfn.IFS($A41&lt;=Parameters!$J$34,Parameters!$I$34*$A41,$A41&lt;=Parameters!$J$35,Parameters!$I$35*$A41,$A41&lt;=Parameters!$J$36,Parameters!$I$36*$A41,$A41&gt;Parameters!$J$36,Parameters!$I$37*$A41))</f>
        <v>4004.28</v>
      </c>
      <c r="AE41" s="290">
        <f t="shared" si="13"/>
        <v>111.23</v>
      </c>
      <c r="AF41" s="290" cm="1">
        <f t="array" ref="AF41">IF(Parameters!$F$55="No",IF($A41&lt;=Parameters!$J$39,Parameters!$I$39*$A41,IF($A41&lt;=Parameters!$J$40,Parameters!$I$39*Parameters!$J$39+Parameters!$I$40*($A41-Parameters!$J$39),IF($A41&lt;=Parameters!$J$41,Parameters!$I$39*Parameters!$J$39+Parameters!$I$40*(Parameters!$J$40-Parameters!$J$39)+Parameters!$I$41*($A41-Parameters!$J$40),Parameters!$I$39*Parameters!$J$39+Parameters!$I$40*(Parameters!$J$40-Parameters!$J$39)+Parameters!$I$41*(Parameters!$J$41-Parameters!$J$40)+Parameters!$I$42*($A41-Parameters!$J$41)))),_xlfn.IFS($A41&lt;=Parameters!$J$39,Parameters!$I$39*$A41,$A41&lt;=Parameters!$J$40,Parameters!$I$40*$A41,$A41&lt;=Parameters!$J$41,Parameters!$I$41*$A41,$A41&gt;Parameters!$J$41,Parameters!$I$42*$A41))</f>
        <v>4004.28</v>
      </c>
      <c r="AG41" s="290">
        <f t="shared" si="14"/>
        <v>111.23</v>
      </c>
      <c r="AI41" s="428">
        <f t="shared" si="15"/>
        <v>91.169999999999618</v>
      </c>
      <c r="AJ41" s="428">
        <f t="shared" si="16"/>
        <v>91.169999999999618</v>
      </c>
      <c r="AK41" s="428">
        <f t="shared" si="17"/>
        <v>111.23000000000002</v>
      </c>
      <c r="AL41" s="428">
        <f t="shared" si="18"/>
        <v>111.23000000000002</v>
      </c>
      <c r="AM41" s="428">
        <f t="shared" si="19"/>
        <v>91.169999999999618</v>
      </c>
      <c r="AN41" s="428">
        <f t="shared" si="20"/>
        <v>91.169999999999618</v>
      </c>
      <c r="AO41" s="428">
        <f t="shared" si="21"/>
        <v>111.23000000000002</v>
      </c>
      <c r="AP41" s="428">
        <f t="shared" si="22"/>
        <v>111.23000000000002</v>
      </c>
      <c r="AQ41" s="428">
        <f t="shared" si="23"/>
        <v>91.169999999999618</v>
      </c>
      <c r="AR41" s="428">
        <f t="shared" si="24"/>
        <v>91.169999999999618</v>
      </c>
      <c r="AS41" s="428">
        <f t="shared" si="25"/>
        <v>111.23000000000002</v>
      </c>
      <c r="AT41" s="428">
        <f t="shared" si="26"/>
        <v>111.23000000000002</v>
      </c>
      <c r="AU41" s="428">
        <f t="shared" si="27"/>
        <v>91.169999999999618</v>
      </c>
      <c r="AV41" s="428">
        <f t="shared" si="28"/>
        <v>91.169999999999618</v>
      </c>
      <c r="AW41" s="428">
        <f t="shared" si="29"/>
        <v>111.23000000000002</v>
      </c>
      <c r="AX41" s="428">
        <f t="shared" si="30"/>
        <v>111.23000000000002</v>
      </c>
    </row>
    <row r="42">
      <c r="A42" s="413">
        <v>37</v>
      </c>
      <c r="B42" s="290" cm="1">
        <f t="array" ref="B42">IF(Parameters!$C$55="No",IF($A42&lt;=Parameters!$D$23,Parameters!$C$23*$A42,IF($A42&lt;=Parameters!$D$24,Parameters!$C$23*Parameters!$D$23+Parameters!$C$24*($A42-Parameters!$D$23),IF($A42&lt;=Parameters!$D$25,Parameters!$C$23*Parameters!$D$23+Parameters!$C$24*(Parameters!$D$24-Parameters!$D$23)+Parameters!$C$25*($A42-Parameters!$D$24),Parameters!$C$23*Parameters!$D$23+Parameters!$C$24*(Parameters!$D$24-Parameters!$D$23)+Parameters!$C$25*(Parameters!$D$25-Parameters!$D$24)+Parameters!$C$26*($A42-Parameters!$D$25)))),_xlfn.IFS($A42&lt;=Parameters!$D$23,Parameters!$C$23*$A42,$A42&lt;=Parameters!$D$24,Parameters!$C$24*$A42,$A42&lt;=Parameters!$D$25,Parameters!$C$25*$A42,$A42&gt;Parameters!$D$25,Parameters!$C$26*$A42))</f>
        <v>3373.29</v>
      </c>
      <c r="C42" s="290">
        <f t="shared" si="6"/>
        <v>91.17</v>
      </c>
      <c r="D42" s="290" cm="1">
        <f t="array" ref="D42">IF(Parameters!$C$55="No",IF($A42&lt;=Parameters!$D$28,Parameters!$C$28*$A42,IF($A42&lt;=Parameters!$D$29,Parameters!$C$28*Parameters!$D$28+Parameters!$C$29*($A42-Parameters!$D$28),IF($A42&lt;=Parameters!$D$30,Parameters!$C$28*Parameters!$D$28+Parameters!$C$29*(Parameters!$D$29-Parameters!$D$28)+Parameters!$C$30*($A42-Parameters!$D$29),Parameters!$C$28*Parameters!$D$28+Parameters!$C$29*(Parameters!$D$29-Parameters!$D$28)+Parameters!$C$30*(Parameters!$D$30-Parameters!$D$29)+Parameters!$C$31*($A42-Parameters!$D$30)))),_xlfn.IFS($A42&lt;=Parameters!$D$28,Parameters!$C$28*$A42,$A42&lt;=Parameters!$D$29,Parameters!$C$29*$A42,$A42&lt;=Parameters!$D$30,Parameters!$C$30*$A42,$A42&gt;Parameters!$D$30,Parameters!$C$31*$A42))</f>
        <v>3373.29</v>
      </c>
      <c r="E42" s="290">
        <f t="shared" si="6"/>
        <v>91.17</v>
      </c>
      <c r="F42" s="290" cm="1">
        <f t="array" ref="F42">IF(Parameters!$C$55="No",IF($A42&lt;=Parameters!$D$34,Parameters!$C$34*$A42,IF($A42&lt;=Parameters!$D$35,Parameters!$C$34*Parameters!$D$34+Parameters!$C$35*($A42-Parameters!$D$34),IF($A42&lt;=Parameters!$D$36,Parameters!$C$34*Parameters!$D$34+Parameters!$C$35*(Parameters!$D$35-Parameters!$D$34)+Parameters!$C$36*($A42-Parameters!$D$35),Parameters!$C$34*Parameters!$D$34+Parameters!$C$35*(Parameters!$D$35-Parameters!$D$34)+Parameters!$C$36*(Parameters!$D$36-Parameters!$D$35)+Parameters!$C$37*($A42-Parameters!$D$36)))),_xlfn.IFS($A42&lt;=Parameters!$D$34,Parameters!$C$34*$A42,$A42&lt;=Parameters!$D$35,Parameters!$C$35*$A42,$A42&lt;=Parameters!$D$36,Parameters!$C$36*$A42,$A42&gt;Parameters!$D$36,Parameters!$C$37*$A42))</f>
        <v>4115.51</v>
      </c>
      <c r="G42" s="290">
        <f t="shared" si="7"/>
        <v>111.23</v>
      </c>
      <c r="H42" s="290" cm="1">
        <f t="array" ref="H42">IF(Parameters!$C$55="No",IF($A42&lt;=Parameters!$D$39,Parameters!$C$39*$A42,IF($A42&lt;=Parameters!$D$40,Parameters!$C$39*Parameters!$D$39+Parameters!$C$40*($A42-Parameters!$D$39),IF($A42&lt;=Parameters!$D$41,Parameters!$C$39*Parameters!$D$39+Parameters!$C$40*(Parameters!$D$40-Parameters!$D$39)+Parameters!$C$41*($A42-Parameters!$D$40),Parameters!$C$39*Parameters!$D$39+Parameters!$C$40*(Parameters!$D$40-Parameters!$D$39)+Parameters!$C$41*(Parameters!$D$41-Parameters!$D$40)+Parameters!$C$42*($A42-Parameters!$D$41)))),_xlfn.IFS($A42&lt;=Parameters!$D$39,Parameters!$C$39*$A42,$A42&lt;=Parameters!$D$40,Parameters!$C$40*$A42,$A42&lt;=Parameters!$D$41,Parameters!$C$41*$A42,$A42&gt;Parameters!$D$41,Parameters!$C$42*$A42))</f>
        <v>4115.51</v>
      </c>
      <c r="I42" s="290">
        <f t="shared" si="8"/>
        <v>111.23</v>
      </c>
      <c r="J42" s="290" cm="1">
        <f t="array" ref="J42">IF(Parameters!$D$55="No",IF($A42&lt;=Parameters!$F$23,Parameters!$E$23*$A42,IF($A42&lt;=Parameters!$F$24,Parameters!$E$23*Parameters!$F$23+Parameters!$E$24*($A42-Parameters!$F$23),IF($A42&lt;=Parameters!$F$25,Parameters!$E$23*Parameters!$F$23+Parameters!$E$24*(Parameters!$F$24-Parameters!$F$23)+Parameters!$E$25*($A42-Parameters!$F$24),Parameters!$E$23*Parameters!$F$23+Parameters!$E$24*(Parameters!$F$24-Parameters!$F$23)+Parameters!$E$25*(Parameters!$F$25-Parameters!$F$24)+Parameters!$E$26*($A42-Parameters!$F$25)))),_xlfn.IFS($A42&lt;=Parameters!$F$23,Parameters!$E$23*$A42,$A42&lt;=Parameters!$F$24,Parameters!$E$24*$A42,$A42&lt;=Parameters!$F$25,Parameters!$E$25*$A42,$A42&gt;Parameters!$F$25,Parameters!$E$26*$A42))</f>
        <v>3373.29</v>
      </c>
      <c r="K42" s="290">
        <f t="shared" si="0"/>
        <v>91.17</v>
      </c>
      <c r="L42" s="290" cm="1">
        <f t="array" ref="L42">IF(Parameters!$D$55="No",IF($A42&lt;=Parameters!$F$28,Parameters!$E$28*$A42,IF($A42&lt;=Parameters!$F$29,Parameters!$E$28*Parameters!$F$28+Parameters!$E$29*($A42-Parameters!$F$28),IF($A42&lt;=Parameters!$F$30,Parameters!$E$28*Parameters!$F$28+Parameters!$E$29*(Parameters!$F$29-Parameters!$F$28)+Parameters!$E$30*($A42-Parameters!$F$29),Parameters!$E$28*Parameters!$F$28+Parameters!$E$29*(Parameters!$F$29-Parameters!$F$28)+Parameters!$E$30*(Parameters!$F$30-Parameters!$F$29)+Parameters!$E$31*($A42-Parameters!$F$30)))),_xlfn.IFS($A42&lt;=Parameters!$F$28,Parameters!$E$28*$A42,$A42&lt;=Parameters!$F$29,Parameters!$E$29*$A42,$A42&lt;=Parameters!$F$30,Parameters!$E$30*$A42,$A42&gt;Parameters!$F$30,Parameters!$E$31*$A42))</f>
        <v>3373.29</v>
      </c>
      <c r="M42" s="290">
        <f t="shared" si="1"/>
        <v>91.17</v>
      </c>
      <c r="N42" s="290" cm="1">
        <f t="array" ref="N42">IF(Parameters!$D$55="No",IF($A42&lt;=Parameters!$F$34,Parameters!$E$34*$A42,IF($A42&lt;=Parameters!$F$35,Parameters!$E$34*Parameters!$F$34+Parameters!$E$35*($A42-Parameters!$F$34),IF($A42&lt;=Parameters!$F$36,Parameters!$E$34*Parameters!$F$34+Parameters!$E$35*(Parameters!$F$35-Parameters!$F$34)+Parameters!$E$36*($A42-Parameters!$F$35),Parameters!$E$34*Parameters!$F$34+Parameters!$E$35*(Parameters!$F$35-Parameters!$F$34)+Parameters!$E$36*(Parameters!$F$36-Parameters!$F$35)+Parameters!$E$37*($A42-Parameters!$F$36)))),_xlfn.IFS($A42&lt;=Parameters!$F$34,Parameters!$E$34*$A42,$A42&lt;=Parameters!$F$35,Parameters!$E$35*$A42,$A42&lt;=Parameters!$F$36,Parameters!$E$36*$A42,$A42&gt;Parameters!$F$36,Parameters!$E$37*$A42))</f>
        <v>4115.51</v>
      </c>
      <c r="O42" s="290">
        <f t="shared" si="9"/>
        <v>111.23</v>
      </c>
      <c r="P42" s="290" cm="1">
        <f t="array" ref="P42">IF(Parameters!$D$55="No",IF($A42&lt;=Parameters!$F$39,Parameters!$E$39*$A42,IF($A42&lt;=Parameters!$F$40,Parameters!$E$39*Parameters!$F$39+Parameters!$E$40*($A42-Parameters!$F$39),IF($A42&lt;=Parameters!$F$41,Parameters!$E$39*Parameters!$F$39+Parameters!$E$40*(Parameters!$F$40-Parameters!$F$39)+Parameters!$E$41*($A42-Parameters!$F$40),Parameters!$E$39*Parameters!$F$39+Parameters!$E$40*(Parameters!$F$40-Parameters!$F$39)+Parameters!$E$41*(Parameters!$F$41-Parameters!$F$40)+Parameters!$E$42*($A42-Parameters!$F$41)))),_xlfn.IFS($A42&lt;=Parameters!$F$39,Parameters!$E$39*$A42,$A42&lt;=Parameters!$F$40,Parameters!$E$40*$A42,$A42&lt;=Parameters!$F$41,Parameters!$E$41*$A42,$A42&gt;Parameters!$F$41,Parameters!$E$42*$A42))</f>
        <v>4115.51</v>
      </c>
      <c r="Q42" s="290">
        <f t="shared" si="10"/>
        <v>111.23</v>
      </c>
      <c r="R42" s="290" cm="1">
        <f t="array" ref="R42">IF(Parameters!$E$55="No",IF($A42&lt;=Parameters!$H$23,Parameters!$G$23*$A42,IF($A42&lt;=Parameters!$H$24,Parameters!$G$23*Parameters!$H$23+Parameters!$G$24*($A42-Parameters!$H$23),IF($A42&lt;=Parameters!$H$25,Parameters!$G$23*Parameters!$H$23+Parameters!$G$24*(Parameters!$H$24-Parameters!$H$23)+Parameters!$G$25*($A42-Parameters!$H$24),Parameters!$G$23*Parameters!$H$23+Parameters!$G$24*(Parameters!$H$24-Parameters!$H$23)+Parameters!$G$25*(Parameters!$H$25-Parameters!$H$24)+Parameters!$G$26*($A42-Parameters!$H$25)))),_xlfn.IFS($A42&lt;=Parameters!$H$23,Parameters!$G$23*$A42,$A42&lt;=Parameters!$H$24,Parameters!$G$24*$A42,$A42&lt;=Parameters!$H$25,Parameters!$G$25*$A42,$A42&gt;Parameters!$H$25,Parameters!$G$26*$A42))</f>
        <v>3373.29</v>
      </c>
      <c r="S42" s="290">
        <f t="shared" si="2"/>
        <v>91.17</v>
      </c>
      <c r="T42" s="290" cm="1">
        <f t="array" ref="T42">IF(Parameters!$E$55="No",IF($A42&lt;=Parameters!$H$28,Parameters!$G$28*$A42,IF($A42&lt;=Parameters!$H$29,Parameters!$G$28*Parameters!$H$28+Parameters!$G$29*($A42-Parameters!$H$28),IF($A42&lt;=Parameters!$H$30,Parameters!$G$28*Parameters!$H$28+Parameters!$G$29*(Parameters!$H$29-Parameters!$H$28)+Parameters!$G$30*($A42-Parameters!$H$29),Parameters!$G$28*Parameters!$H$28+Parameters!$G$29*(Parameters!$H$29-Parameters!$H$28)+Parameters!$G$30*(Parameters!$H$30-Parameters!$H$29)+Parameters!$G$31*($A42-Parameters!$H$30)))),_xlfn.IFS($A42&lt;=Parameters!$H$28,Parameters!$G$28*$A42,$A42&lt;=Parameters!$H$29,Parameters!$G$29*$A42,$A42&lt;=Parameters!$H$30,Parameters!$G$30*$A42,$A42&gt;Parameters!$H$30,Parameters!$G$31*$A42))</f>
        <v>3373.29</v>
      </c>
      <c r="U42" s="290">
        <f t="shared" si="3"/>
        <v>91.17</v>
      </c>
      <c r="V42" s="290" cm="1">
        <f t="array" ref="V42">IF(Parameters!$E$55="No",IF($A42&lt;=Parameters!$H$34,Parameters!$G$34*$A42,IF($A42&lt;=Parameters!$H$35,Parameters!$G$34*Parameters!$H$34+Parameters!$G$35*($A42-Parameters!$H$34),IF($A42&lt;=Parameters!$H$36,Parameters!$G$34*Parameters!$H$34+Parameters!$G$35*(Parameters!$H$35-Parameters!$H$34)+Parameters!$G$36*($A42-Parameters!$H$35),Parameters!$G$34*Parameters!$H$34+Parameters!$G$35*(Parameters!$H$35-Parameters!$H$34)+Parameters!$G$36*(Parameters!$H$36-Parameters!$H$35)+Parameters!$G$37*($A42-Parameters!$H$36)))),_xlfn.IFS($A42&lt;=Parameters!$H$34,Parameters!$G$34*$A42,$A42&lt;=Parameters!$H$35,Parameters!$G$35*$A42,$A42&lt;=Parameters!$H$36,Parameters!$G$36*$A42,$A42&gt;Parameters!$H$36,Parameters!$G$37*$A42))</f>
        <v>4115.51</v>
      </c>
      <c r="W42" s="290">
        <f t="shared" si="11"/>
        <v>111.23</v>
      </c>
      <c r="X42" s="290" cm="1">
        <f t="array" ref="X42">IF(Parameters!$E$55="No",IF($A42&lt;=Parameters!$H$39,Parameters!$G$39*$A42,IF($A42&lt;=Parameters!$H$40,Parameters!$G$39*Parameters!$H$39+Parameters!$G$40*($A42-Parameters!$H$39),IF($A42&lt;=Parameters!$H$41,Parameters!$G$39*Parameters!$H$39+Parameters!$G$40*(Parameters!$H$40-Parameters!$H$39)+Parameters!$G$41*($A42-Parameters!$H$40),Parameters!$G$39*Parameters!$H$39+Parameters!$G$40*(Parameters!$H$40-Parameters!$H$39)+Parameters!$G$41*(Parameters!$H$41-Parameters!$H$40)+Parameters!$G$42*($A42-Parameters!$H$41)))),_xlfn.IFS($A42&lt;=Parameters!$H$39,Parameters!$G$39*$A42,$A42&lt;=Parameters!$H$40,Parameters!$G$40*$A42,$A42&lt;=Parameters!$H$41,Parameters!$G$41*$A42,$A42&gt;Parameters!$H$41,Parameters!$G$42*$A42))</f>
        <v>4115.51</v>
      </c>
      <c r="Y42" s="290">
        <f t="shared" si="12"/>
        <v>111.23</v>
      </c>
      <c r="Z42" s="290" cm="1">
        <f t="array" ref="Z42">IF(Parameters!$F$55="No",IF($A42&lt;=Parameters!$J$23,Parameters!$I$23*$A42,IF($A42&lt;=Parameters!$J$24,Parameters!$I$23*Parameters!$J$23+Parameters!$I$24*($A42-Parameters!$J$23),IF($A42&lt;=Parameters!$J$25,Parameters!$I$23*Parameters!$J$23+Parameters!$I$24*(Parameters!$J$24-Parameters!$J$23)+Parameters!$I$25*($A42-Parameters!$J$24),Parameters!$I$23*Parameters!$J$23+Parameters!$I$24*(Parameters!$J$24-Parameters!$J$23)+Parameters!$I$25*(Parameters!$J$25-Parameters!$J$24)+Parameters!$I$26*($A42-Parameters!$J$25)))),_xlfn.IFS($A42&lt;=Parameters!$J$23,Parameters!$I$23*$A42,$A42&lt;=Parameters!$J$24,Parameters!$I$24*$A42,$A42&lt;=Parameters!$J$25,Parameters!$I$25*$A42,$A42&gt;Parameters!$J$25,Parameters!$I$26*$A42))</f>
        <v>3373.29</v>
      </c>
      <c r="AA42" s="290">
        <f t="shared" si="4"/>
        <v>91.17</v>
      </c>
      <c r="AB42" s="290" cm="1">
        <f t="array" ref="AB42">IF(Parameters!$F$55="No",IF($A42&lt;=Parameters!$J$28,Parameters!$I$28*$A42,IF($A42&lt;=Parameters!$J$29,Parameters!$I$28*Parameters!$J$28+Parameters!$I$29*($A42-Parameters!$J$28),IF($A42&lt;=Parameters!$J$30,Parameters!$I$28*Parameters!$J$28+Parameters!$I$29*(Parameters!$J$29-Parameters!$J$28)+Parameters!$I$30*($A42-Parameters!$J$29),Parameters!$I$28*Parameters!$J$28+Parameters!$I$29*(Parameters!$J$29-Parameters!$J$28)+Parameters!$I$30*(Parameters!$J$30-Parameters!$J$29)+Parameters!$I$31*($A42-Parameters!$J$30)))),_xlfn.IFS($A42&lt;=Parameters!$J$28,Parameters!$I$28*$A42,$A42&lt;=Parameters!$J$29,Parameters!$I$29*$A42,$A42&lt;=Parameters!$J$30,Parameters!$I$30*$A42,$A42&gt;Parameters!$J$30,Parameters!$I$31*$A42))</f>
        <v>3373.29</v>
      </c>
      <c r="AC42" s="290">
        <f t="shared" si="5"/>
        <v>91.17</v>
      </c>
      <c r="AD42" s="290" cm="1">
        <f t="array" ref="AD42">IF(Parameters!$F$55="No",IF($A42&lt;=Parameters!$J$34,Parameters!$I$34*$A42,IF($A42&lt;=Parameters!$J$35,Parameters!$I$34*Parameters!$J$34+Parameters!$I$35*($A42-Parameters!$J$34),IF($A42&lt;=Parameters!$J$36,Parameters!$I$34*Parameters!$J$34+Parameters!$I$35*(Parameters!$J$35-Parameters!$J$34)+Parameters!$I$36*($A42-Parameters!$J$35),Parameters!$I$34*Parameters!$J$34+Parameters!$I$35*(Parameters!$J$35-Parameters!$J$34)+Parameters!$I$36*(Parameters!$J$36-Parameters!$J$35)+Parameters!$I$37*($A42-Parameters!$J$36)))),_xlfn.IFS($A42&lt;=Parameters!$J$34,Parameters!$I$34*$A42,$A42&lt;=Parameters!$J$35,Parameters!$I$35*$A42,$A42&lt;=Parameters!$J$36,Parameters!$I$36*$A42,$A42&gt;Parameters!$J$36,Parameters!$I$37*$A42))</f>
        <v>4115.51</v>
      </c>
      <c r="AE42" s="290">
        <f t="shared" si="13"/>
        <v>111.23</v>
      </c>
      <c r="AF42" s="290" cm="1">
        <f t="array" ref="AF42">IF(Parameters!$F$55="No",IF($A42&lt;=Parameters!$J$39,Parameters!$I$39*$A42,IF($A42&lt;=Parameters!$J$40,Parameters!$I$39*Parameters!$J$39+Parameters!$I$40*($A42-Parameters!$J$39),IF($A42&lt;=Parameters!$J$41,Parameters!$I$39*Parameters!$J$39+Parameters!$I$40*(Parameters!$J$40-Parameters!$J$39)+Parameters!$I$41*($A42-Parameters!$J$40),Parameters!$I$39*Parameters!$J$39+Parameters!$I$40*(Parameters!$J$40-Parameters!$J$39)+Parameters!$I$41*(Parameters!$J$41-Parameters!$J$40)+Parameters!$I$42*($A42-Parameters!$J$41)))),_xlfn.IFS($A42&lt;=Parameters!$J$39,Parameters!$I$39*$A42,$A42&lt;=Parameters!$J$40,Parameters!$I$40*$A42,$A42&lt;=Parameters!$J$41,Parameters!$I$41*$A42,$A42&gt;Parameters!$J$41,Parameters!$I$42*$A42))</f>
        <v>4115.51</v>
      </c>
      <c r="AG42" s="290">
        <f t="shared" si="14"/>
        <v>111.23</v>
      </c>
      <c r="AI42" s="428">
        <f t="shared" si="15"/>
        <v>91.170000000000073</v>
      </c>
      <c r="AJ42" s="428">
        <f t="shared" si="16"/>
        <v>91.170000000000073</v>
      </c>
      <c r="AK42" s="428">
        <f t="shared" si="17"/>
        <v>111.23000000000002</v>
      </c>
      <c r="AL42" s="428">
        <f t="shared" si="18"/>
        <v>111.23000000000002</v>
      </c>
      <c r="AM42" s="428">
        <f t="shared" si="19"/>
        <v>91.170000000000073</v>
      </c>
      <c r="AN42" s="428">
        <f t="shared" si="20"/>
        <v>91.170000000000073</v>
      </c>
      <c r="AO42" s="428">
        <f t="shared" si="21"/>
        <v>111.23000000000002</v>
      </c>
      <c r="AP42" s="428">
        <f t="shared" si="22"/>
        <v>111.23000000000002</v>
      </c>
      <c r="AQ42" s="428">
        <f t="shared" si="23"/>
        <v>91.170000000000073</v>
      </c>
      <c r="AR42" s="428">
        <f t="shared" si="24"/>
        <v>91.170000000000073</v>
      </c>
      <c r="AS42" s="428">
        <f t="shared" si="25"/>
        <v>111.23000000000002</v>
      </c>
      <c r="AT42" s="428">
        <f t="shared" si="26"/>
        <v>111.23000000000002</v>
      </c>
      <c r="AU42" s="428">
        <f t="shared" si="27"/>
        <v>91.170000000000073</v>
      </c>
      <c r="AV42" s="428">
        <f t="shared" si="28"/>
        <v>91.170000000000073</v>
      </c>
      <c r="AW42" s="428">
        <f t="shared" si="29"/>
        <v>111.23000000000002</v>
      </c>
      <c r="AX42" s="428">
        <f t="shared" si="30"/>
        <v>111.23000000000002</v>
      </c>
    </row>
    <row r="43">
      <c r="A43" s="413">
        <v>38</v>
      </c>
      <c r="B43" s="290" cm="1">
        <f t="array" ref="B43">IF(Parameters!$C$55="No",IF($A43&lt;=Parameters!$D$23,Parameters!$C$23*$A43,IF($A43&lt;=Parameters!$D$24,Parameters!$C$23*Parameters!$D$23+Parameters!$C$24*($A43-Parameters!$D$23),IF($A43&lt;=Parameters!$D$25,Parameters!$C$23*Parameters!$D$23+Parameters!$C$24*(Parameters!$D$24-Parameters!$D$23)+Parameters!$C$25*($A43-Parameters!$D$24),Parameters!$C$23*Parameters!$D$23+Parameters!$C$24*(Parameters!$D$24-Parameters!$D$23)+Parameters!$C$25*(Parameters!$D$25-Parameters!$D$24)+Parameters!$C$26*($A43-Parameters!$D$25)))),_xlfn.IFS($A43&lt;=Parameters!$D$23,Parameters!$C$23*$A43,$A43&lt;=Parameters!$D$24,Parameters!$C$24*$A43,$A43&lt;=Parameters!$D$25,Parameters!$C$25*$A43,$A43&gt;Parameters!$D$25,Parameters!$C$26*$A43))</f>
        <v>3464.46</v>
      </c>
      <c r="C43" s="290">
        <f t="shared" si="6"/>
        <v>91.17</v>
      </c>
      <c r="D43" s="290" cm="1">
        <f t="array" ref="D43">IF(Parameters!$C$55="No",IF($A43&lt;=Parameters!$D$28,Parameters!$C$28*$A43,IF($A43&lt;=Parameters!$D$29,Parameters!$C$28*Parameters!$D$28+Parameters!$C$29*($A43-Parameters!$D$28),IF($A43&lt;=Parameters!$D$30,Parameters!$C$28*Parameters!$D$28+Parameters!$C$29*(Parameters!$D$29-Parameters!$D$28)+Parameters!$C$30*($A43-Parameters!$D$29),Parameters!$C$28*Parameters!$D$28+Parameters!$C$29*(Parameters!$D$29-Parameters!$D$28)+Parameters!$C$30*(Parameters!$D$30-Parameters!$D$29)+Parameters!$C$31*($A43-Parameters!$D$30)))),_xlfn.IFS($A43&lt;=Parameters!$D$28,Parameters!$C$28*$A43,$A43&lt;=Parameters!$D$29,Parameters!$C$29*$A43,$A43&lt;=Parameters!$D$30,Parameters!$C$30*$A43,$A43&gt;Parameters!$D$30,Parameters!$C$31*$A43))</f>
        <v>3464.46</v>
      </c>
      <c r="E43" s="290">
        <f t="shared" si="6"/>
        <v>91.17</v>
      </c>
      <c r="F43" s="290" cm="1">
        <f t="array" ref="F43">IF(Parameters!$C$55="No",IF($A43&lt;=Parameters!$D$34,Parameters!$C$34*$A43,IF($A43&lt;=Parameters!$D$35,Parameters!$C$34*Parameters!$D$34+Parameters!$C$35*($A43-Parameters!$D$34),IF($A43&lt;=Parameters!$D$36,Parameters!$C$34*Parameters!$D$34+Parameters!$C$35*(Parameters!$D$35-Parameters!$D$34)+Parameters!$C$36*($A43-Parameters!$D$35),Parameters!$C$34*Parameters!$D$34+Parameters!$C$35*(Parameters!$D$35-Parameters!$D$34)+Parameters!$C$36*(Parameters!$D$36-Parameters!$D$35)+Parameters!$C$37*($A43-Parameters!$D$36)))),_xlfn.IFS($A43&lt;=Parameters!$D$34,Parameters!$C$34*$A43,$A43&lt;=Parameters!$D$35,Parameters!$C$35*$A43,$A43&lt;=Parameters!$D$36,Parameters!$C$36*$A43,$A43&gt;Parameters!$D$36,Parameters!$C$37*$A43))</f>
        <v>4226.74</v>
      </c>
      <c r="G43" s="290">
        <f t="shared" si="7"/>
        <v>111.22999999999999</v>
      </c>
      <c r="H43" s="290" cm="1">
        <f t="array" ref="H43">IF(Parameters!$C$55="No",IF($A43&lt;=Parameters!$D$39,Parameters!$C$39*$A43,IF($A43&lt;=Parameters!$D$40,Parameters!$C$39*Parameters!$D$39+Parameters!$C$40*($A43-Parameters!$D$39),IF($A43&lt;=Parameters!$D$41,Parameters!$C$39*Parameters!$D$39+Parameters!$C$40*(Parameters!$D$40-Parameters!$D$39)+Parameters!$C$41*($A43-Parameters!$D$40),Parameters!$C$39*Parameters!$D$39+Parameters!$C$40*(Parameters!$D$40-Parameters!$D$39)+Parameters!$C$41*(Parameters!$D$41-Parameters!$D$40)+Parameters!$C$42*($A43-Parameters!$D$41)))),_xlfn.IFS($A43&lt;=Parameters!$D$39,Parameters!$C$39*$A43,$A43&lt;=Parameters!$D$40,Parameters!$C$40*$A43,$A43&lt;=Parameters!$D$41,Parameters!$C$41*$A43,$A43&gt;Parameters!$D$41,Parameters!$C$42*$A43))</f>
        <v>4226.74</v>
      </c>
      <c r="I43" s="290">
        <f t="shared" si="8"/>
        <v>111.22999999999999</v>
      </c>
      <c r="J43" s="290" cm="1">
        <f t="array" ref="J43">IF(Parameters!$D$55="No",IF($A43&lt;=Parameters!$F$23,Parameters!$E$23*$A43,IF($A43&lt;=Parameters!$F$24,Parameters!$E$23*Parameters!$F$23+Parameters!$E$24*($A43-Parameters!$F$23),IF($A43&lt;=Parameters!$F$25,Parameters!$E$23*Parameters!$F$23+Parameters!$E$24*(Parameters!$F$24-Parameters!$F$23)+Parameters!$E$25*($A43-Parameters!$F$24),Parameters!$E$23*Parameters!$F$23+Parameters!$E$24*(Parameters!$F$24-Parameters!$F$23)+Parameters!$E$25*(Parameters!$F$25-Parameters!$F$24)+Parameters!$E$26*($A43-Parameters!$F$25)))),_xlfn.IFS($A43&lt;=Parameters!$F$23,Parameters!$E$23*$A43,$A43&lt;=Parameters!$F$24,Parameters!$E$24*$A43,$A43&lt;=Parameters!$F$25,Parameters!$E$25*$A43,$A43&gt;Parameters!$F$25,Parameters!$E$26*$A43))</f>
        <v>3464.46</v>
      </c>
      <c r="K43" s="290">
        <f t="shared" si="0"/>
        <v>91.17</v>
      </c>
      <c r="L43" s="290" cm="1">
        <f t="array" ref="L43">IF(Parameters!$D$55="No",IF($A43&lt;=Parameters!$F$28,Parameters!$E$28*$A43,IF($A43&lt;=Parameters!$F$29,Parameters!$E$28*Parameters!$F$28+Parameters!$E$29*($A43-Parameters!$F$28),IF($A43&lt;=Parameters!$F$30,Parameters!$E$28*Parameters!$F$28+Parameters!$E$29*(Parameters!$F$29-Parameters!$F$28)+Parameters!$E$30*($A43-Parameters!$F$29),Parameters!$E$28*Parameters!$F$28+Parameters!$E$29*(Parameters!$F$29-Parameters!$F$28)+Parameters!$E$30*(Parameters!$F$30-Parameters!$F$29)+Parameters!$E$31*($A43-Parameters!$F$30)))),_xlfn.IFS($A43&lt;=Parameters!$F$28,Parameters!$E$28*$A43,$A43&lt;=Parameters!$F$29,Parameters!$E$29*$A43,$A43&lt;=Parameters!$F$30,Parameters!$E$30*$A43,$A43&gt;Parameters!$F$30,Parameters!$E$31*$A43))</f>
        <v>3464.46</v>
      </c>
      <c r="M43" s="290">
        <f t="shared" si="1"/>
        <v>91.17</v>
      </c>
      <c r="N43" s="290" cm="1">
        <f t="array" ref="N43">IF(Parameters!$D$55="No",IF($A43&lt;=Parameters!$F$34,Parameters!$E$34*$A43,IF($A43&lt;=Parameters!$F$35,Parameters!$E$34*Parameters!$F$34+Parameters!$E$35*($A43-Parameters!$F$34),IF($A43&lt;=Parameters!$F$36,Parameters!$E$34*Parameters!$F$34+Parameters!$E$35*(Parameters!$F$35-Parameters!$F$34)+Parameters!$E$36*($A43-Parameters!$F$35),Parameters!$E$34*Parameters!$F$34+Parameters!$E$35*(Parameters!$F$35-Parameters!$F$34)+Parameters!$E$36*(Parameters!$F$36-Parameters!$F$35)+Parameters!$E$37*($A43-Parameters!$F$36)))),_xlfn.IFS($A43&lt;=Parameters!$F$34,Parameters!$E$34*$A43,$A43&lt;=Parameters!$F$35,Parameters!$E$35*$A43,$A43&lt;=Parameters!$F$36,Parameters!$E$36*$A43,$A43&gt;Parameters!$F$36,Parameters!$E$37*$A43))</f>
        <v>4226.74</v>
      </c>
      <c r="O43" s="290">
        <f t="shared" si="9"/>
        <v>111.22999999999999</v>
      </c>
      <c r="P43" s="290" cm="1">
        <f t="array" ref="P43">IF(Parameters!$D$55="No",IF($A43&lt;=Parameters!$F$39,Parameters!$E$39*$A43,IF($A43&lt;=Parameters!$F$40,Parameters!$E$39*Parameters!$F$39+Parameters!$E$40*($A43-Parameters!$F$39),IF($A43&lt;=Parameters!$F$41,Parameters!$E$39*Parameters!$F$39+Parameters!$E$40*(Parameters!$F$40-Parameters!$F$39)+Parameters!$E$41*($A43-Parameters!$F$40),Parameters!$E$39*Parameters!$F$39+Parameters!$E$40*(Parameters!$F$40-Parameters!$F$39)+Parameters!$E$41*(Parameters!$F$41-Parameters!$F$40)+Parameters!$E$42*($A43-Parameters!$F$41)))),_xlfn.IFS($A43&lt;=Parameters!$F$39,Parameters!$E$39*$A43,$A43&lt;=Parameters!$F$40,Parameters!$E$40*$A43,$A43&lt;=Parameters!$F$41,Parameters!$E$41*$A43,$A43&gt;Parameters!$F$41,Parameters!$E$42*$A43))</f>
        <v>4226.74</v>
      </c>
      <c r="Q43" s="290">
        <f t="shared" si="10"/>
        <v>111.22999999999999</v>
      </c>
      <c r="R43" s="290" cm="1">
        <f t="array" ref="R43">IF(Parameters!$E$55="No",IF($A43&lt;=Parameters!$H$23,Parameters!$G$23*$A43,IF($A43&lt;=Parameters!$H$24,Parameters!$G$23*Parameters!$H$23+Parameters!$G$24*($A43-Parameters!$H$23),IF($A43&lt;=Parameters!$H$25,Parameters!$G$23*Parameters!$H$23+Parameters!$G$24*(Parameters!$H$24-Parameters!$H$23)+Parameters!$G$25*($A43-Parameters!$H$24),Parameters!$G$23*Parameters!$H$23+Parameters!$G$24*(Parameters!$H$24-Parameters!$H$23)+Parameters!$G$25*(Parameters!$H$25-Parameters!$H$24)+Parameters!$G$26*($A43-Parameters!$H$25)))),_xlfn.IFS($A43&lt;=Parameters!$H$23,Parameters!$G$23*$A43,$A43&lt;=Parameters!$H$24,Parameters!$G$24*$A43,$A43&lt;=Parameters!$H$25,Parameters!$G$25*$A43,$A43&gt;Parameters!$H$25,Parameters!$G$26*$A43))</f>
        <v>3464.46</v>
      </c>
      <c r="S43" s="290">
        <f t="shared" si="2"/>
        <v>91.17</v>
      </c>
      <c r="T43" s="290" cm="1">
        <f t="array" ref="T43">IF(Parameters!$E$55="No",IF($A43&lt;=Parameters!$H$28,Parameters!$G$28*$A43,IF($A43&lt;=Parameters!$H$29,Parameters!$G$28*Parameters!$H$28+Parameters!$G$29*($A43-Parameters!$H$28),IF($A43&lt;=Parameters!$H$30,Parameters!$G$28*Parameters!$H$28+Parameters!$G$29*(Parameters!$H$29-Parameters!$H$28)+Parameters!$G$30*($A43-Parameters!$H$29),Parameters!$G$28*Parameters!$H$28+Parameters!$G$29*(Parameters!$H$29-Parameters!$H$28)+Parameters!$G$30*(Parameters!$H$30-Parameters!$H$29)+Parameters!$G$31*($A43-Parameters!$H$30)))),_xlfn.IFS($A43&lt;=Parameters!$H$28,Parameters!$G$28*$A43,$A43&lt;=Parameters!$H$29,Parameters!$G$29*$A43,$A43&lt;=Parameters!$H$30,Parameters!$G$30*$A43,$A43&gt;Parameters!$H$30,Parameters!$G$31*$A43))</f>
        <v>3464.46</v>
      </c>
      <c r="U43" s="290">
        <f t="shared" si="3"/>
        <v>91.17</v>
      </c>
      <c r="V43" s="290" cm="1">
        <f t="array" ref="V43">IF(Parameters!$E$55="No",IF($A43&lt;=Parameters!$H$34,Parameters!$G$34*$A43,IF($A43&lt;=Parameters!$H$35,Parameters!$G$34*Parameters!$H$34+Parameters!$G$35*($A43-Parameters!$H$34),IF($A43&lt;=Parameters!$H$36,Parameters!$G$34*Parameters!$H$34+Parameters!$G$35*(Parameters!$H$35-Parameters!$H$34)+Parameters!$G$36*($A43-Parameters!$H$35),Parameters!$G$34*Parameters!$H$34+Parameters!$G$35*(Parameters!$H$35-Parameters!$H$34)+Parameters!$G$36*(Parameters!$H$36-Parameters!$H$35)+Parameters!$G$37*($A43-Parameters!$H$36)))),_xlfn.IFS($A43&lt;=Parameters!$H$34,Parameters!$G$34*$A43,$A43&lt;=Parameters!$H$35,Parameters!$G$35*$A43,$A43&lt;=Parameters!$H$36,Parameters!$G$36*$A43,$A43&gt;Parameters!$H$36,Parameters!$G$37*$A43))</f>
        <v>4226.74</v>
      </c>
      <c r="W43" s="290">
        <f t="shared" si="11"/>
        <v>111.22999999999999</v>
      </c>
      <c r="X43" s="290" cm="1">
        <f t="array" ref="X43">IF(Parameters!$E$55="No",IF($A43&lt;=Parameters!$H$39,Parameters!$G$39*$A43,IF($A43&lt;=Parameters!$H$40,Parameters!$G$39*Parameters!$H$39+Parameters!$G$40*($A43-Parameters!$H$39),IF($A43&lt;=Parameters!$H$41,Parameters!$G$39*Parameters!$H$39+Parameters!$G$40*(Parameters!$H$40-Parameters!$H$39)+Parameters!$G$41*($A43-Parameters!$H$40),Parameters!$G$39*Parameters!$H$39+Parameters!$G$40*(Parameters!$H$40-Parameters!$H$39)+Parameters!$G$41*(Parameters!$H$41-Parameters!$H$40)+Parameters!$G$42*($A43-Parameters!$H$41)))),_xlfn.IFS($A43&lt;=Parameters!$H$39,Parameters!$G$39*$A43,$A43&lt;=Parameters!$H$40,Parameters!$G$40*$A43,$A43&lt;=Parameters!$H$41,Parameters!$G$41*$A43,$A43&gt;Parameters!$H$41,Parameters!$G$42*$A43))</f>
        <v>4226.74</v>
      </c>
      <c r="Y43" s="290">
        <f t="shared" si="12"/>
        <v>111.22999999999999</v>
      </c>
      <c r="Z43" s="290" cm="1">
        <f t="array" ref="Z43">IF(Parameters!$F$55="No",IF($A43&lt;=Parameters!$J$23,Parameters!$I$23*$A43,IF($A43&lt;=Parameters!$J$24,Parameters!$I$23*Parameters!$J$23+Parameters!$I$24*($A43-Parameters!$J$23),IF($A43&lt;=Parameters!$J$25,Parameters!$I$23*Parameters!$J$23+Parameters!$I$24*(Parameters!$J$24-Parameters!$J$23)+Parameters!$I$25*($A43-Parameters!$J$24),Parameters!$I$23*Parameters!$J$23+Parameters!$I$24*(Parameters!$J$24-Parameters!$J$23)+Parameters!$I$25*(Parameters!$J$25-Parameters!$J$24)+Parameters!$I$26*($A43-Parameters!$J$25)))),_xlfn.IFS($A43&lt;=Parameters!$J$23,Parameters!$I$23*$A43,$A43&lt;=Parameters!$J$24,Parameters!$I$24*$A43,$A43&lt;=Parameters!$J$25,Parameters!$I$25*$A43,$A43&gt;Parameters!$J$25,Parameters!$I$26*$A43))</f>
        <v>3464.46</v>
      </c>
      <c r="AA43" s="290">
        <f t="shared" si="4"/>
        <v>91.17</v>
      </c>
      <c r="AB43" s="290" cm="1">
        <f t="array" ref="AB43">IF(Parameters!$F$55="No",IF($A43&lt;=Parameters!$J$28,Parameters!$I$28*$A43,IF($A43&lt;=Parameters!$J$29,Parameters!$I$28*Parameters!$J$28+Parameters!$I$29*($A43-Parameters!$J$28),IF($A43&lt;=Parameters!$J$30,Parameters!$I$28*Parameters!$J$28+Parameters!$I$29*(Parameters!$J$29-Parameters!$J$28)+Parameters!$I$30*($A43-Parameters!$J$29),Parameters!$I$28*Parameters!$J$28+Parameters!$I$29*(Parameters!$J$29-Parameters!$J$28)+Parameters!$I$30*(Parameters!$J$30-Parameters!$J$29)+Parameters!$I$31*($A43-Parameters!$J$30)))),_xlfn.IFS($A43&lt;=Parameters!$J$28,Parameters!$I$28*$A43,$A43&lt;=Parameters!$J$29,Parameters!$I$29*$A43,$A43&lt;=Parameters!$J$30,Parameters!$I$30*$A43,$A43&gt;Parameters!$J$30,Parameters!$I$31*$A43))</f>
        <v>3464.46</v>
      </c>
      <c r="AC43" s="290">
        <f t="shared" si="5"/>
        <v>91.17</v>
      </c>
      <c r="AD43" s="290" cm="1">
        <f t="array" ref="AD43">IF(Parameters!$F$55="No",IF($A43&lt;=Parameters!$J$34,Parameters!$I$34*$A43,IF($A43&lt;=Parameters!$J$35,Parameters!$I$34*Parameters!$J$34+Parameters!$I$35*($A43-Parameters!$J$34),IF($A43&lt;=Parameters!$J$36,Parameters!$I$34*Parameters!$J$34+Parameters!$I$35*(Parameters!$J$35-Parameters!$J$34)+Parameters!$I$36*($A43-Parameters!$J$35),Parameters!$I$34*Parameters!$J$34+Parameters!$I$35*(Parameters!$J$35-Parameters!$J$34)+Parameters!$I$36*(Parameters!$J$36-Parameters!$J$35)+Parameters!$I$37*($A43-Parameters!$J$36)))),_xlfn.IFS($A43&lt;=Parameters!$J$34,Parameters!$I$34*$A43,$A43&lt;=Parameters!$J$35,Parameters!$I$35*$A43,$A43&lt;=Parameters!$J$36,Parameters!$I$36*$A43,$A43&gt;Parameters!$J$36,Parameters!$I$37*$A43))</f>
        <v>4226.74</v>
      </c>
      <c r="AE43" s="290">
        <f t="shared" si="13"/>
        <v>111.22999999999999</v>
      </c>
      <c r="AF43" s="290" cm="1">
        <f t="array" ref="AF43">IF(Parameters!$F$55="No",IF($A43&lt;=Parameters!$J$39,Parameters!$I$39*$A43,IF($A43&lt;=Parameters!$J$40,Parameters!$I$39*Parameters!$J$39+Parameters!$I$40*($A43-Parameters!$J$39),IF($A43&lt;=Parameters!$J$41,Parameters!$I$39*Parameters!$J$39+Parameters!$I$40*(Parameters!$J$40-Parameters!$J$39)+Parameters!$I$41*($A43-Parameters!$J$40),Parameters!$I$39*Parameters!$J$39+Parameters!$I$40*(Parameters!$J$40-Parameters!$J$39)+Parameters!$I$41*(Parameters!$J$41-Parameters!$J$40)+Parameters!$I$42*($A43-Parameters!$J$41)))),_xlfn.IFS($A43&lt;=Parameters!$J$39,Parameters!$I$39*$A43,$A43&lt;=Parameters!$J$40,Parameters!$I$40*$A43,$A43&lt;=Parameters!$J$41,Parameters!$I$41*$A43,$A43&gt;Parameters!$J$41,Parameters!$I$42*$A43))</f>
        <v>4226.74</v>
      </c>
      <c r="AG43" s="290">
        <f t="shared" si="14"/>
        <v>111.22999999999999</v>
      </c>
      <c r="AI43" s="428">
        <f t="shared" si="15"/>
        <v>91.170000000000073</v>
      </c>
      <c r="AJ43" s="428">
        <f t="shared" si="16"/>
        <v>91.170000000000073</v>
      </c>
      <c r="AK43" s="428">
        <f t="shared" si="17"/>
        <v>111.22999999999956</v>
      </c>
      <c r="AL43" s="428">
        <f t="shared" si="18"/>
        <v>111.22999999999956</v>
      </c>
      <c r="AM43" s="428">
        <f t="shared" si="19"/>
        <v>91.170000000000073</v>
      </c>
      <c r="AN43" s="428">
        <f t="shared" si="20"/>
        <v>91.170000000000073</v>
      </c>
      <c r="AO43" s="428">
        <f t="shared" si="21"/>
        <v>111.22999999999956</v>
      </c>
      <c r="AP43" s="428">
        <f t="shared" si="22"/>
        <v>111.22999999999956</v>
      </c>
      <c r="AQ43" s="428">
        <f t="shared" si="23"/>
        <v>91.170000000000073</v>
      </c>
      <c r="AR43" s="428">
        <f t="shared" si="24"/>
        <v>91.170000000000073</v>
      </c>
      <c r="AS43" s="428">
        <f t="shared" si="25"/>
        <v>111.22999999999956</v>
      </c>
      <c r="AT43" s="428">
        <f t="shared" si="26"/>
        <v>111.22999999999956</v>
      </c>
      <c r="AU43" s="428">
        <f t="shared" si="27"/>
        <v>91.170000000000073</v>
      </c>
      <c r="AV43" s="428">
        <f t="shared" si="28"/>
        <v>91.170000000000073</v>
      </c>
      <c r="AW43" s="428">
        <f t="shared" si="29"/>
        <v>111.22999999999956</v>
      </c>
      <c r="AX43" s="428">
        <f t="shared" si="30"/>
        <v>111.22999999999956</v>
      </c>
    </row>
    <row r="44">
      <c r="A44" s="413">
        <v>39</v>
      </c>
      <c r="B44" s="290" cm="1">
        <f t="array" ref="B44">IF(Parameters!$C$55="No",IF($A44&lt;=Parameters!$D$23,Parameters!$C$23*$A44,IF($A44&lt;=Parameters!$D$24,Parameters!$C$23*Parameters!$D$23+Parameters!$C$24*($A44-Parameters!$D$23),IF($A44&lt;=Parameters!$D$25,Parameters!$C$23*Parameters!$D$23+Parameters!$C$24*(Parameters!$D$24-Parameters!$D$23)+Parameters!$C$25*($A44-Parameters!$D$24),Parameters!$C$23*Parameters!$D$23+Parameters!$C$24*(Parameters!$D$24-Parameters!$D$23)+Parameters!$C$25*(Parameters!$D$25-Parameters!$D$24)+Parameters!$C$26*($A44-Parameters!$D$25)))),_xlfn.IFS($A44&lt;=Parameters!$D$23,Parameters!$C$23*$A44,$A44&lt;=Parameters!$D$24,Parameters!$C$24*$A44,$A44&lt;=Parameters!$D$25,Parameters!$C$25*$A44,$A44&gt;Parameters!$D$25,Parameters!$C$26*$A44))</f>
        <v>3555.63</v>
      </c>
      <c r="C44" s="290">
        <f t="shared" si="6"/>
        <v>91.17</v>
      </c>
      <c r="D44" s="290" cm="1">
        <f t="array" ref="D44">IF(Parameters!$C$55="No",IF($A44&lt;=Parameters!$D$28,Parameters!$C$28*$A44,IF($A44&lt;=Parameters!$D$29,Parameters!$C$28*Parameters!$D$28+Parameters!$C$29*($A44-Parameters!$D$28),IF($A44&lt;=Parameters!$D$30,Parameters!$C$28*Parameters!$D$28+Parameters!$C$29*(Parameters!$D$29-Parameters!$D$28)+Parameters!$C$30*($A44-Parameters!$D$29),Parameters!$C$28*Parameters!$D$28+Parameters!$C$29*(Parameters!$D$29-Parameters!$D$28)+Parameters!$C$30*(Parameters!$D$30-Parameters!$D$29)+Parameters!$C$31*($A44-Parameters!$D$30)))),_xlfn.IFS($A44&lt;=Parameters!$D$28,Parameters!$C$28*$A44,$A44&lt;=Parameters!$D$29,Parameters!$C$29*$A44,$A44&lt;=Parameters!$D$30,Parameters!$C$30*$A44,$A44&gt;Parameters!$D$30,Parameters!$C$31*$A44))</f>
        <v>3555.63</v>
      </c>
      <c r="E44" s="290">
        <f t="shared" si="6"/>
        <v>91.17</v>
      </c>
      <c r="F44" s="290" cm="1">
        <f t="array" ref="F44">IF(Parameters!$C$55="No",IF($A44&lt;=Parameters!$D$34,Parameters!$C$34*$A44,IF($A44&lt;=Parameters!$D$35,Parameters!$C$34*Parameters!$D$34+Parameters!$C$35*($A44-Parameters!$D$34),IF($A44&lt;=Parameters!$D$36,Parameters!$C$34*Parameters!$D$34+Parameters!$C$35*(Parameters!$D$35-Parameters!$D$34)+Parameters!$C$36*($A44-Parameters!$D$35),Parameters!$C$34*Parameters!$D$34+Parameters!$C$35*(Parameters!$D$35-Parameters!$D$34)+Parameters!$C$36*(Parameters!$D$36-Parameters!$D$35)+Parameters!$C$37*($A44-Parameters!$D$36)))),_xlfn.IFS($A44&lt;=Parameters!$D$34,Parameters!$C$34*$A44,$A44&lt;=Parameters!$D$35,Parameters!$C$35*$A44,$A44&lt;=Parameters!$D$36,Parameters!$C$36*$A44,$A44&gt;Parameters!$D$36,Parameters!$C$37*$A44))</f>
        <v>4337.97</v>
      </c>
      <c r="G44" s="290">
        <f t="shared" si="7"/>
        <v>111.23</v>
      </c>
      <c r="H44" s="290" cm="1">
        <f t="array" ref="H44">IF(Parameters!$C$55="No",IF($A44&lt;=Parameters!$D$39,Parameters!$C$39*$A44,IF($A44&lt;=Parameters!$D$40,Parameters!$C$39*Parameters!$D$39+Parameters!$C$40*($A44-Parameters!$D$39),IF($A44&lt;=Parameters!$D$41,Parameters!$C$39*Parameters!$D$39+Parameters!$C$40*(Parameters!$D$40-Parameters!$D$39)+Parameters!$C$41*($A44-Parameters!$D$40),Parameters!$C$39*Parameters!$D$39+Parameters!$C$40*(Parameters!$D$40-Parameters!$D$39)+Parameters!$C$41*(Parameters!$D$41-Parameters!$D$40)+Parameters!$C$42*($A44-Parameters!$D$41)))),_xlfn.IFS($A44&lt;=Parameters!$D$39,Parameters!$C$39*$A44,$A44&lt;=Parameters!$D$40,Parameters!$C$40*$A44,$A44&lt;=Parameters!$D$41,Parameters!$C$41*$A44,$A44&gt;Parameters!$D$41,Parameters!$C$42*$A44))</f>
        <v>4337.97</v>
      </c>
      <c r="I44" s="290">
        <f t="shared" si="8"/>
        <v>111.23</v>
      </c>
      <c r="J44" s="290" cm="1">
        <f t="array" ref="J44">IF(Parameters!$D$55="No",IF($A44&lt;=Parameters!$F$23,Parameters!$E$23*$A44,IF($A44&lt;=Parameters!$F$24,Parameters!$E$23*Parameters!$F$23+Parameters!$E$24*($A44-Parameters!$F$23),IF($A44&lt;=Parameters!$F$25,Parameters!$E$23*Parameters!$F$23+Parameters!$E$24*(Parameters!$F$24-Parameters!$F$23)+Parameters!$E$25*($A44-Parameters!$F$24),Parameters!$E$23*Parameters!$F$23+Parameters!$E$24*(Parameters!$F$24-Parameters!$F$23)+Parameters!$E$25*(Parameters!$F$25-Parameters!$F$24)+Parameters!$E$26*($A44-Parameters!$F$25)))),_xlfn.IFS($A44&lt;=Parameters!$F$23,Parameters!$E$23*$A44,$A44&lt;=Parameters!$F$24,Parameters!$E$24*$A44,$A44&lt;=Parameters!$F$25,Parameters!$E$25*$A44,$A44&gt;Parameters!$F$25,Parameters!$E$26*$A44))</f>
        <v>3555.63</v>
      </c>
      <c r="K44" s="290">
        <f t="shared" si="0"/>
        <v>91.17</v>
      </c>
      <c r="L44" s="290" cm="1">
        <f t="array" ref="L44">IF(Parameters!$D$55="No",IF($A44&lt;=Parameters!$F$28,Parameters!$E$28*$A44,IF($A44&lt;=Parameters!$F$29,Parameters!$E$28*Parameters!$F$28+Parameters!$E$29*($A44-Parameters!$F$28),IF($A44&lt;=Parameters!$F$30,Parameters!$E$28*Parameters!$F$28+Parameters!$E$29*(Parameters!$F$29-Parameters!$F$28)+Parameters!$E$30*($A44-Parameters!$F$29),Parameters!$E$28*Parameters!$F$28+Parameters!$E$29*(Parameters!$F$29-Parameters!$F$28)+Parameters!$E$30*(Parameters!$F$30-Parameters!$F$29)+Parameters!$E$31*($A44-Parameters!$F$30)))),_xlfn.IFS($A44&lt;=Parameters!$F$28,Parameters!$E$28*$A44,$A44&lt;=Parameters!$F$29,Parameters!$E$29*$A44,$A44&lt;=Parameters!$F$30,Parameters!$E$30*$A44,$A44&gt;Parameters!$F$30,Parameters!$E$31*$A44))</f>
        <v>3555.63</v>
      </c>
      <c r="M44" s="290">
        <f t="shared" si="1"/>
        <v>91.17</v>
      </c>
      <c r="N44" s="290" cm="1">
        <f t="array" ref="N44">IF(Parameters!$D$55="No",IF($A44&lt;=Parameters!$F$34,Parameters!$E$34*$A44,IF($A44&lt;=Parameters!$F$35,Parameters!$E$34*Parameters!$F$34+Parameters!$E$35*($A44-Parameters!$F$34),IF($A44&lt;=Parameters!$F$36,Parameters!$E$34*Parameters!$F$34+Parameters!$E$35*(Parameters!$F$35-Parameters!$F$34)+Parameters!$E$36*($A44-Parameters!$F$35),Parameters!$E$34*Parameters!$F$34+Parameters!$E$35*(Parameters!$F$35-Parameters!$F$34)+Parameters!$E$36*(Parameters!$F$36-Parameters!$F$35)+Parameters!$E$37*($A44-Parameters!$F$36)))),_xlfn.IFS($A44&lt;=Parameters!$F$34,Parameters!$E$34*$A44,$A44&lt;=Parameters!$F$35,Parameters!$E$35*$A44,$A44&lt;=Parameters!$F$36,Parameters!$E$36*$A44,$A44&gt;Parameters!$F$36,Parameters!$E$37*$A44))</f>
        <v>4337.97</v>
      </c>
      <c r="O44" s="290">
        <f t="shared" si="9"/>
        <v>111.23</v>
      </c>
      <c r="P44" s="290" cm="1">
        <f t="array" ref="P44">IF(Parameters!$D$55="No",IF($A44&lt;=Parameters!$F$39,Parameters!$E$39*$A44,IF($A44&lt;=Parameters!$F$40,Parameters!$E$39*Parameters!$F$39+Parameters!$E$40*($A44-Parameters!$F$39),IF($A44&lt;=Parameters!$F$41,Parameters!$E$39*Parameters!$F$39+Parameters!$E$40*(Parameters!$F$40-Parameters!$F$39)+Parameters!$E$41*($A44-Parameters!$F$40),Parameters!$E$39*Parameters!$F$39+Parameters!$E$40*(Parameters!$F$40-Parameters!$F$39)+Parameters!$E$41*(Parameters!$F$41-Parameters!$F$40)+Parameters!$E$42*($A44-Parameters!$F$41)))),_xlfn.IFS($A44&lt;=Parameters!$F$39,Parameters!$E$39*$A44,$A44&lt;=Parameters!$F$40,Parameters!$E$40*$A44,$A44&lt;=Parameters!$F$41,Parameters!$E$41*$A44,$A44&gt;Parameters!$F$41,Parameters!$E$42*$A44))</f>
        <v>4337.97</v>
      </c>
      <c r="Q44" s="290">
        <f t="shared" si="10"/>
        <v>111.23</v>
      </c>
      <c r="R44" s="290" cm="1">
        <f t="array" ref="R44">IF(Parameters!$E$55="No",IF($A44&lt;=Parameters!$H$23,Parameters!$G$23*$A44,IF($A44&lt;=Parameters!$H$24,Parameters!$G$23*Parameters!$H$23+Parameters!$G$24*($A44-Parameters!$H$23),IF($A44&lt;=Parameters!$H$25,Parameters!$G$23*Parameters!$H$23+Parameters!$G$24*(Parameters!$H$24-Parameters!$H$23)+Parameters!$G$25*($A44-Parameters!$H$24),Parameters!$G$23*Parameters!$H$23+Parameters!$G$24*(Parameters!$H$24-Parameters!$H$23)+Parameters!$G$25*(Parameters!$H$25-Parameters!$H$24)+Parameters!$G$26*($A44-Parameters!$H$25)))),_xlfn.IFS($A44&lt;=Parameters!$H$23,Parameters!$G$23*$A44,$A44&lt;=Parameters!$H$24,Parameters!$G$24*$A44,$A44&lt;=Parameters!$H$25,Parameters!$G$25*$A44,$A44&gt;Parameters!$H$25,Parameters!$G$26*$A44))</f>
        <v>3555.63</v>
      </c>
      <c r="S44" s="290">
        <f t="shared" si="2"/>
        <v>91.17</v>
      </c>
      <c r="T44" s="290" cm="1">
        <f t="array" ref="T44">IF(Parameters!$E$55="No",IF($A44&lt;=Parameters!$H$28,Parameters!$G$28*$A44,IF($A44&lt;=Parameters!$H$29,Parameters!$G$28*Parameters!$H$28+Parameters!$G$29*($A44-Parameters!$H$28),IF($A44&lt;=Parameters!$H$30,Parameters!$G$28*Parameters!$H$28+Parameters!$G$29*(Parameters!$H$29-Parameters!$H$28)+Parameters!$G$30*($A44-Parameters!$H$29),Parameters!$G$28*Parameters!$H$28+Parameters!$G$29*(Parameters!$H$29-Parameters!$H$28)+Parameters!$G$30*(Parameters!$H$30-Parameters!$H$29)+Parameters!$G$31*($A44-Parameters!$H$30)))),_xlfn.IFS($A44&lt;=Parameters!$H$28,Parameters!$G$28*$A44,$A44&lt;=Parameters!$H$29,Parameters!$G$29*$A44,$A44&lt;=Parameters!$H$30,Parameters!$G$30*$A44,$A44&gt;Parameters!$H$30,Parameters!$G$31*$A44))</f>
        <v>3555.63</v>
      </c>
      <c r="U44" s="290">
        <f t="shared" si="3"/>
        <v>91.17</v>
      </c>
      <c r="V44" s="290" cm="1">
        <f t="array" ref="V44">IF(Parameters!$E$55="No",IF($A44&lt;=Parameters!$H$34,Parameters!$G$34*$A44,IF($A44&lt;=Parameters!$H$35,Parameters!$G$34*Parameters!$H$34+Parameters!$G$35*($A44-Parameters!$H$34),IF($A44&lt;=Parameters!$H$36,Parameters!$G$34*Parameters!$H$34+Parameters!$G$35*(Parameters!$H$35-Parameters!$H$34)+Parameters!$G$36*($A44-Parameters!$H$35),Parameters!$G$34*Parameters!$H$34+Parameters!$G$35*(Parameters!$H$35-Parameters!$H$34)+Parameters!$G$36*(Parameters!$H$36-Parameters!$H$35)+Parameters!$G$37*($A44-Parameters!$H$36)))),_xlfn.IFS($A44&lt;=Parameters!$H$34,Parameters!$G$34*$A44,$A44&lt;=Parameters!$H$35,Parameters!$G$35*$A44,$A44&lt;=Parameters!$H$36,Parameters!$G$36*$A44,$A44&gt;Parameters!$H$36,Parameters!$G$37*$A44))</f>
        <v>4337.97</v>
      </c>
      <c r="W44" s="290">
        <f t="shared" si="11"/>
        <v>111.23</v>
      </c>
      <c r="X44" s="290" cm="1">
        <f t="array" ref="X44">IF(Parameters!$E$55="No",IF($A44&lt;=Parameters!$H$39,Parameters!$G$39*$A44,IF($A44&lt;=Parameters!$H$40,Parameters!$G$39*Parameters!$H$39+Parameters!$G$40*($A44-Parameters!$H$39),IF($A44&lt;=Parameters!$H$41,Parameters!$G$39*Parameters!$H$39+Parameters!$G$40*(Parameters!$H$40-Parameters!$H$39)+Parameters!$G$41*($A44-Parameters!$H$40),Parameters!$G$39*Parameters!$H$39+Parameters!$G$40*(Parameters!$H$40-Parameters!$H$39)+Parameters!$G$41*(Parameters!$H$41-Parameters!$H$40)+Parameters!$G$42*($A44-Parameters!$H$41)))),_xlfn.IFS($A44&lt;=Parameters!$H$39,Parameters!$G$39*$A44,$A44&lt;=Parameters!$H$40,Parameters!$G$40*$A44,$A44&lt;=Parameters!$H$41,Parameters!$G$41*$A44,$A44&gt;Parameters!$H$41,Parameters!$G$42*$A44))</f>
        <v>4337.97</v>
      </c>
      <c r="Y44" s="290">
        <f t="shared" si="12"/>
        <v>111.23</v>
      </c>
      <c r="Z44" s="290" cm="1">
        <f t="array" ref="Z44">IF(Parameters!$F$55="No",IF($A44&lt;=Parameters!$J$23,Parameters!$I$23*$A44,IF($A44&lt;=Parameters!$J$24,Parameters!$I$23*Parameters!$J$23+Parameters!$I$24*($A44-Parameters!$J$23),IF($A44&lt;=Parameters!$J$25,Parameters!$I$23*Parameters!$J$23+Parameters!$I$24*(Parameters!$J$24-Parameters!$J$23)+Parameters!$I$25*($A44-Parameters!$J$24),Parameters!$I$23*Parameters!$J$23+Parameters!$I$24*(Parameters!$J$24-Parameters!$J$23)+Parameters!$I$25*(Parameters!$J$25-Parameters!$J$24)+Parameters!$I$26*($A44-Parameters!$J$25)))),_xlfn.IFS($A44&lt;=Parameters!$J$23,Parameters!$I$23*$A44,$A44&lt;=Parameters!$J$24,Parameters!$I$24*$A44,$A44&lt;=Parameters!$J$25,Parameters!$I$25*$A44,$A44&gt;Parameters!$J$25,Parameters!$I$26*$A44))</f>
        <v>3555.63</v>
      </c>
      <c r="AA44" s="290">
        <f t="shared" si="4"/>
        <v>91.17</v>
      </c>
      <c r="AB44" s="290" cm="1">
        <f t="array" ref="AB44">IF(Parameters!$F$55="No",IF($A44&lt;=Parameters!$J$28,Parameters!$I$28*$A44,IF($A44&lt;=Parameters!$J$29,Parameters!$I$28*Parameters!$J$28+Parameters!$I$29*($A44-Parameters!$J$28),IF($A44&lt;=Parameters!$J$30,Parameters!$I$28*Parameters!$J$28+Parameters!$I$29*(Parameters!$J$29-Parameters!$J$28)+Parameters!$I$30*($A44-Parameters!$J$29),Parameters!$I$28*Parameters!$J$28+Parameters!$I$29*(Parameters!$J$29-Parameters!$J$28)+Parameters!$I$30*(Parameters!$J$30-Parameters!$J$29)+Parameters!$I$31*($A44-Parameters!$J$30)))),_xlfn.IFS($A44&lt;=Parameters!$J$28,Parameters!$I$28*$A44,$A44&lt;=Parameters!$J$29,Parameters!$I$29*$A44,$A44&lt;=Parameters!$J$30,Parameters!$I$30*$A44,$A44&gt;Parameters!$J$30,Parameters!$I$31*$A44))</f>
        <v>3555.63</v>
      </c>
      <c r="AC44" s="290">
        <f t="shared" si="5"/>
        <v>91.17</v>
      </c>
      <c r="AD44" s="290" cm="1">
        <f t="array" ref="AD44">IF(Parameters!$F$55="No",IF($A44&lt;=Parameters!$J$34,Parameters!$I$34*$A44,IF($A44&lt;=Parameters!$J$35,Parameters!$I$34*Parameters!$J$34+Parameters!$I$35*($A44-Parameters!$J$34),IF($A44&lt;=Parameters!$J$36,Parameters!$I$34*Parameters!$J$34+Parameters!$I$35*(Parameters!$J$35-Parameters!$J$34)+Parameters!$I$36*($A44-Parameters!$J$35),Parameters!$I$34*Parameters!$J$34+Parameters!$I$35*(Parameters!$J$35-Parameters!$J$34)+Parameters!$I$36*(Parameters!$J$36-Parameters!$J$35)+Parameters!$I$37*($A44-Parameters!$J$36)))),_xlfn.IFS($A44&lt;=Parameters!$J$34,Parameters!$I$34*$A44,$A44&lt;=Parameters!$J$35,Parameters!$I$35*$A44,$A44&lt;=Parameters!$J$36,Parameters!$I$36*$A44,$A44&gt;Parameters!$J$36,Parameters!$I$37*$A44))</f>
        <v>4337.97</v>
      </c>
      <c r="AE44" s="290">
        <f t="shared" si="13"/>
        <v>111.23</v>
      </c>
      <c r="AF44" s="290" cm="1">
        <f t="array" ref="AF44">IF(Parameters!$F$55="No",IF($A44&lt;=Parameters!$J$39,Parameters!$I$39*$A44,IF($A44&lt;=Parameters!$J$40,Parameters!$I$39*Parameters!$J$39+Parameters!$I$40*($A44-Parameters!$J$39),IF($A44&lt;=Parameters!$J$41,Parameters!$I$39*Parameters!$J$39+Parameters!$I$40*(Parameters!$J$40-Parameters!$J$39)+Parameters!$I$41*($A44-Parameters!$J$40),Parameters!$I$39*Parameters!$J$39+Parameters!$I$40*(Parameters!$J$40-Parameters!$J$39)+Parameters!$I$41*(Parameters!$J$41-Parameters!$J$40)+Parameters!$I$42*($A44-Parameters!$J$41)))),_xlfn.IFS($A44&lt;=Parameters!$J$39,Parameters!$I$39*$A44,$A44&lt;=Parameters!$J$40,Parameters!$I$40*$A44,$A44&lt;=Parameters!$J$41,Parameters!$I$41*$A44,$A44&gt;Parameters!$J$41,Parameters!$I$42*$A44))</f>
        <v>4337.97</v>
      </c>
      <c r="AG44" s="290">
        <f t="shared" si="14"/>
        <v>111.23</v>
      </c>
      <c r="AI44" s="428">
        <f t="shared" si="15"/>
        <v>91.170000000000073</v>
      </c>
      <c r="AJ44" s="428">
        <f t="shared" si="16"/>
        <v>91.170000000000073</v>
      </c>
      <c r="AK44" s="428">
        <f t="shared" si="17"/>
        <v>111.23000000000047</v>
      </c>
      <c r="AL44" s="428">
        <f t="shared" si="18"/>
        <v>111.23000000000047</v>
      </c>
      <c r="AM44" s="428">
        <f t="shared" si="19"/>
        <v>91.170000000000073</v>
      </c>
      <c r="AN44" s="428">
        <f t="shared" si="20"/>
        <v>91.170000000000073</v>
      </c>
      <c r="AO44" s="428">
        <f t="shared" si="21"/>
        <v>111.23000000000047</v>
      </c>
      <c r="AP44" s="428">
        <f t="shared" si="22"/>
        <v>111.23000000000047</v>
      </c>
      <c r="AQ44" s="428">
        <f t="shared" si="23"/>
        <v>91.170000000000073</v>
      </c>
      <c r="AR44" s="428">
        <f t="shared" si="24"/>
        <v>91.170000000000073</v>
      </c>
      <c r="AS44" s="428">
        <f t="shared" si="25"/>
        <v>111.23000000000047</v>
      </c>
      <c r="AT44" s="428">
        <f t="shared" si="26"/>
        <v>111.23000000000047</v>
      </c>
      <c r="AU44" s="428">
        <f t="shared" si="27"/>
        <v>91.170000000000073</v>
      </c>
      <c r="AV44" s="428">
        <f t="shared" si="28"/>
        <v>91.170000000000073</v>
      </c>
      <c r="AW44" s="428">
        <f t="shared" si="29"/>
        <v>111.23000000000047</v>
      </c>
      <c r="AX44" s="428">
        <f t="shared" si="30"/>
        <v>111.23000000000047</v>
      </c>
    </row>
    <row r="45">
      <c r="A45" s="413">
        <v>40</v>
      </c>
      <c r="B45" s="290" cm="1">
        <f t="array" ref="B45">IF(Parameters!$C$55="No",IF($A45&lt;=Parameters!$D$23,Parameters!$C$23*$A45,IF($A45&lt;=Parameters!$D$24,Parameters!$C$23*Parameters!$D$23+Parameters!$C$24*($A45-Parameters!$D$23),IF($A45&lt;=Parameters!$D$25,Parameters!$C$23*Parameters!$D$23+Parameters!$C$24*(Parameters!$D$24-Parameters!$D$23)+Parameters!$C$25*($A45-Parameters!$D$24),Parameters!$C$23*Parameters!$D$23+Parameters!$C$24*(Parameters!$D$24-Parameters!$D$23)+Parameters!$C$25*(Parameters!$D$25-Parameters!$D$24)+Parameters!$C$26*($A45-Parameters!$D$25)))),_xlfn.IFS($A45&lt;=Parameters!$D$23,Parameters!$C$23*$A45,$A45&lt;=Parameters!$D$24,Parameters!$C$24*$A45,$A45&lt;=Parameters!$D$25,Parameters!$C$25*$A45,$A45&gt;Parameters!$D$25,Parameters!$C$26*$A45))</f>
        <v>3646.8</v>
      </c>
      <c r="C45" s="290">
        <f t="shared" si="6"/>
        <v>91.17</v>
      </c>
      <c r="D45" s="290" cm="1">
        <f t="array" ref="D45">IF(Parameters!$C$55="No",IF($A45&lt;=Parameters!$D$28,Parameters!$C$28*$A45,IF($A45&lt;=Parameters!$D$29,Parameters!$C$28*Parameters!$D$28+Parameters!$C$29*($A45-Parameters!$D$28),IF($A45&lt;=Parameters!$D$30,Parameters!$C$28*Parameters!$D$28+Parameters!$C$29*(Parameters!$D$29-Parameters!$D$28)+Parameters!$C$30*($A45-Parameters!$D$29),Parameters!$C$28*Parameters!$D$28+Parameters!$C$29*(Parameters!$D$29-Parameters!$D$28)+Parameters!$C$30*(Parameters!$D$30-Parameters!$D$29)+Parameters!$C$31*($A45-Parameters!$D$30)))),_xlfn.IFS($A45&lt;=Parameters!$D$28,Parameters!$C$28*$A45,$A45&lt;=Parameters!$D$29,Parameters!$C$29*$A45,$A45&lt;=Parameters!$D$30,Parameters!$C$30*$A45,$A45&gt;Parameters!$D$30,Parameters!$C$31*$A45))</f>
        <v>3646.8</v>
      </c>
      <c r="E45" s="290">
        <f t="shared" si="6"/>
        <v>91.17</v>
      </c>
      <c r="F45" s="290" cm="1">
        <f t="array" ref="F45">IF(Parameters!$C$55="No",IF($A45&lt;=Parameters!$D$34,Parameters!$C$34*$A45,IF($A45&lt;=Parameters!$D$35,Parameters!$C$34*Parameters!$D$34+Parameters!$C$35*($A45-Parameters!$D$34),IF($A45&lt;=Parameters!$D$36,Parameters!$C$34*Parameters!$D$34+Parameters!$C$35*(Parameters!$D$35-Parameters!$D$34)+Parameters!$C$36*($A45-Parameters!$D$35),Parameters!$C$34*Parameters!$D$34+Parameters!$C$35*(Parameters!$D$35-Parameters!$D$34)+Parameters!$C$36*(Parameters!$D$36-Parameters!$D$35)+Parameters!$C$37*($A45-Parameters!$D$36)))),_xlfn.IFS($A45&lt;=Parameters!$D$34,Parameters!$C$34*$A45,$A45&lt;=Parameters!$D$35,Parameters!$C$35*$A45,$A45&lt;=Parameters!$D$36,Parameters!$C$36*$A45,$A45&gt;Parameters!$D$36,Parameters!$C$37*$A45))</f>
        <v>4449.2</v>
      </c>
      <c r="G45" s="290">
        <f t="shared" si="7"/>
        <v>111.22999999999999</v>
      </c>
      <c r="H45" s="290" cm="1">
        <f t="array" ref="H45">IF(Parameters!$C$55="No",IF($A45&lt;=Parameters!$D$39,Parameters!$C$39*$A45,IF($A45&lt;=Parameters!$D$40,Parameters!$C$39*Parameters!$D$39+Parameters!$C$40*($A45-Parameters!$D$39),IF($A45&lt;=Parameters!$D$41,Parameters!$C$39*Parameters!$D$39+Parameters!$C$40*(Parameters!$D$40-Parameters!$D$39)+Parameters!$C$41*($A45-Parameters!$D$40),Parameters!$C$39*Parameters!$D$39+Parameters!$C$40*(Parameters!$D$40-Parameters!$D$39)+Parameters!$C$41*(Parameters!$D$41-Parameters!$D$40)+Parameters!$C$42*($A45-Parameters!$D$41)))),_xlfn.IFS($A45&lt;=Parameters!$D$39,Parameters!$C$39*$A45,$A45&lt;=Parameters!$D$40,Parameters!$C$40*$A45,$A45&lt;=Parameters!$D$41,Parameters!$C$41*$A45,$A45&gt;Parameters!$D$41,Parameters!$C$42*$A45))</f>
        <v>4449.2</v>
      </c>
      <c r="I45" s="290">
        <f t="shared" si="8"/>
        <v>111.22999999999999</v>
      </c>
      <c r="J45" s="290" cm="1">
        <f t="array" ref="J45">IF(Parameters!$D$55="No",IF($A45&lt;=Parameters!$F$23,Parameters!$E$23*$A45,IF($A45&lt;=Parameters!$F$24,Parameters!$E$23*Parameters!$F$23+Parameters!$E$24*($A45-Parameters!$F$23),IF($A45&lt;=Parameters!$F$25,Parameters!$E$23*Parameters!$F$23+Parameters!$E$24*(Parameters!$F$24-Parameters!$F$23)+Parameters!$E$25*($A45-Parameters!$F$24),Parameters!$E$23*Parameters!$F$23+Parameters!$E$24*(Parameters!$F$24-Parameters!$F$23)+Parameters!$E$25*(Parameters!$F$25-Parameters!$F$24)+Parameters!$E$26*($A45-Parameters!$F$25)))),_xlfn.IFS($A45&lt;=Parameters!$F$23,Parameters!$E$23*$A45,$A45&lt;=Parameters!$F$24,Parameters!$E$24*$A45,$A45&lt;=Parameters!$F$25,Parameters!$E$25*$A45,$A45&gt;Parameters!$F$25,Parameters!$E$26*$A45))</f>
        <v>3646.8</v>
      </c>
      <c r="K45" s="290">
        <f t="shared" si="0"/>
        <v>91.17</v>
      </c>
      <c r="L45" s="290" cm="1">
        <f t="array" ref="L45">IF(Parameters!$D$55="No",IF($A45&lt;=Parameters!$F$28,Parameters!$E$28*$A45,IF($A45&lt;=Parameters!$F$29,Parameters!$E$28*Parameters!$F$28+Parameters!$E$29*($A45-Parameters!$F$28),IF($A45&lt;=Parameters!$F$30,Parameters!$E$28*Parameters!$F$28+Parameters!$E$29*(Parameters!$F$29-Parameters!$F$28)+Parameters!$E$30*($A45-Parameters!$F$29),Parameters!$E$28*Parameters!$F$28+Parameters!$E$29*(Parameters!$F$29-Parameters!$F$28)+Parameters!$E$30*(Parameters!$F$30-Parameters!$F$29)+Parameters!$E$31*($A45-Parameters!$F$30)))),_xlfn.IFS($A45&lt;=Parameters!$F$28,Parameters!$E$28*$A45,$A45&lt;=Parameters!$F$29,Parameters!$E$29*$A45,$A45&lt;=Parameters!$F$30,Parameters!$E$30*$A45,$A45&gt;Parameters!$F$30,Parameters!$E$31*$A45))</f>
        <v>3646.8</v>
      </c>
      <c r="M45" s="290">
        <f t="shared" si="1"/>
        <v>91.17</v>
      </c>
      <c r="N45" s="290" cm="1">
        <f t="array" ref="N45">IF(Parameters!$D$55="No",IF($A45&lt;=Parameters!$F$34,Parameters!$E$34*$A45,IF($A45&lt;=Parameters!$F$35,Parameters!$E$34*Parameters!$F$34+Parameters!$E$35*($A45-Parameters!$F$34),IF($A45&lt;=Parameters!$F$36,Parameters!$E$34*Parameters!$F$34+Parameters!$E$35*(Parameters!$F$35-Parameters!$F$34)+Parameters!$E$36*($A45-Parameters!$F$35),Parameters!$E$34*Parameters!$F$34+Parameters!$E$35*(Parameters!$F$35-Parameters!$F$34)+Parameters!$E$36*(Parameters!$F$36-Parameters!$F$35)+Parameters!$E$37*($A45-Parameters!$F$36)))),_xlfn.IFS($A45&lt;=Parameters!$F$34,Parameters!$E$34*$A45,$A45&lt;=Parameters!$F$35,Parameters!$E$35*$A45,$A45&lt;=Parameters!$F$36,Parameters!$E$36*$A45,$A45&gt;Parameters!$F$36,Parameters!$E$37*$A45))</f>
        <v>4449.2</v>
      </c>
      <c r="O45" s="290">
        <f t="shared" si="9"/>
        <v>111.22999999999999</v>
      </c>
      <c r="P45" s="290" cm="1">
        <f t="array" ref="P45">IF(Parameters!$D$55="No",IF($A45&lt;=Parameters!$F$39,Parameters!$E$39*$A45,IF($A45&lt;=Parameters!$F$40,Parameters!$E$39*Parameters!$F$39+Parameters!$E$40*($A45-Parameters!$F$39),IF($A45&lt;=Parameters!$F$41,Parameters!$E$39*Parameters!$F$39+Parameters!$E$40*(Parameters!$F$40-Parameters!$F$39)+Parameters!$E$41*($A45-Parameters!$F$40),Parameters!$E$39*Parameters!$F$39+Parameters!$E$40*(Parameters!$F$40-Parameters!$F$39)+Parameters!$E$41*(Parameters!$F$41-Parameters!$F$40)+Parameters!$E$42*($A45-Parameters!$F$41)))),_xlfn.IFS($A45&lt;=Parameters!$F$39,Parameters!$E$39*$A45,$A45&lt;=Parameters!$F$40,Parameters!$E$40*$A45,$A45&lt;=Parameters!$F$41,Parameters!$E$41*$A45,$A45&gt;Parameters!$F$41,Parameters!$E$42*$A45))</f>
        <v>4449.2</v>
      </c>
      <c r="Q45" s="290">
        <f t="shared" si="10"/>
        <v>111.22999999999999</v>
      </c>
      <c r="R45" s="290" cm="1">
        <f t="array" ref="R45">IF(Parameters!$E$55="No",IF($A45&lt;=Parameters!$H$23,Parameters!$G$23*$A45,IF($A45&lt;=Parameters!$H$24,Parameters!$G$23*Parameters!$H$23+Parameters!$G$24*($A45-Parameters!$H$23),IF($A45&lt;=Parameters!$H$25,Parameters!$G$23*Parameters!$H$23+Parameters!$G$24*(Parameters!$H$24-Parameters!$H$23)+Parameters!$G$25*($A45-Parameters!$H$24),Parameters!$G$23*Parameters!$H$23+Parameters!$G$24*(Parameters!$H$24-Parameters!$H$23)+Parameters!$G$25*(Parameters!$H$25-Parameters!$H$24)+Parameters!$G$26*($A45-Parameters!$H$25)))),_xlfn.IFS($A45&lt;=Parameters!$H$23,Parameters!$G$23*$A45,$A45&lt;=Parameters!$H$24,Parameters!$G$24*$A45,$A45&lt;=Parameters!$H$25,Parameters!$G$25*$A45,$A45&gt;Parameters!$H$25,Parameters!$G$26*$A45))</f>
        <v>3646.8</v>
      </c>
      <c r="S45" s="290">
        <f t="shared" si="2"/>
        <v>91.17</v>
      </c>
      <c r="T45" s="290" cm="1">
        <f t="array" ref="T45">IF(Parameters!$E$55="No",IF($A45&lt;=Parameters!$H$28,Parameters!$G$28*$A45,IF($A45&lt;=Parameters!$H$29,Parameters!$G$28*Parameters!$H$28+Parameters!$G$29*($A45-Parameters!$H$28),IF($A45&lt;=Parameters!$H$30,Parameters!$G$28*Parameters!$H$28+Parameters!$G$29*(Parameters!$H$29-Parameters!$H$28)+Parameters!$G$30*($A45-Parameters!$H$29),Parameters!$G$28*Parameters!$H$28+Parameters!$G$29*(Parameters!$H$29-Parameters!$H$28)+Parameters!$G$30*(Parameters!$H$30-Parameters!$H$29)+Parameters!$G$31*($A45-Parameters!$H$30)))),_xlfn.IFS($A45&lt;=Parameters!$H$28,Parameters!$G$28*$A45,$A45&lt;=Parameters!$H$29,Parameters!$G$29*$A45,$A45&lt;=Parameters!$H$30,Parameters!$G$30*$A45,$A45&gt;Parameters!$H$30,Parameters!$G$31*$A45))</f>
        <v>3646.8</v>
      </c>
      <c r="U45" s="290">
        <f t="shared" si="3"/>
        <v>91.17</v>
      </c>
      <c r="V45" s="290" cm="1">
        <f t="array" ref="V45">IF(Parameters!$E$55="No",IF($A45&lt;=Parameters!$H$34,Parameters!$G$34*$A45,IF($A45&lt;=Parameters!$H$35,Parameters!$G$34*Parameters!$H$34+Parameters!$G$35*($A45-Parameters!$H$34),IF($A45&lt;=Parameters!$H$36,Parameters!$G$34*Parameters!$H$34+Parameters!$G$35*(Parameters!$H$35-Parameters!$H$34)+Parameters!$G$36*($A45-Parameters!$H$35),Parameters!$G$34*Parameters!$H$34+Parameters!$G$35*(Parameters!$H$35-Parameters!$H$34)+Parameters!$G$36*(Parameters!$H$36-Parameters!$H$35)+Parameters!$G$37*($A45-Parameters!$H$36)))),_xlfn.IFS($A45&lt;=Parameters!$H$34,Parameters!$G$34*$A45,$A45&lt;=Parameters!$H$35,Parameters!$G$35*$A45,$A45&lt;=Parameters!$H$36,Parameters!$G$36*$A45,$A45&gt;Parameters!$H$36,Parameters!$G$37*$A45))</f>
        <v>4449.2</v>
      </c>
      <c r="W45" s="290">
        <f t="shared" si="11"/>
        <v>111.22999999999999</v>
      </c>
      <c r="X45" s="290" cm="1">
        <f t="array" ref="X45">IF(Parameters!$E$55="No",IF($A45&lt;=Parameters!$H$39,Parameters!$G$39*$A45,IF($A45&lt;=Parameters!$H$40,Parameters!$G$39*Parameters!$H$39+Parameters!$G$40*($A45-Parameters!$H$39),IF($A45&lt;=Parameters!$H$41,Parameters!$G$39*Parameters!$H$39+Parameters!$G$40*(Parameters!$H$40-Parameters!$H$39)+Parameters!$G$41*($A45-Parameters!$H$40),Parameters!$G$39*Parameters!$H$39+Parameters!$G$40*(Parameters!$H$40-Parameters!$H$39)+Parameters!$G$41*(Parameters!$H$41-Parameters!$H$40)+Parameters!$G$42*($A45-Parameters!$H$41)))),_xlfn.IFS($A45&lt;=Parameters!$H$39,Parameters!$G$39*$A45,$A45&lt;=Parameters!$H$40,Parameters!$G$40*$A45,$A45&lt;=Parameters!$H$41,Parameters!$G$41*$A45,$A45&gt;Parameters!$H$41,Parameters!$G$42*$A45))</f>
        <v>4449.2</v>
      </c>
      <c r="Y45" s="290">
        <f t="shared" si="12"/>
        <v>111.22999999999999</v>
      </c>
      <c r="Z45" s="290" cm="1">
        <f t="array" ref="Z45">IF(Parameters!$F$55="No",IF($A45&lt;=Parameters!$J$23,Parameters!$I$23*$A45,IF($A45&lt;=Parameters!$J$24,Parameters!$I$23*Parameters!$J$23+Parameters!$I$24*($A45-Parameters!$J$23),IF($A45&lt;=Parameters!$J$25,Parameters!$I$23*Parameters!$J$23+Parameters!$I$24*(Parameters!$J$24-Parameters!$J$23)+Parameters!$I$25*($A45-Parameters!$J$24),Parameters!$I$23*Parameters!$J$23+Parameters!$I$24*(Parameters!$J$24-Parameters!$J$23)+Parameters!$I$25*(Parameters!$J$25-Parameters!$J$24)+Parameters!$I$26*($A45-Parameters!$J$25)))),_xlfn.IFS($A45&lt;=Parameters!$J$23,Parameters!$I$23*$A45,$A45&lt;=Parameters!$J$24,Parameters!$I$24*$A45,$A45&lt;=Parameters!$J$25,Parameters!$I$25*$A45,$A45&gt;Parameters!$J$25,Parameters!$I$26*$A45))</f>
        <v>3646.8</v>
      </c>
      <c r="AA45" s="290">
        <f t="shared" si="4"/>
        <v>91.17</v>
      </c>
      <c r="AB45" s="290" cm="1">
        <f t="array" ref="AB45">IF(Parameters!$F$55="No",IF($A45&lt;=Parameters!$J$28,Parameters!$I$28*$A45,IF($A45&lt;=Parameters!$J$29,Parameters!$I$28*Parameters!$J$28+Parameters!$I$29*($A45-Parameters!$J$28),IF($A45&lt;=Parameters!$J$30,Parameters!$I$28*Parameters!$J$28+Parameters!$I$29*(Parameters!$J$29-Parameters!$J$28)+Parameters!$I$30*($A45-Parameters!$J$29),Parameters!$I$28*Parameters!$J$28+Parameters!$I$29*(Parameters!$J$29-Parameters!$J$28)+Parameters!$I$30*(Parameters!$J$30-Parameters!$J$29)+Parameters!$I$31*($A45-Parameters!$J$30)))),_xlfn.IFS($A45&lt;=Parameters!$J$28,Parameters!$I$28*$A45,$A45&lt;=Parameters!$J$29,Parameters!$I$29*$A45,$A45&lt;=Parameters!$J$30,Parameters!$I$30*$A45,$A45&gt;Parameters!$J$30,Parameters!$I$31*$A45))</f>
        <v>3646.8</v>
      </c>
      <c r="AC45" s="290">
        <f t="shared" si="5"/>
        <v>91.17</v>
      </c>
      <c r="AD45" s="290" cm="1">
        <f t="array" ref="AD45">IF(Parameters!$F$55="No",IF($A45&lt;=Parameters!$J$34,Parameters!$I$34*$A45,IF($A45&lt;=Parameters!$J$35,Parameters!$I$34*Parameters!$J$34+Parameters!$I$35*($A45-Parameters!$J$34),IF($A45&lt;=Parameters!$J$36,Parameters!$I$34*Parameters!$J$34+Parameters!$I$35*(Parameters!$J$35-Parameters!$J$34)+Parameters!$I$36*($A45-Parameters!$J$35),Parameters!$I$34*Parameters!$J$34+Parameters!$I$35*(Parameters!$J$35-Parameters!$J$34)+Parameters!$I$36*(Parameters!$J$36-Parameters!$J$35)+Parameters!$I$37*($A45-Parameters!$J$36)))),_xlfn.IFS($A45&lt;=Parameters!$J$34,Parameters!$I$34*$A45,$A45&lt;=Parameters!$J$35,Parameters!$I$35*$A45,$A45&lt;=Parameters!$J$36,Parameters!$I$36*$A45,$A45&gt;Parameters!$J$36,Parameters!$I$37*$A45))</f>
        <v>4449.2</v>
      </c>
      <c r="AE45" s="290">
        <f t="shared" si="13"/>
        <v>111.22999999999999</v>
      </c>
      <c r="AF45" s="290" cm="1">
        <f t="array" ref="AF45">IF(Parameters!$F$55="No",IF($A45&lt;=Parameters!$J$39,Parameters!$I$39*$A45,IF($A45&lt;=Parameters!$J$40,Parameters!$I$39*Parameters!$J$39+Parameters!$I$40*($A45-Parameters!$J$39),IF($A45&lt;=Parameters!$J$41,Parameters!$I$39*Parameters!$J$39+Parameters!$I$40*(Parameters!$J$40-Parameters!$J$39)+Parameters!$I$41*($A45-Parameters!$J$40),Parameters!$I$39*Parameters!$J$39+Parameters!$I$40*(Parameters!$J$40-Parameters!$J$39)+Parameters!$I$41*(Parameters!$J$41-Parameters!$J$40)+Parameters!$I$42*($A45-Parameters!$J$41)))),_xlfn.IFS($A45&lt;=Parameters!$J$39,Parameters!$I$39*$A45,$A45&lt;=Parameters!$J$40,Parameters!$I$40*$A45,$A45&lt;=Parameters!$J$41,Parameters!$I$41*$A45,$A45&gt;Parameters!$J$41,Parameters!$I$42*$A45))</f>
        <v>4449.2</v>
      </c>
      <c r="AG45" s="290">
        <f t="shared" si="14"/>
        <v>111.22999999999999</v>
      </c>
      <c r="AI45" s="428">
        <f t="shared" si="15"/>
        <v>91.170000000000073</v>
      </c>
      <c r="AJ45" s="428">
        <f t="shared" si="16"/>
        <v>91.170000000000073</v>
      </c>
      <c r="AK45" s="428">
        <f t="shared" si="17"/>
        <v>111.22999999999956</v>
      </c>
      <c r="AL45" s="428">
        <f t="shared" si="18"/>
        <v>111.22999999999956</v>
      </c>
      <c r="AM45" s="428">
        <f t="shared" si="19"/>
        <v>91.170000000000073</v>
      </c>
      <c r="AN45" s="428">
        <f t="shared" si="20"/>
        <v>91.170000000000073</v>
      </c>
      <c r="AO45" s="428">
        <f t="shared" si="21"/>
        <v>111.22999999999956</v>
      </c>
      <c r="AP45" s="428">
        <f t="shared" si="22"/>
        <v>111.22999999999956</v>
      </c>
      <c r="AQ45" s="428">
        <f t="shared" si="23"/>
        <v>91.170000000000073</v>
      </c>
      <c r="AR45" s="428">
        <f t="shared" si="24"/>
        <v>91.170000000000073</v>
      </c>
      <c r="AS45" s="428">
        <f t="shared" si="25"/>
        <v>111.22999999999956</v>
      </c>
      <c r="AT45" s="428">
        <f t="shared" si="26"/>
        <v>111.22999999999956</v>
      </c>
      <c r="AU45" s="428">
        <f t="shared" si="27"/>
        <v>91.170000000000073</v>
      </c>
      <c r="AV45" s="428">
        <f t="shared" si="28"/>
        <v>91.170000000000073</v>
      </c>
      <c r="AW45" s="428">
        <f t="shared" si="29"/>
        <v>111.22999999999956</v>
      </c>
      <c r="AX45" s="428">
        <f t="shared" si="30"/>
        <v>111.22999999999956</v>
      </c>
    </row>
    <row r="46">
      <c r="A46" s="413">
        <v>41</v>
      </c>
      <c r="B46" s="290" cm="1">
        <f t="array" ref="B46">IF(Parameters!$C$55="No",IF($A46&lt;=Parameters!$D$23,Parameters!$C$23*$A46,IF($A46&lt;=Parameters!$D$24,Parameters!$C$23*Parameters!$D$23+Parameters!$C$24*($A46-Parameters!$D$23),IF($A46&lt;=Parameters!$D$25,Parameters!$C$23*Parameters!$D$23+Parameters!$C$24*(Parameters!$D$24-Parameters!$D$23)+Parameters!$C$25*($A46-Parameters!$D$24),Parameters!$C$23*Parameters!$D$23+Parameters!$C$24*(Parameters!$D$24-Parameters!$D$23)+Parameters!$C$25*(Parameters!$D$25-Parameters!$D$24)+Parameters!$C$26*($A46-Parameters!$D$25)))),_xlfn.IFS($A46&lt;=Parameters!$D$23,Parameters!$C$23*$A46,$A46&lt;=Parameters!$D$24,Parameters!$C$24*$A46,$A46&lt;=Parameters!$D$25,Parameters!$C$25*$A46,$A46&gt;Parameters!$D$25,Parameters!$C$26*$A46))</f>
        <v>3737.9700000000003</v>
      </c>
      <c r="C46" s="290">
        <f t="shared" si="6"/>
        <v>91.17</v>
      </c>
      <c r="D46" s="290" cm="1">
        <f t="array" ref="D46">IF(Parameters!$C$55="No",IF($A46&lt;=Parameters!$D$28,Parameters!$C$28*$A46,IF($A46&lt;=Parameters!$D$29,Parameters!$C$28*Parameters!$D$28+Parameters!$C$29*($A46-Parameters!$D$28),IF($A46&lt;=Parameters!$D$30,Parameters!$C$28*Parameters!$D$28+Parameters!$C$29*(Parameters!$D$29-Parameters!$D$28)+Parameters!$C$30*($A46-Parameters!$D$29),Parameters!$C$28*Parameters!$D$28+Parameters!$C$29*(Parameters!$D$29-Parameters!$D$28)+Parameters!$C$30*(Parameters!$D$30-Parameters!$D$29)+Parameters!$C$31*($A46-Parameters!$D$30)))),_xlfn.IFS($A46&lt;=Parameters!$D$28,Parameters!$C$28*$A46,$A46&lt;=Parameters!$D$29,Parameters!$C$29*$A46,$A46&lt;=Parameters!$D$30,Parameters!$C$30*$A46,$A46&gt;Parameters!$D$30,Parameters!$C$31*$A46))</f>
        <v>3737.9700000000003</v>
      </c>
      <c r="E46" s="290">
        <f t="shared" si="6"/>
        <v>91.17</v>
      </c>
      <c r="F46" s="290" cm="1">
        <f t="array" ref="F46">IF(Parameters!$C$55="No",IF($A46&lt;=Parameters!$D$34,Parameters!$C$34*$A46,IF($A46&lt;=Parameters!$D$35,Parameters!$C$34*Parameters!$D$34+Parameters!$C$35*($A46-Parameters!$D$34),IF($A46&lt;=Parameters!$D$36,Parameters!$C$34*Parameters!$D$34+Parameters!$C$35*(Parameters!$D$35-Parameters!$D$34)+Parameters!$C$36*($A46-Parameters!$D$35),Parameters!$C$34*Parameters!$D$34+Parameters!$C$35*(Parameters!$D$35-Parameters!$D$34)+Parameters!$C$36*(Parameters!$D$36-Parameters!$D$35)+Parameters!$C$37*($A46-Parameters!$D$36)))),_xlfn.IFS($A46&lt;=Parameters!$D$34,Parameters!$C$34*$A46,$A46&lt;=Parameters!$D$35,Parameters!$C$35*$A46,$A46&lt;=Parameters!$D$36,Parameters!$C$36*$A46,$A46&gt;Parameters!$D$36,Parameters!$C$37*$A46))</f>
        <v>4560.43</v>
      </c>
      <c r="G46" s="290">
        <f t="shared" si="7"/>
        <v>111.23</v>
      </c>
      <c r="H46" s="290" cm="1">
        <f t="array" ref="H46">IF(Parameters!$C$55="No",IF($A46&lt;=Parameters!$D$39,Parameters!$C$39*$A46,IF($A46&lt;=Parameters!$D$40,Parameters!$C$39*Parameters!$D$39+Parameters!$C$40*($A46-Parameters!$D$39),IF($A46&lt;=Parameters!$D$41,Parameters!$C$39*Parameters!$D$39+Parameters!$C$40*(Parameters!$D$40-Parameters!$D$39)+Parameters!$C$41*($A46-Parameters!$D$40),Parameters!$C$39*Parameters!$D$39+Parameters!$C$40*(Parameters!$D$40-Parameters!$D$39)+Parameters!$C$41*(Parameters!$D$41-Parameters!$D$40)+Parameters!$C$42*($A46-Parameters!$D$41)))),_xlfn.IFS($A46&lt;=Parameters!$D$39,Parameters!$C$39*$A46,$A46&lt;=Parameters!$D$40,Parameters!$C$40*$A46,$A46&lt;=Parameters!$D$41,Parameters!$C$41*$A46,$A46&gt;Parameters!$D$41,Parameters!$C$42*$A46))</f>
        <v>4560.43</v>
      </c>
      <c r="I46" s="290">
        <f t="shared" si="8"/>
        <v>111.23</v>
      </c>
      <c r="J46" s="290" cm="1">
        <f t="array" ref="J46">IF(Parameters!$D$55="No",IF($A46&lt;=Parameters!$F$23,Parameters!$E$23*$A46,IF($A46&lt;=Parameters!$F$24,Parameters!$E$23*Parameters!$F$23+Parameters!$E$24*($A46-Parameters!$F$23),IF($A46&lt;=Parameters!$F$25,Parameters!$E$23*Parameters!$F$23+Parameters!$E$24*(Parameters!$F$24-Parameters!$F$23)+Parameters!$E$25*($A46-Parameters!$F$24),Parameters!$E$23*Parameters!$F$23+Parameters!$E$24*(Parameters!$F$24-Parameters!$F$23)+Parameters!$E$25*(Parameters!$F$25-Parameters!$F$24)+Parameters!$E$26*($A46-Parameters!$F$25)))),_xlfn.IFS($A46&lt;=Parameters!$F$23,Parameters!$E$23*$A46,$A46&lt;=Parameters!$F$24,Parameters!$E$24*$A46,$A46&lt;=Parameters!$F$25,Parameters!$E$25*$A46,$A46&gt;Parameters!$F$25,Parameters!$E$26*$A46))</f>
        <v>3737.9700000000003</v>
      </c>
      <c r="K46" s="290">
        <f t="shared" si="0"/>
        <v>91.17</v>
      </c>
      <c r="L46" s="290" cm="1">
        <f t="array" ref="L46">IF(Parameters!$D$55="No",IF($A46&lt;=Parameters!$F$28,Parameters!$E$28*$A46,IF($A46&lt;=Parameters!$F$29,Parameters!$E$28*Parameters!$F$28+Parameters!$E$29*($A46-Parameters!$F$28),IF($A46&lt;=Parameters!$F$30,Parameters!$E$28*Parameters!$F$28+Parameters!$E$29*(Parameters!$F$29-Parameters!$F$28)+Parameters!$E$30*($A46-Parameters!$F$29),Parameters!$E$28*Parameters!$F$28+Parameters!$E$29*(Parameters!$F$29-Parameters!$F$28)+Parameters!$E$30*(Parameters!$F$30-Parameters!$F$29)+Parameters!$E$31*($A46-Parameters!$F$30)))),_xlfn.IFS($A46&lt;=Parameters!$F$28,Parameters!$E$28*$A46,$A46&lt;=Parameters!$F$29,Parameters!$E$29*$A46,$A46&lt;=Parameters!$F$30,Parameters!$E$30*$A46,$A46&gt;Parameters!$F$30,Parameters!$E$31*$A46))</f>
        <v>3737.9700000000003</v>
      </c>
      <c r="M46" s="290">
        <f t="shared" si="1"/>
        <v>91.17</v>
      </c>
      <c r="N46" s="290" cm="1">
        <f t="array" ref="N46">IF(Parameters!$D$55="No",IF($A46&lt;=Parameters!$F$34,Parameters!$E$34*$A46,IF($A46&lt;=Parameters!$F$35,Parameters!$E$34*Parameters!$F$34+Parameters!$E$35*($A46-Parameters!$F$34),IF($A46&lt;=Parameters!$F$36,Parameters!$E$34*Parameters!$F$34+Parameters!$E$35*(Parameters!$F$35-Parameters!$F$34)+Parameters!$E$36*($A46-Parameters!$F$35),Parameters!$E$34*Parameters!$F$34+Parameters!$E$35*(Parameters!$F$35-Parameters!$F$34)+Parameters!$E$36*(Parameters!$F$36-Parameters!$F$35)+Parameters!$E$37*($A46-Parameters!$F$36)))),_xlfn.IFS($A46&lt;=Parameters!$F$34,Parameters!$E$34*$A46,$A46&lt;=Parameters!$F$35,Parameters!$E$35*$A46,$A46&lt;=Parameters!$F$36,Parameters!$E$36*$A46,$A46&gt;Parameters!$F$36,Parameters!$E$37*$A46))</f>
        <v>4560.43</v>
      </c>
      <c r="O46" s="290">
        <f t="shared" si="9"/>
        <v>111.23</v>
      </c>
      <c r="P46" s="290" cm="1">
        <f t="array" ref="P46">IF(Parameters!$D$55="No",IF($A46&lt;=Parameters!$F$39,Parameters!$E$39*$A46,IF($A46&lt;=Parameters!$F$40,Parameters!$E$39*Parameters!$F$39+Parameters!$E$40*($A46-Parameters!$F$39),IF($A46&lt;=Parameters!$F$41,Parameters!$E$39*Parameters!$F$39+Parameters!$E$40*(Parameters!$F$40-Parameters!$F$39)+Parameters!$E$41*($A46-Parameters!$F$40),Parameters!$E$39*Parameters!$F$39+Parameters!$E$40*(Parameters!$F$40-Parameters!$F$39)+Parameters!$E$41*(Parameters!$F$41-Parameters!$F$40)+Parameters!$E$42*($A46-Parameters!$F$41)))),_xlfn.IFS($A46&lt;=Parameters!$F$39,Parameters!$E$39*$A46,$A46&lt;=Parameters!$F$40,Parameters!$E$40*$A46,$A46&lt;=Parameters!$F$41,Parameters!$E$41*$A46,$A46&gt;Parameters!$F$41,Parameters!$E$42*$A46))</f>
        <v>4560.43</v>
      </c>
      <c r="Q46" s="290">
        <f t="shared" si="10"/>
        <v>111.23</v>
      </c>
      <c r="R46" s="290" cm="1">
        <f t="array" ref="R46">IF(Parameters!$E$55="No",IF($A46&lt;=Parameters!$H$23,Parameters!$G$23*$A46,IF($A46&lt;=Parameters!$H$24,Parameters!$G$23*Parameters!$H$23+Parameters!$G$24*($A46-Parameters!$H$23),IF($A46&lt;=Parameters!$H$25,Parameters!$G$23*Parameters!$H$23+Parameters!$G$24*(Parameters!$H$24-Parameters!$H$23)+Parameters!$G$25*($A46-Parameters!$H$24),Parameters!$G$23*Parameters!$H$23+Parameters!$G$24*(Parameters!$H$24-Parameters!$H$23)+Parameters!$G$25*(Parameters!$H$25-Parameters!$H$24)+Parameters!$G$26*($A46-Parameters!$H$25)))),_xlfn.IFS($A46&lt;=Parameters!$H$23,Parameters!$G$23*$A46,$A46&lt;=Parameters!$H$24,Parameters!$G$24*$A46,$A46&lt;=Parameters!$H$25,Parameters!$G$25*$A46,$A46&gt;Parameters!$H$25,Parameters!$G$26*$A46))</f>
        <v>3737.9700000000003</v>
      </c>
      <c r="S46" s="290">
        <f t="shared" si="2"/>
        <v>91.17</v>
      </c>
      <c r="T46" s="290" cm="1">
        <f t="array" ref="T46">IF(Parameters!$E$55="No",IF($A46&lt;=Parameters!$H$28,Parameters!$G$28*$A46,IF($A46&lt;=Parameters!$H$29,Parameters!$G$28*Parameters!$H$28+Parameters!$G$29*($A46-Parameters!$H$28),IF($A46&lt;=Parameters!$H$30,Parameters!$G$28*Parameters!$H$28+Parameters!$G$29*(Parameters!$H$29-Parameters!$H$28)+Parameters!$G$30*($A46-Parameters!$H$29),Parameters!$G$28*Parameters!$H$28+Parameters!$G$29*(Parameters!$H$29-Parameters!$H$28)+Parameters!$G$30*(Parameters!$H$30-Parameters!$H$29)+Parameters!$G$31*($A46-Parameters!$H$30)))),_xlfn.IFS($A46&lt;=Parameters!$H$28,Parameters!$G$28*$A46,$A46&lt;=Parameters!$H$29,Parameters!$G$29*$A46,$A46&lt;=Parameters!$H$30,Parameters!$G$30*$A46,$A46&gt;Parameters!$H$30,Parameters!$G$31*$A46))</f>
        <v>3737.9700000000003</v>
      </c>
      <c r="U46" s="290">
        <f t="shared" si="3"/>
        <v>91.17</v>
      </c>
      <c r="V46" s="290" cm="1">
        <f t="array" ref="V46">IF(Parameters!$E$55="No",IF($A46&lt;=Parameters!$H$34,Parameters!$G$34*$A46,IF($A46&lt;=Parameters!$H$35,Parameters!$G$34*Parameters!$H$34+Parameters!$G$35*($A46-Parameters!$H$34),IF($A46&lt;=Parameters!$H$36,Parameters!$G$34*Parameters!$H$34+Parameters!$G$35*(Parameters!$H$35-Parameters!$H$34)+Parameters!$G$36*($A46-Parameters!$H$35),Parameters!$G$34*Parameters!$H$34+Parameters!$G$35*(Parameters!$H$35-Parameters!$H$34)+Parameters!$G$36*(Parameters!$H$36-Parameters!$H$35)+Parameters!$G$37*($A46-Parameters!$H$36)))),_xlfn.IFS($A46&lt;=Parameters!$H$34,Parameters!$G$34*$A46,$A46&lt;=Parameters!$H$35,Parameters!$G$35*$A46,$A46&lt;=Parameters!$H$36,Parameters!$G$36*$A46,$A46&gt;Parameters!$H$36,Parameters!$G$37*$A46))</f>
        <v>4560.43</v>
      </c>
      <c r="W46" s="290">
        <f t="shared" si="11"/>
        <v>111.23</v>
      </c>
      <c r="X46" s="290" cm="1">
        <f t="array" ref="X46">IF(Parameters!$E$55="No",IF($A46&lt;=Parameters!$H$39,Parameters!$G$39*$A46,IF($A46&lt;=Parameters!$H$40,Parameters!$G$39*Parameters!$H$39+Parameters!$G$40*($A46-Parameters!$H$39),IF($A46&lt;=Parameters!$H$41,Parameters!$G$39*Parameters!$H$39+Parameters!$G$40*(Parameters!$H$40-Parameters!$H$39)+Parameters!$G$41*($A46-Parameters!$H$40),Parameters!$G$39*Parameters!$H$39+Parameters!$G$40*(Parameters!$H$40-Parameters!$H$39)+Parameters!$G$41*(Parameters!$H$41-Parameters!$H$40)+Parameters!$G$42*($A46-Parameters!$H$41)))),_xlfn.IFS($A46&lt;=Parameters!$H$39,Parameters!$G$39*$A46,$A46&lt;=Parameters!$H$40,Parameters!$G$40*$A46,$A46&lt;=Parameters!$H$41,Parameters!$G$41*$A46,$A46&gt;Parameters!$H$41,Parameters!$G$42*$A46))</f>
        <v>4560.43</v>
      </c>
      <c r="Y46" s="290">
        <f t="shared" si="12"/>
        <v>111.23</v>
      </c>
      <c r="Z46" s="290" cm="1">
        <f t="array" ref="Z46">IF(Parameters!$F$55="No",IF($A46&lt;=Parameters!$J$23,Parameters!$I$23*$A46,IF($A46&lt;=Parameters!$J$24,Parameters!$I$23*Parameters!$J$23+Parameters!$I$24*($A46-Parameters!$J$23),IF($A46&lt;=Parameters!$J$25,Parameters!$I$23*Parameters!$J$23+Parameters!$I$24*(Parameters!$J$24-Parameters!$J$23)+Parameters!$I$25*($A46-Parameters!$J$24),Parameters!$I$23*Parameters!$J$23+Parameters!$I$24*(Parameters!$J$24-Parameters!$J$23)+Parameters!$I$25*(Parameters!$J$25-Parameters!$J$24)+Parameters!$I$26*($A46-Parameters!$J$25)))),_xlfn.IFS($A46&lt;=Parameters!$J$23,Parameters!$I$23*$A46,$A46&lt;=Parameters!$J$24,Parameters!$I$24*$A46,$A46&lt;=Parameters!$J$25,Parameters!$I$25*$A46,$A46&gt;Parameters!$J$25,Parameters!$I$26*$A46))</f>
        <v>3737.9700000000003</v>
      </c>
      <c r="AA46" s="290">
        <f t="shared" si="4"/>
        <v>91.17</v>
      </c>
      <c r="AB46" s="290" cm="1">
        <f t="array" ref="AB46">IF(Parameters!$F$55="No",IF($A46&lt;=Parameters!$J$28,Parameters!$I$28*$A46,IF($A46&lt;=Parameters!$J$29,Parameters!$I$28*Parameters!$J$28+Parameters!$I$29*($A46-Parameters!$J$28),IF($A46&lt;=Parameters!$J$30,Parameters!$I$28*Parameters!$J$28+Parameters!$I$29*(Parameters!$J$29-Parameters!$J$28)+Parameters!$I$30*($A46-Parameters!$J$29),Parameters!$I$28*Parameters!$J$28+Parameters!$I$29*(Parameters!$J$29-Parameters!$J$28)+Parameters!$I$30*(Parameters!$J$30-Parameters!$J$29)+Parameters!$I$31*($A46-Parameters!$J$30)))),_xlfn.IFS($A46&lt;=Parameters!$J$28,Parameters!$I$28*$A46,$A46&lt;=Parameters!$J$29,Parameters!$I$29*$A46,$A46&lt;=Parameters!$J$30,Parameters!$I$30*$A46,$A46&gt;Parameters!$J$30,Parameters!$I$31*$A46))</f>
        <v>3737.9700000000003</v>
      </c>
      <c r="AC46" s="290">
        <f t="shared" si="5"/>
        <v>91.17</v>
      </c>
      <c r="AD46" s="290" cm="1">
        <f t="array" ref="AD46">IF(Parameters!$F$55="No",IF($A46&lt;=Parameters!$J$34,Parameters!$I$34*$A46,IF($A46&lt;=Parameters!$J$35,Parameters!$I$34*Parameters!$J$34+Parameters!$I$35*($A46-Parameters!$J$34),IF($A46&lt;=Parameters!$J$36,Parameters!$I$34*Parameters!$J$34+Parameters!$I$35*(Parameters!$J$35-Parameters!$J$34)+Parameters!$I$36*($A46-Parameters!$J$35),Parameters!$I$34*Parameters!$J$34+Parameters!$I$35*(Parameters!$J$35-Parameters!$J$34)+Parameters!$I$36*(Parameters!$J$36-Parameters!$J$35)+Parameters!$I$37*($A46-Parameters!$J$36)))),_xlfn.IFS($A46&lt;=Parameters!$J$34,Parameters!$I$34*$A46,$A46&lt;=Parameters!$J$35,Parameters!$I$35*$A46,$A46&lt;=Parameters!$J$36,Parameters!$I$36*$A46,$A46&gt;Parameters!$J$36,Parameters!$I$37*$A46))</f>
        <v>4560.43</v>
      </c>
      <c r="AE46" s="290">
        <f t="shared" si="13"/>
        <v>111.23</v>
      </c>
      <c r="AF46" s="290" cm="1">
        <f t="array" ref="AF46">IF(Parameters!$F$55="No",IF($A46&lt;=Parameters!$J$39,Parameters!$I$39*$A46,IF($A46&lt;=Parameters!$J$40,Parameters!$I$39*Parameters!$J$39+Parameters!$I$40*($A46-Parameters!$J$39),IF($A46&lt;=Parameters!$J$41,Parameters!$I$39*Parameters!$J$39+Parameters!$I$40*(Parameters!$J$40-Parameters!$J$39)+Parameters!$I$41*($A46-Parameters!$J$40),Parameters!$I$39*Parameters!$J$39+Parameters!$I$40*(Parameters!$J$40-Parameters!$J$39)+Parameters!$I$41*(Parameters!$J$41-Parameters!$J$40)+Parameters!$I$42*($A46-Parameters!$J$41)))),_xlfn.IFS($A46&lt;=Parameters!$J$39,Parameters!$I$39*$A46,$A46&lt;=Parameters!$J$40,Parameters!$I$40*$A46,$A46&lt;=Parameters!$J$41,Parameters!$I$41*$A46,$A46&gt;Parameters!$J$41,Parameters!$I$42*$A46))</f>
        <v>4560.43</v>
      </c>
      <c r="AG46" s="290">
        <f t="shared" si="14"/>
        <v>111.23</v>
      </c>
      <c r="AI46" s="428">
        <f t="shared" si="15"/>
        <v>91.170000000000073</v>
      </c>
      <c r="AJ46" s="428">
        <f t="shared" si="16"/>
        <v>91.170000000000073</v>
      </c>
      <c r="AK46" s="428">
        <f t="shared" si="17"/>
        <v>111.23000000000047</v>
      </c>
      <c r="AL46" s="428">
        <f t="shared" si="18"/>
        <v>111.23000000000047</v>
      </c>
      <c r="AM46" s="428">
        <f t="shared" si="19"/>
        <v>91.170000000000073</v>
      </c>
      <c r="AN46" s="428">
        <f t="shared" si="20"/>
        <v>91.170000000000073</v>
      </c>
      <c r="AO46" s="428">
        <f t="shared" si="21"/>
        <v>111.23000000000047</v>
      </c>
      <c r="AP46" s="428">
        <f t="shared" si="22"/>
        <v>111.23000000000047</v>
      </c>
      <c r="AQ46" s="428">
        <f t="shared" si="23"/>
        <v>91.170000000000073</v>
      </c>
      <c r="AR46" s="428">
        <f t="shared" si="24"/>
        <v>91.170000000000073</v>
      </c>
      <c r="AS46" s="428">
        <f t="shared" si="25"/>
        <v>111.23000000000047</v>
      </c>
      <c r="AT46" s="428">
        <f t="shared" si="26"/>
        <v>111.23000000000047</v>
      </c>
      <c r="AU46" s="428">
        <f t="shared" si="27"/>
        <v>91.170000000000073</v>
      </c>
      <c r="AV46" s="428">
        <f t="shared" si="28"/>
        <v>91.170000000000073</v>
      </c>
      <c r="AW46" s="428">
        <f t="shared" si="29"/>
        <v>111.23000000000047</v>
      </c>
      <c r="AX46" s="428">
        <f t="shared" si="30"/>
        <v>111.23000000000047</v>
      </c>
    </row>
    <row r="47">
      <c r="A47" s="413">
        <v>42</v>
      </c>
      <c r="B47" s="290" cm="1">
        <f t="array" ref="B47">IF(Parameters!$C$55="No",IF($A47&lt;=Parameters!$D$23,Parameters!$C$23*$A47,IF($A47&lt;=Parameters!$D$24,Parameters!$C$23*Parameters!$D$23+Parameters!$C$24*($A47-Parameters!$D$23),IF($A47&lt;=Parameters!$D$25,Parameters!$C$23*Parameters!$D$23+Parameters!$C$24*(Parameters!$D$24-Parameters!$D$23)+Parameters!$C$25*($A47-Parameters!$D$24),Parameters!$C$23*Parameters!$D$23+Parameters!$C$24*(Parameters!$D$24-Parameters!$D$23)+Parameters!$C$25*(Parameters!$D$25-Parameters!$D$24)+Parameters!$C$26*($A47-Parameters!$D$25)))),_xlfn.IFS($A47&lt;=Parameters!$D$23,Parameters!$C$23*$A47,$A47&lt;=Parameters!$D$24,Parameters!$C$24*$A47,$A47&lt;=Parameters!$D$25,Parameters!$C$25*$A47,$A47&gt;Parameters!$D$25,Parameters!$C$26*$A47))</f>
        <v>3829.14</v>
      </c>
      <c r="C47" s="290">
        <f t="shared" si="6"/>
        <v>91.17</v>
      </c>
      <c r="D47" s="290" cm="1">
        <f t="array" ref="D47">IF(Parameters!$C$55="No",IF($A47&lt;=Parameters!$D$28,Parameters!$C$28*$A47,IF($A47&lt;=Parameters!$D$29,Parameters!$C$28*Parameters!$D$28+Parameters!$C$29*($A47-Parameters!$D$28),IF($A47&lt;=Parameters!$D$30,Parameters!$C$28*Parameters!$D$28+Parameters!$C$29*(Parameters!$D$29-Parameters!$D$28)+Parameters!$C$30*($A47-Parameters!$D$29),Parameters!$C$28*Parameters!$D$28+Parameters!$C$29*(Parameters!$D$29-Parameters!$D$28)+Parameters!$C$30*(Parameters!$D$30-Parameters!$D$29)+Parameters!$C$31*($A47-Parameters!$D$30)))),_xlfn.IFS($A47&lt;=Parameters!$D$28,Parameters!$C$28*$A47,$A47&lt;=Parameters!$D$29,Parameters!$C$29*$A47,$A47&lt;=Parameters!$D$30,Parameters!$C$30*$A47,$A47&gt;Parameters!$D$30,Parameters!$C$31*$A47))</f>
        <v>3829.14</v>
      </c>
      <c r="E47" s="290">
        <f t="shared" si="6"/>
        <v>91.17</v>
      </c>
      <c r="F47" s="290" cm="1">
        <f t="array" ref="F47">IF(Parameters!$C$55="No",IF($A47&lt;=Parameters!$D$34,Parameters!$C$34*$A47,IF($A47&lt;=Parameters!$D$35,Parameters!$C$34*Parameters!$D$34+Parameters!$C$35*($A47-Parameters!$D$34),IF($A47&lt;=Parameters!$D$36,Parameters!$C$34*Parameters!$D$34+Parameters!$C$35*(Parameters!$D$35-Parameters!$D$34)+Parameters!$C$36*($A47-Parameters!$D$35),Parameters!$C$34*Parameters!$D$34+Parameters!$C$35*(Parameters!$D$35-Parameters!$D$34)+Parameters!$C$36*(Parameters!$D$36-Parameters!$D$35)+Parameters!$C$37*($A47-Parameters!$D$36)))),_xlfn.IFS($A47&lt;=Parameters!$D$34,Parameters!$C$34*$A47,$A47&lt;=Parameters!$D$35,Parameters!$C$35*$A47,$A47&lt;=Parameters!$D$36,Parameters!$C$36*$A47,$A47&gt;Parameters!$D$36,Parameters!$C$37*$A47))</f>
        <v>4671.66</v>
      </c>
      <c r="G47" s="290">
        <f t="shared" si="7"/>
        <v>111.22999999999999</v>
      </c>
      <c r="H47" s="290" cm="1">
        <f t="array" ref="H47">IF(Parameters!$C$55="No",IF($A47&lt;=Parameters!$D$39,Parameters!$C$39*$A47,IF($A47&lt;=Parameters!$D$40,Parameters!$C$39*Parameters!$D$39+Parameters!$C$40*($A47-Parameters!$D$39),IF($A47&lt;=Parameters!$D$41,Parameters!$C$39*Parameters!$D$39+Parameters!$C$40*(Parameters!$D$40-Parameters!$D$39)+Parameters!$C$41*($A47-Parameters!$D$40),Parameters!$C$39*Parameters!$D$39+Parameters!$C$40*(Parameters!$D$40-Parameters!$D$39)+Parameters!$C$41*(Parameters!$D$41-Parameters!$D$40)+Parameters!$C$42*($A47-Parameters!$D$41)))),_xlfn.IFS($A47&lt;=Parameters!$D$39,Parameters!$C$39*$A47,$A47&lt;=Parameters!$D$40,Parameters!$C$40*$A47,$A47&lt;=Parameters!$D$41,Parameters!$C$41*$A47,$A47&gt;Parameters!$D$41,Parameters!$C$42*$A47))</f>
        <v>4671.66</v>
      </c>
      <c r="I47" s="290">
        <f t="shared" si="8"/>
        <v>111.22999999999999</v>
      </c>
      <c r="J47" s="290" cm="1">
        <f t="array" ref="J47">IF(Parameters!$D$55="No",IF($A47&lt;=Parameters!$F$23,Parameters!$E$23*$A47,IF($A47&lt;=Parameters!$F$24,Parameters!$E$23*Parameters!$F$23+Parameters!$E$24*($A47-Parameters!$F$23),IF($A47&lt;=Parameters!$F$25,Parameters!$E$23*Parameters!$F$23+Parameters!$E$24*(Parameters!$F$24-Parameters!$F$23)+Parameters!$E$25*($A47-Parameters!$F$24),Parameters!$E$23*Parameters!$F$23+Parameters!$E$24*(Parameters!$F$24-Parameters!$F$23)+Parameters!$E$25*(Parameters!$F$25-Parameters!$F$24)+Parameters!$E$26*($A47-Parameters!$F$25)))),_xlfn.IFS($A47&lt;=Parameters!$F$23,Parameters!$E$23*$A47,$A47&lt;=Parameters!$F$24,Parameters!$E$24*$A47,$A47&lt;=Parameters!$F$25,Parameters!$E$25*$A47,$A47&gt;Parameters!$F$25,Parameters!$E$26*$A47))</f>
        <v>3829.14</v>
      </c>
      <c r="K47" s="290">
        <f t="shared" si="0"/>
        <v>91.17</v>
      </c>
      <c r="L47" s="290" cm="1">
        <f t="array" ref="L47">IF(Parameters!$D$55="No",IF($A47&lt;=Parameters!$F$28,Parameters!$E$28*$A47,IF($A47&lt;=Parameters!$F$29,Parameters!$E$28*Parameters!$F$28+Parameters!$E$29*($A47-Parameters!$F$28),IF($A47&lt;=Parameters!$F$30,Parameters!$E$28*Parameters!$F$28+Parameters!$E$29*(Parameters!$F$29-Parameters!$F$28)+Parameters!$E$30*($A47-Parameters!$F$29),Parameters!$E$28*Parameters!$F$28+Parameters!$E$29*(Parameters!$F$29-Parameters!$F$28)+Parameters!$E$30*(Parameters!$F$30-Parameters!$F$29)+Parameters!$E$31*($A47-Parameters!$F$30)))),_xlfn.IFS($A47&lt;=Parameters!$F$28,Parameters!$E$28*$A47,$A47&lt;=Parameters!$F$29,Parameters!$E$29*$A47,$A47&lt;=Parameters!$F$30,Parameters!$E$30*$A47,$A47&gt;Parameters!$F$30,Parameters!$E$31*$A47))</f>
        <v>3829.14</v>
      </c>
      <c r="M47" s="290">
        <f t="shared" si="1"/>
        <v>91.17</v>
      </c>
      <c r="N47" s="290" cm="1">
        <f t="array" ref="N47">IF(Parameters!$D$55="No",IF($A47&lt;=Parameters!$F$34,Parameters!$E$34*$A47,IF($A47&lt;=Parameters!$F$35,Parameters!$E$34*Parameters!$F$34+Parameters!$E$35*($A47-Parameters!$F$34),IF($A47&lt;=Parameters!$F$36,Parameters!$E$34*Parameters!$F$34+Parameters!$E$35*(Parameters!$F$35-Parameters!$F$34)+Parameters!$E$36*($A47-Parameters!$F$35),Parameters!$E$34*Parameters!$F$34+Parameters!$E$35*(Parameters!$F$35-Parameters!$F$34)+Parameters!$E$36*(Parameters!$F$36-Parameters!$F$35)+Parameters!$E$37*($A47-Parameters!$F$36)))),_xlfn.IFS($A47&lt;=Parameters!$F$34,Parameters!$E$34*$A47,$A47&lt;=Parameters!$F$35,Parameters!$E$35*$A47,$A47&lt;=Parameters!$F$36,Parameters!$E$36*$A47,$A47&gt;Parameters!$F$36,Parameters!$E$37*$A47))</f>
        <v>4671.66</v>
      </c>
      <c r="O47" s="290">
        <f t="shared" si="9"/>
        <v>111.22999999999999</v>
      </c>
      <c r="P47" s="290" cm="1">
        <f t="array" ref="P47">IF(Parameters!$D$55="No",IF($A47&lt;=Parameters!$F$39,Parameters!$E$39*$A47,IF($A47&lt;=Parameters!$F$40,Parameters!$E$39*Parameters!$F$39+Parameters!$E$40*($A47-Parameters!$F$39),IF($A47&lt;=Parameters!$F$41,Parameters!$E$39*Parameters!$F$39+Parameters!$E$40*(Parameters!$F$40-Parameters!$F$39)+Parameters!$E$41*($A47-Parameters!$F$40),Parameters!$E$39*Parameters!$F$39+Parameters!$E$40*(Parameters!$F$40-Parameters!$F$39)+Parameters!$E$41*(Parameters!$F$41-Parameters!$F$40)+Parameters!$E$42*($A47-Parameters!$F$41)))),_xlfn.IFS($A47&lt;=Parameters!$F$39,Parameters!$E$39*$A47,$A47&lt;=Parameters!$F$40,Parameters!$E$40*$A47,$A47&lt;=Parameters!$F$41,Parameters!$E$41*$A47,$A47&gt;Parameters!$F$41,Parameters!$E$42*$A47))</f>
        <v>4671.66</v>
      </c>
      <c r="Q47" s="290">
        <f t="shared" si="10"/>
        <v>111.22999999999999</v>
      </c>
      <c r="R47" s="290" cm="1">
        <f t="array" ref="R47">IF(Parameters!$E$55="No",IF($A47&lt;=Parameters!$H$23,Parameters!$G$23*$A47,IF($A47&lt;=Parameters!$H$24,Parameters!$G$23*Parameters!$H$23+Parameters!$G$24*($A47-Parameters!$H$23),IF($A47&lt;=Parameters!$H$25,Parameters!$G$23*Parameters!$H$23+Parameters!$G$24*(Parameters!$H$24-Parameters!$H$23)+Parameters!$G$25*($A47-Parameters!$H$24),Parameters!$G$23*Parameters!$H$23+Parameters!$G$24*(Parameters!$H$24-Parameters!$H$23)+Parameters!$G$25*(Parameters!$H$25-Parameters!$H$24)+Parameters!$G$26*($A47-Parameters!$H$25)))),_xlfn.IFS($A47&lt;=Parameters!$H$23,Parameters!$G$23*$A47,$A47&lt;=Parameters!$H$24,Parameters!$G$24*$A47,$A47&lt;=Parameters!$H$25,Parameters!$G$25*$A47,$A47&gt;Parameters!$H$25,Parameters!$G$26*$A47))</f>
        <v>3829.14</v>
      </c>
      <c r="S47" s="290">
        <f t="shared" si="2"/>
        <v>91.17</v>
      </c>
      <c r="T47" s="290" cm="1">
        <f t="array" ref="T47">IF(Parameters!$E$55="No",IF($A47&lt;=Parameters!$H$28,Parameters!$G$28*$A47,IF($A47&lt;=Parameters!$H$29,Parameters!$G$28*Parameters!$H$28+Parameters!$G$29*($A47-Parameters!$H$28),IF($A47&lt;=Parameters!$H$30,Parameters!$G$28*Parameters!$H$28+Parameters!$G$29*(Parameters!$H$29-Parameters!$H$28)+Parameters!$G$30*($A47-Parameters!$H$29),Parameters!$G$28*Parameters!$H$28+Parameters!$G$29*(Parameters!$H$29-Parameters!$H$28)+Parameters!$G$30*(Parameters!$H$30-Parameters!$H$29)+Parameters!$G$31*($A47-Parameters!$H$30)))),_xlfn.IFS($A47&lt;=Parameters!$H$28,Parameters!$G$28*$A47,$A47&lt;=Parameters!$H$29,Parameters!$G$29*$A47,$A47&lt;=Parameters!$H$30,Parameters!$G$30*$A47,$A47&gt;Parameters!$H$30,Parameters!$G$31*$A47))</f>
        <v>3829.14</v>
      </c>
      <c r="U47" s="290">
        <f t="shared" si="3"/>
        <v>91.17</v>
      </c>
      <c r="V47" s="290" cm="1">
        <f t="array" ref="V47">IF(Parameters!$E$55="No",IF($A47&lt;=Parameters!$H$34,Parameters!$G$34*$A47,IF($A47&lt;=Parameters!$H$35,Parameters!$G$34*Parameters!$H$34+Parameters!$G$35*($A47-Parameters!$H$34),IF($A47&lt;=Parameters!$H$36,Parameters!$G$34*Parameters!$H$34+Parameters!$G$35*(Parameters!$H$35-Parameters!$H$34)+Parameters!$G$36*($A47-Parameters!$H$35),Parameters!$G$34*Parameters!$H$34+Parameters!$G$35*(Parameters!$H$35-Parameters!$H$34)+Parameters!$G$36*(Parameters!$H$36-Parameters!$H$35)+Parameters!$G$37*($A47-Parameters!$H$36)))),_xlfn.IFS($A47&lt;=Parameters!$H$34,Parameters!$G$34*$A47,$A47&lt;=Parameters!$H$35,Parameters!$G$35*$A47,$A47&lt;=Parameters!$H$36,Parameters!$G$36*$A47,$A47&gt;Parameters!$H$36,Parameters!$G$37*$A47))</f>
        <v>4671.66</v>
      </c>
      <c r="W47" s="290">
        <f t="shared" si="11"/>
        <v>111.22999999999999</v>
      </c>
      <c r="X47" s="290" cm="1">
        <f t="array" ref="X47">IF(Parameters!$E$55="No",IF($A47&lt;=Parameters!$H$39,Parameters!$G$39*$A47,IF($A47&lt;=Parameters!$H$40,Parameters!$G$39*Parameters!$H$39+Parameters!$G$40*($A47-Parameters!$H$39),IF($A47&lt;=Parameters!$H$41,Parameters!$G$39*Parameters!$H$39+Parameters!$G$40*(Parameters!$H$40-Parameters!$H$39)+Parameters!$G$41*($A47-Parameters!$H$40),Parameters!$G$39*Parameters!$H$39+Parameters!$G$40*(Parameters!$H$40-Parameters!$H$39)+Parameters!$G$41*(Parameters!$H$41-Parameters!$H$40)+Parameters!$G$42*($A47-Parameters!$H$41)))),_xlfn.IFS($A47&lt;=Parameters!$H$39,Parameters!$G$39*$A47,$A47&lt;=Parameters!$H$40,Parameters!$G$40*$A47,$A47&lt;=Parameters!$H$41,Parameters!$G$41*$A47,$A47&gt;Parameters!$H$41,Parameters!$G$42*$A47))</f>
        <v>4671.66</v>
      </c>
      <c r="Y47" s="290">
        <f t="shared" si="12"/>
        <v>111.22999999999999</v>
      </c>
      <c r="Z47" s="290" cm="1">
        <f t="array" ref="Z47">IF(Parameters!$F$55="No",IF($A47&lt;=Parameters!$J$23,Parameters!$I$23*$A47,IF($A47&lt;=Parameters!$J$24,Parameters!$I$23*Parameters!$J$23+Parameters!$I$24*($A47-Parameters!$J$23),IF($A47&lt;=Parameters!$J$25,Parameters!$I$23*Parameters!$J$23+Parameters!$I$24*(Parameters!$J$24-Parameters!$J$23)+Parameters!$I$25*($A47-Parameters!$J$24),Parameters!$I$23*Parameters!$J$23+Parameters!$I$24*(Parameters!$J$24-Parameters!$J$23)+Parameters!$I$25*(Parameters!$J$25-Parameters!$J$24)+Parameters!$I$26*($A47-Parameters!$J$25)))),_xlfn.IFS($A47&lt;=Parameters!$J$23,Parameters!$I$23*$A47,$A47&lt;=Parameters!$J$24,Parameters!$I$24*$A47,$A47&lt;=Parameters!$J$25,Parameters!$I$25*$A47,$A47&gt;Parameters!$J$25,Parameters!$I$26*$A47))</f>
        <v>3829.14</v>
      </c>
      <c r="AA47" s="290">
        <f t="shared" si="4"/>
        <v>91.17</v>
      </c>
      <c r="AB47" s="290" cm="1">
        <f t="array" ref="AB47">IF(Parameters!$F$55="No",IF($A47&lt;=Parameters!$J$28,Parameters!$I$28*$A47,IF($A47&lt;=Parameters!$J$29,Parameters!$I$28*Parameters!$J$28+Parameters!$I$29*($A47-Parameters!$J$28),IF($A47&lt;=Parameters!$J$30,Parameters!$I$28*Parameters!$J$28+Parameters!$I$29*(Parameters!$J$29-Parameters!$J$28)+Parameters!$I$30*($A47-Parameters!$J$29),Parameters!$I$28*Parameters!$J$28+Parameters!$I$29*(Parameters!$J$29-Parameters!$J$28)+Parameters!$I$30*(Parameters!$J$30-Parameters!$J$29)+Parameters!$I$31*($A47-Parameters!$J$30)))),_xlfn.IFS($A47&lt;=Parameters!$J$28,Parameters!$I$28*$A47,$A47&lt;=Parameters!$J$29,Parameters!$I$29*$A47,$A47&lt;=Parameters!$J$30,Parameters!$I$30*$A47,$A47&gt;Parameters!$J$30,Parameters!$I$31*$A47))</f>
        <v>3829.14</v>
      </c>
      <c r="AC47" s="290">
        <f t="shared" si="5"/>
        <v>91.17</v>
      </c>
      <c r="AD47" s="290" cm="1">
        <f t="array" ref="AD47">IF(Parameters!$F$55="No",IF($A47&lt;=Parameters!$J$34,Parameters!$I$34*$A47,IF($A47&lt;=Parameters!$J$35,Parameters!$I$34*Parameters!$J$34+Parameters!$I$35*($A47-Parameters!$J$34),IF($A47&lt;=Parameters!$J$36,Parameters!$I$34*Parameters!$J$34+Parameters!$I$35*(Parameters!$J$35-Parameters!$J$34)+Parameters!$I$36*($A47-Parameters!$J$35),Parameters!$I$34*Parameters!$J$34+Parameters!$I$35*(Parameters!$J$35-Parameters!$J$34)+Parameters!$I$36*(Parameters!$J$36-Parameters!$J$35)+Parameters!$I$37*($A47-Parameters!$J$36)))),_xlfn.IFS($A47&lt;=Parameters!$J$34,Parameters!$I$34*$A47,$A47&lt;=Parameters!$J$35,Parameters!$I$35*$A47,$A47&lt;=Parameters!$J$36,Parameters!$I$36*$A47,$A47&gt;Parameters!$J$36,Parameters!$I$37*$A47))</f>
        <v>4671.66</v>
      </c>
      <c r="AE47" s="290">
        <f t="shared" si="13"/>
        <v>111.22999999999999</v>
      </c>
      <c r="AF47" s="290" cm="1">
        <f t="array" ref="AF47">IF(Parameters!$F$55="No",IF($A47&lt;=Parameters!$J$39,Parameters!$I$39*$A47,IF($A47&lt;=Parameters!$J$40,Parameters!$I$39*Parameters!$J$39+Parameters!$I$40*($A47-Parameters!$J$39),IF($A47&lt;=Parameters!$J$41,Parameters!$I$39*Parameters!$J$39+Parameters!$I$40*(Parameters!$J$40-Parameters!$J$39)+Parameters!$I$41*($A47-Parameters!$J$40),Parameters!$I$39*Parameters!$J$39+Parameters!$I$40*(Parameters!$J$40-Parameters!$J$39)+Parameters!$I$41*(Parameters!$J$41-Parameters!$J$40)+Parameters!$I$42*($A47-Parameters!$J$41)))),_xlfn.IFS($A47&lt;=Parameters!$J$39,Parameters!$I$39*$A47,$A47&lt;=Parameters!$J$40,Parameters!$I$40*$A47,$A47&lt;=Parameters!$J$41,Parameters!$I$41*$A47,$A47&gt;Parameters!$J$41,Parameters!$I$42*$A47))</f>
        <v>4671.66</v>
      </c>
      <c r="AG47" s="290">
        <f t="shared" si="14"/>
        <v>111.22999999999999</v>
      </c>
      <c r="AI47" s="428">
        <f t="shared" si="15"/>
        <v>91.169999999999618</v>
      </c>
      <c r="AJ47" s="428">
        <f t="shared" si="16"/>
        <v>91.169999999999618</v>
      </c>
      <c r="AK47" s="428">
        <f t="shared" si="17"/>
        <v>111.22999999999956</v>
      </c>
      <c r="AL47" s="428">
        <f t="shared" si="18"/>
        <v>111.22999999999956</v>
      </c>
      <c r="AM47" s="428">
        <f t="shared" si="19"/>
        <v>91.169999999999618</v>
      </c>
      <c r="AN47" s="428">
        <f t="shared" si="20"/>
        <v>91.169999999999618</v>
      </c>
      <c r="AO47" s="428">
        <f t="shared" si="21"/>
        <v>111.22999999999956</v>
      </c>
      <c r="AP47" s="428">
        <f t="shared" si="22"/>
        <v>111.22999999999956</v>
      </c>
      <c r="AQ47" s="428">
        <f t="shared" si="23"/>
        <v>91.169999999999618</v>
      </c>
      <c r="AR47" s="428">
        <f t="shared" si="24"/>
        <v>91.169999999999618</v>
      </c>
      <c r="AS47" s="428">
        <f t="shared" si="25"/>
        <v>111.22999999999956</v>
      </c>
      <c r="AT47" s="428">
        <f t="shared" si="26"/>
        <v>111.22999999999956</v>
      </c>
      <c r="AU47" s="428">
        <f t="shared" si="27"/>
        <v>91.169999999999618</v>
      </c>
      <c r="AV47" s="428">
        <f t="shared" si="28"/>
        <v>91.169999999999618</v>
      </c>
      <c r="AW47" s="428">
        <f t="shared" si="29"/>
        <v>111.22999999999956</v>
      </c>
      <c r="AX47" s="428">
        <f t="shared" si="30"/>
        <v>111.22999999999956</v>
      </c>
    </row>
    <row r="48">
      <c r="A48" s="413">
        <v>43</v>
      </c>
      <c r="B48" s="290" cm="1">
        <f t="array" ref="B48">IF(Parameters!$C$55="No",IF($A48&lt;=Parameters!$D$23,Parameters!$C$23*$A48,IF($A48&lt;=Parameters!$D$24,Parameters!$C$23*Parameters!$D$23+Parameters!$C$24*($A48-Parameters!$D$23),IF($A48&lt;=Parameters!$D$25,Parameters!$C$23*Parameters!$D$23+Parameters!$C$24*(Parameters!$D$24-Parameters!$D$23)+Parameters!$C$25*($A48-Parameters!$D$24),Parameters!$C$23*Parameters!$D$23+Parameters!$C$24*(Parameters!$D$24-Parameters!$D$23)+Parameters!$C$25*(Parameters!$D$25-Parameters!$D$24)+Parameters!$C$26*($A48-Parameters!$D$25)))),_xlfn.IFS($A48&lt;=Parameters!$D$23,Parameters!$C$23*$A48,$A48&lt;=Parameters!$D$24,Parameters!$C$24*$A48,$A48&lt;=Parameters!$D$25,Parameters!$C$25*$A48,$A48&gt;Parameters!$D$25,Parameters!$C$26*$A48))</f>
        <v>3920.31</v>
      </c>
      <c r="C48" s="290">
        <f t="shared" si="6"/>
        <v>91.17</v>
      </c>
      <c r="D48" s="290" cm="1">
        <f t="array" ref="D48">IF(Parameters!$C$55="No",IF($A48&lt;=Parameters!$D$28,Parameters!$C$28*$A48,IF($A48&lt;=Parameters!$D$29,Parameters!$C$28*Parameters!$D$28+Parameters!$C$29*($A48-Parameters!$D$28),IF($A48&lt;=Parameters!$D$30,Parameters!$C$28*Parameters!$D$28+Parameters!$C$29*(Parameters!$D$29-Parameters!$D$28)+Parameters!$C$30*($A48-Parameters!$D$29),Parameters!$C$28*Parameters!$D$28+Parameters!$C$29*(Parameters!$D$29-Parameters!$D$28)+Parameters!$C$30*(Parameters!$D$30-Parameters!$D$29)+Parameters!$C$31*($A48-Parameters!$D$30)))),_xlfn.IFS($A48&lt;=Parameters!$D$28,Parameters!$C$28*$A48,$A48&lt;=Parameters!$D$29,Parameters!$C$29*$A48,$A48&lt;=Parameters!$D$30,Parameters!$C$30*$A48,$A48&gt;Parameters!$D$30,Parameters!$C$31*$A48))</f>
        <v>3920.31</v>
      </c>
      <c r="E48" s="290">
        <f t="shared" si="6"/>
        <v>91.17</v>
      </c>
      <c r="F48" s="290" cm="1">
        <f t="array" ref="F48">IF(Parameters!$C$55="No",IF($A48&lt;=Parameters!$D$34,Parameters!$C$34*$A48,IF($A48&lt;=Parameters!$D$35,Parameters!$C$34*Parameters!$D$34+Parameters!$C$35*($A48-Parameters!$D$34),IF($A48&lt;=Parameters!$D$36,Parameters!$C$34*Parameters!$D$34+Parameters!$C$35*(Parameters!$D$35-Parameters!$D$34)+Parameters!$C$36*($A48-Parameters!$D$35),Parameters!$C$34*Parameters!$D$34+Parameters!$C$35*(Parameters!$D$35-Parameters!$D$34)+Parameters!$C$36*(Parameters!$D$36-Parameters!$D$35)+Parameters!$C$37*($A48-Parameters!$D$36)))),_xlfn.IFS($A48&lt;=Parameters!$D$34,Parameters!$C$34*$A48,$A48&lt;=Parameters!$D$35,Parameters!$C$35*$A48,$A48&lt;=Parameters!$D$36,Parameters!$C$36*$A48,$A48&gt;Parameters!$D$36,Parameters!$C$37*$A48))</f>
        <v>4782.8900000000003</v>
      </c>
      <c r="G48" s="290">
        <f t="shared" si="7"/>
        <v>111.23</v>
      </c>
      <c r="H48" s="290" cm="1">
        <f t="array" ref="H48">IF(Parameters!$C$55="No",IF($A48&lt;=Parameters!$D$39,Parameters!$C$39*$A48,IF($A48&lt;=Parameters!$D$40,Parameters!$C$39*Parameters!$D$39+Parameters!$C$40*($A48-Parameters!$D$39),IF($A48&lt;=Parameters!$D$41,Parameters!$C$39*Parameters!$D$39+Parameters!$C$40*(Parameters!$D$40-Parameters!$D$39)+Parameters!$C$41*($A48-Parameters!$D$40),Parameters!$C$39*Parameters!$D$39+Parameters!$C$40*(Parameters!$D$40-Parameters!$D$39)+Parameters!$C$41*(Parameters!$D$41-Parameters!$D$40)+Parameters!$C$42*($A48-Parameters!$D$41)))),_xlfn.IFS($A48&lt;=Parameters!$D$39,Parameters!$C$39*$A48,$A48&lt;=Parameters!$D$40,Parameters!$C$40*$A48,$A48&lt;=Parameters!$D$41,Parameters!$C$41*$A48,$A48&gt;Parameters!$D$41,Parameters!$C$42*$A48))</f>
        <v>4782.8900000000003</v>
      </c>
      <c r="I48" s="290">
        <f t="shared" si="8"/>
        <v>111.23</v>
      </c>
      <c r="J48" s="290" cm="1">
        <f t="array" ref="J48">IF(Parameters!$D$55="No",IF($A48&lt;=Parameters!$F$23,Parameters!$E$23*$A48,IF($A48&lt;=Parameters!$F$24,Parameters!$E$23*Parameters!$F$23+Parameters!$E$24*($A48-Parameters!$F$23),IF($A48&lt;=Parameters!$F$25,Parameters!$E$23*Parameters!$F$23+Parameters!$E$24*(Parameters!$F$24-Parameters!$F$23)+Parameters!$E$25*($A48-Parameters!$F$24),Parameters!$E$23*Parameters!$F$23+Parameters!$E$24*(Parameters!$F$24-Parameters!$F$23)+Parameters!$E$25*(Parameters!$F$25-Parameters!$F$24)+Parameters!$E$26*($A48-Parameters!$F$25)))),_xlfn.IFS($A48&lt;=Parameters!$F$23,Parameters!$E$23*$A48,$A48&lt;=Parameters!$F$24,Parameters!$E$24*$A48,$A48&lt;=Parameters!$F$25,Parameters!$E$25*$A48,$A48&gt;Parameters!$F$25,Parameters!$E$26*$A48))</f>
        <v>3920.31</v>
      </c>
      <c r="K48" s="290">
        <f t="shared" si="0"/>
        <v>91.17</v>
      </c>
      <c r="L48" s="290" cm="1">
        <f t="array" ref="L48">IF(Parameters!$D$55="No",IF($A48&lt;=Parameters!$F$28,Parameters!$E$28*$A48,IF($A48&lt;=Parameters!$F$29,Parameters!$E$28*Parameters!$F$28+Parameters!$E$29*($A48-Parameters!$F$28),IF($A48&lt;=Parameters!$F$30,Parameters!$E$28*Parameters!$F$28+Parameters!$E$29*(Parameters!$F$29-Parameters!$F$28)+Parameters!$E$30*($A48-Parameters!$F$29),Parameters!$E$28*Parameters!$F$28+Parameters!$E$29*(Parameters!$F$29-Parameters!$F$28)+Parameters!$E$30*(Parameters!$F$30-Parameters!$F$29)+Parameters!$E$31*($A48-Parameters!$F$30)))),_xlfn.IFS($A48&lt;=Parameters!$F$28,Parameters!$E$28*$A48,$A48&lt;=Parameters!$F$29,Parameters!$E$29*$A48,$A48&lt;=Parameters!$F$30,Parameters!$E$30*$A48,$A48&gt;Parameters!$F$30,Parameters!$E$31*$A48))</f>
        <v>3920.31</v>
      </c>
      <c r="M48" s="290">
        <f t="shared" si="1"/>
        <v>91.17</v>
      </c>
      <c r="N48" s="290" cm="1">
        <f t="array" ref="N48">IF(Parameters!$D$55="No",IF($A48&lt;=Parameters!$F$34,Parameters!$E$34*$A48,IF($A48&lt;=Parameters!$F$35,Parameters!$E$34*Parameters!$F$34+Parameters!$E$35*($A48-Parameters!$F$34),IF($A48&lt;=Parameters!$F$36,Parameters!$E$34*Parameters!$F$34+Parameters!$E$35*(Parameters!$F$35-Parameters!$F$34)+Parameters!$E$36*($A48-Parameters!$F$35),Parameters!$E$34*Parameters!$F$34+Parameters!$E$35*(Parameters!$F$35-Parameters!$F$34)+Parameters!$E$36*(Parameters!$F$36-Parameters!$F$35)+Parameters!$E$37*($A48-Parameters!$F$36)))),_xlfn.IFS($A48&lt;=Parameters!$F$34,Parameters!$E$34*$A48,$A48&lt;=Parameters!$F$35,Parameters!$E$35*$A48,$A48&lt;=Parameters!$F$36,Parameters!$E$36*$A48,$A48&gt;Parameters!$F$36,Parameters!$E$37*$A48))</f>
        <v>4782.8900000000003</v>
      </c>
      <c r="O48" s="290">
        <f t="shared" si="9"/>
        <v>111.23</v>
      </c>
      <c r="P48" s="290" cm="1">
        <f t="array" ref="P48">IF(Parameters!$D$55="No",IF($A48&lt;=Parameters!$F$39,Parameters!$E$39*$A48,IF($A48&lt;=Parameters!$F$40,Parameters!$E$39*Parameters!$F$39+Parameters!$E$40*($A48-Parameters!$F$39),IF($A48&lt;=Parameters!$F$41,Parameters!$E$39*Parameters!$F$39+Parameters!$E$40*(Parameters!$F$40-Parameters!$F$39)+Parameters!$E$41*($A48-Parameters!$F$40),Parameters!$E$39*Parameters!$F$39+Parameters!$E$40*(Parameters!$F$40-Parameters!$F$39)+Parameters!$E$41*(Parameters!$F$41-Parameters!$F$40)+Parameters!$E$42*($A48-Parameters!$F$41)))),_xlfn.IFS($A48&lt;=Parameters!$F$39,Parameters!$E$39*$A48,$A48&lt;=Parameters!$F$40,Parameters!$E$40*$A48,$A48&lt;=Parameters!$F$41,Parameters!$E$41*$A48,$A48&gt;Parameters!$F$41,Parameters!$E$42*$A48))</f>
        <v>4782.8900000000003</v>
      </c>
      <c r="Q48" s="290">
        <f t="shared" si="10"/>
        <v>111.23</v>
      </c>
      <c r="R48" s="290" cm="1">
        <f t="array" ref="R48">IF(Parameters!$E$55="No",IF($A48&lt;=Parameters!$H$23,Parameters!$G$23*$A48,IF($A48&lt;=Parameters!$H$24,Parameters!$G$23*Parameters!$H$23+Parameters!$G$24*($A48-Parameters!$H$23),IF($A48&lt;=Parameters!$H$25,Parameters!$G$23*Parameters!$H$23+Parameters!$G$24*(Parameters!$H$24-Parameters!$H$23)+Parameters!$G$25*($A48-Parameters!$H$24),Parameters!$G$23*Parameters!$H$23+Parameters!$G$24*(Parameters!$H$24-Parameters!$H$23)+Parameters!$G$25*(Parameters!$H$25-Parameters!$H$24)+Parameters!$G$26*($A48-Parameters!$H$25)))),_xlfn.IFS($A48&lt;=Parameters!$H$23,Parameters!$G$23*$A48,$A48&lt;=Parameters!$H$24,Parameters!$G$24*$A48,$A48&lt;=Parameters!$H$25,Parameters!$G$25*$A48,$A48&gt;Parameters!$H$25,Parameters!$G$26*$A48))</f>
        <v>3920.31</v>
      </c>
      <c r="S48" s="290">
        <f t="shared" si="2"/>
        <v>91.17</v>
      </c>
      <c r="T48" s="290" cm="1">
        <f t="array" ref="T48">IF(Parameters!$E$55="No",IF($A48&lt;=Parameters!$H$28,Parameters!$G$28*$A48,IF($A48&lt;=Parameters!$H$29,Parameters!$G$28*Parameters!$H$28+Parameters!$G$29*($A48-Parameters!$H$28),IF($A48&lt;=Parameters!$H$30,Parameters!$G$28*Parameters!$H$28+Parameters!$G$29*(Parameters!$H$29-Parameters!$H$28)+Parameters!$G$30*($A48-Parameters!$H$29),Parameters!$G$28*Parameters!$H$28+Parameters!$G$29*(Parameters!$H$29-Parameters!$H$28)+Parameters!$G$30*(Parameters!$H$30-Parameters!$H$29)+Parameters!$G$31*($A48-Parameters!$H$30)))),_xlfn.IFS($A48&lt;=Parameters!$H$28,Parameters!$G$28*$A48,$A48&lt;=Parameters!$H$29,Parameters!$G$29*$A48,$A48&lt;=Parameters!$H$30,Parameters!$G$30*$A48,$A48&gt;Parameters!$H$30,Parameters!$G$31*$A48))</f>
        <v>3920.31</v>
      </c>
      <c r="U48" s="290">
        <f t="shared" si="3"/>
        <v>91.17</v>
      </c>
      <c r="V48" s="290" cm="1">
        <f t="array" ref="V48">IF(Parameters!$E$55="No",IF($A48&lt;=Parameters!$H$34,Parameters!$G$34*$A48,IF($A48&lt;=Parameters!$H$35,Parameters!$G$34*Parameters!$H$34+Parameters!$G$35*($A48-Parameters!$H$34),IF($A48&lt;=Parameters!$H$36,Parameters!$G$34*Parameters!$H$34+Parameters!$G$35*(Parameters!$H$35-Parameters!$H$34)+Parameters!$G$36*($A48-Parameters!$H$35),Parameters!$G$34*Parameters!$H$34+Parameters!$G$35*(Parameters!$H$35-Parameters!$H$34)+Parameters!$G$36*(Parameters!$H$36-Parameters!$H$35)+Parameters!$G$37*($A48-Parameters!$H$36)))),_xlfn.IFS($A48&lt;=Parameters!$H$34,Parameters!$G$34*$A48,$A48&lt;=Parameters!$H$35,Parameters!$G$35*$A48,$A48&lt;=Parameters!$H$36,Parameters!$G$36*$A48,$A48&gt;Parameters!$H$36,Parameters!$G$37*$A48))</f>
        <v>4782.8900000000003</v>
      </c>
      <c r="W48" s="290">
        <f t="shared" si="11"/>
        <v>111.23</v>
      </c>
      <c r="X48" s="290" cm="1">
        <f t="array" ref="X48">IF(Parameters!$E$55="No",IF($A48&lt;=Parameters!$H$39,Parameters!$G$39*$A48,IF($A48&lt;=Parameters!$H$40,Parameters!$G$39*Parameters!$H$39+Parameters!$G$40*($A48-Parameters!$H$39),IF($A48&lt;=Parameters!$H$41,Parameters!$G$39*Parameters!$H$39+Parameters!$G$40*(Parameters!$H$40-Parameters!$H$39)+Parameters!$G$41*($A48-Parameters!$H$40),Parameters!$G$39*Parameters!$H$39+Parameters!$G$40*(Parameters!$H$40-Parameters!$H$39)+Parameters!$G$41*(Parameters!$H$41-Parameters!$H$40)+Parameters!$G$42*($A48-Parameters!$H$41)))),_xlfn.IFS($A48&lt;=Parameters!$H$39,Parameters!$G$39*$A48,$A48&lt;=Parameters!$H$40,Parameters!$G$40*$A48,$A48&lt;=Parameters!$H$41,Parameters!$G$41*$A48,$A48&gt;Parameters!$H$41,Parameters!$G$42*$A48))</f>
        <v>4782.8900000000003</v>
      </c>
      <c r="Y48" s="290">
        <f t="shared" si="12"/>
        <v>111.23</v>
      </c>
      <c r="Z48" s="290" cm="1">
        <f t="array" ref="Z48">IF(Parameters!$F$55="No",IF($A48&lt;=Parameters!$J$23,Parameters!$I$23*$A48,IF($A48&lt;=Parameters!$J$24,Parameters!$I$23*Parameters!$J$23+Parameters!$I$24*($A48-Parameters!$J$23),IF($A48&lt;=Parameters!$J$25,Parameters!$I$23*Parameters!$J$23+Parameters!$I$24*(Parameters!$J$24-Parameters!$J$23)+Parameters!$I$25*($A48-Parameters!$J$24),Parameters!$I$23*Parameters!$J$23+Parameters!$I$24*(Parameters!$J$24-Parameters!$J$23)+Parameters!$I$25*(Parameters!$J$25-Parameters!$J$24)+Parameters!$I$26*($A48-Parameters!$J$25)))),_xlfn.IFS($A48&lt;=Parameters!$J$23,Parameters!$I$23*$A48,$A48&lt;=Parameters!$J$24,Parameters!$I$24*$A48,$A48&lt;=Parameters!$J$25,Parameters!$I$25*$A48,$A48&gt;Parameters!$J$25,Parameters!$I$26*$A48))</f>
        <v>3920.31</v>
      </c>
      <c r="AA48" s="290">
        <f t="shared" si="4"/>
        <v>91.17</v>
      </c>
      <c r="AB48" s="290" cm="1">
        <f t="array" ref="AB48">IF(Parameters!$F$55="No",IF($A48&lt;=Parameters!$J$28,Parameters!$I$28*$A48,IF($A48&lt;=Parameters!$J$29,Parameters!$I$28*Parameters!$J$28+Parameters!$I$29*($A48-Parameters!$J$28),IF($A48&lt;=Parameters!$J$30,Parameters!$I$28*Parameters!$J$28+Parameters!$I$29*(Parameters!$J$29-Parameters!$J$28)+Parameters!$I$30*($A48-Parameters!$J$29),Parameters!$I$28*Parameters!$J$28+Parameters!$I$29*(Parameters!$J$29-Parameters!$J$28)+Parameters!$I$30*(Parameters!$J$30-Parameters!$J$29)+Parameters!$I$31*($A48-Parameters!$J$30)))),_xlfn.IFS($A48&lt;=Parameters!$J$28,Parameters!$I$28*$A48,$A48&lt;=Parameters!$J$29,Parameters!$I$29*$A48,$A48&lt;=Parameters!$J$30,Parameters!$I$30*$A48,$A48&gt;Parameters!$J$30,Parameters!$I$31*$A48))</f>
        <v>3920.31</v>
      </c>
      <c r="AC48" s="290">
        <f t="shared" si="5"/>
        <v>91.17</v>
      </c>
      <c r="AD48" s="290" cm="1">
        <f t="array" ref="AD48">IF(Parameters!$F$55="No",IF($A48&lt;=Parameters!$J$34,Parameters!$I$34*$A48,IF($A48&lt;=Parameters!$J$35,Parameters!$I$34*Parameters!$J$34+Parameters!$I$35*($A48-Parameters!$J$34),IF($A48&lt;=Parameters!$J$36,Parameters!$I$34*Parameters!$J$34+Parameters!$I$35*(Parameters!$J$35-Parameters!$J$34)+Parameters!$I$36*($A48-Parameters!$J$35),Parameters!$I$34*Parameters!$J$34+Parameters!$I$35*(Parameters!$J$35-Parameters!$J$34)+Parameters!$I$36*(Parameters!$J$36-Parameters!$J$35)+Parameters!$I$37*($A48-Parameters!$J$36)))),_xlfn.IFS($A48&lt;=Parameters!$J$34,Parameters!$I$34*$A48,$A48&lt;=Parameters!$J$35,Parameters!$I$35*$A48,$A48&lt;=Parameters!$J$36,Parameters!$I$36*$A48,$A48&gt;Parameters!$J$36,Parameters!$I$37*$A48))</f>
        <v>4782.8900000000003</v>
      </c>
      <c r="AE48" s="290">
        <f t="shared" si="13"/>
        <v>111.23</v>
      </c>
      <c r="AF48" s="290" cm="1">
        <f t="array" ref="AF48">IF(Parameters!$F$55="No",IF($A48&lt;=Parameters!$J$39,Parameters!$I$39*$A48,IF($A48&lt;=Parameters!$J$40,Parameters!$I$39*Parameters!$J$39+Parameters!$I$40*($A48-Parameters!$J$39),IF($A48&lt;=Parameters!$J$41,Parameters!$I$39*Parameters!$J$39+Parameters!$I$40*(Parameters!$J$40-Parameters!$J$39)+Parameters!$I$41*($A48-Parameters!$J$40),Parameters!$I$39*Parameters!$J$39+Parameters!$I$40*(Parameters!$J$40-Parameters!$J$39)+Parameters!$I$41*(Parameters!$J$41-Parameters!$J$40)+Parameters!$I$42*($A48-Parameters!$J$41)))),_xlfn.IFS($A48&lt;=Parameters!$J$39,Parameters!$I$39*$A48,$A48&lt;=Parameters!$J$40,Parameters!$I$40*$A48,$A48&lt;=Parameters!$J$41,Parameters!$I$41*$A48,$A48&gt;Parameters!$J$41,Parameters!$I$42*$A48))</f>
        <v>4782.8900000000003</v>
      </c>
      <c r="AG48" s="290">
        <f t="shared" si="14"/>
        <v>111.23</v>
      </c>
      <c r="AI48" s="428">
        <f t="shared" si="15"/>
        <v>91.170000000000073</v>
      </c>
      <c r="AJ48" s="428">
        <f t="shared" si="16"/>
        <v>91.170000000000073</v>
      </c>
      <c r="AK48" s="428">
        <f t="shared" si="17"/>
        <v>111.23000000000047</v>
      </c>
      <c r="AL48" s="428">
        <f t="shared" si="18"/>
        <v>111.23000000000047</v>
      </c>
      <c r="AM48" s="428">
        <f t="shared" si="19"/>
        <v>91.170000000000073</v>
      </c>
      <c r="AN48" s="428">
        <f t="shared" si="20"/>
        <v>91.170000000000073</v>
      </c>
      <c r="AO48" s="428">
        <f t="shared" si="21"/>
        <v>111.23000000000047</v>
      </c>
      <c r="AP48" s="428">
        <f t="shared" si="22"/>
        <v>111.23000000000047</v>
      </c>
      <c r="AQ48" s="428">
        <f t="shared" si="23"/>
        <v>91.170000000000073</v>
      </c>
      <c r="AR48" s="428">
        <f t="shared" si="24"/>
        <v>91.170000000000073</v>
      </c>
      <c r="AS48" s="428">
        <f t="shared" si="25"/>
        <v>111.23000000000047</v>
      </c>
      <c r="AT48" s="428">
        <f t="shared" si="26"/>
        <v>111.23000000000047</v>
      </c>
      <c r="AU48" s="428">
        <f t="shared" si="27"/>
        <v>91.170000000000073</v>
      </c>
      <c r="AV48" s="428">
        <f t="shared" si="28"/>
        <v>91.170000000000073</v>
      </c>
      <c r="AW48" s="428">
        <f t="shared" si="29"/>
        <v>111.23000000000047</v>
      </c>
      <c r="AX48" s="428">
        <f t="shared" si="30"/>
        <v>111.23000000000047</v>
      </c>
    </row>
    <row r="49">
      <c r="A49" s="413">
        <v>44</v>
      </c>
      <c r="B49" s="290" cm="1">
        <f t="array" ref="B49">IF(Parameters!$C$55="No",IF($A49&lt;=Parameters!$D$23,Parameters!$C$23*$A49,IF($A49&lt;=Parameters!$D$24,Parameters!$C$23*Parameters!$D$23+Parameters!$C$24*($A49-Parameters!$D$23),IF($A49&lt;=Parameters!$D$25,Parameters!$C$23*Parameters!$D$23+Parameters!$C$24*(Parameters!$D$24-Parameters!$D$23)+Parameters!$C$25*($A49-Parameters!$D$24),Parameters!$C$23*Parameters!$D$23+Parameters!$C$24*(Parameters!$D$24-Parameters!$D$23)+Parameters!$C$25*(Parameters!$D$25-Parameters!$D$24)+Parameters!$C$26*($A49-Parameters!$D$25)))),_xlfn.IFS($A49&lt;=Parameters!$D$23,Parameters!$C$23*$A49,$A49&lt;=Parameters!$D$24,Parameters!$C$24*$A49,$A49&lt;=Parameters!$D$25,Parameters!$C$25*$A49,$A49&gt;Parameters!$D$25,Parameters!$C$26*$A49))</f>
        <v>4011.48</v>
      </c>
      <c r="C49" s="290">
        <f t="shared" si="6"/>
        <v>91.17</v>
      </c>
      <c r="D49" s="290" cm="1">
        <f t="array" ref="D49">IF(Parameters!$C$55="No",IF($A49&lt;=Parameters!$D$28,Parameters!$C$28*$A49,IF($A49&lt;=Parameters!$D$29,Parameters!$C$28*Parameters!$D$28+Parameters!$C$29*($A49-Parameters!$D$28),IF($A49&lt;=Parameters!$D$30,Parameters!$C$28*Parameters!$D$28+Parameters!$C$29*(Parameters!$D$29-Parameters!$D$28)+Parameters!$C$30*($A49-Parameters!$D$29),Parameters!$C$28*Parameters!$D$28+Parameters!$C$29*(Parameters!$D$29-Parameters!$D$28)+Parameters!$C$30*(Parameters!$D$30-Parameters!$D$29)+Parameters!$C$31*($A49-Parameters!$D$30)))),_xlfn.IFS($A49&lt;=Parameters!$D$28,Parameters!$C$28*$A49,$A49&lt;=Parameters!$D$29,Parameters!$C$29*$A49,$A49&lt;=Parameters!$D$30,Parameters!$C$30*$A49,$A49&gt;Parameters!$D$30,Parameters!$C$31*$A49))</f>
        <v>4011.48</v>
      </c>
      <c r="E49" s="290">
        <f t="shared" si="6"/>
        <v>91.17</v>
      </c>
      <c r="F49" s="290" cm="1">
        <f t="array" ref="F49">IF(Parameters!$C$55="No",IF($A49&lt;=Parameters!$D$34,Parameters!$C$34*$A49,IF($A49&lt;=Parameters!$D$35,Parameters!$C$34*Parameters!$D$34+Parameters!$C$35*($A49-Parameters!$D$34),IF($A49&lt;=Parameters!$D$36,Parameters!$C$34*Parameters!$D$34+Parameters!$C$35*(Parameters!$D$35-Parameters!$D$34)+Parameters!$C$36*($A49-Parameters!$D$35),Parameters!$C$34*Parameters!$D$34+Parameters!$C$35*(Parameters!$D$35-Parameters!$D$34)+Parameters!$C$36*(Parameters!$D$36-Parameters!$D$35)+Parameters!$C$37*($A49-Parameters!$D$36)))),_xlfn.IFS($A49&lt;=Parameters!$D$34,Parameters!$C$34*$A49,$A49&lt;=Parameters!$D$35,Parameters!$C$35*$A49,$A49&lt;=Parameters!$D$36,Parameters!$C$36*$A49,$A49&gt;Parameters!$D$36,Parameters!$C$37*$A49))</f>
        <v>4894.12</v>
      </c>
      <c r="G49" s="290">
        <f t="shared" si="7"/>
        <v>111.23</v>
      </c>
      <c r="H49" s="290" cm="1">
        <f t="array" ref="H49">IF(Parameters!$C$55="No",IF($A49&lt;=Parameters!$D$39,Parameters!$C$39*$A49,IF($A49&lt;=Parameters!$D$40,Parameters!$C$39*Parameters!$D$39+Parameters!$C$40*($A49-Parameters!$D$39),IF($A49&lt;=Parameters!$D$41,Parameters!$C$39*Parameters!$D$39+Parameters!$C$40*(Parameters!$D$40-Parameters!$D$39)+Parameters!$C$41*($A49-Parameters!$D$40),Parameters!$C$39*Parameters!$D$39+Parameters!$C$40*(Parameters!$D$40-Parameters!$D$39)+Parameters!$C$41*(Parameters!$D$41-Parameters!$D$40)+Parameters!$C$42*($A49-Parameters!$D$41)))),_xlfn.IFS($A49&lt;=Parameters!$D$39,Parameters!$C$39*$A49,$A49&lt;=Parameters!$D$40,Parameters!$C$40*$A49,$A49&lt;=Parameters!$D$41,Parameters!$C$41*$A49,$A49&gt;Parameters!$D$41,Parameters!$C$42*$A49))</f>
        <v>4894.12</v>
      </c>
      <c r="I49" s="290">
        <f t="shared" si="8"/>
        <v>111.23</v>
      </c>
      <c r="J49" s="290" cm="1">
        <f t="array" ref="J49">IF(Parameters!$D$55="No",IF($A49&lt;=Parameters!$F$23,Parameters!$E$23*$A49,IF($A49&lt;=Parameters!$F$24,Parameters!$E$23*Parameters!$F$23+Parameters!$E$24*($A49-Parameters!$F$23),IF($A49&lt;=Parameters!$F$25,Parameters!$E$23*Parameters!$F$23+Parameters!$E$24*(Parameters!$F$24-Parameters!$F$23)+Parameters!$E$25*($A49-Parameters!$F$24),Parameters!$E$23*Parameters!$F$23+Parameters!$E$24*(Parameters!$F$24-Parameters!$F$23)+Parameters!$E$25*(Parameters!$F$25-Parameters!$F$24)+Parameters!$E$26*($A49-Parameters!$F$25)))),_xlfn.IFS($A49&lt;=Parameters!$F$23,Parameters!$E$23*$A49,$A49&lt;=Parameters!$F$24,Parameters!$E$24*$A49,$A49&lt;=Parameters!$F$25,Parameters!$E$25*$A49,$A49&gt;Parameters!$F$25,Parameters!$E$26*$A49))</f>
        <v>4011.48</v>
      </c>
      <c r="K49" s="290">
        <f t="shared" si="0"/>
        <v>91.17</v>
      </c>
      <c r="L49" s="290" cm="1">
        <f t="array" ref="L49">IF(Parameters!$D$55="No",IF($A49&lt;=Parameters!$F$28,Parameters!$E$28*$A49,IF($A49&lt;=Parameters!$F$29,Parameters!$E$28*Parameters!$F$28+Parameters!$E$29*($A49-Parameters!$F$28),IF($A49&lt;=Parameters!$F$30,Parameters!$E$28*Parameters!$F$28+Parameters!$E$29*(Parameters!$F$29-Parameters!$F$28)+Parameters!$E$30*($A49-Parameters!$F$29),Parameters!$E$28*Parameters!$F$28+Parameters!$E$29*(Parameters!$F$29-Parameters!$F$28)+Parameters!$E$30*(Parameters!$F$30-Parameters!$F$29)+Parameters!$E$31*($A49-Parameters!$F$30)))),_xlfn.IFS($A49&lt;=Parameters!$F$28,Parameters!$E$28*$A49,$A49&lt;=Parameters!$F$29,Parameters!$E$29*$A49,$A49&lt;=Parameters!$F$30,Parameters!$E$30*$A49,$A49&gt;Parameters!$F$30,Parameters!$E$31*$A49))</f>
        <v>4011.48</v>
      </c>
      <c r="M49" s="290">
        <f t="shared" si="1"/>
        <v>91.17</v>
      </c>
      <c r="N49" s="290" cm="1">
        <f t="array" ref="N49">IF(Parameters!$D$55="No",IF($A49&lt;=Parameters!$F$34,Parameters!$E$34*$A49,IF($A49&lt;=Parameters!$F$35,Parameters!$E$34*Parameters!$F$34+Parameters!$E$35*($A49-Parameters!$F$34),IF($A49&lt;=Parameters!$F$36,Parameters!$E$34*Parameters!$F$34+Parameters!$E$35*(Parameters!$F$35-Parameters!$F$34)+Parameters!$E$36*($A49-Parameters!$F$35),Parameters!$E$34*Parameters!$F$34+Parameters!$E$35*(Parameters!$F$35-Parameters!$F$34)+Parameters!$E$36*(Parameters!$F$36-Parameters!$F$35)+Parameters!$E$37*($A49-Parameters!$F$36)))),_xlfn.IFS($A49&lt;=Parameters!$F$34,Parameters!$E$34*$A49,$A49&lt;=Parameters!$F$35,Parameters!$E$35*$A49,$A49&lt;=Parameters!$F$36,Parameters!$E$36*$A49,$A49&gt;Parameters!$F$36,Parameters!$E$37*$A49))</f>
        <v>4894.12</v>
      </c>
      <c r="O49" s="290">
        <f t="shared" si="9"/>
        <v>111.23</v>
      </c>
      <c r="P49" s="290" cm="1">
        <f t="array" ref="P49">IF(Parameters!$D$55="No",IF($A49&lt;=Parameters!$F$39,Parameters!$E$39*$A49,IF($A49&lt;=Parameters!$F$40,Parameters!$E$39*Parameters!$F$39+Parameters!$E$40*($A49-Parameters!$F$39),IF($A49&lt;=Parameters!$F$41,Parameters!$E$39*Parameters!$F$39+Parameters!$E$40*(Parameters!$F$40-Parameters!$F$39)+Parameters!$E$41*($A49-Parameters!$F$40),Parameters!$E$39*Parameters!$F$39+Parameters!$E$40*(Parameters!$F$40-Parameters!$F$39)+Parameters!$E$41*(Parameters!$F$41-Parameters!$F$40)+Parameters!$E$42*($A49-Parameters!$F$41)))),_xlfn.IFS($A49&lt;=Parameters!$F$39,Parameters!$E$39*$A49,$A49&lt;=Parameters!$F$40,Parameters!$E$40*$A49,$A49&lt;=Parameters!$F$41,Parameters!$E$41*$A49,$A49&gt;Parameters!$F$41,Parameters!$E$42*$A49))</f>
        <v>4894.12</v>
      </c>
      <c r="Q49" s="290">
        <f t="shared" si="10"/>
        <v>111.23</v>
      </c>
      <c r="R49" s="290" cm="1">
        <f t="array" ref="R49">IF(Parameters!$E$55="No",IF($A49&lt;=Parameters!$H$23,Parameters!$G$23*$A49,IF($A49&lt;=Parameters!$H$24,Parameters!$G$23*Parameters!$H$23+Parameters!$G$24*($A49-Parameters!$H$23),IF($A49&lt;=Parameters!$H$25,Parameters!$G$23*Parameters!$H$23+Parameters!$G$24*(Parameters!$H$24-Parameters!$H$23)+Parameters!$G$25*($A49-Parameters!$H$24),Parameters!$G$23*Parameters!$H$23+Parameters!$G$24*(Parameters!$H$24-Parameters!$H$23)+Parameters!$G$25*(Parameters!$H$25-Parameters!$H$24)+Parameters!$G$26*($A49-Parameters!$H$25)))),_xlfn.IFS($A49&lt;=Parameters!$H$23,Parameters!$G$23*$A49,$A49&lt;=Parameters!$H$24,Parameters!$G$24*$A49,$A49&lt;=Parameters!$H$25,Parameters!$G$25*$A49,$A49&gt;Parameters!$H$25,Parameters!$G$26*$A49))</f>
        <v>4011.48</v>
      </c>
      <c r="S49" s="290">
        <f t="shared" si="2"/>
        <v>91.17</v>
      </c>
      <c r="T49" s="290" cm="1">
        <f t="array" ref="T49">IF(Parameters!$E$55="No",IF($A49&lt;=Parameters!$H$28,Parameters!$G$28*$A49,IF($A49&lt;=Parameters!$H$29,Parameters!$G$28*Parameters!$H$28+Parameters!$G$29*($A49-Parameters!$H$28),IF($A49&lt;=Parameters!$H$30,Parameters!$G$28*Parameters!$H$28+Parameters!$G$29*(Parameters!$H$29-Parameters!$H$28)+Parameters!$G$30*($A49-Parameters!$H$29),Parameters!$G$28*Parameters!$H$28+Parameters!$G$29*(Parameters!$H$29-Parameters!$H$28)+Parameters!$G$30*(Parameters!$H$30-Parameters!$H$29)+Parameters!$G$31*($A49-Parameters!$H$30)))),_xlfn.IFS($A49&lt;=Parameters!$H$28,Parameters!$G$28*$A49,$A49&lt;=Parameters!$H$29,Parameters!$G$29*$A49,$A49&lt;=Parameters!$H$30,Parameters!$G$30*$A49,$A49&gt;Parameters!$H$30,Parameters!$G$31*$A49))</f>
        <v>4011.48</v>
      </c>
      <c r="U49" s="290">
        <f t="shared" si="3"/>
        <v>91.17</v>
      </c>
      <c r="V49" s="290" cm="1">
        <f t="array" ref="V49">IF(Parameters!$E$55="No",IF($A49&lt;=Parameters!$H$34,Parameters!$G$34*$A49,IF($A49&lt;=Parameters!$H$35,Parameters!$G$34*Parameters!$H$34+Parameters!$G$35*($A49-Parameters!$H$34),IF($A49&lt;=Parameters!$H$36,Parameters!$G$34*Parameters!$H$34+Parameters!$G$35*(Parameters!$H$35-Parameters!$H$34)+Parameters!$G$36*($A49-Parameters!$H$35),Parameters!$G$34*Parameters!$H$34+Parameters!$G$35*(Parameters!$H$35-Parameters!$H$34)+Parameters!$G$36*(Parameters!$H$36-Parameters!$H$35)+Parameters!$G$37*($A49-Parameters!$H$36)))),_xlfn.IFS($A49&lt;=Parameters!$H$34,Parameters!$G$34*$A49,$A49&lt;=Parameters!$H$35,Parameters!$G$35*$A49,$A49&lt;=Parameters!$H$36,Parameters!$G$36*$A49,$A49&gt;Parameters!$H$36,Parameters!$G$37*$A49))</f>
        <v>4894.12</v>
      </c>
      <c r="W49" s="290">
        <f t="shared" si="11"/>
        <v>111.23</v>
      </c>
      <c r="X49" s="290" cm="1">
        <f t="array" ref="X49">IF(Parameters!$E$55="No",IF($A49&lt;=Parameters!$H$39,Parameters!$G$39*$A49,IF($A49&lt;=Parameters!$H$40,Parameters!$G$39*Parameters!$H$39+Parameters!$G$40*($A49-Parameters!$H$39),IF($A49&lt;=Parameters!$H$41,Parameters!$G$39*Parameters!$H$39+Parameters!$G$40*(Parameters!$H$40-Parameters!$H$39)+Parameters!$G$41*($A49-Parameters!$H$40),Parameters!$G$39*Parameters!$H$39+Parameters!$G$40*(Parameters!$H$40-Parameters!$H$39)+Parameters!$G$41*(Parameters!$H$41-Parameters!$H$40)+Parameters!$G$42*($A49-Parameters!$H$41)))),_xlfn.IFS($A49&lt;=Parameters!$H$39,Parameters!$G$39*$A49,$A49&lt;=Parameters!$H$40,Parameters!$G$40*$A49,$A49&lt;=Parameters!$H$41,Parameters!$G$41*$A49,$A49&gt;Parameters!$H$41,Parameters!$G$42*$A49))</f>
        <v>4894.12</v>
      </c>
      <c r="Y49" s="290">
        <f t="shared" si="12"/>
        <v>111.23</v>
      </c>
      <c r="Z49" s="290" cm="1">
        <f t="array" ref="Z49">IF(Parameters!$F$55="No",IF($A49&lt;=Parameters!$J$23,Parameters!$I$23*$A49,IF($A49&lt;=Parameters!$J$24,Parameters!$I$23*Parameters!$J$23+Parameters!$I$24*($A49-Parameters!$J$23),IF($A49&lt;=Parameters!$J$25,Parameters!$I$23*Parameters!$J$23+Parameters!$I$24*(Parameters!$J$24-Parameters!$J$23)+Parameters!$I$25*($A49-Parameters!$J$24),Parameters!$I$23*Parameters!$J$23+Parameters!$I$24*(Parameters!$J$24-Parameters!$J$23)+Parameters!$I$25*(Parameters!$J$25-Parameters!$J$24)+Parameters!$I$26*($A49-Parameters!$J$25)))),_xlfn.IFS($A49&lt;=Parameters!$J$23,Parameters!$I$23*$A49,$A49&lt;=Parameters!$J$24,Parameters!$I$24*$A49,$A49&lt;=Parameters!$J$25,Parameters!$I$25*$A49,$A49&gt;Parameters!$J$25,Parameters!$I$26*$A49))</f>
        <v>4011.48</v>
      </c>
      <c r="AA49" s="290">
        <f t="shared" si="4"/>
        <v>91.17</v>
      </c>
      <c r="AB49" s="290" cm="1">
        <f t="array" ref="AB49">IF(Parameters!$F$55="No",IF($A49&lt;=Parameters!$J$28,Parameters!$I$28*$A49,IF($A49&lt;=Parameters!$J$29,Parameters!$I$28*Parameters!$J$28+Parameters!$I$29*($A49-Parameters!$J$28),IF($A49&lt;=Parameters!$J$30,Parameters!$I$28*Parameters!$J$28+Parameters!$I$29*(Parameters!$J$29-Parameters!$J$28)+Parameters!$I$30*($A49-Parameters!$J$29),Parameters!$I$28*Parameters!$J$28+Parameters!$I$29*(Parameters!$J$29-Parameters!$J$28)+Parameters!$I$30*(Parameters!$J$30-Parameters!$J$29)+Parameters!$I$31*($A49-Parameters!$J$30)))),_xlfn.IFS($A49&lt;=Parameters!$J$28,Parameters!$I$28*$A49,$A49&lt;=Parameters!$J$29,Parameters!$I$29*$A49,$A49&lt;=Parameters!$J$30,Parameters!$I$30*$A49,$A49&gt;Parameters!$J$30,Parameters!$I$31*$A49))</f>
        <v>4011.48</v>
      </c>
      <c r="AC49" s="290">
        <f t="shared" si="5"/>
        <v>91.17</v>
      </c>
      <c r="AD49" s="290" cm="1">
        <f t="array" ref="AD49">IF(Parameters!$F$55="No",IF($A49&lt;=Parameters!$J$34,Parameters!$I$34*$A49,IF($A49&lt;=Parameters!$J$35,Parameters!$I$34*Parameters!$J$34+Parameters!$I$35*($A49-Parameters!$J$34),IF($A49&lt;=Parameters!$J$36,Parameters!$I$34*Parameters!$J$34+Parameters!$I$35*(Parameters!$J$35-Parameters!$J$34)+Parameters!$I$36*($A49-Parameters!$J$35),Parameters!$I$34*Parameters!$J$34+Parameters!$I$35*(Parameters!$J$35-Parameters!$J$34)+Parameters!$I$36*(Parameters!$J$36-Parameters!$J$35)+Parameters!$I$37*($A49-Parameters!$J$36)))),_xlfn.IFS($A49&lt;=Parameters!$J$34,Parameters!$I$34*$A49,$A49&lt;=Parameters!$J$35,Parameters!$I$35*$A49,$A49&lt;=Parameters!$J$36,Parameters!$I$36*$A49,$A49&gt;Parameters!$J$36,Parameters!$I$37*$A49))</f>
        <v>4894.12</v>
      </c>
      <c r="AE49" s="290">
        <f t="shared" si="13"/>
        <v>111.23</v>
      </c>
      <c r="AF49" s="290" cm="1">
        <f t="array" ref="AF49">IF(Parameters!$F$55="No",IF($A49&lt;=Parameters!$J$39,Parameters!$I$39*$A49,IF($A49&lt;=Parameters!$J$40,Parameters!$I$39*Parameters!$J$39+Parameters!$I$40*($A49-Parameters!$J$39),IF($A49&lt;=Parameters!$J$41,Parameters!$I$39*Parameters!$J$39+Parameters!$I$40*(Parameters!$J$40-Parameters!$J$39)+Parameters!$I$41*($A49-Parameters!$J$40),Parameters!$I$39*Parameters!$J$39+Parameters!$I$40*(Parameters!$J$40-Parameters!$J$39)+Parameters!$I$41*(Parameters!$J$41-Parameters!$J$40)+Parameters!$I$42*($A49-Parameters!$J$41)))),_xlfn.IFS($A49&lt;=Parameters!$J$39,Parameters!$I$39*$A49,$A49&lt;=Parameters!$J$40,Parameters!$I$40*$A49,$A49&lt;=Parameters!$J$41,Parameters!$I$41*$A49,$A49&gt;Parameters!$J$41,Parameters!$I$42*$A49))</f>
        <v>4894.12</v>
      </c>
      <c r="AG49" s="290">
        <f t="shared" si="14"/>
        <v>111.23</v>
      </c>
      <c r="AI49" s="428">
        <f t="shared" si="15"/>
        <v>91.170000000000073</v>
      </c>
      <c r="AJ49" s="428">
        <f t="shared" si="16"/>
        <v>91.170000000000073</v>
      </c>
      <c r="AK49" s="428">
        <f t="shared" si="17"/>
        <v>111.22999999999956</v>
      </c>
      <c r="AL49" s="428">
        <f t="shared" si="18"/>
        <v>111.22999999999956</v>
      </c>
      <c r="AM49" s="428">
        <f t="shared" si="19"/>
        <v>91.170000000000073</v>
      </c>
      <c r="AN49" s="428">
        <f t="shared" si="20"/>
        <v>91.170000000000073</v>
      </c>
      <c r="AO49" s="428">
        <f t="shared" si="21"/>
        <v>111.22999999999956</v>
      </c>
      <c r="AP49" s="428">
        <f t="shared" si="22"/>
        <v>111.22999999999956</v>
      </c>
      <c r="AQ49" s="428">
        <f t="shared" si="23"/>
        <v>91.170000000000073</v>
      </c>
      <c r="AR49" s="428">
        <f t="shared" si="24"/>
        <v>91.170000000000073</v>
      </c>
      <c r="AS49" s="428">
        <f t="shared" si="25"/>
        <v>111.22999999999956</v>
      </c>
      <c r="AT49" s="428">
        <f t="shared" si="26"/>
        <v>111.22999999999956</v>
      </c>
      <c r="AU49" s="428">
        <f t="shared" si="27"/>
        <v>91.170000000000073</v>
      </c>
      <c r="AV49" s="428">
        <f t="shared" si="28"/>
        <v>91.170000000000073</v>
      </c>
      <c r="AW49" s="428">
        <f t="shared" si="29"/>
        <v>111.22999999999956</v>
      </c>
      <c r="AX49" s="428">
        <f t="shared" si="30"/>
        <v>111.22999999999956</v>
      </c>
    </row>
    <row r="50">
      <c r="A50" s="413">
        <v>45</v>
      </c>
      <c r="B50" s="290" cm="1">
        <f t="array" ref="B50">IF(Parameters!$C$55="No",IF($A50&lt;=Parameters!$D$23,Parameters!$C$23*$A50,IF($A50&lt;=Parameters!$D$24,Parameters!$C$23*Parameters!$D$23+Parameters!$C$24*($A50-Parameters!$D$23),IF($A50&lt;=Parameters!$D$25,Parameters!$C$23*Parameters!$D$23+Parameters!$C$24*(Parameters!$D$24-Parameters!$D$23)+Parameters!$C$25*($A50-Parameters!$D$24),Parameters!$C$23*Parameters!$D$23+Parameters!$C$24*(Parameters!$D$24-Parameters!$D$23)+Parameters!$C$25*(Parameters!$D$25-Parameters!$D$24)+Parameters!$C$26*($A50-Parameters!$D$25)))),_xlfn.IFS($A50&lt;=Parameters!$D$23,Parameters!$C$23*$A50,$A50&lt;=Parameters!$D$24,Parameters!$C$24*$A50,$A50&lt;=Parameters!$D$25,Parameters!$C$25*$A50,$A50&gt;Parameters!$D$25,Parameters!$C$26*$A50))</f>
        <v>4102.6499999999996</v>
      </c>
      <c r="C50" s="290">
        <f t="shared" si="6"/>
        <v>91.169999999999987</v>
      </c>
      <c r="D50" s="290" cm="1">
        <f t="array" ref="D50">IF(Parameters!$C$55="No",IF($A50&lt;=Parameters!$D$28,Parameters!$C$28*$A50,IF($A50&lt;=Parameters!$D$29,Parameters!$C$28*Parameters!$D$28+Parameters!$C$29*($A50-Parameters!$D$28),IF($A50&lt;=Parameters!$D$30,Parameters!$C$28*Parameters!$D$28+Parameters!$C$29*(Parameters!$D$29-Parameters!$D$28)+Parameters!$C$30*($A50-Parameters!$D$29),Parameters!$C$28*Parameters!$D$28+Parameters!$C$29*(Parameters!$D$29-Parameters!$D$28)+Parameters!$C$30*(Parameters!$D$30-Parameters!$D$29)+Parameters!$C$31*($A50-Parameters!$D$30)))),_xlfn.IFS($A50&lt;=Parameters!$D$28,Parameters!$C$28*$A50,$A50&lt;=Parameters!$D$29,Parameters!$C$29*$A50,$A50&lt;=Parameters!$D$30,Parameters!$C$30*$A50,$A50&gt;Parameters!$D$30,Parameters!$C$31*$A50))</f>
        <v>4102.6499999999996</v>
      </c>
      <c r="E50" s="290">
        <f t="shared" si="6"/>
        <v>91.169999999999987</v>
      </c>
      <c r="F50" s="290" cm="1">
        <f t="array" ref="F50">IF(Parameters!$C$55="No",IF($A50&lt;=Parameters!$D$34,Parameters!$C$34*$A50,IF($A50&lt;=Parameters!$D$35,Parameters!$C$34*Parameters!$D$34+Parameters!$C$35*($A50-Parameters!$D$34),IF($A50&lt;=Parameters!$D$36,Parameters!$C$34*Parameters!$D$34+Parameters!$C$35*(Parameters!$D$35-Parameters!$D$34)+Parameters!$C$36*($A50-Parameters!$D$35),Parameters!$C$34*Parameters!$D$34+Parameters!$C$35*(Parameters!$D$35-Parameters!$D$34)+Parameters!$C$36*(Parameters!$D$36-Parameters!$D$35)+Parameters!$C$37*($A50-Parameters!$D$36)))),_xlfn.IFS($A50&lt;=Parameters!$D$34,Parameters!$C$34*$A50,$A50&lt;=Parameters!$D$35,Parameters!$C$35*$A50,$A50&lt;=Parameters!$D$36,Parameters!$C$36*$A50,$A50&gt;Parameters!$D$36,Parameters!$C$37*$A50))</f>
        <v>5005.3500000000004</v>
      </c>
      <c r="G50" s="290">
        <f t="shared" si="7"/>
        <v>111.23</v>
      </c>
      <c r="H50" s="290" cm="1">
        <f t="array" ref="H50">IF(Parameters!$C$55="No",IF($A50&lt;=Parameters!$D$39,Parameters!$C$39*$A50,IF($A50&lt;=Parameters!$D$40,Parameters!$C$39*Parameters!$D$39+Parameters!$C$40*($A50-Parameters!$D$39),IF($A50&lt;=Parameters!$D$41,Parameters!$C$39*Parameters!$D$39+Parameters!$C$40*(Parameters!$D$40-Parameters!$D$39)+Parameters!$C$41*($A50-Parameters!$D$40),Parameters!$C$39*Parameters!$D$39+Parameters!$C$40*(Parameters!$D$40-Parameters!$D$39)+Parameters!$C$41*(Parameters!$D$41-Parameters!$D$40)+Parameters!$C$42*($A50-Parameters!$D$41)))),_xlfn.IFS($A50&lt;=Parameters!$D$39,Parameters!$C$39*$A50,$A50&lt;=Parameters!$D$40,Parameters!$C$40*$A50,$A50&lt;=Parameters!$D$41,Parameters!$C$41*$A50,$A50&gt;Parameters!$D$41,Parameters!$C$42*$A50))</f>
        <v>5005.3500000000004</v>
      </c>
      <c r="I50" s="290">
        <f t="shared" si="8"/>
        <v>111.23</v>
      </c>
      <c r="J50" s="290" cm="1">
        <f t="array" ref="J50">IF(Parameters!$D$55="No",IF($A50&lt;=Parameters!$F$23,Parameters!$E$23*$A50,IF($A50&lt;=Parameters!$F$24,Parameters!$E$23*Parameters!$F$23+Parameters!$E$24*($A50-Parameters!$F$23),IF($A50&lt;=Parameters!$F$25,Parameters!$E$23*Parameters!$F$23+Parameters!$E$24*(Parameters!$F$24-Parameters!$F$23)+Parameters!$E$25*($A50-Parameters!$F$24),Parameters!$E$23*Parameters!$F$23+Parameters!$E$24*(Parameters!$F$24-Parameters!$F$23)+Parameters!$E$25*(Parameters!$F$25-Parameters!$F$24)+Parameters!$E$26*($A50-Parameters!$F$25)))),_xlfn.IFS($A50&lt;=Parameters!$F$23,Parameters!$E$23*$A50,$A50&lt;=Parameters!$F$24,Parameters!$E$24*$A50,$A50&lt;=Parameters!$F$25,Parameters!$E$25*$A50,$A50&gt;Parameters!$F$25,Parameters!$E$26*$A50))</f>
        <v>4102.6499999999996</v>
      </c>
      <c r="K50" s="290">
        <f t="shared" si="0"/>
        <v>91.169999999999987</v>
      </c>
      <c r="L50" s="290" cm="1">
        <f t="array" ref="L50">IF(Parameters!$D$55="No",IF($A50&lt;=Parameters!$F$28,Parameters!$E$28*$A50,IF($A50&lt;=Parameters!$F$29,Parameters!$E$28*Parameters!$F$28+Parameters!$E$29*($A50-Parameters!$F$28),IF($A50&lt;=Parameters!$F$30,Parameters!$E$28*Parameters!$F$28+Parameters!$E$29*(Parameters!$F$29-Parameters!$F$28)+Parameters!$E$30*($A50-Parameters!$F$29),Parameters!$E$28*Parameters!$F$28+Parameters!$E$29*(Parameters!$F$29-Parameters!$F$28)+Parameters!$E$30*(Parameters!$F$30-Parameters!$F$29)+Parameters!$E$31*($A50-Parameters!$F$30)))),_xlfn.IFS($A50&lt;=Parameters!$F$28,Parameters!$E$28*$A50,$A50&lt;=Parameters!$F$29,Parameters!$E$29*$A50,$A50&lt;=Parameters!$F$30,Parameters!$E$30*$A50,$A50&gt;Parameters!$F$30,Parameters!$E$31*$A50))</f>
        <v>4102.6499999999996</v>
      </c>
      <c r="M50" s="290">
        <f t="shared" si="1"/>
        <v>91.169999999999987</v>
      </c>
      <c r="N50" s="290" cm="1">
        <f t="array" ref="N50">IF(Parameters!$D$55="No",IF($A50&lt;=Parameters!$F$34,Parameters!$E$34*$A50,IF($A50&lt;=Parameters!$F$35,Parameters!$E$34*Parameters!$F$34+Parameters!$E$35*($A50-Parameters!$F$34),IF($A50&lt;=Parameters!$F$36,Parameters!$E$34*Parameters!$F$34+Parameters!$E$35*(Parameters!$F$35-Parameters!$F$34)+Parameters!$E$36*($A50-Parameters!$F$35),Parameters!$E$34*Parameters!$F$34+Parameters!$E$35*(Parameters!$F$35-Parameters!$F$34)+Parameters!$E$36*(Parameters!$F$36-Parameters!$F$35)+Parameters!$E$37*($A50-Parameters!$F$36)))),_xlfn.IFS($A50&lt;=Parameters!$F$34,Parameters!$E$34*$A50,$A50&lt;=Parameters!$F$35,Parameters!$E$35*$A50,$A50&lt;=Parameters!$F$36,Parameters!$E$36*$A50,$A50&gt;Parameters!$F$36,Parameters!$E$37*$A50))</f>
        <v>5005.3500000000004</v>
      </c>
      <c r="O50" s="290">
        <f t="shared" si="9"/>
        <v>111.23</v>
      </c>
      <c r="P50" s="290" cm="1">
        <f t="array" ref="P50">IF(Parameters!$D$55="No",IF($A50&lt;=Parameters!$F$39,Parameters!$E$39*$A50,IF($A50&lt;=Parameters!$F$40,Parameters!$E$39*Parameters!$F$39+Parameters!$E$40*($A50-Parameters!$F$39),IF($A50&lt;=Parameters!$F$41,Parameters!$E$39*Parameters!$F$39+Parameters!$E$40*(Parameters!$F$40-Parameters!$F$39)+Parameters!$E$41*($A50-Parameters!$F$40),Parameters!$E$39*Parameters!$F$39+Parameters!$E$40*(Parameters!$F$40-Parameters!$F$39)+Parameters!$E$41*(Parameters!$F$41-Parameters!$F$40)+Parameters!$E$42*($A50-Parameters!$F$41)))),_xlfn.IFS($A50&lt;=Parameters!$F$39,Parameters!$E$39*$A50,$A50&lt;=Parameters!$F$40,Parameters!$E$40*$A50,$A50&lt;=Parameters!$F$41,Parameters!$E$41*$A50,$A50&gt;Parameters!$F$41,Parameters!$E$42*$A50))</f>
        <v>5005.3500000000004</v>
      </c>
      <c r="Q50" s="290">
        <f t="shared" si="10"/>
        <v>111.23</v>
      </c>
      <c r="R50" s="290" cm="1">
        <f t="array" ref="R50">IF(Parameters!$E$55="No",IF($A50&lt;=Parameters!$H$23,Parameters!$G$23*$A50,IF($A50&lt;=Parameters!$H$24,Parameters!$G$23*Parameters!$H$23+Parameters!$G$24*($A50-Parameters!$H$23),IF($A50&lt;=Parameters!$H$25,Parameters!$G$23*Parameters!$H$23+Parameters!$G$24*(Parameters!$H$24-Parameters!$H$23)+Parameters!$G$25*($A50-Parameters!$H$24),Parameters!$G$23*Parameters!$H$23+Parameters!$G$24*(Parameters!$H$24-Parameters!$H$23)+Parameters!$G$25*(Parameters!$H$25-Parameters!$H$24)+Parameters!$G$26*($A50-Parameters!$H$25)))),_xlfn.IFS($A50&lt;=Parameters!$H$23,Parameters!$G$23*$A50,$A50&lt;=Parameters!$H$24,Parameters!$G$24*$A50,$A50&lt;=Parameters!$H$25,Parameters!$G$25*$A50,$A50&gt;Parameters!$H$25,Parameters!$G$26*$A50))</f>
        <v>4102.6499999999996</v>
      </c>
      <c r="S50" s="290">
        <f t="shared" si="2"/>
        <v>91.169999999999987</v>
      </c>
      <c r="T50" s="290" cm="1">
        <f t="array" ref="T50">IF(Parameters!$E$55="No",IF($A50&lt;=Parameters!$H$28,Parameters!$G$28*$A50,IF($A50&lt;=Parameters!$H$29,Parameters!$G$28*Parameters!$H$28+Parameters!$G$29*($A50-Parameters!$H$28),IF($A50&lt;=Parameters!$H$30,Parameters!$G$28*Parameters!$H$28+Parameters!$G$29*(Parameters!$H$29-Parameters!$H$28)+Parameters!$G$30*($A50-Parameters!$H$29),Parameters!$G$28*Parameters!$H$28+Parameters!$G$29*(Parameters!$H$29-Parameters!$H$28)+Parameters!$G$30*(Parameters!$H$30-Parameters!$H$29)+Parameters!$G$31*($A50-Parameters!$H$30)))),_xlfn.IFS($A50&lt;=Parameters!$H$28,Parameters!$G$28*$A50,$A50&lt;=Parameters!$H$29,Parameters!$G$29*$A50,$A50&lt;=Parameters!$H$30,Parameters!$G$30*$A50,$A50&gt;Parameters!$H$30,Parameters!$G$31*$A50))</f>
        <v>4102.6499999999996</v>
      </c>
      <c r="U50" s="290">
        <f t="shared" si="3"/>
        <v>91.169999999999987</v>
      </c>
      <c r="V50" s="290" cm="1">
        <f t="array" ref="V50">IF(Parameters!$E$55="No",IF($A50&lt;=Parameters!$H$34,Parameters!$G$34*$A50,IF($A50&lt;=Parameters!$H$35,Parameters!$G$34*Parameters!$H$34+Parameters!$G$35*($A50-Parameters!$H$34),IF($A50&lt;=Parameters!$H$36,Parameters!$G$34*Parameters!$H$34+Parameters!$G$35*(Parameters!$H$35-Parameters!$H$34)+Parameters!$G$36*($A50-Parameters!$H$35),Parameters!$G$34*Parameters!$H$34+Parameters!$G$35*(Parameters!$H$35-Parameters!$H$34)+Parameters!$G$36*(Parameters!$H$36-Parameters!$H$35)+Parameters!$G$37*($A50-Parameters!$H$36)))),_xlfn.IFS($A50&lt;=Parameters!$H$34,Parameters!$G$34*$A50,$A50&lt;=Parameters!$H$35,Parameters!$G$35*$A50,$A50&lt;=Parameters!$H$36,Parameters!$G$36*$A50,$A50&gt;Parameters!$H$36,Parameters!$G$37*$A50))</f>
        <v>5005.3500000000004</v>
      </c>
      <c r="W50" s="290">
        <f t="shared" si="11"/>
        <v>111.23</v>
      </c>
      <c r="X50" s="290" cm="1">
        <f t="array" ref="X50">IF(Parameters!$E$55="No",IF($A50&lt;=Parameters!$H$39,Parameters!$G$39*$A50,IF($A50&lt;=Parameters!$H$40,Parameters!$G$39*Parameters!$H$39+Parameters!$G$40*($A50-Parameters!$H$39),IF($A50&lt;=Parameters!$H$41,Parameters!$G$39*Parameters!$H$39+Parameters!$G$40*(Parameters!$H$40-Parameters!$H$39)+Parameters!$G$41*($A50-Parameters!$H$40),Parameters!$G$39*Parameters!$H$39+Parameters!$G$40*(Parameters!$H$40-Parameters!$H$39)+Parameters!$G$41*(Parameters!$H$41-Parameters!$H$40)+Parameters!$G$42*($A50-Parameters!$H$41)))),_xlfn.IFS($A50&lt;=Parameters!$H$39,Parameters!$G$39*$A50,$A50&lt;=Parameters!$H$40,Parameters!$G$40*$A50,$A50&lt;=Parameters!$H$41,Parameters!$G$41*$A50,$A50&gt;Parameters!$H$41,Parameters!$G$42*$A50))</f>
        <v>5005.3500000000004</v>
      </c>
      <c r="Y50" s="290">
        <f t="shared" si="12"/>
        <v>111.23</v>
      </c>
      <c r="Z50" s="290" cm="1">
        <f t="array" ref="Z50">IF(Parameters!$F$55="No",IF($A50&lt;=Parameters!$J$23,Parameters!$I$23*$A50,IF($A50&lt;=Parameters!$J$24,Parameters!$I$23*Parameters!$J$23+Parameters!$I$24*($A50-Parameters!$J$23),IF($A50&lt;=Parameters!$J$25,Parameters!$I$23*Parameters!$J$23+Parameters!$I$24*(Parameters!$J$24-Parameters!$J$23)+Parameters!$I$25*($A50-Parameters!$J$24),Parameters!$I$23*Parameters!$J$23+Parameters!$I$24*(Parameters!$J$24-Parameters!$J$23)+Parameters!$I$25*(Parameters!$J$25-Parameters!$J$24)+Parameters!$I$26*($A50-Parameters!$J$25)))),_xlfn.IFS($A50&lt;=Parameters!$J$23,Parameters!$I$23*$A50,$A50&lt;=Parameters!$J$24,Parameters!$I$24*$A50,$A50&lt;=Parameters!$J$25,Parameters!$I$25*$A50,$A50&gt;Parameters!$J$25,Parameters!$I$26*$A50))</f>
        <v>4102.6499999999996</v>
      </c>
      <c r="AA50" s="290">
        <f t="shared" si="4"/>
        <v>91.169999999999987</v>
      </c>
      <c r="AB50" s="290" cm="1">
        <f t="array" ref="AB50">IF(Parameters!$F$55="No",IF($A50&lt;=Parameters!$J$28,Parameters!$I$28*$A50,IF($A50&lt;=Parameters!$J$29,Parameters!$I$28*Parameters!$J$28+Parameters!$I$29*($A50-Parameters!$J$28),IF($A50&lt;=Parameters!$J$30,Parameters!$I$28*Parameters!$J$28+Parameters!$I$29*(Parameters!$J$29-Parameters!$J$28)+Parameters!$I$30*($A50-Parameters!$J$29),Parameters!$I$28*Parameters!$J$28+Parameters!$I$29*(Parameters!$J$29-Parameters!$J$28)+Parameters!$I$30*(Parameters!$J$30-Parameters!$J$29)+Parameters!$I$31*($A50-Parameters!$J$30)))),_xlfn.IFS($A50&lt;=Parameters!$J$28,Parameters!$I$28*$A50,$A50&lt;=Parameters!$J$29,Parameters!$I$29*$A50,$A50&lt;=Parameters!$J$30,Parameters!$I$30*$A50,$A50&gt;Parameters!$J$30,Parameters!$I$31*$A50))</f>
        <v>4102.6499999999996</v>
      </c>
      <c r="AC50" s="290">
        <f t="shared" si="5"/>
        <v>91.169999999999987</v>
      </c>
      <c r="AD50" s="290" cm="1">
        <f t="array" ref="AD50">IF(Parameters!$F$55="No",IF($A50&lt;=Parameters!$J$34,Parameters!$I$34*$A50,IF($A50&lt;=Parameters!$J$35,Parameters!$I$34*Parameters!$J$34+Parameters!$I$35*($A50-Parameters!$J$34),IF($A50&lt;=Parameters!$J$36,Parameters!$I$34*Parameters!$J$34+Parameters!$I$35*(Parameters!$J$35-Parameters!$J$34)+Parameters!$I$36*($A50-Parameters!$J$35),Parameters!$I$34*Parameters!$J$34+Parameters!$I$35*(Parameters!$J$35-Parameters!$J$34)+Parameters!$I$36*(Parameters!$J$36-Parameters!$J$35)+Parameters!$I$37*($A50-Parameters!$J$36)))),_xlfn.IFS($A50&lt;=Parameters!$J$34,Parameters!$I$34*$A50,$A50&lt;=Parameters!$J$35,Parameters!$I$35*$A50,$A50&lt;=Parameters!$J$36,Parameters!$I$36*$A50,$A50&gt;Parameters!$J$36,Parameters!$I$37*$A50))</f>
        <v>5005.3500000000004</v>
      </c>
      <c r="AE50" s="290">
        <f t="shared" si="13"/>
        <v>111.23</v>
      </c>
      <c r="AF50" s="290" cm="1">
        <f t="array" ref="AF50">IF(Parameters!$F$55="No",IF($A50&lt;=Parameters!$J$39,Parameters!$I$39*$A50,IF($A50&lt;=Parameters!$J$40,Parameters!$I$39*Parameters!$J$39+Parameters!$I$40*($A50-Parameters!$J$39),IF($A50&lt;=Parameters!$J$41,Parameters!$I$39*Parameters!$J$39+Parameters!$I$40*(Parameters!$J$40-Parameters!$J$39)+Parameters!$I$41*($A50-Parameters!$J$40),Parameters!$I$39*Parameters!$J$39+Parameters!$I$40*(Parameters!$J$40-Parameters!$J$39)+Parameters!$I$41*(Parameters!$J$41-Parameters!$J$40)+Parameters!$I$42*($A50-Parameters!$J$41)))),_xlfn.IFS($A50&lt;=Parameters!$J$39,Parameters!$I$39*$A50,$A50&lt;=Parameters!$J$40,Parameters!$I$40*$A50,$A50&lt;=Parameters!$J$41,Parameters!$I$41*$A50,$A50&gt;Parameters!$J$41,Parameters!$I$42*$A50))</f>
        <v>5005.3500000000004</v>
      </c>
      <c r="AG50" s="290">
        <f t="shared" si="14"/>
        <v>111.23</v>
      </c>
      <c r="AI50" s="428">
        <f t="shared" si="15"/>
        <v>91.169999999999618</v>
      </c>
      <c r="AJ50" s="428">
        <f t="shared" si="16"/>
        <v>91.169999999999618</v>
      </c>
      <c r="AK50" s="428">
        <f t="shared" si="17"/>
        <v>111.23000000000047</v>
      </c>
      <c r="AL50" s="428">
        <f t="shared" si="18"/>
        <v>111.23000000000047</v>
      </c>
      <c r="AM50" s="428">
        <f t="shared" si="19"/>
        <v>91.169999999999618</v>
      </c>
      <c r="AN50" s="428">
        <f t="shared" si="20"/>
        <v>91.169999999999618</v>
      </c>
      <c r="AO50" s="428">
        <f t="shared" si="21"/>
        <v>111.23000000000047</v>
      </c>
      <c r="AP50" s="428">
        <f t="shared" si="22"/>
        <v>111.23000000000047</v>
      </c>
      <c r="AQ50" s="428">
        <f t="shared" si="23"/>
        <v>91.169999999999618</v>
      </c>
      <c r="AR50" s="428">
        <f t="shared" si="24"/>
        <v>91.169999999999618</v>
      </c>
      <c r="AS50" s="428">
        <f t="shared" si="25"/>
        <v>111.23000000000047</v>
      </c>
      <c r="AT50" s="428">
        <f t="shared" si="26"/>
        <v>111.23000000000047</v>
      </c>
      <c r="AU50" s="428">
        <f t="shared" si="27"/>
        <v>91.169999999999618</v>
      </c>
      <c r="AV50" s="428">
        <f t="shared" si="28"/>
        <v>91.169999999999618</v>
      </c>
      <c r="AW50" s="428">
        <f t="shared" si="29"/>
        <v>111.23000000000047</v>
      </c>
      <c r="AX50" s="428">
        <f t="shared" si="30"/>
        <v>111.23000000000047</v>
      </c>
    </row>
    <row r="51">
      <c r="A51" s="413">
        <v>46</v>
      </c>
      <c r="B51" s="290" cm="1">
        <f t="array" ref="B51">IF(Parameters!$C$55="No",IF($A51&lt;=Parameters!$D$23,Parameters!$C$23*$A51,IF($A51&lt;=Parameters!$D$24,Parameters!$C$23*Parameters!$D$23+Parameters!$C$24*($A51-Parameters!$D$23),IF($A51&lt;=Parameters!$D$25,Parameters!$C$23*Parameters!$D$23+Parameters!$C$24*(Parameters!$D$24-Parameters!$D$23)+Parameters!$C$25*($A51-Parameters!$D$24),Parameters!$C$23*Parameters!$D$23+Parameters!$C$24*(Parameters!$D$24-Parameters!$D$23)+Parameters!$C$25*(Parameters!$D$25-Parameters!$D$24)+Parameters!$C$26*($A51-Parameters!$D$25)))),_xlfn.IFS($A51&lt;=Parameters!$D$23,Parameters!$C$23*$A51,$A51&lt;=Parameters!$D$24,Parameters!$C$24*$A51,$A51&lt;=Parameters!$D$25,Parameters!$C$25*$A51,$A51&gt;Parameters!$D$25,Parameters!$C$26*$A51))</f>
        <v>4193.82</v>
      </c>
      <c r="C51" s="290">
        <f t="shared" si="6"/>
        <v>91.169999999999987</v>
      </c>
      <c r="D51" s="290" cm="1">
        <f t="array" ref="D51">IF(Parameters!$C$55="No",IF($A51&lt;=Parameters!$D$28,Parameters!$C$28*$A51,IF($A51&lt;=Parameters!$D$29,Parameters!$C$28*Parameters!$D$28+Parameters!$C$29*($A51-Parameters!$D$28),IF($A51&lt;=Parameters!$D$30,Parameters!$C$28*Parameters!$D$28+Parameters!$C$29*(Parameters!$D$29-Parameters!$D$28)+Parameters!$C$30*($A51-Parameters!$D$29),Parameters!$C$28*Parameters!$D$28+Parameters!$C$29*(Parameters!$D$29-Parameters!$D$28)+Parameters!$C$30*(Parameters!$D$30-Parameters!$D$29)+Parameters!$C$31*($A51-Parameters!$D$30)))),_xlfn.IFS($A51&lt;=Parameters!$D$28,Parameters!$C$28*$A51,$A51&lt;=Parameters!$D$29,Parameters!$C$29*$A51,$A51&lt;=Parameters!$D$30,Parameters!$C$30*$A51,$A51&gt;Parameters!$D$30,Parameters!$C$31*$A51))</f>
        <v>4193.82</v>
      </c>
      <c r="E51" s="290">
        <f t="shared" si="6"/>
        <v>91.169999999999987</v>
      </c>
      <c r="F51" s="290" cm="1">
        <f t="array" ref="F51">IF(Parameters!$C$55="No",IF($A51&lt;=Parameters!$D$34,Parameters!$C$34*$A51,IF($A51&lt;=Parameters!$D$35,Parameters!$C$34*Parameters!$D$34+Parameters!$C$35*($A51-Parameters!$D$34),IF($A51&lt;=Parameters!$D$36,Parameters!$C$34*Parameters!$D$34+Parameters!$C$35*(Parameters!$D$35-Parameters!$D$34)+Parameters!$C$36*($A51-Parameters!$D$35),Parameters!$C$34*Parameters!$D$34+Parameters!$C$35*(Parameters!$D$35-Parameters!$D$34)+Parameters!$C$36*(Parameters!$D$36-Parameters!$D$35)+Parameters!$C$37*($A51-Parameters!$D$36)))),_xlfn.IFS($A51&lt;=Parameters!$D$34,Parameters!$C$34*$A51,$A51&lt;=Parameters!$D$35,Parameters!$C$35*$A51,$A51&lt;=Parameters!$D$36,Parameters!$C$36*$A51,$A51&gt;Parameters!$D$36,Parameters!$C$37*$A51))</f>
        <v>5116.58</v>
      </c>
      <c r="G51" s="290">
        <f t="shared" si="7"/>
        <v>111.23</v>
      </c>
      <c r="H51" s="290" cm="1">
        <f t="array" ref="H51">IF(Parameters!$C$55="No",IF($A51&lt;=Parameters!$D$39,Parameters!$C$39*$A51,IF($A51&lt;=Parameters!$D$40,Parameters!$C$39*Parameters!$D$39+Parameters!$C$40*($A51-Parameters!$D$39),IF($A51&lt;=Parameters!$D$41,Parameters!$C$39*Parameters!$D$39+Parameters!$C$40*(Parameters!$D$40-Parameters!$D$39)+Parameters!$C$41*($A51-Parameters!$D$40),Parameters!$C$39*Parameters!$D$39+Parameters!$C$40*(Parameters!$D$40-Parameters!$D$39)+Parameters!$C$41*(Parameters!$D$41-Parameters!$D$40)+Parameters!$C$42*($A51-Parameters!$D$41)))),_xlfn.IFS($A51&lt;=Parameters!$D$39,Parameters!$C$39*$A51,$A51&lt;=Parameters!$D$40,Parameters!$C$40*$A51,$A51&lt;=Parameters!$D$41,Parameters!$C$41*$A51,$A51&gt;Parameters!$D$41,Parameters!$C$42*$A51))</f>
        <v>5116.58</v>
      </c>
      <c r="I51" s="290">
        <f t="shared" si="8"/>
        <v>111.23</v>
      </c>
      <c r="J51" s="290" cm="1">
        <f t="array" ref="J51">IF(Parameters!$D$55="No",IF($A51&lt;=Parameters!$F$23,Parameters!$E$23*$A51,IF($A51&lt;=Parameters!$F$24,Parameters!$E$23*Parameters!$F$23+Parameters!$E$24*($A51-Parameters!$F$23),IF($A51&lt;=Parameters!$F$25,Parameters!$E$23*Parameters!$F$23+Parameters!$E$24*(Parameters!$F$24-Parameters!$F$23)+Parameters!$E$25*($A51-Parameters!$F$24),Parameters!$E$23*Parameters!$F$23+Parameters!$E$24*(Parameters!$F$24-Parameters!$F$23)+Parameters!$E$25*(Parameters!$F$25-Parameters!$F$24)+Parameters!$E$26*($A51-Parameters!$F$25)))),_xlfn.IFS($A51&lt;=Parameters!$F$23,Parameters!$E$23*$A51,$A51&lt;=Parameters!$F$24,Parameters!$E$24*$A51,$A51&lt;=Parameters!$F$25,Parameters!$E$25*$A51,$A51&gt;Parameters!$F$25,Parameters!$E$26*$A51))</f>
        <v>4193.82</v>
      </c>
      <c r="K51" s="290">
        <f t="shared" si="0"/>
        <v>91.169999999999987</v>
      </c>
      <c r="L51" s="290" cm="1">
        <f t="array" ref="L51">IF(Parameters!$D$55="No",IF($A51&lt;=Parameters!$F$28,Parameters!$E$28*$A51,IF($A51&lt;=Parameters!$F$29,Parameters!$E$28*Parameters!$F$28+Parameters!$E$29*($A51-Parameters!$F$28),IF($A51&lt;=Parameters!$F$30,Parameters!$E$28*Parameters!$F$28+Parameters!$E$29*(Parameters!$F$29-Parameters!$F$28)+Parameters!$E$30*($A51-Parameters!$F$29),Parameters!$E$28*Parameters!$F$28+Parameters!$E$29*(Parameters!$F$29-Parameters!$F$28)+Parameters!$E$30*(Parameters!$F$30-Parameters!$F$29)+Parameters!$E$31*($A51-Parameters!$F$30)))),_xlfn.IFS($A51&lt;=Parameters!$F$28,Parameters!$E$28*$A51,$A51&lt;=Parameters!$F$29,Parameters!$E$29*$A51,$A51&lt;=Parameters!$F$30,Parameters!$E$30*$A51,$A51&gt;Parameters!$F$30,Parameters!$E$31*$A51))</f>
        <v>4193.82</v>
      </c>
      <c r="M51" s="290">
        <f t="shared" si="1"/>
        <v>91.169999999999987</v>
      </c>
      <c r="N51" s="290" cm="1">
        <f t="array" ref="N51">IF(Parameters!$D$55="No",IF($A51&lt;=Parameters!$F$34,Parameters!$E$34*$A51,IF($A51&lt;=Parameters!$F$35,Parameters!$E$34*Parameters!$F$34+Parameters!$E$35*($A51-Parameters!$F$34),IF($A51&lt;=Parameters!$F$36,Parameters!$E$34*Parameters!$F$34+Parameters!$E$35*(Parameters!$F$35-Parameters!$F$34)+Parameters!$E$36*($A51-Parameters!$F$35),Parameters!$E$34*Parameters!$F$34+Parameters!$E$35*(Parameters!$F$35-Parameters!$F$34)+Parameters!$E$36*(Parameters!$F$36-Parameters!$F$35)+Parameters!$E$37*($A51-Parameters!$F$36)))),_xlfn.IFS($A51&lt;=Parameters!$F$34,Parameters!$E$34*$A51,$A51&lt;=Parameters!$F$35,Parameters!$E$35*$A51,$A51&lt;=Parameters!$F$36,Parameters!$E$36*$A51,$A51&gt;Parameters!$F$36,Parameters!$E$37*$A51))</f>
        <v>5116.58</v>
      </c>
      <c r="O51" s="290">
        <f t="shared" si="9"/>
        <v>111.23</v>
      </c>
      <c r="P51" s="290" cm="1">
        <f t="array" ref="P51">IF(Parameters!$D$55="No",IF($A51&lt;=Parameters!$F$39,Parameters!$E$39*$A51,IF($A51&lt;=Parameters!$F$40,Parameters!$E$39*Parameters!$F$39+Parameters!$E$40*($A51-Parameters!$F$39),IF($A51&lt;=Parameters!$F$41,Parameters!$E$39*Parameters!$F$39+Parameters!$E$40*(Parameters!$F$40-Parameters!$F$39)+Parameters!$E$41*($A51-Parameters!$F$40),Parameters!$E$39*Parameters!$F$39+Parameters!$E$40*(Parameters!$F$40-Parameters!$F$39)+Parameters!$E$41*(Parameters!$F$41-Parameters!$F$40)+Parameters!$E$42*($A51-Parameters!$F$41)))),_xlfn.IFS($A51&lt;=Parameters!$F$39,Parameters!$E$39*$A51,$A51&lt;=Parameters!$F$40,Parameters!$E$40*$A51,$A51&lt;=Parameters!$F$41,Parameters!$E$41*$A51,$A51&gt;Parameters!$F$41,Parameters!$E$42*$A51))</f>
        <v>5116.58</v>
      </c>
      <c r="Q51" s="290">
        <f t="shared" si="10"/>
        <v>111.23</v>
      </c>
      <c r="R51" s="290" cm="1">
        <f t="array" ref="R51">IF(Parameters!$E$55="No",IF($A51&lt;=Parameters!$H$23,Parameters!$G$23*$A51,IF($A51&lt;=Parameters!$H$24,Parameters!$G$23*Parameters!$H$23+Parameters!$G$24*($A51-Parameters!$H$23),IF($A51&lt;=Parameters!$H$25,Parameters!$G$23*Parameters!$H$23+Parameters!$G$24*(Parameters!$H$24-Parameters!$H$23)+Parameters!$G$25*($A51-Parameters!$H$24),Parameters!$G$23*Parameters!$H$23+Parameters!$G$24*(Parameters!$H$24-Parameters!$H$23)+Parameters!$G$25*(Parameters!$H$25-Parameters!$H$24)+Parameters!$G$26*($A51-Parameters!$H$25)))),_xlfn.IFS($A51&lt;=Parameters!$H$23,Parameters!$G$23*$A51,$A51&lt;=Parameters!$H$24,Parameters!$G$24*$A51,$A51&lt;=Parameters!$H$25,Parameters!$G$25*$A51,$A51&gt;Parameters!$H$25,Parameters!$G$26*$A51))</f>
        <v>4193.82</v>
      </c>
      <c r="S51" s="290">
        <f t="shared" si="2"/>
        <v>91.169999999999987</v>
      </c>
      <c r="T51" s="290" cm="1">
        <f t="array" ref="T51">IF(Parameters!$E$55="No",IF($A51&lt;=Parameters!$H$28,Parameters!$G$28*$A51,IF($A51&lt;=Parameters!$H$29,Parameters!$G$28*Parameters!$H$28+Parameters!$G$29*($A51-Parameters!$H$28),IF($A51&lt;=Parameters!$H$30,Parameters!$G$28*Parameters!$H$28+Parameters!$G$29*(Parameters!$H$29-Parameters!$H$28)+Parameters!$G$30*($A51-Parameters!$H$29),Parameters!$G$28*Parameters!$H$28+Parameters!$G$29*(Parameters!$H$29-Parameters!$H$28)+Parameters!$G$30*(Parameters!$H$30-Parameters!$H$29)+Parameters!$G$31*($A51-Parameters!$H$30)))),_xlfn.IFS($A51&lt;=Parameters!$H$28,Parameters!$G$28*$A51,$A51&lt;=Parameters!$H$29,Parameters!$G$29*$A51,$A51&lt;=Parameters!$H$30,Parameters!$G$30*$A51,$A51&gt;Parameters!$H$30,Parameters!$G$31*$A51))</f>
        <v>4193.82</v>
      </c>
      <c r="U51" s="290">
        <f t="shared" si="3"/>
        <v>91.169999999999987</v>
      </c>
      <c r="V51" s="290" cm="1">
        <f t="array" ref="V51">IF(Parameters!$E$55="No",IF($A51&lt;=Parameters!$H$34,Parameters!$G$34*$A51,IF($A51&lt;=Parameters!$H$35,Parameters!$G$34*Parameters!$H$34+Parameters!$G$35*($A51-Parameters!$H$34),IF($A51&lt;=Parameters!$H$36,Parameters!$G$34*Parameters!$H$34+Parameters!$G$35*(Parameters!$H$35-Parameters!$H$34)+Parameters!$G$36*($A51-Parameters!$H$35),Parameters!$G$34*Parameters!$H$34+Parameters!$G$35*(Parameters!$H$35-Parameters!$H$34)+Parameters!$G$36*(Parameters!$H$36-Parameters!$H$35)+Parameters!$G$37*($A51-Parameters!$H$36)))),_xlfn.IFS($A51&lt;=Parameters!$H$34,Parameters!$G$34*$A51,$A51&lt;=Parameters!$H$35,Parameters!$G$35*$A51,$A51&lt;=Parameters!$H$36,Parameters!$G$36*$A51,$A51&gt;Parameters!$H$36,Parameters!$G$37*$A51))</f>
        <v>5116.58</v>
      </c>
      <c r="W51" s="290">
        <f t="shared" si="11"/>
        <v>111.23</v>
      </c>
      <c r="X51" s="290" cm="1">
        <f t="array" ref="X51">IF(Parameters!$E$55="No",IF($A51&lt;=Parameters!$H$39,Parameters!$G$39*$A51,IF($A51&lt;=Parameters!$H$40,Parameters!$G$39*Parameters!$H$39+Parameters!$G$40*($A51-Parameters!$H$39),IF($A51&lt;=Parameters!$H$41,Parameters!$G$39*Parameters!$H$39+Parameters!$G$40*(Parameters!$H$40-Parameters!$H$39)+Parameters!$G$41*($A51-Parameters!$H$40),Parameters!$G$39*Parameters!$H$39+Parameters!$G$40*(Parameters!$H$40-Parameters!$H$39)+Parameters!$G$41*(Parameters!$H$41-Parameters!$H$40)+Parameters!$G$42*($A51-Parameters!$H$41)))),_xlfn.IFS($A51&lt;=Parameters!$H$39,Parameters!$G$39*$A51,$A51&lt;=Parameters!$H$40,Parameters!$G$40*$A51,$A51&lt;=Parameters!$H$41,Parameters!$G$41*$A51,$A51&gt;Parameters!$H$41,Parameters!$G$42*$A51))</f>
        <v>5116.58</v>
      </c>
      <c r="Y51" s="290">
        <f t="shared" si="12"/>
        <v>111.23</v>
      </c>
      <c r="Z51" s="290" cm="1">
        <f t="array" ref="Z51">IF(Parameters!$F$55="No",IF($A51&lt;=Parameters!$J$23,Parameters!$I$23*$A51,IF($A51&lt;=Parameters!$J$24,Parameters!$I$23*Parameters!$J$23+Parameters!$I$24*($A51-Parameters!$J$23),IF($A51&lt;=Parameters!$J$25,Parameters!$I$23*Parameters!$J$23+Parameters!$I$24*(Parameters!$J$24-Parameters!$J$23)+Parameters!$I$25*($A51-Parameters!$J$24),Parameters!$I$23*Parameters!$J$23+Parameters!$I$24*(Parameters!$J$24-Parameters!$J$23)+Parameters!$I$25*(Parameters!$J$25-Parameters!$J$24)+Parameters!$I$26*($A51-Parameters!$J$25)))),_xlfn.IFS($A51&lt;=Parameters!$J$23,Parameters!$I$23*$A51,$A51&lt;=Parameters!$J$24,Parameters!$I$24*$A51,$A51&lt;=Parameters!$J$25,Parameters!$I$25*$A51,$A51&gt;Parameters!$J$25,Parameters!$I$26*$A51))</f>
        <v>4193.82</v>
      </c>
      <c r="AA51" s="290">
        <f t="shared" si="4"/>
        <v>91.169999999999987</v>
      </c>
      <c r="AB51" s="290" cm="1">
        <f t="array" ref="AB51">IF(Parameters!$F$55="No",IF($A51&lt;=Parameters!$J$28,Parameters!$I$28*$A51,IF($A51&lt;=Parameters!$J$29,Parameters!$I$28*Parameters!$J$28+Parameters!$I$29*($A51-Parameters!$J$28),IF($A51&lt;=Parameters!$J$30,Parameters!$I$28*Parameters!$J$28+Parameters!$I$29*(Parameters!$J$29-Parameters!$J$28)+Parameters!$I$30*($A51-Parameters!$J$29),Parameters!$I$28*Parameters!$J$28+Parameters!$I$29*(Parameters!$J$29-Parameters!$J$28)+Parameters!$I$30*(Parameters!$J$30-Parameters!$J$29)+Parameters!$I$31*($A51-Parameters!$J$30)))),_xlfn.IFS($A51&lt;=Parameters!$J$28,Parameters!$I$28*$A51,$A51&lt;=Parameters!$J$29,Parameters!$I$29*$A51,$A51&lt;=Parameters!$J$30,Parameters!$I$30*$A51,$A51&gt;Parameters!$J$30,Parameters!$I$31*$A51))</f>
        <v>4193.82</v>
      </c>
      <c r="AC51" s="290">
        <f t="shared" si="5"/>
        <v>91.169999999999987</v>
      </c>
      <c r="AD51" s="290" cm="1">
        <f t="array" ref="AD51">IF(Parameters!$F$55="No",IF($A51&lt;=Parameters!$J$34,Parameters!$I$34*$A51,IF($A51&lt;=Parameters!$J$35,Parameters!$I$34*Parameters!$J$34+Parameters!$I$35*($A51-Parameters!$J$34),IF($A51&lt;=Parameters!$J$36,Parameters!$I$34*Parameters!$J$34+Parameters!$I$35*(Parameters!$J$35-Parameters!$J$34)+Parameters!$I$36*($A51-Parameters!$J$35),Parameters!$I$34*Parameters!$J$34+Parameters!$I$35*(Parameters!$J$35-Parameters!$J$34)+Parameters!$I$36*(Parameters!$J$36-Parameters!$J$35)+Parameters!$I$37*($A51-Parameters!$J$36)))),_xlfn.IFS($A51&lt;=Parameters!$J$34,Parameters!$I$34*$A51,$A51&lt;=Parameters!$J$35,Parameters!$I$35*$A51,$A51&lt;=Parameters!$J$36,Parameters!$I$36*$A51,$A51&gt;Parameters!$J$36,Parameters!$I$37*$A51))</f>
        <v>5116.58</v>
      </c>
      <c r="AE51" s="290">
        <f t="shared" si="13"/>
        <v>111.23</v>
      </c>
      <c r="AF51" s="290" cm="1">
        <f t="array" ref="AF51">IF(Parameters!$F$55="No",IF($A51&lt;=Parameters!$J$39,Parameters!$I$39*$A51,IF($A51&lt;=Parameters!$J$40,Parameters!$I$39*Parameters!$J$39+Parameters!$I$40*($A51-Parameters!$J$39),IF($A51&lt;=Parameters!$J$41,Parameters!$I$39*Parameters!$J$39+Parameters!$I$40*(Parameters!$J$40-Parameters!$J$39)+Parameters!$I$41*($A51-Parameters!$J$40),Parameters!$I$39*Parameters!$J$39+Parameters!$I$40*(Parameters!$J$40-Parameters!$J$39)+Parameters!$I$41*(Parameters!$J$41-Parameters!$J$40)+Parameters!$I$42*($A51-Parameters!$J$41)))),_xlfn.IFS($A51&lt;=Parameters!$J$39,Parameters!$I$39*$A51,$A51&lt;=Parameters!$J$40,Parameters!$I$40*$A51,$A51&lt;=Parameters!$J$41,Parameters!$I$41*$A51,$A51&gt;Parameters!$J$41,Parameters!$I$42*$A51))</f>
        <v>5116.58</v>
      </c>
      <c r="AG51" s="290">
        <f t="shared" si="14"/>
        <v>111.23</v>
      </c>
      <c r="AI51" s="428">
        <f t="shared" si="15"/>
        <v>91.170000000000073</v>
      </c>
      <c r="AJ51" s="428">
        <f t="shared" si="16"/>
        <v>91.170000000000073</v>
      </c>
      <c r="AK51" s="428">
        <f t="shared" si="17"/>
        <v>111.22999999999956</v>
      </c>
      <c r="AL51" s="428">
        <f t="shared" si="18"/>
        <v>111.22999999999956</v>
      </c>
      <c r="AM51" s="428">
        <f t="shared" si="19"/>
        <v>91.170000000000073</v>
      </c>
      <c r="AN51" s="428">
        <f t="shared" si="20"/>
        <v>91.170000000000073</v>
      </c>
      <c r="AO51" s="428">
        <f t="shared" si="21"/>
        <v>111.22999999999956</v>
      </c>
      <c r="AP51" s="428">
        <f t="shared" si="22"/>
        <v>111.22999999999956</v>
      </c>
      <c r="AQ51" s="428">
        <f t="shared" si="23"/>
        <v>91.170000000000073</v>
      </c>
      <c r="AR51" s="428">
        <f t="shared" si="24"/>
        <v>91.170000000000073</v>
      </c>
      <c r="AS51" s="428">
        <f t="shared" si="25"/>
        <v>111.22999999999956</v>
      </c>
      <c r="AT51" s="428">
        <f t="shared" si="26"/>
        <v>111.22999999999956</v>
      </c>
      <c r="AU51" s="428">
        <f t="shared" si="27"/>
        <v>91.170000000000073</v>
      </c>
      <c r="AV51" s="428">
        <f t="shared" si="28"/>
        <v>91.170000000000073</v>
      </c>
      <c r="AW51" s="428">
        <f t="shared" si="29"/>
        <v>111.22999999999956</v>
      </c>
      <c r="AX51" s="428">
        <f t="shared" si="30"/>
        <v>111.22999999999956</v>
      </c>
    </row>
    <row r="52">
      <c r="A52" s="413">
        <v>47</v>
      </c>
      <c r="B52" s="290" cm="1">
        <f t="array" ref="B52">IF(Parameters!$C$55="No",IF($A52&lt;=Parameters!$D$23,Parameters!$C$23*$A52,IF($A52&lt;=Parameters!$D$24,Parameters!$C$23*Parameters!$D$23+Parameters!$C$24*($A52-Parameters!$D$23),IF($A52&lt;=Parameters!$D$25,Parameters!$C$23*Parameters!$D$23+Parameters!$C$24*(Parameters!$D$24-Parameters!$D$23)+Parameters!$C$25*($A52-Parameters!$D$24),Parameters!$C$23*Parameters!$D$23+Parameters!$C$24*(Parameters!$D$24-Parameters!$D$23)+Parameters!$C$25*(Parameters!$D$25-Parameters!$D$24)+Parameters!$C$26*($A52-Parameters!$D$25)))),_xlfn.IFS($A52&lt;=Parameters!$D$23,Parameters!$C$23*$A52,$A52&lt;=Parameters!$D$24,Parameters!$C$24*$A52,$A52&lt;=Parameters!$D$25,Parameters!$C$25*$A52,$A52&gt;Parameters!$D$25,Parameters!$C$26*$A52))</f>
        <v>4284.99</v>
      </c>
      <c r="C52" s="290">
        <f t="shared" si="6"/>
        <v>91.17</v>
      </c>
      <c r="D52" s="290" cm="1">
        <f t="array" ref="D52">IF(Parameters!$C$55="No",IF($A52&lt;=Parameters!$D$28,Parameters!$C$28*$A52,IF($A52&lt;=Parameters!$D$29,Parameters!$C$28*Parameters!$D$28+Parameters!$C$29*($A52-Parameters!$D$28),IF($A52&lt;=Parameters!$D$30,Parameters!$C$28*Parameters!$D$28+Parameters!$C$29*(Parameters!$D$29-Parameters!$D$28)+Parameters!$C$30*($A52-Parameters!$D$29),Parameters!$C$28*Parameters!$D$28+Parameters!$C$29*(Parameters!$D$29-Parameters!$D$28)+Parameters!$C$30*(Parameters!$D$30-Parameters!$D$29)+Parameters!$C$31*($A52-Parameters!$D$30)))),_xlfn.IFS($A52&lt;=Parameters!$D$28,Parameters!$C$28*$A52,$A52&lt;=Parameters!$D$29,Parameters!$C$29*$A52,$A52&lt;=Parameters!$D$30,Parameters!$C$30*$A52,$A52&gt;Parameters!$D$30,Parameters!$C$31*$A52))</f>
        <v>4284.99</v>
      </c>
      <c r="E52" s="290">
        <f t="shared" si="6"/>
        <v>91.17</v>
      </c>
      <c r="F52" s="290" cm="1">
        <f t="array" ref="F52">IF(Parameters!$C$55="No",IF($A52&lt;=Parameters!$D$34,Parameters!$C$34*$A52,IF($A52&lt;=Parameters!$D$35,Parameters!$C$34*Parameters!$D$34+Parameters!$C$35*($A52-Parameters!$D$34),IF($A52&lt;=Parameters!$D$36,Parameters!$C$34*Parameters!$D$34+Parameters!$C$35*(Parameters!$D$35-Parameters!$D$34)+Parameters!$C$36*($A52-Parameters!$D$35),Parameters!$C$34*Parameters!$D$34+Parameters!$C$35*(Parameters!$D$35-Parameters!$D$34)+Parameters!$C$36*(Parameters!$D$36-Parameters!$D$35)+Parameters!$C$37*($A52-Parameters!$D$36)))),_xlfn.IFS($A52&lt;=Parameters!$D$34,Parameters!$C$34*$A52,$A52&lt;=Parameters!$D$35,Parameters!$C$35*$A52,$A52&lt;=Parameters!$D$36,Parameters!$C$36*$A52,$A52&gt;Parameters!$D$36,Parameters!$C$37*$A52))</f>
        <v>5227.8100000000004</v>
      </c>
      <c r="G52" s="290">
        <f t="shared" si="7"/>
        <v>111.23</v>
      </c>
      <c r="H52" s="290" cm="1">
        <f t="array" ref="H52">IF(Parameters!$C$55="No",IF($A52&lt;=Parameters!$D$39,Parameters!$C$39*$A52,IF($A52&lt;=Parameters!$D$40,Parameters!$C$39*Parameters!$D$39+Parameters!$C$40*($A52-Parameters!$D$39),IF($A52&lt;=Parameters!$D$41,Parameters!$C$39*Parameters!$D$39+Parameters!$C$40*(Parameters!$D$40-Parameters!$D$39)+Parameters!$C$41*($A52-Parameters!$D$40),Parameters!$C$39*Parameters!$D$39+Parameters!$C$40*(Parameters!$D$40-Parameters!$D$39)+Parameters!$C$41*(Parameters!$D$41-Parameters!$D$40)+Parameters!$C$42*($A52-Parameters!$D$41)))),_xlfn.IFS($A52&lt;=Parameters!$D$39,Parameters!$C$39*$A52,$A52&lt;=Parameters!$D$40,Parameters!$C$40*$A52,$A52&lt;=Parameters!$D$41,Parameters!$C$41*$A52,$A52&gt;Parameters!$D$41,Parameters!$C$42*$A52))</f>
        <v>5227.8100000000004</v>
      </c>
      <c r="I52" s="290">
        <f t="shared" si="8"/>
        <v>111.23</v>
      </c>
      <c r="J52" s="290" cm="1">
        <f t="array" ref="J52">IF(Parameters!$D$55="No",IF($A52&lt;=Parameters!$F$23,Parameters!$E$23*$A52,IF($A52&lt;=Parameters!$F$24,Parameters!$E$23*Parameters!$F$23+Parameters!$E$24*($A52-Parameters!$F$23),IF($A52&lt;=Parameters!$F$25,Parameters!$E$23*Parameters!$F$23+Parameters!$E$24*(Parameters!$F$24-Parameters!$F$23)+Parameters!$E$25*($A52-Parameters!$F$24),Parameters!$E$23*Parameters!$F$23+Parameters!$E$24*(Parameters!$F$24-Parameters!$F$23)+Parameters!$E$25*(Parameters!$F$25-Parameters!$F$24)+Parameters!$E$26*($A52-Parameters!$F$25)))),_xlfn.IFS($A52&lt;=Parameters!$F$23,Parameters!$E$23*$A52,$A52&lt;=Parameters!$F$24,Parameters!$E$24*$A52,$A52&lt;=Parameters!$F$25,Parameters!$E$25*$A52,$A52&gt;Parameters!$F$25,Parameters!$E$26*$A52))</f>
        <v>4284.99</v>
      </c>
      <c r="K52" s="290">
        <f t="shared" si="0"/>
        <v>91.17</v>
      </c>
      <c r="L52" s="290" cm="1">
        <f t="array" ref="L52">IF(Parameters!$D$55="No",IF($A52&lt;=Parameters!$F$28,Parameters!$E$28*$A52,IF($A52&lt;=Parameters!$F$29,Parameters!$E$28*Parameters!$F$28+Parameters!$E$29*($A52-Parameters!$F$28),IF($A52&lt;=Parameters!$F$30,Parameters!$E$28*Parameters!$F$28+Parameters!$E$29*(Parameters!$F$29-Parameters!$F$28)+Parameters!$E$30*($A52-Parameters!$F$29),Parameters!$E$28*Parameters!$F$28+Parameters!$E$29*(Parameters!$F$29-Parameters!$F$28)+Parameters!$E$30*(Parameters!$F$30-Parameters!$F$29)+Parameters!$E$31*($A52-Parameters!$F$30)))),_xlfn.IFS($A52&lt;=Parameters!$F$28,Parameters!$E$28*$A52,$A52&lt;=Parameters!$F$29,Parameters!$E$29*$A52,$A52&lt;=Parameters!$F$30,Parameters!$E$30*$A52,$A52&gt;Parameters!$F$30,Parameters!$E$31*$A52))</f>
        <v>4284.99</v>
      </c>
      <c r="M52" s="290">
        <f t="shared" si="1"/>
        <v>91.17</v>
      </c>
      <c r="N52" s="290" cm="1">
        <f t="array" ref="N52">IF(Parameters!$D$55="No",IF($A52&lt;=Parameters!$F$34,Parameters!$E$34*$A52,IF($A52&lt;=Parameters!$F$35,Parameters!$E$34*Parameters!$F$34+Parameters!$E$35*($A52-Parameters!$F$34),IF($A52&lt;=Parameters!$F$36,Parameters!$E$34*Parameters!$F$34+Parameters!$E$35*(Parameters!$F$35-Parameters!$F$34)+Parameters!$E$36*($A52-Parameters!$F$35),Parameters!$E$34*Parameters!$F$34+Parameters!$E$35*(Parameters!$F$35-Parameters!$F$34)+Parameters!$E$36*(Parameters!$F$36-Parameters!$F$35)+Parameters!$E$37*($A52-Parameters!$F$36)))),_xlfn.IFS($A52&lt;=Parameters!$F$34,Parameters!$E$34*$A52,$A52&lt;=Parameters!$F$35,Parameters!$E$35*$A52,$A52&lt;=Parameters!$F$36,Parameters!$E$36*$A52,$A52&gt;Parameters!$F$36,Parameters!$E$37*$A52))</f>
        <v>5227.8100000000004</v>
      </c>
      <c r="O52" s="290">
        <f t="shared" si="9"/>
        <v>111.23</v>
      </c>
      <c r="P52" s="290" cm="1">
        <f t="array" ref="P52">IF(Parameters!$D$55="No",IF($A52&lt;=Parameters!$F$39,Parameters!$E$39*$A52,IF($A52&lt;=Parameters!$F$40,Parameters!$E$39*Parameters!$F$39+Parameters!$E$40*($A52-Parameters!$F$39),IF($A52&lt;=Parameters!$F$41,Parameters!$E$39*Parameters!$F$39+Parameters!$E$40*(Parameters!$F$40-Parameters!$F$39)+Parameters!$E$41*($A52-Parameters!$F$40),Parameters!$E$39*Parameters!$F$39+Parameters!$E$40*(Parameters!$F$40-Parameters!$F$39)+Parameters!$E$41*(Parameters!$F$41-Parameters!$F$40)+Parameters!$E$42*($A52-Parameters!$F$41)))),_xlfn.IFS($A52&lt;=Parameters!$F$39,Parameters!$E$39*$A52,$A52&lt;=Parameters!$F$40,Parameters!$E$40*$A52,$A52&lt;=Parameters!$F$41,Parameters!$E$41*$A52,$A52&gt;Parameters!$F$41,Parameters!$E$42*$A52))</f>
        <v>5227.8100000000004</v>
      </c>
      <c r="Q52" s="290">
        <f t="shared" si="10"/>
        <v>111.23</v>
      </c>
      <c r="R52" s="290" cm="1">
        <f t="array" ref="R52">IF(Parameters!$E$55="No",IF($A52&lt;=Parameters!$H$23,Parameters!$G$23*$A52,IF($A52&lt;=Parameters!$H$24,Parameters!$G$23*Parameters!$H$23+Parameters!$G$24*($A52-Parameters!$H$23),IF($A52&lt;=Parameters!$H$25,Parameters!$G$23*Parameters!$H$23+Parameters!$G$24*(Parameters!$H$24-Parameters!$H$23)+Parameters!$G$25*($A52-Parameters!$H$24),Parameters!$G$23*Parameters!$H$23+Parameters!$G$24*(Parameters!$H$24-Parameters!$H$23)+Parameters!$G$25*(Parameters!$H$25-Parameters!$H$24)+Parameters!$G$26*($A52-Parameters!$H$25)))),_xlfn.IFS($A52&lt;=Parameters!$H$23,Parameters!$G$23*$A52,$A52&lt;=Parameters!$H$24,Parameters!$G$24*$A52,$A52&lt;=Parameters!$H$25,Parameters!$G$25*$A52,$A52&gt;Parameters!$H$25,Parameters!$G$26*$A52))</f>
        <v>4284.99</v>
      </c>
      <c r="S52" s="290">
        <f t="shared" si="2"/>
        <v>91.17</v>
      </c>
      <c r="T52" s="290" cm="1">
        <f t="array" ref="T52">IF(Parameters!$E$55="No",IF($A52&lt;=Parameters!$H$28,Parameters!$G$28*$A52,IF($A52&lt;=Parameters!$H$29,Parameters!$G$28*Parameters!$H$28+Parameters!$G$29*($A52-Parameters!$H$28),IF($A52&lt;=Parameters!$H$30,Parameters!$G$28*Parameters!$H$28+Parameters!$G$29*(Parameters!$H$29-Parameters!$H$28)+Parameters!$G$30*($A52-Parameters!$H$29),Parameters!$G$28*Parameters!$H$28+Parameters!$G$29*(Parameters!$H$29-Parameters!$H$28)+Parameters!$G$30*(Parameters!$H$30-Parameters!$H$29)+Parameters!$G$31*($A52-Parameters!$H$30)))),_xlfn.IFS($A52&lt;=Parameters!$H$28,Parameters!$G$28*$A52,$A52&lt;=Parameters!$H$29,Parameters!$G$29*$A52,$A52&lt;=Parameters!$H$30,Parameters!$G$30*$A52,$A52&gt;Parameters!$H$30,Parameters!$G$31*$A52))</f>
        <v>4284.99</v>
      </c>
      <c r="U52" s="290">
        <f t="shared" si="3"/>
        <v>91.17</v>
      </c>
      <c r="V52" s="290" cm="1">
        <f t="array" ref="V52">IF(Parameters!$E$55="No",IF($A52&lt;=Parameters!$H$34,Parameters!$G$34*$A52,IF($A52&lt;=Parameters!$H$35,Parameters!$G$34*Parameters!$H$34+Parameters!$G$35*($A52-Parameters!$H$34),IF($A52&lt;=Parameters!$H$36,Parameters!$G$34*Parameters!$H$34+Parameters!$G$35*(Parameters!$H$35-Parameters!$H$34)+Parameters!$G$36*($A52-Parameters!$H$35),Parameters!$G$34*Parameters!$H$34+Parameters!$G$35*(Parameters!$H$35-Parameters!$H$34)+Parameters!$G$36*(Parameters!$H$36-Parameters!$H$35)+Parameters!$G$37*($A52-Parameters!$H$36)))),_xlfn.IFS($A52&lt;=Parameters!$H$34,Parameters!$G$34*$A52,$A52&lt;=Parameters!$H$35,Parameters!$G$35*$A52,$A52&lt;=Parameters!$H$36,Parameters!$G$36*$A52,$A52&gt;Parameters!$H$36,Parameters!$G$37*$A52))</f>
        <v>5227.8100000000004</v>
      </c>
      <c r="W52" s="290">
        <f t="shared" si="11"/>
        <v>111.23</v>
      </c>
      <c r="X52" s="290" cm="1">
        <f t="array" ref="X52">IF(Parameters!$E$55="No",IF($A52&lt;=Parameters!$H$39,Parameters!$G$39*$A52,IF($A52&lt;=Parameters!$H$40,Parameters!$G$39*Parameters!$H$39+Parameters!$G$40*($A52-Parameters!$H$39),IF($A52&lt;=Parameters!$H$41,Parameters!$G$39*Parameters!$H$39+Parameters!$G$40*(Parameters!$H$40-Parameters!$H$39)+Parameters!$G$41*($A52-Parameters!$H$40),Parameters!$G$39*Parameters!$H$39+Parameters!$G$40*(Parameters!$H$40-Parameters!$H$39)+Parameters!$G$41*(Parameters!$H$41-Parameters!$H$40)+Parameters!$G$42*($A52-Parameters!$H$41)))),_xlfn.IFS($A52&lt;=Parameters!$H$39,Parameters!$G$39*$A52,$A52&lt;=Parameters!$H$40,Parameters!$G$40*$A52,$A52&lt;=Parameters!$H$41,Parameters!$G$41*$A52,$A52&gt;Parameters!$H$41,Parameters!$G$42*$A52))</f>
        <v>5227.8100000000004</v>
      </c>
      <c r="Y52" s="290">
        <f t="shared" si="12"/>
        <v>111.23</v>
      </c>
      <c r="Z52" s="290" cm="1">
        <f t="array" ref="Z52">IF(Parameters!$F$55="No",IF($A52&lt;=Parameters!$J$23,Parameters!$I$23*$A52,IF($A52&lt;=Parameters!$J$24,Parameters!$I$23*Parameters!$J$23+Parameters!$I$24*($A52-Parameters!$J$23),IF($A52&lt;=Parameters!$J$25,Parameters!$I$23*Parameters!$J$23+Parameters!$I$24*(Parameters!$J$24-Parameters!$J$23)+Parameters!$I$25*($A52-Parameters!$J$24),Parameters!$I$23*Parameters!$J$23+Parameters!$I$24*(Parameters!$J$24-Parameters!$J$23)+Parameters!$I$25*(Parameters!$J$25-Parameters!$J$24)+Parameters!$I$26*($A52-Parameters!$J$25)))),_xlfn.IFS($A52&lt;=Parameters!$J$23,Parameters!$I$23*$A52,$A52&lt;=Parameters!$J$24,Parameters!$I$24*$A52,$A52&lt;=Parameters!$J$25,Parameters!$I$25*$A52,$A52&gt;Parameters!$J$25,Parameters!$I$26*$A52))</f>
        <v>4284.99</v>
      </c>
      <c r="AA52" s="290">
        <f t="shared" si="4"/>
        <v>91.17</v>
      </c>
      <c r="AB52" s="290" cm="1">
        <f t="array" ref="AB52">IF(Parameters!$F$55="No",IF($A52&lt;=Parameters!$J$28,Parameters!$I$28*$A52,IF($A52&lt;=Parameters!$J$29,Parameters!$I$28*Parameters!$J$28+Parameters!$I$29*($A52-Parameters!$J$28),IF($A52&lt;=Parameters!$J$30,Parameters!$I$28*Parameters!$J$28+Parameters!$I$29*(Parameters!$J$29-Parameters!$J$28)+Parameters!$I$30*($A52-Parameters!$J$29),Parameters!$I$28*Parameters!$J$28+Parameters!$I$29*(Parameters!$J$29-Parameters!$J$28)+Parameters!$I$30*(Parameters!$J$30-Parameters!$J$29)+Parameters!$I$31*($A52-Parameters!$J$30)))),_xlfn.IFS($A52&lt;=Parameters!$J$28,Parameters!$I$28*$A52,$A52&lt;=Parameters!$J$29,Parameters!$I$29*$A52,$A52&lt;=Parameters!$J$30,Parameters!$I$30*$A52,$A52&gt;Parameters!$J$30,Parameters!$I$31*$A52))</f>
        <v>4284.99</v>
      </c>
      <c r="AC52" s="290">
        <f t="shared" si="5"/>
        <v>91.17</v>
      </c>
      <c r="AD52" s="290" cm="1">
        <f t="array" ref="AD52">IF(Parameters!$F$55="No",IF($A52&lt;=Parameters!$J$34,Parameters!$I$34*$A52,IF($A52&lt;=Parameters!$J$35,Parameters!$I$34*Parameters!$J$34+Parameters!$I$35*($A52-Parameters!$J$34),IF($A52&lt;=Parameters!$J$36,Parameters!$I$34*Parameters!$J$34+Parameters!$I$35*(Parameters!$J$35-Parameters!$J$34)+Parameters!$I$36*($A52-Parameters!$J$35),Parameters!$I$34*Parameters!$J$34+Parameters!$I$35*(Parameters!$J$35-Parameters!$J$34)+Parameters!$I$36*(Parameters!$J$36-Parameters!$J$35)+Parameters!$I$37*($A52-Parameters!$J$36)))),_xlfn.IFS($A52&lt;=Parameters!$J$34,Parameters!$I$34*$A52,$A52&lt;=Parameters!$J$35,Parameters!$I$35*$A52,$A52&lt;=Parameters!$J$36,Parameters!$I$36*$A52,$A52&gt;Parameters!$J$36,Parameters!$I$37*$A52))</f>
        <v>5227.8100000000004</v>
      </c>
      <c r="AE52" s="290">
        <f t="shared" si="13"/>
        <v>111.23</v>
      </c>
      <c r="AF52" s="290" cm="1">
        <f t="array" ref="AF52">IF(Parameters!$F$55="No",IF($A52&lt;=Parameters!$J$39,Parameters!$I$39*$A52,IF($A52&lt;=Parameters!$J$40,Parameters!$I$39*Parameters!$J$39+Parameters!$I$40*($A52-Parameters!$J$39),IF($A52&lt;=Parameters!$J$41,Parameters!$I$39*Parameters!$J$39+Parameters!$I$40*(Parameters!$J$40-Parameters!$J$39)+Parameters!$I$41*($A52-Parameters!$J$40),Parameters!$I$39*Parameters!$J$39+Parameters!$I$40*(Parameters!$J$40-Parameters!$J$39)+Parameters!$I$41*(Parameters!$J$41-Parameters!$J$40)+Parameters!$I$42*($A52-Parameters!$J$41)))),_xlfn.IFS($A52&lt;=Parameters!$J$39,Parameters!$I$39*$A52,$A52&lt;=Parameters!$J$40,Parameters!$I$40*$A52,$A52&lt;=Parameters!$J$41,Parameters!$I$41*$A52,$A52&gt;Parameters!$J$41,Parameters!$I$42*$A52))</f>
        <v>5227.8100000000004</v>
      </c>
      <c r="AG52" s="290">
        <f t="shared" si="14"/>
        <v>111.23</v>
      </c>
      <c r="AI52" s="428">
        <f t="shared" si="15"/>
        <v>91.170000000000073</v>
      </c>
      <c r="AJ52" s="428">
        <f t="shared" si="16"/>
        <v>91.170000000000073</v>
      </c>
      <c r="AK52" s="428">
        <f t="shared" si="17"/>
        <v>111.23000000000047</v>
      </c>
      <c r="AL52" s="428">
        <f t="shared" si="18"/>
        <v>111.23000000000047</v>
      </c>
      <c r="AM52" s="428">
        <f t="shared" si="19"/>
        <v>91.170000000000073</v>
      </c>
      <c r="AN52" s="428">
        <f t="shared" si="20"/>
        <v>91.170000000000073</v>
      </c>
      <c r="AO52" s="428">
        <f t="shared" si="21"/>
        <v>111.23000000000047</v>
      </c>
      <c r="AP52" s="428">
        <f t="shared" si="22"/>
        <v>111.23000000000047</v>
      </c>
      <c r="AQ52" s="428">
        <f t="shared" si="23"/>
        <v>91.170000000000073</v>
      </c>
      <c r="AR52" s="428">
        <f t="shared" si="24"/>
        <v>91.170000000000073</v>
      </c>
      <c r="AS52" s="428">
        <f t="shared" si="25"/>
        <v>111.23000000000047</v>
      </c>
      <c r="AT52" s="428">
        <f t="shared" si="26"/>
        <v>111.23000000000047</v>
      </c>
      <c r="AU52" s="428">
        <f t="shared" si="27"/>
        <v>91.170000000000073</v>
      </c>
      <c r="AV52" s="428">
        <f t="shared" si="28"/>
        <v>91.170000000000073</v>
      </c>
      <c r="AW52" s="428">
        <f t="shared" si="29"/>
        <v>111.23000000000047</v>
      </c>
      <c r="AX52" s="428">
        <f t="shared" si="30"/>
        <v>111.23000000000047</v>
      </c>
    </row>
    <row r="53">
      <c r="A53" s="413">
        <v>48</v>
      </c>
      <c r="B53" s="290" cm="1">
        <f t="array" ref="B53">IF(Parameters!$C$55="No",IF($A53&lt;=Parameters!$D$23,Parameters!$C$23*$A53,IF($A53&lt;=Parameters!$D$24,Parameters!$C$23*Parameters!$D$23+Parameters!$C$24*($A53-Parameters!$D$23),IF($A53&lt;=Parameters!$D$25,Parameters!$C$23*Parameters!$D$23+Parameters!$C$24*(Parameters!$D$24-Parameters!$D$23)+Parameters!$C$25*($A53-Parameters!$D$24),Parameters!$C$23*Parameters!$D$23+Parameters!$C$24*(Parameters!$D$24-Parameters!$D$23)+Parameters!$C$25*(Parameters!$D$25-Parameters!$D$24)+Parameters!$C$26*($A53-Parameters!$D$25)))),_xlfn.IFS($A53&lt;=Parameters!$D$23,Parameters!$C$23*$A53,$A53&lt;=Parameters!$D$24,Parameters!$C$24*$A53,$A53&lt;=Parameters!$D$25,Parameters!$C$25*$A53,$A53&gt;Parameters!$D$25,Parameters!$C$26*$A53))</f>
        <v>4376.16</v>
      </c>
      <c r="C53" s="290">
        <f t="shared" si="6"/>
        <v>91.17</v>
      </c>
      <c r="D53" s="290" cm="1">
        <f t="array" ref="D53">IF(Parameters!$C$55="No",IF($A53&lt;=Parameters!$D$28,Parameters!$C$28*$A53,IF($A53&lt;=Parameters!$D$29,Parameters!$C$28*Parameters!$D$28+Parameters!$C$29*($A53-Parameters!$D$28),IF($A53&lt;=Parameters!$D$30,Parameters!$C$28*Parameters!$D$28+Parameters!$C$29*(Parameters!$D$29-Parameters!$D$28)+Parameters!$C$30*($A53-Parameters!$D$29),Parameters!$C$28*Parameters!$D$28+Parameters!$C$29*(Parameters!$D$29-Parameters!$D$28)+Parameters!$C$30*(Parameters!$D$30-Parameters!$D$29)+Parameters!$C$31*($A53-Parameters!$D$30)))),_xlfn.IFS($A53&lt;=Parameters!$D$28,Parameters!$C$28*$A53,$A53&lt;=Parameters!$D$29,Parameters!$C$29*$A53,$A53&lt;=Parameters!$D$30,Parameters!$C$30*$A53,$A53&gt;Parameters!$D$30,Parameters!$C$31*$A53))</f>
        <v>4376.16</v>
      </c>
      <c r="E53" s="290">
        <f t="shared" si="6"/>
        <v>91.17</v>
      </c>
      <c r="F53" s="290" cm="1">
        <f t="array" ref="F53">IF(Parameters!$C$55="No",IF($A53&lt;=Parameters!$D$34,Parameters!$C$34*$A53,IF($A53&lt;=Parameters!$D$35,Parameters!$C$34*Parameters!$D$34+Parameters!$C$35*($A53-Parameters!$D$34),IF($A53&lt;=Parameters!$D$36,Parameters!$C$34*Parameters!$D$34+Parameters!$C$35*(Parameters!$D$35-Parameters!$D$34)+Parameters!$C$36*($A53-Parameters!$D$35),Parameters!$C$34*Parameters!$D$34+Parameters!$C$35*(Parameters!$D$35-Parameters!$D$34)+Parameters!$C$36*(Parameters!$D$36-Parameters!$D$35)+Parameters!$C$37*($A53-Parameters!$D$36)))),_xlfn.IFS($A53&lt;=Parameters!$D$34,Parameters!$C$34*$A53,$A53&lt;=Parameters!$D$35,Parameters!$C$35*$A53,$A53&lt;=Parameters!$D$36,Parameters!$C$36*$A53,$A53&gt;Parameters!$D$36,Parameters!$C$37*$A53))</f>
        <v>5339.04</v>
      </c>
      <c r="G53" s="290">
        <f t="shared" si="7"/>
        <v>111.23</v>
      </c>
      <c r="H53" s="290" cm="1">
        <f t="array" ref="H53">IF(Parameters!$C$55="No",IF($A53&lt;=Parameters!$D$39,Parameters!$C$39*$A53,IF($A53&lt;=Parameters!$D$40,Parameters!$C$39*Parameters!$D$39+Parameters!$C$40*($A53-Parameters!$D$39),IF($A53&lt;=Parameters!$D$41,Parameters!$C$39*Parameters!$D$39+Parameters!$C$40*(Parameters!$D$40-Parameters!$D$39)+Parameters!$C$41*($A53-Parameters!$D$40),Parameters!$C$39*Parameters!$D$39+Parameters!$C$40*(Parameters!$D$40-Parameters!$D$39)+Parameters!$C$41*(Parameters!$D$41-Parameters!$D$40)+Parameters!$C$42*($A53-Parameters!$D$41)))),_xlfn.IFS($A53&lt;=Parameters!$D$39,Parameters!$C$39*$A53,$A53&lt;=Parameters!$D$40,Parameters!$C$40*$A53,$A53&lt;=Parameters!$D$41,Parameters!$C$41*$A53,$A53&gt;Parameters!$D$41,Parameters!$C$42*$A53))</f>
        <v>5339.04</v>
      </c>
      <c r="I53" s="290">
        <f t="shared" si="8"/>
        <v>111.23</v>
      </c>
      <c r="J53" s="290" cm="1">
        <f t="array" ref="J53">IF(Parameters!$D$55="No",IF($A53&lt;=Parameters!$F$23,Parameters!$E$23*$A53,IF($A53&lt;=Parameters!$F$24,Parameters!$E$23*Parameters!$F$23+Parameters!$E$24*($A53-Parameters!$F$23),IF($A53&lt;=Parameters!$F$25,Parameters!$E$23*Parameters!$F$23+Parameters!$E$24*(Parameters!$F$24-Parameters!$F$23)+Parameters!$E$25*($A53-Parameters!$F$24),Parameters!$E$23*Parameters!$F$23+Parameters!$E$24*(Parameters!$F$24-Parameters!$F$23)+Parameters!$E$25*(Parameters!$F$25-Parameters!$F$24)+Parameters!$E$26*($A53-Parameters!$F$25)))),_xlfn.IFS($A53&lt;=Parameters!$F$23,Parameters!$E$23*$A53,$A53&lt;=Parameters!$F$24,Parameters!$E$24*$A53,$A53&lt;=Parameters!$F$25,Parameters!$E$25*$A53,$A53&gt;Parameters!$F$25,Parameters!$E$26*$A53))</f>
        <v>4376.16</v>
      </c>
      <c r="K53" s="290">
        <f t="shared" si="0"/>
        <v>91.17</v>
      </c>
      <c r="L53" s="290" cm="1">
        <f t="array" ref="L53">IF(Parameters!$D$55="No",IF($A53&lt;=Parameters!$F$28,Parameters!$E$28*$A53,IF($A53&lt;=Parameters!$F$29,Parameters!$E$28*Parameters!$F$28+Parameters!$E$29*($A53-Parameters!$F$28),IF($A53&lt;=Parameters!$F$30,Parameters!$E$28*Parameters!$F$28+Parameters!$E$29*(Parameters!$F$29-Parameters!$F$28)+Parameters!$E$30*($A53-Parameters!$F$29),Parameters!$E$28*Parameters!$F$28+Parameters!$E$29*(Parameters!$F$29-Parameters!$F$28)+Parameters!$E$30*(Parameters!$F$30-Parameters!$F$29)+Parameters!$E$31*($A53-Parameters!$F$30)))),_xlfn.IFS($A53&lt;=Parameters!$F$28,Parameters!$E$28*$A53,$A53&lt;=Parameters!$F$29,Parameters!$E$29*$A53,$A53&lt;=Parameters!$F$30,Parameters!$E$30*$A53,$A53&gt;Parameters!$F$30,Parameters!$E$31*$A53))</f>
        <v>4376.16</v>
      </c>
      <c r="M53" s="290">
        <f t="shared" si="1"/>
        <v>91.17</v>
      </c>
      <c r="N53" s="290" cm="1">
        <f t="array" ref="N53">IF(Parameters!$D$55="No",IF($A53&lt;=Parameters!$F$34,Parameters!$E$34*$A53,IF($A53&lt;=Parameters!$F$35,Parameters!$E$34*Parameters!$F$34+Parameters!$E$35*($A53-Parameters!$F$34),IF($A53&lt;=Parameters!$F$36,Parameters!$E$34*Parameters!$F$34+Parameters!$E$35*(Parameters!$F$35-Parameters!$F$34)+Parameters!$E$36*($A53-Parameters!$F$35),Parameters!$E$34*Parameters!$F$34+Parameters!$E$35*(Parameters!$F$35-Parameters!$F$34)+Parameters!$E$36*(Parameters!$F$36-Parameters!$F$35)+Parameters!$E$37*($A53-Parameters!$F$36)))),_xlfn.IFS($A53&lt;=Parameters!$F$34,Parameters!$E$34*$A53,$A53&lt;=Parameters!$F$35,Parameters!$E$35*$A53,$A53&lt;=Parameters!$F$36,Parameters!$E$36*$A53,$A53&gt;Parameters!$F$36,Parameters!$E$37*$A53))</f>
        <v>5339.04</v>
      </c>
      <c r="O53" s="290">
        <f t="shared" si="9"/>
        <v>111.23</v>
      </c>
      <c r="P53" s="290" cm="1">
        <f t="array" ref="P53">IF(Parameters!$D$55="No",IF($A53&lt;=Parameters!$F$39,Parameters!$E$39*$A53,IF($A53&lt;=Parameters!$F$40,Parameters!$E$39*Parameters!$F$39+Parameters!$E$40*($A53-Parameters!$F$39),IF($A53&lt;=Parameters!$F$41,Parameters!$E$39*Parameters!$F$39+Parameters!$E$40*(Parameters!$F$40-Parameters!$F$39)+Parameters!$E$41*($A53-Parameters!$F$40),Parameters!$E$39*Parameters!$F$39+Parameters!$E$40*(Parameters!$F$40-Parameters!$F$39)+Parameters!$E$41*(Parameters!$F$41-Parameters!$F$40)+Parameters!$E$42*($A53-Parameters!$F$41)))),_xlfn.IFS($A53&lt;=Parameters!$F$39,Parameters!$E$39*$A53,$A53&lt;=Parameters!$F$40,Parameters!$E$40*$A53,$A53&lt;=Parameters!$F$41,Parameters!$E$41*$A53,$A53&gt;Parameters!$F$41,Parameters!$E$42*$A53))</f>
        <v>5339.04</v>
      </c>
      <c r="Q53" s="290">
        <f t="shared" si="10"/>
        <v>111.23</v>
      </c>
      <c r="R53" s="290" cm="1">
        <f t="array" ref="R53">IF(Parameters!$E$55="No",IF($A53&lt;=Parameters!$H$23,Parameters!$G$23*$A53,IF($A53&lt;=Parameters!$H$24,Parameters!$G$23*Parameters!$H$23+Parameters!$G$24*($A53-Parameters!$H$23),IF($A53&lt;=Parameters!$H$25,Parameters!$G$23*Parameters!$H$23+Parameters!$G$24*(Parameters!$H$24-Parameters!$H$23)+Parameters!$G$25*($A53-Parameters!$H$24),Parameters!$G$23*Parameters!$H$23+Parameters!$G$24*(Parameters!$H$24-Parameters!$H$23)+Parameters!$G$25*(Parameters!$H$25-Parameters!$H$24)+Parameters!$G$26*($A53-Parameters!$H$25)))),_xlfn.IFS($A53&lt;=Parameters!$H$23,Parameters!$G$23*$A53,$A53&lt;=Parameters!$H$24,Parameters!$G$24*$A53,$A53&lt;=Parameters!$H$25,Parameters!$G$25*$A53,$A53&gt;Parameters!$H$25,Parameters!$G$26*$A53))</f>
        <v>4376.16</v>
      </c>
      <c r="S53" s="290">
        <f t="shared" si="2"/>
        <v>91.17</v>
      </c>
      <c r="T53" s="290" cm="1">
        <f t="array" ref="T53">IF(Parameters!$E$55="No",IF($A53&lt;=Parameters!$H$28,Parameters!$G$28*$A53,IF($A53&lt;=Parameters!$H$29,Parameters!$G$28*Parameters!$H$28+Parameters!$G$29*($A53-Parameters!$H$28),IF($A53&lt;=Parameters!$H$30,Parameters!$G$28*Parameters!$H$28+Parameters!$G$29*(Parameters!$H$29-Parameters!$H$28)+Parameters!$G$30*($A53-Parameters!$H$29),Parameters!$G$28*Parameters!$H$28+Parameters!$G$29*(Parameters!$H$29-Parameters!$H$28)+Parameters!$G$30*(Parameters!$H$30-Parameters!$H$29)+Parameters!$G$31*($A53-Parameters!$H$30)))),_xlfn.IFS($A53&lt;=Parameters!$H$28,Parameters!$G$28*$A53,$A53&lt;=Parameters!$H$29,Parameters!$G$29*$A53,$A53&lt;=Parameters!$H$30,Parameters!$G$30*$A53,$A53&gt;Parameters!$H$30,Parameters!$G$31*$A53))</f>
        <v>4376.16</v>
      </c>
      <c r="U53" s="290">
        <f t="shared" si="3"/>
        <v>91.17</v>
      </c>
      <c r="V53" s="290" cm="1">
        <f t="array" ref="V53">IF(Parameters!$E$55="No",IF($A53&lt;=Parameters!$H$34,Parameters!$G$34*$A53,IF($A53&lt;=Parameters!$H$35,Parameters!$G$34*Parameters!$H$34+Parameters!$G$35*($A53-Parameters!$H$34),IF($A53&lt;=Parameters!$H$36,Parameters!$G$34*Parameters!$H$34+Parameters!$G$35*(Parameters!$H$35-Parameters!$H$34)+Parameters!$G$36*($A53-Parameters!$H$35),Parameters!$G$34*Parameters!$H$34+Parameters!$G$35*(Parameters!$H$35-Parameters!$H$34)+Parameters!$G$36*(Parameters!$H$36-Parameters!$H$35)+Parameters!$G$37*($A53-Parameters!$H$36)))),_xlfn.IFS($A53&lt;=Parameters!$H$34,Parameters!$G$34*$A53,$A53&lt;=Parameters!$H$35,Parameters!$G$35*$A53,$A53&lt;=Parameters!$H$36,Parameters!$G$36*$A53,$A53&gt;Parameters!$H$36,Parameters!$G$37*$A53))</f>
        <v>5339.04</v>
      </c>
      <c r="W53" s="290">
        <f t="shared" si="11"/>
        <v>111.23</v>
      </c>
      <c r="X53" s="290" cm="1">
        <f t="array" ref="X53">IF(Parameters!$E$55="No",IF($A53&lt;=Parameters!$H$39,Parameters!$G$39*$A53,IF($A53&lt;=Parameters!$H$40,Parameters!$G$39*Parameters!$H$39+Parameters!$G$40*($A53-Parameters!$H$39),IF($A53&lt;=Parameters!$H$41,Parameters!$G$39*Parameters!$H$39+Parameters!$G$40*(Parameters!$H$40-Parameters!$H$39)+Parameters!$G$41*($A53-Parameters!$H$40),Parameters!$G$39*Parameters!$H$39+Parameters!$G$40*(Parameters!$H$40-Parameters!$H$39)+Parameters!$G$41*(Parameters!$H$41-Parameters!$H$40)+Parameters!$G$42*($A53-Parameters!$H$41)))),_xlfn.IFS($A53&lt;=Parameters!$H$39,Parameters!$G$39*$A53,$A53&lt;=Parameters!$H$40,Parameters!$G$40*$A53,$A53&lt;=Parameters!$H$41,Parameters!$G$41*$A53,$A53&gt;Parameters!$H$41,Parameters!$G$42*$A53))</f>
        <v>5339.04</v>
      </c>
      <c r="Y53" s="290">
        <f t="shared" si="12"/>
        <v>111.23</v>
      </c>
      <c r="Z53" s="290" cm="1">
        <f t="array" ref="Z53">IF(Parameters!$F$55="No",IF($A53&lt;=Parameters!$J$23,Parameters!$I$23*$A53,IF($A53&lt;=Parameters!$J$24,Parameters!$I$23*Parameters!$J$23+Parameters!$I$24*($A53-Parameters!$J$23),IF($A53&lt;=Parameters!$J$25,Parameters!$I$23*Parameters!$J$23+Parameters!$I$24*(Parameters!$J$24-Parameters!$J$23)+Parameters!$I$25*($A53-Parameters!$J$24),Parameters!$I$23*Parameters!$J$23+Parameters!$I$24*(Parameters!$J$24-Parameters!$J$23)+Parameters!$I$25*(Parameters!$J$25-Parameters!$J$24)+Parameters!$I$26*($A53-Parameters!$J$25)))),_xlfn.IFS($A53&lt;=Parameters!$J$23,Parameters!$I$23*$A53,$A53&lt;=Parameters!$J$24,Parameters!$I$24*$A53,$A53&lt;=Parameters!$J$25,Parameters!$I$25*$A53,$A53&gt;Parameters!$J$25,Parameters!$I$26*$A53))</f>
        <v>4376.16</v>
      </c>
      <c r="AA53" s="290">
        <f t="shared" si="4"/>
        <v>91.17</v>
      </c>
      <c r="AB53" s="290" cm="1">
        <f t="array" ref="AB53">IF(Parameters!$F$55="No",IF($A53&lt;=Parameters!$J$28,Parameters!$I$28*$A53,IF($A53&lt;=Parameters!$J$29,Parameters!$I$28*Parameters!$J$28+Parameters!$I$29*($A53-Parameters!$J$28),IF($A53&lt;=Parameters!$J$30,Parameters!$I$28*Parameters!$J$28+Parameters!$I$29*(Parameters!$J$29-Parameters!$J$28)+Parameters!$I$30*($A53-Parameters!$J$29),Parameters!$I$28*Parameters!$J$28+Parameters!$I$29*(Parameters!$J$29-Parameters!$J$28)+Parameters!$I$30*(Parameters!$J$30-Parameters!$J$29)+Parameters!$I$31*($A53-Parameters!$J$30)))),_xlfn.IFS($A53&lt;=Parameters!$J$28,Parameters!$I$28*$A53,$A53&lt;=Parameters!$J$29,Parameters!$I$29*$A53,$A53&lt;=Parameters!$J$30,Parameters!$I$30*$A53,$A53&gt;Parameters!$J$30,Parameters!$I$31*$A53))</f>
        <v>4376.16</v>
      </c>
      <c r="AC53" s="290">
        <f t="shared" si="5"/>
        <v>91.17</v>
      </c>
      <c r="AD53" s="290" cm="1">
        <f t="array" ref="AD53">IF(Parameters!$F$55="No",IF($A53&lt;=Parameters!$J$34,Parameters!$I$34*$A53,IF($A53&lt;=Parameters!$J$35,Parameters!$I$34*Parameters!$J$34+Parameters!$I$35*($A53-Parameters!$J$34),IF($A53&lt;=Parameters!$J$36,Parameters!$I$34*Parameters!$J$34+Parameters!$I$35*(Parameters!$J$35-Parameters!$J$34)+Parameters!$I$36*($A53-Parameters!$J$35),Parameters!$I$34*Parameters!$J$34+Parameters!$I$35*(Parameters!$J$35-Parameters!$J$34)+Parameters!$I$36*(Parameters!$J$36-Parameters!$J$35)+Parameters!$I$37*($A53-Parameters!$J$36)))),_xlfn.IFS($A53&lt;=Parameters!$J$34,Parameters!$I$34*$A53,$A53&lt;=Parameters!$J$35,Parameters!$I$35*$A53,$A53&lt;=Parameters!$J$36,Parameters!$I$36*$A53,$A53&gt;Parameters!$J$36,Parameters!$I$37*$A53))</f>
        <v>5339.04</v>
      </c>
      <c r="AE53" s="290">
        <f t="shared" si="13"/>
        <v>111.23</v>
      </c>
      <c r="AF53" s="290" cm="1">
        <f t="array" ref="AF53">IF(Parameters!$F$55="No",IF($A53&lt;=Parameters!$J$39,Parameters!$I$39*$A53,IF($A53&lt;=Parameters!$J$40,Parameters!$I$39*Parameters!$J$39+Parameters!$I$40*($A53-Parameters!$J$39),IF($A53&lt;=Parameters!$J$41,Parameters!$I$39*Parameters!$J$39+Parameters!$I$40*(Parameters!$J$40-Parameters!$J$39)+Parameters!$I$41*($A53-Parameters!$J$40),Parameters!$I$39*Parameters!$J$39+Parameters!$I$40*(Parameters!$J$40-Parameters!$J$39)+Parameters!$I$41*(Parameters!$J$41-Parameters!$J$40)+Parameters!$I$42*($A53-Parameters!$J$41)))),_xlfn.IFS($A53&lt;=Parameters!$J$39,Parameters!$I$39*$A53,$A53&lt;=Parameters!$J$40,Parameters!$I$40*$A53,$A53&lt;=Parameters!$J$41,Parameters!$I$41*$A53,$A53&gt;Parameters!$J$41,Parameters!$I$42*$A53))</f>
        <v>5339.04</v>
      </c>
      <c r="AG53" s="290">
        <f t="shared" si="14"/>
        <v>111.23</v>
      </c>
      <c r="AI53" s="428">
        <f t="shared" si="15"/>
        <v>91.170000000000073</v>
      </c>
      <c r="AJ53" s="428">
        <f t="shared" si="16"/>
        <v>91.170000000000073</v>
      </c>
      <c r="AK53" s="428">
        <f t="shared" si="17"/>
        <v>111.22999999999956</v>
      </c>
      <c r="AL53" s="428">
        <f t="shared" si="18"/>
        <v>111.22999999999956</v>
      </c>
      <c r="AM53" s="428">
        <f t="shared" si="19"/>
        <v>91.170000000000073</v>
      </c>
      <c r="AN53" s="428">
        <f t="shared" si="20"/>
        <v>91.170000000000073</v>
      </c>
      <c r="AO53" s="428">
        <f t="shared" si="21"/>
        <v>111.22999999999956</v>
      </c>
      <c r="AP53" s="428">
        <f t="shared" si="22"/>
        <v>111.22999999999956</v>
      </c>
      <c r="AQ53" s="428">
        <f t="shared" si="23"/>
        <v>91.170000000000073</v>
      </c>
      <c r="AR53" s="428">
        <f t="shared" si="24"/>
        <v>91.170000000000073</v>
      </c>
      <c r="AS53" s="428">
        <f t="shared" si="25"/>
        <v>111.22999999999956</v>
      </c>
      <c r="AT53" s="428">
        <f t="shared" si="26"/>
        <v>111.22999999999956</v>
      </c>
      <c r="AU53" s="428">
        <f t="shared" si="27"/>
        <v>91.170000000000073</v>
      </c>
      <c r="AV53" s="428">
        <f t="shared" si="28"/>
        <v>91.170000000000073</v>
      </c>
      <c r="AW53" s="428">
        <f t="shared" si="29"/>
        <v>111.22999999999956</v>
      </c>
      <c r="AX53" s="428">
        <f t="shared" si="30"/>
        <v>111.22999999999956</v>
      </c>
    </row>
    <row r="54">
      <c r="A54" s="413">
        <v>49</v>
      </c>
      <c r="B54" s="290" cm="1">
        <f t="array" ref="B54">IF(Parameters!$C$55="No",IF($A54&lt;=Parameters!$D$23,Parameters!$C$23*$A54,IF($A54&lt;=Parameters!$D$24,Parameters!$C$23*Parameters!$D$23+Parameters!$C$24*($A54-Parameters!$D$23),IF($A54&lt;=Parameters!$D$25,Parameters!$C$23*Parameters!$D$23+Parameters!$C$24*(Parameters!$D$24-Parameters!$D$23)+Parameters!$C$25*($A54-Parameters!$D$24),Parameters!$C$23*Parameters!$D$23+Parameters!$C$24*(Parameters!$D$24-Parameters!$D$23)+Parameters!$C$25*(Parameters!$D$25-Parameters!$D$24)+Parameters!$C$26*($A54-Parameters!$D$25)))),_xlfn.IFS($A54&lt;=Parameters!$D$23,Parameters!$C$23*$A54,$A54&lt;=Parameters!$D$24,Parameters!$C$24*$A54,$A54&lt;=Parameters!$D$25,Parameters!$C$25*$A54,$A54&gt;Parameters!$D$25,Parameters!$C$26*$A54))</f>
        <v>4467.33</v>
      </c>
      <c r="C54" s="290">
        <f t="shared" si="6"/>
        <v>91.17</v>
      </c>
      <c r="D54" s="290" cm="1">
        <f t="array" ref="D54">IF(Parameters!$C$55="No",IF($A54&lt;=Parameters!$D$28,Parameters!$C$28*$A54,IF($A54&lt;=Parameters!$D$29,Parameters!$C$28*Parameters!$D$28+Parameters!$C$29*($A54-Parameters!$D$28),IF($A54&lt;=Parameters!$D$30,Parameters!$C$28*Parameters!$D$28+Parameters!$C$29*(Parameters!$D$29-Parameters!$D$28)+Parameters!$C$30*($A54-Parameters!$D$29),Parameters!$C$28*Parameters!$D$28+Parameters!$C$29*(Parameters!$D$29-Parameters!$D$28)+Parameters!$C$30*(Parameters!$D$30-Parameters!$D$29)+Parameters!$C$31*($A54-Parameters!$D$30)))),_xlfn.IFS($A54&lt;=Parameters!$D$28,Parameters!$C$28*$A54,$A54&lt;=Parameters!$D$29,Parameters!$C$29*$A54,$A54&lt;=Parameters!$D$30,Parameters!$C$30*$A54,$A54&gt;Parameters!$D$30,Parameters!$C$31*$A54))</f>
        <v>4467.33</v>
      </c>
      <c r="E54" s="290">
        <f t="shared" si="6"/>
        <v>91.17</v>
      </c>
      <c r="F54" s="290" cm="1">
        <f t="array" ref="F54">IF(Parameters!$C$55="No",IF($A54&lt;=Parameters!$D$34,Parameters!$C$34*$A54,IF($A54&lt;=Parameters!$D$35,Parameters!$C$34*Parameters!$D$34+Parameters!$C$35*($A54-Parameters!$D$34),IF($A54&lt;=Parameters!$D$36,Parameters!$C$34*Parameters!$D$34+Parameters!$C$35*(Parameters!$D$35-Parameters!$D$34)+Parameters!$C$36*($A54-Parameters!$D$35),Parameters!$C$34*Parameters!$D$34+Parameters!$C$35*(Parameters!$D$35-Parameters!$D$34)+Parameters!$C$36*(Parameters!$D$36-Parameters!$D$35)+Parameters!$C$37*($A54-Parameters!$D$36)))),_xlfn.IFS($A54&lt;=Parameters!$D$34,Parameters!$C$34*$A54,$A54&lt;=Parameters!$D$35,Parameters!$C$35*$A54,$A54&lt;=Parameters!$D$36,Parameters!$C$36*$A54,$A54&gt;Parameters!$D$36,Parameters!$C$37*$A54))</f>
        <v>5450.27</v>
      </c>
      <c r="G54" s="290">
        <f t="shared" si="7"/>
        <v>111.23</v>
      </c>
      <c r="H54" s="290" cm="1">
        <f t="array" ref="H54">IF(Parameters!$C$55="No",IF($A54&lt;=Parameters!$D$39,Parameters!$C$39*$A54,IF($A54&lt;=Parameters!$D$40,Parameters!$C$39*Parameters!$D$39+Parameters!$C$40*($A54-Parameters!$D$39),IF($A54&lt;=Parameters!$D$41,Parameters!$C$39*Parameters!$D$39+Parameters!$C$40*(Parameters!$D$40-Parameters!$D$39)+Parameters!$C$41*($A54-Parameters!$D$40),Parameters!$C$39*Parameters!$D$39+Parameters!$C$40*(Parameters!$D$40-Parameters!$D$39)+Parameters!$C$41*(Parameters!$D$41-Parameters!$D$40)+Parameters!$C$42*($A54-Parameters!$D$41)))),_xlfn.IFS($A54&lt;=Parameters!$D$39,Parameters!$C$39*$A54,$A54&lt;=Parameters!$D$40,Parameters!$C$40*$A54,$A54&lt;=Parameters!$D$41,Parameters!$C$41*$A54,$A54&gt;Parameters!$D$41,Parameters!$C$42*$A54))</f>
        <v>5450.27</v>
      </c>
      <c r="I54" s="290">
        <f t="shared" si="8"/>
        <v>111.23</v>
      </c>
      <c r="J54" s="290" cm="1">
        <f t="array" ref="J54">IF(Parameters!$D$55="No",IF($A54&lt;=Parameters!$F$23,Parameters!$E$23*$A54,IF($A54&lt;=Parameters!$F$24,Parameters!$E$23*Parameters!$F$23+Parameters!$E$24*($A54-Parameters!$F$23),IF($A54&lt;=Parameters!$F$25,Parameters!$E$23*Parameters!$F$23+Parameters!$E$24*(Parameters!$F$24-Parameters!$F$23)+Parameters!$E$25*($A54-Parameters!$F$24),Parameters!$E$23*Parameters!$F$23+Parameters!$E$24*(Parameters!$F$24-Parameters!$F$23)+Parameters!$E$25*(Parameters!$F$25-Parameters!$F$24)+Parameters!$E$26*($A54-Parameters!$F$25)))),_xlfn.IFS($A54&lt;=Parameters!$F$23,Parameters!$E$23*$A54,$A54&lt;=Parameters!$F$24,Parameters!$E$24*$A54,$A54&lt;=Parameters!$F$25,Parameters!$E$25*$A54,$A54&gt;Parameters!$F$25,Parameters!$E$26*$A54))</f>
        <v>4467.33</v>
      </c>
      <c r="K54" s="290">
        <f t="shared" si="0"/>
        <v>91.17</v>
      </c>
      <c r="L54" s="290" cm="1">
        <f t="array" ref="L54">IF(Parameters!$D$55="No",IF($A54&lt;=Parameters!$F$28,Parameters!$E$28*$A54,IF($A54&lt;=Parameters!$F$29,Parameters!$E$28*Parameters!$F$28+Parameters!$E$29*($A54-Parameters!$F$28),IF($A54&lt;=Parameters!$F$30,Parameters!$E$28*Parameters!$F$28+Parameters!$E$29*(Parameters!$F$29-Parameters!$F$28)+Parameters!$E$30*($A54-Parameters!$F$29),Parameters!$E$28*Parameters!$F$28+Parameters!$E$29*(Parameters!$F$29-Parameters!$F$28)+Parameters!$E$30*(Parameters!$F$30-Parameters!$F$29)+Parameters!$E$31*($A54-Parameters!$F$30)))),_xlfn.IFS($A54&lt;=Parameters!$F$28,Parameters!$E$28*$A54,$A54&lt;=Parameters!$F$29,Parameters!$E$29*$A54,$A54&lt;=Parameters!$F$30,Parameters!$E$30*$A54,$A54&gt;Parameters!$F$30,Parameters!$E$31*$A54))</f>
        <v>4467.33</v>
      </c>
      <c r="M54" s="290">
        <f t="shared" si="1"/>
        <v>91.17</v>
      </c>
      <c r="N54" s="290" cm="1">
        <f t="array" ref="N54">IF(Parameters!$D$55="No",IF($A54&lt;=Parameters!$F$34,Parameters!$E$34*$A54,IF($A54&lt;=Parameters!$F$35,Parameters!$E$34*Parameters!$F$34+Parameters!$E$35*($A54-Parameters!$F$34),IF($A54&lt;=Parameters!$F$36,Parameters!$E$34*Parameters!$F$34+Parameters!$E$35*(Parameters!$F$35-Parameters!$F$34)+Parameters!$E$36*($A54-Parameters!$F$35),Parameters!$E$34*Parameters!$F$34+Parameters!$E$35*(Parameters!$F$35-Parameters!$F$34)+Parameters!$E$36*(Parameters!$F$36-Parameters!$F$35)+Parameters!$E$37*($A54-Parameters!$F$36)))),_xlfn.IFS($A54&lt;=Parameters!$F$34,Parameters!$E$34*$A54,$A54&lt;=Parameters!$F$35,Parameters!$E$35*$A54,$A54&lt;=Parameters!$F$36,Parameters!$E$36*$A54,$A54&gt;Parameters!$F$36,Parameters!$E$37*$A54))</f>
        <v>5450.27</v>
      </c>
      <c r="O54" s="290">
        <f t="shared" si="9"/>
        <v>111.23</v>
      </c>
      <c r="P54" s="290" cm="1">
        <f t="array" ref="P54">IF(Parameters!$D$55="No",IF($A54&lt;=Parameters!$F$39,Parameters!$E$39*$A54,IF($A54&lt;=Parameters!$F$40,Parameters!$E$39*Parameters!$F$39+Parameters!$E$40*($A54-Parameters!$F$39),IF($A54&lt;=Parameters!$F$41,Parameters!$E$39*Parameters!$F$39+Parameters!$E$40*(Parameters!$F$40-Parameters!$F$39)+Parameters!$E$41*($A54-Parameters!$F$40),Parameters!$E$39*Parameters!$F$39+Parameters!$E$40*(Parameters!$F$40-Parameters!$F$39)+Parameters!$E$41*(Parameters!$F$41-Parameters!$F$40)+Parameters!$E$42*($A54-Parameters!$F$41)))),_xlfn.IFS($A54&lt;=Parameters!$F$39,Parameters!$E$39*$A54,$A54&lt;=Parameters!$F$40,Parameters!$E$40*$A54,$A54&lt;=Parameters!$F$41,Parameters!$E$41*$A54,$A54&gt;Parameters!$F$41,Parameters!$E$42*$A54))</f>
        <v>5450.27</v>
      </c>
      <c r="Q54" s="290">
        <f t="shared" si="10"/>
        <v>111.23</v>
      </c>
      <c r="R54" s="290" cm="1">
        <f t="array" ref="R54">IF(Parameters!$E$55="No",IF($A54&lt;=Parameters!$H$23,Parameters!$G$23*$A54,IF($A54&lt;=Parameters!$H$24,Parameters!$G$23*Parameters!$H$23+Parameters!$G$24*($A54-Parameters!$H$23),IF($A54&lt;=Parameters!$H$25,Parameters!$G$23*Parameters!$H$23+Parameters!$G$24*(Parameters!$H$24-Parameters!$H$23)+Parameters!$G$25*($A54-Parameters!$H$24),Parameters!$G$23*Parameters!$H$23+Parameters!$G$24*(Parameters!$H$24-Parameters!$H$23)+Parameters!$G$25*(Parameters!$H$25-Parameters!$H$24)+Parameters!$G$26*($A54-Parameters!$H$25)))),_xlfn.IFS($A54&lt;=Parameters!$H$23,Parameters!$G$23*$A54,$A54&lt;=Parameters!$H$24,Parameters!$G$24*$A54,$A54&lt;=Parameters!$H$25,Parameters!$G$25*$A54,$A54&gt;Parameters!$H$25,Parameters!$G$26*$A54))</f>
        <v>4467.33</v>
      </c>
      <c r="S54" s="290">
        <f t="shared" si="2"/>
        <v>91.17</v>
      </c>
      <c r="T54" s="290" cm="1">
        <f t="array" ref="T54">IF(Parameters!$E$55="No",IF($A54&lt;=Parameters!$H$28,Parameters!$G$28*$A54,IF($A54&lt;=Parameters!$H$29,Parameters!$G$28*Parameters!$H$28+Parameters!$G$29*($A54-Parameters!$H$28),IF($A54&lt;=Parameters!$H$30,Parameters!$G$28*Parameters!$H$28+Parameters!$G$29*(Parameters!$H$29-Parameters!$H$28)+Parameters!$G$30*($A54-Parameters!$H$29),Parameters!$G$28*Parameters!$H$28+Parameters!$G$29*(Parameters!$H$29-Parameters!$H$28)+Parameters!$G$30*(Parameters!$H$30-Parameters!$H$29)+Parameters!$G$31*($A54-Parameters!$H$30)))),_xlfn.IFS($A54&lt;=Parameters!$H$28,Parameters!$G$28*$A54,$A54&lt;=Parameters!$H$29,Parameters!$G$29*$A54,$A54&lt;=Parameters!$H$30,Parameters!$G$30*$A54,$A54&gt;Parameters!$H$30,Parameters!$G$31*$A54))</f>
        <v>4467.33</v>
      </c>
      <c r="U54" s="290">
        <f t="shared" si="3"/>
        <v>91.17</v>
      </c>
      <c r="V54" s="290" cm="1">
        <f t="array" ref="V54">IF(Parameters!$E$55="No",IF($A54&lt;=Parameters!$H$34,Parameters!$G$34*$A54,IF($A54&lt;=Parameters!$H$35,Parameters!$G$34*Parameters!$H$34+Parameters!$G$35*($A54-Parameters!$H$34),IF($A54&lt;=Parameters!$H$36,Parameters!$G$34*Parameters!$H$34+Parameters!$G$35*(Parameters!$H$35-Parameters!$H$34)+Parameters!$G$36*($A54-Parameters!$H$35),Parameters!$G$34*Parameters!$H$34+Parameters!$G$35*(Parameters!$H$35-Parameters!$H$34)+Parameters!$G$36*(Parameters!$H$36-Parameters!$H$35)+Parameters!$G$37*($A54-Parameters!$H$36)))),_xlfn.IFS($A54&lt;=Parameters!$H$34,Parameters!$G$34*$A54,$A54&lt;=Parameters!$H$35,Parameters!$G$35*$A54,$A54&lt;=Parameters!$H$36,Parameters!$G$36*$A54,$A54&gt;Parameters!$H$36,Parameters!$G$37*$A54))</f>
        <v>5450.27</v>
      </c>
      <c r="W54" s="290">
        <f t="shared" si="11"/>
        <v>111.23</v>
      </c>
      <c r="X54" s="290" cm="1">
        <f t="array" ref="X54">IF(Parameters!$E$55="No",IF($A54&lt;=Parameters!$H$39,Parameters!$G$39*$A54,IF($A54&lt;=Parameters!$H$40,Parameters!$G$39*Parameters!$H$39+Parameters!$G$40*($A54-Parameters!$H$39),IF($A54&lt;=Parameters!$H$41,Parameters!$G$39*Parameters!$H$39+Parameters!$G$40*(Parameters!$H$40-Parameters!$H$39)+Parameters!$G$41*($A54-Parameters!$H$40),Parameters!$G$39*Parameters!$H$39+Parameters!$G$40*(Parameters!$H$40-Parameters!$H$39)+Parameters!$G$41*(Parameters!$H$41-Parameters!$H$40)+Parameters!$G$42*($A54-Parameters!$H$41)))),_xlfn.IFS($A54&lt;=Parameters!$H$39,Parameters!$G$39*$A54,$A54&lt;=Parameters!$H$40,Parameters!$G$40*$A54,$A54&lt;=Parameters!$H$41,Parameters!$G$41*$A54,$A54&gt;Parameters!$H$41,Parameters!$G$42*$A54))</f>
        <v>5450.27</v>
      </c>
      <c r="Y54" s="290">
        <f t="shared" si="12"/>
        <v>111.23</v>
      </c>
      <c r="Z54" s="290" cm="1">
        <f t="array" ref="Z54">IF(Parameters!$F$55="No",IF($A54&lt;=Parameters!$J$23,Parameters!$I$23*$A54,IF($A54&lt;=Parameters!$J$24,Parameters!$I$23*Parameters!$J$23+Parameters!$I$24*($A54-Parameters!$J$23),IF($A54&lt;=Parameters!$J$25,Parameters!$I$23*Parameters!$J$23+Parameters!$I$24*(Parameters!$J$24-Parameters!$J$23)+Parameters!$I$25*($A54-Parameters!$J$24),Parameters!$I$23*Parameters!$J$23+Parameters!$I$24*(Parameters!$J$24-Parameters!$J$23)+Parameters!$I$25*(Parameters!$J$25-Parameters!$J$24)+Parameters!$I$26*($A54-Parameters!$J$25)))),_xlfn.IFS($A54&lt;=Parameters!$J$23,Parameters!$I$23*$A54,$A54&lt;=Parameters!$J$24,Parameters!$I$24*$A54,$A54&lt;=Parameters!$J$25,Parameters!$I$25*$A54,$A54&gt;Parameters!$J$25,Parameters!$I$26*$A54))</f>
        <v>4467.33</v>
      </c>
      <c r="AA54" s="290">
        <f t="shared" si="4"/>
        <v>91.17</v>
      </c>
      <c r="AB54" s="290" cm="1">
        <f t="array" ref="AB54">IF(Parameters!$F$55="No",IF($A54&lt;=Parameters!$J$28,Parameters!$I$28*$A54,IF($A54&lt;=Parameters!$J$29,Parameters!$I$28*Parameters!$J$28+Parameters!$I$29*($A54-Parameters!$J$28),IF($A54&lt;=Parameters!$J$30,Parameters!$I$28*Parameters!$J$28+Parameters!$I$29*(Parameters!$J$29-Parameters!$J$28)+Parameters!$I$30*($A54-Parameters!$J$29),Parameters!$I$28*Parameters!$J$28+Parameters!$I$29*(Parameters!$J$29-Parameters!$J$28)+Parameters!$I$30*(Parameters!$J$30-Parameters!$J$29)+Parameters!$I$31*($A54-Parameters!$J$30)))),_xlfn.IFS($A54&lt;=Parameters!$J$28,Parameters!$I$28*$A54,$A54&lt;=Parameters!$J$29,Parameters!$I$29*$A54,$A54&lt;=Parameters!$J$30,Parameters!$I$30*$A54,$A54&gt;Parameters!$J$30,Parameters!$I$31*$A54))</f>
        <v>4467.33</v>
      </c>
      <c r="AC54" s="290">
        <f t="shared" si="5"/>
        <v>91.17</v>
      </c>
      <c r="AD54" s="290" cm="1">
        <f t="array" ref="AD54">IF(Parameters!$F$55="No",IF($A54&lt;=Parameters!$J$34,Parameters!$I$34*$A54,IF($A54&lt;=Parameters!$J$35,Parameters!$I$34*Parameters!$J$34+Parameters!$I$35*($A54-Parameters!$J$34),IF($A54&lt;=Parameters!$J$36,Parameters!$I$34*Parameters!$J$34+Parameters!$I$35*(Parameters!$J$35-Parameters!$J$34)+Parameters!$I$36*($A54-Parameters!$J$35),Parameters!$I$34*Parameters!$J$34+Parameters!$I$35*(Parameters!$J$35-Parameters!$J$34)+Parameters!$I$36*(Parameters!$J$36-Parameters!$J$35)+Parameters!$I$37*($A54-Parameters!$J$36)))),_xlfn.IFS($A54&lt;=Parameters!$J$34,Parameters!$I$34*$A54,$A54&lt;=Parameters!$J$35,Parameters!$I$35*$A54,$A54&lt;=Parameters!$J$36,Parameters!$I$36*$A54,$A54&gt;Parameters!$J$36,Parameters!$I$37*$A54))</f>
        <v>5450.27</v>
      </c>
      <c r="AE54" s="290">
        <f t="shared" si="13"/>
        <v>111.23</v>
      </c>
      <c r="AF54" s="290" cm="1">
        <f t="array" ref="AF54">IF(Parameters!$F$55="No",IF($A54&lt;=Parameters!$J$39,Parameters!$I$39*$A54,IF($A54&lt;=Parameters!$J$40,Parameters!$I$39*Parameters!$J$39+Parameters!$I$40*($A54-Parameters!$J$39),IF($A54&lt;=Parameters!$J$41,Parameters!$I$39*Parameters!$J$39+Parameters!$I$40*(Parameters!$J$40-Parameters!$J$39)+Parameters!$I$41*($A54-Parameters!$J$40),Parameters!$I$39*Parameters!$J$39+Parameters!$I$40*(Parameters!$J$40-Parameters!$J$39)+Parameters!$I$41*(Parameters!$J$41-Parameters!$J$40)+Parameters!$I$42*($A54-Parameters!$J$41)))),_xlfn.IFS($A54&lt;=Parameters!$J$39,Parameters!$I$39*$A54,$A54&lt;=Parameters!$J$40,Parameters!$I$40*$A54,$A54&lt;=Parameters!$J$41,Parameters!$I$41*$A54,$A54&gt;Parameters!$J$41,Parameters!$I$42*$A54))</f>
        <v>5450.27</v>
      </c>
      <c r="AG54" s="290">
        <f t="shared" si="14"/>
        <v>111.23</v>
      </c>
      <c r="AI54" s="428">
        <f t="shared" si="15"/>
        <v>91.170000000000073</v>
      </c>
      <c r="AJ54" s="428">
        <f t="shared" si="16"/>
        <v>91.170000000000073</v>
      </c>
      <c r="AK54" s="428">
        <f t="shared" si="17"/>
        <v>111.23000000000047</v>
      </c>
      <c r="AL54" s="428">
        <f t="shared" si="18"/>
        <v>111.23000000000047</v>
      </c>
      <c r="AM54" s="428">
        <f t="shared" si="19"/>
        <v>91.170000000000073</v>
      </c>
      <c r="AN54" s="428">
        <f t="shared" si="20"/>
        <v>91.170000000000073</v>
      </c>
      <c r="AO54" s="428">
        <f t="shared" si="21"/>
        <v>111.23000000000047</v>
      </c>
      <c r="AP54" s="428">
        <f t="shared" si="22"/>
        <v>111.23000000000047</v>
      </c>
      <c r="AQ54" s="428">
        <f t="shared" si="23"/>
        <v>91.170000000000073</v>
      </c>
      <c r="AR54" s="428">
        <f t="shared" si="24"/>
        <v>91.170000000000073</v>
      </c>
      <c r="AS54" s="428">
        <f t="shared" si="25"/>
        <v>111.23000000000047</v>
      </c>
      <c r="AT54" s="428">
        <f t="shared" si="26"/>
        <v>111.23000000000047</v>
      </c>
      <c r="AU54" s="428">
        <f t="shared" si="27"/>
        <v>91.170000000000073</v>
      </c>
      <c r="AV54" s="428">
        <f t="shared" si="28"/>
        <v>91.170000000000073</v>
      </c>
      <c r="AW54" s="428">
        <f t="shared" si="29"/>
        <v>111.23000000000047</v>
      </c>
      <c r="AX54" s="428">
        <f t="shared" si="30"/>
        <v>111.23000000000047</v>
      </c>
    </row>
    <row r="55">
      <c r="A55" s="413">
        <v>50</v>
      </c>
      <c r="B55" s="290" cm="1">
        <f t="array" ref="B55">IF(Parameters!$C$55="No",IF($A55&lt;=Parameters!$D$23,Parameters!$C$23*$A55,IF($A55&lt;=Parameters!$D$24,Parameters!$C$23*Parameters!$D$23+Parameters!$C$24*($A55-Parameters!$D$23),IF($A55&lt;=Parameters!$D$25,Parameters!$C$23*Parameters!$D$23+Parameters!$C$24*(Parameters!$D$24-Parameters!$D$23)+Parameters!$C$25*($A55-Parameters!$D$24),Parameters!$C$23*Parameters!$D$23+Parameters!$C$24*(Parameters!$D$24-Parameters!$D$23)+Parameters!$C$25*(Parameters!$D$25-Parameters!$D$24)+Parameters!$C$26*($A55-Parameters!$D$25)))),_xlfn.IFS($A55&lt;=Parameters!$D$23,Parameters!$C$23*$A55,$A55&lt;=Parameters!$D$24,Parameters!$C$24*$A55,$A55&lt;=Parameters!$D$25,Parameters!$C$25*$A55,$A55&gt;Parameters!$D$25,Parameters!$C$26*$A55))</f>
        <v>4558.5</v>
      </c>
      <c r="C55" s="290">
        <f t="shared" si="6"/>
        <v>91.17</v>
      </c>
      <c r="D55" s="290" cm="1">
        <f t="array" ref="D55">IF(Parameters!$C$55="No",IF($A55&lt;=Parameters!$D$28,Parameters!$C$28*$A55,IF($A55&lt;=Parameters!$D$29,Parameters!$C$28*Parameters!$D$28+Parameters!$C$29*($A55-Parameters!$D$28),IF($A55&lt;=Parameters!$D$30,Parameters!$C$28*Parameters!$D$28+Parameters!$C$29*(Parameters!$D$29-Parameters!$D$28)+Parameters!$C$30*($A55-Parameters!$D$29),Parameters!$C$28*Parameters!$D$28+Parameters!$C$29*(Parameters!$D$29-Parameters!$D$28)+Parameters!$C$30*(Parameters!$D$30-Parameters!$D$29)+Parameters!$C$31*($A55-Parameters!$D$30)))),_xlfn.IFS($A55&lt;=Parameters!$D$28,Parameters!$C$28*$A55,$A55&lt;=Parameters!$D$29,Parameters!$C$29*$A55,$A55&lt;=Parameters!$D$30,Parameters!$C$30*$A55,$A55&gt;Parameters!$D$30,Parameters!$C$31*$A55))</f>
        <v>4558.5</v>
      </c>
      <c r="E55" s="290">
        <f t="shared" si="6"/>
        <v>91.17</v>
      </c>
      <c r="F55" s="290" cm="1">
        <f t="array" ref="F55">IF(Parameters!$C$55="No",IF($A55&lt;=Parameters!$D$34,Parameters!$C$34*$A55,IF($A55&lt;=Parameters!$D$35,Parameters!$C$34*Parameters!$D$34+Parameters!$C$35*($A55-Parameters!$D$34),IF($A55&lt;=Parameters!$D$36,Parameters!$C$34*Parameters!$D$34+Parameters!$C$35*(Parameters!$D$35-Parameters!$D$34)+Parameters!$C$36*($A55-Parameters!$D$35),Parameters!$C$34*Parameters!$D$34+Parameters!$C$35*(Parameters!$D$35-Parameters!$D$34)+Parameters!$C$36*(Parameters!$D$36-Parameters!$D$35)+Parameters!$C$37*($A55-Parameters!$D$36)))),_xlfn.IFS($A55&lt;=Parameters!$D$34,Parameters!$C$34*$A55,$A55&lt;=Parameters!$D$35,Parameters!$C$35*$A55,$A55&lt;=Parameters!$D$36,Parameters!$C$36*$A55,$A55&gt;Parameters!$D$36,Parameters!$C$37*$A55))</f>
        <v>5561.5</v>
      </c>
      <c r="G55" s="290">
        <f t="shared" si="7"/>
        <v>111.23</v>
      </c>
      <c r="H55" s="290" cm="1">
        <f t="array" ref="H55">IF(Parameters!$C$55="No",IF($A55&lt;=Parameters!$D$39,Parameters!$C$39*$A55,IF($A55&lt;=Parameters!$D$40,Parameters!$C$39*Parameters!$D$39+Parameters!$C$40*($A55-Parameters!$D$39),IF($A55&lt;=Parameters!$D$41,Parameters!$C$39*Parameters!$D$39+Parameters!$C$40*(Parameters!$D$40-Parameters!$D$39)+Parameters!$C$41*($A55-Parameters!$D$40),Parameters!$C$39*Parameters!$D$39+Parameters!$C$40*(Parameters!$D$40-Parameters!$D$39)+Parameters!$C$41*(Parameters!$D$41-Parameters!$D$40)+Parameters!$C$42*($A55-Parameters!$D$41)))),_xlfn.IFS($A55&lt;=Parameters!$D$39,Parameters!$C$39*$A55,$A55&lt;=Parameters!$D$40,Parameters!$C$40*$A55,$A55&lt;=Parameters!$D$41,Parameters!$C$41*$A55,$A55&gt;Parameters!$D$41,Parameters!$C$42*$A55))</f>
        <v>5561.5</v>
      </c>
      <c r="I55" s="290">
        <f t="shared" si="8"/>
        <v>111.23</v>
      </c>
      <c r="J55" s="290" cm="1">
        <f t="array" ref="J55">IF(Parameters!$D$55="No",IF($A55&lt;=Parameters!$F$23,Parameters!$E$23*$A55,IF($A55&lt;=Parameters!$F$24,Parameters!$E$23*Parameters!$F$23+Parameters!$E$24*($A55-Parameters!$F$23),IF($A55&lt;=Parameters!$F$25,Parameters!$E$23*Parameters!$F$23+Parameters!$E$24*(Parameters!$F$24-Parameters!$F$23)+Parameters!$E$25*($A55-Parameters!$F$24),Parameters!$E$23*Parameters!$F$23+Parameters!$E$24*(Parameters!$F$24-Parameters!$F$23)+Parameters!$E$25*(Parameters!$F$25-Parameters!$F$24)+Parameters!$E$26*($A55-Parameters!$F$25)))),_xlfn.IFS($A55&lt;=Parameters!$F$23,Parameters!$E$23*$A55,$A55&lt;=Parameters!$F$24,Parameters!$E$24*$A55,$A55&lt;=Parameters!$F$25,Parameters!$E$25*$A55,$A55&gt;Parameters!$F$25,Parameters!$E$26*$A55))</f>
        <v>4558.5</v>
      </c>
      <c r="K55" s="290">
        <f t="shared" si="0"/>
        <v>91.17</v>
      </c>
      <c r="L55" s="290" cm="1">
        <f t="array" ref="L55">IF(Parameters!$D$55="No",IF($A55&lt;=Parameters!$F$28,Parameters!$E$28*$A55,IF($A55&lt;=Parameters!$F$29,Parameters!$E$28*Parameters!$F$28+Parameters!$E$29*($A55-Parameters!$F$28),IF($A55&lt;=Parameters!$F$30,Parameters!$E$28*Parameters!$F$28+Parameters!$E$29*(Parameters!$F$29-Parameters!$F$28)+Parameters!$E$30*($A55-Parameters!$F$29),Parameters!$E$28*Parameters!$F$28+Parameters!$E$29*(Parameters!$F$29-Parameters!$F$28)+Parameters!$E$30*(Parameters!$F$30-Parameters!$F$29)+Parameters!$E$31*($A55-Parameters!$F$30)))),_xlfn.IFS($A55&lt;=Parameters!$F$28,Parameters!$E$28*$A55,$A55&lt;=Parameters!$F$29,Parameters!$E$29*$A55,$A55&lt;=Parameters!$F$30,Parameters!$E$30*$A55,$A55&gt;Parameters!$F$30,Parameters!$E$31*$A55))</f>
        <v>4558.5</v>
      </c>
      <c r="M55" s="290">
        <f t="shared" si="1"/>
        <v>91.17</v>
      </c>
      <c r="N55" s="290" cm="1">
        <f t="array" ref="N55">IF(Parameters!$D$55="No",IF($A55&lt;=Parameters!$F$34,Parameters!$E$34*$A55,IF($A55&lt;=Parameters!$F$35,Parameters!$E$34*Parameters!$F$34+Parameters!$E$35*($A55-Parameters!$F$34),IF($A55&lt;=Parameters!$F$36,Parameters!$E$34*Parameters!$F$34+Parameters!$E$35*(Parameters!$F$35-Parameters!$F$34)+Parameters!$E$36*($A55-Parameters!$F$35),Parameters!$E$34*Parameters!$F$34+Parameters!$E$35*(Parameters!$F$35-Parameters!$F$34)+Parameters!$E$36*(Parameters!$F$36-Parameters!$F$35)+Parameters!$E$37*($A55-Parameters!$F$36)))),_xlfn.IFS($A55&lt;=Parameters!$F$34,Parameters!$E$34*$A55,$A55&lt;=Parameters!$F$35,Parameters!$E$35*$A55,$A55&lt;=Parameters!$F$36,Parameters!$E$36*$A55,$A55&gt;Parameters!$F$36,Parameters!$E$37*$A55))</f>
        <v>5561.5</v>
      </c>
      <c r="O55" s="290">
        <f t="shared" si="9"/>
        <v>111.23</v>
      </c>
      <c r="P55" s="290" cm="1">
        <f t="array" ref="P55">IF(Parameters!$D$55="No",IF($A55&lt;=Parameters!$F$39,Parameters!$E$39*$A55,IF($A55&lt;=Parameters!$F$40,Parameters!$E$39*Parameters!$F$39+Parameters!$E$40*($A55-Parameters!$F$39),IF($A55&lt;=Parameters!$F$41,Parameters!$E$39*Parameters!$F$39+Parameters!$E$40*(Parameters!$F$40-Parameters!$F$39)+Parameters!$E$41*($A55-Parameters!$F$40),Parameters!$E$39*Parameters!$F$39+Parameters!$E$40*(Parameters!$F$40-Parameters!$F$39)+Parameters!$E$41*(Parameters!$F$41-Parameters!$F$40)+Parameters!$E$42*($A55-Parameters!$F$41)))),_xlfn.IFS($A55&lt;=Parameters!$F$39,Parameters!$E$39*$A55,$A55&lt;=Parameters!$F$40,Parameters!$E$40*$A55,$A55&lt;=Parameters!$F$41,Parameters!$E$41*$A55,$A55&gt;Parameters!$F$41,Parameters!$E$42*$A55))</f>
        <v>5561.5</v>
      </c>
      <c r="Q55" s="290">
        <f t="shared" si="10"/>
        <v>111.23</v>
      </c>
      <c r="R55" s="290" cm="1">
        <f t="array" ref="R55">IF(Parameters!$E$55="No",IF($A55&lt;=Parameters!$H$23,Parameters!$G$23*$A55,IF($A55&lt;=Parameters!$H$24,Parameters!$G$23*Parameters!$H$23+Parameters!$G$24*($A55-Parameters!$H$23),IF($A55&lt;=Parameters!$H$25,Parameters!$G$23*Parameters!$H$23+Parameters!$G$24*(Parameters!$H$24-Parameters!$H$23)+Parameters!$G$25*($A55-Parameters!$H$24),Parameters!$G$23*Parameters!$H$23+Parameters!$G$24*(Parameters!$H$24-Parameters!$H$23)+Parameters!$G$25*(Parameters!$H$25-Parameters!$H$24)+Parameters!$G$26*($A55-Parameters!$H$25)))),_xlfn.IFS($A55&lt;=Parameters!$H$23,Parameters!$G$23*$A55,$A55&lt;=Parameters!$H$24,Parameters!$G$24*$A55,$A55&lt;=Parameters!$H$25,Parameters!$G$25*$A55,$A55&gt;Parameters!$H$25,Parameters!$G$26*$A55))</f>
        <v>4558.5</v>
      </c>
      <c r="S55" s="290">
        <f t="shared" si="2"/>
        <v>91.17</v>
      </c>
      <c r="T55" s="290" cm="1">
        <f t="array" ref="T55">IF(Parameters!$E$55="No",IF($A55&lt;=Parameters!$H$28,Parameters!$G$28*$A55,IF($A55&lt;=Parameters!$H$29,Parameters!$G$28*Parameters!$H$28+Parameters!$G$29*($A55-Parameters!$H$28),IF($A55&lt;=Parameters!$H$30,Parameters!$G$28*Parameters!$H$28+Parameters!$G$29*(Parameters!$H$29-Parameters!$H$28)+Parameters!$G$30*($A55-Parameters!$H$29),Parameters!$G$28*Parameters!$H$28+Parameters!$G$29*(Parameters!$H$29-Parameters!$H$28)+Parameters!$G$30*(Parameters!$H$30-Parameters!$H$29)+Parameters!$G$31*($A55-Parameters!$H$30)))),_xlfn.IFS($A55&lt;=Parameters!$H$28,Parameters!$G$28*$A55,$A55&lt;=Parameters!$H$29,Parameters!$G$29*$A55,$A55&lt;=Parameters!$H$30,Parameters!$G$30*$A55,$A55&gt;Parameters!$H$30,Parameters!$G$31*$A55))</f>
        <v>4558.5</v>
      </c>
      <c r="U55" s="290">
        <f t="shared" si="3"/>
        <v>91.17</v>
      </c>
      <c r="V55" s="290" cm="1">
        <f t="array" ref="V55">IF(Parameters!$E$55="No",IF($A55&lt;=Parameters!$H$34,Parameters!$G$34*$A55,IF($A55&lt;=Parameters!$H$35,Parameters!$G$34*Parameters!$H$34+Parameters!$G$35*($A55-Parameters!$H$34),IF($A55&lt;=Parameters!$H$36,Parameters!$G$34*Parameters!$H$34+Parameters!$G$35*(Parameters!$H$35-Parameters!$H$34)+Parameters!$G$36*($A55-Parameters!$H$35),Parameters!$G$34*Parameters!$H$34+Parameters!$G$35*(Parameters!$H$35-Parameters!$H$34)+Parameters!$G$36*(Parameters!$H$36-Parameters!$H$35)+Parameters!$G$37*($A55-Parameters!$H$36)))),_xlfn.IFS($A55&lt;=Parameters!$H$34,Parameters!$G$34*$A55,$A55&lt;=Parameters!$H$35,Parameters!$G$35*$A55,$A55&lt;=Parameters!$H$36,Parameters!$G$36*$A55,$A55&gt;Parameters!$H$36,Parameters!$G$37*$A55))</f>
        <v>5561.5</v>
      </c>
      <c r="W55" s="290">
        <f t="shared" si="11"/>
        <v>111.23</v>
      </c>
      <c r="X55" s="290" cm="1">
        <f t="array" ref="X55">IF(Parameters!$E$55="No",IF($A55&lt;=Parameters!$H$39,Parameters!$G$39*$A55,IF($A55&lt;=Parameters!$H$40,Parameters!$G$39*Parameters!$H$39+Parameters!$G$40*($A55-Parameters!$H$39),IF($A55&lt;=Parameters!$H$41,Parameters!$G$39*Parameters!$H$39+Parameters!$G$40*(Parameters!$H$40-Parameters!$H$39)+Parameters!$G$41*($A55-Parameters!$H$40),Parameters!$G$39*Parameters!$H$39+Parameters!$G$40*(Parameters!$H$40-Parameters!$H$39)+Parameters!$G$41*(Parameters!$H$41-Parameters!$H$40)+Parameters!$G$42*($A55-Parameters!$H$41)))),_xlfn.IFS($A55&lt;=Parameters!$H$39,Parameters!$G$39*$A55,$A55&lt;=Parameters!$H$40,Parameters!$G$40*$A55,$A55&lt;=Parameters!$H$41,Parameters!$G$41*$A55,$A55&gt;Parameters!$H$41,Parameters!$G$42*$A55))</f>
        <v>5561.5</v>
      </c>
      <c r="Y55" s="290">
        <f t="shared" si="12"/>
        <v>111.23</v>
      </c>
      <c r="Z55" s="290" cm="1">
        <f t="array" ref="Z55">IF(Parameters!$F$55="No",IF($A55&lt;=Parameters!$J$23,Parameters!$I$23*$A55,IF($A55&lt;=Parameters!$J$24,Parameters!$I$23*Parameters!$J$23+Parameters!$I$24*($A55-Parameters!$J$23),IF($A55&lt;=Parameters!$J$25,Parameters!$I$23*Parameters!$J$23+Parameters!$I$24*(Parameters!$J$24-Parameters!$J$23)+Parameters!$I$25*($A55-Parameters!$J$24),Parameters!$I$23*Parameters!$J$23+Parameters!$I$24*(Parameters!$J$24-Parameters!$J$23)+Parameters!$I$25*(Parameters!$J$25-Parameters!$J$24)+Parameters!$I$26*($A55-Parameters!$J$25)))),_xlfn.IFS($A55&lt;=Parameters!$J$23,Parameters!$I$23*$A55,$A55&lt;=Parameters!$J$24,Parameters!$I$24*$A55,$A55&lt;=Parameters!$J$25,Parameters!$I$25*$A55,$A55&gt;Parameters!$J$25,Parameters!$I$26*$A55))</f>
        <v>4558.5</v>
      </c>
      <c r="AA55" s="290">
        <f t="shared" si="4"/>
        <v>91.17</v>
      </c>
      <c r="AB55" s="290" cm="1">
        <f t="array" ref="AB55">IF(Parameters!$F$55="No",IF($A55&lt;=Parameters!$J$28,Parameters!$I$28*$A55,IF($A55&lt;=Parameters!$J$29,Parameters!$I$28*Parameters!$J$28+Parameters!$I$29*($A55-Parameters!$J$28),IF($A55&lt;=Parameters!$J$30,Parameters!$I$28*Parameters!$J$28+Parameters!$I$29*(Parameters!$J$29-Parameters!$J$28)+Parameters!$I$30*($A55-Parameters!$J$29),Parameters!$I$28*Parameters!$J$28+Parameters!$I$29*(Parameters!$J$29-Parameters!$J$28)+Parameters!$I$30*(Parameters!$J$30-Parameters!$J$29)+Parameters!$I$31*($A55-Parameters!$J$30)))),_xlfn.IFS($A55&lt;=Parameters!$J$28,Parameters!$I$28*$A55,$A55&lt;=Parameters!$J$29,Parameters!$I$29*$A55,$A55&lt;=Parameters!$J$30,Parameters!$I$30*$A55,$A55&gt;Parameters!$J$30,Parameters!$I$31*$A55))</f>
        <v>4558.5</v>
      </c>
      <c r="AC55" s="290">
        <f t="shared" si="5"/>
        <v>91.17</v>
      </c>
      <c r="AD55" s="290" cm="1">
        <f t="array" ref="AD55">IF(Parameters!$F$55="No",IF($A55&lt;=Parameters!$J$34,Parameters!$I$34*$A55,IF($A55&lt;=Parameters!$J$35,Parameters!$I$34*Parameters!$J$34+Parameters!$I$35*($A55-Parameters!$J$34),IF($A55&lt;=Parameters!$J$36,Parameters!$I$34*Parameters!$J$34+Parameters!$I$35*(Parameters!$J$35-Parameters!$J$34)+Parameters!$I$36*($A55-Parameters!$J$35),Parameters!$I$34*Parameters!$J$34+Parameters!$I$35*(Parameters!$J$35-Parameters!$J$34)+Parameters!$I$36*(Parameters!$J$36-Parameters!$J$35)+Parameters!$I$37*($A55-Parameters!$J$36)))),_xlfn.IFS($A55&lt;=Parameters!$J$34,Parameters!$I$34*$A55,$A55&lt;=Parameters!$J$35,Parameters!$I$35*$A55,$A55&lt;=Parameters!$J$36,Parameters!$I$36*$A55,$A55&gt;Parameters!$J$36,Parameters!$I$37*$A55))</f>
        <v>5561.5</v>
      </c>
      <c r="AE55" s="290">
        <f t="shared" si="13"/>
        <v>111.23</v>
      </c>
      <c r="AF55" s="290" cm="1">
        <f t="array" ref="AF55">IF(Parameters!$F$55="No",IF($A55&lt;=Parameters!$J$39,Parameters!$I$39*$A55,IF($A55&lt;=Parameters!$J$40,Parameters!$I$39*Parameters!$J$39+Parameters!$I$40*($A55-Parameters!$J$39),IF($A55&lt;=Parameters!$J$41,Parameters!$I$39*Parameters!$J$39+Parameters!$I$40*(Parameters!$J$40-Parameters!$J$39)+Parameters!$I$41*($A55-Parameters!$J$40),Parameters!$I$39*Parameters!$J$39+Parameters!$I$40*(Parameters!$J$40-Parameters!$J$39)+Parameters!$I$41*(Parameters!$J$41-Parameters!$J$40)+Parameters!$I$42*($A55-Parameters!$J$41)))),_xlfn.IFS($A55&lt;=Parameters!$J$39,Parameters!$I$39*$A55,$A55&lt;=Parameters!$J$40,Parameters!$I$40*$A55,$A55&lt;=Parameters!$J$41,Parameters!$I$41*$A55,$A55&gt;Parameters!$J$41,Parameters!$I$42*$A55))</f>
        <v>5561.5</v>
      </c>
      <c r="AG55" s="290">
        <f t="shared" si="14"/>
        <v>111.23</v>
      </c>
      <c r="AI55" s="428">
        <f t="shared" si="15"/>
        <v>91.170000000000073</v>
      </c>
      <c r="AJ55" s="428">
        <f t="shared" si="16"/>
        <v>91.170000000000073</v>
      </c>
      <c r="AK55" s="428">
        <f t="shared" si="17"/>
        <v>111.22999999999956</v>
      </c>
      <c r="AL55" s="428">
        <f t="shared" si="18"/>
        <v>111.22999999999956</v>
      </c>
      <c r="AM55" s="428">
        <f t="shared" si="19"/>
        <v>91.170000000000073</v>
      </c>
      <c r="AN55" s="428">
        <f t="shared" si="20"/>
        <v>91.170000000000073</v>
      </c>
      <c r="AO55" s="428">
        <f t="shared" si="21"/>
        <v>111.22999999999956</v>
      </c>
      <c r="AP55" s="428">
        <f t="shared" si="22"/>
        <v>111.22999999999956</v>
      </c>
      <c r="AQ55" s="428">
        <f t="shared" si="23"/>
        <v>91.170000000000073</v>
      </c>
      <c r="AR55" s="428">
        <f t="shared" si="24"/>
        <v>91.170000000000073</v>
      </c>
      <c r="AS55" s="428">
        <f t="shared" si="25"/>
        <v>111.22999999999956</v>
      </c>
      <c r="AT55" s="428">
        <f t="shared" si="26"/>
        <v>111.22999999999956</v>
      </c>
      <c r="AU55" s="428">
        <f t="shared" si="27"/>
        <v>91.170000000000073</v>
      </c>
      <c r="AV55" s="428">
        <f t="shared" si="28"/>
        <v>91.170000000000073</v>
      </c>
      <c r="AW55" s="428">
        <f t="shared" si="29"/>
        <v>111.22999999999956</v>
      </c>
      <c r="AX55" s="428">
        <f t="shared" si="30"/>
        <v>111.22999999999956</v>
      </c>
    </row>
    <row r="56">
      <c r="A56" s="413">
        <v>51</v>
      </c>
      <c r="B56" s="290" cm="1">
        <f t="array" ref="B56">IF(Parameters!$C$55="No",IF($A56&lt;=Parameters!$D$23,Parameters!$C$23*$A56,IF($A56&lt;=Parameters!$D$24,Parameters!$C$23*Parameters!$D$23+Parameters!$C$24*($A56-Parameters!$D$23),IF($A56&lt;=Parameters!$D$25,Parameters!$C$23*Parameters!$D$23+Parameters!$C$24*(Parameters!$D$24-Parameters!$D$23)+Parameters!$C$25*($A56-Parameters!$D$24),Parameters!$C$23*Parameters!$D$23+Parameters!$C$24*(Parameters!$D$24-Parameters!$D$23)+Parameters!$C$25*(Parameters!$D$25-Parameters!$D$24)+Parameters!$C$26*($A56-Parameters!$D$25)))),_xlfn.IFS($A56&lt;=Parameters!$D$23,Parameters!$C$23*$A56,$A56&lt;=Parameters!$D$24,Parameters!$C$24*$A56,$A56&lt;=Parameters!$D$25,Parameters!$C$25*$A56,$A56&gt;Parameters!$D$25,Parameters!$C$26*$A56))</f>
        <v>4649.67</v>
      </c>
      <c r="C56" s="290">
        <f t="shared" si="6"/>
        <v>91.17</v>
      </c>
      <c r="D56" s="290" cm="1">
        <f t="array" ref="D56">IF(Parameters!$C$55="No",IF($A56&lt;=Parameters!$D$28,Parameters!$C$28*$A56,IF($A56&lt;=Parameters!$D$29,Parameters!$C$28*Parameters!$D$28+Parameters!$C$29*($A56-Parameters!$D$28),IF($A56&lt;=Parameters!$D$30,Parameters!$C$28*Parameters!$D$28+Parameters!$C$29*(Parameters!$D$29-Parameters!$D$28)+Parameters!$C$30*($A56-Parameters!$D$29),Parameters!$C$28*Parameters!$D$28+Parameters!$C$29*(Parameters!$D$29-Parameters!$D$28)+Parameters!$C$30*(Parameters!$D$30-Parameters!$D$29)+Parameters!$C$31*($A56-Parameters!$D$30)))),_xlfn.IFS($A56&lt;=Parameters!$D$28,Parameters!$C$28*$A56,$A56&lt;=Parameters!$D$29,Parameters!$C$29*$A56,$A56&lt;=Parameters!$D$30,Parameters!$C$30*$A56,$A56&gt;Parameters!$D$30,Parameters!$C$31*$A56))</f>
        <v>4649.67</v>
      </c>
      <c r="E56" s="290">
        <f t="shared" si="6"/>
        <v>91.17</v>
      </c>
      <c r="F56" s="290" cm="1">
        <f t="array" ref="F56">IF(Parameters!$C$55="No",IF($A56&lt;=Parameters!$D$34,Parameters!$C$34*$A56,IF($A56&lt;=Parameters!$D$35,Parameters!$C$34*Parameters!$D$34+Parameters!$C$35*($A56-Parameters!$D$34),IF($A56&lt;=Parameters!$D$36,Parameters!$C$34*Parameters!$D$34+Parameters!$C$35*(Parameters!$D$35-Parameters!$D$34)+Parameters!$C$36*($A56-Parameters!$D$35),Parameters!$C$34*Parameters!$D$34+Parameters!$C$35*(Parameters!$D$35-Parameters!$D$34)+Parameters!$C$36*(Parameters!$D$36-Parameters!$D$35)+Parameters!$C$37*($A56-Parameters!$D$36)))),_xlfn.IFS($A56&lt;=Parameters!$D$34,Parameters!$C$34*$A56,$A56&lt;=Parameters!$D$35,Parameters!$C$35*$A56,$A56&lt;=Parameters!$D$36,Parameters!$C$36*$A56,$A56&gt;Parameters!$D$36,Parameters!$C$37*$A56))</f>
        <v>5672.7300000000005</v>
      </c>
      <c r="G56" s="290">
        <f t="shared" si="7"/>
        <v>111.23</v>
      </c>
      <c r="H56" s="290" cm="1">
        <f t="array" ref="H56">IF(Parameters!$C$55="No",IF($A56&lt;=Parameters!$D$39,Parameters!$C$39*$A56,IF($A56&lt;=Parameters!$D$40,Parameters!$C$39*Parameters!$D$39+Parameters!$C$40*($A56-Parameters!$D$39),IF($A56&lt;=Parameters!$D$41,Parameters!$C$39*Parameters!$D$39+Parameters!$C$40*(Parameters!$D$40-Parameters!$D$39)+Parameters!$C$41*($A56-Parameters!$D$40),Parameters!$C$39*Parameters!$D$39+Parameters!$C$40*(Parameters!$D$40-Parameters!$D$39)+Parameters!$C$41*(Parameters!$D$41-Parameters!$D$40)+Parameters!$C$42*($A56-Parameters!$D$41)))),_xlfn.IFS($A56&lt;=Parameters!$D$39,Parameters!$C$39*$A56,$A56&lt;=Parameters!$D$40,Parameters!$C$40*$A56,$A56&lt;=Parameters!$D$41,Parameters!$C$41*$A56,$A56&gt;Parameters!$D$41,Parameters!$C$42*$A56))</f>
        <v>5705.04</v>
      </c>
      <c r="I56" s="290">
        <f t="shared" si="8"/>
        <v>111.8635294117647</v>
      </c>
      <c r="J56" s="290" cm="1">
        <f t="array" ref="J56">IF(Parameters!$D$55="No",IF($A56&lt;=Parameters!$F$23,Parameters!$E$23*$A56,IF($A56&lt;=Parameters!$F$24,Parameters!$E$23*Parameters!$F$23+Parameters!$E$24*($A56-Parameters!$F$23),IF($A56&lt;=Parameters!$F$25,Parameters!$E$23*Parameters!$F$23+Parameters!$E$24*(Parameters!$F$24-Parameters!$F$23)+Parameters!$E$25*($A56-Parameters!$F$24),Parameters!$E$23*Parameters!$F$23+Parameters!$E$24*(Parameters!$F$24-Parameters!$F$23)+Parameters!$E$25*(Parameters!$F$25-Parameters!$F$24)+Parameters!$E$26*($A56-Parameters!$F$25)))),_xlfn.IFS($A56&lt;=Parameters!$F$23,Parameters!$E$23*$A56,$A56&lt;=Parameters!$F$24,Parameters!$E$24*$A56,$A56&lt;=Parameters!$F$25,Parameters!$E$25*$A56,$A56&gt;Parameters!$F$25,Parameters!$E$26*$A56))</f>
        <v>4649.67</v>
      </c>
      <c r="K56" s="290">
        <f t="shared" si="0"/>
        <v>91.17</v>
      </c>
      <c r="L56" s="290" cm="1">
        <f t="array" ref="L56">IF(Parameters!$D$55="No",IF($A56&lt;=Parameters!$F$28,Parameters!$E$28*$A56,IF($A56&lt;=Parameters!$F$29,Parameters!$E$28*Parameters!$F$28+Parameters!$E$29*($A56-Parameters!$F$28),IF($A56&lt;=Parameters!$F$30,Parameters!$E$28*Parameters!$F$28+Parameters!$E$29*(Parameters!$F$29-Parameters!$F$28)+Parameters!$E$30*($A56-Parameters!$F$29),Parameters!$E$28*Parameters!$F$28+Parameters!$E$29*(Parameters!$F$29-Parameters!$F$28)+Parameters!$E$30*(Parameters!$F$30-Parameters!$F$29)+Parameters!$E$31*($A56-Parameters!$F$30)))),_xlfn.IFS($A56&lt;=Parameters!$F$28,Parameters!$E$28*$A56,$A56&lt;=Parameters!$F$29,Parameters!$E$29*$A56,$A56&lt;=Parameters!$F$30,Parameters!$E$30*$A56,$A56&gt;Parameters!$F$30,Parameters!$E$31*$A56))</f>
        <v>4649.67</v>
      </c>
      <c r="M56" s="290">
        <f t="shared" si="1"/>
        <v>91.17</v>
      </c>
      <c r="N56" s="290" cm="1">
        <f t="array" ref="N56">IF(Parameters!$D$55="No",IF($A56&lt;=Parameters!$F$34,Parameters!$E$34*$A56,IF($A56&lt;=Parameters!$F$35,Parameters!$E$34*Parameters!$F$34+Parameters!$E$35*($A56-Parameters!$F$34),IF($A56&lt;=Parameters!$F$36,Parameters!$E$34*Parameters!$F$34+Parameters!$E$35*(Parameters!$F$35-Parameters!$F$34)+Parameters!$E$36*($A56-Parameters!$F$35),Parameters!$E$34*Parameters!$F$34+Parameters!$E$35*(Parameters!$F$35-Parameters!$F$34)+Parameters!$E$36*(Parameters!$F$36-Parameters!$F$35)+Parameters!$E$37*($A56-Parameters!$F$36)))),_xlfn.IFS($A56&lt;=Parameters!$F$34,Parameters!$E$34*$A56,$A56&lt;=Parameters!$F$35,Parameters!$E$35*$A56,$A56&lt;=Parameters!$F$36,Parameters!$E$36*$A56,$A56&gt;Parameters!$F$36,Parameters!$E$37*$A56))</f>
        <v>5672.7300000000005</v>
      </c>
      <c r="O56" s="290">
        <f t="shared" si="9"/>
        <v>111.23</v>
      </c>
      <c r="P56" s="290" cm="1">
        <f t="array" ref="P56">IF(Parameters!$D$55="No",IF($A56&lt;=Parameters!$F$39,Parameters!$E$39*$A56,IF($A56&lt;=Parameters!$F$40,Parameters!$E$39*Parameters!$F$39+Parameters!$E$40*($A56-Parameters!$F$39),IF($A56&lt;=Parameters!$F$41,Parameters!$E$39*Parameters!$F$39+Parameters!$E$40*(Parameters!$F$40-Parameters!$F$39)+Parameters!$E$41*($A56-Parameters!$F$40),Parameters!$E$39*Parameters!$F$39+Parameters!$E$40*(Parameters!$F$40-Parameters!$F$39)+Parameters!$E$41*(Parameters!$F$41-Parameters!$F$40)+Parameters!$E$42*($A56-Parameters!$F$41)))),_xlfn.IFS($A56&lt;=Parameters!$F$39,Parameters!$E$39*$A56,$A56&lt;=Parameters!$F$40,Parameters!$E$40*$A56,$A56&lt;=Parameters!$F$41,Parameters!$E$41*$A56,$A56&gt;Parameters!$F$41,Parameters!$E$42*$A56))</f>
        <v>5705.04</v>
      </c>
      <c r="Q56" s="290">
        <f t="shared" si="10"/>
        <v>111.8635294117647</v>
      </c>
      <c r="R56" s="290" cm="1">
        <f t="array" ref="R56">IF(Parameters!$E$55="No",IF($A56&lt;=Parameters!$H$23,Parameters!$G$23*$A56,IF($A56&lt;=Parameters!$H$24,Parameters!$G$23*Parameters!$H$23+Parameters!$G$24*($A56-Parameters!$H$23),IF($A56&lt;=Parameters!$H$25,Parameters!$G$23*Parameters!$H$23+Parameters!$G$24*(Parameters!$H$24-Parameters!$H$23)+Parameters!$G$25*($A56-Parameters!$H$24),Parameters!$G$23*Parameters!$H$23+Parameters!$G$24*(Parameters!$H$24-Parameters!$H$23)+Parameters!$G$25*(Parameters!$H$25-Parameters!$H$24)+Parameters!$G$26*($A56-Parameters!$H$25)))),_xlfn.IFS($A56&lt;=Parameters!$H$23,Parameters!$G$23*$A56,$A56&lt;=Parameters!$H$24,Parameters!$G$24*$A56,$A56&lt;=Parameters!$H$25,Parameters!$G$25*$A56,$A56&gt;Parameters!$H$25,Parameters!$G$26*$A56))</f>
        <v>4649.67</v>
      </c>
      <c r="S56" s="290">
        <f t="shared" si="2"/>
        <v>91.17</v>
      </c>
      <c r="T56" s="290" cm="1">
        <f t="array" ref="T56">IF(Parameters!$E$55="No",IF($A56&lt;=Parameters!$H$28,Parameters!$G$28*$A56,IF($A56&lt;=Parameters!$H$29,Parameters!$G$28*Parameters!$H$28+Parameters!$G$29*($A56-Parameters!$H$28),IF($A56&lt;=Parameters!$H$30,Parameters!$G$28*Parameters!$H$28+Parameters!$G$29*(Parameters!$H$29-Parameters!$H$28)+Parameters!$G$30*($A56-Parameters!$H$29),Parameters!$G$28*Parameters!$H$28+Parameters!$G$29*(Parameters!$H$29-Parameters!$H$28)+Parameters!$G$30*(Parameters!$H$30-Parameters!$H$29)+Parameters!$G$31*($A56-Parameters!$H$30)))),_xlfn.IFS($A56&lt;=Parameters!$H$28,Parameters!$G$28*$A56,$A56&lt;=Parameters!$H$29,Parameters!$G$29*$A56,$A56&lt;=Parameters!$H$30,Parameters!$G$30*$A56,$A56&gt;Parameters!$H$30,Parameters!$G$31*$A56))</f>
        <v>4649.67</v>
      </c>
      <c r="U56" s="290">
        <f t="shared" si="3"/>
        <v>91.17</v>
      </c>
      <c r="V56" s="290" cm="1">
        <f t="array" ref="V56">IF(Parameters!$E$55="No",IF($A56&lt;=Parameters!$H$34,Parameters!$G$34*$A56,IF($A56&lt;=Parameters!$H$35,Parameters!$G$34*Parameters!$H$34+Parameters!$G$35*($A56-Parameters!$H$34),IF($A56&lt;=Parameters!$H$36,Parameters!$G$34*Parameters!$H$34+Parameters!$G$35*(Parameters!$H$35-Parameters!$H$34)+Parameters!$G$36*($A56-Parameters!$H$35),Parameters!$G$34*Parameters!$H$34+Parameters!$G$35*(Parameters!$H$35-Parameters!$H$34)+Parameters!$G$36*(Parameters!$H$36-Parameters!$H$35)+Parameters!$G$37*($A56-Parameters!$H$36)))),_xlfn.IFS($A56&lt;=Parameters!$H$34,Parameters!$G$34*$A56,$A56&lt;=Parameters!$H$35,Parameters!$G$35*$A56,$A56&lt;=Parameters!$H$36,Parameters!$G$36*$A56,$A56&gt;Parameters!$H$36,Parameters!$G$37*$A56))</f>
        <v>5672.7300000000005</v>
      </c>
      <c r="W56" s="290">
        <f t="shared" si="11"/>
        <v>111.23</v>
      </c>
      <c r="X56" s="290" cm="1">
        <f t="array" ref="X56">IF(Parameters!$E$55="No",IF($A56&lt;=Parameters!$H$39,Parameters!$G$39*$A56,IF($A56&lt;=Parameters!$H$40,Parameters!$G$39*Parameters!$H$39+Parameters!$G$40*($A56-Parameters!$H$39),IF($A56&lt;=Parameters!$H$41,Parameters!$G$39*Parameters!$H$39+Parameters!$G$40*(Parameters!$H$40-Parameters!$H$39)+Parameters!$G$41*($A56-Parameters!$H$40),Parameters!$G$39*Parameters!$H$39+Parameters!$G$40*(Parameters!$H$40-Parameters!$H$39)+Parameters!$G$41*(Parameters!$H$41-Parameters!$H$40)+Parameters!$G$42*($A56-Parameters!$H$41)))),_xlfn.IFS($A56&lt;=Parameters!$H$39,Parameters!$G$39*$A56,$A56&lt;=Parameters!$H$40,Parameters!$G$40*$A56,$A56&lt;=Parameters!$H$41,Parameters!$G$41*$A56,$A56&gt;Parameters!$H$41,Parameters!$G$42*$A56))</f>
        <v>5705.04</v>
      </c>
      <c r="Y56" s="290">
        <f t="shared" si="12"/>
        <v>111.8635294117647</v>
      </c>
      <c r="Z56" s="290" cm="1">
        <f t="array" ref="Z56">IF(Parameters!$F$55="No",IF($A56&lt;=Parameters!$J$23,Parameters!$I$23*$A56,IF($A56&lt;=Parameters!$J$24,Parameters!$I$23*Parameters!$J$23+Parameters!$I$24*($A56-Parameters!$J$23),IF($A56&lt;=Parameters!$J$25,Parameters!$I$23*Parameters!$J$23+Parameters!$I$24*(Parameters!$J$24-Parameters!$J$23)+Parameters!$I$25*($A56-Parameters!$J$24),Parameters!$I$23*Parameters!$J$23+Parameters!$I$24*(Parameters!$J$24-Parameters!$J$23)+Parameters!$I$25*(Parameters!$J$25-Parameters!$J$24)+Parameters!$I$26*($A56-Parameters!$J$25)))),_xlfn.IFS($A56&lt;=Parameters!$J$23,Parameters!$I$23*$A56,$A56&lt;=Parameters!$J$24,Parameters!$I$24*$A56,$A56&lt;=Parameters!$J$25,Parameters!$I$25*$A56,$A56&gt;Parameters!$J$25,Parameters!$I$26*$A56))</f>
        <v>4649.67</v>
      </c>
      <c r="AA56" s="290">
        <f t="shared" si="4"/>
        <v>91.17</v>
      </c>
      <c r="AB56" s="290" cm="1">
        <f t="array" ref="AB56">IF(Parameters!$F$55="No",IF($A56&lt;=Parameters!$J$28,Parameters!$I$28*$A56,IF($A56&lt;=Parameters!$J$29,Parameters!$I$28*Parameters!$J$28+Parameters!$I$29*($A56-Parameters!$J$28),IF($A56&lt;=Parameters!$J$30,Parameters!$I$28*Parameters!$J$28+Parameters!$I$29*(Parameters!$J$29-Parameters!$J$28)+Parameters!$I$30*($A56-Parameters!$J$29),Parameters!$I$28*Parameters!$J$28+Parameters!$I$29*(Parameters!$J$29-Parameters!$J$28)+Parameters!$I$30*(Parameters!$J$30-Parameters!$J$29)+Parameters!$I$31*($A56-Parameters!$J$30)))),_xlfn.IFS($A56&lt;=Parameters!$J$28,Parameters!$I$28*$A56,$A56&lt;=Parameters!$J$29,Parameters!$I$29*$A56,$A56&lt;=Parameters!$J$30,Parameters!$I$30*$A56,$A56&gt;Parameters!$J$30,Parameters!$I$31*$A56))</f>
        <v>4649.67</v>
      </c>
      <c r="AC56" s="290">
        <f t="shared" si="5"/>
        <v>91.17</v>
      </c>
      <c r="AD56" s="290" cm="1">
        <f t="array" ref="AD56">IF(Parameters!$F$55="No",IF($A56&lt;=Parameters!$J$34,Parameters!$I$34*$A56,IF($A56&lt;=Parameters!$J$35,Parameters!$I$34*Parameters!$J$34+Parameters!$I$35*($A56-Parameters!$J$34),IF($A56&lt;=Parameters!$J$36,Parameters!$I$34*Parameters!$J$34+Parameters!$I$35*(Parameters!$J$35-Parameters!$J$34)+Parameters!$I$36*($A56-Parameters!$J$35),Parameters!$I$34*Parameters!$J$34+Parameters!$I$35*(Parameters!$J$35-Parameters!$J$34)+Parameters!$I$36*(Parameters!$J$36-Parameters!$J$35)+Parameters!$I$37*($A56-Parameters!$J$36)))),_xlfn.IFS($A56&lt;=Parameters!$J$34,Parameters!$I$34*$A56,$A56&lt;=Parameters!$J$35,Parameters!$I$35*$A56,$A56&lt;=Parameters!$J$36,Parameters!$I$36*$A56,$A56&gt;Parameters!$J$36,Parameters!$I$37*$A56))</f>
        <v>5672.7300000000005</v>
      </c>
      <c r="AE56" s="290">
        <f t="shared" si="13"/>
        <v>111.23</v>
      </c>
      <c r="AF56" s="290" cm="1">
        <f t="array" ref="AF56">IF(Parameters!$F$55="No",IF($A56&lt;=Parameters!$J$39,Parameters!$I$39*$A56,IF($A56&lt;=Parameters!$J$40,Parameters!$I$39*Parameters!$J$39+Parameters!$I$40*($A56-Parameters!$J$39),IF($A56&lt;=Parameters!$J$41,Parameters!$I$39*Parameters!$J$39+Parameters!$I$40*(Parameters!$J$40-Parameters!$J$39)+Parameters!$I$41*($A56-Parameters!$J$40),Parameters!$I$39*Parameters!$J$39+Parameters!$I$40*(Parameters!$J$40-Parameters!$J$39)+Parameters!$I$41*(Parameters!$J$41-Parameters!$J$40)+Parameters!$I$42*($A56-Parameters!$J$41)))),_xlfn.IFS($A56&lt;=Parameters!$J$39,Parameters!$I$39*$A56,$A56&lt;=Parameters!$J$40,Parameters!$I$40*$A56,$A56&lt;=Parameters!$J$41,Parameters!$I$41*$A56,$A56&gt;Parameters!$J$41,Parameters!$I$42*$A56))</f>
        <v>5705.04</v>
      </c>
      <c r="AG56" s="290">
        <f t="shared" si="14"/>
        <v>111.8635294117647</v>
      </c>
      <c r="AI56" s="428">
        <f t="shared" si="15"/>
        <v>91.170000000000073</v>
      </c>
      <c r="AJ56" s="428">
        <f t="shared" si="16"/>
        <v>91.170000000000073</v>
      </c>
      <c r="AK56" s="428">
        <f t="shared" si="17"/>
        <v>111.23000000000047</v>
      </c>
      <c r="AL56" s="428">
        <f t="shared" si="18"/>
        <v>143.53999999999996</v>
      </c>
      <c r="AM56" s="428">
        <f t="shared" si="19"/>
        <v>91.170000000000073</v>
      </c>
      <c r="AN56" s="428">
        <f t="shared" si="20"/>
        <v>91.170000000000073</v>
      </c>
      <c r="AO56" s="428">
        <f t="shared" si="21"/>
        <v>111.23000000000047</v>
      </c>
      <c r="AP56" s="428">
        <f t="shared" si="22"/>
        <v>143.53999999999996</v>
      </c>
      <c r="AQ56" s="428">
        <f t="shared" si="23"/>
        <v>91.170000000000073</v>
      </c>
      <c r="AR56" s="428">
        <f t="shared" si="24"/>
        <v>91.170000000000073</v>
      </c>
      <c r="AS56" s="428">
        <f t="shared" si="25"/>
        <v>111.23000000000047</v>
      </c>
      <c r="AT56" s="428">
        <f t="shared" si="26"/>
        <v>143.53999999999996</v>
      </c>
      <c r="AU56" s="428">
        <f t="shared" si="27"/>
        <v>91.170000000000073</v>
      </c>
      <c r="AV56" s="428">
        <f t="shared" si="28"/>
        <v>91.170000000000073</v>
      </c>
      <c r="AW56" s="428">
        <f t="shared" si="29"/>
        <v>111.23000000000047</v>
      </c>
      <c r="AX56" s="428">
        <f t="shared" si="30"/>
        <v>143.53999999999996</v>
      </c>
    </row>
    <row r="57">
      <c r="A57" s="413">
        <v>52</v>
      </c>
      <c r="B57" s="290" cm="1">
        <f t="array" ref="B57">IF(Parameters!$C$55="No",IF($A57&lt;=Parameters!$D$23,Parameters!$C$23*$A57,IF($A57&lt;=Parameters!$D$24,Parameters!$C$23*Parameters!$D$23+Parameters!$C$24*($A57-Parameters!$D$23),IF($A57&lt;=Parameters!$D$25,Parameters!$C$23*Parameters!$D$23+Parameters!$C$24*(Parameters!$D$24-Parameters!$D$23)+Parameters!$C$25*($A57-Parameters!$D$24),Parameters!$C$23*Parameters!$D$23+Parameters!$C$24*(Parameters!$D$24-Parameters!$D$23)+Parameters!$C$25*(Parameters!$D$25-Parameters!$D$24)+Parameters!$C$26*($A57-Parameters!$D$25)))),_xlfn.IFS($A57&lt;=Parameters!$D$23,Parameters!$C$23*$A57,$A57&lt;=Parameters!$D$24,Parameters!$C$24*$A57,$A57&lt;=Parameters!$D$25,Parameters!$C$25*$A57,$A57&gt;Parameters!$D$25,Parameters!$C$26*$A57))</f>
        <v>4740.84</v>
      </c>
      <c r="C57" s="290">
        <f t="shared" si="6"/>
        <v>91.17</v>
      </c>
      <c r="D57" s="290" cm="1">
        <f t="array" ref="D57">IF(Parameters!$C$55="No",IF($A57&lt;=Parameters!$D$28,Parameters!$C$28*$A57,IF($A57&lt;=Parameters!$D$29,Parameters!$C$28*Parameters!$D$28+Parameters!$C$29*($A57-Parameters!$D$28),IF($A57&lt;=Parameters!$D$30,Parameters!$C$28*Parameters!$D$28+Parameters!$C$29*(Parameters!$D$29-Parameters!$D$28)+Parameters!$C$30*($A57-Parameters!$D$29),Parameters!$C$28*Parameters!$D$28+Parameters!$C$29*(Parameters!$D$29-Parameters!$D$28)+Parameters!$C$30*(Parameters!$D$30-Parameters!$D$29)+Parameters!$C$31*($A57-Parameters!$D$30)))),_xlfn.IFS($A57&lt;=Parameters!$D$28,Parameters!$C$28*$A57,$A57&lt;=Parameters!$D$29,Parameters!$C$29*$A57,$A57&lt;=Parameters!$D$30,Parameters!$C$30*$A57,$A57&gt;Parameters!$D$30,Parameters!$C$31*$A57))</f>
        <v>4740.84</v>
      </c>
      <c r="E57" s="290">
        <f t="shared" si="6"/>
        <v>91.17</v>
      </c>
      <c r="F57" s="290" cm="1">
        <f t="array" ref="F57">IF(Parameters!$C$55="No",IF($A57&lt;=Parameters!$D$34,Parameters!$C$34*$A57,IF($A57&lt;=Parameters!$D$35,Parameters!$C$34*Parameters!$D$34+Parameters!$C$35*($A57-Parameters!$D$34),IF($A57&lt;=Parameters!$D$36,Parameters!$C$34*Parameters!$D$34+Parameters!$C$35*(Parameters!$D$35-Parameters!$D$34)+Parameters!$C$36*($A57-Parameters!$D$35),Parameters!$C$34*Parameters!$D$34+Parameters!$C$35*(Parameters!$D$35-Parameters!$D$34)+Parameters!$C$36*(Parameters!$D$36-Parameters!$D$35)+Parameters!$C$37*($A57-Parameters!$D$36)))),_xlfn.IFS($A57&lt;=Parameters!$D$34,Parameters!$C$34*$A57,$A57&lt;=Parameters!$D$35,Parameters!$C$35*$A57,$A57&lt;=Parameters!$D$36,Parameters!$C$36*$A57,$A57&gt;Parameters!$D$36,Parameters!$C$37*$A57))</f>
        <v>5783.96</v>
      </c>
      <c r="G57" s="290">
        <f t="shared" si="7"/>
        <v>111.23</v>
      </c>
      <c r="H57" s="290" cm="1">
        <f t="array" ref="H57">IF(Parameters!$C$55="No",IF($A57&lt;=Parameters!$D$39,Parameters!$C$39*$A57,IF($A57&lt;=Parameters!$D$40,Parameters!$C$39*Parameters!$D$39+Parameters!$C$40*($A57-Parameters!$D$39),IF($A57&lt;=Parameters!$D$41,Parameters!$C$39*Parameters!$D$39+Parameters!$C$40*(Parameters!$D$40-Parameters!$D$39)+Parameters!$C$41*($A57-Parameters!$D$40),Parameters!$C$39*Parameters!$D$39+Parameters!$C$40*(Parameters!$D$40-Parameters!$D$39)+Parameters!$C$41*(Parameters!$D$41-Parameters!$D$40)+Parameters!$C$42*($A57-Parameters!$D$41)))),_xlfn.IFS($A57&lt;=Parameters!$D$39,Parameters!$C$39*$A57,$A57&lt;=Parameters!$D$40,Parameters!$C$40*$A57,$A57&lt;=Parameters!$D$41,Parameters!$C$41*$A57,$A57&gt;Parameters!$D$41,Parameters!$C$42*$A57))</f>
        <v>5848.58</v>
      </c>
      <c r="I57" s="290">
        <f t="shared" si="8"/>
        <v>112.47269230769231</v>
      </c>
      <c r="J57" s="290" cm="1">
        <f t="array" ref="J57">IF(Parameters!$D$55="No",IF($A57&lt;=Parameters!$F$23,Parameters!$E$23*$A57,IF($A57&lt;=Parameters!$F$24,Parameters!$E$23*Parameters!$F$23+Parameters!$E$24*($A57-Parameters!$F$23),IF($A57&lt;=Parameters!$F$25,Parameters!$E$23*Parameters!$F$23+Parameters!$E$24*(Parameters!$F$24-Parameters!$F$23)+Parameters!$E$25*($A57-Parameters!$F$24),Parameters!$E$23*Parameters!$F$23+Parameters!$E$24*(Parameters!$F$24-Parameters!$F$23)+Parameters!$E$25*(Parameters!$F$25-Parameters!$F$24)+Parameters!$E$26*($A57-Parameters!$F$25)))),_xlfn.IFS($A57&lt;=Parameters!$F$23,Parameters!$E$23*$A57,$A57&lt;=Parameters!$F$24,Parameters!$E$24*$A57,$A57&lt;=Parameters!$F$25,Parameters!$E$25*$A57,$A57&gt;Parameters!$F$25,Parameters!$E$26*$A57))</f>
        <v>4740.84</v>
      </c>
      <c r="K57" s="290">
        <f t="shared" si="0"/>
        <v>91.17</v>
      </c>
      <c r="L57" s="290" cm="1">
        <f t="array" ref="L57">IF(Parameters!$D$55="No",IF($A57&lt;=Parameters!$F$28,Parameters!$E$28*$A57,IF($A57&lt;=Parameters!$F$29,Parameters!$E$28*Parameters!$F$28+Parameters!$E$29*($A57-Parameters!$F$28),IF($A57&lt;=Parameters!$F$30,Parameters!$E$28*Parameters!$F$28+Parameters!$E$29*(Parameters!$F$29-Parameters!$F$28)+Parameters!$E$30*($A57-Parameters!$F$29),Parameters!$E$28*Parameters!$F$28+Parameters!$E$29*(Parameters!$F$29-Parameters!$F$28)+Parameters!$E$30*(Parameters!$F$30-Parameters!$F$29)+Parameters!$E$31*($A57-Parameters!$F$30)))),_xlfn.IFS($A57&lt;=Parameters!$F$28,Parameters!$E$28*$A57,$A57&lt;=Parameters!$F$29,Parameters!$E$29*$A57,$A57&lt;=Parameters!$F$30,Parameters!$E$30*$A57,$A57&gt;Parameters!$F$30,Parameters!$E$31*$A57))</f>
        <v>4740.84</v>
      </c>
      <c r="M57" s="290">
        <f t="shared" si="1"/>
        <v>91.17</v>
      </c>
      <c r="N57" s="290" cm="1">
        <f t="array" ref="N57">IF(Parameters!$D$55="No",IF($A57&lt;=Parameters!$F$34,Parameters!$E$34*$A57,IF($A57&lt;=Parameters!$F$35,Parameters!$E$34*Parameters!$F$34+Parameters!$E$35*($A57-Parameters!$F$34),IF($A57&lt;=Parameters!$F$36,Parameters!$E$34*Parameters!$F$34+Parameters!$E$35*(Parameters!$F$35-Parameters!$F$34)+Parameters!$E$36*($A57-Parameters!$F$35),Parameters!$E$34*Parameters!$F$34+Parameters!$E$35*(Parameters!$F$35-Parameters!$F$34)+Parameters!$E$36*(Parameters!$F$36-Parameters!$F$35)+Parameters!$E$37*($A57-Parameters!$F$36)))),_xlfn.IFS($A57&lt;=Parameters!$F$34,Parameters!$E$34*$A57,$A57&lt;=Parameters!$F$35,Parameters!$E$35*$A57,$A57&lt;=Parameters!$F$36,Parameters!$E$36*$A57,$A57&gt;Parameters!$F$36,Parameters!$E$37*$A57))</f>
        <v>5783.96</v>
      </c>
      <c r="O57" s="290">
        <f t="shared" si="9"/>
        <v>111.23</v>
      </c>
      <c r="P57" s="290" cm="1">
        <f t="array" ref="P57">IF(Parameters!$D$55="No",IF($A57&lt;=Parameters!$F$39,Parameters!$E$39*$A57,IF($A57&lt;=Parameters!$F$40,Parameters!$E$39*Parameters!$F$39+Parameters!$E$40*($A57-Parameters!$F$39),IF($A57&lt;=Parameters!$F$41,Parameters!$E$39*Parameters!$F$39+Parameters!$E$40*(Parameters!$F$40-Parameters!$F$39)+Parameters!$E$41*($A57-Parameters!$F$40),Parameters!$E$39*Parameters!$F$39+Parameters!$E$40*(Parameters!$F$40-Parameters!$F$39)+Parameters!$E$41*(Parameters!$F$41-Parameters!$F$40)+Parameters!$E$42*($A57-Parameters!$F$41)))),_xlfn.IFS($A57&lt;=Parameters!$F$39,Parameters!$E$39*$A57,$A57&lt;=Parameters!$F$40,Parameters!$E$40*$A57,$A57&lt;=Parameters!$F$41,Parameters!$E$41*$A57,$A57&gt;Parameters!$F$41,Parameters!$E$42*$A57))</f>
        <v>5848.58</v>
      </c>
      <c r="Q57" s="290">
        <f t="shared" si="10"/>
        <v>112.47269230769231</v>
      </c>
      <c r="R57" s="290" cm="1">
        <f t="array" ref="R57">IF(Parameters!$E$55="No",IF($A57&lt;=Parameters!$H$23,Parameters!$G$23*$A57,IF($A57&lt;=Parameters!$H$24,Parameters!$G$23*Parameters!$H$23+Parameters!$G$24*($A57-Parameters!$H$23),IF($A57&lt;=Parameters!$H$25,Parameters!$G$23*Parameters!$H$23+Parameters!$G$24*(Parameters!$H$24-Parameters!$H$23)+Parameters!$G$25*($A57-Parameters!$H$24),Parameters!$G$23*Parameters!$H$23+Parameters!$G$24*(Parameters!$H$24-Parameters!$H$23)+Parameters!$G$25*(Parameters!$H$25-Parameters!$H$24)+Parameters!$G$26*($A57-Parameters!$H$25)))),_xlfn.IFS($A57&lt;=Parameters!$H$23,Parameters!$G$23*$A57,$A57&lt;=Parameters!$H$24,Parameters!$G$24*$A57,$A57&lt;=Parameters!$H$25,Parameters!$G$25*$A57,$A57&gt;Parameters!$H$25,Parameters!$G$26*$A57))</f>
        <v>4740.84</v>
      </c>
      <c r="S57" s="290">
        <f t="shared" si="2"/>
        <v>91.17</v>
      </c>
      <c r="T57" s="290" cm="1">
        <f t="array" ref="T57">IF(Parameters!$E$55="No",IF($A57&lt;=Parameters!$H$28,Parameters!$G$28*$A57,IF($A57&lt;=Parameters!$H$29,Parameters!$G$28*Parameters!$H$28+Parameters!$G$29*($A57-Parameters!$H$28),IF($A57&lt;=Parameters!$H$30,Parameters!$G$28*Parameters!$H$28+Parameters!$G$29*(Parameters!$H$29-Parameters!$H$28)+Parameters!$G$30*($A57-Parameters!$H$29),Parameters!$G$28*Parameters!$H$28+Parameters!$G$29*(Parameters!$H$29-Parameters!$H$28)+Parameters!$G$30*(Parameters!$H$30-Parameters!$H$29)+Parameters!$G$31*($A57-Parameters!$H$30)))),_xlfn.IFS($A57&lt;=Parameters!$H$28,Parameters!$G$28*$A57,$A57&lt;=Parameters!$H$29,Parameters!$G$29*$A57,$A57&lt;=Parameters!$H$30,Parameters!$G$30*$A57,$A57&gt;Parameters!$H$30,Parameters!$G$31*$A57))</f>
        <v>4740.84</v>
      </c>
      <c r="U57" s="290">
        <f t="shared" si="3"/>
        <v>91.17</v>
      </c>
      <c r="V57" s="290" cm="1">
        <f t="array" ref="V57">IF(Parameters!$E$55="No",IF($A57&lt;=Parameters!$H$34,Parameters!$G$34*$A57,IF($A57&lt;=Parameters!$H$35,Parameters!$G$34*Parameters!$H$34+Parameters!$G$35*($A57-Parameters!$H$34),IF($A57&lt;=Parameters!$H$36,Parameters!$G$34*Parameters!$H$34+Parameters!$G$35*(Parameters!$H$35-Parameters!$H$34)+Parameters!$G$36*($A57-Parameters!$H$35),Parameters!$G$34*Parameters!$H$34+Parameters!$G$35*(Parameters!$H$35-Parameters!$H$34)+Parameters!$G$36*(Parameters!$H$36-Parameters!$H$35)+Parameters!$G$37*($A57-Parameters!$H$36)))),_xlfn.IFS($A57&lt;=Parameters!$H$34,Parameters!$G$34*$A57,$A57&lt;=Parameters!$H$35,Parameters!$G$35*$A57,$A57&lt;=Parameters!$H$36,Parameters!$G$36*$A57,$A57&gt;Parameters!$H$36,Parameters!$G$37*$A57))</f>
        <v>5783.96</v>
      </c>
      <c r="W57" s="290">
        <f t="shared" si="11"/>
        <v>111.23</v>
      </c>
      <c r="X57" s="290" cm="1">
        <f t="array" ref="X57">IF(Parameters!$E$55="No",IF($A57&lt;=Parameters!$H$39,Parameters!$G$39*$A57,IF($A57&lt;=Parameters!$H$40,Parameters!$G$39*Parameters!$H$39+Parameters!$G$40*($A57-Parameters!$H$39),IF($A57&lt;=Parameters!$H$41,Parameters!$G$39*Parameters!$H$39+Parameters!$G$40*(Parameters!$H$40-Parameters!$H$39)+Parameters!$G$41*($A57-Parameters!$H$40),Parameters!$G$39*Parameters!$H$39+Parameters!$G$40*(Parameters!$H$40-Parameters!$H$39)+Parameters!$G$41*(Parameters!$H$41-Parameters!$H$40)+Parameters!$G$42*($A57-Parameters!$H$41)))),_xlfn.IFS($A57&lt;=Parameters!$H$39,Parameters!$G$39*$A57,$A57&lt;=Parameters!$H$40,Parameters!$G$40*$A57,$A57&lt;=Parameters!$H$41,Parameters!$G$41*$A57,$A57&gt;Parameters!$H$41,Parameters!$G$42*$A57))</f>
        <v>5848.58</v>
      </c>
      <c r="Y57" s="290">
        <f t="shared" si="12"/>
        <v>112.47269230769231</v>
      </c>
      <c r="Z57" s="290" cm="1">
        <f t="array" ref="Z57">IF(Parameters!$F$55="No",IF($A57&lt;=Parameters!$J$23,Parameters!$I$23*$A57,IF($A57&lt;=Parameters!$J$24,Parameters!$I$23*Parameters!$J$23+Parameters!$I$24*($A57-Parameters!$J$23),IF($A57&lt;=Parameters!$J$25,Parameters!$I$23*Parameters!$J$23+Parameters!$I$24*(Parameters!$J$24-Parameters!$J$23)+Parameters!$I$25*($A57-Parameters!$J$24),Parameters!$I$23*Parameters!$J$23+Parameters!$I$24*(Parameters!$J$24-Parameters!$J$23)+Parameters!$I$25*(Parameters!$J$25-Parameters!$J$24)+Parameters!$I$26*($A57-Parameters!$J$25)))),_xlfn.IFS($A57&lt;=Parameters!$J$23,Parameters!$I$23*$A57,$A57&lt;=Parameters!$J$24,Parameters!$I$24*$A57,$A57&lt;=Parameters!$J$25,Parameters!$I$25*$A57,$A57&gt;Parameters!$J$25,Parameters!$I$26*$A57))</f>
        <v>4740.84</v>
      </c>
      <c r="AA57" s="290">
        <f t="shared" si="4"/>
        <v>91.17</v>
      </c>
      <c r="AB57" s="290" cm="1">
        <f t="array" ref="AB57">IF(Parameters!$F$55="No",IF($A57&lt;=Parameters!$J$28,Parameters!$I$28*$A57,IF($A57&lt;=Parameters!$J$29,Parameters!$I$28*Parameters!$J$28+Parameters!$I$29*($A57-Parameters!$J$28),IF($A57&lt;=Parameters!$J$30,Parameters!$I$28*Parameters!$J$28+Parameters!$I$29*(Parameters!$J$29-Parameters!$J$28)+Parameters!$I$30*($A57-Parameters!$J$29),Parameters!$I$28*Parameters!$J$28+Parameters!$I$29*(Parameters!$J$29-Parameters!$J$28)+Parameters!$I$30*(Parameters!$J$30-Parameters!$J$29)+Parameters!$I$31*($A57-Parameters!$J$30)))),_xlfn.IFS($A57&lt;=Parameters!$J$28,Parameters!$I$28*$A57,$A57&lt;=Parameters!$J$29,Parameters!$I$29*$A57,$A57&lt;=Parameters!$J$30,Parameters!$I$30*$A57,$A57&gt;Parameters!$J$30,Parameters!$I$31*$A57))</f>
        <v>4740.84</v>
      </c>
      <c r="AC57" s="290">
        <f t="shared" si="5"/>
        <v>91.17</v>
      </c>
      <c r="AD57" s="290" cm="1">
        <f t="array" ref="AD57">IF(Parameters!$F$55="No",IF($A57&lt;=Parameters!$J$34,Parameters!$I$34*$A57,IF($A57&lt;=Parameters!$J$35,Parameters!$I$34*Parameters!$J$34+Parameters!$I$35*($A57-Parameters!$J$34),IF($A57&lt;=Parameters!$J$36,Parameters!$I$34*Parameters!$J$34+Parameters!$I$35*(Parameters!$J$35-Parameters!$J$34)+Parameters!$I$36*($A57-Parameters!$J$35),Parameters!$I$34*Parameters!$J$34+Parameters!$I$35*(Parameters!$J$35-Parameters!$J$34)+Parameters!$I$36*(Parameters!$J$36-Parameters!$J$35)+Parameters!$I$37*($A57-Parameters!$J$36)))),_xlfn.IFS($A57&lt;=Parameters!$J$34,Parameters!$I$34*$A57,$A57&lt;=Parameters!$J$35,Parameters!$I$35*$A57,$A57&lt;=Parameters!$J$36,Parameters!$I$36*$A57,$A57&gt;Parameters!$J$36,Parameters!$I$37*$A57))</f>
        <v>5783.96</v>
      </c>
      <c r="AE57" s="290">
        <f t="shared" si="13"/>
        <v>111.23</v>
      </c>
      <c r="AF57" s="290" cm="1">
        <f t="array" ref="AF57">IF(Parameters!$F$55="No",IF($A57&lt;=Parameters!$J$39,Parameters!$I$39*$A57,IF($A57&lt;=Parameters!$J$40,Parameters!$I$39*Parameters!$J$39+Parameters!$I$40*($A57-Parameters!$J$39),IF($A57&lt;=Parameters!$J$41,Parameters!$I$39*Parameters!$J$39+Parameters!$I$40*(Parameters!$J$40-Parameters!$J$39)+Parameters!$I$41*($A57-Parameters!$J$40),Parameters!$I$39*Parameters!$J$39+Parameters!$I$40*(Parameters!$J$40-Parameters!$J$39)+Parameters!$I$41*(Parameters!$J$41-Parameters!$J$40)+Parameters!$I$42*($A57-Parameters!$J$41)))),_xlfn.IFS($A57&lt;=Parameters!$J$39,Parameters!$I$39*$A57,$A57&lt;=Parameters!$J$40,Parameters!$I$40*$A57,$A57&lt;=Parameters!$J$41,Parameters!$I$41*$A57,$A57&gt;Parameters!$J$41,Parameters!$I$42*$A57))</f>
        <v>5848.58</v>
      </c>
      <c r="AG57" s="290">
        <f t="shared" si="14"/>
        <v>112.47269230769231</v>
      </c>
      <c r="AI57" s="428">
        <f t="shared" si="15"/>
        <v>91.170000000000073</v>
      </c>
      <c r="AJ57" s="428">
        <f t="shared" si="16"/>
        <v>91.170000000000073</v>
      </c>
      <c r="AK57" s="428">
        <f t="shared" si="17"/>
        <v>111.22999999999956</v>
      </c>
      <c r="AL57" s="428">
        <f t="shared" si="18"/>
        <v>143.53999999999996</v>
      </c>
      <c r="AM57" s="428">
        <f t="shared" si="19"/>
        <v>91.170000000000073</v>
      </c>
      <c r="AN57" s="428">
        <f t="shared" si="20"/>
        <v>91.170000000000073</v>
      </c>
      <c r="AO57" s="428">
        <f t="shared" si="21"/>
        <v>111.22999999999956</v>
      </c>
      <c r="AP57" s="428">
        <f t="shared" si="22"/>
        <v>143.53999999999996</v>
      </c>
      <c r="AQ57" s="428">
        <f t="shared" si="23"/>
        <v>91.170000000000073</v>
      </c>
      <c r="AR57" s="428">
        <f t="shared" si="24"/>
        <v>91.170000000000073</v>
      </c>
      <c r="AS57" s="428">
        <f t="shared" si="25"/>
        <v>111.22999999999956</v>
      </c>
      <c r="AT57" s="428">
        <f t="shared" si="26"/>
        <v>143.53999999999996</v>
      </c>
      <c r="AU57" s="428">
        <f t="shared" si="27"/>
        <v>91.170000000000073</v>
      </c>
      <c r="AV57" s="428">
        <f t="shared" si="28"/>
        <v>91.170000000000073</v>
      </c>
      <c r="AW57" s="428">
        <f t="shared" si="29"/>
        <v>111.22999999999956</v>
      </c>
      <c r="AX57" s="428">
        <f t="shared" si="30"/>
        <v>143.53999999999996</v>
      </c>
    </row>
    <row r="58">
      <c r="A58" s="413">
        <v>53</v>
      </c>
      <c r="B58" s="290" cm="1">
        <f t="array" ref="B58">IF(Parameters!$C$55="No",IF($A58&lt;=Parameters!$D$23,Parameters!$C$23*$A58,IF($A58&lt;=Parameters!$D$24,Parameters!$C$23*Parameters!$D$23+Parameters!$C$24*($A58-Parameters!$D$23),IF($A58&lt;=Parameters!$D$25,Parameters!$C$23*Parameters!$D$23+Parameters!$C$24*(Parameters!$D$24-Parameters!$D$23)+Parameters!$C$25*($A58-Parameters!$D$24),Parameters!$C$23*Parameters!$D$23+Parameters!$C$24*(Parameters!$D$24-Parameters!$D$23)+Parameters!$C$25*(Parameters!$D$25-Parameters!$D$24)+Parameters!$C$26*($A58-Parameters!$D$25)))),_xlfn.IFS($A58&lt;=Parameters!$D$23,Parameters!$C$23*$A58,$A58&lt;=Parameters!$D$24,Parameters!$C$24*$A58,$A58&lt;=Parameters!$D$25,Parameters!$C$25*$A58,$A58&gt;Parameters!$D$25,Parameters!$C$26*$A58))</f>
        <v>4832.01</v>
      </c>
      <c r="C58" s="290">
        <f t="shared" si="6"/>
        <v>91.17</v>
      </c>
      <c r="D58" s="290" cm="1">
        <f t="array" ref="D58">IF(Parameters!$C$55="No",IF($A58&lt;=Parameters!$D$28,Parameters!$C$28*$A58,IF($A58&lt;=Parameters!$D$29,Parameters!$C$28*Parameters!$D$28+Parameters!$C$29*($A58-Parameters!$D$28),IF($A58&lt;=Parameters!$D$30,Parameters!$C$28*Parameters!$D$28+Parameters!$C$29*(Parameters!$D$29-Parameters!$D$28)+Parameters!$C$30*($A58-Parameters!$D$29),Parameters!$C$28*Parameters!$D$28+Parameters!$C$29*(Parameters!$D$29-Parameters!$D$28)+Parameters!$C$30*(Parameters!$D$30-Parameters!$D$29)+Parameters!$C$31*($A58-Parameters!$D$30)))),_xlfn.IFS($A58&lt;=Parameters!$D$28,Parameters!$C$28*$A58,$A58&lt;=Parameters!$D$29,Parameters!$C$29*$A58,$A58&lt;=Parameters!$D$30,Parameters!$C$30*$A58,$A58&gt;Parameters!$D$30,Parameters!$C$31*$A58))</f>
        <v>4832.01</v>
      </c>
      <c r="E58" s="290">
        <f t="shared" si="6"/>
        <v>91.17</v>
      </c>
      <c r="F58" s="290" cm="1">
        <f t="array" ref="F58">IF(Parameters!$C$55="No",IF($A58&lt;=Parameters!$D$34,Parameters!$C$34*$A58,IF($A58&lt;=Parameters!$D$35,Parameters!$C$34*Parameters!$D$34+Parameters!$C$35*($A58-Parameters!$D$34),IF($A58&lt;=Parameters!$D$36,Parameters!$C$34*Parameters!$D$34+Parameters!$C$35*(Parameters!$D$35-Parameters!$D$34)+Parameters!$C$36*($A58-Parameters!$D$35),Parameters!$C$34*Parameters!$D$34+Parameters!$C$35*(Parameters!$D$35-Parameters!$D$34)+Parameters!$C$36*(Parameters!$D$36-Parameters!$D$35)+Parameters!$C$37*($A58-Parameters!$D$36)))),_xlfn.IFS($A58&lt;=Parameters!$D$34,Parameters!$C$34*$A58,$A58&lt;=Parameters!$D$35,Parameters!$C$35*$A58,$A58&lt;=Parameters!$D$36,Parameters!$C$36*$A58,$A58&gt;Parameters!$D$36,Parameters!$C$37*$A58))</f>
        <v>5895.1900000000005</v>
      </c>
      <c r="G58" s="290">
        <f t="shared" si="7"/>
        <v>111.23</v>
      </c>
      <c r="H58" s="290" cm="1">
        <f t="array" ref="H58">IF(Parameters!$C$55="No",IF($A58&lt;=Parameters!$D$39,Parameters!$C$39*$A58,IF($A58&lt;=Parameters!$D$40,Parameters!$C$39*Parameters!$D$39+Parameters!$C$40*($A58-Parameters!$D$39),IF($A58&lt;=Parameters!$D$41,Parameters!$C$39*Parameters!$D$39+Parameters!$C$40*(Parameters!$D$40-Parameters!$D$39)+Parameters!$C$41*($A58-Parameters!$D$40),Parameters!$C$39*Parameters!$D$39+Parameters!$C$40*(Parameters!$D$40-Parameters!$D$39)+Parameters!$C$41*(Parameters!$D$41-Parameters!$D$40)+Parameters!$C$42*($A58-Parameters!$D$41)))),_xlfn.IFS($A58&lt;=Parameters!$D$39,Parameters!$C$39*$A58,$A58&lt;=Parameters!$D$40,Parameters!$C$40*$A58,$A58&lt;=Parameters!$D$41,Parameters!$C$41*$A58,$A58&gt;Parameters!$D$41,Parameters!$C$42*$A58))</f>
        <v>5992.12</v>
      </c>
      <c r="I58" s="290">
        <f t="shared" si="8"/>
        <v>113.0588679245283</v>
      </c>
      <c r="J58" s="290" cm="1">
        <f t="array" ref="J58">IF(Parameters!$D$55="No",IF($A58&lt;=Parameters!$F$23,Parameters!$E$23*$A58,IF($A58&lt;=Parameters!$F$24,Parameters!$E$23*Parameters!$F$23+Parameters!$E$24*($A58-Parameters!$F$23),IF($A58&lt;=Parameters!$F$25,Parameters!$E$23*Parameters!$F$23+Parameters!$E$24*(Parameters!$F$24-Parameters!$F$23)+Parameters!$E$25*($A58-Parameters!$F$24),Parameters!$E$23*Parameters!$F$23+Parameters!$E$24*(Parameters!$F$24-Parameters!$F$23)+Parameters!$E$25*(Parameters!$F$25-Parameters!$F$24)+Parameters!$E$26*($A58-Parameters!$F$25)))),_xlfn.IFS($A58&lt;=Parameters!$F$23,Parameters!$E$23*$A58,$A58&lt;=Parameters!$F$24,Parameters!$E$24*$A58,$A58&lt;=Parameters!$F$25,Parameters!$E$25*$A58,$A58&gt;Parameters!$F$25,Parameters!$E$26*$A58))</f>
        <v>4832.01</v>
      </c>
      <c r="K58" s="290">
        <f t="shared" si="0"/>
        <v>91.17</v>
      </c>
      <c r="L58" s="290" cm="1">
        <f t="array" ref="L58">IF(Parameters!$D$55="No",IF($A58&lt;=Parameters!$F$28,Parameters!$E$28*$A58,IF($A58&lt;=Parameters!$F$29,Parameters!$E$28*Parameters!$F$28+Parameters!$E$29*($A58-Parameters!$F$28),IF($A58&lt;=Parameters!$F$30,Parameters!$E$28*Parameters!$F$28+Parameters!$E$29*(Parameters!$F$29-Parameters!$F$28)+Parameters!$E$30*($A58-Parameters!$F$29),Parameters!$E$28*Parameters!$F$28+Parameters!$E$29*(Parameters!$F$29-Parameters!$F$28)+Parameters!$E$30*(Parameters!$F$30-Parameters!$F$29)+Parameters!$E$31*($A58-Parameters!$F$30)))),_xlfn.IFS($A58&lt;=Parameters!$F$28,Parameters!$E$28*$A58,$A58&lt;=Parameters!$F$29,Parameters!$E$29*$A58,$A58&lt;=Parameters!$F$30,Parameters!$E$30*$A58,$A58&gt;Parameters!$F$30,Parameters!$E$31*$A58))</f>
        <v>4832.01</v>
      </c>
      <c r="M58" s="290">
        <f t="shared" si="1"/>
        <v>91.17</v>
      </c>
      <c r="N58" s="290" cm="1">
        <f t="array" ref="N58">IF(Parameters!$D$55="No",IF($A58&lt;=Parameters!$F$34,Parameters!$E$34*$A58,IF($A58&lt;=Parameters!$F$35,Parameters!$E$34*Parameters!$F$34+Parameters!$E$35*($A58-Parameters!$F$34),IF($A58&lt;=Parameters!$F$36,Parameters!$E$34*Parameters!$F$34+Parameters!$E$35*(Parameters!$F$35-Parameters!$F$34)+Parameters!$E$36*($A58-Parameters!$F$35),Parameters!$E$34*Parameters!$F$34+Parameters!$E$35*(Parameters!$F$35-Parameters!$F$34)+Parameters!$E$36*(Parameters!$F$36-Parameters!$F$35)+Parameters!$E$37*($A58-Parameters!$F$36)))),_xlfn.IFS($A58&lt;=Parameters!$F$34,Parameters!$E$34*$A58,$A58&lt;=Parameters!$F$35,Parameters!$E$35*$A58,$A58&lt;=Parameters!$F$36,Parameters!$E$36*$A58,$A58&gt;Parameters!$F$36,Parameters!$E$37*$A58))</f>
        <v>5895.1900000000005</v>
      </c>
      <c r="O58" s="290">
        <f t="shared" si="9"/>
        <v>111.23</v>
      </c>
      <c r="P58" s="290" cm="1">
        <f t="array" ref="P58">IF(Parameters!$D$55="No",IF($A58&lt;=Parameters!$F$39,Parameters!$E$39*$A58,IF($A58&lt;=Parameters!$F$40,Parameters!$E$39*Parameters!$F$39+Parameters!$E$40*($A58-Parameters!$F$39),IF($A58&lt;=Parameters!$F$41,Parameters!$E$39*Parameters!$F$39+Parameters!$E$40*(Parameters!$F$40-Parameters!$F$39)+Parameters!$E$41*($A58-Parameters!$F$40),Parameters!$E$39*Parameters!$F$39+Parameters!$E$40*(Parameters!$F$40-Parameters!$F$39)+Parameters!$E$41*(Parameters!$F$41-Parameters!$F$40)+Parameters!$E$42*($A58-Parameters!$F$41)))),_xlfn.IFS($A58&lt;=Parameters!$F$39,Parameters!$E$39*$A58,$A58&lt;=Parameters!$F$40,Parameters!$E$40*$A58,$A58&lt;=Parameters!$F$41,Parameters!$E$41*$A58,$A58&gt;Parameters!$F$41,Parameters!$E$42*$A58))</f>
        <v>5992.12</v>
      </c>
      <c r="Q58" s="290">
        <f t="shared" si="10"/>
        <v>113.0588679245283</v>
      </c>
      <c r="R58" s="290" cm="1">
        <f t="array" ref="R58">IF(Parameters!$E$55="No",IF($A58&lt;=Parameters!$H$23,Parameters!$G$23*$A58,IF($A58&lt;=Parameters!$H$24,Parameters!$G$23*Parameters!$H$23+Parameters!$G$24*($A58-Parameters!$H$23),IF($A58&lt;=Parameters!$H$25,Parameters!$G$23*Parameters!$H$23+Parameters!$G$24*(Parameters!$H$24-Parameters!$H$23)+Parameters!$G$25*($A58-Parameters!$H$24),Parameters!$G$23*Parameters!$H$23+Parameters!$G$24*(Parameters!$H$24-Parameters!$H$23)+Parameters!$G$25*(Parameters!$H$25-Parameters!$H$24)+Parameters!$G$26*($A58-Parameters!$H$25)))),_xlfn.IFS($A58&lt;=Parameters!$H$23,Parameters!$G$23*$A58,$A58&lt;=Parameters!$H$24,Parameters!$G$24*$A58,$A58&lt;=Parameters!$H$25,Parameters!$G$25*$A58,$A58&gt;Parameters!$H$25,Parameters!$G$26*$A58))</f>
        <v>4832.01</v>
      </c>
      <c r="S58" s="290">
        <f t="shared" si="2"/>
        <v>91.17</v>
      </c>
      <c r="T58" s="290" cm="1">
        <f t="array" ref="T58">IF(Parameters!$E$55="No",IF($A58&lt;=Parameters!$H$28,Parameters!$G$28*$A58,IF($A58&lt;=Parameters!$H$29,Parameters!$G$28*Parameters!$H$28+Parameters!$G$29*($A58-Parameters!$H$28),IF($A58&lt;=Parameters!$H$30,Parameters!$G$28*Parameters!$H$28+Parameters!$G$29*(Parameters!$H$29-Parameters!$H$28)+Parameters!$G$30*($A58-Parameters!$H$29),Parameters!$G$28*Parameters!$H$28+Parameters!$G$29*(Parameters!$H$29-Parameters!$H$28)+Parameters!$G$30*(Parameters!$H$30-Parameters!$H$29)+Parameters!$G$31*($A58-Parameters!$H$30)))),_xlfn.IFS($A58&lt;=Parameters!$H$28,Parameters!$G$28*$A58,$A58&lt;=Parameters!$H$29,Parameters!$G$29*$A58,$A58&lt;=Parameters!$H$30,Parameters!$G$30*$A58,$A58&gt;Parameters!$H$30,Parameters!$G$31*$A58))</f>
        <v>4832.01</v>
      </c>
      <c r="U58" s="290">
        <f t="shared" si="3"/>
        <v>91.17</v>
      </c>
      <c r="V58" s="290" cm="1">
        <f t="array" ref="V58">IF(Parameters!$E$55="No",IF($A58&lt;=Parameters!$H$34,Parameters!$G$34*$A58,IF($A58&lt;=Parameters!$H$35,Parameters!$G$34*Parameters!$H$34+Parameters!$G$35*($A58-Parameters!$H$34),IF($A58&lt;=Parameters!$H$36,Parameters!$G$34*Parameters!$H$34+Parameters!$G$35*(Parameters!$H$35-Parameters!$H$34)+Parameters!$G$36*($A58-Parameters!$H$35),Parameters!$G$34*Parameters!$H$34+Parameters!$G$35*(Parameters!$H$35-Parameters!$H$34)+Parameters!$G$36*(Parameters!$H$36-Parameters!$H$35)+Parameters!$G$37*($A58-Parameters!$H$36)))),_xlfn.IFS($A58&lt;=Parameters!$H$34,Parameters!$G$34*$A58,$A58&lt;=Parameters!$H$35,Parameters!$G$35*$A58,$A58&lt;=Parameters!$H$36,Parameters!$G$36*$A58,$A58&gt;Parameters!$H$36,Parameters!$G$37*$A58))</f>
        <v>5895.1900000000005</v>
      </c>
      <c r="W58" s="290">
        <f t="shared" si="11"/>
        <v>111.23</v>
      </c>
      <c r="X58" s="290" cm="1">
        <f t="array" ref="X58">IF(Parameters!$E$55="No",IF($A58&lt;=Parameters!$H$39,Parameters!$G$39*$A58,IF($A58&lt;=Parameters!$H$40,Parameters!$G$39*Parameters!$H$39+Parameters!$G$40*($A58-Parameters!$H$39),IF($A58&lt;=Parameters!$H$41,Parameters!$G$39*Parameters!$H$39+Parameters!$G$40*(Parameters!$H$40-Parameters!$H$39)+Parameters!$G$41*($A58-Parameters!$H$40),Parameters!$G$39*Parameters!$H$39+Parameters!$G$40*(Parameters!$H$40-Parameters!$H$39)+Parameters!$G$41*(Parameters!$H$41-Parameters!$H$40)+Parameters!$G$42*($A58-Parameters!$H$41)))),_xlfn.IFS($A58&lt;=Parameters!$H$39,Parameters!$G$39*$A58,$A58&lt;=Parameters!$H$40,Parameters!$G$40*$A58,$A58&lt;=Parameters!$H$41,Parameters!$G$41*$A58,$A58&gt;Parameters!$H$41,Parameters!$G$42*$A58))</f>
        <v>5992.12</v>
      </c>
      <c r="Y58" s="290">
        <f t="shared" si="12"/>
        <v>113.0588679245283</v>
      </c>
      <c r="Z58" s="290" cm="1">
        <f t="array" ref="Z58">IF(Parameters!$F$55="No",IF($A58&lt;=Parameters!$J$23,Parameters!$I$23*$A58,IF($A58&lt;=Parameters!$J$24,Parameters!$I$23*Parameters!$J$23+Parameters!$I$24*($A58-Parameters!$J$23),IF($A58&lt;=Parameters!$J$25,Parameters!$I$23*Parameters!$J$23+Parameters!$I$24*(Parameters!$J$24-Parameters!$J$23)+Parameters!$I$25*($A58-Parameters!$J$24),Parameters!$I$23*Parameters!$J$23+Parameters!$I$24*(Parameters!$J$24-Parameters!$J$23)+Parameters!$I$25*(Parameters!$J$25-Parameters!$J$24)+Parameters!$I$26*($A58-Parameters!$J$25)))),_xlfn.IFS($A58&lt;=Parameters!$J$23,Parameters!$I$23*$A58,$A58&lt;=Parameters!$J$24,Parameters!$I$24*$A58,$A58&lt;=Parameters!$J$25,Parameters!$I$25*$A58,$A58&gt;Parameters!$J$25,Parameters!$I$26*$A58))</f>
        <v>4832.01</v>
      </c>
      <c r="AA58" s="290">
        <f t="shared" si="4"/>
        <v>91.17</v>
      </c>
      <c r="AB58" s="290" cm="1">
        <f t="array" ref="AB58">IF(Parameters!$F$55="No",IF($A58&lt;=Parameters!$J$28,Parameters!$I$28*$A58,IF($A58&lt;=Parameters!$J$29,Parameters!$I$28*Parameters!$J$28+Parameters!$I$29*($A58-Parameters!$J$28),IF($A58&lt;=Parameters!$J$30,Parameters!$I$28*Parameters!$J$28+Parameters!$I$29*(Parameters!$J$29-Parameters!$J$28)+Parameters!$I$30*($A58-Parameters!$J$29),Parameters!$I$28*Parameters!$J$28+Parameters!$I$29*(Parameters!$J$29-Parameters!$J$28)+Parameters!$I$30*(Parameters!$J$30-Parameters!$J$29)+Parameters!$I$31*($A58-Parameters!$J$30)))),_xlfn.IFS($A58&lt;=Parameters!$J$28,Parameters!$I$28*$A58,$A58&lt;=Parameters!$J$29,Parameters!$I$29*$A58,$A58&lt;=Parameters!$J$30,Parameters!$I$30*$A58,$A58&gt;Parameters!$J$30,Parameters!$I$31*$A58))</f>
        <v>4832.01</v>
      </c>
      <c r="AC58" s="290">
        <f t="shared" si="5"/>
        <v>91.17</v>
      </c>
      <c r="AD58" s="290" cm="1">
        <f t="array" ref="AD58">IF(Parameters!$F$55="No",IF($A58&lt;=Parameters!$J$34,Parameters!$I$34*$A58,IF($A58&lt;=Parameters!$J$35,Parameters!$I$34*Parameters!$J$34+Parameters!$I$35*($A58-Parameters!$J$34),IF($A58&lt;=Parameters!$J$36,Parameters!$I$34*Parameters!$J$34+Parameters!$I$35*(Parameters!$J$35-Parameters!$J$34)+Parameters!$I$36*($A58-Parameters!$J$35),Parameters!$I$34*Parameters!$J$34+Parameters!$I$35*(Parameters!$J$35-Parameters!$J$34)+Parameters!$I$36*(Parameters!$J$36-Parameters!$J$35)+Parameters!$I$37*($A58-Parameters!$J$36)))),_xlfn.IFS($A58&lt;=Parameters!$J$34,Parameters!$I$34*$A58,$A58&lt;=Parameters!$J$35,Parameters!$I$35*$A58,$A58&lt;=Parameters!$J$36,Parameters!$I$36*$A58,$A58&gt;Parameters!$J$36,Parameters!$I$37*$A58))</f>
        <v>5895.1900000000005</v>
      </c>
      <c r="AE58" s="290">
        <f t="shared" si="13"/>
        <v>111.23</v>
      </c>
      <c r="AF58" s="290" cm="1">
        <f t="array" ref="AF58">IF(Parameters!$F$55="No",IF($A58&lt;=Parameters!$J$39,Parameters!$I$39*$A58,IF($A58&lt;=Parameters!$J$40,Parameters!$I$39*Parameters!$J$39+Parameters!$I$40*($A58-Parameters!$J$39),IF($A58&lt;=Parameters!$J$41,Parameters!$I$39*Parameters!$J$39+Parameters!$I$40*(Parameters!$J$40-Parameters!$J$39)+Parameters!$I$41*($A58-Parameters!$J$40),Parameters!$I$39*Parameters!$J$39+Parameters!$I$40*(Parameters!$J$40-Parameters!$J$39)+Parameters!$I$41*(Parameters!$J$41-Parameters!$J$40)+Parameters!$I$42*($A58-Parameters!$J$41)))),_xlfn.IFS($A58&lt;=Parameters!$J$39,Parameters!$I$39*$A58,$A58&lt;=Parameters!$J$40,Parameters!$I$40*$A58,$A58&lt;=Parameters!$J$41,Parameters!$I$41*$A58,$A58&gt;Parameters!$J$41,Parameters!$I$42*$A58))</f>
        <v>5992.12</v>
      </c>
      <c r="AG58" s="290">
        <f t="shared" si="14"/>
        <v>113.0588679245283</v>
      </c>
      <c r="AI58" s="428">
        <f t="shared" si="15"/>
        <v>91.170000000000073</v>
      </c>
      <c r="AJ58" s="428">
        <f t="shared" si="16"/>
        <v>91.170000000000073</v>
      </c>
      <c r="AK58" s="428">
        <f t="shared" si="17"/>
        <v>111.23000000000047</v>
      </c>
      <c r="AL58" s="428">
        <f t="shared" si="18"/>
        <v>143.53999999999996</v>
      </c>
      <c r="AM58" s="428">
        <f t="shared" si="19"/>
        <v>91.170000000000073</v>
      </c>
      <c r="AN58" s="428">
        <f t="shared" si="20"/>
        <v>91.170000000000073</v>
      </c>
      <c r="AO58" s="428">
        <f t="shared" si="21"/>
        <v>111.23000000000047</v>
      </c>
      <c r="AP58" s="428">
        <f t="shared" si="22"/>
        <v>143.53999999999996</v>
      </c>
      <c r="AQ58" s="428">
        <f t="shared" si="23"/>
        <v>91.170000000000073</v>
      </c>
      <c r="AR58" s="428">
        <f t="shared" si="24"/>
        <v>91.170000000000073</v>
      </c>
      <c r="AS58" s="428">
        <f t="shared" si="25"/>
        <v>111.23000000000047</v>
      </c>
      <c r="AT58" s="428">
        <f t="shared" si="26"/>
        <v>143.53999999999996</v>
      </c>
      <c r="AU58" s="428">
        <f t="shared" si="27"/>
        <v>91.170000000000073</v>
      </c>
      <c r="AV58" s="428">
        <f t="shared" si="28"/>
        <v>91.170000000000073</v>
      </c>
      <c r="AW58" s="428">
        <f t="shared" si="29"/>
        <v>111.23000000000047</v>
      </c>
      <c r="AX58" s="428">
        <f t="shared" si="30"/>
        <v>143.53999999999996</v>
      </c>
    </row>
    <row r="59">
      <c r="A59" s="413">
        <v>54</v>
      </c>
      <c r="B59" s="290" cm="1">
        <f t="array" ref="B59">IF(Parameters!$C$55="No",IF($A59&lt;=Parameters!$D$23,Parameters!$C$23*$A59,IF($A59&lt;=Parameters!$D$24,Parameters!$C$23*Parameters!$D$23+Parameters!$C$24*($A59-Parameters!$D$23),IF($A59&lt;=Parameters!$D$25,Parameters!$C$23*Parameters!$D$23+Parameters!$C$24*(Parameters!$D$24-Parameters!$D$23)+Parameters!$C$25*($A59-Parameters!$D$24),Parameters!$C$23*Parameters!$D$23+Parameters!$C$24*(Parameters!$D$24-Parameters!$D$23)+Parameters!$C$25*(Parameters!$D$25-Parameters!$D$24)+Parameters!$C$26*($A59-Parameters!$D$25)))),_xlfn.IFS($A59&lt;=Parameters!$D$23,Parameters!$C$23*$A59,$A59&lt;=Parameters!$D$24,Parameters!$C$24*$A59,$A59&lt;=Parameters!$D$25,Parameters!$C$25*$A59,$A59&gt;Parameters!$D$25,Parameters!$C$26*$A59))</f>
        <v>4923.18</v>
      </c>
      <c r="C59" s="290">
        <f t="shared" si="6"/>
        <v>91.17</v>
      </c>
      <c r="D59" s="290" cm="1">
        <f t="array" ref="D59">IF(Parameters!$C$55="No",IF($A59&lt;=Parameters!$D$28,Parameters!$C$28*$A59,IF($A59&lt;=Parameters!$D$29,Parameters!$C$28*Parameters!$D$28+Parameters!$C$29*($A59-Parameters!$D$28),IF($A59&lt;=Parameters!$D$30,Parameters!$C$28*Parameters!$D$28+Parameters!$C$29*(Parameters!$D$29-Parameters!$D$28)+Parameters!$C$30*($A59-Parameters!$D$29),Parameters!$C$28*Parameters!$D$28+Parameters!$C$29*(Parameters!$D$29-Parameters!$D$28)+Parameters!$C$30*(Parameters!$D$30-Parameters!$D$29)+Parameters!$C$31*($A59-Parameters!$D$30)))),_xlfn.IFS($A59&lt;=Parameters!$D$28,Parameters!$C$28*$A59,$A59&lt;=Parameters!$D$29,Parameters!$C$29*$A59,$A59&lt;=Parameters!$D$30,Parameters!$C$30*$A59,$A59&gt;Parameters!$D$30,Parameters!$C$31*$A59))</f>
        <v>4923.18</v>
      </c>
      <c r="E59" s="290">
        <f t="shared" si="6"/>
        <v>91.17</v>
      </c>
      <c r="F59" s="290" cm="1">
        <f t="array" ref="F59">IF(Parameters!$C$55="No",IF($A59&lt;=Parameters!$D$34,Parameters!$C$34*$A59,IF($A59&lt;=Parameters!$D$35,Parameters!$C$34*Parameters!$D$34+Parameters!$C$35*($A59-Parameters!$D$34),IF($A59&lt;=Parameters!$D$36,Parameters!$C$34*Parameters!$D$34+Parameters!$C$35*(Parameters!$D$35-Parameters!$D$34)+Parameters!$C$36*($A59-Parameters!$D$35),Parameters!$C$34*Parameters!$D$34+Parameters!$C$35*(Parameters!$D$35-Parameters!$D$34)+Parameters!$C$36*(Parameters!$D$36-Parameters!$D$35)+Parameters!$C$37*($A59-Parameters!$D$36)))),_xlfn.IFS($A59&lt;=Parameters!$D$34,Parameters!$C$34*$A59,$A59&lt;=Parameters!$D$35,Parameters!$C$35*$A59,$A59&lt;=Parameters!$D$36,Parameters!$C$36*$A59,$A59&gt;Parameters!$D$36,Parameters!$C$37*$A59))</f>
        <v>6006.42</v>
      </c>
      <c r="G59" s="290">
        <f t="shared" si="7"/>
        <v>111.23</v>
      </c>
      <c r="H59" s="290" cm="1">
        <f t="array" ref="H59">IF(Parameters!$C$55="No",IF($A59&lt;=Parameters!$D$39,Parameters!$C$39*$A59,IF($A59&lt;=Parameters!$D$40,Parameters!$C$39*Parameters!$D$39+Parameters!$C$40*($A59-Parameters!$D$39),IF($A59&lt;=Parameters!$D$41,Parameters!$C$39*Parameters!$D$39+Parameters!$C$40*(Parameters!$D$40-Parameters!$D$39)+Parameters!$C$41*($A59-Parameters!$D$40),Parameters!$C$39*Parameters!$D$39+Parameters!$C$40*(Parameters!$D$40-Parameters!$D$39)+Parameters!$C$41*(Parameters!$D$41-Parameters!$D$40)+Parameters!$C$42*($A59-Parameters!$D$41)))),_xlfn.IFS($A59&lt;=Parameters!$D$39,Parameters!$C$39*$A59,$A59&lt;=Parameters!$D$40,Parameters!$C$40*$A59,$A59&lt;=Parameters!$D$41,Parameters!$C$41*$A59,$A59&gt;Parameters!$D$41,Parameters!$C$42*$A59))</f>
        <v>6135.66</v>
      </c>
      <c r="I59" s="290">
        <f t="shared" si="8"/>
        <v>113.62333333333333</v>
      </c>
      <c r="J59" s="290" cm="1">
        <f t="array" ref="J59">IF(Parameters!$D$55="No",IF($A59&lt;=Parameters!$F$23,Parameters!$E$23*$A59,IF($A59&lt;=Parameters!$F$24,Parameters!$E$23*Parameters!$F$23+Parameters!$E$24*($A59-Parameters!$F$23),IF($A59&lt;=Parameters!$F$25,Parameters!$E$23*Parameters!$F$23+Parameters!$E$24*(Parameters!$F$24-Parameters!$F$23)+Parameters!$E$25*($A59-Parameters!$F$24),Parameters!$E$23*Parameters!$F$23+Parameters!$E$24*(Parameters!$F$24-Parameters!$F$23)+Parameters!$E$25*(Parameters!$F$25-Parameters!$F$24)+Parameters!$E$26*($A59-Parameters!$F$25)))),_xlfn.IFS($A59&lt;=Parameters!$F$23,Parameters!$E$23*$A59,$A59&lt;=Parameters!$F$24,Parameters!$E$24*$A59,$A59&lt;=Parameters!$F$25,Parameters!$E$25*$A59,$A59&gt;Parameters!$F$25,Parameters!$E$26*$A59))</f>
        <v>4923.18</v>
      </c>
      <c r="K59" s="290">
        <f t="shared" si="0"/>
        <v>91.17</v>
      </c>
      <c r="L59" s="290" cm="1">
        <f t="array" ref="L59">IF(Parameters!$D$55="No",IF($A59&lt;=Parameters!$F$28,Parameters!$E$28*$A59,IF($A59&lt;=Parameters!$F$29,Parameters!$E$28*Parameters!$F$28+Parameters!$E$29*($A59-Parameters!$F$28),IF($A59&lt;=Parameters!$F$30,Parameters!$E$28*Parameters!$F$28+Parameters!$E$29*(Parameters!$F$29-Parameters!$F$28)+Parameters!$E$30*($A59-Parameters!$F$29),Parameters!$E$28*Parameters!$F$28+Parameters!$E$29*(Parameters!$F$29-Parameters!$F$28)+Parameters!$E$30*(Parameters!$F$30-Parameters!$F$29)+Parameters!$E$31*($A59-Parameters!$F$30)))),_xlfn.IFS($A59&lt;=Parameters!$F$28,Parameters!$E$28*$A59,$A59&lt;=Parameters!$F$29,Parameters!$E$29*$A59,$A59&lt;=Parameters!$F$30,Parameters!$E$30*$A59,$A59&gt;Parameters!$F$30,Parameters!$E$31*$A59))</f>
        <v>4923.18</v>
      </c>
      <c r="M59" s="290">
        <f t="shared" si="1"/>
        <v>91.17</v>
      </c>
      <c r="N59" s="290" cm="1">
        <f t="array" ref="N59">IF(Parameters!$D$55="No",IF($A59&lt;=Parameters!$F$34,Parameters!$E$34*$A59,IF($A59&lt;=Parameters!$F$35,Parameters!$E$34*Parameters!$F$34+Parameters!$E$35*($A59-Parameters!$F$34),IF($A59&lt;=Parameters!$F$36,Parameters!$E$34*Parameters!$F$34+Parameters!$E$35*(Parameters!$F$35-Parameters!$F$34)+Parameters!$E$36*($A59-Parameters!$F$35),Parameters!$E$34*Parameters!$F$34+Parameters!$E$35*(Parameters!$F$35-Parameters!$F$34)+Parameters!$E$36*(Parameters!$F$36-Parameters!$F$35)+Parameters!$E$37*($A59-Parameters!$F$36)))),_xlfn.IFS($A59&lt;=Parameters!$F$34,Parameters!$E$34*$A59,$A59&lt;=Parameters!$F$35,Parameters!$E$35*$A59,$A59&lt;=Parameters!$F$36,Parameters!$E$36*$A59,$A59&gt;Parameters!$F$36,Parameters!$E$37*$A59))</f>
        <v>6006.42</v>
      </c>
      <c r="O59" s="290">
        <f t="shared" si="9"/>
        <v>111.23</v>
      </c>
      <c r="P59" s="290" cm="1">
        <f t="array" ref="P59">IF(Parameters!$D$55="No",IF($A59&lt;=Parameters!$F$39,Parameters!$E$39*$A59,IF($A59&lt;=Parameters!$F$40,Parameters!$E$39*Parameters!$F$39+Parameters!$E$40*($A59-Parameters!$F$39),IF($A59&lt;=Parameters!$F$41,Parameters!$E$39*Parameters!$F$39+Parameters!$E$40*(Parameters!$F$40-Parameters!$F$39)+Parameters!$E$41*($A59-Parameters!$F$40),Parameters!$E$39*Parameters!$F$39+Parameters!$E$40*(Parameters!$F$40-Parameters!$F$39)+Parameters!$E$41*(Parameters!$F$41-Parameters!$F$40)+Parameters!$E$42*($A59-Parameters!$F$41)))),_xlfn.IFS($A59&lt;=Parameters!$F$39,Parameters!$E$39*$A59,$A59&lt;=Parameters!$F$40,Parameters!$E$40*$A59,$A59&lt;=Parameters!$F$41,Parameters!$E$41*$A59,$A59&gt;Parameters!$F$41,Parameters!$E$42*$A59))</f>
        <v>6135.66</v>
      </c>
      <c r="Q59" s="290">
        <f t="shared" si="10"/>
        <v>113.62333333333333</v>
      </c>
      <c r="R59" s="290" cm="1">
        <f t="array" ref="R59">IF(Parameters!$E$55="No",IF($A59&lt;=Parameters!$H$23,Parameters!$G$23*$A59,IF($A59&lt;=Parameters!$H$24,Parameters!$G$23*Parameters!$H$23+Parameters!$G$24*($A59-Parameters!$H$23),IF($A59&lt;=Parameters!$H$25,Parameters!$G$23*Parameters!$H$23+Parameters!$G$24*(Parameters!$H$24-Parameters!$H$23)+Parameters!$G$25*($A59-Parameters!$H$24),Parameters!$G$23*Parameters!$H$23+Parameters!$G$24*(Parameters!$H$24-Parameters!$H$23)+Parameters!$G$25*(Parameters!$H$25-Parameters!$H$24)+Parameters!$G$26*($A59-Parameters!$H$25)))),_xlfn.IFS($A59&lt;=Parameters!$H$23,Parameters!$G$23*$A59,$A59&lt;=Parameters!$H$24,Parameters!$G$24*$A59,$A59&lt;=Parameters!$H$25,Parameters!$G$25*$A59,$A59&gt;Parameters!$H$25,Parameters!$G$26*$A59))</f>
        <v>4923.18</v>
      </c>
      <c r="S59" s="290">
        <f t="shared" si="2"/>
        <v>91.17</v>
      </c>
      <c r="T59" s="290" cm="1">
        <f t="array" ref="T59">IF(Parameters!$E$55="No",IF($A59&lt;=Parameters!$H$28,Parameters!$G$28*$A59,IF($A59&lt;=Parameters!$H$29,Parameters!$G$28*Parameters!$H$28+Parameters!$G$29*($A59-Parameters!$H$28),IF($A59&lt;=Parameters!$H$30,Parameters!$G$28*Parameters!$H$28+Parameters!$G$29*(Parameters!$H$29-Parameters!$H$28)+Parameters!$G$30*($A59-Parameters!$H$29),Parameters!$G$28*Parameters!$H$28+Parameters!$G$29*(Parameters!$H$29-Parameters!$H$28)+Parameters!$G$30*(Parameters!$H$30-Parameters!$H$29)+Parameters!$G$31*($A59-Parameters!$H$30)))),_xlfn.IFS($A59&lt;=Parameters!$H$28,Parameters!$G$28*$A59,$A59&lt;=Parameters!$H$29,Parameters!$G$29*$A59,$A59&lt;=Parameters!$H$30,Parameters!$G$30*$A59,$A59&gt;Parameters!$H$30,Parameters!$G$31*$A59))</f>
        <v>4923.18</v>
      </c>
      <c r="U59" s="290">
        <f t="shared" si="3"/>
        <v>91.17</v>
      </c>
      <c r="V59" s="290" cm="1">
        <f t="array" ref="V59">IF(Parameters!$E$55="No",IF($A59&lt;=Parameters!$H$34,Parameters!$G$34*$A59,IF($A59&lt;=Parameters!$H$35,Parameters!$G$34*Parameters!$H$34+Parameters!$G$35*($A59-Parameters!$H$34),IF($A59&lt;=Parameters!$H$36,Parameters!$G$34*Parameters!$H$34+Parameters!$G$35*(Parameters!$H$35-Parameters!$H$34)+Parameters!$G$36*($A59-Parameters!$H$35),Parameters!$G$34*Parameters!$H$34+Parameters!$G$35*(Parameters!$H$35-Parameters!$H$34)+Parameters!$G$36*(Parameters!$H$36-Parameters!$H$35)+Parameters!$G$37*($A59-Parameters!$H$36)))),_xlfn.IFS($A59&lt;=Parameters!$H$34,Parameters!$G$34*$A59,$A59&lt;=Parameters!$H$35,Parameters!$G$35*$A59,$A59&lt;=Parameters!$H$36,Parameters!$G$36*$A59,$A59&gt;Parameters!$H$36,Parameters!$G$37*$A59))</f>
        <v>6006.42</v>
      </c>
      <c r="W59" s="290">
        <f t="shared" si="11"/>
        <v>111.23</v>
      </c>
      <c r="X59" s="290" cm="1">
        <f t="array" ref="X59">IF(Parameters!$E$55="No",IF($A59&lt;=Parameters!$H$39,Parameters!$G$39*$A59,IF($A59&lt;=Parameters!$H$40,Parameters!$G$39*Parameters!$H$39+Parameters!$G$40*($A59-Parameters!$H$39),IF($A59&lt;=Parameters!$H$41,Parameters!$G$39*Parameters!$H$39+Parameters!$G$40*(Parameters!$H$40-Parameters!$H$39)+Parameters!$G$41*($A59-Parameters!$H$40),Parameters!$G$39*Parameters!$H$39+Parameters!$G$40*(Parameters!$H$40-Parameters!$H$39)+Parameters!$G$41*(Parameters!$H$41-Parameters!$H$40)+Parameters!$G$42*($A59-Parameters!$H$41)))),_xlfn.IFS($A59&lt;=Parameters!$H$39,Parameters!$G$39*$A59,$A59&lt;=Parameters!$H$40,Parameters!$G$40*$A59,$A59&lt;=Parameters!$H$41,Parameters!$G$41*$A59,$A59&gt;Parameters!$H$41,Parameters!$G$42*$A59))</f>
        <v>6135.66</v>
      </c>
      <c r="Y59" s="290">
        <f t="shared" si="12"/>
        <v>113.62333333333333</v>
      </c>
      <c r="Z59" s="290" cm="1">
        <f t="array" ref="Z59">IF(Parameters!$F$55="No",IF($A59&lt;=Parameters!$J$23,Parameters!$I$23*$A59,IF($A59&lt;=Parameters!$J$24,Parameters!$I$23*Parameters!$J$23+Parameters!$I$24*($A59-Parameters!$J$23),IF($A59&lt;=Parameters!$J$25,Parameters!$I$23*Parameters!$J$23+Parameters!$I$24*(Parameters!$J$24-Parameters!$J$23)+Parameters!$I$25*($A59-Parameters!$J$24),Parameters!$I$23*Parameters!$J$23+Parameters!$I$24*(Parameters!$J$24-Parameters!$J$23)+Parameters!$I$25*(Parameters!$J$25-Parameters!$J$24)+Parameters!$I$26*($A59-Parameters!$J$25)))),_xlfn.IFS($A59&lt;=Parameters!$J$23,Parameters!$I$23*$A59,$A59&lt;=Parameters!$J$24,Parameters!$I$24*$A59,$A59&lt;=Parameters!$J$25,Parameters!$I$25*$A59,$A59&gt;Parameters!$J$25,Parameters!$I$26*$A59))</f>
        <v>4923.18</v>
      </c>
      <c r="AA59" s="290">
        <f t="shared" si="4"/>
        <v>91.17</v>
      </c>
      <c r="AB59" s="290" cm="1">
        <f t="array" ref="AB59">IF(Parameters!$F$55="No",IF($A59&lt;=Parameters!$J$28,Parameters!$I$28*$A59,IF($A59&lt;=Parameters!$J$29,Parameters!$I$28*Parameters!$J$28+Parameters!$I$29*($A59-Parameters!$J$28),IF($A59&lt;=Parameters!$J$30,Parameters!$I$28*Parameters!$J$28+Parameters!$I$29*(Parameters!$J$29-Parameters!$J$28)+Parameters!$I$30*($A59-Parameters!$J$29),Parameters!$I$28*Parameters!$J$28+Parameters!$I$29*(Parameters!$J$29-Parameters!$J$28)+Parameters!$I$30*(Parameters!$J$30-Parameters!$J$29)+Parameters!$I$31*($A59-Parameters!$J$30)))),_xlfn.IFS($A59&lt;=Parameters!$J$28,Parameters!$I$28*$A59,$A59&lt;=Parameters!$J$29,Parameters!$I$29*$A59,$A59&lt;=Parameters!$J$30,Parameters!$I$30*$A59,$A59&gt;Parameters!$J$30,Parameters!$I$31*$A59))</f>
        <v>4923.18</v>
      </c>
      <c r="AC59" s="290">
        <f t="shared" si="5"/>
        <v>91.17</v>
      </c>
      <c r="AD59" s="290" cm="1">
        <f t="array" ref="AD59">IF(Parameters!$F$55="No",IF($A59&lt;=Parameters!$J$34,Parameters!$I$34*$A59,IF($A59&lt;=Parameters!$J$35,Parameters!$I$34*Parameters!$J$34+Parameters!$I$35*($A59-Parameters!$J$34),IF($A59&lt;=Parameters!$J$36,Parameters!$I$34*Parameters!$J$34+Parameters!$I$35*(Parameters!$J$35-Parameters!$J$34)+Parameters!$I$36*($A59-Parameters!$J$35),Parameters!$I$34*Parameters!$J$34+Parameters!$I$35*(Parameters!$J$35-Parameters!$J$34)+Parameters!$I$36*(Parameters!$J$36-Parameters!$J$35)+Parameters!$I$37*($A59-Parameters!$J$36)))),_xlfn.IFS($A59&lt;=Parameters!$J$34,Parameters!$I$34*$A59,$A59&lt;=Parameters!$J$35,Parameters!$I$35*$A59,$A59&lt;=Parameters!$J$36,Parameters!$I$36*$A59,$A59&gt;Parameters!$J$36,Parameters!$I$37*$A59))</f>
        <v>6006.42</v>
      </c>
      <c r="AE59" s="290">
        <f t="shared" si="13"/>
        <v>111.23</v>
      </c>
      <c r="AF59" s="290" cm="1">
        <f t="array" ref="AF59">IF(Parameters!$F$55="No",IF($A59&lt;=Parameters!$J$39,Parameters!$I$39*$A59,IF($A59&lt;=Parameters!$J$40,Parameters!$I$39*Parameters!$J$39+Parameters!$I$40*($A59-Parameters!$J$39),IF($A59&lt;=Parameters!$J$41,Parameters!$I$39*Parameters!$J$39+Parameters!$I$40*(Parameters!$J$40-Parameters!$J$39)+Parameters!$I$41*($A59-Parameters!$J$40),Parameters!$I$39*Parameters!$J$39+Parameters!$I$40*(Parameters!$J$40-Parameters!$J$39)+Parameters!$I$41*(Parameters!$J$41-Parameters!$J$40)+Parameters!$I$42*($A59-Parameters!$J$41)))),_xlfn.IFS($A59&lt;=Parameters!$J$39,Parameters!$I$39*$A59,$A59&lt;=Parameters!$J$40,Parameters!$I$40*$A59,$A59&lt;=Parameters!$J$41,Parameters!$I$41*$A59,$A59&gt;Parameters!$J$41,Parameters!$I$42*$A59))</f>
        <v>6135.66</v>
      </c>
      <c r="AG59" s="290">
        <f t="shared" si="14"/>
        <v>113.62333333333333</v>
      </c>
      <c r="AI59" s="428">
        <f t="shared" si="15"/>
        <v>91.170000000000073</v>
      </c>
      <c r="AJ59" s="428">
        <f t="shared" si="16"/>
        <v>91.170000000000073</v>
      </c>
      <c r="AK59" s="428">
        <f t="shared" si="17"/>
        <v>111.22999999999956</v>
      </c>
      <c r="AL59" s="428">
        <f t="shared" si="18"/>
        <v>143.53999999999996</v>
      </c>
      <c r="AM59" s="428">
        <f t="shared" si="19"/>
        <v>91.170000000000073</v>
      </c>
      <c r="AN59" s="428">
        <f t="shared" si="20"/>
        <v>91.170000000000073</v>
      </c>
      <c r="AO59" s="428">
        <f t="shared" si="21"/>
        <v>111.22999999999956</v>
      </c>
      <c r="AP59" s="428">
        <f t="shared" si="22"/>
        <v>143.53999999999996</v>
      </c>
      <c r="AQ59" s="428">
        <f t="shared" si="23"/>
        <v>91.170000000000073</v>
      </c>
      <c r="AR59" s="428">
        <f t="shared" si="24"/>
        <v>91.170000000000073</v>
      </c>
      <c r="AS59" s="428">
        <f t="shared" si="25"/>
        <v>111.22999999999956</v>
      </c>
      <c r="AT59" s="428">
        <f t="shared" si="26"/>
        <v>143.53999999999996</v>
      </c>
      <c r="AU59" s="428">
        <f t="shared" si="27"/>
        <v>91.170000000000073</v>
      </c>
      <c r="AV59" s="428">
        <f t="shared" si="28"/>
        <v>91.170000000000073</v>
      </c>
      <c r="AW59" s="428">
        <f t="shared" si="29"/>
        <v>111.22999999999956</v>
      </c>
      <c r="AX59" s="428">
        <f t="shared" si="30"/>
        <v>143.53999999999996</v>
      </c>
    </row>
    <row r="60">
      <c r="A60" s="413">
        <v>55</v>
      </c>
      <c r="B60" s="290" cm="1">
        <f t="array" ref="B60">IF(Parameters!$C$55="No",IF($A60&lt;=Parameters!$D$23,Parameters!$C$23*$A60,IF($A60&lt;=Parameters!$D$24,Parameters!$C$23*Parameters!$D$23+Parameters!$C$24*($A60-Parameters!$D$23),IF($A60&lt;=Parameters!$D$25,Parameters!$C$23*Parameters!$D$23+Parameters!$C$24*(Parameters!$D$24-Parameters!$D$23)+Parameters!$C$25*($A60-Parameters!$D$24),Parameters!$C$23*Parameters!$D$23+Parameters!$C$24*(Parameters!$D$24-Parameters!$D$23)+Parameters!$C$25*(Parameters!$D$25-Parameters!$D$24)+Parameters!$C$26*($A60-Parameters!$D$25)))),_xlfn.IFS($A60&lt;=Parameters!$D$23,Parameters!$C$23*$A60,$A60&lt;=Parameters!$D$24,Parameters!$C$24*$A60,$A60&lt;=Parameters!$D$25,Parameters!$C$25*$A60,$A60&gt;Parameters!$D$25,Parameters!$C$26*$A60))</f>
        <v>5014.3500000000004</v>
      </c>
      <c r="C60" s="290">
        <f t="shared" si="6"/>
        <v>91.17</v>
      </c>
      <c r="D60" s="290" cm="1">
        <f t="array" ref="D60">IF(Parameters!$C$55="No",IF($A60&lt;=Parameters!$D$28,Parameters!$C$28*$A60,IF($A60&lt;=Parameters!$D$29,Parameters!$C$28*Parameters!$D$28+Parameters!$C$29*($A60-Parameters!$D$28),IF($A60&lt;=Parameters!$D$30,Parameters!$C$28*Parameters!$D$28+Parameters!$C$29*(Parameters!$D$29-Parameters!$D$28)+Parameters!$C$30*($A60-Parameters!$D$29),Parameters!$C$28*Parameters!$D$28+Parameters!$C$29*(Parameters!$D$29-Parameters!$D$28)+Parameters!$C$30*(Parameters!$D$30-Parameters!$D$29)+Parameters!$C$31*($A60-Parameters!$D$30)))),_xlfn.IFS($A60&lt;=Parameters!$D$28,Parameters!$C$28*$A60,$A60&lt;=Parameters!$D$29,Parameters!$C$29*$A60,$A60&lt;=Parameters!$D$30,Parameters!$C$30*$A60,$A60&gt;Parameters!$D$30,Parameters!$C$31*$A60))</f>
        <v>5014.3500000000004</v>
      </c>
      <c r="E60" s="290">
        <f t="shared" si="6"/>
        <v>91.17</v>
      </c>
      <c r="F60" s="290" cm="1">
        <f t="array" ref="F60">IF(Parameters!$C$55="No",IF($A60&lt;=Parameters!$D$34,Parameters!$C$34*$A60,IF($A60&lt;=Parameters!$D$35,Parameters!$C$34*Parameters!$D$34+Parameters!$C$35*($A60-Parameters!$D$34),IF($A60&lt;=Parameters!$D$36,Parameters!$C$34*Parameters!$D$34+Parameters!$C$35*(Parameters!$D$35-Parameters!$D$34)+Parameters!$C$36*($A60-Parameters!$D$35),Parameters!$C$34*Parameters!$D$34+Parameters!$C$35*(Parameters!$D$35-Parameters!$D$34)+Parameters!$C$36*(Parameters!$D$36-Parameters!$D$35)+Parameters!$C$37*($A60-Parameters!$D$36)))),_xlfn.IFS($A60&lt;=Parameters!$D$34,Parameters!$C$34*$A60,$A60&lt;=Parameters!$D$35,Parameters!$C$35*$A60,$A60&lt;=Parameters!$D$36,Parameters!$C$36*$A60,$A60&gt;Parameters!$D$36,Parameters!$C$37*$A60))</f>
        <v>6117.6500000000005</v>
      </c>
      <c r="G60" s="290">
        <f t="shared" si="7"/>
        <v>111.23</v>
      </c>
      <c r="H60" s="290" cm="1">
        <f t="array" ref="H60">IF(Parameters!$C$55="No",IF($A60&lt;=Parameters!$D$39,Parameters!$C$39*$A60,IF($A60&lt;=Parameters!$D$40,Parameters!$C$39*Parameters!$D$39+Parameters!$C$40*($A60-Parameters!$D$39),IF($A60&lt;=Parameters!$D$41,Parameters!$C$39*Parameters!$D$39+Parameters!$C$40*(Parameters!$D$40-Parameters!$D$39)+Parameters!$C$41*($A60-Parameters!$D$40),Parameters!$C$39*Parameters!$D$39+Parameters!$C$40*(Parameters!$D$40-Parameters!$D$39)+Parameters!$C$41*(Parameters!$D$41-Parameters!$D$40)+Parameters!$C$42*($A60-Parameters!$D$41)))),_xlfn.IFS($A60&lt;=Parameters!$D$39,Parameters!$C$39*$A60,$A60&lt;=Parameters!$D$40,Parameters!$C$40*$A60,$A60&lt;=Parameters!$D$41,Parameters!$C$41*$A60,$A60&gt;Parameters!$D$41,Parameters!$C$42*$A60))</f>
        <v>6279.2</v>
      </c>
      <c r="I60" s="290">
        <f t="shared" si="8"/>
        <v>114.16727272727272</v>
      </c>
      <c r="J60" s="290" cm="1">
        <f t="array" ref="J60">IF(Parameters!$D$55="No",IF($A60&lt;=Parameters!$F$23,Parameters!$E$23*$A60,IF($A60&lt;=Parameters!$F$24,Parameters!$E$23*Parameters!$F$23+Parameters!$E$24*($A60-Parameters!$F$23),IF($A60&lt;=Parameters!$F$25,Parameters!$E$23*Parameters!$F$23+Parameters!$E$24*(Parameters!$F$24-Parameters!$F$23)+Parameters!$E$25*($A60-Parameters!$F$24),Parameters!$E$23*Parameters!$F$23+Parameters!$E$24*(Parameters!$F$24-Parameters!$F$23)+Parameters!$E$25*(Parameters!$F$25-Parameters!$F$24)+Parameters!$E$26*($A60-Parameters!$F$25)))),_xlfn.IFS($A60&lt;=Parameters!$F$23,Parameters!$E$23*$A60,$A60&lt;=Parameters!$F$24,Parameters!$E$24*$A60,$A60&lt;=Parameters!$F$25,Parameters!$E$25*$A60,$A60&gt;Parameters!$F$25,Parameters!$E$26*$A60))</f>
        <v>5014.3500000000004</v>
      </c>
      <c r="K60" s="290">
        <f t="shared" si="0"/>
        <v>91.17</v>
      </c>
      <c r="L60" s="290" cm="1">
        <f t="array" ref="L60">IF(Parameters!$D$55="No",IF($A60&lt;=Parameters!$F$28,Parameters!$E$28*$A60,IF($A60&lt;=Parameters!$F$29,Parameters!$E$28*Parameters!$F$28+Parameters!$E$29*($A60-Parameters!$F$28),IF($A60&lt;=Parameters!$F$30,Parameters!$E$28*Parameters!$F$28+Parameters!$E$29*(Parameters!$F$29-Parameters!$F$28)+Parameters!$E$30*($A60-Parameters!$F$29),Parameters!$E$28*Parameters!$F$28+Parameters!$E$29*(Parameters!$F$29-Parameters!$F$28)+Parameters!$E$30*(Parameters!$F$30-Parameters!$F$29)+Parameters!$E$31*($A60-Parameters!$F$30)))),_xlfn.IFS($A60&lt;=Parameters!$F$28,Parameters!$E$28*$A60,$A60&lt;=Parameters!$F$29,Parameters!$E$29*$A60,$A60&lt;=Parameters!$F$30,Parameters!$E$30*$A60,$A60&gt;Parameters!$F$30,Parameters!$E$31*$A60))</f>
        <v>5014.3500000000004</v>
      </c>
      <c r="M60" s="290">
        <f t="shared" si="1"/>
        <v>91.17</v>
      </c>
      <c r="N60" s="290" cm="1">
        <f t="array" ref="N60">IF(Parameters!$D$55="No",IF($A60&lt;=Parameters!$F$34,Parameters!$E$34*$A60,IF($A60&lt;=Parameters!$F$35,Parameters!$E$34*Parameters!$F$34+Parameters!$E$35*($A60-Parameters!$F$34),IF($A60&lt;=Parameters!$F$36,Parameters!$E$34*Parameters!$F$34+Parameters!$E$35*(Parameters!$F$35-Parameters!$F$34)+Parameters!$E$36*($A60-Parameters!$F$35),Parameters!$E$34*Parameters!$F$34+Parameters!$E$35*(Parameters!$F$35-Parameters!$F$34)+Parameters!$E$36*(Parameters!$F$36-Parameters!$F$35)+Parameters!$E$37*($A60-Parameters!$F$36)))),_xlfn.IFS($A60&lt;=Parameters!$F$34,Parameters!$E$34*$A60,$A60&lt;=Parameters!$F$35,Parameters!$E$35*$A60,$A60&lt;=Parameters!$F$36,Parameters!$E$36*$A60,$A60&gt;Parameters!$F$36,Parameters!$E$37*$A60))</f>
        <v>6117.6500000000005</v>
      </c>
      <c r="O60" s="290">
        <f t="shared" si="9"/>
        <v>111.23</v>
      </c>
      <c r="P60" s="290" cm="1">
        <f t="array" ref="P60">IF(Parameters!$D$55="No",IF($A60&lt;=Parameters!$F$39,Parameters!$E$39*$A60,IF($A60&lt;=Parameters!$F$40,Parameters!$E$39*Parameters!$F$39+Parameters!$E$40*($A60-Parameters!$F$39),IF($A60&lt;=Parameters!$F$41,Parameters!$E$39*Parameters!$F$39+Parameters!$E$40*(Parameters!$F$40-Parameters!$F$39)+Parameters!$E$41*($A60-Parameters!$F$40),Parameters!$E$39*Parameters!$F$39+Parameters!$E$40*(Parameters!$F$40-Parameters!$F$39)+Parameters!$E$41*(Parameters!$F$41-Parameters!$F$40)+Parameters!$E$42*($A60-Parameters!$F$41)))),_xlfn.IFS($A60&lt;=Parameters!$F$39,Parameters!$E$39*$A60,$A60&lt;=Parameters!$F$40,Parameters!$E$40*$A60,$A60&lt;=Parameters!$F$41,Parameters!$E$41*$A60,$A60&gt;Parameters!$F$41,Parameters!$E$42*$A60))</f>
        <v>6279.2</v>
      </c>
      <c r="Q60" s="290">
        <f t="shared" si="10"/>
        <v>114.16727272727272</v>
      </c>
      <c r="R60" s="290" cm="1">
        <f t="array" ref="R60">IF(Parameters!$E$55="No",IF($A60&lt;=Parameters!$H$23,Parameters!$G$23*$A60,IF($A60&lt;=Parameters!$H$24,Parameters!$G$23*Parameters!$H$23+Parameters!$G$24*($A60-Parameters!$H$23),IF($A60&lt;=Parameters!$H$25,Parameters!$G$23*Parameters!$H$23+Parameters!$G$24*(Parameters!$H$24-Parameters!$H$23)+Parameters!$G$25*($A60-Parameters!$H$24),Parameters!$G$23*Parameters!$H$23+Parameters!$G$24*(Parameters!$H$24-Parameters!$H$23)+Parameters!$G$25*(Parameters!$H$25-Parameters!$H$24)+Parameters!$G$26*($A60-Parameters!$H$25)))),_xlfn.IFS($A60&lt;=Parameters!$H$23,Parameters!$G$23*$A60,$A60&lt;=Parameters!$H$24,Parameters!$G$24*$A60,$A60&lt;=Parameters!$H$25,Parameters!$G$25*$A60,$A60&gt;Parameters!$H$25,Parameters!$G$26*$A60))</f>
        <v>5014.3500000000004</v>
      </c>
      <c r="S60" s="290">
        <f t="shared" si="2"/>
        <v>91.17</v>
      </c>
      <c r="T60" s="290" cm="1">
        <f t="array" ref="T60">IF(Parameters!$E$55="No",IF($A60&lt;=Parameters!$H$28,Parameters!$G$28*$A60,IF($A60&lt;=Parameters!$H$29,Parameters!$G$28*Parameters!$H$28+Parameters!$G$29*($A60-Parameters!$H$28),IF($A60&lt;=Parameters!$H$30,Parameters!$G$28*Parameters!$H$28+Parameters!$G$29*(Parameters!$H$29-Parameters!$H$28)+Parameters!$G$30*($A60-Parameters!$H$29),Parameters!$G$28*Parameters!$H$28+Parameters!$G$29*(Parameters!$H$29-Parameters!$H$28)+Parameters!$G$30*(Parameters!$H$30-Parameters!$H$29)+Parameters!$G$31*($A60-Parameters!$H$30)))),_xlfn.IFS($A60&lt;=Parameters!$H$28,Parameters!$G$28*$A60,$A60&lt;=Parameters!$H$29,Parameters!$G$29*$A60,$A60&lt;=Parameters!$H$30,Parameters!$G$30*$A60,$A60&gt;Parameters!$H$30,Parameters!$G$31*$A60))</f>
        <v>5014.3500000000004</v>
      </c>
      <c r="U60" s="290">
        <f t="shared" si="3"/>
        <v>91.17</v>
      </c>
      <c r="V60" s="290" cm="1">
        <f t="array" ref="V60">IF(Parameters!$E$55="No",IF($A60&lt;=Parameters!$H$34,Parameters!$G$34*$A60,IF($A60&lt;=Parameters!$H$35,Parameters!$G$34*Parameters!$H$34+Parameters!$G$35*($A60-Parameters!$H$34),IF($A60&lt;=Parameters!$H$36,Parameters!$G$34*Parameters!$H$34+Parameters!$G$35*(Parameters!$H$35-Parameters!$H$34)+Parameters!$G$36*($A60-Parameters!$H$35),Parameters!$G$34*Parameters!$H$34+Parameters!$G$35*(Parameters!$H$35-Parameters!$H$34)+Parameters!$G$36*(Parameters!$H$36-Parameters!$H$35)+Parameters!$G$37*($A60-Parameters!$H$36)))),_xlfn.IFS($A60&lt;=Parameters!$H$34,Parameters!$G$34*$A60,$A60&lt;=Parameters!$H$35,Parameters!$G$35*$A60,$A60&lt;=Parameters!$H$36,Parameters!$G$36*$A60,$A60&gt;Parameters!$H$36,Parameters!$G$37*$A60))</f>
        <v>6117.6500000000005</v>
      </c>
      <c r="W60" s="290">
        <f t="shared" si="11"/>
        <v>111.23</v>
      </c>
      <c r="X60" s="290" cm="1">
        <f t="array" ref="X60">IF(Parameters!$E$55="No",IF($A60&lt;=Parameters!$H$39,Parameters!$G$39*$A60,IF($A60&lt;=Parameters!$H$40,Parameters!$G$39*Parameters!$H$39+Parameters!$G$40*($A60-Parameters!$H$39),IF($A60&lt;=Parameters!$H$41,Parameters!$G$39*Parameters!$H$39+Parameters!$G$40*(Parameters!$H$40-Parameters!$H$39)+Parameters!$G$41*($A60-Parameters!$H$40),Parameters!$G$39*Parameters!$H$39+Parameters!$G$40*(Parameters!$H$40-Parameters!$H$39)+Parameters!$G$41*(Parameters!$H$41-Parameters!$H$40)+Parameters!$G$42*($A60-Parameters!$H$41)))),_xlfn.IFS($A60&lt;=Parameters!$H$39,Parameters!$G$39*$A60,$A60&lt;=Parameters!$H$40,Parameters!$G$40*$A60,$A60&lt;=Parameters!$H$41,Parameters!$G$41*$A60,$A60&gt;Parameters!$H$41,Parameters!$G$42*$A60))</f>
        <v>6279.2</v>
      </c>
      <c r="Y60" s="290">
        <f t="shared" si="12"/>
        <v>114.16727272727272</v>
      </c>
      <c r="Z60" s="290" cm="1">
        <f t="array" ref="Z60">IF(Parameters!$F$55="No",IF($A60&lt;=Parameters!$J$23,Parameters!$I$23*$A60,IF($A60&lt;=Parameters!$J$24,Parameters!$I$23*Parameters!$J$23+Parameters!$I$24*($A60-Parameters!$J$23),IF($A60&lt;=Parameters!$J$25,Parameters!$I$23*Parameters!$J$23+Parameters!$I$24*(Parameters!$J$24-Parameters!$J$23)+Parameters!$I$25*($A60-Parameters!$J$24),Parameters!$I$23*Parameters!$J$23+Parameters!$I$24*(Parameters!$J$24-Parameters!$J$23)+Parameters!$I$25*(Parameters!$J$25-Parameters!$J$24)+Parameters!$I$26*($A60-Parameters!$J$25)))),_xlfn.IFS($A60&lt;=Parameters!$J$23,Parameters!$I$23*$A60,$A60&lt;=Parameters!$J$24,Parameters!$I$24*$A60,$A60&lt;=Parameters!$J$25,Parameters!$I$25*$A60,$A60&gt;Parameters!$J$25,Parameters!$I$26*$A60))</f>
        <v>5014.3500000000004</v>
      </c>
      <c r="AA60" s="290">
        <f t="shared" si="4"/>
        <v>91.17</v>
      </c>
      <c r="AB60" s="290" cm="1">
        <f t="array" ref="AB60">IF(Parameters!$F$55="No",IF($A60&lt;=Parameters!$J$28,Parameters!$I$28*$A60,IF($A60&lt;=Parameters!$J$29,Parameters!$I$28*Parameters!$J$28+Parameters!$I$29*($A60-Parameters!$J$28),IF($A60&lt;=Parameters!$J$30,Parameters!$I$28*Parameters!$J$28+Parameters!$I$29*(Parameters!$J$29-Parameters!$J$28)+Parameters!$I$30*($A60-Parameters!$J$29),Parameters!$I$28*Parameters!$J$28+Parameters!$I$29*(Parameters!$J$29-Parameters!$J$28)+Parameters!$I$30*(Parameters!$J$30-Parameters!$J$29)+Parameters!$I$31*($A60-Parameters!$J$30)))),_xlfn.IFS($A60&lt;=Parameters!$J$28,Parameters!$I$28*$A60,$A60&lt;=Parameters!$J$29,Parameters!$I$29*$A60,$A60&lt;=Parameters!$J$30,Parameters!$I$30*$A60,$A60&gt;Parameters!$J$30,Parameters!$I$31*$A60))</f>
        <v>5014.3500000000004</v>
      </c>
      <c r="AC60" s="290">
        <f t="shared" si="5"/>
        <v>91.17</v>
      </c>
      <c r="AD60" s="290" cm="1">
        <f t="array" ref="AD60">IF(Parameters!$F$55="No",IF($A60&lt;=Parameters!$J$34,Parameters!$I$34*$A60,IF($A60&lt;=Parameters!$J$35,Parameters!$I$34*Parameters!$J$34+Parameters!$I$35*($A60-Parameters!$J$34),IF($A60&lt;=Parameters!$J$36,Parameters!$I$34*Parameters!$J$34+Parameters!$I$35*(Parameters!$J$35-Parameters!$J$34)+Parameters!$I$36*($A60-Parameters!$J$35),Parameters!$I$34*Parameters!$J$34+Parameters!$I$35*(Parameters!$J$35-Parameters!$J$34)+Parameters!$I$36*(Parameters!$J$36-Parameters!$J$35)+Parameters!$I$37*($A60-Parameters!$J$36)))),_xlfn.IFS($A60&lt;=Parameters!$J$34,Parameters!$I$34*$A60,$A60&lt;=Parameters!$J$35,Parameters!$I$35*$A60,$A60&lt;=Parameters!$J$36,Parameters!$I$36*$A60,$A60&gt;Parameters!$J$36,Parameters!$I$37*$A60))</f>
        <v>6117.6500000000005</v>
      </c>
      <c r="AE60" s="290">
        <f t="shared" si="13"/>
        <v>111.23</v>
      </c>
      <c r="AF60" s="290" cm="1">
        <f t="array" ref="AF60">IF(Parameters!$F$55="No",IF($A60&lt;=Parameters!$J$39,Parameters!$I$39*$A60,IF($A60&lt;=Parameters!$J$40,Parameters!$I$39*Parameters!$J$39+Parameters!$I$40*($A60-Parameters!$J$39),IF($A60&lt;=Parameters!$J$41,Parameters!$I$39*Parameters!$J$39+Parameters!$I$40*(Parameters!$J$40-Parameters!$J$39)+Parameters!$I$41*($A60-Parameters!$J$40),Parameters!$I$39*Parameters!$J$39+Parameters!$I$40*(Parameters!$J$40-Parameters!$J$39)+Parameters!$I$41*(Parameters!$J$41-Parameters!$J$40)+Parameters!$I$42*($A60-Parameters!$J$41)))),_xlfn.IFS($A60&lt;=Parameters!$J$39,Parameters!$I$39*$A60,$A60&lt;=Parameters!$J$40,Parameters!$I$40*$A60,$A60&lt;=Parameters!$J$41,Parameters!$I$41*$A60,$A60&gt;Parameters!$J$41,Parameters!$I$42*$A60))</f>
        <v>6279.2</v>
      </c>
      <c r="AG60" s="290">
        <f t="shared" si="14"/>
        <v>114.16727272727272</v>
      </c>
      <c r="AI60" s="428">
        <f t="shared" si="15"/>
        <v>91.170000000000073</v>
      </c>
      <c r="AJ60" s="428">
        <f t="shared" si="16"/>
        <v>91.170000000000073</v>
      </c>
      <c r="AK60" s="428">
        <f t="shared" si="17"/>
        <v>111.23000000000047</v>
      </c>
      <c r="AL60" s="428">
        <f t="shared" si="18"/>
        <v>143.53999999999996</v>
      </c>
      <c r="AM60" s="428">
        <f t="shared" si="19"/>
        <v>91.170000000000073</v>
      </c>
      <c r="AN60" s="428">
        <f t="shared" si="20"/>
        <v>91.170000000000073</v>
      </c>
      <c r="AO60" s="428">
        <f t="shared" si="21"/>
        <v>111.23000000000047</v>
      </c>
      <c r="AP60" s="428">
        <f t="shared" si="22"/>
        <v>143.53999999999996</v>
      </c>
      <c r="AQ60" s="428">
        <f t="shared" si="23"/>
        <v>91.170000000000073</v>
      </c>
      <c r="AR60" s="428">
        <f t="shared" si="24"/>
        <v>91.170000000000073</v>
      </c>
      <c r="AS60" s="428">
        <f t="shared" si="25"/>
        <v>111.23000000000047</v>
      </c>
      <c r="AT60" s="428">
        <f t="shared" si="26"/>
        <v>143.53999999999996</v>
      </c>
      <c r="AU60" s="428">
        <f t="shared" si="27"/>
        <v>91.170000000000073</v>
      </c>
      <c r="AV60" s="428">
        <f t="shared" si="28"/>
        <v>91.170000000000073</v>
      </c>
      <c r="AW60" s="428">
        <f t="shared" si="29"/>
        <v>111.23000000000047</v>
      </c>
      <c r="AX60" s="428">
        <f t="shared" si="30"/>
        <v>143.53999999999996</v>
      </c>
    </row>
    <row r="61">
      <c r="A61" s="413">
        <v>56</v>
      </c>
      <c r="B61" s="290" cm="1">
        <f t="array" ref="B61">IF(Parameters!$C$55="No",IF($A61&lt;=Parameters!$D$23,Parameters!$C$23*$A61,IF($A61&lt;=Parameters!$D$24,Parameters!$C$23*Parameters!$D$23+Parameters!$C$24*($A61-Parameters!$D$23),IF($A61&lt;=Parameters!$D$25,Parameters!$C$23*Parameters!$D$23+Parameters!$C$24*(Parameters!$D$24-Parameters!$D$23)+Parameters!$C$25*($A61-Parameters!$D$24),Parameters!$C$23*Parameters!$D$23+Parameters!$C$24*(Parameters!$D$24-Parameters!$D$23)+Parameters!$C$25*(Parameters!$D$25-Parameters!$D$24)+Parameters!$C$26*($A61-Parameters!$D$25)))),_xlfn.IFS($A61&lt;=Parameters!$D$23,Parameters!$C$23*$A61,$A61&lt;=Parameters!$D$24,Parameters!$C$24*$A61,$A61&lt;=Parameters!$D$25,Parameters!$C$25*$A61,$A61&gt;Parameters!$D$25,Parameters!$C$26*$A61))</f>
        <v>5105.5200000000004</v>
      </c>
      <c r="C61" s="290">
        <f t="shared" si="6"/>
        <v>91.17</v>
      </c>
      <c r="D61" s="290" cm="1">
        <f t="array" ref="D61">IF(Parameters!$C$55="No",IF($A61&lt;=Parameters!$D$28,Parameters!$C$28*$A61,IF($A61&lt;=Parameters!$D$29,Parameters!$C$28*Parameters!$D$28+Parameters!$C$29*($A61-Parameters!$D$28),IF($A61&lt;=Parameters!$D$30,Parameters!$C$28*Parameters!$D$28+Parameters!$C$29*(Parameters!$D$29-Parameters!$D$28)+Parameters!$C$30*($A61-Parameters!$D$29),Parameters!$C$28*Parameters!$D$28+Parameters!$C$29*(Parameters!$D$29-Parameters!$D$28)+Parameters!$C$30*(Parameters!$D$30-Parameters!$D$29)+Parameters!$C$31*($A61-Parameters!$D$30)))),_xlfn.IFS($A61&lt;=Parameters!$D$28,Parameters!$C$28*$A61,$A61&lt;=Parameters!$D$29,Parameters!$C$29*$A61,$A61&lt;=Parameters!$D$30,Parameters!$C$30*$A61,$A61&gt;Parameters!$D$30,Parameters!$C$31*$A61))</f>
        <v>5105.5200000000004</v>
      </c>
      <c r="E61" s="290">
        <f t="shared" si="6"/>
        <v>91.17</v>
      </c>
      <c r="F61" s="290" cm="1">
        <f t="array" ref="F61">IF(Parameters!$C$55="No",IF($A61&lt;=Parameters!$D$34,Parameters!$C$34*$A61,IF($A61&lt;=Parameters!$D$35,Parameters!$C$34*Parameters!$D$34+Parameters!$C$35*($A61-Parameters!$D$34),IF($A61&lt;=Parameters!$D$36,Parameters!$C$34*Parameters!$D$34+Parameters!$C$35*(Parameters!$D$35-Parameters!$D$34)+Parameters!$C$36*($A61-Parameters!$D$35),Parameters!$C$34*Parameters!$D$34+Parameters!$C$35*(Parameters!$D$35-Parameters!$D$34)+Parameters!$C$36*(Parameters!$D$36-Parameters!$D$35)+Parameters!$C$37*($A61-Parameters!$D$36)))),_xlfn.IFS($A61&lt;=Parameters!$D$34,Parameters!$C$34*$A61,$A61&lt;=Parameters!$D$35,Parameters!$C$35*$A61,$A61&lt;=Parameters!$D$36,Parameters!$C$36*$A61,$A61&gt;Parameters!$D$36,Parameters!$C$37*$A61))</f>
        <v>6228.88</v>
      </c>
      <c r="G61" s="290">
        <f t="shared" si="7"/>
        <v>111.23</v>
      </c>
      <c r="H61" s="290" cm="1">
        <f t="array" ref="H61">IF(Parameters!$C$55="No",IF($A61&lt;=Parameters!$D$39,Parameters!$C$39*$A61,IF($A61&lt;=Parameters!$D$40,Parameters!$C$39*Parameters!$D$39+Parameters!$C$40*($A61-Parameters!$D$39),IF($A61&lt;=Parameters!$D$41,Parameters!$C$39*Parameters!$D$39+Parameters!$C$40*(Parameters!$D$40-Parameters!$D$39)+Parameters!$C$41*($A61-Parameters!$D$40),Parameters!$C$39*Parameters!$D$39+Parameters!$C$40*(Parameters!$D$40-Parameters!$D$39)+Parameters!$C$41*(Parameters!$D$41-Parameters!$D$40)+Parameters!$C$42*($A61-Parameters!$D$41)))),_xlfn.IFS($A61&lt;=Parameters!$D$39,Parameters!$C$39*$A61,$A61&lt;=Parameters!$D$40,Parameters!$C$40*$A61,$A61&lt;=Parameters!$D$41,Parameters!$C$41*$A61,$A61&gt;Parameters!$D$41,Parameters!$C$42*$A61))</f>
        <v>6422.74</v>
      </c>
      <c r="I61" s="290">
        <f t="shared" si="8"/>
        <v>114.69178571428571</v>
      </c>
      <c r="J61" s="290" cm="1">
        <f t="array" ref="J61">IF(Parameters!$D$55="No",IF($A61&lt;=Parameters!$F$23,Parameters!$E$23*$A61,IF($A61&lt;=Parameters!$F$24,Parameters!$E$23*Parameters!$F$23+Parameters!$E$24*($A61-Parameters!$F$23),IF($A61&lt;=Parameters!$F$25,Parameters!$E$23*Parameters!$F$23+Parameters!$E$24*(Parameters!$F$24-Parameters!$F$23)+Parameters!$E$25*($A61-Parameters!$F$24),Parameters!$E$23*Parameters!$F$23+Parameters!$E$24*(Parameters!$F$24-Parameters!$F$23)+Parameters!$E$25*(Parameters!$F$25-Parameters!$F$24)+Parameters!$E$26*($A61-Parameters!$F$25)))),_xlfn.IFS($A61&lt;=Parameters!$F$23,Parameters!$E$23*$A61,$A61&lt;=Parameters!$F$24,Parameters!$E$24*$A61,$A61&lt;=Parameters!$F$25,Parameters!$E$25*$A61,$A61&gt;Parameters!$F$25,Parameters!$E$26*$A61))</f>
        <v>5105.5200000000004</v>
      </c>
      <c r="K61" s="290">
        <f t="shared" si="0"/>
        <v>91.17</v>
      </c>
      <c r="L61" s="290" cm="1">
        <f t="array" ref="L61">IF(Parameters!$D$55="No",IF($A61&lt;=Parameters!$F$28,Parameters!$E$28*$A61,IF($A61&lt;=Parameters!$F$29,Parameters!$E$28*Parameters!$F$28+Parameters!$E$29*($A61-Parameters!$F$28),IF($A61&lt;=Parameters!$F$30,Parameters!$E$28*Parameters!$F$28+Parameters!$E$29*(Parameters!$F$29-Parameters!$F$28)+Parameters!$E$30*($A61-Parameters!$F$29),Parameters!$E$28*Parameters!$F$28+Parameters!$E$29*(Parameters!$F$29-Parameters!$F$28)+Parameters!$E$30*(Parameters!$F$30-Parameters!$F$29)+Parameters!$E$31*($A61-Parameters!$F$30)))),_xlfn.IFS($A61&lt;=Parameters!$F$28,Parameters!$E$28*$A61,$A61&lt;=Parameters!$F$29,Parameters!$E$29*$A61,$A61&lt;=Parameters!$F$30,Parameters!$E$30*$A61,$A61&gt;Parameters!$F$30,Parameters!$E$31*$A61))</f>
        <v>5105.5200000000004</v>
      </c>
      <c r="M61" s="290">
        <f t="shared" si="1"/>
        <v>91.17</v>
      </c>
      <c r="N61" s="290" cm="1">
        <f t="array" ref="N61">IF(Parameters!$D$55="No",IF($A61&lt;=Parameters!$F$34,Parameters!$E$34*$A61,IF($A61&lt;=Parameters!$F$35,Parameters!$E$34*Parameters!$F$34+Parameters!$E$35*($A61-Parameters!$F$34),IF($A61&lt;=Parameters!$F$36,Parameters!$E$34*Parameters!$F$34+Parameters!$E$35*(Parameters!$F$35-Parameters!$F$34)+Parameters!$E$36*($A61-Parameters!$F$35),Parameters!$E$34*Parameters!$F$34+Parameters!$E$35*(Parameters!$F$35-Parameters!$F$34)+Parameters!$E$36*(Parameters!$F$36-Parameters!$F$35)+Parameters!$E$37*($A61-Parameters!$F$36)))),_xlfn.IFS($A61&lt;=Parameters!$F$34,Parameters!$E$34*$A61,$A61&lt;=Parameters!$F$35,Parameters!$E$35*$A61,$A61&lt;=Parameters!$F$36,Parameters!$E$36*$A61,$A61&gt;Parameters!$F$36,Parameters!$E$37*$A61))</f>
        <v>6228.88</v>
      </c>
      <c r="O61" s="290">
        <f t="shared" si="9"/>
        <v>111.23</v>
      </c>
      <c r="P61" s="290" cm="1">
        <f t="array" ref="P61">IF(Parameters!$D$55="No",IF($A61&lt;=Parameters!$F$39,Parameters!$E$39*$A61,IF($A61&lt;=Parameters!$F$40,Parameters!$E$39*Parameters!$F$39+Parameters!$E$40*($A61-Parameters!$F$39),IF($A61&lt;=Parameters!$F$41,Parameters!$E$39*Parameters!$F$39+Parameters!$E$40*(Parameters!$F$40-Parameters!$F$39)+Parameters!$E$41*($A61-Parameters!$F$40),Parameters!$E$39*Parameters!$F$39+Parameters!$E$40*(Parameters!$F$40-Parameters!$F$39)+Parameters!$E$41*(Parameters!$F$41-Parameters!$F$40)+Parameters!$E$42*($A61-Parameters!$F$41)))),_xlfn.IFS($A61&lt;=Parameters!$F$39,Parameters!$E$39*$A61,$A61&lt;=Parameters!$F$40,Parameters!$E$40*$A61,$A61&lt;=Parameters!$F$41,Parameters!$E$41*$A61,$A61&gt;Parameters!$F$41,Parameters!$E$42*$A61))</f>
        <v>6422.74</v>
      </c>
      <c r="Q61" s="290">
        <f t="shared" si="10"/>
        <v>114.69178571428571</v>
      </c>
      <c r="R61" s="290" cm="1">
        <f t="array" ref="R61">IF(Parameters!$E$55="No",IF($A61&lt;=Parameters!$H$23,Parameters!$G$23*$A61,IF($A61&lt;=Parameters!$H$24,Parameters!$G$23*Parameters!$H$23+Parameters!$G$24*($A61-Parameters!$H$23),IF($A61&lt;=Parameters!$H$25,Parameters!$G$23*Parameters!$H$23+Parameters!$G$24*(Parameters!$H$24-Parameters!$H$23)+Parameters!$G$25*($A61-Parameters!$H$24),Parameters!$G$23*Parameters!$H$23+Parameters!$G$24*(Parameters!$H$24-Parameters!$H$23)+Parameters!$G$25*(Parameters!$H$25-Parameters!$H$24)+Parameters!$G$26*($A61-Parameters!$H$25)))),_xlfn.IFS($A61&lt;=Parameters!$H$23,Parameters!$G$23*$A61,$A61&lt;=Parameters!$H$24,Parameters!$G$24*$A61,$A61&lt;=Parameters!$H$25,Parameters!$G$25*$A61,$A61&gt;Parameters!$H$25,Parameters!$G$26*$A61))</f>
        <v>5105.5200000000004</v>
      </c>
      <c r="S61" s="290">
        <f t="shared" si="2"/>
        <v>91.17</v>
      </c>
      <c r="T61" s="290" cm="1">
        <f t="array" ref="T61">IF(Parameters!$E$55="No",IF($A61&lt;=Parameters!$H$28,Parameters!$G$28*$A61,IF($A61&lt;=Parameters!$H$29,Parameters!$G$28*Parameters!$H$28+Parameters!$G$29*($A61-Parameters!$H$28),IF($A61&lt;=Parameters!$H$30,Parameters!$G$28*Parameters!$H$28+Parameters!$G$29*(Parameters!$H$29-Parameters!$H$28)+Parameters!$G$30*($A61-Parameters!$H$29),Parameters!$G$28*Parameters!$H$28+Parameters!$G$29*(Parameters!$H$29-Parameters!$H$28)+Parameters!$G$30*(Parameters!$H$30-Parameters!$H$29)+Parameters!$G$31*($A61-Parameters!$H$30)))),_xlfn.IFS($A61&lt;=Parameters!$H$28,Parameters!$G$28*$A61,$A61&lt;=Parameters!$H$29,Parameters!$G$29*$A61,$A61&lt;=Parameters!$H$30,Parameters!$G$30*$A61,$A61&gt;Parameters!$H$30,Parameters!$G$31*$A61))</f>
        <v>5105.5200000000004</v>
      </c>
      <c r="U61" s="290">
        <f t="shared" si="3"/>
        <v>91.17</v>
      </c>
      <c r="V61" s="290" cm="1">
        <f t="array" ref="V61">IF(Parameters!$E$55="No",IF($A61&lt;=Parameters!$H$34,Parameters!$G$34*$A61,IF($A61&lt;=Parameters!$H$35,Parameters!$G$34*Parameters!$H$34+Parameters!$G$35*($A61-Parameters!$H$34),IF($A61&lt;=Parameters!$H$36,Parameters!$G$34*Parameters!$H$34+Parameters!$G$35*(Parameters!$H$35-Parameters!$H$34)+Parameters!$G$36*($A61-Parameters!$H$35),Parameters!$G$34*Parameters!$H$34+Parameters!$G$35*(Parameters!$H$35-Parameters!$H$34)+Parameters!$G$36*(Parameters!$H$36-Parameters!$H$35)+Parameters!$G$37*($A61-Parameters!$H$36)))),_xlfn.IFS($A61&lt;=Parameters!$H$34,Parameters!$G$34*$A61,$A61&lt;=Parameters!$H$35,Parameters!$G$35*$A61,$A61&lt;=Parameters!$H$36,Parameters!$G$36*$A61,$A61&gt;Parameters!$H$36,Parameters!$G$37*$A61))</f>
        <v>6228.88</v>
      </c>
      <c r="W61" s="290">
        <f t="shared" si="11"/>
        <v>111.23</v>
      </c>
      <c r="X61" s="290" cm="1">
        <f t="array" ref="X61">IF(Parameters!$E$55="No",IF($A61&lt;=Parameters!$H$39,Parameters!$G$39*$A61,IF($A61&lt;=Parameters!$H$40,Parameters!$G$39*Parameters!$H$39+Parameters!$G$40*($A61-Parameters!$H$39),IF($A61&lt;=Parameters!$H$41,Parameters!$G$39*Parameters!$H$39+Parameters!$G$40*(Parameters!$H$40-Parameters!$H$39)+Parameters!$G$41*($A61-Parameters!$H$40),Parameters!$G$39*Parameters!$H$39+Parameters!$G$40*(Parameters!$H$40-Parameters!$H$39)+Parameters!$G$41*(Parameters!$H$41-Parameters!$H$40)+Parameters!$G$42*($A61-Parameters!$H$41)))),_xlfn.IFS($A61&lt;=Parameters!$H$39,Parameters!$G$39*$A61,$A61&lt;=Parameters!$H$40,Parameters!$G$40*$A61,$A61&lt;=Parameters!$H$41,Parameters!$G$41*$A61,$A61&gt;Parameters!$H$41,Parameters!$G$42*$A61))</f>
        <v>6422.74</v>
      </c>
      <c r="Y61" s="290">
        <f t="shared" si="12"/>
        <v>114.69178571428571</v>
      </c>
      <c r="Z61" s="290" cm="1">
        <f t="array" ref="Z61">IF(Parameters!$F$55="No",IF($A61&lt;=Parameters!$J$23,Parameters!$I$23*$A61,IF($A61&lt;=Parameters!$J$24,Parameters!$I$23*Parameters!$J$23+Parameters!$I$24*($A61-Parameters!$J$23),IF($A61&lt;=Parameters!$J$25,Parameters!$I$23*Parameters!$J$23+Parameters!$I$24*(Parameters!$J$24-Parameters!$J$23)+Parameters!$I$25*($A61-Parameters!$J$24),Parameters!$I$23*Parameters!$J$23+Parameters!$I$24*(Parameters!$J$24-Parameters!$J$23)+Parameters!$I$25*(Parameters!$J$25-Parameters!$J$24)+Parameters!$I$26*($A61-Parameters!$J$25)))),_xlfn.IFS($A61&lt;=Parameters!$J$23,Parameters!$I$23*$A61,$A61&lt;=Parameters!$J$24,Parameters!$I$24*$A61,$A61&lt;=Parameters!$J$25,Parameters!$I$25*$A61,$A61&gt;Parameters!$J$25,Parameters!$I$26*$A61))</f>
        <v>5105.5200000000004</v>
      </c>
      <c r="AA61" s="290">
        <f t="shared" si="4"/>
        <v>91.17</v>
      </c>
      <c r="AB61" s="290" cm="1">
        <f t="array" ref="AB61">IF(Parameters!$F$55="No",IF($A61&lt;=Parameters!$J$28,Parameters!$I$28*$A61,IF($A61&lt;=Parameters!$J$29,Parameters!$I$28*Parameters!$J$28+Parameters!$I$29*($A61-Parameters!$J$28),IF($A61&lt;=Parameters!$J$30,Parameters!$I$28*Parameters!$J$28+Parameters!$I$29*(Parameters!$J$29-Parameters!$J$28)+Parameters!$I$30*($A61-Parameters!$J$29),Parameters!$I$28*Parameters!$J$28+Parameters!$I$29*(Parameters!$J$29-Parameters!$J$28)+Parameters!$I$30*(Parameters!$J$30-Parameters!$J$29)+Parameters!$I$31*($A61-Parameters!$J$30)))),_xlfn.IFS($A61&lt;=Parameters!$J$28,Parameters!$I$28*$A61,$A61&lt;=Parameters!$J$29,Parameters!$I$29*$A61,$A61&lt;=Parameters!$J$30,Parameters!$I$30*$A61,$A61&gt;Parameters!$J$30,Parameters!$I$31*$A61))</f>
        <v>5105.5200000000004</v>
      </c>
      <c r="AC61" s="290">
        <f t="shared" si="5"/>
        <v>91.17</v>
      </c>
      <c r="AD61" s="290" cm="1">
        <f t="array" ref="AD61">IF(Parameters!$F$55="No",IF($A61&lt;=Parameters!$J$34,Parameters!$I$34*$A61,IF($A61&lt;=Parameters!$J$35,Parameters!$I$34*Parameters!$J$34+Parameters!$I$35*($A61-Parameters!$J$34),IF($A61&lt;=Parameters!$J$36,Parameters!$I$34*Parameters!$J$34+Parameters!$I$35*(Parameters!$J$35-Parameters!$J$34)+Parameters!$I$36*($A61-Parameters!$J$35),Parameters!$I$34*Parameters!$J$34+Parameters!$I$35*(Parameters!$J$35-Parameters!$J$34)+Parameters!$I$36*(Parameters!$J$36-Parameters!$J$35)+Parameters!$I$37*($A61-Parameters!$J$36)))),_xlfn.IFS($A61&lt;=Parameters!$J$34,Parameters!$I$34*$A61,$A61&lt;=Parameters!$J$35,Parameters!$I$35*$A61,$A61&lt;=Parameters!$J$36,Parameters!$I$36*$A61,$A61&gt;Parameters!$J$36,Parameters!$I$37*$A61))</f>
        <v>6228.88</v>
      </c>
      <c r="AE61" s="290">
        <f t="shared" si="13"/>
        <v>111.23</v>
      </c>
      <c r="AF61" s="290" cm="1">
        <f t="array" ref="AF61">IF(Parameters!$F$55="No",IF($A61&lt;=Parameters!$J$39,Parameters!$I$39*$A61,IF($A61&lt;=Parameters!$J$40,Parameters!$I$39*Parameters!$J$39+Parameters!$I$40*($A61-Parameters!$J$39),IF($A61&lt;=Parameters!$J$41,Parameters!$I$39*Parameters!$J$39+Parameters!$I$40*(Parameters!$J$40-Parameters!$J$39)+Parameters!$I$41*($A61-Parameters!$J$40),Parameters!$I$39*Parameters!$J$39+Parameters!$I$40*(Parameters!$J$40-Parameters!$J$39)+Parameters!$I$41*(Parameters!$J$41-Parameters!$J$40)+Parameters!$I$42*($A61-Parameters!$J$41)))),_xlfn.IFS($A61&lt;=Parameters!$J$39,Parameters!$I$39*$A61,$A61&lt;=Parameters!$J$40,Parameters!$I$40*$A61,$A61&lt;=Parameters!$J$41,Parameters!$I$41*$A61,$A61&gt;Parameters!$J$41,Parameters!$I$42*$A61))</f>
        <v>6422.74</v>
      </c>
      <c r="AG61" s="290">
        <f t="shared" si="14"/>
        <v>114.69178571428571</v>
      </c>
      <c r="AI61" s="428">
        <f t="shared" si="15"/>
        <v>91.170000000000073</v>
      </c>
      <c r="AJ61" s="428">
        <f t="shared" si="16"/>
        <v>91.170000000000073</v>
      </c>
      <c r="AK61" s="428">
        <f t="shared" si="17"/>
        <v>111.22999999999956</v>
      </c>
      <c r="AL61" s="428">
        <f t="shared" si="18"/>
        <v>143.53999999999996</v>
      </c>
      <c r="AM61" s="428">
        <f t="shared" si="19"/>
        <v>91.170000000000073</v>
      </c>
      <c r="AN61" s="428">
        <f t="shared" si="20"/>
        <v>91.170000000000073</v>
      </c>
      <c r="AO61" s="428">
        <f t="shared" si="21"/>
        <v>111.22999999999956</v>
      </c>
      <c r="AP61" s="428">
        <f t="shared" si="22"/>
        <v>143.53999999999996</v>
      </c>
      <c r="AQ61" s="428">
        <f t="shared" si="23"/>
        <v>91.170000000000073</v>
      </c>
      <c r="AR61" s="428">
        <f t="shared" si="24"/>
        <v>91.170000000000073</v>
      </c>
      <c r="AS61" s="428">
        <f t="shared" si="25"/>
        <v>111.22999999999956</v>
      </c>
      <c r="AT61" s="428">
        <f t="shared" si="26"/>
        <v>143.53999999999996</v>
      </c>
      <c r="AU61" s="428">
        <f t="shared" si="27"/>
        <v>91.170000000000073</v>
      </c>
      <c r="AV61" s="428">
        <f t="shared" si="28"/>
        <v>91.170000000000073</v>
      </c>
      <c r="AW61" s="428">
        <f t="shared" si="29"/>
        <v>111.22999999999956</v>
      </c>
      <c r="AX61" s="428">
        <f t="shared" si="30"/>
        <v>143.53999999999996</v>
      </c>
    </row>
    <row r="62">
      <c r="A62" s="413">
        <v>57</v>
      </c>
      <c r="B62" s="290" cm="1">
        <f t="array" ref="B62">IF(Parameters!$C$55="No",IF($A62&lt;=Parameters!$D$23,Parameters!$C$23*$A62,IF($A62&lt;=Parameters!$D$24,Parameters!$C$23*Parameters!$D$23+Parameters!$C$24*($A62-Parameters!$D$23),IF($A62&lt;=Parameters!$D$25,Parameters!$C$23*Parameters!$D$23+Parameters!$C$24*(Parameters!$D$24-Parameters!$D$23)+Parameters!$C$25*($A62-Parameters!$D$24),Parameters!$C$23*Parameters!$D$23+Parameters!$C$24*(Parameters!$D$24-Parameters!$D$23)+Parameters!$C$25*(Parameters!$D$25-Parameters!$D$24)+Parameters!$C$26*($A62-Parameters!$D$25)))),_xlfn.IFS($A62&lt;=Parameters!$D$23,Parameters!$C$23*$A62,$A62&lt;=Parameters!$D$24,Parameters!$C$24*$A62,$A62&lt;=Parameters!$D$25,Parameters!$C$25*$A62,$A62&gt;Parameters!$D$25,Parameters!$C$26*$A62))</f>
        <v>5196.6900000000005</v>
      </c>
      <c r="C62" s="290">
        <f t="shared" si="6"/>
        <v>91.170000000000016</v>
      </c>
      <c r="D62" s="290" cm="1">
        <f t="array" ref="D62">IF(Parameters!$C$55="No",IF($A62&lt;=Parameters!$D$28,Parameters!$C$28*$A62,IF($A62&lt;=Parameters!$D$29,Parameters!$C$28*Parameters!$D$28+Parameters!$C$29*($A62-Parameters!$D$28),IF($A62&lt;=Parameters!$D$30,Parameters!$C$28*Parameters!$D$28+Parameters!$C$29*(Parameters!$D$29-Parameters!$D$28)+Parameters!$C$30*($A62-Parameters!$D$29),Parameters!$C$28*Parameters!$D$28+Parameters!$C$29*(Parameters!$D$29-Parameters!$D$28)+Parameters!$C$30*(Parameters!$D$30-Parameters!$D$29)+Parameters!$C$31*($A62-Parameters!$D$30)))),_xlfn.IFS($A62&lt;=Parameters!$D$28,Parameters!$C$28*$A62,$A62&lt;=Parameters!$D$29,Parameters!$C$29*$A62,$A62&lt;=Parameters!$D$30,Parameters!$C$30*$A62,$A62&gt;Parameters!$D$30,Parameters!$C$31*$A62))</f>
        <v>5196.6900000000005</v>
      </c>
      <c r="E62" s="290">
        <f t="shared" si="6"/>
        <v>91.170000000000016</v>
      </c>
      <c r="F62" s="290" cm="1">
        <f t="array" ref="F62">IF(Parameters!$C$55="No",IF($A62&lt;=Parameters!$D$34,Parameters!$C$34*$A62,IF($A62&lt;=Parameters!$D$35,Parameters!$C$34*Parameters!$D$34+Parameters!$C$35*($A62-Parameters!$D$34),IF($A62&lt;=Parameters!$D$36,Parameters!$C$34*Parameters!$D$34+Parameters!$C$35*(Parameters!$D$35-Parameters!$D$34)+Parameters!$C$36*($A62-Parameters!$D$35),Parameters!$C$34*Parameters!$D$34+Parameters!$C$35*(Parameters!$D$35-Parameters!$D$34)+Parameters!$C$36*(Parameters!$D$36-Parameters!$D$35)+Parameters!$C$37*($A62-Parameters!$D$36)))),_xlfn.IFS($A62&lt;=Parameters!$D$34,Parameters!$C$34*$A62,$A62&lt;=Parameters!$D$35,Parameters!$C$35*$A62,$A62&lt;=Parameters!$D$36,Parameters!$C$36*$A62,$A62&gt;Parameters!$D$36,Parameters!$C$37*$A62))</f>
        <v>6340.1100000000006</v>
      </c>
      <c r="G62" s="290">
        <f t="shared" si="7"/>
        <v>111.23</v>
      </c>
      <c r="H62" s="290" cm="1">
        <f t="array" ref="H62">IF(Parameters!$C$55="No",IF($A62&lt;=Parameters!$D$39,Parameters!$C$39*$A62,IF($A62&lt;=Parameters!$D$40,Parameters!$C$39*Parameters!$D$39+Parameters!$C$40*($A62-Parameters!$D$39),IF($A62&lt;=Parameters!$D$41,Parameters!$C$39*Parameters!$D$39+Parameters!$C$40*(Parameters!$D$40-Parameters!$D$39)+Parameters!$C$41*($A62-Parameters!$D$40),Parameters!$C$39*Parameters!$D$39+Parameters!$C$40*(Parameters!$D$40-Parameters!$D$39)+Parameters!$C$41*(Parameters!$D$41-Parameters!$D$40)+Parameters!$C$42*($A62-Parameters!$D$41)))),_xlfn.IFS($A62&lt;=Parameters!$D$39,Parameters!$C$39*$A62,$A62&lt;=Parameters!$D$40,Parameters!$C$40*$A62,$A62&lt;=Parameters!$D$41,Parameters!$C$41*$A62,$A62&gt;Parameters!$D$41,Parameters!$C$42*$A62))</f>
        <v>6566.28</v>
      </c>
      <c r="I62" s="290">
        <f t="shared" si="8"/>
        <v>115.1978947368421</v>
      </c>
      <c r="J62" s="290" cm="1">
        <f t="array" ref="J62">IF(Parameters!$D$55="No",IF($A62&lt;=Parameters!$F$23,Parameters!$E$23*$A62,IF($A62&lt;=Parameters!$F$24,Parameters!$E$23*Parameters!$F$23+Parameters!$E$24*($A62-Parameters!$F$23),IF($A62&lt;=Parameters!$F$25,Parameters!$E$23*Parameters!$F$23+Parameters!$E$24*(Parameters!$F$24-Parameters!$F$23)+Parameters!$E$25*($A62-Parameters!$F$24),Parameters!$E$23*Parameters!$F$23+Parameters!$E$24*(Parameters!$F$24-Parameters!$F$23)+Parameters!$E$25*(Parameters!$F$25-Parameters!$F$24)+Parameters!$E$26*($A62-Parameters!$F$25)))),_xlfn.IFS($A62&lt;=Parameters!$F$23,Parameters!$E$23*$A62,$A62&lt;=Parameters!$F$24,Parameters!$E$24*$A62,$A62&lt;=Parameters!$F$25,Parameters!$E$25*$A62,$A62&gt;Parameters!$F$25,Parameters!$E$26*$A62))</f>
        <v>5196.6900000000005</v>
      </c>
      <c r="K62" s="290">
        <f t="shared" si="0"/>
        <v>91.170000000000016</v>
      </c>
      <c r="L62" s="290" cm="1">
        <f t="array" ref="L62">IF(Parameters!$D$55="No",IF($A62&lt;=Parameters!$F$28,Parameters!$E$28*$A62,IF($A62&lt;=Parameters!$F$29,Parameters!$E$28*Parameters!$F$28+Parameters!$E$29*($A62-Parameters!$F$28),IF($A62&lt;=Parameters!$F$30,Parameters!$E$28*Parameters!$F$28+Parameters!$E$29*(Parameters!$F$29-Parameters!$F$28)+Parameters!$E$30*($A62-Parameters!$F$29),Parameters!$E$28*Parameters!$F$28+Parameters!$E$29*(Parameters!$F$29-Parameters!$F$28)+Parameters!$E$30*(Parameters!$F$30-Parameters!$F$29)+Parameters!$E$31*($A62-Parameters!$F$30)))),_xlfn.IFS($A62&lt;=Parameters!$F$28,Parameters!$E$28*$A62,$A62&lt;=Parameters!$F$29,Parameters!$E$29*$A62,$A62&lt;=Parameters!$F$30,Parameters!$E$30*$A62,$A62&gt;Parameters!$F$30,Parameters!$E$31*$A62))</f>
        <v>5196.6900000000005</v>
      </c>
      <c r="M62" s="290">
        <f t="shared" si="1"/>
        <v>91.170000000000016</v>
      </c>
      <c r="N62" s="290" cm="1">
        <f t="array" ref="N62">IF(Parameters!$D$55="No",IF($A62&lt;=Parameters!$F$34,Parameters!$E$34*$A62,IF($A62&lt;=Parameters!$F$35,Parameters!$E$34*Parameters!$F$34+Parameters!$E$35*($A62-Parameters!$F$34),IF($A62&lt;=Parameters!$F$36,Parameters!$E$34*Parameters!$F$34+Parameters!$E$35*(Parameters!$F$35-Parameters!$F$34)+Parameters!$E$36*($A62-Parameters!$F$35),Parameters!$E$34*Parameters!$F$34+Parameters!$E$35*(Parameters!$F$35-Parameters!$F$34)+Parameters!$E$36*(Parameters!$F$36-Parameters!$F$35)+Parameters!$E$37*($A62-Parameters!$F$36)))),_xlfn.IFS($A62&lt;=Parameters!$F$34,Parameters!$E$34*$A62,$A62&lt;=Parameters!$F$35,Parameters!$E$35*$A62,$A62&lt;=Parameters!$F$36,Parameters!$E$36*$A62,$A62&gt;Parameters!$F$36,Parameters!$E$37*$A62))</f>
        <v>6340.1100000000006</v>
      </c>
      <c r="O62" s="290">
        <f t="shared" si="9"/>
        <v>111.23</v>
      </c>
      <c r="P62" s="290" cm="1">
        <f t="array" ref="P62">IF(Parameters!$D$55="No",IF($A62&lt;=Parameters!$F$39,Parameters!$E$39*$A62,IF($A62&lt;=Parameters!$F$40,Parameters!$E$39*Parameters!$F$39+Parameters!$E$40*($A62-Parameters!$F$39),IF($A62&lt;=Parameters!$F$41,Parameters!$E$39*Parameters!$F$39+Parameters!$E$40*(Parameters!$F$40-Parameters!$F$39)+Parameters!$E$41*($A62-Parameters!$F$40),Parameters!$E$39*Parameters!$F$39+Parameters!$E$40*(Parameters!$F$40-Parameters!$F$39)+Parameters!$E$41*(Parameters!$F$41-Parameters!$F$40)+Parameters!$E$42*($A62-Parameters!$F$41)))),_xlfn.IFS($A62&lt;=Parameters!$F$39,Parameters!$E$39*$A62,$A62&lt;=Parameters!$F$40,Parameters!$E$40*$A62,$A62&lt;=Parameters!$F$41,Parameters!$E$41*$A62,$A62&gt;Parameters!$F$41,Parameters!$E$42*$A62))</f>
        <v>6566.28</v>
      </c>
      <c r="Q62" s="290">
        <f t="shared" si="10"/>
        <v>115.1978947368421</v>
      </c>
      <c r="R62" s="290" cm="1">
        <f t="array" ref="R62">IF(Parameters!$E$55="No",IF($A62&lt;=Parameters!$H$23,Parameters!$G$23*$A62,IF($A62&lt;=Parameters!$H$24,Parameters!$G$23*Parameters!$H$23+Parameters!$G$24*($A62-Parameters!$H$23),IF($A62&lt;=Parameters!$H$25,Parameters!$G$23*Parameters!$H$23+Parameters!$G$24*(Parameters!$H$24-Parameters!$H$23)+Parameters!$G$25*($A62-Parameters!$H$24),Parameters!$G$23*Parameters!$H$23+Parameters!$G$24*(Parameters!$H$24-Parameters!$H$23)+Parameters!$G$25*(Parameters!$H$25-Parameters!$H$24)+Parameters!$G$26*($A62-Parameters!$H$25)))),_xlfn.IFS($A62&lt;=Parameters!$H$23,Parameters!$G$23*$A62,$A62&lt;=Parameters!$H$24,Parameters!$G$24*$A62,$A62&lt;=Parameters!$H$25,Parameters!$G$25*$A62,$A62&gt;Parameters!$H$25,Parameters!$G$26*$A62))</f>
        <v>5196.6900000000005</v>
      </c>
      <c r="S62" s="290">
        <f t="shared" si="2"/>
        <v>91.170000000000016</v>
      </c>
      <c r="T62" s="290" cm="1">
        <f t="array" ref="T62">IF(Parameters!$E$55="No",IF($A62&lt;=Parameters!$H$28,Parameters!$G$28*$A62,IF($A62&lt;=Parameters!$H$29,Parameters!$G$28*Parameters!$H$28+Parameters!$G$29*($A62-Parameters!$H$28),IF($A62&lt;=Parameters!$H$30,Parameters!$G$28*Parameters!$H$28+Parameters!$G$29*(Parameters!$H$29-Parameters!$H$28)+Parameters!$G$30*($A62-Parameters!$H$29),Parameters!$G$28*Parameters!$H$28+Parameters!$G$29*(Parameters!$H$29-Parameters!$H$28)+Parameters!$G$30*(Parameters!$H$30-Parameters!$H$29)+Parameters!$G$31*($A62-Parameters!$H$30)))),_xlfn.IFS($A62&lt;=Parameters!$H$28,Parameters!$G$28*$A62,$A62&lt;=Parameters!$H$29,Parameters!$G$29*$A62,$A62&lt;=Parameters!$H$30,Parameters!$G$30*$A62,$A62&gt;Parameters!$H$30,Parameters!$G$31*$A62))</f>
        <v>5196.6900000000005</v>
      </c>
      <c r="U62" s="290">
        <f t="shared" si="3"/>
        <v>91.170000000000016</v>
      </c>
      <c r="V62" s="290" cm="1">
        <f t="array" ref="V62">IF(Parameters!$E$55="No",IF($A62&lt;=Parameters!$H$34,Parameters!$G$34*$A62,IF($A62&lt;=Parameters!$H$35,Parameters!$G$34*Parameters!$H$34+Parameters!$G$35*($A62-Parameters!$H$34),IF($A62&lt;=Parameters!$H$36,Parameters!$G$34*Parameters!$H$34+Parameters!$G$35*(Parameters!$H$35-Parameters!$H$34)+Parameters!$G$36*($A62-Parameters!$H$35),Parameters!$G$34*Parameters!$H$34+Parameters!$G$35*(Parameters!$H$35-Parameters!$H$34)+Parameters!$G$36*(Parameters!$H$36-Parameters!$H$35)+Parameters!$G$37*($A62-Parameters!$H$36)))),_xlfn.IFS($A62&lt;=Parameters!$H$34,Parameters!$G$34*$A62,$A62&lt;=Parameters!$H$35,Parameters!$G$35*$A62,$A62&lt;=Parameters!$H$36,Parameters!$G$36*$A62,$A62&gt;Parameters!$H$36,Parameters!$G$37*$A62))</f>
        <v>6340.1100000000006</v>
      </c>
      <c r="W62" s="290">
        <f t="shared" si="11"/>
        <v>111.23</v>
      </c>
      <c r="X62" s="290" cm="1">
        <f t="array" ref="X62">IF(Parameters!$E$55="No",IF($A62&lt;=Parameters!$H$39,Parameters!$G$39*$A62,IF($A62&lt;=Parameters!$H$40,Parameters!$G$39*Parameters!$H$39+Parameters!$G$40*($A62-Parameters!$H$39),IF($A62&lt;=Parameters!$H$41,Parameters!$G$39*Parameters!$H$39+Parameters!$G$40*(Parameters!$H$40-Parameters!$H$39)+Parameters!$G$41*($A62-Parameters!$H$40),Parameters!$G$39*Parameters!$H$39+Parameters!$G$40*(Parameters!$H$40-Parameters!$H$39)+Parameters!$G$41*(Parameters!$H$41-Parameters!$H$40)+Parameters!$G$42*($A62-Parameters!$H$41)))),_xlfn.IFS($A62&lt;=Parameters!$H$39,Parameters!$G$39*$A62,$A62&lt;=Parameters!$H$40,Parameters!$G$40*$A62,$A62&lt;=Parameters!$H$41,Parameters!$G$41*$A62,$A62&gt;Parameters!$H$41,Parameters!$G$42*$A62))</f>
        <v>6566.28</v>
      </c>
      <c r="Y62" s="290">
        <f t="shared" si="12"/>
        <v>115.1978947368421</v>
      </c>
      <c r="Z62" s="290" cm="1">
        <f t="array" ref="Z62">IF(Parameters!$F$55="No",IF($A62&lt;=Parameters!$J$23,Parameters!$I$23*$A62,IF($A62&lt;=Parameters!$J$24,Parameters!$I$23*Parameters!$J$23+Parameters!$I$24*($A62-Parameters!$J$23),IF($A62&lt;=Parameters!$J$25,Parameters!$I$23*Parameters!$J$23+Parameters!$I$24*(Parameters!$J$24-Parameters!$J$23)+Parameters!$I$25*($A62-Parameters!$J$24),Parameters!$I$23*Parameters!$J$23+Parameters!$I$24*(Parameters!$J$24-Parameters!$J$23)+Parameters!$I$25*(Parameters!$J$25-Parameters!$J$24)+Parameters!$I$26*($A62-Parameters!$J$25)))),_xlfn.IFS($A62&lt;=Parameters!$J$23,Parameters!$I$23*$A62,$A62&lt;=Parameters!$J$24,Parameters!$I$24*$A62,$A62&lt;=Parameters!$J$25,Parameters!$I$25*$A62,$A62&gt;Parameters!$J$25,Parameters!$I$26*$A62))</f>
        <v>5196.6900000000005</v>
      </c>
      <c r="AA62" s="290">
        <f t="shared" si="4"/>
        <v>91.170000000000016</v>
      </c>
      <c r="AB62" s="290" cm="1">
        <f t="array" ref="AB62">IF(Parameters!$F$55="No",IF($A62&lt;=Parameters!$J$28,Parameters!$I$28*$A62,IF($A62&lt;=Parameters!$J$29,Parameters!$I$28*Parameters!$J$28+Parameters!$I$29*($A62-Parameters!$J$28),IF($A62&lt;=Parameters!$J$30,Parameters!$I$28*Parameters!$J$28+Parameters!$I$29*(Parameters!$J$29-Parameters!$J$28)+Parameters!$I$30*($A62-Parameters!$J$29),Parameters!$I$28*Parameters!$J$28+Parameters!$I$29*(Parameters!$J$29-Parameters!$J$28)+Parameters!$I$30*(Parameters!$J$30-Parameters!$J$29)+Parameters!$I$31*($A62-Parameters!$J$30)))),_xlfn.IFS($A62&lt;=Parameters!$J$28,Parameters!$I$28*$A62,$A62&lt;=Parameters!$J$29,Parameters!$I$29*$A62,$A62&lt;=Parameters!$J$30,Parameters!$I$30*$A62,$A62&gt;Parameters!$J$30,Parameters!$I$31*$A62))</f>
        <v>5196.6900000000005</v>
      </c>
      <c r="AC62" s="290">
        <f t="shared" si="5"/>
        <v>91.170000000000016</v>
      </c>
      <c r="AD62" s="290" cm="1">
        <f t="array" ref="AD62">IF(Parameters!$F$55="No",IF($A62&lt;=Parameters!$J$34,Parameters!$I$34*$A62,IF($A62&lt;=Parameters!$J$35,Parameters!$I$34*Parameters!$J$34+Parameters!$I$35*($A62-Parameters!$J$34),IF($A62&lt;=Parameters!$J$36,Parameters!$I$34*Parameters!$J$34+Parameters!$I$35*(Parameters!$J$35-Parameters!$J$34)+Parameters!$I$36*($A62-Parameters!$J$35),Parameters!$I$34*Parameters!$J$34+Parameters!$I$35*(Parameters!$J$35-Parameters!$J$34)+Parameters!$I$36*(Parameters!$J$36-Parameters!$J$35)+Parameters!$I$37*($A62-Parameters!$J$36)))),_xlfn.IFS($A62&lt;=Parameters!$J$34,Parameters!$I$34*$A62,$A62&lt;=Parameters!$J$35,Parameters!$I$35*$A62,$A62&lt;=Parameters!$J$36,Parameters!$I$36*$A62,$A62&gt;Parameters!$J$36,Parameters!$I$37*$A62))</f>
        <v>6340.1100000000006</v>
      </c>
      <c r="AE62" s="290">
        <f t="shared" si="13"/>
        <v>111.23</v>
      </c>
      <c r="AF62" s="290" cm="1">
        <f t="array" ref="AF62">IF(Parameters!$F$55="No",IF($A62&lt;=Parameters!$J$39,Parameters!$I$39*$A62,IF($A62&lt;=Parameters!$J$40,Parameters!$I$39*Parameters!$J$39+Parameters!$I$40*($A62-Parameters!$J$39),IF($A62&lt;=Parameters!$J$41,Parameters!$I$39*Parameters!$J$39+Parameters!$I$40*(Parameters!$J$40-Parameters!$J$39)+Parameters!$I$41*($A62-Parameters!$J$40),Parameters!$I$39*Parameters!$J$39+Parameters!$I$40*(Parameters!$J$40-Parameters!$J$39)+Parameters!$I$41*(Parameters!$J$41-Parameters!$J$40)+Parameters!$I$42*($A62-Parameters!$J$41)))),_xlfn.IFS($A62&lt;=Parameters!$J$39,Parameters!$I$39*$A62,$A62&lt;=Parameters!$J$40,Parameters!$I$40*$A62,$A62&lt;=Parameters!$J$41,Parameters!$I$41*$A62,$A62&gt;Parameters!$J$41,Parameters!$I$42*$A62))</f>
        <v>6566.28</v>
      </c>
      <c r="AG62" s="290">
        <f t="shared" si="14"/>
        <v>115.1978947368421</v>
      </c>
      <c r="AI62" s="428">
        <f t="shared" si="15"/>
        <v>91.170000000000073</v>
      </c>
      <c r="AJ62" s="428">
        <f t="shared" si="16"/>
        <v>91.170000000000073</v>
      </c>
      <c r="AK62" s="428">
        <f t="shared" si="17"/>
        <v>111.23000000000047</v>
      </c>
      <c r="AL62" s="428">
        <f t="shared" si="18"/>
        <v>143.53999999999996</v>
      </c>
      <c r="AM62" s="428">
        <f t="shared" si="19"/>
        <v>91.170000000000073</v>
      </c>
      <c r="AN62" s="428">
        <f t="shared" si="20"/>
        <v>91.170000000000073</v>
      </c>
      <c r="AO62" s="428">
        <f t="shared" si="21"/>
        <v>111.23000000000047</v>
      </c>
      <c r="AP62" s="428">
        <f t="shared" si="22"/>
        <v>143.53999999999996</v>
      </c>
      <c r="AQ62" s="428">
        <f t="shared" si="23"/>
        <v>91.170000000000073</v>
      </c>
      <c r="AR62" s="428">
        <f t="shared" si="24"/>
        <v>91.170000000000073</v>
      </c>
      <c r="AS62" s="428">
        <f t="shared" si="25"/>
        <v>111.23000000000047</v>
      </c>
      <c r="AT62" s="428">
        <f t="shared" si="26"/>
        <v>143.53999999999996</v>
      </c>
      <c r="AU62" s="428">
        <f t="shared" si="27"/>
        <v>91.170000000000073</v>
      </c>
      <c r="AV62" s="428">
        <f t="shared" si="28"/>
        <v>91.170000000000073</v>
      </c>
      <c r="AW62" s="428">
        <f t="shared" si="29"/>
        <v>111.23000000000047</v>
      </c>
      <c r="AX62" s="428">
        <f t="shared" si="30"/>
        <v>143.53999999999996</v>
      </c>
    </row>
    <row r="63">
      <c r="A63" s="413">
        <v>58</v>
      </c>
      <c r="B63" s="290" cm="1">
        <f t="array" ref="B63">IF(Parameters!$C$55="No",IF($A63&lt;=Parameters!$D$23,Parameters!$C$23*$A63,IF($A63&lt;=Parameters!$D$24,Parameters!$C$23*Parameters!$D$23+Parameters!$C$24*($A63-Parameters!$D$23),IF($A63&lt;=Parameters!$D$25,Parameters!$C$23*Parameters!$D$23+Parameters!$C$24*(Parameters!$D$24-Parameters!$D$23)+Parameters!$C$25*($A63-Parameters!$D$24),Parameters!$C$23*Parameters!$D$23+Parameters!$C$24*(Parameters!$D$24-Parameters!$D$23)+Parameters!$C$25*(Parameters!$D$25-Parameters!$D$24)+Parameters!$C$26*($A63-Parameters!$D$25)))),_xlfn.IFS($A63&lt;=Parameters!$D$23,Parameters!$C$23*$A63,$A63&lt;=Parameters!$D$24,Parameters!$C$24*$A63,$A63&lt;=Parameters!$D$25,Parameters!$C$25*$A63,$A63&gt;Parameters!$D$25,Parameters!$C$26*$A63))</f>
        <v>5287.86</v>
      </c>
      <c r="C63" s="290">
        <f t="shared" si="6"/>
        <v>91.169999999999987</v>
      </c>
      <c r="D63" s="290" cm="1">
        <f t="array" ref="D63">IF(Parameters!$C$55="No",IF($A63&lt;=Parameters!$D$28,Parameters!$C$28*$A63,IF($A63&lt;=Parameters!$D$29,Parameters!$C$28*Parameters!$D$28+Parameters!$C$29*($A63-Parameters!$D$28),IF($A63&lt;=Parameters!$D$30,Parameters!$C$28*Parameters!$D$28+Parameters!$C$29*(Parameters!$D$29-Parameters!$D$28)+Parameters!$C$30*($A63-Parameters!$D$29),Parameters!$C$28*Parameters!$D$28+Parameters!$C$29*(Parameters!$D$29-Parameters!$D$28)+Parameters!$C$30*(Parameters!$D$30-Parameters!$D$29)+Parameters!$C$31*($A63-Parameters!$D$30)))),_xlfn.IFS($A63&lt;=Parameters!$D$28,Parameters!$C$28*$A63,$A63&lt;=Parameters!$D$29,Parameters!$C$29*$A63,$A63&lt;=Parameters!$D$30,Parameters!$C$30*$A63,$A63&gt;Parameters!$D$30,Parameters!$C$31*$A63))</f>
        <v>5287.86</v>
      </c>
      <c r="E63" s="290">
        <f t="shared" si="6"/>
        <v>91.169999999999987</v>
      </c>
      <c r="F63" s="290" cm="1">
        <f t="array" ref="F63">IF(Parameters!$C$55="No",IF($A63&lt;=Parameters!$D$34,Parameters!$C$34*$A63,IF($A63&lt;=Parameters!$D$35,Parameters!$C$34*Parameters!$D$34+Parameters!$C$35*($A63-Parameters!$D$34),IF($A63&lt;=Parameters!$D$36,Parameters!$C$34*Parameters!$D$34+Parameters!$C$35*(Parameters!$D$35-Parameters!$D$34)+Parameters!$C$36*($A63-Parameters!$D$35),Parameters!$C$34*Parameters!$D$34+Parameters!$C$35*(Parameters!$D$35-Parameters!$D$34)+Parameters!$C$36*(Parameters!$D$36-Parameters!$D$35)+Parameters!$C$37*($A63-Parameters!$D$36)))),_xlfn.IFS($A63&lt;=Parameters!$D$34,Parameters!$C$34*$A63,$A63&lt;=Parameters!$D$35,Parameters!$C$35*$A63,$A63&lt;=Parameters!$D$36,Parameters!$C$36*$A63,$A63&gt;Parameters!$D$36,Parameters!$C$37*$A63))</f>
        <v>6451.34</v>
      </c>
      <c r="G63" s="290">
        <f t="shared" si="7"/>
        <v>111.23</v>
      </c>
      <c r="H63" s="290" cm="1">
        <f t="array" ref="H63">IF(Parameters!$C$55="No",IF($A63&lt;=Parameters!$D$39,Parameters!$C$39*$A63,IF($A63&lt;=Parameters!$D$40,Parameters!$C$39*Parameters!$D$39+Parameters!$C$40*($A63-Parameters!$D$39),IF($A63&lt;=Parameters!$D$41,Parameters!$C$39*Parameters!$D$39+Parameters!$C$40*(Parameters!$D$40-Parameters!$D$39)+Parameters!$C$41*($A63-Parameters!$D$40),Parameters!$C$39*Parameters!$D$39+Parameters!$C$40*(Parameters!$D$40-Parameters!$D$39)+Parameters!$C$41*(Parameters!$D$41-Parameters!$D$40)+Parameters!$C$42*($A63-Parameters!$D$41)))),_xlfn.IFS($A63&lt;=Parameters!$D$39,Parameters!$C$39*$A63,$A63&lt;=Parameters!$D$40,Parameters!$C$40*$A63,$A63&lt;=Parameters!$D$41,Parameters!$C$41*$A63,$A63&gt;Parameters!$D$41,Parameters!$C$42*$A63))</f>
        <v>6709.82</v>
      </c>
      <c r="I63" s="290">
        <f t="shared" si="8"/>
        <v>115.68655172413793</v>
      </c>
      <c r="J63" s="290" cm="1">
        <f t="array" ref="J63">IF(Parameters!$D$55="No",IF($A63&lt;=Parameters!$F$23,Parameters!$E$23*$A63,IF($A63&lt;=Parameters!$F$24,Parameters!$E$23*Parameters!$F$23+Parameters!$E$24*($A63-Parameters!$F$23),IF($A63&lt;=Parameters!$F$25,Parameters!$E$23*Parameters!$F$23+Parameters!$E$24*(Parameters!$F$24-Parameters!$F$23)+Parameters!$E$25*($A63-Parameters!$F$24),Parameters!$E$23*Parameters!$F$23+Parameters!$E$24*(Parameters!$F$24-Parameters!$F$23)+Parameters!$E$25*(Parameters!$F$25-Parameters!$F$24)+Parameters!$E$26*($A63-Parameters!$F$25)))),_xlfn.IFS($A63&lt;=Parameters!$F$23,Parameters!$E$23*$A63,$A63&lt;=Parameters!$F$24,Parameters!$E$24*$A63,$A63&lt;=Parameters!$F$25,Parameters!$E$25*$A63,$A63&gt;Parameters!$F$25,Parameters!$E$26*$A63))</f>
        <v>5287.86</v>
      </c>
      <c r="K63" s="290">
        <f t="shared" si="0"/>
        <v>91.169999999999987</v>
      </c>
      <c r="L63" s="290" cm="1">
        <f t="array" ref="L63">IF(Parameters!$D$55="No",IF($A63&lt;=Parameters!$F$28,Parameters!$E$28*$A63,IF($A63&lt;=Parameters!$F$29,Parameters!$E$28*Parameters!$F$28+Parameters!$E$29*($A63-Parameters!$F$28),IF($A63&lt;=Parameters!$F$30,Parameters!$E$28*Parameters!$F$28+Parameters!$E$29*(Parameters!$F$29-Parameters!$F$28)+Parameters!$E$30*($A63-Parameters!$F$29),Parameters!$E$28*Parameters!$F$28+Parameters!$E$29*(Parameters!$F$29-Parameters!$F$28)+Parameters!$E$30*(Parameters!$F$30-Parameters!$F$29)+Parameters!$E$31*($A63-Parameters!$F$30)))),_xlfn.IFS($A63&lt;=Parameters!$F$28,Parameters!$E$28*$A63,$A63&lt;=Parameters!$F$29,Parameters!$E$29*$A63,$A63&lt;=Parameters!$F$30,Parameters!$E$30*$A63,$A63&gt;Parameters!$F$30,Parameters!$E$31*$A63))</f>
        <v>5287.86</v>
      </c>
      <c r="M63" s="290">
        <f t="shared" si="1"/>
        <v>91.169999999999987</v>
      </c>
      <c r="N63" s="290" cm="1">
        <f t="array" ref="N63">IF(Parameters!$D$55="No",IF($A63&lt;=Parameters!$F$34,Parameters!$E$34*$A63,IF($A63&lt;=Parameters!$F$35,Parameters!$E$34*Parameters!$F$34+Parameters!$E$35*($A63-Parameters!$F$34),IF($A63&lt;=Parameters!$F$36,Parameters!$E$34*Parameters!$F$34+Parameters!$E$35*(Parameters!$F$35-Parameters!$F$34)+Parameters!$E$36*($A63-Parameters!$F$35),Parameters!$E$34*Parameters!$F$34+Parameters!$E$35*(Parameters!$F$35-Parameters!$F$34)+Parameters!$E$36*(Parameters!$F$36-Parameters!$F$35)+Parameters!$E$37*($A63-Parameters!$F$36)))),_xlfn.IFS($A63&lt;=Parameters!$F$34,Parameters!$E$34*$A63,$A63&lt;=Parameters!$F$35,Parameters!$E$35*$A63,$A63&lt;=Parameters!$F$36,Parameters!$E$36*$A63,$A63&gt;Parameters!$F$36,Parameters!$E$37*$A63))</f>
        <v>6451.34</v>
      </c>
      <c r="O63" s="290">
        <f t="shared" si="9"/>
        <v>111.23</v>
      </c>
      <c r="P63" s="290" cm="1">
        <f t="array" ref="P63">IF(Parameters!$D$55="No",IF($A63&lt;=Parameters!$F$39,Parameters!$E$39*$A63,IF($A63&lt;=Parameters!$F$40,Parameters!$E$39*Parameters!$F$39+Parameters!$E$40*($A63-Parameters!$F$39),IF($A63&lt;=Parameters!$F$41,Parameters!$E$39*Parameters!$F$39+Parameters!$E$40*(Parameters!$F$40-Parameters!$F$39)+Parameters!$E$41*($A63-Parameters!$F$40),Parameters!$E$39*Parameters!$F$39+Parameters!$E$40*(Parameters!$F$40-Parameters!$F$39)+Parameters!$E$41*(Parameters!$F$41-Parameters!$F$40)+Parameters!$E$42*($A63-Parameters!$F$41)))),_xlfn.IFS($A63&lt;=Parameters!$F$39,Parameters!$E$39*$A63,$A63&lt;=Parameters!$F$40,Parameters!$E$40*$A63,$A63&lt;=Parameters!$F$41,Parameters!$E$41*$A63,$A63&gt;Parameters!$F$41,Parameters!$E$42*$A63))</f>
        <v>6709.82</v>
      </c>
      <c r="Q63" s="290">
        <f t="shared" si="10"/>
        <v>115.68655172413793</v>
      </c>
      <c r="R63" s="290" cm="1">
        <f t="array" ref="R63">IF(Parameters!$E$55="No",IF($A63&lt;=Parameters!$H$23,Parameters!$G$23*$A63,IF($A63&lt;=Parameters!$H$24,Parameters!$G$23*Parameters!$H$23+Parameters!$G$24*($A63-Parameters!$H$23),IF($A63&lt;=Parameters!$H$25,Parameters!$G$23*Parameters!$H$23+Parameters!$G$24*(Parameters!$H$24-Parameters!$H$23)+Parameters!$G$25*($A63-Parameters!$H$24),Parameters!$G$23*Parameters!$H$23+Parameters!$G$24*(Parameters!$H$24-Parameters!$H$23)+Parameters!$G$25*(Parameters!$H$25-Parameters!$H$24)+Parameters!$G$26*($A63-Parameters!$H$25)))),_xlfn.IFS($A63&lt;=Parameters!$H$23,Parameters!$G$23*$A63,$A63&lt;=Parameters!$H$24,Parameters!$G$24*$A63,$A63&lt;=Parameters!$H$25,Parameters!$G$25*$A63,$A63&gt;Parameters!$H$25,Parameters!$G$26*$A63))</f>
        <v>5287.86</v>
      </c>
      <c r="S63" s="290">
        <f t="shared" si="2"/>
        <v>91.169999999999987</v>
      </c>
      <c r="T63" s="290" cm="1">
        <f t="array" ref="T63">IF(Parameters!$E$55="No",IF($A63&lt;=Parameters!$H$28,Parameters!$G$28*$A63,IF($A63&lt;=Parameters!$H$29,Parameters!$G$28*Parameters!$H$28+Parameters!$G$29*($A63-Parameters!$H$28),IF($A63&lt;=Parameters!$H$30,Parameters!$G$28*Parameters!$H$28+Parameters!$G$29*(Parameters!$H$29-Parameters!$H$28)+Parameters!$G$30*($A63-Parameters!$H$29),Parameters!$G$28*Parameters!$H$28+Parameters!$G$29*(Parameters!$H$29-Parameters!$H$28)+Parameters!$G$30*(Parameters!$H$30-Parameters!$H$29)+Parameters!$G$31*($A63-Parameters!$H$30)))),_xlfn.IFS($A63&lt;=Parameters!$H$28,Parameters!$G$28*$A63,$A63&lt;=Parameters!$H$29,Parameters!$G$29*$A63,$A63&lt;=Parameters!$H$30,Parameters!$G$30*$A63,$A63&gt;Parameters!$H$30,Parameters!$G$31*$A63))</f>
        <v>5287.86</v>
      </c>
      <c r="U63" s="290">
        <f t="shared" si="3"/>
        <v>91.169999999999987</v>
      </c>
      <c r="V63" s="290" cm="1">
        <f t="array" ref="V63">IF(Parameters!$E$55="No",IF($A63&lt;=Parameters!$H$34,Parameters!$G$34*$A63,IF($A63&lt;=Parameters!$H$35,Parameters!$G$34*Parameters!$H$34+Parameters!$G$35*($A63-Parameters!$H$34),IF($A63&lt;=Parameters!$H$36,Parameters!$G$34*Parameters!$H$34+Parameters!$G$35*(Parameters!$H$35-Parameters!$H$34)+Parameters!$G$36*($A63-Parameters!$H$35),Parameters!$G$34*Parameters!$H$34+Parameters!$G$35*(Parameters!$H$35-Parameters!$H$34)+Parameters!$G$36*(Parameters!$H$36-Parameters!$H$35)+Parameters!$G$37*($A63-Parameters!$H$36)))),_xlfn.IFS($A63&lt;=Parameters!$H$34,Parameters!$G$34*$A63,$A63&lt;=Parameters!$H$35,Parameters!$G$35*$A63,$A63&lt;=Parameters!$H$36,Parameters!$G$36*$A63,$A63&gt;Parameters!$H$36,Parameters!$G$37*$A63))</f>
        <v>6451.34</v>
      </c>
      <c r="W63" s="290">
        <f t="shared" si="11"/>
        <v>111.23</v>
      </c>
      <c r="X63" s="290" cm="1">
        <f t="array" ref="X63">IF(Parameters!$E$55="No",IF($A63&lt;=Parameters!$H$39,Parameters!$G$39*$A63,IF($A63&lt;=Parameters!$H$40,Parameters!$G$39*Parameters!$H$39+Parameters!$G$40*($A63-Parameters!$H$39),IF($A63&lt;=Parameters!$H$41,Parameters!$G$39*Parameters!$H$39+Parameters!$G$40*(Parameters!$H$40-Parameters!$H$39)+Parameters!$G$41*($A63-Parameters!$H$40),Parameters!$G$39*Parameters!$H$39+Parameters!$G$40*(Parameters!$H$40-Parameters!$H$39)+Parameters!$G$41*(Parameters!$H$41-Parameters!$H$40)+Parameters!$G$42*($A63-Parameters!$H$41)))),_xlfn.IFS($A63&lt;=Parameters!$H$39,Parameters!$G$39*$A63,$A63&lt;=Parameters!$H$40,Parameters!$G$40*$A63,$A63&lt;=Parameters!$H$41,Parameters!$G$41*$A63,$A63&gt;Parameters!$H$41,Parameters!$G$42*$A63))</f>
        <v>6709.82</v>
      </c>
      <c r="Y63" s="290">
        <f t="shared" si="12"/>
        <v>115.68655172413793</v>
      </c>
      <c r="Z63" s="290" cm="1">
        <f t="array" ref="Z63">IF(Parameters!$F$55="No",IF($A63&lt;=Parameters!$J$23,Parameters!$I$23*$A63,IF($A63&lt;=Parameters!$J$24,Parameters!$I$23*Parameters!$J$23+Parameters!$I$24*($A63-Parameters!$J$23),IF($A63&lt;=Parameters!$J$25,Parameters!$I$23*Parameters!$J$23+Parameters!$I$24*(Parameters!$J$24-Parameters!$J$23)+Parameters!$I$25*($A63-Parameters!$J$24),Parameters!$I$23*Parameters!$J$23+Parameters!$I$24*(Parameters!$J$24-Parameters!$J$23)+Parameters!$I$25*(Parameters!$J$25-Parameters!$J$24)+Parameters!$I$26*($A63-Parameters!$J$25)))),_xlfn.IFS($A63&lt;=Parameters!$J$23,Parameters!$I$23*$A63,$A63&lt;=Parameters!$J$24,Parameters!$I$24*$A63,$A63&lt;=Parameters!$J$25,Parameters!$I$25*$A63,$A63&gt;Parameters!$J$25,Parameters!$I$26*$A63))</f>
        <v>5287.86</v>
      </c>
      <c r="AA63" s="290">
        <f t="shared" si="4"/>
        <v>91.169999999999987</v>
      </c>
      <c r="AB63" s="290" cm="1">
        <f t="array" ref="AB63">IF(Parameters!$F$55="No",IF($A63&lt;=Parameters!$J$28,Parameters!$I$28*$A63,IF($A63&lt;=Parameters!$J$29,Parameters!$I$28*Parameters!$J$28+Parameters!$I$29*($A63-Parameters!$J$28),IF($A63&lt;=Parameters!$J$30,Parameters!$I$28*Parameters!$J$28+Parameters!$I$29*(Parameters!$J$29-Parameters!$J$28)+Parameters!$I$30*($A63-Parameters!$J$29),Parameters!$I$28*Parameters!$J$28+Parameters!$I$29*(Parameters!$J$29-Parameters!$J$28)+Parameters!$I$30*(Parameters!$J$30-Parameters!$J$29)+Parameters!$I$31*($A63-Parameters!$J$30)))),_xlfn.IFS($A63&lt;=Parameters!$J$28,Parameters!$I$28*$A63,$A63&lt;=Parameters!$J$29,Parameters!$I$29*$A63,$A63&lt;=Parameters!$J$30,Parameters!$I$30*$A63,$A63&gt;Parameters!$J$30,Parameters!$I$31*$A63))</f>
        <v>5287.86</v>
      </c>
      <c r="AC63" s="290">
        <f t="shared" si="5"/>
        <v>91.169999999999987</v>
      </c>
      <c r="AD63" s="290" cm="1">
        <f t="array" ref="AD63">IF(Parameters!$F$55="No",IF($A63&lt;=Parameters!$J$34,Parameters!$I$34*$A63,IF($A63&lt;=Parameters!$J$35,Parameters!$I$34*Parameters!$J$34+Parameters!$I$35*($A63-Parameters!$J$34),IF($A63&lt;=Parameters!$J$36,Parameters!$I$34*Parameters!$J$34+Parameters!$I$35*(Parameters!$J$35-Parameters!$J$34)+Parameters!$I$36*($A63-Parameters!$J$35),Parameters!$I$34*Parameters!$J$34+Parameters!$I$35*(Parameters!$J$35-Parameters!$J$34)+Parameters!$I$36*(Parameters!$J$36-Parameters!$J$35)+Parameters!$I$37*($A63-Parameters!$J$36)))),_xlfn.IFS($A63&lt;=Parameters!$J$34,Parameters!$I$34*$A63,$A63&lt;=Parameters!$J$35,Parameters!$I$35*$A63,$A63&lt;=Parameters!$J$36,Parameters!$I$36*$A63,$A63&gt;Parameters!$J$36,Parameters!$I$37*$A63))</f>
        <v>6451.34</v>
      </c>
      <c r="AE63" s="290">
        <f t="shared" si="13"/>
        <v>111.23</v>
      </c>
      <c r="AF63" s="290" cm="1">
        <f t="array" ref="AF63">IF(Parameters!$F$55="No",IF($A63&lt;=Parameters!$J$39,Parameters!$I$39*$A63,IF($A63&lt;=Parameters!$J$40,Parameters!$I$39*Parameters!$J$39+Parameters!$I$40*($A63-Parameters!$J$39),IF($A63&lt;=Parameters!$J$41,Parameters!$I$39*Parameters!$J$39+Parameters!$I$40*(Parameters!$J$40-Parameters!$J$39)+Parameters!$I$41*($A63-Parameters!$J$40),Parameters!$I$39*Parameters!$J$39+Parameters!$I$40*(Parameters!$J$40-Parameters!$J$39)+Parameters!$I$41*(Parameters!$J$41-Parameters!$J$40)+Parameters!$I$42*($A63-Parameters!$J$41)))),_xlfn.IFS($A63&lt;=Parameters!$J$39,Parameters!$I$39*$A63,$A63&lt;=Parameters!$J$40,Parameters!$I$40*$A63,$A63&lt;=Parameters!$J$41,Parameters!$I$41*$A63,$A63&gt;Parameters!$J$41,Parameters!$I$42*$A63))</f>
        <v>6709.82</v>
      </c>
      <c r="AG63" s="290">
        <f t="shared" si="14"/>
        <v>115.68655172413793</v>
      </c>
      <c r="AI63" s="428">
        <f t="shared" si="15"/>
        <v>91.169999999999163</v>
      </c>
      <c r="AJ63" s="428">
        <f t="shared" si="16"/>
        <v>91.169999999999163</v>
      </c>
      <c r="AK63" s="428">
        <f t="shared" si="17"/>
        <v>111.22999999999956</v>
      </c>
      <c r="AL63" s="428">
        <f t="shared" si="18"/>
        <v>143.53999999999996</v>
      </c>
      <c r="AM63" s="428">
        <f t="shared" si="19"/>
        <v>91.169999999999163</v>
      </c>
      <c r="AN63" s="428">
        <f t="shared" si="20"/>
        <v>91.169999999999163</v>
      </c>
      <c r="AO63" s="428">
        <f t="shared" si="21"/>
        <v>111.22999999999956</v>
      </c>
      <c r="AP63" s="428">
        <f t="shared" si="22"/>
        <v>143.53999999999996</v>
      </c>
      <c r="AQ63" s="428">
        <f t="shared" si="23"/>
        <v>91.169999999999163</v>
      </c>
      <c r="AR63" s="428">
        <f t="shared" si="24"/>
        <v>91.169999999999163</v>
      </c>
      <c r="AS63" s="428">
        <f t="shared" si="25"/>
        <v>111.22999999999956</v>
      </c>
      <c r="AT63" s="428">
        <f t="shared" si="26"/>
        <v>143.53999999999996</v>
      </c>
      <c r="AU63" s="428">
        <f t="shared" si="27"/>
        <v>91.169999999999163</v>
      </c>
      <c r="AV63" s="428">
        <f t="shared" si="28"/>
        <v>91.169999999999163</v>
      </c>
      <c r="AW63" s="428">
        <f t="shared" si="29"/>
        <v>111.22999999999956</v>
      </c>
      <c r="AX63" s="428">
        <f t="shared" si="30"/>
        <v>143.53999999999996</v>
      </c>
    </row>
    <row r="64">
      <c r="A64" s="413">
        <v>59</v>
      </c>
      <c r="B64" s="290" cm="1">
        <f t="array" ref="B64">IF(Parameters!$C$55="No",IF($A64&lt;=Parameters!$D$23,Parameters!$C$23*$A64,IF($A64&lt;=Parameters!$D$24,Parameters!$C$23*Parameters!$D$23+Parameters!$C$24*($A64-Parameters!$D$23),IF($A64&lt;=Parameters!$D$25,Parameters!$C$23*Parameters!$D$23+Parameters!$C$24*(Parameters!$D$24-Parameters!$D$23)+Parameters!$C$25*($A64-Parameters!$D$24),Parameters!$C$23*Parameters!$D$23+Parameters!$C$24*(Parameters!$D$24-Parameters!$D$23)+Parameters!$C$25*(Parameters!$D$25-Parameters!$D$24)+Parameters!$C$26*($A64-Parameters!$D$25)))),_xlfn.IFS($A64&lt;=Parameters!$D$23,Parameters!$C$23*$A64,$A64&lt;=Parameters!$D$24,Parameters!$C$24*$A64,$A64&lt;=Parameters!$D$25,Parameters!$C$25*$A64,$A64&gt;Parameters!$D$25,Parameters!$C$26*$A64))</f>
        <v>5379.03</v>
      </c>
      <c r="C64" s="290">
        <f t="shared" si="6"/>
        <v>91.17</v>
      </c>
      <c r="D64" s="290" cm="1">
        <f t="array" ref="D64">IF(Parameters!$C$55="No",IF($A64&lt;=Parameters!$D$28,Parameters!$C$28*$A64,IF($A64&lt;=Parameters!$D$29,Parameters!$C$28*Parameters!$D$28+Parameters!$C$29*($A64-Parameters!$D$28),IF($A64&lt;=Parameters!$D$30,Parameters!$C$28*Parameters!$D$28+Parameters!$C$29*(Parameters!$D$29-Parameters!$D$28)+Parameters!$C$30*($A64-Parameters!$D$29),Parameters!$C$28*Parameters!$D$28+Parameters!$C$29*(Parameters!$D$29-Parameters!$D$28)+Parameters!$C$30*(Parameters!$D$30-Parameters!$D$29)+Parameters!$C$31*($A64-Parameters!$D$30)))),_xlfn.IFS($A64&lt;=Parameters!$D$28,Parameters!$C$28*$A64,$A64&lt;=Parameters!$D$29,Parameters!$C$29*$A64,$A64&lt;=Parameters!$D$30,Parameters!$C$30*$A64,$A64&gt;Parameters!$D$30,Parameters!$C$31*$A64))</f>
        <v>5379.03</v>
      </c>
      <c r="E64" s="290">
        <f t="shared" si="6"/>
        <v>91.17</v>
      </c>
      <c r="F64" s="290" cm="1">
        <f t="array" ref="F64">IF(Parameters!$C$55="No",IF($A64&lt;=Parameters!$D$34,Parameters!$C$34*$A64,IF($A64&lt;=Parameters!$D$35,Parameters!$C$34*Parameters!$D$34+Parameters!$C$35*($A64-Parameters!$D$34),IF($A64&lt;=Parameters!$D$36,Parameters!$C$34*Parameters!$D$34+Parameters!$C$35*(Parameters!$D$35-Parameters!$D$34)+Parameters!$C$36*($A64-Parameters!$D$35),Parameters!$C$34*Parameters!$D$34+Parameters!$C$35*(Parameters!$D$35-Parameters!$D$34)+Parameters!$C$36*(Parameters!$D$36-Parameters!$D$35)+Parameters!$C$37*($A64-Parameters!$D$36)))),_xlfn.IFS($A64&lt;=Parameters!$D$34,Parameters!$C$34*$A64,$A64&lt;=Parameters!$D$35,Parameters!$C$35*$A64,$A64&lt;=Parameters!$D$36,Parameters!$C$36*$A64,$A64&gt;Parameters!$D$36,Parameters!$C$37*$A64))</f>
        <v>6562.5700000000006</v>
      </c>
      <c r="G64" s="290">
        <f t="shared" si="7"/>
        <v>111.23</v>
      </c>
      <c r="H64" s="290" cm="1">
        <f t="array" ref="H64">IF(Parameters!$C$55="No",IF($A64&lt;=Parameters!$D$39,Parameters!$C$39*$A64,IF($A64&lt;=Parameters!$D$40,Parameters!$C$39*Parameters!$D$39+Parameters!$C$40*($A64-Parameters!$D$39),IF($A64&lt;=Parameters!$D$41,Parameters!$C$39*Parameters!$D$39+Parameters!$C$40*(Parameters!$D$40-Parameters!$D$39)+Parameters!$C$41*($A64-Parameters!$D$40),Parameters!$C$39*Parameters!$D$39+Parameters!$C$40*(Parameters!$D$40-Parameters!$D$39)+Parameters!$C$41*(Parameters!$D$41-Parameters!$D$40)+Parameters!$C$42*($A64-Parameters!$D$41)))),_xlfn.IFS($A64&lt;=Parameters!$D$39,Parameters!$C$39*$A64,$A64&lt;=Parameters!$D$40,Parameters!$C$40*$A64,$A64&lt;=Parameters!$D$41,Parameters!$C$41*$A64,$A64&gt;Parameters!$D$41,Parameters!$C$42*$A64))</f>
        <v>6853.36</v>
      </c>
      <c r="I64" s="290">
        <f t="shared" si="8"/>
        <v>116.1586440677966</v>
      </c>
      <c r="J64" s="290" cm="1">
        <f t="array" ref="J64">IF(Parameters!$D$55="No",IF($A64&lt;=Parameters!$F$23,Parameters!$E$23*$A64,IF($A64&lt;=Parameters!$F$24,Parameters!$E$23*Parameters!$F$23+Parameters!$E$24*($A64-Parameters!$F$23),IF($A64&lt;=Parameters!$F$25,Parameters!$E$23*Parameters!$F$23+Parameters!$E$24*(Parameters!$F$24-Parameters!$F$23)+Parameters!$E$25*($A64-Parameters!$F$24),Parameters!$E$23*Parameters!$F$23+Parameters!$E$24*(Parameters!$F$24-Parameters!$F$23)+Parameters!$E$25*(Parameters!$F$25-Parameters!$F$24)+Parameters!$E$26*($A64-Parameters!$F$25)))),_xlfn.IFS($A64&lt;=Parameters!$F$23,Parameters!$E$23*$A64,$A64&lt;=Parameters!$F$24,Parameters!$E$24*$A64,$A64&lt;=Parameters!$F$25,Parameters!$E$25*$A64,$A64&gt;Parameters!$F$25,Parameters!$E$26*$A64))</f>
        <v>5379.03</v>
      </c>
      <c r="K64" s="290">
        <f t="shared" si="0"/>
        <v>91.17</v>
      </c>
      <c r="L64" s="290" cm="1">
        <f t="array" ref="L64">IF(Parameters!$D$55="No",IF($A64&lt;=Parameters!$F$28,Parameters!$E$28*$A64,IF($A64&lt;=Parameters!$F$29,Parameters!$E$28*Parameters!$F$28+Parameters!$E$29*($A64-Parameters!$F$28),IF($A64&lt;=Parameters!$F$30,Parameters!$E$28*Parameters!$F$28+Parameters!$E$29*(Parameters!$F$29-Parameters!$F$28)+Parameters!$E$30*($A64-Parameters!$F$29),Parameters!$E$28*Parameters!$F$28+Parameters!$E$29*(Parameters!$F$29-Parameters!$F$28)+Parameters!$E$30*(Parameters!$F$30-Parameters!$F$29)+Parameters!$E$31*($A64-Parameters!$F$30)))),_xlfn.IFS($A64&lt;=Parameters!$F$28,Parameters!$E$28*$A64,$A64&lt;=Parameters!$F$29,Parameters!$E$29*$A64,$A64&lt;=Parameters!$F$30,Parameters!$E$30*$A64,$A64&gt;Parameters!$F$30,Parameters!$E$31*$A64))</f>
        <v>5379.03</v>
      </c>
      <c r="M64" s="290">
        <f t="shared" si="1"/>
        <v>91.17</v>
      </c>
      <c r="N64" s="290" cm="1">
        <f t="array" ref="N64">IF(Parameters!$D$55="No",IF($A64&lt;=Parameters!$F$34,Parameters!$E$34*$A64,IF($A64&lt;=Parameters!$F$35,Parameters!$E$34*Parameters!$F$34+Parameters!$E$35*($A64-Parameters!$F$34),IF($A64&lt;=Parameters!$F$36,Parameters!$E$34*Parameters!$F$34+Parameters!$E$35*(Parameters!$F$35-Parameters!$F$34)+Parameters!$E$36*($A64-Parameters!$F$35),Parameters!$E$34*Parameters!$F$34+Parameters!$E$35*(Parameters!$F$35-Parameters!$F$34)+Parameters!$E$36*(Parameters!$F$36-Parameters!$F$35)+Parameters!$E$37*($A64-Parameters!$F$36)))),_xlfn.IFS($A64&lt;=Parameters!$F$34,Parameters!$E$34*$A64,$A64&lt;=Parameters!$F$35,Parameters!$E$35*$A64,$A64&lt;=Parameters!$F$36,Parameters!$E$36*$A64,$A64&gt;Parameters!$F$36,Parameters!$E$37*$A64))</f>
        <v>6562.5700000000006</v>
      </c>
      <c r="O64" s="290">
        <f t="shared" si="9"/>
        <v>111.23</v>
      </c>
      <c r="P64" s="290" cm="1">
        <f t="array" ref="P64">IF(Parameters!$D$55="No",IF($A64&lt;=Parameters!$F$39,Parameters!$E$39*$A64,IF($A64&lt;=Parameters!$F$40,Parameters!$E$39*Parameters!$F$39+Parameters!$E$40*($A64-Parameters!$F$39),IF($A64&lt;=Parameters!$F$41,Parameters!$E$39*Parameters!$F$39+Parameters!$E$40*(Parameters!$F$40-Parameters!$F$39)+Parameters!$E$41*($A64-Parameters!$F$40),Parameters!$E$39*Parameters!$F$39+Parameters!$E$40*(Parameters!$F$40-Parameters!$F$39)+Parameters!$E$41*(Parameters!$F$41-Parameters!$F$40)+Parameters!$E$42*($A64-Parameters!$F$41)))),_xlfn.IFS($A64&lt;=Parameters!$F$39,Parameters!$E$39*$A64,$A64&lt;=Parameters!$F$40,Parameters!$E$40*$A64,$A64&lt;=Parameters!$F$41,Parameters!$E$41*$A64,$A64&gt;Parameters!$F$41,Parameters!$E$42*$A64))</f>
        <v>6853.36</v>
      </c>
      <c r="Q64" s="290">
        <f t="shared" si="10"/>
        <v>116.1586440677966</v>
      </c>
      <c r="R64" s="290" cm="1">
        <f t="array" ref="R64">IF(Parameters!$E$55="No",IF($A64&lt;=Parameters!$H$23,Parameters!$G$23*$A64,IF($A64&lt;=Parameters!$H$24,Parameters!$G$23*Parameters!$H$23+Parameters!$G$24*($A64-Parameters!$H$23),IF($A64&lt;=Parameters!$H$25,Parameters!$G$23*Parameters!$H$23+Parameters!$G$24*(Parameters!$H$24-Parameters!$H$23)+Parameters!$G$25*($A64-Parameters!$H$24),Parameters!$G$23*Parameters!$H$23+Parameters!$G$24*(Parameters!$H$24-Parameters!$H$23)+Parameters!$G$25*(Parameters!$H$25-Parameters!$H$24)+Parameters!$G$26*($A64-Parameters!$H$25)))),_xlfn.IFS($A64&lt;=Parameters!$H$23,Parameters!$G$23*$A64,$A64&lt;=Parameters!$H$24,Parameters!$G$24*$A64,$A64&lt;=Parameters!$H$25,Parameters!$G$25*$A64,$A64&gt;Parameters!$H$25,Parameters!$G$26*$A64))</f>
        <v>5379.03</v>
      </c>
      <c r="S64" s="290">
        <f t="shared" si="2"/>
        <v>91.17</v>
      </c>
      <c r="T64" s="290" cm="1">
        <f t="array" ref="T64">IF(Parameters!$E$55="No",IF($A64&lt;=Parameters!$H$28,Parameters!$G$28*$A64,IF($A64&lt;=Parameters!$H$29,Parameters!$G$28*Parameters!$H$28+Parameters!$G$29*($A64-Parameters!$H$28),IF($A64&lt;=Parameters!$H$30,Parameters!$G$28*Parameters!$H$28+Parameters!$G$29*(Parameters!$H$29-Parameters!$H$28)+Parameters!$G$30*($A64-Parameters!$H$29),Parameters!$G$28*Parameters!$H$28+Parameters!$G$29*(Parameters!$H$29-Parameters!$H$28)+Parameters!$G$30*(Parameters!$H$30-Parameters!$H$29)+Parameters!$G$31*($A64-Parameters!$H$30)))),_xlfn.IFS($A64&lt;=Parameters!$H$28,Parameters!$G$28*$A64,$A64&lt;=Parameters!$H$29,Parameters!$G$29*$A64,$A64&lt;=Parameters!$H$30,Parameters!$G$30*$A64,$A64&gt;Parameters!$H$30,Parameters!$G$31*$A64))</f>
        <v>5379.03</v>
      </c>
      <c r="U64" s="290">
        <f t="shared" si="3"/>
        <v>91.17</v>
      </c>
      <c r="V64" s="290" cm="1">
        <f t="array" ref="V64">IF(Parameters!$E$55="No",IF($A64&lt;=Parameters!$H$34,Parameters!$G$34*$A64,IF($A64&lt;=Parameters!$H$35,Parameters!$G$34*Parameters!$H$34+Parameters!$G$35*($A64-Parameters!$H$34),IF($A64&lt;=Parameters!$H$36,Parameters!$G$34*Parameters!$H$34+Parameters!$G$35*(Parameters!$H$35-Parameters!$H$34)+Parameters!$G$36*($A64-Parameters!$H$35),Parameters!$G$34*Parameters!$H$34+Parameters!$G$35*(Parameters!$H$35-Parameters!$H$34)+Parameters!$G$36*(Parameters!$H$36-Parameters!$H$35)+Parameters!$G$37*($A64-Parameters!$H$36)))),_xlfn.IFS($A64&lt;=Parameters!$H$34,Parameters!$G$34*$A64,$A64&lt;=Parameters!$H$35,Parameters!$G$35*$A64,$A64&lt;=Parameters!$H$36,Parameters!$G$36*$A64,$A64&gt;Parameters!$H$36,Parameters!$G$37*$A64))</f>
        <v>6562.5700000000006</v>
      </c>
      <c r="W64" s="290">
        <f t="shared" si="11"/>
        <v>111.23</v>
      </c>
      <c r="X64" s="290" cm="1">
        <f t="array" ref="X64">IF(Parameters!$E$55="No",IF($A64&lt;=Parameters!$H$39,Parameters!$G$39*$A64,IF($A64&lt;=Parameters!$H$40,Parameters!$G$39*Parameters!$H$39+Parameters!$G$40*($A64-Parameters!$H$39),IF($A64&lt;=Parameters!$H$41,Parameters!$G$39*Parameters!$H$39+Parameters!$G$40*(Parameters!$H$40-Parameters!$H$39)+Parameters!$G$41*($A64-Parameters!$H$40),Parameters!$G$39*Parameters!$H$39+Parameters!$G$40*(Parameters!$H$40-Parameters!$H$39)+Parameters!$G$41*(Parameters!$H$41-Parameters!$H$40)+Parameters!$G$42*($A64-Parameters!$H$41)))),_xlfn.IFS($A64&lt;=Parameters!$H$39,Parameters!$G$39*$A64,$A64&lt;=Parameters!$H$40,Parameters!$G$40*$A64,$A64&lt;=Parameters!$H$41,Parameters!$G$41*$A64,$A64&gt;Parameters!$H$41,Parameters!$G$42*$A64))</f>
        <v>6853.36</v>
      </c>
      <c r="Y64" s="290">
        <f t="shared" si="12"/>
        <v>116.1586440677966</v>
      </c>
      <c r="Z64" s="290" cm="1">
        <f t="array" ref="Z64">IF(Parameters!$F$55="No",IF($A64&lt;=Parameters!$J$23,Parameters!$I$23*$A64,IF($A64&lt;=Parameters!$J$24,Parameters!$I$23*Parameters!$J$23+Parameters!$I$24*($A64-Parameters!$J$23),IF($A64&lt;=Parameters!$J$25,Parameters!$I$23*Parameters!$J$23+Parameters!$I$24*(Parameters!$J$24-Parameters!$J$23)+Parameters!$I$25*($A64-Parameters!$J$24),Parameters!$I$23*Parameters!$J$23+Parameters!$I$24*(Parameters!$J$24-Parameters!$J$23)+Parameters!$I$25*(Parameters!$J$25-Parameters!$J$24)+Parameters!$I$26*($A64-Parameters!$J$25)))),_xlfn.IFS($A64&lt;=Parameters!$J$23,Parameters!$I$23*$A64,$A64&lt;=Parameters!$J$24,Parameters!$I$24*$A64,$A64&lt;=Parameters!$J$25,Parameters!$I$25*$A64,$A64&gt;Parameters!$J$25,Parameters!$I$26*$A64))</f>
        <v>5379.03</v>
      </c>
      <c r="AA64" s="290">
        <f t="shared" si="4"/>
        <v>91.17</v>
      </c>
      <c r="AB64" s="290" cm="1">
        <f t="array" ref="AB64">IF(Parameters!$F$55="No",IF($A64&lt;=Parameters!$J$28,Parameters!$I$28*$A64,IF($A64&lt;=Parameters!$J$29,Parameters!$I$28*Parameters!$J$28+Parameters!$I$29*($A64-Parameters!$J$28),IF($A64&lt;=Parameters!$J$30,Parameters!$I$28*Parameters!$J$28+Parameters!$I$29*(Parameters!$J$29-Parameters!$J$28)+Parameters!$I$30*($A64-Parameters!$J$29),Parameters!$I$28*Parameters!$J$28+Parameters!$I$29*(Parameters!$J$29-Parameters!$J$28)+Parameters!$I$30*(Parameters!$J$30-Parameters!$J$29)+Parameters!$I$31*($A64-Parameters!$J$30)))),_xlfn.IFS($A64&lt;=Parameters!$J$28,Parameters!$I$28*$A64,$A64&lt;=Parameters!$J$29,Parameters!$I$29*$A64,$A64&lt;=Parameters!$J$30,Parameters!$I$30*$A64,$A64&gt;Parameters!$J$30,Parameters!$I$31*$A64))</f>
        <v>5379.03</v>
      </c>
      <c r="AC64" s="290">
        <f t="shared" si="5"/>
        <v>91.17</v>
      </c>
      <c r="AD64" s="290" cm="1">
        <f t="array" ref="AD64">IF(Parameters!$F$55="No",IF($A64&lt;=Parameters!$J$34,Parameters!$I$34*$A64,IF($A64&lt;=Parameters!$J$35,Parameters!$I$34*Parameters!$J$34+Parameters!$I$35*($A64-Parameters!$J$34),IF($A64&lt;=Parameters!$J$36,Parameters!$I$34*Parameters!$J$34+Parameters!$I$35*(Parameters!$J$35-Parameters!$J$34)+Parameters!$I$36*($A64-Parameters!$J$35),Parameters!$I$34*Parameters!$J$34+Parameters!$I$35*(Parameters!$J$35-Parameters!$J$34)+Parameters!$I$36*(Parameters!$J$36-Parameters!$J$35)+Parameters!$I$37*($A64-Parameters!$J$36)))),_xlfn.IFS($A64&lt;=Parameters!$J$34,Parameters!$I$34*$A64,$A64&lt;=Parameters!$J$35,Parameters!$I$35*$A64,$A64&lt;=Parameters!$J$36,Parameters!$I$36*$A64,$A64&gt;Parameters!$J$36,Parameters!$I$37*$A64))</f>
        <v>6562.5700000000006</v>
      </c>
      <c r="AE64" s="290">
        <f t="shared" si="13"/>
        <v>111.23</v>
      </c>
      <c r="AF64" s="290" cm="1">
        <f t="array" ref="AF64">IF(Parameters!$F$55="No",IF($A64&lt;=Parameters!$J$39,Parameters!$I$39*$A64,IF($A64&lt;=Parameters!$J$40,Parameters!$I$39*Parameters!$J$39+Parameters!$I$40*($A64-Parameters!$J$39),IF($A64&lt;=Parameters!$J$41,Parameters!$I$39*Parameters!$J$39+Parameters!$I$40*(Parameters!$J$40-Parameters!$J$39)+Parameters!$I$41*($A64-Parameters!$J$40),Parameters!$I$39*Parameters!$J$39+Parameters!$I$40*(Parameters!$J$40-Parameters!$J$39)+Parameters!$I$41*(Parameters!$J$41-Parameters!$J$40)+Parameters!$I$42*($A64-Parameters!$J$41)))),_xlfn.IFS($A64&lt;=Parameters!$J$39,Parameters!$I$39*$A64,$A64&lt;=Parameters!$J$40,Parameters!$I$40*$A64,$A64&lt;=Parameters!$J$41,Parameters!$I$41*$A64,$A64&gt;Parameters!$J$41,Parameters!$I$42*$A64))</f>
        <v>6853.36</v>
      </c>
      <c r="AG64" s="290">
        <f t="shared" si="14"/>
        <v>116.1586440677966</v>
      </c>
      <c r="AI64" s="428">
        <f t="shared" si="15"/>
        <v>91.170000000000073</v>
      </c>
      <c r="AJ64" s="428">
        <f t="shared" si="16"/>
        <v>91.170000000000073</v>
      </c>
      <c r="AK64" s="428">
        <f t="shared" si="17"/>
        <v>111.23000000000047</v>
      </c>
      <c r="AL64" s="428">
        <f t="shared" si="18"/>
        <v>143.53999999999996</v>
      </c>
      <c r="AM64" s="428">
        <f t="shared" si="19"/>
        <v>91.170000000000073</v>
      </c>
      <c r="AN64" s="428">
        <f t="shared" si="20"/>
        <v>91.170000000000073</v>
      </c>
      <c r="AO64" s="428">
        <f t="shared" si="21"/>
        <v>111.23000000000047</v>
      </c>
      <c r="AP64" s="428">
        <f t="shared" si="22"/>
        <v>143.53999999999996</v>
      </c>
      <c r="AQ64" s="428">
        <f t="shared" si="23"/>
        <v>91.170000000000073</v>
      </c>
      <c r="AR64" s="428">
        <f t="shared" si="24"/>
        <v>91.170000000000073</v>
      </c>
      <c r="AS64" s="428">
        <f t="shared" si="25"/>
        <v>111.23000000000047</v>
      </c>
      <c r="AT64" s="428">
        <f t="shared" si="26"/>
        <v>143.53999999999996</v>
      </c>
      <c r="AU64" s="428">
        <f t="shared" si="27"/>
        <v>91.170000000000073</v>
      </c>
      <c r="AV64" s="428">
        <f t="shared" si="28"/>
        <v>91.170000000000073</v>
      </c>
      <c r="AW64" s="428">
        <f t="shared" si="29"/>
        <v>111.23000000000047</v>
      </c>
      <c r="AX64" s="428">
        <f t="shared" si="30"/>
        <v>143.53999999999996</v>
      </c>
    </row>
    <row r="65">
      <c r="A65" s="413">
        <v>60</v>
      </c>
      <c r="B65" s="290" cm="1">
        <f t="array" ref="B65">IF(Parameters!$C$55="No",IF($A65&lt;=Parameters!$D$23,Parameters!$C$23*$A65,IF($A65&lt;=Parameters!$D$24,Parameters!$C$23*Parameters!$D$23+Parameters!$C$24*($A65-Parameters!$D$23),IF($A65&lt;=Parameters!$D$25,Parameters!$C$23*Parameters!$D$23+Parameters!$C$24*(Parameters!$D$24-Parameters!$D$23)+Parameters!$C$25*($A65-Parameters!$D$24),Parameters!$C$23*Parameters!$D$23+Parameters!$C$24*(Parameters!$D$24-Parameters!$D$23)+Parameters!$C$25*(Parameters!$D$25-Parameters!$D$24)+Parameters!$C$26*($A65-Parameters!$D$25)))),_xlfn.IFS($A65&lt;=Parameters!$D$23,Parameters!$C$23*$A65,$A65&lt;=Parameters!$D$24,Parameters!$C$24*$A65,$A65&lt;=Parameters!$D$25,Parameters!$C$25*$A65,$A65&gt;Parameters!$D$25,Parameters!$C$26*$A65))</f>
        <v>5470.2</v>
      </c>
      <c r="C65" s="290">
        <f t="shared" si="6"/>
        <v>91.17</v>
      </c>
      <c r="D65" s="290" cm="1">
        <f t="array" ref="D65">IF(Parameters!$C$55="No",IF($A65&lt;=Parameters!$D$28,Parameters!$C$28*$A65,IF($A65&lt;=Parameters!$D$29,Parameters!$C$28*Parameters!$D$28+Parameters!$C$29*($A65-Parameters!$D$28),IF($A65&lt;=Parameters!$D$30,Parameters!$C$28*Parameters!$D$28+Parameters!$C$29*(Parameters!$D$29-Parameters!$D$28)+Parameters!$C$30*($A65-Parameters!$D$29),Parameters!$C$28*Parameters!$D$28+Parameters!$C$29*(Parameters!$D$29-Parameters!$D$28)+Parameters!$C$30*(Parameters!$D$30-Parameters!$D$29)+Parameters!$C$31*($A65-Parameters!$D$30)))),_xlfn.IFS($A65&lt;=Parameters!$D$28,Parameters!$C$28*$A65,$A65&lt;=Parameters!$D$29,Parameters!$C$29*$A65,$A65&lt;=Parameters!$D$30,Parameters!$C$30*$A65,$A65&gt;Parameters!$D$30,Parameters!$C$31*$A65))</f>
        <v>5470.2</v>
      </c>
      <c r="E65" s="290">
        <f t="shared" si="6"/>
        <v>91.17</v>
      </c>
      <c r="F65" s="290" cm="1">
        <f t="array" ref="F65">IF(Parameters!$C$55="No",IF($A65&lt;=Parameters!$D$34,Parameters!$C$34*$A65,IF($A65&lt;=Parameters!$D$35,Parameters!$C$34*Parameters!$D$34+Parameters!$C$35*($A65-Parameters!$D$34),IF($A65&lt;=Parameters!$D$36,Parameters!$C$34*Parameters!$D$34+Parameters!$C$35*(Parameters!$D$35-Parameters!$D$34)+Parameters!$C$36*($A65-Parameters!$D$35),Parameters!$C$34*Parameters!$D$34+Parameters!$C$35*(Parameters!$D$35-Parameters!$D$34)+Parameters!$C$36*(Parameters!$D$36-Parameters!$D$35)+Parameters!$C$37*($A65-Parameters!$D$36)))),_xlfn.IFS($A65&lt;=Parameters!$D$34,Parameters!$C$34*$A65,$A65&lt;=Parameters!$D$35,Parameters!$C$35*$A65,$A65&lt;=Parameters!$D$36,Parameters!$C$36*$A65,$A65&gt;Parameters!$D$36,Parameters!$C$37*$A65))</f>
        <v>6673.8</v>
      </c>
      <c r="G65" s="290">
        <f t="shared" si="7"/>
        <v>111.23</v>
      </c>
      <c r="H65" s="290" cm="1">
        <f t="array" ref="H65">IF(Parameters!$C$55="No",IF($A65&lt;=Parameters!$D$39,Parameters!$C$39*$A65,IF($A65&lt;=Parameters!$D$40,Parameters!$C$39*Parameters!$D$39+Parameters!$C$40*($A65-Parameters!$D$39),IF($A65&lt;=Parameters!$D$41,Parameters!$C$39*Parameters!$D$39+Parameters!$C$40*(Parameters!$D$40-Parameters!$D$39)+Parameters!$C$41*($A65-Parameters!$D$40),Parameters!$C$39*Parameters!$D$39+Parameters!$C$40*(Parameters!$D$40-Parameters!$D$39)+Parameters!$C$41*(Parameters!$D$41-Parameters!$D$40)+Parameters!$C$42*($A65-Parameters!$D$41)))),_xlfn.IFS($A65&lt;=Parameters!$D$39,Parameters!$C$39*$A65,$A65&lt;=Parameters!$D$40,Parameters!$C$40*$A65,$A65&lt;=Parameters!$D$41,Parameters!$C$41*$A65,$A65&gt;Parameters!$D$41,Parameters!$C$42*$A65))</f>
        <v>6996.9</v>
      </c>
      <c r="I65" s="290">
        <f t="shared" si="8"/>
        <v>116.61499999999999</v>
      </c>
      <c r="J65" s="290" cm="1">
        <f t="array" ref="J65">IF(Parameters!$D$55="No",IF($A65&lt;=Parameters!$F$23,Parameters!$E$23*$A65,IF($A65&lt;=Parameters!$F$24,Parameters!$E$23*Parameters!$F$23+Parameters!$E$24*($A65-Parameters!$F$23),IF($A65&lt;=Parameters!$F$25,Parameters!$E$23*Parameters!$F$23+Parameters!$E$24*(Parameters!$F$24-Parameters!$F$23)+Parameters!$E$25*($A65-Parameters!$F$24),Parameters!$E$23*Parameters!$F$23+Parameters!$E$24*(Parameters!$F$24-Parameters!$F$23)+Parameters!$E$25*(Parameters!$F$25-Parameters!$F$24)+Parameters!$E$26*($A65-Parameters!$F$25)))),_xlfn.IFS($A65&lt;=Parameters!$F$23,Parameters!$E$23*$A65,$A65&lt;=Parameters!$F$24,Parameters!$E$24*$A65,$A65&lt;=Parameters!$F$25,Parameters!$E$25*$A65,$A65&gt;Parameters!$F$25,Parameters!$E$26*$A65))</f>
        <v>5470.2</v>
      </c>
      <c r="K65" s="290">
        <f t="shared" si="0"/>
        <v>91.17</v>
      </c>
      <c r="L65" s="290" cm="1">
        <f t="array" ref="L65">IF(Parameters!$D$55="No",IF($A65&lt;=Parameters!$F$28,Parameters!$E$28*$A65,IF($A65&lt;=Parameters!$F$29,Parameters!$E$28*Parameters!$F$28+Parameters!$E$29*($A65-Parameters!$F$28),IF($A65&lt;=Parameters!$F$30,Parameters!$E$28*Parameters!$F$28+Parameters!$E$29*(Parameters!$F$29-Parameters!$F$28)+Parameters!$E$30*($A65-Parameters!$F$29),Parameters!$E$28*Parameters!$F$28+Parameters!$E$29*(Parameters!$F$29-Parameters!$F$28)+Parameters!$E$30*(Parameters!$F$30-Parameters!$F$29)+Parameters!$E$31*($A65-Parameters!$F$30)))),_xlfn.IFS($A65&lt;=Parameters!$F$28,Parameters!$E$28*$A65,$A65&lt;=Parameters!$F$29,Parameters!$E$29*$A65,$A65&lt;=Parameters!$F$30,Parameters!$E$30*$A65,$A65&gt;Parameters!$F$30,Parameters!$E$31*$A65))</f>
        <v>5470.2</v>
      </c>
      <c r="M65" s="290">
        <f t="shared" si="1"/>
        <v>91.17</v>
      </c>
      <c r="N65" s="290" cm="1">
        <f t="array" ref="N65">IF(Parameters!$D$55="No",IF($A65&lt;=Parameters!$F$34,Parameters!$E$34*$A65,IF($A65&lt;=Parameters!$F$35,Parameters!$E$34*Parameters!$F$34+Parameters!$E$35*($A65-Parameters!$F$34),IF($A65&lt;=Parameters!$F$36,Parameters!$E$34*Parameters!$F$34+Parameters!$E$35*(Parameters!$F$35-Parameters!$F$34)+Parameters!$E$36*($A65-Parameters!$F$35),Parameters!$E$34*Parameters!$F$34+Parameters!$E$35*(Parameters!$F$35-Parameters!$F$34)+Parameters!$E$36*(Parameters!$F$36-Parameters!$F$35)+Parameters!$E$37*($A65-Parameters!$F$36)))),_xlfn.IFS($A65&lt;=Parameters!$F$34,Parameters!$E$34*$A65,$A65&lt;=Parameters!$F$35,Parameters!$E$35*$A65,$A65&lt;=Parameters!$F$36,Parameters!$E$36*$A65,$A65&gt;Parameters!$F$36,Parameters!$E$37*$A65))</f>
        <v>6673.8</v>
      </c>
      <c r="O65" s="290">
        <f t="shared" si="9"/>
        <v>111.23</v>
      </c>
      <c r="P65" s="290" cm="1">
        <f t="array" ref="P65">IF(Parameters!$D$55="No",IF($A65&lt;=Parameters!$F$39,Parameters!$E$39*$A65,IF($A65&lt;=Parameters!$F$40,Parameters!$E$39*Parameters!$F$39+Parameters!$E$40*($A65-Parameters!$F$39),IF($A65&lt;=Parameters!$F$41,Parameters!$E$39*Parameters!$F$39+Parameters!$E$40*(Parameters!$F$40-Parameters!$F$39)+Parameters!$E$41*($A65-Parameters!$F$40),Parameters!$E$39*Parameters!$F$39+Parameters!$E$40*(Parameters!$F$40-Parameters!$F$39)+Parameters!$E$41*(Parameters!$F$41-Parameters!$F$40)+Parameters!$E$42*($A65-Parameters!$F$41)))),_xlfn.IFS($A65&lt;=Parameters!$F$39,Parameters!$E$39*$A65,$A65&lt;=Parameters!$F$40,Parameters!$E$40*$A65,$A65&lt;=Parameters!$F$41,Parameters!$E$41*$A65,$A65&gt;Parameters!$F$41,Parameters!$E$42*$A65))</f>
        <v>6996.9</v>
      </c>
      <c r="Q65" s="290">
        <f t="shared" si="10"/>
        <v>116.61499999999999</v>
      </c>
      <c r="R65" s="290" cm="1">
        <f t="array" ref="R65">IF(Parameters!$E$55="No",IF($A65&lt;=Parameters!$H$23,Parameters!$G$23*$A65,IF($A65&lt;=Parameters!$H$24,Parameters!$G$23*Parameters!$H$23+Parameters!$G$24*($A65-Parameters!$H$23),IF($A65&lt;=Parameters!$H$25,Parameters!$G$23*Parameters!$H$23+Parameters!$G$24*(Parameters!$H$24-Parameters!$H$23)+Parameters!$G$25*($A65-Parameters!$H$24),Parameters!$G$23*Parameters!$H$23+Parameters!$G$24*(Parameters!$H$24-Parameters!$H$23)+Parameters!$G$25*(Parameters!$H$25-Parameters!$H$24)+Parameters!$G$26*($A65-Parameters!$H$25)))),_xlfn.IFS($A65&lt;=Parameters!$H$23,Parameters!$G$23*$A65,$A65&lt;=Parameters!$H$24,Parameters!$G$24*$A65,$A65&lt;=Parameters!$H$25,Parameters!$G$25*$A65,$A65&gt;Parameters!$H$25,Parameters!$G$26*$A65))</f>
        <v>5470.2</v>
      </c>
      <c r="S65" s="290">
        <f t="shared" si="2"/>
        <v>91.17</v>
      </c>
      <c r="T65" s="290" cm="1">
        <f t="array" ref="T65">IF(Parameters!$E$55="No",IF($A65&lt;=Parameters!$H$28,Parameters!$G$28*$A65,IF($A65&lt;=Parameters!$H$29,Parameters!$G$28*Parameters!$H$28+Parameters!$G$29*($A65-Parameters!$H$28),IF($A65&lt;=Parameters!$H$30,Parameters!$G$28*Parameters!$H$28+Parameters!$G$29*(Parameters!$H$29-Parameters!$H$28)+Parameters!$G$30*($A65-Parameters!$H$29),Parameters!$G$28*Parameters!$H$28+Parameters!$G$29*(Parameters!$H$29-Parameters!$H$28)+Parameters!$G$30*(Parameters!$H$30-Parameters!$H$29)+Parameters!$G$31*($A65-Parameters!$H$30)))),_xlfn.IFS($A65&lt;=Parameters!$H$28,Parameters!$G$28*$A65,$A65&lt;=Parameters!$H$29,Parameters!$G$29*$A65,$A65&lt;=Parameters!$H$30,Parameters!$G$30*$A65,$A65&gt;Parameters!$H$30,Parameters!$G$31*$A65))</f>
        <v>5470.2</v>
      </c>
      <c r="U65" s="290">
        <f t="shared" si="3"/>
        <v>91.17</v>
      </c>
      <c r="V65" s="290" cm="1">
        <f t="array" ref="V65">IF(Parameters!$E$55="No",IF($A65&lt;=Parameters!$H$34,Parameters!$G$34*$A65,IF($A65&lt;=Parameters!$H$35,Parameters!$G$34*Parameters!$H$34+Parameters!$G$35*($A65-Parameters!$H$34),IF($A65&lt;=Parameters!$H$36,Parameters!$G$34*Parameters!$H$34+Parameters!$G$35*(Parameters!$H$35-Parameters!$H$34)+Parameters!$G$36*($A65-Parameters!$H$35),Parameters!$G$34*Parameters!$H$34+Parameters!$G$35*(Parameters!$H$35-Parameters!$H$34)+Parameters!$G$36*(Parameters!$H$36-Parameters!$H$35)+Parameters!$G$37*($A65-Parameters!$H$36)))),_xlfn.IFS($A65&lt;=Parameters!$H$34,Parameters!$G$34*$A65,$A65&lt;=Parameters!$H$35,Parameters!$G$35*$A65,$A65&lt;=Parameters!$H$36,Parameters!$G$36*$A65,$A65&gt;Parameters!$H$36,Parameters!$G$37*$A65))</f>
        <v>6673.8</v>
      </c>
      <c r="W65" s="290">
        <f t="shared" si="11"/>
        <v>111.23</v>
      </c>
      <c r="X65" s="290" cm="1">
        <f t="array" ref="X65">IF(Parameters!$E$55="No",IF($A65&lt;=Parameters!$H$39,Parameters!$G$39*$A65,IF($A65&lt;=Parameters!$H$40,Parameters!$G$39*Parameters!$H$39+Parameters!$G$40*($A65-Parameters!$H$39),IF($A65&lt;=Parameters!$H$41,Parameters!$G$39*Parameters!$H$39+Parameters!$G$40*(Parameters!$H$40-Parameters!$H$39)+Parameters!$G$41*($A65-Parameters!$H$40),Parameters!$G$39*Parameters!$H$39+Parameters!$G$40*(Parameters!$H$40-Parameters!$H$39)+Parameters!$G$41*(Parameters!$H$41-Parameters!$H$40)+Parameters!$G$42*($A65-Parameters!$H$41)))),_xlfn.IFS($A65&lt;=Parameters!$H$39,Parameters!$G$39*$A65,$A65&lt;=Parameters!$H$40,Parameters!$G$40*$A65,$A65&lt;=Parameters!$H$41,Parameters!$G$41*$A65,$A65&gt;Parameters!$H$41,Parameters!$G$42*$A65))</f>
        <v>6996.9</v>
      </c>
      <c r="Y65" s="290">
        <f t="shared" si="12"/>
        <v>116.61499999999999</v>
      </c>
      <c r="Z65" s="290" cm="1">
        <f t="array" ref="Z65">IF(Parameters!$F$55="No",IF($A65&lt;=Parameters!$J$23,Parameters!$I$23*$A65,IF($A65&lt;=Parameters!$J$24,Parameters!$I$23*Parameters!$J$23+Parameters!$I$24*($A65-Parameters!$J$23),IF($A65&lt;=Parameters!$J$25,Parameters!$I$23*Parameters!$J$23+Parameters!$I$24*(Parameters!$J$24-Parameters!$J$23)+Parameters!$I$25*($A65-Parameters!$J$24),Parameters!$I$23*Parameters!$J$23+Parameters!$I$24*(Parameters!$J$24-Parameters!$J$23)+Parameters!$I$25*(Parameters!$J$25-Parameters!$J$24)+Parameters!$I$26*($A65-Parameters!$J$25)))),_xlfn.IFS($A65&lt;=Parameters!$J$23,Parameters!$I$23*$A65,$A65&lt;=Parameters!$J$24,Parameters!$I$24*$A65,$A65&lt;=Parameters!$J$25,Parameters!$I$25*$A65,$A65&gt;Parameters!$J$25,Parameters!$I$26*$A65))</f>
        <v>5470.2</v>
      </c>
      <c r="AA65" s="290">
        <f t="shared" si="4"/>
        <v>91.17</v>
      </c>
      <c r="AB65" s="290" cm="1">
        <f t="array" ref="AB65">IF(Parameters!$F$55="No",IF($A65&lt;=Parameters!$J$28,Parameters!$I$28*$A65,IF($A65&lt;=Parameters!$J$29,Parameters!$I$28*Parameters!$J$28+Parameters!$I$29*($A65-Parameters!$J$28),IF($A65&lt;=Parameters!$J$30,Parameters!$I$28*Parameters!$J$28+Parameters!$I$29*(Parameters!$J$29-Parameters!$J$28)+Parameters!$I$30*($A65-Parameters!$J$29),Parameters!$I$28*Parameters!$J$28+Parameters!$I$29*(Parameters!$J$29-Parameters!$J$28)+Parameters!$I$30*(Parameters!$J$30-Parameters!$J$29)+Parameters!$I$31*($A65-Parameters!$J$30)))),_xlfn.IFS($A65&lt;=Parameters!$J$28,Parameters!$I$28*$A65,$A65&lt;=Parameters!$J$29,Parameters!$I$29*$A65,$A65&lt;=Parameters!$J$30,Parameters!$I$30*$A65,$A65&gt;Parameters!$J$30,Parameters!$I$31*$A65))</f>
        <v>5470.2</v>
      </c>
      <c r="AC65" s="290">
        <f t="shared" si="5"/>
        <v>91.17</v>
      </c>
      <c r="AD65" s="290" cm="1">
        <f t="array" ref="AD65">IF(Parameters!$F$55="No",IF($A65&lt;=Parameters!$J$34,Parameters!$I$34*$A65,IF($A65&lt;=Parameters!$J$35,Parameters!$I$34*Parameters!$J$34+Parameters!$I$35*($A65-Parameters!$J$34),IF($A65&lt;=Parameters!$J$36,Parameters!$I$34*Parameters!$J$34+Parameters!$I$35*(Parameters!$J$35-Parameters!$J$34)+Parameters!$I$36*($A65-Parameters!$J$35),Parameters!$I$34*Parameters!$J$34+Parameters!$I$35*(Parameters!$J$35-Parameters!$J$34)+Parameters!$I$36*(Parameters!$J$36-Parameters!$J$35)+Parameters!$I$37*($A65-Parameters!$J$36)))),_xlfn.IFS($A65&lt;=Parameters!$J$34,Parameters!$I$34*$A65,$A65&lt;=Parameters!$J$35,Parameters!$I$35*$A65,$A65&lt;=Parameters!$J$36,Parameters!$I$36*$A65,$A65&gt;Parameters!$J$36,Parameters!$I$37*$A65))</f>
        <v>6673.8</v>
      </c>
      <c r="AE65" s="290">
        <f t="shared" si="13"/>
        <v>111.23</v>
      </c>
      <c r="AF65" s="290" cm="1">
        <f t="array" ref="AF65">IF(Parameters!$F$55="No",IF($A65&lt;=Parameters!$J$39,Parameters!$I$39*$A65,IF($A65&lt;=Parameters!$J$40,Parameters!$I$39*Parameters!$J$39+Parameters!$I$40*($A65-Parameters!$J$39),IF($A65&lt;=Parameters!$J$41,Parameters!$I$39*Parameters!$J$39+Parameters!$I$40*(Parameters!$J$40-Parameters!$J$39)+Parameters!$I$41*($A65-Parameters!$J$40),Parameters!$I$39*Parameters!$J$39+Parameters!$I$40*(Parameters!$J$40-Parameters!$J$39)+Parameters!$I$41*(Parameters!$J$41-Parameters!$J$40)+Parameters!$I$42*($A65-Parameters!$J$41)))),_xlfn.IFS($A65&lt;=Parameters!$J$39,Parameters!$I$39*$A65,$A65&lt;=Parameters!$J$40,Parameters!$I$40*$A65,$A65&lt;=Parameters!$J$41,Parameters!$I$41*$A65,$A65&gt;Parameters!$J$41,Parameters!$I$42*$A65))</f>
        <v>6996.9</v>
      </c>
      <c r="AG65" s="290">
        <f t="shared" si="14"/>
        <v>116.61499999999999</v>
      </c>
      <c r="AI65" s="428">
        <f t="shared" si="15"/>
        <v>91.170000000000073</v>
      </c>
      <c r="AJ65" s="428">
        <f t="shared" si="16"/>
        <v>91.170000000000073</v>
      </c>
      <c r="AK65" s="428">
        <f t="shared" si="17"/>
        <v>111.22999999999956</v>
      </c>
      <c r="AL65" s="428">
        <f t="shared" si="18"/>
        <v>143.53999999999996</v>
      </c>
      <c r="AM65" s="428">
        <f t="shared" si="19"/>
        <v>91.170000000000073</v>
      </c>
      <c r="AN65" s="428">
        <f t="shared" si="20"/>
        <v>91.170000000000073</v>
      </c>
      <c r="AO65" s="428">
        <f t="shared" si="21"/>
        <v>111.22999999999956</v>
      </c>
      <c r="AP65" s="428">
        <f t="shared" si="22"/>
        <v>143.53999999999996</v>
      </c>
      <c r="AQ65" s="428">
        <f t="shared" si="23"/>
        <v>91.170000000000073</v>
      </c>
      <c r="AR65" s="428">
        <f t="shared" si="24"/>
        <v>91.170000000000073</v>
      </c>
      <c r="AS65" s="428">
        <f t="shared" si="25"/>
        <v>111.22999999999956</v>
      </c>
      <c r="AT65" s="428">
        <f t="shared" si="26"/>
        <v>143.53999999999996</v>
      </c>
      <c r="AU65" s="428">
        <f t="shared" si="27"/>
        <v>91.170000000000073</v>
      </c>
      <c r="AV65" s="428">
        <f t="shared" si="28"/>
        <v>91.170000000000073</v>
      </c>
      <c r="AW65" s="428">
        <f t="shared" si="29"/>
        <v>111.22999999999956</v>
      </c>
      <c r="AX65" s="428">
        <f t="shared" si="30"/>
        <v>143.53999999999996</v>
      </c>
    </row>
    <row r="66">
      <c r="A66" s="413">
        <v>61</v>
      </c>
      <c r="B66" s="290" cm="1">
        <f t="array" ref="B66">IF(Parameters!$C$55="No",IF($A66&lt;=Parameters!$D$23,Parameters!$C$23*$A66,IF($A66&lt;=Parameters!$D$24,Parameters!$C$23*Parameters!$D$23+Parameters!$C$24*($A66-Parameters!$D$23),IF($A66&lt;=Parameters!$D$25,Parameters!$C$23*Parameters!$D$23+Parameters!$C$24*(Parameters!$D$24-Parameters!$D$23)+Parameters!$C$25*($A66-Parameters!$D$24),Parameters!$C$23*Parameters!$D$23+Parameters!$C$24*(Parameters!$D$24-Parameters!$D$23)+Parameters!$C$25*(Parameters!$D$25-Parameters!$D$24)+Parameters!$C$26*($A66-Parameters!$D$25)))),_xlfn.IFS($A66&lt;=Parameters!$D$23,Parameters!$C$23*$A66,$A66&lt;=Parameters!$D$24,Parameters!$C$24*$A66,$A66&lt;=Parameters!$D$25,Parameters!$C$25*$A66,$A66&gt;Parameters!$D$25,Parameters!$C$26*$A66))</f>
        <v>5561.37</v>
      </c>
      <c r="C66" s="290">
        <f t="shared" si="6"/>
        <v>91.17</v>
      </c>
      <c r="D66" s="290" cm="1">
        <f t="array" ref="D66">IF(Parameters!$C$55="No",IF($A66&lt;=Parameters!$D$28,Parameters!$C$28*$A66,IF($A66&lt;=Parameters!$D$29,Parameters!$C$28*Parameters!$D$28+Parameters!$C$29*($A66-Parameters!$D$28),IF($A66&lt;=Parameters!$D$30,Parameters!$C$28*Parameters!$D$28+Parameters!$C$29*(Parameters!$D$29-Parameters!$D$28)+Parameters!$C$30*($A66-Parameters!$D$29),Parameters!$C$28*Parameters!$D$28+Parameters!$C$29*(Parameters!$D$29-Parameters!$D$28)+Parameters!$C$30*(Parameters!$D$30-Parameters!$D$29)+Parameters!$C$31*($A66-Parameters!$D$30)))),_xlfn.IFS($A66&lt;=Parameters!$D$28,Parameters!$C$28*$A66,$A66&lt;=Parameters!$D$29,Parameters!$C$29*$A66,$A66&lt;=Parameters!$D$30,Parameters!$C$30*$A66,$A66&gt;Parameters!$D$30,Parameters!$C$31*$A66))</f>
        <v>5561.37</v>
      </c>
      <c r="E66" s="290">
        <f t="shared" si="6"/>
        <v>91.17</v>
      </c>
      <c r="F66" s="290" cm="1">
        <f t="array" ref="F66">IF(Parameters!$C$55="No",IF($A66&lt;=Parameters!$D$34,Parameters!$C$34*$A66,IF($A66&lt;=Parameters!$D$35,Parameters!$C$34*Parameters!$D$34+Parameters!$C$35*($A66-Parameters!$D$34),IF($A66&lt;=Parameters!$D$36,Parameters!$C$34*Parameters!$D$34+Parameters!$C$35*(Parameters!$D$35-Parameters!$D$34)+Parameters!$C$36*($A66-Parameters!$D$35),Parameters!$C$34*Parameters!$D$34+Parameters!$C$35*(Parameters!$D$35-Parameters!$D$34)+Parameters!$C$36*(Parameters!$D$36-Parameters!$D$35)+Parameters!$C$37*($A66-Parameters!$D$36)))),_xlfn.IFS($A66&lt;=Parameters!$D$34,Parameters!$C$34*$A66,$A66&lt;=Parameters!$D$35,Parameters!$C$35*$A66,$A66&lt;=Parameters!$D$36,Parameters!$C$36*$A66,$A66&gt;Parameters!$D$36,Parameters!$C$37*$A66))</f>
        <v>6785.0300000000007</v>
      </c>
      <c r="G66" s="290">
        <f t="shared" si="7"/>
        <v>111.23</v>
      </c>
      <c r="H66" s="290" cm="1">
        <f t="array" ref="H66">IF(Parameters!$C$55="No",IF($A66&lt;=Parameters!$D$39,Parameters!$C$39*$A66,IF($A66&lt;=Parameters!$D$40,Parameters!$C$39*Parameters!$D$39+Parameters!$C$40*($A66-Parameters!$D$39),IF($A66&lt;=Parameters!$D$41,Parameters!$C$39*Parameters!$D$39+Parameters!$C$40*(Parameters!$D$40-Parameters!$D$39)+Parameters!$C$41*($A66-Parameters!$D$40),Parameters!$C$39*Parameters!$D$39+Parameters!$C$40*(Parameters!$D$40-Parameters!$D$39)+Parameters!$C$41*(Parameters!$D$41-Parameters!$D$40)+Parameters!$C$42*($A66-Parameters!$D$41)))),_xlfn.IFS($A66&lt;=Parameters!$D$39,Parameters!$C$39*$A66,$A66&lt;=Parameters!$D$40,Parameters!$C$40*$A66,$A66&lt;=Parameters!$D$41,Parameters!$C$41*$A66,$A66&gt;Parameters!$D$41,Parameters!$C$42*$A66))</f>
        <v>7140.44</v>
      </c>
      <c r="I66" s="290">
        <f t="shared" si="8"/>
        <v>117.05639344262295</v>
      </c>
      <c r="J66" s="290" cm="1">
        <f t="array" ref="J66">IF(Parameters!$D$55="No",IF($A66&lt;=Parameters!$F$23,Parameters!$E$23*$A66,IF($A66&lt;=Parameters!$F$24,Parameters!$E$23*Parameters!$F$23+Parameters!$E$24*($A66-Parameters!$F$23),IF($A66&lt;=Parameters!$F$25,Parameters!$E$23*Parameters!$F$23+Parameters!$E$24*(Parameters!$F$24-Parameters!$F$23)+Parameters!$E$25*($A66-Parameters!$F$24),Parameters!$E$23*Parameters!$F$23+Parameters!$E$24*(Parameters!$F$24-Parameters!$F$23)+Parameters!$E$25*(Parameters!$F$25-Parameters!$F$24)+Parameters!$E$26*($A66-Parameters!$F$25)))),_xlfn.IFS($A66&lt;=Parameters!$F$23,Parameters!$E$23*$A66,$A66&lt;=Parameters!$F$24,Parameters!$E$24*$A66,$A66&lt;=Parameters!$F$25,Parameters!$E$25*$A66,$A66&gt;Parameters!$F$25,Parameters!$E$26*$A66))</f>
        <v>5561.37</v>
      </c>
      <c r="K66" s="290">
        <f t="shared" si="0"/>
        <v>91.17</v>
      </c>
      <c r="L66" s="290" cm="1">
        <f t="array" ref="L66">IF(Parameters!$D$55="No",IF($A66&lt;=Parameters!$F$28,Parameters!$E$28*$A66,IF($A66&lt;=Parameters!$F$29,Parameters!$E$28*Parameters!$F$28+Parameters!$E$29*($A66-Parameters!$F$28),IF($A66&lt;=Parameters!$F$30,Parameters!$E$28*Parameters!$F$28+Parameters!$E$29*(Parameters!$F$29-Parameters!$F$28)+Parameters!$E$30*($A66-Parameters!$F$29),Parameters!$E$28*Parameters!$F$28+Parameters!$E$29*(Parameters!$F$29-Parameters!$F$28)+Parameters!$E$30*(Parameters!$F$30-Parameters!$F$29)+Parameters!$E$31*($A66-Parameters!$F$30)))),_xlfn.IFS($A66&lt;=Parameters!$F$28,Parameters!$E$28*$A66,$A66&lt;=Parameters!$F$29,Parameters!$E$29*$A66,$A66&lt;=Parameters!$F$30,Parameters!$E$30*$A66,$A66&gt;Parameters!$F$30,Parameters!$E$31*$A66))</f>
        <v>5561.37</v>
      </c>
      <c r="M66" s="290">
        <f t="shared" si="1"/>
        <v>91.17</v>
      </c>
      <c r="N66" s="290" cm="1">
        <f t="array" ref="N66">IF(Parameters!$D$55="No",IF($A66&lt;=Parameters!$F$34,Parameters!$E$34*$A66,IF($A66&lt;=Parameters!$F$35,Parameters!$E$34*Parameters!$F$34+Parameters!$E$35*($A66-Parameters!$F$34),IF($A66&lt;=Parameters!$F$36,Parameters!$E$34*Parameters!$F$34+Parameters!$E$35*(Parameters!$F$35-Parameters!$F$34)+Parameters!$E$36*($A66-Parameters!$F$35),Parameters!$E$34*Parameters!$F$34+Parameters!$E$35*(Parameters!$F$35-Parameters!$F$34)+Parameters!$E$36*(Parameters!$F$36-Parameters!$F$35)+Parameters!$E$37*($A66-Parameters!$F$36)))),_xlfn.IFS($A66&lt;=Parameters!$F$34,Parameters!$E$34*$A66,$A66&lt;=Parameters!$F$35,Parameters!$E$35*$A66,$A66&lt;=Parameters!$F$36,Parameters!$E$36*$A66,$A66&gt;Parameters!$F$36,Parameters!$E$37*$A66))</f>
        <v>6785.0300000000007</v>
      </c>
      <c r="O66" s="290">
        <f t="shared" si="9"/>
        <v>111.23</v>
      </c>
      <c r="P66" s="290" cm="1">
        <f t="array" ref="P66">IF(Parameters!$D$55="No",IF($A66&lt;=Parameters!$F$39,Parameters!$E$39*$A66,IF($A66&lt;=Parameters!$F$40,Parameters!$E$39*Parameters!$F$39+Parameters!$E$40*($A66-Parameters!$F$39),IF($A66&lt;=Parameters!$F$41,Parameters!$E$39*Parameters!$F$39+Parameters!$E$40*(Parameters!$F$40-Parameters!$F$39)+Parameters!$E$41*($A66-Parameters!$F$40),Parameters!$E$39*Parameters!$F$39+Parameters!$E$40*(Parameters!$F$40-Parameters!$F$39)+Parameters!$E$41*(Parameters!$F$41-Parameters!$F$40)+Parameters!$E$42*($A66-Parameters!$F$41)))),_xlfn.IFS($A66&lt;=Parameters!$F$39,Parameters!$E$39*$A66,$A66&lt;=Parameters!$F$40,Parameters!$E$40*$A66,$A66&lt;=Parameters!$F$41,Parameters!$E$41*$A66,$A66&gt;Parameters!$F$41,Parameters!$E$42*$A66))</f>
        <v>7140.44</v>
      </c>
      <c r="Q66" s="290">
        <f t="shared" si="10"/>
        <v>117.05639344262295</v>
      </c>
      <c r="R66" s="290" cm="1">
        <f t="array" ref="R66">IF(Parameters!$E$55="No",IF($A66&lt;=Parameters!$H$23,Parameters!$G$23*$A66,IF($A66&lt;=Parameters!$H$24,Parameters!$G$23*Parameters!$H$23+Parameters!$G$24*($A66-Parameters!$H$23),IF($A66&lt;=Parameters!$H$25,Parameters!$G$23*Parameters!$H$23+Parameters!$G$24*(Parameters!$H$24-Parameters!$H$23)+Parameters!$G$25*($A66-Parameters!$H$24),Parameters!$G$23*Parameters!$H$23+Parameters!$G$24*(Parameters!$H$24-Parameters!$H$23)+Parameters!$G$25*(Parameters!$H$25-Parameters!$H$24)+Parameters!$G$26*($A66-Parameters!$H$25)))),_xlfn.IFS($A66&lt;=Parameters!$H$23,Parameters!$G$23*$A66,$A66&lt;=Parameters!$H$24,Parameters!$G$24*$A66,$A66&lt;=Parameters!$H$25,Parameters!$G$25*$A66,$A66&gt;Parameters!$H$25,Parameters!$G$26*$A66))</f>
        <v>5561.37</v>
      </c>
      <c r="S66" s="290">
        <f t="shared" si="2"/>
        <v>91.17</v>
      </c>
      <c r="T66" s="290" cm="1">
        <f t="array" ref="T66">IF(Parameters!$E$55="No",IF($A66&lt;=Parameters!$H$28,Parameters!$G$28*$A66,IF($A66&lt;=Parameters!$H$29,Parameters!$G$28*Parameters!$H$28+Parameters!$G$29*($A66-Parameters!$H$28),IF($A66&lt;=Parameters!$H$30,Parameters!$G$28*Parameters!$H$28+Parameters!$G$29*(Parameters!$H$29-Parameters!$H$28)+Parameters!$G$30*($A66-Parameters!$H$29),Parameters!$G$28*Parameters!$H$28+Parameters!$G$29*(Parameters!$H$29-Parameters!$H$28)+Parameters!$G$30*(Parameters!$H$30-Parameters!$H$29)+Parameters!$G$31*($A66-Parameters!$H$30)))),_xlfn.IFS($A66&lt;=Parameters!$H$28,Parameters!$G$28*$A66,$A66&lt;=Parameters!$H$29,Parameters!$G$29*$A66,$A66&lt;=Parameters!$H$30,Parameters!$G$30*$A66,$A66&gt;Parameters!$H$30,Parameters!$G$31*$A66))</f>
        <v>5561.37</v>
      </c>
      <c r="U66" s="290">
        <f t="shared" si="3"/>
        <v>91.17</v>
      </c>
      <c r="V66" s="290" cm="1">
        <f t="array" ref="V66">IF(Parameters!$E$55="No",IF($A66&lt;=Parameters!$H$34,Parameters!$G$34*$A66,IF($A66&lt;=Parameters!$H$35,Parameters!$G$34*Parameters!$H$34+Parameters!$G$35*($A66-Parameters!$H$34),IF($A66&lt;=Parameters!$H$36,Parameters!$G$34*Parameters!$H$34+Parameters!$G$35*(Parameters!$H$35-Parameters!$H$34)+Parameters!$G$36*($A66-Parameters!$H$35),Parameters!$G$34*Parameters!$H$34+Parameters!$G$35*(Parameters!$H$35-Parameters!$H$34)+Parameters!$G$36*(Parameters!$H$36-Parameters!$H$35)+Parameters!$G$37*($A66-Parameters!$H$36)))),_xlfn.IFS($A66&lt;=Parameters!$H$34,Parameters!$G$34*$A66,$A66&lt;=Parameters!$H$35,Parameters!$G$35*$A66,$A66&lt;=Parameters!$H$36,Parameters!$G$36*$A66,$A66&gt;Parameters!$H$36,Parameters!$G$37*$A66))</f>
        <v>6785.0300000000007</v>
      </c>
      <c r="W66" s="290">
        <f t="shared" si="11"/>
        <v>111.23</v>
      </c>
      <c r="X66" s="290" cm="1">
        <f t="array" ref="X66">IF(Parameters!$E$55="No",IF($A66&lt;=Parameters!$H$39,Parameters!$G$39*$A66,IF($A66&lt;=Parameters!$H$40,Parameters!$G$39*Parameters!$H$39+Parameters!$G$40*($A66-Parameters!$H$39),IF($A66&lt;=Parameters!$H$41,Parameters!$G$39*Parameters!$H$39+Parameters!$G$40*(Parameters!$H$40-Parameters!$H$39)+Parameters!$G$41*($A66-Parameters!$H$40),Parameters!$G$39*Parameters!$H$39+Parameters!$G$40*(Parameters!$H$40-Parameters!$H$39)+Parameters!$G$41*(Parameters!$H$41-Parameters!$H$40)+Parameters!$G$42*($A66-Parameters!$H$41)))),_xlfn.IFS($A66&lt;=Parameters!$H$39,Parameters!$G$39*$A66,$A66&lt;=Parameters!$H$40,Parameters!$G$40*$A66,$A66&lt;=Parameters!$H$41,Parameters!$G$41*$A66,$A66&gt;Parameters!$H$41,Parameters!$G$42*$A66))</f>
        <v>7140.44</v>
      </c>
      <c r="Y66" s="290">
        <f t="shared" si="12"/>
        <v>117.05639344262295</v>
      </c>
      <c r="Z66" s="290" cm="1">
        <f t="array" ref="Z66">IF(Parameters!$F$55="No",IF($A66&lt;=Parameters!$J$23,Parameters!$I$23*$A66,IF($A66&lt;=Parameters!$J$24,Parameters!$I$23*Parameters!$J$23+Parameters!$I$24*($A66-Parameters!$J$23),IF($A66&lt;=Parameters!$J$25,Parameters!$I$23*Parameters!$J$23+Parameters!$I$24*(Parameters!$J$24-Parameters!$J$23)+Parameters!$I$25*($A66-Parameters!$J$24),Parameters!$I$23*Parameters!$J$23+Parameters!$I$24*(Parameters!$J$24-Parameters!$J$23)+Parameters!$I$25*(Parameters!$J$25-Parameters!$J$24)+Parameters!$I$26*($A66-Parameters!$J$25)))),_xlfn.IFS($A66&lt;=Parameters!$J$23,Parameters!$I$23*$A66,$A66&lt;=Parameters!$J$24,Parameters!$I$24*$A66,$A66&lt;=Parameters!$J$25,Parameters!$I$25*$A66,$A66&gt;Parameters!$J$25,Parameters!$I$26*$A66))</f>
        <v>5561.37</v>
      </c>
      <c r="AA66" s="290">
        <f t="shared" si="4"/>
        <v>91.17</v>
      </c>
      <c r="AB66" s="290" cm="1">
        <f t="array" ref="AB66">IF(Parameters!$F$55="No",IF($A66&lt;=Parameters!$J$28,Parameters!$I$28*$A66,IF($A66&lt;=Parameters!$J$29,Parameters!$I$28*Parameters!$J$28+Parameters!$I$29*($A66-Parameters!$J$28),IF($A66&lt;=Parameters!$J$30,Parameters!$I$28*Parameters!$J$28+Parameters!$I$29*(Parameters!$J$29-Parameters!$J$28)+Parameters!$I$30*($A66-Parameters!$J$29),Parameters!$I$28*Parameters!$J$28+Parameters!$I$29*(Parameters!$J$29-Parameters!$J$28)+Parameters!$I$30*(Parameters!$J$30-Parameters!$J$29)+Parameters!$I$31*($A66-Parameters!$J$30)))),_xlfn.IFS($A66&lt;=Parameters!$J$28,Parameters!$I$28*$A66,$A66&lt;=Parameters!$J$29,Parameters!$I$29*$A66,$A66&lt;=Parameters!$J$30,Parameters!$I$30*$A66,$A66&gt;Parameters!$J$30,Parameters!$I$31*$A66))</f>
        <v>5561.37</v>
      </c>
      <c r="AC66" s="290">
        <f t="shared" si="5"/>
        <v>91.17</v>
      </c>
      <c r="AD66" s="290" cm="1">
        <f t="array" ref="AD66">IF(Parameters!$F$55="No",IF($A66&lt;=Parameters!$J$34,Parameters!$I$34*$A66,IF($A66&lt;=Parameters!$J$35,Parameters!$I$34*Parameters!$J$34+Parameters!$I$35*($A66-Parameters!$J$34),IF($A66&lt;=Parameters!$J$36,Parameters!$I$34*Parameters!$J$34+Parameters!$I$35*(Parameters!$J$35-Parameters!$J$34)+Parameters!$I$36*($A66-Parameters!$J$35),Parameters!$I$34*Parameters!$J$34+Parameters!$I$35*(Parameters!$J$35-Parameters!$J$34)+Parameters!$I$36*(Parameters!$J$36-Parameters!$J$35)+Parameters!$I$37*($A66-Parameters!$J$36)))),_xlfn.IFS($A66&lt;=Parameters!$J$34,Parameters!$I$34*$A66,$A66&lt;=Parameters!$J$35,Parameters!$I$35*$A66,$A66&lt;=Parameters!$J$36,Parameters!$I$36*$A66,$A66&gt;Parameters!$J$36,Parameters!$I$37*$A66))</f>
        <v>6785.0300000000007</v>
      </c>
      <c r="AE66" s="290">
        <f t="shared" si="13"/>
        <v>111.23</v>
      </c>
      <c r="AF66" s="290" cm="1">
        <f t="array" ref="AF66">IF(Parameters!$F$55="No",IF($A66&lt;=Parameters!$J$39,Parameters!$I$39*$A66,IF($A66&lt;=Parameters!$J$40,Parameters!$I$39*Parameters!$J$39+Parameters!$I$40*($A66-Parameters!$J$39),IF($A66&lt;=Parameters!$J$41,Parameters!$I$39*Parameters!$J$39+Parameters!$I$40*(Parameters!$J$40-Parameters!$J$39)+Parameters!$I$41*($A66-Parameters!$J$40),Parameters!$I$39*Parameters!$J$39+Parameters!$I$40*(Parameters!$J$40-Parameters!$J$39)+Parameters!$I$41*(Parameters!$J$41-Parameters!$J$40)+Parameters!$I$42*($A66-Parameters!$J$41)))),_xlfn.IFS($A66&lt;=Parameters!$J$39,Parameters!$I$39*$A66,$A66&lt;=Parameters!$J$40,Parameters!$I$40*$A66,$A66&lt;=Parameters!$J$41,Parameters!$I$41*$A66,$A66&gt;Parameters!$J$41,Parameters!$I$42*$A66))</f>
        <v>7140.44</v>
      </c>
      <c r="AG66" s="290">
        <f t="shared" si="14"/>
        <v>117.05639344262295</v>
      </c>
      <c r="AI66" s="428">
        <f t="shared" si="15"/>
        <v>91.170000000000073</v>
      </c>
      <c r="AJ66" s="428">
        <f t="shared" si="16"/>
        <v>91.170000000000073</v>
      </c>
      <c r="AK66" s="428">
        <f t="shared" si="17"/>
        <v>111.23000000000047</v>
      </c>
      <c r="AL66" s="428">
        <f t="shared" si="18"/>
        <v>143.53999999999996</v>
      </c>
      <c r="AM66" s="428">
        <f t="shared" si="19"/>
        <v>91.170000000000073</v>
      </c>
      <c r="AN66" s="428">
        <f t="shared" si="20"/>
        <v>91.170000000000073</v>
      </c>
      <c r="AO66" s="428">
        <f t="shared" si="21"/>
        <v>111.23000000000047</v>
      </c>
      <c r="AP66" s="428">
        <f t="shared" si="22"/>
        <v>143.53999999999996</v>
      </c>
      <c r="AQ66" s="428">
        <f t="shared" si="23"/>
        <v>91.170000000000073</v>
      </c>
      <c r="AR66" s="428">
        <f t="shared" si="24"/>
        <v>91.170000000000073</v>
      </c>
      <c r="AS66" s="428">
        <f t="shared" si="25"/>
        <v>111.23000000000047</v>
      </c>
      <c r="AT66" s="428">
        <f t="shared" si="26"/>
        <v>143.53999999999996</v>
      </c>
      <c r="AU66" s="428">
        <f t="shared" si="27"/>
        <v>91.170000000000073</v>
      </c>
      <c r="AV66" s="428">
        <f t="shared" si="28"/>
        <v>91.170000000000073</v>
      </c>
      <c r="AW66" s="428">
        <f t="shared" si="29"/>
        <v>111.23000000000047</v>
      </c>
      <c r="AX66" s="428">
        <f t="shared" si="30"/>
        <v>143.53999999999996</v>
      </c>
    </row>
    <row r="67">
      <c r="A67" s="413">
        <v>62</v>
      </c>
      <c r="B67" s="290" cm="1">
        <f t="array" ref="B67">IF(Parameters!$C$55="No",IF($A67&lt;=Parameters!$D$23,Parameters!$C$23*$A67,IF($A67&lt;=Parameters!$D$24,Parameters!$C$23*Parameters!$D$23+Parameters!$C$24*($A67-Parameters!$D$23),IF($A67&lt;=Parameters!$D$25,Parameters!$C$23*Parameters!$D$23+Parameters!$C$24*(Parameters!$D$24-Parameters!$D$23)+Parameters!$C$25*($A67-Parameters!$D$24),Parameters!$C$23*Parameters!$D$23+Parameters!$C$24*(Parameters!$D$24-Parameters!$D$23)+Parameters!$C$25*(Parameters!$D$25-Parameters!$D$24)+Parameters!$C$26*($A67-Parameters!$D$25)))),_xlfn.IFS($A67&lt;=Parameters!$D$23,Parameters!$C$23*$A67,$A67&lt;=Parameters!$D$24,Parameters!$C$24*$A67,$A67&lt;=Parameters!$D$25,Parameters!$C$25*$A67,$A67&gt;Parameters!$D$25,Parameters!$C$26*$A67))</f>
        <v>5652.54</v>
      </c>
      <c r="C67" s="290">
        <f t="shared" si="6"/>
        <v>91.17</v>
      </c>
      <c r="D67" s="290" cm="1">
        <f t="array" ref="D67">IF(Parameters!$C$55="No",IF($A67&lt;=Parameters!$D$28,Parameters!$C$28*$A67,IF($A67&lt;=Parameters!$D$29,Parameters!$C$28*Parameters!$D$28+Parameters!$C$29*($A67-Parameters!$D$28),IF($A67&lt;=Parameters!$D$30,Parameters!$C$28*Parameters!$D$28+Parameters!$C$29*(Parameters!$D$29-Parameters!$D$28)+Parameters!$C$30*($A67-Parameters!$D$29),Parameters!$C$28*Parameters!$D$28+Parameters!$C$29*(Parameters!$D$29-Parameters!$D$28)+Parameters!$C$30*(Parameters!$D$30-Parameters!$D$29)+Parameters!$C$31*($A67-Parameters!$D$30)))),_xlfn.IFS($A67&lt;=Parameters!$D$28,Parameters!$C$28*$A67,$A67&lt;=Parameters!$D$29,Parameters!$C$29*$A67,$A67&lt;=Parameters!$D$30,Parameters!$C$30*$A67,$A67&gt;Parameters!$D$30,Parameters!$C$31*$A67))</f>
        <v>5652.54</v>
      </c>
      <c r="E67" s="290">
        <f t="shared" si="6"/>
        <v>91.17</v>
      </c>
      <c r="F67" s="290" cm="1">
        <f t="array" ref="F67">IF(Parameters!$C$55="No",IF($A67&lt;=Parameters!$D$34,Parameters!$C$34*$A67,IF($A67&lt;=Parameters!$D$35,Parameters!$C$34*Parameters!$D$34+Parameters!$C$35*($A67-Parameters!$D$34),IF($A67&lt;=Parameters!$D$36,Parameters!$C$34*Parameters!$D$34+Parameters!$C$35*(Parameters!$D$35-Parameters!$D$34)+Parameters!$C$36*($A67-Parameters!$D$35),Parameters!$C$34*Parameters!$D$34+Parameters!$C$35*(Parameters!$D$35-Parameters!$D$34)+Parameters!$C$36*(Parameters!$D$36-Parameters!$D$35)+Parameters!$C$37*($A67-Parameters!$D$36)))),_xlfn.IFS($A67&lt;=Parameters!$D$34,Parameters!$C$34*$A67,$A67&lt;=Parameters!$D$35,Parameters!$C$35*$A67,$A67&lt;=Parameters!$D$36,Parameters!$C$36*$A67,$A67&gt;Parameters!$D$36,Parameters!$C$37*$A67))</f>
        <v>6896.26</v>
      </c>
      <c r="G67" s="290">
        <f t="shared" si="7"/>
        <v>111.23</v>
      </c>
      <c r="H67" s="290" cm="1">
        <f t="array" ref="H67">IF(Parameters!$C$55="No",IF($A67&lt;=Parameters!$D$39,Parameters!$C$39*$A67,IF($A67&lt;=Parameters!$D$40,Parameters!$C$39*Parameters!$D$39+Parameters!$C$40*($A67-Parameters!$D$39),IF($A67&lt;=Parameters!$D$41,Parameters!$C$39*Parameters!$D$39+Parameters!$C$40*(Parameters!$D$40-Parameters!$D$39)+Parameters!$C$41*($A67-Parameters!$D$40),Parameters!$C$39*Parameters!$D$39+Parameters!$C$40*(Parameters!$D$40-Parameters!$D$39)+Parameters!$C$41*(Parameters!$D$41-Parameters!$D$40)+Parameters!$C$42*($A67-Parameters!$D$41)))),_xlfn.IFS($A67&lt;=Parameters!$D$39,Parameters!$C$39*$A67,$A67&lt;=Parameters!$D$40,Parameters!$C$40*$A67,$A67&lt;=Parameters!$D$41,Parameters!$C$41*$A67,$A67&gt;Parameters!$D$41,Parameters!$C$42*$A67))</f>
        <v>7283.98</v>
      </c>
      <c r="I67" s="290">
        <f t="shared" si="8"/>
        <v>117.48354838709676</v>
      </c>
      <c r="J67" s="290" cm="1">
        <f t="array" ref="J67">IF(Parameters!$D$55="No",IF($A67&lt;=Parameters!$F$23,Parameters!$E$23*$A67,IF($A67&lt;=Parameters!$F$24,Parameters!$E$23*Parameters!$F$23+Parameters!$E$24*($A67-Parameters!$F$23),IF($A67&lt;=Parameters!$F$25,Parameters!$E$23*Parameters!$F$23+Parameters!$E$24*(Parameters!$F$24-Parameters!$F$23)+Parameters!$E$25*($A67-Parameters!$F$24),Parameters!$E$23*Parameters!$F$23+Parameters!$E$24*(Parameters!$F$24-Parameters!$F$23)+Parameters!$E$25*(Parameters!$F$25-Parameters!$F$24)+Parameters!$E$26*($A67-Parameters!$F$25)))),_xlfn.IFS($A67&lt;=Parameters!$F$23,Parameters!$E$23*$A67,$A67&lt;=Parameters!$F$24,Parameters!$E$24*$A67,$A67&lt;=Parameters!$F$25,Parameters!$E$25*$A67,$A67&gt;Parameters!$F$25,Parameters!$E$26*$A67))</f>
        <v>5652.54</v>
      </c>
      <c r="K67" s="290">
        <f t="shared" si="0"/>
        <v>91.17</v>
      </c>
      <c r="L67" s="290" cm="1">
        <f t="array" ref="L67">IF(Parameters!$D$55="No",IF($A67&lt;=Parameters!$F$28,Parameters!$E$28*$A67,IF($A67&lt;=Parameters!$F$29,Parameters!$E$28*Parameters!$F$28+Parameters!$E$29*($A67-Parameters!$F$28),IF($A67&lt;=Parameters!$F$30,Parameters!$E$28*Parameters!$F$28+Parameters!$E$29*(Parameters!$F$29-Parameters!$F$28)+Parameters!$E$30*($A67-Parameters!$F$29),Parameters!$E$28*Parameters!$F$28+Parameters!$E$29*(Parameters!$F$29-Parameters!$F$28)+Parameters!$E$30*(Parameters!$F$30-Parameters!$F$29)+Parameters!$E$31*($A67-Parameters!$F$30)))),_xlfn.IFS($A67&lt;=Parameters!$F$28,Parameters!$E$28*$A67,$A67&lt;=Parameters!$F$29,Parameters!$E$29*$A67,$A67&lt;=Parameters!$F$30,Parameters!$E$30*$A67,$A67&gt;Parameters!$F$30,Parameters!$E$31*$A67))</f>
        <v>5652.54</v>
      </c>
      <c r="M67" s="290">
        <f t="shared" si="1"/>
        <v>91.17</v>
      </c>
      <c r="N67" s="290" cm="1">
        <f t="array" ref="N67">IF(Parameters!$D$55="No",IF($A67&lt;=Parameters!$F$34,Parameters!$E$34*$A67,IF($A67&lt;=Parameters!$F$35,Parameters!$E$34*Parameters!$F$34+Parameters!$E$35*($A67-Parameters!$F$34),IF($A67&lt;=Parameters!$F$36,Parameters!$E$34*Parameters!$F$34+Parameters!$E$35*(Parameters!$F$35-Parameters!$F$34)+Parameters!$E$36*($A67-Parameters!$F$35),Parameters!$E$34*Parameters!$F$34+Parameters!$E$35*(Parameters!$F$35-Parameters!$F$34)+Parameters!$E$36*(Parameters!$F$36-Parameters!$F$35)+Parameters!$E$37*($A67-Parameters!$F$36)))),_xlfn.IFS($A67&lt;=Parameters!$F$34,Parameters!$E$34*$A67,$A67&lt;=Parameters!$F$35,Parameters!$E$35*$A67,$A67&lt;=Parameters!$F$36,Parameters!$E$36*$A67,$A67&gt;Parameters!$F$36,Parameters!$E$37*$A67))</f>
        <v>6896.26</v>
      </c>
      <c r="O67" s="290">
        <f t="shared" si="9"/>
        <v>111.23</v>
      </c>
      <c r="P67" s="290" cm="1">
        <f t="array" ref="P67">IF(Parameters!$D$55="No",IF($A67&lt;=Parameters!$F$39,Parameters!$E$39*$A67,IF($A67&lt;=Parameters!$F$40,Parameters!$E$39*Parameters!$F$39+Parameters!$E$40*($A67-Parameters!$F$39),IF($A67&lt;=Parameters!$F$41,Parameters!$E$39*Parameters!$F$39+Parameters!$E$40*(Parameters!$F$40-Parameters!$F$39)+Parameters!$E$41*($A67-Parameters!$F$40),Parameters!$E$39*Parameters!$F$39+Parameters!$E$40*(Parameters!$F$40-Parameters!$F$39)+Parameters!$E$41*(Parameters!$F$41-Parameters!$F$40)+Parameters!$E$42*($A67-Parameters!$F$41)))),_xlfn.IFS($A67&lt;=Parameters!$F$39,Parameters!$E$39*$A67,$A67&lt;=Parameters!$F$40,Parameters!$E$40*$A67,$A67&lt;=Parameters!$F$41,Parameters!$E$41*$A67,$A67&gt;Parameters!$F$41,Parameters!$E$42*$A67))</f>
        <v>7283.98</v>
      </c>
      <c r="Q67" s="290">
        <f t="shared" si="10"/>
        <v>117.48354838709676</v>
      </c>
      <c r="R67" s="290" cm="1">
        <f t="array" ref="R67">IF(Parameters!$E$55="No",IF($A67&lt;=Parameters!$H$23,Parameters!$G$23*$A67,IF($A67&lt;=Parameters!$H$24,Parameters!$G$23*Parameters!$H$23+Parameters!$G$24*($A67-Parameters!$H$23),IF($A67&lt;=Parameters!$H$25,Parameters!$G$23*Parameters!$H$23+Parameters!$G$24*(Parameters!$H$24-Parameters!$H$23)+Parameters!$G$25*($A67-Parameters!$H$24),Parameters!$G$23*Parameters!$H$23+Parameters!$G$24*(Parameters!$H$24-Parameters!$H$23)+Parameters!$G$25*(Parameters!$H$25-Parameters!$H$24)+Parameters!$G$26*($A67-Parameters!$H$25)))),_xlfn.IFS($A67&lt;=Parameters!$H$23,Parameters!$G$23*$A67,$A67&lt;=Parameters!$H$24,Parameters!$G$24*$A67,$A67&lt;=Parameters!$H$25,Parameters!$G$25*$A67,$A67&gt;Parameters!$H$25,Parameters!$G$26*$A67))</f>
        <v>5652.54</v>
      </c>
      <c r="S67" s="290">
        <f t="shared" si="2"/>
        <v>91.17</v>
      </c>
      <c r="T67" s="290" cm="1">
        <f t="array" ref="T67">IF(Parameters!$E$55="No",IF($A67&lt;=Parameters!$H$28,Parameters!$G$28*$A67,IF($A67&lt;=Parameters!$H$29,Parameters!$G$28*Parameters!$H$28+Parameters!$G$29*($A67-Parameters!$H$28),IF($A67&lt;=Parameters!$H$30,Parameters!$G$28*Parameters!$H$28+Parameters!$G$29*(Parameters!$H$29-Parameters!$H$28)+Parameters!$G$30*($A67-Parameters!$H$29),Parameters!$G$28*Parameters!$H$28+Parameters!$G$29*(Parameters!$H$29-Parameters!$H$28)+Parameters!$G$30*(Parameters!$H$30-Parameters!$H$29)+Parameters!$G$31*($A67-Parameters!$H$30)))),_xlfn.IFS($A67&lt;=Parameters!$H$28,Parameters!$G$28*$A67,$A67&lt;=Parameters!$H$29,Parameters!$G$29*$A67,$A67&lt;=Parameters!$H$30,Parameters!$G$30*$A67,$A67&gt;Parameters!$H$30,Parameters!$G$31*$A67))</f>
        <v>5652.54</v>
      </c>
      <c r="U67" s="290">
        <f t="shared" si="3"/>
        <v>91.17</v>
      </c>
      <c r="V67" s="290" cm="1">
        <f t="array" ref="V67">IF(Parameters!$E$55="No",IF($A67&lt;=Parameters!$H$34,Parameters!$G$34*$A67,IF($A67&lt;=Parameters!$H$35,Parameters!$G$34*Parameters!$H$34+Parameters!$G$35*($A67-Parameters!$H$34),IF($A67&lt;=Parameters!$H$36,Parameters!$G$34*Parameters!$H$34+Parameters!$G$35*(Parameters!$H$35-Parameters!$H$34)+Parameters!$G$36*($A67-Parameters!$H$35),Parameters!$G$34*Parameters!$H$34+Parameters!$G$35*(Parameters!$H$35-Parameters!$H$34)+Parameters!$G$36*(Parameters!$H$36-Parameters!$H$35)+Parameters!$G$37*($A67-Parameters!$H$36)))),_xlfn.IFS($A67&lt;=Parameters!$H$34,Parameters!$G$34*$A67,$A67&lt;=Parameters!$H$35,Parameters!$G$35*$A67,$A67&lt;=Parameters!$H$36,Parameters!$G$36*$A67,$A67&gt;Parameters!$H$36,Parameters!$G$37*$A67))</f>
        <v>6896.26</v>
      </c>
      <c r="W67" s="290">
        <f t="shared" si="11"/>
        <v>111.23</v>
      </c>
      <c r="X67" s="290" cm="1">
        <f t="array" ref="X67">IF(Parameters!$E$55="No",IF($A67&lt;=Parameters!$H$39,Parameters!$G$39*$A67,IF($A67&lt;=Parameters!$H$40,Parameters!$G$39*Parameters!$H$39+Parameters!$G$40*($A67-Parameters!$H$39),IF($A67&lt;=Parameters!$H$41,Parameters!$G$39*Parameters!$H$39+Parameters!$G$40*(Parameters!$H$40-Parameters!$H$39)+Parameters!$G$41*($A67-Parameters!$H$40),Parameters!$G$39*Parameters!$H$39+Parameters!$G$40*(Parameters!$H$40-Parameters!$H$39)+Parameters!$G$41*(Parameters!$H$41-Parameters!$H$40)+Parameters!$G$42*($A67-Parameters!$H$41)))),_xlfn.IFS($A67&lt;=Parameters!$H$39,Parameters!$G$39*$A67,$A67&lt;=Parameters!$H$40,Parameters!$G$40*$A67,$A67&lt;=Parameters!$H$41,Parameters!$G$41*$A67,$A67&gt;Parameters!$H$41,Parameters!$G$42*$A67))</f>
        <v>7283.98</v>
      </c>
      <c r="Y67" s="290">
        <f t="shared" si="12"/>
        <v>117.48354838709676</v>
      </c>
      <c r="Z67" s="290" cm="1">
        <f t="array" ref="Z67">IF(Parameters!$F$55="No",IF($A67&lt;=Parameters!$J$23,Parameters!$I$23*$A67,IF($A67&lt;=Parameters!$J$24,Parameters!$I$23*Parameters!$J$23+Parameters!$I$24*($A67-Parameters!$J$23),IF($A67&lt;=Parameters!$J$25,Parameters!$I$23*Parameters!$J$23+Parameters!$I$24*(Parameters!$J$24-Parameters!$J$23)+Parameters!$I$25*($A67-Parameters!$J$24),Parameters!$I$23*Parameters!$J$23+Parameters!$I$24*(Parameters!$J$24-Parameters!$J$23)+Parameters!$I$25*(Parameters!$J$25-Parameters!$J$24)+Parameters!$I$26*($A67-Parameters!$J$25)))),_xlfn.IFS($A67&lt;=Parameters!$J$23,Parameters!$I$23*$A67,$A67&lt;=Parameters!$J$24,Parameters!$I$24*$A67,$A67&lt;=Parameters!$J$25,Parameters!$I$25*$A67,$A67&gt;Parameters!$J$25,Parameters!$I$26*$A67))</f>
        <v>5652.54</v>
      </c>
      <c r="AA67" s="290">
        <f t="shared" si="4"/>
        <v>91.17</v>
      </c>
      <c r="AB67" s="290" cm="1">
        <f t="array" ref="AB67">IF(Parameters!$F$55="No",IF($A67&lt;=Parameters!$J$28,Parameters!$I$28*$A67,IF($A67&lt;=Parameters!$J$29,Parameters!$I$28*Parameters!$J$28+Parameters!$I$29*($A67-Parameters!$J$28),IF($A67&lt;=Parameters!$J$30,Parameters!$I$28*Parameters!$J$28+Parameters!$I$29*(Parameters!$J$29-Parameters!$J$28)+Parameters!$I$30*($A67-Parameters!$J$29),Parameters!$I$28*Parameters!$J$28+Parameters!$I$29*(Parameters!$J$29-Parameters!$J$28)+Parameters!$I$30*(Parameters!$J$30-Parameters!$J$29)+Parameters!$I$31*($A67-Parameters!$J$30)))),_xlfn.IFS($A67&lt;=Parameters!$J$28,Parameters!$I$28*$A67,$A67&lt;=Parameters!$J$29,Parameters!$I$29*$A67,$A67&lt;=Parameters!$J$30,Parameters!$I$30*$A67,$A67&gt;Parameters!$J$30,Parameters!$I$31*$A67))</f>
        <v>5652.54</v>
      </c>
      <c r="AC67" s="290">
        <f t="shared" si="5"/>
        <v>91.17</v>
      </c>
      <c r="AD67" s="290" cm="1">
        <f t="array" ref="AD67">IF(Parameters!$F$55="No",IF($A67&lt;=Parameters!$J$34,Parameters!$I$34*$A67,IF($A67&lt;=Parameters!$J$35,Parameters!$I$34*Parameters!$J$34+Parameters!$I$35*($A67-Parameters!$J$34),IF($A67&lt;=Parameters!$J$36,Parameters!$I$34*Parameters!$J$34+Parameters!$I$35*(Parameters!$J$35-Parameters!$J$34)+Parameters!$I$36*($A67-Parameters!$J$35),Parameters!$I$34*Parameters!$J$34+Parameters!$I$35*(Parameters!$J$35-Parameters!$J$34)+Parameters!$I$36*(Parameters!$J$36-Parameters!$J$35)+Parameters!$I$37*($A67-Parameters!$J$36)))),_xlfn.IFS($A67&lt;=Parameters!$J$34,Parameters!$I$34*$A67,$A67&lt;=Parameters!$J$35,Parameters!$I$35*$A67,$A67&lt;=Parameters!$J$36,Parameters!$I$36*$A67,$A67&gt;Parameters!$J$36,Parameters!$I$37*$A67))</f>
        <v>6896.26</v>
      </c>
      <c r="AE67" s="290">
        <f t="shared" si="13"/>
        <v>111.23</v>
      </c>
      <c r="AF67" s="290" cm="1">
        <f t="array" ref="AF67">IF(Parameters!$F$55="No",IF($A67&lt;=Parameters!$J$39,Parameters!$I$39*$A67,IF($A67&lt;=Parameters!$J$40,Parameters!$I$39*Parameters!$J$39+Parameters!$I$40*($A67-Parameters!$J$39),IF($A67&lt;=Parameters!$J$41,Parameters!$I$39*Parameters!$J$39+Parameters!$I$40*(Parameters!$J$40-Parameters!$J$39)+Parameters!$I$41*($A67-Parameters!$J$40),Parameters!$I$39*Parameters!$J$39+Parameters!$I$40*(Parameters!$J$40-Parameters!$J$39)+Parameters!$I$41*(Parameters!$J$41-Parameters!$J$40)+Parameters!$I$42*($A67-Parameters!$J$41)))),_xlfn.IFS($A67&lt;=Parameters!$J$39,Parameters!$I$39*$A67,$A67&lt;=Parameters!$J$40,Parameters!$I$40*$A67,$A67&lt;=Parameters!$J$41,Parameters!$I$41*$A67,$A67&gt;Parameters!$J$41,Parameters!$I$42*$A67))</f>
        <v>7283.98</v>
      </c>
      <c r="AG67" s="290">
        <f t="shared" si="14"/>
        <v>117.48354838709676</v>
      </c>
      <c r="AI67" s="428">
        <f t="shared" si="15"/>
        <v>91.170000000000073</v>
      </c>
      <c r="AJ67" s="428">
        <f t="shared" si="16"/>
        <v>91.170000000000073</v>
      </c>
      <c r="AK67" s="428">
        <f t="shared" si="17"/>
        <v>111.22999999999956</v>
      </c>
      <c r="AL67" s="428">
        <f t="shared" si="18"/>
        <v>143.53999999999996</v>
      </c>
      <c r="AM67" s="428">
        <f t="shared" si="19"/>
        <v>91.170000000000073</v>
      </c>
      <c r="AN67" s="428">
        <f t="shared" si="20"/>
        <v>91.170000000000073</v>
      </c>
      <c r="AO67" s="428">
        <f t="shared" si="21"/>
        <v>111.22999999999956</v>
      </c>
      <c r="AP67" s="428">
        <f t="shared" si="22"/>
        <v>143.53999999999996</v>
      </c>
      <c r="AQ67" s="428">
        <f t="shared" si="23"/>
        <v>91.170000000000073</v>
      </c>
      <c r="AR67" s="428">
        <f t="shared" si="24"/>
        <v>91.170000000000073</v>
      </c>
      <c r="AS67" s="428">
        <f t="shared" si="25"/>
        <v>111.22999999999956</v>
      </c>
      <c r="AT67" s="428">
        <f t="shared" si="26"/>
        <v>143.53999999999996</v>
      </c>
      <c r="AU67" s="428">
        <f t="shared" si="27"/>
        <v>91.170000000000073</v>
      </c>
      <c r="AV67" s="428">
        <f t="shared" si="28"/>
        <v>91.170000000000073</v>
      </c>
      <c r="AW67" s="428">
        <f t="shared" si="29"/>
        <v>111.22999999999956</v>
      </c>
      <c r="AX67" s="428">
        <f t="shared" si="30"/>
        <v>143.53999999999996</v>
      </c>
    </row>
    <row r="68">
      <c r="A68" s="413">
        <v>63</v>
      </c>
      <c r="B68" s="290" cm="1">
        <f t="array" ref="B68">IF(Parameters!$C$55="No",IF($A68&lt;=Parameters!$D$23,Parameters!$C$23*$A68,IF($A68&lt;=Parameters!$D$24,Parameters!$C$23*Parameters!$D$23+Parameters!$C$24*($A68-Parameters!$D$23),IF($A68&lt;=Parameters!$D$25,Parameters!$C$23*Parameters!$D$23+Parameters!$C$24*(Parameters!$D$24-Parameters!$D$23)+Parameters!$C$25*($A68-Parameters!$D$24),Parameters!$C$23*Parameters!$D$23+Parameters!$C$24*(Parameters!$D$24-Parameters!$D$23)+Parameters!$C$25*(Parameters!$D$25-Parameters!$D$24)+Parameters!$C$26*($A68-Parameters!$D$25)))),_xlfn.IFS($A68&lt;=Parameters!$D$23,Parameters!$C$23*$A68,$A68&lt;=Parameters!$D$24,Parameters!$C$24*$A68,$A68&lt;=Parameters!$D$25,Parameters!$C$25*$A68,$A68&gt;Parameters!$D$25,Parameters!$C$26*$A68))</f>
        <v>5743.71</v>
      </c>
      <c r="C68" s="290">
        <f t="shared" si="6"/>
        <v>91.17</v>
      </c>
      <c r="D68" s="290" cm="1">
        <f t="array" ref="D68">IF(Parameters!$C$55="No",IF($A68&lt;=Parameters!$D$28,Parameters!$C$28*$A68,IF($A68&lt;=Parameters!$D$29,Parameters!$C$28*Parameters!$D$28+Parameters!$C$29*($A68-Parameters!$D$28),IF($A68&lt;=Parameters!$D$30,Parameters!$C$28*Parameters!$D$28+Parameters!$C$29*(Parameters!$D$29-Parameters!$D$28)+Parameters!$C$30*($A68-Parameters!$D$29),Parameters!$C$28*Parameters!$D$28+Parameters!$C$29*(Parameters!$D$29-Parameters!$D$28)+Parameters!$C$30*(Parameters!$D$30-Parameters!$D$29)+Parameters!$C$31*($A68-Parameters!$D$30)))),_xlfn.IFS($A68&lt;=Parameters!$D$28,Parameters!$C$28*$A68,$A68&lt;=Parameters!$D$29,Parameters!$C$29*$A68,$A68&lt;=Parameters!$D$30,Parameters!$C$30*$A68,$A68&gt;Parameters!$D$30,Parameters!$C$31*$A68))</f>
        <v>5743.71</v>
      </c>
      <c r="E68" s="290">
        <f t="shared" si="6"/>
        <v>91.17</v>
      </c>
      <c r="F68" s="290" cm="1">
        <f t="array" ref="F68">IF(Parameters!$C$55="No",IF($A68&lt;=Parameters!$D$34,Parameters!$C$34*$A68,IF($A68&lt;=Parameters!$D$35,Parameters!$C$34*Parameters!$D$34+Parameters!$C$35*($A68-Parameters!$D$34),IF($A68&lt;=Parameters!$D$36,Parameters!$C$34*Parameters!$D$34+Parameters!$C$35*(Parameters!$D$35-Parameters!$D$34)+Parameters!$C$36*($A68-Parameters!$D$35),Parameters!$C$34*Parameters!$D$34+Parameters!$C$35*(Parameters!$D$35-Parameters!$D$34)+Parameters!$C$36*(Parameters!$D$36-Parameters!$D$35)+Parameters!$C$37*($A68-Parameters!$D$36)))),_xlfn.IFS($A68&lt;=Parameters!$D$34,Parameters!$C$34*$A68,$A68&lt;=Parameters!$D$35,Parameters!$C$35*$A68,$A68&lt;=Parameters!$D$36,Parameters!$C$36*$A68,$A68&gt;Parameters!$D$36,Parameters!$C$37*$A68))</f>
        <v>7007.4900000000007</v>
      </c>
      <c r="G68" s="290">
        <f t="shared" si="7"/>
        <v>111.23</v>
      </c>
      <c r="H68" s="290" cm="1">
        <f t="array" ref="H68">IF(Parameters!$C$55="No",IF($A68&lt;=Parameters!$D$39,Parameters!$C$39*$A68,IF($A68&lt;=Parameters!$D$40,Parameters!$C$39*Parameters!$D$39+Parameters!$C$40*($A68-Parameters!$D$39),IF($A68&lt;=Parameters!$D$41,Parameters!$C$39*Parameters!$D$39+Parameters!$C$40*(Parameters!$D$40-Parameters!$D$39)+Parameters!$C$41*($A68-Parameters!$D$40),Parameters!$C$39*Parameters!$D$39+Parameters!$C$40*(Parameters!$D$40-Parameters!$D$39)+Parameters!$C$41*(Parameters!$D$41-Parameters!$D$40)+Parameters!$C$42*($A68-Parameters!$D$41)))),_xlfn.IFS($A68&lt;=Parameters!$D$39,Parameters!$C$39*$A68,$A68&lt;=Parameters!$D$40,Parameters!$C$40*$A68,$A68&lt;=Parameters!$D$41,Parameters!$C$41*$A68,$A68&gt;Parameters!$D$41,Parameters!$C$42*$A68))</f>
        <v>7427.52</v>
      </c>
      <c r="I68" s="290">
        <f t="shared" si="8"/>
        <v>117.89714285714287</v>
      </c>
      <c r="J68" s="290" cm="1">
        <f t="array" ref="J68">IF(Parameters!$D$55="No",IF($A68&lt;=Parameters!$F$23,Parameters!$E$23*$A68,IF($A68&lt;=Parameters!$F$24,Parameters!$E$23*Parameters!$F$23+Parameters!$E$24*($A68-Parameters!$F$23),IF($A68&lt;=Parameters!$F$25,Parameters!$E$23*Parameters!$F$23+Parameters!$E$24*(Parameters!$F$24-Parameters!$F$23)+Parameters!$E$25*($A68-Parameters!$F$24),Parameters!$E$23*Parameters!$F$23+Parameters!$E$24*(Parameters!$F$24-Parameters!$F$23)+Parameters!$E$25*(Parameters!$F$25-Parameters!$F$24)+Parameters!$E$26*($A68-Parameters!$F$25)))),_xlfn.IFS($A68&lt;=Parameters!$F$23,Parameters!$E$23*$A68,$A68&lt;=Parameters!$F$24,Parameters!$E$24*$A68,$A68&lt;=Parameters!$F$25,Parameters!$E$25*$A68,$A68&gt;Parameters!$F$25,Parameters!$E$26*$A68))</f>
        <v>5743.71</v>
      </c>
      <c r="K68" s="290">
        <f t="shared" si="0"/>
        <v>91.17</v>
      </c>
      <c r="L68" s="290" cm="1">
        <f t="array" ref="L68">IF(Parameters!$D$55="No",IF($A68&lt;=Parameters!$F$28,Parameters!$E$28*$A68,IF($A68&lt;=Parameters!$F$29,Parameters!$E$28*Parameters!$F$28+Parameters!$E$29*($A68-Parameters!$F$28),IF($A68&lt;=Parameters!$F$30,Parameters!$E$28*Parameters!$F$28+Parameters!$E$29*(Parameters!$F$29-Parameters!$F$28)+Parameters!$E$30*($A68-Parameters!$F$29),Parameters!$E$28*Parameters!$F$28+Parameters!$E$29*(Parameters!$F$29-Parameters!$F$28)+Parameters!$E$30*(Parameters!$F$30-Parameters!$F$29)+Parameters!$E$31*($A68-Parameters!$F$30)))),_xlfn.IFS($A68&lt;=Parameters!$F$28,Parameters!$E$28*$A68,$A68&lt;=Parameters!$F$29,Parameters!$E$29*$A68,$A68&lt;=Parameters!$F$30,Parameters!$E$30*$A68,$A68&gt;Parameters!$F$30,Parameters!$E$31*$A68))</f>
        <v>5743.71</v>
      </c>
      <c r="M68" s="290">
        <f t="shared" si="1"/>
        <v>91.17</v>
      </c>
      <c r="N68" s="290" cm="1">
        <f t="array" ref="N68">IF(Parameters!$D$55="No",IF($A68&lt;=Parameters!$F$34,Parameters!$E$34*$A68,IF($A68&lt;=Parameters!$F$35,Parameters!$E$34*Parameters!$F$34+Parameters!$E$35*($A68-Parameters!$F$34),IF($A68&lt;=Parameters!$F$36,Parameters!$E$34*Parameters!$F$34+Parameters!$E$35*(Parameters!$F$35-Parameters!$F$34)+Parameters!$E$36*($A68-Parameters!$F$35),Parameters!$E$34*Parameters!$F$34+Parameters!$E$35*(Parameters!$F$35-Parameters!$F$34)+Parameters!$E$36*(Parameters!$F$36-Parameters!$F$35)+Parameters!$E$37*($A68-Parameters!$F$36)))),_xlfn.IFS($A68&lt;=Parameters!$F$34,Parameters!$E$34*$A68,$A68&lt;=Parameters!$F$35,Parameters!$E$35*$A68,$A68&lt;=Parameters!$F$36,Parameters!$E$36*$A68,$A68&gt;Parameters!$F$36,Parameters!$E$37*$A68))</f>
        <v>7007.4900000000007</v>
      </c>
      <c r="O68" s="290">
        <f t="shared" si="9"/>
        <v>111.23</v>
      </c>
      <c r="P68" s="290" cm="1">
        <f t="array" ref="P68">IF(Parameters!$D$55="No",IF($A68&lt;=Parameters!$F$39,Parameters!$E$39*$A68,IF($A68&lt;=Parameters!$F$40,Parameters!$E$39*Parameters!$F$39+Parameters!$E$40*($A68-Parameters!$F$39),IF($A68&lt;=Parameters!$F$41,Parameters!$E$39*Parameters!$F$39+Parameters!$E$40*(Parameters!$F$40-Parameters!$F$39)+Parameters!$E$41*($A68-Parameters!$F$40),Parameters!$E$39*Parameters!$F$39+Parameters!$E$40*(Parameters!$F$40-Parameters!$F$39)+Parameters!$E$41*(Parameters!$F$41-Parameters!$F$40)+Parameters!$E$42*($A68-Parameters!$F$41)))),_xlfn.IFS($A68&lt;=Parameters!$F$39,Parameters!$E$39*$A68,$A68&lt;=Parameters!$F$40,Parameters!$E$40*$A68,$A68&lt;=Parameters!$F$41,Parameters!$E$41*$A68,$A68&gt;Parameters!$F$41,Parameters!$E$42*$A68))</f>
        <v>7427.52</v>
      </c>
      <c r="Q68" s="290">
        <f t="shared" si="10"/>
        <v>117.89714285714287</v>
      </c>
      <c r="R68" s="290" cm="1">
        <f t="array" ref="R68">IF(Parameters!$E$55="No",IF($A68&lt;=Parameters!$H$23,Parameters!$G$23*$A68,IF($A68&lt;=Parameters!$H$24,Parameters!$G$23*Parameters!$H$23+Parameters!$G$24*($A68-Parameters!$H$23),IF($A68&lt;=Parameters!$H$25,Parameters!$G$23*Parameters!$H$23+Parameters!$G$24*(Parameters!$H$24-Parameters!$H$23)+Parameters!$G$25*($A68-Parameters!$H$24),Parameters!$G$23*Parameters!$H$23+Parameters!$G$24*(Parameters!$H$24-Parameters!$H$23)+Parameters!$G$25*(Parameters!$H$25-Parameters!$H$24)+Parameters!$G$26*($A68-Parameters!$H$25)))),_xlfn.IFS($A68&lt;=Parameters!$H$23,Parameters!$G$23*$A68,$A68&lt;=Parameters!$H$24,Parameters!$G$24*$A68,$A68&lt;=Parameters!$H$25,Parameters!$G$25*$A68,$A68&gt;Parameters!$H$25,Parameters!$G$26*$A68))</f>
        <v>5743.71</v>
      </c>
      <c r="S68" s="290">
        <f t="shared" si="2"/>
        <v>91.17</v>
      </c>
      <c r="T68" s="290" cm="1">
        <f t="array" ref="T68">IF(Parameters!$E$55="No",IF($A68&lt;=Parameters!$H$28,Parameters!$G$28*$A68,IF($A68&lt;=Parameters!$H$29,Parameters!$G$28*Parameters!$H$28+Parameters!$G$29*($A68-Parameters!$H$28),IF($A68&lt;=Parameters!$H$30,Parameters!$G$28*Parameters!$H$28+Parameters!$G$29*(Parameters!$H$29-Parameters!$H$28)+Parameters!$G$30*($A68-Parameters!$H$29),Parameters!$G$28*Parameters!$H$28+Parameters!$G$29*(Parameters!$H$29-Parameters!$H$28)+Parameters!$G$30*(Parameters!$H$30-Parameters!$H$29)+Parameters!$G$31*($A68-Parameters!$H$30)))),_xlfn.IFS($A68&lt;=Parameters!$H$28,Parameters!$G$28*$A68,$A68&lt;=Parameters!$H$29,Parameters!$G$29*$A68,$A68&lt;=Parameters!$H$30,Parameters!$G$30*$A68,$A68&gt;Parameters!$H$30,Parameters!$G$31*$A68))</f>
        <v>5743.71</v>
      </c>
      <c r="U68" s="290">
        <f t="shared" si="3"/>
        <v>91.17</v>
      </c>
      <c r="V68" s="290" cm="1">
        <f t="array" ref="V68">IF(Parameters!$E$55="No",IF($A68&lt;=Parameters!$H$34,Parameters!$G$34*$A68,IF($A68&lt;=Parameters!$H$35,Parameters!$G$34*Parameters!$H$34+Parameters!$G$35*($A68-Parameters!$H$34),IF($A68&lt;=Parameters!$H$36,Parameters!$G$34*Parameters!$H$34+Parameters!$G$35*(Parameters!$H$35-Parameters!$H$34)+Parameters!$G$36*($A68-Parameters!$H$35),Parameters!$G$34*Parameters!$H$34+Parameters!$G$35*(Parameters!$H$35-Parameters!$H$34)+Parameters!$G$36*(Parameters!$H$36-Parameters!$H$35)+Parameters!$G$37*($A68-Parameters!$H$36)))),_xlfn.IFS($A68&lt;=Parameters!$H$34,Parameters!$G$34*$A68,$A68&lt;=Parameters!$H$35,Parameters!$G$35*$A68,$A68&lt;=Parameters!$H$36,Parameters!$G$36*$A68,$A68&gt;Parameters!$H$36,Parameters!$G$37*$A68))</f>
        <v>7007.4900000000007</v>
      </c>
      <c r="W68" s="290">
        <f t="shared" si="11"/>
        <v>111.23</v>
      </c>
      <c r="X68" s="290" cm="1">
        <f t="array" ref="X68">IF(Parameters!$E$55="No",IF($A68&lt;=Parameters!$H$39,Parameters!$G$39*$A68,IF($A68&lt;=Parameters!$H$40,Parameters!$G$39*Parameters!$H$39+Parameters!$G$40*($A68-Parameters!$H$39),IF($A68&lt;=Parameters!$H$41,Parameters!$G$39*Parameters!$H$39+Parameters!$G$40*(Parameters!$H$40-Parameters!$H$39)+Parameters!$G$41*($A68-Parameters!$H$40),Parameters!$G$39*Parameters!$H$39+Parameters!$G$40*(Parameters!$H$40-Parameters!$H$39)+Parameters!$G$41*(Parameters!$H$41-Parameters!$H$40)+Parameters!$G$42*($A68-Parameters!$H$41)))),_xlfn.IFS($A68&lt;=Parameters!$H$39,Parameters!$G$39*$A68,$A68&lt;=Parameters!$H$40,Parameters!$G$40*$A68,$A68&lt;=Parameters!$H$41,Parameters!$G$41*$A68,$A68&gt;Parameters!$H$41,Parameters!$G$42*$A68))</f>
        <v>7427.52</v>
      </c>
      <c r="Y68" s="290">
        <f t="shared" si="12"/>
        <v>117.89714285714287</v>
      </c>
      <c r="Z68" s="290" cm="1">
        <f t="array" ref="Z68">IF(Parameters!$F$55="No",IF($A68&lt;=Parameters!$J$23,Parameters!$I$23*$A68,IF($A68&lt;=Parameters!$J$24,Parameters!$I$23*Parameters!$J$23+Parameters!$I$24*($A68-Parameters!$J$23),IF($A68&lt;=Parameters!$J$25,Parameters!$I$23*Parameters!$J$23+Parameters!$I$24*(Parameters!$J$24-Parameters!$J$23)+Parameters!$I$25*($A68-Parameters!$J$24),Parameters!$I$23*Parameters!$J$23+Parameters!$I$24*(Parameters!$J$24-Parameters!$J$23)+Parameters!$I$25*(Parameters!$J$25-Parameters!$J$24)+Parameters!$I$26*($A68-Parameters!$J$25)))),_xlfn.IFS($A68&lt;=Parameters!$J$23,Parameters!$I$23*$A68,$A68&lt;=Parameters!$J$24,Parameters!$I$24*$A68,$A68&lt;=Parameters!$J$25,Parameters!$I$25*$A68,$A68&gt;Parameters!$J$25,Parameters!$I$26*$A68))</f>
        <v>5743.71</v>
      </c>
      <c r="AA68" s="290">
        <f t="shared" si="4"/>
        <v>91.17</v>
      </c>
      <c r="AB68" s="290" cm="1">
        <f t="array" ref="AB68">IF(Parameters!$F$55="No",IF($A68&lt;=Parameters!$J$28,Parameters!$I$28*$A68,IF($A68&lt;=Parameters!$J$29,Parameters!$I$28*Parameters!$J$28+Parameters!$I$29*($A68-Parameters!$J$28),IF($A68&lt;=Parameters!$J$30,Parameters!$I$28*Parameters!$J$28+Parameters!$I$29*(Parameters!$J$29-Parameters!$J$28)+Parameters!$I$30*($A68-Parameters!$J$29),Parameters!$I$28*Parameters!$J$28+Parameters!$I$29*(Parameters!$J$29-Parameters!$J$28)+Parameters!$I$30*(Parameters!$J$30-Parameters!$J$29)+Parameters!$I$31*($A68-Parameters!$J$30)))),_xlfn.IFS($A68&lt;=Parameters!$J$28,Parameters!$I$28*$A68,$A68&lt;=Parameters!$J$29,Parameters!$I$29*$A68,$A68&lt;=Parameters!$J$30,Parameters!$I$30*$A68,$A68&gt;Parameters!$J$30,Parameters!$I$31*$A68))</f>
        <v>5743.71</v>
      </c>
      <c r="AC68" s="290">
        <f t="shared" si="5"/>
        <v>91.17</v>
      </c>
      <c r="AD68" s="290" cm="1">
        <f t="array" ref="AD68">IF(Parameters!$F$55="No",IF($A68&lt;=Parameters!$J$34,Parameters!$I$34*$A68,IF($A68&lt;=Parameters!$J$35,Parameters!$I$34*Parameters!$J$34+Parameters!$I$35*($A68-Parameters!$J$34),IF($A68&lt;=Parameters!$J$36,Parameters!$I$34*Parameters!$J$34+Parameters!$I$35*(Parameters!$J$35-Parameters!$J$34)+Parameters!$I$36*($A68-Parameters!$J$35),Parameters!$I$34*Parameters!$J$34+Parameters!$I$35*(Parameters!$J$35-Parameters!$J$34)+Parameters!$I$36*(Parameters!$J$36-Parameters!$J$35)+Parameters!$I$37*($A68-Parameters!$J$36)))),_xlfn.IFS($A68&lt;=Parameters!$J$34,Parameters!$I$34*$A68,$A68&lt;=Parameters!$J$35,Parameters!$I$35*$A68,$A68&lt;=Parameters!$J$36,Parameters!$I$36*$A68,$A68&gt;Parameters!$J$36,Parameters!$I$37*$A68))</f>
        <v>7007.4900000000007</v>
      </c>
      <c r="AE68" s="290">
        <f t="shared" si="13"/>
        <v>111.23</v>
      </c>
      <c r="AF68" s="290" cm="1">
        <f t="array" ref="AF68">IF(Parameters!$F$55="No",IF($A68&lt;=Parameters!$J$39,Parameters!$I$39*$A68,IF($A68&lt;=Parameters!$J$40,Parameters!$I$39*Parameters!$J$39+Parameters!$I$40*($A68-Parameters!$J$39),IF($A68&lt;=Parameters!$J$41,Parameters!$I$39*Parameters!$J$39+Parameters!$I$40*(Parameters!$J$40-Parameters!$J$39)+Parameters!$I$41*($A68-Parameters!$J$40),Parameters!$I$39*Parameters!$J$39+Parameters!$I$40*(Parameters!$J$40-Parameters!$J$39)+Parameters!$I$41*(Parameters!$J$41-Parameters!$J$40)+Parameters!$I$42*($A68-Parameters!$J$41)))),_xlfn.IFS($A68&lt;=Parameters!$J$39,Parameters!$I$39*$A68,$A68&lt;=Parameters!$J$40,Parameters!$I$40*$A68,$A68&lt;=Parameters!$J$41,Parameters!$I$41*$A68,$A68&gt;Parameters!$J$41,Parameters!$I$42*$A68))</f>
        <v>7427.52</v>
      </c>
      <c r="AG68" s="290">
        <f t="shared" si="14"/>
        <v>117.89714285714287</v>
      </c>
      <c r="AI68" s="428">
        <f t="shared" si="15"/>
        <v>91.170000000000073</v>
      </c>
      <c r="AJ68" s="428">
        <f t="shared" si="16"/>
        <v>91.170000000000073</v>
      </c>
      <c r="AK68" s="428">
        <f t="shared" si="17"/>
        <v>111.23000000000047</v>
      </c>
      <c r="AL68" s="428">
        <f t="shared" si="18"/>
        <v>143.54000000000087</v>
      </c>
      <c r="AM68" s="428">
        <f t="shared" si="19"/>
        <v>91.170000000000073</v>
      </c>
      <c r="AN68" s="428">
        <f t="shared" si="20"/>
        <v>91.170000000000073</v>
      </c>
      <c r="AO68" s="428">
        <f t="shared" si="21"/>
        <v>111.23000000000047</v>
      </c>
      <c r="AP68" s="428">
        <f t="shared" si="22"/>
        <v>143.54000000000087</v>
      </c>
      <c r="AQ68" s="428">
        <f t="shared" si="23"/>
        <v>91.170000000000073</v>
      </c>
      <c r="AR68" s="428">
        <f t="shared" si="24"/>
        <v>91.170000000000073</v>
      </c>
      <c r="AS68" s="428">
        <f t="shared" si="25"/>
        <v>111.23000000000047</v>
      </c>
      <c r="AT68" s="428">
        <f t="shared" si="26"/>
        <v>143.54000000000087</v>
      </c>
      <c r="AU68" s="428">
        <f t="shared" si="27"/>
        <v>91.170000000000073</v>
      </c>
      <c r="AV68" s="428">
        <f t="shared" si="28"/>
        <v>91.170000000000073</v>
      </c>
      <c r="AW68" s="428">
        <f t="shared" si="29"/>
        <v>111.23000000000047</v>
      </c>
      <c r="AX68" s="428">
        <f t="shared" si="30"/>
        <v>143.54000000000087</v>
      </c>
    </row>
    <row r="69">
      <c r="A69" s="413">
        <v>64</v>
      </c>
      <c r="B69" s="290" cm="1">
        <f t="array" ref="B69">IF(Parameters!$C$55="No",IF($A69&lt;=Parameters!$D$23,Parameters!$C$23*$A69,IF($A69&lt;=Parameters!$D$24,Parameters!$C$23*Parameters!$D$23+Parameters!$C$24*($A69-Parameters!$D$23),IF($A69&lt;=Parameters!$D$25,Parameters!$C$23*Parameters!$D$23+Parameters!$C$24*(Parameters!$D$24-Parameters!$D$23)+Parameters!$C$25*($A69-Parameters!$D$24),Parameters!$C$23*Parameters!$D$23+Parameters!$C$24*(Parameters!$D$24-Parameters!$D$23)+Parameters!$C$25*(Parameters!$D$25-Parameters!$D$24)+Parameters!$C$26*($A69-Parameters!$D$25)))),_xlfn.IFS($A69&lt;=Parameters!$D$23,Parameters!$C$23*$A69,$A69&lt;=Parameters!$D$24,Parameters!$C$24*$A69,$A69&lt;=Parameters!$D$25,Parameters!$C$25*$A69,$A69&gt;Parameters!$D$25,Parameters!$C$26*$A69))</f>
        <v>5834.88</v>
      </c>
      <c r="C69" s="290">
        <f t="shared" si="6"/>
        <v>91.17</v>
      </c>
      <c r="D69" s="290" cm="1">
        <f t="array" ref="D69">IF(Parameters!$C$55="No",IF($A69&lt;=Parameters!$D$28,Parameters!$C$28*$A69,IF($A69&lt;=Parameters!$D$29,Parameters!$C$28*Parameters!$D$28+Parameters!$C$29*($A69-Parameters!$D$28),IF($A69&lt;=Parameters!$D$30,Parameters!$C$28*Parameters!$D$28+Parameters!$C$29*(Parameters!$D$29-Parameters!$D$28)+Parameters!$C$30*($A69-Parameters!$D$29),Parameters!$C$28*Parameters!$D$28+Parameters!$C$29*(Parameters!$D$29-Parameters!$D$28)+Parameters!$C$30*(Parameters!$D$30-Parameters!$D$29)+Parameters!$C$31*($A69-Parameters!$D$30)))),_xlfn.IFS($A69&lt;=Parameters!$D$28,Parameters!$C$28*$A69,$A69&lt;=Parameters!$D$29,Parameters!$C$29*$A69,$A69&lt;=Parameters!$D$30,Parameters!$C$30*$A69,$A69&gt;Parameters!$D$30,Parameters!$C$31*$A69))</f>
        <v>5834.88</v>
      </c>
      <c r="E69" s="290">
        <f t="shared" si="6"/>
        <v>91.17</v>
      </c>
      <c r="F69" s="290" cm="1">
        <f t="array" ref="F69">IF(Parameters!$C$55="No",IF($A69&lt;=Parameters!$D$34,Parameters!$C$34*$A69,IF($A69&lt;=Parameters!$D$35,Parameters!$C$34*Parameters!$D$34+Parameters!$C$35*($A69-Parameters!$D$34),IF($A69&lt;=Parameters!$D$36,Parameters!$C$34*Parameters!$D$34+Parameters!$C$35*(Parameters!$D$35-Parameters!$D$34)+Parameters!$C$36*($A69-Parameters!$D$35),Parameters!$C$34*Parameters!$D$34+Parameters!$C$35*(Parameters!$D$35-Parameters!$D$34)+Parameters!$C$36*(Parameters!$D$36-Parameters!$D$35)+Parameters!$C$37*($A69-Parameters!$D$36)))),_xlfn.IFS($A69&lt;=Parameters!$D$34,Parameters!$C$34*$A69,$A69&lt;=Parameters!$D$35,Parameters!$C$35*$A69,$A69&lt;=Parameters!$D$36,Parameters!$C$36*$A69,$A69&gt;Parameters!$D$36,Parameters!$C$37*$A69))</f>
        <v>7118.72</v>
      </c>
      <c r="G69" s="290">
        <f t="shared" si="7"/>
        <v>111.23</v>
      </c>
      <c r="H69" s="290" cm="1">
        <f t="array" ref="H69">IF(Parameters!$C$55="No",IF($A69&lt;=Parameters!$D$39,Parameters!$C$39*$A69,IF($A69&lt;=Parameters!$D$40,Parameters!$C$39*Parameters!$D$39+Parameters!$C$40*($A69-Parameters!$D$39),IF($A69&lt;=Parameters!$D$41,Parameters!$C$39*Parameters!$D$39+Parameters!$C$40*(Parameters!$D$40-Parameters!$D$39)+Parameters!$C$41*($A69-Parameters!$D$40),Parameters!$C$39*Parameters!$D$39+Parameters!$C$40*(Parameters!$D$40-Parameters!$D$39)+Parameters!$C$41*(Parameters!$D$41-Parameters!$D$40)+Parameters!$C$42*($A69-Parameters!$D$41)))),_xlfn.IFS($A69&lt;=Parameters!$D$39,Parameters!$C$39*$A69,$A69&lt;=Parameters!$D$40,Parameters!$C$40*$A69,$A69&lt;=Parameters!$D$41,Parameters!$C$41*$A69,$A69&gt;Parameters!$D$41,Parameters!$C$42*$A69))</f>
        <v>7571.0599999999995</v>
      </c>
      <c r="I69" s="290">
        <f t="shared" si="8"/>
        <v>118.29781249999999</v>
      </c>
      <c r="J69" s="290" cm="1">
        <f t="array" ref="J69">IF(Parameters!$D$55="No",IF($A69&lt;=Parameters!$F$23,Parameters!$E$23*$A69,IF($A69&lt;=Parameters!$F$24,Parameters!$E$23*Parameters!$F$23+Parameters!$E$24*($A69-Parameters!$F$23),IF($A69&lt;=Parameters!$F$25,Parameters!$E$23*Parameters!$F$23+Parameters!$E$24*(Parameters!$F$24-Parameters!$F$23)+Parameters!$E$25*($A69-Parameters!$F$24),Parameters!$E$23*Parameters!$F$23+Parameters!$E$24*(Parameters!$F$24-Parameters!$F$23)+Parameters!$E$25*(Parameters!$F$25-Parameters!$F$24)+Parameters!$E$26*($A69-Parameters!$F$25)))),_xlfn.IFS($A69&lt;=Parameters!$F$23,Parameters!$E$23*$A69,$A69&lt;=Parameters!$F$24,Parameters!$E$24*$A69,$A69&lt;=Parameters!$F$25,Parameters!$E$25*$A69,$A69&gt;Parameters!$F$25,Parameters!$E$26*$A69))</f>
        <v>5834.88</v>
      </c>
      <c r="K69" s="290">
        <f t="shared" si="0"/>
        <v>91.17</v>
      </c>
      <c r="L69" s="290" cm="1">
        <f t="array" ref="L69">IF(Parameters!$D$55="No",IF($A69&lt;=Parameters!$F$28,Parameters!$E$28*$A69,IF($A69&lt;=Parameters!$F$29,Parameters!$E$28*Parameters!$F$28+Parameters!$E$29*($A69-Parameters!$F$28),IF($A69&lt;=Parameters!$F$30,Parameters!$E$28*Parameters!$F$28+Parameters!$E$29*(Parameters!$F$29-Parameters!$F$28)+Parameters!$E$30*($A69-Parameters!$F$29),Parameters!$E$28*Parameters!$F$28+Parameters!$E$29*(Parameters!$F$29-Parameters!$F$28)+Parameters!$E$30*(Parameters!$F$30-Parameters!$F$29)+Parameters!$E$31*($A69-Parameters!$F$30)))),_xlfn.IFS($A69&lt;=Parameters!$F$28,Parameters!$E$28*$A69,$A69&lt;=Parameters!$F$29,Parameters!$E$29*$A69,$A69&lt;=Parameters!$F$30,Parameters!$E$30*$A69,$A69&gt;Parameters!$F$30,Parameters!$E$31*$A69))</f>
        <v>5834.88</v>
      </c>
      <c r="M69" s="290">
        <f t="shared" si="1"/>
        <v>91.17</v>
      </c>
      <c r="N69" s="290" cm="1">
        <f t="array" ref="N69">IF(Parameters!$D$55="No",IF($A69&lt;=Parameters!$F$34,Parameters!$E$34*$A69,IF($A69&lt;=Parameters!$F$35,Parameters!$E$34*Parameters!$F$34+Parameters!$E$35*($A69-Parameters!$F$34),IF($A69&lt;=Parameters!$F$36,Parameters!$E$34*Parameters!$F$34+Parameters!$E$35*(Parameters!$F$35-Parameters!$F$34)+Parameters!$E$36*($A69-Parameters!$F$35),Parameters!$E$34*Parameters!$F$34+Parameters!$E$35*(Parameters!$F$35-Parameters!$F$34)+Parameters!$E$36*(Parameters!$F$36-Parameters!$F$35)+Parameters!$E$37*($A69-Parameters!$F$36)))),_xlfn.IFS($A69&lt;=Parameters!$F$34,Parameters!$E$34*$A69,$A69&lt;=Parameters!$F$35,Parameters!$E$35*$A69,$A69&lt;=Parameters!$F$36,Parameters!$E$36*$A69,$A69&gt;Parameters!$F$36,Parameters!$E$37*$A69))</f>
        <v>7118.72</v>
      </c>
      <c r="O69" s="290">
        <f t="shared" si="9"/>
        <v>111.23</v>
      </c>
      <c r="P69" s="290" cm="1">
        <f t="array" ref="P69">IF(Parameters!$D$55="No",IF($A69&lt;=Parameters!$F$39,Parameters!$E$39*$A69,IF($A69&lt;=Parameters!$F$40,Parameters!$E$39*Parameters!$F$39+Parameters!$E$40*($A69-Parameters!$F$39),IF($A69&lt;=Parameters!$F$41,Parameters!$E$39*Parameters!$F$39+Parameters!$E$40*(Parameters!$F$40-Parameters!$F$39)+Parameters!$E$41*($A69-Parameters!$F$40),Parameters!$E$39*Parameters!$F$39+Parameters!$E$40*(Parameters!$F$40-Parameters!$F$39)+Parameters!$E$41*(Parameters!$F$41-Parameters!$F$40)+Parameters!$E$42*($A69-Parameters!$F$41)))),_xlfn.IFS($A69&lt;=Parameters!$F$39,Parameters!$E$39*$A69,$A69&lt;=Parameters!$F$40,Parameters!$E$40*$A69,$A69&lt;=Parameters!$F$41,Parameters!$E$41*$A69,$A69&gt;Parameters!$F$41,Parameters!$E$42*$A69))</f>
        <v>7571.0599999999995</v>
      </c>
      <c r="Q69" s="290">
        <f t="shared" si="10"/>
        <v>118.29781249999999</v>
      </c>
      <c r="R69" s="290" cm="1">
        <f t="array" ref="R69">IF(Parameters!$E$55="No",IF($A69&lt;=Parameters!$H$23,Parameters!$G$23*$A69,IF($A69&lt;=Parameters!$H$24,Parameters!$G$23*Parameters!$H$23+Parameters!$G$24*($A69-Parameters!$H$23),IF($A69&lt;=Parameters!$H$25,Parameters!$G$23*Parameters!$H$23+Parameters!$G$24*(Parameters!$H$24-Parameters!$H$23)+Parameters!$G$25*($A69-Parameters!$H$24),Parameters!$G$23*Parameters!$H$23+Parameters!$G$24*(Parameters!$H$24-Parameters!$H$23)+Parameters!$G$25*(Parameters!$H$25-Parameters!$H$24)+Parameters!$G$26*($A69-Parameters!$H$25)))),_xlfn.IFS($A69&lt;=Parameters!$H$23,Parameters!$G$23*$A69,$A69&lt;=Parameters!$H$24,Parameters!$G$24*$A69,$A69&lt;=Parameters!$H$25,Parameters!$G$25*$A69,$A69&gt;Parameters!$H$25,Parameters!$G$26*$A69))</f>
        <v>5834.88</v>
      </c>
      <c r="S69" s="290">
        <f t="shared" si="2"/>
        <v>91.17</v>
      </c>
      <c r="T69" s="290" cm="1">
        <f t="array" ref="T69">IF(Parameters!$E$55="No",IF($A69&lt;=Parameters!$H$28,Parameters!$G$28*$A69,IF($A69&lt;=Parameters!$H$29,Parameters!$G$28*Parameters!$H$28+Parameters!$G$29*($A69-Parameters!$H$28),IF($A69&lt;=Parameters!$H$30,Parameters!$G$28*Parameters!$H$28+Parameters!$G$29*(Parameters!$H$29-Parameters!$H$28)+Parameters!$G$30*($A69-Parameters!$H$29),Parameters!$G$28*Parameters!$H$28+Parameters!$G$29*(Parameters!$H$29-Parameters!$H$28)+Parameters!$G$30*(Parameters!$H$30-Parameters!$H$29)+Parameters!$G$31*($A69-Parameters!$H$30)))),_xlfn.IFS($A69&lt;=Parameters!$H$28,Parameters!$G$28*$A69,$A69&lt;=Parameters!$H$29,Parameters!$G$29*$A69,$A69&lt;=Parameters!$H$30,Parameters!$G$30*$A69,$A69&gt;Parameters!$H$30,Parameters!$G$31*$A69))</f>
        <v>5834.88</v>
      </c>
      <c r="U69" s="290">
        <f t="shared" si="3"/>
        <v>91.17</v>
      </c>
      <c r="V69" s="290" cm="1">
        <f t="array" ref="V69">IF(Parameters!$E$55="No",IF($A69&lt;=Parameters!$H$34,Parameters!$G$34*$A69,IF($A69&lt;=Parameters!$H$35,Parameters!$G$34*Parameters!$H$34+Parameters!$G$35*($A69-Parameters!$H$34),IF($A69&lt;=Parameters!$H$36,Parameters!$G$34*Parameters!$H$34+Parameters!$G$35*(Parameters!$H$35-Parameters!$H$34)+Parameters!$G$36*($A69-Parameters!$H$35),Parameters!$G$34*Parameters!$H$34+Parameters!$G$35*(Parameters!$H$35-Parameters!$H$34)+Parameters!$G$36*(Parameters!$H$36-Parameters!$H$35)+Parameters!$G$37*($A69-Parameters!$H$36)))),_xlfn.IFS($A69&lt;=Parameters!$H$34,Parameters!$G$34*$A69,$A69&lt;=Parameters!$H$35,Parameters!$G$35*$A69,$A69&lt;=Parameters!$H$36,Parameters!$G$36*$A69,$A69&gt;Parameters!$H$36,Parameters!$G$37*$A69))</f>
        <v>7118.72</v>
      </c>
      <c r="W69" s="290">
        <f t="shared" si="11"/>
        <v>111.23</v>
      </c>
      <c r="X69" s="290" cm="1">
        <f t="array" ref="X69">IF(Parameters!$E$55="No",IF($A69&lt;=Parameters!$H$39,Parameters!$G$39*$A69,IF($A69&lt;=Parameters!$H$40,Parameters!$G$39*Parameters!$H$39+Parameters!$G$40*($A69-Parameters!$H$39),IF($A69&lt;=Parameters!$H$41,Parameters!$G$39*Parameters!$H$39+Parameters!$G$40*(Parameters!$H$40-Parameters!$H$39)+Parameters!$G$41*($A69-Parameters!$H$40),Parameters!$G$39*Parameters!$H$39+Parameters!$G$40*(Parameters!$H$40-Parameters!$H$39)+Parameters!$G$41*(Parameters!$H$41-Parameters!$H$40)+Parameters!$G$42*($A69-Parameters!$H$41)))),_xlfn.IFS($A69&lt;=Parameters!$H$39,Parameters!$G$39*$A69,$A69&lt;=Parameters!$H$40,Parameters!$G$40*$A69,$A69&lt;=Parameters!$H$41,Parameters!$G$41*$A69,$A69&gt;Parameters!$H$41,Parameters!$G$42*$A69))</f>
        <v>7571.0599999999995</v>
      </c>
      <c r="Y69" s="290">
        <f t="shared" si="12"/>
        <v>118.29781249999999</v>
      </c>
      <c r="Z69" s="290" cm="1">
        <f t="array" ref="Z69">IF(Parameters!$F$55="No",IF($A69&lt;=Parameters!$J$23,Parameters!$I$23*$A69,IF($A69&lt;=Parameters!$J$24,Parameters!$I$23*Parameters!$J$23+Parameters!$I$24*($A69-Parameters!$J$23),IF($A69&lt;=Parameters!$J$25,Parameters!$I$23*Parameters!$J$23+Parameters!$I$24*(Parameters!$J$24-Parameters!$J$23)+Parameters!$I$25*($A69-Parameters!$J$24),Parameters!$I$23*Parameters!$J$23+Parameters!$I$24*(Parameters!$J$24-Parameters!$J$23)+Parameters!$I$25*(Parameters!$J$25-Parameters!$J$24)+Parameters!$I$26*($A69-Parameters!$J$25)))),_xlfn.IFS($A69&lt;=Parameters!$J$23,Parameters!$I$23*$A69,$A69&lt;=Parameters!$J$24,Parameters!$I$24*$A69,$A69&lt;=Parameters!$J$25,Parameters!$I$25*$A69,$A69&gt;Parameters!$J$25,Parameters!$I$26*$A69))</f>
        <v>5834.88</v>
      </c>
      <c r="AA69" s="290">
        <f t="shared" si="4"/>
        <v>91.17</v>
      </c>
      <c r="AB69" s="290" cm="1">
        <f t="array" ref="AB69">IF(Parameters!$F$55="No",IF($A69&lt;=Parameters!$J$28,Parameters!$I$28*$A69,IF($A69&lt;=Parameters!$J$29,Parameters!$I$28*Parameters!$J$28+Parameters!$I$29*($A69-Parameters!$J$28),IF($A69&lt;=Parameters!$J$30,Parameters!$I$28*Parameters!$J$28+Parameters!$I$29*(Parameters!$J$29-Parameters!$J$28)+Parameters!$I$30*($A69-Parameters!$J$29),Parameters!$I$28*Parameters!$J$28+Parameters!$I$29*(Parameters!$J$29-Parameters!$J$28)+Parameters!$I$30*(Parameters!$J$30-Parameters!$J$29)+Parameters!$I$31*($A69-Parameters!$J$30)))),_xlfn.IFS($A69&lt;=Parameters!$J$28,Parameters!$I$28*$A69,$A69&lt;=Parameters!$J$29,Parameters!$I$29*$A69,$A69&lt;=Parameters!$J$30,Parameters!$I$30*$A69,$A69&gt;Parameters!$J$30,Parameters!$I$31*$A69))</f>
        <v>5834.88</v>
      </c>
      <c r="AC69" s="290">
        <f t="shared" si="5"/>
        <v>91.17</v>
      </c>
      <c r="AD69" s="290" cm="1">
        <f t="array" ref="AD69">IF(Parameters!$F$55="No",IF($A69&lt;=Parameters!$J$34,Parameters!$I$34*$A69,IF($A69&lt;=Parameters!$J$35,Parameters!$I$34*Parameters!$J$34+Parameters!$I$35*($A69-Parameters!$J$34),IF($A69&lt;=Parameters!$J$36,Parameters!$I$34*Parameters!$J$34+Parameters!$I$35*(Parameters!$J$35-Parameters!$J$34)+Parameters!$I$36*($A69-Parameters!$J$35),Parameters!$I$34*Parameters!$J$34+Parameters!$I$35*(Parameters!$J$35-Parameters!$J$34)+Parameters!$I$36*(Parameters!$J$36-Parameters!$J$35)+Parameters!$I$37*($A69-Parameters!$J$36)))),_xlfn.IFS($A69&lt;=Parameters!$J$34,Parameters!$I$34*$A69,$A69&lt;=Parameters!$J$35,Parameters!$I$35*$A69,$A69&lt;=Parameters!$J$36,Parameters!$I$36*$A69,$A69&gt;Parameters!$J$36,Parameters!$I$37*$A69))</f>
        <v>7118.72</v>
      </c>
      <c r="AE69" s="290">
        <f t="shared" si="13"/>
        <v>111.23</v>
      </c>
      <c r="AF69" s="290" cm="1">
        <f t="array" ref="AF69">IF(Parameters!$F$55="No",IF($A69&lt;=Parameters!$J$39,Parameters!$I$39*$A69,IF($A69&lt;=Parameters!$J$40,Parameters!$I$39*Parameters!$J$39+Parameters!$I$40*($A69-Parameters!$J$39),IF($A69&lt;=Parameters!$J$41,Parameters!$I$39*Parameters!$J$39+Parameters!$I$40*(Parameters!$J$40-Parameters!$J$39)+Parameters!$I$41*($A69-Parameters!$J$40),Parameters!$I$39*Parameters!$J$39+Parameters!$I$40*(Parameters!$J$40-Parameters!$J$39)+Parameters!$I$41*(Parameters!$J$41-Parameters!$J$40)+Parameters!$I$42*($A69-Parameters!$J$41)))),_xlfn.IFS($A69&lt;=Parameters!$J$39,Parameters!$I$39*$A69,$A69&lt;=Parameters!$J$40,Parameters!$I$40*$A69,$A69&lt;=Parameters!$J$41,Parameters!$I$41*$A69,$A69&gt;Parameters!$J$41,Parameters!$I$42*$A69))</f>
        <v>7571.0599999999995</v>
      </c>
      <c r="AG69" s="290">
        <f t="shared" si="14"/>
        <v>118.29781249999999</v>
      </c>
      <c r="AI69" s="428">
        <f t="shared" si="15"/>
        <v>91.170000000000073</v>
      </c>
      <c r="AJ69" s="428">
        <f t="shared" si="16"/>
        <v>91.170000000000073</v>
      </c>
      <c r="AK69" s="428">
        <f t="shared" si="17"/>
        <v>111.22999999999956</v>
      </c>
      <c r="AL69" s="428">
        <f t="shared" si="18"/>
        <v>143.53999999999905</v>
      </c>
      <c r="AM69" s="428">
        <f t="shared" si="19"/>
        <v>91.170000000000073</v>
      </c>
      <c r="AN69" s="428">
        <f t="shared" si="20"/>
        <v>91.170000000000073</v>
      </c>
      <c r="AO69" s="428">
        <f t="shared" si="21"/>
        <v>111.22999999999956</v>
      </c>
      <c r="AP69" s="428">
        <f t="shared" si="22"/>
        <v>143.53999999999905</v>
      </c>
      <c r="AQ69" s="428">
        <f t="shared" si="23"/>
        <v>91.170000000000073</v>
      </c>
      <c r="AR69" s="428">
        <f t="shared" si="24"/>
        <v>91.170000000000073</v>
      </c>
      <c r="AS69" s="428">
        <f t="shared" si="25"/>
        <v>111.22999999999956</v>
      </c>
      <c r="AT69" s="428">
        <f t="shared" si="26"/>
        <v>143.53999999999905</v>
      </c>
      <c r="AU69" s="428">
        <f t="shared" si="27"/>
        <v>91.170000000000073</v>
      </c>
      <c r="AV69" s="428">
        <f t="shared" si="28"/>
        <v>91.170000000000073</v>
      </c>
      <c r="AW69" s="428">
        <f t="shared" si="29"/>
        <v>111.22999999999956</v>
      </c>
      <c r="AX69" s="428">
        <f t="shared" si="30"/>
        <v>143.53999999999905</v>
      </c>
    </row>
    <row r="70">
      <c r="A70" s="413">
        <v>65</v>
      </c>
      <c r="B70" s="290" cm="1">
        <f t="array" ref="B70">IF(Parameters!$C$55="No",IF($A70&lt;=Parameters!$D$23,Parameters!$C$23*$A70,IF($A70&lt;=Parameters!$D$24,Parameters!$C$23*Parameters!$D$23+Parameters!$C$24*($A70-Parameters!$D$23),IF($A70&lt;=Parameters!$D$25,Parameters!$C$23*Parameters!$D$23+Parameters!$C$24*(Parameters!$D$24-Parameters!$D$23)+Parameters!$C$25*($A70-Parameters!$D$24),Parameters!$C$23*Parameters!$D$23+Parameters!$C$24*(Parameters!$D$24-Parameters!$D$23)+Parameters!$C$25*(Parameters!$D$25-Parameters!$D$24)+Parameters!$C$26*($A70-Parameters!$D$25)))),_xlfn.IFS($A70&lt;=Parameters!$D$23,Parameters!$C$23*$A70,$A70&lt;=Parameters!$D$24,Parameters!$C$24*$A70,$A70&lt;=Parameters!$D$25,Parameters!$C$25*$A70,$A70&gt;Parameters!$D$25,Parameters!$C$26*$A70))</f>
        <v>5926.05</v>
      </c>
      <c r="C70" s="290">
        <f t="shared" si="6"/>
        <v>91.17</v>
      </c>
      <c r="D70" s="290" cm="1">
        <f t="array" ref="D70">IF(Parameters!$C$55="No",IF($A70&lt;=Parameters!$D$28,Parameters!$C$28*$A70,IF($A70&lt;=Parameters!$D$29,Parameters!$C$28*Parameters!$D$28+Parameters!$C$29*($A70-Parameters!$D$28),IF($A70&lt;=Parameters!$D$30,Parameters!$C$28*Parameters!$D$28+Parameters!$C$29*(Parameters!$D$29-Parameters!$D$28)+Parameters!$C$30*($A70-Parameters!$D$29),Parameters!$C$28*Parameters!$D$28+Parameters!$C$29*(Parameters!$D$29-Parameters!$D$28)+Parameters!$C$30*(Parameters!$D$30-Parameters!$D$29)+Parameters!$C$31*($A70-Parameters!$D$30)))),_xlfn.IFS($A70&lt;=Parameters!$D$28,Parameters!$C$28*$A70,$A70&lt;=Parameters!$D$29,Parameters!$C$29*$A70,$A70&lt;=Parameters!$D$30,Parameters!$C$30*$A70,$A70&gt;Parameters!$D$30,Parameters!$C$31*$A70))</f>
        <v>5926.05</v>
      </c>
      <c r="E70" s="290">
        <f t="shared" si="6"/>
        <v>91.17</v>
      </c>
      <c r="F70" s="290" cm="1">
        <f t="array" ref="F70">IF(Parameters!$C$55="No",IF($A70&lt;=Parameters!$D$34,Parameters!$C$34*$A70,IF($A70&lt;=Parameters!$D$35,Parameters!$C$34*Parameters!$D$34+Parameters!$C$35*($A70-Parameters!$D$34),IF($A70&lt;=Parameters!$D$36,Parameters!$C$34*Parameters!$D$34+Parameters!$C$35*(Parameters!$D$35-Parameters!$D$34)+Parameters!$C$36*($A70-Parameters!$D$35),Parameters!$C$34*Parameters!$D$34+Parameters!$C$35*(Parameters!$D$35-Parameters!$D$34)+Parameters!$C$36*(Parameters!$D$36-Parameters!$D$35)+Parameters!$C$37*($A70-Parameters!$D$36)))),_xlfn.IFS($A70&lt;=Parameters!$D$34,Parameters!$C$34*$A70,$A70&lt;=Parameters!$D$35,Parameters!$C$35*$A70,$A70&lt;=Parameters!$D$36,Parameters!$C$36*$A70,$A70&gt;Parameters!$D$36,Parameters!$C$37*$A70))</f>
        <v>7229.95</v>
      </c>
      <c r="G70" s="290">
        <f t="shared" si="7"/>
        <v>111.23</v>
      </c>
      <c r="H70" s="290" cm="1">
        <f t="array" ref="H70">IF(Parameters!$C$55="No",IF($A70&lt;=Parameters!$D$39,Parameters!$C$39*$A70,IF($A70&lt;=Parameters!$D$40,Parameters!$C$39*Parameters!$D$39+Parameters!$C$40*($A70-Parameters!$D$39),IF($A70&lt;=Parameters!$D$41,Parameters!$C$39*Parameters!$D$39+Parameters!$C$40*(Parameters!$D$40-Parameters!$D$39)+Parameters!$C$41*($A70-Parameters!$D$40),Parameters!$C$39*Parameters!$D$39+Parameters!$C$40*(Parameters!$D$40-Parameters!$D$39)+Parameters!$C$41*(Parameters!$D$41-Parameters!$D$40)+Parameters!$C$42*($A70-Parameters!$D$41)))),_xlfn.IFS($A70&lt;=Parameters!$D$39,Parameters!$C$39*$A70,$A70&lt;=Parameters!$D$40,Parameters!$C$40*$A70,$A70&lt;=Parameters!$D$41,Parameters!$C$41*$A70,$A70&gt;Parameters!$D$41,Parameters!$C$42*$A70))</f>
        <v>7714.6</v>
      </c>
      <c r="I70" s="290">
        <f t="shared" si="8"/>
        <v>118.68615384615386</v>
      </c>
      <c r="J70" s="290" cm="1">
        <f t="array" ref="J70">IF(Parameters!$D$55="No",IF($A70&lt;=Parameters!$F$23,Parameters!$E$23*$A70,IF($A70&lt;=Parameters!$F$24,Parameters!$E$23*Parameters!$F$23+Parameters!$E$24*($A70-Parameters!$F$23),IF($A70&lt;=Parameters!$F$25,Parameters!$E$23*Parameters!$F$23+Parameters!$E$24*(Parameters!$F$24-Parameters!$F$23)+Parameters!$E$25*($A70-Parameters!$F$24),Parameters!$E$23*Parameters!$F$23+Parameters!$E$24*(Parameters!$F$24-Parameters!$F$23)+Parameters!$E$25*(Parameters!$F$25-Parameters!$F$24)+Parameters!$E$26*($A70-Parameters!$F$25)))),_xlfn.IFS($A70&lt;=Parameters!$F$23,Parameters!$E$23*$A70,$A70&lt;=Parameters!$F$24,Parameters!$E$24*$A70,$A70&lt;=Parameters!$F$25,Parameters!$E$25*$A70,$A70&gt;Parameters!$F$25,Parameters!$E$26*$A70))</f>
        <v>5926.05</v>
      </c>
      <c r="K70" s="290">
        <f t="shared" ref="K70:K133" si="31">J70/$A70</f>
        <v>91.17</v>
      </c>
      <c r="L70" s="290" cm="1">
        <f t="array" ref="L70">IF(Parameters!$D$55="No",IF($A70&lt;=Parameters!$F$28,Parameters!$E$28*$A70,IF($A70&lt;=Parameters!$F$29,Parameters!$E$28*Parameters!$F$28+Parameters!$E$29*($A70-Parameters!$F$28),IF($A70&lt;=Parameters!$F$30,Parameters!$E$28*Parameters!$F$28+Parameters!$E$29*(Parameters!$F$29-Parameters!$F$28)+Parameters!$E$30*($A70-Parameters!$F$29),Parameters!$E$28*Parameters!$F$28+Parameters!$E$29*(Parameters!$F$29-Parameters!$F$28)+Parameters!$E$30*(Parameters!$F$30-Parameters!$F$29)+Parameters!$E$31*($A70-Parameters!$F$30)))),_xlfn.IFS($A70&lt;=Parameters!$F$28,Parameters!$E$28*$A70,$A70&lt;=Parameters!$F$29,Parameters!$E$29*$A70,$A70&lt;=Parameters!$F$30,Parameters!$E$30*$A70,$A70&gt;Parameters!$F$30,Parameters!$E$31*$A70))</f>
        <v>5926.05</v>
      </c>
      <c r="M70" s="290">
        <f t="shared" ref="M70:M133" si="32">L70/$A70</f>
        <v>91.17</v>
      </c>
      <c r="N70" s="290" cm="1">
        <f t="array" ref="N70">IF(Parameters!$D$55="No",IF($A70&lt;=Parameters!$F$34,Parameters!$E$34*$A70,IF($A70&lt;=Parameters!$F$35,Parameters!$E$34*Parameters!$F$34+Parameters!$E$35*($A70-Parameters!$F$34),IF($A70&lt;=Parameters!$F$36,Parameters!$E$34*Parameters!$F$34+Parameters!$E$35*(Parameters!$F$35-Parameters!$F$34)+Parameters!$E$36*($A70-Parameters!$F$35),Parameters!$E$34*Parameters!$F$34+Parameters!$E$35*(Parameters!$F$35-Parameters!$F$34)+Parameters!$E$36*(Parameters!$F$36-Parameters!$F$35)+Parameters!$E$37*($A70-Parameters!$F$36)))),_xlfn.IFS($A70&lt;=Parameters!$F$34,Parameters!$E$34*$A70,$A70&lt;=Parameters!$F$35,Parameters!$E$35*$A70,$A70&lt;=Parameters!$F$36,Parameters!$E$36*$A70,$A70&gt;Parameters!$F$36,Parameters!$E$37*$A70))</f>
        <v>7229.95</v>
      </c>
      <c r="O70" s="290">
        <f t="shared" si="9"/>
        <v>111.23</v>
      </c>
      <c r="P70" s="290" cm="1">
        <f t="array" ref="P70">IF(Parameters!$D$55="No",IF($A70&lt;=Parameters!$F$39,Parameters!$E$39*$A70,IF($A70&lt;=Parameters!$F$40,Parameters!$E$39*Parameters!$F$39+Parameters!$E$40*($A70-Parameters!$F$39),IF($A70&lt;=Parameters!$F$41,Parameters!$E$39*Parameters!$F$39+Parameters!$E$40*(Parameters!$F$40-Parameters!$F$39)+Parameters!$E$41*($A70-Parameters!$F$40),Parameters!$E$39*Parameters!$F$39+Parameters!$E$40*(Parameters!$F$40-Parameters!$F$39)+Parameters!$E$41*(Parameters!$F$41-Parameters!$F$40)+Parameters!$E$42*($A70-Parameters!$F$41)))),_xlfn.IFS($A70&lt;=Parameters!$F$39,Parameters!$E$39*$A70,$A70&lt;=Parameters!$F$40,Parameters!$E$40*$A70,$A70&lt;=Parameters!$F$41,Parameters!$E$41*$A70,$A70&gt;Parameters!$F$41,Parameters!$E$42*$A70))</f>
        <v>7714.6</v>
      </c>
      <c r="Q70" s="290">
        <f t="shared" si="10"/>
        <v>118.68615384615386</v>
      </c>
      <c r="R70" s="290" cm="1">
        <f t="array" ref="R70">IF(Parameters!$E$55="No",IF($A70&lt;=Parameters!$H$23,Parameters!$G$23*$A70,IF($A70&lt;=Parameters!$H$24,Parameters!$G$23*Parameters!$H$23+Parameters!$G$24*($A70-Parameters!$H$23),IF($A70&lt;=Parameters!$H$25,Parameters!$G$23*Parameters!$H$23+Parameters!$G$24*(Parameters!$H$24-Parameters!$H$23)+Parameters!$G$25*($A70-Parameters!$H$24),Parameters!$G$23*Parameters!$H$23+Parameters!$G$24*(Parameters!$H$24-Parameters!$H$23)+Parameters!$G$25*(Parameters!$H$25-Parameters!$H$24)+Parameters!$G$26*($A70-Parameters!$H$25)))),_xlfn.IFS($A70&lt;=Parameters!$H$23,Parameters!$G$23*$A70,$A70&lt;=Parameters!$H$24,Parameters!$G$24*$A70,$A70&lt;=Parameters!$H$25,Parameters!$G$25*$A70,$A70&gt;Parameters!$H$25,Parameters!$G$26*$A70))</f>
        <v>5926.05</v>
      </c>
      <c r="S70" s="290">
        <f t="shared" ref="S70:S133" si="33">R70/$A70</f>
        <v>91.17</v>
      </c>
      <c r="T70" s="290" cm="1">
        <f t="array" ref="T70">IF(Parameters!$E$55="No",IF($A70&lt;=Parameters!$H$28,Parameters!$G$28*$A70,IF($A70&lt;=Parameters!$H$29,Parameters!$G$28*Parameters!$H$28+Parameters!$G$29*($A70-Parameters!$H$28),IF($A70&lt;=Parameters!$H$30,Parameters!$G$28*Parameters!$H$28+Parameters!$G$29*(Parameters!$H$29-Parameters!$H$28)+Parameters!$G$30*($A70-Parameters!$H$29),Parameters!$G$28*Parameters!$H$28+Parameters!$G$29*(Parameters!$H$29-Parameters!$H$28)+Parameters!$G$30*(Parameters!$H$30-Parameters!$H$29)+Parameters!$G$31*($A70-Parameters!$H$30)))),_xlfn.IFS($A70&lt;=Parameters!$H$28,Parameters!$G$28*$A70,$A70&lt;=Parameters!$H$29,Parameters!$G$29*$A70,$A70&lt;=Parameters!$H$30,Parameters!$G$30*$A70,$A70&gt;Parameters!$H$30,Parameters!$G$31*$A70))</f>
        <v>5926.05</v>
      </c>
      <c r="U70" s="290">
        <f t="shared" ref="U70:U133" si="34">T70/$A70</f>
        <v>91.17</v>
      </c>
      <c r="V70" s="290" cm="1">
        <f t="array" ref="V70">IF(Parameters!$E$55="No",IF($A70&lt;=Parameters!$H$34,Parameters!$G$34*$A70,IF($A70&lt;=Parameters!$H$35,Parameters!$G$34*Parameters!$H$34+Parameters!$G$35*($A70-Parameters!$H$34),IF($A70&lt;=Parameters!$H$36,Parameters!$G$34*Parameters!$H$34+Parameters!$G$35*(Parameters!$H$35-Parameters!$H$34)+Parameters!$G$36*($A70-Parameters!$H$35),Parameters!$G$34*Parameters!$H$34+Parameters!$G$35*(Parameters!$H$35-Parameters!$H$34)+Parameters!$G$36*(Parameters!$H$36-Parameters!$H$35)+Parameters!$G$37*($A70-Parameters!$H$36)))),_xlfn.IFS($A70&lt;=Parameters!$H$34,Parameters!$G$34*$A70,$A70&lt;=Parameters!$H$35,Parameters!$G$35*$A70,$A70&lt;=Parameters!$H$36,Parameters!$G$36*$A70,$A70&gt;Parameters!$H$36,Parameters!$G$37*$A70))</f>
        <v>7229.95</v>
      </c>
      <c r="W70" s="290">
        <f t="shared" si="11"/>
        <v>111.23</v>
      </c>
      <c r="X70" s="290" cm="1">
        <f t="array" ref="X70">IF(Parameters!$E$55="No",IF($A70&lt;=Parameters!$H$39,Parameters!$G$39*$A70,IF($A70&lt;=Parameters!$H$40,Parameters!$G$39*Parameters!$H$39+Parameters!$G$40*($A70-Parameters!$H$39),IF($A70&lt;=Parameters!$H$41,Parameters!$G$39*Parameters!$H$39+Parameters!$G$40*(Parameters!$H$40-Parameters!$H$39)+Parameters!$G$41*($A70-Parameters!$H$40),Parameters!$G$39*Parameters!$H$39+Parameters!$G$40*(Parameters!$H$40-Parameters!$H$39)+Parameters!$G$41*(Parameters!$H$41-Parameters!$H$40)+Parameters!$G$42*($A70-Parameters!$H$41)))),_xlfn.IFS($A70&lt;=Parameters!$H$39,Parameters!$G$39*$A70,$A70&lt;=Parameters!$H$40,Parameters!$G$40*$A70,$A70&lt;=Parameters!$H$41,Parameters!$G$41*$A70,$A70&gt;Parameters!$H$41,Parameters!$G$42*$A70))</f>
        <v>7714.6</v>
      </c>
      <c r="Y70" s="290">
        <f t="shared" si="12"/>
        <v>118.68615384615386</v>
      </c>
      <c r="Z70" s="290" cm="1">
        <f t="array" ref="Z70">IF(Parameters!$F$55="No",IF($A70&lt;=Parameters!$J$23,Parameters!$I$23*$A70,IF($A70&lt;=Parameters!$J$24,Parameters!$I$23*Parameters!$J$23+Parameters!$I$24*($A70-Parameters!$J$23),IF($A70&lt;=Parameters!$J$25,Parameters!$I$23*Parameters!$J$23+Parameters!$I$24*(Parameters!$J$24-Parameters!$J$23)+Parameters!$I$25*($A70-Parameters!$J$24),Parameters!$I$23*Parameters!$J$23+Parameters!$I$24*(Parameters!$J$24-Parameters!$J$23)+Parameters!$I$25*(Parameters!$J$25-Parameters!$J$24)+Parameters!$I$26*($A70-Parameters!$J$25)))),_xlfn.IFS($A70&lt;=Parameters!$J$23,Parameters!$I$23*$A70,$A70&lt;=Parameters!$J$24,Parameters!$I$24*$A70,$A70&lt;=Parameters!$J$25,Parameters!$I$25*$A70,$A70&gt;Parameters!$J$25,Parameters!$I$26*$A70))</f>
        <v>5926.05</v>
      </c>
      <c r="AA70" s="290">
        <f t="shared" ref="AA70:AA133" si="35">Z70/$A70</f>
        <v>91.17</v>
      </c>
      <c r="AB70" s="290" cm="1">
        <f t="array" ref="AB70">IF(Parameters!$F$55="No",IF($A70&lt;=Parameters!$J$28,Parameters!$I$28*$A70,IF($A70&lt;=Parameters!$J$29,Parameters!$I$28*Parameters!$J$28+Parameters!$I$29*($A70-Parameters!$J$28),IF($A70&lt;=Parameters!$J$30,Parameters!$I$28*Parameters!$J$28+Parameters!$I$29*(Parameters!$J$29-Parameters!$J$28)+Parameters!$I$30*($A70-Parameters!$J$29),Parameters!$I$28*Parameters!$J$28+Parameters!$I$29*(Parameters!$J$29-Parameters!$J$28)+Parameters!$I$30*(Parameters!$J$30-Parameters!$J$29)+Parameters!$I$31*($A70-Parameters!$J$30)))),_xlfn.IFS($A70&lt;=Parameters!$J$28,Parameters!$I$28*$A70,$A70&lt;=Parameters!$J$29,Parameters!$I$29*$A70,$A70&lt;=Parameters!$J$30,Parameters!$I$30*$A70,$A70&gt;Parameters!$J$30,Parameters!$I$31*$A70))</f>
        <v>5926.05</v>
      </c>
      <c r="AC70" s="290">
        <f t="shared" ref="AC70:AC133" si="36">AB70/$A70</f>
        <v>91.17</v>
      </c>
      <c r="AD70" s="290" cm="1">
        <f t="array" ref="AD70">IF(Parameters!$F$55="No",IF($A70&lt;=Parameters!$J$34,Parameters!$I$34*$A70,IF($A70&lt;=Parameters!$J$35,Parameters!$I$34*Parameters!$J$34+Parameters!$I$35*($A70-Parameters!$J$34),IF($A70&lt;=Parameters!$J$36,Parameters!$I$34*Parameters!$J$34+Parameters!$I$35*(Parameters!$J$35-Parameters!$J$34)+Parameters!$I$36*($A70-Parameters!$J$35),Parameters!$I$34*Parameters!$J$34+Parameters!$I$35*(Parameters!$J$35-Parameters!$J$34)+Parameters!$I$36*(Parameters!$J$36-Parameters!$J$35)+Parameters!$I$37*($A70-Parameters!$J$36)))),_xlfn.IFS($A70&lt;=Parameters!$J$34,Parameters!$I$34*$A70,$A70&lt;=Parameters!$J$35,Parameters!$I$35*$A70,$A70&lt;=Parameters!$J$36,Parameters!$I$36*$A70,$A70&gt;Parameters!$J$36,Parameters!$I$37*$A70))</f>
        <v>7229.95</v>
      </c>
      <c r="AE70" s="290">
        <f t="shared" si="13"/>
        <v>111.23</v>
      </c>
      <c r="AF70" s="290" cm="1">
        <f t="array" ref="AF70">IF(Parameters!$F$55="No",IF($A70&lt;=Parameters!$J$39,Parameters!$I$39*$A70,IF($A70&lt;=Parameters!$J$40,Parameters!$I$39*Parameters!$J$39+Parameters!$I$40*($A70-Parameters!$J$39),IF($A70&lt;=Parameters!$J$41,Parameters!$I$39*Parameters!$J$39+Parameters!$I$40*(Parameters!$J$40-Parameters!$J$39)+Parameters!$I$41*($A70-Parameters!$J$40),Parameters!$I$39*Parameters!$J$39+Parameters!$I$40*(Parameters!$J$40-Parameters!$J$39)+Parameters!$I$41*(Parameters!$J$41-Parameters!$J$40)+Parameters!$I$42*($A70-Parameters!$J$41)))),_xlfn.IFS($A70&lt;=Parameters!$J$39,Parameters!$I$39*$A70,$A70&lt;=Parameters!$J$40,Parameters!$I$40*$A70,$A70&lt;=Parameters!$J$41,Parameters!$I$41*$A70,$A70&gt;Parameters!$J$41,Parameters!$I$42*$A70))</f>
        <v>7714.6</v>
      </c>
      <c r="AG70" s="290">
        <f t="shared" si="14"/>
        <v>118.68615384615386</v>
      </c>
      <c r="AI70" s="428">
        <f t="shared" ref="AI70:AI133" si="37">B70-B69</f>
        <v>91.170000000000073</v>
      </c>
      <c r="AJ70" s="428">
        <f t="shared" ref="AJ70:AJ133" si="38">D70-D69</f>
        <v>91.170000000000073</v>
      </c>
      <c r="AK70" s="428">
        <f t="shared" ref="AK70:AK133" si="39">F70-F69</f>
        <v>111.22999999999956</v>
      </c>
      <c r="AL70" s="428">
        <f t="shared" ref="AL70:AL133" si="40">H70-H69</f>
        <v>143.54000000000087</v>
      </c>
      <c r="AM70" s="428">
        <f t="shared" ref="AM70:AM133" si="41">J70-J69</f>
        <v>91.170000000000073</v>
      </c>
      <c r="AN70" s="428">
        <f t="shared" ref="AN70:AN133" si="42">L70-L69</f>
        <v>91.170000000000073</v>
      </c>
      <c r="AO70" s="428">
        <f t="shared" ref="AO70:AO133" si="43">N70-N69</f>
        <v>111.22999999999956</v>
      </c>
      <c r="AP70" s="428">
        <f t="shared" ref="AP70:AP133" si="44">P70-P69</f>
        <v>143.54000000000087</v>
      </c>
      <c r="AQ70" s="428">
        <f t="shared" ref="AQ70:AQ133" si="45">R70-R69</f>
        <v>91.170000000000073</v>
      </c>
      <c r="AR70" s="428">
        <f t="shared" ref="AR70:AR133" si="46">T70-T69</f>
        <v>91.170000000000073</v>
      </c>
      <c r="AS70" s="428">
        <f t="shared" ref="AS70:AS133" si="47">V70-V69</f>
        <v>111.22999999999956</v>
      </c>
      <c r="AT70" s="428">
        <f t="shared" ref="AT70:AT133" si="48">X70-X69</f>
        <v>143.54000000000087</v>
      </c>
      <c r="AU70" s="428">
        <f t="shared" ref="AU70:AU133" si="49">Z70-Z69</f>
        <v>91.170000000000073</v>
      </c>
      <c r="AV70" s="428">
        <f t="shared" ref="AV70:AV133" si="50">AB70-AB69</f>
        <v>91.170000000000073</v>
      </c>
      <c r="AW70" s="428">
        <f t="shared" ref="AW70:AW133" si="51">AD70-AD69</f>
        <v>111.22999999999956</v>
      </c>
      <c r="AX70" s="428">
        <f t="shared" ref="AX70:AX133" si="52">AF70-AF69</f>
        <v>143.54000000000087</v>
      </c>
    </row>
    <row r="71">
      <c r="A71" s="413">
        <v>66</v>
      </c>
      <c r="B71" s="290" cm="1">
        <f t="array" ref="B71">IF(Parameters!$C$55="No",IF($A71&lt;=Parameters!$D$23,Parameters!$C$23*$A71,IF($A71&lt;=Parameters!$D$24,Parameters!$C$23*Parameters!$D$23+Parameters!$C$24*($A71-Parameters!$D$23),IF($A71&lt;=Parameters!$D$25,Parameters!$C$23*Parameters!$D$23+Parameters!$C$24*(Parameters!$D$24-Parameters!$D$23)+Parameters!$C$25*($A71-Parameters!$D$24),Parameters!$C$23*Parameters!$D$23+Parameters!$C$24*(Parameters!$D$24-Parameters!$D$23)+Parameters!$C$25*(Parameters!$D$25-Parameters!$D$24)+Parameters!$C$26*($A71-Parameters!$D$25)))),_xlfn.IFS($A71&lt;=Parameters!$D$23,Parameters!$C$23*$A71,$A71&lt;=Parameters!$D$24,Parameters!$C$24*$A71,$A71&lt;=Parameters!$D$25,Parameters!$C$25*$A71,$A71&gt;Parameters!$D$25,Parameters!$C$26*$A71))</f>
        <v>6017.22</v>
      </c>
      <c r="C71" s="290">
        <f t="shared" ref="C71:E134" si="53">B71/$A71</f>
        <v>91.17</v>
      </c>
      <c r="D71" s="290" cm="1">
        <f t="array" ref="D71">IF(Parameters!$C$55="No",IF($A71&lt;=Parameters!$D$28,Parameters!$C$28*$A71,IF($A71&lt;=Parameters!$D$29,Parameters!$C$28*Parameters!$D$28+Parameters!$C$29*($A71-Parameters!$D$28),IF($A71&lt;=Parameters!$D$30,Parameters!$C$28*Parameters!$D$28+Parameters!$C$29*(Parameters!$D$29-Parameters!$D$28)+Parameters!$C$30*($A71-Parameters!$D$29),Parameters!$C$28*Parameters!$D$28+Parameters!$C$29*(Parameters!$D$29-Parameters!$D$28)+Parameters!$C$30*(Parameters!$D$30-Parameters!$D$29)+Parameters!$C$31*($A71-Parameters!$D$30)))),_xlfn.IFS($A71&lt;=Parameters!$D$28,Parameters!$C$28*$A71,$A71&lt;=Parameters!$D$29,Parameters!$C$29*$A71,$A71&lt;=Parameters!$D$30,Parameters!$C$30*$A71,$A71&gt;Parameters!$D$30,Parameters!$C$31*$A71))</f>
        <v>6017.22</v>
      </c>
      <c r="E71" s="290">
        <f t="shared" si="53"/>
        <v>91.17</v>
      </c>
      <c r="F71" s="290" cm="1">
        <f t="array" ref="F71">IF(Parameters!$C$55="No",IF($A71&lt;=Parameters!$D$34,Parameters!$C$34*$A71,IF($A71&lt;=Parameters!$D$35,Parameters!$C$34*Parameters!$D$34+Parameters!$C$35*($A71-Parameters!$D$34),IF($A71&lt;=Parameters!$D$36,Parameters!$C$34*Parameters!$D$34+Parameters!$C$35*(Parameters!$D$35-Parameters!$D$34)+Parameters!$C$36*($A71-Parameters!$D$35),Parameters!$C$34*Parameters!$D$34+Parameters!$C$35*(Parameters!$D$35-Parameters!$D$34)+Parameters!$C$36*(Parameters!$D$36-Parameters!$D$35)+Parameters!$C$37*($A71-Parameters!$D$36)))),_xlfn.IFS($A71&lt;=Parameters!$D$34,Parameters!$C$34*$A71,$A71&lt;=Parameters!$D$35,Parameters!$C$35*$A71,$A71&lt;=Parameters!$D$36,Parameters!$C$36*$A71,$A71&gt;Parameters!$D$36,Parameters!$C$37*$A71))</f>
        <v>7341.18</v>
      </c>
      <c r="G71" s="290">
        <f t="shared" ref="G71:G134" si="54">F71/$A71</f>
        <v>111.23</v>
      </c>
      <c r="H71" s="290" cm="1">
        <f t="array" ref="H71">IF(Parameters!$C$55="No",IF($A71&lt;=Parameters!$D$39,Parameters!$C$39*$A71,IF($A71&lt;=Parameters!$D$40,Parameters!$C$39*Parameters!$D$39+Parameters!$C$40*($A71-Parameters!$D$39),IF($A71&lt;=Parameters!$D$41,Parameters!$C$39*Parameters!$D$39+Parameters!$C$40*(Parameters!$D$40-Parameters!$D$39)+Parameters!$C$41*($A71-Parameters!$D$40),Parameters!$C$39*Parameters!$D$39+Parameters!$C$40*(Parameters!$D$40-Parameters!$D$39)+Parameters!$C$41*(Parameters!$D$41-Parameters!$D$40)+Parameters!$C$42*($A71-Parameters!$D$41)))),_xlfn.IFS($A71&lt;=Parameters!$D$39,Parameters!$C$39*$A71,$A71&lt;=Parameters!$D$40,Parameters!$C$40*$A71,$A71&lt;=Parameters!$D$41,Parameters!$C$41*$A71,$A71&gt;Parameters!$D$41,Parameters!$C$42*$A71))</f>
        <v>7858.1399999999994</v>
      </c>
      <c r="I71" s="290">
        <f t="shared" ref="I71:I134" si="55">H71/$A71</f>
        <v>119.06272727272726</v>
      </c>
      <c r="J71" s="290" cm="1">
        <f t="array" ref="J71">IF(Parameters!$D$55="No",IF($A71&lt;=Parameters!$F$23,Parameters!$E$23*$A71,IF($A71&lt;=Parameters!$F$24,Parameters!$E$23*Parameters!$F$23+Parameters!$E$24*($A71-Parameters!$F$23),IF($A71&lt;=Parameters!$F$25,Parameters!$E$23*Parameters!$F$23+Parameters!$E$24*(Parameters!$F$24-Parameters!$F$23)+Parameters!$E$25*($A71-Parameters!$F$24),Parameters!$E$23*Parameters!$F$23+Parameters!$E$24*(Parameters!$F$24-Parameters!$F$23)+Parameters!$E$25*(Parameters!$F$25-Parameters!$F$24)+Parameters!$E$26*($A71-Parameters!$F$25)))),_xlfn.IFS($A71&lt;=Parameters!$F$23,Parameters!$E$23*$A71,$A71&lt;=Parameters!$F$24,Parameters!$E$24*$A71,$A71&lt;=Parameters!$F$25,Parameters!$E$25*$A71,$A71&gt;Parameters!$F$25,Parameters!$E$26*$A71))</f>
        <v>6017.22</v>
      </c>
      <c r="K71" s="290">
        <f t="shared" si="31"/>
        <v>91.17</v>
      </c>
      <c r="L71" s="290" cm="1">
        <f t="array" ref="L71">IF(Parameters!$D$55="No",IF($A71&lt;=Parameters!$F$28,Parameters!$E$28*$A71,IF($A71&lt;=Parameters!$F$29,Parameters!$E$28*Parameters!$F$28+Parameters!$E$29*($A71-Parameters!$F$28),IF($A71&lt;=Parameters!$F$30,Parameters!$E$28*Parameters!$F$28+Parameters!$E$29*(Parameters!$F$29-Parameters!$F$28)+Parameters!$E$30*($A71-Parameters!$F$29),Parameters!$E$28*Parameters!$F$28+Parameters!$E$29*(Parameters!$F$29-Parameters!$F$28)+Parameters!$E$30*(Parameters!$F$30-Parameters!$F$29)+Parameters!$E$31*($A71-Parameters!$F$30)))),_xlfn.IFS($A71&lt;=Parameters!$F$28,Parameters!$E$28*$A71,$A71&lt;=Parameters!$F$29,Parameters!$E$29*$A71,$A71&lt;=Parameters!$F$30,Parameters!$E$30*$A71,$A71&gt;Parameters!$F$30,Parameters!$E$31*$A71))</f>
        <v>6017.22</v>
      </c>
      <c r="M71" s="290">
        <f t="shared" si="32"/>
        <v>91.17</v>
      </c>
      <c r="N71" s="290" cm="1">
        <f t="array" ref="N71">IF(Parameters!$D$55="No",IF($A71&lt;=Parameters!$F$34,Parameters!$E$34*$A71,IF($A71&lt;=Parameters!$F$35,Parameters!$E$34*Parameters!$F$34+Parameters!$E$35*($A71-Parameters!$F$34),IF($A71&lt;=Parameters!$F$36,Parameters!$E$34*Parameters!$F$34+Parameters!$E$35*(Parameters!$F$35-Parameters!$F$34)+Parameters!$E$36*($A71-Parameters!$F$35),Parameters!$E$34*Parameters!$F$34+Parameters!$E$35*(Parameters!$F$35-Parameters!$F$34)+Parameters!$E$36*(Parameters!$F$36-Parameters!$F$35)+Parameters!$E$37*($A71-Parameters!$F$36)))),_xlfn.IFS($A71&lt;=Parameters!$F$34,Parameters!$E$34*$A71,$A71&lt;=Parameters!$F$35,Parameters!$E$35*$A71,$A71&lt;=Parameters!$F$36,Parameters!$E$36*$A71,$A71&gt;Parameters!$F$36,Parameters!$E$37*$A71))</f>
        <v>7341.18</v>
      </c>
      <c r="O71" s="290">
        <f t="shared" ref="O71:O134" si="56">N71/$A71</f>
        <v>111.23</v>
      </c>
      <c r="P71" s="290" cm="1">
        <f t="array" ref="P71">IF(Parameters!$D$55="No",IF($A71&lt;=Parameters!$F$39,Parameters!$E$39*$A71,IF($A71&lt;=Parameters!$F$40,Parameters!$E$39*Parameters!$F$39+Parameters!$E$40*($A71-Parameters!$F$39),IF($A71&lt;=Parameters!$F$41,Parameters!$E$39*Parameters!$F$39+Parameters!$E$40*(Parameters!$F$40-Parameters!$F$39)+Parameters!$E$41*($A71-Parameters!$F$40),Parameters!$E$39*Parameters!$F$39+Parameters!$E$40*(Parameters!$F$40-Parameters!$F$39)+Parameters!$E$41*(Parameters!$F$41-Parameters!$F$40)+Parameters!$E$42*($A71-Parameters!$F$41)))),_xlfn.IFS($A71&lt;=Parameters!$F$39,Parameters!$E$39*$A71,$A71&lt;=Parameters!$F$40,Parameters!$E$40*$A71,$A71&lt;=Parameters!$F$41,Parameters!$E$41*$A71,$A71&gt;Parameters!$F$41,Parameters!$E$42*$A71))</f>
        <v>7858.1399999999994</v>
      </c>
      <c r="Q71" s="290">
        <f t="shared" ref="Q71:Q134" si="57">P71/$A71</f>
        <v>119.06272727272726</v>
      </c>
      <c r="R71" s="290" cm="1">
        <f t="array" ref="R71">IF(Parameters!$E$55="No",IF($A71&lt;=Parameters!$H$23,Parameters!$G$23*$A71,IF($A71&lt;=Parameters!$H$24,Parameters!$G$23*Parameters!$H$23+Parameters!$G$24*($A71-Parameters!$H$23),IF($A71&lt;=Parameters!$H$25,Parameters!$G$23*Parameters!$H$23+Parameters!$G$24*(Parameters!$H$24-Parameters!$H$23)+Parameters!$G$25*($A71-Parameters!$H$24),Parameters!$G$23*Parameters!$H$23+Parameters!$G$24*(Parameters!$H$24-Parameters!$H$23)+Parameters!$G$25*(Parameters!$H$25-Parameters!$H$24)+Parameters!$G$26*($A71-Parameters!$H$25)))),_xlfn.IFS($A71&lt;=Parameters!$H$23,Parameters!$G$23*$A71,$A71&lt;=Parameters!$H$24,Parameters!$G$24*$A71,$A71&lt;=Parameters!$H$25,Parameters!$G$25*$A71,$A71&gt;Parameters!$H$25,Parameters!$G$26*$A71))</f>
        <v>6017.22</v>
      </c>
      <c r="S71" s="290">
        <f t="shared" si="33"/>
        <v>91.17</v>
      </c>
      <c r="T71" s="290" cm="1">
        <f t="array" ref="T71">IF(Parameters!$E$55="No",IF($A71&lt;=Parameters!$H$28,Parameters!$G$28*$A71,IF($A71&lt;=Parameters!$H$29,Parameters!$G$28*Parameters!$H$28+Parameters!$G$29*($A71-Parameters!$H$28),IF($A71&lt;=Parameters!$H$30,Parameters!$G$28*Parameters!$H$28+Parameters!$G$29*(Parameters!$H$29-Parameters!$H$28)+Parameters!$G$30*($A71-Parameters!$H$29),Parameters!$G$28*Parameters!$H$28+Parameters!$G$29*(Parameters!$H$29-Parameters!$H$28)+Parameters!$G$30*(Parameters!$H$30-Parameters!$H$29)+Parameters!$G$31*($A71-Parameters!$H$30)))),_xlfn.IFS($A71&lt;=Parameters!$H$28,Parameters!$G$28*$A71,$A71&lt;=Parameters!$H$29,Parameters!$G$29*$A71,$A71&lt;=Parameters!$H$30,Parameters!$G$30*$A71,$A71&gt;Parameters!$H$30,Parameters!$G$31*$A71))</f>
        <v>6017.22</v>
      </c>
      <c r="U71" s="290">
        <f t="shared" si="34"/>
        <v>91.17</v>
      </c>
      <c r="V71" s="290" cm="1">
        <f t="array" ref="V71">IF(Parameters!$E$55="No",IF($A71&lt;=Parameters!$H$34,Parameters!$G$34*$A71,IF($A71&lt;=Parameters!$H$35,Parameters!$G$34*Parameters!$H$34+Parameters!$G$35*($A71-Parameters!$H$34),IF($A71&lt;=Parameters!$H$36,Parameters!$G$34*Parameters!$H$34+Parameters!$G$35*(Parameters!$H$35-Parameters!$H$34)+Parameters!$G$36*($A71-Parameters!$H$35),Parameters!$G$34*Parameters!$H$34+Parameters!$G$35*(Parameters!$H$35-Parameters!$H$34)+Parameters!$G$36*(Parameters!$H$36-Parameters!$H$35)+Parameters!$G$37*($A71-Parameters!$H$36)))),_xlfn.IFS($A71&lt;=Parameters!$H$34,Parameters!$G$34*$A71,$A71&lt;=Parameters!$H$35,Parameters!$G$35*$A71,$A71&lt;=Parameters!$H$36,Parameters!$G$36*$A71,$A71&gt;Parameters!$H$36,Parameters!$G$37*$A71))</f>
        <v>7341.18</v>
      </c>
      <c r="W71" s="290">
        <f t="shared" ref="W71:W134" si="58">V71/$A71</f>
        <v>111.23</v>
      </c>
      <c r="X71" s="290" cm="1">
        <f t="array" ref="X71">IF(Parameters!$E$55="No",IF($A71&lt;=Parameters!$H$39,Parameters!$G$39*$A71,IF($A71&lt;=Parameters!$H$40,Parameters!$G$39*Parameters!$H$39+Parameters!$G$40*($A71-Parameters!$H$39),IF($A71&lt;=Parameters!$H$41,Parameters!$G$39*Parameters!$H$39+Parameters!$G$40*(Parameters!$H$40-Parameters!$H$39)+Parameters!$G$41*($A71-Parameters!$H$40),Parameters!$G$39*Parameters!$H$39+Parameters!$G$40*(Parameters!$H$40-Parameters!$H$39)+Parameters!$G$41*(Parameters!$H$41-Parameters!$H$40)+Parameters!$G$42*($A71-Parameters!$H$41)))),_xlfn.IFS($A71&lt;=Parameters!$H$39,Parameters!$G$39*$A71,$A71&lt;=Parameters!$H$40,Parameters!$G$40*$A71,$A71&lt;=Parameters!$H$41,Parameters!$G$41*$A71,$A71&gt;Parameters!$H$41,Parameters!$G$42*$A71))</f>
        <v>7858.1399999999994</v>
      </c>
      <c r="Y71" s="290">
        <f t="shared" ref="Y71:Y134" si="59">X71/$A71</f>
        <v>119.06272727272726</v>
      </c>
      <c r="Z71" s="290" cm="1">
        <f t="array" ref="Z71">IF(Parameters!$F$55="No",IF($A71&lt;=Parameters!$J$23,Parameters!$I$23*$A71,IF($A71&lt;=Parameters!$J$24,Parameters!$I$23*Parameters!$J$23+Parameters!$I$24*($A71-Parameters!$J$23),IF($A71&lt;=Parameters!$J$25,Parameters!$I$23*Parameters!$J$23+Parameters!$I$24*(Parameters!$J$24-Parameters!$J$23)+Parameters!$I$25*($A71-Parameters!$J$24),Parameters!$I$23*Parameters!$J$23+Parameters!$I$24*(Parameters!$J$24-Parameters!$J$23)+Parameters!$I$25*(Parameters!$J$25-Parameters!$J$24)+Parameters!$I$26*($A71-Parameters!$J$25)))),_xlfn.IFS($A71&lt;=Parameters!$J$23,Parameters!$I$23*$A71,$A71&lt;=Parameters!$J$24,Parameters!$I$24*$A71,$A71&lt;=Parameters!$J$25,Parameters!$I$25*$A71,$A71&gt;Parameters!$J$25,Parameters!$I$26*$A71))</f>
        <v>6017.22</v>
      </c>
      <c r="AA71" s="290">
        <f t="shared" si="35"/>
        <v>91.17</v>
      </c>
      <c r="AB71" s="290" cm="1">
        <f t="array" ref="AB71">IF(Parameters!$F$55="No",IF($A71&lt;=Parameters!$J$28,Parameters!$I$28*$A71,IF($A71&lt;=Parameters!$J$29,Parameters!$I$28*Parameters!$J$28+Parameters!$I$29*($A71-Parameters!$J$28),IF($A71&lt;=Parameters!$J$30,Parameters!$I$28*Parameters!$J$28+Parameters!$I$29*(Parameters!$J$29-Parameters!$J$28)+Parameters!$I$30*($A71-Parameters!$J$29),Parameters!$I$28*Parameters!$J$28+Parameters!$I$29*(Parameters!$J$29-Parameters!$J$28)+Parameters!$I$30*(Parameters!$J$30-Parameters!$J$29)+Parameters!$I$31*($A71-Parameters!$J$30)))),_xlfn.IFS($A71&lt;=Parameters!$J$28,Parameters!$I$28*$A71,$A71&lt;=Parameters!$J$29,Parameters!$I$29*$A71,$A71&lt;=Parameters!$J$30,Parameters!$I$30*$A71,$A71&gt;Parameters!$J$30,Parameters!$I$31*$A71))</f>
        <v>6017.22</v>
      </c>
      <c r="AC71" s="290">
        <f t="shared" si="36"/>
        <v>91.17</v>
      </c>
      <c r="AD71" s="290" cm="1">
        <f t="array" ref="AD71">IF(Parameters!$F$55="No",IF($A71&lt;=Parameters!$J$34,Parameters!$I$34*$A71,IF($A71&lt;=Parameters!$J$35,Parameters!$I$34*Parameters!$J$34+Parameters!$I$35*($A71-Parameters!$J$34),IF($A71&lt;=Parameters!$J$36,Parameters!$I$34*Parameters!$J$34+Parameters!$I$35*(Parameters!$J$35-Parameters!$J$34)+Parameters!$I$36*($A71-Parameters!$J$35),Parameters!$I$34*Parameters!$J$34+Parameters!$I$35*(Parameters!$J$35-Parameters!$J$34)+Parameters!$I$36*(Parameters!$J$36-Parameters!$J$35)+Parameters!$I$37*($A71-Parameters!$J$36)))),_xlfn.IFS($A71&lt;=Parameters!$J$34,Parameters!$I$34*$A71,$A71&lt;=Parameters!$J$35,Parameters!$I$35*$A71,$A71&lt;=Parameters!$J$36,Parameters!$I$36*$A71,$A71&gt;Parameters!$J$36,Parameters!$I$37*$A71))</f>
        <v>7341.18</v>
      </c>
      <c r="AE71" s="290">
        <f t="shared" ref="AE71:AE134" si="60">AD71/$A71</f>
        <v>111.23</v>
      </c>
      <c r="AF71" s="290" cm="1">
        <f t="array" ref="AF71">IF(Parameters!$F$55="No",IF($A71&lt;=Parameters!$J$39,Parameters!$I$39*$A71,IF($A71&lt;=Parameters!$J$40,Parameters!$I$39*Parameters!$J$39+Parameters!$I$40*($A71-Parameters!$J$39),IF($A71&lt;=Parameters!$J$41,Parameters!$I$39*Parameters!$J$39+Parameters!$I$40*(Parameters!$J$40-Parameters!$J$39)+Parameters!$I$41*($A71-Parameters!$J$40),Parameters!$I$39*Parameters!$J$39+Parameters!$I$40*(Parameters!$J$40-Parameters!$J$39)+Parameters!$I$41*(Parameters!$J$41-Parameters!$J$40)+Parameters!$I$42*($A71-Parameters!$J$41)))),_xlfn.IFS($A71&lt;=Parameters!$J$39,Parameters!$I$39*$A71,$A71&lt;=Parameters!$J$40,Parameters!$I$40*$A71,$A71&lt;=Parameters!$J$41,Parameters!$I$41*$A71,$A71&gt;Parameters!$J$41,Parameters!$I$42*$A71))</f>
        <v>7858.1399999999994</v>
      </c>
      <c r="AG71" s="290">
        <f t="shared" ref="AG71:AG134" si="61">AF71/$A71</f>
        <v>119.06272727272726</v>
      </c>
      <c r="AI71" s="428">
        <f t="shared" si="37"/>
        <v>91.170000000000073</v>
      </c>
      <c r="AJ71" s="428">
        <f t="shared" si="38"/>
        <v>91.170000000000073</v>
      </c>
      <c r="AK71" s="428">
        <f t="shared" si="39"/>
        <v>111.23000000000047</v>
      </c>
      <c r="AL71" s="428">
        <f t="shared" si="40"/>
        <v>143.53999999999905</v>
      </c>
      <c r="AM71" s="428">
        <f t="shared" si="41"/>
        <v>91.170000000000073</v>
      </c>
      <c r="AN71" s="428">
        <f t="shared" si="42"/>
        <v>91.170000000000073</v>
      </c>
      <c r="AO71" s="428">
        <f t="shared" si="43"/>
        <v>111.23000000000047</v>
      </c>
      <c r="AP71" s="428">
        <f t="shared" si="44"/>
        <v>143.53999999999905</v>
      </c>
      <c r="AQ71" s="428">
        <f t="shared" si="45"/>
        <v>91.170000000000073</v>
      </c>
      <c r="AR71" s="428">
        <f t="shared" si="46"/>
        <v>91.170000000000073</v>
      </c>
      <c r="AS71" s="428">
        <f t="shared" si="47"/>
        <v>111.23000000000047</v>
      </c>
      <c r="AT71" s="428">
        <f t="shared" si="48"/>
        <v>143.53999999999905</v>
      </c>
      <c r="AU71" s="428">
        <f t="shared" si="49"/>
        <v>91.170000000000073</v>
      </c>
      <c r="AV71" s="428">
        <f t="shared" si="50"/>
        <v>91.170000000000073</v>
      </c>
      <c r="AW71" s="428">
        <f t="shared" si="51"/>
        <v>111.23000000000047</v>
      </c>
      <c r="AX71" s="428">
        <f t="shared" si="52"/>
        <v>143.53999999999905</v>
      </c>
    </row>
    <row r="72">
      <c r="A72" s="413">
        <v>67</v>
      </c>
      <c r="B72" s="290" cm="1">
        <f t="array" ref="B72">IF(Parameters!$C$55="No",IF($A72&lt;=Parameters!$D$23,Parameters!$C$23*$A72,IF($A72&lt;=Parameters!$D$24,Parameters!$C$23*Parameters!$D$23+Parameters!$C$24*($A72-Parameters!$D$23),IF($A72&lt;=Parameters!$D$25,Parameters!$C$23*Parameters!$D$23+Parameters!$C$24*(Parameters!$D$24-Parameters!$D$23)+Parameters!$C$25*($A72-Parameters!$D$24),Parameters!$C$23*Parameters!$D$23+Parameters!$C$24*(Parameters!$D$24-Parameters!$D$23)+Parameters!$C$25*(Parameters!$D$25-Parameters!$D$24)+Parameters!$C$26*($A72-Parameters!$D$25)))),_xlfn.IFS($A72&lt;=Parameters!$D$23,Parameters!$C$23*$A72,$A72&lt;=Parameters!$D$24,Parameters!$C$24*$A72,$A72&lt;=Parameters!$D$25,Parameters!$C$25*$A72,$A72&gt;Parameters!$D$25,Parameters!$C$26*$A72))</f>
        <v>6108.39</v>
      </c>
      <c r="C72" s="290">
        <f t="shared" si="53"/>
        <v>91.17</v>
      </c>
      <c r="D72" s="290" cm="1">
        <f t="array" ref="D72">IF(Parameters!$C$55="No",IF($A72&lt;=Parameters!$D$28,Parameters!$C$28*$A72,IF($A72&lt;=Parameters!$D$29,Parameters!$C$28*Parameters!$D$28+Parameters!$C$29*($A72-Parameters!$D$28),IF($A72&lt;=Parameters!$D$30,Parameters!$C$28*Parameters!$D$28+Parameters!$C$29*(Parameters!$D$29-Parameters!$D$28)+Parameters!$C$30*($A72-Parameters!$D$29),Parameters!$C$28*Parameters!$D$28+Parameters!$C$29*(Parameters!$D$29-Parameters!$D$28)+Parameters!$C$30*(Parameters!$D$30-Parameters!$D$29)+Parameters!$C$31*($A72-Parameters!$D$30)))),_xlfn.IFS($A72&lt;=Parameters!$D$28,Parameters!$C$28*$A72,$A72&lt;=Parameters!$D$29,Parameters!$C$29*$A72,$A72&lt;=Parameters!$D$30,Parameters!$C$30*$A72,$A72&gt;Parameters!$D$30,Parameters!$C$31*$A72))</f>
        <v>6108.39</v>
      </c>
      <c r="E72" s="290">
        <f t="shared" si="53"/>
        <v>91.17</v>
      </c>
      <c r="F72" s="290" cm="1">
        <f t="array" ref="F72">IF(Parameters!$C$55="No",IF($A72&lt;=Parameters!$D$34,Parameters!$C$34*$A72,IF($A72&lt;=Parameters!$D$35,Parameters!$C$34*Parameters!$D$34+Parameters!$C$35*($A72-Parameters!$D$34),IF($A72&lt;=Parameters!$D$36,Parameters!$C$34*Parameters!$D$34+Parameters!$C$35*(Parameters!$D$35-Parameters!$D$34)+Parameters!$C$36*($A72-Parameters!$D$35),Parameters!$C$34*Parameters!$D$34+Parameters!$C$35*(Parameters!$D$35-Parameters!$D$34)+Parameters!$C$36*(Parameters!$D$36-Parameters!$D$35)+Parameters!$C$37*($A72-Parameters!$D$36)))),_xlfn.IFS($A72&lt;=Parameters!$D$34,Parameters!$C$34*$A72,$A72&lt;=Parameters!$D$35,Parameters!$C$35*$A72,$A72&lt;=Parameters!$D$36,Parameters!$C$36*$A72,$A72&gt;Parameters!$D$36,Parameters!$C$37*$A72))</f>
        <v>7452.41</v>
      </c>
      <c r="G72" s="290">
        <f t="shared" si="54"/>
        <v>111.23</v>
      </c>
      <c r="H72" s="290" cm="1">
        <f t="array" ref="H72">IF(Parameters!$C$55="No",IF($A72&lt;=Parameters!$D$39,Parameters!$C$39*$A72,IF($A72&lt;=Parameters!$D$40,Parameters!$C$39*Parameters!$D$39+Parameters!$C$40*($A72-Parameters!$D$39),IF($A72&lt;=Parameters!$D$41,Parameters!$C$39*Parameters!$D$39+Parameters!$C$40*(Parameters!$D$40-Parameters!$D$39)+Parameters!$C$41*($A72-Parameters!$D$40),Parameters!$C$39*Parameters!$D$39+Parameters!$C$40*(Parameters!$D$40-Parameters!$D$39)+Parameters!$C$41*(Parameters!$D$41-Parameters!$D$40)+Parameters!$C$42*($A72-Parameters!$D$41)))),_xlfn.IFS($A72&lt;=Parameters!$D$39,Parameters!$C$39*$A72,$A72&lt;=Parameters!$D$40,Parameters!$C$40*$A72,$A72&lt;=Parameters!$D$41,Parameters!$C$41*$A72,$A72&gt;Parameters!$D$41,Parameters!$C$42*$A72))</f>
        <v>8001.68</v>
      </c>
      <c r="I72" s="290">
        <f t="shared" si="55"/>
        <v>119.42805970149254</v>
      </c>
      <c r="J72" s="290" cm="1">
        <f t="array" ref="J72">IF(Parameters!$D$55="No",IF($A72&lt;=Parameters!$F$23,Parameters!$E$23*$A72,IF($A72&lt;=Parameters!$F$24,Parameters!$E$23*Parameters!$F$23+Parameters!$E$24*($A72-Parameters!$F$23),IF($A72&lt;=Parameters!$F$25,Parameters!$E$23*Parameters!$F$23+Parameters!$E$24*(Parameters!$F$24-Parameters!$F$23)+Parameters!$E$25*($A72-Parameters!$F$24),Parameters!$E$23*Parameters!$F$23+Parameters!$E$24*(Parameters!$F$24-Parameters!$F$23)+Parameters!$E$25*(Parameters!$F$25-Parameters!$F$24)+Parameters!$E$26*($A72-Parameters!$F$25)))),_xlfn.IFS($A72&lt;=Parameters!$F$23,Parameters!$E$23*$A72,$A72&lt;=Parameters!$F$24,Parameters!$E$24*$A72,$A72&lt;=Parameters!$F$25,Parameters!$E$25*$A72,$A72&gt;Parameters!$F$25,Parameters!$E$26*$A72))</f>
        <v>6108.39</v>
      </c>
      <c r="K72" s="290">
        <f t="shared" si="31"/>
        <v>91.17</v>
      </c>
      <c r="L72" s="290" cm="1">
        <f t="array" ref="L72">IF(Parameters!$D$55="No",IF($A72&lt;=Parameters!$F$28,Parameters!$E$28*$A72,IF($A72&lt;=Parameters!$F$29,Parameters!$E$28*Parameters!$F$28+Parameters!$E$29*($A72-Parameters!$F$28),IF($A72&lt;=Parameters!$F$30,Parameters!$E$28*Parameters!$F$28+Parameters!$E$29*(Parameters!$F$29-Parameters!$F$28)+Parameters!$E$30*($A72-Parameters!$F$29),Parameters!$E$28*Parameters!$F$28+Parameters!$E$29*(Parameters!$F$29-Parameters!$F$28)+Parameters!$E$30*(Parameters!$F$30-Parameters!$F$29)+Parameters!$E$31*($A72-Parameters!$F$30)))),_xlfn.IFS($A72&lt;=Parameters!$F$28,Parameters!$E$28*$A72,$A72&lt;=Parameters!$F$29,Parameters!$E$29*$A72,$A72&lt;=Parameters!$F$30,Parameters!$E$30*$A72,$A72&gt;Parameters!$F$30,Parameters!$E$31*$A72))</f>
        <v>6108.39</v>
      </c>
      <c r="M72" s="290">
        <f t="shared" si="32"/>
        <v>91.17</v>
      </c>
      <c r="N72" s="290" cm="1">
        <f t="array" ref="N72">IF(Parameters!$D$55="No",IF($A72&lt;=Parameters!$F$34,Parameters!$E$34*$A72,IF($A72&lt;=Parameters!$F$35,Parameters!$E$34*Parameters!$F$34+Parameters!$E$35*($A72-Parameters!$F$34),IF($A72&lt;=Parameters!$F$36,Parameters!$E$34*Parameters!$F$34+Parameters!$E$35*(Parameters!$F$35-Parameters!$F$34)+Parameters!$E$36*($A72-Parameters!$F$35),Parameters!$E$34*Parameters!$F$34+Parameters!$E$35*(Parameters!$F$35-Parameters!$F$34)+Parameters!$E$36*(Parameters!$F$36-Parameters!$F$35)+Parameters!$E$37*($A72-Parameters!$F$36)))),_xlfn.IFS($A72&lt;=Parameters!$F$34,Parameters!$E$34*$A72,$A72&lt;=Parameters!$F$35,Parameters!$E$35*$A72,$A72&lt;=Parameters!$F$36,Parameters!$E$36*$A72,$A72&gt;Parameters!$F$36,Parameters!$E$37*$A72))</f>
        <v>7452.41</v>
      </c>
      <c r="O72" s="290">
        <f t="shared" si="56"/>
        <v>111.23</v>
      </c>
      <c r="P72" s="290" cm="1">
        <f t="array" ref="P72">IF(Parameters!$D$55="No",IF($A72&lt;=Parameters!$F$39,Parameters!$E$39*$A72,IF($A72&lt;=Parameters!$F$40,Parameters!$E$39*Parameters!$F$39+Parameters!$E$40*($A72-Parameters!$F$39),IF($A72&lt;=Parameters!$F$41,Parameters!$E$39*Parameters!$F$39+Parameters!$E$40*(Parameters!$F$40-Parameters!$F$39)+Parameters!$E$41*($A72-Parameters!$F$40),Parameters!$E$39*Parameters!$F$39+Parameters!$E$40*(Parameters!$F$40-Parameters!$F$39)+Parameters!$E$41*(Parameters!$F$41-Parameters!$F$40)+Parameters!$E$42*($A72-Parameters!$F$41)))),_xlfn.IFS($A72&lt;=Parameters!$F$39,Parameters!$E$39*$A72,$A72&lt;=Parameters!$F$40,Parameters!$E$40*$A72,$A72&lt;=Parameters!$F$41,Parameters!$E$41*$A72,$A72&gt;Parameters!$F$41,Parameters!$E$42*$A72))</f>
        <v>8001.68</v>
      </c>
      <c r="Q72" s="290">
        <f t="shared" si="57"/>
        <v>119.42805970149254</v>
      </c>
      <c r="R72" s="290" cm="1">
        <f t="array" ref="R72">IF(Parameters!$E$55="No",IF($A72&lt;=Parameters!$H$23,Parameters!$G$23*$A72,IF($A72&lt;=Parameters!$H$24,Parameters!$G$23*Parameters!$H$23+Parameters!$G$24*($A72-Parameters!$H$23),IF($A72&lt;=Parameters!$H$25,Parameters!$G$23*Parameters!$H$23+Parameters!$G$24*(Parameters!$H$24-Parameters!$H$23)+Parameters!$G$25*($A72-Parameters!$H$24),Parameters!$G$23*Parameters!$H$23+Parameters!$G$24*(Parameters!$H$24-Parameters!$H$23)+Parameters!$G$25*(Parameters!$H$25-Parameters!$H$24)+Parameters!$G$26*($A72-Parameters!$H$25)))),_xlfn.IFS($A72&lt;=Parameters!$H$23,Parameters!$G$23*$A72,$A72&lt;=Parameters!$H$24,Parameters!$G$24*$A72,$A72&lt;=Parameters!$H$25,Parameters!$G$25*$A72,$A72&gt;Parameters!$H$25,Parameters!$G$26*$A72))</f>
        <v>6108.39</v>
      </c>
      <c r="S72" s="290">
        <f t="shared" si="33"/>
        <v>91.17</v>
      </c>
      <c r="T72" s="290" cm="1">
        <f t="array" ref="T72">IF(Parameters!$E$55="No",IF($A72&lt;=Parameters!$H$28,Parameters!$G$28*$A72,IF($A72&lt;=Parameters!$H$29,Parameters!$G$28*Parameters!$H$28+Parameters!$G$29*($A72-Parameters!$H$28),IF($A72&lt;=Parameters!$H$30,Parameters!$G$28*Parameters!$H$28+Parameters!$G$29*(Parameters!$H$29-Parameters!$H$28)+Parameters!$G$30*($A72-Parameters!$H$29),Parameters!$G$28*Parameters!$H$28+Parameters!$G$29*(Parameters!$H$29-Parameters!$H$28)+Parameters!$G$30*(Parameters!$H$30-Parameters!$H$29)+Parameters!$G$31*($A72-Parameters!$H$30)))),_xlfn.IFS($A72&lt;=Parameters!$H$28,Parameters!$G$28*$A72,$A72&lt;=Parameters!$H$29,Parameters!$G$29*$A72,$A72&lt;=Parameters!$H$30,Parameters!$G$30*$A72,$A72&gt;Parameters!$H$30,Parameters!$G$31*$A72))</f>
        <v>6108.39</v>
      </c>
      <c r="U72" s="290">
        <f t="shared" si="34"/>
        <v>91.17</v>
      </c>
      <c r="V72" s="290" cm="1">
        <f t="array" ref="V72">IF(Parameters!$E$55="No",IF($A72&lt;=Parameters!$H$34,Parameters!$G$34*$A72,IF($A72&lt;=Parameters!$H$35,Parameters!$G$34*Parameters!$H$34+Parameters!$G$35*($A72-Parameters!$H$34),IF($A72&lt;=Parameters!$H$36,Parameters!$G$34*Parameters!$H$34+Parameters!$G$35*(Parameters!$H$35-Parameters!$H$34)+Parameters!$G$36*($A72-Parameters!$H$35),Parameters!$G$34*Parameters!$H$34+Parameters!$G$35*(Parameters!$H$35-Parameters!$H$34)+Parameters!$G$36*(Parameters!$H$36-Parameters!$H$35)+Parameters!$G$37*($A72-Parameters!$H$36)))),_xlfn.IFS($A72&lt;=Parameters!$H$34,Parameters!$G$34*$A72,$A72&lt;=Parameters!$H$35,Parameters!$G$35*$A72,$A72&lt;=Parameters!$H$36,Parameters!$G$36*$A72,$A72&gt;Parameters!$H$36,Parameters!$G$37*$A72))</f>
        <v>7452.41</v>
      </c>
      <c r="W72" s="290">
        <f t="shared" si="58"/>
        <v>111.23</v>
      </c>
      <c r="X72" s="290" cm="1">
        <f t="array" ref="X72">IF(Parameters!$E$55="No",IF($A72&lt;=Parameters!$H$39,Parameters!$G$39*$A72,IF($A72&lt;=Parameters!$H$40,Parameters!$G$39*Parameters!$H$39+Parameters!$G$40*($A72-Parameters!$H$39),IF($A72&lt;=Parameters!$H$41,Parameters!$G$39*Parameters!$H$39+Parameters!$G$40*(Parameters!$H$40-Parameters!$H$39)+Parameters!$G$41*($A72-Parameters!$H$40),Parameters!$G$39*Parameters!$H$39+Parameters!$G$40*(Parameters!$H$40-Parameters!$H$39)+Parameters!$G$41*(Parameters!$H$41-Parameters!$H$40)+Parameters!$G$42*($A72-Parameters!$H$41)))),_xlfn.IFS($A72&lt;=Parameters!$H$39,Parameters!$G$39*$A72,$A72&lt;=Parameters!$H$40,Parameters!$G$40*$A72,$A72&lt;=Parameters!$H$41,Parameters!$G$41*$A72,$A72&gt;Parameters!$H$41,Parameters!$G$42*$A72))</f>
        <v>8001.68</v>
      </c>
      <c r="Y72" s="290">
        <f t="shared" si="59"/>
        <v>119.42805970149254</v>
      </c>
      <c r="Z72" s="290" cm="1">
        <f t="array" ref="Z72">IF(Parameters!$F$55="No",IF($A72&lt;=Parameters!$J$23,Parameters!$I$23*$A72,IF($A72&lt;=Parameters!$J$24,Parameters!$I$23*Parameters!$J$23+Parameters!$I$24*($A72-Parameters!$J$23),IF($A72&lt;=Parameters!$J$25,Parameters!$I$23*Parameters!$J$23+Parameters!$I$24*(Parameters!$J$24-Parameters!$J$23)+Parameters!$I$25*($A72-Parameters!$J$24),Parameters!$I$23*Parameters!$J$23+Parameters!$I$24*(Parameters!$J$24-Parameters!$J$23)+Parameters!$I$25*(Parameters!$J$25-Parameters!$J$24)+Parameters!$I$26*($A72-Parameters!$J$25)))),_xlfn.IFS($A72&lt;=Parameters!$J$23,Parameters!$I$23*$A72,$A72&lt;=Parameters!$J$24,Parameters!$I$24*$A72,$A72&lt;=Parameters!$J$25,Parameters!$I$25*$A72,$A72&gt;Parameters!$J$25,Parameters!$I$26*$A72))</f>
        <v>6108.39</v>
      </c>
      <c r="AA72" s="290">
        <f t="shared" si="35"/>
        <v>91.17</v>
      </c>
      <c r="AB72" s="290" cm="1">
        <f t="array" ref="AB72">IF(Parameters!$F$55="No",IF($A72&lt;=Parameters!$J$28,Parameters!$I$28*$A72,IF($A72&lt;=Parameters!$J$29,Parameters!$I$28*Parameters!$J$28+Parameters!$I$29*($A72-Parameters!$J$28),IF($A72&lt;=Parameters!$J$30,Parameters!$I$28*Parameters!$J$28+Parameters!$I$29*(Parameters!$J$29-Parameters!$J$28)+Parameters!$I$30*($A72-Parameters!$J$29),Parameters!$I$28*Parameters!$J$28+Parameters!$I$29*(Parameters!$J$29-Parameters!$J$28)+Parameters!$I$30*(Parameters!$J$30-Parameters!$J$29)+Parameters!$I$31*($A72-Parameters!$J$30)))),_xlfn.IFS($A72&lt;=Parameters!$J$28,Parameters!$I$28*$A72,$A72&lt;=Parameters!$J$29,Parameters!$I$29*$A72,$A72&lt;=Parameters!$J$30,Parameters!$I$30*$A72,$A72&gt;Parameters!$J$30,Parameters!$I$31*$A72))</f>
        <v>6108.39</v>
      </c>
      <c r="AC72" s="290">
        <f t="shared" si="36"/>
        <v>91.17</v>
      </c>
      <c r="AD72" s="290" cm="1">
        <f t="array" ref="AD72">IF(Parameters!$F$55="No",IF($A72&lt;=Parameters!$J$34,Parameters!$I$34*$A72,IF($A72&lt;=Parameters!$J$35,Parameters!$I$34*Parameters!$J$34+Parameters!$I$35*($A72-Parameters!$J$34),IF($A72&lt;=Parameters!$J$36,Parameters!$I$34*Parameters!$J$34+Parameters!$I$35*(Parameters!$J$35-Parameters!$J$34)+Parameters!$I$36*($A72-Parameters!$J$35),Parameters!$I$34*Parameters!$J$34+Parameters!$I$35*(Parameters!$J$35-Parameters!$J$34)+Parameters!$I$36*(Parameters!$J$36-Parameters!$J$35)+Parameters!$I$37*($A72-Parameters!$J$36)))),_xlfn.IFS($A72&lt;=Parameters!$J$34,Parameters!$I$34*$A72,$A72&lt;=Parameters!$J$35,Parameters!$I$35*$A72,$A72&lt;=Parameters!$J$36,Parameters!$I$36*$A72,$A72&gt;Parameters!$J$36,Parameters!$I$37*$A72))</f>
        <v>7452.41</v>
      </c>
      <c r="AE72" s="290">
        <f t="shared" si="60"/>
        <v>111.23</v>
      </c>
      <c r="AF72" s="290" cm="1">
        <f t="array" ref="AF72">IF(Parameters!$F$55="No",IF($A72&lt;=Parameters!$J$39,Parameters!$I$39*$A72,IF($A72&lt;=Parameters!$J$40,Parameters!$I$39*Parameters!$J$39+Parameters!$I$40*($A72-Parameters!$J$39),IF($A72&lt;=Parameters!$J$41,Parameters!$I$39*Parameters!$J$39+Parameters!$I$40*(Parameters!$J$40-Parameters!$J$39)+Parameters!$I$41*($A72-Parameters!$J$40),Parameters!$I$39*Parameters!$J$39+Parameters!$I$40*(Parameters!$J$40-Parameters!$J$39)+Parameters!$I$41*(Parameters!$J$41-Parameters!$J$40)+Parameters!$I$42*($A72-Parameters!$J$41)))),_xlfn.IFS($A72&lt;=Parameters!$J$39,Parameters!$I$39*$A72,$A72&lt;=Parameters!$J$40,Parameters!$I$40*$A72,$A72&lt;=Parameters!$J$41,Parameters!$I$41*$A72,$A72&gt;Parameters!$J$41,Parameters!$I$42*$A72))</f>
        <v>8001.68</v>
      </c>
      <c r="AG72" s="290">
        <f t="shared" si="61"/>
        <v>119.42805970149254</v>
      </c>
      <c r="AI72" s="428">
        <f t="shared" si="37"/>
        <v>91.170000000000073</v>
      </c>
      <c r="AJ72" s="428">
        <f t="shared" si="38"/>
        <v>91.170000000000073</v>
      </c>
      <c r="AK72" s="428">
        <f t="shared" si="39"/>
        <v>111.22999999999956</v>
      </c>
      <c r="AL72" s="428">
        <f t="shared" si="40"/>
        <v>143.54000000000087</v>
      </c>
      <c r="AM72" s="428">
        <f t="shared" si="41"/>
        <v>91.170000000000073</v>
      </c>
      <c r="AN72" s="428">
        <f t="shared" si="42"/>
        <v>91.170000000000073</v>
      </c>
      <c r="AO72" s="428">
        <f t="shared" si="43"/>
        <v>111.22999999999956</v>
      </c>
      <c r="AP72" s="428">
        <f t="shared" si="44"/>
        <v>143.54000000000087</v>
      </c>
      <c r="AQ72" s="428">
        <f t="shared" si="45"/>
        <v>91.170000000000073</v>
      </c>
      <c r="AR72" s="428">
        <f t="shared" si="46"/>
        <v>91.170000000000073</v>
      </c>
      <c r="AS72" s="428">
        <f t="shared" si="47"/>
        <v>111.22999999999956</v>
      </c>
      <c r="AT72" s="428">
        <f t="shared" si="48"/>
        <v>143.54000000000087</v>
      </c>
      <c r="AU72" s="428">
        <f t="shared" si="49"/>
        <v>91.170000000000073</v>
      </c>
      <c r="AV72" s="428">
        <f t="shared" si="50"/>
        <v>91.170000000000073</v>
      </c>
      <c r="AW72" s="428">
        <f t="shared" si="51"/>
        <v>111.22999999999956</v>
      </c>
      <c r="AX72" s="428">
        <f t="shared" si="52"/>
        <v>143.54000000000087</v>
      </c>
    </row>
    <row r="73">
      <c r="A73" s="413">
        <v>68</v>
      </c>
      <c r="B73" s="290" cm="1">
        <f t="array" ref="B73">IF(Parameters!$C$55="No",IF($A73&lt;=Parameters!$D$23,Parameters!$C$23*$A73,IF($A73&lt;=Parameters!$D$24,Parameters!$C$23*Parameters!$D$23+Parameters!$C$24*($A73-Parameters!$D$23),IF($A73&lt;=Parameters!$D$25,Parameters!$C$23*Parameters!$D$23+Parameters!$C$24*(Parameters!$D$24-Parameters!$D$23)+Parameters!$C$25*($A73-Parameters!$D$24),Parameters!$C$23*Parameters!$D$23+Parameters!$C$24*(Parameters!$D$24-Parameters!$D$23)+Parameters!$C$25*(Parameters!$D$25-Parameters!$D$24)+Parameters!$C$26*($A73-Parameters!$D$25)))),_xlfn.IFS($A73&lt;=Parameters!$D$23,Parameters!$C$23*$A73,$A73&lt;=Parameters!$D$24,Parameters!$C$24*$A73,$A73&lt;=Parameters!$D$25,Parameters!$C$25*$A73,$A73&gt;Parameters!$D$25,Parameters!$C$26*$A73))</f>
        <v>6199.56</v>
      </c>
      <c r="C73" s="290">
        <f t="shared" si="53"/>
        <v>91.17</v>
      </c>
      <c r="D73" s="290" cm="1">
        <f t="array" ref="D73">IF(Parameters!$C$55="No",IF($A73&lt;=Parameters!$D$28,Parameters!$C$28*$A73,IF($A73&lt;=Parameters!$D$29,Parameters!$C$28*Parameters!$D$28+Parameters!$C$29*($A73-Parameters!$D$28),IF($A73&lt;=Parameters!$D$30,Parameters!$C$28*Parameters!$D$28+Parameters!$C$29*(Parameters!$D$29-Parameters!$D$28)+Parameters!$C$30*($A73-Parameters!$D$29),Parameters!$C$28*Parameters!$D$28+Parameters!$C$29*(Parameters!$D$29-Parameters!$D$28)+Parameters!$C$30*(Parameters!$D$30-Parameters!$D$29)+Parameters!$C$31*($A73-Parameters!$D$30)))),_xlfn.IFS($A73&lt;=Parameters!$D$28,Parameters!$C$28*$A73,$A73&lt;=Parameters!$D$29,Parameters!$C$29*$A73,$A73&lt;=Parameters!$D$30,Parameters!$C$30*$A73,$A73&gt;Parameters!$D$30,Parameters!$C$31*$A73))</f>
        <v>6199.56</v>
      </c>
      <c r="E73" s="290">
        <f t="shared" si="53"/>
        <v>91.17</v>
      </c>
      <c r="F73" s="290" cm="1">
        <f t="array" ref="F73">IF(Parameters!$C$55="No",IF($A73&lt;=Parameters!$D$34,Parameters!$C$34*$A73,IF($A73&lt;=Parameters!$D$35,Parameters!$C$34*Parameters!$D$34+Parameters!$C$35*($A73-Parameters!$D$34),IF($A73&lt;=Parameters!$D$36,Parameters!$C$34*Parameters!$D$34+Parameters!$C$35*(Parameters!$D$35-Parameters!$D$34)+Parameters!$C$36*($A73-Parameters!$D$35),Parameters!$C$34*Parameters!$D$34+Parameters!$C$35*(Parameters!$D$35-Parameters!$D$34)+Parameters!$C$36*(Parameters!$D$36-Parameters!$D$35)+Parameters!$C$37*($A73-Parameters!$D$36)))),_xlfn.IFS($A73&lt;=Parameters!$D$34,Parameters!$C$34*$A73,$A73&lt;=Parameters!$D$35,Parameters!$C$35*$A73,$A73&lt;=Parameters!$D$36,Parameters!$C$36*$A73,$A73&gt;Parameters!$D$36,Parameters!$C$37*$A73))</f>
        <v>7563.64</v>
      </c>
      <c r="G73" s="290">
        <f t="shared" si="54"/>
        <v>111.23</v>
      </c>
      <c r="H73" s="290" cm="1">
        <f t="array" ref="H73">IF(Parameters!$C$55="No",IF($A73&lt;=Parameters!$D$39,Parameters!$C$39*$A73,IF($A73&lt;=Parameters!$D$40,Parameters!$C$39*Parameters!$D$39+Parameters!$C$40*($A73-Parameters!$D$39),IF($A73&lt;=Parameters!$D$41,Parameters!$C$39*Parameters!$D$39+Parameters!$C$40*(Parameters!$D$40-Parameters!$D$39)+Parameters!$C$41*($A73-Parameters!$D$40),Parameters!$C$39*Parameters!$D$39+Parameters!$C$40*(Parameters!$D$40-Parameters!$D$39)+Parameters!$C$41*(Parameters!$D$41-Parameters!$D$40)+Parameters!$C$42*($A73-Parameters!$D$41)))),_xlfn.IFS($A73&lt;=Parameters!$D$39,Parameters!$C$39*$A73,$A73&lt;=Parameters!$D$40,Parameters!$C$40*$A73,$A73&lt;=Parameters!$D$41,Parameters!$C$41*$A73,$A73&gt;Parameters!$D$41,Parameters!$C$42*$A73))</f>
        <v>8145.2199999999993</v>
      </c>
      <c r="I73" s="290">
        <f t="shared" si="55"/>
        <v>119.78264705882351</v>
      </c>
      <c r="J73" s="290" cm="1">
        <f t="array" ref="J73">IF(Parameters!$D$55="No",IF($A73&lt;=Parameters!$F$23,Parameters!$E$23*$A73,IF($A73&lt;=Parameters!$F$24,Parameters!$E$23*Parameters!$F$23+Parameters!$E$24*($A73-Parameters!$F$23),IF($A73&lt;=Parameters!$F$25,Parameters!$E$23*Parameters!$F$23+Parameters!$E$24*(Parameters!$F$24-Parameters!$F$23)+Parameters!$E$25*($A73-Parameters!$F$24),Parameters!$E$23*Parameters!$F$23+Parameters!$E$24*(Parameters!$F$24-Parameters!$F$23)+Parameters!$E$25*(Parameters!$F$25-Parameters!$F$24)+Parameters!$E$26*($A73-Parameters!$F$25)))),_xlfn.IFS($A73&lt;=Parameters!$F$23,Parameters!$E$23*$A73,$A73&lt;=Parameters!$F$24,Parameters!$E$24*$A73,$A73&lt;=Parameters!$F$25,Parameters!$E$25*$A73,$A73&gt;Parameters!$F$25,Parameters!$E$26*$A73))</f>
        <v>6199.56</v>
      </c>
      <c r="K73" s="290">
        <f t="shared" si="31"/>
        <v>91.17</v>
      </c>
      <c r="L73" s="290" cm="1">
        <f t="array" ref="L73">IF(Parameters!$D$55="No",IF($A73&lt;=Parameters!$F$28,Parameters!$E$28*$A73,IF($A73&lt;=Parameters!$F$29,Parameters!$E$28*Parameters!$F$28+Parameters!$E$29*($A73-Parameters!$F$28),IF($A73&lt;=Parameters!$F$30,Parameters!$E$28*Parameters!$F$28+Parameters!$E$29*(Parameters!$F$29-Parameters!$F$28)+Parameters!$E$30*($A73-Parameters!$F$29),Parameters!$E$28*Parameters!$F$28+Parameters!$E$29*(Parameters!$F$29-Parameters!$F$28)+Parameters!$E$30*(Parameters!$F$30-Parameters!$F$29)+Parameters!$E$31*($A73-Parameters!$F$30)))),_xlfn.IFS($A73&lt;=Parameters!$F$28,Parameters!$E$28*$A73,$A73&lt;=Parameters!$F$29,Parameters!$E$29*$A73,$A73&lt;=Parameters!$F$30,Parameters!$E$30*$A73,$A73&gt;Parameters!$F$30,Parameters!$E$31*$A73))</f>
        <v>6199.56</v>
      </c>
      <c r="M73" s="290">
        <f t="shared" si="32"/>
        <v>91.17</v>
      </c>
      <c r="N73" s="290" cm="1">
        <f t="array" ref="N73">IF(Parameters!$D$55="No",IF($A73&lt;=Parameters!$F$34,Parameters!$E$34*$A73,IF($A73&lt;=Parameters!$F$35,Parameters!$E$34*Parameters!$F$34+Parameters!$E$35*($A73-Parameters!$F$34),IF($A73&lt;=Parameters!$F$36,Parameters!$E$34*Parameters!$F$34+Parameters!$E$35*(Parameters!$F$35-Parameters!$F$34)+Parameters!$E$36*($A73-Parameters!$F$35),Parameters!$E$34*Parameters!$F$34+Parameters!$E$35*(Parameters!$F$35-Parameters!$F$34)+Parameters!$E$36*(Parameters!$F$36-Parameters!$F$35)+Parameters!$E$37*($A73-Parameters!$F$36)))),_xlfn.IFS($A73&lt;=Parameters!$F$34,Parameters!$E$34*$A73,$A73&lt;=Parameters!$F$35,Parameters!$E$35*$A73,$A73&lt;=Parameters!$F$36,Parameters!$E$36*$A73,$A73&gt;Parameters!$F$36,Parameters!$E$37*$A73))</f>
        <v>7563.64</v>
      </c>
      <c r="O73" s="290">
        <f t="shared" si="56"/>
        <v>111.23</v>
      </c>
      <c r="P73" s="290" cm="1">
        <f t="array" ref="P73">IF(Parameters!$D$55="No",IF($A73&lt;=Parameters!$F$39,Parameters!$E$39*$A73,IF($A73&lt;=Parameters!$F$40,Parameters!$E$39*Parameters!$F$39+Parameters!$E$40*($A73-Parameters!$F$39),IF($A73&lt;=Parameters!$F$41,Parameters!$E$39*Parameters!$F$39+Parameters!$E$40*(Parameters!$F$40-Parameters!$F$39)+Parameters!$E$41*($A73-Parameters!$F$40),Parameters!$E$39*Parameters!$F$39+Parameters!$E$40*(Parameters!$F$40-Parameters!$F$39)+Parameters!$E$41*(Parameters!$F$41-Parameters!$F$40)+Parameters!$E$42*($A73-Parameters!$F$41)))),_xlfn.IFS($A73&lt;=Parameters!$F$39,Parameters!$E$39*$A73,$A73&lt;=Parameters!$F$40,Parameters!$E$40*$A73,$A73&lt;=Parameters!$F$41,Parameters!$E$41*$A73,$A73&gt;Parameters!$F$41,Parameters!$E$42*$A73))</f>
        <v>8145.2199999999993</v>
      </c>
      <c r="Q73" s="290">
        <f t="shared" si="57"/>
        <v>119.78264705882351</v>
      </c>
      <c r="R73" s="290" cm="1">
        <f t="array" ref="R73">IF(Parameters!$E$55="No",IF($A73&lt;=Parameters!$H$23,Parameters!$G$23*$A73,IF($A73&lt;=Parameters!$H$24,Parameters!$G$23*Parameters!$H$23+Parameters!$G$24*($A73-Parameters!$H$23),IF($A73&lt;=Parameters!$H$25,Parameters!$G$23*Parameters!$H$23+Parameters!$G$24*(Parameters!$H$24-Parameters!$H$23)+Parameters!$G$25*($A73-Parameters!$H$24),Parameters!$G$23*Parameters!$H$23+Parameters!$G$24*(Parameters!$H$24-Parameters!$H$23)+Parameters!$G$25*(Parameters!$H$25-Parameters!$H$24)+Parameters!$G$26*($A73-Parameters!$H$25)))),_xlfn.IFS($A73&lt;=Parameters!$H$23,Parameters!$G$23*$A73,$A73&lt;=Parameters!$H$24,Parameters!$G$24*$A73,$A73&lt;=Parameters!$H$25,Parameters!$G$25*$A73,$A73&gt;Parameters!$H$25,Parameters!$G$26*$A73))</f>
        <v>6199.56</v>
      </c>
      <c r="S73" s="290">
        <f t="shared" si="33"/>
        <v>91.17</v>
      </c>
      <c r="T73" s="290" cm="1">
        <f t="array" ref="T73">IF(Parameters!$E$55="No",IF($A73&lt;=Parameters!$H$28,Parameters!$G$28*$A73,IF($A73&lt;=Parameters!$H$29,Parameters!$G$28*Parameters!$H$28+Parameters!$G$29*($A73-Parameters!$H$28),IF($A73&lt;=Parameters!$H$30,Parameters!$G$28*Parameters!$H$28+Parameters!$G$29*(Parameters!$H$29-Parameters!$H$28)+Parameters!$G$30*($A73-Parameters!$H$29),Parameters!$G$28*Parameters!$H$28+Parameters!$G$29*(Parameters!$H$29-Parameters!$H$28)+Parameters!$G$30*(Parameters!$H$30-Parameters!$H$29)+Parameters!$G$31*($A73-Parameters!$H$30)))),_xlfn.IFS($A73&lt;=Parameters!$H$28,Parameters!$G$28*$A73,$A73&lt;=Parameters!$H$29,Parameters!$G$29*$A73,$A73&lt;=Parameters!$H$30,Parameters!$G$30*$A73,$A73&gt;Parameters!$H$30,Parameters!$G$31*$A73))</f>
        <v>6199.56</v>
      </c>
      <c r="U73" s="290">
        <f t="shared" si="34"/>
        <v>91.17</v>
      </c>
      <c r="V73" s="290" cm="1">
        <f t="array" ref="V73">IF(Parameters!$E$55="No",IF($A73&lt;=Parameters!$H$34,Parameters!$G$34*$A73,IF($A73&lt;=Parameters!$H$35,Parameters!$G$34*Parameters!$H$34+Parameters!$G$35*($A73-Parameters!$H$34),IF($A73&lt;=Parameters!$H$36,Parameters!$G$34*Parameters!$H$34+Parameters!$G$35*(Parameters!$H$35-Parameters!$H$34)+Parameters!$G$36*($A73-Parameters!$H$35),Parameters!$G$34*Parameters!$H$34+Parameters!$G$35*(Parameters!$H$35-Parameters!$H$34)+Parameters!$G$36*(Parameters!$H$36-Parameters!$H$35)+Parameters!$G$37*($A73-Parameters!$H$36)))),_xlfn.IFS($A73&lt;=Parameters!$H$34,Parameters!$G$34*$A73,$A73&lt;=Parameters!$H$35,Parameters!$G$35*$A73,$A73&lt;=Parameters!$H$36,Parameters!$G$36*$A73,$A73&gt;Parameters!$H$36,Parameters!$G$37*$A73))</f>
        <v>7563.64</v>
      </c>
      <c r="W73" s="290">
        <f t="shared" si="58"/>
        <v>111.23</v>
      </c>
      <c r="X73" s="290" cm="1">
        <f t="array" ref="X73">IF(Parameters!$E$55="No",IF($A73&lt;=Parameters!$H$39,Parameters!$G$39*$A73,IF($A73&lt;=Parameters!$H$40,Parameters!$G$39*Parameters!$H$39+Parameters!$G$40*($A73-Parameters!$H$39),IF($A73&lt;=Parameters!$H$41,Parameters!$G$39*Parameters!$H$39+Parameters!$G$40*(Parameters!$H$40-Parameters!$H$39)+Parameters!$G$41*($A73-Parameters!$H$40),Parameters!$G$39*Parameters!$H$39+Parameters!$G$40*(Parameters!$H$40-Parameters!$H$39)+Parameters!$G$41*(Parameters!$H$41-Parameters!$H$40)+Parameters!$G$42*($A73-Parameters!$H$41)))),_xlfn.IFS($A73&lt;=Parameters!$H$39,Parameters!$G$39*$A73,$A73&lt;=Parameters!$H$40,Parameters!$G$40*$A73,$A73&lt;=Parameters!$H$41,Parameters!$G$41*$A73,$A73&gt;Parameters!$H$41,Parameters!$G$42*$A73))</f>
        <v>8145.2199999999993</v>
      </c>
      <c r="Y73" s="290">
        <f t="shared" si="59"/>
        <v>119.78264705882351</v>
      </c>
      <c r="Z73" s="290" cm="1">
        <f t="array" ref="Z73">IF(Parameters!$F$55="No",IF($A73&lt;=Parameters!$J$23,Parameters!$I$23*$A73,IF($A73&lt;=Parameters!$J$24,Parameters!$I$23*Parameters!$J$23+Parameters!$I$24*($A73-Parameters!$J$23),IF($A73&lt;=Parameters!$J$25,Parameters!$I$23*Parameters!$J$23+Parameters!$I$24*(Parameters!$J$24-Parameters!$J$23)+Parameters!$I$25*($A73-Parameters!$J$24),Parameters!$I$23*Parameters!$J$23+Parameters!$I$24*(Parameters!$J$24-Parameters!$J$23)+Parameters!$I$25*(Parameters!$J$25-Parameters!$J$24)+Parameters!$I$26*($A73-Parameters!$J$25)))),_xlfn.IFS($A73&lt;=Parameters!$J$23,Parameters!$I$23*$A73,$A73&lt;=Parameters!$J$24,Parameters!$I$24*$A73,$A73&lt;=Parameters!$J$25,Parameters!$I$25*$A73,$A73&gt;Parameters!$J$25,Parameters!$I$26*$A73))</f>
        <v>6199.56</v>
      </c>
      <c r="AA73" s="290">
        <f t="shared" si="35"/>
        <v>91.17</v>
      </c>
      <c r="AB73" s="290" cm="1">
        <f t="array" ref="AB73">IF(Parameters!$F$55="No",IF($A73&lt;=Parameters!$J$28,Parameters!$I$28*$A73,IF($A73&lt;=Parameters!$J$29,Parameters!$I$28*Parameters!$J$28+Parameters!$I$29*($A73-Parameters!$J$28),IF($A73&lt;=Parameters!$J$30,Parameters!$I$28*Parameters!$J$28+Parameters!$I$29*(Parameters!$J$29-Parameters!$J$28)+Parameters!$I$30*($A73-Parameters!$J$29),Parameters!$I$28*Parameters!$J$28+Parameters!$I$29*(Parameters!$J$29-Parameters!$J$28)+Parameters!$I$30*(Parameters!$J$30-Parameters!$J$29)+Parameters!$I$31*($A73-Parameters!$J$30)))),_xlfn.IFS($A73&lt;=Parameters!$J$28,Parameters!$I$28*$A73,$A73&lt;=Parameters!$J$29,Parameters!$I$29*$A73,$A73&lt;=Parameters!$J$30,Parameters!$I$30*$A73,$A73&gt;Parameters!$J$30,Parameters!$I$31*$A73))</f>
        <v>6199.56</v>
      </c>
      <c r="AC73" s="290">
        <f t="shared" si="36"/>
        <v>91.17</v>
      </c>
      <c r="AD73" s="290" cm="1">
        <f t="array" ref="AD73">IF(Parameters!$F$55="No",IF($A73&lt;=Parameters!$J$34,Parameters!$I$34*$A73,IF($A73&lt;=Parameters!$J$35,Parameters!$I$34*Parameters!$J$34+Parameters!$I$35*($A73-Parameters!$J$34),IF($A73&lt;=Parameters!$J$36,Parameters!$I$34*Parameters!$J$34+Parameters!$I$35*(Parameters!$J$35-Parameters!$J$34)+Parameters!$I$36*($A73-Parameters!$J$35),Parameters!$I$34*Parameters!$J$34+Parameters!$I$35*(Parameters!$J$35-Parameters!$J$34)+Parameters!$I$36*(Parameters!$J$36-Parameters!$J$35)+Parameters!$I$37*($A73-Parameters!$J$36)))),_xlfn.IFS($A73&lt;=Parameters!$J$34,Parameters!$I$34*$A73,$A73&lt;=Parameters!$J$35,Parameters!$I$35*$A73,$A73&lt;=Parameters!$J$36,Parameters!$I$36*$A73,$A73&gt;Parameters!$J$36,Parameters!$I$37*$A73))</f>
        <v>7563.64</v>
      </c>
      <c r="AE73" s="290">
        <f t="shared" si="60"/>
        <v>111.23</v>
      </c>
      <c r="AF73" s="290" cm="1">
        <f t="array" ref="AF73">IF(Parameters!$F$55="No",IF($A73&lt;=Parameters!$J$39,Parameters!$I$39*$A73,IF($A73&lt;=Parameters!$J$40,Parameters!$I$39*Parameters!$J$39+Parameters!$I$40*($A73-Parameters!$J$39),IF($A73&lt;=Parameters!$J$41,Parameters!$I$39*Parameters!$J$39+Parameters!$I$40*(Parameters!$J$40-Parameters!$J$39)+Parameters!$I$41*($A73-Parameters!$J$40),Parameters!$I$39*Parameters!$J$39+Parameters!$I$40*(Parameters!$J$40-Parameters!$J$39)+Parameters!$I$41*(Parameters!$J$41-Parameters!$J$40)+Parameters!$I$42*($A73-Parameters!$J$41)))),_xlfn.IFS($A73&lt;=Parameters!$J$39,Parameters!$I$39*$A73,$A73&lt;=Parameters!$J$40,Parameters!$I$40*$A73,$A73&lt;=Parameters!$J$41,Parameters!$I$41*$A73,$A73&gt;Parameters!$J$41,Parameters!$I$42*$A73))</f>
        <v>8145.2199999999993</v>
      </c>
      <c r="AG73" s="290">
        <f t="shared" si="61"/>
        <v>119.78264705882351</v>
      </c>
      <c r="AI73" s="428">
        <f t="shared" si="37"/>
        <v>91.170000000000073</v>
      </c>
      <c r="AJ73" s="428">
        <f t="shared" si="38"/>
        <v>91.170000000000073</v>
      </c>
      <c r="AK73" s="428">
        <f t="shared" si="39"/>
        <v>111.23000000000047</v>
      </c>
      <c r="AL73" s="428">
        <f t="shared" si="40"/>
        <v>143.53999999999905</v>
      </c>
      <c r="AM73" s="428">
        <f t="shared" si="41"/>
        <v>91.170000000000073</v>
      </c>
      <c r="AN73" s="428">
        <f t="shared" si="42"/>
        <v>91.170000000000073</v>
      </c>
      <c r="AO73" s="428">
        <f t="shared" si="43"/>
        <v>111.23000000000047</v>
      </c>
      <c r="AP73" s="428">
        <f t="shared" si="44"/>
        <v>143.53999999999905</v>
      </c>
      <c r="AQ73" s="428">
        <f t="shared" si="45"/>
        <v>91.170000000000073</v>
      </c>
      <c r="AR73" s="428">
        <f t="shared" si="46"/>
        <v>91.170000000000073</v>
      </c>
      <c r="AS73" s="428">
        <f t="shared" si="47"/>
        <v>111.23000000000047</v>
      </c>
      <c r="AT73" s="428">
        <f t="shared" si="48"/>
        <v>143.53999999999905</v>
      </c>
      <c r="AU73" s="428">
        <f t="shared" si="49"/>
        <v>91.170000000000073</v>
      </c>
      <c r="AV73" s="428">
        <f t="shared" si="50"/>
        <v>91.170000000000073</v>
      </c>
      <c r="AW73" s="428">
        <f t="shared" si="51"/>
        <v>111.23000000000047</v>
      </c>
      <c r="AX73" s="428">
        <f t="shared" si="52"/>
        <v>143.53999999999905</v>
      </c>
    </row>
    <row r="74">
      <c r="A74" s="413">
        <v>69</v>
      </c>
      <c r="B74" s="290" cm="1">
        <f t="array" ref="B74">IF(Parameters!$C$55="No",IF($A74&lt;=Parameters!$D$23,Parameters!$C$23*$A74,IF($A74&lt;=Parameters!$D$24,Parameters!$C$23*Parameters!$D$23+Parameters!$C$24*($A74-Parameters!$D$23),IF($A74&lt;=Parameters!$D$25,Parameters!$C$23*Parameters!$D$23+Parameters!$C$24*(Parameters!$D$24-Parameters!$D$23)+Parameters!$C$25*($A74-Parameters!$D$24),Parameters!$C$23*Parameters!$D$23+Parameters!$C$24*(Parameters!$D$24-Parameters!$D$23)+Parameters!$C$25*(Parameters!$D$25-Parameters!$D$24)+Parameters!$C$26*($A74-Parameters!$D$25)))),_xlfn.IFS($A74&lt;=Parameters!$D$23,Parameters!$C$23*$A74,$A74&lt;=Parameters!$D$24,Parameters!$C$24*$A74,$A74&lt;=Parameters!$D$25,Parameters!$C$25*$A74,$A74&gt;Parameters!$D$25,Parameters!$C$26*$A74))</f>
        <v>6290.7300000000005</v>
      </c>
      <c r="C74" s="290">
        <f t="shared" si="53"/>
        <v>91.17</v>
      </c>
      <c r="D74" s="290" cm="1">
        <f t="array" ref="D74">IF(Parameters!$C$55="No",IF($A74&lt;=Parameters!$D$28,Parameters!$C$28*$A74,IF($A74&lt;=Parameters!$D$29,Parameters!$C$28*Parameters!$D$28+Parameters!$C$29*($A74-Parameters!$D$28),IF($A74&lt;=Parameters!$D$30,Parameters!$C$28*Parameters!$D$28+Parameters!$C$29*(Parameters!$D$29-Parameters!$D$28)+Parameters!$C$30*($A74-Parameters!$D$29),Parameters!$C$28*Parameters!$D$28+Parameters!$C$29*(Parameters!$D$29-Parameters!$D$28)+Parameters!$C$30*(Parameters!$D$30-Parameters!$D$29)+Parameters!$C$31*($A74-Parameters!$D$30)))),_xlfn.IFS($A74&lt;=Parameters!$D$28,Parameters!$C$28*$A74,$A74&lt;=Parameters!$D$29,Parameters!$C$29*$A74,$A74&lt;=Parameters!$D$30,Parameters!$C$30*$A74,$A74&gt;Parameters!$D$30,Parameters!$C$31*$A74))</f>
        <v>6290.7300000000005</v>
      </c>
      <c r="E74" s="290">
        <f t="shared" si="53"/>
        <v>91.17</v>
      </c>
      <c r="F74" s="290" cm="1">
        <f t="array" ref="F74">IF(Parameters!$C$55="No",IF($A74&lt;=Parameters!$D$34,Parameters!$C$34*$A74,IF($A74&lt;=Parameters!$D$35,Parameters!$C$34*Parameters!$D$34+Parameters!$C$35*($A74-Parameters!$D$34),IF($A74&lt;=Parameters!$D$36,Parameters!$C$34*Parameters!$D$34+Parameters!$C$35*(Parameters!$D$35-Parameters!$D$34)+Parameters!$C$36*($A74-Parameters!$D$35),Parameters!$C$34*Parameters!$D$34+Parameters!$C$35*(Parameters!$D$35-Parameters!$D$34)+Parameters!$C$36*(Parameters!$D$36-Parameters!$D$35)+Parameters!$C$37*($A74-Parameters!$D$36)))),_xlfn.IFS($A74&lt;=Parameters!$D$34,Parameters!$C$34*$A74,$A74&lt;=Parameters!$D$35,Parameters!$C$35*$A74,$A74&lt;=Parameters!$D$36,Parameters!$C$36*$A74,$A74&gt;Parameters!$D$36,Parameters!$C$37*$A74))</f>
        <v>7674.87</v>
      </c>
      <c r="G74" s="290">
        <f t="shared" si="54"/>
        <v>111.23</v>
      </c>
      <c r="H74" s="290" cm="1">
        <f t="array" ref="H74">IF(Parameters!$C$55="No",IF($A74&lt;=Parameters!$D$39,Parameters!$C$39*$A74,IF($A74&lt;=Parameters!$D$40,Parameters!$C$39*Parameters!$D$39+Parameters!$C$40*($A74-Parameters!$D$39),IF($A74&lt;=Parameters!$D$41,Parameters!$C$39*Parameters!$D$39+Parameters!$C$40*(Parameters!$D$40-Parameters!$D$39)+Parameters!$C$41*($A74-Parameters!$D$40),Parameters!$C$39*Parameters!$D$39+Parameters!$C$40*(Parameters!$D$40-Parameters!$D$39)+Parameters!$C$41*(Parameters!$D$41-Parameters!$D$40)+Parameters!$C$42*($A74-Parameters!$D$41)))),_xlfn.IFS($A74&lt;=Parameters!$D$39,Parameters!$C$39*$A74,$A74&lt;=Parameters!$D$40,Parameters!$C$40*$A74,$A74&lt;=Parameters!$D$41,Parameters!$C$41*$A74,$A74&gt;Parameters!$D$41,Parameters!$C$42*$A74))</f>
        <v>8288.76</v>
      </c>
      <c r="I74" s="290">
        <f t="shared" si="55"/>
        <v>120.12695652173913</v>
      </c>
      <c r="J74" s="290" cm="1">
        <f t="array" ref="J74">IF(Parameters!$D$55="No",IF($A74&lt;=Parameters!$F$23,Parameters!$E$23*$A74,IF($A74&lt;=Parameters!$F$24,Parameters!$E$23*Parameters!$F$23+Parameters!$E$24*($A74-Parameters!$F$23),IF($A74&lt;=Parameters!$F$25,Parameters!$E$23*Parameters!$F$23+Parameters!$E$24*(Parameters!$F$24-Parameters!$F$23)+Parameters!$E$25*($A74-Parameters!$F$24),Parameters!$E$23*Parameters!$F$23+Parameters!$E$24*(Parameters!$F$24-Parameters!$F$23)+Parameters!$E$25*(Parameters!$F$25-Parameters!$F$24)+Parameters!$E$26*($A74-Parameters!$F$25)))),_xlfn.IFS($A74&lt;=Parameters!$F$23,Parameters!$E$23*$A74,$A74&lt;=Parameters!$F$24,Parameters!$E$24*$A74,$A74&lt;=Parameters!$F$25,Parameters!$E$25*$A74,$A74&gt;Parameters!$F$25,Parameters!$E$26*$A74))</f>
        <v>6290.7300000000005</v>
      </c>
      <c r="K74" s="290">
        <f t="shared" si="31"/>
        <v>91.17</v>
      </c>
      <c r="L74" s="290" cm="1">
        <f t="array" ref="L74">IF(Parameters!$D$55="No",IF($A74&lt;=Parameters!$F$28,Parameters!$E$28*$A74,IF($A74&lt;=Parameters!$F$29,Parameters!$E$28*Parameters!$F$28+Parameters!$E$29*($A74-Parameters!$F$28),IF($A74&lt;=Parameters!$F$30,Parameters!$E$28*Parameters!$F$28+Parameters!$E$29*(Parameters!$F$29-Parameters!$F$28)+Parameters!$E$30*($A74-Parameters!$F$29),Parameters!$E$28*Parameters!$F$28+Parameters!$E$29*(Parameters!$F$29-Parameters!$F$28)+Parameters!$E$30*(Parameters!$F$30-Parameters!$F$29)+Parameters!$E$31*($A74-Parameters!$F$30)))),_xlfn.IFS($A74&lt;=Parameters!$F$28,Parameters!$E$28*$A74,$A74&lt;=Parameters!$F$29,Parameters!$E$29*$A74,$A74&lt;=Parameters!$F$30,Parameters!$E$30*$A74,$A74&gt;Parameters!$F$30,Parameters!$E$31*$A74))</f>
        <v>6290.7300000000005</v>
      </c>
      <c r="M74" s="290">
        <f t="shared" si="32"/>
        <v>91.17</v>
      </c>
      <c r="N74" s="290" cm="1">
        <f t="array" ref="N74">IF(Parameters!$D$55="No",IF($A74&lt;=Parameters!$F$34,Parameters!$E$34*$A74,IF($A74&lt;=Parameters!$F$35,Parameters!$E$34*Parameters!$F$34+Parameters!$E$35*($A74-Parameters!$F$34),IF($A74&lt;=Parameters!$F$36,Parameters!$E$34*Parameters!$F$34+Parameters!$E$35*(Parameters!$F$35-Parameters!$F$34)+Parameters!$E$36*($A74-Parameters!$F$35),Parameters!$E$34*Parameters!$F$34+Parameters!$E$35*(Parameters!$F$35-Parameters!$F$34)+Parameters!$E$36*(Parameters!$F$36-Parameters!$F$35)+Parameters!$E$37*($A74-Parameters!$F$36)))),_xlfn.IFS($A74&lt;=Parameters!$F$34,Parameters!$E$34*$A74,$A74&lt;=Parameters!$F$35,Parameters!$E$35*$A74,$A74&lt;=Parameters!$F$36,Parameters!$E$36*$A74,$A74&gt;Parameters!$F$36,Parameters!$E$37*$A74))</f>
        <v>7674.87</v>
      </c>
      <c r="O74" s="290">
        <f t="shared" si="56"/>
        <v>111.23</v>
      </c>
      <c r="P74" s="290" cm="1">
        <f t="array" ref="P74">IF(Parameters!$D$55="No",IF($A74&lt;=Parameters!$F$39,Parameters!$E$39*$A74,IF($A74&lt;=Parameters!$F$40,Parameters!$E$39*Parameters!$F$39+Parameters!$E$40*($A74-Parameters!$F$39),IF($A74&lt;=Parameters!$F$41,Parameters!$E$39*Parameters!$F$39+Parameters!$E$40*(Parameters!$F$40-Parameters!$F$39)+Parameters!$E$41*($A74-Parameters!$F$40),Parameters!$E$39*Parameters!$F$39+Parameters!$E$40*(Parameters!$F$40-Parameters!$F$39)+Parameters!$E$41*(Parameters!$F$41-Parameters!$F$40)+Parameters!$E$42*($A74-Parameters!$F$41)))),_xlfn.IFS($A74&lt;=Parameters!$F$39,Parameters!$E$39*$A74,$A74&lt;=Parameters!$F$40,Parameters!$E$40*$A74,$A74&lt;=Parameters!$F$41,Parameters!$E$41*$A74,$A74&gt;Parameters!$F$41,Parameters!$E$42*$A74))</f>
        <v>8288.76</v>
      </c>
      <c r="Q74" s="290">
        <f t="shared" si="57"/>
        <v>120.12695652173913</v>
      </c>
      <c r="R74" s="290" cm="1">
        <f t="array" ref="R74">IF(Parameters!$E$55="No",IF($A74&lt;=Parameters!$H$23,Parameters!$G$23*$A74,IF($A74&lt;=Parameters!$H$24,Parameters!$G$23*Parameters!$H$23+Parameters!$G$24*($A74-Parameters!$H$23),IF($A74&lt;=Parameters!$H$25,Parameters!$G$23*Parameters!$H$23+Parameters!$G$24*(Parameters!$H$24-Parameters!$H$23)+Parameters!$G$25*($A74-Parameters!$H$24),Parameters!$G$23*Parameters!$H$23+Parameters!$G$24*(Parameters!$H$24-Parameters!$H$23)+Parameters!$G$25*(Parameters!$H$25-Parameters!$H$24)+Parameters!$G$26*($A74-Parameters!$H$25)))),_xlfn.IFS($A74&lt;=Parameters!$H$23,Parameters!$G$23*$A74,$A74&lt;=Parameters!$H$24,Parameters!$G$24*$A74,$A74&lt;=Parameters!$H$25,Parameters!$G$25*$A74,$A74&gt;Parameters!$H$25,Parameters!$G$26*$A74))</f>
        <v>6290.7300000000005</v>
      </c>
      <c r="S74" s="290">
        <f t="shared" si="33"/>
        <v>91.17</v>
      </c>
      <c r="T74" s="290" cm="1">
        <f t="array" ref="T74">IF(Parameters!$E$55="No",IF($A74&lt;=Parameters!$H$28,Parameters!$G$28*$A74,IF($A74&lt;=Parameters!$H$29,Parameters!$G$28*Parameters!$H$28+Parameters!$G$29*($A74-Parameters!$H$28),IF($A74&lt;=Parameters!$H$30,Parameters!$G$28*Parameters!$H$28+Parameters!$G$29*(Parameters!$H$29-Parameters!$H$28)+Parameters!$G$30*($A74-Parameters!$H$29),Parameters!$G$28*Parameters!$H$28+Parameters!$G$29*(Parameters!$H$29-Parameters!$H$28)+Parameters!$G$30*(Parameters!$H$30-Parameters!$H$29)+Parameters!$G$31*($A74-Parameters!$H$30)))),_xlfn.IFS($A74&lt;=Parameters!$H$28,Parameters!$G$28*$A74,$A74&lt;=Parameters!$H$29,Parameters!$G$29*$A74,$A74&lt;=Parameters!$H$30,Parameters!$G$30*$A74,$A74&gt;Parameters!$H$30,Parameters!$G$31*$A74))</f>
        <v>6290.7300000000005</v>
      </c>
      <c r="U74" s="290">
        <f t="shared" si="34"/>
        <v>91.17</v>
      </c>
      <c r="V74" s="290" cm="1">
        <f t="array" ref="V74">IF(Parameters!$E$55="No",IF($A74&lt;=Parameters!$H$34,Parameters!$G$34*$A74,IF($A74&lt;=Parameters!$H$35,Parameters!$G$34*Parameters!$H$34+Parameters!$G$35*($A74-Parameters!$H$34),IF($A74&lt;=Parameters!$H$36,Parameters!$G$34*Parameters!$H$34+Parameters!$G$35*(Parameters!$H$35-Parameters!$H$34)+Parameters!$G$36*($A74-Parameters!$H$35),Parameters!$G$34*Parameters!$H$34+Parameters!$G$35*(Parameters!$H$35-Parameters!$H$34)+Parameters!$G$36*(Parameters!$H$36-Parameters!$H$35)+Parameters!$G$37*($A74-Parameters!$H$36)))),_xlfn.IFS($A74&lt;=Parameters!$H$34,Parameters!$G$34*$A74,$A74&lt;=Parameters!$H$35,Parameters!$G$35*$A74,$A74&lt;=Parameters!$H$36,Parameters!$G$36*$A74,$A74&gt;Parameters!$H$36,Parameters!$G$37*$A74))</f>
        <v>7674.87</v>
      </c>
      <c r="W74" s="290">
        <f t="shared" si="58"/>
        <v>111.23</v>
      </c>
      <c r="X74" s="290" cm="1">
        <f t="array" ref="X74">IF(Parameters!$E$55="No",IF($A74&lt;=Parameters!$H$39,Parameters!$G$39*$A74,IF($A74&lt;=Parameters!$H$40,Parameters!$G$39*Parameters!$H$39+Parameters!$G$40*($A74-Parameters!$H$39),IF($A74&lt;=Parameters!$H$41,Parameters!$G$39*Parameters!$H$39+Parameters!$G$40*(Parameters!$H$40-Parameters!$H$39)+Parameters!$G$41*($A74-Parameters!$H$40),Parameters!$G$39*Parameters!$H$39+Parameters!$G$40*(Parameters!$H$40-Parameters!$H$39)+Parameters!$G$41*(Parameters!$H$41-Parameters!$H$40)+Parameters!$G$42*($A74-Parameters!$H$41)))),_xlfn.IFS($A74&lt;=Parameters!$H$39,Parameters!$G$39*$A74,$A74&lt;=Parameters!$H$40,Parameters!$G$40*$A74,$A74&lt;=Parameters!$H$41,Parameters!$G$41*$A74,$A74&gt;Parameters!$H$41,Parameters!$G$42*$A74))</f>
        <v>8288.76</v>
      </c>
      <c r="Y74" s="290">
        <f t="shared" si="59"/>
        <v>120.12695652173913</v>
      </c>
      <c r="Z74" s="290" cm="1">
        <f t="array" ref="Z74">IF(Parameters!$F$55="No",IF($A74&lt;=Parameters!$J$23,Parameters!$I$23*$A74,IF($A74&lt;=Parameters!$J$24,Parameters!$I$23*Parameters!$J$23+Parameters!$I$24*($A74-Parameters!$J$23),IF($A74&lt;=Parameters!$J$25,Parameters!$I$23*Parameters!$J$23+Parameters!$I$24*(Parameters!$J$24-Parameters!$J$23)+Parameters!$I$25*($A74-Parameters!$J$24),Parameters!$I$23*Parameters!$J$23+Parameters!$I$24*(Parameters!$J$24-Parameters!$J$23)+Parameters!$I$25*(Parameters!$J$25-Parameters!$J$24)+Parameters!$I$26*($A74-Parameters!$J$25)))),_xlfn.IFS($A74&lt;=Parameters!$J$23,Parameters!$I$23*$A74,$A74&lt;=Parameters!$J$24,Parameters!$I$24*$A74,$A74&lt;=Parameters!$J$25,Parameters!$I$25*$A74,$A74&gt;Parameters!$J$25,Parameters!$I$26*$A74))</f>
        <v>6290.7300000000005</v>
      </c>
      <c r="AA74" s="290">
        <f t="shared" si="35"/>
        <v>91.17</v>
      </c>
      <c r="AB74" s="290" cm="1">
        <f t="array" ref="AB74">IF(Parameters!$F$55="No",IF($A74&lt;=Parameters!$J$28,Parameters!$I$28*$A74,IF($A74&lt;=Parameters!$J$29,Parameters!$I$28*Parameters!$J$28+Parameters!$I$29*($A74-Parameters!$J$28),IF($A74&lt;=Parameters!$J$30,Parameters!$I$28*Parameters!$J$28+Parameters!$I$29*(Parameters!$J$29-Parameters!$J$28)+Parameters!$I$30*($A74-Parameters!$J$29),Parameters!$I$28*Parameters!$J$28+Parameters!$I$29*(Parameters!$J$29-Parameters!$J$28)+Parameters!$I$30*(Parameters!$J$30-Parameters!$J$29)+Parameters!$I$31*($A74-Parameters!$J$30)))),_xlfn.IFS($A74&lt;=Parameters!$J$28,Parameters!$I$28*$A74,$A74&lt;=Parameters!$J$29,Parameters!$I$29*$A74,$A74&lt;=Parameters!$J$30,Parameters!$I$30*$A74,$A74&gt;Parameters!$J$30,Parameters!$I$31*$A74))</f>
        <v>6290.7300000000005</v>
      </c>
      <c r="AC74" s="290">
        <f t="shared" si="36"/>
        <v>91.17</v>
      </c>
      <c r="AD74" s="290" cm="1">
        <f t="array" ref="AD74">IF(Parameters!$F$55="No",IF($A74&lt;=Parameters!$J$34,Parameters!$I$34*$A74,IF($A74&lt;=Parameters!$J$35,Parameters!$I$34*Parameters!$J$34+Parameters!$I$35*($A74-Parameters!$J$34),IF($A74&lt;=Parameters!$J$36,Parameters!$I$34*Parameters!$J$34+Parameters!$I$35*(Parameters!$J$35-Parameters!$J$34)+Parameters!$I$36*($A74-Parameters!$J$35),Parameters!$I$34*Parameters!$J$34+Parameters!$I$35*(Parameters!$J$35-Parameters!$J$34)+Parameters!$I$36*(Parameters!$J$36-Parameters!$J$35)+Parameters!$I$37*($A74-Parameters!$J$36)))),_xlfn.IFS($A74&lt;=Parameters!$J$34,Parameters!$I$34*$A74,$A74&lt;=Parameters!$J$35,Parameters!$I$35*$A74,$A74&lt;=Parameters!$J$36,Parameters!$I$36*$A74,$A74&gt;Parameters!$J$36,Parameters!$I$37*$A74))</f>
        <v>7674.87</v>
      </c>
      <c r="AE74" s="290">
        <f t="shared" si="60"/>
        <v>111.23</v>
      </c>
      <c r="AF74" s="290" cm="1">
        <f t="array" ref="AF74">IF(Parameters!$F$55="No",IF($A74&lt;=Parameters!$J$39,Parameters!$I$39*$A74,IF($A74&lt;=Parameters!$J$40,Parameters!$I$39*Parameters!$J$39+Parameters!$I$40*($A74-Parameters!$J$39),IF($A74&lt;=Parameters!$J$41,Parameters!$I$39*Parameters!$J$39+Parameters!$I$40*(Parameters!$J$40-Parameters!$J$39)+Parameters!$I$41*($A74-Parameters!$J$40),Parameters!$I$39*Parameters!$J$39+Parameters!$I$40*(Parameters!$J$40-Parameters!$J$39)+Parameters!$I$41*(Parameters!$J$41-Parameters!$J$40)+Parameters!$I$42*($A74-Parameters!$J$41)))),_xlfn.IFS($A74&lt;=Parameters!$J$39,Parameters!$I$39*$A74,$A74&lt;=Parameters!$J$40,Parameters!$I$40*$A74,$A74&lt;=Parameters!$J$41,Parameters!$I$41*$A74,$A74&gt;Parameters!$J$41,Parameters!$I$42*$A74))</f>
        <v>8288.76</v>
      </c>
      <c r="AG74" s="290">
        <f t="shared" si="61"/>
        <v>120.12695652173913</v>
      </c>
      <c r="AI74" s="428">
        <f t="shared" si="37"/>
        <v>91.170000000000073</v>
      </c>
      <c r="AJ74" s="428">
        <f t="shared" si="38"/>
        <v>91.170000000000073</v>
      </c>
      <c r="AK74" s="428">
        <f t="shared" si="39"/>
        <v>111.22999999999956</v>
      </c>
      <c r="AL74" s="428">
        <f t="shared" si="40"/>
        <v>143.54000000000087</v>
      </c>
      <c r="AM74" s="428">
        <f t="shared" si="41"/>
        <v>91.170000000000073</v>
      </c>
      <c r="AN74" s="428">
        <f t="shared" si="42"/>
        <v>91.170000000000073</v>
      </c>
      <c r="AO74" s="428">
        <f t="shared" si="43"/>
        <v>111.22999999999956</v>
      </c>
      <c r="AP74" s="428">
        <f t="shared" si="44"/>
        <v>143.54000000000087</v>
      </c>
      <c r="AQ74" s="428">
        <f t="shared" si="45"/>
        <v>91.170000000000073</v>
      </c>
      <c r="AR74" s="428">
        <f t="shared" si="46"/>
        <v>91.170000000000073</v>
      </c>
      <c r="AS74" s="428">
        <f t="shared" si="47"/>
        <v>111.22999999999956</v>
      </c>
      <c r="AT74" s="428">
        <f t="shared" si="48"/>
        <v>143.54000000000087</v>
      </c>
      <c r="AU74" s="428">
        <f t="shared" si="49"/>
        <v>91.170000000000073</v>
      </c>
      <c r="AV74" s="428">
        <f t="shared" si="50"/>
        <v>91.170000000000073</v>
      </c>
      <c r="AW74" s="428">
        <f t="shared" si="51"/>
        <v>111.22999999999956</v>
      </c>
      <c r="AX74" s="428">
        <f t="shared" si="52"/>
        <v>143.54000000000087</v>
      </c>
    </row>
    <row r="75">
      <c r="A75" s="413">
        <v>70</v>
      </c>
      <c r="B75" s="290" cm="1">
        <f t="array" ref="B75">IF(Parameters!$C$55="No",IF($A75&lt;=Parameters!$D$23,Parameters!$C$23*$A75,IF($A75&lt;=Parameters!$D$24,Parameters!$C$23*Parameters!$D$23+Parameters!$C$24*($A75-Parameters!$D$23),IF($A75&lt;=Parameters!$D$25,Parameters!$C$23*Parameters!$D$23+Parameters!$C$24*(Parameters!$D$24-Parameters!$D$23)+Parameters!$C$25*($A75-Parameters!$D$24),Parameters!$C$23*Parameters!$D$23+Parameters!$C$24*(Parameters!$D$24-Parameters!$D$23)+Parameters!$C$25*(Parameters!$D$25-Parameters!$D$24)+Parameters!$C$26*($A75-Parameters!$D$25)))),_xlfn.IFS($A75&lt;=Parameters!$D$23,Parameters!$C$23*$A75,$A75&lt;=Parameters!$D$24,Parameters!$C$24*$A75,$A75&lt;=Parameters!$D$25,Parameters!$C$25*$A75,$A75&gt;Parameters!$D$25,Parameters!$C$26*$A75))</f>
        <v>6381.9000000000005</v>
      </c>
      <c r="C75" s="290">
        <f t="shared" si="53"/>
        <v>91.17</v>
      </c>
      <c r="D75" s="290" cm="1">
        <f t="array" ref="D75">IF(Parameters!$C$55="No",IF($A75&lt;=Parameters!$D$28,Parameters!$C$28*$A75,IF($A75&lt;=Parameters!$D$29,Parameters!$C$28*Parameters!$D$28+Parameters!$C$29*($A75-Parameters!$D$28),IF($A75&lt;=Parameters!$D$30,Parameters!$C$28*Parameters!$D$28+Parameters!$C$29*(Parameters!$D$29-Parameters!$D$28)+Parameters!$C$30*($A75-Parameters!$D$29),Parameters!$C$28*Parameters!$D$28+Parameters!$C$29*(Parameters!$D$29-Parameters!$D$28)+Parameters!$C$30*(Parameters!$D$30-Parameters!$D$29)+Parameters!$C$31*($A75-Parameters!$D$30)))),_xlfn.IFS($A75&lt;=Parameters!$D$28,Parameters!$C$28*$A75,$A75&lt;=Parameters!$D$29,Parameters!$C$29*$A75,$A75&lt;=Parameters!$D$30,Parameters!$C$30*$A75,$A75&gt;Parameters!$D$30,Parameters!$C$31*$A75))</f>
        <v>6381.9000000000005</v>
      </c>
      <c r="E75" s="290">
        <f t="shared" si="53"/>
        <v>91.17</v>
      </c>
      <c r="F75" s="290" cm="1">
        <f t="array" ref="F75">IF(Parameters!$C$55="No",IF($A75&lt;=Parameters!$D$34,Parameters!$C$34*$A75,IF($A75&lt;=Parameters!$D$35,Parameters!$C$34*Parameters!$D$34+Parameters!$C$35*($A75-Parameters!$D$34),IF($A75&lt;=Parameters!$D$36,Parameters!$C$34*Parameters!$D$34+Parameters!$C$35*(Parameters!$D$35-Parameters!$D$34)+Parameters!$C$36*($A75-Parameters!$D$35),Parameters!$C$34*Parameters!$D$34+Parameters!$C$35*(Parameters!$D$35-Parameters!$D$34)+Parameters!$C$36*(Parameters!$D$36-Parameters!$D$35)+Parameters!$C$37*($A75-Parameters!$D$36)))),_xlfn.IFS($A75&lt;=Parameters!$D$34,Parameters!$C$34*$A75,$A75&lt;=Parameters!$D$35,Parameters!$C$35*$A75,$A75&lt;=Parameters!$D$36,Parameters!$C$36*$A75,$A75&gt;Parameters!$D$36,Parameters!$C$37*$A75))</f>
        <v>7786.1</v>
      </c>
      <c r="G75" s="290">
        <f t="shared" si="54"/>
        <v>111.23</v>
      </c>
      <c r="H75" s="290" cm="1">
        <f t="array" ref="H75">IF(Parameters!$C$55="No",IF($A75&lt;=Parameters!$D$39,Parameters!$C$39*$A75,IF($A75&lt;=Parameters!$D$40,Parameters!$C$39*Parameters!$D$39+Parameters!$C$40*($A75-Parameters!$D$39),IF($A75&lt;=Parameters!$D$41,Parameters!$C$39*Parameters!$D$39+Parameters!$C$40*(Parameters!$D$40-Parameters!$D$39)+Parameters!$C$41*($A75-Parameters!$D$40),Parameters!$C$39*Parameters!$D$39+Parameters!$C$40*(Parameters!$D$40-Parameters!$D$39)+Parameters!$C$41*(Parameters!$D$41-Parameters!$D$40)+Parameters!$C$42*($A75-Parameters!$D$41)))),_xlfn.IFS($A75&lt;=Parameters!$D$39,Parameters!$C$39*$A75,$A75&lt;=Parameters!$D$40,Parameters!$C$40*$A75,$A75&lt;=Parameters!$D$41,Parameters!$C$41*$A75,$A75&gt;Parameters!$D$41,Parameters!$C$42*$A75))</f>
        <v>8432.2999999999993</v>
      </c>
      <c r="I75" s="290">
        <f t="shared" si="55"/>
        <v>120.46142857142856</v>
      </c>
      <c r="J75" s="290" cm="1">
        <f t="array" ref="J75">IF(Parameters!$D$55="No",IF($A75&lt;=Parameters!$F$23,Parameters!$E$23*$A75,IF($A75&lt;=Parameters!$F$24,Parameters!$E$23*Parameters!$F$23+Parameters!$E$24*($A75-Parameters!$F$23),IF($A75&lt;=Parameters!$F$25,Parameters!$E$23*Parameters!$F$23+Parameters!$E$24*(Parameters!$F$24-Parameters!$F$23)+Parameters!$E$25*($A75-Parameters!$F$24),Parameters!$E$23*Parameters!$F$23+Parameters!$E$24*(Parameters!$F$24-Parameters!$F$23)+Parameters!$E$25*(Parameters!$F$25-Parameters!$F$24)+Parameters!$E$26*($A75-Parameters!$F$25)))),_xlfn.IFS($A75&lt;=Parameters!$F$23,Parameters!$E$23*$A75,$A75&lt;=Parameters!$F$24,Parameters!$E$24*$A75,$A75&lt;=Parameters!$F$25,Parameters!$E$25*$A75,$A75&gt;Parameters!$F$25,Parameters!$E$26*$A75))</f>
        <v>6381.9000000000005</v>
      </c>
      <c r="K75" s="290">
        <f t="shared" si="31"/>
        <v>91.17</v>
      </c>
      <c r="L75" s="290" cm="1">
        <f t="array" ref="L75">IF(Parameters!$D$55="No",IF($A75&lt;=Parameters!$F$28,Parameters!$E$28*$A75,IF($A75&lt;=Parameters!$F$29,Parameters!$E$28*Parameters!$F$28+Parameters!$E$29*($A75-Parameters!$F$28),IF($A75&lt;=Parameters!$F$30,Parameters!$E$28*Parameters!$F$28+Parameters!$E$29*(Parameters!$F$29-Parameters!$F$28)+Parameters!$E$30*($A75-Parameters!$F$29),Parameters!$E$28*Parameters!$F$28+Parameters!$E$29*(Parameters!$F$29-Parameters!$F$28)+Parameters!$E$30*(Parameters!$F$30-Parameters!$F$29)+Parameters!$E$31*($A75-Parameters!$F$30)))),_xlfn.IFS($A75&lt;=Parameters!$F$28,Parameters!$E$28*$A75,$A75&lt;=Parameters!$F$29,Parameters!$E$29*$A75,$A75&lt;=Parameters!$F$30,Parameters!$E$30*$A75,$A75&gt;Parameters!$F$30,Parameters!$E$31*$A75))</f>
        <v>6381.9000000000005</v>
      </c>
      <c r="M75" s="290">
        <f t="shared" si="32"/>
        <v>91.17</v>
      </c>
      <c r="N75" s="290" cm="1">
        <f t="array" ref="N75">IF(Parameters!$D$55="No",IF($A75&lt;=Parameters!$F$34,Parameters!$E$34*$A75,IF($A75&lt;=Parameters!$F$35,Parameters!$E$34*Parameters!$F$34+Parameters!$E$35*($A75-Parameters!$F$34),IF($A75&lt;=Parameters!$F$36,Parameters!$E$34*Parameters!$F$34+Parameters!$E$35*(Parameters!$F$35-Parameters!$F$34)+Parameters!$E$36*($A75-Parameters!$F$35),Parameters!$E$34*Parameters!$F$34+Parameters!$E$35*(Parameters!$F$35-Parameters!$F$34)+Parameters!$E$36*(Parameters!$F$36-Parameters!$F$35)+Parameters!$E$37*($A75-Parameters!$F$36)))),_xlfn.IFS($A75&lt;=Parameters!$F$34,Parameters!$E$34*$A75,$A75&lt;=Parameters!$F$35,Parameters!$E$35*$A75,$A75&lt;=Parameters!$F$36,Parameters!$E$36*$A75,$A75&gt;Parameters!$F$36,Parameters!$E$37*$A75))</f>
        <v>7786.1</v>
      </c>
      <c r="O75" s="290">
        <f t="shared" si="56"/>
        <v>111.23</v>
      </c>
      <c r="P75" s="290" cm="1">
        <f t="array" ref="P75">IF(Parameters!$D$55="No",IF($A75&lt;=Parameters!$F$39,Parameters!$E$39*$A75,IF($A75&lt;=Parameters!$F$40,Parameters!$E$39*Parameters!$F$39+Parameters!$E$40*($A75-Parameters!$F$39),IF($A75&lt;=Parameters!$F$41,Parameters!$E$39*Parameters!$F$39+Parameters!$E$40*(Parameters!$F$40-Parameters!$F$39)+Parameters!$E$41*($A75-Parameters!$F$40),Parameters!$E$39*Parameters!$F$39+Parameters!$E$40*(Parameters!$F$40-Parameters!$F$39)+Parameters!$E$41*(Parameters!$F$41-Parameters!$F$40)+Parameters!$E$42*($A75-Parameters!$F$41)))),_xlfn.IFS($A75&lt;=Parameters!$F$39,Parameters!$E$39*$A75,$A75&lt;=Parameters!$F$40,Parameters!$E$40*$A75,$A75&lt;=Parameters!$F$41,Parameters!$E$41*$A75,$A75&gt;Parameters!$F$41,Parameters!$E$42*$A75))</f>
        <v>8432.2999999999993</v>
      </c>
      <c r="Q75" s="290">
        <f t="shared" si="57"/>
        <v>120.46142857142856</v>
      </c>
      <c r="R75" s="290" cm="1">
        <f t="array" ref="R75">IF(Parameters!$E$55="No",IF($A75&lt;=Parameters!$H$23,Parameters!$G$23*$A75,IF($A75&lt;=Parameters!$H$24,Parameters!$G$23*Parameters!$H$23+Parameters!$G$24*($A75-Parameters!$H$23),IF($A75&lt;=Parameters!$H$25,Parameters!$G$23*Parameters!$H$23+Parameters!$G$24*(Parameters!$H$24-Parameters!$H$23)+Parameters!$G$25*($A75-Parameters!$H$24),Parameters!$G$23*Parameters!$H$23+Parameters!$G$24*(Parameters!$H$24-Parameters!$H$23)+Parameters!$G$25*(Parameters!$H$25-Parameters!$H$24)+Parameters!$G$26*($A75-Parameters!$H$25)))),_xlfn.IFS($A75&lt;=Parameters!$H$23,Parameters!$G$23*$A75,$A75&lt;=Parameters!$H$24,Parameters!$G$24*$A75,$A75&lt;=Parameters!$H$25,Parameters!$G$25*$A75,$A75&gt;Parameters!$H$25,Parameters!$G$26*$A75))</f>
        <v>6381.9000000000005</v>
      </c>
      <c r="S75" s="290">
        <f t="shared" si="33"/>
        <v>91.17</v>
      </c>
      <c r="T75" s="290" cm="1">
        <f t="array" ref="T75">IF(Parameters!$E$55="No",IF($A75&lt;=Parameters!$H$28,Parameters!$G$28*$A75,IF($A75&lt;=Parameters!$H$29,Parameters!$G$28*Parameters!$H$28+Parameters!$G$29*($A75-Parameters!$H$28),IF($A75&lt;=Parameters!$H$30,Parameters!$G$28*Parameters!$H$28+Parameters!$G$29*(Parameters!$H$29-Parameters!$H$28)+Parameters!$G$30*($A75-Parameters!$H$29),Parameters!$G$28*Parameters!$H$28+Parameters!$G$29*(Parameters!$H$29-Parameters!$H$28)+Parameters!$G$30*(Parameters!$H$30-Parameters!$H$29)+Parameters!$G$31*($A75-Parameters!$H$30)))),_xlfn.IFS($A75&lt;=Parameters!$H$28,Parameters!$G$28*$A75,$A75&lt;=Parameters!$H$29,Parameters!$G$29*$A75,$A75&lt;=Parameters!$H$30,Parameters!$G$30*$A75,$A75&gt;Parameters!$H$30,Parameters!$G$31*$A75))</f>
        <v>6381.9000000000005</v>
      </c>
      <c r="U75" s="290">
        <f t="shared" si="34"/>
        <v>91.17</v>
      </c>
      <c r="V75" s="290" cm="1">
        <f t="array" ref="V75">IF(Parameters!$E$55="No",IF($A75&lt;=Parameters!$H$34,Parameters!$G$34*$A75,IF($A75&lt;=Parameters!$H$35,Parameters!$G$34*Parameters!$H$34+Parameters!$G$35*($A75-Parameters!$H$34),IF($A75&lt;=Parameters!$H$36,Parameters!$G$34*Parameters!$H$34+Parameters!$G$35*(Parameters!$H$35-Parameters!$H$34)+Parameters!$G$36*($A75-Parameters!$H$35),Parameters!$G$34*Parameters!$H$34+Parameters!$G$35*(Parameters!$H$35-Parameters!$H$34)+Parameters!$G$36*(Parameters!$H$36-Parameters!$H$35)+Parameters!$G$37*($A75-Parameters!$H$36)))),_xlfn.IFS($A75&lt;=Parameters!$H$34,Parameters!$G$34*$A75,$A75&lt;=Parameters!$H$35,Parameters!$G$35*$A75,$A75&lt;=Parameters!$H$36,Parameters!$G$36*$A75,$A75&gt;Parameters!$H$36,Parameters!$G$37*$A75))</f>
        <v>7786.1</v>
      </c>
      <c r="W75" s="290">
        <f t="shared" si="58"/>
        <v>111.23</v>
      </c>
      <c r="X75" s="290" cm="1">
        <f t="array" ref="X75">IF(Parameters!$E$55="No",IF($A75&lt;=Parameters!$H$39,Parameters!$G$39*$A75,IF($A75&lt;=Parameters!$H$40,Parameters!$G$39*Parameters!$H$39+Parameters!$G$40*($A75-Parameters!$H$39),IF($A75&lt;=Parameters!$H$41,Parameters!$G$39*Parameters!$H$39+Parameters!$G$40*(Parameters!$H$40-Parameters!$H$39)+Parameters!$G$41*($A75-Parameters!$H$40),Parameters!$G$39*Parameters!$H$39+Parameters!$G$40*(Parameters!$H$40-Parameters!$H$39)+Parameters!$G$41*(Parameters!$H$41-Parameters!$H$40)+Parameters!$G$42*($A75-Parameters!$H$41)))),_xlfn.IFS($A75&lt;=Parameters!$H$39,Parameters!$G$39*$A75,$A75&lt;=Parameters!$H$40,Parameters!$G$40*$A75,$A75&lt;=Parameters!$H$41,Parameters!$G$41*$A75,$A75&gt;Parameters!$H$41,Parameters!$G$42*$A75))</f>
        <v>8432.2999999999993</v>
      </c>
      <c r="Y75" s="290">
        <f t="shared" si="59"/>
        <v>120.46142857142856</v>
      </c>
      <c r="Z75" s="290" cm="1">
        <f t="array" ref="Z75">IF(Parameters!$F$55="No",IF($A75&lt;=Parameters!$J$23,Parameters!$I$23*$A75,IF($A75&lt;=Parameters!$J$24,Parameters!$I$23*Parameters!$J$23+Parameters!$I$24*($A75-Parameters!$J$23),IF($A75&lt;=Parameters!$J$25,Parameters!$I$23*Parameters!$J$23+Parameters!$I$24*(Parameters!$J$24-Parameters!$J$23)+Parameters!$I$25*($A75-Parameters!$J$24),Parameters!$I$23*Parameters!$J$23+Parameters!$I$24*(Parameters!$J$24-Parameters!$J$23)+Parameters!$I$25*(Parameters!$J$25-Parameters!$J$24)+Parameters!$I$26*($A75-Parameters!$J$25)))),_xlfn.IFS($A75&lt;=Parameters!$J$23,Parameters!$I$23*$A75,$A75&lt;=Parameters!$J$24,Parameters!$I$24*$A75,$A75&lt;=Parameters!$J$25,Parameters!$I$25*$A75,$A75&gt;Parameters!$J$25,Parameters!$I$26*$A75))</f>
        <v>6381.9000000000005</v>
      </c>
      <c r="AA75" s="290">
        <f t="shared" si="35"/>
        <v>91.17</v>
      </c>
      <c r="AB75" s="290" cm="1">
        <f t="array" ref="AB75">IF(Parameters!$F$55="No",IF($A75&lt;=Parameters!$J$28,Parameters!$I$28*$A75,IF($A75&lt;=Parameters!$J$29,Parameters!$I$28*Parameters!$J$28+Parameters!$I$29*($A75-Parameters!$J$28),IF($A75&lt;=Parameters!$J$30,Parameters!$I$28*Parameters!$J$28+Parameters!$I$29*(Parameters!$J$29-Parameters!$J$28)+Parameters!$I$30*($A75-Parameters!$J$29),Parameters!$I$28*Parameters!$J$28+Parameters!$I$29*(Parameters!$J$29-Parameters!$J$28)+Parameters!$I$30*(Parameters!$J$30-Parameters!$J$29)+Parameters!$I$31*($A75-Parameters!$J$30)))),_xlfn.IFS($A75&lt;=Parameters!$J$28,Parameters!$I$28*$A75,$A75&lt;=Parameters!$J$29,Parameters!$I$29*$A75,$A75&lt;=Parameters!$J$30,Parameters!$I$30*$A75,$A75&gt;Parameters!$J$30,Parameters!$I$31*$A75))</f>
        <v>6381.9000000000005</v>
      </c>
      <c r="AC75" s="290">
        <f t="shared" si="36"/>
        <v>91.17</v>
      </c>
      <c r="AD75" s="290" cm="1">
        <f t="array" ref="AD75">IF(Parameters!$F$55="No",IF($A75&lt;=Parameters!$J$34,Parameters!$I$34*$A75,IF($A75&lt;=Parameters!$J$35,Parameters!$I$34*Parameters!$J$34+Parameters!$I$35*($A75-Parameters!$J$34),IF($A75&lt;=Parameters!$J$36,Parameters!$I$34*Parameters!$J$34+Parameters!$I$35*(Parameters!$J$35-Parameters!$J$34)+Parameters!$I$36*($A75-Parameters!$J$35),Parameters!$I$34*Parameters!$J$34+Parameters!$I$35*(Parameters!$J$35-Parameters!$J$34)+Parameters!$I$36*(Parameters!$J$36-Parameters!$J$35)+Parameters!$I$37*($A75-Parameters!$J$36)))),_xlfn.IFS($A75&lt;=Parameters!$J$34,Parameters!$I$34*$A75,$A75&lt;=Parameters!$J$35,Parameters!$I$35*$A75,$A75&lt;=Parameters!$J$36,Parameters!$I$36*$A75,$A75&gt;Parameters!$J$36,Parameters!$I$37*$A75))</f>
        <v>7786.1</v>
      </c>
      <c r="AE75" s="290">
        <f t="shared" si="60"/>
        <v>111.23</v>
      </c>
      <c r="AF75" s="290" cm="1">
        <f t="array" ref="AF75">IF(Parameters!$F$55="No",IF($A75&lt;=Parameters!$J$39,Parameters!$I$39*$A75,IF($A75&lt;=Parameters!$J$40,Parameters!$I$39*Parameters!$J$39+Parameters!$I$40*($A75-Parameters!$J$39),IF($A75&lt;=Parameters!$J$41,Parameters!$I$39*Parameters!$J$39+Parameters!$I$40*(Parameters!$J$40-Parameters!$J$39)+Parameters!$I$41*($A75-Parameters!$J$40),Parameters!$I$39*Parameters!$J$39+Parameters!$I$40*(Parameters!$J$40-Parameters!$J$39)+Parameters!$I$41*(Parameters!$J$41-Parameters!$J$40)+Parameters!$I$42*($A75-Parameters!$J$41)))),_xlfn.IFS($A75&lt;=Parameters!$J$39,Parameters!$I$39*$A75,$A75&lt;=Parameters!$J$40,Parameters!$I$40*$A75,$A75&lt;=Parameters!$J$41,Parameters!$I$41*$A75,$A75&gt;Parameters!$J$41,Parameters!$I$42*$A75))</f>
        <v>8432.2999999999993</v>
      </c>
      <c r="AG75" s="290">
        <f t="shared" si="61"/>
        <v>120.46142857142856</v>
      </c>
      <c r="AI75" s="428">
        <f t="shared" si="37"/>
        <v>91.170000000000073</v>
      </c>
      <c r="AJ75" s="428">
        <f t="shared" si="38"/>
        <v>91.170000000000073</v>
      </c>
      <c r="AK75" s="428">
        <f t="shared" si="39"/>
        <v>111.23000000000047</v>
      </c>
      <c r="AL75" s="428">
        <f t="shared" si="40"/>
        <v>143.53999999999905</v>
      </c>
      <c r="AM75" s="428">
        <f t="shared" si="41"/>
        <v>91.170000000000073</v>
      </c>
      <c r="AN75" s="428">
        <f t="shared" si="42"/>
        <v>91.170000000000073</v>
      </c>
      <c r="AO75" s="428">
        <f t="shared" si="43"/>
        <v>111.23000000000047</v>
      </c>
      <c r="AP75" s="428">
        <f t="shared" si="44"/>
        <v>143.53999999999905</v>
      </c>
      <c r="AQ75" s="428">
        <f t="shared" si="45"/>
        <v>91.170000000000073</v>
      </c>
      <c r="AR75" s="428">
        <f t="shared" si="46"/>
        <v>91.170000000000073</v>
      </c>
      <c r="AS75" s="428">
        <f t="shared" si="47"/>
        <v>111.23000000000047</v>
      </c>
      <c r="AT75" s="428">
        <f t="shared" si="48"/>
        <v>143.53999999999905</v>
      </c>
      <c r="AU75" s="428">
        <f t="shared" si="49"/>
        <v>91.170000000000073</v>
      </c>
      <c r="AV75" s="428">
        <f t="shared" si="50"/>
        <v>91.170000000000073</v>
      </c>
      <c r="AW75" s="428">
        <f t="shared" si="51"/>
        <v>111.23000000000047</v>
      </c>
      <c r="AX75" s="428">
        <f t="shared" si="52"/>
        <v>143.53999999999905</v>
      </c>
    </row>
    <row r="76">
      <c r="A76" s="413">
        <v>71</v>
      </c>
      <c r="B76" s="290" cm="1">
        <f t="array" ref="B76">IF(Parameters!$C$55="No",IF($A76&lt;=Parameters!$D$23,Parameters!$C$23*$A76,IF($A76&lt;=Parameters!$D$24,Parameters!$C$23*Parameters!$D$23+Parameters!$C$24*($A76-Parameters!$D$23),IF($A76&lt;=Parameters!$D$25,Parameters!$C$23*Parameters!$D$23+Parameters!$C$24*(Parameters!$D$24-Parameters!$D$23)+Parameters!$C$25*($A76-Parameters!$D$24),Parameters!$C$23*Parameters!$D$23+Parameters!$C$24*(Parameters!$D$24-Parameters!$D$23)+Parameters!$C$25*(Parameters!$D$25-Parameters!$D$24)+Parameters!$C$26*($A76-Parameters!$D$25)))),_xlfn.IFS($A76&lt;=Parameters!$D$23,Parameters!$C$23*$A76,$A76&lt;=Parameters!$D$24,Parameters!$C$24*$A76,$A76&lt;=Parameters!$D$25,Parameters!$C$25*$A76,$A76&gt;Parameters!$D$25,Parameters!$C$26*$A76))</f>
        <v>6473.07</v>
      </c>
      <c r="C76" s="290">
        <f t="shared" si="53"/>
        <v>91.17</v>
      </c>
      <c r="D76" s="290" cm="1">
        <f t="array" ref="D76">IF(Parameters!$C$55="No",IF($A76&lt;=Parameters!$D$28,Parameters!$C$28*$A76,IF($A76&lt;=Parameters!$D$29,Parameters!$C$28*Parameters!$D$28+Parameters!$C$29*($A76-Parameters!$D$28),IF($A76&lt;=Parameters!$D$30,Parameters!$C$28*Parameters!$D$28+Parameters!$C$29*(Parameters!$D$29-Parameters!$D$28)+Parameters!$C$30*($A76-Parameters!$D$29),Parameters!$C$28*Parameters!$D$28+Parameters!$C$29*(Parameters!$D$29-Parameters!$D$28)+Parameters!$C$30*(Parameters!$D$30-Parameters!$D$29)+Parameters!$C$31*($A76-Parameters!$D$30)))),_xlfn.IFS($A76&lt;=Parameters!$D$28,Parameters!$C$28*$A76,$A76&lt;=Parameters!$D$29,Parameters!$C$29*$A76,$A76&lt;=Parameters!$D$30,Parameters!$C$30*$A76,$A76&gt;Parameters!$D$30,Parameters!$C$31*$A76))</f>
        <v>6473.07</v>
      </c>
      <c r="E76" s="290">
        <f t="shared" si="53"/>
        <v>91.17</v>
      </c>
      <c r="F76" s="290" cm="1">
        <f t="array" ref="F76">IF(Parameters!$C$55="No",IF($A76&lt;=Parameters!$D$34,Parameters!$C$34*$A76,IF($A76&lt;=Parameters!$D$35,Parameters!$C$34*Parameters!$D$34+Parameters!$C$35*($A76-Parameters!$D$34),IF($A76&lt;=Parameters!$D$36,Parameters!$C$34*Parameters!$D$34+Parameters!$C$35*(Parameters!$D$35-Parameters!$D$34)+Parameters!$C$36*($A76-Parameters!$D$35),Parameters!$C$34*Parameters!$D$34+Parameters!$C$35*(Parameters!$D$35-Parameters!$D$34)+Parameters!$C$36*(Parameters!$D$36-Parameters!$D$35)+Parameters!$C$37*($A76-Parameters!$D$36)))),_xlfn.IFS($A76&lt;=Parameters!$D$34,Parameters!$C$34*$A76,$A76&lt;=Parameters!$D$35,Parameters!$C$35*$A76,$A76&lt;=Parameters!$D$36,Parameters!$C$36*$A76,$A76&gt;Parameters!$D$36,Parameters!$C$37*$A76))</f>
        <v>7897.33</v>
      </c>
      <c r="G76" s="290">
        <f t="shared" si="54"/>
        <v>111.23</v>
      </c>
      <c r="H76" s="290" cm="1">
        <f t="array" ref="H76">IF(Parameters!$C$55="No",IF($A76&lt;=Parameters!$D$39,Parameters!$C$39*$A76,IF($A76&lt;=Parameters!$D$40,Parameters!$C$39*Parameters!$D$39+Parameters!$C$40*($A76-Parameters!$D$39),IF($A76&lt;=Parameters!$D$41,Parameters!$C$39*Parameters!$D$39+Parameters!$C$40*(Parameters!$D$40-Parameters!$D$39)+Parameters!$C$41*($A76-Parameters!$D$40),Parameters!$C$39*Parameters!$D$39+Parameters!$C$40*(Parameters!$D$40-Parameters!$D$39)+Parameters!$C$41*(Parameters!$D$41-Parameters!$D$40)+Parameters!$C$42*($A76-Parameters!$D$41)))),_xlfn.IFS($A76&lt;=Parameters!$D$39,Parameters!$C$39*$A76,$A76&lt;=Parameters!$D$40,Parameters!$C$40*$A76,$A76&lt;=Parameters!$D$41,Parameters!$C$41*$A76,$A76&gt;Parameters!$D$41,Parameters!$C$42*$A76))</f>
        <v>8575.84</v>
      </c>
      <c r="I76" s="290">
        <f t="shared" si="55"/>
        <v>120.78647887323943</v>
      </c>
      <c r="J76" s="290" cm="1">
        <f t="array" ref="J76">IF(Parameters!$D$55="No",IF($A76&lt;=Parameters!$F$23,Parameters!$E$23*$A76,IF($A76&lt;=Parameters!$F$24,Parameters!$E$23*Parameters!$F$23+Parameters!$E$24*($A76-Parameters!$F$23),IF($A76&lt;=Parameters!$F$25,Parameters!$E$23*Parameters!$F$23+Parameters!$E$24*(Parameters!$F$24-Parameters!$F$23)+Parameters!$E$25*($A76-Parameters!$F$24),Parameters!$E$23*Parameters!$F$23+Parameters!$E$24*(Parameters!$F$24-Parameters!$F$23)+Parameters!$E$25*(Parameters!$F$25-Parameters!$F$24)+Parameters!$E$26*($A76-Parameters!$F$25)))),_xlfn.IFS($A76&lt;=Parameters!$F$23,Parameters!$E$23*$A76,$A76&lt;=Parameters!$F$24,Parameters!$E$24*$A76,$A76&lt;=Parameters!$F$25,Parameters!$E$25*$A76,$A76&gt;Parameters!$F$25,Parameters!$E$26*$A76))</f>
        <v>6473.07</v>
      </c>
      <c r="K76" s="290">
        <f t="shared" si="31"/>
        <v>91.17</v>
      </c>
      <c r="L76" s="290" cm="1">
        <f t="array" ref="L76">IF(Parameters!$D$55="No",IF($A76&lt;=Parameters!$F$28,Parameters!$E$28*$A76,IF($A76&lt;=Parameters!$F$29,Parameters!$E$28*Parameters!$F$28+Parameters!$E$29*($A76-Parameters!$F$28),IF($A76&lt;=Parameters!$F$30,Parameters!$E$28*Parameters!$F$28+Parameters!$E$29*(Parameters!$F$29-Parameters!$F$28)+Parameters!$E$30*($A76-Parameters!$F$29),Parameters!$E$28*Parameters!$F$28+Parameters!$E$29*(Parameters!$F$29-Parameters!$F$28)+Parameters!$E$30*(Parameters!$F$30-Parameters!$F$29)+Parameters!$E$31*($A76-Parameters!$F$30)))),_xlfn.IFS($A76&lt;=Parameters!$F$28,Parameters!$E$28*$A76,$A76&lt;=Parameters!$F$29,Parameters!$E$29*$A76,$A76&lt;=Parameters!$F$30,Parameters!$E$30*$A76,$A76&gt;Parameters!$F$30,Parameters!$E$31*$A76))</f>
        <v>6473.07</v>
      </c>
      <c r="M76" s="290">
        <f t="shared" si="32"/>
        <v>91.17</v>
      </c>
      <c r="N76" s="290" cm="1">
        <f t="array" ref="N76">IF(Parameters!$D$55="No",IF($A76&lt;=Parameters!$F$34,Parameters!$E$34*$A76,IF($A76&lt;=Parameters!$F$35,Parameters!$E$34*Parameters!$F$34+Parameters!$E$35*($A76-Parameters!$F$34),IF($A76&lt;=Parameters!$F$36,Parameters!$E$34*Parameters!$F$34+Parameters!$E$35*(Parameters!$F$35-Parameters!$F$34)+Parameters!$E$36*($A76-Parameters!$F$35),Parameters!$E$34*Parameters!$F$34+Parameters!$E$35*(Parameters!$F$35-Parameters!$F$34)+Parameters!$E$36*(Parameters!$F$36-Parameters!$F$35)+Parameters!$E$37*($A76-Parameters!$F$36)))),_xlfn.IFS($A76&lt;=Parameters!$F$34,Parameters!$E$34*$A76,$A76&lt;=Parameters!$F$35,Parameters!$E$35*$A76,$A76&lt;=Parameters!$F$36,Parameters!$E$36*$A76,$A76&gt;Parameters!$F$36,Parameters!$E$37*$A76))</f>
        <v>7897.33</v>
      </c>
      <c r="O76" s="290">
        <f t="shared" si="56"/>
        <v>111.23</v>
      </c>
      <c r="P76" s="290" cm="1">
        <f t="array" ref="P76">IF(Parameters!$D$55="No",IF($A76&lt;=Parameters!$F$39,Parameters!$E$39*$A76,IF($A76&lt;=Parameters!$F$40,Parameters!$E$39*Parameters!$F$39+Parameters!$E$40*($A76-Parameters!$F$39),IF($A76&lt;=Parameters!$F$41,Parameters!$E$39*Parameters!$F$39+Parameters!$E$40*(Parameters!$F$40-Parameters!$F$39)+Parameters!$E$41*($A76-Parameters!$F$40),Parameters!$E$39*Parameters!$F$39+Parameters!$E$40*(Parameters!$F$40-Parameters!$F$39)+Parameters!$E$41*(Parameters!$F$41-Parameters!$F$40)+Parameters!$E$42*($A76-Parameters!$F$41)))),_xlfn.IFS($A76&lt;=Parameters!$F$39,Parameters!$E$39*$A76,$A76&lt;=Parameters!$F$40,Parameters!$E$40*$A76,$A76&lt;=Parameters!$F$41,Parameters!$E$41*$A76,$A76&gt;Parameters!$F$41,Parameters!$E$42*$A76))</f>
        <v>8575.84</v>
      </c>
      <c r="Q76" s="290">
        <f t="shared" si="57"/>
        <v>120.78647887323943</v>
      </c>
      <c r="R76" s="290" cm="1">
        <f t="array" ref="R76">IF(Parameters!$E$55="No",IF($A76&lt;=Parameters!$H$23,Parameters!$G$23*$A76,IF($A76&lt;=Parameters!$H$24,Parameters!$G$23*Parameters!$H$23+Parameters!$G$24*($A76-Parameters!$H$23),IF($A76&lt;=Parameters!$H$25,Parameters!$G$23*Parameters!$H$23+Parameters!$G$24*(Parameters!$H$24-Parameters!$H$23)+Parameters!$G$25*($A76-Parameters!$H$24),Parameters!$G$23*Parameters!$H$23+Parameters!$G$24*(Parameters!$H$24-Parameters!$H$23)+Parameters!$G$25*(Parameters!$H$25-Parameters!$H$24)+Parameters!$G$26*($A76-Parameters!$H$25)))),_xlfn.IFS($A76&lt;=Parameters!$H$23,Parameters!$G$23*$A76,$A76&lt;=Parameters!$H$24,Parameters!$G$24*$A76,$A76&lt;=Parameters!$H$25,Parameters!$G$25*$A76,$A76&gt;Parameters!$H$25,Parameters!$G$26*$A76))</f>
        <v>6473.07</v>
      </c>
      <c r="S76" s="290">
        <f t="shared" si="33"/>
        <v>91.17</v>
      </c>
      <c r="T76" s="290" cm="1">
        <f t="array" ref="T76">IF(Parameters!$E$55="No",IF($A76&lt;=Parameters!$H$28,Parameters!$G$28*$A76,IF($A76&lt;=Parameters!$H$29,Parameters!$G$28*Parameters!$H$28+Parameters!$G$29*($A76-Parameters!$H$28),IF($A76&lt;=Parameters!$H$30,Parameters!$G$28*Parameters!$H$28+Parameters!$G$29*(Parameters!$H$29-Parameters!$H$28)+Parameters!$G$30*($A76-Parameters!$H$29),Parameters!$G$28*Parameters!$H$28+Parameters!$G$29*(Parameters!$H$29-Parameters!$H$28)+Parameters!$G$30*(Parameters!$H$30-Parameters!$H$29)+Parameters!$G$31*($A76-Parameters!$H$30)))),_xlfn.IFS($A76&lt;=Parameters!$H$28,Parameters!$G$28*$A76,$A76&lt;=Parameters!$H$29,Parameters!$G$29*$A76,$A76&lt;=Parameters!$H$30,Parameters!$G$30*$A76,$A76&gt;Parameters!$H$30,Parameters!$G$31*$A76))</f>
        <v>6473.07</v>
      </c>
      <c r="U76" s="290">
        <f t="shared" si="34"/>
        <v>91.17</v>
      </c>
      <c r="V76" s="290" cm="1">
        <f t="array" ref="V76">IF(Parameters!$E$55="No",IF($A76&lt;=Parameters!$H$34,Parameters!$G$34*$A76,IF($A76&lt;=Parameters!$H$35,Parameters!$G$34*Parameters!$H$34+Parameters!$G$35*($A76-Parameters!$H$34),IF($A76&lt;=Parameters!$H$36,Parameters!$G$34*Parameters!$H$34+Parameters!$G$35*(Parameters!$H$35-Parameters!$H$34)+Parameters!$G$36*($A76-Parameters!$H$35),Parameters!$G$34*Parameters!$H$34+Parameters!$G$35*(Parameters!$H$35-Parameters!$H$34)+Parameters!$G$36*(Parameters!$H$36-Parameters!$H$35)+Parameters!$G$37*($A76-Parameters!$H$36)))),_xlfn.IFS($A76&lt;=Parameters!$H$34,Parameters!$G$34*$A76,$A76&lt;=Parameters!$H$35,Parameters!$G$35*$A76,$A76&lt;=Parameters!$H$36,Parameters!$G$36*$A76,$A76&gt;Parameters!$H$36,Parameters!$G$37*$A76))</f>
        <v>7897.33</v>
      </c>
      <c r="W76" s="290">
        <f t="shared" si="58"/>
        <v>111.23</v>
      </c>
      <c r="X76" s="290" cm="1">
        <f t="array" ref="X76">IF(Parameters!$E$55="No",IF($A76&lt;=Parameters!$H$39,Parameters!$G$39*$A76,IF($A76&lt;=Parameters!$H$40,Parameters!$G$39*Parameters!$H$39+Parameters!$G$40*($A76-Parameters!$H$39),IF($A76&lt;=Parameters!$H$41,Parameters!$G$39*Parameters!$H$39+Parameters!$G$40*(Parameters!$H$40-Parameters!$H$39)+Parameters!$G$41*($A76-Parameters!$H$40),Parameters!$G$39*Parameters!$H$39+Parameters!$G$40*(Parameters!$H$40-Parameters!$H$39)+Parameters!$G$41*(Parameters!$H$41-Parameters!$H$40)+Parameters!$G$42*($A76-Parameters!$H$41)))),_xlfn.IFS($A76&lt;=Parameters!$H$39,Parameters!$G$39*$A76,$A76&lt;=Parameters!$H$40,Parameters!$G$40*$A76,$A76&lt;=Parameters!$H$41,Parameters!$G$41*$A76,$A76&gt;Parameters!$H$41,Parameters!$G$42*$A76))</f>
        <v>8575.84</v>
      </c>
      <c r="Y76" s="290">
        <f t="shared" si="59"/>
        <v>120.78647887323943</v>
      </c>
      <c r="Z76" s="290" cm="1">
        <f t="array" ref="Z76">IF(Parameters!$F$55="No",IF($A76&lt;=Parameters!$J$23,Parameters!$I$23*$A76,IF($A76&lt;=Parameters!$J$24,Parameters!$I$23*Parameters!$J$23+Parameters!$I$24*($A76-Parameters!$J$23),IF($A76&lt;=Parameters!$J$25,Parameters!$I$23*Parameters!$J$23+Parameters!$I$24*(Parameters!$J$24-Parameters!$J$23)+Parameters!$I$25*($A76-Parameters!$J$24),Parameters!$I$23*Parameters!$J$23+Parameters!$I$24*(Parameters!$J$24-Parameters!$J$23)+Parameters!$I$25*(Parameters!$J$25-Parameters!$J$24)+Parameters!$I$26*($A76-Parameters!$J$25)))),_xlfn.IFS($A76&lt;=Parameters!$J$23,Parameters!$I$23*$A76,$A76&lt;=Parameters!$J$24,Parameters!$I$24*$A76,$A76&lt;=Parameters!$J$25,Parameters!$I$25*$A76,$A76&gt;Parameters!$J$25,Parameters!$I$26*$A76))</f>
        <v>6473.07</v>
      </c>
      <c r="AA76" s="290">
        <f t="shared" si="35"/>
        <v>91.17</v>
      </c>
      <c r="AB76" s="290" cm="1">
        <f t="array" ref="AB76">IF(Parameters!$F$55="No",IF($A76&lt;=Parameters!$J$28,Parameters!$I$28*$A76,IF($A76&lt;=Parameters!$J$29,Parameters!$I$28*Parameters!$J$28+Parameters!$I$29*($A76-Parameters!$J$28),IF($A76&lt;=Parameters!$J$30,Parameters!$I$28*Parameters!$J$28+Parameters!$I$29*(Parameters!$J$29-Parameters!$J$28)+Parameters!$I$30*($A76-Parameters!$J$29),Parameters!$I$28*Parameters!$J$28+Parameters!$I$29*(Parameters!$J$29-Parameters!$J$28)+Parameters!$I$30*(Parameters!$J$30-Parameters!$J$29)+Parameters!$I$31*($A76-Parameters!$J$30)))),_xlfn.IFS($A76&lt;=Parameters!$J$28,Parameters!$I$28*$A76,$A76&lt;=Parameters!$J$29,Parameters!$I$29*$A76,$A76&lt;=Parameters!$J$30,Parameters!$I$30*$A76,$A76&gt;Parameters!$J$30,Parameters!$I$31*$A76))</f>
        <v>6473.07</v>
      </c>
      <c r="AC76" s="290">
        <f t="shared" si="36"/>
        <v>91.17</v>
      </c>
      <c r="AD76" s="290" cm="1">
        <f t="array" ref="AD76">IF(Parameters!$F$55="No",IF($A76&lt;=Parameters!$J$34,Parameters!$I$34*$A76,IF($A76&lt;=Parameters!$J$35,Parameters!$I$34*Parameters!$J$34+Parameters!$I$35*($A76-Parameters!$J$34),IF($A76&lt;=Parameters!$J$36,Parameters!$I$34*Parameters!$J$34+Parameters!$I$35*(Parameters!$J$35-Parameters!$J$34)+Parameters!$I$36*($A76-Parameters!$J$35),Parameters!$I$34*Parameters!$J$34+Parameters!$I$35*(Parameters!$J$35-Parameters!$J$34)+Parameters!$I$36*(Parameters!$J$36-Parameters!$J$35)+Parameters!$I$37*($A76-Parameters!$J$36)))),_xlfn.IFS($A76&lt;=Parameters!$J$34,Parameters!$I$34*$A76,$A76&lt;=Parameters!$J$35,Parameters!$I$35*$A76,$A76&lt;=Parameters!$J$36,Parameters!$I$36*$A76,$A76&gt;Parameters!$J$36,Parameters!$I$37*$A76))</f>
        <v>7897.33</v>
      </c>
      <c r="AE76" s="290">
        <f t="shared" si="60"/>
        <v>111.23</v>
      </c>
      <c r="AF76" s="290" cm="1">
        <f t="array" ref="AF76">IF(Parameters!$F$55="No",IF($A76&lt;=Parameters!$J$39,Parameters!$I$39*$A76,IF($A76&lt;=Parameters!$J$40,Parameters!$I$39*Parameters!$J$39+Parameters!$I$40*($A76-Parameters!$J$39),IF($A76&lt;=Parameters!$J$41,Parameters!$I$39*Parameters!$J$39+Parameters!$I$40*(Parameters!$J$40-Parameters!$J$39)+Parameters!$I$41*($A76-Parameters!$J$40),Parameters!$I$39*Parameters!$J$39+Parameters!$I$40*(Parameters!$J$40-Parameters!$J$39)+Parameters!$I$41*(Parameters!$J$41-Parameters!$J$40)+Parameters!$I$42*($A76-Parameters!$J$41)))),_xlfn.IFS($A76&lt;=Parameters!$J$39,Parameters!$I$39*$A76,$A76&lt;=Parameters!$J$40,Parameters!$I$40*$A76,$A76&lt;=Parameters!$J$41,Parameters!$I$41*$A76,$A76&gt;Parameters!$J$41,Parameters!$I$42*$A76))</f>
        <v>8575.84</v>
      </c>
      <c r="AG76" s="290">
        <f t="shared" si="61"/>
        <v>120.78647887323943</v>
      </c>
      <c r="AI76" s="428">
        <f t="shared" si="37"/>
        <v>91.169999999999163</v>
      </c>
      <c r="AJ76" s="428">
        <f t="shared" si="38"/>
        <v>91.169999999999163</v>
      </c>
      <c r="AK76" s="428">
        <f t="shared" si="39"/>
        <v>111.22999999999956</v>
      </c>
      <c r="AL76" s="428">
        <f t="shared" si="40"/>
        <v>143.54000000000087</v>
      </c>
      <c r="AM76" s="428">
        <f t="shared" si="41"/>
        <v>91.169999999999163</v>
      </c>
      <c r="AN76" s="428">
        <f t="shared" si="42"/>
        <v>91.169999999999163</v>
      </c>
      <c r="AO76" s="428">
        <f t="shared" si="43"/>
        <v>111.22999999999956</v>
      </c>
      <c r="AP76" s="428">
        <f t="shared" si="44"/>
        <v>143.54000000000087</v>
      </c>
      <c r="AQ76" s="428">
        <f t="shared" si="45"/>
        <v>91.169999999999163</v>
      </c>
      <c r="AR76" s="428">
        <f t="shared" si="46"/>
        <v>91.169999999999163</v>
      </c>
      <c r="AS76" s="428">
        <f t="shared" si="47"/>
        <v>111.22999999999956</v>
      </c>
      <c r="AT76" s="428">
        <f t="shared" si="48"/>
        <v>143.54000000000087</v>
      </c>
      <c r="AU76" s="428">
        <f t="shared" si="49"/>
        <v>91.169999999999163</v>
      </c>
      <c r="AV76" s="428">
        <f t="shared" si="50"/>
        <v>91.169999999999163</v>
      </c>
      <c r="AW76" s="428">
        <f t="shared" si="51"/>
        <v>111.22999999999956</v>
      </c>
      <c r="AX76" s="428">
        <f t="shared" si="52"/>
        <v>143.54000000000087</v>
      </c>
    </row>
    <row r="77">
      <c r="A77" s="413">
        <v>72</v>
      </c>
      <c r="B77" s="290" cm="1">
        <f t="array" ref="B77">IF(Parameters!$C$55="No",IF($A77&lt;=Parameters!$D$23,Parameters!$C$23*$A77,IF($A77&lt;=Parameters!$D$24,Parameters!$C$23*Parameters!$D$23+Parameters!$C$24*($A77-Parameters!$D$23),IF($A77&lt;=Parameters!$D$25,Parameters!$C$23*Parameters!$D$23+Parameters!$C$24*(Parameters!$D$24-Parameters!$D$23)+Parameters!$C$25*($A77-Parameters!$D$24),Parameters!$C$23*Parameters!$D$23+Parameters!$C$24*(Parameters!$D$24-Parameters!$D$23)+Parameters!$C$25*(Parameters!$D$25-Parameters!$D$24)+Parameters!$C$26*($A77-Parameters!$D$25)))),_xlfn.IFS($A77&lt;=Parameters!$D$23,Parameters!$C$23*$A77,$A77&lt;=Parameters!$D$24,Parameters!$C$24*$A77,$A77&lt;=Parameters!$D$25,Parameters!$C$25*$A77,$A77&gt;Parameters!$D$25,Parameters!$C$26*$A77))</f>
        <v>6564.24</v>
      </c>
      <c r="C77" s="290">
        <f t="shared" si="53"/>
        <v>91.17</v>
      </c>
      <c r="D77" s="290" cm="1">
        <f t="array" ref="D77">IF(Parameters!$C$55="No",IF($A77&lt;=Parameters!$D$28,Parameters!$C$28*$A77,IF($A77&lt;=Parameters!$D$29,Parameters!$C$28*Parameters!$D$28+Parameters!$C$29*($A77-Parameters!$D$28),IF($A77&lt;=Parameters!$D$30,Parameters!$C$28*Parameters!$D$28+Parameters!$C$29*(Parameters!$D$29-Parameters!$D$28)+Parameters!$C$30*($A77-Parameters!$D$29),Parameters!$C$28*Parameters!$D$28+Parameters!$C$29*(Parameters!$D$29-Parameters!$D$28)+Parameters!$C$30*(Parameters!$D$30-Parameters!$D$29)+Parameters!$C$31*($A77-Parameters!$D$30)))),_xlfn.IFS($A77&lt;=Parameters!$D$28,Parameters!$C$28*$A77,$A77&lt;=Parameters!$D$29,Parameters!$C$29*$A77,$A77&lt;=Parameters!$D$30,Parameters!$C$30*$A77,$A77&gt;Parameters!$D$30,Parameters!$C$31*$A77))</f>
        <v>6564.24</v>
      </c>
      <c r="E77" s="290">
        <f t="shared" si="53"/>
        <v>91.17</v>
      </c>
      <c r="F77" s="290" cm="1">
        <f t="array" ref="F77">IF(Parameters!$C$55="No",IF($A77&lt;=Parameters!$D$34,Parameters!$C$34*$A77,IF($A77&lt;=Parameters!$D$35,Parameters!$C$34*Parameters!$D$34+Parameters!$C$35*($A77-Parameters!$D$34),IF($A77&lt;=Parameters!$D$36,Parameters!$C$34*Parameters!$D$34+Parameters!$C$35*(Parameters!$D$35-Parameters!$D$34)+Parameters!$C$36*($A77-Parameters!$D$35),Parameters!$C$34*Parameters!$D$34+Parameters!$C$35*(Parameters!$D$35-Parameters!$D$34)+Parameters!$C$36*(Parameters!$D$36-Parameters!$D$35)+Parameters!$C$37*($A77-Parameters!$D$36)))),_xlfn.IFS($A77&lt;=Parameters!$D$34,Parameters!$C$34*$A77,$A77&lt;=Parameters!$D$35,Parameters!$C$35*$A77,$A77&lt;=Parameters!$D$36,Parameters!$C$36*$A77,$A77&gt;Parameters!$D$36,Parameters!$C$37*$A77))</f>
        <v>8008.56</v>
      </c>
      <c r="G77" s="290">
        <f t="shared" si="54"/>
        <v>111.23</v>
      </c>
      <c r="H77" s="290" cm="1">
        <f t="array" ref="H77">IF(Parameters!$C$55="No",IF($A77&lt;=Parameters!$D$39,Parameters!$C$39*$A77,IF($A77&lt;=Parameters!$D$40,Parameters!$C$39*Parameters!$D$39+Parameters!$C$40*($A77-Parameters!$D$39),IF($A77&lt;=Parameters!$D$41,Parameters!$C$39*Parameters!$D$39+Parameters!$C$40*(Parameters!$D$40-Parameters!$D$39)+Parameters!$C$41*($A77-Parameters!$D$40),Parameters!$C$39*Parameters!$D$39+Parameters!$C$40*(Parameters!$D$40-Parameters!$D$39)+Parameters!$C$41*(Parameters!$D$41-Parameters!$D$40)+Parameters!$C$42*($A77-Parameters!$D$41)))),_xlfn.IFS($A77&lt;=Parameters!$D$39,Parameters!$C$39*$A77,$A77&lt;=Parameters!$D$40,Parameters!$C$40*$A77,$A77&lt;=Parameters!$D$41,Parameters!$C$41*$A77,$A77&gt;Parameters!$D$41,Parameters!$C$42*$A77))</f>
        <v>8719.3799999999992</v>
      </c>
      <c r="I77" s="290">
        <f t="shared" si="55"/>
        <v>121.10249999999999</v>
      </c>
      <c r="J77" s="290" cm="1">
        <f t="array" ref="J77">IF(Parameters!$D$55="No",IF($A77&lt;=Parameters!$F$23,Parameters!$E$23*$A77,IF($A77&lt;=Parameters!$F$24,Parameters!$E$23*Parameters!$F$23+Parameters!$E$24*($A77-Parameters!$F$23),IF($A77&lt;=Parameters!$F$25,Parameters!$E$23*Parameters!$F$23+Parameters!$E$24*(Parameters!$F$24-Parameters!$F$23)+Parameters!$E$25*($A77-Parameters!$F$24),Parameters!$E$23*Parameters!$F$23+Parameters!$E$24*(Parameters!$F$24-Parameters!$F$23)+Parameters!$E$25*(Parameters!$F$25-Parameters!$F$24)+Parameters!$E$26*($A77-Parameters!$F$25)))),_xlfn.IFS($A77&lt;=Parameters!$F$23,Parameters!$E$23*$A77,$A77&lt;=Parameters!$F$24,Parameters!$E$24*$A77,$A77&lt;=Parameters!$F$25,Parameters!$E$25*$A77,$A77&gt;Parameters!$F$25,Parameters!$E$26*$A77))</f>
        <v>6564.24</v>
      </c>
      <c r="K77" s="290">
        <f t="shared" si="31"/>
        <v>91.17</v>
      </c>
      <c r="L77" s="290" cm="1">
        <f t="array" ref="L77">IF(Parameters!$D$55="No",IF($A77&lt;=Parameters!$F$28,Parameters!$E$28*$A77,IF($A77&lt;=Parameters!$F$29,Parameters!$E$28*Parameters!$F$28+Parameters!$E$29*($A77-Parameters!$F$28),IF($A77&lt;=Parameters!$F$30,Parameters!$E$28*Parameters!$F$28+Parameters!$E$29*(Parameters!$F$29-Parameters!$F$28)+Parameters!$E$30*($A77-Parameters!$F$29),Parameters!$E$28*Parameters!$F$28+Parameters!$E$29*(Parameters!$F$29-Parameters!$F$28)+Parameters!$E$30*(Parameters!$F$30-Parameters!$F$29)+Parameters!$E$31*($A77-Parameters!$F$30)))),_xlfn.IFS($A77&lt;=Parameters!$F$28,Parameters!$E$28*$A77,$A77&lt;=Parameters!$F$29,Parameters!$E$29*$A77,$A77&lt;=Parameters!$F$30,Parameters!$E$30*$A77,$A77&gt;Parameters!$F$30,Parameters!$E$31*$A77))</f>
        <v>6564.24</v>
      </c>
      <c r="M77" s="290">
        <f t="shared" si="32"/>
        <v>91.17</v>
      </c>
      <c r="N77" s="290" cm="1">
        <f t="array" ref="N77">IF(Parameters!$D$55="No",IF($A77&lt;=Parameters!$F$34,Parameters!$E$34*$A77,IF($A77&lt;=Parameters!$F$35,Parameters!$E$34*Parameters!$F$34+Parameters!$E$35*($A77-Parameters!$F$34),IF($A77&lt;=Parameters!$F$36,Parameters!$E$34*Parameters!$F$34+Parameters!$E$35*(Parameters!$F$35-Parameters!$F$34)+Parameters!$E$36*($A77-Parameters!$F$35),Parameters!$E$34*Parameters!$F$34+Parameters!$E$35*(Parameters!$F$35-Parameters!$F$34)+Parameters!$E$36*(Parameters!$F$36-Parameters!$F$35)+Parameters!$E$37*($A77-Parameters!$F$36)))),_xlfn.IFS($A77&lt;=Parameters!$F$34,Parameters!$E$34*$A77,$A77&lt;=Parameters!$F$35,Parameters!$E$35*$A77,$A77&lt;=Parameters!$F$36,Parameters!$E$36*$A77,$A77&gt;Parameters!$F$36,Parameters!$E$37*$A77))</f>
        <v>8008.56</v>
      </c>
      <c r="O77" s="290">
        <f t="shared" si="56"/>
        <v>111.23</v>
      </c>
      <c r="P77" s="290" cm="1">
        <f t="array" ref="P77">IF(Parameters!$D$55="No",IF($A77&lt;=Parameters!$F$39,Parameters!$E$39*$A77,IF($A77&lt;=Parameters!$F$40,Parameters!$E$39*Parameters!$F$39+Parameters!$E$40*($A77-Parameters!$F$39),IF($A77&lt;=Parameters!$F$41,Parameters!$E$39*Parameters!$F$39+Parameters!$E$40*(Parameters!$F$40-Parameters!$F$39)+Parameters!$E$41*($A77-Parameters!$F$40),Parameters!$E$39*Parameters!$F$39+Parameters!$E$40*(Parameters!$F$40-Parameters!$F$39)+Parameters!$E$41*(Parameters!$F$41-Parameters!$F$40)+Parameters!$E$42*($A77-Parameters!$F$41)))),_xlfn.IFS($A77&lt;=Parameters!$F$39,Parameters!$E$39*$A77,$A77&lt;=Parameters!$F$40,Parameters!$E$40*$A77,$A77&lt;=Parameters!$F$41,Parameters!$E$41*$A77,$A77&gt;Parameters!$F$41,Parameters!$E$42*$A77))</f>
        <v>8719.3799999999992</v>
      </c>
      <c r="Q77" s="290">
        <f t="shared" si="57"/>
        <v>121.10249999999999</v>
      </c>
      <c r="R77" s="290" cm="1">
        <f t="array" ref="R77">IF(Parameters!$E$55="No",IF($A77&lt;=Parameters!$H$23,Parameters!$G$23*$A77,IF($A77&lt;=Parameters!$H$24,Parameters!$G$23*Parameters!$H$23+Parameters!$G$24*($A77-Parameters!$H$23),IF($A77&lt;=Parameters!$H$25,Parameters!$G$23*Parameters!$H$23+Parameters!$G$24*(Parameters!$H$24-Parameters!$H$23)+Parameters!$G$25*($A77-Parameters!$H$24),Parameters!$G$23*Parameters!$H$23+Parameters!$G$24*(Parameters!$H$24-Parameters!$H$23)+Parameters!$G$25*(Parameters!$H$25-Parameters!$H$24)+Parameters!$G$26*($A77-Parameters!$H$25)))),_xlfn.IFS($A77&lt;=Parameters!$H$23,Parameters!$G$23*$A77,$A77&lt;=Parameters!$H$24,Parameters!$G$24*$A77,$A77&lt;=Parameters!$H$25,Parameters!$G$25*$A77,$A77&gt;Parameters!$H$25,Parameters!$G$26*$A77))</f>
        <v>6564.24</v>
      </c>
      <c r="S77" s="290">
        <f t="shared" si="33"/>
        <v>91.17</v>
      </c>
      <c r="T77" s="290" cm="1">
        <f t="array" ref="T77">IF(Parameters!$E$55="No",IF($A77&lt;=Parameters!$H$28,Parameters!$G$28*$A77,IF($A77&lt;=Parameters!$H$29,Parameters!$G$28*Parameters!$H$28+Parameters!$G$29*($A77-Parameters!$H$28),IF($A77&lt;=Parameters!$H$30,Parameters!$G$28*Parameters!$H$28+Parameters!$G$29*(Parameters!$H$29-Parameters!$H$28)+Parameters!$G$30*($A77-Parameters!$H$29),Parameters!$G$28*Parameters!$H$28+Parameters!$G$29*(Parameters!$H$29-Parameters!$H$28)+Parameters!$G$30*(Parameters!$H$30-Parameters!$H$29)+Parameters!$G$31*($A77-Parameters!$H$30)))),_xlfn.IFS($A77&lt;=Parameters!$H$28,Parameters!$G$28*$A77,$A77&lt;=Parameters!$H$29,Parameters!$G$29*$A77,$A77&lt;=Parameters!$H$30,Parameters!$G$30*$A77,$A77&gt;Parameters!$H$30,Parameters!$G$31*$A77))</f>
        <v>6564.24</v>
      </c>
      <c r="U77" s="290">
        <f t="shared" si="34"/>
        <v>91.17</v>
      </c>
      <c r="V77" s="290" cm="1">
        <f t="array" ref="V77">IF(Parameters!$E$55="No",IF($A77&lt;=Parameters!$H$34,Parameters!$G$34*$A77,IF($A77&lt;=Parameters!$H$35,Parameters!$G$34*Parameters!$H$34+Parameters!$G$35*($A77-Parameters!$H$34),IF($A77&lt;=Parameters!$H$36,Parameters!$G$34*Parameters!$H$34+Parameters!$G$35*(Parameters!$H$35-Parameters!$H$34)+Parameters!$G$36*($A77-Parameters!$H$35),Parameters!$G$34*Parameters!$H$34+Parameters!$G$35*(Parameters!$H$35-Parameters!$H$34)+Parameters!$G$36*(Parameters!$H$36-Parameters!$H$35)+Parameters!$G$37*($A77-Parameters!$H$36)))),_xlfn.IFS($A77&lt;=Parameters!$H$34,Parameters!$G$34*$A77,$A77&lt;=Parameters!$H$35,Parameters!$G$35*$A77,$A77&lt;=Parameters!$H$36,Parameters!$G$36*$A77,$A77&gt;Parameters!$H$36,Parameters!$G$37*$A77))</f>
        <v>8008.56</v>
      </c>
      <c r="W77" s="290">
        <f t="shared" si="58"/>
        <v>111.23</v>
      </c>
      <c r="X77" s="290" cm="1">
        <f t="array" ref="X77">IF(Parameters!$E$55="No",IF($A77&lt;=Parameters!$H$39,Parameters!$G$39*$A77,IF($A77&lt;=Parameters!$H$40,Parameters!$G$39*Parameters!$H$39+Parameters!$G$40*($A77-Parameters!$H$39),IF($A77&lt;=Parameters!$H$41,Parameters!$G$39*Parameters!$H$39+Parameters!$G$40*(Parameters!$H$40-Parameters!$H$39)+Parameters!$G$41*($A77-Parameters!$H$40),Parameters!$G$39*Parameters!$H$39+Parameters!$G$40*(Parameters!$H$40-Parameters!$H$39)+Parameters!$G$41*(Parameters!$H$41-Parameters!$H$40)+Parameters!$G$42*($A77-Parameters!$H$41)))),_xlfn.IFS($A77&lt;=Parameters!$H$39,Parameters!$G$39*$A77,$A77&lt;=Parameters!$H$40,Parameters!$G$40*$A77,$A77&lt;=Parameters!$H$41,Parameters!$G$41*$A77,$A77&gt;Parameters!$H$41,Parameters!$G$42*$A77))</f>
        <v>8719.3799999999992</v>
      </c>
      <c r="Y77" s="290">
        <f t="shared" si="59"/>
        <v>121.10249999999999</v>
      </c>
      <c r="Z77" s="290" cm="1">
        <f t="array" ref="Z77">IF(Parameters!$F$55="No",IF($A77&lt;=Parameters!$J$23,Parameters!$I$23*$A77,IF($A77&lt;=Parameters!$J$24,Parameters!$I$23*Parameters!$J$23+Parameters!$I$24*($A77-Parameters!$J$23),IF($A77&lt;=Parameters!$J$25,Parameters!$I$23*Parameters!$J$23+Parameters!$I$24*(Parameters!$J$24-Parameters!$J$23)+Parameters!$I$25*($A77-Parameters!$J$24),Parameters!$I$23*Parameters!$J$23+Parameters!$I$24*(Parameters!$J$24-Parameters!$J$23)+Parameters!$I$25*(Parameters!$J$25-Parameters!$J$24)+Parameters!$I$26*($A77-Parameters!$J$25)))),_xlfn.IFS($A77&lt;=Parameters!$J$23,Parameters!$I$23*$A77,$A77&lt;=Parameters!$J$24,Parameters!$I$24*$A77,$A77&lt;=Parameters!$J$25,Parameters!$I$25*$A77,$A77&gt;Parameters!$J$25,Parameters!$I$26*$A77))</f>
        <v>6564.24</v>
      </c>
      <c r="AA77" s="290">
        <f t="shared" si="35"/>
        <v>91.17</v>
      </c>
      <c r="AB77" s="290" cm="1">
        <f t="array" ref="AB77">IF(Parameters!$F$55="No",IF($A77&lt;=Parameters!$J$28,Parameters!$I$28*$A77,IF($A77&lt;=Parameters!$J$29,Parameters!$I$28*Parameters!$J$28+Parameters!$I$29*($A77-Parameters!$J$28),IF($A77&lt;=Parameters!$J$30,Parameters!$I$28*Parameters!$J$28+Parameters!$I$29*(Parameters!$J$29-Parameters!$J$28)+Parameters!$I$30*($A77-Parameters!$J$29),Parameters!$I$28*Parameters!$J$28+Parameters!$I$29*(Parameters!$J$29-Parameters!$J$28)+Parameters!$I$30*(Parameters!$J$30-Parameters!$J$29)+Parameters!$I$31*($A77-Parameters!$J$30)))),_xlfn.IFS($A77&lt;=Parameters!$J$28,Parameters!$I$28*$A77,$A77&lt;=Parameters!$J$29,Parameters!$I$29*$A77,$A77&lt;=Parameters!$J$30,Parameters!$I$30*$A77,$A77&gt;Parameters!$J$30,Parameters!$I$31*$A77))</f>
        <v>6564.24</v>
      </c>
      <c r="AC77" s="290">
        <f t="shared" si="36"/>
        <v>91.17</v>
      </c>
      <c r="AD77" s="290" cm="1">
        <f t="array" ref="AD77">IF(Parameters!$F$55="No",IF($A77&lt;=Parameters!$J$34,Parameters!$I$34*$A77,IF($A77&lt;=Parameters!$J$35,Parameters!$I$34*Parameters!$J$34+Parameters!$I$35*($A77-Parameters!$J$34),IF($A77&lt;=Parameters!$J$36,Parameters!$I$34*Parameters!$J$34+Parameters!$I$35*(Parameters!$J$35-Parameters!$J$34)+Parameters!$I$36*($A77-Parameters!$J$35),Parameters!$I$34*Parameters!$J$34+Parameters!$I$35*(Parameters!$J$35-Parameters!$J$34)+Parameters!$I$36*(Parameters!$J$36-Parameters!$J$35)+Parameters!$I$37*($A77-Parameters!$J$36)))),_xlfn.IFS($A77&lt;=Parameters!$J$34,Parameters!$I$34*$A77,$A77&lt;=Parameters!$J$35,Parameters!$I$35*$A77,$A77&lt;=Parameters!$J$36,Parameters!$I$36*$A77,$A77&gt;Parameters!$J$36,Parameters!$I$37*$A77))</f>
        <v>8008.56</v>
      </c>
      <c r="AE77" s="290">
        <f t="shared" si="60"/>
        <v>111.23</v>
      </c>
      <c r="AF77" s="290" cm="1">
        <f t="array" ref="AF77">IF(Parameters!$F$55="No",IF($A77&lt;=Parameters!$J$39,Parameters!$I$39*$A77,IF($A77&lt;=Parameters!$J$40,Parameters!$I$39*Parameters!$J$39+Parameters!$I$40*($A77-Parameters!$J$39),IF($A77&lt;=Parameters!$J$41,Parameters!$I$39*Parameters!$J$39+Parameters!$I$40*(Parameters!$J$40-Parameters!$J$39)+Parameters!$I$41*($A77-Parameters!$J$40),Parameters!$I$39*Parameters!$J$39+Parameters!$I$40*(Parameters!$J$40-Parameters!$J$39)+Parameters!$I$41*(Parameters!$J$41-Parameters!$J$40)+Parameters!$I$42*($A77-Parameters!$J$41)))),_xlfn.IFS($A77&lt;=Parameters!$J$39,Parameters!$I$39*$A77,$A77&lt;=Parameters!$J$40,Parameters!$I$40*$A77,$A77&lt;=Parameters!$J$41,Parameters!$I$41*$A77,$A77&gt;Parameters!$J$41,Parameters!$I$42*$A77))</f>
        <v>8719.3799999999992</v>
      </c>
      <c r="AG77" s="290">
        <f t="shared" si="61"/>
        <v>121.10249999999999</v>
      </c>
      <c r="AI77" s="428">
        <f t="shared" si="37"/>
        <v>91.170000000000073</v>
      </c>
      <c r="AJ77" s="428">
        <f t="shared" si="38"/>
        <v>91.170000000000073</v>
      </c>
      <c r="AK77" s="428">
        <f t="shared" si="39"/>
        <v>111.23000000000047</v>
      </c>
      <c r="AL77" s="428">
        <f t="shared" si="40"/>
        <v>143.53999999999905</v>
      </c>
      <c r="AM77" s="428">
        <f t="shared" si="41"/>
        <v>91.170000000000073</v>
      </c>
      <c r="AN77" s="428">
        <f t="shared" si="42"/>
        <v>91.170000000000073</v>
      </c>
      <c r="AO77" s="428">
        <f t="shared" si="43"/>
        <v>111.23000000000047</v>
      </c>
      <c r="AP77" s="428">
        <f t="shared" si="44"/>
        <v>143.53999999999905</v>
      </c>
      <c r="AQ77" s="428">
        <f t="shared" si="45"/>
        <v>91.170000000000073</v>
      </c>
      <c r="AR77" s="428">
        <f t="shared" si="46"/>
        <v>91.170000000000073</v>
      </c>
      <c r="AS77" s="428">
        <f t="shared" si="47"/>
        <v>111.23000000000047</v>
      </c>
      <c r="AT77" s="428">
        <f t="shared" si="48"/>
        <v>143.53999999999905</v>
      </c>
      <c r="AU77" s="428">
        <f t="shared" si="49"/>
        <v>91.170000000000073</v>
      </c>
      <c r="AV77" s="428">
        <f t="shared" si="50"/>
        <v>91.170000000000073</v>
      </c>
      <c r="AW77" s="428">
        <f t="shared" si="51"/>
        <v>111.23000000000047</v>
      </c>
      <c r="AX77" s="428">
        <f t="shared" si="52"/>
        <v>143.53999999999905</v>
      </c>
    </row>
    <row r="78">
      <c r="A78" s="413">
        <v>73</v>
      </c>
      <c r="B78" s="290" cm="1">
        <f t="array" ref="B78">IF(Parameters!$C$55="No",IF($A78&lt;=Parameters!$D$23,Parameters!$C$23*$A78,IF($A78&lt;=Parameters!$D$24,Parameters!$C$23*Parameters!$D$23+Parameters!$C$24*($A78-Parameters!$D$23),IF($A78&lt;=Parameters!$D$25,Parameters!$C$23*Parameters!$D$23+Parameters!$C$24*(Parameters!$D$24-Parameters!$D$23)+Parameters!$C$25*($A78-Parameters!$D$24),Parameters!$C$23*Parameters!$D$23+Parameters!$C$24*(Parameters!$D$24-Parameters!$D$23)+Parameters!$C$25*(Parameters!$D$25-Parameters!$D$24)+Parameters!$C$26*($A78-Parameters!$D$25)))),_xlfn.IFS($A78&lt;=Parameters!$D$23,Parameters!$C$23*$A78,$A78&lt;=Parameters!$D$24,Parameters!$C$24*$A78,$A78&lt;=Parameters!$D$25,Parameters!$C$25*$A78,$A78&gt;Parameters!$D$25,Parameters!$C$26*$A78))</f>
        <v>6655.41</v>
      </c>
      <c r="C78" s="290">
        <f t="shared" si="53"/>
        <v>91.17</v>
      </c>
      <c r="D78" s="290" cm="1">
        <f t="array" ref="D78">IF(Parameters!$C$55="No",IF($A78&lt;=Parameters!$D$28,Parameters!$C$28*$A78,IF($A78&lt;=Parameters!$D$29,Parameters!$C$28*Parameters!$D$28+Parameters!$C$29*($A78-Parameters!$D$28),IF($A78&lt;=Parameters!$D$30,Parameters!$C$28*Parameters!$D$28+Parameters!$C$29*(Parameters!$D$29-Parameters!$D$28)+Parameters!$C$30*($A78-Parameters!$D$29),Parameters!$C$28*Parameters!$D$28+Parameters!$C$29*(Parameters!$D$29-Parameters!$D$28)+Parameters!$C$30*(Parameters!$D$30-Parameters!$D$29)+Parameters!$C$31*($A78-Parameters!$D$30)))),_xlfn.IFS($A78&lt;=Parameters!$D$28,Parameters!$C$28*$A78,$A78&lt;=Parameters!$D$29,Parameters!$C$29*$A78,$A78&lt;=Parameters!$D$30,Parameters!$C$30*$A78,$A78&gt;Parameters!$D$30,Parameters!$C$31*$A78))</f>
        <v>6655.41</v>
      </c>
      <c r="E78" s="290">
        <f t="shared" si="53"/>
        <v>91.17</v>
      </c>
      <c r="F78" s="290" cm="1">
        <f t="array" ref="F78">IF(Parameters!$C$55="No",IF($A78&lt;=Parameters!$D$34,Parameters!$C$34*$A78,IF($A78&lt;=Parameters!$D$35,Parameters!$C$34*Parameters!$D$34+Parameters!$C$35*($A78-Parameters!$D$34),IF($A78&lt;=Parameters!$D$36,Parameters!$C$34*Parameters!$D$34+Parameters!$C$35*(Parameters!$D$35-Parameters!$D$34)+Parameters!$C$36*($A78-Parameters!$D$35),Parameters!$C$34*Parameters!$D$34+Parameters!$C$35*(Parameters!$D$35-Parameters!$D$34)+Parameters!$C$36*(Parameters!$D$36-Parameters!$D$35)+Parameters!$C$37*($A78-Parameters!$D$36)))),_xlfn.IFS($A78&lt;=Parameters!$D$34,Parameters!$C$34*$A78,$A78&lt;=Parameters!$D$35,Parameters!$C$35*$A78,$A78&lt;=Parameters!$D$36,Parameters!$C$36*$A78,$A78&gt;Parameters!$D$36,Parameters!$C$37*$A78))</f>
        <v>8119.79</v>
      </c>
      <c r="G78" s="290">
        <f t="shared" si="54"/>
        <v>111.23</v>
      </c>
      <c r="H78" s="290" cm="1">
        <f t="array" ref="H78">IF(Parameters!$C$55="No",IF($A78&lt;=Parameters!$D$39,Parameters!$C$39*$A78,IF($A78&lt;=Parameters!$D$40,Parameters!$C$39*Parameters!$D$39+Parameters!$C$40*($A78-Parameters!$D$39),IF($A78&lt;=Parameters!$D$41,Parameters!$C$39*Parameters!$D$39+Parameters!$C$40*(Parameters!$D$40-Parameters!$D$39)+Parameters!$C$41*($A78-Parameters!$D$40),Parameters!$C$39*Parameters!$D$39+Parameters!$C$40*(Parameters!$D$40-Parameters!$D$39)+Parameters!$C$41*(Parameters!$D$41-Parameters!$D$40)+Parameters!$C$42*($A78-Parameters!$D$41)))),_xlfn.IFS($A78&lt;=Parameters!$D$39,Parameters!$C$39*$A78,$A78&lt;=Parameters!$D$40,Parameters!$C$40*$A78,$A78&lt;=Parameters!$D$41,Parameters!$C$41*$A78,$A78&gt;Parameters!$D$41,Parameters!$C$42*$A78))</f>
        <v>8862.92</v>
      </c>
      <c r="I78" s="290">
        <f t="shared" si="55"/>
        <v>121.40986301369863</v>
      </c>
      <c r="J78" s="290" cm="1">
        <f t="array" ref="J78">IF(Parameters!$D$55="No",IF($A78&lt;=Parameters!$F$23,Parameters!$E$23*$A78,IF($A78&lt;=Parameters!$F$24,Parameters!$E$23*Parameters!$F$23+Parameters!$E$24*($A78-Parameters!$F$23),IF($A78&lt;=Parameters!$F$25,Parameters!$E$23*Parameters!$F$23+Parameters!$E$24*(Parameters!$F$24-Parameters!$F$23)+Parameters!$E$25*($A78-Parameters!$F$24),Parameters!$E$23*Parameters!$F$23+Parameters!$E$24*(Parameters!$F$24-Parameters!$F$23)+Parameters!$E$25*(Parameters!$F$25-Parameters!$F$24)+Parameters!$E$26*($A78-Parameters!$F$25)))),_xlfn.IFS($A78&lt;=Parameters!$F$23,Parameters!$E$23*$A78,$A78&lt;=Parameters!$F$24,Parameters!$E$24*$A78,$A78&lt;=Parameters!$F$25,Parameters!$E$25*$A78,$A78&gt;Parameters!$F$25,Parameters!$E$26*$A78))</f>
        <v>6655.41</v>
      </c>
      <c r="K78" s="290">
        <f t="shared" si="31"/>
        <v>91.17</v>
      </c>
      <c r="L78" s="290" cm="1">
        <f t="array" ref="L78">IF(Parameters!$D$55="No",IF($A78&lt;=Parameters!$F$28,Parameters!$E$28*$A78,IF($A78&lt;=Parameters!$F$29,Parameters!$E$28*Parameters!$F$28+Parameters!$E$29*($A78-Parameters!$F$28),IF($A78&lt;=Parameters!$F$30,Parameters!$E$28*Parameters!$F$28+Parameters!$E$29*(Parameters!$F$29-Parameters!$F$28)+Parameters!$E$30*($A78-Parameters!$F$29),Parameters!$E$28*Parameters!$F$28+Parameters!$E$29*(Parameters!$F$29-Parameters!$F$28)+Parameters!$E$30*(Parameters!$F$30-Parameters!$F$29)+Parameters!$E$31*($A78-Parameters!$F$30)))),_xlfn.IFS($A78&lt;=Parameters!$F$28,Parameters!$E$28*$A78,$A78&lt;=Parameters!$F$29,Parameters!$E$29*$A78,$A78&lt;=Parameters!$F$30,Parameters!$E$30*$A78,$A78&gt;Parameters!$F$30,Parameters!$E$31*$A78))</f>
        <v>6655.41</v>
      </c>
      <c r="M78" s="290">
        <f t="shared" si="32"/>
        <v>91.17</v>
      </c>
      <c r="N78" s="290" cm="1">
        <f t="array" ref="N78">IF(Parameters!$D$55="No",IF($A78&lt;=Parameters!$F$34,Parameters!$E$34*$A78,IF($A78&lt;=Parameters!$F$35,Parameters!$E$34*Parameters!$F$34+Parameters!$E$35*($A78-Parameters!$F$34),IF($A78&lt;=Parameters!$F$36,Parameters!$E$34*Parameters!$F$34+Parameters!$E$35*(Parameters!$F$35-Parameters!$F$34)+Parameters!$E$36*($A78-Parameters!$F$35),Parameters!$E$34*Parameters!$F$34+Parameters!$E$35*(Parameters!$F$35-Parameters!$F$34)+Parameters!$E$36*(Parameters!$F$36-Parameters!$F$35)+Parameters!$E$37*($A78-Parameters!$F$36)))),_xlfn.IFS($A78&lt;=Parameters!$F$34,Parameters!$E$34*$A78,$A78&lt;=Parameters!$F$35,Parameters!$E$35*$A78,$A78&lt;=Parameters!$F$36,Parameters!$E$36*$A78,$A78&gt;Parameters!$F$36,Parameters!$E$37*$A78))</f>
        <v>8119.79</v>
      </c>
      <c r="O78" s="290">
        <f t="shared" si="56"/>
        <v>111.23</v>
      </c>
      <c r="P78" s="290" cm="1">
        <f t="array" ref="P78">IF(Parameters!$D$55="No",IF($A78&lt;=Parameters!$F$39,Parameters!$E$39*$A78,IF($A78&lt;=Parameters!$F$40,Parameters!$E$39*Parameters!$F$39+Parameters!$E$40*($A78-Parameters!$F$39),IF($A78&lt;=Parameters!$F$41,Parameters!$E$39*Parameters!$F$39+Parameters!$E$40*(Parameters!$F$40-Parameters!$F$39)+Parameters!$E$41*($A78-Parameters!$F$40),Parameters!$E$39*Parameters!$F$39+Parameters!$E$40*(Parameters!$F$40-Parameters!$F$39)+Parameters!$E$41*(Parameters!$F$41-Parameters!$F$40)+Parameters!$E$42*($A78-Parameters!$F$41)))),_xlfn.IFS($A78&lt;=Parameters!$F$39,Parameters!$E$39*$A78,$A78&lt;=Parameters!$F$40,Parameters!$E$40*$A78,$A78&lt;=Parameters!$F$41,Parameters!$E$41*$A78,$A78&gt;Parameters!$F$41,Parameters!$E$42*$A78))</f>
        <v>8862.92</v>
      </c>
      <c r="Q78" s="290">
        <f t="shared" si="57"/>
        <v>121.40986301369863</v>
      </c>
      <c r="R78" s="290" cm="1">
        <f t="array" ref="R78">IF(Parameters!$E$55="No",IF($A78&lt;=Parameters!$H$23,Parameters!$G$23*$A78,IF($A78&lt;=Parameters!$H$24,Parameters!$G$23*Parameters!$H$23+Parameters!$G$24*($A78-Parameters!$H$23),IF($A78&lt;=Parameters!$H$25,Parameters!$G$23*Parameters!$H$23+Parameters!$G$24*(Parameters!$H$24-Parameters!$H$23)+Parameters!$G$25*($A78-Parameters!$H$24),Parameters!$G$23*Parameters!$H$23+Parameters!$G$24*(Parameters!$H$24-Parameters!$H$23)+Parameters!$G$25*(Parameters!$H$25-Parameters!$H$24)+Parameters!$G$26*($A78-Parameters!$H$25)))),_xlfn.IFS($A78&lt;=Parameters!$H$23,Parameters!$G$23*$A78,$A78&lt;=Parameters!$H$24,Parameters!$G$24*$A78,$A78&lt;=Parameters!$H$25,Parameters!$G$25*$A78,$A78&gt;Parameters!$H$25,Parameters!$G$26*$A78))</f>
        <v>6655.41</v>
      </c>
      <c r="S78" s="290">
        <f t="shared" si="33"/>
        <v>91.17</v>
      </c>
      <c r="T78" s="290" cm="1">
        <f t="array" ref="T78">IF(Parameters!$E$55="No",IF($A78&lt;=Parameters!$H$28,Parameters!$G$28*$A78,IF($A78&lt;=Parameters!$H$29,Parameters!$G$28*Parameters!$H$28+Parameters!$G$29*($A78-Parameters!$H$28),IF($A78&lt;=Parameters!$H$30,Parameters!$G$28*Parameters!$H$28+Parameters!$G$29*(Parameters!$H$29-Parameters!$H$28)+Parameters!$G$30*($A78-Parameters!$H$29),Parameters!$G$28*Parameters!$H$28+Parameters!$G$29*(Parameters!$H$29-Parameters!$H$28)+Parameters!$G$30*(Parameters!$H$30-Parameters!$H$29)+Parameters!$G$31*($A78-Parameters!$H$30)))),_xlfn.IFS($A78&lt;=Parameters!$H$28,Parameters!$G$28*$A78,$A78&lt;=Parameters!$H$29,Parameters!$G$29*$A78,$A78&lt;=Parameters!$H$30,Parameters!$G$30*$A78,$A78&gt;Parameters!$H$30,Parameters!$G$31*$A78))</f>
        <v>6655.41</v>
      </c>
      <c r="U78" s="290">
        <f t="shared" si="34"/>
        <v>91.17</v>
      </c>
      <c r="V78" s="290" cm="1">
        <f t="array" ref="V78">IF(Parameters!$E$55="No",IF($A78&lt;=Parameters!$H$34,Parameters!$G$34*$A78,IF($A78&lt;=Parameters!$H$35,Parameters!$G$34*Parameters!$H$34+Parameters!$G$35*($A78-Parameters!$H$34),IF($A78&lt;=Parameters!$H$36,Parameters!$G$34*Parameters!$H$34+Parameters!$G$35*(Parameters!$H$35-Parameters!$H$34)+Parameters!$G$36*($A78-Parameters!$H$35),Parameters!$G$34*Parameters!$H$34+Parameters!$G$35*(Parameters!$H$35-Parameters!$H$34)+Parameters!$G$36*(Parameters!$H$36-Parameters!$H$35)+Parameters!$G$37*($A78-Parameters!$H$36)))),_xlfn.IFS($A78&lt;=Parameters!$H$34,Parameters!$G$34*$A78,$A78&lt;=Parameters!$H$35,Parameters!$G$35*$A78,$A78&lt;=Parameters!$H$36,Parameters!$G$36*$A78,$A78&gt;Parameters!$H$36,Parameters!$G$37*$A78))</f>
        <v>8119.79</v>
      </c>
      <c r="W78" s="290">
        <f t="shared" si="58"/>
        <v>111.23</v>
      </c>
      <c r="X78" s="290" cm="1">
        <f t="array" ref="X78">IF(Parameters!$E$55="No",IF($A78&lt;=Parameters!$H$39,Parameters!$G$39*$A78,IF($A78&lt;=Parameters!$H$40,Parameters!$G$39*Parameters!$H$39+Parameters!$G$40*($A78-Parameters!$H$39),IF($A78&lt;=Parameters!$H$41,Parameters!$G$39*Parameters!$H$39+Parameters!$G$40*(Parameters!$H$40-Parameters!$H$39)+Parameters!$G$41*($A78-Parameters!$H$40),Parameters!$G$39*Parameters!$H$39+Parameters!$G$40*(Parameters!$H$40-Parameters!$H$39)+Parameters!$G$41*(Parameters!$H$41-Parameters!$H$40)+Parameters!$G$42*($A78-Parameters!$H$41)))),_xlfn.IFS($A78&lt;=Parameters!$H$39,Parameters!$G$39*$A78,$A78&lt;=Parameters!$H$40,Parameters!$G$40*$A78,$A78&lt;=Parameters!$H$41,Parameters!$G$41*$A78,$A78&gt;Parameters!$H$41,Parameters!$G$42*$A78))</f>
        <v>8862.92</v>
      </c>
      <c r="Y78" s="290">
        <f t="shared" si="59"/>
        <v>121.40986301369863</v>
      </c>
      <c r="Z78" s="290" cm="1">
        <f t="array" ref="Z78">IF(Parameters!$F$55="No",IF($A78&lt;=Parameters!$J$23,Parameters!$I$23*$A78,IF($A78&lt;=Parameters!$J$24,Parameters!$I$23*Parameters!$J$23+Parameters!$I$24*($A78-Parameters!$J$23),IF($A78&lt;=Parameters!$J$25,Parameters!$I$23*Parameters!$J$23+Parameters!$I$24*(Parameters!$J$24-Parameters!$J$23)+Parameters!$I$25*($A78-Parameters!$J$24),Parameters!$I$23*Parameters!$J$23+Parameters!$I$24*(Parameters!$J$24-Parameters!$J$23)+Parameters!$I$25*(Parameters!$J$25-Parameters!$J$24)+Parameters!$I$26*($A78-Parameters!$J$25)))),_xlfn.IFS($A78&lt;=Parameters!$J$23,Parameters!$I$23*$A78,$A78&lt;=Parameters!$J$24,Parameters!$I$24*$A78,$A78&lt;=Parameters!$J$25,Parameters!$I$25*$A78,$A78&gt;Parameters!$J$25,Parameters!$I$26*$A78))</f>
        <v>6655.41</v>
      </c>
      <c r="AA78" s="290">
        <f t="shared" si="35"/>
        <v>91.17</v>
      </c>
      <c r="AB78" s="290" cm="1">
        <f t="array" ref="AB78">IF(Parameters!$F$55="No",IF($A78&lt;=Parameters!$J$28,Parameters!$I$28*$A78,IF($A78&lt;=Parameters!$J$29,Parameters!$I$28*Parameters!$J$28+Parameters!$I$29*($A78-Parameters!$J$28),IF($A78&lt;=Parameters!$J$30,Parameters!$I$28*Parameters!$J$28+Parameters!$I$29*(Parameters!$J$29-Parameters!$J$28)+Parameters!$I$30*($A78-Parameters!$J$29),Parameters!$I$28*Parameters!$J$28+Parameters!$I$29*(Parameters!$J$29-Parameters!$J$28)+Parameters!$I$30*(Parameters!$J$30-Parameters!$J$29)+Parameters!$I$31*($A78-Parameters!$J$30)))),_xlfn.IFS($A78&lt;=Parameters!$J$28,Parameters!$I$28*$A78,$A78&lt;=Parameters!$J$29,Parameters!$I$29*$A78,$A78&lt;=Parameters!$J$30,Parameters!$I$30*$A78,$A78&gt;Parameters!$J$30,Parameters!$I$31*$A78))</f>
        <v>6655.41</v>
      </c>
      <c r="AC78" s="290">
        <f t="shared" si="36"/>
        <v>91.17</v>
      </c>
      <c r="AD78" s="290" cm="1">
        <f t="array" ref="AD78">IF(Parameters!$F$55="No",IF($A78&lt;=Parameters!$J$34,Parameters!$I$34*$A78,IF($A78&lt;=Parameters!$J$35,Parameters!$I$34*Parameters!$J$34+Parameters!$I$35*($A78-Parameters!$J$34),IF($A78&lt;=Parameters!$J$36,Parameters!$I$34*Parameters!$J$34+Parameters!$I$35*(Parameters!$J$35-Parameters!$J$34)+Parameters!$I$36*($A78-Parameters!$J$35),Parameters!$I$34*Parameters!$J$34+Parameters!$I$35*(Parameters!$J$35-Parameters!$J$34)+Parameters!$I$36*(Parameters!$J$36-Parameters!$J$35)+Parameters!$I$37*($A78-Parameters!$J$36)))),_xlfn.IFS($A78&lt;=Parameters!$J$34,Parameters!$I$34*$A78,$A78&lt;=Parameters!$J$35,Parameters!$I$35*$A78,$A78&lt;=Parameters!$J$36,Parameters!$I$36*$A78,$A78&gt;Parameters!$J$36,Parameters!$I$37*$A78))</f>
        <v>8119.79</v>
      </c>
      <c r="AE78" s="290">
        <f t="shared" si="60"/>
        <v>111.23</v>
      </c>
      <c r="AF78" s="290" cm="1">
        <f t="array" ref="AF78">IF(Parameters!$F$55="No",IF($A78&lt;=Parameters!$J$39,Parameters!$I$39*$A78,IF($A78&lt;=Parameters!$J$40,Parameters!$I$39*Parameters!$J$39+Parameters!$I$40*($A78-Parameters!$J$39),IF($A78&lt;=Parameters!$J$41,Parameters!$I$39*Parameters!$J$39+Parameters!$I$40*(Parameters!$J$40-Parameters!$J$39)+Parameters!$I$41*($A78-Parameters!$J$40),Parameters!$I$39*Parameters!$J$39+Parameters!$I$40*(Parameters!$J$40-Parameters!$J$39)+Parameters!$I$41*(Parameters!$J$41-Parameters!$J$40)+Parameters!$I$42*($A78-Parameters!$J$41)))),_xlfn.IFS($A78&lt;=Parameters!$J$39,Parameters!$I$39*$A78,$A78&lt;=Parameters!$J$40,Parameters!$I$40*$A78,$A78&lt;=Parameters!$J$41,Parameters!$I$41*$A78,$A78&gt;Parameters!$J$41,Parameters!$I$42*$A78))</f>
        <v>8862.92</v>
      </c>
      <c r="AG78" s="290">
        <f t="shared" si="61"/>
        <v>121.40986301369863</v>
      </c>
      <c r="AI78" s="428">
        <f t="shared" si="37"/>
        <v>91.170000000000073</v>
      </c>
      <c r="AJ78" s="428">
        <f t="shared" si="38"/>
        <v>91.170000000000073</v>
      </c>
      <c r="AK78" s="428">
        <f t="shared" si="39"/>
        <v>111.22999999999956</v>
      </c>
      <c r="AL78" s="428">
        <f t="shared" si="40"/>
        <v>143.54000000000087</v>
      </c>
      <c r="AM78" s="428">
        <f t="shared" si="41"/>
        <v>91.170000000000073</v>
      </c>
      <c r="AN78" s="428">
        <f t="shared" si="42"/>
        <v>91.170000000000073</v>
      </c>
      <c r="AO78" s="428">
        <f t="shared" si="43"/>
        <v>111.22999999999956</v>
      </c>
      <c r="AP78" s="428">
        <f t="shared" si="44"/>
        <v>143.54000000000087</v>
      </c>
      <c r="AQ78" s="428">
        <f t="shared" si="45"/>
        <v>91.170000000000073</v>
      </c>
      <c r="AR78" s="428">
        <f t="shared" si="46"/>
        <v>91.170000000000073</v>
      </c>
      <c r="AS78" s="428">
        <f t="shared" si="47"/>
        <v>111.22999999999956</v>
      </c>
      <c r="AT78" s="428">
        <f t="shared" si="48"/>
        <v>143.54000000000087</v>
      </c>
      <c r="AU78" s="428">
        <f t="shared" si="49"/>
        <v>91.170000000000073</v>
      </c>
      <c r="AV78" s="428">
        <f t="shared" si="50"/>
        <v>91.170000000000073</v>
      </c>
      <c r="AW78" s="428">
        <f t="shared" si="51"/>
        <v>111.22999999999956</v>
      </c>
      <c r="AX78" s="428">
        <f t="shared" si="52"/>
        <v>143.54000000000087</v>
      </c>
    </row>
    <row r="79">
      <c r="A79" s="413">
        <v>74</v>
      </c>
      <c r="B79" s="290" cm="1">
        <f t="array" ref="B79">IF(Parameters!$C$55="No",IF($A79&lt;=Parameters!$D$23,Parameters!$C$23*$A79,IF($A79&lt;=Parameters!$D$24,Parameters!$C$23*Parameters!$D$23+Parameters!$C$24*($A79-Parameters!$D$23),IF($A79&lt;=Parameters!$D$25,Parameters!$C$23*Parameters!$D$23+Parameters!$C$24*(Parameters!$D$24-Parameters!$D$23)+Parameters!$C$25*($A79-Parameters!$D$24),Parameters!$C$23*Parameters!$D$23+Parameters!$C$24*(Parameters!$D$24-Parameters!$D$23)+Parameters!$C$25*(Parameters!$D$25-Parameters!$D$24)+Parameters!$C$26*($A79-Parameters!$D$25)))),_xlfn.IFS($A79&lt;=Parameters!$D$23,Parameters!$C$23*$A79,$A79&lt;=Parameters!$D$24,Parameters!$C$24*$A79,$A79&lt;=Parameters!$D$25,Parameters!$C$25*$A79,$A79&gt;Parameters!$D$25,Parameters!$C$26*$A79))</f>
        <v>6746.58</v>
      </c>
      <c r="C79" s="290">
        <f t="shared" si="53"/>
        <v>91.17</v>
      </c>
      <c r="D79" s="290" cm="1">
        <f t="array" ref="D79">IF(Parameters!$C$55="No",IF($A79&lt;=Parameters!$D$28,Parameters!$C$28*$A79,IF($A79&lt;=Parameters!$D$29,Parameters!$C$28*Parameters!$D$28+Parameters!$C$29*($A79-Parameters!$D$28),IF($A79&lt;=Parameters!$D$30,Parameters!$C$28*Parameters!$D$28+Parameters!$C$29*(Parameters!$D$29-Parameters!$D$28)+Parameters!$C$30*($A79-Parameters!$D$29),Parameters!$C$28*Parameters!$D$28+Parameters!$C$29*(Parameters!$D$29-Parameters!$D$28)+Parameters!$C$30*(Parameters!$D$30-Parameters!$D$29)+Parameters!$C$31*($A79-Parameters!$D$30)))),_xlfn.IFS($A79&lt;=Parameters!$D$28,Parameters!$C$28*$A79,$A79&lt;=Parameters!$D$29,Parameters!$C$29*$A79,$A79&lt;=Parameters!$D$30,Parameters!$C$30*$A79,$A79&gt;Parameters!$D$30,Parameters!$C$31*$A79))</f>
        <v>6746.58</v>
      </c>
      <c r="E79" s="290">
        <f t="shared" si="53"/>
        <v>91.17</v>
      </c>
      <c r="F79" s="290" cm="1">
        <f t="array" ref="F79">IF(Parameters!$C$55="No",IF($A79&lt;=Parameters!$D$34,Parameters!$C$34*$A79,IF($A79&lt;=Parameters!$D$35,Parameters!$C$34*Parameters!$D$34+Parameters!$C$35*($A79-Parameters!$D$34),IF($A79&lt;=Parameters!$D$36,Parameters!$C$34*Parameters!$D$34+Parameters!$C$35*(Parameters!$D$35-Parameters!$D$34)+Parameters!$C$36*($A79-Parameters!$D$35),Parameters!$C$34*Parameters!$D$34+Parameters!$C$35*(Parameters!$D$35-Parameters!$D$34)+Parameters!$C$36*(Parameters!$D$36-Parameters!$D$35)+Parameters!$C$37*($A79-Parameters!$D$36)))),_xlfn.IFS($A79&lt;=Parameters!$D$34,Parameters!$C$34*$A79,$A79&lt;=Parameters!$D$35,Parameters!$C$35*$A79,$A79&lt;=Parameters!$D$36,Parameters!$C$36*$A79,$A79&gt;Parameters!$D$36,Parameters!$C$37*$A79))</f>
        <v>8231.02</v>
      </c>
      <c r="G79" s="290">
        <f t="shared" si="54"/>
        <v>111.23</v>
      </c>
      <c r="H79" s="290" cm="1">
        <f t="array" ref="H79">IF(Parameters!$C$55="No",IF($A79&lt;=Parameters!$D$39,Parameters!$C$39*$A79,IF($A79&lt;=Parameters!$D$40,Parameters!$C$39*Parameters!$D$39+Parameters!$C$40*($A79-Parameters!$D$39),IF($A79&lt;=Parameters!$D$41,Parameters!$C$39*Parameters!$D$39+Parameters!$C$40*(Parameters!$D$40-Parameters!$D$39)+Parameters!$C$41*($A79-Parameters!$D$40),Parameters!$C$39*Parameters!$D$39+Parameters!$C$40*(Parameters!$D$40-Parameters!$D$39)+Parameters!$C$41*(Parameters!$D$41-Parameters!$D$40)+Parameters!$C$42*($A79-Parameters!$D$41)))),_xlfn.IFS($A79&lt;=Parameters!$D$39,Parameters!$C$39*$A79,$A79&lt;=Parameters!$D$40,Parameters!$C$40*$A79,$A79&lt;=Parameters!$D$41,Parameters!$C$41*$A79,$A79&gt;Parameters!$D$41,Parameters!$C$42*$A79))</f>
        <v>9006.4599999999991</v>
      </c>
      <c r="I79" s="290">
        <f t="shared" si="55"/>
        <v>121.70891891891891</v>
      </c>
      <c r="J79" s="290" cm="1">
        <f t="array" ref="J79">IF(Parameters!$D$55="No",IF($A79&lt;=Parameters!$F$23,Parameters!$E$23*$A79,IF($A79&lt;=Parameters!$F$24,Parameters!$E$23*Parameters!$F$23+Parameters!$E$24*($A79-Parameters!$F$23),IF($A79&lt;=Parameters!$F$25,Parameters!$E$23*Parameters!$F$23+Parameters!$E$24*(Parameters!$F$24-Parameters!$F$23)+Parameters!$E$25*($A79-Parameters!$F$24),Parameters!$E$23*Parameters!$F$23+Parameters!$E$24*(Parameters!$F$24-Parameters!$F$23)+Parameters!$E$25*(Parameters!$F$25-Parameters!$F$24)+Parameters!$E$26*($A79-Parameters!$F$25)))),_xlfn.IFS($A79&lt;=Parameters!$F$23,Parameters!$E$23*$A79,$A79&lt;=Parameters!$F$24,Parameters!$E$24*$A79,$A79&lt;=Parameters!$F$25,Parameters!$E$25*$A79,$A79&gt;Parameters!$F$25,Parameters!$E$26*$A79))</f>
        <v>6746.58</v>
      </c>
      <c r="K79" s="290">
        <f t="shared" si="31"/>
        <v>91.17</v>
      </c>
      <c r="L79" s="290" cm="1">
        <f t="array" ref="L79">IF(Parameters!$D$55="No",IF($A79&lt;=Parameters!$F$28,Parameters!$E$28*$A79,IF($A79&lt;=Parameters!$F$29,Parameters!$E$28*Parameters!$F$28+Parameters!$E$29*($A79-Parameters!$F$28),IF($A79&lt;=Parameters!$F$30,Parameters!$E$28*Parameters!$F$28+Parameters!$E$29*(Parameters!$F$29-Parameters!$F$28)+Parameters!$E$30*($A79-Parameters!$F$29),Parameters!$E$28*Parameters!$F$28+Parameters!$E$29*(Parameters!$F$29-Parameters!$F$28)+Parameters!$E$30*(Parameters!$F$30-Parameters!$F$29)+Parameters!$E$31*($A79-Parameters!$F$30)))),_xlfn.IFS($A79&lt;=Parameters!$F$28,Parameters!$E$28*$A79,$A79&lt;=Parameters!$F$29,Parameters!$E$29*$A79,$A79&lt;=Parameters!$F$30,Parameters!$E$30*$A79,$A79&gt;Parameters!$F$30,Parameters!$E$31*$A79))</f>
        <v>6746.58</v>
      </c>
      <c r="M79" s="290">
        <f t="shared" si="32"/>
        <v>91.17</v>
      </c>
      <c r="N79" s="290" cm="1">
        <f t="array" ref="N79">IF(Parameters!$D$55="No",IF($A79&lt;=Parameters!$F$34,Parameters!$E$34*$A79,IF($A79&lt;=Parameters!$F$35,Parameters!$E$34*Parameters!$F$34+Parameters!$E$35*($A79-Parameters!$F$34),IF($A79&lt;=Parameters!$F$36,Parameters!$E$34*Parameters!$F$34+Parameters!$E$35*(Parameters!$F$35-Parameters!$F$34)+Parameters!$E$36*($A79-Parameters!$F$35),Parameters!$E$34*Parameters!$F$34+Parameters!$E$35*(Parameters!$F$35-Parameters!$F$34)+Parameters!$E$36*(Parameters!$F$36-Parameters!$F$35)+Parameters!$E$37*($A79-Parameters!$F$36)))),_xlfn.IFS($A79&lt;=Parameters!$F$34,Parameters!$E$34*$A79,$A79&lt;=Parameters!$F$35,Parameters!$E$35*$A79,$A79&lt;=Parameters!$F$36,Parameters!$E$36*$A79,$A79&gt;Parameters!$F$36,Parameters!$E$37*$A79))</f>
        <v>8231.02</v>
      </c>
      <c r="O79" s="290">
        <f t="shared" si="56"/>
        <v>111.23</v>
      </c>
      <c r="P79" s="290" cm="1">
        <f t="array" ref="P79">IF(Parameters!$D$55="No",IF($A79&lt;=Parameters!$F$39,Parameters!$E$39*$A79,IF($A79&lt;=Parameters!$F$40,Parameters!$E$39*Parameters!$F$39+Parameters!$E$40*($A79-Parameters!$F$39),IF($A79&lt;=Parameters!$F$41,Parameters!$E$39*Parameters!$F$39+Parameters!$E$40*(Parameters!$F$40-Parameters!$F$39)+Parameters!$E$41*($A79-Parameters!$F$40),Parameters!$E$39*Parameters!$F$39+Parameters!$E$40*(Parameters!$F$40-Parameters!$F$39)+Parameters!$E$41*(Parameters!$F$41-Parameters!$F$40)+Parameters!$E$42*($A79-Parameters!$F$41)))),_xlfn.IFS($A79&lt;=Parameters!$F$39,Parameters!$E$39*$A79,$A79&lt;=Parameters!$F$40,Parameters!$E$40*$A79,$A79&lt;=Parameters!$F$41,Parameters!$E$41*$A79,$A79&gt;Parameters!$F$41,Parameters!$E$42*$A79))</f>
        <v>9006.4599999999991</v>
      </c>
      <c r="Q79" s="290">
        <f t="shared" si="57"/>
        <v>121.70891891891891</v>
      </c>
      <c r="R79" s="290" cm="1">
        <f t="array" ref="R79">IF(Parameters!$E$55="No",IF($A79&lt;=Parameters!$H$23,Parameters!$G$23*$A79,IF($A79&lt;=Parameters!$H$24,Parameters!$G$23*Parameters!$H$23+Parameters!$G$24*($A79-Parameters!$H$23),IF($A79&lt;=Parameters!$H$25,Parameters!$G$23*Parameters!$H$23+Parameters!$G$24*(Parameters!$H$24-Parameters!$H$23)+Parameters!$G$25*($A79-Parameters!$H$24),Parameters!$G$23*Parameters!$H$23+Parameters!$G$24*(Parameters!$H$24-Parameters!$H$23)+Parameters!$G$25*(Parameters!$H$25-Parameters!$H$24)+Parameters!$G$26*($A79-Parameters!$H$25)))),_xlfn.IFS($A79&lt;=Parameters!$H$23,Parameters!$G$23*$A79,$A79&lt;=Parameters!$H$24,Parameters!$G$24*$A79,$A79&lt;=Parameters!$H$25,Parameters!$G$25*$A79,$A79&gt;Parameters!$H$25,Parameters!$G$26*$A79))</f>
        <v>6746.58</v>
      </c>
      <c r="S79" s="290">
        <f t="shared" si="33"/>
        <v>91.17</v>
      </c>
      <c r="T79" s="290" cm="1">
        <f t="array" ref="T79">IF(Parameters!$E$55="No",IF($A79&lt;=Parameters!$H$28,Parameters!$G$28*$A79,IF($A79&lt;=Parameters!$H$29,Parameters!$G$28*Parameters!$H$28+Parameters!$G$29*($A79-Parameters!$H$28),IF($A79&lt;=Parameters!$H$30,Parameters!$G$28*Parameters!$H$28+Parameters!$G$29*(Parameters!$H$29-Parameters!$H$28)+Parameters!$G$30*($A79-Parameters!$H$29),Parameters!$G$28*Parameters!$H$28+Parameters!$G$29*(Parameters!$H$29-Parameters!$H$28)+Parameters!$G$30*(Parameters!$H$30-Parameters!$H$29)+Parameters!$G$31*($A79-Parameters!$H$30)))),_xlfn.IFS($A79&lt;=Parameters!$H$28,Parameters!$G$28*$A79,$A79&lt;=Parameters!$H$29,Parameters!$G$29*$A79,$A79&lt;=Parameters!$H$30,Parameters!$G$30*$A79,$A79&gt;Parameters!$H$30,Parameters!$G$31*$A79))</f>
        <v>6746.58</v>
      </c>
      <c r="U79" s="290">
        <f t="shared" si="34"/>
        <v>91.17</v>
      </c>
      <c r="V79" s="290" cm="1">
        <f t="array" ref="V79">IF(Parameters!$E$55="No",IF($A79&lt;=Parameters!$H$34,Parameters!$G$34*$A79,IF($A79&lt;=Parameters!$H$35,Parameters!$G$34*Parameters!$H$34+Parameters!$G$35*($A79-Parameters!$H$34),IF($A79&lt;=Parameters!$H$36,Parameters!$G$34*Parameters!$H$34+Parameters!$G$35*(Parameters!$H$35-Parameters!$H$34)+Parameters!$G$36*($A79-Parameters!$H$35),Parameters!$G$34*Parameters!$H$34+Parameters!$G$35*(Parameters!$H$35-Parameters!$H$34)+Parameters!$G$36*(Parameters!$H$36-Parameters!$H$35)+Parameters!$G$37*($A79-Parameters!$H$36)))),_xlfn.IFS($A79&lt;=Parameters!$H$34,Parameters!$G$34*$A79,$A79&lt;=Parameters!$H$35,Parameters!$G$35*$A79,$A79&lt;=Parameters!$H$36,Parameters!$G$36*$A79,$A79&gt;Parameters!$H$36,Parameters!$G$37*$A79))</f>
        <v>8231.02</v>
      </c>
      <c r="W79" s="290">
        <f t="shared" si="58"/>
        <v>111.23</v>
      </c>
      <c r="X79" s="290" cm="1">
        <f t="array" ref="X79">IF(Parameters!$E$55="No",IF($A79&lt;=Parameters!$H$39,Parameters!$G$39*$A79,IF($A79&lt;=Parameters!$H$40,Parameters!$G$39*Parameters!$H$39+Parameters!$G$40*($A79-Parameters!$H$39),IF($A79&lt;=Parameters!$H$41,Parameters!$G$39*Parameters!$H$39+Parameters!$G$40*(Parameters!$H$40-Parameters!$H$39)+Parameters!$G$41*($A79-Parameters!$H$40),Parameters!$G$39*Parameters!$H$39+Parameters!$G$40*(Parameters!$H$40-Parameters!$H$39)+Parameters!$G$41*(Parameters!$H$41-Parameters!$H$40)+Parameters!$G$42*($A79-Parameters!$H$41)))),_xlfn.IFS($A79&lt;=Parameters!$H$39,Parameters!$G$39*$A79,$A79&lt;=Parameters!$H$40,Parameters!$G$40*$A79,$A79&lt;=Parameters!$H$41,Parameters!$G$41*$A79,$A79&gt;Parameters!$H$41,Parameters!$G$42*$A79))</f>
        <v>9006.4599999999991</v>
      </c>
      <c r="Y79" s="290">
        <f t="shared" si="59"/>
        <v>121.70891891891891</v>
      </c>
      <c r="Z79" s="290" cm="1">
        <f t="array" ref="Z79">IF(Parameters!$F$55="No",IF($A79&lt;=Parameters!$J$23,Parameters!$I$23*$A79,IF($A79&lt;=Parameters!$J$24,Parameters!$I$23*Parameters!$J$23+Parameters!$I$24*($A79-Parameters!$J$23),IF($A79&lt;=Parameters!$J$25,Parameters!$I$23*Parameters!$J$23+Parameters!$I$24*(Parameters!$J$24-Parameters!$J$23)+Parameters!$I$25*($A79-Parameters!$J$24),Parameters!$I$23*Parameters!$J$23+Parameters!$I$24*(Parameters!$J$24-Parameters!$J$23)+Parameters!$I$25*(Parameters!$J$25-Parameters!$J$24)+Parameters!$I$26*($A79-Parameters!$J$25)))),_xlfn.IFS($A79&lt;=Parameters!$J$23,Parameters!$I$23*$A79,$A79&lt;=Parameters!$J$24,Parameters!$I$24*$A79,$A79&lt;=Parameters!$J$25,Parameters!$I$25*$A79,$A79&gt;Parameters!$J$25,Parameters!$I$26*$A79))</f>
        <v>6746.58</v>
      </c>
      <c r="AA79" s="290">
        <f t="shared" si="35"/>
        <v>91.17</v>
      </c>
      <c r="AB79" s="290" cm="1">
        <f t="array" ref="AB79">IF(Parameters!$F$55="No",IF($A79&lt;=Parameters!$J$28,Parameters!$I$28*$A79,IF($A79&lt;=Parameters!$J$29,Parameters!$I$28*Parameters!$J$28+Parameters!$I$29*($A79-Parameters!$J$28),IF($A79&lt;=Parameters!$J$30,Parameters!$I$28*Parameters!$J$28+Parameters!$I$29*(Parameters!$J$29-Parameters!$J$28)+Parameters!$I$30*($A79-Parameters!$J$29),Parameters!$I$28*Parameters!$J$28+Parameters!$I$29*(Parameters!$J$29-Parameters!$J$28)+Parameters!$I$30*(Parameters!$J$30-Parameters!$J$29)+Parameters!$I$31*($A79-Parameters!$J$30)))),_xlfn.IFS($A79&lt;=Parameters!$J$28,Parameters!$I$28*$A79,$A79&lt;=Parameters!$J$29,Parameters!$I$29*$A79,$A79&lt;=Parameters!$J$30,Parameters!$I$30*$A79,$A79&gt;Parameters!$J$30,Parameters!$I$31*$A79))</f>
        <v>6746.58</v>
      </c>
      <c r="AC79" s="290">
        <f t="shared" si="36"/>
        <v>91.17</v>
      </c>
      <c r="AD79" s="290" cm="1">
        <f t="array" ref="AD79">IF(Parameters!$F$55="No",IF($A79&lt;=Parameters!$J$34,Parameters!$I$34*$A79,IF($A79&lt;=Parameters!$J$35,Parameters!$I$34*Parameters!$J$34+Parameters!$I$35*($A79-Parameters!$J$34),IF($A79&lt;=Parameters!$J$36,Parameters!$I$34*Parameters!$J$34+Parameters!$I$35*(Parameters!$J$35-Parameters!$J$34)+Parameters!$I$36*($A79-Parameters!$J$35),Parameters!$I$34*Parameters!$J$34+Parameters!$I$35*(Parameters!$J$35-Parameters!$J$34)+Parameters!$I$36*(Parameters!$J$36-Parameters!$J$35)+Parameters!$I$37*($A79-Parameters!$J$36)))),_xlfn.IFS($A79&lt;=Parameters!$J$34,Parameters!$I$34*$A79,$A79&lt;=Parameters!$J$35,Parameters!$I$35*$A79,$A79&lt;=Parameters!$J$36,Parameters!$I$36*$A79,$A79&gt;Parameters!$J$36,Parameters!$I$37*$A79))</f>
        <v>8231.02</v>
      </c>
      <c r="AE79" s="290">
        <f t="shared" si="60"/>
        <v>111.23</v>
      </c>
      <c r="AF79" s="290" cm="1">
        <f t="array" ref="AF79">IF(Parameters!$F$55="No",IF($A79&lt;=Parameters!$J$39,Parameters!$I$39*$A79,IF($A79&lt;=Parameters!$J$40,Parameters!$I$39*Parameters!$J$39+Parameters!$I$40*($A79-Parameters!$J$39),IF($A79&lt;=Parameters!$J$41,Parameters!$I$39*Parameters!$J$39+Parameters!$I$40*(Parameters!$J$40-Parameters!$J$39)+Parameters!$I$41*($A79-Parameters!$J$40),Parameters!$I$39*Parameters!$J$39+Parameters!$I$40*(Parameters!$J$40-Parameters!$J$39)+Parameters!$I$41*(Parameters!$J$41-Parameters!$J$40)+Parameters!$I$42*($A79-Parameters!$J$41)))),_xlfn.IFS($A79&lt;=Parameters!$J$39,Parameters!$I$39*$A79,$A79&lt;=Parameters!$J$40,Parameters!$I$40*$A79,$A79&lt;=Parameters!$J$41,Parameters!$I$41*$A79,$A79&gt;Parameters!$J$41,Parameters!$I$42*$A79))</f>
        <v>9006.4599999999991</v>
      </c>
      <c r="AG79" s="290">
        <f t="shared" si="61"/>
        <v>121.70891891891891</v>
      </c>
      <c r="AI79" s="428">
        <f t="shared" si="37"/>
        <v>91.170000000000073</v>
      </c>
      <c r="AJ79" s="428">
        <f t="shared" si="38"/>
        <v>91.170000000000073</v>
      </c>
      <c r="AK79" s="428">
        <f t="shared" si="39"/>
        <v>111.23000000000047</v>
      </c>
      <c r="AL79" s="428">
        <f t="shared" si="40"/>
        <v>143.53999999999905</v>
      </c>
      <c r="AM79" s="428">
        <f t="shared" si="41"/>
        <v>91.170000000000073</v>
      </c>
      <c r="AN79" s="428">
        <f t="shared" si="42"/>
        <v>91.170000000000073</v>
      </c>
      <c r="AO79" s="428">
        <f t="shared" si="43"/>
        <v>111.23000000000047</v>
      </c>
      <c r="AP79" s="428">
        <f t="shared" si="44"/>
        <v>143.53999999999905</v>
      </c>
      <c r="AQ79" s="428">
        <f t="shared" si="45"/>
        <v>91.170000000000073</v>
      </c>
      <c r="AR79" s="428">
        <f t="shared" si="46"/>
        <v>91.170000000000073</v>
      </c>
      <c r="AS79" s="428">
        <f t="shared" si="47"/>
        <v>111.23000000000047</v>
      </c>
      <c r="AT79" s="428">
        <f t="shared" si="48"/>
        <v>143.53999999999905</v>
      </c>
      <c r="AU79" s="428">
        <f t="shared" si="49"/>
        <v>91.170000000000073</v>
      </c>
      <c r="AV79" s="428">
        <f t="shared" si="50"/>
        <v>91.170000000000073</v>
      </c>
      <c r="AW79" s="428">
        <f t="shared" si="51"/>
        <v>111.23000000000047</v>
      </c>
      <c r="AX79" s="428">
        <f t="shared" si="52"/>
        <v>143.53999999999905</v>
      </c>
    </row>
    <row r="80">
      <c r="A80" s="413">
        <v>75</v>
      </c>
      <c r="B80" s="290" cm="1">
        <f t="array" ref="B80">IF(Parameters!$C$55="No",IF($A80&lt;=Parameters!$D$23,Parameters!$C$23*$A80,IF($A80&lt;=Parameters!$D$24,Parameters!$C$23*Parameters!$D$23+Parameters!$C$24*($A80-Parameters!$D$23),IF($A80&lt;=Parameters!$D$25,Parameters!$C$23*Parameters!$D$23+Parameters!$C$24*(Parameters!$D$24-Parameters!$D$23)+Parameters!$C$25*($A80-Parameters!$D$24),Parameters!$C$23*Parameters!$D$23+Parameters!$C$24*(Parameters!$D$24-Parameters!$D$23)+Parameters!$C$25*(Parameters!$D$25-Parameters!$D$24)+Parameters!$C$26*($A80-Parameters!$D$25)))),_xlfn.IFS($A80&lt;=Parameters!$D$23,Parameters!$C$23*$A80,$A80&lt;=Parameters!$D$24,Parameters!$C$24*$A80,$A80&lt;=Parameters!$D$25,Parameters!$C$25*$A80,$A80&gt;Parameters!$D$25,Parameters!$C$26*$A80))</f>
        <v>6837.75</v>
      </c>
      <c r="C80" s="290">
        <f t="shared" si="53"/>
        <v>91.17</v>
      </c>
      <c r="D80" s="290" cm="1">
        <f t="array" ref="D80">IF(Parameters!$C$55="No",IF($A80&lt;=Parameters!$D$28,Parameters!$C$28*$A80,IF($A80&lt;=Parameters!$D$29,Parameters!$C$28*Parameters!$D$28+Parameters!$C$29*($A80-Parameters!$D$28),IF($A80&lt;=Parameters!$D$30,Parameters!$C$28*Parameters!$D$28+Parameters!$C$29*(Parameters!$D$29-Parameters!$D$28)+Parameters!$C$30*($A80-Parameters!$D$29),Parameters!$C$28*Parameters!$D$28+Parameters!$C$29*(Parameters!$D$29-Parameters!$D$28)+Parameters!$C$30*(Parameters!$D$30-Parameters!$D$29)+Parameters!$C$31*($A80-Parameters!$D$30)))),_xlfn.IFS($A80&lt;=Parameters!$D$28,Parameters!$C$28*$A80,$A80&lt;=Parameters!$D$29,Parameters!$C$29*$A80,$A80&lt;=Parameters!$D$30,Parameters!$C$30*$A80,$A80&gt;Parameters!$D$30,Parameters!$C$31*$A80))</f>
        <v>6837.75</v>
      </c>
      <c r="E80" s="290">
        <f t="shared" si="53"/>
        <v>91.17</v>
      </c>
      <c r="F80" s="290" cm="1">
        <f t="array" ref="F80">IF(Parameters!$C$55="No",IF($A80&lt;=Parameters!$D$34,Parameters!$C$34*$A80,IF($A80&lt;=Parameters!$D$35,Parameters!$C$34*Parameters!$D$34+Parameters!$C$35*($A80-Parameters!$D$34),IF($A80&lt;=Parameters!$D$36,Parameters!$C$34*Parameters!$D$34+Parameters!$C$35*(Parameters!$D$35-Parameters!$D$34)+Parameters!$C$36*($A80-Parameters!$D$35),Parameters!$C$34*Parameters!$D$34+Parameters!$C$35*(Parameters!$D$35-Parameters!$D$34)+Parameters!$C$36*(Parameters!$D$36-Parameters!$D$35)+Parameters!$C$37*($A80-Parameters!$D$36)))),_xlfn.IFS($A80&lt;=Parameters!$D$34,Parameters!$C$34*$A80,$A80&lt;=Parameters!$D$35,Parameters!$C$35*$A80,$A80&lt;=Parameters!$D$36,Parameters!$C$36*$A80,$A80&gt;Parameters!$D$36,Parameters!$C$37*$A80))</f>
        <v>8342.25</v>
      </c>
      <c r="G80" s="290">
        <f t="shared" si="54"/>
        <v>111.23</v>
      </c>
      <c r="H80" s="290" cm="1">
        <f t="array" ref="H80">IF(Parameters!$C$55="No",IF($A80&lt;=Parameters!$D$39,Parameters!$C$39*$A80,IF($A80&lt;=Parameters!$D$40,Parameters!$C$39*Parameters!$D$39+Parameters!$C$40*($A80-Parameters!$D$39),IF($A80&lt;=Parameters!$D$41,Parameters!$C$39*Parameters!$D$39+Parameters!$C$40*(Parameters!$D$40-Parameters!$D$39)+Parameters!$C$41*($A80-Parameters!$D$40),Parameters!$C$39*Parameters!$D$39+Parameters!$C$40*(Parameters!$D$40-Parameters!$D$39)+Parameters!$C$41*(Parameters!$D$41-Parameters!$D$40)+Parameters!$C$42*($A80-Parameters!$D$41)))),_xlfn.IFS($A80&lt;=Parameters!$D$39,Parameters!$C$39*$A80,$A80&lt;=Parameters!$D$40,Parameters!$C$40*$A80,$A80&lt;=Parameters!$D$41,Parameters!$C$41*$A80,$A80&gt;Parameters!$D$41,Parameters!$C$42*$A80))</f>
        <v>9150</v>
      </c>
      <c r="I80" s="290">
        <f t="shared" si="55"/>
        <v>122</v>
      </c>
      <c r="J80" s="290" cm="1">
        <f t="array" ref="J80">IF(Parameters!$D$55="No",IF($A80&lt;=Parameters!$F$23,Parameters!$E$23*$A80,IF($A80&lt;=Parameters!$F$24,Parameters!$E$23*Parameters!$F$23+Parameters!$E$24*($A80-Parameters!$F$23),IF($A80&lt;=Parameters!$F$25,Parameters!$E$23*Parameters!$F$23+Parameters!$E$24*(Parameters!$F$24-Parameters!$F$23)+Parameters!$E$25*($A80-Parameters!$F$24),Parameters!$E$23*Parameters!$F$23+Parameters!$E$24*(Parameters!$F$24-Parameters!$F$23)+Parameters!$E$25*(Parameters!$F$25-Parameters!$F$24)+Parameters!$E$26*($A80-Parameters!$F$25)))),_xlfn.IFS($A80&lt;=Parameters!$F$23,Parameters!$E$23*$A80,$A80&lt;=Parameters!$F$24,Parameters!$E$24*$A80,$A80&lt;=Parameters!$F$25,Parameters!$E$25*$A80,$A80&gt;Parameters!$F$25,Parameters!$E$26*$A80))</f>
        <v>6837.75</v>
      </c>
      <c r="K80" s="290">
        <f t="shared" si="31"/>
        <v>91.17</v>
      </c>
      <c r="L80" s="290" cm="1">
        <f t="array" ref="L80">IF(Parameters!$D$55="No",IF($A80&lt;=Parameters!$F$28,Parameters!$E$28*$A80,IF($A80&lt;=Parameters!$F$29,Parameters!$E$28*Parameters!$F$28+Parameters!$E$29*($A80-Parameters!$F$28),IF($A80&lt;=Parameters!$F$30,Parameters!$E$28*Parameters!$F$28+Parameters!$E$29*(Parameters!$F$29-Parameters!$F$28)+Parameters!$E$30*($A80-Parameters!$F$29),Parameters!$E$28*Parameters!$F$28+Parameters!$E$29*(Parameters!$F$29-Parameters!$F$28)+Parameters!$E$30*(Parameters!$F$30-Parameters!$F$29)+Parameters!$E$31*($A80-Parameters!$F$30)))),_xlfn.IFS($A80&lt;=Parameters!$F$28,Parameters!$E$28*$A80,$A80&lt;=Parameters!$F$29,Parameters!$E$29*$A80,$A80&lt;=Parameters!$F$30,Parameters!$E$30*$A80,$A80&gt;Parameters!$F$30,Parameters!$E$31*$A80))</f>
        <v>6837.75</v>
      </c>
      <c r="M80" s="290">
        <f t="shared" si="32"/>
        <v>91.17</v>
      </c>
      <c r="N80" s="290" cm="1">
        <f t="array" ref="N80">IF(Parameters!$D$55="No",IF($A80&lt;=Parameters!$F$34,Parameters!$E$34*$A80,IF($A80&lt;=Parameters!$F$35,Parameters!$E$34*Parameters!$F$34+Parameters!$E$35*($A80-Parameters!$F$34),IF($A80&lt;=Parameters!$F$36,Parameters!$E$34*Parameters!$F$34+Parameters!$E$35*(Parameters!$F$35-Parameters!$F$34)+Parameters!$E$36*($A80-Parameters!$F$35),Parameters!$E$34*Parameters!$F$34+Parameters!$E$35*(Parameters!$F$35-Parameters!$F$34)+Parameters!$E$36*(Parameters!$F$36-Parameters!$F$35)+Parameters!$E$37*($A80-Parameters!$F$36)))),_xlfn.IFS($A80&lt;=Parameters!$F$34,Parameters!$E$34*$A80,$A80&lt;=Parameters!$F$35,Parameters!$E$35*$A80,$A80&lt;=Parameters!$F$36,Parameters!$E$36*$A80,$A80&gt;Parameters!$F$36,Parameters!$E$37*$A80))</f>
        <v>8342.25</v>
      </c>
      <c r="O80" s="290">
        <f t="shared" si="56"/>
        <v>111.23</v>
      </c>
      <c r="P80" s="290" cm="1">
        <f t="array" ref="P80">IF(Parameters!$D$55="No",IF($A80&lt;=Parameters!$F$39,Parameters!$E$39*$A80,IF($A80&lt;=Parameters!$F$40,Parameters!$E$39*Parameters!$F$39+Parameters!$E$40*($A80-Parameters!$F$39),IF($A80&lt;=Parameters!$F$41,Parameters!$E$39*Parameters!$F$39+Parameters!$E$40*(Parameters!$F$40-Parameters!$F$39)+Parameters!$E$41*($A80-Parameters!$F$40),Parameters!$E$39*Parameters!$F$39+Parameters!$E$40*(Parameters!$F$40-Parameters!$F$39)+Parameters!$E$41*(Parameters!$F$41-Parameters!$F$40)+Parameters!$E$42*($A80-Parameters!$F$41)))),_xlfn.IFS($A80&lt;=Parameters!$F$39,Parameters!$E$39*$A80,$A80&lt;=Parameters!$F$40,Parameters!$E$40*$A80,$A80&lt;=Parameters!$F$41,Parameters!$E$41*$A80,$A80&gt;Parameters!$F$41,Parameters!$E$42*$A80))</f>
        <v>9150</v>
      </c>
      <c r="Q80" s="290">
        <f t="shared" si="57"/>
        <v>122</v>
      </c>
      <c r="R80" s="290" cm="1">
        <f t="array" ref="R80">IF(Parameters!$E$55="No",IF($A80&lt;=Parameters!$H$23,Parameters!$G$23*$A80,IF($A80&lt;=Parameters!$H$24,Parameters!$G$23*Parameters!$H$23+Parameters!$G$24*($A80-Parameters!$H$23),IF($A80&lt;=Parameters!$H$25,Parameters!$G$23*Parameters!$H$23+Parameters!$G$24*(Parameters!$H$24-Parameters!$H$23)+Parameters!$G$25*($A80-Parameters!$H$24),Parameters!$G$23*Parameters!$H$23+Parameters!$G$24*(Parameters!$H$24-Parameters!$H$23)+Parameters!$G$25*(Parameters!$H$25-Parameters!$H$24)+Parameters!$G$26*($A80-Parameters!$H$25)))),_xlfn.IFS($A80&lt;=Parameters!$H$23,Parameters!$G$23*$A80,$A80&lt;=Parameters!$H$24,Parameters!$G$24*$A80,$A80&lt;=Parameters!$H$25,Parameters!$G$25*$A80,$A80&gt;Parameters!$H$25,Parameters!$G$26*$A80))</f>
        <v>6837.75</v>
      </c>
      <c r="S80" s="290">
        <f t="shared" si="33"/>
        <v>91.17</v>
      </c>
      <c r="T80" s="290" cm="1">
        <f t="array" ref="T80">IF(Parameters!$E$55="No",IF($A80&lt;=Parameters!$H$28,Parameters!$G$28*$A80,IF($A80&lt;=Parameters!$H$29,Parameters!$G$28*Parameters!$H$28+Parameters!$G$29*($A80-Parameters!$H$28),IF($A80&lt;=Parameters!$H$30,Parameters!$G$28*Parameters!$H$28+Parameters!$G$29*(Parameters!$H$29-Parameters!$H$28)+Parameters!$G$30*($A80-Parameters!$H$29),Parameters!$G$28*Parameters!$H$28+Parameters!$G$29*(Parameters!$H$29-Parameters!$H$28)+Parameters!$G$30*(Parameters!$H$30-Parameters!$H$29)+Parameters!$G$31*($A80-Parameters!$H$30)))),_xlfn.IFS($A80&lt;=Parameters!$H$28,Parameters!$G$28*$A80,$A80&lt;=Parameters!$H$29,Parameters!$G$29*$A80,$A80&lt;=Parameters!$H$30,Parameters!$G$30*$A80,$A80&gt;Parameters!$H$30,Parameters!$G$31*$A80))</f>
        <v>6837.75</v>
      </c>
      <c r="U80" s="290">
        <f t="shared" si="34"/>
        <v>91.17</v>
      </c>
      <c r="V80" s="290" cm="1">
        <f t="array" ref="V80">IF(Parameters!$E$55="No",IF($A80&lt;=Parameters!$H$34,Parameters!$G$34*$A80,IF($A80&lt;=Parameters!$H$35,Parameters!$G$34*Parameters!$H$34+Parameters!$G$35*($A80-Parameters!$H$34),IF($A80&lt;=Parameters!$H$36,Parameters!$G$34*Parameters!$H$34+Parameters!$G$35*(Parameters!$H$35-Parameters!$H$34)+Parameters!$G$36*($A80-Parameters!$H$35),Parameters!$G$34*Parameters!$H$34+Parameters!$G$35*(Parameters!$H$35-Parameters!$H$34)+Parameters!$G$36*(Parameters!$H$36-Parameters!$H$35)+Parameters!$G$37*($A80-Parameters!$H$36)))),_xlfn.IFS($A80&lt;=Parameters!$H$34,Parameters!$G$34*$A80,$A80&lt;=Parameters!$H$35,Parameters!$G$35*$A80,$A80&lt;=Parameters!$H$36,Parameters!$G$36*$A80,$A80&gt;Parameters!$H$36,Parameters!$G$37*$A80))</f>
        <v>8342.25</v>
      </c>
      <c r="W80" s="290">
        <f t="shared" si="58"/>
        <v>111.23</v>
      </c>
      <c r="X80" s="290" cm="1">
        <f t="array" ref="X80">IF(Parameters!$E$55="No",IF($A80&lt;=Parameters!$H$39,Parameters!$G$39*$A80,IF($A80&lt;=Parameters!$H$40,Parameters!$G$39*Parameters!$H$39+Parameters!$G$40*($A80-Parameters!$H$39),IF($A80&lt;=Parameters!$H$41,Parameters!$G$39*Parameters!$H$39+Parameters!$G$40*(Parameters!$H$40-Parameters!$H$39)+Parameters!$G$41*($A80-Parameters!$H$40),Parameters!$G$39*Parameters!$H$39+Parameters!$G$40*(Parameters!$H$40-Parameters!$H$39)+Parameters!$G$41*(Parameters!$H$41-Parameters!$H$40)+Parameters!$G$42*($A80-Parameters!$H$41)))),_xlfn.IFS($A80&lt;=Parameters!$H$39,Parameters!$G$39*$A80,$A80&lt;=Parameters!$H$40,Parameters!$G$40*$A80,$A80&lt;=Parameters!$H$41,Parameters!$G$41*$A80,$A80&gt;Parameters!$H$41,Parameters!$G$42*$A80))</f>
        <v>9150</v>
      </c>
      <c r="Y80" s="290">
        <f t="shared" si="59"/>
        <v>122</v>
      </c>
      <c r="Z80" s="290" cm="1">
        <f t="array" ref="Z80">IF(Parameters!$F$55="No",IF($A80&lt;=Parameters!$J$23,Parameters!$I$23*$A80,IF($A80&lt;=Parameters!$J$24,Parameters!$I$23*Parameters!$J$23+Parameters!$I$24*($A80-Parameters!$J$23),IF($A80&lt;=Parameters!$J$25,Parameters!$I$23*Parameters!$J$23+Parameters!$I$24*(Parameters!$J$24-Parameters!$J$23)+Parameters!$I$25*($A80-Parameters!$J$24),Parameters!$I$23*Parameters!$J$23+Parameters!$I$24*(Parameters!$J$24-Parameters!$J$23)+Parameters!$I$25*(Parameters!$J$25-Parameters!$J$24)+Parameters!$I$26*($A80-Parameters!$J$25)))),_xlfn.IFS($A80&lt;=Parameters!$J$23,Parameters!$I$23*$A80,$A80&lt;=Parameters!$J$24,Parameters!$I$24*$A80,$A80&lt;=Parameters!$J$25,Parameters!$I$25*$A80,$A80&gt;Parameters!$J$25,Parameters!$I$26*$A80))</f>
        <v>6837.75</v>
      </c>
      <c r="AA80" s="290">
        <f t="shared" si="35"/>
        <v>91.17</v>
      </c>
      <c r="AB80" s="290" cm="1">
        <f t="array" ref="AB80">IF(Parameters!$F$55="No",IF($A80&lt;=Parameters!$J$28,Parameters!$I$28*$A80,IF($A80&lt;=Parameters!$J$29,Parameters!$I$28*Parameters!$J$28+Parameters!$I$29*($A80-Parameters!$J$28),IF($A80&lt;=Parameters!$J$30,Parameters!$I$28*Parameters!$J$28+Parameters!$I$29*(Parameters!$J$29-Parameters!$J$28)+Parameters!$I$30*($A80-Parameters!$J$29),Parameters!$I$28*Parameters!$J$28+Parameters!$I$29*(Parameters!$J$29-Parameters!$J$28)+Parameters!$I$30*(Parameters!$J$30-Parameters!$J$29)+Parameters!$I$31*($A80-Parameters!$J$30)))),_xlfn.IFS($A80&lt;=Parameters!$J$28,Parameters!$I$28*$A80,$A80&lt;=Parameters!$J$29,Parameters!$I$29*$A80,$A80&lt;=Parameters!$J$30,Parameters!$I$30*$A80,$A80&gt;Parameters!$J$30,Parameters!$I$31*$A80))</f>
        <v>6837.75</v>
      </c>
      <c r="AC80" s="290">
        <f t="shared" si="36"/>
        <v>91.17</v>
      </c>
      <c r="AD80" s="290" cm="1">
        <f t="array" ref="AD80">IF(Parameters!$F$55="No",IF($A80&lt;=Parameters!$J$34,Parameters!$I$34*$A80,IF($A80&lt;=Parameters!$J$35,Parameters!$I$34*Parameters!$J$34+Parameters!$I$35*($A80-Parameters!$J$34),IF($A80&lt;=Parameters!$J$36,Parameters!$I$34*Parameters!$J$34+Parameters!$I$35*(Parameters!$J$35-Parameters!$J$34)+Parameters!$I$36*($A80-Parameters!$J$35),Parameters!$I$34*Parameters!$J$34+Parameters!$I$35*(Parameters!$J$35-Parameters!$J$34)+Parameters!$I$36*(Parameters!$J$36-Parameters!$J$35)+Parameters!$I$37*($A80-Parameters!$J$36)))),_xlfn.IFS($A80&lt;=Parameters!$J$34,Parameters!$I$34*$A80,$A80&lt;=Parameters!$J$35,Parameters!$I$35*$A80,$A80&lt;=Parameters!$J$36,Parameters!$I$36*$A80,$A80&gt;Parameters!$J$36,Parameters!$I$37*$A80))</f>
        <v>8342.25</v>
      </c>
      <c r="AE80" s="290">
        <f t="shared" si="60"/>
        <v>111.23</v>
      </c>
      <c r="AF80" s="290" cm="1">
        <f t="array" ref="AF80">IF(Parameters!$F$55="No",IF($A80&lt;=Parameters!$J$39,Parameters!$I$39*$A80,IF($A80&lt;=Parameters!$J$40,Parameters!$I$39*Parameters!$J$39+Parameters!$I$40*($A80-Parameters!$J$39),IF($A80&lt;=Parameters!$J$41,Parameters!$I$39*Parameters!$J$39+Parameters!$I$40*(Parameters!$J$40-Parameters!$J$39)+Parameters!$I$41*($A80-Parameters!$J$40),Parameters!$I$39*Parameters!$J$39+Parameters!$I$40*(Parameters!$J$40-Parameters!$J$39)+Parameters!$I$41*(Parameters!$J$41-Parameters!$J$40)+Parameters!$I$42*($A80-Parameters!$J$41)))),_xlfn.IFS($A80&lt;=Parameters!$J$39,Parameters!$I$39*$A80,$A80&lt;=Parameters!$J$40,Parameters!$I$40*$A80,$A80&lt;=Parameters!$J$41,Parameters!$I$41*$A80,$A80&gt;Parameters!$J$41,Parameters!$I$42*$A80))</f>
        <v>9150</v>
      </c>
      <c r="AG80" s="290">
        <f t="shared" si="61"/>
        <v>122</v>
      </c>
      <c r="AI80" s="428">
        <f t="shared" si="37"/>
        <v>91.170000000000073</v>
      </c>
      <c r="AJ80" s="428">
        <f t="shared" si="38"/>
        <v>91.170000000000073</v>
      </c>
      <c r="AK80" s="428">
        <f t="shared" si="39"/>
        <v>111.22999999999956</v>
      </c>
      <c r="AL80" s="428">
        <f t="shared" si="40"/>
        <v>143.54000000000087</v>
      </c>
      <c r="AM80" s="428">
        <f t="shared" si="41"/>
        <v>91.170000000000073</v>
      </c>
      <c r="AN80" s="428">
        <f t="shared" si="42"/>
        <v>91.170000000000073</v>
      </c>
      <c r="AO80" s="428">
        <f t="shared" si="43"/>
        <v>111.22999999999956</v>
      </c>
      <c r="AP80" s="428">
        <f t="shared" si="44"/>
        <v>143.54000000000087</v>
      </c>
      <c r="AQ80" s="428">
        <f t="shared" si="45"/>
        <v>91.170000000000073</v>
      </c>
      <c r="AR80" s="428">
        <f t="shared" si="46"/>
        <v>91.170000000000073</v>
      </c>
      <c r="AS80" s="428">
        <f t="shared" si="47"/>
        <v>111.22999999999956</v>
      </c>
      <c r="AT80" s="428">
        <f t="shared" si="48"/>
        <v>143.54000000000087</v>
      </c>
      <c r="AU80" s="428">
        <f t="shared" si="49"/>
        <v>91.170000000000073</v>
      </c>
      <c r="AV80" s="428">
        <f t="shared" si="50"/>
        <v>91.170000000000073</v>
      </c>
      <c r="AW80" s="428">
        <f t="shared" si="51"/>
        <v>111.22999999999956</v>
      </c>
      <c r="AX80" s="428">
        <f t="shared" si="52"/>
        <v>143.54000000000087</v>
      </c>
    </row>
    <row r="81">
      <c r="A81" s="413">
        <v>76</v>
      </c>
      <c r="B81" s="290" cm="1">
        <f t="array" ref="B81">IF(Parameters!$C$55="No",IF($A81&lt;=Parameters!$D$23,Parameters!$C$23*$A81,IF($A81&lt;=Parameters!$D$24,Parameters!$C$23*Parameters!$D$23+Parameters!$C$24*($A81-Parameters!$D$23),IF($A81&lt;=Parameters!$D$25,Parameters!$C$23*Parameters!$D$23+Parameters!$C$24*(Parameters!$D$24-Parameters!$D$23)+Parameters!$C$25*($A81-Parameters!$D$24),Parameters!$C$23*Parameters!$D$23+Parameters!$C$24*(Parameters!$D$24-Parameters!$D$23)+Parameters!$C$25*(Parameters!$D$25-Parameters!$D$24)+Parameters!$C$26*($A81-Parameters!$D$25)))),_xlfn.IFS($A81&lt;=Parameters!$D$23,Parameters!$C$23*$A81,$A81&lt;=Parameters!$D$24,Parameters!$C$24*$A81,$A81&lt;=Parameters!$D$25,Parameters!$C$25*$A81,$A81&gt;Parameters!$D$25,Parameters!$C$26*$A81))</f>
        <v>6928.92</v>
      </c>
      <c r="C81" s="290">
        <f t="shared" si="53"/>
        <v>91.17</v>
      </c>
      <c r="D81" s="290" cm="1">
        <f t="array" ref="D81">IF(Parameters!$C$55="No",IF($A81&lt;=Parameters!$D$28,Parameters!$C$28*$A81,IF($A81&lt;=Parameters!$D$29,Parameters!$C$28*Parameters!$D$28+Parameters!$C$29*($A81-Parameters!$D$28),IF($A81&lt;=Parameters!$D$30,Parameters!$C$28*Parameters!$D$28+Parameters!$C$29*(Parameters!$D$29-Parameters!$D$28)+Parameters!$C$30*($A81-Parameters!$D$29),Parameters!$C$28*Parameters!$D$28+Parameters!$C$29*(Parameters!$D$29-Parameters!$D$28)+Parameters!$C$30*(Parameters!$D$30-Parameters!$D$29)+Parameters!$C$31*($A81-Parameters!$D$30)))),_xlfn.IFS($A81&lt;=Parameters!$D$28,Parameters!$C$28*$A81,$A81&lt;=Parameters!$D$29,Parameters!$C$29*$A81,$A81&lt;=Parameters!$D$30,Parameters!$C$30*$A81,$A81&gt;Parameters!$D$30,Parameters!$C$31*$A81))</f>
        <v>6928.92</v>
      </c>
      <c r="E81" s="290">
        <f t="shared" si="53"/>
        <v>91.17</v>
      </c>
      <c r="F81" s="290" cm="1">
        <f t="array" ref="F81">IF(Parameters!$C$55="No",IF($A81&lt;=Parameters!$D$34,Parameters!$C$34*$A81,IF($A81&lt;=Parameters!$D$35,Parameters!$C$34*Parameters!$D$34+Parameters!$C$35*($A81-Parameters!$D$34),IF($A81&lt;=Parameters!$D$36,Parameters!$C$34*Parameters!$D$34+Parameters!$C$35*(Parameters!$D$35-Parameters!$D$34)+Parameters!$C$36*($A81-Parameters!$D$35),Parameters!$C$34*Parameters!$D$34+Parameters!$C$35*(Parameters!$D$35-Parameters!$D$34)+Parameters!$C$36*(Parameters!$D$36-Parameters!$D$35)+Parameters!$C$37*($A81-Parameters!$D$36)))),_xlfn.IFS($A81&lt;=Parameters!$D$34,Parameters!$C$34*$A81,$A81&lt;=Parameters!$D$35,Parameters!$C$35*$A81,$A81&lt;=Parameters!$D$36,Parameters!$C$36*$A81,$A81&gt;Parameters!$D$36,Parameters!$C$37*$A81))</f>
        <v>8453.48</v>
      </c>
      <c r="G81" s="290">
        <f t="shared" si="54"/>
        <v>111.22999999999999</v>
      </c>
      <c r="H81" s="290" cm="1">
        <f t="array" ref="H81">IF(Parameters!$C$55="No",IF($A81&lt;=Parameters!$D$39,Parameters!$C$39*$A81,IF($A81&lt;=Parameters!$D$40,Parameters!$C$39*Parameters!$D$39+Parameters!$C$40*($A81-Parameters!$D$39),IF($A81&lt;=Parameters!$D$41,Parameters!$C$39*Parameters!$D$39+Parameters!$C$40*(Parameters!$D$40-Parameters!$D$39)+Parameters!$C$41*($A81-Parameters!$D$40),Parameters!$C$39*Parameters!$D$39+Parameters!$C$40*(Parameters!$D$40-Parameters!$D$39)+Parameters!$C$41*(Parameters!$D$41-Parameters!$D$40)+Parameters!$C$42*($A81-Parameters!$D$41)))),_xlfn.IFS($A81&lt;=Parameters!$D$39,Parameters!$C$39*$A81,$A81&lt;=Parameters!$D$40,Parameters!$C$40*$A81,$A81&lt;=Parameters!$D$41,Parameters!$C$41*$A81,$A81&gt;Parameters!$D$41,Parameters!$C$42*$A81))</f>
        <v>9293.5400000000009</v>
      </c>
      <c r="I81" s="290">
        <f t="shared" si="55"/>
        <v>122.2834210526316</v>
      </c>
      <c r="J81" s="290" cm="1">
        <f t="array" ref="J81">IF(Parameters!$D$55="No",IF($A81&lt;=Parameters!$F$23,Parameters!$E$23*$A81,IF($A81&lt;=Parameters!$F$24,Parameters!$E$23*Parameters!$F$23+Parameters!$E$24*($A81-Parameters!$F$23),IF($A81&lt;=Parameters!$F$25,Parameters!$E$23*Parameters!$F$23+Parameters!$E$24*(Parameters!$F$24-Parameters!$F$23)+Parameters!$E$25*($A81-Parameters!$F$24),Parameters!$E$23*Parameters!$F$23+Parameters!$E$24*(Parameters!$F$24-Parameters!$F$23)+Parameters!$E$25*(Parameters!$F$25-Parameters!$F$24)+Parameters!$E$26*($A81-Parameters!$F$25)))),_xlfn.IFS($A81&lt;=Parameters!$F$23,Parameters!$E$23*$A81,$A81&lt;=Parameters!$F$24,Parameters!$E$24*$A81,$A81&lt;=Parameters!$F$25,Parameters!$E$25*$A81,$A81&gt;Parameters!$F$25,Parameters!$E$26*$A81))</f>
        <v>6928.92</v>
      </c>
      <c r="K81" s="290">
        <f t="shared" si="31"/>
        <v>91.17</v>
      </c>
      <c r="L81" s="290" cm="1">
        <f t="array" ref="L81">IF(Parameters!$D$55="No",IF($A81&lt;=Parameters!$F$28,Parameters!$E$28*$A81,IF($A81&lt;=Parameters!$F$29,Parameters!$E$28*Parameters!$F$28+Parameters!$E$29*($A81-Parameters!$F$28),IF($A81&lt;=Parameters!$F$30,Parameters!$E$28*Parameters!$F$28+Parameters!$E$29*(Parameters!$F$29-Parameters!$F$28)+Parameters!$E$30*($A81-Parameters!$F$29),Parameters!$E$28*Parameters!$F$28+Parameters!$E$29*(Parameters!$F$29-Parameters!$F$28)+Parameters!$E$30*(Parameters!$F$30-Parameters!$F$29)+Parameters!$E$31*($A81-Parameters!$F$30)))),_xlfn.IFS($A81&lt;=Parameters!$F$28,Parameters!$E$28*$A81,$A81&lt;=Parameters!$F$29,Parameters!$E$29*$A81,$A81&lt;=Parameters!$F$30,Parameters!$E$30*$A81,$A81&gt;Parameters!$F$30,Parameters!$E$31*$A81))</f>
        <v>6928.92</v>
      </c>
      <c r="M81" s="290">
        <f t="shared" si="32"/>
        <v>91.17</v>
      </c>
      <c r="N81" s="290" cm="1">
        <f t="array" ref="N81">IF(Parameters!$D$55="No",IF($A81&lt;=Parameters!$F$34,Parameters!$E$34*$A81,IF($A81&lt;=Parameters!$F$35,Parameters!$E$34*Parameters!$F$34+Parameters!$E$35*($A81-Parameters!$F$34),IF($A81&lt;=Parameters!$F$36,Parameters!$E$34*Parameters!$F$34+Parameters!$E$35*(Parameters!$F$35-Parameters!$F$34)+Parameters!$E$36*($A81-Parameters!$F$35),Parameters!$E$34*Parameters!$F$34+Parameters!$E$35*(Parameters!$F$35-Parameters!$F$34)+Parameters!$E$36*(Parameters!$F$36-Parameters!$F$35)+Parameters!$E$37*($A81-Parameters!$F$36)))),_xlfn.IFS($A81&lt;=Parameters!$F$34,Parameters!$E$34*$A81,$A81&lt;=Parameters!$F$35,Parameters!$E$35*$A81,$A81&lt;=Parameters!$F$36,Parameters!$E$36*$A81,$A81&gt;Parameters!$F$36,Parameters!$E$37*$A81))</f>
        <v>8453.48</v>
      </c>
      <c r="O81" s="290">
        <f t="shared" si="56"/>
        <v>111.22999999999999</v>
      </c>
      <c r="P81" s="290" cm="1">
        <f t="array" ref="P81">IF(Parameters!$D$55="No",IF($A81&lt;=Parameters!$F$39,Parameters!$E$39*$A81,IF($A81&lt;=Parameters!$F$40,Parameters!$E$39*Parameters!$F$39+Parameters!$E$40*($A81-Parameters!$F$39),IF($A81&lt;=Parameters!$F$41,Parameters!$E$39*Parameters!$F$39+Parameters!$E$40*(Parameters!$F$40-Parameters!$F$39)+Parameters!$E$41*($A81-Parameters!$F$40),Parameters!$E$39*Parameters!$F$39+Parameters!$E$40*(Parameters!$F$40-Parameters!$F$39)+Parameters!$E$41*(Parameters!$F$41-Parameters!$F$40)+Parameters!$E$42*($A81-Parameters!$F$41)))),_xlfn.IFS($A81&lt;=Parameters!$F$39,Parameters!$E$39*$A81,$A81&lt;=Parameters!$F$40,Parameters!$E$40*$A81,$A81&lt;=Parameters!$F$41,Parameters!$E$41*$A81,$A81&gt;Parameters!$F$41,Parameters!$E$42*$A81))</f>
        <v>9293.5400000000009</v>
      </c>
      <c r="Q81" s="290">
        <f t="shared" si="57"/>
        <v>122.2834210526316</v>
      </c>
      <c r="R81" s="290" cm="1">
        <f t="array" ref="R81">IF(Parameters!$E$55="No",IF($A81&lt;=Parameters!$H$23,Parameters!$G$23*$A81,IF($A81&lt;=Parameters!$H$24,Parameters!$G$23*Parameters!$H$23+Parameters!$G$24*($A81-Parameters!$H$23),IF($A81&lt;=Parameters!$H$25,Parameters!$G$23*Parameters!$H$23+Parameters!$G$24*(Parameters!$H$24-Parameters!$H$23)+Parameters!$G$25*($A81-Parameters!$H$24),Parameters!$G$23*Parameters!$H$23+Parameters!$G$24*(Parameters!$H$24-Parameters!$H$23)+Parameters!$G$25*(Parameters!$H$25-Parameters!$H$24)+Parameters!$G$26*($A81-Parameters!$H$25)))),_xlfn.IFS($A81&lt;=Parameters!$H$23,Parameters!$G$23*$A81,$A81&lt;=Parameters!$H$24,Parameters!$G$24*$A81,$A81&lt;=Parameters!$H$25,Parameters!$G$25*$A81,$A81&gt;Parameters!$H$25,Parameters!$G$26*$A81))</f>
        <v>6928.92</v>
      </c>
      <c r="S81" s="290">
        <f t="shared" si="33"/>
        <v>91.17</v>
      </c>
      <c r="T81" s="290" cm="1">
        <f t="array" ref="T81">IF(Parameters!$E$55="No",IF($A81&lt;=Parameters!$H$28,Parameters!$G$28*$A81,IF($A81&lt;=Parameters!$H$29,Parameters!$G$28*Parameters!$H$28+Parameters!$G$29*($A81-Parameters!$H$28),IF($A81&lt;=Parameters!$H$30,Parameters!$G$28*Parameters!$H$28+Parameters!$G$29*(Parameters!$H$29-Parameters!$H$28)+Parameters!$G$30*($A81-Parameters!$H$29),Parameters!$G$28*Parameters!$H$28+Parameters!$G$29*(Parameters!$H$29-Parameters!$H$28)+Parameters!$G$30*(Parameters!$H$30-Parameters!$H$29)+Parameters!$G$31*($A81-Parameters!$H$30)))),_xlfn.IFS($A81&lt;=Parameters!$H$28,Parameters!$G$28*$A81,$A81&lt;=Parameters!$H$29,Parameters!$G$29*$A81,$A81&lt;=Parameters!$H$30,Parameters!$G$30*$A81,$A81&gt;Parameters!$H$30,Parameters!$G$31*$A81))</f>
        <v>6928.92</v>
      </c>
      <c r="U81" s="290">
        <f t="shared" si="34"/>
        <v>91.17</v>
      </c>
      <c r="V81" s="290" cm="1">
        <f t="array" ref="V81">IF(Parameters!$E$55="No",IF($A81&lt;=Parameters!$H$34,Parameters!$G$34*$A81,IF($A81&lt;=Parameters!$H$35,Parameters!$G$34*Parameters!$H$34+Parameters!$G$35*($A81-Parameters!$H$34),IF($A81&lt;=Parameters!$H$36,Parameters!$G$34*Parameters!$H$34+Parameters!$G$35*(Parameters!$H$35-Parameters!$H$34)+Parameters!$G$36*($A81-Parameters!$H$35),Parameters!$G$34*Parameters!$H$34+Parameters!$G$35*(Parameters!$H$35-Parameters!$H$34)+Parameters!$G$36*(Parameters!$H$36-Parameters!$H$35)+Parameters!$G$37*($A81-Parameters!$H$36)))),_xlfn.IFS($A81&lt;=Parameters!$H$34,Parameters!$G$34*$A81,$A81&lt;=Parameters!$H$35,Parameters!$G$35*$A81,$A81&lt;=Parameters!$H$36,Parameters!$G$36*$A81,$A81&gt;Parameters!$H$36,Parameters!$G$37*$A81))</f>
        <v>8453.48</v>
      </c>
      <c r="W81" s="290">
        <f t="shared" si="58"/>
        <v>111.22999999999999</v>
      </c>
      <c r="X81" s="290" cm="1">
        <f t="array" ref="X81">IF(Parameters!$E$55="No",IF($A81&lt;=Parameters!$H$39,Parameters!$G$39*$A81,IF($A81&lt;=Parameters!$H$40,Parameters!$G$39*Parameters!$H$39+Parameters!$G$40*($A81-Parameters!$H$39),IF($A81&lt;=Parameters!$H$41,Parameters!$G$39*Parameters!$H$39+Parameters!$G$40*(Parameters!$H$40-Parameters!$H$39)+Parameters!$G$41*($A81-Parameters!$H$40),Parameters!$G$39*Parameters!$H$39+Parameters!$G$40*(Parameters!$H$40-Parameters!$H$39)+Parameters!$G$41*(Parameters!$H$41-Parameters!$H$40)+Parameters!$G$42*($A81-Parameters!$H$41)))),_xlfn.IFS($A81&lt;=Parameters!$H$39,Parameters!$G$39*$A81,$A81&lt;=Parameters!$H$40,Parameters!$G$40*$A81,$A81&lt;=Parameters!$H$41,Parameters!$G$41*$A81,$A81&gt;Parameters!$H$41,Parameters!$G$42*$A81))</f>
        <v>9293.5400000000009</v>
      </c>
      <c r="Y81" s="290">
        <f t="shared" si="59"/>
        <v>122.2834210526316</v>
      </c>
      <c r="Z81" s="290" cm="1">
        <f t="array" ref="Z81">IF(Parameters!$F$55="No",IF($A81&lt;=Parameters!$J$23,Parameters!$I$23*$A81,IF($A81&lt;=Parameters!$J$24,Parameters!$I$23*Parameters!$J$23+Parameters!$I$24*($A81-Parameters!$J$23),IF($A81&lt;=Parameters!$J$25,Parameters!$I$23*Parameters!$J$23+Parameters!$I$24*(Parameters!$J$24-Parameters!$J$23)+Parameters!$I$25*($A81-Parameters!$J$24),Parameters!$I$23*Parameters!$J$23+Parameters!$I$24*(Parameters!$J$24-Parameters!$J$23)+Parameters!$I$25*(Parameters!$J$25-Parameters!$J$24)+Parameters!$I$26*($A81-Parameters!$J$25)))),_xlfn.IFS($A81&lt;=Parameters!$J$23,Parameters!$I$23*$A81,$A81&lt;=Parameters!$J$24,Parameters!$I$24*$A81,$A81&lt;=Parameters!$J$25,Parameters!$I$25*$A81,$A81&gt;Parameters!$J$25,Parameters!$I$26*$A81))</f>
        <v>6928.92</v>
      </c>
      <c r="AA81" s="290">
        <f t="shared" si="35"/>
        <v>91.17</v>
      </c>
      <c r="AB81" s="290" cm="1">
        <f t="array" ref="AB81">IF(Parameters!$F$55="No",IF($A81&lt;=Parameters!$J$28,Parameters!$I$28*$A81,IF($A81&lt;=Parameters!$J$29,Parameters!$I$28*Parameters!$J$28+Parameters!$I$29*($A81-Parameters!$J$28),IF($A81&lt;=Parameters!$J$30,Parameters!$I$28*Parameters!$J$28+Parameters!$I$29*(Parameters!$J$29-Parameters!$J$28)+Parameters!$I$30*($A81-Parameters!$J$29),Parameters!$I$28*Parameters!$J$28+Parameters!$I$29*(Parameters!$J$29-Parameters!$J$28)+Parameters!$I$30*(Parameters!$J$30-Parameters!$J$29)+Parameters!$I$31*($A81-Parameters!$J$30)))),_xlfn.IFS($A81&lt;=Parameters!$J$28,Parameters!$I$28*$A81,$A81&lt;=Parameters!$J$29,Parameters!$I$29*$A81,$A81&lt;=Parameters!$J$30,Parameters!$I$30*$A81,$A81&gt;Parameters!$J$30,Parameters!$I$31*$A81))</f>
        <v>6928.92</v>
      </c>
      <c r="AC81" s="290">
        <f t="shared" si="36"/>
        <v>91.17</v>
      </c>
      <c r="AD81" s="290" cm="1">
        <f t="array" ref="AD81">IF(Parameters!$F$55="No",IF($A81&lt;=Parameters!$J$34,Parameters!$I$34*$A81,IF($A81&lt;=Parameters!$J$35,Parameters!$I$34*Parameters!$J$34+Parameters!$I$35*($A81-Parameters!$J$34),IF($A81&lt;=Parameters!$J$36,Parameters!$I$34*Parameters!$J$34+Parameters!$I$35*(Parameters!$J$35-Parameters!$J$34)+Parameters!$I$36*($A81-Parameters!$J$35),Parameters!$I$34*Parameters!$J$34+Parameters!$I$35*(Parameters!$J$35-Parameters!$J$34)+Parameters!$I$36*(Parameters!$J$36-Parameters!$J$35)+Parameters!$I$37*($A81-Parameters!$J$36)))),_xlfn.IFS($A81&lt;=Parameters!$J$34,Parameters!$I$34*$A81,$A81&lt;=Parameters!$J$35,Parameters!$I$35*$A81,$A81&lt;=Parameters!$J$36,Parameters!$I$36*$A81,$A81&gt;Parameters!$J$36,Parameters!$I$37*$A81))</f>
        <v>8453.48</v>
      </c>
      <c r="AE81" s="290">
        <f t="shared" si="60"/>
        <v>111.22999999999999</v>
      </c>
      <c r="AF81" s="290" cm="1">
        <f t="array" ref="AF81">IF(Parameters!$F$55="No",IF($A81&lt;=Parameters!$J$39,Parameters!$I$39*$A81,IF($A81&lt;=Parameters!$J$40,Parameters!$I$39*Parameters!$J$39+Parameters!$I$40*($A81-Parameters!$J$39),IF($A81&lt;=Parameters!$J$41,Parameters!$I$39*Parameters!$J$39+Parameters!$I$40*(Parameters!$J$40-Parameters!$J$39)+Parameters!$I$41*($A81-Parameters!$J$40),Parameters!$I$39*Parameters!$J$39+Parameters!$I$40*(Parameters!$J$40-Parameters!$J$39)+Parameters!$I$41*(Parameters!$J$41-Parameters!$J$40)+Parameters!$I$42*($A81-Parameters!$J$41)))),_xlfn.IFS($A81&lt;=Parameters!$J$39,Parameters!$I$39*$A81,$A81&lt;=Parameters!$J$40,Parameters!$I$40*$A81,$A81&lt;=Parameters!$J$41,Parameters!$I$41*$A81,$A81&gt;Parameters!$J$41,Parameters!$I$42*$A81))</f>
        <v>9293.5400000000009</v>
      </c>
      <c r="AG81" s="290">
        <f t="shared" si="61"/>
        <v>122.2834210526316</v>
      </c>
      <c r="AI81" s="428">
        <f t="shared" si="37"/>
        <v>91.170000000000073</v>
      </c>
      <c r="AJ81" s="428">
        <f t="shared" si="38"/>
        <v>91.170000000000073</v>
      </c>
      <c r="AK81" s="428">
        <f t="shared" si="39"/>
        <v>111.22999999999956</v>
      </c>
      <c r="AL81" s="428">
        <f t="shared" si="40"/>
        <v>143.54000000000087</v>
      </c>
      <c r="AM81" s="428">
        <f t="shared" si="41"/>
        <v>91.170000000000073</v>
      </c>
      <c r="AN81" s="428">
        <f t="shared" si="42"/>
        <v>91.170000000000073</v>
      </c>
      <c r="AO81" s="428">
        <f t="shared" si="43"/>
        <v>111.22999999999956</v>
      </c>
      <c r="AP81" s="428">
        <f t="shared" si="44"/>
        <v>143.54000000000087</v>
      </c>
      <c r="AQ81" s="428">
        <f t="shared" si="45"/>
        <v>91.170000000000073</v>
      </c>
      <c r="AR81" s="428">
        <f t="shared" si="46"/>
        <v>91.170000000000073</v>
      </c>
      <c r="AS81" s="428">
        <f t="shared" si="47"/>
        <v>111.22999999999956</v>
      </c>
      <c r="AT81" s="428">
        <f t="shared" si="48"/>
        <v>143.54000000000087</v>
      </c>
      <c r="AU81" s="428">
        <f t="shared" si="49"/>
        <v>91.170000000000073</v>
      </c>
      <c r="AV81" s="428">
        <f t="shared" si="50"/>
        <v>91.170000000000073</v>
      </c>
      <c r="AW81" s="428">
        <f t="shared" si="51"/>
        <v>111.22999999999956</v>
      </c>
      <c r="AX81" s="428">
        <f t="shared" si="52"/>
        <v>143.54000000000087</v>
      </c>
    </row>
    <row r="82">
      <c r="A82" s="413">
        <v>77</v>
      </c>
      <c r="B82" s="290" cm="1">
        <f t="array" ref="B82">IF(Parameters!$C$55="No",IF($A82&lt;=Parameters!$D$23,Parameters!$C$23*$A82,IF($A82&lt;=Parameters!$D$24,Parameters!$C$23*Parameters!$D$23+Parameters!$C$24*($A82-Parameters!$D$23),IF($A82&lt;=Parameters!$D$25,Parameters!$C$23*Parameters!$D$23+Parameters!$C$24*(Parameters!$D$24-Parameters!$D$23)+Parameters!$C$25*($A82-Parameters!$D$24),Parameters!$C$23*Parameters!$D$23+Parameters!$C$24*(Parameters!$D$24-Parameters!$D$23)+Parameters!$C$25*(Parameters!$D$25-Parameters!$D$24)+Parameters!$C$26*($A82-Parameters!$D$25)))),_xlfn.IFS($A82&lt;=Parameters!$D$23,Parameters!$C$23*$A82,$A82&lt;=Parameters!$D$24,Parameters!$C$24*$A82,$A82&lt;=Parameters!$D$25,Parameters!$C$25*$A82,$A82&gt;Parameters!$D$25,Parameters!$C$26*$A82))</f>
        <v>7020.09</v>
      </c>
      <c r="C82" s="290">
        <f t="shared" si="53"/>
        <v>91.17</v>
      </c>
      <c r="D82" s="290" cm="1">
        <f t="array" ref="D82">IF(Parameters!$C$55="No",IF($A82&lt;=Parameters!$D$28,Parameters!$C$28*$A82,IF($A82&lt;=Parameters!$D$29,Parameters!$C$28*Parameters!$D$28+Parameters!$C$29*($A82-Parameters!$D$28),IF($A82&lt;=Parameters!$D$30,Parameters!$C$28*Parameters!$D$28+Parameters!$C$29*(Parameters!$D$29-Parameters!$D$28)+Parameters!$C$30*($A82-Parameters!$D$29),Parameters!$C$28*Parameters!$D$28+Parameters!$C$29*(Parameters!$D$29-Parameters!$D$28)+Parameters!$C$30*(Parameters!$D$30-Parameters!$D$29)+Parameters!$C$31*($A82-Parameters!$D$30)))),_xlfn.IFS($A82&lt;=Parameters!$D$28,Parameters!$C$28*$A82,$A82&lt;=Parameters!$D$29,Parameters!$C$29*$A82,$A82&lt;=Parameters!$D$30,Parameters!$C$30*$A82,$A82&gt;Parameters!$D$30,Parameters!$C$31*$A82))</f>
        <v>7020.09</v>
      </c>
      <c r="E82" s="290">
        <f t="shared" si="53"/>
        <v>91.17</v>
      </c>
      <c r="F82" s="290" cm="1">
        <f t="array" ref="F82">IF(Parameters!$C$55="No",IF($A82&lt;=Parameters!$D$34,Parameters!$C$34*$A82,IF($A82&lt;=Parameters!$D$35,Parameters!$C$34*Parameters!$D$34+Parameters!$C$35*($A82-Parameters!$D$34),IF($A82&lt;=Parameters!$D$36,Parameters!$C$34*Parameters!$D$34+Parameters!$C$35*(Parameters!$D$35-Parameters!$D$34)+Parameters!$C$36*($A82-Parameters!$D$35),Parameters!$C$34*Parameters!$D$34+Parameters!$C$35*(Parameters!$D$35-Parameters!$D$34)+Parameters!$C$36*(Parameters!$D$36-Parameters!$D$35)+Parameters!$C$37*($A82-Parameters!$D$36)))),_xlfn.IFS($A82&lt;=Parameters!$D$34,Parameters!$C$34*$A82,$A82&lt;=Parameters!$D$35,Parameters!$C$35*$A82,$A82&lt;=Parameters!$D$36,Parameters!$C$36*$A82,$A82&gt;Parameters!$D$36,Parameters!$C$37*$A82))</f>
        <v>8564.7100000000009</v>
      </c>
      <c r="G82" s="290">
        <f t="shared" si="54"/>
        <v>111.23000000000002</v>
      </c>
      <c r="H82" s="290" cm="1">
        <f t="array" ref="H82">IF(Parameters!$C$55="No",IF($A82&lt;=Parameters!$D$39,Parameters!$C$39*$A82,IF($A82&lt;=Parameters!$D$40,Parameters!$C$39*Parameters!$D$39+Parameters!$C$40*($A82-Parameters!$D$39),IF($A82&lt;=Parameters!$D$41,Parameters!$C$39*Parameters!$D$39+Parameters!$C$40*(Parameters!$D$40-Parameters!$D$39)+Parameters!$C$41*($A82-Parameters!$D$40),Parameters!$C$39*Parameters!$D$39+Parameters!$C$40*(Parameters!$D$40-Parameters!$D$39)+Parameters!$C$41*(Parameters!$D$41-Parameters!$D$40)+Parameters!$C$42*($A82-Parameters!$D$41)))),_xlfn.IFS($A82&lt;=Parameters!$D$39,Parameters!$C$39*$A82,$A82&lt;=Parameters!$D$40,Parameters!$C$40*$A82,$A82&lt;=Parameters!$D$41,Parameters!$C$41*$A82,$A82&gt;Parameters!$D$41,Parameters!$C$42*$A82))</f>
        <v>9437.08</v>
      </c>
      <c r="I82" s="290">
        <f t="shared" si="55"/>
        <v>122.55948051948052</v>
      </c>
      <c r="J82" s="290" cm="1">
        <f t="array" ref="J82">IF(Parameters!$D$55="No",IF($A82&lt;=Parameters!$F$23,Parameters!$E$23*$A82,IF($A82&lt;=Parameters!$F$24,Parameters!$E$23*Parameters!$F$23+Parameters!$E$24*($A82-Parameters!$F$23),IF($A82&lt;=Parameters!$F$25,Parameters!$E$23*Parameters!$F$23+Parameters!$E$24*(Parameters!$F$24-Parameters!$F$23)+Parameters!$E$25*($A82-Parameters!$F$24),Parameters!$E$23*Parameters!$F$23+Parameters!$E$24*(Parameters!$F$24-Parameters!$F$23)+Parameters!$E$25*(Parameters!$F$25-Parameters!$F$24)+Parameters!$E$26*($A82-Parameters!$F$25)))),_xlfn.IFS($A82&lt;=Parameters!$F$23,Parameters!$E$23*$A82,$A82&lt;=Parameters!$F$24,Parameters!$E$24*$A82,$A82&lt;=Parameters!$F$25,Parameters!$E$25*$A82,$A82&gt;Parameters!$F$25,Parameters!$E$26*$A82))</f>
        <v>7020.09</v>
      </c>
      <c r="K82" s="290">
        <f t="shared" si="31"/>
        <v>91.17</v>
      </c>
      <c r="L82" s="290" cm="1">
        <f t="array" ref="L82">IF(Parameters!$D$55="No",IF($A82&lt;=Parameters!$F$28,Parameters!$E$28*$A82,IF($A82&lt;=Parameters!$F$29,Parameters!$E$28*Parameters!$F$28+Parameters!$E$29*($A82-Parameters!$F$28),IF($A82&lt;=Parameters!$F$30,Parameters!$E$28*Parameters!$F$28+Parameters!$E$29*(Parameters!$F$29-Parameters!$F$28)+Parameters!$E$30*($A82-Parameters!$F$29),Parameters!$E$28*Parameters!$F$28+Parameters!$E$29*(Parameters!$F$29-Parameters!$F$28)+Parameters!$E$30*(Parameters!$F$30-Parameters!$F$29)+Parameters!$E$31*($A82-Parameters!$F$30)))),_xlfn.IFS($A82&lt;=Parameters!$F$28,Parameters!$E$28*$A82,$A82&lt;=Parameters!$F$29,Parameters!$E$29*$A82,$A82&lt;=Parameters!$F$30,Parameters!$E$30*$A82,$A82&gt;Parameters!$F$30,Parameters!$E$31*$A82))</f>
        <v>7020.09</v>
      </c>
      <c r="M82" s="290">
        <f t="shared" si="32"/>
        <v>91.17</v>
      </c>
      <c r="N82" s="290" cm="1">
        <f t="array" ref="N82">IF(Parameters!$D$55="No",IF($A82&lt;=Parameters!$F$34,Parameters!$E$34*$A82,IF($A82&lt;=Parameters!$F$35,Parameters!$E$34*Parameters!$F$34+Parameters!$E$35*($A82-Parameters!$F$34),IF($A82&lt;=Parameters!$F$36,Parameters!$E$34*Parameters!$F$34+Parameters!$E$35*(Parameters!$F$35-Parameters!$F$34)+Parameters!$E$36*($A82-Parameters!$F$35),Parameters!$E$34*Parameters!$F$34+Parameters!$E$35*(Parameters!$F$35-Parameters!$F$34)+Parameters!$E$36*(Parameters!$F$36-Parameters!$F$35)+Parameters!$E$37*($A82-Parameters!$F$36)))),_xlfn.IFS($A82&lt;=Parameters!$F$34,Parameters!$E$34*$A82,$A82&lt;=Parameters!$F$35,Parameters!$E$35*$A82,$A82&lt;=Parameters!$F$36,Parameters!$E$36*$A82,$A82&gt;Parameters!$F$36,Parameters!$E$37*$A82))</f>
        <v>8564.7100000000009</v>
      </c>
      <c r="O82" s="290">
        <f t="shared" si="56"/>
        <v>111.23000000000002</v>
      </c>
      <c r="P82" s="290" cm="1">
        <f t="array" ref="P82">IF(Parameters!$D$55="No",IF($A82&lt;=Parameters!$F$39,Parameters!$E$39*$A82,IF($A82&lt;=Parameters!$F$40,Parameters!$E$39*Parameters!$F$39+Parameters!$E$40*($A82-Parameters!$F$39),IF($A82&lt;=Parameters!$F$41,Parameters!$E$39*Parameters!$F$39+Parameters!$E$40*(Parameters!$F$40-Parameters!$F$39)+Parameters!$E$41*($A82-Parameters!$F$40),Parameters!$E$39*Parameters!$F$39+Parameters!$E$40*(Parameters!$F$40-Parameters!$F$39)+Parameters!$E$41*(Parameters!$F$41-Parameters!$F$40)+Parameters!$E$42*($A82-Parameters!$F$41)))),_xlfn.IFS($A82&lt;=Parameters!$F$39,Parameters!$E$39*$A82,$A82&lt;=Parameters!$F$40,Parameters!$E$40*$A82,$A82&lt;=Parameters!$F$41,Parameters!$E$41*$A82,$A82&gt;Parameters!$F$41,Parameters!$E$42*$A82))</f>
        <v>9437.08</v>
      </c>
      <c r="Q82" s="290">
        <f t="shared" si="57"/>
        <v>122.55948051948052</v>
      </c>
      <c r="R82" s="290" cm="1">
        <f t="array" ref="R82">IF(Parameters!$E$55="No",IF($A82&lt;=Parameters!$H$23,Parameters!$G$23*$A82,IF($A82&lt;=Parameters!$H$24,Parameters!$G$23*Parameters!$H$23+Parameters!$G$24*($A82-Parameters!$H$23),IF($A82&lt;=Parameters!$H$25,Parameters!$G$23*Parameters!$H$23+Parameters!$G$24*(Parameters!$H$24-Parameters!$H$23)+Parameters!$G$25*($A82-Parameters!$H$24),Parameters!$G$23*Parameters!$H$23+Parameters!$G$24*(Parameters!$H$24-Parameters!$H$23)+Parameters!$G$25*(Parameters!$H$25-Parameters!$H$24)+Parameters!$G$26*($A82-Parameters!$H$25)))),_xlfn.IFS($A82&lt;=Parameters!$H$23,Parameters!$G$23*$A82,$A82&lt;=Parameters!$H$24,Parameters!$G$24*$A82,$A82&lt;=Parameters!$H$25,Parameters!$G$25*$A82,$A82&gt;Parameters!$H$25,Parameters!$G$26*$A82))</f>
        <v>7020.09</v>
      </c>
      <c r="S82" s="290">
        <f t="shared" si="33"/>
        <v>91.17</v>
      </c>
      <c r="T82" s="290" cm="1">
        <f t="array" ref="T82">IF(Parameters!$E$55="No",IF($A82&lt;=Parameters!$H$28,Parameters!$G$28*$A82,IF($A82&lt;=Parameters!$H$29,Parameters!$G$28*Parameters!$H$28+Parameters!$G$29*($A82-Parameters!$H$28),IF($A82&lt;=Parameters!$H$30,Parameters!$G$28*Parameters!$H$28+Parameters!$G$29*(Parameters!$H$29-Parameters!$H$28)+Parameters!$G$30*($A82-Parameters!$H$29),Parameters!$G$28*Parameters!$H$28+Parameters!$G$29*(Parameters!$H$29-Parameters!$H$28)+Parameters!$G$30*(Parameters!$H$30-Parameters!$H$29)+Parameters!$G$31*($A82-Parameters!$H$30)))),_xlfn.IFS($A82&lt;=Parameters!$H$28,Parameters!$G$28*$A82,$A82&lt;=Parameters!$H$29,Parameters!$G$29*$A82,$A82&lt;=Parameters!$H$30,Parameters!$G$30*$A82,$A82&gt;Parameters!$H$30,Parameters!$G$31*$A82))</f>
        <v>7020.09</v>
      </c>
      <c r="U82" s="290">
        <f t="shared" si="34"/>
        <v>91.17</v>
      </c>
      <c r="V82" s="290" cm="1">
        <f t="array" ref="V82">IF(Parameters!$E$55="No",IF($A82&lt;=Parameters!$H$34,Parameters!$G$34*$A82,IF($A82&lt;=Parameters!$H$35,Parameters!$G$34*Parameters!$H$34+Parameters!$G$35*($A82-Parameters!$H$34),IF($A82&lt;=Parameters!$H$36,Parameters!$G$34*Parameters!$H$34+Parameters!$G$35*(Parameters!$H$35-Parameters!$H$34)+Parameters!$G$36*($A82-Parameters!$H$35),Parameters!$G$34*Parameters!$H$34+Parameters!$G$35*(Parameters!$H$35-Parameters!$H$34)+Parameters!$G$36*(Parameters!$H$36-Parameters!$H$35)+Parameters!$G$37*($A82-Parameters!$H$36)))),_xlfn.IFS($A82&lt;=Parameters!$H$34,Parameters!$G$34*$A82,$A82&lt;=Parameters!$H$35,Parameters!$G$35*$A82,$A82&lt;=Parameters!$H$36,Parameters!$G$36*$A82,$A82&gt;Parameters!$H$36,Parameters!$G$37*$A82))</f>
        <v>8564.7100000000009</v>
      </c>
      <c r="W82" s="290">
        <f t="shared" si="58"/>
        <v>111.23000000000002</v>
      </c>
      <c r="X82" s="290" cm="1">
        <f t="array" ref="X82">IF(Parameters!$E$55="No",IF($A82&lt;=Parameters!$H$39,Parameters!$G$39*$A82,IF($A82&lt;=Parameters!$H$40,Parameters!$G$39*Parameters!$H$39+Parameters!$G$40*($A82-Parameters!$H$39),IF($A82&lt;=Parameters!$H$41,Parameters!$G$39*Parameters!$H$39+Parameters!$G$40*(Parameters!$H$40-Parameters!$H$39)+Parameters!$G$41*($A82-Parameters!$H$40),Parameters!$G$39*Parameters!$H$39+Parameters!$G$40*(Parameters!$H$40-Parameters!$H$39)+Parameters!$G$41*(Parameters!$H$41-Parameters!$H$40)+Parameters!$G$42*($A82-Parameters!$H$41)))),_xlfn.IFS($A82&lt;=Parameters!$H$39,Parameters!$G$39*$A82,$A82&lt;=Parameters!$H$40,Parameters!$G$40*$A82,$A82&lt;=Parameters!$H$41,Parameters!$G$41*$A82,$A82&gt;Parameters!$H$41,Parameters!$G$42*$A82))</f>
        <v>9437.08</v>
      </c>
      <c r="Y82" s="290">
        <f t="shared" si="59"/>
        <v>122.55948051948052</v>
      </c>
      <c r="Z82" s="290" cm="1">
        <f t="array" ref="Z82">IF(Parameters!$F$55="No",IF($A82&lt;=Parameters!$J$23,Parameters!$I$23*$A82,IF($A82&lt;=Parameters!$J$24,Parameters!$I$23*Parameters!$J$23+Parameters!$I$24*($A82-Parameters!$J$23),IF($A82&lt;=Parameters!$J$25,Parameters!$I$23*Parameters!$J$23+Parameters!$I$24*(Parameters!$J$24-Parameters!$J$23)+Parameters!$I$25*($A82-Parameters!$J$24),Parameters!$I$23*Parameters!$J$23+Parameters!$I$24*(Parameters!$J$24-Parameters!$J$23)+Parameters!$I$25*(Parameters!$J$25-Parameters!$J$24)+Parameters!$I$26*($A82-Parameters!$J$25)))),_xlfn.IFS($A82&lt;=Parameters!$J$23,Parameters!$I$23*$A82,$A82&lt;=Parameters!$J$24,Parameters!$I$24*$A82,$A82&lt;=Parameters!$J$25,Parameters!$I$25*$A82,$A82&gt;Parameters!$J$25,Parameters!$I$26*$A82))</f>
        <v>7020.09</v>
      </c>
      <c r="AA82" s="290">
        <f t="shared" si="35"/>
        <v>91.17</v>
      </c>
      <c r="AB82" s="290" cm="1">
        <f t="array" ref="AB82">IF(Parameters!$F$55="No",IF($A82&lt;=Parameters!$J$28,Parameters!$I$28*$A82,IF($A82&lt;=Parameters!$J$29,Parameters!$I$28*Parameters!$J$28+Parameters!$I$29*($A82-Parameters!$J$28),IF($A82&lt;=Parameters!$J$30,Parameters!$I$28*Parameters!$J$28+Parameters!$I$29*(Parameters!$J$29-Parameters!$J$28)+Parameters!$I$30*($A82-Parameters!$J$29),Parameters!$I$28*Parameters!$J$28+Parameters!$I$29*(Parameters!$J$29-Parameters!$J$28)+Parameters!$I$30*(Parameters!$J$30-Parameters!$J$29)+Parameters!$I$31*($A82-Parameters!$J$30)))),_xlfn.IFS($A82&lt;=Parameters!$J$28,Parameters!$I$28*$A82,$A82&lt;=Parameters!$J$29,Parameters!$I$29*$A82,$A82&lt;=Parameters!$J$30,Parameters!$I$30*$A82,$A82&gt;Parameters!$J$30,Parameters!$I$31*$A82))</f>
        <v>7020.09</v>
      </c>
      <c r="AC82" s="290">
        <f t="shared" si="36"/>
        <v>91.17</v>
      </c>
      <c r="AD82" s="290" cm="1">
        <f t="array" ref="AD82">IF(Parameters!$F$55="No",IF($A82&lt;=Parameters!$J$34,Parameters!$I$34*$A82,IF($A82&lt;=Parameters!$J$35,Parameters!$I$34*Parameters!$J$34+Parameters!$I$35*($A82-Parameters!$J$34),IF($A82&lt;=Parameters!$J$36,Parameters!$I$34*Parameters!$J$34+Parameters!$I$35*(Parameters!$J$35-Parameters!$J$34)+Parameters!$I$36*($A82-Parameters!$J$35),Parameters!$I$34*Parameters!$J$34+Parameters!$I$35*(Parameters!$J$35-Parameters!$J$34)+Parameters!$I$36*(Parameters!$J$36-Parameters!$J$35)+Parameters!$I$37*($A82-Parameters!$J$36)))),_xlfn.IFS($A82&lt;=Parameters!$J$34,Parameters!$I$34*$A82,$A82&lt;=Parameters!$J$35,Parameters!$I$35*$A82,$A82&lt;=Parameters!$J$36,Parameters!$I$36*$A82,$A82&gt;Parameters!$J$36,Parameters!$I$37*$A82))</f>
        <v>8564.7100000000009</v>
      </c>
      <c r="AE82" s="290">
        <f t="shared" si="60"/>
        <v>111.23000000000002</v>
      </c>
      <c r="AF82" s="290" cm="1">
        <f t="array" ref="AF82">IF(Parameters!$F$55="No",IF($A82&lt;=Parameters!$J$39,Parameters!$I$39*$A82,IF($A82&lt;=Parameters!$J$40,Parameters!$I$39*Parameters!$J$39+Parameters!$I$40*($A82-Parameters!$J$39),IF($A82&lt;=Parameters!$J$41,Parameters!$I$39*Parameters!$J$39+Parameters!$I$40*(Parameters!$J$40-Parameters!$J$39)+Parameters!$I$41*($A82-Parameters!$J$40),Parameters!$I$39*Parameters!$J$39+Parameters!$I$40*(Parameters!$J$40-Parameters!$J$39)+Parameters!$I$41*(Parameters!$J$41-Parameters!$J$40)+Parameters!$I$42*($A82-Parameters!$J$41)))),_xlfn.IFS($A82&lt;=Parameters!$J$39,Parameters!$I$39*$A82,$A82&lt;=Parameters!$J$40,Parameters!$I$40*$A82,$A82&lt;=Parameters!$J$41,Parameters!$I$41*$A82,$A82&gt;Parameters!$J$41,Parameters!$I$42*$A82))</f>
        <v>9437.08</v>
      </c>
      <c r="AG82" s="290">
        <f t="shared" si="61"/>
        <v>122.55948051948052</v>
      </c>
      <c r="AI82" s="428">
        <f t="shared" si="37"/>
        <v>91.170000000000073</v>
      </c>
      <c r="AJ82" s="428">
        <f t="shared" si="38"/>
        <v>91.170000000000073</v>
      </c>
      <c r="AK82" s="428">
        <f t="shared" si="39"/>
        <v>111.23000000000138</v>
      </c>
      <c r="AL82" s="428">
        <f t="shared" si="40"/>
        <v>143.53999999999905</v>
      </c>
      <c r="AM82" s="428">
        <f t="shared" si="41"/>
        <v>91.170000000000073</v>
      </c>
      <c r="AN82" s="428">
        <f t="shared" si="42"/>
        <v>91.170000000000073</v>
      </c>
      <c r="AO82" s="428">
        <f t="shared" si="43"/>
        <v>111.23000000000138</v>
      </c>
      <c r="AP82" s="428">
        <f t="shared" si="44"/>
        <v>143.53999999999905</v>
      </c>
      <c r="AQ82" s="428">
        <f t="shared" si="45"/>
        <v>91.170000000000073</v>
      </c>
      <c r="AR82" s="428">
        <f t="shared" si="46"/>
        <v>91.170000000000073</v>
      </c>
      <c r="AS82" s="428">
        <f t="shared" si="47"/>
        <v>111.23000000000138</v>
      </c>
      <c r="AT82" s="428">
        <f t="shared" si="48"/>
        <v>143.53999999999905</v>
      </c>
      <c r="AU82" s="428">
        <f t="shared" si="49"/>
        <v>91.170000000000073</v>
      </c>
      <c r="AV82" s="428">
        <f t="shared" si="50"/>
        <v>91.170000000000073</v>
      </c>
      <c r="AW82" s="428">
        <f t="shared" si="51"/>
        <v>111.23000000000138</v>
      </c>
      <c r="AX82" s="428">
        <f t="shared" si="52"/>
        <v>143.53999999999905</v>
      </c>
    </row>
    <row r="83">
      <c r="A83" s="413">
        <v>78</v>
      </c>
      <c r="B83" s="290" cm="1">
        <f t="array" ref="B83">IF(Parameters!$C$55="No",IF($A83&lt;=Parameters!$D$23,Parameters!$C$23*$A83,IF($A83&lt;=Parameters!$D$24,Parameters!$C$23*Parameters!$D$23+Parameters!$C$24*($A83-Parameters!$D$23),IF($A83&lt;=Parameters!$D$25,Parameters!$C$23*Parameters!$D$23+Parameters!$C$24*(Parameters!$D$24-Parameters!$D$23)+Parameters!$C$25*($A83-Parameters!$D$24),Parameters!$C$23*Parameters!$D$23+Parameters!$C$24*(Parameters!$D$24-Parameters!$D$23)+Parameters!$C$25*(Parameters!$D$25-Parameters!$D$24)+Parameters!$C$26*($A83-Parameters!$D$25)))),_xlfn.IFS($A83&lt;=Parameters!$D$23,Parameters!$C$23*$A83,$A83&lt;=Parameters!$D$24,Parameters!$C$24*$A83,$A83&lt;=Parameters!$D$25,Parameters!$C$25*$A83,$A83&gt;Parameters!$D$25,Parameters!$C$26*$A83))</f>
        <v>7111.26</v>
      </c>
      <c r="C83" s="290">
        <f t="shared" si="53"/>
        <v>91.17</v>
      </c>
      <c r="D83" s="290" cm="1">
        <f t="array" ref="D83">IF(Parameters!$C$55="No",IF($A83&lt;=Parameters!$D$28,Parameters!$C$28*$A83,IF($A83&lt;=Parameters!$D$29,Parameters!$C$28*Parameters!$D$28+Parameters!$C$29*($A83-Parameters!$D$28),IF($A83&lt;=Parameters!$D$30,Parameters!$C$28*Parameters!$D$28+Parameters!$C$29*(Parameters!$D$29-Parameters!$D$28)+Parameters!$C$30*($A83-Parameters!$D$29),Parameters!$C$28*Parameters!$D$28+Parameters!$C$29*(Parameters!$D$29-Parameters!$D$28)+Parameters!$C$30*(Parameters!$D$30-Parameters!$D$29)+Parameters!$C$31*($A83-Parameters!$D$30)))),_xlfn.IFS($A83&lt;=Parameters!$D$28,Parameters!$C$28*$A83,$A83&lt;=Parameters!$D$29,Parameters!$C$29*$A83,$A83&lt;=Parameters!$D$30,Parameters!$C$30*$A83,$A83&gt;Parameters!$D$30,Parameters!$C$31*$A83))</f>
        <v>7111.26</v>
      </c>
      <c r="E83" s="290">
        <f t="shared" si="53"/>
        <v>91.17</v>
      </c>
      <c r="F83" s="290" cm="1">
        <f t="array" ref="F83">IF(Parameters!$C$55="No",IF($A83&lt;=Parameters!$D$34,Parameters!$C$34*$A83,IF($A83&lt;=Parameters!$D$35,Parameters!$C$34*Parameters!$D$34+Parameters!$C$35*($A83-Parameters!$D$34),IF($A83&lt;=Parameters!$D$36,Parameters!$C$34*Parameters!$D$34+Parameters!$C$35*(Parameters!$D$35-Parameters!$D$34)+Parameters!$C$36*($A83-Parameters!$D$35),Parameters!$C$34*Parameters!$D$34+Parameters!$C$35*(Parameters!$D$35-Parameters!$D$34)+Parameters!$C$36*(Parameters!$D$36-Parameters!$D$35)+Parameters!$C$37*($A83-Parameters!$D$36)))),_xlfn.IFS($A83&lt;=Parameters!$D$34,Parameters!$C$34*$A83,$A83&lt;=Parameters!$D$35,Parameters!$C$35*$A83,$A83&lt;=Parameters!$D$36,Parameters!$C$36*$A83,$A83&gt;Parameters!$D$36,Parameters!$C$37*$A83))</f>
        <v>8675.94</v>
      </c>
      <c r="G83" s="290">
        <f t="shared" si="54"/>
        <v>111.23</v>
      </c>
      <c r="H83" s="290" cm="1">
        <f t="array" ref="H83">IF(Parameters!$C$55="No",IF($A83&lt;=Parameters!$D$39,Parameters!$C$39*$A83,IF($A83&lt;=Parameters!$D$40,Parameters!$C$39*Parameters!$D$39+Parameters!$C$40*($A83-Parameters!$D$39),IF($A83&lt;=Parameters!$D$41,Parameters!$C$39*Parameters!$D$39+Parameters!$C$40*(Parameters!$D$40-Parameters!$D$39)+Parameters!$C$41*($A83-Parameters!$D$40),Parameters!$C$39*Parameters!$D$39+Parameters!$C$40*(Parameters!$D$40-Parameters!$D$39)+Parameters!$C$41*(Parameters!$D$41-Parameters!$D$40)+Parameters!$C$42*($A83-Parameters!$D$41)))),_xlfn.IFS($A83&lt;=Parameters!$D$39,Parameters!$C$39*$A83,$A83&lt;=Parameters!$D$40,Parameters!$C$40*$A83,$A83&lt;=Parameters!$D$41,Parameters!$C$41*$A83,$A83&gt;Parameters!$D$41,Parameters!$C$42*$A83))</f>
        <v>9580.619999999999</v>
      </c>
      <c r="I83" s="290">
        <f t="shared" si="55"/>
        <v>122.82846153846153</v>
      </c>
      <c r="J83" s="290" cm="1">
        <f t="array" ref="J83">IF(Parameters!$D$55="No",IF($A83&lt;=Parameters!$F$23,Parameters!$E$23*$A83,IF($A83&lt;=Parameters!$F$24,Parameters!$E$23*Parameters!$F$23+Parameters!$E$24*($A83-Parameters!$F$23),IF($A83&lt;=Parameters!$F$25,Parameters!$E$23*Parameters!$F$23+Parameters!$E$24*(Parameters!$F$24-Parameters!$F$23)+Parameters!$E$25*($A83-Parameters!$F$24),Parameters!$E$23*Parameters!$F$23+Parameters!$E$24*(Parameters!$F$24-Parameters!$F$23)+Parameters!$E$25*(Parameters!$F$25-Parameters!$F$24)+Parameters!$E$26*($A83-Parameters!$F$25)))),_xlfn.IFS($A83&lt;=Parameters!$F$23,Parameters!$E$23*$A83,$A83&lt;=Parameters!$F$24,Parameters!$E$24*$A83,$A83&lt;=Parameters!$F$25,Parameters!$E$25*$A83,$A83&gt;Parameters!$F$25,Parameters!$E$26*$A83))</f>
        <v>7111.26</v>
      </c>
      <c r="K83" s="290">
        <f t="shared" si="31"/>
        <v>91.17</v>
      </c>
      <c r="L83" s="290" cm="1">
        <f t="array" ref="L83">IF(Parameters!$D$55="No",IF($A83&lt;=Parameters!$F$28,Parameters!$E$28*$A83,IF($A83&lt;=Parameters!$F$29,Parameters!$E$28*Parameters!$F$28+Parameters!$E$29*($A83-Parameters!$F$28),IF($A83&lt;=Parameters!$F$30,Parameters!$E$28*Parameters!$F$28+Parameters!$E$29*(Parameters!$F$29-Parameters!$F$28)+Parameters!$E$30*($A83-Parameters!$F$29),Parameters!$E$28*Parameters!$F$28+Parameters!$E$29*(Parameters!$F$29-Parameters!$F$28)+Parameters!$E$30*(Parameters!$F$30-Parameters!$F$29)+Parameters!$E$31*($A83-Parameters!$F$30)))),_xlfn.IFS($A83&lt;=Parameters!$F$28,Parameters!$E$28*$A83,$A83&lt;=Parameters!$F$29,Parameters!$E$29*$A83,$A83&lt;=Parameters!$F$30,Parameters!$E$30*$A83,$A83&gt;Parameters!$F$30,Parameters!$E$31*$A83))</f>
        <v>7111.26</v>
      </c>
      <c r="M83" s="290">
        <f t="shared" si="32"/>
        <v>91.17</v>
      </c>
      <c r="N83" s="290" cm="1">
        <f t="array" ref="N83">IF(Parameters!$D$55="No",IF($A83&lt;=Parameters!$F$34,Parameters!$E$34*$A83,IF($A83&lt;=Parameters!$F$35,Parameters!$E$34*Parameters!$F$34+Parameters!$E$35*($A83-Parameters!$F$34),IF($A83&lt;=Parameters!$F$36,Parameters!$E$34*Parameters!$F$34+Parameters!$E$35*(Parameters!$F$35-Parameters!$F$34)+Parameters!$E$36*($A83-Parameters!$F$35),Parameters!$E$34*Parameters!$F$34+Parameters!$E$35*(Parameters!$F$35-Parameters!$F$34)+Parameters!$E$36*(Parameters!$F$36-Parameters!$F$35)+Parameters!$E$37*($A83-Parameters!$F$36)))),_xlfn.IFS($A83&lt;=Parameters!$F$34,Parameters!$E$34*$A83,$A83&lt;=Parameters!$F$35,Parameters!$E$35*$A83,$A83&lt;=Parameters!$F$36,Parameters!$E$36*$A83,$A83&gt;Parameters!$F$36,Parameters!$E$37*$A83))</f>
        <v>8675.94</v>
      </c>
      <c r="O83" s="290">
        <f t="shared" si="56"/>
        <v>111.23</v>
      </c>
      <c r="P83" s="290" cm="1">
        <f t="array" ref="P83">IF(Parameters!$D$55="No",IF($A83&lt;=Parameters!$F$39,Parameters!$E$39*$A83,IF($A83&lt;=Parameters!$F$40,Parameters!$E$39*Parameters!$F$39+Parameters!$E$40*($A83-Parameters!$F$39),IF($A83&lt;=Parameters!$F$41,Parameters!$E$39*Parameters!$F$39+Parameters!$E$40*(Parameters!$F$40-Parameters!$F$39)+Parameters!$E$41*($A83-Parameters!$F$40),Parameters!$E$39*Parameters!$F$39+Parameters!$E$40*(Parameters!$F$40-Parameters!$F$39)+Parameters!$E$41*(Parameters!$F$41-Parameters!$F$40)+Parameters!$E$42*($A83-Parameters!$F$41)))),_xlfn.IFS($A83&lt;=Parameters!$F$39,Parameters!$E$39*$A83,$A83&lt;=Parameters!$F$40,Parameters!$E$40*$A83,$A83&lt;=Parameters!$F$41,Parameters!$E$41*$A83,$A83&gt;Parameters!$F$41,Parameters!$E$42*$A83))</f>
        <v>9580.619999999999</v>
      </c>
      <c r="Q83" s="290">
        <f t="shared" si="57"/>
        <v>122.82846153846153</v>
      </c>
      <c r="R83" s="290" cm="1">
        <f t="array" ref="R83">IF(Parameters!$E$55="No",IF($A83&lt;=Parameters!$H$23,Parameters!$G$23*$A83,IF($A83&lt;=Parameters!$H$24,Parameters!$G$23*Parameters!$H$23+Parameters!$G$24*($A83-Parameters!$H$23),IF($A83&lt;=Parameters!$H$25,Parameters!$G$23*Parameters!$H$23+Parameters!$G$24*(Parameters!$H$24-Parameters!$H$23)+Parameters!$G$25*($A83-Parameters!$H$24),Parameters!$G$23*Parameters!$H$23+Parameters!$G$24*(Parameters!$H$24-Parameters!$H$23)+Parameters!$G$25*(Parameters!$H$25-Parameters!$H$24)+Parameters!$G$26*($A83-Parameters!$H$25)))),_xlfn.IFS($A83&lt;=Parameters!$H$23,Parameters!$G$23*$A83,$A83&lt;=Parameters!$H$24,Parameters!$G$24*$A83,$A83&lt;=Parameters!$H$25,Parameters!$G$25*$A83,$A83&gt;Parameters!$H$25,Parameters!$G$26*$A83))</f>
        <v>7111.26</v>
      </c>
      <c r="S83" s="290">
        <f t="shared" si="33"/>
        <v>91.17</v>
      </c>
      <c r="T83" s="290" cm="1">
        <f t="array" ref="T83">IF(Parameters!$E$55="No",IF($A83&lt;=Parameters!$H$28,Parameters!$G$28*$A83,IF($A83&lt;=Parameters!$H$29,Parameters!$G$28*Parameters!$H$28+Parameters!$G$29*($A83-Parameters!$H$28),IF($A83&lt;=Parameters!$H$30,Parameters!$G$28*Parameters!$H$28+Parameters!$G$29*(Parameters!$H$29-Parameters!$H$28)+Parameters!$G$30*($A83-Parameters!$H$29),Parameters!$G$28*Parameters!$H$28+Parameters!$G$29*(Parameters!$H$29-Parameters!$H$28)+Parameters!$G$30*(Parameters!$H$30-Parameters!$H$29)+Parameters!$G$31*($A83-Parameters!$H$30)))),_xlfn.IFS($A83&lt;=Parameters!$H$28,Parameters!$G$28*$A83,$A83&lt;=Parameters!$H$29,Parameters!$G$29*$A83,$A83&lt;=Parameters!$H$30,Parameters!$G$30*$A83,$A83&gt;Parameters!$H$30,Parameters!$G$31*$A83))</f>
        <v>7111.26</v>
      </c>
      <c r="U83" s="290">
        <f t="shared" si="34"/>
        <v>91.17</v>
      </c>
      <c r="V83" s="290" cm="1">
        <f t="array" ref="V83">IF(Parameters!$E$55="No",IF($A83&lt;=Parameters!$H$34,Parameters!$G$34*$A83,IF($A83&lt;=Parameters!$H$35,Parameters!$G$34*Parameters!$H$34+Parameters!$G$35*($A83-Parameters!$H$34),IF($A83&lt;=Parameters!$H$36,Parameters!$G$34*Parameters!$H$34+Parameters!$G$35*(Parameters!$H$35-Parameters!$H$34)+Parameters!$G$36*($A83-Parameters!$H$35),Parameters!$G$34*Parameters!$H$34+Parameters!$G$35*(Parameters!$H$35-Parameters!$H$34)+Parameters!$G$36*(Parameters!$H$36-Parameters!$H$35)+Parameters!$G$37*($A83-Parameters!$H$36)))),_xlfn.IFS($A83&lt;=Parameters!$H$34,Parameters!$G$34*$A83,$A83&lt;=Parameters!$H$35,Parameters!$G$35*$A83,$A83&lt;=Parameters!$H$36,Parameters!$G$36*$A83,$A83&gt;Parameters!$H$36,Parameters!$G$37*$A83))</f>
        <v>8675.94</v>
      </c>
      <c r="W83" s="290">
        <f t="shared" si="58"/>
        <v>111.23</v>
      </c>
      <c r="X83" s="290" cm="1">
        <f t="array" ref="X83">IF(Parameters!$E$55="No",IF($A83&lt;=Parameters!$H$39,Parameters!$G$39*$A83,IF($A83&lt;=Parameters!$H$40,Parameters!$G$39*Parameters!$H$39+Parameters!$G$40*($A83-Parameters!$H$39),IF($A83&lt;=Parameters!$H$41,Parameters!$G$39*Parameters!$H$39+Parameters!$G$40*(Parameters!$H$40-Parameters!$H$39)+Parameters!$G$41*($A83-Parameters!$H$40),Parameters!$G$39*Parameters!$H$39+Parameters!$G$40*(Parameters!$H$40-Parameters!$H$39)+Parameters!$G$41*(Parameters!$H$41-Parameters!$H$40)+Parameters!$G$42*($A83-Parameters!$H$41)))),_xlfn.IFS($A83&lt;=Parameters!$H$39,Parameters!$G$39*$A83,$A83&lt;=Parameters!$H$40,Parameters!$G$40*$A83,$A83&lt;=Parameters!$H$41,Parameters!$G$41*$A83,$A83&gt;Parameters!$H$41,Parameters!$G$42*$A83))</f>
        <v>9580.619999999999</v>
      </c>
      <c r="Y83" s="290">
        <f t="shared" si="59"/>
        <v>122.82846153846153</v>
      </c>
      <c r="Z83" s="290" cm="1">
        <f t="array" ref="Z83">IF(Parameters!$F$55="No",IF($A83&lt;=Parameters!$J$23,Parameters!$I$23*$A83,IF($A83&lt;=Parameters!$J$24,Parameters!$I$23*Parameters!$J$23+Parameters!$I$24*($A83-Parameters!$J$23),IF($A83&lt;=Parameters!$J$25,Parameters!$I$23*Parameters!$J$23+Parameters!$I$24*(Parameters!$J$24-Parameters!$J$23)+Parameters!$I$25*($A83-Parameters!$J$24),Parameters!$I$23*Parameters!$J$23+Parameters!$I$24*(Parameters!$J$24-Parameters!$J$23)+Parameters!$I$25*(Parameters!$J$25-Parameters!$J$24)+Parameters!$I$26*($A83-Parameters!$J$25)))),_xlfn.IFS($A83&lt;=Parameters!$J$23,Parameters!$I$23*$A83,$A83&lt;=Parameters!$J$24,Parameters!$I$24*$A83,$A83&lt;=Parameters!$J$25,Parameters!$I$25*$A83,$A83&gt;Parameters!$J$25,Parameters!$I$26*$A83))</f>
        <v>7111.26</v>
      </c>
      <c r="AA83" s="290">
        <f t="shared" si="35"/>
        <v>91.17</v>
      </c>
      <c r="AB83" s="290" cm="1">
        <f t="array" ref="AB83">IF(Parameters!$F$55="No",IF($A83&lt;=Parameters!$J$28,Parameters!$I$28*$A83,IF($A83&lt;=Parameters!$J$29,Parameters!$I$28*Parameters!$J$28+Parameters!$I$29*($A83-Parameters!$J$28),IF($A83&lt;=Parameters!$J$30,Parameters!$I$28*Parameters!$J$28+Parameters!$I$29*(Parameters!$J$29-Parameters!$J$28)+Parameters!$I$30*($A83-Parameters!$J$29),Parameters!$I$28*Parameters!$J$28+Parameters!$I$29*(Parameters!$J$29-Parameters!$J$28)+Parameters!$I$30*(Parameters!$J$30-Parameters!$J$29)+Parameters!$I$31*($A83-Parameters!$J$30)))),_xlfn.IFS($A83&lt;=Parameters!$J$28,Parameters!$I$28*$A83,$A83&lt;=Parameters!$J$29,Parameters!$I$29*$A83,$A83&lt;=Parameters!$J$30,Parameters!$I$30*$A83,$A83&gt;Parameters!$J$30,Parameters!$I$31*$A83))</f>
        <v>7111.26</v>
      </c>
      <c r="AC83" s="290">
        <f t="shared" si="36"/>
        <v>91.17</v>
      </c>
      <c r="AD83" s="290" cm="1">
        <f t="array" ref="AD83">IF(Parameters!$F$55="No",IF($A83&lt;=Parameters!$J$34,Parameters!$I$34*$A83,IF($A83&lt;=Parameters!$J$35,Parameters!$I$34*Parameters!$J$34+Parameters!$I$35*($A83-Parameters!$J$34),IF($A83&lt;=Parameters!$J$36,Parameters!$I$34*Parameters!$J$34+Parameters!$I$35*(Parameters!$J$35-Parameters!$J$34)+Parameters!$I$36*($A83-Parameters!$J$35),Parameters!$I$34*Parameters!$J$34+Parameters!$I$35*(Parameters!$J$35-Parameters!$J$34)+Parameters!$I$36*(Parameters!$J$36-Parameters!$J$35)+Parameters!$I$37*($A83-Parameters!$J$36)))),_xlfn.IFS($A83&lt;=Parameters!$J$34,Parameters!$I$34*$A83,$A83&lt;=Parameters!$J$35,Parameters!$I$35*$A83,$A83&lt;=Parameters!$J$36,Parameters!$I$36*$A83,$A83&gt;Parameters!$J$36,Parameters!$I$37*$A83))</f>
        <v>8675.94</v>
      </c>
      <c r="AE83" s="290">
        <f t="shared" si="60"/>
        <v>111.23</v>
      </c>
      <c r="AF83" s="290" cm="1">
        <f t="array" ref="AF83">IF(Parameters!$F$55="No",IF($A83&lt;=Parameters!$J$39,Parameters!$I$39*$A83,IF($A83&lt;=Parameters!$J$40,Parameters!$I$39*Parameters!$J$39+Parameters!$I$40*($A83-Parameters!$J$39),IF($A83&lt;=Parameters!$J$41,Parameters!$I$39*Parameters!$J$39+Parameters!$I$40*(Parameters!$J$40-Parameters!$J$39)+Parameters!$I$41*($A83-Parameters!$J$40),Parameters!$I$39*Parameters!$J$39+Parameters!$I$40*(Parameters!$J$40-Parameters!$J$39)+Parameters!$I$41*(Parameters!$J$41-Parameters!$J$40)+Parameters!$I$42*($A83-Parameters!$J$41)))),_xlfn.IFS($A83&lt;=Parameters!$J$39,Parameters!$I$39*$A83,$A83&lt;=Parameters!$J$40,Parameters!$I$40*$A83,$A83&lt;=Parameters!$J$41,Parameters!$I$41*$A83,$A83&gt;Parameters!$J$41,Parameters!$I$42*$A83))</f>
        <v>9580.619999999999</v>
      </c>
      <c r="AG83" s="290">
        <f t="shared" si="61"/>
        <v>122.82846153846153</v>
      </c>
      <c r="AI83" s="428">
        <f t="shared" si="37"/>
        <v>91.170000000000073</v>
      </c>
      <c r="AJ83" s="428">
        <f t="shared" si="38"/>
        <v>91.170000000000073</v>
      </c>
      <c r="AK83" s="428">
        <f t="shared" si="39"/>
        <v>111.22999999999956</v>
      </c>
      <c r="AL83" s="428">
        <f t="shared" si="40"/>
        <v>143.53999999999905</v>
      </c>
      <c r="AM83" s="428">
        <f t="shared" si="41"/>
        <v>91.170000000000073</v>
      </c>
      <c r="AN83" s="428">
        <f t="shared" si="42"/>
        <v>91.170000000000073</v>
      </c>
      <c r="AO83" s="428">
        <f t="shared" si="43"/>
        <v>111.22999999999956</v>
      </c>
      <c r="AP83" s="428">
        <f t="shared" si="44"/>
        <v>143.53999999999905</v>
      </c>
      <c r="AQ83" s="428">
        <f t="shared" si="45"/>
        <v>91.170000000000073</v>
      </c>
      <c r="AR83" s="428">
        <f t="shared" si="46"/>
        <v>91.170000000000073</v>
      </c>
      <c r="AS83" s="428">
        <f t="shared" si="47"/>
        <v>111.22999999999956</v>
      </c>
      <c r="AT83" s="428">
        <f t="shared" si="48"/>
        <v>143.53999999999905</v>
      </c>
      <c r="AU83" s="428">
        <f t="shared" si="49"/>
        <v>91.170000000000073</v>
      </c>
      <c r="AV83" s="428">
        <f t="shared" si="50"/>
        <v>91.170000000000073</v>
      </c>
      <c r="AW83" s="428">
        <f t="shared" si="51"/>
        <v>111.22999999999956</v>
      </c>
      <c r="AX83" s="428">
        <f t="shared" si="52"/>
        <v>143.53999999999905</v>
      </c>
    </row>
    <row r="84">
      <c r="A84" s="413">
        <v>79</v>
      </c>
      <c r="B84" s="290" cm="1">
        <f t="array" ref="B84">IF(Parameters!$C$55="No",IF($A84&lt;=Parameters!$D$23,Parameters!$C$23*$A84,IF($A84&lt;=Parameters!$D$24,Parameters!$C$23*Parameters!$D$23+Parameters!$C$24*($A84-Parameters!$D$23),IF($A84&lt;=Parameters!$D$25,Parameters!$C$23*Parameters!$D$23+Parameters!$C$24*(Parameters!$D$24-Parameters!$D$23)+Parameters!$C$25*($A84-Parameters!$D$24),Parameters!$C$23*Parameters!$D$23+Parameters!$C$24*(Parameters!$D$24-Parameters!$D$23)+Parameters!$C$25*(Parameters!$D$25-Parameters!$D$24)+Parameters!$C$26*($A84-Parameters!$D$25)))),_xlfn.IFS($A84&lt;=Parameters!$D$23,Parameters!$C$23*$A84,$A84&lt;=Parameters!$D$24,Parameters!$C$24*$A84,$A84&lt;=Parameters!$D$25,Parameters!$C$25*$A84,$A84&gt;Parameters!$D$25,Parameters!$C$26*$A84))</f>
        <v>7202.43</v>
      </c>
      <c r="C84" s="290">
        <f t="shared" si="53"/>
        <v>91.17</v>
      </c>
      <c r="D84" s="290" cm="1">
        <f t="array" ref="D84">IF(Parameters!$C$55="No",IF($A84&lt;=Parameters!$D$28,Parameters!$C$28*$A84,IF($A84&lt;=Parameters!$D$29,Parameters!$C$28*Parameters!$D$28+Parameters!$C$29*($A84-Parameters!$D$28),IF($A84&lt;=Parameters!$D$30,Parameters!$C$28*Parameters!$D$28+Parameters!$C$29*(Parameters!$D$29-Parameters!$D$28)+Parameters!$C$30*($A84-Parameters!$D$29),Parameters!$C$28*Parameters!$D$28+Parameters!$C$29*(Parameters!$D$29-Parameters!$D$28)+Parameters!$C$30*(Parameters!$D$30-Parameters!$D$29)+Parameters!$C$31*($A84-Parameters!$D$30)))),_xlfn.IFS($A84&lt;=Parameters!$D$28,Parameters!$C$28*$A84,$A84&lt;=Parameters!$D$29,Parameters!$C$29*$A84,$A84&lt;=Parameters!$D$30,Parameters!$C$30*$A84,$A84&gt;Parameters!$D$30,Parameters!$C$31*$A84))</f>
        <v>7202.43</v>
      </c>
      <c r="E84" s="290">
        <f t="shared" si="53"/>
        <v>91.17</v>
      </c>
      <c r="F84" s="290" cm="1">
        <f t="array" ref="F84">IF(Parameters!$C$55="No",IF($A84&lt;=Parameters!$D$34,Parameters!$C$34*$A84,IF($A84&lt;=Parameters!$D$35,Parameters!$C$34*Parameters!$D$34+Parameters!$C$35*($A84-Parameters!$D$34),IF($A84&lt;=Parameters!$D$36,Parameters!$C$34*Parameters!$D$34+Parameters!$C$35*(Parameters!$D$35-Parameters!$D$34)+Parameters!$C$36*($A84-Parameters!$D$35),Parameters!$C$34*Parameters!$D$34+Parameters!$C$35*(Parameters!$D$35-Parameters!$D$34)+Parameters!$C$36*(Parameters!$D$36-Parameters!$D$35)+Parameters!$C$37*($A84-Parameters!$D$36)))),_xlfn.IFS($A84&lt;=Parameters!$D$34,Parameters!$C$34*$A84,$A84&lt;=Parameters!$D$35,Parameters!$C$35*$A84,$A84&lt;=Parameters!$D$36,Parameters!$C$36*$A84,$A84&gt;Parameters!$D$36,Parameters!$C$37*$A84))</f>
        <v>8787.17</v>
      </c>
      <c r="G84" s="290">
        <f t="shared" si="54"/>
        <v>111.23</v>
      </c>
      <c r="H84" s="290" cm="1">
        <f t="array" ref="H84">IF(Parameters!$C$55="No",IF($A84&lt;=Parameters!$D$39,Parameters!$C$39*$A84,IF($A84&lt;=Parameters!$D$40,Parameters!$C$39*Parameters!$D$39+Parameters!$C$40*($A84-Parameters!$D$39),IF($A84&lt;=Parameters!$D$41,Parameters!$C$39*Parameters!$D$39+Parameters!$C$40*(Parameters!$D$40-Parameters!$D$39)+Parameters!$C$41*($A84-Parameters!$D$40),Parameters!$C$39*Parameters!$D$39+Parameters!$C$40*(Parameters!$D$40-Parameters!$D$39)+Parameters!$C$41*(Parameters!$D$41-Parameters!$D$40)+Parameters!$C$42*($A84-Parameters!$D$41)))),_xlfn.IFS($A84&lt;=Parameters!$D$39,Parameters!$C$39*$A84,$A84&lt;=Parameters!$D$40,Parameters!$C$40*$A84,$A84&lt;=Parameters!$D$41,Parameters!$C$41*$A84,$A84&gt;Parameters!$D$41,Parameters!$C$42*$A84))</f>
        <v>9724.16</v>
      </c>
      <c r="I84" s="290">
        <f t="shared" si="55"/>
        <v>123.0906329113924</v>
      </c>
      <c r="J84" s="290" cm="1">
        <f t="array" ref="J84">IF(Parameters!$D$55="No",IF($A84&lt;=Parameters!$F$23,Parameters!$E$23*$A84,IF($A84&lt;=Parameters!$F$24,Parameters!$E$23*Parameters!$F$23+Parameters!$E$24*($A84-Parameters!$F$23),IF($A84&lt;=Parameters!$F$25,Parameters!$E$23*Parameters!$F$23+Parameters!$E$24*(Parameters!$F$24-Parameters!$F$23)+Parameters!$E$25*($A84-Parameters!$F$24),Parameters!$E$23*Parameters!$F$23+Parameters!$E$24*(Parameters!$F$24-Parameters!$F$23)+Parameters!$E$25*(Parameters!$F$25-Parameters!$F$24)+Parameters!$E$26*($A84-Parameters!$F$25)))),_xlfn.IFS($A84&lt;=Parameters!$F$23,Parameters!$E$23*$A84,$A84&lt;=Parameters!$F$24,Parameters!$E$24*$A84,$A84&lt;=Parameters!$F$25,Parameters!$E$25*$A84,$A84&gt;Parameters!$F$25,Parameters!$E$26*$A84))</f>
        <v>7202.43</v>
      </c>
      <c r="K84" s="290">
        <f t="shared" si="31"/>
        <v>91.17</v>
      </c>
      <c r="L84" s="290" cm="1">
        <f t="array" ref="L84">IF(Parameters!$D$55="No",IF($A84&lt;=Parameters!$F$28,Parameters!$E$28*$A84,IF($A84&lt;=Parameters!$F$29,Parameters!$E$28*Parameters!$F$28+Parameters!$E$29*($A84-Parameters!$F$28),IF($A84&lt;=Parameters!$F$30,Parameters!$E$28*Parameters!$F$28+Parameters!$E$29*(Parameters!$F$29-Parameters!$F$28)+Parameters!$E$30*($A84-Parameters!$F$29),Parameters!$E$28*Parameters!$F$28+Parameters!$E$29*(Parameters!$F$29-Parameters!$F$28)+Parameters!$E$30*(Parameters!$F$30-Parameters!$F$29)+Parameters!$E$31*($A84-Parameters!$F$30)))),_xlfn.IFS($A84&lt;=Parameters!$F$28,Parameters!$E$28*$A84,$A84&lt;=Parameters!$F$29,Parameters!$E$29*$A84,$A84&lt;=Parameters!$F$30,Parameters!$E$30*$A84,$A84&gt;Parameters!$F$30,Parameters!$E$31*$A84))</f>
        <v>7202.43</v>
      </c>
      <c r="M84" s="290">
        <f t="shared" si="32"/>
        <v>91.17</v>
      </c>
      <c r="N84" s="290" cm="1">
        <f t="array" ref="N84">IF(Parameters!$D$55="No",IF($A84&lt;=Parameters!$F$34,Parameters!$E$34*$A84,IF($A84&lt;=Parameters!$F$35,Parameters!$E$34*Parameters!$F$34+Parameters!$E$35*($A84-Parameters!$F$34),IF($A84&lt;=Parameters!$F$36,Parameters!$E$34*Parameters!$F$34+Parameters!$E$35*(Parameters!$F$35-Parameters!$F$34)+Parameters!$E$36*($A84-Parameters!$F$35),Parameters!$E$34*Parameters!$F$34+Parameters!$E$35*(Parameters!$F$35-Parameters!$F$34)+Parameters!$E$36*(Parameters!$F$36-Parameters!$F$35)+Parameters!$E$37*($A84-Parameters!$F$36)))),_xlfn.IFS($A84&lt;=Parameters!$F$34,Parameters!$E$34*$A84,$A84&lt;=Parameters!$F$35,Parameters!$E$35*$A84,$A84&lt;=Parameters!$F$36,Parameters!$E$36*$A84,$A84&gt;Parameters!$F$36,Parameters!$E$37*$A84))</f>
        <v>8787.17</v>
      </c>
      <c r="O84" s="290">
        <f t="shared" si="56"/>
        <v>111.23</v>
      </c>
      <c r="P84" s="290" cm="1">
        <f t="array" ref="P84">IF(Parameters!$D$55="No",IF($A84&lt;=Parameters!$F$39,Parameters!$E$39*$A84,IF($A84&lt;=Parameters!$F$40,Parameters!$E$39*Parameters!$F$39+Parameters!$E$40*($A84-Parameters!$F$39),IF($A84&lt;=Parameters!$F$41,Parameters!$E$39*Parameters!$F$39+Parameters!$E$40*(Parameters!$F$40-Parameters!$F$39)+Parameters!$E$41*($A84-Parameters!$F$40),Parameters!$E$39*Parameters!$F$39+Parameters!$E$40*(Parameters!$F$40-Parameters!$F$39)+Parameters!$E$41*(Parameters!$F$41-Parameters!$F$40)+Parameters!$E$42*($A84-Parameters!$F$41)))),_xlfn.IFS($A84&lt;=Parameters!$F$39,Parameters!$E$39*$A84,$A84&lt;=Parameters!$F$40,Parameters!$E$40*$A84,$A84&lt;=Parameters!$F$41,Parameters!$E$41*$A84,$A84&gt;Parameters!$F$41,Parameters!$E$42*$A84))</f>
        <v>9724.16</v>
      </c>
      <c r="Q84" s="290">
        <f t="shared" si="57"/>
        <v>123.0906329113924</v>
      </c>
      <c r="R84" s="290" cm="1">
        <f t="array" ref="R84">IF(Parameters!$E$55="No",IF($A84&lt;=Parameters!$H$23,Parameters!$G$23*$A84,IF($A84&lt;=Parameters!$H$24,Parameters!$G$23*Parameters!$H$23+Parameters!$G$24*($A84-Parameters!$H$23),IF($A84&lt;=Parameters!$H$25,Parameters!$G$23*Parameters!$H$23+Parameters!$G$24*(Parameters!$H$24-Parameters!$H$23)+Parameters!$G$25*($A84-Parameters!$H$24),Parameters!$G$23*Parameters!$H$23+Parameters!$G$24*(Parameters!$H$24-Parameters!$H$23)+Parameters!$G$25*(Parameters!$H$25-Parameters!$H$24)+Parameters!$G$26*($A84-Parameters!$H$25)))),_xlfn.IFS($A84&lt;=Parameters!$H$23,Parameters!$G$23*$A84,$A84&lt;=Parameters!$H$24,Parameters!$G$24*$A84,$A84&lt;=Parameters!$H$25,Parameters!$G$25*$A84,$A84&gt;Parameters!$H$25,Parameters!$G$26*$A84))</f>
        <v>7202.43</v>
      </c>
      <c r="S84" s="290">
        <f t="shared" si="33"/>
        <v>91.17</v>
      </c>
      <c r="T84" s="290" cm="1">
        <f t="array" ref="T84">IF(Parameters!$E$55="No",IF($A84&lt;=Parameters!$H$28,Parameters!$G$28*$A84,IF($A84&lt;=Parameters!$H$29,Parameters!$G$28*Parameters!$H$28+Parameters!$G$29*($A84-Parameters!$H$28),IF($A84&lt;=Parameters!$H$30,Parameters!$G$28*Parameters!$H$28+Parameters!$G$29*(Parameters!$H$29-Parameters!$H$28)+Parameters!$G$30*($A84-Parameters!$H$29),Parameters!$G$28*Parameters!$H$28+Parameters!$G$29*(Parameters!$H$29-Parameters!$H$28)+Parameters!$G$30*(Parameters!$H$30-Parameters!$H$29)+Parameters!$G$31*($A84-Parameters!$H$30)))),_xlfn.IFS($A84&lt;=Parameters!$H$28,Parameters!$G$28*$A84,$A84&lt;=Parameters!$H$29,Parameters!$G$29*$A84,$A84&lt;=Parameters!$H$30,Parameters!$G$30*$A84,$A84&gt;Parameters!$H$30,Parameters!$G$31*$A84))</f>
        <v>7202.43</v>
      </c>
      <c r="U84" s="290">
        <f t="shared" si="34"/>
        <v>91.17</v>
      </c>
      <c r="V84" s="290" cm="1">
        <f t="array" ref="V84">IF(Parameters!$E$55="No",IF($A84&lt;=Parameters!$H$34,Parameters!$G$34*$A84,IF($A84&lt;=Parameters!$H$35,Parameters!$G$34*Parameters!$H$34+Parameters!$G$35*($A84-Parameters!$H$34),IF($A84&lt;=Parameters!$H$36,Parameters!$G$34*Parameters!$H$34+Parameters!$G$35*(Parameters!$H$35-Parameters!$H$34)+Parameters!$G$36*($A84-Parameters!$H$35),Parameters!$G$34*Parameters!$H$34+Parameters!$G$35*(Parameters!$H$35-Parameters!$H$34)+Parameters!$G$36*(Parameters!$H$36-Parameters!$H$35)+Parameters!$G$37*($A84-Parameters!$H$36)))),_xlfn.IFS($A84&lt;=Parameters!$H$34,Parameters!$G$34*$A84,$A84&lt;=Parameters!$H$35,Parameters!$G$35*$A84,$A84&lt;=Parameters!$H$36,Parameters!$G$36*$A84,$A84&gt;Parameters!$H$36,Parameters!$G$37*$A84))</f>
        <v>8787.17</v>
      </c>
      <c r="W84" s="290">
        <f t="shared" si="58"/>
        <v>111.23</v>
      </c>
      <c r="X84" s="290" cm="1">
        <f t="array" ref="X84">IF(Parameters!$E$55="No",IF($A84&lt;=Parameters!$H$39,Parameters!$G$39*$A84,IF($A84&lt;=Parameters!$H$40,Parameters!$G$39*Parameters!$H$39+Parameters!$G$40*($A84-Parameters!$H$39),IF($A84&lt;=Parameters!$H$41,Parameters!$G$39*Parameters!$H$39+Parameters!$G$40*(Parameters!$H$40-Parameters!$H$39)+Parameters!$G$41*($A84-Parameters!$H$40),Parameters!$G$39*Parameters!$H$39+Parameters!$G$40*(Parameters!$H$40-Parameters!$H$39)+Parameters!$G$41*(Parameters!$H$41-Parameters!$H$40)+Parameters!$G$42*($A84-Parameters!$H$41)))),_xlfn.IFS($A84&lt;=Parameters!$H$39,Parameters!$G$39*$A84,$A84&lt;=Parameters!$H$40,Parameters!$G$40*$A84,$A84&lt;=Parameters!$H$41,Parameters!$G$41*$A84,$A84&gt;Parameters!$H$41,Parameters!$G$42*$A84))</f>
        <v>9724.16</v>
      </c>
      <c r="Y84" s="290">
        <f t="shared" si="59"/>
        <v>123.0906329113924</v>
      </c>
      <c r="Z84" s="290" cm="1">
        <f t="array" ref="Z84">IF(Parameters!$F$55="No",IF($A84&lt;=Parameters!$J$23,Parameters!$I$23*$A84,IF($A84&lt;=Parameters!$J$24,Parameters!$I$23*Parameters!$J$23+Parameters!$I$24*($A84-Parameters!$J$23),IF($A84&lt;=Parameters!$J$25,Parameters!$I$23*Parameters!$J$23+Parameters!$I$24*(Parameters!$J$24-Parameters!$J$23)+Parameters!$I$25*($A84-Parameters!$J$24),Parameters!$I$23*Parameters!$J$23+Parameters!$I$24*(Parameters!$J$24-Parameters!$J$23)+Parameters!$I$25*(Parameters!$J$25-Parameters!$J$24)+Parameters!$I$26*($A84-Parameters!$J$25)))),_xlfn.IFS($A84&lt;=Parameters!$J$23,Parameters!$I$23*$A84,$A84&lt;=Parameters!$J$24,Parameters!$I$24*$A84,$A84&lt;=Parameters!$J$25,Parameters!$I$25*$A84,$A84&gt;Parameters!$J$25,Parameters!$I$26*$A84))</f>
        <v>7202.43</v>
      </c>
      <c r="AA84" s="290">
        <f t="shared" si="35"/>
        <v>91.17</v>
      </c>
      <c r="AB84" s="290" cm="1">
        <f t="array" ref="AB84">IF(Parameters!$F$55="No",IF($A84&lt;=Parameters!$J$28,Parameters!$I$28*$A84,IF($A84&lt;=Parameters!$J$29,Parameters!$I$28*Parameters!$J$28+Parameters!$I$29*($A84-Parameters!$J$28),IF($A84&lt;=Parameters!$J$30,Parameters!$I$28*Parameters!$J$28+Parameters!$I$29*(Parameters!$J$29-Parameters!$J$28)+Parameters!$I$30*($A84-Parameters!$J$29),Parameters!$I$28*Parameters!$J$28+Parameters!$I$29*(Parameters!$J$29-Parameters!$J$28)+Parameters!$I$30*(Parameters!$J$30-Parameters!$J$29)+Parameters!$I$31*($A84-Parameters!$J$30)))),_xlfn.IFS($A84&lt;=Parameters!$J$28,Parameters!$I$28*$A84,$A84&lt;=Parameters!$J$29,Parameters!$I$29*$A84,$A84&lt;=Parameters!$J$30,Parameters!$I$30*$A84,$A84&gt;Parameters!$J$30,Parameters!$I$31*$A84))</f>
        <v>7202.43</v>
      </c>
      <c r="AC84" s="290">
        <f t="shared" si="36"/>
        <v>91.17</v>
      </c>
      <c r="AD84" s="290" cm="1">
        <f t="array" ref="AD84">IF(Parameters!$F$55="No",IF($A84&lt;=Parameters!$J$34,Parameters!$I$34*$A84,IF($A84&lt;=Parameters!$J$35,Parameters!$I$34*Parameters!$J$34+Parameters!$I$35*($A84-Parameters!$J$34),IF($A84&lt;=Parameters!$J$36,Parameters!$I$34*Parameters!$J$34+Parameters!$I$35*(Parameters!$J$35-Parameters!$J$34)+Parameters!$I$36*($A84-Parameters!$J$35),Parameters!$I$34*Parameters!$J$34+Parameters!$I$35*(Parameters!$J$35-Parameters!$J$34)+Parameters!$I$36*(Parameters!$J$36-Parameters!$J$35)+Parameters!$I$37*($A84-Parameters!$J$36)))),_xlfn.IFS($A84&lt;=Parameters!$J$34,Parameters!$I$34*$A84,$A84&lt;=Parameters!$J$35,Parameters!$I$35*$A84,$A84&lt;=Parameters!$J$36,Parameters!$I$36*$A84,$A84&gt;Parameters!$J$36,Parameters!$I$37*$A84))</f>
        <v>8787.17</v>
      </c>
      <c r="AE84" s="290">
        <f t="shared" si="60"/>
        <v>111.23</v>
      </c>
      <c r="AF84" s="290" cm="1">
        <f t="array" ref="AF84">IF(Parameters!$F$55="No",IF($A84&lt;=Parameters!$J$39,Parameters!$I$39*$A84,IF($A84&lt;=Parameters!$J$40,Parameters!$I$39*Parameters!$J$39+Parameters!$I$40*($A84-Parameters!$J$39),IF($A84&lt;=Parameters!$J$41,Parameters!$I$39*Parameters!$J$39+Parameters!$I$40*(Parameters!$J$40-Parameters!$J$39)+Parameters!$I$41*($A84-Parameters!$J$40),Parameters!$I$39*Parameters!$J$39+Parameters!$I$40*(Parameters!$J$40-Parameters!$J$39)+Parameters!$I$41*(Parameters!$J$41-Parameters!$J$40)+Parameters!$I$42*($A84-Parameters!$J$41)))),_xlfn.IFS($A84&lt;=Parameters!$J$39,Parameters!$I$39*$A84,$A84&lt;=Parameters!$J$40,Parameters!$I$40*$A84,$A84&lt;=Parameters!$J$41,Parameters!$I$41*$A84,$A84&gt;Parameters!$J$41,Parameters!$I$42*$A84))</f>
        <v>9724.16</v>
      </c>
      <c r="AG84" s="290">
        <f t="shared" si="61"/>
        <v>123.0906329113924</v>
      </c>
      <c r="AI84" s="428">
        <f t="shared" si="37"/>
        <v>91.170000000000073</v>
      </c>
      <c r="AJ84" s="428">
        <f t="shared" si="38"/>
        <v>91.170000000000073</v>
      </c>
      <c r="AK84" s="428">
        <f t="shared" si="39"/>
        <v>111.22999999999956</v>
      </c>
      <c r="AL84" s="428">
        <f t="shared" si="40"/>
        <v>143.54000000000087</v>
      </c>
      <c r="AM84" s="428">
        <f t="shared" si="41"/>
        <v>91.170000000000073</v>
      </c>
      <c r="AN84" s="428">
        <f t="shared" si="42"/>
        <v>91.170000000000073</v>
      </c>
      <c r="AO84" s="428">
        <f t="shared" si="43"/>
        <v>111.22999999999956</v>
      </c>
      <c r="AP84" s="428">
        <f t="shared" si="44"/>
        <v>143.54000000000087</v>
      </c>
      <c r="AQ84" s="428">
        <f t="shared" si="45"/>
        <v>91.170000000000073</v>
      </c>
      <c r="AR84" s="428">
        <f t="shared" si="46"/>
        <v>91.170000000000073</v>
      </c>
      <c r="AS84" s="428">
        <f t="shared" si="47"/>
        <v>111.22999999999956</v>
      </c>
      <c r="AT84" s="428">
        <f t="shared" si="48"/>
        <v>143.54000000000087</v>
      </c>
      <c r="AU84" s="428">
        <f t="shared" si="49"/>
        <v>91.170000000000073</v>
      </c>
      <c r="AV84" s="428">
        <f t="shared" si="50"/>
        <v>91.170000000000073</v>
      </c>
      <c r="AW84" s="428">
        <f t="shared" si="51"/>
        <v>111.22999999999956</v>
      </c>
      <c r="AX84" s="428">
        <f t="shared" si="52"/>
        <v>143.54000000000087</v>
      </c>
    </row>
    <row r="85">
      <c r="A85" s="413">
        <v>80</v>
      </c>
      <c r="B85" s="290" cm="1">
        <f t="array" ref="B85">IF(Parameters!$C$55="No",IF($A85&lt;=Parameters!$D$23,Parameters!$C$23*$A85,IF($A85&lt;=Parameters!$D$24,Parameters!$C$23*Parameters!$D$23+Parameters!$C$24*($A85-Parameters!$D$23),IF($A85&lt;=Parameters!$D$25,Parameters!$C$23*Parameters!$D$23+Parameters!$C$24*(Parameters!$D$24-Parameters!$D$23)+Parameters!$C$25*($A85-Parameters!$D$24),Parameters!$C$23*Parameters!$D$23+Parameters!$C$24*(Parameters!$D$24-Parameters!$D$23)+Parameters!$C$25*(Parameters!$D$25-Parameters!$D$24)+Parameters!$C$26*($A85-Parameters!$D$25)))),_xlfn.IFS($A85&lt;=Parameters!$D$23,Parameters!$C$23*$A85,$A85&lt;=Parameters!$D$24,Parameters!$C$24*$A85,$A85&lt;=Parameters!$D$25,Parameters!$C$25*$A85,$A85&gt;Parameters!$D$25,Parameters!$C$26*$A85))</f>
        <v>7293.6</v>
      </c>
      <c r="C85" s="290">
        <f t="shared" si="53"/>
        <v>91.17</v>
      </c>
      <c r="D85" s="290" cm="1">
        <f t="array" ref="D85">IF(Parameters!$C$55="No",IF($A85&lt;=Parameters!$D$28,Parameters!$C$28*$A85,IF($A85&lt;=Parameters!$D$29,Parameters!$C$28*Parameters!$D$28+Parameters!$C$29*($A85-Parameters!$D$28),IF($A85&lt;=Parameters!$D$30,Parameters!$C$28*Parameters!$D$28+Parameters!$C$29*(Parameters!$D$29-Parameters!$D$28)+Parameters!$C$30*($A85-Parameters!$D$29),Parameters!$C$28*Parameters!$D$28+Parameters!$C$29*(Parameters!$D$29-Parameters!$D$28)+Parameters!$C$30*(Parameters!$D$30-Parameters!$D$29)+Parameters!$C$31*($A85-Parameters!$D$30)))),_xlfn.IFS($A85&lt;=Parameters!$D$28,Parameters!$C$28*$A85,$A85&lt;=Parameters!$D$29,Parameters!$C$29*$A85,$A85&lt;=Parameters!$D$30,Parameters!$C$30*$A85,$A85&gt;Parameters!$D$30,Parameters!$C$31*$A85))</f>
        <v>7293.6</v>
      </c>
      <c r="E85" s="290">
        <f t="shared" si="53"/>
        <v>91.17</v>
      </c>
      <c r="F85" s="290" cm="1">
        <f t="array" ref="F85">IF(Parameters!$C$55="No",IF($A85&lt;=Parameters!$D$34,Parameters!$C$34*$A85,IF($A85&lt;=Parameters!$D$35,Parameters!$C$34*Parameters!$D$34+Parameters!$C$35*($A85-Parameters!$D$34),IF($A85&lt;=Parameters!$D$36,Parameters!$C$34*Parameters!$D$34+Parameters!$C$35*(Parameters!$D$35-Parameters!$D$34)+Parameters!$C$36*($A85-Parameters!$D$35),Parameters!$C$34*Parameters!$D$34+Parameters!$C$35*(Parameters!$D$35-Parameters!$D$34)+Parameters!$C$36*(Parameters!$D$36-Parameters!$D$35)+Parameters!$C$37*($A85-Parameters!$D$36)))),_xlfn.IFS($A85&lt;=Parameters!$D$34,Parameters!$C$34*$A85,$A85&lt;=Parameters!$D$35,Parameters!$C$35*$A85,$A85&lt;=Parameters!$D$36,Parameters!$C$36*$A85,$A85&gt;Parameters!$D$36,Parameters!$C$37*$A85))</f>
        <v>8898.4</v>
      </c>
      <c r="G85" s="290">
        <f t="shared" si="54"/>
        <v>111.22999999999999</v>
      </c>
      <c r="H85" s="290" cm="1">
        <f t="array" ref="H85">IF(Parameters!$C$55="No",IF($A85&lt;=Parameters!$D$39,Parameters!$C$39*$A85,IF($A85&lt;=Parameters!$D$40,Parameters!$C$39*Parameters!$D$39+Parameters!$C$40*($A85-Parameters!$D$39),IF($A85&lt;=Parameters!$D$41,Parameters!$C$39*Parameters!$D$39+Parameters!$C$40*(Parameters!$D$40-Parameters!$D$39)+Parameters!$C$41*($A85-Parameters!$D$40),Parameters!$C$39*Parameters!$D$39+Parameters!$C$40*(Parameters!$D$40-Parameters!$D$39)+Parameters!$C$41*(Parameters!$D$41-Parameters!$D$40)+Parameters!$C$42*($A85-Parameters!$D$41)))),_xlfn.IFS($A85&lt;=Parameters!$D$39,Parameters!$C$39*$A85,$A85&lt;=Parameters!$D$40,Parameters!$C$40*$A85,$A85&lt;=Parameters!$D$41,Parameters!$C$41*$A85,$A85&gt;Parameters!$D$41,Parameters!$C$42*$A85))</f>
        <v>9867.7000000000007</v>
      </c>
      <c r="I85" s="290">
        <f t="shared" si="55"/>
        <v>123.34625000000001</v>
      </c>
      <c r="J85" s="290" cm="1">
        <f t="array" ref="J85">IF(Parameters!$D$55="No",IF($A85&lt;=Parameters!$F$23,Parameters!$E$23*$A85,IF($A85&lt;=Parameters!$F$24,Parameters!$E$23*Parameters!$F$23+Parameters!$E$24*($A85-Parameters!$F$23),IF($A85&lt;=Parameters!$F$25,Parameters!$E$23*Parameters!$F$23+Parameters!$E$24*(Parameters!$F$24-Parameters!$F$23)+Parameters!$E$25*($A85-Parameters!$F$24),Parameters!$E$23*Parameters!$F$23+Parameters!$E$24*(Parameters!$F$24-Parameters!$F$23)+Parameters!$E$25*(Parameters!$F$25-Parameters!$F$24)+Parameters!$E$26*($A85-Parameters!$F$25)))),_xlfn.IFS($A85&lt;=Parameters!$F$23,Parameters!$E$23*$A85,$A85&lt;=Parameters!$F$24,Parameters!$E$24*$A85,$A85&lt;=Parameters!$F$25,Parameters!$E$25*$A85,$A85&gt;Parameters!$F$25,Parameters!$E$26*$A85))</f>
        <v>7293.6</v>
      </c>
      <c r="K85" s="290">
        <f t="shared" si="31"/>
        <v>91.17</v>
      </c>
      <c r="L85" s="290" cm="1">
        <f t="array" ref="L85">IF(Parameters!$D$55="No",IF($A85&lt;=Parameters!$F$28,Parameters!$E$28*$A85,IF($A85&lt;=Parameters!$F$29,Parameters!$E$28*Parameters!$F$28+Parameters!$E$29*($A85-Parameters!$F$28),IF($A85&lt;=Parameters!$F$30,Parameters!$E$28*Parameters!$F$28+Parameters!$E$29*(Parameters!$F$29-Parameters!$F$28)+Parameters!$E$30*($A85-Parameters!$F$29),Parameters!$E$28*Parameters!$F$28+Parameters!$E$29*(Parameters!$F$29-Parameters!$F$28)+Parameters!$E$30*(Parameters!$F$30-Parameters!$F$29)+Parameters!$E$31*($A85-Parameters!$F$30)))),_xlfn.IFS($A85&lt;=Parameters!$F$28,Parameters!$E$28*$A85,$A85&lt;=Parameters!$F$29,Parameters!$E$29*$A85,$A85&lt;=Parameters!$F$30,Parameters!$E$30*$A85,$A85&gt;Parameters!$F$30,Parameters!$E$31*$A85))</f>
        <v>7293.6</v>
      </c>
      <c r="M85" s="290">
        <f t="shared" si="32"/>
        <v>91.17</v>
      </c>
      <c r="N85" s="290" cm="1">
        <f t="array" ref="N85">IF(Parameters!$D$55="No",IF($A85&lt;=Parameters!$F$34,Parameters!$E$34*$A85,IF($A85&lt;=Parameters!$F$35,Parameters!$E$34*Parameters!$F$34+Parameters!$E$35*($A85-Parameters!$F$34),IF($A85&lt;=Parameters!$F$36,Parameters!$E$34*Parameters!$F$34+Parameters!$E$35*(Parameters!$F$35-Parameters!$F$34)+Parameters!$E$36*($A85-Parameters!$F$35),Parameters!$E$34*Parameters!$F$34+Parameters!$E$35*(Parameters!$F$35-Parameters!$F$34)+Parameters!$E$36*(Parameters!$F$36-Parameters!$F$35)+Parameters!$E$37*($A85-Parameters!$F$36)))),_xlfn.IFS($A85&lt;=Parameters!$F$34,Parameters!$E$34*$A85,$A85&lt;=Parameters!$F$35,Parameters!$E$35*$A85,$A85&lt;=Parameters!$F$36,Parameters!$E$36*$A85,$A85&gt;Parameters!$F$36,Parameters!$E$37*$A85))</f>
        <v>8898.4</v>
      </c>
      <c r="O85" s="290">
        <f t="shared" si="56"/>
        <v>111.22999999999999</v>
      </c>
      <c r="P85" s="290" cm="1">
        <f t="array" ref="P85">IF(Parameters!$D$55="No",IF($A85&lt;=Parameters!$F$39,Parameters!$E$39*$A85,IF($A85&lt;=Parameters!$F$40,Parameters!$E$39*Parameters!$F$39+Parameters!$E$40*($A85-Parameters!$F$39),IF($A85&lt;=Parameters!$F$41,Parameters!$E$39*Parameters!$F$39+Parameters!$E$40*(Parameters!$F$40-Parameters!$F$39)+Parameters!$E$41*($A85-Parameters!$F$40),Parameters!$E$39*Parameters!$F$39+Parameters!$E$40*(Parameters!$F$40-Parameters!$F$39)+Parameters!$E$41*(Parameters!$F$41-Parameters!$F$40)+Parameters!$E$42*($A85-Parameters!$F$41)))),_xlfn.IFS($A85&lt;=Parameters!$F$39,Parameters!$E$39*$A85,$A85&lt;=Parameters!$F$40,Parameters!$E$40*$A85,$A85&lt;=Parameters!$F$41,Parameters!$E$41*$A85,$A85&gt;Parameters!$F$41,Parameters!$E$42*$A85))</f>
        <v>9867.7000000000007</v>
      </c>
      <c r="Q85" s="290">
        <f t="shared" si="57"/>
        <v>123.34625000000001</v>
      </c>
      <c r="R85" s="290" cm="1">
        <f t="array" ref="R85">IF(Parameters!$E$55="No",IF($A85&lt;=Parameters!$H$23,Parameters!$G$23*$A85,IF($A85&lt;=Parameters!$H$24,Parameters!$G$23*Parameters!$H$23+Parameters!$G$24*($A85-Parameters!$H$23),IF($A85&lt;=Parameters!$H$25,Parameters!$G$23*Parameters!$H$23+Parameters!$G$24*(Parameters!$H$24-Parameters!$H$23)+Parameters!$G$25*($A85-Parameters!$H$24),Parameters!$G$23*Parameters!$H$23+Parameters!$G$24*(Parameters!$H$24-Parameters!$H$23)+Parameters!$G$25*(Parameters!$H$25-Parameters!$H$24)+Parameters!$G$26*($A85-Parameters!$H$25)))),_xlfn.IFS($A85&lt;=Parameters!$H$23,Parameters!$G$23*$A85,$A85&lt;=Parameters!$H$24,Parameters!$G$24*$A85,$A85&lt;=Parameters!$H$25,Parameters!$G$25*$A85,$A85&gt;Parameters!$H$25,Parameters!$G$26*$A85))</f>
        <v>7293.6</v>
      </c>
      <c r="S85" s="290">
        <f t="shared" si="33"/>
        <v>91.17</v>
      </c>
      <c r="T85" s="290" cm="1">
        <f t="array" ref="T85">IF(Parameters!$E$55="No",IF($A85&lt;=Parameters!$H$28,Parameters!$G$28*$A85,IF($A85&lt;=Parameters!$H$29,Parameters!$G$28*Parameters!$H$28+Parameters!$G$29*($A85-Parameters!$H$28),IF($A85&lt;=Parameters!$H$30,Parameters!$G$28*Parameters!$H$28+Parameters!$G$29*(Parameters!$H$29-Parameters!$H$28)+Parameters!$G$30*($A85-Parameters!$H$29),Parameters!$G$28*Parameters!$H$28+Parameters!$G$29*(Parameters!$H$29-Parameters!$H$28)+Parameters!$G$30*(Parameters!$H$30-Parameters!$H$29)+Parameters!$G$31*($A85-Parameters!$H$30)))),_xlfn.IFS($A85&lt;=Parameters!$H$28,Parameters!$G$28*$A85,$A85&lt;=Parameters!$H$29,Parameters!$G$29*$A85,$A85&lt;=Parameters!$H$30,Parameters!$G$30*$A85,$A85&gt;Parameters!$H$30,Parameters!$G$31*$A85))</f>
        <v>7293.6</v>
      </c>
      <c r="U85" s="290">
        <f t="shared" si="34"/>
        <v>91.17</v>
      </c>
      <c r="V85" s="290" cm="1">
        <f t="array" ref="V85">IF(Parameters!$E$55="No",IF($A85&lt;=Parameters!$H$34,Parameters!$G$34*$A85,IF($A85&lt;=Parameters!$H$35,Parameters!$G$34*Parameters!$H$34+Parameters!$G$35*($A85-Parameters!$H$34),IF($A85&lt;=Parameters!$H$36,Parameters!$G$34*Parameters!$H$34+Parameters!$G$35*(Parameters!$H$35-Parameters!$H$34)+Parameters!$G$36*($A85-Parameters!$H$35),Parameters!$G$34*Parameters!$H$34+Parameters!$G$35*(Parameters!$H$35-Parameters!$H$34)+Parameters!$G$36*(Parameters!$H$36-Parameters!$H$35)+Parameters!$G$37*($A85-Parameters!$H$36)))),_xlfn.IFS($A85&lt;=Parameters!$H$34,Parameters!$G$34*$A85,$A85&lt;=Parameters!$H$35,Parameters!$G$35*$A85,$A85&lt;=Parameters!$H$36,Parameters!$G$36*$A85,$A85&gt;Parameters!$H$36,Parameters!$G$37*$A85))</f>
        <v>8898.4</v>
      </c>
      <c r="W85" s="290">
        <f t="shared" si="58"/>
        <v>111.22999999999999</v>
      </c>
      <c r="X85" s="290" cm="1">
        <f t="array" ref="X85">IF(Parameters!$E$55="No",IF($A85&lt;=Parameters!$H$39,Parameters!$G$39*$A85,IF($A85&lt;=Parameters!$H$40,Parameters!$G$39*Parameters!$H$39+Parameters!$G$40*($A85-Parameters!$H$39),IF($A85&lt;=Parameters!$H$41,Parameters!$G$39*Parameters!$H$39+Parameters!$G$40*(Parameters!$H$40-Parameters!$H$39)+Parameters!$G$41*($A85-Parameters!$H$40),Parameters!$G$39*Parameters!$H$39+Parameters!$G$40*(Parameters!$H$40-Parameters!$H$39)+Parameters!$G$41*(Parameters!$H$41-Parameters!$H$40)+Parameters!$G$42*($A85-Parameters!$H$41)))),_xlfn.IFS($A85&lt;=Parameters!$H$39,Parameters!$G$39*$A85,$A85&lt;=Parameters!$H$40,Parameters!$G$40*$A85,$A85&lt;=Parameters!$H$41,Parameters!$G$41*$A85,$A85&gt;Parameters!$H$41,Parameters!$G$42*$A85))</f>
        <v>9867.7000000000007</v>
      </c>
      <c r="Y85" s="290">
        <f t="shared" si="59"/>
        <v>123.34625000000001</v>
      </c>
      <c r="Z85" s="290" cm="1">
        <f t="array" ref="Z85">IF(Parameters!$F$55="No",IF($A85&lt;=Parameters!$J$23,Parameters!$I$23*$A85,IF($A85&lt;=Parameters!$J$24,Parameters!$I$23*Parameters!$J$23+Parameters!$I$24*($A85-Parameters!$J$23),IF($A85&lt;=Parameters!$J$25,Parameters!$I$23*Parameters!$J$23+Parameters!$I$24*(Parameters!$J$24-Parameters!$J$23)+Parameters!$I$25*($A85-Parameters!$J$24),Parameters!$I$23*Parameters!$J$23+Parameters!$I$24*(Parameters!$J$24-Parameters!$J$23)+Parameters!$I$25*(Parameters!$J$25-Parameters!$J$24)+Parameters!$I$26*($A85-Parameters!$J$25)))),_xlfn.IFS($A85&lt;=Parameters!$J$23,Parameters!$I$23*$A85,$A85&lt;=Parameters!$J$24,Parameters!$I$24*$A85,$A85&lt;=Parameters!$J$25,Parameters!$I$25*$A85,$A85&gt;Parameters!$J$25,Parameters!$I$26*$A85))</f>
        <v>7293.6</v>
      </c>
      <c r="AA85" s="290">
        <f t="shared" si="35"/>
        <v>91.17</v>
      </c>
      <c r="AB85" s="290" cm="1">
        <f t="array" ref="AB85">IF(Parameters!$F$55="No",IF($A85&lt;=Parameters!$J$28,Parameters!$I$28*$A85,IF($A85&lt;=Parameters!$J$29,Parameters!$I$28*Parameters!$J$28+Parameters!$I$29*($A85-Parameters!$J$28),IF($A85&lt;=Parameters!$J$30,Parameters!$I$28*Parameters!$J$28+Parameters!$I$29*(Parameters!$J$29-Parameters!$J$28)+Parameters!$I$30*($A85-Parameters!$J$29),Parameters!$I$28*Parameters!$J$28+Parameters!$I$29*(Parameters!$J$29-Parameters!$J$28)+Parameters!$I$30*(Parameters!$J$30-Parameters!$J$29)+Parameters!$I$31*($A85-Parameters!$J$30)))),_xlfn.IFS($A85&lt;=Parameters!$J$28,Parameters!$I$28*$A85,$A85&lt;=Parameters!$J$29,Parameters!$I$29*$A85,$A85&lt;=Parameters!$J$30,Parameters!$I$30*$A85,$A85&gt;Parameters!$J$30,Parameters!$I$31*$A85))</f>
        <v>7293.6</v>
      </c>
      <c r="AC85" s="290">
        <f t="shared" si="36"/>
        <v>91.17</v>
      </c>
      <c r="AD85" s="290" cm="1">
        <f t="array" ref="AD85">IF(Parameters!$F$55="No",IF($A85&lt;=Parameters!$J$34,Parameters!$I$34*$A85,IF($A85&lt;=Parameters!$J$35,Parameters!$I$34*Parameters!$J$34+Parameters!$I$35*($A85-Parameters!$J$34),IF($A85&lt;=Parameters!$J$36,Parameters!$I$34*Parameters!$J$34+Parameters!$I$35*(Parameters!$J$35-Parameters!$J$34)+Parameters!$I$36*($A85-Parameters!$J$35),Parameters!$I$34*Parameters!$J$34+Parameters!$I$35*(Parameters!$J$35-Parameters!$J$34)+Parameters!$I$36*(Parameters!$J$36-Parameters!$J$35)+Parameters!$I$37*($A85-Parameters!$J$36)))),_xlfn.IFS($A85&lt;=Parameters!$J$34,Parameters!$I$34*$A85,$A85&lt;=Parameters!$J$35,Parameters!$I$35*$A85,$A85&lt;=Parameters!$J$36,Parameters!$I$36*$A85,$A85&gt;Parameters!$J$36,Parameters!$I$37*$A85))</f>
        <v>8898.4</v>
      </c>
      <c r="AE85" s="290">
        <f t="shared" si="60"/>
        <v>111.22999999999999</v>
      </c>
      <c r="AF85" s="290" cm="1">
        <f t="array" ref="AF85">IF(Parameters!$F$55="No",IF($A85&lt;=Parameters!$J$39,Parameters!$I$39*$A85,IF($A85&lt;=Parameters!$J$40,Parameters!$I$39*Parameters!$J$39+Parameters!$I$40*($A85-Parameters!$J$39),IF($A85&lt;=Parameters!$J$41,Parameters!$I$39*Parameters!$J$39+Parameters!$I$40*(Parameters!$J$40-Parameters!$J$39)+Parameters!$I$41*($A85-Parameters!$J$40),Parameters!$I$39*Parameters!$J$39+Parameters!$I$40*(Parameters!$J$40-Parameters!$J$39)+Parameters!$I$41*(Parameters!$J$41-Parameters!$J$40)+Parameters!$I$42*($A85-Parameters!$J$41)))),_xlfn.IFS($A85&lt;=Parameters!$J$39,Parameters!$I$39*$A85,$A85&lt;=Parameters!$J$40,Parameters!$I$40*$A85,$A85&lt;=Parameters!$J$41,Parameters!$I$41*$A85,$A85&gt;Parameters!$J$41,Parameters!$I$42*$A85))</f>
        <v>9867.7000000000007</v>
      </c>
      <c r="AG85" s="290">
        <f t="shared" si="61"/>
        <v>123.34625000000001</v>
      </c>
      <c r="AI85" s="428">
        <f t="shared" si="37"/>
        <v>91.170000000000073</v>
      </c>
      <c r="AJ85" s="428">
        <f t="shared" si="38"/>
        <v>91.170000000000073</v>
      </c>
      <c r="AK85" s="428">
        <f t="shared" si="39"/>
        <v>111.22999999999956</v>
      </c>
      <c r="AL85" s="428">
        <f t="shared" si="40"/>
        <v>143.54000000000087</v>
      </c>
      <c r="AM85" s="428">
        <f t="shared" si="41"/>
        <v>91.170000000000073</v>
      </c>
      <c r="AN85" s="428">
        <f t="shared" si="42"/>
        <v>91.170000000000073</v>
      </c>
      <c r="AO85" s="428">
        <f t="shared" si="43"/>
        <v>111.22999999999956</v>
      </c>
      <c r="AP85" s="428">
        <f t="shared" si="44"/>
        <v>143.54000000000087</v>
      </c>
      <c r="AQ85" s="428">
        <f t="shared" si="45"/>
        <v>91.170000000000073</v>
      </c>
      <c r="AR85" s="428">
        <f t="shared" si="46"/>
        <v>91.170000000000073</v>
      </c>
      <c r="AS85" s="428">
        <f t="shared" si="47"/>
        <v>111.22999999999956</v>
      </c>
      <c r="AT85" s="428">
        <f t="shared" si="48"/>
        <v>143.54000000000087</v>
      </c>
      <c r="AU85" s="428">
        <f t="shared" si="49"/>
        <v>91.170000000000073</v>
      </c>
      <c r="AV85" s="428">
        <f t="shared" si="50"/>
        <v>91.170000000000073</v>
      </c>
      <c r="AW85" s="428">
        <f t="shared" si="51"/>
        <v>111.22999999999956</v>
      </c>
      <c r="AX85" s="428">
        <f t="shared" si="52"/>
        <v>143.54000000000087</v>
      </c>
    </row>
    <row r="86">
      <c r="A86" s="413">
        <v>81</v>
      </c>
      <c r="B86" s="290" cm="1">
        <f t="array" ref="B86">IF(Parameters!$C$55="No",IF($A86&lt;=Parameters!$D$23,Parameters!$C$23*$A86,IF($A86&lt;=Parameters!$D$24,Parameters!$C$23*Parameters!$D$23+Parameters!$C$24*($A86-Parameters!$D$23),IF($A86&lt;=Parameters!$D$25,Parameters!$C$23*Parameters!$D$23+Parameters!$C$24*(Parameters!$D$24-Parameters!$D$23)+Parameters!$C$25*($A86-Parameters!$D$24),Parameters!$C$23*Parameters!$D$23+Parameters!$C$24*(Parameters!$D$24-Parameters!$D$23)+Parameters!$C$25*(Parameters!$D$25-Parameters!$D$24)+Parameters!$C$26*($A86-Parameters!$D$25)))),_xlfn.IFS($A86&lt;=Parameters!$D$23,Parameters!$C$23*$A86,$A86&lt;=Parameters!$D$24,Parameters!$C$24*$A86,$A86&lt;=Parameters!$D$25,Parameters!$C$25*$A86,$A86&gt;Parameters!$D$25,Parameters!$C$26*$A86))</f>
        <v>7384.77</v>
      </c>
      <c r="C86" s="290">
        <f t="shared" si="53"/>
        <v>91.17</v>
      </c>
      <c r="D86" s="290" cm="1">
        <f t="array" ref="D86">IF(Parameters!$C$55="No",IF($A86&lt;=Parameters!$D$28,Parameters!$C$28*$A86,IF($A86&lt;=Parameters!$D$29,Parameters!$C$28*Parameters!$D$28+Parameters!$C$29*($A86-Parameters!$D$28),IF($A86&lt;=Parameters!$D$30,Parameters!$C$28*Parameters!$D$28+Parameters!$C$29*(Parameters!$D$29-Parameters!$D$28)+Parameters!$C$30*($A86-Parameters!$D$29),Parameters!$C$28*Parameters!$D$28+Parameters!$C$29*(Parameters!$D$29-Parameters!$D$28)+Parameters!$C$30*(Parameters!$D$30-Parameters!$D$29)+Parameters!$C$31*($A86-Parameters!$D$30)))),_xlfn.IFS($A86&lt;=Parameters!$D$28,Parameters!$C$28*$A86,$A86&lt;=Parameters!$D$29,Parameters!$C$29*$A86,$A86&lt;=Parameters!$D$30,Parameters!$C$30*$A86,$A86&gt;Parameters!$D$30,Parameters!$C$31*$A86))</f>
        <v>7384.77</v>
      </c>
      <c r="E86" s="290">
        <f t="shared" si="53"/>
        <v>91.17</v>
      </c>
      <c r="F86" s="290" cm="1">
        <f t="array" ref="F86">IF(Parameters!$C$55="No",IF($A86&lt;=Parameters!$D$34,Parameters!$C$34*$A86,IF($A86&lt;=Parameters!$D$35,Parameters!$C$34*Parameters!$D$34+Parameters!$C$35*($A86-Parameters!$D$34),IF($A86&lt;=Parameters!$D$36,Parameters!$C$34*Parameters!$D$34+Parameters!$C$35*(Parameters!$D$35-Parameters!$D$34)+Parameters!$C$36*($A86-Parameters!$D$35),Parameters!$C$34*Parameters!$D$34+Parameters!$C$35*(Parameters!$D$35-Parameters!$D$34)+Parameters!$C$36*(Parameters!$D$36-Parameters!$D$35)+Parameters!$C$37*($A86-Parameters!$D$36)))),_xlfn.IFS($A86&lt;=Parameters!$D$34,Parameters!$C$34*$A86,$A86&lt;=Parameters!$D$35,Parameters!$C$35*$A86,$A86&lt;=Parameters!$D$36,Parameters!$C$36*$A86,$A86&gt;Parameters!$D$36,Parameters!$C$37*$A86))</f>
        <v>9009.630000000001</v>
      </c>
      <c r="G86" s="290">
        <f t="shared" si="54"/>
        <v>111.23000000000002</v>
      </c>
      <c r="H86" s="290" cm="1">
        <f t="array" ref="H86">IF(Parameters!$C$55="No",IF($A86&lt;=Parameters!$D$39,Parameters!$C$39*$A86,IF($A86&lt;=Parameters!$D$40,Parameters!$C$39*Parameters!$D$39+Parameters!$C$40*($A86-Parameters!$D$39),IF($A86&lt;=Parameters!$D$41,Parameters!$C$39*Parameters!$D$39+Parameters!$C$40*(Parameters!$D$40-Parameters!$D$39)+Parameters!$C$41*($A86-Parameters!$D$40),Parameters!$C$39*Parameters!$D$39+Parameters!$C$40*(Parameters!$D$40-Parameters!$D$39)+Parameters!$C$41*(Parameters!$D$41-Parameters!$D$40)+Parameters!$C$42*($A86-Parameters!$D$41)))),_xlfn.IFS($A86&lt;=Parameters!$D$39,Parameters!$C$39*$A86,$A86&lt;=Parameters!$D$40,Parameters!$C$40*$A86,$A86&lt;=Parameters!$D$41,Parameters!$C$41*$A86,$A86&gt;Parameters!$D$41,Parameters!$C$42*$A86))</f>
        <v>10011.24</v>
      </c>
      <c r="I86" s="290">
        <f t="shared" si="55"/>
        <v>123.59555555555555</v>
      </c>
      <c r="J86" s="290" cm="1">
        <f t="array" ref="J86">IF(Parameters!$D$55="No",IF($A86&lt;=Parameters!$F$23,Parameters!$E$23*$A86,IF($A86&lt;=Parameters!$F$24,Parameters!$E$23*Parameters!$F$23+Parameters!$E$24*($A86-Parameters!$F$23),IF($A86&lt;=Parameters!$F$25,Parameters!$E$23*Parameters!$F$23+Parameters!$E$24*(Parameters!$F$24-Parameters!$F$23)+Parameters!$E$25*($A86-Parameters!$F$24),Parameters!$E$23*Parameters!$F$23+Parameters!$E$24*(Parameters!$F$24-Parameters!$F$23)+Parameters!$E$25*(Parameters!$F$25-Parameters!$F$24)+Parameters!$E$26*($A86-Parameters!$F$25)))),_xlfn.IFS($A86&lt;=Parameters!$F$23,Parameters!$E$23*$A86,$A86&lt;=Parameters!$F$24,Parameters!$E$24*$A86,$A86&lt;=Parameters!$F$25,Parameters!$E$25*$A86,$A86&gt;Parameters!$F$25,Parameters!$E$26*$A86))</f>
        <v>7384.77</v>
      </c>
      <c r="K86" s="290">
        <f t="shared" si="31"/>
        <v>91.17</v>
      </c>
      <c r="L86" s="290" cm="1">
        <f t="array" ref="L86">IF(Parameters!$D$55="No",IF($A86&lt;=Parameters!$F$28,Parameters!$E$28*$A86,IF($A86&lt;=Parameters!$F$29,Parameters!$E$28*Parameters!$F$28+Parameters!$E$29*($A86-Parameters!$F$28),IF($A86&lt;=Parameters!$F$30,Parameters!$E$28*Parameters!$F$28+Parameters!$E$29*(Parameters!$F$29-Parameters!$F$28)+Parameters!$E$30*($A86-Parameters!$F$29),Parameters!$E$28*Parameters!$F$28+Parameters!$E$29*(Parameters!$F$29-Parameters!$F$28)+Parameters!$E$30*(Parameters!$F$30-Parameters!$F$29)+Parameters!$E$31*($A86-Parameters!$F$30)))),_xlfn.IFS($A86&lt;=Parameters!$F$28,Parameters!$E$28*$A86,$A86&lt;=Parameters!$F$29,Parameters!$E$29*$A86,$A86&lt;=Parameters!$F$30,Parameters!$E$30*$A86,$A86&gt;Parameters!$F$30,Parameters!$E$31*$A86))</f>
        <v>7384.77</v>
      </c>
      <c r="M86" s="290">
        <f t="shared" si="32"/>
        <v>91.17</v>
      </c>
      <c r="N86" s="290" cm="1">
        <f t="array" ref="N86">IF(Parameters!$D$55="No",IF($A86&lt;=Parameters!$F$34,Parameters!$E$34*$A86,IF($A86&lt;=Parameters!$F$35,Parameters!$E$34*Parameters!$F$34+Parameters!$E$35*($A86-Parameters!$F$34),IF($A86&lt;=Parameters!$F$36,Parameters!$E$34*Parameters!$F$34+Parameters!$E$35*(Parameters!$F$35-Parameters!$F$34)+Parameters!$E$36*($A86-Parameters!$F$35),Parameters!$E$34*Parameters!$F$34+Parameters!$E$35*(Parameters!$F$35-Parameters!$F$34)+Parameters!$E$36*(Parameters!$F$36-Parameters!$F$35)+Parameters!$E$37*($A86-Parameters!$F$36)))),_xlfn.IFS($A86&lt;=Parameters!$F$34,Parameters!$E$34*$A86,$A86&lt;=Parameters!$F$35,Parameters!$E$35*$A86,$A86&lt;=Parameters!$F$36,Parameters!$E$36*$A86,$A86&gt;Parameters!$F$36,Parameters!$E$37*$A86))</f>
        <v>9009.630000000001</v>
      </c>
      <c r="O86" s="290">
        <f t="shared" si="56"/>
        <v>111.23000000000002</v>
      </c>
      <c r="P86" s="290" cm="1">
        <f t="array" ref="P86">IF(Parameters!$D$55="No",IF($A86&lt;=Parameters!$F$39,Parameters!$E$39*$A86,IF($A86&lt;=Parameters!$F$40,Parameters!$E$39*Parameters!$F$39+Parameters!$E$40*($A86-Parameters!$F$39),IF($A86&lt;=Parameters!$F$41,Parameters!$E$39*Parameters!$F$39+Parameters!$E$40*(Parameters!$F$40-Parameters!$F$39)+Parameters!$E$41*($A86-Parameters!$F$40),Parameters!$E$39*Parameters!$F$39+Parameters!$E$40*(Parameters!$F$40-Parameters!$F$39)+Parameters!$E$41*(Parameters!$F$41-Parameters!$F$40)+Parameters!$E$42*($A86-Parameters!$F$41)))),_xlfn.IFS($A86&lt;=Parameters!$F$39,Parameters!$E$39*$A86,$A86&lt;=Parameters!$F$40,Parameters!$E$40*$A86,$A86&lt;=Parameters!$F$41,Parameters!$E$41*$A86,$A86&gt;Parameters!$F$41,Parameters!$E$42*$A86))</f>
        <v>10011.24</v>
      </c>
      <c r="Q86" s="290">
        <f t="shared" si="57"/>
        <v>123.59555555555555</v>
      </c>
      <c r="R86" s="290" cm="1">
        <f t="array" ref="R86">IF(Parameters!$E$55="No",IF($A86&lt;=Parameters!$H$23,Parameters!$G$23*$A86,IF($A86&lt;=Parameters!$H$24,Parameters!$G$23*Parameters!$H$23+Parameters!$G$24*($A86-Parameters!$H$23),IF($A86&lt;=Parameters!$H$25,Parameters!$G$23*Parameters!$H$23+Parameters!$G$24*(Parameters!$H$24-Parameters!$H$23)+Parameters!$G$25*($A86-Parameters!$H$24),Parameters!$G$23*Parameters!$H$23+Parameters!$G$24*(Parameters!$H$24-Parameters!$H$23)+Parameters!$G$25*(Parameters!$H$25-Parameters!$H$24)+Parameters!$G$26*($A86-Parameters!$H$25)))),_xlfn.IFS($A86&lt;=Parameters!$H$23,Parameters!$G$23*$A86,$A86&lt;=Parameters!$H$24,Parameters!$G$24*$A86,$A86&lt;=Parameters!$H$25,Parameters!$G$25*$A86,$A86&gt;Parameters!$H$25,Parameters!$G$26*$A86))</f>
        <v>7384.77</v>
      </c>
      <c r="S86" s="290">
        <f t="shared" si="33"/>
        <v>91.17</v>
      </c>
      <c r="T86" s="290" cm="1">
        <f t="array" ref="T86">IF(Parameters!$E$55="No",IF($A86&lt;=Parameters!$H$28,Parameters!$G$28*$A86,IF($A86&lt;=Parameters!$H$29,Parameters!$G$28*Parameters!$H$28+Parameters!$G$29*($A86-Parameters!$H$28),IF($A86&lt;=Parameters!$H$30,Parameters!$G$28*Parameters!$H$28+Parameters!$G$29*(Parameters!$H$29-Parameters!$H$28)+Parameters!$G$30*($A86-Parameters!$H$29),Parameters!$G$28*Parameters!$H$28+Parameters!$G$29*(Parameters!$H$29-Parameters!$H$28)+Parameters!$G$30*(Parameters!$H$30-Parameters!$H$29)+Parameters!$G$31*($A86-Parameters!$H$30)))),_xlfn.IFS($A86&lt;=Parameters!$H$28,Parameters!$G$28*$A86,$A86&lt;=Parameters!$H$29,Parameters!$G$29*$A86,$A86&lt;=Parameters!$H$30,Parameters!$G$30*$A86,$A86&gt;Parameters!$H$30,Parameters!$G$31*$A86))</f>
        <v>7384.77</v>
      </c>
      <c r="U86" s="290">
        <f t="shared" si="34"/>
        <v>91.17</v>
      </c>
      <c r="V86" s="290" cm="1">
        <f t="array" ref="V86">IF(Parameters!$E$55="No",IF($A86&lt;=Parameters!$H$34,Parameters!$G$34*$A86,IF($A86&lt;=Parameters!$H$35,Parameters!$G$34*Parameters!$H$34+Parameters!$G$35*($A86-Parameters!$H$34),IF($A86&lt;=Parameters!$H$36,Parameters!$G$34*Parameters!$H$34+Parameters!$G$35*(Parameters!$H$35-Parameters!$H$34)+Parameters!$G$36*($A86-Parameters!$H$35),Parameters!$G$34*Parameters!$H$34+Parameters!$G$35*(Parameters!$H$35-Parameters!$H$34)+Parameters!$G$36*(Parameters!$H$36-Parameters!$H$35)+Parameters!$G$37*($A86-Parameters!$H$36)))),_xlfn.IFS($A86&lt;=Parameters!$H$34,Parameters!$G$34*$A86,$A86&lt;=Parameters!$H$35,Parameters!$G$35*$A86,$A86&lt;=Parameters!$H$36,Parameters!$G$36*$A86,$A86&gt;Parameters!$H$36,Parameters!$G$37*$A86))</f>
        <v>9009.630000000001</v>
      </c>
      <c r="W86" s="290">
        <f t="shared" si="58"/>
        <v>111.23000000000002</v>
      </c>
      <c r="X86" s="290" cm="1">
        <f t="array" ref="X86">IF(Parameters!$E$55="No",IF($A86&lt;=Parameters!$H$39,Parameters!$G$39*$A86,IF($A86&lt;=Parameters!$H$40,Parameters!$G$39*Parameters!$H$39+Parameters!$G$40*($A86-Parameters!$H$39),IF($A86&lt;=Parameters!$H$41,Parameters!$G$39*Parameters!$H$39+Parameters!$G$40*(Parameters!$H$40-Parameters!$H$39)+Parameters!$G$41*($A86-Parameters!$H$40),Parameters!$G$39*Parameters!$H$39+Parameters!$G$40*(Parameters!$H$40-Parameters!$H$39)+Parameters!$G$41*(Parameters!$H$41-Parameters!$H$40)+Parameters!$G$42*($A86-Parameters!$H$41)))),_xlfn.IFS($A86&lt;=Parameters!$H$39,Parameters!$G$39*$A86,$A86&lt;=Parameters!$H$40,Parameters!$G$40*$A86,$A86&lt;=Parameters!$H$41,Parameters!$G$41*$A86,$A86&gt;Parameters!$H$41,Parameters!$G$42*$A86))</f>
        <v>10011.24</v>
      </c>
      <c r="Y86" s="290">
        <f t="shared" si="59"/>
        <v>123.59555555555555</v>
      </c>
      <c r="Z86" s="290" cm="1">
        <f t="array" ref="Z86">IF(Parameters!$F$55="No",IF($A86&lt;=Parameters!$J$23,Parameters!$I$23*$A86,IF($A86&lt;=Parameters!$J$24,Parameters!$I$23*Parameters!$J$23+Parameters!$I$24*($A86-Parameters!$J$23),IF($A86&lt;=Parameters!$J$25,Parameters!$I$23*Parameters!$J$23+Parameters!$I$24*(Parameters!$J$24-Parameters!$J$23)+Parameters!$I$25*($A86-Parameters!$J$24),Parameters!$I$23*Parameters!$J$23+Parameters!$I$24*(Parameters!$J$24-Parameters!$J$23)+Parameters!$I$25*(Parameters!$J$25-Parameters!$J$24)+Parameters!$I$26*($A86-Parameters!$J$25)))),_xlfn.IFS($A86&lt;=Parameters!$J$23,Parameters!$I$23*$A86,$A86&lt;=Parameters!$J$24,Parameters!$I$24*$A86,$A86&lt;=Parameters!$J$25,Parameters!$I$25*$A86,$A86&gt;Parameters!$J$25,Parameters!$I$26*$A86))</f>
        <v>7384.77</v>
      </c>
      <c r="AA86" s="290">
        <f t="shared" si="35"/>
        <v>91.17</v>
      </c>
      <c r="AB86" s="290" cm="1">
        <f t="array" ref="AB86">IF(Parameters!$F$55="No",IF($A86&lt;=Parameters!$J$28,Parameters!$I$28*$A86,IF($A86&lt;=Parameters!$J$29,Parameters!$I$28*Parameters!$J$28+Parameters!$I$29*($A86-Parameters!$J$28),IF($A86&lt;=Parameters!$J$30,Parameters!$I$28*Parameters!$J$28+Parameters!$I$29*(Parameters!$J$29-Parameters!$J$28)+Parameters!$I$30*($A86-Parameters!$J$29),Parameters!$I$28*Parameters!$J$28+Parameters!$I$29*(Parameters!$J$29-Parameters!$J$28)+Parameters!$I$30*(Parameters!$J$30-Parameters!$J$29)+Parameters!$I$31*($A86-Parameters!$J$30)))),_xlfn.IFS($A86&lt;=Parameters!$J$28,Parameters!$I$28*$A86,$A86&lt;=Parameters!$J$29,Parameters!$I$29*$A86,$A86&lt;=Parameters!$J$30,Parameters!$I$30*$A86,$A86&gt;Parameters!$J$30,Parameters!$I$31*$A86))</f>
        <v>7384.77</v>
      </c>
      <c r="AC86" s="290">
        <f t="shared" si="36"/>
        <v>91.17</v>
      </c>
      <c r="AD86" s="290" cm="1">
        <f t="array" ref="AD86">IF(Parameters!$F$55="No",IF($A86&lt;=Parameters!$J$34,Parameters!$I$34*$A86,IF($A86&lt;=Parameters!$J$35,Parameters!$I$34*Parameters!$J$34+Parameters!$I$35*($A86-Parameters!$J$34),IF($A86&lt;=Parameters!$J$36,Parameters!$I$34*Parameters!$J$34+Parameters!$I$35*(Parameters!$J$35-Parameters!$J$34)+Parameters!$I$36*($A86-Parameters!$J$35),Parameters!$I$34*Parameters!$J$34+Parameters!$I$35*(Parameters!$J$35-Parameters!$J$34)+Parameters!$I$36*(Parameters!$J$36-Parameters!$J$35)+Parameters!$I$37*($A86-Parameters!$J$36)))),_xlfn.IFS($A86&lt;=Parameters!$J$34,Parameters!$I$34*$A86,$A86&lt;=Parameters!$J$35,Parameters!$I$35*$A86,$A86&lt;=Parameters!$J$36,Parameters!$I$36*$A86,$A86&gt;Parameters!$J$36,Parameters!$I$37*$A86))</f>
        <v>9009.630000000001</v>
      </c>
      <c r="AE86" s="290">
        <f t="shared" si="60"/>
        <v>111.23000000000002</v>
      </c>
      <c r="AF86" s="290" cm="1">
        <f t="array" ref="AF86">IF(Parameters!$F$55="No",IF($A86&lt;=Parameters!$J$39,Parameters!$I$39*$A86,IF($A86&lt;=Parameters!$J$40,Parameters!$I$39*Parameters!$J$39+Parameters!$I$40*($A86-Parameters!$J$39),IF($A86&lt;=Parameters!$J$41,Parameters!$I$39*Parameters!$J$39+Parameters!$I$40*(Parameters!$J$40-Parameters!$J$39)+Parameters!$I$41*($A86-Parameters!$J$40),Parameters!$I$39*Parameters!$J$39+Parameters!$I$40*(Parameters!$J$40-Parameters!$J$39)+Parameters!$I$41*(Parameters!$J$41-Parameters!$J$40)+Parameters!$I$42*($A86-Parameters!$J$41)))),_xlfn.IFS($A86&lt;=Parameters!$J$39,Parameters!$I$39*$A86,$A86&lt;=Parameters!$J$40,Parameters!$I$40*$A86,$A86&lt;=Parameters!$J$41,Parameters!$I$41*$A86,$A86&gt;Parameters!$J$41,Parameters!$I$42*$A86))</f>
        <v>10011.24</v>
      </c>
      <c r="AG86" s="290">
        <f t="shared" si="61"/>
        <v>123.59555555555555</v>
      </c>
      <c r="AI86" s="428">
        <f t="shared" si="37"/>
        <v>91.170000000000073</v>
      </c>
      <c r="AJ86" s="428">
        <f t="shared" si="38"/>
        <v>91.170000000000073</v>
      </c>
      <c r="AK86" s="428">
        <f t="shared" si="39"/>
        <v>111.23000000000138</v>
      </c>
      <c r="AL86" s="428">
        <f t="shared" si="40"/>
        <v>143.53999999999905</v>
      </c>
      <c r="AM86" s="428">
        <f t="shared" si="41"/>
        <v>91.170000000000073</v>
      </c>
      <c r="AN86" s="428">
        <f t="shared" si="42"/>
        <v>91.170000000000073</v>
      </c>
      <c r="AO86" s="428">
        <f t="shared" si="43"/>
        <v>111.23000000000138</v>
      </c>
      <c r="AP86" s="428">
        <f t="shared" si="44"/>
        <v>143.53999999999905</v>
      </c>
      <c r="AQ86" s="428">
        <f t="shared" si="45"/>
        <v>91.170000000000073</v>
      </c>
      <c r="AR86" s="428">
        <f t="shared" si="46"/>
        <v>91.170000000000073</v>
      </c>
      <c r="AS86" s="428">
        <f t="shared" si="47"/>
        <v>111.23000000000138</v>
      </c>
      <c r="AT86" s="428">
        <f t="shared" si="48"/>
        <v>143.53999999999905</v>
      </c>
      <c r="AU86" s="428">
        <f t="shared" si="49"/>
        <v>91.170000000000073</v>
      </c>
      <c r="AV86" s="428">
        <f t="shared" si="50"/>
        <v>91.170000000000073</v>
      </c>
      <c r="AW86" s="428">
        <f t="shared" si="51"/>
        <v>111.23000000000138</v>
      </c>
      <c r="AX86" s="428">
        <f t="shared" si="52"/>
        <v>143.53999999999905</v>
      </c>
    </row>
    <row r="87">
      <c r="A87" s="413">
        <v>82</v>
      </c>
      <c r="B87" s="290" cm="1">
        <f t="array" ref="B87">IF(Parameters!$C$55="No",IF($A87&lt;=Parameters!$D$23,Parameters!$C$23*$A87,IF($A87&lt;=Parameters!$D$24,Parameters!$C$23*Parameters!$D$23+Parameters!$C$24*($A87-Parameters!$D$23),IF($A87&lt;=Parameters!$D$25,Parameters!$C$23*Parameters!$D$23+Parameters!$C$24*(Parameters!$D$24-Parameters!$D$23)+Parameters!$C$25*($A87-Parameters!$D$24),Parameters!$C$23*Parameters!$D$23+Parameters!$C$24*(Parameters!$D$24-Parameters!$D$23)+Parameters!$C$25*(Parameters!$D$25-Parameters!$D$24)+Parameters!$C$26*($A87-Parameters!$D$25)))),_xlfn.IFS($A87&lt;=Parameters!$D$23,Parameters!$C$23*$A87,$A87&lt;=Parameters!$D$24,Parameters!$C$24*$A87,$A87&lt;=Parameters!$D$25,Parameters!$C$25*$A87,$A87&gt;Parameters!$D$25,Parameters!$C$26*$A87))</f>
        <v>7475.9400000000005</v>
      </c>
      <c r="C87" s="290">
        <f t="shared" si="53"/>
        <v>91.17</v>
      </c>
      <c r="D87" s="290" cm="1">
        <f t="array" ref="D87">IF(Parameters!$C$55="No",IF($A87&lt;=Parameters!$D$28,Parameters!$C$28*$A87,IF($A87&lt;=Parameters!$D$29,Parameters!$C$28*Parameters!$D$28+Parameters!$C$29*($A87-Parameters!$D$28),IF($A87&lt;=Parameters!$D$30,Parameters!$C$28*Parameters!$D$28+Parameters!$C$29*(Parameters!$D$29-Parameters!$D$28)+Parameters!$C$30*($A87-Parameters!$D$29),Parameters!$C$28*Parameters!$D$28+Parameters!$C$29*(Parameters!$D$29-Parameters!$D$28)+Parameters!$C$30*(Parameters!$D$30-Parameters!$D$29)+Parameters!$C$31*($A87-Parameters!$D$30)))),_xlfn.IFS($A87&lt;=Parameters!$D$28,Parameters!$C$28*$A87,$A87&lt;=Parameters!$D$29,Parameters!$C$29*$A87,$A87&lt;=Parameters!$D$30,Parameters!$C$30*$A87,$A87&gt;Parameters!$D$30,Parameters!$C$31*$A87))</f>
        <v>7475.9400000000005</v>
      </c>
      <c r="E87" s="290">
        <f t="shared" si="53"/>
        <v>91.17</v>
      </c>
      <c r="F87" s="290" cm="1">
        <f t="array" ref="F87">IF(Parameters!$C$55="No",IF($A87&lt;=Parameters!$D$34,Parameters!$C$34*$A87,IF($A87&lt;=Parameters!$D$35,Parameters!$C$34*Parameters!$D$34+Parameters!$C$35*($A87-Parameters!$D$34),IF($A87&lt;=Parameters!$D$36,Parameters!$C$34*Parameters!$D$34+Parameters!$C$35*(Parameters!$D$35-Parameters!$D$34)+Parameters!$C$36*($A87-Parameters!$D$35),Parameters!$C$34*Parameters!$D$34+Parameters!$C$35*(Parameters!$D$35-Parameters!$D$34)+Parameters!$C$36*(Parameters!$D$36-Parameters!$D$35)+Parameters!$C$37*($A87-Parameters!$D$36)))),_xlfn.IFS($A87&lt;=Parameters!$D$34,Parameters!$C$34*$A87,$A87&lt;=Parameters!$D$35,Parameters!$C$35*$A87,$A87&lt;=Parameters!$D$36,Parameters!$C$36*$A87,$A87&gt;Parameters!$D$36,Parameters!$C$37*$A87))</f>
        <v>9120.86</v>
      </c>
      <c r="G87" s="290">
        <f t="shared" si="54"/>
        <v>111.23</v>
      </c>
      <c r="H87" s="290" cm="1">
        <f t="array" ref="H87">IF(Parameters!$C$55="No",IF($A87&lt;=Parameters!$D$39,Parameters!$C$39*$A87,IF($A87&lt;=Parameters!$D$40,Parameters!$C$39*Parameters!$D$39+Parameters!$C$40*($A87-Parameters!$D$39),IF($A87&lt;=Parameters!$D$41,Parameters!$C$39*Parameters!$D$39+Parameters!$C$40*(Parameters!$D$40-Parameters!$D$39)+Parameters!$C$41*($A87-Parameters!$D$40),Parameters!$C$39*Parameters!$D$39+Parameters!$C$40*(Parameters!$D$40-Parameters!$D$39)+Parameters!$C$41*(Parameters!$D$41-Parameters!$D$40)+Parameters!$C$42*($A87-Parameters!$D$41)))),_xlfn.IFS($A87&lt;=Parameters!$D$39,Parameters!$C$39*$A87,$A87&lt;=Parameters!$D$40,Parameters!$C$40*$A87,$A87&lt;=Parameters!$D$41,Parameters!$C$41*$A87,$A87&gt;Parameters!$D$41,Parameters!$C$42*$A87))</f>
        <v>10154.779999999999</v>
      </c>
      <c r="I87" s="290">
        <f t="shared" si="55"/>
        <v>123.83878048780487</v>
      </c>
      <c r="J87" s="290" cm="1">
        <f t="array" ref="J87">IF(Parameters!$D$55="No",IF($A87&lt;=Parameters!$F$23,Parameters!$E$23*$A87,IF($A87&lt;=Parameters!$F$24,Parameters!$E$23*Parameters!$F$23+Parameters!$E$24*($A87-Parameters!$F$23),IF($A87&lt;=Parameters!$F$25,Parameters!$E$23*Parameters!$F$23+Parameters!$E$24*(Parameters!$F$24-Parameters!$F$23)+Parameters!$E$25*($A87-Parameters!$F$24),Parameters!$E$23*Parameters!$F$23+Parameters!$E$24*(Parameters!$F$24-Parameters!$F$23)+Parameters!$E$25*(Parameters!$F$25-Parameters!$F$24)+Parameters!$E$26*($A87-Parameters!$F$25)))),_xlfn.IFS($A87&lt;=Parameters!$F$23,Parameters!$E$23*$A87,$A87&lt;=Parameters!$F$24,Parameters!$E$24*$A87,$A87&lt;=Parameters!$F$25,Parameters!$E$25*$A87,$A87&gt;Parameters!$F$25,Parameters!$E$26*$A87))</f>
        <v>7475.9400000000005</v>
      </c>
      <c r="K87" s="290">
        <f t="shared" si="31"/>
        <v>91.17</v>
      </c>
      <c r="L87" s="290" cm="1">
        <f t="array" ref="L87">IF(Parameters!$D$55="No",IF($A87&lt;=Parameters!$F$28,Parameters!$E$28*$A87,IF($A87&lt;=Parameters!$F$29,Parameters!$E$28*Parameters!$F$28+Parameters!$E$29*($A87-Parameters!$F$28),IF($A87&lt;=Parameters!$F$30,Parameters!$E$28*Parameters!$F$28+Parameters!$E$29*(Parameters!$F$29-Parameters!$F$28)+Parameters!$E$30*($A87-Parameters!$F$29),Parameters!$E$28*Parameters!$F$28+Parameters!$E$29*(Parameters!$F$29-Parameters!$F$28)+Parameters!$E$30*(Parameters!$F$30-Parameters!$F$29)+Parameters!$E$31*($A87-Parameters!$F$30)))),_xlfn.IFS($A87&lt;=Parameters!$F$28,Parameters!$E$28*$A87,$A87&lt;=Parameters!$F$29,Parameters!$E$29*$A87,$A87&lt;=Parameters!$F$30,Parameters!$E$30*$A87,$A87&gt;Parameters!$F$30,Parameters!$E$31*$A87))</f>
        <v>7475.9400000000005</v>
      </c>
      <c r="M87" s="290">
        <f t="shared" si="32"/>
        <v>91.17</v>
      </c>
      <c r="N87" s="290" cm="1">
        <f t="array" ref="N87">IF(Parameters!$D$55="No",IF($A87&lt;=Parameters!$F$34,Parameters!$E$34*$A87,IF($A87&lt;=Parameters!$F$35,Parameters!$E$34*Parameters!$F$34+Parameters!$E$35*($A87-Parameters!$F$34),IF($A87&lt;=Parameters!$F$36,Parameters!$E$34*Parameters!$F$34+Parameters!$E$35*(Parameters!$F$35-Parameters!$F$34)+Parameters!$E$36*($A87-Parameters!$F$35),Parameters!$E$34*Parameters!$F$34+Parameters!$E$35*(Parameters!$F$35-Parameters!$F$34)+Parameters!$E$36*(Parameters!$F$36-Parameters!$F$35)+Parameters!$E$37*($A87-Parameters!$F$36)))),_xlfn.IFS($A87&lt;=Parameters!$F$34,Parameters!$E$34*$A87,$A87&lt;=Parameters!$F$35,Parameters!$E$35*$A87,$A87&lt;=Parameters!$F$36,Parameters!$E$36*$A87,$A87&gt;Parameters!$F$36,Parameters!$E$37*$A87))</f>
        <v>9120.86</v>
      </c>
      <c r="O87" s="290">
        <f t="shared" si="56"/>
        <v>111.23</v>
      </c>
      <c r="P87" s="290" cm="1">
        <f t="array" ref="P87">IF(Parameters!$D$55="No",IF($A87&lt;=Parameters!$F$39,Parameters!$E$39*$A87,IF($A87&lt;=Parameters!$F$40,Parameters!$E$39*Parameters!$F$39+Parameters!$E$40*($A87-Parameters!$F$39),IF($A87&lt;=Parameters!$F$41,Parameters!$E$39*Parameters!$F$39+Parameters!$E$40*(Parameters!$F$40-Parameters!$F$39)+Parameters!$E$41*($A87-Parameters!$F$40),Parameters!$E$39*Parameters!$F$39+Parameters!$E$40*(Parameters!$F$40-Parameters!$F$39)+Parameters!$E$41*(Parameters!$F$41-Parameters!$F$40)+Parameters!$E$42*($A87-Parameters!$F$41)))),_xlfn.IFS($A87&lt;=Parameters!$F$39,Parameters!$E$39*$A87,$A87&lt;=Parameters!$F$40,Parameters!$E$40*$A87,$A87&lt;=Parameters!$F$41,Parameters!$E$41*$A87,$A87&gt;Parameters!$F$41,Parameters!$E$42*$A87))</f>
        <v>10154.779999999999</v>
      </c>
      <c r="Q87" s="290">
        <f t="shared" si="57"/>
        <v>123.83878048780487</v>
      </c>
      <c r="R87" s="290" cm="1">
        <f t="array" ref="R87">IF(Parameters!$E$55="No",IF($A87&lt;=Parameters!$H$23,Parameters!$G$23*$A87,IF($A87&lt;=Parameters!$H$24,Parameters!$G$23*Parameters!$H$23+Parameters!$G$24*($A87-Parameters!$H$23),IF($A87&lt;=Parameters!$H$25,Parameters!$G$23*Parameters!$H$23+Parameters!$G$24*(Parameters!$H$24-Parameters!$H$23)+Parameters!$G$25*($A87-Parameters!$H$24),Parameters!$G$23*Parameters!$H$23+Parameters!$G$24*(Parameters!$H$24-Parameters!$H$23)+Parameters!$G$25*(Parameters!$H$25-Parameters!$H$24)+Parameters!$G$26*($A87-Parameters!$H$25)))),_xlfn.IFS($A87&lt;=Parameters!$H$23,Parameters!$G$23*$A87,$A87&lt;=Parameters!$H$24,Parameters!$G$24*$A87,$A87&lt;=Parameters!$H$25,Parameters!$G$25*$A87,$A87&gt;Parameters!$H$25,Parameters!$G$26*$A87))</f>
        <v>7475.9400000000005</v>
      </c>
      <c r="S87" s="290">
        <f t="shared" si="33"/>
        <v>91.17</v>
      </c>
      <c r="T87" s="290" cm="1">
        <f t="array" ref="T87">IF(Parameters!$E$55="No",IF($A87&lt;=Parameters!$H$28,Parameters!$G$28*$A87,IF($A87&lt;=Parameters!$H$29,Parameters!$G$28*Parameters!$H$28+Parameters!$G$29*($A87-Parameters!$H$28),IF($A87&lt;=Parameters!$H$30,Parameters!$G$28*Parameters!$H$28+Parameters!$G$29*(Parameters!$H$29-Parameters!$H$28)+Parameters!$G$30*($A87-Parameters!$H$29),Parameters!$G$28*Parameters!$H$28+Parameters!$G$29*(Parameters!$H$29-Parameters!$H$28)+Parameters!$G$30*(Parameters!$H$30-Parameters!$H$29)+Parameters!$G$31*($A87-Parameters!$H$30)))),_xlfn.IFS($A87&lt;=Parameters!$H$28,Parameters!$G$28*$A87,$A87&lt;=Parameters!$H$29,Parameters!$G$29*$A87,$A87&lt;=Parameters!$H$30,Parameters!$G$30*$A87,$A87&gt;Parameters!$H$30,Parameters!$G$31*$A87))</f>
        <v>7475.9400000000005</v>
      </c>
      <c r="U87" s="290">
        <f t="shared" si="34"/>
        <v>91.17</v>
      </c>
      <c r="V87" s="290" cm="1">
        <f t="array" ref="V87">IF(Parameters!$E$55="No",IF($A87&lt;=Parameters!$H$34,Parameters!$G$34*$A87,IF($A87&lt;=Parameters!$H$35,Parameters!$G$34*Parameters!$H$34+Parameters!$G$35*($A87-Parameters!$H$34),IF($A87&lt;=Parameters!$H$36,Parameters!$G$34*Parameters!$H$34+Parameters!$G$35*(Parameters!$H$35-Parameters!$H$34)+Parameters!$G$36*($A87-Parameters!$H$35),Parameters!$G$34*Parameters!$H$34+Parameters!$G$35*(Parameters!$H$35-Parameters!$H$34)+Parameters!$G$36*(Parameters!$H$36-Parameters!$H$35)+Parameters!$G$37*($A87-Parameters!$H$36)))),_xlfn.IFS($A87&lt;=Parameters!$H$34,Parameters!$G$34*$A87,$A87&lt;=Parameters!$H$35,Parameters!$G$35*$A87,$A87&lt;=Parameters!$H$36,Parameters!$G$36*$A87,$A87&gt;Parameters!$H$36,Parameters!$G$37*$A87))</f>
        <v>9120.86</v>
      </c>
      <c r="W87" s="290">
        <f t="shared" si="58"/>
        <v>111.23</v>
      </c>
      <c r="X87" s="290" cm="1">
        <f t="array" ref="X87">IF(Parameters!$E$55="No",IF($A87&lt;=Parameters!$H$39,Parameters!$G$39*$A87,IF($A87&lt;=Parameters!$H$40,Parameters!$G$39*Parameters!$H$39+Parameters!$G$40*($A87-Parameters!$H$39),IF($A87&lt;=Parameters!$H$41,Parameters!$G$39*Parameters!$H$39+Parameters!$G$40*(Parameters!$H$40-Parameters!$H$39)+Parameters!$G$41*($A87-Parameters!$H$40),Parameters!$G$39*Parameters!$H$39+Parameters!$G$40*(Parameters!$H$40-Parameters!$H$39)+Parameters!$G$41*(Parameters!$H$41-Parameters!$H$40)+Parameters!$G$42*($A87-Parameters!$H$41)))),_xlfn.IFS($A87&lt;=Parameters!$H$39,Parameters!$G$39*$A87,$A87&lt;=Parameters!$H$40,Parameters!$G$40*$A87,$A87&lt;=Parameters!$H$41,Parameters!$G$41*$A87,$A87&gt;Parameters!$H$41,Parameters!$G$42*$A87))</f>
        <v>10154.779999999999</v>
      </c>
      <c r="Y87" s="290">
        <f t="shared" si="59"/>
        <v>123.83878048780487</v>
      </c>
      <c r="Z87" s="290" cm="1">
        <f t="array" ref="Z87">IF(Parameters!$F$55="No",IF($A87&lt;=Parameters!$J$23,Parameters!$I$23*$A87,IF($A87&lt;=Parameters!$J$24,Parameters!$I$23*Parameters!$J$23+Parameters!$I$24*($A87-Parameters!$J$23),IF($A87&lt;=Parameters!$J$25,Parameters!$I$23*Parameters!$J$23+Parameters!$I$24*(Parameters!$J$24-Parameters!$J$23)+Parameters!$I$25*($A87-Parameters!$J$24),Parameters!$I$23*Parameters!$J$23+Parameters!$I$24*(Parameters!$J$24-Parameters!$J$23)+Parameters!$I$25*(Parameters!$J$25-Parameters!$J$24)+Parameters!$I$26*($A87-Parameters!$J$25)))),_xlfn.IFS($A87&lt;=Parameters!$J$23,Parameters!$I$23*$A87,$A87&lt;=Parameters!$J$24,Parameters!$I$24*$A87,$A87&lt;=Parameters!$J$25,Parameters!$I$25*$A87,$A87&gt;Parameters!$J$25,Parameters!$I$26*$A87))</f>
        <v>7475.9400000000005</v>
      </c>
      <c r="AA87" s="290">
        <f t="shared" si="35"/>
        <v>91.17</v>
      </c>
      <c r="AB87" s="290" cm="1">
        <f t="array" ref="AB87">IF(Parameters!$F$55="No",IF($A87&lt;=Parameters!$J$28,Parameters!$I$28*$A87,IF($A87&lt;=Parameters!$J$29,Parameters!$I$28*Parameters!$J$28+Parameters!$I$29*($A87-Parameters!$J$28),IF($A87&lt;=Parameters!$J$30,Parameters!$I$28*Parameters!$J$28+Parameters!$I$29*(Parameters!$J$29-Parameters!$J$28)+Parameters!$I$30*($A87-Parameters!$J$29),Parameters!$I$28*Parameters!$J$28+Parameters!$I$29*(Parameters!$J$29-Parameters!$J$28)+Parameters!$I$30*(Parameters!$J$30-Parameters!$J$29)+Parameters!$I$31*($A87-Parameters!$J$30)))),_xlfn.IFS($A87&lt;=Parameters!$J$28,Parameters!$I$28*$A87,$A87&lt;=Parameters!$J$29,Parameters!$I$29*$A87,$A87&lt;=Parameters!$J$30,Parameters!$I$30*$A87,$A87&gt;Parameters!$J$30,Parameters!$I$31*$A87))</f>
        <v>7475.9400000000005</v>
      </c>
      <c r="AC87" s="290">
        <f t="shared" si="36"/>
        <v>91.17</v>
      </c>
      <c r="AD87" s="290" cm="1">
        <f t="array" ref="AD87">IF(Parameters!$F$55="No",IF($A87&lt;=Parameters!$J$34,Parameters!$I$34*$A87,IF($A87&lt;=Parameters!$J$35,Parameters!$I$34*Parameters!$J$34+Parameters!$I$35*($A87-Parameters!$J$34),IF($A87&lt;=Parameters!$J$36,Parameters!$I$34*Parameters!$J$34+Parameters!$I$35*(Parameters!$J$35-Parameters!$J$34)+Parameters!$I$36*($A87-Parameters!$J$35),Parameters!$I$34*Parameters!$J$34+Parameters!$I$35*(Parameters!$J$35-Parameters!$J$34)+Parameters!$I$36*(Parameters!$J$36-Parameters!$J$35)+Parameters!$I$37*($A87-Parameters!$J$36)))),_xlfn.IFS($A87&lt;=Parameters!$J$34,Parameters!$I$34*$A87,$A87&lt;=Parameters!$J$35,Parameters!$I$35*$A87,$A87&lt;=Parameters!$J$36,Parameters!$I$36*$A87,$A87&gt;Parameters!$J$36,Parameters!$I$37*$A87))</f>
        <v>9120.86</v>
      </c>
      <c r="AE87" s="290">
        <f t="shared" si="60"/>
        <v>111.23</v>
      </c>
      <c r="AF87" s="290" cm="1">
        <f t="array" ref="AF87">IF(Parameters!$F$55="No",IF($A87&lt;=Parameters!$J$39,Parameters!$I$39*$A87,IF($A87&lt;=Parameters!$J$40,Parameters!$I$39*Parameters!$J$39+Parameters!$I$40*($A87-Parameters!$J$39),IF($A87&lt;=Parameters!$J$41,Parameters!$I$39*Parameters!$J$39+Parameters!$I$40*(Parameters!$J$40-Parameters!$J$39)+Parameters!$I$41*($A87-Parameters!$J$40),Parameters!$I$39*Parameters!$J$39+Parameters!$I$40*(Parameters!$J$40-Parameters!$J$39)+Parameters!$I$41*(Parameters!$J$41-Parameters!$J$40)+Parameters!$I$42*($A87-Parameters!$J$41)))),_xlfn.IFS($A87&lt;=Parameters!$J$39,Parameters!$I$39*$A87,$A87&lt;=Parameters!$J$40,Parameters!$I$40*$A87,$A87&lt;=Parameters!$J$41,Parameters!$I$41*$A87,$A87&gt;Parameters!$J$41,Parameters!$I$42*$A87))</f>
        <v>10154.779999999999</v>
      </c>
      <c r="AG87" s="290">
        <f t="shared" si="61"/>
        <v>123.83878048780487</v>
      </c>
      <c r="AI87" s="428">
        <f t="shared" si="37"/>
        <v>91.170000000000073</v>
      </c>
      <c r="AJ87" s="428">
        <f t="shared" si="38"/>
        <v>91.170000000000073</v>
      </c>
      <c r="AK87" s="428">
        <f t="shared" si="39"/>
        <v>111.22999999999956</v>
      </c>
      <c r="AL87" s="428">
        <f t="shared" si="40"/>
        <v>143.53999999999905</v>
      </c>
      <c r="AM87" s="428">
        <f t="shared" si="41"/>
        <v>91.170000000000073</v>
      </c>
      <c r="AN87" s="428">
        <f t="shared" si="42"/>
        <v>91.170000000000073</v>
      </c>
      <c r="AO87" s="428">
        <f t="shared" si="43"/>
        <v>111.22999999999956</v>
      </c>
      <c r="AP87" s="428">
        <f t="shared" si="44"/>
        <v>143.53999999999905</v>
      </c>
      <c r="AQ87" s="428">
        <f t="shared" si="45"/>
        <v>91.170000000000073</v>
      </c>
      <c r="AR87" s="428">
        <f t="shared" si="46"/>
        <v>91.170000000000073</v>
      </c>
      <c r="AS87" s="428">
        <f t="shared" si="47"/>
        <v>111.22999999999956</v>
      </c>
      <c r="AT87" s="428">
        <f t="shared" si="48"/>
        <v>143.53999999999905</v>
      </c>
      <c r="AU87" s="428">
        <f t="shared" si="49"/>
        <v>91.170000000000073</v>
      </c>
      <c r="AV87" s="428">
        <f t="shared" si="50"/>
        <v>91.170000000000073</v>
      </c>
      <c r="AW87" s="428">
        <f t="shared" si="51"/>
        <v>111.22999999999956</v>
      </c>
      <c r="AX87" s="428">
        <f t="shared" si="52"/>
        <v>143.53999999999905</v>
      </c>
    </row>
    <row r="88">
      <c r="A88" s="413">
        <v>83</v>
      </c>
      <c r="B88" s="290" cm="1">
        <f t="array" ref="B88">IF(Parameters!$C$55="No",IF($A88&lt;=Parameters!$D$23,Parameters!$C$23*$A88,IF($A88&lt;=Parameters!$D$24,Parameters!$C$23*Parameters!$D$23+Parameters!$C$24*($A88-Parameters!$D$23),IF($A88&lt;=Parameters!$D$25,Parameters!$C$23*Parameters!$D$23+Parameters!$C$24*(Parameters!$D$24-Parameters!$D$23)+Parameters!$C$25*($A88-Parameters!$D$24),Parameters!$C$23*Parameters!$D$23+Parameters!$C$24*(Parameters!$D$24-Parameters!$D$23)+Parameters!$C$25*(Parameters!$D$25-Parameters!$D$24)+Parameters!$C$26*($A88-Parameters!$D$25)))),_xlfn.IFS($A88&lt;=Parameters!$D$23,Parameters!$C$23*$A88,$A88&lt;=Parameters!$D$24,Parameters!$C$24*$A88,$A88&lt;=Parameters!$D$25,Parameters!$C$25*$A88,$A88&gt;Parameters!$D$25,Parameters!$C$26*$A88))</f>
        <v>7567.1100000000006</v>
      </c>
      <c r="C88" s="290">
        <f t="shared" si="53"/>
        <v>91.17</v>
      </c>
      <c r="D88" s="290" cm="1">
        <f t="array" ref="D88">IF(Parameters!$C$55="No",IF($A88&lt;=Parameters!$D$28,Parameters!$C$28*$A88,IF($A88&lt;=Parameters!$D$29,Parameters!$C$28*Parameters!$D$28+Parameters!$C$29*($A88-Parameters!$D$28),IF($A88&lt;=Parameters!$D$30,Parameters!$C$28*Parameters!$D$28+Parameters!$C$29*(Parameters!$D$29-Parameters!$D$28)+Parameters!$C$30*($A88-Parameters!$D$29),Parameters!$C$28*Parameters!$D$28+Parameters!$C$29*(Parameters!$D$29-Parameters!$D$28)+Parameters!$C$30*(Parameters!$D$30-Parameters!$D$29)+Parameters!$C$31*($A88-Parameters!$D$30)))),_xlfn.IFS($A88&lt;=Parameters!$D$28,Parameters!$C$28*$A88,$A88&lt;=Parameters!$D$29,Parameters!$C$29*$A88,$A88&lt;=Parameters!$D$30,Parameters!$C$30*$A88,$A88&gt;Parameters!$D$30,Parameters!$C$31*$A88))</f>
        <v>7567.1100000000006</v>
      </c>
      <c r="E88" s="290">
        <f t="shared" si="53"/>
        <v>91.17</v>
      </c>
      <c r="F88" s="290" cm="1">
        <f t="array" ref="F88">IF(Parameters!$C$55="No",IF($A88&lt;=Parameters!$D$34,Parameters!$C$34*$A88,IF($A88&lt;=Parameters!$D$35,Parameters!$C$34*Parameters!$D$34+Parameters!$C$35*($A88-Parameters!$D$34),IF($A88&lt;=Parameters!$D$36,Parameters!$C$34*Parameters!$D$34+Parameters!$C$35*(Parameters!$D$35-Parameters!$D$34)+Parameters!$C$36*($A88-Parameters!$D$35),Parameters!$C$34*Parameters!$D$34+Parameters!$C$35*(Parameters!$D$35-Parameters!$D$34)+Parameters!$C$36*(Parameters!$D$36-Parameters!$D$35)+Parameters!$C$37*($A88-Parameters!$D$36)))),_xlfn.IFS($A88&lt;=Parameters!$D$34,Parameters!$C$34*$A88,$A88&lt;=Parameters!$D$35,Parameters!$C$35*$A88,$A88&lt;=Parameters!$D$36,Parameters!$C$36*$A88,$A88&gt;Parameters!$D$36,Parameters!$C$37*$A88))</f>
        <v>9232.09</v>
      </c>
      <c r="G88" s="290">
        <f t="shared" si="54"/>
        <v>111.23</v>
      </c>
      <c r="H88" s="290" cm="1">
        <f t="array" ref="H88">IF(Parameters!$C$55="No",IF($A88&lt;=Parameters!$D$39,Parameters!$C$39*$A88,IF($A88&lt;=Parameters!$D$40,Parameters!$C$39*Parameters!$D$39+Parameters!$C$40*($A88-Parameters!$D$39),IF($A88&lt;=Parameters!$D$41,Parameters!$C$39*Parameters!$D$39+Parameters!$C$40*(Parameters!$D$40-Parameters!$D$39)+Parameters!$C$41*($A88-Parameters!$D$40),Parameters!$C$39*Parameters!$D$39+Parameters!$C$40*(Parameters!$D$40-Parameters!$D$39)+Parameters!$C$41*(Parameters!$D$41-Parameters!$D$40)+Parameters!$C$42*($A88-Parameters!$D$41)))),_xlfn.IFS($A88&lt;=Parameters!$D$39,Parameters!$C$39*$A88,$A88&lt;=Parameters!$D$40,Parameters!$C$40*$A88,$A88&lt;=Parameters!$D$41,Parameters!$C$41*$A88,$A88&gt;Parameters!$D$41,Parameters!$C$42*$A88))</f>
        <v>10298.32</v>
      </c>
      <c r="I88" s="290">
        <f t="shared" si="55"/>
        <v>124.07614457831325</v>
      </c>
      <c r="J88" s="290" cm="1">
        <f t="array" ref="J88">IF(Parameters!$D$55="No",IF($A88&lt;=Parameters!$F$23,Parameters!$E$23*$A88,IF($A88&lt;=Parameters!$F$24,Parameters!$E$23*Parameters!$F$23+Parameters!$E$24*($A88-Parameters!$F$23),IF($A88&lt;=Parameters!$F$25,Parameters!$E$23*Parameters!$F$23+Parameters!$E$24*(Parameters!$F$24-Parameters!$F$23)+Parameters!$E$25*($A88-Parameters!$F$24),Parameters!$E$23*Parameters!$F$23+Parameters!$E$24*(Parameters!$F$24-Parameters!$F$23)+Parameters!$E$25*(Parameters!$F$25-Parameters!$F$24)+Parameters!$E$26*($A88-Parameters!$F$25)))),_xlfn.IFS($A88&lt;=Parameters!$F$23,Parameters!$E$23*$A88,$A88&lt;=Parameters!$F$24,Parameters!$E$24*$A88,$A88&lt;=Parameters!$F$25,Parameters!$E$25*$A88,$A88&gt;Parameters!$F$25,Parameters!$E$26*$A88))</f>
        <v>7567.1100000000006</v>
      </c>
      <c r="K88" s="290">
        <f t="shared" si="31"/>
        <v>91.17</v>
      </c>
      <c r="L88" s="290" cm="1">
        <f t="array" ref="L88">IF(Parameters!$D$55="No",IF($A88&lt;=Parameters!$F$28,Parameters!$E$28*$A88,IF($A88&lt;=Parameters!$F$29,Parameters!$E$28*Parameters!$F$28+Parameters!$E$29*($A88-Parameters!$F$28),IF($A88&lt;=Parameters!$F$30,Parameters!$E$28*Parameters!$F$28+Parameters!$E$29*(Parameters!$F$29-Parameters!$F$28)+Parameters!$E$30*($A88-Parameters!$F$29),Parameters!$E$28*Parameters!$F$28+Parameters!$E$29*(Parameters!$F$29-Parameters!$F$28)+Parameters!$E$30*(Parameters!$F$30-Parameters!$F$29)+Parameters!$E$31*($A88-Parameters!$F$30)))),_xlfn.IFS($A88&lt;=Parameters!$F$28,Parameters!$E$28*$A88,$A88&lt;=Parameters!$F$29,Parameters!$E$29*$A88,$A88&lt;=Parameters!$F$30,Parameters!$E$30*$A88,$A88&gt;Parameters!$F$30,Parameters!$E$31*$A88))</f>
        <v>7567.1100000000006</v>
      </c>
      <c r="M88" s="290">
        <f t="shared" si="32"/>
        <v>91.17</v>
      </c>
      <c r="N88" s="290" cm="1">
        <f t="array" ref="N88">IF(Parameters!$D$55="No",IF($A88&lt;=Parameters!$F$34,Parameters!$E$34*$A88,IF($A88&lt;=Parameters!$F$35,Parameters!$E$34*Parameters!$F$34+Parameters!$E$35*($A88-Parameters!$F$34),IF($A88&lt;=Parameters!$F$36,Parameters!$E$34*Parameters!$F$34+Parameters!$E$35*(Parameters!$F$35-Parameters!$F$34)+Parameters!$E$36*($A88-Parameters!$F$35),Parameters!$E$34*Parameters!$F$34+Parameters!$E$35*(Parameters!$F$35-Parameters!$F$34)+Parameters!$E$36*(Parameters!$F$36-Parameters!$F$35)+Parameters!$E$37*($A88-Parameters!$F$36)))),_xlfn.IFS($A88&lt;=Parameters!$F$34,Parameters!$E$34*$A88,$A88&lt;=Parameters!$F$35,Parameters!$E$35*$A88,$A88&lt;=Parameters!$F$36,Parameters!$E$36*$A88,$A88&gt;Parameters!$F$36,Parameters!$E$37*$A88))</f>
        <v>9232.09</v>
      </c>
      <c r="O88" s="290">
        <f t="shared" si="56"/>
        <v>111.23</v>
      </c>
      <c r="P88" s="290" cm="1">
        <f t="array" ref="P88">IF(Parameters!$D$55="No",IF($A88&lt;=Parameters!$F$39,Parameters!$E$39*$A88,IF($A88&lt;=Parameters!$F$40,Parameters!$E$39*Parameters!$F$39+Parameters!$E$40*($A88-Parameters!$F$39),IF($A88&lt;=Parameters!$F$41,Parameters!$E$39*Parameters!$F$39+Parameters!$E$40*(Parameters!$F$40-Parameters!$F$39)+Parameters!$E$41*($A88-Parameters!$F$40),Parameters!$E$39*Parameters!$F$39+Parameters!$E$40*(Parameters!$F$40-Parameters!$F$39)+Parameters!$E$41*(Parameters!$F$41-Parameters!$F$40)+Parameters!$E$42*($A88-Parameters!$F$41)))),_xlfn.IFS($A88&lt;=Parameters!$F$39,Parameters!$E$39*$A88,$A88&lt;=Parameters!$F$40,Parameters!$E$40*$A88,$A88&lt;=Parameters!$F$41,Parameters!$E$41*$A88,$A88&gt;Parameters!$F$41,Parameters!$E$42*$A88))</f>
        <v>10298.32</v>
      </c>
      <c r="Q88" s="290">
        <f t="shared" si="57"/>
        <v>124.07614457831325</v>
      </c>
      <c r="R88" s="290" cm="1">
        <f t="array" ref="R88">IF(Parameters!$E$55="No",IF($A88&lt;=Parameters!$H$23,Parameters!$G$23*$A88,IF($A88&lt;=Parameters!$H$24,Parameters!$G$23*Parameters!$H$23+Parameters!$G$24*($A88-Parameters!$H$23),IF($A88&lt;=Parameters!$H$25,Parameters!$G$23*Parameters!$H$23+Parameters!$G$24*(Parameters!$H$24-Parameters!$H$23)+Parameters!$G$25*($A88-Parameters!$H$24),Parameters!$G$23*Parameters!$H$23+Parameters!$G$24*(Parameters!$H$24-Parameters!$H$23)+Parameters!$G$25*(Parameters!$H$25-Parameters!$H$24)+Parameters!$G$26*($A88-Parameters!$H$25)))),_xlfn.IFS($A88&lt;=Parameters!$H$23,Parameters!$G$23*$A88,$A88&lt;=Parameters!$H$24,Parameters!$G$24*$A88,$A88&lt;=Parameters!$H$25,Parameters!$G$25*$A88,$A88&gt;Parameters!$H$25,Parameters!$G$26*$A88))</f>
        <v>7567.1100000000006</v>
      </c>
      <c r="S88" s="290">
        <f t="shared" si="33"/>
        <v>91.17</v>
      </c>
      <c r="T88" s="290" cm="1">
        <f t="array" ref="T88">IF(Parameters!$E$55="No",IF($A88&lt;=Parameters!$H$28,Parameters!$G$28*$A88,IF($A88&lt;=Parameters!$H$29,Parameters!$G$28*Parameters!$H$28+Parameters!$G$29*($A88-Parameters!$H$28),IF($A88&lt;=Parameters!$H$30,Parameters!$G$28*Parameters!$H$28+Parameters!$G$29*(Parameters!$H$29-Parameters!$H$28)+Parameters!$G$30*($A88-Parameters!$H$29),Parameters!$G$28*Parameters!$H$28+Parameters!$G$29*(Parameters!$H$29-Parameters!$H$28)+Parameters!$G$30*(Parameters!$H$30-Parameters!$H$29)+Parameters!$G$31*($A88-Parameters!$H$30)))),_xlfn.IFS($A88&lt;=Parameters!$H$28,Parameters!$G$28*$A88,$A88&lt;=Parameters!$H$29,Parameters!$G$29*$A88,$A88&lt;=Parameters!$H$30,Parameters!$G$30*$A88,$A88&gt;Parameters!$H$30,Parameters!$G$31*$A88))</f>
        <v>7567.1100000000006</v>
      </c>
      <c r="U88" s="290">
        <f t="shared" si="34"/>
        <v>91.17</v>
      </c>
      <c r="V88" s="290" cm="1">
        <f t="array" ref="V88">IF(Parameters!$E$55="No",IF($A88&lt;=Parameters!$H$34,Parameters!$G$34*$A88,IF($A88&lt;=Parameters!$H$35,Parameters!$G$34*Parameters!$H$34+Parameters!$G$35*($A88-Parameters!$H$34),IF($A88&lt;=Parameters!$H$36,Parameters!$G$34*Parameters!$H$34+Parameters!$G$35*(Parameters!$H$35-Parameters!$H$34)+Parameters!$G$36*($A88-Parameters!$H$35),Parameters!$G$34*Parameters!$H$34+Parameters!$G$35*(Parameters!$H$35-Parameters!$H$34)+Parameters!$G$36*(Parameters!$H$36-Parameters!$H$35)+Parameters!$G$37*($A88-Parameters!$H$36)))),_xlfn.IFS($A88&lt;=Parameters!$H$34,Parameters!$G$34*$A88,$A88&lt;=Parameters!$H$35,Parameters!$G$35*$A88,$A88&lt;=Parameters!$H$36,Parameters!$G$36*$A88,$A88&gt;Parameters!$H$36,Parameters!$G$37*$A88))</f>
        <v>9232.09</v>
      </c>
      <c r="W88" s="290">
        <f t="shared" si="58"/>
        <v>111.23</v>
      </c>
      <c r="X88" s="290" cm="1">
        <f t="array" ref="X88">IF(Parameters!$E$55="No",IF($A88&lt;=Parameters!$H$39,Parameters!$G$39*$A88,IF($A88&lt;=Parameters!$H$40,Parameters!$G$39*Parameters!$H$39+Parameters!$G$40*($A88-Parameters!$H$39),IF($A88&lt;=Parameters!$H$41,Parameters!$G$39*Parameters!$H$39+Parameters!$G$40*(Parameters!$H$40-Parameters!$H$39)+Parameters!$G$41*($A88-Parameters!$H$40),Parameters!$G$39*Parameters!$H$39+Parameters!$G$40*(Parameters!$H$40-Parameters!$H$39)+Parameters!$G$41*(Parameters!$H$41-Parameters!$H$40)+Parameters!$G$42*($A88-Parameters!$H$41)))),_xlfn.IFS($A88&lt;=Parameters!$H$39,Parameters!$G$39*$A88,$A88&lt;=Parameters!$H$40,Parameters!$G$40*$A88,$A88&lt;=Parameters!$H$41,Parameters!$G$41*$A88,$A88&gt;Parameters!$H$41,Parameters!$G$42*$A88))</f>
        <v>10298.32</v>
      </c>
      <c r="Y88" s="290">
        <f t="shared" si="59"/>
        <v>124.07614457831325</v>
      </c>
      <c r="Z88" s="290" cm="1">
        <f t="array" ref="Z88">IF(Parameters!$F$55="No",IF($A88&lt;=Parameters!$J$23,Parameters!$I$23*$A88,IF($A88&lt;=Parameters!$J$24,Parameters!$I$23*Parameters!$J$23+Parameters!$I$24*($A88-Parameters!$J$23),IF($A88&lt;=Parameters!$J$25,Parameters!$I$23*Parameters!$J$23+Parameters!$I$24*(Parameters!$J$24-Parameters!$J$23)+Parameters!$I$25*($A88-Parameters!$J$24),Parameters!$I$23*Parameters!$J$23+Parameters!$I$24*(Parameters!$J$24-Parameters!$J$23)+Parameters!$I$25*(Parameters!$J$25-Parameters!$J$24)+Parameters!$I$26*($A88-Parameters!$J$25)))),_xlfn.IFS($A88&lt;=Parameters!$J$23,Parameters!$I$23*$A88,$A88&lt;=Parameters!$J$24,Parameters!$I$24*$A88,$A88&lt;=Parameters!$J$25,Parameters!$I$25*$A88,$A88&gt;Parameters!$J$25,Parameters!$I$26*$A88))</f>
        <v>7567.1100000000006</v>
      </c>
      <c r="AA88" s="290">
        <f t="shared" si="35"/>
        <v>91.17</v>
      </c>
      <c r="AB88" s="290" cm="1">
        <f t="array" ref="AB88">IF(Parameters!$F$55="No",IF($A88&lt;=Parameters!$J$28,Parameters!$I$28*$A88,IF($A88&lt;=Parameters!$J$29,Parameters!$I$28*Parameters!$J$28+Parameters!$I$29*($A88-Parameters!$J$28),IF($A88&lt;=Parameters!$J$30,Parameters!$I$28*Parameters!$J$28+Parameters!$I$29*(Parameters!$J$29-Parameters!$J$28)+Parameters!$I$30*($A88-Parameters!$J$29),Parameters!$I$28*Parameters!$J$28+Parameters!$I$29*(Parameters!$J$29-Parameters!$J$28)+Parameters!$I$30*(Parameters!$J$30-Parameters!$J$29)+Parameters!$I$31*($A88-Parameters!$J$30)))),_xlfn.IFS($A88&lt;=Parameters!$J$28,Parameters!$I$28*$A88,$A88&lt;=Parameters!$J$29,Parameters!$I$29*$A88,$A88&lt;=Parameters!$J$30,Parameters!$I$30*$A88,$A88&gt;Parameters!$J$30,Parameters!$I$31*$A88))</f>
        <v>7567.1100000000006</v>
      </c>
      <c r="AC88" s="290">
        <f t="shared" si="36"/>
        <v>91.17</v>
      </c>
      <c r="AD88" s="290" cm="1">
        <f t="array" ref="AD88">IF(Parameters!$F$55="No",IF($A88&lt;=Parameters!$J$34,Parameters!$I$34*$A88,IF($A88&lt;=Parameters!$J$35,Parameters!$I$34*Parameters!$J$34+Parameters!$I$35*($A88-Parameters!$J$34),IF($A88&lt;=Parameters!$J$36,Parameters!$I$34*Parameters!$J$34+Parameters!$I$35*(Parameters!$J$35-Parameters!$J$34)+Parameters!$I$36*($A88-Parameters!$J$35),Parameters!$I$34*Parameters!$J$34+Parameters!$I$35*(Parameters!$J$35-Parameters!$J$34)+Parameters!$I$36*(Parameters!$J$36-Parameters!$J$35)+Parameters!$I$37*($A88-Parameters!$J$36)))),_xlfn.IFS($A88&lt;=Parameters!$J$34,Parameters!$I$34*$A88,$A88&lt;=Parameters!$J$35,Parameters!$I$35*$A88,$A88&lt;=Parameters!$J$36,Parameters!$I$36*$A88,$A88&gt;Parameters!$J$36,Parameters!$I$37*$A88))</f>
        <v>9232.09</v>
      </c>
      <c r="AE88" s="290">
        <f t="shared" si="60"/>
        <v>111.23</v>
      </c>
      <c r="AF88" s="290" cm="1">
        <f t="array" ref="AF88">IF(Parameters!$F$55="No",IF($A88&lt;=Parameters!$J$39,Parameters!$I$39*$A88,IF($A88&lt;=Parameters!$J$40,Parameters!$I$39*Parameters!$J$39+Parameters!$I$40*($A88-Parameters!$J$39),IF($A88&lt;=Parameters!$J$41,Parameters!$I$39*Parameters!$J$39+Parameters!$I$40*(Parameters!$J$40-Parameters!$J$39)+Parameters!$I$41*($A88-Parameters!$J$40),Parameters!$I$39*Parameters!$J$39+Parameters!$I$40*(Parameters!$J$40-Parameters!$J$39)+Parameters!$I$41*(Parameters!$J$41-Parameters!$J$40)+Parameters!$I$42*($A88-Parameters!$J$41)))),_xlfn.IFS($A88&lt;=Parameters!$J$39,Parameters!$I$39*$A88,$A88&lt;=Parameters!$J$40,Parameters!$I$40*$A88,$A88&lt;=Parameters!$J$41,Parameters!$I$41*$A88,$A88&gt;Parameters!$J$41,Parameters!$I$42*$A88))</f>
        <v>10298.32</v>
      </c>
      <c r="AG88" s="290">
        <f t="shared" si="61"/>
        <v>124.07614457831325</v>
      </c>
      <c r="AI88" s="428">
        <f t="shared" si="37"/>
        <v>91.170000000000073</v>
      </c>
      <c r="AJ88" s="428">
        <f t="shared" si="38"/>
        <v>91.170000000000073</v>
      </c>
      <c r="AK88" s="428">
        <f t="shared" si="39"/>
        <v>111.22999999999956</v>
      </c>
      <c r="AL88" s="428">
        <f t="shared" si="40"/>
        <v>143.54000000000087</v>
      </c>
      <c r="AM88" s="428">
        <f t="shared" si="41"/>
        <v>91.170000000000073</v>
      </c>
      <c r="AN88" s="428">
        <f t="shared" si="42"/>
        <v>91.170000000000073</v>
      </c>
      <c r="AO88" s="428">
        <f t="shared" si="43"/>
        <v>111.22999999999956</v>
      </c>
      <c r="AP88" s="428">
        <f t="shared" si="44"/>
        <v>143.54000000000087</v>
      </c>
      <c r="AQ88" s="428">
        <f t="shared" si="45"/>
        <v>91.170000000000073</v>
      </c>
      <c r="AR88" s="428">
        <f t="shared" si="46"/>
        <v>91.170000000000073</v>
      </c>
      <c r="AS88" s="428">
        <f t="shared" si="47"/>
        <v>111.22999999999956</v>
      </c>
      <c r="AT88" s="428">
        <f t="shared" si="48"/>
        <v>143.54000000000087</v>
      </c>
      <c r="AU88" s="428">
        <f t="shared" si="49"/>
        <v>91.170000000000073</v>
      </c>
      <c r="AV88" s="428">
        <f t="shared" si="50"/>
        <v>91.170000000000073</v>
      </c>
      <c r="AW88" s="428">
        <f t="shared" si="51"/>
        <v>111.22999999999956</v>
      </c>
      <c r="AX88" s="428">
        <f t="shared" si="52"/>
        <v>143.54000000000087</v>
      </c>
    </row>
    <row r="89">
      <c r="A89" s="413">
        <v>84</v>
      </c>
      <c r="B89" s="290" cm="1">
        <f t="array" ref="B89">IF(Parameters!$C$55="No",IF($A89&lt;=Parameters!$D$23,Parameters!$C$23*$A89,IF($A89&lt;=Parameters!$D$24,Parameters!$C$23*Parameters!$D$23+Parameters!$C$24*($A89-Parameters!$D$23),IF($A89&lt;=Parameters!$D$25,Parameters!$C$23*Parameters!$D$23+Parameters!$C$24*(Parameters!$D$24-Parameters!$D$23)+Parameters!$C$25*($A89-Parameters!$D$24),Parameters!$C$23*Parameters!$D$23+Parameters!$C$24*(Parameters!$D$24-Parameters!$D$23)+Parameters!$C$25*(Parameters!$D$25-Parameters!$D$24)+Parameters!$C$26*($A89-Parameters!$D$25)))),_xlfn.IFS($A89&lt;=Parameters!$D$23,Parameters!$C$23*$A89,$A89&lt;=Parameters!$D$24,Parameters!$C$24*$A89,$A89&lt;=Parameters!$D$25,Parameters!$C$25*$A89,$A89&gt;Parameters!$D$25,Parameters!$C$26*$A89))</f>
        <v>7658.28</v>
      </c>
      <c r="C89" s="290">
        <f t="shared" si="53"/>
        <v>91.17</v>
      </c>
      <c r="D89" s="290" cm="1">
        <f t="array" ref="D89">IF(Parameters!$C$55="No",IF($A89&lt;=Parameters!$D$28,Parameters!$C$28*$A89,IF($A89&lt;=Parameters!$D$29,Parameters!$C$28*Parameters!$D$28+Parameters!$C$29*($A89-Parameters!$D$28),IF($A89&lt;=Parameters!$D$30,Parameters!$C$28*Parameters!$D$28+Parameters!$C$29*(Parameters!$D$29-Parameters!$D$28)+Parameters!$C$30*($A89-Parameters!$D$29),Parameters!$C$28*Parameters!$D$28+Parameters!$C$29*(Parameters!$D$29-Parameters!$D$28)+Parameters!$C$30*(Parameters!$D$30-Parameters!$D$29)+Parameters!$C$31*($A89-Parameters!$D$30)))),_xlfn.IFS($A89&lt;=Parameters!$D$28,Parameters!$C$28*$A89,$A89&lt;=Parameters!$D$29,Parameters!$C$29*$A89,$A89&lt;=Parameters!$D$30,Parameters!$C$30*$A89,$A89&gt;Parameters!$D$30,Parameters!$C$31*$A89))</f>
        <v>7658.28</v>
      </c>
      <c r="E89" s="290">
        <f t="shared" si="53"/>
        <v>91.17</v>
      </c>
      <c r="F89" s="290" cm="1">
        <f t="array" ref="F89">IF(Parameters!$C$55="No",IF($A89&lt;=Parameters!$D$34,Parameters!$C$34*$A89,IF($A89&lt;=Parameters!$D$35,Parameters!$C$34*Parameters!$D$34+Parameters!$C$35*($A89-Parameters!$D$34),IF($A89&lt;=Parameters!$D$36,Parameters!$C$34*Parameters!$D$34+Parameters!$C$35*(Parameters!$D$35-Parameters!$D$34)+Parameters!$C$36*($A89-Parameters!$D$35),Parameters!$C$34*Parameters!$D$34+Parameters!$C$35*(Parameters!$D$35-Parameters!$D$34)+Parameters!$C$36*(Parameters!$D$36-Parameters!$D$35)+Parameters!$C$37*($A89-Parameters!$D$36)))),_xlfn.IFS($A89&lt;=Parameters!$D$34,Parameters!$C$34*$A89,$A89&lt;=Parameters!$D$35,Parameters!$C$35*$A89,$A89&lt;=Parameters!$D$36,Parameters!$C$36*$A89,$A89&gt;Parameters!$D$36,Parameters!$C$37*$A89))</f>
        <v>9343.32</v>
      </c>
      <c r="G89" s="290">
        <f t="shared" si="54"/>
        <v>111.22999999999999</v>
      </c>
      <c r="H89" s="290" cm="1">
        <f t="array" ref="H89">IF(Parameters!$C$55="No",IF($A89&lt;=Parameters!$D$39,Parameters!$C$39*$A89,IF($A89&lt;=Parameters!$D$40,Parameters!$C$39*Parameters!$D$39+Parameters!$C$40*($A89-Parameters!$D$39),IF($A89&lt;=Parameters!$D$41,Parameters!$C$39*Parameters!$D$39+Parameters!$C$40*(Parameters!$D$40-Parameters!$D$39)+Parameters!$C$41*($A89-Parameters!$D$40),Parameters!$C$39*Parameters!$D$39+Parameters!$C$40*(Parameters!$D$40-Parameters!$D$39)+Parameters!$C$41*(Parameters!$D$41-Parameters!$D$40)+Parameters!$C$42*($A89-Parameters!$D$41)))),_xlfn.IFS($A89&lt;=Parameters!$D$39,Parameters!$C$39*$A89,$A89&lt;=Parameters!$D$40,Parameters!$C$40*$A89,$A89&lt;=Parameters!$D$41,Parameters!$C$41*$A89,$A89&gt;Parameters!$D$41,Parameters!$C$42*$A89))</f>
        <v>10441.86</v>
      </c>
      <c r="I89" s="290">
        <f t="shared" si="55"/>
        <v>124.30785714285715</v>
      </c>
      <c r="J89" s="290" cm="1">
        <f t="array" ref="J89">IF(Parameters!$D$55="No",IF($A89&lt;=Parameters!$F$23,Parameters!$E$23*$A89,IF($A89&lt;=Parameters!$F$24,Parameters!$E$23*Parameters!$F$23+Parameters!$E$24*($A89-Parameters!$F$23),IF($A89&lt;=Parameters!$F$25,Parameters!$E$23*Parameters!$F$23+Parameters!$E$24*(Parameters!$F$24-Parameters!$F$23)+Parameters!$E$25*($A89-Parameters!$F$24),Parameters!$E$23*Parameters!$F$23+Parameters!$E$24*(Parameters!$F$24-Parameters!$F$23)+Parameters!$E$25*(Parameters!$F$25-Parameters!$F$24)+Parameters!$E$26*($A89-Parameters!$F$25)))),_xlfn.IFS($A89&lt;=Parameters!$F$23,Parameters!$E$23*$A89,$A89&lt;=Parameters!$F$24,Parameters!$E$24*$A89,$A89&lt;=Parameters!$F$25,Parameters!$E$25*$A89,$A89&gt;Parameters!$F$25,Parameters!$E$26*$A89))</f>
        <v>7658.28</v>
      </c>
      <c r="K89" s="290">
        <f t="shared" si="31"/>
        <v>91.17</v>
      </c>
      <c r="L89" s="290" cm="1">
        <f t="array" ref="L89">IF(Parameters!$D$55="No",IF($A89&lt;=Parameters!$F$28,Parameters!$E$28*$A89,IF($A89&lt;=Parameters!$F$29,Parameters!$E$28*Parameters!$F$28+Parameters!$E$29*($A89-Parameters!$F$28),IF($A89&lt;=Parameters!$F$30,Parameters!$E$28*Parameters!$F$28+Parameters!$E$29*(Parameters!$F$29-Parameters!$F$28)+Parameters!$E$30*($A89-Parameters!$F$29),Parameters!$E$28*Parameters!$F$28+Parameters!$E$29*(Parameters!$F$29-Parameters!$F$28)+Parameters!$E$30*(Parameters!$F$30-Parameters!$F$29)+Parameters!$E$31*($A89-Parameters!$F$30)))),_xlfn.IFS($A89&lt;=Parameters!$F$28,Parameters!$E$28*$A89,$A89&lt;=Parameters!$F$29,Parameters!$E$29*$A89,$A89&lt;=Parameters!$F$30,Parameters!$E$30*$A89,$A89&gt;Parameters!$F$30,Parameters!$E$31*$A89))</f>
        <v>7658.28</v>
      </c>
      <c r="M89" s="290">
        <f t="shared" si="32"/>
        <v>91.17</v>
      </c>
      <c r="N89" s="290" cm="1">
        <f t="array" ref="N89">IF(Parameters!$D$55="No",IF($A89&lt;=Parameters!$F$34,Parameters!$E$34*$A89,IF($A89&lt;=Parameters!$F$35,Parameters!$E$34*Parameters!$F$34+Parameters!$E$35*($A89-Parameters!$F$34),IF($A89&lt;=Parameters!$F$36,Parameters!$E$34*Parameters!$F$34+Parameters!$E$35*(Parameters!$F$35-Parameters!$F$34)+Parameters!$E$36*($A89-Parameters!$F$35),Parameters!$E$34*Parameters!$F$34+Parameters!$E$35*(Parameters!$F$35-Parameters!$F$34)+Parameters!$E$36*(Parameters!$F$36-Parameters!$F$35)+Parameters!$E$37*($A89-Parameters!$F$36)))),_xlfn.IFS($A89&lt;=Parameters!$F$34,Parameters!$E$34*$A89,$A89&lt;=Parameters!$F$35,Parameters!$E$35*$A89,$A89&lt;=Parameters!$F$36,Parameters!$E$36*$A89,$A89&gt;Parameters!$F$36,Parameters!$E$37*$A89))</f>
        <v>9343.32</v>
      </c>
      <c r="O89" s="290">
        <f t="shared" si="56"/>
        <v>111.22999999999999</v>
      </c>
      <c r="P89" s="290" cm="1">
        <f t="array" ref="P89">IF(Parameters!$D$55="No",IF($A89&lt;=Parameters!$F$39,Parameters!$E$39*$A89,IF($A89&lt;=Parameters!$F$40,Parameters!$E$39*Parameters!$F$39+Parameters!$E$40*($A89-Parameters!$F$39),IF($A89&lt;=Parameters!$F$41,Parameters!$E$39*Parameters!$F$39+Parameters!$E$40*(Parameters!$F$40-Parameters!$F$39)+Parameters!$E$41*($A89-Parameters!$F$40),Parameters!$E$39*Parameters!$F$39+Parameters!$E$40*(Parameters!$F$40-Parameters!$F$39)+Parameters!$E$41*(Parameters!$F$41-Parameters!$F$40)+Parameters!$E$42*($A89-Parameters!$F$41)))),_xlfn.IFS($A89&lt;=Parameters!$F$39,Parameters!$E$39*$A89,$A89&lt;=Parameters!$F$40,Parameters!$E$40*$A89,$A89&lt;=Parameters!$F$41,Parameters!$E$41*$A89,$A89&gt;Parameters!$F$41,Parameters!$E$42*$A89))</f>
        <v>10441.86</v>
      </c>
      <c r="Q89" s="290">
        <f t="shared" si="57"/>
        <v>124.30785714285715</v>
      </c>
      <c r="R89" s="290" cm="1">
        <f t="array" ref="R89">IF(Parameters!$E$55="No",IF($A89&lt;=Parameters!$H$23,Parameters!$G$23*$A89,IF($A89&lt;=Parameters!$H$24,Parameters!$G$23*Parameters!$H$23+Parameters!$G$24*($A89-Parameters!$H$23),IF($A89&lt;=Parameters!$H$25,Parameters!$G$23*Parameters!$H$23+Parameters!$G$24*(Parameters!$H$24-Parameters!$H$23)+Parameters!$G$25*($A89-Parameters!$H$24),Parameters!$G$23*Parameters!$H$23+Parameters!$G$24*(Parameters!$H$24-Parameters!$H$23)+Parameters!$G$25*(Parameters!$H$25-Parameters!$H$24)+Parameters!$G$26*($A89-Parameters!$H$25)))),_xlfn.IFS($A89&lt;=Parameters!$H$23,Parameters!$G$23*$A89,$A89&lt;=Parameters!$H$24,Parameters!$G$24*$A89,$A89&lt;=Parameters!$H$25,Parameters!$G$25*$A89,$A89&gt;Parameters!$H$25,Parameters!$G$26*$A89))</f>
        <v>7658.28</v>
      </c>
      <c r="S89" s="290">
        <f t="shared" si="33"/>
        <v>91.17</v>
      </c>
      <c r="T89" s="290" cm="1">
        <f t="array" ref="T89">IF(Parameters!$E$55="No",IF($A89&lt;=Parameters!$H$28,Parameters!$G$28*$A89,IF($A89&lt;=Parameters!$H$29,Parameters!$G$28*Parameters!$H$28+Parameters!$G$29*($A89-Parameters!$H$28),IF($A89&lt;=Parameters!$H$30,Parameters!$G$28*Parameters!$H$28+Parameters!$G$29*(Parameters!$H$29-Parameters!$H$28)+Parameters!$G$30*($A89-Parameters!$H$29),Parameters!$G$28*Parameters!$H$28+Parameters!$G$29*(Parameters!$H$29-Parameters!$H$28)+Parameters!$G$30*(Parameters!$H$30-Parameters!$H$29)+Parameters!$G$31*($A89-Parameters!$H$30)))),_xlfn.IFS($A89&lt;=Parameters!$H$28,Parameters!$G$28*$A89,$A89&lt;=Parameters!$H$29,Parameters!$G$29*$A89,$A89&lt;=Parameters!$H$30,Parameters!$G$30*$A89,$A89&gt;Parameters!$H$30,Parameters!$G$31*$A89))</f>
        <v>7658.28</v>
      </c>
      <c r="U89" s="290">
        <f t="shared" si="34"/>
        <v>91.17</v>
      </c>
      <c r="V89" s="290" cm="1">
        <f t="array" ref="V89">IF(Parameters!$E$55="No",IF($A89&lt;=Parameters!$H$34,Parameters!$G$34*$A89,IF($A89&lt;=Parameters!$H$35,Parameters!$G$34*Parameters!$H$34+Parameters!$G$35*($A89-Parameters!$H$34),IF($A89&lt;=Parameters!$H$36,Parameters!$G$34*Parameters!$H$34+Parameters!$G$35*(Parameters!$H$35-Parameters!$H$34)+Parameters!$G$36*($A89-Parameters!$H$35),Parameters!$G$34*Parameters!$H$34+Parameters!$G$35*(Parameters!$H$35-Parameters!$H$34)+Parameters!$G$36*(Parameters!$H$36-Parameters!$H$35)+Parameters!$G$37*($A89-Parameters!$H$36)))),_xlfn.IFS($A89&lt;=Parameters!$H$34,Parameters!$G$34*$A89,$A89&lt;=Parameters!$H$35,Parameters!$G$35*$A89,$A89&lt;=Parameters!$H$36,Parameters!$G$36*$A89,$A89&gt;Parameters!$H$36,Parameters!$G$37*$A89))</f>
        <v>9343.32</v>
      </c>
      <c r="W89" s="290">
        <f t="shared" si="58"/>
        <v>111.22999999999999</v>
      </c>
      <c r="X89" s="290" cm="1">
        <f t="array" ref="X89">IF(Parameters!$E$55="No",IF($A89&lt;=Parameters!$H$39,Parameters!$G$39*$A89,IF($A89&lt;=Parameters!$H$40,Parameters!$G$39*Parameters!$H$39+Parameters!$G$40*($A89-Parameters!$H$39),IF($A89&lt;=Parameters!$H$41,Parameters!$G$39*Parameters!$H$39+Parameters!$G$40*(Parameters!$H$40-Parameters!$H$39)+Parameters!$G$41*($A89-Parameters!$H$40),Parameters!$G$39*Parameters!$H$39+Parameters!$G$40*(Parameters!$H$40-Parameters!$H$39)+Parameters!$G$41*(Parameters!$H$41-Parameters!$H$40)+Parameters!$G$42*($A89-Parameters!$H$41)))),_xlfn.IFS($A89&lt;=Parameters!$H$39,Parameters!$G$39*$A89,$A89&lt;=Parameters!$H$40,Parameters!$G$40*$A89,$A89&lt;=Parameters!$H$41,Parameters!$G$41*$A89,$A89&gt;Parameters!$H$41,Parameters!$G$42*$A89))</f>
        <v>10441.86</v>
      </c>
      <c r="Y89" s="290">
        <f t="shared" si="59"/>
        <v>124.30785714285715</v>
      </c>
      <c r="Z89" s="290" cm="1">
        <f t="array" ref="Z89">IF(Parameters!$F$55="No",IF($A89&lt;=Parameters!$J$23,Parameters!$I$23*$A89,IF($A89&lt;=Parameters!$J$24,Parameters!$I$23*Parameters!$J$23+Parameters!$I$24*($A89-Parameters!$J$23),IF($A89&lt;=Parameters!$J$25,Parameters!$I$23*Parameters!$J$23+Parameters!$I$24*(Parameters!$J$24-Parameters!$J$23)+Parameters!$I$25*($A89-Parameters!$J$24),Parameters!$I$23*Parameters!$J$23+Parameters!$I$24*(Parameters!$J$24-Parameters!$J$23)+Parameters!$I$25*(Parameters!$J$25-Parameters!$J$24)+Parameters!$I$26*($A89-Parameters!$J$25)))),_xlfn.IFS($A89&lt;=Parameters!$J$23,Parameters!$I$23*$A89,$A89&lt;=Parameters!$J$24,Parameters!$I$24*$A89,$A89&lt;=Parameters!$J$25,Parameters!$I$25*$A89,$A89&gt;Parameters!$J$25,Parameters!$I$26*$A89))</f>
        <v>7658.28</v>
      </c>
      <c r="AA89" s="290">
        <f t="shared" si="35"/>
        <v>91.17</v>
      </c>
      <c r="AB89" s="290" cm="1">
        <f t="array" ref="AB89">IF(Parameters!$F$55="No",IF($A89&lt;=Parameters!$J$28,Parameters!$I$28*$A89,IF($A89&lt;=Parameters!$J$29,Parameters!$I$28*Parameters!$J$28+Parameters!$I$29*($A89-Parameters!$J$28),IF($A89&lt;=Parameters!$J$30,Parameters!$I$28*Parameters!$J$28+Parameters!$I$29*(Parameters!$J$29-Parameters!$J$28)+Parameters!$I$30*($A89-Parameters!$J$29),Parameters!$I$28*Parameters!$J$28+Parameters!$I$29*(Parameters!$J$29-Parameters!$J$28)+Parameters!$I$30*(Parameters!$J$30-Parameters!$J$29)+Parameters!$I$31*($A89-Parameters!$J$30)))),_xlfn.IFS($A89&lt;=Parameters!$J$28,Parameters!$I$28*$A89,$A89&lt;=Parameters!$J$29,Parameters!$I$29*$A89,$A89&lt;=Parameters!$J$30,Parameters!$I$30*$A89,$A89&gt;Parameters!$J$30,Parameters!$I$31*$A89))</f>
        <v>7658.28</v>
      </c>
      <c r="AC89" s="290">
        <f t="shared" si="36"/>
        <v>91.17</v>
      </c>
      <c r="AD89" s="290" cm="1">
        <f t="array" ref="AD89">IF(Parameters!$F$55="No",IF($A89&lt;=Parameters!$J$34,Parameters!$I$34*$A89,IF($A89&lt;=Parameters!$J$35,Parameters!$I$34*Parameters!$J$34+Parameters!$I$35*($A89-Parameters!$J$34),IF($A89&lt;=Parameters!$J$36,Parameters!$I$34*Parameters!$J$34+Parameters!$I$35*(Parameters!$J$35-Parameters!$J$34)+Parameters!$I$36*($A89-Parameters!$J$35),Parameters!$I$34*Parameters!$J$34+Parameters!$I$35*(Parameters!$J$35-Parameters!$J$34)+Parameters!$I$36*(Parameters!$J$36-Parameters!$J$35)+Parameters!$I$37*($A89-Parameters!$J$36)))),_xlfn.IFS($A89&lt;=Parameters!$J$34,Parameters!$I$34*$A89,$A89&lt;=Parameters!$J$35,Parameters!$I$35*$A89,$A89&lt;=Parameters!$J$36,Parameters!$I$36*$A89,$A89&gt;Parameters!$J$36,Parameters!$I$37*$A89))</f>
        <v>9343.32</v>
      </c>
      <c r="AE89" s="290">
        <f t="shared" si="60"/>
        <v>111.22999999999999</v>
      </c>
      <c r="AF89" s="290" cm="1">
        <f t="array" ref="AF89">IF(Parameters!$F$55="No",IF($A89&lt;=Parameters!$J$39,Parameters!$I$39*$A89,IF($A89&lt;=Parameters!$J$40,Parameters!$I$39*Parameters!$J$39+Parameters!$I$40*($A89-Parameters!$J$39),IF($A89&lt;=Parameters!$J$41,Parameters!$I$39*Parameters!$J$39+Parameters!$I$40*(Parameters!$J$40-Parameters!$J$39)+Parameters!$I$41*($A89-Parameters!$J$40),Parameters!$I$39*Parameters!$J$39+Parameters!$I$40*(Parameters!$J$40-Parameters!$J$39)+Parameters!$I$41*(Parameters!$J$41-Parameters!$J$40)+Parameters!$I$42*($A89-Parameters!$J$41)))),_xlfn.IFS($A89&lt;=Parameters!$J$39,Parameters!$I$39*$A89,$A89&lt;=Parameters!$J$40,Parameters!$I$40*$A89,$A89&lt;=Parameters!$J$41,Parameters!$I$41*$A89,$A89&gt;Parameters!$J$41,Parameters!$I$42*$A89))</f>
        <v>10441.86</v>
      </c>
      <c r="AG89" s="290">
        <f t="shared" si="61"/>
        <v>124.30785714285715</v>
      </c>
      <c r="AI89" s="428">
        <f t="shared" si="37"/>
        <v>91.169999999999163</v>
      </c>
      <c r="AJ89" s="428">
        <f t="shared" si="38"/>
        <v>91.169999999999163</v>
      </c>
      <c r="AK89" s="428">
        <f t="shared" si="39"/>
        <v>111.22999999999956</v>
      </c>
      <c r="AL89" s="428">
        <f t="shared" si="40"/>
        <v>143.54000000000087</v>
      </c>
      <c r="AM89" s="428">
        <f t="shared" si="41"/>
        <v>91.169999999999163</v>
      </c>
      <c r="AN89" s="428">
        <f t="shared" si="42"/>
        <v>91.169999999999163</v>
      </c>
      <c r="AO89" s="428">
        <f t="shared" si="43"/>
        <v>111.22999999999956</v>
      </c>
      <c r="AP89" s="428">
        <f t="shared" si="44"/>
        <v>143.54000000000087</v>
      </c>
      <c r="AQ89" s="428">
        <f t="shared" si="45"/>
        <v>91.169999999999163</v>
      </c>
      <c r="AR89" s="428">
        <f t="shared" si="46"/>
        <v>91.169999999999163</v>
      </c>
      <c r="AS89" s="428">
        <f t="shared" si="47"/>
        <v>111.22999999999956</v>
      </c>
      <c r="AT89" s="428">
        <f t="shared" si="48"/>
        <v>143.54000000000087</v>
      </c>
      <c r="AU89" s="428">
        <f t="shared" si="49"/>
        <v>91.169999999999163</v>
      </c>
      <c r="AV89" s="428">
        <f t="shared" si="50"/>
        <v>91.169999999999163</v>
      </c>
      <c r="AW89" s="428">
        <f t="shared" si="51"/>
        <v>111.22999999999956</v>
      </c>
      <c r="AX89" s="428">
        <f t="shared" si="52"/>
        <v>143.54000000000087</v>
      </c>
    </row>
    <row r="90">
      <c r="A90" s="413">
        <v>85</v>
      </c>
      <c r="B90" s="290" cm="1">
        <f t="array" ref="B90">IF(Parameters!$C$55="No",IF($A90&lt;=Parameters!$D$23,Parameters!$C$23*$A90,IF($A90&lt;=Parameters!$D$24,Parameters!$C$23*Parameters!$D$23+Parameters!$C$24*($A90-Parameters!$D$23),IF($A90&lt;=Parameters!$D$25,Parameters!$C$23*Parameters!$D$23+Parameters!$C$24*(Parameters!$D$24-Parameters!$D$23)+Parameters!$C$25*($A90-Parameters!$D$24),Parameters!$C$23*Parameters!$D$23+Parameters!$C$24*(Parameters!$D$24-Parameters!$D$23)+Parameters!$C$25*(Parameters!$D$25-Parameters!$D$24)+Parameters!$C$26*($A90-Parameters!$D$25)))),_xlfn.IFS($A90&lt;=Parameters!$D$23,Parameters!$C$23*$A90,$A90&lt;=Parameters!$D$24,Parameters!$C$24*$A90,$A90&lt;=Parameters!$D$25,Parameters!$C$25*$A90,$A90&gt;Parameters!$D$25,Parameters!$C$26*$A90))</f>
        <v>7749.45</v>
      </c>
      <c r="C90" s="290">
        <f t="shared" si="53"/>
        <v>91.17</v>
      </c>
      <c r="D90" s="290" cm="1">
        <f t="array" ref="D90">IF(Parameters!$C$55="No",IF($A90&lt;=Parameters!$D$28,Parameters!$C$28*$A90,IF($A90&lt;=Parameters!$D$29,Parameters!$C$28*Parameters!$D$28+Parameters!$C$29*($A90-Parameters!$D$28),IF($A90&lt;=Parameters!$D$30,Parameters!$C$28*Parameters!$D$28+Parameters!$C$29*(Parameters!$D$29-Parameters!$D$28)+Parameters!$C$30*($A90-Parameters!$D$29),Parameters!$C$28*Parameters!$D$28+Parameters!$C$29*(Parameters!$D$29-Parameters!$D$28)+Parameters!$C$30*(Parameters!$D$30-Parameters!$D$29)+Parameters!$C$31*($A90-Parameters!$D$30)))),_xlfn.IFS($A90&lt;=Parameters!$D$28,Parameters!$C$28*$A90,$A90&lt;=Parameters!$D$29,Parameters!$C$29*$A90,$A90&lt;=Parameters!$D$30,Parameters!$C$30*$A90,$A90&gt;Parameters!$D$30,Parameters!$C$31*$A90))</f>
        <v>7749.45</v>
      </c>
      <c r="E90" s="290">
        <f t="shared" si="53"/>
        <v>91.17</v>
      </c>
      <c r="F90" s="290" cm="1">
        <f t="array" ref="F90">IF(Parameters!$C$55="No",IF($A90&lt;=Parameters!$D$34,Parameters!$C$34*$A90,IF($A90&lt;=Parameters!$D$35,Parameters!$C$34*Parameters!$D$34+Parameters!$C$35*($A90-Parameters!$D$34),IF($A90&lt;=Parameters!$D$36,Parameters!$C$34*Parameters!$D$34+Parameters!$C$35*(Parameters!$D$35-Parameters!$D$34)+Parameters!$C$36*($A90-Parameters!$D$35),Parameters!$C$34*Parameters!$D$34+Parameters!$C$35*(Parameters!$D$35-Parameters!$D$34)+Parameters!$C$36*(Parameters!$D$36-Parameters!$D$35)+Parameters!$C$37*($A90-Parameters!$D$36)))),_xlfn.IFS($A90&lt;=Parameters!$D$34,Parameters!$C$34*$A90,$A90&lt;=Parameters!$D$35,Parameters!$C$35*$A90,$A90&lt;=Parameters!$D$36,Parameters!$C$36*$A90,$A90&gt;Parameters!$D$36,Parameters!$C$37*$A90))</f>
        <v>9454.5500000000011</v>
      </c>
      <c r="G90" s="290">
        <f t="shared" si="54"/>
        <v>111.23000000000002</v>
      </c>
      <c r="H90" s="290" cm="1">
        <f t="array" ref="H90">IF(Parameters!$C$55="No",IF($A90&lt;=Parameters!$D$39,Parameters!$C$39*$A90,IF($A90&lt;=Parameters!$D$40,Parameters!$C$39*Parameters!$D$39+Parameters!$C$40*($A90-Parameters!$D$39),IF($A90&lt;=Parameters!$D$41,Parameters!$C$39*Parameters!$D$39+Parameters!$C$40*(Parameters!$D$40-Parameters!$D$39)+Parameters!$C$41*($A90-Parameters!$D$40),Parameters!$C$39*Parameters!$D$39+Parameters!$C$40*(Parameters!$D$40-Parameters!$D$39)+Parameters!$C$41*(Parameters!$D$41-Parameters!$D$40)+Parameters!$C$42*($A90-Parameters!$D$41)))),_xlfn.IFS($A90&lt;=Parameters!$D$39,Parameters!$C$39*$A90,$A90&lt;=Parameters!$D$40,Parameters!$C$40*$A90,$A90&lt;=Parameters!$D$41,Parameters!$C$41*$A90,$A90&gt;Parameters!$D$41,Parameters!$C$42*$A90))</f>
        <v>10585.4</v>
      </c>
      <c r="I90" s="290">
        <f t="shared" si="55"/>
        <v>124.53411764705882</v>
      </c>
      <c r="J90" s="290" cm="1">
        <f t="array" ref="J90">IF(Parameters!$D$55="No",IF($A90&lt;=Parameters!$F$23,Parameters!$E$23*$A90,IF($A90&lt;=Parameters!$F$24,Parameters!$E$23*Parameters!$F$23+Parameters!$E$24*($A90-Parameters!$F$23),IF($A90&lt;=Parameters!$F$25,Parameters!$E$23*Parameters!$F$23+Parameters!$E$24*(Parameters!$F$24-Parameters!$F$23)+Parameters!$E$25*($A90-Parameters!$F$24),Parameters!$E$23*Parameters!$F$23+Parameters!$E$24*(Parameters!$F$24-Parameters!$F$23)+Parameters!$E$25*(Parameters!$F$25-Parameters!$F$24)+Parameters!$E$26*($A90-Parameters!$F$25)))),_xlfn.IFS($A90&lt;=Parameters!$F$23,Parameters!$E$23*$A90,$A90&lt;=Parameters!$F$24,Parameters!$E$24*$A90,$A90&lt;=Parameters!$F$25,Parameters!$E$25*$A90,$A90&gt;Parameters!$F$25,Parameters!$E$26*$A90))</f>
        <v>7749.45</v>
      </c>
      <c r="K90" s="290">
        <f t="shared" si="31"/>
        <v>91.17</v>
      </c>
      <c r="L90" s="290" cm="1">
        <f t="array" ref="L90">IF(Parameters!$D$55="No",IF($A90&lt;=Parameters!$F$28,Parameters!$E$28*$A90,IF($A90&lt;=Parameters!$F$29,Parameters!$E$28*Parameters!$F$28+Parameters!$E$29*($A90-Parameters!$F$28),IF($A90&lt;=Parameters!$F$30,Parameters!$E$28*Parameters!$F$28+Parameters!$E$29*(Parameters!$F$29-Parameters!$F$28)+Parameters!$E$30*($A90-Parameters!$F$29),Parameters!$E$28*Parameters!$F$28+Parameters!$E$29*(Parameters!$F$29-Parameters!$F$28)+Parameters!$E$30*(Parameters!$F$30-Parameters!$F$29)+Parameters!$E$31*($A90-Parameters!$F$30)))),_xlfn.IFS($A90&lt;=Parameters!$F$28,Parameters!$E$28*$A90,$A90&lt;=Parameters!$F$29,Parameters!$E$29*$A90,$A90&lt;=Parameters!$F$30,Parameters!$E$30*$A90,$A90&gt;Parameters!$F$30,Parameters!$E$31*$A90))</f>
        <v>7749.45</v>
      </c>
      <c r="M90" s="290">
        <f t="shared" si="32"/>
        <v>91.17</v>
      </c>
      <c r="N90" s="290" cm="1">
        <f t="array" ref="N90">IF(Parameters!$D$55="No",IF($A90&lt;=Parameters!$F$34,Parameters!$E$34*$A90,IF($A90&lt;=Parameters!$F$35,Parameters!$E$34*Parameters!$F$34+Parameters!$E$35*($A90-Parameters!$F$34),IF($A90&lt;=Parameters!$F$36,Parameters!$E$34*Parameters!$F$34+Parameters!$E$35*(Parameters!$F$35-Parameters!$F$34)+Parameters!$E$36*($A90-Parameters!$F$35),Parameters!$E$34*Parameters!$F$34+Parameters!$E$35*(Parameters!$F$35-Parameters!$F$34)+Parameters!$E$36*(Parameters!$F$36-Parameters!$F$35)+Parameters!$E$37*($A90-Parameters!$F$36)))),_xlfn.IFS($A90&lt;=Parameters!$F$34,Parameters!$E$34*$A90,$A90&lt;=Parameters!$F$35,Parameters!$E$35*$A90,$A90&lt;=Parameters!$F$36,Parameters!$E$36*$A90,$A90&gt;Parameters!$F$36,Parameters!$E$37*$A90))</f>
        <v>9454.5500000000011</v>
      </c>
      <c r="O90" s="290">
        <f t="shared" si="56"/>
        <v>111.23000000000002</v>
      </c>
      <c r="P90" s="290" cm="1">
        <f t="array" ref="P90">IF(Parameters!$D$55="No",IF($A90&lt;=Parameters!$F$39,Parameters!$E$39*$A90,IF($A90&lt;=Parameters!$F$40,Parameters!$E$39*Parameters!$F$39+Parameters!$E$40*($A90-Parameters!$F$39),IF($A90&lt;=Parameters!$F$41,Parameters!$E$39*Parameters!$F$39+Parameters!$E$40*(Parameters!$F$40-Parameters!$F$39)+Parameters!$E$41*($A90-Parameters!$F$40),Parameters!$E$39*Parameters!$F$39+Parameters!$E$40*(Parameters!$F$40-Parameters!$F$39)+Parameters!$E$41*(Parameters!$F$41-Parameters!$F$40)+Parameters!$E$42*($A90-Parameters!$F$41)))),_xlfn.IFS($A90&lt;=Parameters!$F$39,Parameters!$E$39*$A90,$A90&lt;=Parameters!$F$40,Parameters!$E$40*$A90,$A90&lt;=Parameters!$F$41,Parameters!$E$41*$A90,$A90&gt;Parameters!$F$41,Parameters!$E$42*$A90))</f>
        <v>10585.4</v>
      </c>
      <c r="Q90" s="290">
        <f t="shared" si="57"/>
        <v>124.53411764705882</v>
      </c>
      <c r="R90" s="290" cm="1">
        <f t="array" ref="R90">IF(Parameters!$E$55="No",IF($A90&lt;=Parameters!$H$23,Parameters!$G$23*$A90,IF($A90&lt;=Parameters!$H$24,Parameters!$G$23*Parameters!$H$23+Parameters!$G$24*($A90-Parameters!$H$23),IF($A90&lt;=Parameters!$H$25,Parameters!$G$23*Parameters!$H$23+Parameters!$G$24*(Parameters!$H$24-Parameters!$H$23)+Parameters!$G$25*($A90-Parameters!$H$24),Parameters!$G$23*Parameters!$H$23+Parameters!$G$24*(Parameters!$H$24-Parameters!$H$23)+Parameters!$G$25*(Parameters!$H$25-Parameters!$H$24)+Parameters!$G$26*($A90-Parameters!$H$25)))),_xlfn.IFS($A90&lt;=Parameters!$H$23,Parameters!$G$23*$A90,$A90&lt;=Parameters!$H$24,Parameters!$G$24*$A90,$A90&lt;=Parameters!$H$25,Parameters!$G$25*$A90,$A90&gt;Parameters!$H$25,Parameters!$G$26*$A90))</f>
        <v>7749.45</v>
      </c>
      <c r="S90" s="290">
        <f t="shared" si="33"/>
        <v>91.17</v>
      </c>
      <c r="T90" s="290" cm="1">
        <f t="array" ref="T90">IF(Parameters!$E$55="No",IF($A90&lt;=Parameters!$H$28,Parameters!$G$28*$A90,IF($A90&lt;=Parameters!$H$29,Parameters!$G$28*Parameters!$H$28+Parameters!$G$29*($A90-Parameters!$H$28),IF($A90&lt;=Parameters!$H$30,Parameters!$G$28*Parameters!$H$28+Parameters!$G$29*(Parameters!$H$29-Parameters!$H$28)+Parameters!$G$30*($A90-Parameters!$H$29),Parameters!$G$28*Parameters!$H$28+Parameters!$G$29*(Parameters!$H$29-Parameters!$H$28)+Parameters!$G$30*(Parameters!$H$30-Parameters!$H$29)+Parameters!$G$31*($A90-Parameters!$H$30)))),_xlfn.IFS($A90&lt;=Parameters!$H$28,Parameters!$G$28*$A90,$A90&lt;=Parameters!$H$29,Parameters!$G$29*$A90,$A90&lt;=Parameters!$H$30,Parameters!$G$30*$A90,$A90&gt;Parameters!$H$30,Parameters!$G$31*$A90))</f>
        <v>7749.45</v>
      </c>
      <c r="U90" s="290">
        <f t="shared" si="34"/>
        <v>91.17</v>
      </c>
      <c r="V90" s="290" cm="1">
        <f t="array" ref="V90">IF(Parameters!$E$55="No",IF($A90&lt;=Parameters!$H$34,Parameters!$G$34*$A90,IF($A90&lt;=Parameters!$H$35,Parameters!$G$34*Parameters!$H$34+Parameters!$G$35*($A90-Parameters!$H$34),IF($A90&lt;=Parameters!$H$36,Parameters!$G$34*Parameters!$H$34+Parameters!$G$35*(Parameters!$H$35-Parameters!$H$34)+Parameters!$G$36*($A90-Parameters!$H$35),Parameters!$G$34*Parameters!$H$34+Parameters!$G$35*(Parameters!$H$35-Parameters!$H$34)+Parameters!$G$36*(Parameters!$H$36-Parameters!$H$35)+Parameters!$G$37*($A90-Parameters!$H$36)))),_xlfn.IFS($A90&lt;=Parameters!$H$34,Parameters!$G$34*$A90,$A90&lt;=Parameters!$H$35,Parameters!$G$35*$A90,$A90&lt;=Parameters!$H$36,Parameters!$G$36*$A90,$A90&gt;Parameters!$H$36,Parameters!$G$37*$A90))</f>
        <v>9454.5500000000011</v>
      </c>
      <c r="W90" s="290">
        <f t="shared" si="58"/>
        <v>111.23000000000002</v>
      </c>
      <c r="X90" s="290" cm="1">
        <f t="array" ref="X90">IF(Parameters!$E$55="No",IF($A90&lt;=Parameters!$H$39,Parameters!$G$39*$A90,IF($A90&lt;=Parameters!$H$40,Parameters!$G$39*Parameters!$H$39+Parameters!$G$40*($A90-Parameters!$H$39),IF($A90&lt;=Parameters!$H$41,Parameters!$G$39*Parameters!$H$39+Parameters!$G$40*(Parameters!$H$40-Parameters!$H$39)+Parameters!$G$41*($A90-Parameters!$H$40),Parameters!$G$39*Parameters!$H$39+Parameters!$G$40*(Parameters!$H$40-Parameters!$H$39)+Parameters!$G$41*(Parameters!$H$41-Parameters!$H$40)+Parameters!$G$42*($A90-Parameters!$H$41)))),_xlfn.IFS($A90&lt;=Parameters!$H$39,Parameters!$G$39*$A90,$A90&lt;=Parameters!$H$40,Parameters!$G$40*$A90,$A90&lt;=Parameters!$H$41,Parameters!$G$41*$A90,$A90&gt;Parameters!$H$41,Parameters!$G$42*$A90))</f>
        <v>10585.4</v>
      </c>
      <c r="Y90" s="290">
        <f t="shared" si="59"/>
        <v>124.53411764705882</v>
      </c>
      <c r="Z90" s="290" cm="1">
        <f t="array" ref="Z90">IF(Parameters!$F$55="No",IF($A90&lt;=Parameters!$J$23,Parameters!$I$23*$A90,IF($A90&lt;=Parameters!$J$24,Parameters!$I$23*Parameters!$J$23+Parameters!$I$24*($A90-Parameters!$J$23),IF($A90&lt;=Parameters!$J$25,Parameters!$I$23*Parameters!$J$23+Parameters!$I$24*(Parameters!$J$24-Parameters!$J$23)+Parameters!$I$25*($A90-Parameters!$J$24),Parameters!$I$23*Parameters!$J$23+Parameters!$I$24*(Parameters!$J$24-Parameters!$J$23)+Parameters!$I$25*(Parameters!$J$25-Parameters!$J$24)+Parameters!$I$26*($A90-Parameters!$J$25)))),_xlfn.IFS($A90&lt;=Parameters!$J$23,Parameters!$I$23*$A90,$A90&lt;=Parameters!$J$24,Parameters!$I$24*$A90,$A90&lt;=Parameters!$J$25,Parameters!$I$25*$A90,$A90&gt;Parameters!$J$25,Parameters!$I$26*$A90))</f>
        <v>7749.45</v>
      </c>
      <c r="AA90" s="290">
        <f t="shared" si="35"/>
        <v>91.17</v>
      </c>
      <c r="AB90" s="290" cm="1">
        <f t="array" ref="AB90">IF(Parameters!$F$55="No",IF($A90&lt;=Parameters!$J$28,Parameters!$I$28*$A90,IF($A90&lt;=Parameters!$J$29,Parameters!$I$28*Parameters!$J$28+Parameters!$I$29*($A90-Parameters!$J$28),IF($A90&lt;=Parameters!$J$30,Parameters!$I$28*Parameters!$J$28+Parameters!$I$29*(Parameters!$J$29-Parameters!$J$28)+Parameters!$I$30*($A90-Parameters!$J$29),Parameters!$I$28*Parameters!$J$28+Parameters!$I$29*(Parameters!$J$29-Parameters!$J$28)+Parameters!$I$30*(Parameters!$J$30-Parameters!$J$29)+Parameters!$I$31*($A90-Parameters!$J$30)))),_xlfn.IFS($A90&lt;=Parameters!$J$28,Parameters!$I$28*$A90,$A90&lt;=Parameters!$J$29,Parameters!$I$29*$A90,$A90&lt;=Parameters!$J$30,Parameters!$I$30*$A90,$A90&gt;Parameters!$J$30,Parameters!$I$31*$A90))</f>
        <v>7749.45</v>
      </c>
      <c r="AC90" s="290">
        <f t="shared" si="36"/>
        <v>91.17</v>
      </c>
      <c r="AD90" s="290" cm="1">
        <f t="array" ref="AD90">IF(Parameters!$F$55="No",IF($A90&lt;=Parameters!$J$34,Parameters!$I$34*$A90,IF($A90&lt;=Parameters!$J$35,Parameters!$I$34*Parameters!$J$34+Parameters!$I$35*($A90-Parameters!$J$34),IF($A90&lt;=Parameters!$J$36,Parameters!$I$34*Parameters!$J$34+Parameters!$I$35*(Parameters!$J$35-Parameters!$J$34)+Parameters!$I$36*($A90-Parameters!$J$35),Parameters!$I$34*Parameters!$J$34+Parameters!$I$35*(Parameters!$J$35-Parameters!$J$34)+Parameters!$I$36*(Parameters!$J$36-Parameters!$J$35)+Parameters!$I$37*($A90-Parameters!$J$36)))),_xlfn.IFS($A90&lt;=Parameters!$J$34,Parameters!$I$34*$A90,$A90&lt;=Parameters!$J$35,Parameters!$I$35*$A90,$A90&lt;=Parameters!$J$36,Parameters!$I$36*$A90,$A90&gt;Parameters!$J$36,Parameters!$I$37*$A90))</f>
        <v>9454.5500000000011</v>
      </c>
      <c r="AE90" s="290">
        <f t="shared" si="60"/>
        <v>111.23000000000002</v>
      </c>
      <c r="AF90" s="290" cm="1">
        <f t="array" ref="AF90">IF(Parameters!$F$55="No",IF($A90&lt;=Parameters!$J$39,Parameters!$I$39*$A90,IF($A90&lt;=Parameters!$J$40,Parameters!$I$39*Parameters!$J$39+Parameters!$I$40*($A90-Parameters!$J$39),IF($A90&lt;=Parameters!$J$41,Parameters!$I$39*Parameters!$J$39+Parameters!$I$40*(Parameters!$J$40-Parameters!$J$39)+Parameters!$I$41*($A90-Parameters!$J$40),Parameters!$I$39*Parameters!$J$39+Parameters!$I$40*(Parameters!$J$40-Parameters!$J$39)+Parameters!$I$41*(Parameters!$J$41-Parameters!$J$40)+Parameters!$I$42*($A90-Parameters!$J$41)))),_xlfn.IFS($A90&lt;=Parameters!$J$39,Parameters!$I$39*$A90,$A90&lt;=Parameters!$J$40,Parameters!$I$40*$A90,$A90&lt;=Parameters!$J$41,Parameters!$I$41*$A90,$A90&gt;Parameters!$J$41,Parameters!$I$42*$A90))</f>
        <v>10585.4</v>
      </c>
      <c r="AG90" s="290">
        <f t="shared" si="61"/>
        <v>124.53411764705882</v>
      </c>
      <c r="AI90" s="428">
        <f t="shared" si="37"/>
        <v>91.170000000000073</v>
      </c>
      <c r="AJ90" s="428">
        <f t="shared" si="38"/>
        <v>91.170000000000073</v>
      </c>
      <c r="AK90" s="428">
        <f t="shared" si="39"/>
        <v>111.23000000000138</v>
      </c>
      <c r="AL90" s="428">
        <f t="shared" si="40"/>
        <v>143.53999999999905</v>
      </c>
      <c r="AM90" s="428">
        <f t="shared" si="41"/>
        <v>91.170000000000073</v>
      </c>
      <c r="AN90" s="428">
        <f t="shared" si="42"/>
        <v>91.170000000000073</v>
      </c>
      <c r="AO90" s="428">
        <f t="shared" si="43"/>
        <v>111.23000000000138</v>
      </c>
      <c r="AP90" s="428">
        <f t="shared" si="44"/>
        <v>143.53999999999905</v>
      </c>
      <c r="AQ90" s="428">
        <f t="shared" si="45"/>
        <v>91.170000000000073</v>
      </c>
      <c r="AR90" s="428">
        <f t="shared" si="46"/>
        <v>91.170000000000073</v>
      </c>
      <c r="AS90" s="428">
        <f t="shared" si="47"/>
        <v>111.23000000000138</v>
      </c>
      <c r="AT90" s="428">
        <f t="shared" si="48"/>
        <v>143.53999999999905</v>
      </c>
      <c r="AU90" s="428">
        <f t="shared" si="49"/>
        <v>91.170000000000073</v>
      </c>
      <c r="AV90" s="428">
        <f t="shared" si="50"/>
        <v>91.170000000000073</v>
      </c>
      <c r="AW90" s="428">
        <f t="shared" si="51"/>
        <v>111.23000000000138</v>
      </c>
      <c r="AX90" s="428">
        <f t="shared" si="52"/>
        <v>143.53999999999905</v>
      </c>
    </row>
    <row r="91">
      <c r="A91" s="413">
        <v>86</v>
      </c>
      <c r="B91" s="290" cm="1">
        <f t="array" ref="B91">IF(Parameters!$C$55="No",IF($A91&lt;=Parameters!$D$23,Parameters!$C$23*$A91,IF($A91&lt;=Parameters!$D$24,Parameters!$C$23*Parameters!$D$23+Parameters!$C$24*($A91-Parameters!$D$23),IF($A91&lt;=Parameters!$D$25,Parameters!$C$23*Parameters!$D$23+Parameters!$C$24*(Parameters!$D$24-Parameters!$D$23)+Parameters!$C$25*($A91-Parameters!$D$24),Parameters!$C$23*Parameters!$D$23+Parameters!$C$24*(Parameters!$D$24-Parameters!$D$23)+Parameters!$C$25*(Parameters!$D$25-Parameters!$D$24)+Parameters!$C$26*($A91-Parameters!$D$25)))),_xlfn.IFS($A91&lt;=Parameters!$D$23,Parameters!$C$23*$A91,$A91&lt;=Parameters!$D$24,Parameters!$C$24*$A91,$A91&lt;=Parameters!$D$25,Parameters!$C$25*$A91,$A91&gt;Parameters!$D$25,Parameters!$C$26*$A91))</f>
        <v>7840.62</v>
      </c>
      <c r="C91" s="290">
        <f t="shared" si="53"/>
        <v>91.17</v>
      </c>
      <c r="D91" s="290" cm="1">
        <f t="array" ref="D91">IF(Parameters!$C$55="No",IF($A91&lt;=Parameters!$D$28,Parameters!$C$28*$A91,IF($A91&lt;=Parameters!$D$29,Parameters!$C$28*Parameters!$D$28+Parameters!$C$29*($A91-Parameters!$D$28),IF($A91&lt;=Parameters!$D$30,Parameters!$C$28*Parameters!$D$28+Parameters!$C$29*(Parameters!$D$29-Parameters!$D$28)+Parameters!$C$30*($A91-Parameters!$D$29),Parameters!$C$28*Parameters!$D$28+Parameters!$C$29*(Parameters!$D$29-Parameters!$D$28)+Parameters!$C$30*(Parameters!$D$30-Parameters!$D$29)+Parameters!$C$31*($A91-Parameters!$D$30)))),_xlfn.IFS($A91&lt;=Parameters!$D$28,Parameters!$C$28*$A91,$A91&lt;=Parameters!$D$29,Parameters!$C$29*$A91,$A91&lt;=Parameters!$D$30,Parameters!$C$30*$A91,$A91&gt;Parameters!$D$30,Parameters!$C$31*$A91))</f>
        <v>7840.62</v>
      </c>
      <c r="E91" s="290">
        <f t="shared" si="53"/>
        <v>91.17</v>
      </c>
      <c r="F91" s="290" cm="1">
        <f t="array" ref="F91">IF(Parameters!$C$55="No",IF($A91&lt;=Parameters!$D$34,Parameters!$C$34*$A91,IF($A91&lt;=Parameters!$D$35,Parameters!$C$34*Parameters!$D$34+Parameters!$C$35*($A91-Parameters!$D$34),IF($A91&lt;=Parameters!$D$36,Parameters!$C$34*Parameters!$D$34+Parameters!$C$35*(Parameters!$D$35-Parameters!$D$34)+Parameters!$C$36*($A91-Parameters!$D$35),Parameters!$C$34*Parameters!$D$34+Parameters!$C$35*(Parameters!$D$35-Parameters!$D$34)+Parameters!$C$36*(Parameters!$D$36-Parameters!$D$35)+Parameters!$C$37*($A91-Parameters!$D$36)))),_xlfn.IFS($A91&lt;=Parameters!$D$34,Parameters!$C$34*$A91,$A91&lt;=Parameters!$D$35,Parameters!$C$35*$A91,$A91&lt;=Parameters!$D$36,Parameters!$C$36*$A91,$A91&gt;Parameters!$D$36,Parameters!$C$37*$A91))</f>
        <v>9565.7800000000007</v>
      </c>
      <c r="G91" s="290">
        <f t="shared" si="54"/>
        <v>111.23</v>
      </c>
      <c r="H91" s="290" cm="1">
        <f t="array" ref="H91">IF(Parameters!$C$55="No",IF($A91&lt;=Parameters!$D$39,Parameters!$C$39*$A91,IF($A91&lt;=Parameters!$D$40,Parameters!$C$39*Parameters!$D$39+Parameters!$C$40*($A91-Parameters!$D$39),IF($A91&lt;=Parameters!$D$41,Parameters!$C$39*Parameters!$D$39+Parameters!$C$40*(Parameters!$D$40-Parameters!$D$39)+Parameters!$C$41*($A91-Parameters!$D$40),Parameters!$C$39*Parameters!$D$39+Parameters!$C$40*(Parameters!$D$40-Parameters!$D$39)+Parameters!$C$41*(Parameters!$D$41-Parameters!$D$40)+Parameters!$C$42*($A91-Parameters!$D$41)))),_xlfn.IFS($A91&lt;=Parameters!$D$39,Parameters!$C$39*$A91,$A91&lt;=Parameters!$D$40,Parameters!$C$40*$A91,$A91&lt;=Parameters!$D$41,Parameters!$C$41*$A91,$A91&gt;Parameters!$D$41,Parameters!$C$42*$A91))</f>
        <v>10728.939999999999</v>
      </c>
      <c r="I91" s="290">
        <f t="shared" si="55"/>
        <v>124.75511627906975</v>
      </c>
      <c r="J91" s="290" cm="1">
        <f t="array" ref="J91">IF(Parameters!$D$55="No",IF($A91&lt;=Parameters!$F$23,Parameters!$E$23*$A91,IF($A91&lt;=Parameters!$F$24,Parameters!$E$23*Parameters!$F$23+Parameters!$E$24*($A91-Parameters!$F$23),IF($A91&lt;=Parameters!$F$25,Parameters!$E$23*Parameters!$F$23+Parameters!$E$24*(Parameters!$F$24-Parameters!$F$23)+Parameters!$E$25*($A91-Parameters!$F$24),Parameters!$E$23*Parameters!$F$23+Parameters!$E$24*(Parameters!$F$24-Parameters!$F$23)+Parameters!$E$25*(Parameters!$F$25-Parameters!$F$24)+Parameters!$E$26*($A91-Parameters!$F$25)))),_xlfn.IFS($A91&lt;=Parameters!$F$23,Parameters!$E$23*$A91,$A91&lt;=Parameters!$F$24,Parameters!$E$24*$A91,$A91&lt;=Parameters!$F$25,Parameters!$E$25*$A91,$A91&gt;Parameters!$F$25,Parameters!$E$26*$A91))</f>
        <v>7840.62</v>
      </c>
      <c r="K91" s="290">
        <f t="shared" si="31"/>
        <v>91.17</v>
      </c>
      <c r="L91" s="290" cm="1">
        <f t="array" ref="L91">IF(Parameters!$D$55="No",IF($A91&lt;=Parameters!$F$28,Parameters!$E$28*$A91,IF($A91&lt;=Parameters!$F$29,Parameters!$E$28*Parameters!$F$28+Parameters!$E$29*($A91-Parameters!$F$28),IF($A91&lt;=Parameters!$F$30,Parameters!$E$28*Parameters!$F$28+Parameters!$E$29*(Parameters!$F$29-Parameters!$F$28)+Parameters!$E$30*($A91-Parameters!$F$29),Parameters!$E$28*Parameters!$F$28+Parameters!$E$29*(Parameters!$F$29-Parameters!$F$28)+Parameters!$E$30*(Parameters!$F$30-Parameters!$F$29)+Parameters!$E$31*($A91-Parameters!$F$30)))),_xlfn.IFS($A91&lt;=Parameters!$F$28,Parameters!$E$28*$A91,$A91&lt;=Parameters!$F$29,Parameters!$E$29*$A91,$A91&lt;=Parameters!$F$30,Parameters!$E$30*$A91,$A91&gt;Parameters!$F$30,Parameters!$E$31*$A91))</f>
        <v>7840.62</v>
      </c>
      <c r="M91" s="290">
        <f t="shared" si="32"/>
        <v>91.17</v>
      </c>
      <c r="N91" s="290" cm="1">
        <f t="array" ref="N91">IF(Parameters!$D$55="No",IF($A91&lt;=Parameters!$F$34,Parameters!$E$34*$A91,IF($A91&lt;=Parameters!$F$35,Parameters!$E$34*Parameters!$F$34+Parameters!$E$35*($A91-Parameters!$F$34),IF($A91&lt;=Parameters!$F$36,Parameters!$E$34*Parameters!$F$34+Parameters!$E$35*(Parameters!$F$35-Parameters!$F$34)+Parameters!$E$36*($A91-Parameters!$F$35),Parameters!$E$34*Parameters!$F$34+Parameters!$E$35*(Parameters!$F$35-Parameters!$F$34)+Parameters!$E$36*(Parameters!$F$36-Parameters!$F$35)+Parameters!$E$37*($A91-Parameters!$F$36)))),_xlfn.IFS($A91&lt;=Parameters!$F$34,Parameters!$E$34*$A91,$A91&lt;=Parameters!$F$35,Parameters!$E$35*$A91,$A91&lt;=Parameters!$F$36,Parameters!$E$36*$A91,$A91&gt;Parameters!$F$36,Parameters!$E$37*$A91))</f>
        <v>9565.7800000000007</v>
      </c>
      <c r="O91" s="290">
        <f t="shared" si="56"/>
        <v>111.23</v>
      </c>
      <c r="P91" s="290" cm="1">
        <f t="array" ref="P91">IF(Parameters!$D$55="No",IF($A91&lt;=Parameters!$F$39,Parameters!$E$39*$A91,IF($A91&lt;=Parameters!$F$40,Parameters!$E$39*Parameters!$F$39+Parameters!$E$40*($A91-Parameters!$F$39),IF($A91&lt;=Parameters!$F$41,Parameters!$E$39*Parameters!$F$39+Parameters!$E$40*(Parameters!$F$40-Parameters!$F$39)+Parameters!$E$41*($A91-Parameters!$F$40),Parameters!$E$39*Parameters!$F$39+Parameters!$E$40*(Parameters!$F$40-Parameters!$F$39)+Parameters!$E$41*(Parameters!$F$41-Parameters!$F$40)+Parameters!$E$42*($A91-Parameters!$F$41)))),_xlfn.IFS($A91&lt;=Parameters!$F$39,Parameters!$E$39*$A91,$A91&lt;=Parameters!$F$40,Parameters!$E$40*$A91,$A91&lt;=Parameters!$F$41,Parameters!$E$41*$A91,$A91&gt;Parameters!$F$41,Parameters!$E$42*$A91))</f>
        <v>10728.939999999999</v>
      </c>
      <c r="Q91" s="290">
        <f t="shared" si="57"/>
        <v>124.75511627906975</v>
      </c>
      <c r="R91" s="290" cm="1">
        <f t="array" ref="R91">IF(Parameters!$E$55="No",IF($A91&lt;=Parameters!$H$23,Parameters!$G$23*$A91,IF($A91&lt;=Parameters!$H$24,Parameters!$G$23*Parameters!$H$23+Parameters!$G$24*($A91-Parameters!$H$23),IF($A91&lt;=Parameters!$H$25,Parameters!$G$23*Parameters!$H$23+Parameters!$G$24*(Parameters!$H$24-Parameters!$H$23)+Parameters!$G$25*($A91-Parameters!$H$24),Parameters!$G$23*Parameters!$H$23+Parameters!$G$24*(Parameters!$H$24-Parameters!$H$23)+Parameters!$G$25*(Parameters!$H$25-Parameters!$H$24)+Parameters!$G$26*($A91-Parameters!$H$25)))),_xlfn.IFS($A91&lt;=Parameters!$H$23,Parameters!$G$23*$A91,$A91&lt;=Parameters!$H$24,Parameters!$G$24*$A91,$A91&lt;=Parameters!$H$25,Parameters!$G$25*$A91,$A91&gt;Parameters!$H$25,Parameters!$G$26*$A91))</f>
        <v>7840.62</v>
      </c>
      <c r="S91" s="290">
        <f t="shared" si="33"/>
        <v>91.17</v>
      </c>
      <c r="T91" s="290" cm="1">
        <f t="array" ref="T91">IF(Parameters!$E$55="No",IF($A91&lt;=Parameters!$H$28,Parameters!$G$28*$A91,IF($A91&lt;=Parameters!$H$29,Parameters!$G$28*Parameters!$H$28+Parameters!$G$29*($A91-Parameters!$H$28),IF($A91&lt;=Parameters!$H$30,Parameters!$G$28*Parameters!$H$28+Parameters!$G$29*(Parameters!$H$29-Parameters!$H$28)+Parameters!$G$30*($A91-Parameters!$H$29),Parameters!$G$28*Parameters!$H$28+Parameters!$G$29*(Parameters!$H$29-Parameters!$H$28)+Parameters!$G$30*(Parameters!$H$30-Parameters!$H$29)+Parameters!$G$31*($A91-Parameters!$H$30)))),_xlfn.IFS($A91&lt;=Parameters!$H$28,Parameters!$G$28*$A91,$A91&lt;=Parameters!$H$29,Parameters!$G$29*$A91,$A91&lt;=Parameters!$H$30,Parameters!$G$30*$A91,$A91&gt;Parameters!$H$30,Parameters!$G$31*$A91))</f>
        <v>7840.62</v>
      </c>
      <c r="U91" s="290">
        <f t="shared" si="34"/>
        <v>91.17</v>
      </c>
      <c r="V91" s="290" cm="1">
        <f t="array" ref="V91">IF(Parameters!$E$55="No",IF($A91&lt;=Parameters!$H$34,Parameters!$G$34*$A91,IF($A91&lt;=Parameters!$H$35,Parameters!$G$34*Parameters!$H$34+Parameters!$G$35*($A91-Parameters!$H$34),IF($A91&lt;=Parameters!$H$36,Parameters!$G$34*Parameters!$H$34+Parameters!$G$35*(Parameters!$H$35-Parameters!$H$34)+Parameters!$G$36*($A91-Parameters!$H$35),Parameters!$G$34*Parameters!$H$34+Parameters!$G$35*(Parameters!$H$35-Parameters!$H$34)+Parameters!$G$36*(Parameters!$H$36-Parameters!$H$35)+Parameters!$G$37*($A91-Parameters!$H$36)))),_xlfn.IFS($A91&lt;=Parameters!$H$34,Parameters!$G$34*$A91,$A91&lt;=Parameters!$H$35,Parameters!$G$35*$A91,$A91&lt;=Parameters!$H$36,Parameters!$G$36*$A91,$A91&gt;Parameters!$H$36,Parameters!$G$37*$A91))</f>
        <v>9565.7800000000007</v>
      </c>
      <c r="W91" s="290">
        <f t="shared" si="58"/>
        <v>111.23</v>
      </c>
      <c r="X91" s="290" cm="1">
        <f t="array" ref="X91">IF(Parameters!$E$55="No",IF($A91&lt;=Parameters!$H$39,Parameters!$G$39*$A91,IF($A91&lt;=Parameters!$H$40,Parameters!$G$39*Parameters!$H$39+Parameters!$G$40*($A91-Parameters!$H$39),IF($A91&lt;=Parameters!$H$41,Parameters!$G$39*Parameters!$H$39+Parameters!$G$40*(Parameters!$H$40-Parameters!$H$39)+Parameters!$G$41*($A91-Parameters!$H$40),Parameters!$G$39*Parameters!$H$39+Parameters!$G$40*(Parameters!$H$40-Parameters!$H$39)+Parameters!$G$41*(Parameters!$H$41-Parameters!$H$40)+Parameters!$G$42*($A91-Parameters!$H$41)))),_xlfn.IFS($A91&lt;=Parameters!$H$39,Parameters!$G$39*$A91,$A91&lt;=Parameters!$H$40,Parameters!$G$40*$A91,$A91&lt;=Parameters!$H$41,Parameters!$G$41*$A91,$A91&gt;Parameters!$H$41,Parameters!$G$42*$A91))</f>
        <v>10728.939999999999</v>
      </c>
      <c r="Y91" s="290">
        <f t="shared" si="59"/>
        <v>124.75511627906975</v>
      </c>
      <c r="Z91" s="290" cm="1">
        <f t="array" ref="Z91">IF(Parameters!$F$55="No",IF($A91&lt;=Parameters!$J$23,Parameters!$I$23*$A91,IF($A91&lt;=Parameters!$J$24,Parameters!$I$23*Parameters!$J$23+Parameters!$I$24*($A91-Parameters!$J$23),IF($A91&lt;=Parameters!$J$25,Parameters!$I$23*Parameters!$J$23+Parameters!$I$24*(Parameters!$J$24-Parameters!$J$23)+Parameters!$I$25*($A91-Parameters!$J$24),Parameters!$I$23*Parameters!$J$23+Parameters!$I$24*(Parameters!$J$24-Parameters!$J$23)+Parameters!$I$25*(Parameters!$J$25-Parameters!$J$24)+Parameters!$I$26*($A91-Parameters!$J$25)))),_xlfn.IFS($A91&lt;=Parameters!$J$23,Parameters!$I$23*$A91,$A91&lt;=Parameters!$J$24,Parameters!$I$24*$A91,$A91&lt;=Parameters!$J$25,Parameters!$I$25*$A91,$A91&gt;Parameters!$J$25,Parameters!$I$26*$A91))</f>
        <v>7840.62</v>
      </c>
      <c r="AA91" s="290">
        <f t="shared" si="35"/>
        <v>91.17</v>
      </c>
      <c r="AB91" s="290" cm="1">
        <f t="array" ref="AB91">IF(Parameters!$F$55="No",IF($A91&lt;=Parameters!$J$28,Parameters!$I$28*$A91,IF($A91&lt;=Parameters!$J$29,Parameters!$I$28*Parameters!$J$28+Parameters!$I$29*($A91-Parameters!$J$28),IF($A91&lt;=Parameters!$J$30,Parameters!$I$28*Parameters!$J$28+Parameters!$I$29*(Parameters!$J$29-Parameters!$J$28)+Parameters!$I$30*($A91-Parameters!$J$29),Parameters!$I$28*Parameters!$J$28+Parameters!$I$29*(Parameters!$J$29-Parameters!$J$28)+Parameters!$I$30*(Parameters!$J$30-Parameters!$J$29)+Parameters!$I$31*($A91-Parameters!$J$30)))),_xlfn.IFS($A91&lt;=Parameters!$J$28,Parameters!$I$28*$A91,$A91&lt;=Parameters!$J$29,Parameters!$I$29*$A91,$A91&lt;=Parameters!$J$30,Parameters!$I$30*$A91,$A91&gt;Parameters!$J$30,Parameters!$I$31*$A91))</f>
        <v>7840.62</v>
      </c>
      <c r="AC91" s="290">
        <f t="shared" si="36"/>
        <v>91.17</v>
      </c>
      <c r="AD91" s="290" cm="1">
        <f t="array" ref="AD91">IF(Parameters!$F$55="No",IF($A91&lt;=Parameters!$J$34,Parameters!$I$34*$A91,IF($A91&lt;=Parameters!$J$35,Parameters!$I$34*Parameters!$J$34+Parameters!$I$35*($A91-Parameters!$J$34),IF($A91&lt;=Parameters!$J$36,Parameters!$I$34*Parameters!$J$34+Parameters!$I$35*(Parameters!$J$35-Parameters!$J$34)+Parameters!$I$36*($A91-Parameters!$J$35),Parameters!$I$34*Parameters!$J$34+Parameters!$I$35*(Parameters!$J$35-Parameters!$J$34)+Parameters!$I$36*(Parameters!$J$36-Parameters!$J$35)+Parameters!$I$37*($A91-Parameters!$J$36)))),_xlfn.IFS($A91&lt;=Parameters!$J$34,Parameters!$I$34*$A91,$A91&lt;=Parameters!$J$35,Parameters!$I$35*$A91,$A91&lt;=Parameters!$J$36,Parameters!$I$36*$A91,$A91&gt;Parameters!$J$36,Parameters!$I$37*$A91))</f>
        <v>9565.7800000000007</v>
      </c>
      <c r="AE91" s="290">
        <f t="shared" si="60"/>
        <v>111.23</v>
      </c>
      <c r="AF91" s="290" cm="1">
        <f t="array" ref="AF91">IF(Parameters!$F$55="No",IF($A91&lt;=Parameters!$J$39,Parameters!$I$39*$A91,IF($A91&lt;=Parameters!$J$40,Parameters!$I$39*Parameters!$J$39+Parameters!$I$40*($A91-Parameters!$J$39),IF($A91&lt;=Parameters!$J$41,Parameters!$I$39*Parameters!$J$39+Parameters!$I$40*(Parameters!$J$40-Parameters!$J$39)+Parameters!$I$41*($A91-Parameters!$J$40),Parameters!$I$39*Parameters!$J$39+Parameters!$I$40*(Parameters!$J$40-Parameters!$J$39)+Parameters!$I$41*(Parameters!$J$41-Parameters!$J$40)+Parameters!$I$42*($A91-Parameters!$J$41)))),_xlfn.IFS($A91&lt;=Parameters!$J$39,Parameters!$I$39*$A91,$A91&lt;=Parameters!$J$40,Parameters!$I$40*$A91,$A91&lt;=Parameters!$J$41,Parameters!$I$41*$A91,$A91&gt;Parameters!$J$41,Parameters!$I$42*$A91))</f>
        <v>10728.939999999999</v>
      </c>
      <c r="AG91" s="290">
        <f t="shared" si="61"/>
        <v>124.75511627906975</v>
      </c>
      <c r="AI91" s="428">
        <f t="shared" si="37"/>
        <v>91.170000000000073</v>
      </c>
      <c r="AJ91" s="428">
        <f t="shared" si="38"/>
        <v>91.170000000000073</v>
      </c>
      <c r="AK91" s="428">
        <f t="shared" si="39"/>
        <v>111.22999999999956</v>
      </c>
      <c r="AL91" s="428">
        <f t="shared" si="40"/>
        <v>143.53999999999905</v>
      </c>
      <c r="AM91" s="428">
        <f t="shared" si="41"/>
        <v>91.170000000000073</v>
      </c>
      <c r="AN91" s="428">
        <f t="shared" si="42"/>
        <v>91.170000000000073</v>
      </c>
      <c r="AO91" s="428">
        <f t="shared" si="43"/>
        <v>111.22999999999956</v>
      </c>
      <c r="AP91" s="428">
        <f t="shared" si="44"/>
        <v>143.53999999999905</v>
      </c>
      <c r="AQ91" s="428">
        <f t="shared" si="45"/>
        <v>91.170000000000073</v>
      </c>
      <c r="AR91" s="428">
        <f t="shared" si="46"/>
        <v>91.170000000000073</v>
      </c>
      <c r="AS91" s="428">
        <f t="shared" si="47"/>
        <v>111.22999999999956</v>
      </c>
      <c r="AT91" s="428">
        <f t="shared" si="48"/>
        <v>143.53999999999905</v>
      </c>
      <c r="AU91" s="428">
        <f t="shared" si="49"/>
        <v>91.170000000000073</v>
      </c>
      <c r="AV91" s="428">
        <f t="shared" si="50"/>
        <v>91.170000000000073</v>
      </c>
      <c r="AW91" s="428">
        <f t="shared" si="51"/>
        <v>111.22999999999956</v>
      </c>
      <c r="AX91" s="428">
        <f t="shared" si="52"/>
        <v>143.53999999999905</v>
      </c>
    </row>
    <row r="92">
      <c r="A92" s="413">
        <v>87</v>
      </c>
      <c r="B92" s="290" cm="1">
        <f t="array" ref="B92">IF(Parameters!$C$55="No",IF($A92&lt;=Parameters!$D$23,Parameters!$C$23*$A92,IF($A92&lt;=Parameters!$D$24,Parameters!$C$23*Parameters!$D$23+Parameters!$C$24*($A92-Parameters!$D$23),IF($A92&lt;=Parameters!$D$25,Parameters!$C$23*Parameters!$D$23+Parameters!$C$24*(Parameters!$D$24-Parameters!$D$23)+Parameters!$C$25*($A92-Parameters!$D$24),Parameters!$C$23*Parameters!$D$23+Parameters!$C$24*(Parameters!$D$24-Parameters!$D$23)+Parameters!$C$25*(Parameters!$D$25-Parameters!$D$24)+Parameters!$C$26*($A92-Parameters!$D$25)))),_xlfn.IFS($A92&lt;=Parameters!$D$23,Parameters!$C$23*$A92,$A92&lt;=Parameters!$D$24,Parameters!$C$24*$A92,$A92&lt;=Parameters!$D$25,Parameters!$C$25*$A92,$A92&gt;Parameters!$D$25,Parameters!$C$26*$A92))</f>
        <v>7931.79</v>
      </c>
      <c r="C92" s="290">
        <f t="shared" si="53"/>
        <v>91.17</v>
      </c>
      <c r="D92" s="290" cm="1">
        <f t="array" ref="D92">IF(Parameters!$C$55="No",IF($A92&lt;=Parameters!$D$28,Parameters!$C$28*$A92,IF($A92&lt;=Parameters!$D$29,Parameters!$C$28*Parameters!$D$28+Parameters!$C$29*($A92-Parameters!$D$28),IF($A92&lt;=Parameters!$D$30,Parameters!$C$28*Parameters!$D$28+Parameters!$C$29*(Parameters!$D$29-Parameters!$D$28)+Parameters!$C$30*($A92-Parameters!$D$29),Parameters!$C$28*Parameters!$D$28+Parameters!$C$29*(Parameters!$D$29-Parameters!$D$28)+Parameters!$C$30*(Parameters!$D$30-Parameters!$D$29)+Parameters!$C$31*($A92-Parameters!$D$30)))),_xlfn.IFS($A92&lt;=Parameters!$D$28,Parameters!$C$28*$A92,$A92&lt;=Parameters!$D$29,Parameters!$C$29*$A92,$A92&lt;=Parameters!$D$30,Parameters!$C$30*$A92,$A92&gt;Parameters!$D$30,Parameters!$C$31*$A92))</f>
        <v>7931.79</v>
      </c>
      <c r="E92" s="290">
        <f t="shared" si="53"/>
        <v>91.17</v>
      </c>
      <c r="F92" s="290" cm="1">
        <f t="array" ref="F92">IF(Parameters!$C$55="No",IF($A92&lt;=Parameters!$D$34,Parameters!$C$34*$A92,IF($A92&lt;=Parameters!$D$35,Parameters!$C$34*Parameters!$D$34+Parameters!$C$35*($A92-Parameters!$D$34),IF($A92&lt;=Parameters!$D$36,Parameters!$C$34*Parameters!$D$34+Parameters!$C$35*(Parameters!$D$35-Parameters!$D$34)+Parameters!$C$36*($A92-Parameters!$D$35),Parameters!$C$34*Parameters!$D$34+Parameters!$C$35*(Parameters!$D$35-Parameters!$D$34)+Parameters!$C$36*(Parameters!$D$36-Parameters!$D$35)+Parameters!$C$37*($A92-Parameters!$D$36)))),_xlfn.IFS($A92&lt;=Parameters!$D$34,Parameters!$C$34*$A92,$A92&lt;=Parameters!$D$35,Parameters!$C$35*$A92,$A92&lt;=Parameters!$D$36,Parameters!$C$36*$A92,$A92&gt;Parameters!$D$36,Parameters!$C$37*$A92))</f>
        <v>9677.01</v>
      </c>
      <c r="G92" s="290">
        <f t="shared" si="54"/>
        <v>111.23</v>
      </c>
      <c r="H92" s="290" cm="1">
        <f t="array" ref="H92">IF(Parameters!$C$55="No",IF($A92&lt;=Parameters!$D$39,Parameters!$C$39*$A92,IF($A92&lt;=Parameters!$D$40,Parameters!$C$39*Parameters!$D$39+Parameters!$C$40*($A92-Parameters!$D$39),IF($A92&lt;=Parameters!$D$41,Parameters!$C$39*Parameters!$D$39+Parameters!$C$40*(Parameters!$D$40-Parameters!$D$39)+Parameters!$C$41*($A92-Parameters!$D$40),Parameters!$C$39*Parameters!$D$39+Parameters!$C$40*(Parameters!$D$40-Parameters!$D$39)+Parameters!$C$41*(Parameters!$D$41-Parameters!$D$40)+Parameters!$C$42*($A92-Parameters!$D$41)))),_xlfn.IFS($A92&lt;=Parameters!$D$39,Parameters!$C$39*$A92,$A92&lt;=Parameters!$D$40,Parameters!$C$40*$A92,$A92&lt;=Parameters!$D$41,Parameters!$C$41*$A92,$A92&gt;Parameters!$D$41,Parameters!$C$42*$A92))</f>
        <v>10872.48</v>
      </c>
      <c r="I92" s="290">
        <f t="shared" si="55"/>
        <v>124.97103448275861</v>
      </c>
      <c r="J92" s="290" cm="1">
        <f t="array" ref="J92">IF(Parameters!$D$55="No",IF($A92&lt;=Parameters!$F$23,Parameters!$E$23*$A92,IF($A92&lt;=Parameters!$F$24,Parameters!$E$23*Parameters!$F$23+Parameters!$E$24*($A92-Parameters!$F$23),IF($A92&lt;=Parameters!$F$25,Parameters!$E$23*Parameters!$F$23+Parameters!$E$24*(Parameters!$F$24-Parameters!$F$23)+Parameters!$E$25*($A92-Parameters!$F$24),Parameters!$E$23*Parameters!$F$23+Parameters!$E$24*(Parameters!$F$24-Parameters!$F$23)+Parameters!$E$25*(Parameters!$F$25-Parameters!$F$24)+Parameters!$E$26*($A92-Parameters!$F$25)))),_xlfn.IFS($A92&lt;=Parameters!$F$23,Parameters!$E$23*$A92,$A92&lt;=Parameters!$F$24,Parameters!$E$24*$A92,$A92&lt;=Parameters!$F$25,Parameters!$E$25*$A92,$A92&gt;Parameters!$F$25,Parameters!$E$26*$A92))</f>
        <v>7931.79</v>
      </c>
      <c r="K92" s="290">
        <f t="shared" si="31"/>
        <v>91.17</v>
      </c>
      <c r="L92" s="290" cm="1">
        <f t="array" ref="L92">IF(Parameters!$D$55="No",IF($A92&lt;=Parameters!$F$28,Parameters!$E$28*$A92,IF($A92&lt;=Parameters!$F$29,Parameters!$E$28*Parameters!$F$28+Parameters!$E$29*($A92-Parameters!$F$28),IF($A92&lt;=Parameters!$F$30,Parameters!$E$28*Parameters!$F$28+Parameters!$E$29*(Parameters!$F$29-Parameters!$F$28)+Parameters!$E$30*($A92-Parameters!$F$29),Parameters!$E$28*Parameters!$F$28+Parameters!$E$29*(Parameters!$F$29-Parameters!$F$28)+Parameters!$E$30*(Parameters!$F$30-Parameters!$F$29)+Parameters!$E$31*($A92-Parameters!$F$30)))),_xlfn.IFS($A92&lt;=Parameters!$F$28,Parameters!$E$28*$A92,$A92&lt;=Parameters!$F$29,Parameters!$E$29*$A92,$A92&lt;=Parameters!$F$30,Parameters!$E$30*$A92,$A92&gt;Parameters!$F$30,Parameters!$E$31*$A92))</f>
        <v>7931.79</v>
      </c>
      <c r="M92" s="290">
        <f t="shared" si="32"/>
        <v>91.17</v>
      </c>
      <c r="N92" s="290" cm="1">
        <f t="array" ref="N92">IF(Parameters!$D$55="No",IF($A92&lt;=Parameters!$F$34,Parameters!$E$34*$A92,IF($A92&lt;=Parameters!$F$35,Parameters!$E$34*Parameters!$F$34+Parameters!$E$35*($A92-Parameters!$F$34),IF($A92&lt;=Parameters!$F$36,Parameters!$E$34*Parameters!$F$34+Parameters!$E$35*(Parameters!$F$35-Parameters!$F$34)+Parameters!$E$36*($A92-Parameters!$F$35),Parameters!$E$34*Parameters!$F$34+Parameters!$E$35*(Parameters!$F$35-Parameters!$F$34)+Parameters!$E$36*(Parameters!$F$36-Parameters!$F$35)+Parameters!$E$37*($A92-Parameters!$F$36)))),_xlfn.IFS($A92&lt;=Parameters!$F$34,Parameters!$E$34*$A92,$A92&lt;=Parameters!$F$35,Parameters!$E$35*$A92,$A92&lt;=Parameters!$F$36,Parameters!$E$36*$A92,$A92&gt;Parameters!$F$36,Parameters!$E$37*$A92))</f>
        <v>9677.01</v>
      </c>
      <c r="O92" s="290">
        <f t="shared" si="56"/>
        <v>111.23</v>
      </c>
      <c r="P92" s="290" cm="1">
        <f t="array" ref="P92">IF(Parameters!$D$55="No",IF($A92&lt;=Parameters!$F$39,Parameters!$E$39*$A92,IF($A92&lt;=Parameters!$F$40,Parameters!$E$39*Parameters!$F$39+Parameters!$E$40*($A92-Parameters!$F$39),IF($A92&lt;=Parameters!$F$41,Parameters!$E$39*Parameters!$F$39+Parameters!$E$40*(Parameters!$F$40-Parameters!$F$39)+Parameters!$E$41*($A92-Parameters!$F$40),Parameters!$E$39*Parameters!$F$39+Parameters!$E$40*(Parameters!$F$40-Parameters!$F$39)+Parameters!$E$41*(Parameters!$F$41-Parameters!$F$40)+Parameters!$E$42*($A92-Parameters!$F$41)))),_xlfn.IFS($A92&lt;=Parameters!$F$39,Parameters!$E$39*$A92,$A92&lt;=Parameters!$F$40,Parameters!$E$40*$A92,$A92&lt;=Parameters!$F$41,Parameters!$E$41*$A92,$A92&gt;Parameters!$F$41,Parameters!$E$42*$A92))</f>
        <v>10872.48</v>
      </c>
      <c r="Q92" s="290">
        <f t="shared" si="57"/>
        <v>124.97103448275861</v>
      </c>
      <c r="R92" s="290" cm="1">
        <f t="array" ref="R92">IF(Parameters!$E$55="No",IF($A92&lt;=Parameters!$H$23,Parameters!$G$23*$A92,IF($A92&lt;=Parameters!$H$24,Parameters!$G$23*Parameters!$H$23+Parameters!$G$24*($A92-Parameters!$H$23),IF($A92&lt;=Parameters!$H$25,Parameters!$G$23*Parameters!$H$23+Parameters!$G$24*(Parameters!$H$24-Parameters!$H$23)+Parameters!$G$25*($A92-Parameters!$H$24),Parameters!$G$23*Parameters!$H$23+Parameters!$G$24*(Parameters!$H$24-Parameters!$H$23)+Parameters!$G$25*(Parameters!$H$25-Parameters!$H$24)+Parameters!$G$26*($A92-Parameters!$H$25)))),_xlfn.IFS($A92&lt;=Parameters!$H$23,Parameters!$G$23*$A92,$A92&lt;=Parameters!$H$24,Parameters!$G$24*$A92,$A92&lt;=Parameters!$H$25,Parameters!$G$25*$A92,$A92&gt;Parameters!$H$25,Parameters!$G$26*$A92))</f>
        <v>7931.79</v>
      </c>
      <c r="S92" s="290">
        <f t="shared" si="33"/>
        <v>91.17</v>
      </c>
      <c r="T92" s="290" cm="1">
        <f t="array" ref="T92">IF(Parameters!$E$55="No",IF($A92&lt;=Parameters!$H$28,Parameters!$G$28*$A92,IF($A92&lt;=Parameters!$H$29,Parameters!$G$28*Parameters!$H$28+Parameters!$G$29*($A92-Parameters!$H$28),IF($A92&lt;=Parameters!$H$30,Parameters!$G$28*Parameters!$H$28+Parameters!$G$29*(Parameters!$H$29-Parameters!$H$28)+Parameters!$G$30*($A92-Parameters!$H$29),Parameters!$G$28*Parameters!$H$28+Parameters!$G$29*(Parameters!$H$29-Parameters!$H$28)+Parameters!$G$30*(Parameters!$H$30-Parameters!$H$29)+Parameters!$G$31*($A92-Parameters!$H$30)))),_xlfn.IFS($A92&lt;=Parameters!$H$28,Parameters!$G$28*$A92,$A92&lt;=Parameters!$H$29,Parameters!$G$29*$A92,$A92&lt;=Parameters!$H$30,Parameters!$G$30*$A92,$A92&gt;Parameters!$H$30,Parameters!$G$31*$A92))</f>
        <v>7931.79</v>
      </c>
      <c r="U92" s="290">
        <f t="shared" si="34"/>
        <v>91.17</v>
      </c>
      <c r="V92" s="290" cm="1">
        <f t="array" ref="V92">IF(Parameters!$E$55="No",IF($A92&lt;=Parameters!$H$34,Parameters!$G$34*$A92,IF($A92&lt;=Parameters!$H$35,Parameters!$G$34*Parameters!$H$34+Parameters!$G$35*($A92-Parameters!$H$34),IF($A92&lt;=Parameters!$H$36,Parameters!$G$34*Parameters!$H$34+Parameters!$G$35*(Parameters!$H$35-Parameters!$H$34)+Parameters!$G$36*($A92-Parameters!$H$35),Parameters!$G$34*Parameters!$H$34+Parameters!$G$35*(Parameters!$H$35-Parameters!$H$34)+Parameters!$G$36*(Parameters!$H$36-Parameters!$H$35)+Parameters!$G$37*($A92-Parameters!$H$36)))),_xlfn.IFS($A92&lt;=Parameters!$H$34,Parameters!$G$34*$A92,$A92&lt;=Parameters!$H$35,Parameters!$G$35*$A92,$A92&lt;=Parameters!$H$36,Parameters!$G$36*$A92,$A92&gt;Parameters!$H$36,Parameters!$G$37*$A92))</f>
        <v>9677.01</v>
      </c>
      <c r="W92" s="290">
        <f t="shared" si="58"/>
        <v>111.23</v>
      </c>
      <c r="X92" s="290" cm="1">
        <f t="array" ref="X92">IF(Parameters!$E$55="No",IF($A92&lt;=Parameters!$H$39,Parameters!$G$39*$A92,IF($A92&lt;=Parameters!$H$40,Parameters!$G$39*Parameters!$H$39+Parameters!$G$40*($A92-Parameters!$H$39),IF($A92&lt;=Parameters!$H$41,Parameters!$G$39*Parameters!$H$39+Parameters!$G$40*(Parameters!$H$40-Parameters!$H$39)+Parameters!$G$41*($A92-Parameters!$H$40),Parameters!$G$39*Parameters!$H$39+Parameters!$G$40*(Parameters!$H$40-Parameters!$H$39)+Parameters!$G$41*(Parameters!$H$41-Parameters!$H$40)+Parameters!$G$42*($A92-Parameters!$H$41)))),_xlfn.IFS($A92&lt;=Parameters!$H$39,Parameters!$G$39*$A92,$A92&lt;=Parameters!$H$40,Parameters!$G$40*$A92,$A92&lt;=Parameters!$H$41,Parameters!$G$41*$A92,$A92&gt;Parameters!$H$41,Parameters!$G$42*$A92))</f>
        <v>10872.48</v>
      </c>
      <c r="Y92" s="290">
        <f t="shared" si="59"/>
        <v>124.97103448275861</v>
      </c>
      <c r="Z92" s="290" cm="1">
        <f t="array" ref="Z92">IF(Parameters!$F$55="No",IF($A92&lt;=Parameters!$J$23,Parameters!$I$23*$A92,IF($A92&lt;=Parameters!$J$24,Parameters!$I$23*Parameters!$J$23+Parameters!$I$24*($A92-Parameters!$J$23),IF($A92&lt;=Parameters!$J$25,Parameters!$I$23*Parameters!$J$23+Parameters!$I$24*(Parameters!$J$24-Parameters!$J$23)+Parameters!$I$25*($A92-Parameters!$J$24),Parameters!$I$23*Parameters!$J$23+Parameters!$I$24*(Parameters!$J$24-Parameters!$J$23)+Parameters!$I$25*(Parameters!$J$25-Parameters!$J$24)+Parameters!$I$26*($A92-Parameters!$J$25)))),_xlfn.IFS($A92&lt;=Parameters!$J$23,Parameters!$I$23*$A92,$A92&lt;=Parameters!$J$24,Parameters!$I$24*$A92,$A92&lt;=Parameters!$J$25,Parameters!$I$25*$A92,$A92&gt;Parameters!$J$25,Parameters!$I$26*$A92))</f>
        <v>7931.79</v>
      </c>
      <c r="AA92" s="290">
        <f t="shared" si="35"/>
        <v>91.17</v>
      </c>
      <c r="AB92" s="290" cm="1">
        <f t="array" ref="AB92">IF(Parameters!$F$55="No",IF($A92&lt;=Parameters!$J$28,Parameters!$I$28*$A92,IF($A92&lt;=Parameters!$J$29,Parameters!$I$28*Parameters!$J$28+Parameters!$I$29*($A92-Parameters!$J$28),IF($A92&lt;=Parameters!$J$30,Parameters!$I$28*Parameters!$J$28+Parameters!$I$29*(Parameters!$J$29-Parameters!$J$28)+Parameters!$I$30*($A92-Parameters!$J$29),Parameters!$I$28*Parameters!$J$28+Parameters!$I$29*(Parameters!$J$29-Parameters!$J$28)+Parameters!$I$30*(Parameters!$J$30-Parameters!$J$29)+Parameters!$I$31*($A92-Parameters!$J$30)))),_xlfn.IFS($A92&lt;=Parameters!$J$28,Parameters!$I$28*$A92,$A92&lt;=Parameters!$J$29,Parameters!$I$29*$A92,$A92&lt;=Parameters!$J$30,Parameters!$I$30*$A92,$A92&gt;Parameters!$J$30,Parameters!$I$31*$A92))</f>
        <v>7931.79</v>
      </c>
      <c r="AC92" s="290">
        <f t="shared" si="36"/>
        <v>91.17</v>
      </c>
      <c r="AD92" s="290" cm="1">
        <f t="array" ref="AD92">IF(Parameters!$F$55="No",IF($A92&lt;=Parameters!$J$34,Parameters!$I$34*$A92,IF($A92&lt;=Parameters!$J$35,Parameters!$I$34*Parameters!$J$34+Parameters!$I$35*($A92-Parameters!$J$34),IF($A92&lt;=Parameters!$J$36,Parameters!$I$34*Parameters!$J$34+Parameters!$I$35*(Parameters!$J$35-Parameters!$J$34)+Parameters!$I$36*($A92-Parameters!$J$35),Parameters!$I$34*Parameters!$J$34+Parameters!$I$35*(Parameters!$J$35-Parameters!$J$34)+Parameters!$I$36*(Parameters!$J$36-Parameters!$J$35)+Parameters!$I$37*($A92-Parameters!$J$36)))),_xlfn.IFS($A92&lt;=Parameters!$J$34,Parameters!$I$34*$A92,$A92&lt;=Parameters!$J$35,Parameters!$I$35*$A92,$A92&lt;=Parameters!$J$36,Parameters!$I$36*$A92,$A92&gt;Parameters!$J$36,Parameters!$I$37*$A92))</f>
        <v>9677.01</v>
      </c>
      <c r="AE92" s="290">
        <f t="shared" si="60"/>
        <v>111.23</v>
      </c>
      <c r="AF92" s="290" cm="1">
        <f t="array" ref="AF92">IF(Parameters!$F$55="No",IF($A92&lt;=Parameters!$J$39,Parameters!$I$39*$A92,IF($A92&lt;=Parameters!$J$40,Parameters!$I$39*Parameters!$J$39+Parameters!$I$40*($A92-Parameters!$J$39),IF($A92&lt;=Parameters!$J$41,Parameters!$I$39*Parameters!$J$39+Parameters!$I$40*(Parameters!$J$40-Parameters!$J$39)+Parameters!$I$41*($A92-Parameters!$J$40),Parameters!$I$39*Parameters!$J$39+Parameters!$I$40*(Parameters!$J$40-Parameters!$J$39)+Parameters!$I$41*(Parameters!$J$41-Parameters!$J$40)+Parameters!$I$42*($A92-Parameters!$J$41)))),_xlfn.IFS($A92&lt;=Parameters!$J$39,Parameters!$I$39*$A92,$A92&lt;=Parameters!$J$40,Parameters!$I$40*$A92,$A92&lt;=Parameters!$J$41,Parameters!$I$41*$A92,$A92&gt;Parameters!$J$41,Parameters!$I$42*$A92))</f>
        <v>10872.48</v>
      </c>
      <c r="AG92" s="290">
        <f t="shared" si="61"/>
        <v>124.97103448275861</v>
      </c>
      <c r="AI92" s="428">
        <f t="shared" si="37"/>
        <v>91.170000000000073</v>
      </c>
      <c r="AJ92" s="428">
        <f t="shared" si="38"/>
        <v>91.170000000000073</v>
      </c>
      <c r="AK92" s="428">
        <f t="shared" si="39"/>
        <v>111.22999999999956</v>
      </c>
      <c r="AL92" s="428">
        <f t="shared" si="40"/>
        <v>143.54000000000087</v>
      </c>
      <c r="AM92" s="428">
        <f t="shared" si="41"/>
        <v>91.170000000000073</v>
      </c>
      <c r="AN92" s="428">
        <f t="shared" si="42"/>
        <v>91.170000000000073</v>
      </c>
      <c r="AO92" s="428">
        <f t="shared" si="43"/>
        <v>111.22999999999956</v>
      </c>
      <c r="AP92" s="428">
        <f t="shared" si="44"/>
        <v>143.54000000000087</v>
      </c>
      <c r="AQ92" s="428">
        <f t="shared" si="45"/>
        <v>91.170000000000073</v>
      </c>
      <c r="AR92" s="428">
        <f t="shared" si="46"/>
        <v>91.170000000000073</v>
      </c>
      <c r="AS92" s="428">
        <f t="shared" si="47"/>
        <v>111.22999999999956</v>
      </c>
      <c r="AT92" s="428">
        <f t="shared" si="48"/>
        <v>143.54000000000087</v>
      </c>
      <c r="AU92" s="428">
        <f t="shared" si="49"/>
        <v>91.170000000000073</v>
      </c>
      <c r="AV92" s="428">
        <f t="shared" si="50"/>
        <v>91.170000000000073</v>
      </c>
      <c r="AW92" s="428">
        <f t="shared" si="51"/>
        <v>111.22999999999956</v>
      </c>
      <c r="AX92" s="428">
        <f t="shared" si="52"/>
        <v>143.54000000000087</v>
      </c>
    </row>
    <row r="93">
      <c r="A93" s="413">
        <v>88</v>
      </c>
      <c r="B93" s="290" cm="1">
        <f t="array" ref="B93">IF(Parameters!$C$55="No",IF($A93&lt;=Parameters!$D$23,Parameters!$C$23*$A93,IF($A93&lt;=Parameters!$D$24,Parameters!$C$23*Parameters!$D$23+Parameters!$C$24*($A93-Parameters!$D$23),IF($A93&lt;=Parameters!$D$25,Parameters!$C$23*Parameters!$D$23+Parameters!$C$24*(Parameters!$D$24-Parameters!$D$23)+Parameters!$C$25*($A93-Parameters!$D$24),Parameters!$C$23*Parameters!$D$23+Parameters!$C$24*(Parameters!$D$24-Parameters!$D$23)+Parameters!$C$25*(Parameters!$D$25-Parameters!$D$24)+Parameters!$C$26*($A93-Parameters!$D$25)))),_xlfn.IFS($A93&lt;=Parameters!$D$23,Parameters!$C$23*$A93,$A93&lt;=Parameters!$D$24,Parameters!$C$24*$A93,$A93&lt;=Parameters!$D$25,Parameters!$C$25*$A93,$A93&gt;Parameters!$D$25,Parameters!$C$26*$A93))</f>
        <v>8022.96</v>
      </c>
      <c r="C93" s="290">
        <f t="shared" si="53"/>
        <v>91.17</v>
      </c>
      <c r="D93" s="290" cm="1">
        <f t="array" ref="D93">IF(Parameters!$C$55="No",IF($A93&lt;=Parameters!$D$28,Parameters!$C$28*$A93,IF($A93&lt;=Parameters!$D$29,Parameters!$C$28*Parameters!$D$28+Parameters!$C$29*($A93-Parameters!$D$28),IF($A93&lt;=Parameters!$D$30,Parameters!$C$28*Parameters!$D$28+Parameters!$C$29*(Parameters!$D$29-Parameters!$D$28)+Parameters!$C$30*($A93-Parameters!$D$29),Parameters!$C$28*Parameters!$D$28+Parameters!$C$29*(Parameters!$D$29-Parameters!$D$28)+Parameters!$C$30*(Parameters!$D$30-Parameters!$D$29)+Parameters!$C$31*($A93-Parameters!$D$30)))),_xlfn.IFS($A93&lt;=Parameters!$D$28,Parameters!$C$28*$A93,$A93&lt;=Parameters!$D$29,Parameters!$C$29*$A93,$A93&lt;=Parameters!$D$30,Parameters!$C$30*$A93,$A93&gt;Parameters!$D$30,Parameters!$C$31*$A93))</f>
        <v>8022.96</v>
      </c>
      <c r="E93" s="290">
        <f t="shared" si="53"/>
        <v>91.17</v>
      </c>
      <c r="F93" s="290" cm="1">
        <f t="array" ref="F93">IF(Parameters!$C$55="No",IF($A93&lt;=Parameters!$D$34,Parameters!$C$34*$A93,IF($A93&lt;=Parameters!$D$35,Parameters!$C$34*Parameters!$D$34+Parameters!$C$35*($A93-Parameters!$D$34),IF($A93&lt;=Parameters!$D$36,Parameters!$C$34*Parameters!$D$34+Parameters!$C$35*(Parameters!$D$35-Parameters!$D$34)+Parameters!$C$36*($A93-Parameters!$D$35),Parameters!$C$34*Parameters!$D$34+Parameters!$C$35*(Parameters!$D$35-Parameters!$D$34)+Parameters!$C$36*(Parameters!$D$36-Parameters!$D$35)+Parameters!$C$37*($A93-Parameters!$D$36)))),_xlfn.IFS($A93&lt;=Parameters!$D$34,Parameters!$C$34*$A93,$A93&lt;=Parameters!$D$35,Parameters!$C$35*$A93,$A93&lt;=Parameters!$D$36,Parameters!$C$36*$A93,$A93&gt;Parameters!$D$36,Parameters!$C$37*$A93))</f>
        <v>9788.24</v>
      </c>
      <c r="G93" s="290">
        <f t="shared" si="54"/>
        <v>111.23</v>
      </c>
      <c r="H93" s="290" cm="1">
        <f t="array" ref="H93">IF(Parameters!$C$55="No",IF($A93&lt;=Parameters!$D$39,Parameters!$C$39*$A93,IF($A93&lt;=Parameters!$D$40,Parameters!$C$39*Parameters!$D$39+Parameters!$C$40*($A93-Parameters!$D$39),IF($A93&lt;=Parameters!$D$41,Parameters!$C$39*Parameters!$D$39+Parameters!$C$40*(Parameters!$D$40-Parameters!$D$39)+Parameters!$C$41*($A93-Parameters!$D$40),Parameters!$C$39*Parameters!$D$39+Parameters!$C$40*(Parameters!$D$40-Parameters!$D$39)+Parameters!$C$41*(Parameters!$D$41-Parameters!$D$40)+Parameters!$C$42*($A93-Parameters!$D$41)))),_xlfn.IFS($A93&lt;=Parameters!$D$39,Parameters!$C$39*$A93,$A93&lt;=Parameters!$D$40,Parameters!$C$40*$A93,$A93&lt;=Parameters!$D$41,Parameters!$C$41*$A93,$A93&gt;Parameters!$D$41,Parameters!$C$42*$A93))</f>
        <v>11016.02</v>
      </c>
      <c r="I93" s="290">
        <f t="shared" si="55"/>
        <v>125.18204545454546</v>
      </c>
      <c r="J93" s="290" cm="1">
        <f t="array" ref="J93">IF(Parameters!$D$55="No",IF($A93&lt;=Parameters!$F$23,Parameters!$E$23*$A93,IF($A93&lt;=Parameters!$F$24,Parameters!$E$23*Parameters!$F$23+Parameters!$E$24*($A93-Parameters!$F$23),IF($A93&lt;=Parameters!$F$25,Parameters!$E$23*Parameters!$F$23+Parameters!$E$24*(Parameters!$F$24-Parameters!$F$23)+Parameters!$E$25*($A93-Parameters!$F$24),Parameters!$E$23*Parameters!$F$23+Parameters!$E$24*(Parameters!$F$24-Parameters!$F$23)+Parameters!$E$25*(Parameters!$F$25-Parameters!$F$24)+Parameters!$E$26*($A93-Parameters!$F$25)))),_xlfn.IFS($A93&lt;=Parameters!$F$23,Parameters!$E$23*$A93,$A93&lt;=Parameters!$F$24,Parameters!$E$24*$A93,$A93&lt;=Parameters!$F$25,Parameters!$E$25*$A93,$A93&gt;Parameters!$F$25,Parameters!$E$26*$A93))</f>
        <v>8022.96</v>
      </c>
      <c r="K93" s="290">
        <f t="shared" si="31"/>
        <v>91.17</v>
      </c>
      <c r="L93" s="290" cm="1">
        <f t="array" ref="L93">IF(Parameters!$D$55="No",IF($A93&lt;=Parameters!$F$28,Parameters!$E$28*$A93,IF($A93&lt;=Parameters!$F$29,Parameters!$E$28*Parameters!$F$28+Parameters!$E$29*($A93-Parameters!$F$28),IF($A93&lt;=Parameters!$F$30,Parameters!$E$28*Parameters!$F$28+Parameters!$E$29*(Parameters!$F$29-Parameters!$F$28)+Parameters!$E$30*($A93-Parameters!$F$29),Parameters!$E$28*Parameters!$F$28+Parameters!$E$29*(Parameters!$F$29-Parameters!$F$28)+Parameters!$E$30*(Parameters!$F$30-Parameters!$F$29)+Parameters!$E$31*($A93-Parameters!$F$30)))),_xlfn.IFS($A93&lt;=Parameters!$F$28,Parameters!$E$28*$A93,$A93&lt;=Parameters!$F$29,Parameters!$E$29*$A93,$A93&lt;=Parameters!$F$30,Parameters!$E$30*$A93,$A93&gt;Parameters!$F$30,Parameters!$E$31*$A93))</f>
        <v>8022.96</v>
      </c>
      <c r="M93" s="290">
        <f t="shared" si="32"/>
        <v>91.17</v>
      </c>
      <c r="N93" s="290" cm="1">
        <f t="array" ref="N93">IF(Parameters!$D$55="No",IF($A93&lt;=Parameters!$F$34,Parameters!$E$34*$A93,IF($A93&lt;=Parameters!$F$35,Parameters!$E$34*Parameters!$F$34+Parameters!$E$35*($A93-Parameters!$F$34),IF($A93&lt;=Parameters!$F$36,Parameters!$E$34*Parameters!$F$34+Parameters!$E$35*(Parameters!$F$35-Parameters!$F$34)+Parameters!$E$36*($A93-Parameters!$F$35),Parameters!$E$34*Parameters!$F$34+Parameters!$E$35*(Parameters!$F$35-Parameters!$F$34)+Parameters!$E$36*(Parameters!$F$36-Parameters!$F$35)+Parameters!$E$37*($A93-Parameters!$F$36)))),_xlfn.IFS($A93&lt;=Parameters!$F$34,Parameters!$E$34*$A93,$A93&lt;=Parameters!$F$35,Parameters!$E$35*$A93,$A93&lt;=Parameters!$F$36,Parameters!$E$36*$A93,$A93&gt;Parameters!$F$36,Parameters!$E$37*$A93))</f>
        <v>9788.24</v>
      </c>
      <c r="O93" s="290">
        <f t="shared" si="56"/>
        <v>111.23</v>
      </c>
      <c r="P93" s="290" cm="1">
        <f t="array" ref="P93">IF(Parameters!$D$55="No",IF($A93&lt;=Parameters!$F$39,Parameters!$E$39*$A93,IF($A93&lt;=Parameters!$F$40,Parameters!$E$39*Parameters!$F$39+Parameters!$E$40*($A93-Parameters!$F$39),IF($A93&lt;=Parameters!$F$41,Parameters!$E$39*Parameters!$F$39+Parameters!$E$40*(Parameters!$F$40-Parameters!$F$39)+Parameters!$E$41*($A93-Parameters!$F$40),Parameters!$E$39*Parameters!$F$39+Parameters!$E$40*(Parameters!$F$40-Parameters!$F$39)+Parameters!$E$41*(Parameters!$F$41-Parameters!$F$40)+Parameters!$E$42*($A93-Parameters!$F$41)))),_xlfn.IFS($A93&lt;=Parameters!$F$39,Parameters!$E$39*$A93,$A93&lt;=Parameters!$F$40,Parameters!$E$40*$A93,$A93&lt;=Parameters!$F$41,Parameters!$E$41*$A93,$A93&gt;Parameters!$F$41,Parameters!$E$42*$A93))</f>
        <v>11016.02</v>
      </c>
      <c r="Q93" s="290">
        <f t="shared" si="57"/>
        <v>125.18204545454546</v>
      </c>
      <c r="R93" s="290" cm="1">
        <f t="array" ref="R93">IF(Parameters!$E$55="No",IF($A93&lt;=Parameters!$H$23,Parameters!$G$23*$A93,IF($A93&lt;=Parameters!$H$24,Parameters!$G$23*Parameters!$H$23+Parameters!$G$24*($A93-Parameters!$H$23),IF($A93&lt;=Parameters!$H$25,Parameters!$G$23*Parameters!$H$23+Parameters!$G$24*(Parameters!$H$24-Parameters!$H$23)+Parameters!$G$25*($A93-Parameters!$H$24),Parameters!$G$23*Parameters!$H$23+Parameters!$G$24*(Parameters!$H$24-Parameters!$H$23)+Parameters!$G$25*(Parameters!$H$25-Parameters!$H$24)+Parameters!$G$26*($A93-Parameters!$H$25)))),_xlfn.IFS($A93&lt;=Parameters!$H$23,Parameters!$G$23*$A93,$A93&lt;=Parameters!$H$24,Parameters!$G$24*$A93,$A93&lt;=Parameters!$H$25,Parameters!$G$25*$A93,$A93&gt;Parameters!$H$25,Parameters!$G$26*$A93))</f>
        <v>8022.96</v>
      </c>
      <c r="S93" s="290">
        <f t="shared" si="33"/>
        <v>91.17</v>
      </c>
      <c r="T93" s="290" cm="1">
        <f t="array" ref="T93">IF(Parameters!$E$55="No",IF($A93&lt;=Parameters!$H$28,Parameters!$G$28*$A93,IF($A93&lt;=Parameters!$H$29,Parameters!$G$28*Parameters!$H$28+Parameters!$G$29*($A93-Parameters!$H$28),IF($A93&lt;=Parameters!$H$30,Parameters!$G$28*Parameters!$H$28+Parameters!$G$29*(Parameters!$H$29-Parameters!$H$28)+Parameters!$G$30*($A93-Parameters!$H$29),Parameters!$G$28*Parameters!$H$28+Parameters!$G$29*(Parameters!$H$29-Parameters!$H$28)+Parameters!$G$30*(Parameters!$H$30-Parameters!$H$29)+Parameters!$G$31*($A93-Parameters!$H$30)))),_xlfn.IFS($A93&lt;=Parameters!$H$28,Parameters!$G$28*$A93,$A93&lt;=Parameters!$H$29,Parameters!$G$29*$A93,$A93&lt;=Parameters!$H$30,Parameters!$G$30*$A93,$A93&gt;Parameters!$H$30,Parameters!$G$31*$A93))</f>
        <v>8022.96</v>
      </c>
      <c r="U93" s="290">
        <f t="shared" si="34"/>
        <v>91.17</v>
      </c>
      <c r="V93" s="290" cm="1">
        <f t="array" ref="V93">IF(Parameters!$E$55="No",IF($A93&lt;=Parameters!$H$34,Parameters!$G$34*$A93,IF($A93&lt;=Parameters!$H$35,Parameters!$G$34*Parameters!$H$34+Parameters!$G$35*($A93-Parameters!$H$34),IF($A93&lt;=Parameters!$H$36,Parameters!$G$34*Parameters!$H$34+Parameters!$G$35*(Parameters!$H$35-Parameters!$H$34)+Parameters!$G$36*($A93-Parameters!$H$35),Parameters!$G$34*Parameters!$H$34+Parameters!$G$35*(Parameters!$H$35-Parameters!$H$34)+Parameters!$G$36*(Parameters!$H$36-Parameters!$H$35)+Parameters!$G$37*($A93-Parameters!$H$36)))),_xlfn.IFS($A93&lt;=Parameters!$H$34,Parameters!$G$34*$A93,$A93&lt;=Parameters!$H$35,Parameters!$G$35*$A93,$A93&lt;=Parameters!$H$36,Parameters!$G$36*$A93,$A93&gt;Parameters!$H$36,Parameters!$G$37*$A93))</f>
        <v>9788.24</v>
      </c>
      <c r="W93" s="290">
        <f t="shared" si="58"/>
        <v>111.23</v>
      </c>
      <c r="X93" s="290" cm="1">
        <f t="array" ref="X93">IF(Parameters!$E$55="No",IF($A93&lt;=Parameters!$H$39,Parameters!$G$39*$A93,IF($A93&lt;=Parameters!$H$40,Parameters!$G$39*Parameters!$H$39+Parameters!$G$40*($A93-Parameters!$H$39),IF($A93&lt;=Parameters!$H$41,Parameters!$G$39*Parameters!$H$39+Parameters!$G$40*(Parameters!$H$40-Parameters!$H$39)+Parameters!$G$41*($A93-Parameters!$H$40),Parameters!$G$39*Parameters!$H$39+Parameters!$G$40*(Parameters!$H$40-Parameters!$H$39)+Parameters!$G$41*(Parameters!$H$41-Parameters!$H$40)+Parameters!$G$42*($A93-Parameters!$H$41)))),_xlfn.IFS($A93&lt;=Parameters!$H$39,Parameters!$G$39*$A93,$A93&lt;=Parameters!$H$40,Parameters!$G$40*$A93,$A93&lt;=Parameters!$H$41,Parameters!$G$41*$A93,$A93&gt;Parameters!$H$41,Parameters!$G$42*$A93))</f>
        <v>11016.02</v>
      </c>
      <c r="Y93" s="290">
        <f t="shared" si="59"/>
        <v>125.18204545454546</v>
      </c>
      <c r="Z93" s="290" cm="1">
        <f t="array" ref="Z93">IF(Parameters!$F$55="No",IF($A93&lt;=Parameters!$J$23,Parameters!$I$23*$A93,IF($A93&lt;=Parameters!$J$24,Parameters!$I$23*Parameters!$J$23+Parameters!$I$24*($A93-Parameters!$J$23),IF($A93&lt;=Parameters!$J$25,Parameters!$I$23*Parameters!$J$23+Parameters!$I$24*(Parameters!$J$24-Parameters!$J$23)+Parameters!$I$25*($A93-Parameters!$J$24),Parameters!$I$23*Parameters!$J$23+Parameters!$I$24*(Parameters!$J$24-Parameters!$J$23)+Parameters!$I$25*(Parameters!$J$25-Parameters!$J$24)+Parameters!$I$26*($A93-Parameters!$J$25)))),_xlfn.IFS($A93&lt;=Parameters!$J$23,Parameters!$I$23*$A93,$A93&lt;=Parameters!$J$24,Parameters!$I$24*$A93,$A93&lt;=Parameters!$J$25,Parameters!$I$25*$A93,$A93&gt;Parameters!$J$25,Parameters!$I$26*$A93))</f>
        <v>8022.96</v>
      </c>
      <c r="AA93" s="290">
        <f t="shared" si="35"/>
        <v>91.17</v>
      </c>
      <c r="AB93" s="290" cm="1">
        <f t="array" ref="AB93">IF(Parameters!$F$55="No",IF($A93&lt;=Parameters!$J$28,Parameters!$I$28*$A93,IF($A93&lt;=Parameters!$J$29,Parameters!$I$28*Parameters!$J$28+Parameters!$I$29*($A93-Parameters!$J$28),IF($A93&lt;=Parameters!$J$30,Parameters!$I$28*Parameters!$J$28+Parameters!$I$29*(Parameters!$J$29-Parameters!$J$28)+Parameters!$I$30*($A93-Parameters!$J$29),Parameters!$I$28*Parameters!$J$28+Parameters!$I$29*(Parameters!$J$29-Parameters!$J$28)+Parameters!$I$30*(Parameters!$J$30-Parameters!$J$29)+Parameters!$I$31*($A93-Parameters!$J$30)))),_xlfn.IFS($A93&lt;=Parameters!$J$28,Parameters!$I$28*$A93,$A93&lt;=Parameters!$J$29,Parameters!$I$29*$A93,$A93&lt;=Parameters!$J$30,Parameters!$I$30*$A93,$A93&gt;Parameters!$J$30,Parameters!$I$31*$A93))</f>
        <v>8022.96</v>
      </c>
      <c r="AC93" s="290">
        <f t="shared" si="36"/>
        <v>91.17</v>
      </c>
      <c r="AD93" s="290" cm="1">
        <f t="array" ref="AD93">IF(Parameters!$F$55="No",IF($A93&lt;=Parameters!$J$34,Parameters!$I$34*$A93,IF($A93&lt;=Parameters!$J$35,Parameters!$I$34*Parameters!$J$34+Parameters!$I$35*($A93-Parameters!$J$34),IF($A93&lt;=Parameters!$J$36,Parameters!$I$34*Parameters!$J$34+Parameters!$I$35*(Parameters!$J$35-Parameters!$J$34)+Parameters!$I$36*($A93-Parameters!$J$35),Parameters!$I$34*Parameters!$J$34+Parameters!$I$35*(Parameters!$J$35-Parameters!$J$34)+Parameters!$I$36*(Parameters!$J$36-Parameters!$J$35)+Parameters!$I$37*($A93-Parameters!$J$36)))),_xlfn.IFS($A93&lt;=Parameters!$J$34,Parameters!$I$34*$A93,$A93&lt;=Parameters!$J$35,Parameters!$I$35*$A93,$A93&lt;=Parameters!$J$36,Parameters!$I$36*$A93,$A93&gt;Parameters!$J$36,Parameters!$I$37*$A93))</f>
        <v>9788.24</v>
      </c>
      <c r="AE93" s="290">
        <f t="shared" si="60"/>
        <v>111.23</v>
      </c>
      <c r="AF93" s="290" cm="1">
        <f t="array" ref="AF93">IF(Parameters!$F$55="No",IF($A93&lt;=Parameters!$J$39,Parameters!$I$39*$A93,IF($A93&lt;=Parameters!$J$40,Parameters!$I$39*Parameters!$J$39+Parameters!$I$40*($A93-Parameters!$J$39),IF($A93&lt;=Parameters!$J$41,Parameters!$I$39*Parameters!$J$39+Parameters!$I$40*(Parameters!$J$40-Parameters!$J$39)+Parameters!$I$41*($A93-Parameters!$J$40),Parameters!$I$39*Parameters!$J$39+Parameters!$I$40*(Parameters!$J$40-Parameters!$J$39)+Parameters!$I$41*(Parameters!$J$41-Parameters!$J$40)+Parameters!$I$42*($A93-Parameters!$J$41)))),_xlfn.IFS($A93&lt;=Parameters!$J$39,Parameters!$I$39*$A93,$A93&lt;=Parameters!$J$40,Parameters!$I$40*$A93,$A93&lt;=Parameters!$J$41,Parameters!$I$41*$A93,$A93&gt;Parameters!$J$41,Parameters!$I$42*$A93))</f>
        <v>11016.02</v>
      </c>
      <c r="AG93" s="290">
        <f t="shared" si="61"/>
        <v>125.18204545454546</v>
      </c>
      <c r="AI93" s="428">
        <f t="shared" si="37"/>
        <v>91.170000000000073</v>
      </c>
      <c r="AJ93" s="428">
        <f t="shared" si="38"/>
        <v>91.170000000000073</v>
      </c>
      <c r="AK93" s="428">
        <f t="shared" si="39"/>
        <v>111.22999999999956</v>
      </c>
      <c r="AL93" s="428">
        <f t="shared" si="40"/>
        <v>143.54000000000087</v>
      </c>
      <c r="AM93" s="428">
        <f t="shared" si="41"/>
        <v>91.170000000000073</v>
      </c>
      <c r="AN93" s="428">
        <f t="shared" si="42"/>
        <v>91.170000000000073</v>
      </c>
      <c r="AO93" s="428">
        <f t="shared" si="43"/>
        <v>111.22999999999956</v>
      </c>
      <c r="AP93" s="428">
        <f t="shared" si="44"/>
        <v>143.54000000000087</v>
      </c>
      <c r="AQ93" s="428">
        <f t="shared" si="45"/>
        <v>91.170000000000073</v>
      </c>
      <c r="AR93" s="428">
        <f t="shared" si="46"/>
        <v>91.170000000000073</v>
      </c>
      <c r="AS93" s="428">
        <f t="shared" si="47"/>
        <v>111.22999999999956</v>
      </c>
      <c r="AT93" s="428">
        <f t="shared" si="48"/>
        <v>143.54000000000087</v>
      </c>
      <c r="AU93" s="428">
        <f t="shared" si="49"/>
        <v>91.170000000000073</v>
      </c>
      <c r="AV93" s="428">
        <f t="shared" si="50"/>
        <v>91.170000000000073</v>
      </c>
      <c r="AW93" s="428">
        <f t="shared" si="51"/>
        <v>111.22999999999956</v>
      </c>
      <c r="AX93" s="428">
        <f t="shared" si="52"/>
        <v>143.54000000000087</v>
      </c>
    </row>
    <row r="94">
      <c r="A94" s="413">
        <v>89</v>
      </c>
      <c r="B94" s="290" cm="1">
        <f t="array" ref="B94">IF(Parameters!$C$55="No",IF($A94&lt;=Parameters!$D$23,Parameters!$C$23*$A94,IF($A94&lt;=Parameters!$D$24,Parameters!$C$23*Parameters!$D$23+Parameters!$C$24*($A94-Parameters!$D$23),IF($A94&lt;=Parameters!$D$25,Parameters!$C$23*Parameters!$D$23+Parameters!$C$24*(Parameters!$D$24-Parameters!$D$23)+Parameters!$C$25*($A94-Parameters!$D$24),Parameters!$C$23*Parameters!$D$23+Parameters!$C$24*(Parameters!$D$24-Parameters!$D$23)+Parameters!$C$25*(Parameters!$D$25-Parameters!$D$24)+Parameters!$C$26*($A94-Parameters!$D$25)))),_xlfn.IFS($A94&lt;=Parameters!$D$23,Parameters!$C$23*$A94,$A94&lt;=Parameters!$D$24,Parameters!$C$24*$A94,$A94&lt;=Parameters!$D$25,Parameters!$C$25*$A94,$A94&gt;Parameters!$D$25,Parameters!$C$26*$A94))</f>
        <v>8114.13</v>
      </c>
      <c r="C94" s="290">
        <f t="shared" si="53"/>
        <v>91.17</v>
      </c>
      <c r="D94" s="290" cm="1">
        <f t="array" ref="D94">IF(Parameters!$C$55="No",IF($A94&lt;=Parameters!$D$28,Parameters!$C$28*$A94,IF($A94&lt;=Parameters!$D$29,Parameters!$C$28*Parameters!$D$28+Parameters!$C$29*($A94-Parameters!$D$28),IF($A94&lt;=Parameters!$D$30,Parameters!$C$28*Parameters!$D$28+Parameters!$C$29*(Parameters!$D$29-Parameters!$D$28)+Parameters!$C$30*($A94-Parameters!$D$29),Parameters!$C$28*Parameters!$D$28+Parameters!$C$29*(Parameters!$D$29-Parameters!$D$28)+Parameters!$C$30*(Parameters!$D$30-Parameters!$D$29)+Parameters!$C$31*($A94-Parameters!$D$30)))),_xlfn.IFS($A94&lt;=Parameters!$D$28,Parameters!$C$28*$A94,$A94&lt;=Parameters!$D$29,Parameters!$C$29*$A94,$A94&lt;=Parameters!$D$30,Parameters!$C$30*$A94,$A94&gt;Parameters!$D$30,Parameters!$C$31*$A94))</f>
        <v>8114.13</v>
      </c>
      <c r="E94" s="290">
        <f t="shared" si="53"/>
        <v>91.17</v>
      </c>
      <c r="F94" s="290" cm="1">
        <f t="array" ref="F94">IF(Parameters!$C$55="No",IF($A94&lt;=Parameters!$D$34,Parameters!$C$34*$A94,IF($A94&lt;=Parameters!$D$35,Parameters!$C$34*Parameters!$D$34+Parameters!$C$35*($A94-Parameters!$D$34),IF($A94&lt;=Parameters!$D$36,Parameters!$C$34*Parameters!$D$34+Parameters!$C$35*(Parameters!$D$35-Parameters!$D$34)+Parameters!$C$36*($A94-Parameters!$D$35),Parameters!$C$34*Parameters!$D$34+Parameters!$C$35*(Parameters!$D$35-Parameters!$D$34)+Parameters!$C$36*(Parameters!$D$36-Parameters!$D$35)+Parameters!$C$37*($A94-Parameters!$D$36)))),_xlfn.IFS($A94&lt;=Parameters!$D$34,Parameters!$C$34*$A94,$A94&lt;=Parameters!$D$35,Parameters!$C$35*$A94,$A94&lt;=Parameters!$D$36,Parameters!$C$36*$A94,$A94&gt;Parameters!$D$36,Parameters!$C$37*$A94))</f>
        <v>9899.4700000000012</v>
      </c>
      <c r="G94" s="290">
        <f t="shared" si="54"/>
        <v>111.23000000000002</v>
      </c>
      <c r="H94" s="290" cm="1">
        <f t="array" ref="H94">IF(Parameters!$C$55="No",IF($A94&lt;=Parameters!$D$39,Parameters!$C$39*$A94,IF($A94&lt;=Parameters!$D$40,Parameters!$C$39*Parameters!$D$39+Parameters!$C$40*($A94-Parameters!$D$39),IF($A94&lt;=Parameters!$D$41,Parameters!$C$39*Parameters!$D$39+Parameters!$C$40*(Parameters!$D$40-Parameters!$D$39)+Parameters!$C$41*($A94-Parameters!$D$40),Parameters!$C$39*Parameters!$D$39+Parameters!$C$40*(Parameters!$D$40-Parameters!$D$39)+Parameters!$C$41*(Parameters!$D$41-Parameters!$D$40)+Parameters!$C$42*($A94-Parameters!$D$41)))),_xlfn.IFS($A94&lt;=Parameters!$D$39,Parameters!$C$39*$A94,$A94&lt;=Parameters!$D$40,Parameters!$C$40*$A94,$A94&lt;=Parameters!$D$41,Parameters!$C$41*$A94,$A94&gt;Parameters!$D$41,Parameters!$C$42*$A94))</f>
        <v>11159.56</v>
      </c>
      <c r="I94" s="290">
        <f t="shared" si="55"/>
        <v>125.38831460674157</v>
      </c>
      <c r="J94" s="290" cm="1">
        <f t="array" ref="J94">IF(Parameters!$D$55="No",IF($A94&lt;=Parameters!$F$23,Parameters!$E$23*$A94,IF($A94&lt;=Parameters!$F$24,Parameters!$E$23*Parameters!$F$23+Parameters!$E$24*($A94-Parameters!$F$23),IF($A94&lt;=Parameters!$F$25,Parameters!$E$23*Parameters!$F$23+Parameters!$E$24*(Parameters!$F$24-Parameters!$F$23)+Parameters!$E$25*($A94-Parameters!$F$24),Parameters!$E$23*Parameters!$F$23+Parameters!$E$24*(Parameters!$F$24-Parameters!$F$23)+Parameters!$E$25*(Parameters!$F$25-Parameters!$F$24)+Parameters!$E$26*($A94-Parameters!$F$25)))),_xlfn.IFS($A94&lt;=Parameters!$F$23,Parameters!$E$23*$A94,$A94&lt;=Parameters!$F$24,Parameters!$E$24*$A94,$A94&lt;=Parameters!$F$25,Parameters!$E$25*$A94,$A94&gt;Parameters!$F$25,Parameters!$E$26*$A94))</f>
        <v>8114.13</v>
      </c>
      <c r="K94" s="290">
        <f t="shared" si="31"/>
        <v>91.17</v>
      </c>
      <c r="L94" s="290" cm="1">
        <f t="array" ref="L94">IF(Parameters!$D$55="No",IF($A94&lt;=Parameters!$F$28,Parameters!$E$28*$A94,IF($A94&lt;=Parameters!$F$29,Parameters!$E$28*Parameters!$F$28+Parameters!$E$29*($A94-Parameters!$F$28),IF($A94&lt;=Parameters!$F$30,Parameters!$E$28*Parameters!$F$28+Parameters!$E$29*(Parameters!$F$29-Parameters!$F$28)+Parameters!$E$30*($A94-Parameters!$F$29),Parameters!$E$28*Parameters!$F$28+Parameters!$E$29*(Parameters!$F$29-Parameters!$F$28)+Parameters!$E$30*(Parameters!$F$30-Parameters!$F$29)+Parameters!$E$31*($A94-Parameters!$F$30)))),_xlfn.IFS($A94&lt;=Parameters!$F$28,Parameters!$E$28*$A94,$A94&lt;=Parameters!$F$29,Parameters!$E$29*$A94,$A94&lt;=Parameters!$F$30,Parameters!$E$30*$A94,$A94&gt;Parameters!$F$30,Parameters!$E$31*$A94))</f>
        <v>8114.13</v>
      </c>
      <c r="M94" s="290">
        <f t="shared" si="32"/>
        <v>91.17</v>
      </c>
      <c r="N94" s="290" cm="1">
        <f t="array" ref="N94">IF(Parameters!$D$55="No",IF($A94&lt;=Parameters!$F$34,Parameters!$E$34*$A94,IF($A94&lt;=Parameters!$F$35,Parameters!$E$34*Parameters!$F$34+Parameters!$E$35*($A94-Parameters!$F$34),IF($A94&lt;=Parameters!$F$36,Parameters!$E$34*Parameters!$F$34+Parameters!$E$35*(Parameters!$F$35-Parameters!$F$34)+Parameters!$E$36*($A94-Parameters!$F$35),Parameters!$E$34*Parameters!$F$34+Parameters!$E$35*(Parameters!$F$35-Parameters!$F$34)+Parameters!$E$36*(Parameters!$F$36-Parameters!$F$35)+Parameters!$E$37*($A94-Parameters!$F$36)))),_xlfn.IFS($A94&lt;=Parameters!$F$34,Parameters!$E$34*$A94,$A94&lt;=Parameters!$F$35,Parameters!$E$35*$A94,$A94&lt;=Parameters!$F$36,Parameters!$E$36*$A94,$A94&gt;Parameters!$F$36,Parameters!$E$37*$A94))</f>
        <v>9899.4700000000012</v>
      </c>
      <c r="O94" s="290">
        <f t="shared" si="56"/>
        <v>111.23000000000002</v>
      </c>
      <c r="P94" s="290" cm="1">
        <f t="array" ref="P94">IF(Parameters!$D$55="No",IF($A94&lt;=Parameters!$F$39,Parameters!$E$39*$A94,IF($A94&lt;=Parameters!$F$40,Parameters!$E$39*Parameters!$F$39+Parameters!$E$40*($A94-Parameters!$F$39),IF($A94&lt;=Parameters!$F$41,Parameters!$E$39*Parameters!$F$39+Parameters!$E$40*(Parameters!$F$40-Parameters!$F$39)+Parameters!$E$41*($A94-Parameters!$F$40),Parameters!$E$39*Parameters!$F$39+Parameters!$E$40*(Parameters!$F$40-Parameters!$F$39)+Parameters!$E$41*(Parameters!$F$41-Parameters!$F$40)+Parameters!$E$42*($A94-Parameters!$F$41)))),_xlfn.IFS($A94&lt;=Parameters!$F$39,Parameters!$E$39*$A94,$A94&lt;=Parameters!$F$40,Parameters!$E$40*$A94,$A94&lt;=Parameters!$F$41,Parameters!$E$41*$A94,$A94&gt;Parameters!$F$41,Parameters!$E$42*$A94))</f>
        <v>11159.56</v>
      </c>
      <c r="Q94" s="290">
        <f t="shared" si="57"/>
        <v>125.38831460674157</v>
      </c>
      <c r="R94" s="290" cm="1">
        <f t="array" ref="R94">IF(Parameters!$E$55="No",IF($A94&lt;=Parameters!$H$23,Parameters!$G$23*$A94,IF($A94&lt;=Parameters!$H$24,Parameters!$G$23*Parameters!$H$23+Parameters!$G$24*($A94-Parameters!$H$23),IF($A94&lt;=Parameters!$H$25,Parameters!$G$23*Parameters!$H$23+Parameters!$G$24*(Parameters!$H$24-Parameters!$H$23)+Parameters!$G$25*($A94-Parameters!$H$24),Parameters!$G$23*Parameters!$H$23+Parameters!$G$24*(Parameters!$H$24-Parameters!$H$23)+Parameters!$G$25*(Parameters!$H$25-Parameters!$H$24)+Parameters!$G$26*($A94-Parameters!$H$25)))),_xlfn.IFS($A94&lt;=Parameters!$H$23,Parameters!$G$23*$A94,$A94&lt;=Parameters!$H$24,Parameters!$G$24*$A94,$A94&lt;=Parameters!$H$25,Parameters!$G$25*$A94,$A94&gt;Parameters!$H$25,Parameters!$G$26*$A94))</f>
        <v>8114.13</v>
      </c>
      <c r="S94" s="290">
        <f t="shared" si="33"/>
        <v>91.17</v>
      </c>
      <c r="T94" s="290" cm="1">
        <f t="array" ref="T94">IF(Parameters!$E$55="No",IF($A94&lt;=Parameters!$H$28,Parameters!$G$28*$A94,IF($A94&lt;=Parameters!$H$29,Parameters!$G$28*Parameters!$H$28+Parameters!$G$29*($A94-Parameters!$H$28),IF($A94&lt;=Parameters!$H$30,Parameters!$G$28*Parameters!$H$28+Parameters!$G$29*(Parameters!$H$29-Parameters!$H$28)+Parameters!$G$30*($A94-Parameters!$H$29),Parameters!$G$28*Parameters!$H$28+Parameters!$G$29*(Parameters!$H$29-Parameters!$H$28)+Parameters!$G$30*(Parameters!$H$30-Parameters!$H$29)+Parameters!$G$31*($A94-Parameters!$H$30)))),_xlfn.IFS($A94&lt;=Parameters!$H$28,Parameters!$G$28*$A94,$A94&lt;=Parameters!$H$29,Parameters!$G$29*$A94,$A94&lt;=Parameters!$H$30,Parameters!$G$30*$A94,$A94&gt;Parameters!$H$30,Parameters!$G$31*$A94))</f>
        <v>8114.13</v>
      </c>
      <c r="U94" s="290">
        <f t="shared" si="34"/>
        <v>91.17</v>
      </c>
      <c r="V94" s="290" cm="1">
        <f t="array" ref="V94">IF(Parameters!$E$55="No",IF($A94&lt;=Parameters!$H$34,Parameters!$G$34*$A94,IF($A94&lt;=Parameters!$H$35,Parameters!$G$34*Parameters!$H$34+Parameters!$G$35*($A94-Parameters!$H$34),IF($A94&lt;=Parameters!$H$36,Parameters!$G$34*Parameters!$H$34+Parameters!$G$35*(Parameters!$H$35-Parameters!$H$34)+Parameters!$G$36*($A94-Parameters!$H$35),Parameters!$G$34*Parameters!$H$34+Parameters!$G$35*(Parameters!$H$35-Parameters!$H$34)+Parameters!$G$36*(Parameters!$H$36-Parameters!$H$35)+Parameters!$G$37*($A94-Parameters!$H$36)))),_xlfn.IFS($A94&lt;=Parameters!$H$34,Parameters!$G$34*$A94,$A94&lt;=Parameters!$H$35,Parameters!$G$35*$A94,$A94&lt;=Parameters!$H$36,Parameters!$G$36*$A94,$A94&gt;Parameters!$H$36,Parameters!$G$37*$A94))</f>
        <v>9899.4700000000012</v>
      </c>
      <c r="W94" s="290">
        <f t="shared" si="58"/>
        <v>111.23000000000002</v>
      </c>
      <c r="X94" s="290" cm="1">
        <f t="array" ref="X94">IF(Parameters!$E$55="No",IF($A94&lt;=Parameters!$H$39,Parameters!$G$39*$A94,IF($A94&lt;=Parameters!$H$40,Parameters!$G$39*Parameters!$H$39+Parameters!$G$40*($A94-Parameters!$H$39),IF($A94&lt;=Parameters!$H$41,Parameters!$G$39*Parameters!$H$39+Parameters!$G$40*(Parameters!$H$40-Parameters!$H$39)+Parameters!$G$41*($A94-Parameters!$H$40),Parameters!$G$39*Parameters!$H$39+Parameters!$G$40*(Parameters!$H$40-Parameters!$H$39)+Parameters!$G$41*(Parameters!$H$41-Parameters!$H$40)+Parameters!$G$42*($A94-Parameters!$H$41)))),_xlfn.IFS($A94&lt;=Parameters!$H$39,Parameters!$G$39*$A94,$A94&lt;=Parameters!$H$40,Parameters!$G$40*$A94,$A94&lt;=Parameters!$H$41,Parameters!$G$41*$A94,$A94&gt;Parameters!$H$41,Parameters!$G$42*$A94))</f>
        <v>11159.56</v>
      </c>
      <c r="Y94" s="290">
        <f t="shared" si="59"/>
        <v>125.38831460674157</v>
      </c>
      <c r="Z94" s="290" cm="1">
        <f t="array" ref="Z94">IF(Parameters!$F$55="No",IF($A94&lt;=Parameters!$J$23,Parameters!$I$23*$A94,IF($A94&lt;=Parameters!$J$24,Parameters!$I$23*Parameters!$J$23+Parameters!$I$24*($A94-Parameters!$J$23),IF($A94&lt;=Parameters!$J$25,Parameters!$I$23*Parameters!$J$23+Parameters!$I$24*(Parameters!$J$24-Parameters!$J$23)+Parameters!$I$25*($A94-Parameters!$J$24),Parameters!$I$23*Parameters!$J$23+Parameters!$I$24*(Parameters!$J$24-Parameters!$J$23)+Parameters!$I$25*(Parameters!$J$25-Parameters!$J$24)+Parameters!$I$26*($A94-Parameters!$J$25)))),_xlfn.IFS($A94&lt;=Parameters!$J$23,Parameters!$I$23*$A94,$A94&lt;=Parameters!$J$24,Parameters!$I$24*$A94,$A94&lt;=Parameters!$J$25,Parameters!$I$25*$A94,$A94&gt;Parameters!$J$25,Parameters!$I$26*$A94))</f>
        <v>8114.13</v>
      </c>
      <c r="AA94" s="290">
        <f t="shared" si="35"/>
        <v>91.17</v>
      </c>
      <c r="AB94" s="290" cm="1">
        <f t="array" ref="AB94">IF(Parameters!$F$55="No",IF($A94&lt;=Parameters!$J$28,Parameters!$I$28*$A94,IF($A94&lt;=Parameters!$J$29,Parameters!$I$28*Parameters!$J$28+Parameters!$I$29*($A94-Parameters!$J$28),IF($A94&lt;=Parameters!$J$30,Parameters!$I$28*Parameters!$J$28+Parameters!$I$29*(Parameters!$J$29-Parameters!$J$28)+Parameters!$I$30*($A94-Parameters!$J$29),Parameters!$I$28*Parameters!$J$28+Parameters!$I$29*(Parameters!$J$29-Parameters!$J$28)+Parameters!$I$30*(Parameters!$J$30-Parameters!$J$29)+Parameters!$I$31*($A94-Parameters!$J$30)))),_xlfn.IFS($A94&lt;=Parameters!$J$28,Parameters!$I$28*$A94,$A94&lt;=Parameters!$J$29,Parameters!$I$29*$A94,$A94&lt;=Parameters!$J$30,Parameters!$I$30*$A94,$A94&gt;Parameters!$J$30,Parameters!$I$31*$A94))</f>
        <v>8114.13</v>
      </c>
      <c r="AC94" s="290">
        <f t="shared" si="36"/>
        <v>91.17</v>
      </c>
      <c r="AD94" s="290" cm="1">
        <f t="array" ref="AD94">IF(Parameters!$F$55="No",IF($A94&lt;=Parameters!$J$34,Parameters!$I$34*$A94,IF($A94&lt;=Parameters!$J$35,Parameters!$I$34*Parameters!$J$34+Parameters!$I$35*($A94-Parameters!$J$34),IF($A94&lt;=Parameters!$J$36,Parameters!$I$34*Parameters!$J$34+Parameters!$I$35*(Parameters!$J$35-Parameters!$J$34)+Parameters!$I$36*($A94-Parameters!$J$35),Parameters!$I$34*Parameters!$J$34+Parameters!$I$35*(Parameters!$J$35-Parameters!$J$34)+Parameters!$I$36*(Parameters!$J$36-Parameters!$J$35)+Parameters!$I$37*($A94-Parameters!$J$36)))),_xlfn.IFS($A94&lt;=Parameters!$J$34,Parameters!$I$34*$A94,$A94&lt;=Parameters!$J$35,Parameters!$I$35*$A94,$A94&lt;=Parameters!$J$36,Parameters!$I$36*$A94,$A94&gt;Parameters!$J$36,Parameters!$I$37*$A94))</f>
        <v>9899.4700000000012</v>
      </c>
      <c r="AE94" s="290">
        <f t="shared" si="60"/>
        <v>111.23000000000002</v>
      </c>
      <c r="AF94" s="290" cm="1">
        <f t="array" ref="AF94">IF(Parameters!$F$55="No",IF($A94&lt;=Parameters!$J$39,Parameters!$I$39*$A94,IF($A94&lt;=Parameters!$J$40,Parameters!$I$39*Parameters!$J$39+Parameters!$I$40*($A94-Parameters!$J$39),IF($A94&lt;=Parameters!$J$41,Parameters!$I$39*Parameters!$J$39+Parameters!$I$40*(Parameters!$J$40-Parameters!$J$39)+Parameters!$I$41*($A94-Parameters!$J$40),Parameters!$I$39*Parameters!$J$39+Parameters!$I$40*(Parameters!$J$40-Parameters!$J$39)+Parameters!$I$41*(Parameters!$J$41-Parameters!$J$40)+Parameters!$I$42*($A94-Parameters!$J$41)))),_xlfn.IFS($A94&lt;=Parameters!$J$39,Parameters!$I$39*$A94,$A94&lt;=Parameters!$J$40,Parameters!$I$40*$A94,$A94&lt;=Parameters!$J$41,Parameters!$I$41*$A94,$A94&gt;Parameters!$J$41,Parameters!$I$42*$A94))</f>
        <v>11159.56</v>
      </c>
      <c r="AG94" s="290">
        <f t="shared" si="61"/>
        <v>125.38831460674157</v>
      </c>
      <c r="AI94" s="428">
        <f t="shared" si="37"/>
        <v>91.170000000000073</v>
      </c>
      <c r="AJ94" s="428">
        <f t="shared" si="38"/>
        <v>91.170000000000073</v>
      </c>
      <c r="AK94" s="428">
        <f t="shared" si="39"/>
        <v>111.23000000000138</v>
      </c>
      <c r="AL94" s="428">
        <f t="shared" si="40"/>
        <v>143.53999999999905</v>
      </c>
      <c r="AM94" s="428">
        <f t="shared" si="41"/>
        <v>91.170000000000073</v>
      </c>
      <c r="AN94" s="428">
        <f t="shared" si="42"/>
        <v>91.170000000000073</v>
      </c>
      <c r="AO94" s="428">
        <f t="shared" si="43"/>
        <v>111.23000000000138</v>
      </c>
      <c r="AP94" s="428">
        <f t="shared" si="44"/>
        <v>143.53999999999905</v>
      </c>
      <c r="AQ94" s="428">
        <f t="shared" si="45"/>
        <v>91.170000000000073</v>
      </c>
      <c r="AR94" s="428">
        <f t="shared" si="46"/>
        <v>91.170000000000073</v>
      </c>
      <c r="AS94" s="428">
        <f t="shared" si="47"/>
        <v>111.23000000000138</v>
      </c>
      <c r="AT94" s="428">
        <f t="shared" si="48"/>
        <v>143.53999999999905</v>
      </c>
      <c r="AU94" s="428">
        <f t="shared" si="49"/>
        <v>91.170000000000073</v>
      </c>
      <c r="AV94" s="428">
        <f t="shared" si="50"/>
        <v>91.170000000000073</v>
      </c>
      <c r="AW94" s="428">
        <f t="shared" si="51"/>
        <v>111.23000000000138</v>
      </c>
      <c r="AX94" s="428">
        <f t="shared" si="52"/>
        <v>143.53999999999905</v>
      </c>
    </row>
    <row r="95">
      <c r="A95" s="413">
        <v>90</v>
      </c>
      <c r="B95" s="290" cm="1">
        <f t="array" ref="B95">IF(Parameters!$C$55="No",IF($A95&lt;=Parameters!$D$23,Parameters!$C$23*$A95,IF($A95&lt;=Parameters!$D$24,Parameters!$C$23*Parameters!$D$23+Parameters!$C$24*($A95-Parameters!$D$23),IF($A95&lt;=Parameters!$D$25,Parameters!$C$23*Parameters!$D$23+Parameters!$C$24*(Parameters!$D$24-Parameters!$D$23)+Parameters!$C$25*($A95-Parameters!$D$24),Parameters!$C$23*Parameters!$D$23+Parameters!$C$24*(Parameters!$D$24-Parameters!$D$23)+Parameters!$C$25*(Parameters!$D$25-Parameters!$D$24)+Parameters!$C$26*($A95-Parameters!$D$25)))),_xlfn.IFS($A95&lt;=Parameters!$D$23,Parameters!$C$23*$A95,$A95&lt;=Parameters!$D$24,Parameters!$C$24*$A95,$A95&lt;=Parameters!$D$25,Parameters!$C$25*$A95,$A95&gt;Parameters!$D$25,Parameters!$C$26*$A95))</f>
        <v>8205.2999999999993</v>
      </c>
      <c r="C95" s="290">
        <f t="shared" si="53"/>
        <v>91.169999999999987</v>
      </c>
      <c r="D95" s="290" cm="1">
        <f t="array" ref="D95">IF(Parameters!$C$55="No",IF($A95&lt;=Parameters!$D$28,Parameters!$C$28*$A95,IF($A95&lt;=Parameters!$D$29,Parameters!$C$28*Parameters!$D$28+Parameters!$C$29*($A95-Parameters!$D$28),IF($A95&lt;=Parameters!$D$30,Parameters!$C$28*Parameters!$D$28+Parameters!$C$29*(Parameters!$D$29-Parameters!$D$28)+Parameters!$C$30*($A95-Parameters!$D$29),Parameters!$C$28*Parameters!$D$28+Parameters!$C$29*(Parameters!$D$29-Parameters!$D$28)+Parameters!$C$30*(Parameters!$D$30-Parameters!$D$29)+Parameters!$C$31*($A95-Parameters!$D$30)))),_xlfn.IFS($A95&lt;=Parameters!$D$28,Parameters!$C$28*$A95,$A95&lt;=Parameters!$D$29,Parameters!$C$29*$A95,$A95&lt;=Parameters!$D$30,Parameters!$C$30*$A95,$A95&gt;Parameters!$D$30,Parameters!$C$31*$A95))</f>
        <v>8205.2999999999993</v>
      </c>
      <c r="E95" s="290">
        <f t="shared" si="53"/>
        <v>91.169999999999987</v>
      </c>
      <c r="F95" s="290" cm="1">
        <f t="array" ref="F95">IF(Parameters!$C$55="No",IF($A95&lt;=Parameters!$D$34,Parameters!$C$34*$A95,IF($A95&lt;=Parameters!$D$35,Parameters!$C$34*Parameters!$D$34+Parameters!$C$35*($A95-Parameters!$D$34),IF($A95&lt;=Parameters!$D$36,Parameters!$C$34*Parameters!$D$34+Parameters!$C$35*(Parameters!$D$35-Parameters!$D$34)+Parameters!$C$36*($A95-Parameters!$D$35),Parameters!$C$34*Parameters!$D$34+Parameters!$C$35*(Parameters!$D$35-Parameters!$D$34)+Parameters!$C$36*(Parameters!$D$36-Parameters!$D$35)+Parameters!$C$37*($A95-Parameters!$D$36)))),_xlfn.IFS($A95&lt;=Parameters!$D$34,Parameters!$C$34*$A95,$A95&lt;=Parameters!$D$35,Parameters!$C$35*$A95,$A95&lt;=Parameters!$D$36,Parameters!$C$36*$A95,$A95&gt;Parameters!$D$36,Parameters!$C$37*$A95))</f>
        <v>10010.700000000001</v>
      </c>
      <c r="G95" s="290">
        <f t="shared" si="54"/>
        <v>111.23</v>
      </c>
      <c r="H95" s="290" cm="1">
        <f t="array" ref="H95">IF(Parameters!$C$55="No",IF($A95&lt;=Parameters!$D$39,Parameters!$C$39*$A95,IF($A95&lt;=Parameters!$D$40,Parameters!$C$39*Parameters!$D$39+Parameters!$C$40*($A95-Parameters!$D$39),IF($A95&lt;=Parameters!$D$41,Parameters!$C$39*Parameters!$D$39+Parameters!$C$40*(Parameters!$D$40-Parameters!$D$39)+Parameters!$C$41*($A95-Parameters!$D$40),Parameters!$C$39*Parameters!$D$39+Parameters!$C$40*(Parameters!$D$40-Parameters!$D$39)+Parameters!$C$41*(Parameters!$D$41-Parameters!$D$40)+Parameters!$C$42*($A95-Parameters!$D$41)))),_xlfn.IFS($A95&lt;=Parameters!$D$39,Parameters!$C$39*$A95,$A95&lt;=Parameters!$D$40,Parameters!$C$40*$A95,$A95&lt;=Parameters!$D$41,Parameters!$C$41*$A95,$A95&gt;Parameters!$D$41,Parameters!$C$42*$A95))</f>
        <v>11303.099999999999</v>
      </c>
      <c r="I95" s="290">
        <f t="shared" si="55"/>
        <v>125.58999999999999</v>
      </c>
      <c r="J95" s="290" cm="1">
        <f t="array" ref="J95">IF(Parameters!$D$55="No",IF($A95&lt;=Parameters!$F$23,Parameters!$E$23*$A95,IF($A95&lt;=Parameters!$F$24,Parameters!$E$23*Parameters!$F$23+Parameters!$E$24*($A95-Parameters!$F$23),IF($A95&lt;=Parameters!$F$25,Parameters!$E$23*Parameters!$F$23+Parameters!$E$24*(Parameters!$F$24-Parameters!$F$23)+Parameters!$E$25*($A95-Parameters!$F$24),Parameters!$E$23*Parameters!$F$23+Parameters!$E$24*(Parameters!$F$24-Parameters!$F$23)+Parameters!$E$25*(Parameters!$F$25-Parameters!$F$24)+Parameters!$E$26*($A95-Parameters!$F$25)))),_xlfn.IFS($A95&lt;=Parameters!$F$23,Parameters!$E$23*$A95,$A95&lt;=Parameters!$F$24,Parameters!$E$24*$A95,$A95&lt;=Parameters!$F$25,Parameters!$E$25*$A95,$A95&gt;Parameters!$F$25,Parameters!$E$26*$A95))</f>
        <v>8205.2999999999993</v>
      </c>
      <c r="K95" s="290">
        <f t="shared" si="31"/>
        <v>91.169999999999987</v>
      </c>
      <c r="L95" s="290" cm="1">
        <f t="array" ref="L95">IF(Parameters!$D$55="No",IF($A95&lt;=Parameters!$F$28,Parameters!$E$28*$A95,IF($A95&lt;=Parameters!$F$29,Parameters!$E$28*Parameters!$F$28+Parameters!$E$29*($A95-Parameters!$F$28),IF($A95&lt;=Parameters!$F$30,Parameters!$E$28*Parameters!$F$28+Parameters!$E$29*(Parameters!$F$29-Parameters!$F$28)+Parameters!$E$30*($A95-Parameters!$F$29),Parameters!$E$28*Parameters!$F$28+Parameters!$E$29*(Parameters!$F$29-Parameters!$F$28)+Parameters!$E$30*(Parameters!$F$30-Parameters!$F$29)+Parameters!$E$31*($A95-Parameters!$F$30)))),_xlfn.IFS($A95&lt;=Parameters!$F$28,Parameters!$E$28*$A95,$A95&lt;=Parameters!$F$29,Parameters!$E$29*$A95,$A95&lt;=Parameters!$F$30,Parameters!$E$30*$A95,$A95&gt;Parameters!$F$30,Parameters!$E$31*$A95))</f>
        <v>8205.2999999999993</v>
      </c>
      <c r="M95" s="290">
        <f t="shared" si="32"/>
        <v>91.169999999999987</v>
      </c>
      <c r="N95" s="290" cm="1">
        <f t="array" ref="N95">IF(Parameters!$D$55="No",IF($A95&lt;=Parameters!$F$34,Parameters!$E$34*$A95,IF($A95&lt;=Parameters!$F$35,Parameters!$E$34*Parameters!$F$34+Parameters!$E$35*($A95-Parameters!$F$34),IF($A95&lt;=Parameters!$F$36,Parameters!$E$34*Parameters!$F$34+Parameters!$E$35*(Parameters!$F$35-Parameters!$F$34)+Parameters!$E$36*($A95-Parameters!$F$35),Parameters!$E$34*Parameters!$F$34+Parameters!$E$35*(Parameters!$F$35-Parameters!$F$34)+Parameters!$E$36*(Parameters!$F$36-Parameters!$F$35)+Parameters!$E$37*($A95-Parameters!$F$36)))),_xlfn.IFS($A95&lt;=Parameters!$F$34,Parameters!$E$34*$A95,$A95&lt;=Parameters!$F$35,Parameters!$E$35*$A95,$A95&lt;=Parameters!$F$36,Parameters!$E$36*$A95,$A95&gt;Parameters!$F$36,Parameters!$E$37*$A95))</f>
        <v>10010.700000000001</v>
      </c>
      <c r="O95" s="290">
        <f t="shared" si="56"/>
        <v>111.23</v>
      </c>
      <c r="P95" s="290" cm="1">
        <f t="array" ref="P95">IF(Parameters!$D$55="No",IF($A95&lt;=Parameters!$F$39,Parameters!$E$39*$A95,IF($A95&lt;=Parameters!$F$40,Parameters!$E$39*Parameters!$F$39+Parameters!$E$40*($A95-Parameters!$F$39),IF($A95&lt;=Parameters!$F$41,Parameters!$E$39*Parameters!$F$39+Parameters!$E$40*(Parameters!$F$40-Parameters!$F$39)+Parameters!$E$41*($A95-Parameters!$F$40),Parameters!$E$39*Parameters!$F$39+Parameters!$E$40*(Parameters!$F$40-Parameters!$F$39)+Parameters!$E$41*(Parameters!$F$41-Parameters!$F$40)+Parameters!$E$42*($A95-Parameters!$F$41)))),_xlfn.IFS($A95&lt;=Parameters!$F$39,Parameters!$E$39*$A95,$A95&lt;=Parameters!$F$40,Parameters!$E$40*$A95,$A95&lt;=Parameters!$F$41,Parameters!$E$41*$A95,$A95&gt;Parameters!$F$41,Parameters!$E$42*$A95))</f>
        <v>11303.099999999999</v>
      </c>
      <c r="Q95" s="290">
        <f t="shared" si="57"/>
        <v>125.58999999999999</v>
      </c>
      <c r="R95" s="290" cm="1">
        <f t="array" ref="R95">IF(Parameters!$E$55="No",IF($A95&lt;=Parameters!$H$23,Parameters!$G$23*$A95,IF($A95&lt;=Parameters!$H$24,Parameters!$G$23*Parameters!$H$23+Parameters!$G$24*($A95-Parameters!$H$23),IF($A95&lt;=Parameters!$H$25,Parameters!$G$23*Parameters!$H$23+Parameters!$G$24*(Parameters!$H$24-Parameters!$H$23)+Parameters!$G$25*($A95-Parameters!$H$24),Parameters!$G$23*Parameters!$H$23+Parameters!$G$24*(Parameters!$H$24-Parameters!$H$23)+Parameters!$G$25*(Parameters!$H$25-Parameters!$H$24)+Parameters!$G$26*($A95-Parameters!$H$25)))),_xlfn.IFS($A95&lt;=Parameters!$H$23,Parameters!$G$23*$A95,$A95&lt;=Parameters!$H$24,Parameters!$G$24*$A95,$A95&lt;=Parameters!$H$25,Parameters!$G$25*$A95,$A95&gt;Parameters!$H$25,Parameters!$G$26*$A95))</f>
        <v>8205.2999999999993</v>
      </c>
      <c r="S95" s="290">
        <f t="shared" si="33"/>
        <v>91.169999999999987</v>
      </c>
      <c r="T95" s="290" cm="1">
        <f t="array" ref="T95">IF(Parameters!$E$55="No",IF($A95&lt;=Parameters!$H$28,Parameters!$G$28*$A95,IF($A95&lt;=Parameters!$H$29,Parameters!$G$28*Parameters!$H$28+Parameters!$G$29*($A95-Parameters!$H$28),IF($A95&lt;=Parameters!$H$30,Parameters!$G$28*Parameters!$H$28+Parameters!$G$29*(Parameters!$H$29-Parameters!$H$28)+Parameters!$G$30*($A95-Parameters!$H$29),Parameters!$G$28*Parameters!$H$28+Parameters!$G$29*(Parameters!$H$29-Parameters!$H$28)+Parameters!$G$30*(Parameters!$H$30-Parameters!$H$29)+Parameters!$G$31*($A95-Parameters!$H$30)))),_xlfn.IFS($A95&lt;=Parameters!$H$28,Parameters!$G$28*$A95,$A95&lt;=Parameters!$H$29,Parameters!$G$29*$A95,$A95&lt;=Parameters!$H$30,Parameters!$G$30*$A95,$A95&gt;Parameters!$H$30,Parameters!$G$31*$A95))</f>
        <v>8205.2999999999993</v>
      </c>
      <c r="U95" s="290">
        <f t="shared" si="34"/>
        <v>91.169999999999987</v>
      </c>
      <c r="V95" s="290" cm="1">
        <f t="array" ref="V95">IF(Parameters!$E$55="No",IF($A95&lt;=Parameters!$H$34,Parameters!$G$34*$A95,IF($A95&lt;=Parameters!$H$35,Parameters!$G$34*Parameters!$H$34+Parameters!$G$35*($A95-Parameters!$H$34),IF($A95&lt;=Parameters!$H$36,Parameters!$G$34*Parameters!$H$34+Parameters!$G$35*(Parameters!$H$35-Parameters!$H$34)+Parameters!$G$36*($A95-Parameters!$H$35),Parameters!$G$34*Parameters!$H$34+Parameters!$G$35*(Parameters!$H$35-Parameters!$H$34)+Parameters!$G$36*(Parameters!$H$36-Parameters!$H$35)+Parameters!$G$37*($A95-Parameters!$H$36)))),_xlfn.IFS($A95&lt;=Parameters!$H$34,Parameters!$G$34*$A95,$A95&lt;=Parameters!$H$35,Parameters!$G$35*$A95,$A95&lt;=Parameters!$H$36,Parameters!$G$36*$A95,$A95&gt;Parameters!$H$36,Parameters!$G$37*$A95))</f>
        <v>10010.700000000001</v>
      </c>
      <c r="W95" s="290">
        <f t="shared" si="58"/>
        <v>111.23</v>
      </c>
      <c r="X95" s="290" cm="1">
        <f t="array" ref="X95">IF(Parameters!$E$55="No",IF($A95&lt;=Parameters!$H$39,Parameters!$G$39*$A95,IF($A95&lt;=Parameters!$H$40,Parameters!$G$39*Parameters!$H$39+Parameters!$G$40*($A95-Parameters!$H$39),IF($A95&lt;=Parameters!$H$41,Parameters!$G$39*Parameters!$H$39+Parameters!$G$40*(Parameters!$H$40-Parameters!$H$39)+Parameters!$G$41*($A95-Parameters!$H$40),Parameters!$G$39*Parameters!$H$39+Parameters!$G$40*(Parameters!$H$40-Parameters!$H$39)+Parameters!$G$41*(Parameters!$H$41-Parameters!$H$40)+Parameters!$G$42*($A95-Parameters!$H$41)))),_xlfn.IFS($A95&lt;=Parameters!$H$39,Parameters!$G$39*$A95,$A95&lt;=Parameters!$H$40,Parameters!$G$40*$A95,$A95&lt;=Parameters!$H$41,Parameters!$G$41*$A95,$A95&gt;Parameters!$H$41,Parameters!$G$42*$A95))</f>
        <v>11303.099999999999</v>
      </c>
      <c r="Y95" s="290">
        <f t="shared" si="59"/>
        <v>125.58999999999999</v>
      </c>
      <c r="Z95" s="290" cm="1">
        <f t="array" ref="Z95">IF(Parameters!$F$55="No",IF($A95&lt;=Parameters!$J$23,Parameters!$I$23*$A95,IF($A95&lt;=Parameters!$J$24,Parameters!$I$23*Parameters!$J$23+Parameters!$I$24*($A95-Parameters!$J$23),IF($A95&lt;=Parameters!$J$25,Parameters!$I$23*Parameters!$J$23+Parameters!$I$24*(Parameters!$J$24-Parameters!$J$23)+Parameters!$I$25*($A95-Parameters!$J$24),Parameters!$I$23*Parameters!$J$23+Parameters!$I$24*(Parameters!$J$24-Parameters!$J$23)+Parameters!$I$25*(Parameters!$J$25-Parameters!$J$24)+Parameters!$I$26*($A95-Parameters!$J$25)))),_xlfn.IFS($A95&lt;=Parameters!$J$23,Parameters!$I$23*$A95,$A95&lt;=Parameters!$J$24,Parameters!$I$24*$A95,$A95&lt;=Parameters!$J$25,Parameters!$I$25*$A95,$A95&gt;Parameters!$J$25,Parameters!$I$26*$A95))</f>
        <v>8205.2999999999993</v>
      </c>
      <c r="AA95" s="290">
        <f t="shared" si="35"/>
        <v>91.169999999999987</v>
      </c>
      <c r="AB95" s="290" cm="1">
        <f t="array" ref="AB95">IF(Parameters!$F$55="No",IF($A95&lt;=Parameters!$J$28,Parameters!$I$28*$A95,IF($A95&lt;=Parameters!$J$29,Parameters!$I$28*Parameters!$J$28+Parameters!$I$29*($A95-Parameters!$J$28),IF($A95&lt;=Parameters!$J$30,Parameters!$I$28*Parameters!$J$28+Parameters!$I$29*(Parameters!$J$29-Parameters!$J$28)+Parameters!$I$30*($A95-Parameters!$J$29),Parameters!$I$28*Parameters!$J$28+Parameters!$I$29*(Parameters!$J$29-Parameters!$J$28)+Parameters!$I$30*(Parameters!$J$30-Parameters!$J$29)+Parameters!$I$31*($A95-Parameters!$J$30)))),_xlfn.IFS($A95&lt;=Parameters!$J$28,Parameters!$I$28*$A95,$A95&lt;=Parameters!$J$29,Parameters!$I$29*$A95,$A95&lt;=Parameters!$J$30,Parameters!$I$30*$A95,$A95&gt;Parameters!$J$30,Parameters!$I$31*$A95))</f>
        <v>8205.2999999999993</v>
      </c>
      <c r="AC95" s="290">
        <f t="shared" si="36"/>
        <v>91.169999999999987</v>
      </c>
      <c r="AD95" s="290" cm="1">
        <f t="array" ref="AD95">IF(Parameters!$F$55="No",IF($A95&lt;=Parameters!$J$34,Parameters!$I$34*$A95,IF($A95&lt;=Parameters!$J$35,Parameters!$I$34*Parameters!$J$34+Parameters!$I$35*($A95-Parameters!$J$34),IF($A95&lt;=Parameters!$J$36,Parameters!$I$34*Parameters!$J$34+Parameters!$I$35*(Parameters!$J$35-Parameters!$J$34)+Parameters!$I$36*($A95-Parameters!$J$35),Parameters!$I$34*Parameters!$J$34+Parameters!$I$35*(Parameters!$J$35-Parameters!$J$34)+Parameters!$I$36*(Parameters!$J$36-Parameters!$J$35)+Parameters!$I$37*($A95-Parameters!$J$36)))),_xlfn.IFS($A95&lt;=Parameters!$J$34,Parameters!$I$34*$A95,$A95&lt;=Parameters!$J$35,Parameters!$I$35*$A95,$A95&lt;=Parameters!$J$36,Parameters!$I$36*$A95,$A95&gt;Parameters!$J$36,Parameters!$I$37*$A95))</f>
        <v>10010.700000000001</v>
      </c>
      <c r="AE95" s="290">
        <f t="shared" si="60"/>
        <v>111.23</v>
      </c>
      <c r="AF95" s="290" cm="1">
        <f t="array" ref="AF95">IF(Parameters!$F$55="No",IF($A95&lt;=Parameters!$J$39,Parameters!$I$39*$A95,IF($A95&lt;=Parameters!$J$40,Parameters!$I$39*Parameters!$J$39+Parameters!$I$40*($A95-Parameters!$J$39),IF($A95&lt;=Parameters!$J$41,Parameters!$I$39*Parameters!$J$39+Parameters!$I$40*(Parameters!$J$40-Parameters!$J$39)+Parameters!$I$41*($A95-Parameters!$J$40),Parameters!$I$39*Parameters!$J$39+Parameters!$I$40*(Parameters!$J$40-Parameters!$J$39)+Parameters!$I$41*(Parameters!$J$41-Parameters!$J$40)+Parameters!$I$42*($A95-Parameters!$J$41)))),_xlfn.IFS($A95&lt;=Parameters!$J$39,Parameters!$I$39*$A95,$A95&lt;=Parameters!$J$40,Parameters!$I$40*$A95,$A95&lt;=Parameters!$J$41,Parameters!$I$41*$A95,$A95&gt;Parameters!$J$41,Parameters!$I$42*$A95))</f>
        <v>11303.099999999999</v>
      </c>
      <c r="AG95" s="290">
        <f t="shared" si="61"/>
        <v>125.58999999999999</v>
      </c>
      <c r="AI95" s="428">
        <f t="shared" si="37"/>
        <v>91.169999999999163</v>
      </c>
      <c r="AJ95" s="428">
        <f t="shared" si="38"/>
        <v>91.169999999999163</v>
      </c>
      <c r="AK95" s="428">
        <f t="shared" si="39"/>
        <v>111.22999999999956</v>
      </c>
      <c r="AL95" s="428">
        <f t="shared" si="40"/>
        <v>143.53999999999905</v>
      </c>
      <c r="AM95" s="428">
        <f t="shared" si="41"/>
        <v>91.169999999999163</v>
      </c>
      <c r="AN95" s="428">
        <f t="shared" si="42"/>
        <v>91.169999999999163</v>
      </c>
      <c r="AO95" s="428">
        <f t="shared" si="43"/>
        <v>111.22999999999956</v>
      </c>
      <c r="AP95" s="428">
        <f t="shared" si="44"/>
        <v>143.53999999999905</v>
      </c>
      <c r="AQ95" s="428">
        <f t="shared" si="45"/>
        <v>91.169999999999163</v>
      </c>
      <c r="AR95" s="428">
        <f t="shared" si="46"/>
        <v>91.169999999999163</v>
      </c>
      <c r="AS95" s="428">
        <f t="shared" si="47"/>
        <v>111.22999999999956</v>
      </c>
      <c r="AT95" s="428">
        <f t="shared" si="48"/>
        <v>143.53999999999905</v>
      </c>
      <c r="AU95" s="428">
        <f t="shared" si="49"/>
        <v>91.169999999999163</v>
      </c>
      <c r="AV95" s="428">
        <f t="shared" si="50"/>
        <v>91.169999999999163</v>
      </c>
      <c r="AW95" s="428">
        <f t="shared" si="51"/>
        <v>111.22999999999956</v>
      </c>
      <c r="AX95" s="428">
        <f t="shared" si="52"/>
        <v>143.53999999999905</v>
      </c>
    </row>
    <row r="96">
      <c r="A96" s="413">
        <v>91</v>
      </c>
      <c r="B96" s="290" cm="1">
        <f t="array" ref="B96">IF(Parameters!$C$55="No",IF($A96&lt;=Parameters!$D$23,Parameters!$C$23*$A96,IF($A96&lt;=Parameters!$D$24,Parameters!$C$23*Parameters!$D$23+Parameters!$C$24*($A96-Parameters!$D$23),IF($A96&lt;=Parameters!$D$25,Parameters!$C$23*Parameters!$D$23+Parameters!$C$24*(Parameters!$D$24-Parameters!$D$23)+Parameters!$C$25*($A96-Parameters!$D$24),Parameters!$C$23*Parameters!$D$23+Parameters!$C$24*(Parameters!$D$24-Parameters!$D$23)+Parameters!$C$25*(Parameters!$D$25-Parameters!$D$24)+Parameters!$C$26*($A96-Parameters!$D$25)))),_xlfn.IFS($A96&lt;=Parameters!$D$23,Parameters!$C$23*$A96,$A96&lt;=Parameters!$D$24,Parameters!$C$24*$A96,$A96&lt;=Parameters!$D$25,Parameters!$C$25*$A96,$A96&gt;Parameters!$D$25,Parameters!$C$26*$A96))</f>
        <v>8296.4699999999993</v>
      </c>
      <c r="C96" s="290">
        <f t="shared" si="53"/>
        <v>91.169999999999987</v>
      </c>
      <c r="D96" s="290" cm="1">
        <f t="array" ref="D96">IF(Parameters!$C$55="No",IF($A96&lt;=Parameters!$D$28,Parameters!$C$28*$A96,IF($A96&lt;=Parameters!$D$29,Parameters!$C$28*Parameters!$D$28+Parameters!$C$29*($A96-Parameters!$D$28),IF($A96&lt;=Parameters!$D$30,Parameters!$C$28*Parameters!$D$28+Parameters!$C$29*(Parameters!$D$29-Parameters!$D$28)+Parameters!$C$30*($A96-Parameters!$D$29),Parameters!$C$28*Parameters!$D$28+Parameters!$C$29*(Parameters!$D$29-Parameters!$D$28)+Parameters!$C$30*(Parameters!$D$30-Parameters!$D$29)+Parameters!$C$31*($A96-Parameters!$D$30)))),_xlfn.IFS($A96&lt;=Parameters!$D$28,Parameters!$C$28*$A96,$A96&lt;=Parameters!$D$29,Parameters!$C$29*$A96,$A96&lt;=Parameters!$D$30,Parameters!$C$30*$A96,$A96&gt;Parameters!$D$30,Parameters!$C$31*$A96))</f>
        <v>8296.4699999999993</v>
      </c>
      <c r="E96" s="290">
        <f t="shared" si="53"/>
        <v>91.169999999999987</v>
      </c>
      <c r="F96" s="290" cm="1">
        <f t="array" ref="F96">IF(Parameters!$C$55="No",IF($A96&lt;=Parameters!$D$34,Parameters!$C$34*$A96,IF($A96&lt;=Parameters!$D$35,Parameters!$C$34*Parameters!$D$34+Parameters!$C$35*($A96-Parameters!$D$34),IF($A96&lt;=Parameters!$D$36,Parameters!$C$34*Parameters!$D$34+Parameters!$C$35*(Parameters!$D$35-Parameters!$D$34)+Parameters!$C$36*($A96-Parameters!$D$35),Parameters!$C$34*Parameters!$D$34+Parameters!$C$35*(Parameters!$D$35-Parameters!$D$34)+Parameters!$C$36*(Parameters!$D$36-Parameters!$D$35)+Parameters!$C$37*($A96-Parameters!$D$36)))),_xlfn.IFS($A96&lt;=Parameters!$D$34,Parameters!$C$34*$A96,$A96&lt;=Parameters!$D$35,Parameters!$C$35*$A96,$A96&lt;=Parameters!$D$36,Parameters!$C$36*$A96,$A96&gt;Parameters!$D$36,Parameters!$C$37*$A96))</f>
        <v>10121.93</v>
      </c>
      <c r="G96" s="290">
        <f t="shared" si="54"/>
        <v>111.23</v>
      </c>
      <c r="H96" s="290" cm="1">
        <f t="array" ref="H96">IF(Parameters!$C$55="No",IF($A96&lt;=Parameters!$D$39,Parameters!$C$39*$A96,IF($A96&lt;=Parameters!$D$40,Parameters!$C$39*Parameters!$D$39+Parameters!$C$40*($A96-Parameters!$D$39),IF($A96&lt;=Parameters!$D$41,Parameters!$C$39*Parameters!$D$39+Parameters!$C$40*(Parameters!$D$40-Parameters!$D$39)+Parameters!$C$41*($A96-Parameters!$D$40),Parameters!$C$39*Parameters!$D$39+Parameters!$C$40*(Parameters!$D$40-Parameters!$D$39)+Parameters!$C$41*(Parameters!$D$41-Parameters!$D$40)+Parameters!$C$42*($A96-Parameters!$D$41)))),_xlfn.IFS($A96&lt;=Parameters!$D$39,Parameters!$C$39*$A96,$A96&lt;=Parameters!$D$40,Parameters!$C$40*$A96,$A96&lt;=Parameters!$D$41,Parameters!$C$41*$A96,$A96&gt;Parameters!$D$41,Parameters!$C$42*$A96))</f>
        <v>11446.64</v>
      </c>
      <c r="I96" s="290">
        <f t="shared" si="55"/>
        <v>125.78725274725274</v>
      </c>
      <c r="J96" s="290" cm="1">
        <f t="array" ref="J96">IF(Parameters!$D$55="No",IF($A96&lt;=Parameters!$F$23,Parameters!$E$23*$A96,IF($A96&lt;=Parameters!$F$24,Parameters!$E$23*Parameters!$F$23+Parameters!$E$24*($A96-Parameters!$F$23),IF($A96&lt;=Parameters!$F$25,Parameters!$E$23*Parameters!$F$23+Parameters!$E$24*(Parameters!$F$24-Parameters!$F$23)+Parameters!$E$25*($A96-Parameters!$F$24),Parameters!$E$23*Parameters!$F$23+Parameters!$E$24*(Parameters!$F$24-Parameters!$F$23)+Parameters!$E$25*(Parameters!$F$25-Parameters!$F$24)+Parameters!$E$26*($A96-Parameters!$F$25)))),_xlfn.IFS($A96&lt;=Parameters!$F$23,Parameters!$E$23*$A96,$A96&lt;=Parameters!$F$24,Parameters!$E$24*$A96,$A96&lt;=Parameters!$F$25,Parameters!$E$25*$A96,$A96&gt;Parameters!$F$25,Parameters!$E$26*$A96))</f>
        <v>8296.4699999999993</v>
      </c>
      <c r="K96" s="290">
        <f t="shared" si="31"/>
        <v>91.169999999999987</v>
      </c>
      <c r="L96" s="290" cm="1">
        <f t="array" ref="L96">IF(Parameters!$D$55="No",IF($A96&lt;=Parameters!$F$28,Parameters!$E$28*$A96,IF($A96&lt;=Parameters!$F$29,Parameters!$E$28*Parameters!$F$28+Parameters!$E$29*($A96-Parameters!$F$28),IF($A96&lt;=Parameters!$F$30,Parameters!$E$28*Parameters!$F$28+Parameters!$E$29*(Parameters!$F$29-Parameters!$F$28)+Parameters!$E$30*($A96-Parameters!$F$29),Parameters!$E$28*Parameters!$F$28+Parameters!$E$29*(Parameters!$F$29-Parameters!$F$28)+Parameters!$E$30*(Parameters!$F$30-Parameters!$F$29)+Parameters!$E$31*($A96-Parameters!$F$30)))),_xlfn.IFS($A96&lt;=Parameters!$F$28,Parameters!$E$28*$A96,$A96&lt;=Parameters!$F$29,Parameters!$E$29*$A96,$A96&lt;=Parameters!$F$30,Parameters!$E$30*$A96,$A96&gt;Parameters!$F$30,Parameters!$E$31*$A96))</f>
        <v>8296.4699999999993</v>
      </c>
      <c r="M96" s="290">
        <f t="shared" si="32"/>
        <v>91.169999999999987</v>
      </c>
      <c r="N96" s="290" cm="1">
        <f t="array" ref="N96">IF(Parameters!$D$55="No",IF($A96&lt;=Parameters!$F$34,Parameters!$E$34*$A96,IF($A96&lt;=Parameters!$F$35,Parameters!$E$34*Parameters!$F$34+Parameters!$E$35*($A96-Parameters!$F$34),IF($A96&lt;=Parameters!$F$36,Parameters!$E$34*Parameters!$F$34+Parameters!$E$35*(Parameters!$F$35-Parameters!$F$34)+Parameters!$E$36*($A96-Parameters!$F$35),Parameters!$E$34*Parameters!$F$34+Parameters!$E$35*(Parameters!$F$35-Parameters!$F$34)+Parameters!$E$36*(Parameters!$F$36-Parameters!$F$35)+Parameters!$E$37*($A96-Parameters!$F$36)))),_xlfn.IFS($A96&lt;=Parameters!$F$34,Parameters!$E$34*$A96,$A96&lt;=Parameters!$F$35,Parameters!$E$35*$A96,$A96&lt;=Parameters!$F$36,Parameters!$E$36*$A96,$A96&gt;Parameters!$F$36,Parameters!$E$37*$A96))</f>
        <v>10121.93</v>
      </c>
      <c r="O96" s="290">
        <f t="shared" si="56"/>
        <v>111.23</v>
      </c>
      <c r="P96" s="290" cm="1">
        <f t="array" ref="P96">IF(Parameters!$D$55="No",IF($A96&lt;=Parameters!$F$39,Parameters!$E$39*$A96,IF($A96&lt;=Parameters!$F$40,Parameters!$E$39*Parameters!$F$39+Parameters!$E$40*($A96-Parameters!$F$39),IF($A96&lt;=Parameters!$F$41,Parameters!$E$39*Parameters!$F$39+Parameters!$E$40*(Parameters!$F$40-Parameters!$F$39)+Parameters!$E$41*($A96-Parameters!$F$40),Parameters!$E$39*Parameters!$F$39+Parameters!$E$40*(Parameters!$F$40-Parameters!$F$39)+Parameters!$E$41*(Parameters!$F$41-Parameters!$F$40)+Parameters!$E$42*($A96-Parameters!$F$41)))),_xlfn.IFS($A96&lt;=Parameters!$F$39,Parameters!$E$39*$A96,$A96&lt;=Parameters!$F$40,Parameters!$E$40*$A96,$A96&lt;=Parameters!$F$41,Parameters!$E$41*$A96,$A96&gt;Parameters!$F$41,Parameters!$E$42*$A96))</f>
        <v>11446.64</v>
      </c>
      <c r="Q96" s="290">
        <f t="shared" si="57"/>
        <v>125.78725274725274</v>
      </c>
      <c r="R96" s="290" cm="1">
        <f t="array" ref="R96">IF(Parameters!$E$55="No",IF($A96&lt;=Parameters!$H$23,Parameters!$G$23*$A96,IF($A96&lt;=Parameters!$H$24,Parameters!$G$23*Parameters!$H$23+Parameters!$G$24*($A96-Parameters!$H$23),IF($A96&lt;=Parameters!$H$25,Parameters!$G$23*Parameters!$H$23+Parameters!$G$24*(Parameters!$H$24-Parameters!$H$23)+Parameters!$G$25*($A96-Parameters!$H$24),Parameters!$G$23*Parameters!$H$23+Parameters!$G$24*(Parameters!$H$24-Parameters!$H$23)+Parameters!$G$25*(Parameters!$H$25-Parameters!$H$24)+Parameters!$G$26*($A96-Parameters!$H$25)))),_xlfn.IFS($A96&lt;=Parameters!$H$23,Parameters!$G$23*$A96,$A96&lt;=Parameters!$H$24,Parameters!$G$24*$A96,$A96&lt;=Parameters!$H$25,Parameters!$G$25*$A96,$A96&gt;Parameters!$H$25,Parameters!$G$26*$A96))</f>
        <v>8296.4699999999993</v>
      </c>
      <c r="S96" s="290">
        <f t="shared" si="33"/>
        <v>91.169999999999987</v>
      </c>
      <c r="T96" s="290" cm="1">
        <f t="array" ref="T96">IF(Parameters!$E$55="No",IF($A96&lt;=Parameters!$H$28,Parameters!$G$28*$A96,IF($A96&lt;=Parameters!$H$29,Parameters!$G$28*Parameters!$H$28+Parameters!$G$29*($A96-Parameters!$H$28),IF($A96&lt;=Parameters!$H$30,Parameters!$G$28*Parameters!$H$28+Parameters!$G$29*(Parameters!$H$29-Parameters!$H$28)+Parameters!$G$30*($A96-Parameters!$H$29),Parameters!$G$28*Parameters!$H$28+Parameters!$G$29*(Parameters!$H$29-Parameters!$H$28)+Parameters!$G$30*(Parameters!$H$30-Parameters!$H$29)+Parameters!$G$31*($A96-Parameters!$H$30)))),_xlfn.IFS($A96&lt;=Parameters!$H$28,Parameters!$G$28*$A96,$A96&lt;=Parameters!$H$29,Parameters!$G$29*$A96,$A96&lt;=Parameters!$H$30,Parameters!$G$30*$A96,$A96&gt;Parameters!$H$30,Parameters!$G$31*$A96))</f>
        <v>8296.4699999999993</v>
      </c>
      <c r="U96" s="290">
        <f t="shared" si="34"/>
        <v>91.169999999999987</v>
      </c>
      <c r="V96" s="290" cm="1">
        <f t="array" ref="V96">IF(Parameters!$E$55="No",IF($A96&lt;=Parameters!$H$34,Parameters!$G$34*$A96,IF($A96&lt;=Parameters!$H$35,Parameters!$G$34*Parameters!$H$34+Parameters!$G$35*($A96-Parameters!$H$34),IF($A96&lt;=Parameters!$H$36,Parameters!$G$34*Parameters!$H$34+Parameters!$G$35*(Parameters!$H$35-Parameters!$H$34)+Parameters!$G$36*($A96-Parameters!$H$35),Parameters!$G$34*Parameters!$H$34+Parameters!$G$35*(Parameters!$H$35-Parameters!$H$34)+Parameters!$G$36*(Parameters!$H$36-Parameters!$H$35)+Parameters!$G$37*($A96-Parameters!$H$36)))),_xlfn.IFS($A96&lt;=Parameters!$H$34,Parameters!$G$34*$A96,$A96&lt;=Parameters!$H$35,Parameters!$G$35*$A96,$A96&lt;=Parameters!$H$36,Parameters!$G$36*$A96,$A96&gt;Parameters!$H$36,Parameters!$G$37*$A96))</f>
        <v>10121.93</v>
      </c>
      <c r="W96" s="290">
        <f t="shared" si="58"/>
        <v>111.23</v>
      </c>
      <c r="X96" s="290" cm="1">
        <f t="array" ref="X96">IF(Parameters!$E$55="No",IF($A96&lt;=Parameters!$H$39,Parameters!$G$39*$A96,IF($A96&lt;=Parameters!$H$40,Parameters!$G$39*Parameters!$H$39+Parameters!$G$40*($A96-Parameters!$H$39),IF($A96&lt;=Parameters!$H$41,Parameters!$G$39*Parameters!$H$39+Parameters!$G$40*(Parameters!$H$40-Parameters!$H$39)+Parameters!$G$41*($A96-Parameters!$H$40),Parameters!$G$39*Parameters!$H$39+Parameters!$G$40*(Parameters!$H$40-Parameters!$H$39)+Parameters!$G$41*(Parameters!$H$41-Parameters!$H$40)+Parameters!$G$42*($A96-Parameters!$H$41)))),_xlfn.IFS($A96&lt;=Parameters!$H$39,Parameters!$G$39*$A96,$A96&lt;=Parameters!$H$40,Parameters!$G$40*$A96,$A96&lt;=Parameters!$H$41,Parameters!$G$41*$A96,$A96&gt;Parameters!$H$41,Parameters!$G$42*$A96))</f>
        <v>11446.64</v>
      </c>
      <c r="Y96" s="290">
        <f t="shared" si="59"/>
        <v>125.78725274725274</v>
      </c>
      <c r="Z96" s="290" cm="1">
        <f t="array" ref="Z96">IF(Parameters!$F$55="No",IF($A96&lt;=Parameters!$J$23,Parameters!$I$23*$A96,IF($A96&lt;=Parameters!$J$24,Parameters!$I$23*Parameters!$J$23+Parameters!$I$24*($A96-Parameters!$J$23),IF($A96&lt;=Parameters!$J$25,Parameters!$I$23*Parameters!$J$23+Parameters!$I$24*(Parameters!$J$24-Parameters!$J$23)+Parameters!$I$25*($A96-Parameters!$J$24),Parameters!$I$23*Parameters!$J$23+Parameters!$I$24*(Parameters!$J$24-Parameters!$J$23)+Parameters!$I$25*(Parameters!$J$25-Parameters!$J$24)+Parameters!$I$26*($A96-Parameters!$J$25)))),_xlfn.IFS($A96&lt;=Parameters!$J$23,Parameters!$I$23*$A96,$A96&lt;=Parameters!$J$24,Parameters!$I$24*$A96,$A96&lt;=Parameters!$J$25,Parameters!$I$25*$A96,$A96&gt;Parameters!$J$25,Parameters!$I$26*$A96))</f>
        <v>8296.4699999999993</v>
      </c>
      <c r="AA96" s="290">
        <f t="shared" si="35"/>
        <v>91.169999999999987</v>
      </c>
      <c r="AB96" s="290" cm="1">
        <f t="array" ref="AB96">IF(Parameters!$F$55="No",IF($A96&lt;=Parameters!$J$28,Parameters!$I$28*$A96,IF($A96&lt;=Parameters!$J$29,Parameters!$I$28*Parameters!$J$28+Parameters!$I$29*($A96-Parameters!$J$28),IF($A96&lt;=Parameters!$J$30,Parameters!$I$28*Parameters!$J$28+Parameters!$I$29*(Parameters!$J$29-Parameters!$J$28)+Parameters!$I$30*($A96-Parameters!$J$29),Parameters!$I$28*Parameters!$J$28+Parameters!$I$29*(Parameters!$J$29-Parameters!$J$28)+Parameters!$I$30*(Parameters!$J$30-Parameters!$J$29)+Parameters!$I$31*($A96-Parameters!$J$30)))),_xlfn.IFS($A96&lt;=Parameters!$J$28,Parameters!$I$28*$A96,$A96&lt;=Parameters!$J$29,Parameters!$I$29*$A96,$A96&lt;=Parameters!$J$30,Parameters!$I$30*$A96,$A96&gt;Parameters!$J$30,Parameters!$I$31*$A96))</f>
        <v>8296.4699999999993</v>
      </c>
      <c r="AC96" s="290">
        <f t="shared" si="36"/>
        <v>91.169999999999987</v>
      </c>
      <c r="AD96" s="290" cm="1">
        <f t="array" ref="AD96">IF(Parameters!$F$55="No",IF($A96&lt;=Parameters!$J$34,Parameters!$I$34*$A96,IF($A96&lt;=Parameters!$J$35,Parameters!$I$34*Parameters!$J$34+Parameters!$I$35*($A96-Parameters!$J$34),IF($A96&lt;=Parameters!$J$36,Parameters!$I$34*Parameters!$J$34+Parameters!$I$35*(Parameters!$J$35-Parameters!$J$34)+Parameters!$I$36*($A96-Parameters!$J$35),Parameters!$I$34*Parameters!$J$34+Parameters!$I$35*(Parameters!$J$35-Parameters!$J$34)+Parameters!$I$36*(Parameters!$J$36-Parameters!$J$35)+Parameters!$I$37*($A96-Parameters!$J$36)))),_xlfn.IFS($A96&lt;=Parameters!$J$34,Parameters!$I$34*$A96,$A96&lt;=Parameters!$J$35,Parameters!$I$35*$A96,$A96&lt;=Parameters!$J$36,Parameters!$I$36*$A96,$A96&gt;Parameters!$J$36,Parameters!$I$37*$A96))</f>
        <v>10121.93</v>
      </c>
      <c r="AE96" s="290">
        <f t="shared" si="60"/>
        <v>111.23</v>
      </c>
      <c r="AF96" s="290" cm="1">
        <f t="array" ref="AF96">IF(Parameters!$F$55="No",IF($A96&lt;=Parameters!$J$39,Parameters!$I$39*$A96,IF($A96&lt;=Parameters!$J$40,Parameters!$I$39*Parameters!$J$39+Parameters!$I$40*($A96-Parameters!$J$39),IF($A96&lt;=Parameters!$J$41,Parameters!$I$39*Parameters!$J$39+Parameters!$I$40*(Parameters!$J$40-Parameters!$J$39)+Parameters!$I$41*($A96-Parameters!$J$40),Parameters!$I$39*Parameters!$J$39+Parameters!$I$40*(Parameters!$J$40-Parameters!$J$39)+Parameters!$I$41*(Parameters!$J$41-Parameters!$J$40)+Parameters!$I$42*($A96-Parameters!$J$41)))),_xlfn.IFS($A96&lt;=Parameters!$J$39,Parameters!$I$39*$A96,$A96&lt;=Parameters!$J$40,Parameters!$I$40*$A96,$A96&lt;=Parameters!$J$41,Parameters!$I$41*$A96,$A96&gt;Parameters!$J$41,Parameters!$I$42*$A96))</f>
        <v>11446.64</v>
      </c>
      <c r="AG96" s="290">
        <f t="shared" si="61"/>
        <v>125.78725274725274</v>
      </c>
      <c r="AI96" s="428">
        <f t="shared" si="37"/>
        <v>91.170000000000073</v>
      </c>
      <c r="AJ96" s="428">
        <f t="shared" si="38"/>
        <v>91.170000000000073</v>
      </c>
      <c r="AK96" s="428">
        <f t="shared" si="39"/>
        <v>111.22999999999956</v>
      </c>
      <c r="AL96" s="428">
        <f t="shared" si="40"/>
        <v>143.54000000000087</v>
      </c>
      <c r="AM96" s="428">
        <f t="shared" si="41"/>
        <v>91.170000000000073</v>
      </c>
      <c r="AN96" s="428">
        <f t="shared" si="42"/>
        <v>91.170000000000073</v>
      </c>
      <c r="AO96" s="428">
        <f t="shared" si="43"/>
        <v>111.22999999999956</v>
      </c>
      <c r="AP96" s="428">
        <f t="shared" si="44"/>
        <v>143.54000000000087</v>
      </c>
      <c r="AQ96" s="428">
        <f t="shared" si="45"/>
        <v>91.170000000000073</v>
      </c>
      <c r="AR96" s="428">
        <f t="shared" si="46"/>
        <v>91.170000000000073</v>
      </c>
      <c r="AS96" s="428">
        <f t="shared" si="47"/>
        <v>111.22999999999956</v>
      </c>
      <c r="AT96" s="428">
        <f t="shared" si="48"/>
        <v>143.54000000000087</v>
      </c>
      <c r="AU96" s="428">
        <f t="shared" si="49"/>
        <v>91.170000000000073</v>
      </c>
      <c r="AV96" s="428">
        <f t="shared" si="50"/>
        <v>91.170000000000073</v>
      </c>
      <c r="AW96" s="428">
        <f t="shared" si="51"/>
        <v>111.22999999999956</v>
      </c>
      <c r="AX96" s="428">
        <f t="shared" si="52"/>
        <v>143.54000000000087</v>
      </c>
    </row>
    <row r="97">
      <c r="A97" s="413">
        <v>92</v>
      </c>
      <c r="B97" s="290" cm="1">
        <f t="array" ref="B97">IF(Parameters!$C$55="No",IF($A97&lt;=Parameters!$D$23,Parameters!$C$23*$A97,IF($A97&lt;=Parameters!$D$24,Parameters!$C$23*Parameters!$D$23+Parameters!$C$24*($A97-Parameters!$D$23),IF($A97&lt;=Parameters!$D$25,Parameters!$C$23*Parameters!$D$23+Parameters!$C$24*(Parameters!$D$24-Parameters!$D$23)+Parameters!$C$25*($A97-Parameters!$D$24),Parameters!$C$23*Parameters!$D$23+Parameters!$C$24*(Parameters!$D$24-Parameters!$D$23)+Parameters!$C$25*(Parameters!$D$25-Parameters!$D$24)+Parameters!$C$26*($A97-Parameters!$D$25)))),_xlfn.IFS($A97&lt;=Parameters!$D$23,Parameters!$C$23*$A97,$A97&lt;=Parameters!$D$24,Parameters!$C$24*$A97,$A97&lt;=Parameters!$D$25,Parameters!$C$25*$A97,$A97&gt;Parameters!$D$25,Parameters!$C$26*$A97))</f>
        <v>8387.64</v>
      </c>
      <c r="C97" s="290">
        <f t="shared" si="53"/>
        <v>91.169999999999987</v>
      </c>
      <c r="D97" s="290" cm="1">
        <f t="array" ref="D97">IF(Parameters!$C$55="No",IF($A97&lt;=Parameters!$D$28,Parameters!$C$28*$A97,IF($A97&lt;=Parameters!$D$29,Parameters!$C$28*Parameters!$D$28+Parameters!$C$29*($A97-Parameters!$D$28),IF($A97&lt;=Parameters!$D$30,Parameters!$C$28*Parameters!$D$28+Parameters!$C$29*(Parameters!$D$29-Parameters!$D$28)+Parameters!$C$30*($A97-Parameters!$D$29),Parameters!$C$28*Parameters!$D$28+Parameters!$C$29*(Parameters!$D$29-Parameters!$D$28)+Parameters!$C$30*(Parameters!$D$30-Parameters!$D$29)+Parameters!$C$31*($A97-Parameters!$D$30)))),_xlfn.IFS($A97&lt;=Parameters!$D$28,Parameters!$C$28*$A97,$A97&lt;=Parameters!$D$29,Parameters!$C$29*$A97,$A97&lt;=Parameters!$D$30,Parameters!$C$30*$A97,$A97&gt;Parameters!$D$30,Parameters!$C$31*$A97))</f>
        <v>8387.64</v>
      </c>
      <c r="E97" s="290">
        <f t="shared" si="53"/>
        <v>91.169999999999987</v>
      </c>
      <c r="F97" s="290" cm="1">
        <f t="array" ref="F97">IF(Parameters!$C$55="No",IF($A97&lt;=Parameters!$D$34,Parameters!$C$34*$A97,IF($A97&lt;=Parameters!$D$35,Parameters!$C$34*Parameters!$D$34+Parameters!$C$35*($A97-Parameters!$D$34),IF($A97&lt;=Parameters!$D$36,Parameters!$C$34*Parameters!$D$34+Parameters!$C$35*(Parameters!$D$35-Parameters!$D$34)+Parameters!$C$36*($A97-Parameters!$D$35),Parameters!$C$34*Parameters!$D$34+Parameters!$C$35*(Parameters!$D$35-Parameters!$D$34)+Parameters!$C$36*(Parameters!$D$36-Parameters!$D$35)+Parameters!$C$37*($A97-Parameters!$D$36)))),_xlfn.IFS($A97&lt;=Parameters!$D$34,Parameters!$C$34*$A97,$A97&lt;=Parameters!$D$35,Parameters!$C$35*$A97,$A97&lt;=Parameters!$D$36,Parameters!$C$36*$A97,$A97&gt;Parameters!$D$36,Parameters!$C$37*$A97))</f>
        <v>10233.16</v>
      </c>
      <c r="G97" s="290">
        <f t="shared" si="54"/>
        <v>111.23</v>
      </c>
      <c r="H97" s="290" cm="1">
        <f t="array" ref="H97">IF(Parameters!$C$55="No",IF($A97&lt;=Parameters!$D$39,Parameters!$C$39*$A97,IF($A97&lt;=Parameters!$D$40,Parameters!$C$39*Parameters!$D$39+Parameters!$C$40*($A97-Parameters!$D$39),IF($A97&lt;=Parameters!$D$41,Parameters!$C$39*Parameters!$D$39+Parameters!$C$40*(Parameters!$D$40-Parameters!$D$39)+Parameters!$C$41*($A97-Parameters!$D$40),Parameters!$C$39*Parameters!$D$39+Parameters!$C$40*(Parameters!$D$40-Parameters!$D$39)+Parameters!$C$41*(Parameters!$D$41-Parameters!$D$40)+Parameters!$C$42*($A97-Parameters!$D$41)))),_xlfn.IFS($A97&lt;=Parameters!$D$39,Parameters!$C$39*$A97,$A97&lt;=Parameters!$D$40,Parameters!$C$40*$A97,$A97&lt;=Parameters!$D$41,Parameters!$C$41*$A97,$A97&gt;Parameters!$D$41,Parameters!$C$42*$A97))</f>
        <v>11590.18</v>
      </c>
      <c r="I97" s="290">
        <f t="shared" si="55"/>
        <v>125.98021739130435</v>
      </c>
      <c r="J97" s="290" cm="1">
        <f t="array" ref="J97">IF(Parameters!$D$55="No",IF($A97&lt;=Parameters!$F$23,Parameters!$E$23*$A97,IF($A97&lt;=Parameters!$F$24,Parameters!$E$23*Parameters!$F$23+Parameters!$E$24*($A97-Parameters!$F$23),IF($A97&lt;=Parameters!$F$25,Parameters!$E$23*Parameters!$F$23+Parameters!$E$24*(Parameters!$F$24-Parameters!$F$23)+Parameters!$E$25*($A97-Parameters!$F$24),Parameters!$E$23*Parameters!$F$23+Parameters!$E$24*(Parameters!$F$24-Parameters!$F$23)+Parameters!$E$25*(Parameters!$F$25-Parameters!$F$24)+Parameters!$E$26*($A97-Parameters!$F$25)))),_xlfn.IFS($A97&lt;=Parameters!$F$23,Parameters!$E$23*$A97,$A97&lt;=Parameters!$F$24,Parameters!$E$24*$A97,$A97&lt;=Parameters!$F$25,Parameters!$E$25*$A97,$A97&gt;Parameters!$F$25,Parameters!$E$26*$A97))</f>
        <v>8387.64</v>
      </c>
      <c r="K97" s="290">
        <f t="shared" si="31"/>
        <v>91.169999999999987</v>
      </c>
      <c r="L97" s="290" cm="1">
        <f t="array" ref="L97">IF(Parameters!$D$55="No",IF($A97&lt;=Parameters!$F$28,Parameters!$E$28*$A97,IF($A97&lt;=Parameters!$F$29,Parameters!$E$28*Parameters!$F$28+Parameters!$E$29*($A97-Parameters!$F$28),IF($A97&lt;=Parameters!$F$30,Parameters!$E$28*Parameters!$F$28+Parameters!$E$29*(Parameters!$F$29-Parameters!$F$28)+Parameters!$E$30*($A97-Parameters!$F$29),Parameters!$E$28*Parameters!$F$28+Parameters!$E$29*(Parameters!$F$29-Parameters!$F$28)+Parameters!$E$30*(Parameters!$F$30-Parameters!$F$29)+Parameters!$E$31*($A97-Parameters!$F$30)))),_xlfn.IFS($A97&lt;=Parameters!$F$28,Parameters!$E$28*$A97,$A97&lt;=Parameters!$F$29,Parameters!$E$29*$A97,$A97&lt;=Parameters!$F$30,Parameters!$E$30*$A97,$A97&gt;Parameters!$F$30,Parameters!$E$31*$A97))</f>
        <v>8387.64</v>
      </c>
      <c r="M97" s="290">
        <f t="shared" si="32"/>
        <v>91.169999999999987</v>
      </c>
      <c r="N97" s="290" cm="1">
        <f t="array" ref="N97">IF(Parameters!$D$55="No",IF($A97&lt;=Parameters!$F$34,Parameters!$E$34*$A97,IF($A97&lt;=Parameters!$F$35,Parameters!$E$34*Parameters!$F$34+Parameters!$E$35*($A97-Parameters!$F$34),IF($A97&lt;=Parameters!$F$36,Parameters!$E$34*Parameters!$F$34+Parameters!$E$35*(Parameters!$F$35-Parameters!$F$34)+Parameters!$E$36*($A97-Parameters!$F$35),Parameters!$E$34*Parameters!$F$34+Parameters!$E$35*(Parameters!$F$35-Parameters!$F$34)+Parameters!$E$36*(Parameters!$F$36-Parameters!$F$35)+Parameters!$E$37*($A97-Parameters!$F$36)))),_xlfn.IFS($A97&lt;=Parameters!$F$34,Parameters!$E$34*$A97,$A97&lt;=Parameters!$F$35,Parameters!$E$35*$A97,$A97&lt;=Parameters!$F$36,Parameters!$E$36*$A97,$A97&gt;Parameters!$F$36,Parameters!$E$37*$A97))</f>
        <v>10233.16</v>
      </c>
      <c r="O97" s="290">
        <f t="shared" si="56"/>
        <v>111.23</v>
      </c>
      <c r="P97" s="290" cm="1">
        <f t="array" ref="P97">IF(Parameters!$D$55="No",IF($A97&lt;=Parameters!$F$39,Parameters!$E$39*$A97,IF($A97&lt;=Parameters!$F$40,Parameters!$E$39*Parameters!$F$39+Parameters!$E$40*($A97-Parameters!$F$39),IF($A97&lt;=Parameters!$F$41,Parameters!$E$39*Parameters!$F$39+Parameters!$E$40*(Parameters!$F$40-Parameters!$F$39)+Parameters!$E$41*($A97-Parameters!$F$40),Parameters!$E$39*Parameters!$F$39+Parameters!$E$40*(Parameters!$F$40-Parameters!$F$39)+Parameters!$E$41*(Parameters!$F$41-Parameters!$F$40)+Parameters!$E$42*($A97-Parameters!$F$41)))),_xlfn.IFS($A97&lt;=Parameters!$F$39,Parameters!$E$39*$A97,$A97&lt;=Parameters!$F$40,Parameters!$E$40*$A97,$A97&lt;=Parameters!$F$41,Parameters!$E$41*$A97,$A97&gt;Parameters!$F$41,Parameters!$E$42*$A97))</f>
        <v>11590.18</v>
      </c>
      <c r="Q97" s="290">
        <f t="shared" si="57"/>
        <v>125.98021739130435</v>
      </c>
      <c r="R97" s="290" cm="1">
        <f t="array" ref="R97">IF(Parameters!$E$55="No",IF($A97&lt;=Parameters!$H$23,Parameters!$G$23*$A97,IF($A97&lt;=Parameters!$H$24,Parameters!$G$23*Parameters!$H$23+Parameters!$G$24*($A97-Parameters!$H$23),IF($A97&lt;=Parameters!$H$25,Parameters!$G$23*Parameters!$H$23+Parameters!$G$24*(Parameters!$H$24-Parameters!$H$23)+Parameters!$G$25*($A97-Parameters!$H$24),Parameters!$G$23*Parameters!$H$23+Parameters!$G$24*(Parameters!$H$24-Parameters!$H$23)+Parameters!$G$25*(Parameters!$H$25-Parameters!$H$24)+Parameters!$G$26*($A97-Parameters!$H$25)))),_xlfn.IFS($A97&lt;=Parameters!$H$23,Parameters!$G$23*$A97,$A97&lt;=Parameters!$H$24,Parameters!$G$24*$A97,$A97&lt;=Parameters!$H$25,Parameters!$G$25*$A97,$A97&gt;Parameters!$H$25,Parameters!$G$26*$A97))</f>
        <v>8387.64</v>
      </c>
      <c r="S97" s="290">
        <f t="shared" si="33"/>
        <v>91.169999999999987</v>
      </c>
      <c r="T97" s="290" cm="1">
        <f t="array" ref="T97">IF(Parameters!$E$55="No",IF($A97&lt;=Parameters!$H$28,Parameters!$G$28*$A97,IF($A97&lt;=Parameters!$H$29,Parameters!$G$28*Parameters!$H$28+Parameters!$G$29*($A97-Parameters!$H$28),IF($A97&lt;=Parameters!$H$30,Parameters!$G$28*Parameters!$H$28+Parameters!$G$29*(Parameters!$H$29-Parameters!$H$28)+Parameters!$G$30*($A97-Parameters!$H$29),Parameters!$G$28*Parameters!$H$28+Parameters!$G$29*(Parameters!$H$29-Parameters!$H$28)+Parameters!$G$30*(Parameters!$H$30-Parameters!$H$29)+Parameters!$G$31*($A97-Parameters!$H$30)))),_xlfn.IFS($A97&lt;=Parameters!$H$28,Parameters!$G$28*$A97,$A97&lt;=Parameters!$H$29,Parameters!$G$29*$A97,$A97&lt;=Parameters!$H$30,Parameters!$G$30*$A97,$A97&gt;Parameters!$H$30,Parameters!$G$31*$A97))</f>
        <v>8387.64</v>
      </c>
      <c r="U97" s="290">
        <f t="shared" si="34"/>
        <v>91.169999999999987</v>
      </c>
      <c r="V97" s="290" cm="1">
        <f t="array" ref="V97">IF(Parameters!$E$55="No",IF($A97&lt;=Parameters!$H$34,Parameters!$G$34*$A97,IF($A97&lt;=Parameters!$H$35,Parameters!$G$34*Parameters!$H$34+Parameters!$G$35*($A97-Parameters!$H$34),IF($A97&lt;=Parameters!$H$36,Parameters!$G$34*Parameters!$H$34+Parameters!$G$35*(Parameters!$H$35-Parameters!$H$34)+Parameters!$G$36*($A97-Parameters!$H$35),Parameters!$G$34*Parameters!$H$34+Parameters!$G$35*(Parameters!$H$35-Parameters!$H$34)+Parameters!$G$36*(Parameters!$H$36-Parameters!$H$35)+Parameters!$G$37*($A97-Parameters!$H$36)))),_xlfn.IFS($A97&lt;=Parameters!$H$34,Parameters!$G$34*$A97,$A97&lt;=Parameters!$H$35,Parameters!$G$35*$A97,$A97&lt;=Parameters!$H$36,Parameters!$G$36*$A97,$A97&gt;Parameters!$H$36,Parameters!$G$37*$A97))</f>
        <v>10233.16</v>
      </c>
      <c r="W97" s="290">
        <f t="shared" si="58"/>
        <v>111.23</v>
      </c>
      <c r="X97" s="290" cm="1">
        <f t="array" ref="X97">IF(Parameters!$E$55="No",IF($A97&lt;=Parameters!$H$39,Parameters!$G$39*$A97,IF($A97&lt;=Parameters!$H$40,Parameters!$G$39*Parameters!$H$39+Parameters!$G$40*($A97-Parameters!$H$39),IF($A97&lt;=Parameters!$H$41,Parameters!$G$39*Parameters!$H$39+Parameters!$G$40*(Parameters!$H$40-Parameters!$H$39)+Parameters!$G$41*($A97-Parameters!$H$40),Parameters!$G$39*Parameters!$H$39+Parameters!$G$40*(Parameters!$H$40-Parameters!$H$39)+Parameters!$G$41*(Parameters!$H$41-Parameters!$H$40)+Parameters!$G$42*($A97-Parameters!$H$41)))),_xlfn.IFS($A97&lt;=Parameters!$H$39,Parameters!$G$39*$A97,$A97&lt;=Parameters!$H$40,Parameters!$G$40*$A97,$A97&lt;=Parameters!$H$41,Parameters!$G$41*$A97,$A97&gt;Parameters!$H$41,Parameters!$G$42*$A97))</f>
        <v>11590.18</v>
      </c>
      <c r="Y97" s="290">
        <f t="shared" si="59"/>
        <v>125.98021739130435</v>
      </c>
      <c r="Z97" s="290" cm="1">
        <f t="array" ref="Z97">IF(Parameters!$F$55="No",IF($A97&lt;=Parameters!$J$23,Parameters!$I$23*$A97,IF($A97&lt;=Parameters!$J$24,Parameters!$I$23*Parameters!$J$23+Parameters!$I$24*($A97-Parameters!$J$23),IF($A97&lt;=Parameters!$J$25,Parameters!$I$23*Parameters!$J$23+Parameters!$I$24*(Parameters!$J$24-Parameters!$J$23)+Parameters!$I$25*($A97-Parameters!$J$24),Parameters!$I$23*Parameters!$J$23+Parameters!$I$24*(Parameters!$J$24-Parameters!$J$23)+Parameters!$I$25*(Parameters!$J$25-Parameters!$J$24)+Parameters!$I$26*($A97-Parameters!$J$25)))),_xlfn.IFS($A97&lt;=Parameters!$J$23,Parameters!$I$23*$A97,$A97&lt;=Parameters!$J$24,Parameters!$I$24*$A97,$A97&lt;=Parameters!$J$25,Parameters!$I$25*$A97,$A97&gt;Parameters!$J$25,Parameters!$I$26*$A97))</f>
        <v>8387.64</v>
      </c>
      <c r="AA97" s="290">
        <f t="shared" si="35"/>
        <v>91.169999999999987</v>
      </c>
      <c r="AB97" s="290" cm="1">
        <f t="array" ref="AB97">IF(Parameters!$F$55="No",IF($A97&lt;=Parameters!$J$28,Parameters!$I$28*$A97,IF($A97&lt;=Parameters!$J$29,Parameters!$I$28*Parameters!$J$28+Parameters!$I$29*($A97-Parameters!$J$28),IF($A97&lt;=Parameters!$J$30,Parameters!$I$28*Parameters!$J$28+Parameters!$I$29*(Parameters!$J$29-Parameters!$J$28)+Parameters!$I$30*($A97-Parameters!$J$29),Parameters!$I$28*Parameters!$J$28+Parameters!$I$29*(Parameters!$J$29-Parameters!$J$28)+Parameters!$I$30*(Parameters!$J$30-Parameters!$J$29)+Parameters!$I$31*($A97-Parameters!$J$30)))),_xlfn.IFS($A97&lt;=Parameters!$J$28,Parameters!$I$28*$A97,$A97&lt;=Parameters!$J$29,Parameters!$I$29*$A97,$A97&lt;=Parameters!$J$30,Parameters!$I$30*$A97,$A97&gt;Parameters!$J$30,Parameters!$I$31*$A97))</f>
        <v>8387.64</v>
      </c>
      <c r="AC97" s="290">
        <f t="shared" si="36"/>
        <v>91.169999999999987</v>
      </c>
      <c r="AD97" s="290" cm="1">
        <f t="array" ref="AD97">IF(Parameters!$F$55="No",IF($A97&lt;=Parameters!$J$34,Parameters!$I$34*$A97,IF($A97&lt;=Parameters!$J$35,Parameters!$I$34*Parameters!$J$34+Parameters!$I$35*($A97-Parameters!$J$34),IF($A97&lt;=Parameters!$J$36,Parameters!$I$34*Parameters!$J$34+Parameters!$I$35*(Parameters!$J$35-Parameters!$J$34)+Parameters!$I$36*($A97-Parameters!$J$35),Parameters!$I$34*Parameters!$J$34+Parameters!$I$35*(Parameters!$J$35-Parameters!$J$34)+Parameters!$I$36*(Parameters!$J$36-Parameters!$J$35)+Parameters!$I$37*($A97-Parameters!$J$36)))),_xlfn.IFS($A97&lt;=Parameters!$J$34,Parameters!$I$34*$A97,$A97&lt;=Parameters!$J$35,Parameters!$I$35*$A97,$A97&lt;=Parameters!$J$36,Parameters!$I$36*$A97,$A97&gt;Parameters!$J$36,Parameters!$I$37*$A97))</f>
        <v>10233.16</v>
      </c>
      <c r="AE97" s="290">
        <f t="shared" si="60"/>
        <v>111.23</v>
      </c>
      <c r="AF97" s="290" cm="1">
        <f t="array" ref="AF97">IF(Parameters!$F$55="No",IF($A97&lt;=Parameters!$J$39,Parameters!$I$39*$A97,IF($A97&lt;=Parameters!$J$40,Parameters!$I$39*Parameters!$J$39+Parameters!$I$40*($A97-Parameters!$J$39),IF($A97&lt;=Parameters!$J$41,Parameters!$I$39*Parameters!$J$39+Parameters!$I$40*(Parameters!$J$40-Parameters!$J$39)+Parameters!$I$41*($A97-Parameters!$J$40),Parameters!$I$39*Parameters!$J$39+Parameters!$I$40*(Parameters!$J$40-Parameters!$J$39)+Parameters!$I$41*(Parameters!$J$41-Parameters!$J$40)+Parameters!$I$42*($A97-Parameters!$J$41)))),_xlfn.IFS($A97&lt;=Parameters!$J$39,Parameters!$I$39*$A97,$A97&lt;=Parameters!$J$40,Parameters!$I$40*$A97,$A97&lt;=Parameters!$J$41,Parameters!$I$41*$A97,$A97&gt;Parameters!$J$41,Parameters!$I$42*$A97))</f>
        <v>11590.18</v>
      </c>
      <c r="AG97" s="290">
        <f t="shared" si="61"/>
        <v>125.98021739130435</v>
      </c>
      <c r="AI97" s="428">
        <f t="shared" si="37"/>
        <v>91.170000000000073</v>
      </c>
      <c r="AJ97" s="428">
        <f t="shared" si="38"/>
        <v>91.170000000000073</v>
      </c>
      <c r="AK97" s="428">
        <f t="shared" si="39"/>
        <v>111.22999999999956</v>
      </c>
      <c r="AL97" s="428">
        <f t="shared" si="40"/>
        <v>143.54000000000087</v>
      </c>
      <c r="AM97" s="428">
        <f t="shared" si="41"/>
        <v>91.170000000000073</v>
      </c>
      <c r="AN97" s="428">
        <f t="shared" si="42"/>
        <v>91.170000000000073</v>
      </c>
      <c r="AO97" s="428">
        <f t="shared" si="43"/>
        <v>111.22999999999956</v>
      </c>
      <c r="AP97" s="428">
        <f t="shared" si="44"/>
        <v>143.54000000000087</v>
      </c>
      <c r="AQ97" s="428">
        <f t="shared" si="45"/>
        <v>91.170000000000073</v>
      </c>
      <c r="AR97" s="428">
        <f t="shared" si="46"/>
        <v>91.170000000000073</v>
      </c>
      <c r="AS97" s="428">
        <f t="shared" si="47"/>
        <v>111.22999999999956</v>
      </c>
      <c r="AT97" s="428">
        <f t="shared" si="48"/>
        <v>143.54000000000087</v>
      </c>
      <c r="AU97" s="428">
        <f t="shared" si="49"/>
        <v>91.170000000000073</v>
      </c>
      <c r="AV97" s="428">
        <f t="shared" si="50"/>
        <v>91.170000000000073</v>
      </c>
      <c r="AW97" s="428">
        <f t="shared" si="51"/>
        <v>111.22999999999956</v>
      </c>
      <c r="AX97" s="428">
        <f t="shared" si="52"/>
        <v>143.54000000000087</v>
      </c>
    </row>
    <row r="98">
      <c r="A98" s="413">
        <v>93</v>
      </c>
      <c r="B98" s="290" cm="1">
        <f t="array" ref="B98">IF(Parameters!$C$55="No",IF($A98&lt;=Parameters!$D$23,Parameters!$C$23*$A98,IF($A98&lt;=Parameters!$D$24,Parameters!$C$23*Parameters!$D$23+Parameters!$C$24*($A98-Parameters!$D$23),IF($A98&lt;=Parameters!$D$25,Parameters!$C$23*Parameters!$D$23+Parameters!$C$24*(Parameters!$D$24-Parameters!$D$23)+Parameters!$C$25*($A98-Parameters!$D$24),Parameters!$C$23*Parameters!$D$23+Parameters!$C$24*(Parameters!$D$24-Parameters!$D$23)+Parameters!$C$25*(Parameters!$D$25-Parameters!$D$24)+Parameters!$C$26*($A98-Parameters!$D$25)))),_xlfn.IFS($A98&lt;=Parameters!$D$23,Parameters!$C$23*$A98,$A98&lt;=Parameters!$D$24,Parameters!$C$24*$A98,$A98&lt;=Parameters!$D$25,Parameters!$C$25*$A98,$A98&gt;Parameters!$D$25,Parameters!$C$26*$A98))</f>
        <v>8478.81</v>
      </c>
      <c r="C98" s="290">
        <f t="shared" si="53"/>
        <v>91.169999999999987</v>
      </c>
      <c r="D98" s="290" cm="1">
        <f t="array" ref="D98">IF(Parameters!$C$55="No",IF($A98&lt;=Parameters!$D$28,Parameters!$C$28*$A98,IF($A98&lt;=Parameters!$D$29,Parameters!$C$28*Parameters!$D$28+Parameters!$C$29*($A98-Parameters!$D$28),IF($A98&lt;=Parameters!$D$30,Parameters!$C$28*Parameters!$D$28+Parameters!$C$29*(Parameters!$D$29-Parameters!$D$28)+Parameters!$C$30*($A98-Parameters!$D$29),Parameters!$C$28*Parameters!$D$28+Parameters!$C$29*(Parameters!$D$29-Parameters!$D$28)+Parameters!$C$30*(Parameters!$D$30-Parameters!$D$29)+Parameters!$C$31*($A98-Parameters!$D$30)))),_xlfn.IFS($A98&lt;=Parameters!$D$28,Parameters!$C$28*$A98,$A98&lt;=Parameters!$D$29,Parameters!$C$29*$A98,$A98&lt;=Parameters!$D$30,Parameters!$C$30*$A98,$A98&gt;Parameters!$D$30,Parameters!$C$31*$A98))</f>
        <v>8478.81</v>
      </c>
      <c r="E98" s="290">
        <f t="shared" si="53"/>
        <v>91.169999999999987</v>
      </c>
      <c r="F98" s="290" cm="1">
        <f t="array" ref="F98">IF(Parameters!$C$55="No",IF($A98&lt;=Parameters!$D$34,Parameters!$C$34*$A98,IF($A98&lt;=Parameters!$D$35,Parameters!$C$34*Parameters!$D$34+Parameters!$C$35*($A98-Parameters!$D$34),IF($A98&lt;=Parameters!$D$36,Parameters!$C$34*Parameters!$D$34+Parameters!$C$35*(Parameters!$D$35-Parameters!$D$34)+Parameters!$C$36*($A98-Parameters!$D$35),Parameters!$C$34*Parameters!$D$34+Parameters!$C$35*(Parameters!$D$35-Parameters!$D$34)+Parameters!$C$36*(Parameters!$D$36-Parameters!$D$35)+Parameters!$C$37*($A98-Parameters!$D$36)))),_xlfn.IFS($A98&lt;=Parameters!$D$34,Parameters!$C$34*$A98,$A98&lt;=Parameters!$D$35,Parameters!$C$35*$A98,$A98&lt;=Parameters!$D$36,Parameters!$C$36*$A98,$A98&gt;Parameters!$D$36,Parameters!$C$37*$A98))</f>
        <v>10344.390000000001</v>
      </c>
      <c r="G98" s="290">
        <f t="shared" si="54"/>
        <v>111.23000000000002</v>
      </c>
      <c r="H98" s="290" cm="1">
        <f t="array" ref="H98">IF(Parameters!$C$55="No",IF($A98&lt;=Parameters!$D$39,Parameters!$C$39*$A98,IF($A98&lt;=Parameters!$D$40,Parameters!$C$39*Parameters!$D$39+Parameters!$C$40*($A98-Parameters!$D$39),IF($A98&lt;=Parameters!$D$41,Parameters!$C$39*Parameters!$D$39+Parameters!$C$40*(Parameters!$D$40-Parameters!$D$39)+Parameters!$C$41*($A98-Parameters!$D$40),Parameters!$C$39*Parameters!$D$39+Parameters!$C$40*(Parameters!$D$40-Parameters!$D$39)+Parameters!$C$41*(Parameters!$D$41-Parameters!$D$40)+Parameters!$C$42*($A98-Parameters!$D$41)))),_xlfn.IFS($A98&lt;=Parameters!$D$39,Parameters!$C$39*$A98,$A98&lt;=Parameters!$D$40,Parameters!$C$40*$A98,$A98&lt;=Parameters!$D$41,Parameters!$C$41*$A98,$A98&gt;Parameters!$D$41,Parameters!$C$42*$A98))</f>
        <v>11733.72</v>
      </c>
      <c r="I98" s="290">
        <f t="shared" si="55"/>
        <v>126.1690322580645</v>
      </c>
      <c r="J98" s="290" cm="1">
        <f t="array" ref="J98">IF(Parameters!$D$55="No",IF($A98&lt;=Parameters!$F$23,Parameters!$E$23*$A98,IF($A98&lt;=Parameters!$F$24,Parameters!$E$23*Parameters!$F$23+Parameters!$E$24*($A98-Parameters!$F$23),IF($A98&lt;=Parameters!$F$25,Parameters!$E$23*Parameters!$F$23+Parameters!$E$24*(Parameters!$F$24-Parameters!$F$23)+Parameters!$E$25*($A98-Parameters!$F$24),Parameters!$E$23*Parameters!$F$23+Parameters!$E$24*(Parameters!$F$24-Parameters!$F$23)+Parameters!$E$25*(Parameters!$F$25-Parameters!$F$24)+Parameters!$E$26*($A98-Parameters!$F$25)))),_xlfn.IFS($A98&lt;=Parameters!$F$23,Parameters!$E$23*$A98,$A98&lt;=Parameters!$F$24,Parameters!$E$24*$A98,$A98&lt;=Parameters!$F$25,Parameters!$E$25*$A98,$A98&gt;Parameters!$F$25,Parameters!$E$26*$A98))</f>
        <v>8478.81</v>
      </c>
      <c r="K98" s="290">
        <f t="shared" si="31"/>
        <v>91.169999999999987</v>
      </c>
      <c r="L98" s="290" cm="1">
        <f t="array" ref="L98">IF(Parameters!$D$55="No",IF($A98&lt;=Parameters!$F$28,Parameters!$E$28*$A98,IF($A98&lt;=Parameters!$F$29,Parameters!$E$28*Parameters!$F$28+Parameters!$E$29*($A98-Parameters!$F$28),IF($A98&lt;=Parameters!$F$30,Parameters!$E$28*Parameters!$F$28+Parameters!$E$29*(Parameters!$F$29-Parameters!$F$28)+Parameters!$E$30*($A98-Parameters!$F$29),Parameters!$E$28*Parameters!$F$28+Parameters!$E$29*(Parameters!$F$29-Parameters!$F$28)+Parameters!$E$30*(Parameters!$F$30-Parameters!$F$29)+Parameters!$E$31*($A98-Parameters!$F$30)))),_xlfn.IFS($A98&lt;=Parameters!$F$28,Parameters!$E$28*$A98,$A98&lt;=Parameters!$F$29,Parameters!$E$29*$A98,$A98&lt;=Parameters!$F$30,Parameters!$E$30*$A98,$A98&gt;Parameters!$F$30,Parameters!$E$31*$A98))</f>
        <v>8478.81</v>
      </c>
      <c r="M98" s="290">
        <f t="shared" si="32"/>
        <v>91.169999999999987</v>
      </c>
      <c r="N98" s="290" cm="1">
        <f t="array" ref="N98">IF(Parameters!$D$55="No",IF($A98&lt;=Parameters!$F$34,Parameters!$E$34*$A98,IF($A98&lt;=Parameters!$F$35,Parameters!$E$34*Parameters!$F$34+Parameters!$E$35*($A98-Parameters!$F$34),IF($A98&lt;=Parameters!$F$36,Parameters!$E$34*Parameters!$F$34+Parameters!$E$35*(Parameters!$F$35-Parameters!$F$34)+Parameters!$E$36*($A98-Parameters!$F$35),Parameters!$E$34*Parameters!$F$34+Parameters!$E$35*(Parameters!$F$35-Parameters!$F$34)+Parameters!$E$36*(Parameters!$F$36-Parameters!$F$35)+Parameters!$E$37*($A98-Parameters!$F$36)))),_xlfn.IFS($A98&lt;=Parameters!$F$34,Parameters!$E$34*$A98,$A98&lt;=Parameters!$F$35,Parameters!$E$35*$A98,$A98&lt;=Parameters!$F$36,Parameters!$E$36*$A98,$A98&gt;Parameters!$F$36,Parameters!$E$37*$A98))</f>
        <v>10344.390000000001</v>
      </c>
      <c r="O98" s="290">
        <f t="shared" si="56"/>
        <v>111.23000000000002</v>
      </c>
      <c r="P98" s="290" cm="1">
        <f t="array" ref="P98">IF(Parameters!$D$55="No",IF($A98&lt;=Parameters!$F$39,Parameters!$E$39*$A98,IF($A98&lt;=Parameters!$F$40,Parameters!$E$39*Parameters!$F$39+Parameters!$E$40*($A98-Parameters!$F$39),IF($A98&lt;=Parameters!$F$41,Parameters!$E$39*Parameters!$F$39+Parameters!$E$40*(Parameters!$F$40-Parameters!$F$39)+Parameters!$E$41*($A98-Parameters!$F$40),Parameters!$E$39*Parameters!$F$39+Parameters!$E$40*(Parameters!$F$40-Parameters!$F$39)+Parameters!$E$41*(Parameters!$F$41-Parameters!$F$40)+Parameters!$E$42*($A98-Parameters!$F$41)))),_xlfn.IFS($A98&lt;=Parameters!$F$39,Parameters!$E$39*$A98,$A98&lt;=Parameters!$F$40,Parameters!$E$40*$A98,$A98&lt;=Parameters!$F$41,Parameters!$E$41*$A98,$A98&gt;Parameters!$F$41,Parameters!$E$42*$A98))</f>
        <v>11733.72</v>
      </c>
      <c r="Q98" s="290">
        <f t="shared" si="57"/>
        <v>126.1690322580645</v>
      </c>
      <c r="R98" s="290" cm="1">
        <f t="array" ref="R98">IF(Parameters!$E$55="No",IF($A98&lt;=Parameters!$H$23,Parameters!$G$23*$A98,IF($A98&lt;=Parameters!$H$24,Parameters!$G$23*Parameters!$H$23+Parameters!$G$24*($A98-Parameters!$H$23),IF($A98&lt;=Parameters!$H$25,Parameters!$G$23*Parameters!$H$23+Parameters!$G$24*(Parameters!$H$24-Parameters!$H$23)+Parameters!$G$25*($A98-Parameters!$H$24),Parameters!$G$23*Parameters!$H$23+Parameters!$G$24*(Parameters!$H$24-Parameters!$H$23)+Parameters!$G$25*(Parameters!$H$25-Parameters!$H$24)+Parameters!$G$26*($A98-Parameters!$H$25)))),_xlfn.IFS($A98&lt;=Parameters!$H$23,Parameters!$G$23*$A98,$A98&lt;=Parameters!$H$24,Parameters!$G$24*$A98,$A98&lt;=Parameters!$H$25,Parameters!$G$25*$A98,$A98&gt;Parameters!$H$25,Parameters!$G$26*$A98))</f>
        <v>8478.81</v>
      </c>
      <c r="S98" s="290">
        <f t="shared" si="33"/>
        <v>91.169999999999987</v>
      </c>
      <c r="T98" s="290" cm="1">
        <f t="array" ref="T98">IF(Parameters!$E$55="No",IF($A98&lt;=Parameters!$H$28,Parameters!$G$28*$A98,IF($A98&lt;=Parameters!$H$29,Parameters!$G$28*Parameters!$H$28+Parameters!$G$29*($A98-Parameters!$H$28),IF($A98&lt;=Parameters!$H$30,Parameters!$G$28*Parameters!$H$28+Parameters!$G$29*(Parameters!$H$29-Parameters!$H$28)+Parameters!$G$30*($A98-Parameters!$H$29),Parameters!$G$28*Parameters!$H$28+Parameters!$G$29*(Parameters!$H$29-Parameters!$H$28)+Parameters!$G$30*(Parameters!$H$30-Parameters!$H$29)+Parameters!$G$31*($A98-Parameters!$H$30)))),_xlfn.IFS($A98&lt;=Parameters!$H$28,Parameters!$G$28*$A98,$A98&lt;=Parameters!$H$29,Parameters!$G$29*$A98,$A98&lt;=Parameters!$H$30,Parameters!$G$30*$A98,$A98&gt;Parameters!$H$30,Parameters!$G$31*$A98))</f>
        <v>8478.81</v>
      </c>
      <c r="U98" s="290">
        <f t="shared" si="34"/>
        <v>91.169999999999987</v>
      </c>
      <c r="V98" s="290" cm="1">
        <f t="array" ref="V98">IF(Parameters!$E$55="No",IF($A98&lt;=Parameters!$H$34,Parameters!$G$34*$A98,IF($A98&lt;=Parameters!$H$35,Parameters!$G$34*Parameters!$H$34+Parameters!$G$35*($A98-Parameters!$H$34),IF($A98&lt;=Parameters!$H$36,Parameters!$G$34*Parameters!$H$34+Parameters!$G$35*(Parameters!$H$35-Parameters!$H$34)+Parameters!$G$36*($A98-Parameters!$H$35),Parameters!$G$34*Parameters!$H$34+Parameters!$G$35*(Parameters!$H$35-Parameters!$H$34)+Parameters!$G$36*(Parameters!$H$36-Parameters!$H$35)+Parameters!$G$37*($A98-Parameters!$H$36)))),_xlfn.IFS($A98&lt;=Parameters!$H$34,Parameters!$G$34*$A98,$A98&lt;=Parameters!$H$35,Parameters!$G$35*$A98,$A98&lt;=Parameters!$H$36,Parameters!$G$36*$A98,$A98&gt;Parameters!$H$36,Parameters!$G$37*$A98))</f>
        <v>10344.390000000001</v>
      </c>
      <c r="W98" s="290">
        <f t="shared" si="58"/>
        <v>111.23000000000002</v>
      </c>
      <c r="X98" s="290" cm="1">
        <f t="array" ref="X98">IF(Parameters!$E$55="No",IF($A98&lt;=Parameters!$H$39,Parameters!$G$39*$A98,IF($A98&lt;=Parameters!$H$40,Parameters!$G$39*Parameters!$H$39+Parameters!$G$40*($A98-Parameters!$H$39),IF($A98&lt;=Parameters!$H$41,Parameters!$G$39*Parameters!$H$39+Parameters!$G$40*(Parameters!$H$40-Parameters!$H$39)+Parameters!$G$41*($A98-Parameters!$H$40),Parameters!$G$39*Parameters!$H$39+Parameters!$G$40*(Parameters!$H$40-Parameters!$H$39)+Parameters!$G$41*(Parameters!$H$41-Parameters!$H$40)+Parameters!$G$42*($A98-Parameters!$H$41)))),_xlfn.IFS($A98&lt;=Parameters!$H$39,Parameters!$G$39*$A98,$A98&lt;=Parameters!$H$40,Parameters!$G$40*$A98,$A98&lt;=Parameters!$H$41,Parameters!$G$41*$A98,$A98&gt;Parameters!$H$41,Parameters!$G$42*$A98))</f>
        <v>11733.72</v>
      </c>
      <c r="Y98" s="290">
        <f t="shared" si="59"/>
        <v>126.1690322580645</v>
      </c>
      <c r="Z98" s="290" cm="1">
        <f t="array" ref="Z98">IF(Parameters!$F$55="No",IF($A98&lt;=Parameters!$J$23,Parameters!$I$23*$A98,IF($A98&lt;=Parameters!$J$24,Parameters!$I$23*Parameters!$J$23+Parameters!$I$24*($A98-Parameters!$J$23),IF($A98&lt;=Parameters!$J$25,Parameters!$I$23*Parameters!$J$23+Parameters!$I$24*(Parameters!$J$24-Parameters!$J$23)+Parameters!$I$25*($A98-Parameters!$J$24),Parameters!$I$23*Parameters!$J$23+Parameters!$I$24*(Parameters!$J$24-Parameters!$J$23)+Parameters!$I$25*(Parameters!$J$25-Parameters!$J$24)+Parameters!$I$26*($A98-Parameters!$J$25)))),_xlfn.IFS($A98&lt;=Parameters!$J$23,Parameters!$I$23*$A98,$A98&lt;=Parameters!$J$24,Parameters!$I$24*$A98,$A98&lt;=Parameters!$J$25,Parameters!$I$25*$A98,$A98&gt;Parameters!$J$25,Parameters!$I$26*$A98))</f>
        <v>8478.81</v>
      </c>
      <c r="AA98" s="290">
        <f t="shared" si="35"/>
        <v>91.169999999999987</v>
      </c>
      <c r="AB98" s="290" cm="1">
        <f t="array" ref="AB98">IF(Parameters!$F$55="No",IF($A98&lt;=Parameters!$J$28,Parameters!$I$28*$A98,IF($A98&lt;=Parameters!$J$29,Parameters!$I$28*Parameters!$J$28+Parameters!$I$29*($A98-Parameters!$J$28),IF($A98&lt;=Parameters!$J$30,Parameters!$I$28*Parameters!$J$28+Parameters!$I$29*(Parameters!$J$29-Parameters!$J$28)+Parameters!$I$30*($A98-Parameters!$J$29),Parameters!$I$28*Parameters!$J$28+Parameters!$I$29*(Parameters!$J$29-Parameters!$J$28)+Parameters!$I$30*(Parameters!$J$30-Parameters!$J$29)+Parameters!$I$31*($A98-Parameters!$J$30)))),_xlfn.IFS($A98&lt;=Parameters!$J$28,Parameters!$I$28*$A98,$A98&lt;=Parameters!$J$29,Parameters!$I$29*$A98,$A98&lt;=Parameters!$J$30,Parameters!$I$30*$A98,$A98&gt;Parameters!$J$30,Parameters!$I$31*$A98))</f>
        <v>8478.81</v>
      </c>
      <c r="AC98" s="290">
        <f t="shared" si="36"/>
        <v>91.169999999999987</v>
      </c>
      <c r="AD98" s="290" cm="1">
        <f t="array" ref="AD98">IF(Parameters!$F$55="No",IF($A98&lt;=Parameters!$J$34,Parameters!$I$34*$A98,IF($A98&lt;=Parameters!$J$35,Parameters!$I$34*Parameters!$J$34+Parameters!$I$35*($A98-Parameters!$J$34),IF($A98&lt;=Parameters!$J$36,Parameters!$I$34*Parameters!$J$34+Parameters!$I$35*(Parameters!$J$35-Parameters!$J$34)+Parameters!$I$36*($A98-Parameters!$J$35),Parameters!$I$34*Parameters!$J$34+Parameters!$I$35*(Parameters!$J$35-Parameters!$J$34)+Parameters!$I$36*(Parameters!$J$36-Parameters!$J$35)+Parameters!$I$37*($A98-Parameters!$J$36)))),_xlfn.IFS($A98&lt;=Parameters!$J$34,Parameters!$I$34*$A98,$A98&lt;=Parameters!$J$35,Parameters!$I$35*$A98,$A98&lt;=Parameters!$J$36,Parameters!$I$36*$A98,$A98&gt;Parameters!$J$36,Parameters!$I$37*$A98))</f>
        <v>10344.390000000001</v>
      </c>
      <c r="AE98" s="290">
        <f t="shared" si="60"/>
        <v>111.23000000000002</v>
      </c>
      <c r="AF98" s="290" cm="1">
        <f t="array" ref="AF98">IF(Parameters!$F$55="No",IF($A98&lt;=Parameters!$J$39,Parameters!$I$39*$A98,IF($A98&lt;=Parameters!$J$40,Parameters!$I$39*Parameters!$J$39+Parameters!$I$40*($A98-Parameters!$J$39),IF($A98&lt;=Parameters!$J$41,Parameters!$I$39*Parameters!$J$39+Parameters!$I$40*(Parameters!$J$40-Parameters!$J$39)+Parameters!$I$41*($A98-Parameters!$J$40),Parameters!$I$39*Parameters!$J$39+Parameters!$I$40*(Parameters!$J$40-Parameters!$J$39)+Parameters!$I$41*(Parameters!$J$41-Parameters!$J$40)+Parameters!$I$42*($A98-Parameters!$J$41)))),_xlfn.IFS($A98&lt;=Parameters!$J$39,Parameters!$I$39*$A98,$A98&lt;=Parameters!$J$40,Parameters!$I$40*$A98,$A98&lt;=Parameters!$J$41,Parameters!$I$41*$A98,$A98&gt;Parameters!$J$41,Parameters!$I$42*$A98))</f>
        <v>11733.72</v>
      </c>
      <c r="AG98" s="290">
        <f t="shared" si="61"/>
        <v>126.1690322580645</v>
      </c>
      <c r="AI98" s="428">
        <f t="shared" si="37"/>
        <v>91.170000000000073</v>
      </c>
      <c r="AJ98" s="428">
        <f t="shared" si="38"/>
        <v>91.170000000000073</v>
      </c>
      <c r="AK98" s="428">
        <f t="shared" si="39"/>
        <v>111.23000000000138</v>
      </c>
      <c r="AL98" s="428">
        <f t="shared" si="40"/>
        <v>143.53999999999905</v>
      </c>
      <c r="AM98" s="428">
        <f t="shared" si="41"/>
        <v>91.170000000000073</v>
      </c>
      <c r="AN98" s="428">
        <f t="shared" si="42"/>
        <v>91.170000000000073</v>
      </c>
      <c r="AO98" s="428">
        <f t="shared" si="43"/>
        <v>111.23000000000138</v>
      </c>
      <c r="AP98" s="428">
        <f t="shared" si="44"/>
        <v>143.53999999999905</v>
      </c>
      <c r="AQ98" s="428">
        <f t="shared" si="45"/>
        <v>91.170000000000073</v>
      </c>
      <c r="AR98" s="428">
        <f t="shared" si="46"/>
        <v>91.170000000000073</v>
      </c>
      <c r="AS98" s="428">
        <f t="shared" si="47"/>
        <v>111.23000000000138</v>
      </c>
      <c r="AT98" s="428">
        <f t="shared" si="48"/>
        <v>143.53999999999905</v>
      </c>
      <c r="AU98" s="428">
        <f t="shared" si="49"/>
        <v>91.170000000000073</v>
      </c>
      <c r="AV98" s="428">
        <f t="shared" si="50"/>
        <v>91.170000000000073</v>
      </c>
      <c r="AW98" s="428">
        <f t="shared" si="51"/>
        <v>111.23000000000138</v>
      </c>
      <c r="AX98" s="428">
        <f t="shared" si="52"/>
        <v>143.53999999999905</v>
      </c>
    </row>
    <row r="99">
      <c r="A99" s="413">
        <v>94</v>
      </c>
      <c r="B99" s="290" cm="1">
        <f t="array" ref="B99">IF(Parameters!$C$55="No",IF($A99&lt;=Parameters!$D$23,Parameters!$C$23*$A99,IF($A99&lt;=Parameters!$D$24,Parameters!$C$23*Parameters!$D$23+Parameters!$C$24*($A99-Parameters!$D$23),IF($A99&lt;=Parameters!$D$25,Parameters!$C$23*Parameters!$D$23+Parameters!$C$24*(Parameters!$D$24-Parameters!$D$23)+Parameters!$C$25*($A99-Parameters!$D$24),Parameters!$C$23*Parameters!$D$23+Parameters!$C$24*(Parameters!$D$24-Parameters!$D$23)+Parameters!$C$25*(Parameters!$D$25-Parameters!$D$24)+Parameters!$C$26*($A99-Parameters!$D$25)))),_xlfn.IFS($A99&lt;=Parameters!$D$23,Parameters!$C$23*$A99,$A99&lt;=Parameters!$D$24,Parameters!$C$24*$A99,$A99&lt;=Parameters!$D$25,Parameters!$C$25*$A99,$A99&gt;Parameters!$D$25,Parameters!$C$26*$A99))</f>
        <v>8569.98</v>
      </c>
      <c r="C99" s="290">
        <f t="shared" si="53"/>
        <v>91.17</v>
      </c>
      <c r="D99" s="290" cm="1">
        <f t="array" ref="D99">IF(Parameters!$C$55="No",IF($A99&lt;=Parameters!$D$28,Parameters!$C$28*$A99,IF($A99&lt;=Parameters!$D$29,Parameters!$C$28*Parameters!$D$28+Parameters!$C$29*($A99-Parameters!$D$28),IF($A99&lt;=Parameters!$D$30,Parameters!$C$28*Parameters!$D$28+Parameters!$C$29*(Parameters!$D$29-Parameters!$D$28)+Parameters!$C$30*($A99-Parameters!$D$29),Parameters!$C$28*Parameters!$D$28+Parameters!$C$29*(Parameters!$D$29-Parameters!$D$28)+Parameters!$C$30*(Parameters!$D$30-Parameters!$D$29)+Parameters!$C$31*($A99-Parameters!$D$30)))),_xlfn.IFS($A99&lt;=Parameters!$D$28,Parameters!$C$28*$A99,$A99&lt;=Parameters!$D$29,Parameters!$C$29*$A99,$A99&lt;=Parameters!$D$30,Parameters!$C$30*$A99,$A99&gt;Parameters!$D$30,Parameters!$C$31*$A99))</f>
        <v>8569.98</v>
      </c>
      <c r="E99" s="290">
        <f t="shared" si="53"/>
        <v>91.17</v>
      </c>
      <c r="F99" s="290" cm="1">
        <f t="array" ref="F99">IF(Parameters!$C$55="No",IF($A99&lt;=Parameters!$D$34,Parameters!$C$34*$A99,IF($A99&lt;=Parameters!$D$35,Parameters!$C$34*Parameters!$D$34+Parameters!$C$35*($A99-Parameters!$D$34),IF($A99&lt;=Parameters!$D$36,Parameters!$C$34*Parameters!$D$34+Parameters!$C$35*(Parameters!$D$35-Parameters!$D$34)+Parameters!$C$36*($A99-Parameters!$D$35),Parameters!$C$34*Parameters!$D$34+Parameters!$C$35*(Parameters!$D$35-Parameters!$D$34)+Parameters!$C$36*(Parameters!$D$36-Parameters!$D$35)+Parameters!$C$37*($A99-Parameters!$D$36)))),_xlfn.IFS($A99&lt;=Parameters!$D$34,Parameters!$C$34*$A99,$A99&lt;=Parameters!$D$35,Parameters!$C$35*$A99,$A99&lt;=Parameters!$D$36,Parameters!$C$36*$A99,$A99&gt;Parameters!$D$36,Parameters!$C$37*$A99))</f>
        <v>10455.620000000001</v>
      </c>
      <c r="G99" s="290">
        <f t="shared" si="54"/>
        <v>111.23</v>
      </c>
      <c r="H99" s="290" cm="1">
        <f t="array" ref="H99">IF(Parameters!$C$55="No",IF($A99&lt;=Parameters!$D$39,Parameters!$C$39*$A99,IF($A99&lt;=Parameters!$D$40,Parameters!$C$39*Parameters!$D$39+Parameters!$C$40*($A99-Parameters!$D$39),IF($A99&lt;=Parameters!$D$41,Parameters!$C$39*Parameters!$D$39+Parameters!$C$40*(Parameters!$D$40-Parameters!$D$39)+Parameters!$C$41*($A99-Parameters!$D$40),Parameters!$C$39*Parameters!$D$39+Parameters!$C$40*(Parameters!$D$40-Parameters!$D$39)+Parameters!$C$41*(Parameters!$D$41-Parameters!$D$40)+Parameters!$C$42*($A99-Parameters!$D$41)))),_xlfn.IFS($A99&lt;=Parameters!$D$39,Parameters!$C$39*$A99,$A99&lt;=Parameters!$D$40,Parameters!$C$40*$A99,$A99&lt;=Parameters!$D$41,Parameters!$C$41*$A99,$A99&gt;Parameters!$D$41,Parameters!$C$42*$A99))</f>
        <v>11877.259999999998</v>
      </c>
      <c r="I99" s="290">
        <f t="shared" si="55"/>
        <v>126.35382978723402</v>
      </c>
      <c r="J99" s="290" cm="1">
        <f t="array" ref="J99">IF(Parameters!$D$55="No",IF($A99&lt;=Parameters!$F$23,Parameters!$E$23*$A99,IF($A99&lt;=Parameters!$F$24,Parameters!$E$23*Parameters!$F$23+Parameters!$E$24*($A99-Parameters!$F$23),IF($A99&lt;=Parameters!$F$25,Parameters!$E$23*Parameters!$F$23+Parameters!$E$24*(Parameters!$F$24-Parameters!$F$23)+Parameters!$E$25*($A99-Parameters!$F$24),Parameters!$E$23*Parameters!$F$23+Parameters!$E$24*(Parameters!$F$24-Parameters!$F$23)+Parameters!$E$25*(Parameters!$F$25-Parameters!$F$24)+Parameters!$E$26*($A99-Parameters!$F$25)))),_xlfn.IFS($A99&lt;=Parameters!$F$23,Parameters!$E$23*$A99,$A99&lt;=Parameters!$F$24,Parameters!$E$24*$A99,$A99&lt;=Parameters!$F$25,Parameters!$E$25*$A99,$A99&gt;Parameters!$F$25,Parameters!$E$26*$A99))</f>
        <v>8569.98</v>
      </c>
      <c r="K99" s="290">
        <f t="shared" si="31"/>
        <v>91.17</v>
      </c>
      <c r="L99" s="290" cm="1">
        <f t="array" ref="L99">IF(Parameters!$D$55="No",IF($A99&lt;=Parameters!$F$28,Parameters!$E$28*$A99,IF($A99&lt;=Parameters!$F$29,Parameters!$E$28*Parameters!$F$28+Parameters!$E$29*($A99-Parameters!$F$28),IF($A99&lt;=Parameters!$F$30,Parameters!$E$28*Parameters!$F$28+Parameters!$E$29*(Parameters!$F$29-Parameters!$F$28)+Parameters!$E$30*($A99-Parameters!$F$29),Parameters!$E$28*Parameters!$F$28+Parameters!$E$29*(Parameters!$F$29-Parameters!$F$28)+Parameters!$E$30*(Parameters!$F$30-Parameters!$F$29)+Parameters!$E$31*($A99-Parameters!$F$30)))),_xlfn.IFS($A99&lt;=Parameters!$F$28,Parameters!$E$28*$A99,$A99&lt;=Parameters!$F$29,Parameters!$E$29*$A99,$A99&lt;=Parameters!$F$30,Parameters!$E$30*$A99,$A99&gt;Parameters!$F$30,Parameters!$E$31*$A99))</f>
        <v>8569.98</v>
      </c>
      <c r="M99" s="290">
        <f t="shared" si="32"/>
        <v>91.17</v>
      </c>
      <c r="N99" s="290" cm="1">
        <f t="array" ref="N99">IF(Parameters!$D$55="No",IF($A99&lt;=Parameters!$F$34,Parameters!$E$34*$A99,IF($A99&lt;=Parameters!$F$35,Parameters!$E$34*Parameters!$F$34+Parameters!$E$35*($A99-Parameters!$F$34),IF($A99&lt;=Parameters!$F$36,Parameters!$E$34*Parameters!$F$34+Parameters!$E$35*(Parameters!$F$35-Parameters!$F$34)+Parameters!$E$36*($A99-Parameters!$F$35),Parameters!$E$34*Parameters!$F$34+Parameters!$E$35*(Parameters!$F$35-Parameters!$F$34)+Parameters!$E$36*(Parameters!$F$36-Parameters!$F$35)+Parameters!$E$37*($A99-Parameters!$F$36)))),_xlfn.IFS($A99&lt;=Parameters!$F$34,Parameters!$E$34*$A99,$A99&lt;=Parameters!$F$35,Parameters!$E$35*$A99,$A99&lt;=Parameters!$F$36,Parameters!$E$36*$A99,$A99&gt;Parameters!$F$36,Parameters!$E$37*$A99))</f>
        <v>10455.620000000001</v>
      </c>
      <c r="O99" s="290">
        <f t="shared" si="56"/>
        <v>111.23</v>
      </c>
      <c r="P99" s="290" cm="1">
        <f t="array" ref="P99">IF(Parameters!$D$55="No",IF($A99&lt;=Parameters!$F$39,Parameters!$E$39*$A99,IF($A99&lt;=Parameters!$F$40,Parameters!$E$39*Parameters!$F$39+Parameters!$E$40*($A99-Parameters!$F$39),IF($A99&lt;=Parameters!$F$41,Parameters!$E$39*Parameters!$F$39+Parameters!$E$40*(Parameters!$F$40-Parameters!$F$39)+Parameters!$E$41*($A99-Parameters!$F$40),Parameters!$E$39*Parameters!$F$39+Parameters!$E$40*(Parameters!$F$40-Parameters!$F$39)+Parameters!$E$41*(Parameters!$F$41-Parameters!$F$40)+Parameters!$E$42*($A99-Parameters!$F$41)))),_xlfn.IFS($A99&lt;=Parameters!$F$39,Parameters!$E$39*$A99,$A99&lt;=Parameters!$F$40,Parameters!$E$40*$A99,$A99&lt;=Parameters!$F$41,Parameters!$E$41*$A99,$A99&gt;Parameters!$F$41,Parameters!$E$42*$A99))</f>
        <v>11877.259999999998</v>
      </c>
      <c r="Q99" s="290">
        <f t="shared" si="57"/>
        <v>126.35382978723402</v>
      </c>
      <c r="R99" s="290" cm="1">
        <f t="array" ref="R99">IF(Parameters!$E$55="No",IF($A99&lt;=Parameters!$H$23,Parameters!$G$23*$A99,IF($A99&lt;=Parameters!$H$24,Parameters!$G$23*Parameters!$H$23+Parameters!$G$24*($A99-Parameters!$H$23),IF($A99&lt;=Parameters!$H$25,Parameters!$G$23*Parameters!$H$23+Parameters!$G$24*(Parameters!$H$24-Parameters!$H$23)+Parameters!$G$25*($A99-Parameters!$H$24),Parameters!$G$23*Parameters!$H$23+Parameters!$G$24*(Parameters!$H$24-Parameters!$H$23)+Parameters!$G$25*(Parameters!$H$25-Parameters!$H$24)+Parameters!$G$26*($A99-Parameters!$H$25)))),_xlfn.IFS($A99&lt;=Parameters!$H$23,Parameters!$G$23*$A99,$A99&lt;=Parameters!$H$24,Parameters!$G$24*$A99,$A99&lt;=Parameters!$H$25,Parameters!$G$25*$A99,$A99&gt;Parameters!$H$25,Parameters!$G$26*$A99))</f>
        <v>8569.98</v>
      </c>
      <c r="S99" s="290">
        <f t="shared" si="33"/>
        <v>91.17</v>
      </c>
      <c r="T99" s="290" cm="1">
        <f t="array" ref="T99">IF(Parameters!$E$55="No",IF($A99&lt;=Parameters!$H$28,Parameters!$G$28*$A99,IF($A99&lt;=Parameters!$H$29,Parameters!$G$28*Parameters!$H$28+Parameters!$G$29*($A99-Parameters!$H$28),IF($A99&lt;=Parameters!$H$30,Parameters!$G$28*Parameters!$H$28+Parameters!$G$29*(Parameters!$H$29-Parameters!$H$28)+Parameters!$G$30*($A99-Parameters!$H$29),Parameters!$G$28*Parameters!$H$28+Parameters!$G$29*(Parameters!$H$29-Parameters!$H$28)+Parameters!$G$30*(Parameters!$H$30-Parameters!$H$29)+Parameters!$G$31*($A99-Parameters!$H$30)))),_xlfn.IFS($A99&lt;=Parameters!$H$28,Parameters!$G$28*$A99,$A99&lt;=Parameters!$H$29,Parameters!$G$29*$A99,$A99&lt;=Parameters!$H$30,Parameters!$G$30*$A99,$A99&gt;Parameters!$H$30,Parameters!$G$31*$A99))</f>
        <v>8569.98</v>
      </c>
      <c r="U99" s="290">
        <f t="shared" si="34"/>
        <v>91.17</v>
      </c>
      <c r="V99" s="290" cm="1">
        <f t="array" ref="V99">IF(Parameters!$E$55="No",IF($A99&lt;=Parameters!$H$34,Parameters!$G$34*$A99,IF($A99&lt;=Parameters!$H$35,Parameters!$G$34*Parameters!$H$34+Parameters!$G$35*($A99-Parameters!$H$34),IF($A99&lt;=Parameters!$H$36,Parameters!$G$34*Parameters!$H$34+Parameters!$G$35*(Parameters!$H$35-Parameters!$H$34)+Parameters!$G$36*($A99-Parameters!$H$35),Parameters!$G$34*Parameters!$H$34+Parameters!$G$35*(Parameters!$H$35-Parameters!$H$34)+Parameters!$G$36*(Parameters!$H$36-Parameters!$H$35)+Parameters!$G$37*($A99-Parameters!$H$36)))),_xlfn.IFS($A99&lt;=Parameters!$H$34,Parameters!$G$34*$A99,$A99&lt;=Parameters!$H$35,Parameters!$G$35*$A99,$A99&lt;=Parameters!$H$36,Parameters!$G$36*$A99,$A99&gt;Parameters!$H$36,Parameters!$G$37*$A99))</f>
        <v>10455.620000000001</v>
      </c>
      <c r="W99" s="290">
        <f t="shared" si="58"/>
        <v>111.23</v>
      </c>
      <c r="X99" s="290" cm="1">
        <f t="array" ref="X99">IF(Parameters!$E$55="No",IF($A99&lt;=Parameters!$H$39,Parameters!$G$39*$A99,IF($A99&lt;=Parameters!$H$40,Parameters!$G$39*Parameters!$H$39+Parameters!$G$40*($A99-Parameters!$H$39),IF($A99&lt;=Parameters!$H$41,Parameters!$G$39*Parameters!$H$39+Parameters!$G$40*(Parameters!$H$40-Parameters!$H$39)+Parameters!$G$41*($A99-Parameters!$H$40),Parameters!$G$39*Parameters!$H$39+Parameters!$G$40*(Parameters!$H$40-Parameters!$H$39)+Parameters!$G$41*(Parameters!$H$41-Parameters!$H$40)+Parameters!$G$42*($A99-Parameters!$H$41)))),_xlfn.IFS($A99&lt;=Parameters!$H$39,Parameters!$G$39*$A99,$A99&lt;=Parameters!$H$40,Parameters!$G$40*$A99,$A99&lt;=Parameters!$H$41,Parameters!$G$41*$A99,$A99&gt;Parameters!$H$41,Parameters!$G$42*$A99))</f>
        <v>11877.259999999998</v>
      </c>
      <c r="Y99" s="290">
        <f t="shared" si="59"/>
        <v>126.35382978723402</v>
      </c>
      <c r="Z99" s="290" cm="1">
        <f t="array" ref="Z99">IF(Parameters!$F$55="No",IF($A99&lt;=Parameters!$J$23,Parameters!$I$23*$A99,IF($A99&lt;=Parameters!$J$24,Parameters!$I$23*Parameters!$J$23+Parameters!$I$24*($A99-Parameters!$J$23),IF($A99&lt;=Parameters!$J$25,Parameters!$I$23*Parameters!$J$23+Parameters!$I$24*(Parameters!$J$24-Parameters!$J$23)+Parameters!$I$25*($A99-Parameters!$J$24),Parameters!$I$23*Parameters!$J$23+Parameters!$I$24*(Parameters!$J$24-Parameters!$J$23)+Parameters!$I$25*(Parameters!$J$25-Parameters!$J$24)+Parameters!$I$26*($A99-Parameters!$J$25)))),_xlfn.IFS($A99&lt;=Parameters!$J$23,Parameters!$I$23*$A99,$A99&lt;=Parameters!$J$24,Parameters!$I$24*$A99,$A99&lt;=Parameters!$J$25,Parameters!$I$25*$A99,$A99&gt;Parameters!$J$25,Parameters!$I$26*$A99))</f>
        <v>8569.98</v>
      </c>
      <c r="AA99" s="290">
        <f t="shared" si="35"/>
        <v>91.17</v>
      </c>
      <c r="AB99" s="290" cm="1">
        <f t="array" ref="AB99">IF(Parameters!$F$55="No",IF($A99&lt;=Parameters!$J$28,Parameters!$I$28*$A99,IF($A99&lt;=Parameters!$J$29,Parameters!$I$28*Parameters!$J$28+Parameters!$I$29*($A99-Parameters!$J$28),IF($A99&lt;=Parameters!$J$30,Parameters!$I$28*Parameters!$J$28+Parameters!$I$29*(Parameters!$J$29-Parameters!$J$28)+Parameters!$I$30*($A99-Parameters!$J$29),Parameters!$I$28*Parameters!$J$28+Parameters!$I$29*(Parameters!$J$29-Parameters!$J$28)+Parameters!$I$30*(Parameters!$J$30-Parameters!$J$29)+Parameters!$I$31*($A99-Parameters!$J$30)))),_xlfn.IFS($A99&lt;=Parameters!$J$28,Parameters!$I$28*$A99,$A99&lt;=Parameters!$J$29,Parameters!$I$29*$A99,$A99&lt;=Parameters!$J$30,Parameters!$I$30*$A99,$A99&gt;Parameters!$J$30,Parameters!$I$31*$A99))</f>
        <v>8569.98</v>
      </c>
      <c r="AC99" s="290">
        <f t="shared" si="36"/>
        <v>91.17</v>
      </c>
      <c r="AD99" s="290" cm="1">
        <f t="array" ref="AD99">IF(Parameters!$F$55="No",IF($A99&lt;=Parameters!$J$34,Parameters!$I$34*$A99,IF($A99&lt;=Parameters!$J$35,Parameters!$I$34*Parameters!$J$34+Parameters!$I$35*($A99-Parameters!$J$34),IF($A99&lt;=Parameters!$J$36,Parameters!$I$34*Parameters!$J$34+Parameters!$I$35*(Parameters!$J$35-Parameters!$J$34)+Parameters!$I$36*($A99-Parameters!$J$35),Parameters!$I$34*Parameters!$J$34+Parameters!$I$35*(Parameters!$J$35-Parameters!$J$34)+Parameters!$I$36*(Parameters!$J$36-Parameters!$J$35)+Parameters!$I$37*($A99-Parameters!$J$36)))),_xlfn.IFS($A99&lt;=Parameters!$J$34,Parameters!$I$34*$A99,$A99&lt;=Parameters!$J$35,Parameters!$I$35*$A99,$A99&lt;=Parameters!$J$36,Parameters!$I$36*$A99,$A99&gt;Parameters!$J$36,Parameters!$I$37*$A99))</f>
        <v>10455.620000000001</v>
      </c>
      <c r="AE99" s="290">
        <f t="shared" si="60"/>
        <v>111.23</v>
      </c>
      <c r="AF99" s="290" cm="1">
        <f t="array" ref="AF99">IF(Parameters!$F$55="No",IF($A99&lt;=Parameters!$J$39,Parameters!$I$39*$A99,IF($A99&lt;=Parameters!$J$40,Parameters!$I$39*Parameters!$J$39+Parameters!$I$40*($A99-Parameters!$J$39),IF($A99&lt;=Parameters!$J$41,Parameters!$I$39*Parameters!$J$39+Parameters!$I$40*(Parameters!$J$40-Parameters!$J$39)+Parameters!$I$41*($A99-Parameters!$J$40),Parameters!$I$39*Parameters!$J$39+Parameters!$I$40*(Parameters!$J$40-Parameters!$J$39)+Parameters!$I$41*(Parameters!$J$41-Parameters!$J$40)+Parameters!$I$42*($A99-Parameters!$J$41)))),_xlfn.IFS($A99&lt;=Parameters!$J$39,Parameters!$I$39*$A99,$A99&lt;=Parameters!$J$40,Parameters!$I$40*$A99,$A99&lt;=Parameters!$J$41,Parameters!$I$41*$A99,$A99&gt;Parameters!$J$41,Parameters!$I$42*$A99))</f>
        <v>11877.259999999998</v>
      </c>
      <c r="AG99" s="290">
        <f t="shared" si="61"/>
        <v>126.35382978723402</v>
      </c>
      <c r="AI99" s="428">
        <f t="shared" si="37"/>
        <v>91.170000000000073</v>
      </c>
      <c r="AJ99" s="428">
        <f t="shared" si="38"/>
        <v>91.170000000000073</v>
      </c>
      <c r="AK99" s="428">
        <f t="shared" si="39"/>
        <v>111.22999999999956</v>
      </c>
      <c r="AL99" s="428">
        <f t="shared" si="40"/>
        <v>143.53999999999905</v>
      </c>
      <c r="AM99" s="428">
        <f t="shared" si="41"/>
        <v>91.170000000000073</v>
      </c>
      <c r="AN99" s="428">
        <f t="shared" si="42"/>
        <v>91.170000000000073</v>
      </c>
      <c r="AO99" s="428">
        <f t="shared" si="43"/>
        <v>111.22999999999956</v>
      </c>
      <c r="AP99" s="428">
        <f t="shared" si="44"/>
        <v>143.53999999999905</v>
      </c>
      <c r="AQ99" s="428">
        <f t="shared" si="45"/>
        <v>91.170000000000073</v>
      </c>
      <c r="AR99" s="428">
        <f t="shared" si="46"/>
        <v>91.170000000000073</v>
      </c>
      <c r="AS99" s="428">
        <f t="shared" si="47"/>
        <v>111.22999999999956</v>
      </c>
      <c r="AT99" s="428">
        <f t="shared" si="48"/>
        <v>143.53999999999905</v>
      </c>
      <c r="AU99" s="428">
        <f t="shared" si="49"/>
        <v>91.170000000000073</v>
      </c>
      <c r="AV99" s="428">
        <f t="shared" si="50"/>
        <v>91.170000000000073</v>
      </c>
      <c r="AW99" s="428">
        <f t="shared" si="51"/>
        <v>111.22999999999956</v>
      </c>
      <c r="AX99" s="428">
        <f t="shared" si="52"/>
        <v>143.53999999999905</v>
      </c>
    </row>
    <row r="100">
      <c r="A100" s="413">
        <v>95</v>
      </c>
      <c r="B100" s="290" cm="1">
        <f t="array" ref="B100">IF(Parameters!$C$55="No",IF($A100&lt;=Parameters!$D$23,Parameters!$C$23*$A100,IF($A100&lt;=Parameters!$D$24,Parameters!$C$23*Parameters!$D$23+Parameters!$C$24*($A100-Parameters!$D$23),IF($A100&lt;=Parameters!$D$25,Parameters!$C$23*Parameters!$D$23+Parameters!$C$24*(Parameters!$D$24-Parameters!$D$23)+Parameters!$C$25*($A100-Parameters!$D$24),Parameters!$C$23*Parameters!$D$23+Parameters!$C$24*(Parameters!$D$24-Parameters!$D$23)+Parameters!$C$25*(Parameters!$D$25-Parameters!$D$24)+Parameters!$C$26*($A100-Parameters!$D$25)))),_xlfn.IFS($A100&lt;=Parameters!$D$23,Parameters!$C$23*$A100,$A100&lt;=Parameters!$D$24,Parameters!$C$24*$A100,$A100&lt;=Parameters!$D$25,Parameters!$C$25*$A100,$A100&gt;Parameters!$D$25,Parameters!$C$26*$A100))</f>
        <v>8661.15</v>
      </c>
      <c r="C100" s="290">
        <f t="shared" si="53"/>
        <v>91.17</v>
      </c>
      <c r="D100" s="290" cm="1">
        <f t="array" ref="D100">IF(Parameters!$C$55="No",IF($A100&lt;=Parameters!$D$28,Parameters!$C$28*$A100,IF($A100&lt;=Parameters!$D$29,Parameters!$C$28*Parameters!$D$28+Parameters!$C$29*($A100-Parameters!$D$28),IF($A100&lt;=Parameters!$D$30,Parameters!$C$28*Parameters!$D$28+Parameters!$C$29*(Parameters!$D$29-Parameters!$D$28)+Parameters!$C$30*($A100-Parameters!$D$29),Parameters!$C$28*Parameters!$D$28+Parameters!$C$29*(Parameters!$D$29-Parameters!$D$28)+Parameters!$C$30*(Parameters!$D$30-Parameters!$D$29)+Parameters!$C$31*($A100-Parameters!$D$30)))),_xlfn.IFS($A100&lt;=Parameters!$D$28,Parameters!$C$28*$A100,$A100&lt;=Parameters!$D$29,Parameters!$C$29*$A100,$A100&lt;=Parameters!$D$30,Parameters!$C$30*$A100,$A100&gt;Parameters!$D$30,Parameters!$C$31*$A100))</f>
        <v>8661.15</v>
      </c>
      <c r="E100" s="290">
        <f t="shared" si="53"/>
        <v>91.17</v>
      </c>
      <c r="F100" s="290" cm="1">
        <f t="array" ref="F100">IF(Parameters!$C$55="No",IF($A100&lt;=Parameters!$D$34,Parameters!$C$34*$A100,IF($A100&lt;=Parameters!$D$35,Parameters!$C$34*Parameters!$D$34+Parameters!$C$35*($A100-Parameters!$D$34),IF($A100&lt;=Parameters!$D$36,Parameters!$C$34*Parameters!$D$34+Parameters!$C$35*(Parameters!$D$35-Parameters!$D$34)+Parameters!$C$36*($A100-Parameters!$D$35),Parameters!$C$34*Parameters!$D$34+Parameters!$C$35*(Parameters!$D$35-Parameters!$D$34)+Parameters!$C$36*(Parameters!$D$36-Parameters!$D$35)+Parameters!$C$37*($A100-Parameters!$D$36)))),_xlfn.IFS($A100&lt;=Parameters!$D$34,Parameters!$C$34*$A100,$A100&lt;=Parameters!$D$35,Parameters!$C$35*$A100,$A100&lt;=Parameters!$D$36,Parameters!$C$36*$A100,$A100&gt;Parameters!$D$36,Parameters!$C$37*$A100))</f>
        <v>10566.85</v>
      </c>
      <c r="G100" s="290">
        <f t="shared" si="54"/>
        <v>111.23</v>
      </c>
      <c r="H100" s="290" cm="1">
        <f t="array" ref="H100">IF(Parameters!$C$55="No",IF($A100&lt;=Parameters!$D$39,Parameters!$C$39*$A100,IF($A100&lt;=Parameters!$D$40,Parameters!$C$39*Parameters!$D$39+Parameters!$C$40*($A100-Parameters!$D$39),IF($A100&lt;=Parameters!$D$41,Parameters!$C$39*Parameters!$D$39+Parameters!$C$40*(Parameters!$D$40-Parameters!$D$39)+Parameters!$C$41*($A100-Parameters!$D$40),Parameters!$C$39*Parameters!$D$39+Parameters!$C$40*(Parameters!$D$40-Parameters!$D$39)+Parameters!$C$41*(Parameters!$D$41-Parameters!$D$40)+Parameters!$C$42*($A100-Parameters!$D$41)))),_xlfn.IFS($A100&lt;=Parameters!$D$39,Parameters!$C$39*$A100,$A100&lt;=Parameters!$D$40,Parameters!$C$40*$A100,$A100&lt;=Parameters!$D$41,Parameters!$C$41*$A100,$A100&gt;Parameters!$D$41,Parameters!$C$42*$A100))</f>
        <v>12020.8</v>
      </c>
      <c r="I100" s="290">
        <f t="shared" si="55"/>
        <v>126.53473684210526</v>
      </c>
      <c r="J100" s="290" cm="1">
        <f t="array" ref="J100">IF(Parameters!$D$55="No",IF($A100&lt;=Parameters!$F$23,Parameters!$E$23*$A100,IF($A100&lt;=Parameters!$F$24,Parameters!$E$23*Parameters!$F$23+Parameters!$E$24*($A100-Parameters!$F$23),IF($A100&lt;=Parameters!$F$25,Parameters!$E$23*Parameters!$F$23+Parameters!$E$24*(Parameters!$F$24-Parameters!$F$23)+Parameters!$E$25*($A100-Parameters!$F$24),Parameters!$E$23*Parameters!$F$23+Parameters!$E$24*(Parameters!$F$24-Parameters!$F$23)+Parameters!$E$25*(Parameters!$F$25-Parameters!$F$24)+Parameters!$E$26*($A100-Parameters!$F$25)))),_xlfn.IFS($A100&lt;=Parameters!$F$23,Parameters!$E$23*$A100,$A100&lt;=Parameters!$F$24,Parameters!$E$24*$A100,$A100&lt;=Parameters!$F$25,Parameters!$E$25*$A100,$A100&gt;Parameters!$F$25,Parameters!$E$26*$A100))</f>
        <v>8661.15</v>
      </c>
      <c r="K100" s="290">
        <f t="shared" si="31"/>
        <v>91.17</v>
      </c>
      <c r="L100" s="290" cm="1">
        <f t="array" ref="L100">IF(Parameters!$D$55="No",IF($A100&lt;=Parameters!$F$28,Parameters!$E$28*$A100,IF($A100&lt;=Parameters!$F$29,Parameters!$E$28*Parameters!$F$28+Parameters!$E$29*($A100-Parameters!$F$28),IF($A100&lt;=Parameters!$F$30,Parameters!$E$28*Parameters!$F$28+Parameters!$E$29*(Parameters!$F$29-Parameters!$F$28)+Parameters!$E$30*($A100-Parameters!$F$29),Parameters!$E$28*Parameters!$F$28+Parameters!$E$29*(Parameters!$F$29-Parameters!$F$28)+Parameters!$E$30*(Parameters!$F$30-Parameters!$F$29)+Parameters!$E$31*($A100-Parameters!$F$30)))),_xlfn.IFS($A100&lt;=Parameters!$F$28,Parameters!$E$28*$A100,$A100&lt;=Parameters!$F$29,Parameters!$E$29*$A100,$A100&lt;=Parameters!$F$30,Parameters!$E$30*$A100,$A100&gt;Parameters!$F$30,Parameters!$E$31*$A100))</f>
        <v>8661.15</v>
      </c>
      <c r="M100" s="290">
        <f t="shared" si="32"/>
        <v>91.17</v>
      </c>
      <c r="N100" s="290" cm="1">
        <f t="array" ref="N100">IF(Parameters!$D$55="No",IF($A100&lt;=Parameters!$F$34,Parameters!$E$34*$A100,IF($A100&lt;=Parameters!$F$35,Parameters!$E$34*Parameters!$F$34+Parameters!$E$35*($A100-Parameters!$F$34),IF($A100&lt;=Parameters!$F$36,Parameters!$E$34*Parameters!$F$34+Parameters!$E$35*(Parameters!$F$35-Parameters!$F$34)+Parameters!$E$36*($A100-Parameters!$F$35),Parameters!$E$34*Parameters!$F$34+Parameters!$E$35*(Parameters!$F$35-Parameters!$F$34)+Parameters!$E$36*(Parameters!$F$36-Parameters!$F$35)+Parameters!$E$37*($A100-Parameters!$F$36)))),_xlfn.IFS($A100&lt;=Parameters!$F$34,Parameters!$E$34*$A100,$A100&lt;=Parameters!$F$35,Parameters!$E$35*$A100,$A100&lt;=Parameters!$F$36,Parameters!$E$36*$A100,$A100&gt;Parameters!$F$36,Parameters!$E$37*$A100))</f>
        <v>10566.85</v>
      </c>
      <c r="O100" s="290">
        <f t="shared" si="56"/>
        <v>111.23</v>
      </c>
      <c r="P100" s="290" cm="1">
        <f t="array" ref="P100">IF(Parameters!$D$55="No",IF($A100&lt;=Parameters!$F$39,Parameters!$E$39*$A100,IF($A100&lt;=Parameters!$F$40,Parameters!$E$39*Parameters!$F$39+Parameters!$E$40*($A100-Parameters!$F$39),IF($A100&lt;=Parameters!$F$41,Parameters!$E$39*Parameters!$F$39+Parameters!$E$40*(Parameters!$F$40-Parameters!$F$39)+Parameters!$E$41*($A100-Parameters!$F$40),Parameters!$E$39*Parameters!$F$39+Parameters!$E$40*(Parameters!$F$40-Parameters!$F$39)+Parameters!$E$41*(Parameters!$F$41-Parameters!$F$40)+Parameters!$E$42*($A100-Parameters!$F$41)))),_xlfn.IFS($A100&lt;=Parameters!$F$39,Parameters!$E$39*$A100,$A100&lt;=Parameters!$F$40,Parameters!$E$40*$A100,$A100&lt;=Parameters!$F$41,Parameters!$E$41*$A100,$A100&gt;Parameters!$F$41,Parameters!$E$42*$A100))</f>
        <v>12020.8</v>
      </c>
      <c r="Q100" s="290">
        <f t="shared" si="57"/>
        <v>126.53473684210526</v>
      </c>
      <c r="R100" s="290" cm="1">
        <f t="array" ref="R100">IF(Parameters!$E$55="No",IF($A100&lt;=Parameters!$H$23,Parameters!$G$23*$A100,IF($A100&lt;=Parameters!$H$24,Parameters!$G$23*Parameters!$H$23+Parameters!$G$24*($A100-Parameters!$H$23),IF($A100&lt;=Parameters!$H$25,Parameters!$G$23*Parameters!$H$23+Parameters!$G$24*(Parameters!$H$24-Parameters!$H$23)+Parameters!$G$25*($A100-Parameters!$H$24),Parameters!$G$23*Parameters!$H$23+Parameters!$G$24*(Parameters!$H$24-Parameters!$H$23)+Parameters!$G$25*(Parameters!$H$25-Parameters!$H$24)+Parameters!$G$26*($A100-Parameters!$H$25)))),_xlfn.IFS($A100&lt;=Parameters!$H$23,Parameters!$G$23*$A100,$A100&lt;=Parameters!$H$24,Parameters!$G$24*$A100,$A100&lt;=Parameters!$H$25,Parameters!$G$25*$A100,$A100&gt;Parameters!$H$25,Parameters!$G$26*$A100))</f>
        <v>8661.15</v>
      </c>
      <c r="S100" s="290">
        <f t="shared" si="33"/>
        <v>91.17</v>
      </c>
      <c r="T100" s="290" cm="1">
        <f t="array" ref="T100">IF(Parameters!$E$55="No",IF($A100&lt;=Parameters!$H$28,Parameters!$G$28*$A100,IF($A100&lt;=Parameters!$H$29,Parameters!$G$28*Parameters!$H$28+Parameters!$G$29*($A100-Parameters!$H$28),IF($A100&lt;=Parameters!$H$30,Parameters!$G$28*Parameters!$H$28+Parameters!$G$29*(Parameters!$H$29-Parameters!$H$28)+Parameters!$G$30*($A100-Parameters!$H$29),Parameters!$G$28*Parameters!$H$28+Parameters!$G$29*(Parameters!$H$29-Parameters!$H$28)+Parameters!$G$30*(Parameters!$H$30-Parameters!$H$29)+Parameters!$G$31*($A100-Parameters!$H$30)))),_xlfn.IFS($A100&lt;=Parameters!$H$28,Parameters!$G$28*$A100,$A100&lt;=Parameters!$H$29,Parameters!$G$29*$A100,$A100&lt;=Parameters!$H$30,Parameters!$G$30*$A100,$A100&gt;Parameters!$H$30,Parameters!$G$31*$A100))</f>
        <v>8661.15</v>
      </c>
      <c r="U100" s="290">
        <f t="shared" si="34"/>
        <v>91.17</v>
      </c>
      <c r="V100" s="290" cm="1">
        <f t="array" ref="V100">IF(Parameters!$E$55="No",IF($A100&lt;=Parameters!$H$34,Parameters!$G$34*$A100,IF($A100&lt;=Parameters!$H$35,Parameters!$G$34*Parameters!$H$34+Parameters!$G$35*($A100-Parameters!$H$34),IF($A100&lt;=Parameters!$H$36,Parameters!$G$34*Parameters!$H$34+Parameters!$G$35*(Parameters!$H$35-Parameters!$H$34)+Parameters!$G$36*($A100-Parameters!$H$35),Parameters!$G$34*Parameters!$H$34+Parameters!$G$35*(Parameters!$H$35-Parameters!$H$34)+Parameters!$G$36*(Parameters!$H$36-Parameters!$H$35)+Parameters!$G$37*($A100-Parameters!$H$36)))),_xlfn.IFS($A100&lt;=Parameters!$H$34,Parameters!$G$34*$A100,$A100&lt;=Parameters!$H$35,Parameters!$G$35*$A100,$A100&lt;=Parameters!$H$36,Parameters!$G$36*$A100,$A100&gt;Parameters!$H$36,Parameters!$G$37*$A100))</f>
        <v>10566.85</v>
      </c>
      <c r="W100" s="290">
        <f t="shared" si="58"/>
        <v>111.23</v>
      </c>
      <c r="X100" s="290" cm="1">
        <f t="array" ref="X100">IF(Parameters!$E$55="No",IF($A100&lt;=Parameters!$H$39,Parameters!$G$39*$A100,IF($A100&lt;=Parameters!$H$40,Parameters!$G$39*Parameters!$H$39+Parameters!$G$40*($A100-Parameters!$H$39),IF($A100&lt;=Parameters!$H$41,Parameters!$G$39*Parameters!$H$39+Parameters!$G$40*(Parameters!$H$40-Parameters!$H$39)+Parameters!$G$41*($A100-Parameters!$H$40),Parameters!$G$39*Parameters!$H$39+Parameters!$G$40*(Parameters!$H$40-Parameters!$H$39)+Parameters!$G$41*(Parameters!$H$41-Parameters!$H$40)+Parameters!$G$42*($A100-Parameters!$H$41)))),_xlfn.IFS($A100&lt;=Parameters!$H$39,Parameters!$G$39*$A100,$A100&lt;=Parameters!$H$40,Parameters!$G$40*$A100,$A100&lt;=Parameters!$H$41,Parameters!$G$41*$A100,$A100&gt;Parameters!$H$41,Parameters!$G$42*$A100))</f>
        <v>12020.8</v>
      </c>
      <c r="Y100" s="290">
        <f t="shared" si="59"/>
        <v>126.53473684210526</v>
      </c>
      <c r="Z100" s="290" cm="1">
        <f t="array" ref="Z100">IF(Parameters!$F$55="No",IF($A100&lt;=Parameters!$J$23,Parameters!$I$23*$A100,IF($A100&lt;=Parameters!$J$24,Parameters!$I$23*Parameters!$J$23+Parameters!$I$24*($A100-Parameters!$J$23),IF($A100&lt;=Parameters!$J$25,Parameters!$I$23*Parameters!$J$23+Parameters!$I$24*(Parameters!$J$24-Parameters!$J$23)+Parameters!$I$25*($A100-Parameters!$J$24),Parameters!$I$23*Parameters!$J$23+Parameters!$I$24*(Parameters!$J$24-Parameters!$J$23)+Parameters!$I$25*(Parameters!$J$25-Parameters!$J$24)+Parameters!$I$26*($A100-Parameters!$J$25)))),_xlfn.IFS($A100&lt;=Parameters!$J$23,Parameters!$I$23*$A100,$A100&lt;=Parameters!$J$24,Parameters!$I$24*$A100,$A100&lt;=Parameters!$J$25,Parameters!$I$25*$A100,$A100&gt;Parameters!$J$25,Parameters!$I$26*$A100))</f>
        <v>8661.15</v>
      </c>
      <c r="AA100" s="290">
        <f t="shared" si="35"/>
        <v>91.17</v>
      </c>
      <c r="AB100" s="290" cm="1">
        <f t="array" ref="AB100">IF(Parameters!$F$55="No",IF($A100&lt;=Parameters!$J$28,Parameters!$I$28*$A100,IF($A100&lt;=Parameters!$J$29,Parameters!$I$28*Parameters!$J$28+Parameters!$I$29*($A100-Parameters!$J$28),IF($A100&lt;=Parameters!$J$30,Parameters!$I$28*Parameters!$J$28+Parameters!$I$29*(Parameters!$J$29-Parameters!$J$28)+Parameters!$I$30*($A100-Parameters!$J$29),Parameters!$I$28*Parameters!$J$28+Parameters!$I$29*(Parameters!$J$29-Parameters!$J$28)+Parameters!$I$30*(Parameters!$J$30-Parameters!$J$29)+Parameters!$I$31*($A100-Parameters!$J$30)))),_xlfn.IFS($A100&lt;=Parameters!$J$28,Parameters!$I$28*$A100,$A100&lt;=Parameters!$J$29,Parameters!$I$29*$A100,$A100&lt;=Parameters!$J$30,Parameters!$I$30*$A100,$A100&gt;Parameters!$J$30,Parameters!$I$31*$A100))</f>
        <v>8661.15</v>
      </c>
      <c r="AC100" s="290">
        <f t="shared" si="36"/>
        <v>91.17</v>
      </c>
      <c r="AD100" s="290" cm="1">
        <f t="array" ref="AD100">IF(Parameters!$F$55="No",IF($A100&lt;=Parameters!$J$34,Parameters!$I$34*$A100,IF($A100&lt;=Parameters!$J$35,Parameters!$I$34*Parameters!$J$34+Parameters!$I$35*($A100-Parameters!$J$34),IF($A100&lt;=Parameters!$J$36,Parameters!$I$34*Parameters!$J$34+Parameters!$I$35*(Parameters!$J$35-Parameters!$J$34)+Parameters!$I$36*($A100-Parameters!$J$35),Parameters!$I$34*Parameters!$J$34+Parameters!$I$35*(Parameters!$J$35-Parameters!$J$34)+Parameters!$I$36*(Parameters!$J$36-Parameters!$J$35)+Parameters!$I$37*($A100-Parameters!$J$36)))),_xlfn.IFS($A100&lt;=Parameters!$J$34,Parameters!$I$34*$A100,$A100&lt;=Parameters!$J$35,Parameters!$I$35*$A100,$A100&lt;=Parameters!$J$36,Parameters!$I$36*$A100,$A100&gt;Parameters!$J$36,Parameters!$I$37*$A100))</f>
        <v>10566.85</v>
      </c>
      <c r="AE100" s="290">
        <f t="shared" si="60"/>
        <v>111.23</v>
      </c>
      <c r="AF100" s="290" cm="1">
        <f t="array" ref="AF100">IF(Parameters!$F$55="No",IF($A100&lt;=Parameters!$J$39,Parameters!$I$39*$A100,IF($A100&lt;=Parameters!$J$40,Parameters!$I$39*Parameters!$J$39+Parameters!$I$40*($A100-Parameters!$J$39),IF($A100&lt;=Parameters!$J$41,Parameters!$I$39*Parameters!$J$39+Parameters!$I$40*(Parameters!$J$40-Parameters!$J$39)+Parameters!$I$41*($A100-Parameters!$J$40),Parameters!$I$39*Parameters!$J$39+Parameters!$I$40*(Parameters!$J$40-Parameters!$J$39)+Parameters!$I$41*(Parameters!$J$41-Parameters!$J$40)+Parameters!$I$42*($A100-Parameters!$J$41)))),_xlfn.IFS($A100&lt;=Parameters!$J$39,Parameters!$I$39*$A100,$A100&lt;=Parameters!$J$40,Parameters!$I$40*$A100,$A100&lt;=Parameters!$J$41,Parameters!$I$41*$A100,$A100&gt;Parameters!$J$41,Parameters!$I$42*$A100))</f>
        <v>12020.8</v>
      </c>
      <c r="AG100" s="290">
        <f t="shared" si="61"/>
        <v>126.53473684210526</v>
      </c>
      <c r="AI100" s="428">
        <f t="shared" si="37"/>
        <v>91.170000000000073</v>
      </c>
      <c r="AJ100" s="428">
        <f t="shared" si="38"/>
        <v>91.170000000000073</v>
      </c>
      <c r="AK100" s="428">
        <f t="shared" si="39"/>
        <v>111.22999999999956</v>
      </c>
      <c r="AL100" s="428">
        <f t="shared" si="40"/>
        <v>143.54000000000087</v>
      </c>
      <c r="AM100" s="428">
        <f t="shared" si="41"/>
        <v>91.170000000000073</v>
      </c>
      <c r="AN100" s="428">
        <f t="shared" si="42"/>
        <v>91.170000000000073</v>
      </c>
      <c r="AO100" s="428">
        <f t="shared" si="43"/>
        <v>111.22999999999956</v>
      </c>
      <c r="AP100" s="428">
        <f t="shared" si="44"/>
        <v>143.54000000000087</v>
      </c>
      <c r="AQ100" s="428">
        <f t="shared" si="45"/>
        <v>91.170000000000073</v>
      </c>
      <c r="AR100" s="428">
        <f t="shared" si="46"/>
        <v>91.170000000000073</v>
      </c>
      <c r="AS100" s="428">
        <f t="shared" si="47"/>
        <v>111.22999999999956</v>
      </c>
      <c r="AT100" s="428">
        <f t="shared" si="48"/>
        <v>143.54000000000087</v>
      </c>
      <c r="AU100" s="428">
        <f t="shared" si="49"/>
        <v>91.170000000000073</v>
      </c>
      <c r="AV100" s="428">
        <f t="shared" si="50"/>
        <v>91.170000000000073</v>
      </c>
      <c r="AW100" s="428">
        <f t="shared" si="51"/>
        <v>111.22999999999956</v>
      </c>
      <c r="AX100" s="428">
        <f t="shared" si="52"/>
        <v>143.54000000000087</v>
      </c>
    </row>
    <row r="101">
      <c r="A101" s="413">
        <v>96</v>
      </c>
      <c r="B101" s="290" cm="1">
        <f t="array" ref="B101">IF(Parameters!$C$55="No",IF($A101&lt;=Parameters!$D$23,Parameters!$C$23*$A101,IF($A101&lt;=Parameters!$D$24,Parameters!$C$23*Parameters!$D$23+Parameters!$C$24*($A101-Parameters!$D$23),IF($A101&lt;=Parameters!$D$25,Parameters!$C$23*Parameters!$D$23+Parameters!$C$24*(Parameters!$D$24-Parameters!$D$23)+Parameters!$C$25*($A101-Parameters!$D$24),Parameters!$C$23*Parameters!$D$23+Parameters!$C$24*(Parameters!$D$24-Parameters!$D$23)+Parameters!$C$25*(Parameters!$D$25-Parameters!$D$24)+Parameters!$C$26*($A101-Parameters!$D$25)))),_xlfn.IFS($A101&lt;=Parameters!$D$23,Parameters!$C$23*$A101,$A101&lt;=Parameters!$D$24,Parameters!$C$24*$A101,$A101&lt;=Parameters!$D$25,Parameters!$C$25*$A101,$A101&gt;Parameters!$D$25,Parameters!$C$26*$A101))</f>
        <v>8752.32</v>
      </c>
      <c r="C101" s="290">
        <f t="shared" si="53"/>
        <v>91.17</v>
      </c>
      <c r="D101" s="290" cm="1">
        <f t="array" ref="D101">IF(Parameters!$C$55="No",IF($A101&lt;=Parameters!$D$28,Parameters!$C$28*$A101,IF($A101&lt;=Parameters!$D$29,Parameters!$C$28*Parameters!$D$28+Parameters!$C$29*($A101-Parameters!$D$28),IF($A101&lt;=Parameters!$D$30,Parameters!$C$28*Parameters!$D$28+Parameters!$C$29*(Parameters!$D$29-Parameters!$D$28)+Parameters!$C$30*($A101-Parameters!$D$29),Parameters!$C$28*Parameters!$D$28+Parameters!$C$29*(Parameters!$D$29-Parameters!$D$28)+Parameters!$C$30*(Parameters!$D$30-Parameters!$D$29)+Parameters!$C$31*($A101-Parameters!$D$30)))),_xlfn.IFS($A101&lt;=Parameters!$D$28,Parameters!$C$28*$A101,$A101&lt;=Parameters!$D$29,Parameters!$C$29*$A101,$A101&lt;=Parameters!$D$30,Parameters!$C$30*$A101,$A101&gt;Parameters!$D$30,Parameters!$C$31*$A101))</f>
        <v>8752.32</v>
      </c>
      <c r="E101" s="290">
        <f t="shared" si="53"/>
        <v>91.17</v>
      </c>
      <c r="F101" s="290" cm="1">
        <f t="array" ref="F101">IF(Parameters!$C$55="No",IF($A101&lt;=Parameters!$D$34,Parameters!$C$34*$A101,IF($A101&lt;=Parameters!$D$35,Parameters!$C$34*Parameters!$D$34+Parameters!$C$35*($A101-Parameters!$D$34),IF($A101&lt;=Parameters!$D$36,Parameters!$C$34*Parameters!$D$34+Parameters!$C$35*(Parameters!$D$35-Parameters!$D$34)+Parameters!$C$36*($A101-Parameters!$D$35),Parameters!$C$34*Parameters!$D$34+Parameters!$C$35*(Parameters!$D$35-Parameters!$D$34)+Parameters!$C$36*(Parameters!$D$36-Parameters!$D$35)+Parameters!$C$37*($A101-Parameters!$D$36)))),_xlfn.IFS($A101&lt;=Parameters!$D$34,Parameters!$C$34*$A101,$A101&lt;=Parameters!$D$35,Parameters!$C$35*$A101,$A101&lt;=Parameters!$D$36,Parameters!$C$36*$A101,$A101&gt;Parameters!$D$36,Parameters!$C$37*$A101))</f>
        <v>10678.08</v>
      </c>
      <c r="G101" s="290">
        <f t="shared" si="54"/>
        <v>111.23</v>
      </c>
      <c r="H101" s="290" cm="1">
        <f t="array" ref="H101">IF(Parameters!$C$55="No",IF($A101&lt;=Parameters!$D$39,Parameters!$C$39*$A101,IF($A101&lt;=Parameters!$D$40,Parameters!$C$39*Parameters!$D$39+Parameters!$C$40*($A101-Parameters!$D$39),IF($A101&lt;=Parameters!$D$41,Parameters!$C$39*Parameters!$D$39+Parameters!$C$40*(Parameters!$D$40-Parameters!$D$39)+Parameters!$C$41*($A101-Parameters!$D$40),Parameters!$C$39*Parameters!$D$39+Parameters!$C$40*(Parameters!$D$40-Parameters!$D$39)+Parameters!$C$41*(Parameters!$D$41-Parameters!$D$40)+Parameters!$C$42*($A101-Parameters!$D$41)))),_xlfn.IFS($A101&lt;=Parameters!$D$39,Parameters!$C$39*$A101,$A101&lt;=Parameters!$D$40,Parameters!$C$40*$A101,$A101&lt;=Parameters!$D$41,Parameters!$C$41*$A101,$A101&gt;Parameters!$D$41,Parameters!$C$42*$A101))</f>
        <v>12164.34</v>
      </c>
      <c r="I101" s="290">
        <f t="shared" si="55"/>
        <v>126.71187500000001</v>
      </c>
      <c r="J101" s="290" cm="1">
        <f t="array" ref="J101">IF(Parameters!$D$55="No",IF($A101&lt;=Parameters!$F$23,Parameters!$E$23*$A101,IF($A101&lt;=Parameters!$F$24,Parameters!$E$23*Parameters!$F$23+Parameters!$E$24*($A101-Parameters!$F$23),IF($A101&lt;=Parameters!$F$25,Parameters!$E$23*Parameters!$F$23+Parameters!$E$24*(Parameters!$F$24-Parameters!$F$23)+Parameters!$E$25*($A101-Parameters!$F$24),Parameters!$E$23*Parameters!$F$23+Parameters!$E$24*(Parameters!$F$24-Parameters!$F$23)+Parameters!$E$25*(Parameters!$F$25-Parameters!$F$24)+Parameters!$E$26*($A101-Parameters!$F$25)))),_xlfn.IFS($A101&lt;=Parameters!$F$23,Parameters!$E$23*$A101,$A101&lt;=Parameters!$F$24,Parameters!$E$24*$A101,$A101&lt;=Parameters!$F$25,Parameters!$E$25*$A101,$A101&gt;Parameters!$F$25,Parameters!$E$26*$A101))</f>
        <v>8752.32</v>
      </c>
      <c r="K101" s="290">
        <f t="shared" si="31"/>
        <v>91.17</v>
      </c>
      <c r="L101" s="290" cm="1">
        <f t="array" ref="L101">IF(Parameters!$D$55="No",IF($A101&lt;=Parameters!$F$28,Parameters!$E$28*$A101,IF($A101&lt;=Parameters!$F$29,Parameters!$E$28*Parameters!$F$28+Parameters!$E$29*($A101-Parameters!$F$28),IF($A101&lt;=Parameters!$F$30,Parameters!$E$28*Parameters!$F$28+Parameters!$E$29*(Parameters!$F$29-Parameters!$F$28)+Parameters!$E$30*($A101-Parameters!$F$29),Parameters!$E$28*Parameters!$F$28+Parameters!$E$29*(Parameters!$F$29-Parameters!$F$28)+Parameters!$E$30*(Parameters!$F$30-Parameters!$F$29)+Parameters!$E$31*($A101-Parameters!$F$30)))),_xlfn.IFS($A101&lt;=Parameters!$F$28,Parameters!$E$28*$A101,$A101&lt;=Parameters!$F$29,Parameters!$E$29*$A101,$A101&lt;=Parameters!$F$30,Parameters!$E$30*$A101,$A101&gt;Parameters!$F$30,Parameters!$E$31*$A101))</f>
        <v>8752.32</v>
      </c>
      <c r="M101" s="290">
        <f t="shared" si="32"/>
        <v>91.17</v>
      </c>
      <c r="N101" s="290" cm="1">
        <f t="array" ref="N101">IF(Parameters!$D$55="No",IF($A101&lt;=Parameters!$F$34,Parameters!$E$34*$A101,IF($A101&lt;=Parameters!$F$35,Parameters!$E$34*Parameters!$F$34+Parameters!$E$35*($A101-Parameters!$F$34),IF($A101&lt;=Parameters!$F$36,Parameters!$E$34*Parameters!$F$34+Parameters!$E$35*(Parameters!$F$35-Parameters!$F$34)+Parameters!$E$36*($A101-Parameters!$F$35),Parameters!$E$34*Parameters!$F$34+Parameters!$E$35*(Parameters!$F$35-Parameters!$F$34)+Parameters!$E$36*(Parameters!$F$36-Parameters!$F$35)+Parameters!$E$37*($A101-Parameters!$F$36)))),_xlfn.IFS($A101&lt;=Parameters!$F$34,Parameters!$E$34*$A101,$A101&lt;=Parameters!$F$35,Parameters!$E$35*$A101,$A101&lt;=Parameters!$F$36,Parameters!$E$36*$A101,$A101&gt;Parameters!$F$36,Parameters!$E$37*$A101))</f>
        <v>10678.08</v>
      </c>
      <c r="O101" s="290">
        <f t="shared" si="56"/>
        <v>111.23</v>
      </c>
      <c r="P101" s="290" cm="1">
        <f t="array" ref="P101">IF(Parameters!$D$55="No",IF($A101&lt;=Parameters!$F$39,Parameters!$E$39*$A101,IF($A101&lt;=Parameters!$F$40,Parameters!$E$39*Parameters!$F$39+Parameters!$E$40*($A101-Parameters!$F$39),IF($A101&lt;=Parameters!$F$41,Parameters!$E$39*Parameters!$F$39+Parameters!$E$40*(Parameters!$F$40-Parameters!$F$39)+Parameters!$E$41*($A101-Parameters!$F$40),Parameters!$E$39*Parameters!$F$39+Parameters!$E$40*(Parameters!$F$40-Parameters!$F$39)+Parameters!$E$41*(Parameters!$F$41-Parameters!$F$40)+Parameters!$E$42*($A101-Parameters!$F$41)))),_xlfn.IFS($A101&lt;=Parameters!$F$39,Parameters!$E$39*$A101,$A101&lt;=Parameters!$F$40,Parameters!$E$40*$A101,$A101&lt;=Parameters!$F$41,Parameters!$E$41*$A101,$A101&gt;Parameters!$F$41,Parameters!$E$42*$A101))</f>
        <v>12164.34</v>
      </c>
      <c r="Q101" s="290">
        <f t="shared" si="57"/>
        <v>126.71187500000001</v>
      </c>
      <c r="R101" s="290" cm="1">
        <f t="array" ref="R101">IF(Parameters!$E$55="No",IF($A101&lt;=Parameters!$H$23,Parameters!$G$23*$A101,IF($A101&lt;=Parameters!$H$24,Parameters!$G$23*Parameters!$H$23+Parameters!$G$24*($A101-Parameters!$H$23),IF($A101&lt;=Parameters!$H$25,Parameters!$G$23*Parameters!$H$23+Parameters!$G$24*(Parameters!$H$24-Parameters!$H$23)+Parameters!$G$25*($A101-Parameters!$H$24),Parameters!$G$23*Parameters!$H$23+Parameters!$G$24*(Parameters!$H$24-Parameters!$H$23)+Parameters!$G$25*(Parameters!$H$25-Parameters!$H$24)+Parameters!$G$26*($A101-Parameters!$H$25)))),_xlfn.IFS($A101&lt;=Parameters!$H$23,Parameters!$G$23*$A101,$A101&lt;=Parameters!$H$24,Parameters!$G$24*$A101,$A101&lt;=Parameters!$H$25,Parameters!$G$25*$A101,$A101&gt;Parameters!$H$25,Parameters!$G$26*$A101))</f>
        <v>8752.32</v>
      </c>
      <c r="S101" s="290">
        <f t="shared" si="33"/>
        <v>91.17</v>
      </c>
      <c r="T101" s="290" cm="1">
        <f t="array" ref="T101">IF(Parameters!$E$55="No",IF($A101&lt;=Parameters!$H$28,Parameters!$G$28*$A101,IF($A101&lt;=Parameters!$H$29,Parameters!$G$28*Parameters!$H$28+Parameters!$G$29*($A101-Parameters!$H$28),IF($A101&lt;=Parameters!$H$30,Parameters!$G$28*Parameters!$H$28+Parameters!$G$29*(Parameters!$H$29-Parameters!$H$28)+Parameters!$G$30*($A101-Parameters!$H$29),Parameters!$G$28*Parameters!$H$28+Parameters!$G$29*(Parameters!$H$29-Parameters!$H$28)+Parameters!$G$30*(Parameters!$H$30-Parameters!$H$29)+Parameters!$G$31*($A101-Parameters!$H$30)))),_xlfn.IFS($A101&lt;=Parameters!$H$28,Parameters!$G$28*$A101,$A101&lt;=Parameters!$H$29,Parameters!$G$29*$A101,$A101&lt;=Parameters!$H$30,Parameters!$G$30*$A101,$A101&gt;Parameters!$H$30,Parameters!$G$31*$A101))</f>
        <v>8752.32</v>
      </c>
      <c r="U101" s="290">
        <f t="shared" si="34"/>
        <v>91.17</v>
      </c>
      <c r="V101" s="290" cm="1">
        <f t="array" ref="V101">IF(Parameters!$E$55="No",IF($A101&lt;=Parameters!$H$34,Parameters!$G$34*$A101,IF($A101&lt;=Parameters!$H$35,Parameters!$G$34*Parameters!$H$34+Parameters!$G$35*($A101-Parameters!$H$34),IF($A101&lt;=Parameters!$H$36,Parameters!$G$34*Parameters!$H$34+Parameters!$G$35*(Parameters!$H$35-Parameters!$H$34)+Parameters!$G$36*($A101-Parameters!$H$35),Parameters!$G$34*Parameters!$H$34+Parameters!$G$35*(Parameters!$H$35-Parameters!$H$34)+Parameters!$G$36*(Parameters!$H$36-Parameters!$H$35)+Parameters!$G$37*($A101-Parameters!$H$36)))),_xlfn.IFS($A101&lt;=Parameters!$H$34,Parameters!$G$34*$A101,$A101&lt;=Parameters!$H$35,Parameters!$G$35*$A101,$A101&lt;=Parameters!$H$36,Parameters!$G$36*$A101,$A101&gt;Parameters!$H$36,Parameters!$G$37*$A101))</f>
        <v>10678.08</v>
      </c>
      <c r="W101" s="290">
        <f t="shared" si="58"/>
        <v>111.23</v>
      </c>
      <c r="X101" s="290" cm="1">
        <f t="array" ref="X101">IF(Parameters!$E$55="No",IF($A101&lt;=Parameters!$H$39,Parameters!$G$39*$A101,IF($A101&lt;=Parameters!$H$40,Parameters!$G$39*Parameters!$H$39+Parameters!$G$40*($A101-Parameters!$H$39),IF($A101&lt;=Parameters!$H$41,Parameters!$G$39*Parameters!$H$39+Parameters!$G$40*(Parameters!$H$40-Parameters!$H$39)+Parameters!$G$41*($A101-Parameters!$H$40),Parameters!$G$39*Parameters!$H$39+Parameters!$G$40*(Parameters!$H$40-Parameters!$H$39)+Parameters!$G$41*(Parameters!$H$41-Parameters!$H$40)+Parameters!$G$42*($A101-Parameters!$H$41)))),_xlfn.IFS($A101&lt;=Parameters!$H$39,Parameters!$G$39*$A101,$A101&lt;=Parameters!$H$40,Parameters!$G$40*$A101,$A101&lt;=Parameters!$H$41,Parameters!$G$41*$A101,$A101&gt;Parameters!$H$41,Parameters!$G$42*$A101))</f>
        <v>12164.34</v>
      </c>
      <c r="Y101" s="290">
        <f t="shared" si="59"/>
        <v>126.71187500000001</v>
      </c>
      <c r="Z101" s="290" cm="1">
        <f t="array" ref="Z101">IF(Parameters!$F$55="No",IF($A101&lt;=Parameters!$J$23,Parameters!$I$23*$A101,IF($A101&lt;=Parameters!$J$24,Parameters!$I$23*Parameters!$J$23+Parameters!$I$24*($A101-Parameters!$J$23),IF($A101&lt;=Parameters!$J$25,Parameters!$I$23*Parameters!$J$23+Parameters!$I$24*(Parameters!$J$24-Parameters!$J$23)+Parameters!$I$25*($A101-Parameters!$J$24),Parameters!$I$23*Parameters!$J$23+Parameters!$I$24*(Parameters!$J$24-Parameters!$J$23)+Parameters!$I$25*(Parameters!$J$25-Parameters!$J$24)+Parameters!$I$26*($A101-Parameters!$J$25)))),_xlfn.IFS($A101&lt;=Parameters!$J$23,Parameters!$I$23*$A101,$A101&lt;=Parameters!$J$24,Parameters!$I$24*$A101,$A101&lt;=Parameters!$J$25,Parameters!$I$25*$A101,$A101&gt;Parameters!$J$25,Parameters!$I$26*$A101))</f>
        <v>8752.32</v>
      </c>
      <c r="AA101" s="290">
        <f t="shared" si="35"/>
        <v>91.17</v>
      </c>
      <c r="AB101" s="290" cm="1">
        <f t="array" ref="AB101">IF(Parameters!$F$55="No",IF($A101&lt;=Parameters!$J$28,Parameters!$I$28*$A101,IF($A101&lt;=Parameters!$J$29,Parameters!$I$28*Parameters!$J$28+Parameters!$I$29*($A101-Parameters!$J$28),IF($A101&lt;=Parameters!$J$30,Parameters!$I$28*Parameters!$J$28+Parameters!$I$29*(Parameters!$J$29-Parameters!$J$28)+Parameters!$I$30*($A101-Parameters!$J$29),Parameters!$I$28*Parameters!$J$28+Parameters!$I$29*(Parameters!$J$29-Parameters!$J$28)+Parameters!$I$30*(Parameters!$J$30-Parameters!$J$29)+Parameters!$I$31*($A101-Parameters!$J$30)))),_xlfn.IFS($A101&lt;=Parameters!$J$28,Parameters!$I$28*$A101,$A101&lt;=Parameters!$J$29,Parameters!$I$29*$A101,$A101&lt;=Parameters!$J$30,Parameters!$I$30*$A101,$A101&gt;Parameters!$J$30,Parameters!$I$31*$A101))</f>
        <v>8752.32</v>
      </c>
      <c r="AC101" s="290">
        <f t="shared" si="36"/>
        <v>91.17</v>
      </c>
      <c r="AD101" s="290" cm="1">
        <f t="array" ref="AD101">IF(Parameters!$F$55="No",IF($A101&lt;=Parameters!$J$34,Parameters!$I$34*$A101,IF($A101&lt;=Parameters!$J$35,Parameters!$I$34*Parameters!$J$34+Parameters!$I$35*($A101-Parameters!$J$34),IF($A101&lt;=Parameters!$J$36,Parameters!$I$34*Parameters!$J$34+Parameters!$I$35*(Parameters!$J$35-Parameters!$J$34)+Parameters!$I$36*($A101-Parameters!$J$35),Parameters!$I$34*Parameters!$J$34+Parameters!$I$35*(Parameters!$J$35-Parameters!$J$34)+Parameters!$I$36*(Parameters!$J$36-Parameters!$J$35)+Parameters!$I$37*($A101-Parameters!$J$36)))),_xlfn.IFS($A101&lt;=Parameters!$J$34,Parameters!$I$34*$A101,$A101&lt;=Parameters!$J$35,Parameters!$I$35*$A101,$A101&lt;=Parameters!$J$36,Parameters!$I$36*$A101,$A101&gt;Parameters!$J$36,Parameters!$I$37*$A101))</f>
        <v>10678.08</v>
      </c>
      <c r="AE101" s="290">
        <f t="shared" si="60"/>
        <v>111.23</v>
      </c>
      <c r="AF101" s="290" cm="1">
        <f t="array" ref="AF101">IF(Parameters!$F$55="No",IF($A101&lt;=Parameters!$J$39,Parameters!$I$39*$A101,IF($A101&lt;=Parameters!$J$40,Parameters!$I$39*Parameters!$J$39+Parameters!$I$40*($A101-Parameters!$J$39),IF($A101&lt;=Parameters!$J$41,Parameters!$I$39*Parameters!$J$39+Parameters!$I$40*(Parameters!$J$40-Parameters!$J$39)+Parameters!$I$41*($A101-Parameters!$J$40),Parameters!$I$39*Parameters!$J$39+Parameters!$I$40*(Parameters!$J$40-Parameters!$J$39)+Parameters!$I$41*(Parameters!$J$41-Parameters!$J$40)+Parameters!$I$42*($A101-Parameters!$J$41)))),_xlfn.IFS($A101&lt;=Parameters!$J$39,Parameters!$I$39*$A101,$A101&lt;=Parameters!$J$40,Parameters!$I$40*$A101,$A101&lt;=Parameters!$J$41,Parameters!$I$41*$A101,$A101&gt;Parameters!$J$41,Parameters!$I$42*$A101))</f>
        <v>12164.34</v>
      </c>
      <c r="AG101" s="290">
        <f t="shared" si="61"/>
        <v>126.71187500000001</v>
      </c>
      <c r="AI101" s="428">
        <f t="shared" si="37"/>
        <v>91.170000000000073</v>
      </c>
      <c r="AJ101" s="428">
        <f t="shared" si="38"/>
        <v>91.170000000000073</v>
      </c>
      <c r="AK101" s="428">
        <f t="shared" si="39"/>
        <v>111.22999999999956</v>
      </c>
      <c r="AL101" s="428">
        <f t="shared" si="40"/>
        <v>143.54000000000087</v>
      </c>
      <c r="AM101" s="428">
        <f t="shared" si="41"/>
        <v>91.170000000000073</v>
      </c>
      <c r="AN101" s="428">
        <f t="shared" si="42"/>
        <v>91.170000000000073</v>
      </c>
      <c r="AO101" s="428">
        <f t="shared" si="43"/>
        <v>111.22999999999956</v>
      </c>
      <c r="AP101" s="428">
        <f t="shared" si="44"/>
        <v>143.54000000000087</v>
      </c>
      <c r="AQ101" s="428">
        <f t="shared" si="45"/>
        <v>91.170000000000073</v>
      </c>
      <c r="AR101" s="428">
        <f t="shared" si="46"/>
        <v>91.170000000000073</v>
      </c>
      <c r="AS101" s="428">
        <f t="shared" si="47"/>
        <v>111.22999999999956</v>
      </c>
      <c r="AT101" s="428">
        <f t="shared" si="48"/>
        <v>143.54000000000087</v>
      </c>
      <c r="AU101" s="428">
        <f t="shared" si="49"/>
        <v>91.170000000000073</v>
      </c>
      <c r="AV101" s="428">
        <f t="shared" si="50"/>
        <v>91.170000000000073</v>
      </c>
      <c r="AW101" s="428">
        <f t="shared" si="51"/>
        <v>111.22999999999956</v>
      </c>
      <c r="AX101" s="428">
        <f t="shared" si="52"/>
        <v>143.54000000000087</v>
      </c>
    </row>
    <row r="102">
      <c r="A102" s="413">
        <v>97</v>
      </c>
      <c r="B102" s="290" cm="1">
        <f t="array" ref="B102">IF(Parameters!$C$55="No",IF($A102&lt;=Parameters!$D$23,Parameters!$C$23*$A102,IF($A102&lt;=Parameters!$D$24,Parameters!$C$23*Parameters!$D$23+Parameters!$C$24*($A102-Parameters!$D$23),IF($A102&lt;=Parameters!$D$25,Parameters!$C$23*Parameters!$D$23+Parameters!$C$24*(Parameters!$D$24-Parameters!$D$23)+Parameters!$C$25*($A102-Parameters!$D$24),Parameters!$C$23*Parameters!$D$23+Parameters!$C$24*(Parameters!$D$24-Parameters!$D$23)+Parameters!$C$25*(Parameters!$D$25-Parameters!$D$24)+Parameters!$C$26*($A102-Parameters!$D$25)))),_xlfn.IFS($A102&lt;=Parameters!$D$23,Parameters!$C$23*$A102,$A102&lt;=Parameters!$D$24,Parameters!$C$24*$A102,$A102&lt;=Parameters!$D$25,Parameters!$C$25*$A102,$A102&gt;Parameters!$D$25,Parameters!$C$26*$A102))</f>
        <v>8843.49</v>
      </c>
      <c r="C102" s="290">
        <f t="shared" si="53"/>
        <v>91.17</v>
      </c>
      <c r="D102" s="290" cm="1">
        <f t="array" ref="D102">IF(Parameters!$C$55="No",IF($A102&lt;=Parameters!$D$28,Parameters!$C$28*$A102,IF($A102&lt;=Parameters!$D$29,Parameters!$C$28*Parameters!$D$28+Parameters!$C$29*($A102-Parameters!$D$28),IF($A102&lt;=Parameters!$D$30,Parameters!$C$28*Parameters!$D$28+Parameters!$C$29*(Parameters!$D$29-Parameters!$D$28)+Parameters!$C$30*($A102-Parameters!$D$29),Parameters!$C$28*Parameters!$D$28+Parameters!$C$29*(Parameters!$D$29-Parameters!$D$28)+Parameters!$C$30*(Parameters!$D$30-Parameters!$D$29)+Parameters!$C$31*($A102-Parameters!$D$30)))),_xlfn.IFS($A102&lt;=Parameters!$D$28,Parameters!$C$28*$A102,$A102&lt;=Parameters!$D$29,Parameters!$C$29*$A102,$A102&lt;=Parameters!$D$30,Parameters!$C$30*$A102,$A102&gt;Parameters!$D$30,Parameters!$C$31*$A102))</f>
        <v>8843.49</v>
      </c>
      <c r="E102" s="290">
        <f t="shared" si="53"/>
        <v>91.17</v>
      </c>
      <c r="F102" s="290" cm="1">
        <f t="array" ref="F102">IF(Parameters!$C$55="No",IF($A102&lt;=Parameters!$D$34,Parameters!$C$34*$A102,IF($A102&lt;=Parameters!$D$35,Parameters!$C$34*Parameters!$D$34+Parameters!$C$35*($A102-Parameters!$D$34),IF($A102&lt;=Parameters!$D$36,Parameters!$C$34*Parameters!$D$34+Parameters!$C$35*(Parameters!$D$35-Parameters!$D$34)+Parameters!$C$36*($A102-Parameters!$D$35),Parameters!$C$34*Parameters!$D$34+Parameters!$C$35*(Parameters!$D$35-Parameters!$D$34)+Parameters!$C$36*(Parameters!$D$36-Parameters!$D$35)+Parameters!$C$37*($A102-Parameters!$D$36)))),_xlfn.IFS($A102&lt;=Parameters!$D$34,Parameters!$C$34*$A102,$A102&lt;=Parameters!$D$35,Parameters!$C$35*$A102,$A102&lt;=Parameters!$D$36,Parameters!$C$36*$A102,$A102&gt;Parameters!$D$36,Parameters!$C$37*$A102))</f>
        <v>10789.31</v>
      </c>
      <c r="G102" s="290">
        <f t="shared" si="54"/>
        <v>111.22999999999999</v>
      </c>
      <c r="H102" s="290" cm="1">
        <f t="array" ref="H102">IF(Parameters!$C$55="No",IF($A102&lt;=Parameters!$D$39,Parameters!$C$39*$A102,IF($A102&lt;=Parameters!$D$40,Parameters!$C$39*Parameters!$D$39+Parameters!$C$40*($A102-Parameters!$D$39),IF($A102&lt;=Parameters!$D$41,Parameters!$C$39*Parameters!$D$39+Parameters!$C$40*(Parameters!$D$40-Parameters!$D$39)+Parameters!$C$41*($A102-Parameters!$D$40),Parameters!$C$39*Parameters!$D$39+Parameters!$C$40*(Parameters!$D$40-Parameters!$D$39)+Parameters!$C$41*(Parameters!$D$41-Parameters!$D$40)+Parameters!$C$42*($A102-Parameters!$D$41)))),_xlfn.IFS($A102&lt;=Parameters!$D$39,Parameters!$C$39*$A102,$A102&lt;=Parameters!$D$40,Parameters!$C$40*$A102,$A102&lt;=Parameters!$D$41,Parameters!$C$41*$A102,$A102&gt;Parameters!$D$41,Parameters!$C$42*$A102))</f>
        <v>12307.88</v>
      </c>
      <c r="I102" s="290">
        <f t="shared" si="55"/>
        <v>126.88536082474226</v>
      </c>
      <c r="J102" s="290" cm="1">
        <f t="array" ref="J102">IF(Parameters!$D$55="No",IF($A102&lt;=Parameters!$F$23,Parameters!$E$23*$A102,IF($A102&lt;=Parameters!$F$24,Parameters!$E$23*Parameters!$F$23+Parameters!$E$24*($A102-Parameters!$F$23),IF($A102&lt;=Parameters!$F$25,Parameters!$E$23*Parameters!$F$23+Parameters!$E$24*(Parameters!$F$24-Parameters!$F$23)+Parameters!$E$25*($A102-Parameters!$F$24),Parameters!$E$23*Parameters!$F$23+Parameters!$E$24*(Parameters!$F$24-Parameters!$F$23)+Parameters!$E$25*(Parameters!$F$25-Parameters!$F$24)+Parameters!$E$26*($A102-Parameters!$F$25)))),_xlfn.IFS($A102&lt;=Parameters!$F$23,Parameters!$E$23*$A102,$A102&lt;=Parameters!$F$24,Parameters!$E$24*$A102,$A102&lt;=Parameters!$F$25,Parameters!$E$25*$A102,$A102&gt;Parameters!$F$25,Parameters!$E$26*$A102))</f>
        <v>8843.49</v>
      </c>
      <c r="K102" s="290">
        <f t="shared" si="31"/>
        <v>91.17</v>
      </c>
      <c r="L102" s="290" cm="1">
        <f t="array" ref="L102">IF(Parameters!$D$55="No",IF($A102&lt;=Parameters!$F$28,Parameters!$E$28*$A102,IF($A102&lt;=Parameters!$F$29,Parameters!$E$28*Parameters!$F$28+Parameters!$E$29*($A102-Parameters!$F$28),IF($A102&lt;=Parameters!$F$30,Parameters!$E$28*Parameters!$F$28+Parameters!$E$29*(Parameters!$F$29-Parameters!$F$28)+Parameters!$E$30*($A102-Parameters!$F$29),Parameters!$E$28*Parameters!$F$28+Parameters!$E$29*(Parameters!$F$29-Parameters!$F$28)+Parameters!$E$30*(Parameters!$F$30-Parameters!$F$29)+Parameters!$E$31*($A102-Parameters!$F$30)))),_xlfn.IFS($A102&lt;=Parameters!$F$28,Parameters!$E$28*$A102,$A102&lt;=Parameters!$F$29,Parameters!$E$29*$A102,$A102&lt;=Parameters!$F$30,Parameters!$E$30*$A102,$A102&gt;Parameters!$F$30,Parameters!$E$31*$A102))</f>
        <v>8843.49</v>
      </c>
      <c r="M102" s="290">
        <f t="shared" si="32"/>
        <v>91.17</v>
      </c>
      <c r="N102" s="290" cm="1">
        <f t="array" ref="N102">IF(Parameters!$D$55="No",IF($A102&lt;=Parameters!$F$34,Parameters!$E$34*$A102,IF($A102&lt;=Parameters!$F$35,Parameters!$E$34*Parameters!$F$34+Parameters!$E$35*($A102-Parameters!$F$34),IF($A102&lt;=Parameters!$F$36,Parameters!$E$34*Parameters!$F$34+Parameters!$E$35*(Parameters!$F$35-Parameters!$F$34)+Parameters!$E$36*($A102-Parameters!$F$35),Parameters!$E$34*Parameters!$F$34+Parameters!$E$35*(Parameters!$F$35-Parameters!$F$34)+Parameters!$E$36*(Parameters!$F$36-Parameters!$F$35)+Parameters!$E$37*($A102-Parameters!$F$36)))),_xlfn.IFS($A102&lt;=Parameters!$F$34,Parameters!$E$34*$A102,$A102&lt;=Parameters!$F$35,Parameters!$E$35*$A102,$A102&lt;=Parameters!$F$36,Parameters!$E$36*$A102,$A102&gt;Parameters!$F$36,Parameters!$E$37*$A102))</f>
        <v>10789.31</v>
      </c>
      <c r="O102" s="290">
        <f t="shared" si="56"/>
        <v>111.22999999999999</v>
      </c>
      <c r="P102" s="290" cm="1">
        <f t="array" ref="P102">IF(Parameters!$D$55="No",IF($A102&lt;=Parameters!$F$39,Parameters!$E$39*$A102,IF($A102&lt;=Parameters!$F$40,Parameters!$E$39*Parameters!$F$39+Parameters!$E$40*($A102-Parameters!$F$39),IF($A102&lt;=Parameters!$F$41,Parameters!$E$39*Parameters!$F$39+Parameters!$E$40*(Parameters!$F$40-Parameters!$F$39)+Parameters!$E$41*($A102-Parameters!$F$40),Parameters!$E$39*Parameters!$F$39+Parameters!$E$40*(Parameters!$F$40-Parameters!$F$39)+Parameters!$E$41*(Parameters!$F$41-Parameters!$F$40)+Parameters!$E$42*($A102-Parameters!$F$41)))),_xlfn.IFS($A102&lt;=Parameters!$F$39,Parameters!$E$39*$A102,$A102&lt;=Parameters!$F$40,Parameters!$E$40*$A102,$A102&lt;=Parameters!$F$41,Parameters!$E$41*$A102,$A102&gt;Parameters!$F$41,Parameters!$E$42*$A102))</f>
        <v>12307.88</v>
      </c>
      <c r="Q102" s="290">
        <f t="shared" si="57"/>
        <v>126.88536082474226</v>
      </c>
      <c r="R102" s="290" cm="1">
        <f t="array" ref="R102">IF(Parameters!$E$55="No",IF($A102&lt;=Parameters!$H$23,Parameters!$G$23*$A102,IF($A102&lt;=Parameters!$H$24,Parameters!$G$23*Parameters!$H$23+Parameters!$G$24*($A102-Parameters!$H$23),IF($A102&lt;=Parameters!$H$25,Parameters!$G$23*Parameters!$H$23+Parameters!$G$24*(Parameters!$H$24-Parameters!$H$23)+Parameters!$G$25*($A102-Parameters!$H$24),Parameters!$G$23*Parameters!$H$23+Parameters!$G$24*(Parameters!$H$24-Parameters!$H$23)+Parameters!$G$25*(Parameters!$H$25-Parameters!$H$24)+Parameters!$G$26*($A102-Parameters!$H$25)))),_xlfn.IFS($A102&lt;=Parameters!$H$23,Parameters!$G$23*$A102,$A102&lt;=Parameters!$H$24,Parameters!$G$24*$A102,$A102&lt;=Parameters!$H$25,Parameters!$G$25*$A102,$A102&gt;Parameters!$H$25,Parameters!$G$26*$A102))</f>
        <v>8843.49</v>
      </c>
      <c r="S102" s="290">
        <f t="shared" si="33"/>
        <v>91.17</v>
      </c>
      <c r="T102" s="290" cm="1">
        <f t="array" ref="T102">IF(Parameters!$E$55="No",IF($A102&lt;=Parameters!$H$28,Parameters!$G$28*$A102,IF($A102&lt;=Parameters!$H$29,Parameters!$G$28*Parameters!$H$28+Parameters!$G$29*($A102-Parameters!$H$28),IF($A102&lt;=Parameters!$H$30,Parameters!$G$28*Parameters!$H$28+Parameters!$G$29*(Parameters!$H$29-Parameters!$H$28)+Parameters!$G$30*($A102-Parameters!$H$29),Parameters!$G$28*Parameters!$H$28+Parameters!$G$29*(Parameters!$H$29-Parameters!$H$28)+Parameters!$G$30*(Parameters!$H$30-Parameters!$H$29)+Parameters!$G$31*($A102-Parameters!$H$30)))),_xlfn.IFS($A102&lt;=Parameters!$H$28,Parameters!$G$28*$A102,$A102&lt;=Parameters!$H$29,Parameters!$G$29*$A102,$A102&lt;=Parameters!$H$30,Parameters!$G$30*$A102,$A102&gt;Parameters!$H$30,Parameters!$G$31*$A102))</f>
        <v>8843.49</v>
      </c>
      <c r="U102" s="290">
        <f t="shared" si="34"/>
        <v>91.17</v>
      </c>
      <c r="V102" s="290" cm="1">
        <f t="array" ref="V102">IF(Parameters!$E$55="No",IF($A102&lt;=Parameters!$H$34,Parameters!$G$34*$A102,IF($A102&lt;=Parameters!$H$35,Parameters!$G$34*Parameters!$H$34+Parameters!$G$35*($A102-Parameters!$H$34),IF($A102&lt;=Parameters!$H$36,Parameters!$G$34*Parameters!$H$34+Parameters!$G$35*(Parameters!$H$35-Parameters!$H$34)+Parameters!$G$36*($A102-Parameters!$H$35),Parameters!$G$34*Parameters!$H$34+Parameters!$G$35*(Parameters!$H$35-Parameters!$H$34)+Parameters!$G$36*(Parameters!$H$36-Parameters!$H$35)+Parameters!$G$37*($A102-Parameters!$H$36)))),_xlfn.IFS($A102&lt;=Parameters!$H$34,Parameters!$G$34*$A102,$A102&lt;=Parameters!$H$35,Parameters!$G$35*$A102,$A102&lt;=Parameters!$H$36,Parameters!$G$36*$A102,$A102&gt;Parameters!$H$36,Parameters!$G$37*$A102))</f>
        <v>10789.31</v>
      </c>
      <c r="W102" s="290">
        <f t="shared" si="58"/>
        <v>111.22999999999999</v>
      </c>
      <c r="X102" s="290" cm="1">
        <f t="array" ref="X102">IF(Parameters!$E$55="No",IF($A102&lt;=Parameters!$H$39,Parameters!$G$39*$A102,IF($A102&lt;=Parameters!$H$40,Parameters!$G$39*Parameters!$H$39+Parameters!$G$40*($A102-Parameters!$H$39),IF($A102&lt;=Parameters!$H$41,Parameters!$G$39*Parameters!$H$39+Parameters!$G$40*(Parameters!$H$40-Parameters!$H$39)+Parameters!$G$41*($A102-Parameters!$H$40),Parameters!$G$39*Parameters!$H$39+Parameters!$G$40*(Parameters!$H$40-Parameters!$H$39)+Parameters!$G$41*(Parameters!$H$41-Parameters!$H$40)+Parameters!$G$42*($A102-Parameters!$H$41)))),_xlfn.IFS($A102&lt;=Parameters!$H$39,Parameters!$G$39*$A102,$A102&lt;=Parameters!$H$40,Parameters!$G$40*$A102,$A102&lt;=Parameters!$H$41,Parameters!$G$41*$A102,$A102&gt;Parameters!$H$41,Parameters!$G$42*$A102))</f>
        <v>12307.88</v>
      </c>
      <c r="Y102" s="290">
        <f t="shared" si="59"/>
        <v>126.88536082474226</v>
      </c>
      <c r="Z102" s="290" cm="1">
        <f t="array" ref="Z102">IF(Parameters!$F$55="No",IF($A102&lt;=Parameters!$J$23,Parameters!$I$23*$A102,IF($A102&lt;=Parameters!$J$24,Parameters!$I$23*Parameters!$J$23+Parameters!$I$24*($A102-Parameters!$J$23),IF($A102&lt;=Parameters!$J$25,Parameters!$I$23*Parameters!$J$23+Parameters!$I$24*(Parameters!$J$24-Parameters!$J$23)+Parameters!$I$25*($A102-Parameters!$J$24),Parameters!$I$23*Parameters!$J$23+Parameters!$I$24*(Parameters!$J$24-Parameters!$J$23)+Parameters!$I$25*(Parameters!$J$25-Parameters!$J$24)+Parameters!$I$26*($A102-Parameters!$J$25)))),_xlfn.IFS($A102&lt;=Parameters!$J$23,Parameters!$I$23*$A102,$A102&lt;=Parameters!$J$24,Parameters!$I$24*$A102,$A102&lt;=Parameters!$J$25,Parameters!$I$25*$A102,$A102&gt;Parameters!$J$25,Parameters!$I$26*$A102))</f>
        <v>8843.49</v>
      </c>
      <c r="AA102" s="290">
        <f t="shared" si="35"/>
        <v>91.17</v>
      </c>
      <c r="AB102" s="290" cm="1">
        <f t="array" ref="AB102">IF(Parameters!$F$55="No",IF($A102&lt;=Parameters!$J$28,Parameters!$I$28*$A102,IF($A102&lt;=Parameters!$J$29,Parameters!$I$28*Parameters!$J$28+Parameters!$I$29*($A102-Parameters!$J$28),IF($A102&lt;=Parameters!$J$30,Parameters!$I$28*Parameters!$J$28+Parameters!$I$29*(Parameters!$J$29-Parameters!$J$28)+Parameters!$I$30*($A102-Parameters!$J$29),Parameters!$I$28*Parameters!$J$28+Parameters!$I$29*(Parameters!$J$29-Parameters!$J$28)+Parameters!$I$30*(Parameters!$J$30-Parameters!$J$29)+Parameters!$I$31*($A102-Parameters!$J$30)))),_xlfn.IFS($A102&lt;=Parameters!$J$28,Parameters!$I$28*$A102,$A102&lt;=Parameters!$J$29,Parameters!$I$29*$A102,$A102&lt;=Parameters!$J$30,Parameters!$I$30*$A102,$A102&gt;Parameters!$J$30,Parameters!$I$31*$A102))</f>
        <v>8843.49</v>
      </c>
      <c r="AC102" s="290">
        <f t="shared" si="36"/>
        <v>91.17</v>
      </c>
      <c r="AD102" s="290" cm="1">
        <f t="array" ref="AD102">IF(Parameters!$F$55="No",IF($A102&lt;=Parameters!$J$34,Parameters!$I$34*$A102,IF($A102&lt;=Parameters!$J$35,Parameters!$I$34*Parameters!$J$34+Parameters!$I$35*($A102-Parameters!$J$34),IF($A102&lt;=Parameters!$J$36,Parameters!$I$34*Parameters!$J$34+Parameters!$I$35*(Parameters!$J$35-Parameters!$J$34)+Parameters!$I$36*($A102-Parameters!$J$35),Parameters!$I$34*Parameters!$J$34+Parameters!$I$35*(Parameters!$J$35-Parameters!$J$34)+Parameters!$I$36*(Parameters!$J$36-Parameters!$J$35)+Parameters!$I$37*($A102-Parameters!$J$36)))),_xlfn.IFS($A102&lt;=Parameters!$J$34,Parameters!$I$34*$A102,$A102&lt;=Parameters!$J$35,Parameters!$I$35*$A102,$A102&lt;=Parameters!$J$36,Parameters!$I$36*$A102,$A102&gt;Parameters!$J$36,Parameters!$I$37*$A102))</f>
        <v>10789.31</v>
      </c>
      <c r="AE102" s="290">
        <f t="shared" si="60"/>
        <v>111.22999999999999</v>
      </c>
      <c r="AF102" s="290" cm="1">
        <f t="array" ref="AF102">IF(Parameters!$F$55="No",IF($A102&lt;=Parameters!$J$39,Parameters!$I$39*$A102,IF($A102&lt;=Parameters!$J$40,Parameters!$I$39*Parameters!$J$39+Parameters!$I$40*($A102-Parameters!$J$39),IF($A102&lt;=Parameters!$J$41,Parameters!$I$39*Parameters!$J$39+Parameters!$I$40*(Parameters!$J$40-Parameters!$J$39)+Parameters!$I$41*($A102-Parameters!$J$40),Parameters!$I$39*Parameters!$J$39+Parameters!$I$40*(Parameters!$J$40-Parameters!$J$39)+Parameters!$I$41*(Parameters!$J$41-Parameters!$J$40)+Parameters!$I$42*($A102-Parameters!$J$41)))),_xlfn.IFS($A102&lt;=Parameters!$J$39,Parameters!$I$39*$A102,$A102&lt;=Parameters!$J$40,Parameters!$I$40*$A102,$A102&lt;=Parameters!$J$41,Parameters!$I$41*$A102,$A102&gt;Parameters!$J$41,Parameters!$I$42*$A102))</f>
        <v>12307.88</v>
      </c>
      <c r="AG102" s="290">
        <f t="shared" si="61"/>
        <v>126.88536082474226</v>
      </c>
      <c r="AI102" s="428">
        <f t="shared" si="37"/>
        <v>91.170000000000073</v>
      </c>
      <c r="AJ102" s="428">
        <f t="shared" si="38"/>
        <v>91.170000000000073</v>
      </c>
      <c r="AK102" s="428">
        <f t="shared" si="39"/>
        <v>111.22999999999956</v>
      </c>
      <c r="AL102" s="428">
        <f t="shared" si="40"/>
        <v>143.53999999999905</v>
      </c>
      <c r="AM102" s="428">
        <f t="shared" si="41"/>
        <v>91.170000000000073</v>
      </c>
      <c r="AN102" s="428">
        <f t="shared" si="42"/>
        <v>91.170000000000073</v>
      </c>
      <c r="AO102" s="428">
        <f t="shared" si="43"/>
        <v>111.22999999999956</v>
      </c>
      <c r="AP102" s="428">
        <f t="shared" si="44"/>
        <v>143.53999999999905</v>
      </c>
      <c r="AQ102" s="428">
        <f t="shared" si="45"/>
        <v>91.170000000000073</v>
      </c>
      <c r="AR102" s="428">
        <f t="shared" si="46"/>
        <v>91.170000000000073</v>
      </c>
      <c r="AS102" s="428">
        <f t="shared" si="47"/>
        <v>111.22999999999956</v>
      </c>
      <c r="AT102" s="428">
        <f t="shared" si="48"/>
        <v>143.53999999999905</v>
      </c>
      <c r="AU102" s="428">
        <f t="shared" si="49"/>
        <v>91.170000000000073</v>
      </c>
      <c r="AV102" s="428">
        <f t="shared" si="50"/>
        <v>91.170000000000073</v>
      </c>
      <c r="AW102" s="428">
        <f t="shared" si="51"/>
        <v>111.22999999999956</v>
      </c>
      <c r="AX102" s="428">
        <f t="shared" si="52"/>
        <v>143.53999999999905</v>
      </c>
    </row>
    <row r="103">
      <c r="A103" s="413">
        <v>98</v>
      </c>
      <c r="B103" s="290" cm="1">
        <f t="array" ref="B103">IF(Parameters!$C$55="No",IF($A103&lt;=Parameters!$D$23,Parameters!$C$23*$A103,IF($A103&lt;=Parameters!$D$24,Parameters!$C$23*Parameters!$D$23+Parameters!$C$24*($A103-Parameters!$D$23),IF($A103&lt;=Parameters!$D$25,Parameters!$C$23*Parameters!$D$23+Parameters!$C$24*(Parameters!$D$24-Parameters!$D$23)+Parameters!$C$25*($A103-Parameters!$D$24),Parameters!$C$23*Parameters!$D$23+Parameters!$C$24*(Parameters!$D$24-Parameters!$D$23)+Parameters!$C$25*(Parameters!$D$25-Parameters!$D$24)+Parameters!$C$26*($A103-Parameters!$D$25)))),_xlfn.IFS($A103&lt;=Parameters!$D$23,Parameters!$C$23*$A103,$A103&lt;=Parameters!$D$24,Parameters!$C$24*$A103,$A103&lt;=Parameters!$D$25,Parameters!$C$25*$A103,$A103&gt;Parameters!$D$25,Parameters!$C$26*$A103))</f>
        <v>8934.66</v>
      </c>
      <c r="C103" s="290">
        <f t="shared" si="53"/>
        <v>91.17</v>
      </c>
      <c r="D103" s="290" cm="1">
        <f t="array" ref="D103">IF(Parameters!$C$55="No",IF($A103&lt;=Parameters!$D$28,Parameters!$C$28*$A103,IF($A103&lt;=Parameters!$D$29,Parameters!$C$28*Parameters!$D$28+Parameters!$C$29*($A103-Parameters!$D$28),IF($A103&lt;=Parameters!$D$30,Parameters!$C$28*Parameters!$D$28+Parameters!$C$29*(Parameters!$D$29-Parameters!$D$28)+Parameters!$C$30*($A103-Parameters!$D$29),Parameters!$C$28*Parameters!$D$28+Parameters!$C$29*(Parameters!$D$29-Parameters!$D$28)+Parameters!$C$30*(Parameters!$D$30-Parameters!$D$29)+Parameters!$C$31*($A103-Parameters!$D$30)))),_xlfn.IFS($A103&lt;=Parameters!$D$28,Parameters!$C$28*$A103,$A103&lt;=Parameters!$D$29,Parameters!$C$29*$A103,$A103&lt;=Parameters!$D$30,Parameters!$C$30*$A103,$A103&gt;Parameters!$D$30,Parameters!$C$31*$A103))</f>
        <v>8934.66</v>
      </c>
      <c r="E103" s="290">
        <f t="shared" si="53"/>
        <v>91.17</v>
      </c>
      <c r="F103" s="290" cm="1">
        <f t="array" ref="F103">IF(Parameters!$C$55="No",IF($A103&lt;=Parameters!$D$34,Parameters!$C$34*$A103,IF($A103&lt;=Parameters!$D$35,Parameters!$C$34*Parameters!$D$34+Parameters!$C$35*($A103-Parameters!$D$34),IF($A103&lt;=Parameters!$D$36,Parameters!$C$34*Parameters!$D$34+Parameters!$C$35*(Parameters!$D$35-Parameters!$D$34)+Parameters!$C$36*($A103-Parameters!$D$35),Parameters!$C$34*Parameters!$D$34+Parameters!$C$35*(Parameters!$D$35-Parameters!$D$34)+Parameters!$C$36*(Parameters!$D$36-Parameters!$D$35)+Parameters!$C$37*($A103-Parameters!$D$36)))),_xlfn.IFS($A103&lt;=Parameters!$D$34,Parameters!$C$34*$A103,$A103&lt;=Parameters!$D$35,Parameters!$C$35*$A103,$A103&lt;=Parameters!$D$36,Parameters!$C$36*$A103,$A103&gt;Parameters!$D$36,Parameters!$C$37*$A103))</f>
        <v>10900.54</v>
      </c>
      <c r="G103" s="290">
        <f t="shared" si="54"/>
        <v>111.23</v>
      </c>
      <c r="H103" s="290" cm="1">
        <f t="array" ref="H103">IF(Parameters!$C$55="No",IF($A103&lt;=Parameters!$D$39,Parameters!$C$39*$A103,IF($A103&lt;=Parameters!$D$40,Parameters!$C$39*Parameters!$D$39+Parameters!$C$40*($A103-Parameters!$D$39),IF($A103&lt;=Parameters!$D$41,Parameters!$C$39*Parameters!$D$39+Parameters!$C$40*(Parameters!$D$40-Parameters!$D$39)+Parameters!$C$41*($A103-Parameters!$D$40),Parameters!$C$39*Parameters!$D$39+Parameters!$C$40*(Parameters!$D$40-Parameters!$D$39)+Parameters!$C$41*(Parameters!$D$41-Parameters!$D$40)+Parameters!$C$42*($A103-Parameters!$D$41)))),_xlfn.IFS($A103&lt;=Parameters!$D$39,Parameters!$C$39*$A103,$A103&lt;=Parameters!$D$40,Parameters!$C$40*$A103,$A103&lt;=Parameters!$D$41,Parameters!$C$41*$A103,$A103&gt;Parameters!$D$41,Parameters!$C$42*$A103))</f>
        <v>12451.42</v>
      </c>
      <c r="I103" s="290">
        <f t="shared" si="55"/>
        <v>127.05530612244898</v>
      </c>
      <c r="J103" s="290" cm="1">
        <f t="array" ref="J103">IF(Parameters!$D$55="No",IF($A103&lt;=Parameters!$F$23,Parameters!$E$23*$A103,IF($A103&lt;=Parameters!$F$24,Parameters!$E$23*Parameters!$F$23+Parameters!$E$24*($A103-Parameters!$F$23),IF($A103&lt;=Parameters!$F$25,Parameters!$E$23*Parameters!$F$23+Parameters!$E$24*(Parameters!$F$24-Parameters!$F$23)+Parameters!$E$25*($A103-Parameters!$F$24),Parameters!$E$23*Parameters!$F$23+Parameters!$E$24*(Parameters!$F$24-Parameters!$F$23)+Parameters!$E$25*(Parameters!$F$25-Parameters!$F$24)+Parameters!$E$26*($A103-Parameters!$F$25)))),_xlfn.IFS($A103&lt;=Parameters!$F$23,Parameters!$E$23*$A103,$A103&lt;=Parameters!$F$24,Parameters!$E$24*$A103,$A103&lt;=Parameters!$F$25,Parameters!$E$25*$A103,$A103&gt;Parameters!$F$25,Parameters!$E$26*$A103))</f>
        <v>8934.66</v>
      </c>
      <c r="K103" s="290">
        <f t="shared" si="31"/>
        <v>91.17</v>
      </c>
      <c r="L103" s="290" cm="1">
        <f t="array" ref="L103">IF(Parameters!$D$55="No",IF($A103&lt;=Parameters!$F$28,Parameters!$E$28*$A103,IF($A103&lt;=Parameters!$F$29,Parameters!$E$28*Parameters!$F$28+Parameters!$E$29*($A103-Parameters!$F$28),IF($A103&lt;=Parameters!$F$30,Parameters!$E$28*Parameters!$F$28+Parameters!$E$29*(Parameters!$F$29-Parameters!$F$28)+Parameters!$E$30*($A103-Parameters!$F$29),Parameters!$E$28*Parameters!$F$28+Parameters!$E$29*(Parameters!$F$29-Parameters!$F$28)+Parameters!$E$30*(Parameters!$F$30-Parameters!$F$29)+Parameters!$E$31*($A103-Parameters!$F$30)))),_xlfn.IFS($A103&lt;=Parameters!$F$28,Parameters!$E$28*$A103,$A103&lt;=Parameters!$F$29,Parameters!$E$29*$A103,$A103&lt;=Parameters!$F$30,Parameters!$E$30*$A103,$A103&gt;Parameters!$F$30,Parameters!$E$31*$A103))</f>
        <v>8934.66</v>
      </c>
      <c r="M103" s="290">
        <f t="shared" si="32"/>
        <v>91.17</v>
      </c>
      <c r="N103" s="290" cm="1">
        <f t="array" ref="N103">IF(Parameters!$D$55="No",IF($A103&lt;=Parameters!$F$34,Parameters!$E$34*$A103,IF($A103&lt;=Parameters!$F$35,Parameters!$E$34*Parameters!$F$34+Parameters!$E$35*($A103-Parameters!$F$34),IF($A103&lt;=Parameters!$F$36,Parameters!$E$34*Parameters!$F$34+Parameters!$E$35*(Parameters!$F$35-Parameters!$F$34)+Parameters!$E$36*($A103-Parameters!$F$35),Parameters!$E$34*Parameters!$F$34+Parameters!$E$35*(Parameters!$F$35-Parameters!$F$34)+Parameters!$E$36*(Parameters!$F$36-Parameters!$F$35)+Parameters!$E$37*($A103-Parameters!$F$36)))),_xlfn.IFS($A103&lt;=Parameters!$F$34,Parameters!$E$34*$A103,$A103&lt;=Parameters!$F$35,Parameters!$E$35*$A103,$A103&lt;=Parameters!$F$36,Parameters!$E$36*$A103,$A103&gt;Parameters!$F$36,Parameters!$E$37*$A103))</f>
        <v>10900.54</v>
      </c>
      <c r="O103" s="290">
        <f t="shared" si="56"/>
        <v>111.23</v>
      </c>
      <c r="P103" s="290" cm="1">
        <f t="array" ref="P103">IF(Parameters!$D$55="No",IF($A103&lt;=Parameters!$F$39,Parameters!$E$39*$A103,IF($A103&lt;=Parameters!$F$40,Parameters!$E$39*Parameters!$F$39+Parameters!$E$40*($A103-Parameters!$F$39),IF($A103&lt;=Parameters!$F$41,Parameters!$E$39*Parameters!$F$39+Parameters!$E$40*(Parameters!$F$40-Parameters!$F$39)+Parameters!$E$41*($A103-Parameters!$F$40),Parameters!$E$39*Parameters!$F$39+Parameters!$E$40*(Parameters!$F$40-Parameters!$F$39)+Parameters!$E$41*(Parameters!$F$41-Parameters!$F$40)+Parameters!$E$42*($A103-Parameters!$F$41)))),_xlfn.IFS($A103&lt;=Parameters!$F$39,Parameters!$E$39*$A103,$A103&lt;=Parameters!$F$40,Parameters!$E$40*$A103,$A103&lt;=Parameters!$F$41,Parameters!$E$41*$A103,$A103&gt;Parameters!$F$41,Parameters!$E$42*$A103))</f>
        <v>12451.42</v>
      </c>
      <c r="Q103" s="290">
        <f t="shared" si="57"/>
        <v>127.05530612244898</v>
      </c>
      <c r="R103" s="290" cm="1">
        <f t="array" ref="R103">IF(Parameters!$E$55="No",IF($A103&lt;=Parameters!$H$23,Parameters!$G$23*$A103,IF($A103&lt;=Parameters!$H$24,Parameters!$G$23*Parameters!$H$23+Parameters!$G$24*($A103-Parameters!$H$23),IF($A103&lt;=Parameters!$H$25,Parameters!$G$23*Parameters!$H$23+Parameters!$G$24*(Parameters!$H$24-Parameters!$H$23)+Parameters!$G$25*($A103-Parameters!$H$24),Parameters!$G$23*Parameters!$H$23+Parameters!$G$24*(Parameters!$H$24-Parameters!$H$23)+Parameters!$G$25*(Parameters!$H$25-Parameters!$H$24)+Parameters!$G$26*($A103-Parameters!$H$25)))),_xlfn.IFS($A103&lt;=Parameters!$H$23,Parameters!$G$23*$A103,$A103&lt;=Parameters!$H$24,Parameters!$G$24*$A103,$A103&lt;=Parameters!$H$25,Parameters!$G$25*$A103,$A103&gt;Parameters!$H$25,Parameters!$G$26*$A103))</f>
        <v>8934.66</v>
      </c>
      <c r="S103" s="290">
        <f t="shared" si="33"/>
        <v>91.17</v>
      </c>
      <c r="T103" s="290" cm="1">
        <f t="array" ref="T103">IF(Parameters!$E$55="No",IF($A103&lt;=Parameters!$H$28,Parameters!$G$28*$A103,IF($A103&lt;=Parameters!$H$29,Parameters!$G$28*Parameters!$H$28+Parameters!$G$29*($A103-Parameters!$H$28),IF($A103&lt;=Parameters!$H$30,Parameters!$G$28*Parameters!$H$28+Parameters!$G$29*(Parameters!$H$29-Parameters!$H$28)+Parameters!$G$30*($A103-Parameters!$H$29),Parameters!$G$28*Parameters!$H$28+Parameters!$G$29*(Parameters!$H$29-Parameters!$H$28)+Parameters!$G$30*(Parameters!$H$30-Parameters!$H$29)+Parameters!$G$31*($A103-Parameters!$H$30)))),_xlfn.IFS($A103&lt;=Parameters!$H$28,Parameters!$G$28*$A103,$A103&lt;=Parameters!$H$29,Parameters!$G$29*$A103,$A103&lt;=Parameters!$H$30,Parameters!$G$30*$A103,$A103&gt;Parameters!$H$30,Parameters!$G$31*$A103))</f>
        <v>8934.66</v>
      </c>
      <c r="U103" s="290">
        <f t="shared" si="34"/>
        <v>91.17</v>
      </c>
      <c r="V103" s="290" cm="1">
        <f t="array" ref="V103">IF(Parameters!$E$55="No",IF($A103&lt;=Parameters!$H$34,Parameters!$G$34*$A103,IF($A103&lt;=Parameters!$H$35,Parameters!$G$34*Parameters!$H$34+Parameters!$G$35*($A103-Parameters!$H$34),IF($A103&lt;=Parameters!$H$36,Parameters!$G$34*Parameters!$H$34+Parameters!$G$35*(Parameters!$H$35-Parameters!$H$34)+Parameters!$G$36*($A103-Parameters!$H$35),Parameters!$G$34*Parameters!$H$34+Parameters!$G$35*(Parameters!$H$35-Parameters!$H$34)+Parameters!$G$36*(Parameters!$H$36-Parameters!$H$35)+Parameters!$G$37*($A103-Parameters!$H$36)))),_xlfn.IFS($A103&lt;=Parameters!$H$34,Parameters!$G$34*$A103,$A103&lt;=Parameters!$H$35,Parameters!$G$35*$A103,$A103&lt;=Parameters!$H$36,Parameters!$G$36*$A103,$A103&gt;Parameters!$H$36,Parameters!$G$37*$A103))</f>
        <v>10900.54</v>
      </c>
      <c r="W103" s="290">
        <f t="shared" si="58"/>
        <v>111.23</v>
      </c>
      <c r="X103" s="290" cm="1">
        <f t="array" ref="X103">IF(Parameters!$E$55="No",IF($A103&lt;=Parameters!$H$39,Parameters!$G$39*$A103,IF($A103&lt;=Parameters!$H$40,Parameters!$G$39*Parameters!$H$39+Parameters!$G$40*($A103-Parameters!$H$39),IF($A103&lt;=Parameters!$H$41,Parameters!$G$39*Parameters!$H$39+Parameters!$G$40*(Parameters!$H$40-Parameters!$H$39)+Parameters!$G$41*($A103-Parameters!$H$40),Parameters!$G$39*Parameters!$H$39+Parameters!$G$40*(Parameters!$H$40-Parameters!$H$39)+Parameters!$G$41*(Parameters!$H$41-Parameters!$H$40)+Parameters!$G$42*($A103-Parameters!$H$41)))),_xlfn.IFS($A103&lt;=Parameters!$H$39,Parameters!$G$39*$A103,$A103&lt;=Parameters!$H$40,Parameters!$G$40*$A103,$A103&lt;=Parameters!$H$41,Parameters!$G$41*$A103,$A103&gt;Parameters!$H$41,Parameters!$G$42*$A103))</f>
        <v>12451.42</v>
      </c>
      <c r="Y103" s="290">
        <f t="shared" si="59"/>
        <v>127.05530612244898</v>
      </c>
      <c r="Z103" s="290" cm="1">
        <f t="array" ref="Z103">IF(Parameters!$F$55="No",IF($A103&lt;=Parameters!$J$23,Parameters!$I$23*$A103,IF($A103&lt;=Parameters!$J$24,Parameters!$I$23*Parameters!$J$23+Parameters!$I$24*($A103-Parameters!$J$23),IF($A103&lt;=Parameters!$J$25,Parameters!$I$23*Parameters!$J$23+Parameters!$I$24*(Parameters!$J$24-Parameters!$J$23)+Parameters!$I$25*($A103-Parameters!$J$24),Parameters!$I$23*Parameters!$J$23+Parameters!$I$24*(Parameters!$J$24-Parameters!$J$23)+Parameters!$I$25*(Parameters!$J$25-Parameters!$J$24)+Parameters!$I$26*($A103-Parameters!$J$25)))),_xlfn.IFS($A103&lt;=Parameters!$J$23,Parameters!$I$23*$A103,$A103&lt;=Parameters!$J$24,Parameters!$I$24*$A103,$A103&lt;=Parameters!$J$25,Parameters!$I$25*$A103,$A103&gt;Parameters!$J$25,Parameters!$I$26*$A103))</f>
        <v>8934.66</v>
      </c>
      <c r="AA103" s="290">
        <f t="shared" si="35"/>
        <v>91.17</v>
      </c>
      <c r="AB103" s="290" cm="1">
        <f t="array" ref="AB103">IF(Parameters!$F$55="No",IF($A103&lt;=Parameters!$J$28,Parameters!$I$28*$A103,IF($A103&lt;=Parameters!$J$29,Parameters!$I$28*Parameters!$J$28+Parameters!$I$29*($A103-Parameters!$J$28),IF($A103&lt;=Parameters!$J$30,Parameters!$I$28*Parameters!$J$28+Parameters!$I$29*(Parameters!$J$29-Parameters!$J$28)+Parameters!$I$30*($A103-Parameters!$J$29),Parameters!$I$28*Parameters!$J$28+Parameters!$I$29*(Parameters!$J$29-Parameters!$J$28)+Parameters!$I$30*(Parameters!$J$30-Parameters!$J$29)+Parameters!$I$31*($A103-Parameters!$J$30)))),_xlfn.IFS($A103&lt;=Parameters!$J$28,Parameters!$I$28*$A103,$A103&lt;=Parameters!$J$29,Parameters!$I$29*$A103,$A103&lt;=Parameters!$J$30,Parameters!$I$30*$A103,$A103&gt;Parameters!$J$30,Parameters!$I$31*$A103))</f>
        <v>8934.66</v>
      </c>
      <c r="AC103" s="290">
        <f t="shared" si="36"/>
        <v>91.17</v>
      </c>
      <c r="AD103" s="290" cm="1">
        <f t="array" ref="AD103">IF(Parameters!$F$55="No",IF($A103&lt;=Parameters!$J$34,Parameters!$I$34*$A103,IF($A103&lt;=Parameters!$J$35,Parameters!$I$34*Parameters!$J$34+Parameters!$I$35*($A103-Parameters!$J$34),IF($A103&lt;=Parameters!$J$36,Parameters!$I$34*Parameters!$J$34+Parameters!$I$35*(Parameters!$J$35-Parameters!$J$34)+Parameters!$I$36*($A103-Parameters!$J$35),Parameters!$I$34*Parameters!$J$34+Parameters!$I$35*(Parameters!$J$35-Parameters!$J$34)+Parameters!$I$36*(Parameters!$J$36-Parameters!$J$35)+Parameters!$I$37*($A103-Parameters!$J$36)))),_xlfn.IFS($A103&lt;=Parameters!$J$34,Parameters!$I$34*$A103,$A103&lt;=Parameters!$J$35,Parameters!$I$35*$A103,$A103&lt;=Parameters!$J$36,Parameters!$I$36*$A103,$A103&gt;Parameters!$J$36,Parameters!$I$37*$A103))</f>
        <v>10900.54</v>
      </c>
      <c r="AE103" s="290">
        <f t="shared" si="60"/>
        <v>111.23</v>
      </c>
      <c r="AF103" s="290" cm="1">
        <f t="array" ref="AF103">IF(Parameters!$F$55="No",IF($A103&lt;=Parameters!$J$39,Parameters!$I$39*$A103,IF($A103&lt;=Parameters!$J$40,Parameters!$I$39*Parameters!$J$39+Parameters!$I$40*($A103-Parameters!$J$39),IF($A103&lt;=Parameters!$J$41,Parameters!$I$39*Parameters!$J$39+Parameters!$I$40*(Parameters!$J$40-Parameters!$J$39)+Parameters!$I$41*($A103-Parameters!$J$40),Parameters!$I$39*Parameters!$J$39+Parameters!$I$40*(Parameters!$J$40-Parameters!$J$39)+Parameters!$I$41*(Parameters!$J$41-Parameters!$J$40)+Parameters!$I$42*($A103-Parameters!$J$41)))),_xlfn.IFS($A103&lt;=Parameters!$J$39,Parameters!$I$39*$A103,$A103&lt;=Parameters!$J$40,Parameters!$I$40*$A103,$A103&lt;=Parameters!$J$41,Parameters!$I$41*$A103,$A103&gt;Parameters!$J$41,Parameters!$I$42*$A103))</f>
        <v>12451.42</v>
      </c>
      <c r="AG103" s="290">
        <f t="shared" si="61"/>
        <v>127.05530612244898</v>
      </c>
      <c r="AI103" s="428">
        <f t="shared" si="37"/>
        <v>91.170000000000073</v>
      </c>
      <c r="AJ103" s="428">
        <f t="shared" si="38"/>
        <v>91.170000000000073</v>
      </c>
      <c r="AK103" s="428">
        <f t="shared" si="39"/>
        <v>111.23000000000138</v>
      </c>
      <c r="AL103" s="428">
        <f t="shared" si="40"/>
        <v>143.54000000000087</v>
      </c>
      <c r="AM103" s="428">
        <f t="shared" si="41"/>
        <v>91.170000000000073</v>
      </c>
      <c r="AN103" s="428">
        <f t="shared" si="42"/>
        <v>91.170000000000073</v>
      </c>
      <c r="AO103" s="428">
        <f t="shared" si="43"/>
        <v>111.23000000000138</v>
      </c>
      <c r="AP103" s="428">
        <f t="shared" si="44"/>
        <v>143.54000000000087</v>
      </c>
      <c r="AQ103" s="428">
        <f t="shared" si="45"/>
        <v>91.170000000000073</v>
      </c>
      <c r="AR103" s="428">
        <f t="shared" si="46"/>
        <v>91.170000000000073</v>
      </c>
      <c r="AS103" s="428">
        <f t="shared" si="47"/>
        <v>111.23000000000138</v>
      </c>
      <c r="AT103" s="428">
        <f t="shared" si="48"/>
        <v>143.54000000000087</v>
      </c>
      <c r="AU103" s="428">
        <f t="shared" si="49"/>
        <v>91.170000000000073</v>
      </c>
      <c r="AV103" s="428">
        <f t="shared" si="50"/>
        <v>91.170000000000073</v>
      </c>
      <c r="AW103" s="428">
        <f t="shared" si="51"/>
        <v>111.23000000000138</v>
      </c>
      <c r="AX103" s="428">
        <f t="shared" si="52"/>
        <v>143.54000000000087</v>
      </c>
    </row>
    <row r="104">
      <c r="A104" s="413">
        <v>99</v>
      </c>
      <c r="B104" s="290" cm="1">
        <f t="array" ref="B104">IF(Parameters!$C$55="No",IF($A104&lt;=Parameters!$D$23,Parameters!$C$23*$A104,IF($A104&lt;=Parameters!$D$24,Parameters!$C$23*Parameters!$D$23+Parameters!$C$24*($A104-Parameters!$D$23),IF($A104&lt;=Parameters!$D$25,Parameters!$C$23*Parameters!$D$23+Parameters!$C$24*(Parameters!$D$24-Parameters!$D$23)+Parameters!$C$25*($A104-Parameters!$D$24),Parameters!$C$23*Parameters!$D$23+Parameters!$C$24*(Parameters!$D$24-Parameters!$D$23)+Parameters!$C$25*(Parameters!$D$25-Parameters!$D$24)+Parameters!$C$26*($A104-Parameters!$D$25)))),_xlfn.IFS($A104&lt;=Parameters!$D$23,Parameters!$C$23*$A104,$A104&lt;=Parameters!$D$24,Parameters!$C$24*$A104,$A104&lt;=Parameters!$D$25,Parameters!$C$25*$A104,$A104&gt;Parameters!$D$25,Parameters!$C$26*$A104))</f>
        <v>9025.83</v>
      </c>
      <c r="C104" s="290">
        <f t="shared" si="53"/>
        <v>91.17</v>
      </c>
      <c r="D104" s="290" cm="1">
        <f t="array" ref="D104">IF(Parameters!$C$55="No",IF($A104&lt;=Parameters!$D$28,Parameters!$C$28*$A104,IF($A104&lt;=Parameters!$D$29,Parameters!$C$28*Parameters!$D$28+Parameters!$C$29*($A104-Parameters!$D$28),IF($A104&lt;=Parameters!$D$30,Parameters!$C$28*Parameters!$D$28+Parameters!$C$29*(Parameters!$D$29-Parameters!$D$28)+Parameters!$C$30*($A104-Parameters!$D$29),Parameters!$C$28*Parameters!$D$28+Parameters!$C$29*(Parameters!$D$29-Parameters!$D$28)+Parameters!$C$30*(Parameters!$D$30-Parameters!$D$29)+Parameters!$C$31*($A104-Parameters!$D$30)))),_xlfn.IFS($A104&lt;=Parameters!$D$28,Parameters!$C$28*$A104,$A104&lt;=Parameters!$D$29,Parameters!$C$29*$A104,$A104&lt;=Parameters!$D$30,Parameters!$C$30*$A104,$A104&gt;Parameters!$D$30,Parameters!$C$31*$A104))</f>
        <v>9025.83</v>
      </c>
      <c r="E104" s="290">
        <f t="shared" si="53"/>
        <v>91.17</v>
      </c>
      <c r="F104" s="290" cm="1">
        <f t="array" ref="F104">IF(Parameters!$C$55="No",IF($A104&lt;=Parameters!$D$34,Parameters!$C$34*$A104,IF($A104&lt;=Parameters!$D$35,Parameters!$C$34*Parameters!$D$34+Parameters!$C$35*($A104-Parameters!$D$34),IF($A104&lt;=Parameters!$D$36,Parameters!$C$34*Parameters!$D$34+Parameters!$C$35*(Parameters!$D$35-Parameters!$D$34)+Parameters!$C$36*($A104-Parameters!$D$35),Parameters!$C$34*Parameters!$D$34+Parameters!$C$35*(Parameters!$D$35-Parameters!$D$34)+Parameters!$C$36*(Parameters!$D$36-Parameters!$D$35)+Parameters!$C$37*($A104-Parameters!$D$36)))),_xlfn.IFS($A104&lt;=Parameters!$D$34,Parameters!$C$34*$A104,$A104&lt;=Parameters!$D$35,Parameters!$C$35*$A104,$A104&lt;=Parameters!$D$36,Parameters!$C$36*$A104,$A104&gt;Parameters!$D$36,Parameters!$C$37*$A104))</f>
        <v>11011.77</v>
      </c>
      <c r="G104" s="290">
        <f t="shared" si="54"/>
        <v>111.23</v>
      </c>
      <c r="H104" s="290" cm="1">
        <f t="array" ref="H104">IF(Parameters!$C$55="No",IF($A104&lt;=Parameters!$D$39,Parameters!$C$39*$A104,IF($A104&lt;=Parameters!$D$40,Parameters!$C$39*Parameters!$D$39+Parameters!$C$40*($A104-Parameters!$D$39),IF($A104&lt;=Parameters!$D$41,Parameters!$C$39*Parameters!$D$39+Parameters!$C$40*(Parameters!$D$40-Parameters!$D$39)+Parameters!$C$41*($A104-Parameters!$D$40),Parameters!$C$39*Parameters!$D$39+Parameters!$C$40*(Parameters!$D$40-Parameters!$D$39)+Parameters!$C$41*(Parameters!$D$41-Parameters!$D$40)+Parameters!$C$42*($A104-Parameters!$D$41)))),_xlfn.IFS($A104&lt;=Parameters!$D$39,Parameters!$C$39*$A104,$A104&lt;=Parameters!$D$40,Parameters!$C$40*$A104,$A104&lt;=Parameters!$D$41,Parameters!$C$41*$A104,$A104&gt;Parameters!$D$41,Parameters!$C$42*$A104))</f>
        <v>12594.96</v>
      </c>
      <c r="I104" s="290">
        <f t="shared" si="55"/>
        <v>127.22181818181818</v>
      </c>
      <c r="J104" s="290" cm="1">
        <f t="array" ref="J104">IF(Parameters!$D$55="No",IF($A104&lt;=Parameters!$F$23,Parameters!$E$23*$A104,IF($A104&lt;=Parameters!$F$24,Parameters!$E$23*Parameters!$F$23+Parameters!$E$24*($A104-Parameters!$F$23),IF($A104&lt;=Parameters!$F$25,Parameters!$E$23*Parameters!$F$23+Parameters!$E$24*(Parameters!$F$24-Parameters!$F$23)+Parameters!$E$25*($A104-Parameters!$F$24),Parameters!$E$23*Parameters!$F$23+Parameters!$E$24*(Parameters!$F$24-Parameters!$F$23)+Parameters!$E$25*(Parameters!$F$25-Parameters!$F$24)+Parameters!$E$26*($A104-Parameters!$F$25)))),_xlfn.IFS($A104&lt;=Parameters!$F$23,Parameters!$E$23*$A104,$A104&lt;=Parameters!$F$24,Parameters!$E$24*$A104,$A104&lt;=Parameters!$F$25,Parameters!$E$25*$A104,$A104&gt;Parameters!$F$25,Parameters!$E$26*$A104))</f>
        <v>9025.83</v>
      </c>
      <c r="K104" s="290">
        <f t="shared" si="31"/>
        <v>91.17</v>
      </c>
      <c r="L104" s="290" cm="1">
        <f t="array" ref="L104">IF(Parameters!$D$55="No",IF($A104&lt;=Parameters!$F$28,Parameters!$E$28*$A104,IF($A104&lt;=Parameters!$F$29,Parameters!$E$28*Parameters!$F$28+Parameters!$E$29*($A104-Parameters!$F$28),IF($A104&lt;=Parameters!$F$30,Parameters!$E$28*Parameters!$F$28+Parameters!$E$29*(Parameters!$F$29-Parameters!$F$28)+Parameters!$E$30*($A104-Parameters!$F$29),Parameters!$E$28*Parameters!$F$28+Parameters!$E$29*(Parameters!$F$29-Parameters!$F$28)+Parameters!$E$30*(Parameters!$F$30-Parameters!$F$29)+Parameters!$E$31*($A104-Parameters!$F$30)))),_xlfn.IFS($A104&lt;=Parameters!$F$28,Parameters!$E$28*$A104,$A104&lt;=Parameters!$F$29,Parameters!$E$29*$A104,$A104&lt;=Parameters!$F$30,Parameters!$E$30*$A104,$A104&gt;Parameters!$F$30,Parameters!$E$31*$A104))</f>
        <v>9025.83</v>
      </c>
      <c r="M104" s="290">
        <f t="shared" si="32"/>
        <v>91.17</v>
      </c>
      <c r="N104" s="290" cm="1">
        <f t="array" ref="N104">IF(Parameters!$D$55="No",IF($A104&lt;=Parameters!$F$34,Parameters!$E$34*$A104,IF($A104&lt;=Parameters!$F$35,Parameters!$E$34*Parameters!$F$34+Parameters!$E$35*($A104-Parameters!$F$34),IF($A104&lt;=Parameters!$F$36,Parameters!$E$34*Parameters!$F$34+Parameters!$E$35*(Parameters!$F$35-Parameters!$F$34)+Parameters!$E$36*($A104-Parameters!$F$35),Parameters!$E$34*Parameters!$F$34+Parameters!$E$35*(Parameters!$F$35-Parameters!$F$34)+Parameters!$E$36*(Parameters!$F$36-Parameters!$F$35)+Parameters!$E$37*($A104-Parameters!$F$36)))),_xlfn.IFS($A104&lt;=Parameters!$F$34,Parameters!$E$34*$A104,$A104&lt;=Parameters!$F$35,Parameters!$E$35*$A104,$A104&lt;=Parameters!$F$36,Parameters!$E$36*$A104,$A104&gt;Parameters!$F$36,Parameters!$E$37*$A104))</f>
        <v>11011.77</v>
      </c>
      <c r="O104" s="290">
        <f t="shared" si="56"/>
        <v>111.23</v>
      </c>
      <c r="P104" s="290" cm="1">
        <f t="array" ref="P104">IF(Parameters!$D$55="No",IF($A104&lt;=Parameters!$F$39,Parameters!$E$39*$A104,IF($A104&lt;=Parameters!$F$40,Parameters!$E$39*Parameters!$F$39+Parameters!$E$40*($A104-Parameters!$F$39),IF($A104&lt;=Parameters!$F$41,Parameters!$E$39*Parameters!$F$39+Parameters!$E$40*(Parameters!$F$40-Parameters!$F$39)+Parameters!$E$41*($A104-Parameters!$F$40),Parameters!$E$39*Parameters!$F$39+Parameters!$E$40*(Parameters!$F$40-Parameters!$F$39)+Parameters!$E$41*(Parameters!$F$41-Parameters!$F$40)+Parameters!$E$42*($A104-Parameters!$F$41)))),_xlfn.IFS($A104&lt;=Parameters!$F$39,Parameters!$E$39*$A104,$A104&lt;=Parameters!$F$40,Parameters!$E$40*$A104,$A104&lt;=Parameters!$F$41,Parameters!$E$41*$A104,$A104&gt;Parameters!$F$41,Parameters!$E$42*$A104))</f>
        <v>12594.96</v>
      </c>
      <c r="Q104" s="290">
        <f t="shared" si="57"/>
        <v>127.22181818181818</v>
      </c>
      <c r="R104" s="290" cm="1">
        <f t="array" ref="R104">IF(Parameters!$E$55="No",IF($A104&lt;=Parameters!$H$23,Parameters!$G$23*$A104,IF($A104&lt;=Parameters!$H$24,Parameters!$G$23*Parameters!$H$23+Parameters!$G$24*($A104-Parameters!$H$23),IF($A104&lt;=Parameters!$H$25,Parameters!$G$23*Parameters!$H$23+Parameters!$G$24*(Parameters!$H$24-Parameters!$H$23)+Parameters!$G$25*($A104-Parameters!$H$24),Parameters!$G$23*Parameters!$H$23+Parameters!$G$24*(Parameters!$H$24-Parameters!$H$23)+Parameters!$G$25*(Parameters!$H$25-Parameters!$H$24)+Parameters!$G$26*($A104-Parameters!$H$25)))),_xlfn.IFS($A104&lt;=Parameters!$H$23,Parameters!$G$23*$A104,$A104&lt;=Parameters!$H$24,Parameters!$G$24*$A104,$A104&lt;=Parameters!$H$25,Parameters!$G$25*$A104,$A104&gt;Parameters!$H$25,Parameters!$G$26*$A104))</f>
        <v>9025.83</v>
      </c>
      <c r="S104" s="290">
        <f t="shared" si="33"/>
        <v>91.17</v>
      </c>
      <c r="T104" s="290" cm="1">
        <f t="array" ref="T104">IF(Parameters!$E$55="No",IF($A104&lt;=Parameters!$H$28,Parameters!$G$28*$A104,IF($A104&lt;=Parameters!$H$29,Parameters!$G$28*Parameters!$H$28+Parameters!$G$29*($A104-Parameters!$H$28),IF($A104&lt;=Parameters!$H$30,Parameters!$G$28*Parameters!$H$28+Parameters!$G$29*(Parameters!$H$29-Parameters!$H$28)+Parameters!$G$30*($A104-Parameters!$H$29),Parameters!$G$28*Parameters!$H$28+Parameters!$G$29*(Parameters!$H$29-Parameters!$H$28)+Parameters!$G$30*(Parameters!$H$30-Parameters!$H$29)+Parameters!$G$31*($A104-Parameters!$H$30)))),_xlfn.IFS($A104&lt;=Parameters!$H$28,Parameters!$G$28*$A104,$A104&lt;=Parameters!$H$29,Parameters!$G$29*$A104,$A104&lt;=Parameters!$H$30,Parameters!$G$30*$A104,$A104&gt;Parameters!$H$30,Parameters!$G$31*$A104))</f>
        <v>9025.83</v>
      </c>
      <c r="U104" s="290">
        <f t="shared" si="34"/>
        <v>91.17</v>
      </c>
      <c r="V104" s="290" cm="1">
        <f t="array" ref="V104">IF(Parameters!$E$55="No",IF($A104&lt;=Parameters!$H$34,Parameters!$G$34*$A104,IF($A104&lt;=Parameters!$H$35,Parameters!$G$34*Parameters!$H$34+Parameters!$G$35*($A104-Parameters!$H$34),IF($A104&lt;=Parameters!$H$36,Parameters!$G$34*Parameters!$H$34+Parameters!$G$35*(Parameters!$H$35-Parameters!$H$34)+Parameters!$G$36*($A104-Parameters!$H$35),Parameters!$G$34*Parameters!$H$34+Parameters!$G$35*(Parameters!$H$35-Parameters!$H$34)+Parameters!$G$36*(Parameters!$H$36-Parameters!$H$35)+Parameters!$G$37*($A104-Parameters!$H$36)))),_xlfn.IFS($A104&lt;=Parameters!$H$34,Parameters!$G$34*$A104,$A104&lt;=Parameters!$H$35,Parameters!$G$35*$A104,$A104&lt;=Parameters!$H$36,Parameters!$G$36*$A104,$A104&gt;Parameters!$H$36,Parameters!$G$37*$A104))</f>
        <v>11011.77</v>
      </c>
      <c r="W104" s="290">
        <f t="shared" si="58"/>
        <v>111.23</v>
      </c>
      <c r="X104" s="290" cm="1">
        <f t="array" ref="X104">IF(Parameters!$E$55="No",IF($A104&lt;=Parameters!$H$39,Parameters!$G$39*$A104,IF($A104&lt;=Parameters!$H$40,Parameters!$G$39*Parameters!$H$39+Parameters!$G$40*($A104-Parameters!$H$39),IF($A104&lt;=Parameters!$H$41,Parameters!$G$39*Parameters!$H$39+Parameters!$G$40*(Parameters!$H$40-Parameters!$H$39)+Parameters!$G$41*($A104-Parameters!$H$40),Parameters!$G$39*Parameters!$H$39+Parameters!$G$40*(Parameters!$H$40-Parameters!$H$39)+Parameters!$G$41*(Parameters!$H$41-Parameters!$H$40)+Parameters!$G$42*($A104-Parameters!$H$41)))),_xlfn.IFS($A104&lt;=Parameters!$H$39,Parameters!$G$39*$A104,$A104&lt;=Parameters!$H$40,Parameters!$G$40*$A104,$A104&lt;=Parameters!$H$41,Parameters!$G$41*$A104,$A104&gt;Parameters!$H$41,Parameters!$G$42*$A104))</f>
        <v>12594.96</v>
      </c>
      <c r="Y104" s="290">
        <f t="shared" si="59"/>
        <v>127.22181818181818</v>
      </c>
      <c r="Z104" s="290" cm="1">
        <f t="array" ref="Z104">IF(Parameters!$F$55="No",IF($A104&lt;=Parameters!$J$23,Parameters!$I$23*$A104,IF($A104&lt;=Parameters!$J$24,Parameters!$I$23*Parameters!$J$23+Parameters!$I$24*($A104-Parameters!$J$23),IF($A104&lt;=Parameters!$J$25,Parameters!$I$23*Parameters!$J$23+Parameters!$I$24*(Parameters!$J$24-Parameters!$J$23)+Parameters!$I$25*($A104-Parameters!$J$24),Parameters!$I$23*Parameters!$J$23+Parameters!$I$24*(Parameters!$J$24-Parameters!$J$23)+Parameters!$I$25*(Parameters!$J$25-Parameters!$J$24)+Parameters!$I$26*($A104-Parameters!$J$25)))),_xlfn.IFS($A104&lt;=Parameters!$J$23,Parameters!$I$23*$A104,$A104&lt;=Parameters!$J$24,Parameters!$I$24*$A104,$A104&lt;=Parameters!$J$25,Parameters!$I$25*$A104,$A104&gt;Parameters!$J$25,Parameters!$I$26*$A104))</f>
        <v>9025.83</v>
      </c>
      <c r="AA104" s="290">
        <f t="shared" si="35"/>
        <v>91.17</v>
      </c>
      <c r="AB104" s="290" cm="1">
        <f t="array" ref="AB104">IF(Parameters!$F$55="No",IF($A104&lt;=Parameters!$J$28,Parameters!$I$28*$A104,IF($A104&lt;=Parameters!$J$29,Parameters!$I$28*Parameters!$J$28+Parameters!$I$29*($A104-Parameters!$J$28),IF($A104&lt;=Parameters!$J$30,Parameters!$I$28*Parameters!$J$28+Parameters!$I$29*(Parameters!$J$29-Parameters!$J$28)+Parameters!$I$30*($A104-Parameters!$J$29),Parameters!$I$28*Parameters!$J$28+Parameters!$I$29*(Parameters!$J$29-Parameters!$J$28)+Parameters!$I$30*(Parameters!$J$30-Parameters!$J$29)+Parameters!$I$31*($A104-Parameters!$J$30)))),_xlfn.IFS($A104&lt;=Parameters!$J$28,Parameters!$I$28*$A104,$A104&lt;=Parameters!$J$29,Parameters!$I$29*$A104,$A104&lt;=Parameters!$J$30,Parameters!$I$30*$A104,$A104&gt;Parameters!$J$30,Parameters!$I$31*$A104))</f>
        <v>9025.83</v>
      </c>
      <c r="AC104" s="290">
        <f t="shared" si="36"/>
        <v>91.17</v>
      </c>
      <c r="AD104" s="290" cm="1">
        <f t="array" ref="AD104">IF(Parameters!$F$55="No",IF($A104&lt;=Parameters!$J$34,Parameters!$I$34*$A104,IF($A104&lt;=Parameters!$J$35,Parameters!$I$34*Parameters!$J$34+Parameters!$I$35*($A104-Parameters!$J$34),IF($A104&lt;=Parameters!$J$36,Parameters!$I$34*Parameters!$J$34+Parameters!$I$35*(Parameters!$J$35-Parameters!$J$34)+Parameters!$I$36*($A104-Parameters!$J$35),Parameters!$I$34*Parameters!$J$34+Parameters!$I$35*(Parameters!$J$35-Parameters!$J$34)+Parameters!$I$36*(Parameters!$J$36-Parameters!$J$35)+Parameters!$I$37*($A104-Parameters!$J$36)))),_xlfn.IFS($A104&lt;=Parameters!$J$34,Parameters!$I$34*$A104,$A104&lt;=Parameters!$J$35,Parameters!$I$35*$A104,$A104&lt;=Parameters!$J$36,Parameters!$I$36*$A104,$A104&gt;Parameters!$J$36,Parameters!$I$37*$A104))</f>
        <v>11011.77</v>
      </c>
      <c r="AE104" s="290">
        <f t="shared" si="60"/>
        <v>111.23</v>
      </c>
      <c r="AF104" s="290" cm="1">
        <f t="array" ref="AF104">IF(Parameters!$F$55="No",IF($A104&lt;=Parameters!$J$39,Parameters!$I$39*$A104,IF($A104&lt;=Parameters!$J$40,Parameters!$I$39*Parameters!$J$39+Parameters!$I$40*($A104-Parameters!$J$39),IF($A104&lt;=Parameters!$J$41,Parameters!$I$39*Parameters!$J$39+Parameters!$I$40*(Parameters!$J$40-Parameters!$J$39)+Parameters!$I$41*($A104-Parameters!$J$40),Parameters!$I$39*Parameters!$J$39+Parameters!$I$40*(Parameters!$J$40-Parameters!$J$39)+Parameters!$I$41*(Parameters!$J$41-Parameters!$J$40)+Parameters!$I$42*($A104-Parameters!$J$41)))),_xlfn.IFS($A104&lt;=Parameters!$J$39,Parameters!$I$39*$A104,$A104&lt;=Parameters!$J$40,Parameters!$I$40*$A104,$A104&lt;=Parameters!$J$41,Parameters!$I$41*$A104,$A104&gt;Parameters!$J$41,Parameters!$I$42*$A104))</f>
        <v>12594.96</v>
      </c>
      <c r="AG104" s="290">
        <f t="shared" si="61"/>
        <v>127.22181818181818</v>
      </c>
      <c r="AI104" s="428">
        <f t="shared" si="37"/>
        <v>91.170000000000073</v>
      </c>
      <c r="AJ104" s="428">
        <f t="shared" si="38"/>
        <v>91.170000000000073</v>
      </c>
      <c r="AK104" s="428">
        <f t="shared" si="39"/>
        <v>111.22999999999956</v>
      </c>
      <c r="AL104" s="428">
        <f t="shared" si="40"/>
        <v>143.53999999999905</v>
      </c>
      <c r="AM104" s="428">
        <f t="shared" si="41"/>
        <v>91.170000000000073</v>
      </c>
      <c r="AN104" s="428">
        <f t="shared" si="42"/>
        <v>91.170000000000073</v>
      </c>
      <c r="AO104" s="428">
        <f t="shared" si="43"/>
        <v>111.22999999999956</v>
      </c>
      <c r="AP104" s="428">
        <f t="shared" si="44"/>
        <v>143.53999999999905</v>
      </c>
      <c r="AQ104" s="428">
        <f t="shared" si="45"/>
        <v>91.170000000000073</v>
      </c>
      <c r="AR104" s="428">
        <f t="shared" si="46"/>
        <v>91.170000000000073</v>
      </c>
      <c r="AS104" s="428">
        <f t="shared" si="47"/>
        <v>111.22999999999956</v>
      </c>
      <c r="AT104" s="428">
        <f t="shared" si="48"/>
        <v>143.53999999999905</v>
      </c>
      <c r="AU104" s="428">
        <f t="shared" si="49"/>
        <v>91.170000000000073</v>
      </c>
      <c r="AV104" s="428">
        <f t="shared" si="50"/>
        <v>91.170000000000073</v>
      </c>
      <c r="AW104" s="428">
        <f t="shared" si="51"/>
        <v>111.22999999999956</v>
      </c>
      <c r="AX104" s="428">
        <f t="shared" si="52"/>
        <v>143.53999999999905</v>
      </c>
    </row>
    <row r="105">
      <c r="A105" s="413">
        <v>100</v>
      </c>
      <c r="B105" s="290" cm="1">
        <f t="array" ref="B105">IF(Parameters!$C$55="No",IF($A105&lt;=Parameters!$D$23,Parameters!$C$23*$A105,IF($A105&lt;=Parameters!$D$24,Parameters!$C$23*Parameters!$D$23+Parameters!$C$24*($A105-Parameters!$D$23),IF($A105&lt;=Parameters!$D$25,Parameters!$C$23*Parameters!$D$23+Parameters!$C$24*(Parameters!$D$24-Parameters!$D$23)+Parameters!$C$25*($A105-Parameters!$D$24),Parameters!$C$23*Parameters!$D$23+Parameters!$C$24*(Parameters!$D$24-Parameters!$D$23)+Parameters!$C$25*(Parameters!$D$25-Parameters!$D$24)+Parameters!$C$26*($A105-Parameters!$D$25)))),_xlfn.IFS($A105&lt;=Parameters!$D$23,Parameters!$C$23*$A105,$A105&lt;=Parameters!$D$24,Parameters!$C$24*$A105,$A105&lt;=Parameters!$D$25,Parameters!$C$25*$A105,$A105&gt;Parameters!$D$25,Parameters!$C$26*$A105))</f>
        <v>9117</v>
      </c>
      <c r="C105" s="290">
        <f t="shared" si="53"/>
        <v>91.17</v>
      </c>
      <c r="D105" s="290" cm="1">
        <f t="array" ref="D105">IF(Parameters!$C$55="No",IF($A105&lt;=Parameters!$D$28,Parameters!$C$28*$A105,IF($A105&lt;=Parameters!$D$29,Parameters!$C$28*Parameters!$D$28+Parameters!$C$29*($A105-Parameters!$D$28),IF($A105&lt;=Parameters!$D$30,Parameters!$C$28*Parameters!$D$28+Parameters!$C$29*(Parameters!$D$29-Parameters!$D$28)+Parameters!$C$30*($A105-Parameters!$D$29),Parameters!$C$28*Parameters!$D$28+Parameters!$C$29*(Parameters!$D$29-Parameters!$D$28)+Parameters!$C$30*(Parameters!$D$30-Parameters!$D$29)+Parameters!$C$31*($A105-Parameters!$D$30)))),_xlfn.IFS($A105&lt;=Parameters!$D$28,Parameters!$C$28*$A105,$A105&lt;=Parameters!$D$29,Parameters!$C$29*$A105,$A105&lt;=Parameters!$D$30,Parameters!$C$30*$A105,$A105&gt;Parameters!$D$30,Parameters!$C$31*$A105))</f>
        <v>9117</v>
      </c>
      <c r="E105" s="290">
        <f t="shared" si="53"/>
        <v>91.17</v>
      </c>
      <c r="F105" s="290" cm="1">
        <f t="array" ref="F105">IF(Parameters!$C$55="No",IF($A105&lt;=Parameters!$D$34,Parameters!$C$34*$A105,IF($A105&lt;=Parameters!$D$35,Parameters!$C$34*Parameters!$D$34+Parameters!$C$35*($A105-Parameters!$D$34),IF($A105&lt;=Parameters!$D$36,Parameters!$C$34*Parameters!$D$34+Parameters!$C$35*(Parameters!$D$35-Parameters!$D$34)+Parameters!$C$36*($A105-Parameters!$D$35),Parameters!$C$34*Parameters!$D$34+Parameters!$C$35*(Parameters!$D$35-Parameters!$D$34)+Parameters!$C$36*(Parameters!$D$36-Parameters!$D$35)+Parameters!$C$37*($A105-Parameters!$D$36)))),_xlfn.IFS($A105&lt;=Parameters!$D$34,Parameters!$C$34*$A105,$A105&lt;=Parameters!$D$35,Parameters!$C$35*$A105,$A105&lt;=Parameters!$D$36,Parameters!$C$36*$A105,$A105&gt;Parameters!$D$36,Parameters!$C$37*$A105))</f>
        <v>11123</v>
      </c>
      <c r="G105" s="290">
        <f t="shared" si="54"/>
        <v>111.23</v>
      </c>
      <c r="H105" s="290" cm="1">
        <f t="array" ref="H105">IF(Parameters!$C$55="No",IF($A105&lt;=Parameters!$D$39,Parameters!$C$39*$A105,IF($A105&lt;=Parameters!$D$40,Parameters!$C$39*Parameters!$D$39+Parameters!$C$40*($A105-Parameters!$D$39),IF($A105&lt;=Parameters!$D$41,Parameters!$C$39*Parameters!$D$39+Parameters!$C$40*(Parameters!$D$40-Parameters!$D$39)+Parameters!$C$41*($A105-Parameters!$D$40),Parameters!$C$39*Parameters!$D$39+Parameters!$C$40*(Parameters!$D$40-Parameters!$D$39)+Parameters!$C$41*(Parameters!$D$41-Parameters!$D$40)+Parameters!$C$42*($A105-Parameters!$D$41)))),_xlfn.IFS($A105&lt;=Parameters!$D$39,Parameters!$C$39*$A105,$A105&lt;=Parameters!$D$40,Parameters!$C$40*$A105,$A105&lt;=Parameters!$D$41,Parameters!$C$41*$A105,$A105&gt;Parameters!$D$41,Parameters!$C$42*$A105))</f>
        <v>12738.5</v>
      </c>
      <c r="I105" s="290">
        <f t="shared" si="55"/>
        <v>127.38500000000001</v>
      </c>
      <c r="J105" s="290" cm="1">
        <f t="array" ref="J105">IF(Parameters!$D$55="No",IF($A105&lt;=Parameters!$F$23,Parameters!$E$23*$A105,IF($A105&lt;=Parameters!$F$24,Parameters!$E$23*Parameters!$F$23+Parameters!$E$24*($A105-Parameters!$F$23),IF($A105&lt;=Parameters!$F$25,Parameters!$E$23*Parameters!$F$23+Parameters!$E$24*(Parameters!$F$24-Parameters!$F$23)+Parameters!$E$25*($A105-Parameters!$F$24),Parameters!$E$23*Parameters!$F$23+Parameters!$E$24*(Parameters!$F$24-Parameters!$F$23)+Parameters!$E$25*(Parameters!$F$25-Parameters!$F$24)+Parameters!$E$26*($A105-Parameters!$F$25)))),_xlfn.IFS($A105&lt;=Parameters!$F$23,Parameters!$E$23*$A105,$A105&lt;=Parameters!$F$24,Parameters!$E$24*$A105,$A105&lt;=Parameters!$F$25,Parameters!$E$25*$A105,$A105&gt;Parameters!$F$25,Parameters!$E$26*$A105))</f>
        <v>9117</v>
      </c>
      <c r="K105" s="290">
        <f t="shared" si="31"/>
        <v>91.17</v>
      </c>
      <c r="L105" s="290" cm="1">
        <f t="array" ref="L105">IF(Parameters!$D$55="No",IF($A105&lt;=Parameters!$F$28,Parameters!$E$28*$A105,IF($A105&lt;=Parameters!$F$29,Parameters!$E$28*Parameters!$F$28+Parameters!$E$29*($A105-Parameters!$F$28),IF($A105&lt;=Parameters!$F$30,Parameters!$E$28*Parameters!$F$28+Parameters!$E$29*(Parameters!$F$29-Parameters!$F$28)+Parameters!$E$30*($A105-Parameters!$F$29),Parameters!$E$28*Parameters!$F$28+Parameters!$E$29*(Parameters!$F$29-Parameters!$F$28)+Parameters!$E$30*(Parameters!$F$30-Parameters!$F$29)+Parameters!$E$31*($A105-Parameters!$F$30)))),_xlfn.IFS($A105&lt;=Parameters!$F$28,Parameters!$E$28*$A105,$A105&lt;=Parameters!$F$29,Parameters!$E$29*$A105,$A105&lt;=Parameters!$F$30,Parameters!$E$30*$A105,$A105&gt;Parameters!$F$30,Parameters!$E$31*$A105))</f>
        <v>9117</v>
      </c>
      <c r="M105" s="290">
        <f t="shared" si="32"/>
        <v>91.17</v>
      </c>
      <c r="N105" s="290" cm="1">
        <f t="array" ref="N105">IF(Parameters!$D$55="No",IF($A105&lt;=Parameters!$F$34,Parameters!$E$34*$A105,IF($A105&lt;=Parameters!$F$35,Parameters!$E$34*Parameters!$F$34+Parameters!$E$35*($A105-Parameters!$F$34),IF($A105&lt;=Parameters!$F$36,Parameters!$E$34*Parameters!$F$34+Parameters!$E$35*(Parameters!$F$35-Parameters!$F$34)+Parameters!$E$36*($A105-Parameters!$F$35),Parameters!$E$34*Parameters!$F$34+Parameters!$E$35*(Parameters!$F$35-Parameters!$F$34)+Parameters!$E$36*(Parameters!$F$36-Parameters!$F$35)+Parameters!$E$37*($A105-Parameters!$F$36)))),_xlfn.IFS($A105&lt;=Parameters!$F$34,Parameters!$E$34*$A105,$A105&lt;=Parameters!$F$35,Parameters!$E$35*$A105,$A105&lt;=Parameters!$F$36,Parameters!$E$36*$A105,$A105&gt;Parameters!$F$36,Parameters!$E$37*$A105))</f>
        <v>11123</v>
      </c>
      <c r="O105" s="290">
        <f t="shared" si="56"/>
        <v>111.23</v>
      </c>
      <c r="P105" s="290" cm="1">
        <f t="array" ref="P105">IF(Parameters!$D$55="No",IF($A105&lt;=Parameters!$F$39,Parameters!$E$39*$A105,IF($A105&lt;=Parameters!$F$40,Parameters!$E$39*Parameters!$F$39+Parameters!$E$40*($A105-Parameters!$F$39),IF($A105&lt;=Parameters!$F$41,Parameters!$E$39*Parameters!$F$39+Parameters!$E$40*(Parameters!$F$40-Parameters!$F$39)+Parameters!$E$41*($A105-Parameters!$F$40),Parameters!$E$39*Parameters!$F$39+Parameters!$E$40*(Parameters!$F$40-Parameters!$F$39)+Parameters!$E$41*(Parameters!$F$41-Parameters!$F$40)+Parameters!$E$42*($A105-Parameters!$F$41)))),_xlfn.IFS($A105&lt;=Parameters!$F$39,Parameters!$E$39*$A105,$A105&lt;=Parameters!$F$40,Parameters!$E$40*$A105,$A105&lt;=Parameters!$F$41,Parameters!$E$41*$A105,$A105&gt;Parameters!$F$41,Parameters!$E$42*$A105))</f>
        <v>12738.5</v>
      </c>
      <c r="Q105" s="290">
        <f t="shared" si="57"/>
        <v>127.38500000000001</v>
      </c>
      <c r="R105" s="290" cm="1">
        <f t="array" ref="R105">IF(Parameters!$E$55="No",IF($A105&lt;=Parameters!$H$23,Parameters!$G$23*$A105,IF($A105&lt;=Parameters!$H$24,Parameters!$G$23*Parameters!$H$23+Parameters!$G$24*($A105-Parameters!$H$23),IF($A105&lt;=Parameters!$H$25,Parameters!$G$23*Parameters!$H$23+Parameters!$G$24*(Parameters!$H$24-Parameters!$H$23)+Parameters!$G$25*($A105-Parameters!$H$24),Parameters!$G$23*Parameters!$H$23+Parameters!$G$24*(Parameters!$H$24-Parameters!$H$23)+Parameters!$G$25*(Parameters!$H$25-Parameters!$H$24)+Parameters!$G$26*($A105-Parameters!$H$25)))),_xlfn.IFS($A105&lt;=Parameters!$H$23,Parameters!$G$23*$A105,$A105&lt;=Parameters!$H$24,Parameters!$G$24*$A105,$A105&lt;=Parameters!$H$25,Parameters!$G$25*$A105,$A105&gt;Parameters!$H$25,Parameters!$G$26*$A105))</f>
        <v>9117</v>
      </c>
      <c r="S105" s="290">
        <f t="shared" si="33"/>
        <v>91.17</v>
      </c>
      <c r="T105" s="290" cm="1">
        <f t="array" ref="T105">IF(Parameters!$E$55="No",IF($A105&lt;=Parameters!$H$28,Parameters!$G$28*$A105,IF($A105&lt;=Parameters!$H$29,Parameters!$G$28*Parameters!$H$28+Parameters!$G$29*($A105-Parameters!$H$28),IF($A105&lt;=Parameters!$H$30,Parameters!$G$28*Parameters!$H$28+Parameters!$G$29*(Parameters!$H$29-Parameters!$H$28)+Parameters!$G$30*($A105-Parameters!$H$29),Parameters!$G$28*Parameters!$H$28+Parameters!$G$29*(Parameters!$H$29-Parameters!$H$28)+Parameters!$G$30*(Parameters!$H$30-Parameters!$H$29)+Parameters!$G$31*($A105-Parameters!$H$30)))),_xlfn.IFS($A105&lt;=Parameters!$H$28,Parameters!$G$28*$A105,$A105&lt;=Parameters!$H$29,Parameters!$G$29*$A105,$A105&lt;=Parameters!$H$30,Parameters!$G$30*$A105,$A105&gt;Parameters!$H$30,Parameters!$G$31*$A105))</f>
        <v>9117</v>
      </c>
      <c r="U105" s="290">
        <f t="shared" si="34"/>
        <v>91.17</v>
      </c>
      <c r="V105" s="290" cm="1">
        <f t="array" ref="V105">IF(Parameters!$E$55="No",IF($A105&lt;=Parameters!$H$34,Parameters!$G$34*$A105,IF($A105&lt;=Parameters!$H$35,Parameters!$G$34*Parameters!$H$34+Parameters!$G$35*($A105-Parameters!$H$34),IF($A105&lt;=Parameters!$H$36,Parameters!$G$34*Parameters!$H$34+Parameters!$G$35*(Parameters!$H$35-Parameters!$H$34)+Parameters!$G$36*($A105-Parameters!$H$35),Parameters!$G$34*Parameters!$H$34+Parameters!$G$35*(Parameters!$H$35-Parameters!$H$34)+Parameters!$G$36*(Parameters!$H$36-Parameters!$H$35)+Parameters!$G$37*($A105-Parameters!$H$36)))),_xlfn.IFS($A105&lt;=Parameters!$H$34,Parameters!$G$34*$A105,$A105&lt;=Parameters!$H$35,Parameters!$G$35*$A105,$A105&lt;=Parameters!$H$36,Parameters!$G$36*$A105,$A105&gt;Parameters!$H$36,Parameters!$G$37*$A105))</f>
        <v>11123</v>
      </c>
      <c r="W105" s="290">
        <f t="shared" si="58"/>
        <v>111.23</v>
      </c>
      <c r="X105" s="290" cm="1">
        <f t="array" ref="X105">IF(Parameters!$E$55="No",IF($A105&lt;=Parameters!$H$39,Parameters!$G$39*$A105,IF($A105&lt;=Parameters!$H$40,Parameters!$G$39*Parameters!$H$39+Parameters!$G$40*($A105-Parameters!$H$39),IF($A105&lt;=Parameters!$H$41,Parameters!$G$39*Parameters!$H$39+Parameters!$G$40*(Parameters!$H$40-Parameters!$H$39)+Parameters!$G$41*($A105-Parameters!$H$40),Parameters!$G$39*Parameters!$H$39+Parameters!$G$40*(Parameters!$H$40-Parameters!$H$39)+Parameters!$G$41*(Parameters!$H$41-Parameters!$H$40)+Parameters!$G$42*($A105-Parameters!$H$41)))),_xlfn.IFS($A105&lt;=Parameters!$H$39,Parameters!$G$39*$A105,$A105&lt;=Parameters!$H$40,Parameters!$G$40*$A105,$A105&lt;=Parameters!$H$41,Parameters!$G$41*$A105,$A105&gt;Parameters!$H$41,Parameters!$G$42*$A105))</f>
        <v>12738.5</v>
      </c>
      <c r="Y105" s="290">
        <f t="shared" si="59"/>
        <v>127.38500000000001</v>
      </c>
      <c r="Z105" s="290" cm="1">
        <f t="array" ref="Z105">IF(Parameters!$F$55="No",IF($A105&lt;=Parameters!$J$23,Parameters!$I$23*$A105,IF($A105&lt;=Parameters!$J$24,Parameters!$I$23*Parameters!$J$23+Parameters!$I$24*($A105-Parameters!$J$23),IF($A105&lt;=Parameters!$J$25,Parameters!$I$23*Parameters!$J$23+Parameters!$I$24*(Parameters!$J$24-Parameters!$J$23)+Parameters!$I$25*($A105-Parameters!$J$24),Parameters!$I$23*Parameters!$J$23+Parameters!$I$24*(Parameters!$J$24-Parameters!$J$23)+Parameters!$I$25*(Parameters!$J$25-Parameters!$J$24)+Parameters!$I$26*($A105-Parameters!$J$25)))),_xlfn.IFS($A105&lt;=Parameters!$J$23,Parameters!$I$23*$A105,$A105&lt;=Parameters!$J$24,Parameters!$I$24*$A105,$A105&lt;=Parameters!$J$25,Parameters!$I$25*$A105,$A105&gt;Parameters!$J$25,Parameters!$I$26*$A105))</f>
        <v>9117</v>
      </c>
      <c r="AA105" s="290">
        <f t="shared" si="35"/>
        <v>91.17</v>
      </c>
      <c r="AB105" s="290" cm="1">
        <f t="array" ref="AB105">IF(Parameters!$F$55="No",IF($A105&lt;=Parameters!$J$28,Parameters!$I$28*$A105,IF($A105&lt;=Parameters!$J$29,Parameters!$I$28*Parameters!$J$28+Parameters!$I$29*($A105-Parameters!$J$28),IF($A105&lt;=Parameters!$J$30,Parameters!$I$28*Parameters!$J$28+Parameters!$I$29*(Parameters!$J$29-Parameters!$J$28)+Parameters!$I$30*($A105-Parameters!$J$29),Parameters!$I$28*Parameters!$J$28+Parameters!$I$29*(Parameters!$J$29-Parameters!$J$28)+Parameters!$I$30*(Parameters!$J$30-Parameters!$J$29)+Parameters!$I$31*($A105-Parameters!$J$30)))),_xlfn.IFS($A105&lt;=Parameters!$J$28,Parameters!$I$28*$A105,$A105&lt;=Parameters!$J$29,Parameters!$I$29*$A105,$A105&lt;=Parameters!$J$30,Parameters!$I$30*$A105,$A105&gt;Parameters!$J$30,Parameters!$I$31*$A105))</f>
        <v>9117</v>
      </c>
      <c r="AC105" s="290">
        <f t="shared" si="36"/>
        <v>91.17</v>
      </c>
      <c r="AD105" s="290" cm="1">
        <f t="array" ref="AD105">IF(Parameters!$F$55="No",IF($A105&lt;=Parameters!$J$34,Parameters!$I$34*$A105,IF($A105&lt;=Parameters!$J$35,Parameters!$I$34*Parameters!$J$34+Parameters!$I$35*($A105-Parameters!$J$34),IF($A105&lt;=Parameters!$J$36,Parameters!$I$34*Parameters!$J$34+Parameters!$I$35*(Parameters!$J$35-Parameters!$J$34)+Parameters!$I$36*($A105-Parameters!$J$35),Parameters!$I$34*Parameters!$J$34+Parameters!$I$35*(Parameters!$J$35-Parameters!$J$34)+Parameters!$I$36*(Parameters!$J$36-Parameters!$J$35)+Parameters!$I$37*($A105-Parameters!$J$36)))),_xlfn.IFS($A105&lt;=Parameters!$J$34,Parameters!$I$34*$A105,$A105&lt;=Parameters!$J$35,Parameters!$I$35*$A105,$A105&lt;=Parameters!$J$36,Parameters!$I$36*$A105,$A105&gt;Parameters!$J$36,Parameters!$I$37*$A105))</f>
        <v>11123</v>
      </c>
      <c r="AE105" s="290">
        <f t="shared" si="60"/>
        <v>111.23</v>
      </c>
      <c r="AF105" s="290" cm="1">
        <f t="array" ref="AF105">IF(Parameters!$F$55="No",IF($A105&lt;=Parameters!$J$39,Parameters!$I$39*$A105,IF($A105&lt;=Parameters!$J$40,Parameters!$I$39*Parameters!$J$39+Parameters!$I$40*($A105-Parameters!$J$39),IF($A105&lt;=Parameters!$J$41,Parameters!$I$39*Parameters!$J$39+Parameters!$I$40*(Parameters!$J$40-Parameters!$J$39)+Parameters!$I$41*($A105-Parameters!$J$40),Parameters!$I$39*Parameters!$J$39+Parameters!$I$40*(Parameters!$J$40-Parameters!$J$39)+Parameters!$I$41*(Parameters!$J$41-Parameters!$J$40)+Parameters!$I$42*($A105-Parameters!$J$41)))),_xlfn.IFS($A105&lt;=Parameters!$J$39,Parameters!$I$39*$A105,$A105&lt;=Parameters!$J$40,Parameters!$I$40*$A105,$A105&lt;=Parameters!$J$41,Parameters!$I$41*$A105,$A105&gt;Parameters!$J$41,Parameters!$I$42*$A105))</f>
        <v>12738.5</v>
      </c>
      <c r="AG105" s="290">
        <f t="shared" si="61"/>
        <v>127.38500000000001</v>
      </c>
      <c r="AI105" s="428">
        <f t="shared" si="37"/>
        <v>91.170000000000073</v>
      </c>
      <c r="AJ105" s="428">
        <f t="shared" si="38"/>
        <v>91.170000000000073</v>
      </c>
      <c r="AK105" s="428">
        <f t="shared" si="39"/>
        <v>111.22999999999956</v>
      </c>
      <c r="AL105" s="428">
        <f t="shared" si="40"/>
        <v>143.54000000000087</v>
      </c>
      <c r="AM105" s="428">
        <f t="shared" si="41"/>
        <v>91.170000000000073</v>
      </c>
      <c r="AN105" s="428">
        <f t="shared" si="42"/>
        <v>91.170000000000073</v>
      </c>
      <c r="AO105" s="428">
        <f t="shared" si="43"/>
        <v>111.22999999999956</v>
      </c>
      <c r="AP105" s="428">
        <f t="shared" si="44"/>
        <v>143.54000000000087</v>
      </c>
      <c r="AQ105" s="428">
        <f t="shared" si="45"/>
        <v>91.170000000000073</v>
      </c>
      <c r="AR105" s="428">
        <f t="shared" si="46"/>
        <v>91.170000000000073</v>
      </c>
      <c r="AS105" s="428">
        <f t="shared" si="47"/>
        <v>111.22999999999956</v>
      </c>
      <c r="AT105" s="428">
        <f t="shared" si="48"/>
        <v>143.54000000000087</v>
      </c>
      <c r="AU105" s="428">
        <f t="shared" si="49"/>
        <v>91.170000000000073</v>
      </c>
      <c r="AV105" s="428">
        <f t="shared" si="50"/>
        <v>91.170000000000073</v>
      </c>
      <c r="AW105" s="428">
        <f t="shared" si="51"/>
        <v>111.22999999999956</v>
      </c>
      <c r="AX105" s="428">
        <f t="shared" si="52"/>
        <v>143.54000000000087</v>
      </c>
    </row>
    <row r="106">
      <c r="A106" s="413">
        <v>101</v>
      </c>
      <c r="B106" s="290" cm="1">
        <f t="array" ref="B106">IF(Parameters!$C$55="No",IF($A106&lt;=Parameters!$D$23,Parameters!$C$23*$A106,IF($A106&lt;=Parameters!$D$24,Parameters!$C$23*Parameters!$D$23+Parameters!$C$24*($A106-Parameters!$D$23),IF($A106&lt;=Parameters!$D$25,Parameters!$C$23*Parameters!$D$23+Parameters!$C$24*(Parameters!$D$24-Parameters!$D$23)+Parameters!$C$25*($A106-Parameters!$D$24),Parameters!$C$23*Parameters!$D$23+Parameters!$C$24*(Parameters!$D$24-Parameters!$D$23)+Parameters!$C$25*(Parameters!$D$25-Parameters!$D$24)+Parameters!$C$26*($A106-Parameters!$D$25)))),_xlfn.IFS($A106&lt;=Parameters!$D$23,Parameters!$C$23*$A106,$A106&lt;=Parameters!$D$24,Parameters!$C$24*$A106,$A106&lt;=Parameters!$D$25,Parameters!$C$25*$A106,$A106&gt;Parameters!$D$25,Parameters!$C$26*$A106))</f>
        <v>9208.17</v>
      </c>
      <c r="C106" s="290">
        <f t="shared" si="53"/>
        <v>91.17</v>
      </c>
      <c r="D106" s="290" cm="1">
        <f t="array" ref="D106">IF(Parameters!$C$55="No",IF($A106&lt;=Parameters!$D$28,Parameters!$C$28*$A106,IF($A106&lt;=Parameters!$D$29,Parameters!$C$28*Parameters!$D$28+Parameters!$C$29*($A106-Parameters!$D$28),IF($A106&lt;=Parameters!$D$30,Parameters!$C$28*Parameters!$D$28+Parameters!$C$29*(Parameters!$D$29-Parameters!$D$28)+Parameters!$C$30*($A106-Parameters!$D$29),Parameters!$C$28*Parameters!$D$28+Parameters!$C$29*(Parameters!$D$29-Parameters!$D$28)+Parameters!$C$30*(Parameters!$D$30-Parameters!$D$29)+Parameters!$C$31*($A106-Parameters!$D$30)))),_xlfn.IFS($A106&lt;=Parameters!$D$28,Parameters!$C$28*$A106,$A106&lt;=Parameters!$D$29,Parameters!$C$29*$A106,$A106&lt;=Parameters!$D$30,Parameters!$C$30*$A106,$A106&gt;Parameters!$D$30,Parameters!$C$31*$A106))</f>
        <v>9208.17</v>
      </c>
      <c r="E106" s="290">
        <f t="shared" si="53"/>
        <v>91.17</v>
      </c>
      <c r="F106" s="290" cm="1">
        <f t="array" ref="F106">IF(Parameters!$C$55="No",IF($A106&lt;=Parameters!$D$34,Parameters!$C$34*$A106,IF($A106&lt;=Parameters!$D$35,Parameters!$C$34*Parameters!$D$34+Parameters!$C$35*($A106-Parameters!$D$34),IF($A106&lt;=Parameters!$D$36,Parameters!$C$34*Parameters!$D$34+Parameters!$C$35*(Parameters!$D$35-Parameters!$D$34)+Parameters!$C$36*($A106-Parameters!$D$35),Parameters!$C$34*Parameters!$D$34+Parameters!$C$35*(Parameters!$D$35-Parameters!$D$34)+Parameters!$C$36*(Parameters!$D$36-Parameters!$D$35)+Parameters!$C$37*($A106-Parameters!$D$36)))),_xlfn.IFS($A106&lt;=Parameters!$D$34,Parameters!$C$34*$A106,$A106&lt;=Parameters!$D$35,Parameters!$C$35*$A106,$A106&lt;=Parameters!$D$36,Parameters!$C$36*$A106,$A106&gt;Parameters!$D$36,Parameters!$C$37*$A106))</f>
        <v>11266.54</v>
      </c>
      <c r="G106" s="290">
        <f t="shared" si="54"/>
        <v>111.54990099009902</v>
      </c>
      <c r="H106" s="290" cm="1">
        <f t="array" ref="H106">IF(Parameters!$C$55="No",IF($A106&lt;=Parameters!$D$39,Parameters!$C$39*$A106,IF($A106&lt;=Parameters!$D$40,Parameters!$C$39*Parameters!$D$39+Parameters!$C$40*($A106-Parameters!$D$39),IF($A106&lt;=Parameters!$D$41,Parameters!$C$39*Parameters!$D$39+Parameters!$C$40*(Parameters!$D$40-Parameters!$D$39)+Parameters!$C$41*($A106-Parameters!$D$40),Parameters!$C$39*Parameters!$D$39+Parameters!$C$40*(Parameters!$D$40-Parameters!$D$39)+Parameters!$C$41*(Parameters!$D$41-Parameters!$D$40)+Parameters!$C$42*($A106-Parameters!$D$41)))),_xlfn.IFS($A106&lt;=Parameters!$D$39,Parameters!$C$39*$A106,$A106&lt;=Parameters!$D$40,Parameters!$C$40*$A106,$A106&lt;=Parameters!$D$41,Parameters!$C$41*$A106,$A106&gt;Parameters!$D$41,Parameters!$C$42*$A106))</f>
        <v>12882.04</v>
      </c>
      <c r="I106" s="290">
        <f t="shared" si="55"/>
        <v>127.54495049504952</v>
      </c>
      <c r="J106" s="290" cm="1">
        <f t="array" ref="J106">IF(Parameters!$D$55="No",IF($A106&lt;=Parameters!$F$23,Parameters!$E$23*$A106,IF($A106&lt;=Parameters!$F$24,Parameters!$E$23*Parameters!$F$23+Parameters!$E$24*($A106-Parameters!$F$23),IF($A106&lt;=Parameters!$F$25,Parameters!$E$23*Parameters!$F$23+Parameters!$E$24*(Parameters!$F$24-Parameters!$F$23)+Parameters!$E$25*($A106-Parameters!$F$24),Parameters!$E$23*Parameters!$F$23+Parameters!$E$24*(Parameters!$F$24-Parameters!$F$23)+Parameters!$E$25*(Parameters!$F$25-Parameters!$F$24)+Parameters!$E$26*($A106-Parameters!$F$25)))),_xlfn.IFS($A106&lt;=Parameters!$F$23,Parameters!$E$23*$A106,$A106&lt;=Parameters!$F$24,Parameters!$E$24*$A106,$A106&lt;=Parameters!$F$25,Parameters!$E$25*$A106,$A106&gt;Parameters!$F$25,Parameters!$E$26*$A106))</f>
        <v>9208.17</v>
      </c>
      <c r="K106" s="290">
        <f t="shared" si="31"/>
        <v>91.17</v>
      </c>
      <c r="L106" s="290" cm="1">
        <f t="array" ref="L106">IF(Parameters!$D$55="No",IF($A106&lt;=Parameters!$F$28,Parameters!$E$28*$A106,IF($A106&lt;=Parameters!$F$29,Parameters!$E$28*Parameters!$F$28+Parameters!$E$29*($A106-Parameters!$F$28),IF($A106&lt;=Parameters!$F$30,Parameters!$E$28*Parameters!$F$28+Parameters!$E$29*(Parameters!$F$29-Parameters!$F$28)+Parameters!$E$30*($A106-Parameters!$F$29),Parameters!$E$28*Parameters!$F$28+Parameters!$E$29*(Parameters!$F$29-Parameters!$F$28)+Parameters!$E$30*(Parameters!$F$30-Parameters!$F$29)+Parameters!$E$31*($A106-Parameters!$F$30)))),_xlfn.IFS($A106&lt;=Parameters!$F$28,Parameters!$E$28*$A106,$A106&lt;=Parameters!$F$29,Parameters!$E$29*$A106,$A106&lt;=Parameters!$F$30,Parameters!$E$30*$A106,$A106&gt;Parameters!$F$30,Parameters!$E$31*$A106))</f>
        <v>9208.17</v>
      </c>
      <c r="M106" s="290">
        <f t="shared" si="32"/>
        <v>91.17</v>
      </c>
      <c r="N106" s="290" cm="1">
        <f t="array" ref="N106">IF(Parameters!$D$55="No",IF($A106&lt;=Parameters!$F$34,Parameters!$E$34*$A106,IF($A106&lt;=Parameters!$F$35,Parameters!$E$34*Parameters!$F$34+Parameters!$E$35*($A106-Parameters!$F$34),IF($A106&lt;=Parameters!$F$36,Parameters!$E$34*Parameters!$F$34+Parameters!$E$35*(Parameters!$F$35-Parameters!$F$34)+Parameters!$E$36*($A106-Parameters!$F$35),Parameters!$E$34*Parameters!$F$34+Parameters!$E$35*(Parameters!$F$35-Parameters!$F$34)+Parameters!$E$36*(Parameters!$F$36-Parameters!$F$35)+Parameters!$E$37*($A106-Parameters!$F$36)))),_xlfn.IFS($A106&lt;=Parameters!$F$34,Parameters!$E$34*$A106,$A106&lt;=Parameters!$F$35,Parameters!$E$35*$A106,$A106&lt;=Parameters!$F$36,Parameters!$E$36*$A106,$A106&gt;Parameters!$F$36,Parameters!$E$37*$A106))</f>
        <v>11266.54</v>
      </c>
      <c r="O106" s="290">
        <f t="shared" si="56"/>
        <v>111.54990099009902</v>
      </c>
      <c r="P106" s="290" cm="1">
        <f t="array" ref="P106">IF(Parameters!$D$55="No",IF($A106&lt;=Parameters!$F$39,Parameters!$E$39*$A106,IF($A106&lt;=Parameters!$F$40,Parameters!$E$39*Parameters!$F$39+Parameters!$E$40*($A106-Parameters!$F$39),IF($A106&lt;=Parameters!$F$41,Parameters!$E$39*Parameters!$F$39+Parameters!$E$40*(Parameters!$F$40-Parameters!$F$39)+Parameters!$E$41*($A106-Parameters!$F$40),Parameters!$E$39*Parameters!$F$39+Parameters!$E$40*(Parameters!$F$40-Parameters!$F$39)+Parameters!$E$41*(Parameters!$F$41-Parameters!$F$40)+Parameters!$E$42*($A106-Parameters!$F$41)))),_xlfn.IFS($A106&lt;=Parameters!$F$39,Parameters!$E$39*$A106,$A106&lt;=Parameters!$F$40,Parameters!$E$40*$A106,$A106&lt;=Parameters!$F$41,Parameters!$E$41*$A106,$A106&gt;Parameters!$F$41,Parameters!$E$42*$A106))</f>
        <v>12882.04</v>
      </c>
      <c r="Q106" s="290">
        <f t="shared" si="57"/>
        <v>127.54495049504952</v>
      </c>
      <c r="R106" s="290" cm="1">
        <f t="array" ref="R106">IF(Parameters!$E$55="No",IF($A106&lt;=Parameters!$H$23,Parameters!$G$23*$A106,IF($A106&lt;=Parameters!$H$24,Parameters!$G$23*Parameters!$H$23+Parameters!$G$24*($A106-Parameters!$H$23),IF($A106&lt;=Parameters!$H$25,Parameters!$G$23*Parameters!$H$23+Parameters!$G$24*(Parameters!$H$24-Parameters!$H$23)+Parameters!$G$25*($A106-Parameters!$H$24),Parameters!$G$23*Parameters!$H$23+Parameters!$G$24*(Parameters!$H$24-Parameters!$H$23)+Parameters!$G$25*(Parameters!$H$25-Parameters!$H$24)+Parameters!$G$26*($A106-Parameters!$H$25)))),_xlfn.IFS($A106&lt;=Parameters!$H$23,Parameters!$G$23*$A106,$A106&lt;=Parameters!$H$24,Parameters!$G$24*$A106,$A106&lt;=Parameters!$H$25,Parameters!$G$25*$A106,$A106&gt;Parameters!$H$25,Parameters!$G$26*$A106))</f>
        <v>9208.17</v>
      </c>
      <c r="S106" s="290">
        <f t="shared" si="33"/>
        <v>91.17</v>
      </c>
      <c r="T106" s="290" cm="1">
        <f t="array" ref="T106">IF(Parameters!$E$55="No",IF($A106&lt;=Parameters!$H$28,Parameters!$G$28*$A106,IF($A106&lt;=Parameters!$H$29,Parameters!$G$28*Parameters!$H$28+Parameters!$G$29*($A106-Parameters!$H$28),IF($A106&lt;=Parameters!$H$30,Parameters!$G$28*Parameters!$H$28+Parameters!$G$29*(Parameters!$H$29-Parameters!$H$28)+Parameters!$G$30*($A106-Parameters!$H$29),Parameters!$G$28*Parameters!$H$28+Parameters!$G$29*(Parameters!$H$29-Parameters!$H$28)+Parameters!$G$30*(Parameters!$H$30-Parameters!$H$29)+Parameters!$G$31*($A106-Parameters!$H$30)))),_xlfn.IFS($A106&lt;=Parameters!$H$28,Parameters!$G$28*$A106,$A106&lt;=Parameters!$H$29,Parameters!$G$29*$A106,$A106&lt;=Parameters!$H$30,Parameters!$G$30*$A106,$A106&gt;Parameters!$H$30,Parameters!$G$31*$A106))</f>
        <v>9208.17</v>
      </c>
      <c r="U106" s="290">
        <f t="shared" si="34"/>
        <v>91.17</v>
      </c>
      <c r="V106" s="290" cm="1">
        <f t="array" ref="V106">IF(Parameters!$E$55="No",IF($A106&lt;=Parameters!$H$34,Parameters!$G$34*$A106,IF($A106&lt;=Parameters!$H$35,Parameters!$G$34*Parameters!$H$34+Parameters!$G$35*($A106-Parameters!$H$34),IF($A106&lt;=Parameters!$H$36,Parameters!$G$34*Parameters!$H$34+Parameters!$G$35*(Parameters!$H$35-Parameters!$H$34)+Parameters!$G$36*($A106-Parameters!$H$35),Parameters!$G$34*Parameters!$H$34+Parameters!$G$35*(Parameters!$H$35-Parameters!$H$34)+Parameters!$G$36*(Parameters!$H$36-Parameters!$H$35)+Parameters!$G$37*($A106-Parameters!$H$36)))),_xlfn.IFS($A106&lt;=Parameters!$H$34,Parameters!$G$34*$A106,$A106&lt;=Parameters!$H$35,Parameters!$G$35*$A106,$A106&lt;=Parameters!$H$36,Parameters!$G$36*$A106,$A106&gt;Parameters!$H$36,Parameters!$G$37*$A106))</f>
        <v>11266.54</v>
      </c>
      <c r="W106" s="290">
        <f t="shared" si="58"/>
        <v>111.54990099009902</v>
      </c>
      <c r="X106" s="290" cm="1">
        <f t="array" ref="X106">IF(Parameters!$E$55="No",IF($A106&lt;=Parameters!$H$39,Parameters!$G$39*$A106,IF($A106&lt;=Parameters!$H$40,Parameters!$G$39*Parameters!$H$39+Parameters!$G$40*($A106-Parameters!$H$39),IF($A106&lt;=Parameters!$H$41,Parameters!$G$39*Parameters!$H$39+Parameters!$G$40*(Parameters!$H$40-Parameters!$H$39)+Parameters!$G$41*($A106-Parameters!$H$40),Parameters!$G$39*Parameters!$H$39+Parameters!$G$40*(Parameters!$H$40-Parameters!$H$39)+Parameters!$G$41*(Parameters!$H$41-Parameters!$H$40)+Parameters!$G$42*($A106-Parameters!$H$41)))),_xlfn.IFS($A106&lt;=Parameters!$H$39,Parameters!$G$39*$A106,$A106&lt;=Parameters!$H$40,Parameters!$G$40*$A106,$A106&lt;=Parameters!$H$41,Parameters!$G$41*$A106,$A106&gt;Parameters!$H$41,Parameters!$G$42*$A106))</f>
        <v>12882.04</v>
      </c>
      <c r="Y106" s="290">
        <f t="shared" si="59"/>
        <v>127.54495049504952</v>
      </c>
      <c r="Z106" s="290" cm="1">
        <f t="array" ref="Z106">IF(Parameters!$F$55="No",IF($A106&lt;=Parameters!$J$23,Parameters!$I$23*$A106,IF($A106&lt;=Parameters!$J$24,Parameters!$I$23*Parameters!$J$23+Parameters!$I$24*($A106-Parameters!$J$23),IF($A106&lt;=Parameters!$J$25,Parameters!$I$23*Parameters!$J$23+Parameters!$I$24*(Parameters!$J$24-Parameters!$J$23)+Parameters!$I$25*($A106-Parameters!$J$24),Parameters!$I$23*Parameters!$J$23+Parameters!$I$24*(Parameters!$J$24-Parameters!$J$23)+Parameters!$I$25*(Parameters!$J$25-Parameters!$J$24)+Parameters!$I$26*($A106-Parameters!$J$25)))),_xlfn.IFS($A106&lt;=Parameters!$J$23,Parameters!$I$23*$A106,$A106&lt;=Parameters!$J$24,Parameters!$I$24*$A106,$A106&lt;=Parameters!$J$25,Parameters!$I$25*$A106,$A106&gt;Parameters!$J$25,Parameters!$I$26*$A106))</f>
        <v>9208.17</v>
      </c>
      <c r="AA106" s="290">
        <f t="shared" si="35"/>
        <v>91.17</v>
      </c>
      <c r="AB106" s="290" cm="1">
        <f t="array" ref="AB106">IF(Parameters!$F$55="No",IF($A106&lt;=Parameters!$J$28,Parameters!$I$28*$A106,IF($A106&lt;=Parameters!$J$29,Parameters!$I$28*Parameters!$J$28+Parameters!$I$29*($A106-Parameters!$J$28),IF($A106&lt;=Parameters!$J$30,Parameters!$I$28*Parameters!$J$28+Parameters!$I$29*(Parameters!$J$29-Parameters!$J$28)+Parameters!$I$30*($A106-Parameters!$J$29),Parameters!$I$28*Parameters!$J$28+Parameters!$I$29*(Parameters!$J$29-Parameters!$J$28)+Parameters!$I$30*(Parameters!$J$30-Parameters!$J$29)+Parameters!$I$31*($A106-Parameters!$J$30)))),_xlfn.IFS($A106&lt;=Parameters!$J$28,Parameters!$I$28*$A106,$A106&lt;=Parameters!$J$29,Parameters!$I$29*$A106,$A106&lt;=Parameters!$J$30,Parameters!$I$30*$A106,$A106&gt;Parameters!$J$30,Parameters!$I$31*$A106))</f>
        <v>9208.17</v>
      </c>
      <c r="AC106" s="290">
        <f t="shared" si="36"/>
        <v>91.17</v>
      </c>
      <c r="AD106" s="290" cm="1">
        <f t="array" ref="AD106">IF(Parameters!$F$55="No",IF($A106&lt;=Parameters!$J$34,Parameters!$I$34*$A106,IF($A106&lt;=Parameters!$J$35,Parameters!$I$34*Parameters!$J$34+Parameters!$I$35*($A106-Parameters!$J$34),IF($A106&lt;=Parameters!$J$36,Parameters!$I$34*Parameters!$J$34+Parameters!$I$35*(Parameters!$J$35-Parameters!$J$34)+Parameters!$I$36*($A106-Parameters!$J$35),Parameters!$I$34*Parameters!$J$34+Parameters!$I$35*(Parameters!$J$35-Parameters!$J$34)+Parameters!$I$36*(Parameters!$J$36-Parameters!$J$35)+Parameters!$I$37*($A106-Parameters!$J$36)))),_xlfn.IFS($A106&lt;=Parameters!$J$34,Parameters!$I$34*$A106,$A106&lt;=Parameters!$J$35,Parameters!$I$35*$A106,$A106&lt;=Parameters!$J$36,Parameters!$I$36*$A106,$A106&gt;Parameters!$J$36,Parameters!$I$37*$A106))</f>
        <v>11266.54</v>
      </c>
      <c r="AE106" s="290">
        <f t="shared" si="60"/>
        <v>111.54990099009902</v>
      </c>
      <c r="AF106" s="290" cm="1">
        <f t="array" ref="AF106">IF(Parameters!$F$55="No",IF($A106&lt;=Parameters!$J$39,Parameters!$I$39*$A106,IF($A106&lt;=Parameters!$J$40,Parameters!$I$39*Parameters!$J$39+Parameters!$I$40*($A106-Parameters!$J$39),IF($A106&lt;=Parameters!$J$41,Parameters!$I$39*Parameters!$J$39+Parameters!$I$40*(Parameters!$J$40-Parameters!$J$39)+Parameters!$I$41*($A106-Parameters!$J$40),Parameters!$I$39*Parameters!$J$39+Parameters!$I$40*(Parameters!$J$40-Parameters!$J$39)+Parameters!$I$41*(Parameters!$J$41-Parameters!$J$40)+Parameters!$I$42*($A106-Parameters!$J$41)))),_xlfn.IFS($A106&lt;=Parameters!$J$39,Parameters!$I$39*$A106,$A106&lt;=Parameters!$J$40,Parameters!$I$40*$A106,$A106&lt;=Parameters!$J$41,Parameters!$I$41*$A106,$A106&gt;Parameters!$J$41,Parameters!$I$42*$A106))</f>
        <v>12882.04</v>
      </c>
      <c r="AG106" s="290">
        <f t="shared" si="61"/>
        <v>127.54495049504952</v>
      </c>
      <c r="AI106" s="428">
        <f t="shared" si="37"/>
        <v>91.170000000000073</v>
      </c>
      <c r="AJ106" s="428">
        <f t="shared" si="38"/>
        <v>91.170000000000073</v>
      </c>
      <c r="AK106" s="428">
        <f t="shared" si="39"/>
        <v>143.54000000000087</v>
      </c>
      <c r="AL106" s="428">
        <f t="shared" si="40"/>
        <v>143.54000000000087</v>
      </c>
      <c r="AM106" s="428">
        <f t="shared" si="41"/>
        <v>91.170000000000073</v>
      </c>
      <c r="AN106" s="428">
        <f t="shared" si="42"/>
        <v>91.170000000000073</v>
      </c>
      <c r="AO106" s="428">
        <f t="shared" si="43"/>
        <v>143.54000000000087</v>
      </c>
      <c r="AP106" s="428">
        <f t="shared" si="44"/>
        <v>143.54000000000087</v>
      </c>
      <c r="AQ106" s="428">
        <f t="shared" si="45"/>
        <v>91.170000000000073</v>
      </c>
      <c r="AR106" s="428">
        <f t="shared" si="46"/>
        <v>91.170000000000073</v>
      </c>
      <c r="AS106" s="428">
        <f t="shared" si="47"/>
        <v>143.54000000000087</v>
      </c>
      <c r="AT106" s="428">
        <f t="shared" si="48"/>
        <v>143.54000000000087</v>
      </c>
      <c r="AU106" s="428">
        <f t="shared" si="49"/>
        <v>91.170000000000073</v>
      </c>
      <c r="AV106" s="428">
        <f t="shared" si="50"/>
        <v>91.170000000000073</v>
      </c>
      <c r="AW106" s="428">
        <f t="shared" si="51"/>
        <v>143.54000000000087</v>
      </c>
      <c r="AX106" s="428">
        <f t="shared" si="52"/>
        <v>143.54000000000087</v>
      </c>
    </row>
    <row r="107">
      <c r="A107" s="413">
        <v>102</v>
      </c>
      <c r="B107" s="290" cm="1">
        <f t="array" ref="B107">IF(Parameters!$C$55="No",IF($A107&lt;=Parameters!$D$23,Parameters!$C$23*$A107,IF($A107&lt;=Parameters!$D$24,Parameters!$C$23*Parameters!$D$23+Parameters!$C$24*($A107-Parameters!$D$23),IF($A107&lt;=Parameters!$D$25,Parameters!$C$23*Parameters!$D$23+Parameters!$C$24*(Parameters!$D$24-Parameters!$D$23)+Parameters!$C$25*($A107-Parameters!$D$24),Parameters!$C$23*Parameters!$D$23+Parameters!$C$24*(Parameters!$D$24-Parameters!$D$23)+Parameters!$C$25*(Parameters!$D$25-Parameters!$D$24)+Parameters!$C$26*($A107-Parameters!$D$25)))),_xlfn.IFS($A107&lt;=Parameters!$D$23,Parameters!$C$23*$A107,$A107&lt;=Parameters!$D$24,Parameters!$C$24*$A107,$A107&lt;=Parameters!$D$25,Parameters!$C$25*$A107,$A107&gt;Parameters!$D$25,Parameters!$C$26*$A107))</f>
        <v>9299.34</v>
      </c>
      <c r="C107" s="290">
        <f t="shared" si="53"/>
        <v>91.17</v>
      </c>
      <c r="D107" s="290" cm="1">
        <f t="array" ref="D107">IF(Parameters!$C$55="No",IF($A107&lt;=Parameters!$D$28,Parameters!$C$28*$A107,IF($A107&lt;=Parameters!$D$29,Parameters!$C$28*Parameters!$D$28+Parameters!$C$29*($A107-Parameters!$D$28),IF($A107&lt;=Parameters!$D$30,Parameters!$C$28*Parameters!$D$28+Parameters!$C$29*(Parameters!$D$29-Parameters!$D$28)+Parameters!$C$30*($A107-Parameters!$D$29),Parameters!$C$28*Parameters!$D$28+Parameters!$C$29*(Parameters!$D$29-Parameters!$D$28)+Parameters!$C$30*(Parameters!$D$30-Parameters!$D$29)+Parameters!$C$31*($A107-Parameters!$D$30)))),_xlfn.IFS($A107&lt;=Parameters!$D$28,Parameters!$C$28*$A107,$A107&lt;=Parameters!$D$29,Parameters!$C$29*$A107,$A107&lt;=Parameters!$D$30,Parameters!$C$30*$A107,$A107&gt;Parameters!$D$30,Parameters!$C$31*$A107))</f>
        <v>9299.34</v>
      </c>
      <c r="E107" s="290">
        <f t="shared" si="53"/>
        <v>91.17</v>
      </c>
      <c r="F107" s="290" cm="1">
        <f t="array" ref="F107">IF(Parameters!$C$55="No",IF($A107&lt;=Parameters!$D$34,Parameters!$C$34*$A107,IF($A107&lt;=Parameters!$D$35,Parameters!$C$34*Parameters!$D$34+Parameters!$C$35*($A107-Parameters!$D$34),IF($A107&lt;=Parameters!$D$36,Parameters!$C$34*Parameters!$D$34+Parameters!$C$35*(Parameters!$D$35-Parameters!$D$34)+Parameters!$C$36*($A107-Parameters!$D$35),Parameters!$C$34*Parameters!$D$34+Parameters!$C$35*(Parameters!$D$35-Parameters!$D$34)+Parameters!$C$36*(Parameters!$D$36-Parameters!$D$35)+Parameters!$C$37*($A107-Parameters!$D$36)))),_xlfn.IFS($A107&lt;=Parameters!$D$34,Parameters!$C$34*$A107,$A107&lt;=Parameters!$D$35,Parameters!$C$35*$A107,$A107&lt;=Parameters!$D$36,Parameters!$C$36*$A107,$A107&gt;Parameters!$D$36,Parameters!$C$37*$A107))</f>
        <v>11410.08</v>
      </c>
      <c r="G107" s="290">
        <f t="shared" si="54"/>
        <v>111.8635294117647</v>
      </c>
      <c r="H107" s="290" cm="1">
        <f t="array" ref="H107">IF(Parameters!$C$55="No",IF($A107&lt;=Parameters!$D$39,Parameters!$C$39*$A107,IF($A107&lt;=Parameters!$D$40,Parameters!$C$39*Parameters!$D$39+Parameters!$C$40*($A107-Parameters!$D$39),IF($A107&lt;=Parameters!$D$41,Parameters!$C$39*Parameters!$D$39+Parameters!$C$40*(Parameters!$D$40-Parameters!$D$39)+Parameters!$C$41*($A107-Parameters!$D$40),Parameters!$C$39*Parameters!$D$39+Parameters!$C$40*(Parameters!$D$40-Parameters!$D$39)+Parameters!$C$41*(Parameters!$D$41-Parameters!$D$40)+Parameters!$C$42*($A107-Parameters!$D$41)))),_xlfn.IFS($A107&lt;=Parameters!$D$39,Parameters!$C$39*$A107,$A107&lt;=Parameters!$D$40,Parameters!$C$40*$A107,$A107&lt;=Parameters!$D$41,Parameters!$C$41*$A107,$A107&gt;Parameters!$D$41,Parameters!$C$42*$A107))</f>
        <v>13025.58</v>
      </c>
      <c r="I107" s="290">
        <f t="shared" si="55"/>
        <v>127.70176470588235</v>
      </c>
      <c r="J107" s="290" cm="1">
        <f t="array" ref="J107">IF(Parameters!$D$55="No",IF($A107&lt;=Parameters!$F$23,Parameters!$E$23*$A107,IF($A107&lt;=Parameters!$F$24,Parameters!$E$23*Parameters!$F$23+Parameters!$E$24*($A107-Parameters!$F$23),IF($A107&lt;=Parameters!$F$25,Parameters!$E$23*Parameters!$F$23+Parameters!$E$24*(Parameters!$F$24-Parameters!$F$23)+Parameters!$E$25*($A107-Parameters!$F$24),Parameters!$E$23*Parameters!$F$23+Parameters!$E$24*(Parameters!$F$24-Parameters!$F$23)+Parameters!$E$25*(Parameters!$F$25-Parameters!$F$24)+Parameters!$E$26*($A107-Parameters!$F$25)))),_xlfn.IFS($A107&lt;=Parameters!$F$23,Parameters!$E$23*$A107,$A107&lt;=Parameters!$F$24,Parameters!$E$24*$A107,$A107&lt;=Parameters!$F$25,Parameters!$E$25*$A107,$A107&gt;Parameters!$F$25,Parameters!$E$26*$A107))</f>
        <v>9299.34</v>
      </c>
      <c r="K107" s="290">
        <f t="shared" si="31"/>
        <v>91.17</v>
      </c>
      <c r="L107" s="290" cm="1">
        <f t="array" ref="L107">IF(Parameters!$D$55="No",IF($A107&lt;=Parameters!$F$28,Parameters!$E$28*$A107,IF($A107&lt;=Parameters!$F$29,Parameters!$E$28*Parameters!$F$28+Parameters!$E$29*($A107-Parameters!$F$28),IF($A107&lt;=Parameters!$F$30,Parameters!$E$28*Parameters!$F$28+Parameters!$E$29*(Parameters!$F$29-Parameters!$F$28)+Parameters!$E$30*($A107-Parameters!$F$29),Parameters!$E$28*Parameters!$F$28+Parameters!$E$29*(Parameters!$F$29-Parameters!$F$28)+Parameters!$E$30*(Parameters!$F$30-Parameters!$F$29)+Parameters!$E$31*($A107-Parameters!$F$30)))),_xlfn.IFS($A107&lt;=Parameters!$F$28,Parameters!$E$28*$A107,$A107&lt;=Parameters!$F$29,Parameters!$E$29*$A107,$A107&lt;=Parameters!$F$30,Parameters!$E$30*$A107,$A107&gt;Parameters!$F$30,Parameters!$E$31*$A107))</f>
        <v>9299.34</v>
      </c>
      <c r="M107" s="290">
        <f t="shared" si="32"/>
        <v>91.17</v>
      </c>
      <c r="N107" s="290" cm="1">
        <f t="array" ref="N107">IF(Parameters!$D$55="No",IF($A107&lt;=Parameters!$F$34,Parameters!$E$34*$A107,IF($A107&lt;=Parameters!$F$35,Parameters!$E$34*Parameters!$F$34+Parameters!$E$35*($A107-Parameters!$F$34),IF($A107&lt;=Parameters!$F$36,Parameters!$E$34*Parameters!$F$34+Parameters!$E$35*(Parameters!$F$35-Parameters!$F$34)+Parameters!$E$36*($A107-Parameters!$F$35),Parameters!$E$34*Parameters!$F$34+Parameters!$E$35*(Parameters!$F$35-Parameters!$F$34)+Parameters!$E$36*(Parameters!$F$36-Parameters!$F$35)+Parameters!$E$37*($A107-Parameters!$F$36)))),_xlfn.IFS($A107&lt;=Parameters!$F$34,Parameters!$E$34*$A107,$A107&lt;=Parameters!$F$35,Parameters!$E$35*$A107,$A107&lt;=Parameters!$F$36,Parameters!$E$36*$A107,$A107&gt;Parameters!$F$36,Parameters!$E$37*$A107))</f>
        <v>11410.08</v>
      </c>
      <c r="O107" s="290">
        <f t="shared" si="56"/>
        <v>111.8635294117647</v>
      </c>
      <c r="P107" s="290" cm="1">
        <f t="array" ref="P107">IF(Parameters!$D$55="No",IF($A107&lt;=Parameters!$F$39,Parameters!$E$39*$A107,IF($A107&lt;=Parameters!$F$40,Parameters!$E$39*Parameters!$F$39+Parameters!$E$40*($A107-Parameters!$F$39),IF($A107&lt;=Parameters!$F$41,Parameters!$E$39*Parameters!$F$39+Parameters!$E$40*(Parameters!$F$40-Parameters!$F$39)+Parameters!$E$41*($A107-Parameters!$F$40),Parameters!$E$39*Parameters!$F$39+Parameters!$E$40*(Parameters!$F$40-Parameters!$F$39)+Parameters!$E$41*(Parameters!$F$41-Parameters!$F$40)+Parameters!$E$42*($A107-Parameters!$F$41)))),_xlfn.IFS($A107&lt;=Parameters!$F$39,Parameters!$E$39*$A107,$A107&lt;=Parameters!$F$40,Parameters!$E$40*$A107,$A107&lt;=Parameters!$F$41,Parameters!$E$41*$A107,$A107&gt;Parameters!$F$41,Parameters!$E$42*$A107))</f>
        <v>13025.58</v>
      </c>
      <c r="Q107" s="290">
        <f t="shared" si="57"/>
        <v>127.70176470588235</v>
      </c>
      <c r="R107" s="290" cm="1">
        <f t="array" ref="R107">IF(Parameters!$E$55="No",IF($A107&lt;=Parameters!$H$23,Parameters!$G$23*$A107,IF($A107&lt;=Parameters!$H$24,Parameters!$G$23*Parameters!$H$23+Parameters!$G$24*($A107-Parameters!$H$23),IF($A107&lt;=Parameters!$H$25,Parameters!$G$23*Parameters!$H$23+Parameters!$G$24*(Parameters!$H$24-Parameters!$H$23)+Parameters!$G$25*($A107-Parameters!$H$24),Parameters!$G$23*Parameters!$H$23+Parameters!$G$24*(Parameters!$H$24-Parameters!$H$23)+Parameters!$G$25*(Parameters!$H$25-Parameters!$H$24)+Parameters!$G$26*($A107-Parameters!$H$25)))),_xlfn.IFS($A107&lt;=Parameters!$H$23,Parameters!$G$23*$A107,$A107&lt;=Parameters!$H$24,Parameters!$G$24*$A107,$A107&lt;=Parameters!$H$25,Parameters!$G$25*$A107,$A107&gt;Parameters!$H$25,Parameters!$G$26*$A107))</f>
        <v>9299.34</v>
      </c>
      <c r="S107" s="290">
        <f t="shared" si="33"/>
        <v>91.17</v>
      </c>
      <c r="T107" s="290" cm="1">
        <f t="array" ref="T107">IF(Parameters!$E$55="No",IF($A107&lt;=Parameters!$H$28,Parameters!$G$28*$A107,IF($A107&lt;=Parameters!$H$29,Parameters!$G$28*Parameters!$H$28+Parameters!$G$29*($A107-Parameters!$H$28),IF($A107&lt;=Parameters!$H$30,Parameters!$G$28*Parameters!$H$28+Parameters!$G$29*(Parameters!$H$29-Parameters!$H$28)+Parameters!$G$30*($A107-Parameters!$H$29),Parameters!$G$28*Parameters!$H$28+Parameters!$G$29*(Parameters!$H$29-Parameters!$H$28)+Parameters!$G$30*(Parameters!$H$30-Parameters!$H$29)+Parameters!$G$31*($A107-Parameters!$H$30)))),_xlfn.IFS($A107&lt;=Parameters!$H$28,Parameters!$G$28*$A107,$A107&lt;=Parameters!$H$29,Parameters!$G$29*$A107,$A107&lt;=Parameters!$H$30,Parameters!$G$30*$A107,$A107&gt;Parameters!$H$30,Parameters!$G$31*$A107))</f>
        <v>9299.34</v>
      </c>
      <c r="U107" s="290">
        <f t="shared" si="34"/>
        <v>91.17</v>
      </c>
      <c r="V107" s="290" cm="1">
        <f t="array" ref="V107">IF(Parameters!$E$55="No",IF($A107&lt;=Parameters!$H$34,Parameters!$G$34*$A107,IF($A107&lt;=Parameters!$H$35,Parameters!$G$34*Parameters!$H$34+Parameters!$G$35*($A107-Parameters!$H$34),IF($A107&lt;=Parameters!$H$36,Parameters!$G$34*Parameters!$H$34+Parameters!$G$35*(Parameters!$H$35-Parameters!$H$34)+Parameters!$G$36*($A107-Parameters!$H$35),Parameters!$G$34*Parameters!$H$34+Parameters!$G$35*(Parameters!$H$35-Parameters!$H$34)+Parameters!$G$36*(Parameters!$H$36-Parameters!$H$35)+Parameters!$G$37*($A107-Parameters!$H$36)))),_xlfn.IFS($A107&lt;=Parameters!$H$34,Parameters!$G$34*$A107,$A107&lt;=Parameters!$H$35,Parameters!$G$35*$A107,$A107&lt;=Parameters!$H$36,Parameters!$G$36*$A107,$A107&gt;Parameters!$H$36,Parameters!$G$37*$A107))</f>
        <v>11410.08</v>
      </c>
      <c r="W107" s="290">
        <f t="shared" si="58"/>
        <v>111.8635294117647</v>
      </c>
      <c r="X107" s="290" cm="1">
        <f t="array" ref="X107">IF(Parameters!$E$55="No",IF($A107&lt;=Parameters!$H$39,Parameters!$G$39*$A107,IF($A107&lt;=Parameters!$H$40,Parameters!$G$39*Parameters!$H$39+Parameters!$G$40*($A107-Parameters!$H$39),IF($A107&lt;=Parameters!$H$41,Parameters!$G$39*Parameters!$H$39+Parameters!$G$40*(Parameters!$H$40-Parameters!$H$39)+Parameters!$G$41*($A107-Parameters!$H$40),Parameters!$G$39*Parameters!$H$39+Parameters!$G$40*(Parameters!$H$40-Parameters!$H$39)+Parameters!$G$41*(Parameters!$H$41-Parameters!$H$40)+Parameters!$G$42*($A107-Parameters!$H$41)))),_xlfn.IFS($A107&lt;=Parameters!$H$39,Parameters!$G$39*$A107,$A107&lt;=Parameters!$H$40,Parameters!$G$40*$A107,$A107&lt;=Parameters!$H$41,Parameters!$G$41*$A107,$A107&gt;Parameters!$H$41,Parameters!$G$42*$A107))</f>
        <v>13025.58</v>
      </c>
      <c r="Y107" s="290">
        <f t="shared" si="59"/>
        <v>127.70176470588235</v>
      </c>
      <c r="Z107" s="290" cm="1">
        <f t="array" ref="Z107">IF(Parameters!$F$55="No",IF($A107&lt;=Parameters!$J$23,Parameters!$I$23*$A107,IF($A107&lt;=Parameters!$J$24,Parameters!$I$23*Parameters!$J$23+Parameters!$I$24*($A107-Parameters!$J$23),IF($A107&lt;=Parameters!$J$25,Parameters!$I$23*Parameters!$J$23+Parameters!$I$24*(Parameters!$J$24-Parameters!$J$23)+Parameters!$I$25*($A107-Parameters!$J$24),Parameters!$I$23*Parameters!$J$23+Parameters!$I$24*(Parameters!$J$24-Parameters!$J$23)+Parameters!$I$25*(Parameters!$J$25-Parameters!$J$24)+Parameters!$I$26*($A107-Parameters!$J$25)))),_xlfn.IFS($A107&lt;=Parameters!$J$23,Parameters!$I$23*$A107,$A107&lt;=Parameters!$J$24,Parameters!$I$24*$A107,$A107&lt;=Parameters!$J$25,Parameters!$I$25*$A107,$A107&gt;Parameters!$J$25,Parameters!$I$26*$A107))</f>
        <v>9299.34</v>
      </c>
      <c r="AA107" s="290">
        <f t="shared" si="35"/>
        <v>91.17</v>
      </c>
      <c r="AB107" s="290" cm="1">
        <f t="array" ref="AB107">IF(Parameters!$F$55="No",IF($A107&lt;=Parameters!$J$28,Parameters!$I$28*$A107,IF($A107&lt;=Parameters!$J$29,Parameters!$I$28*Parameters!$J$28+Parameters!$I$29*($A107-Parameters!$J$28),IF($A107&lt;=Parameters!$J$30,Parameters!$I$28*Parameters!$J$28+Parameters!$I$29*(Parameters!$J$29-Parameters!$J$28)+Parameters!$I$30*($A107-Parameters!$J$29),Parameters!$I$28*Parameters!$J$28+Parameters!$I$29*(Parameters!$J$29-Parameters!$J$28)+Parameters!$I$30*(Parameters!$J$30-Parameters!$J$29)+Parameters!$I$31*($A107-Parameters!$J$30)))),_xlfn.IFS($A107&lt;=Parameters!$J$28,Parameters!$I$28*$A107,$A107&lt;=Parameters!$J$29,Parameters!$I$29*$A107,$A107&lt;=Parameters!$J$30,Parameters!$I$30*$A107,$A107&gt;Parameters!$J$30,Parameters!$I$31*$A107))</f>
        <v>9299.34</v>
      </c>
      <c r="AC107" s="290">
        <f t="shared" si="36"/>
        <v>91.17</v>
      </c>
      <c r="AD107" s="290" cm="1">
        <f t="array" ref="AD107">IF(Parameters!$F$55="No",IF($A107&lt;=Parameters!$J$34,Parameters!$I$34*$A107,IF($A107&lt;=Parameters!$J$35,Parameters!$I$34*Parameters!$J$34+Parameters!$I$35*($A107-Parameters!$J$34),IF($A107&lt;=Parameters!$J$36,Parameters!$I$34*Parameters!$J$34+Parameters!$I$35*(Parameters!$J$35-Parameters!$J$34)+Parameters!$I$36*($A107-Parameters!$J$35),Parameters!$I$34*Parameters!$J$34+Parameters!$I$35*(Parameters!$J$35-Parameters!$J$34)+Parameters!$I$36*(Parameters!$J$36-Parameters!$J$35)+Parameters!$I$37*($A107-Parameters!$J$36)))),_xlfn.IFS($A107&lt;=Parameters!$J$34,Parameters!$I$34*$A107,$A107&lt;=Parameters!$J$35,Parameters!$I$35*$A107,$A107&lt;=Parameters!$J$36,Parameters!$I$36*$A107,$A107&gt;Parameters!$J$36,Parameters!$I$37*$A107))</f>
        <v>11410.08</v>
      </c>
      <c r="AE107" s="290">
        <f t="shared" si="60"/>
        <v>111.8635294117647</v>
      </c>
      <c r="AF107" s="290" cm="1">
        <f t="array" ref="AF107">IF(Parameters!$F$55="No",IF($A107&lt;=Parameters!$J$39,Parameters!$I$39*$A107,IF($A107&lt;=Parameters!$J$40,Parameters!$I$39*Parameters!$J$39+Parameters!$I$40*($A107-Parameters!$J$39),IF($A107&lt;=Parameters!$J$41,Parameters!$I$39*Parameters!$J$39+Parameters!$I$40*(Parameters!$J$40-Parameters!$J$39)+Parameters!$I$41*($A107-Parameters!$J$40),Parameters!$I$39*Parameters!$J$39+Parameters!$I$40*(Parameters!$J$40-Parameters!$J$39)+Parameters!$I$41*(Parameters!$J$41-Parameters!$J$40)+Parameters!$I$42*($A107-Parameters!$J$41)))),_xlfn.IFS($A107&lt;=Parameters!$J$39,Parameters!$I$39*$A107,$A107&lt;=Parameters!$J$40,Parameters!$I$40*$A107,$A107&lt;=Parameters!$J$41,Parameters!$I$41*$A107,$A107&gt;Parameters!$J$41,Parameters!$I$42*$A107))</f>
        <v>13025.58</v>
      </c>
      <c r="AG107" s="290">
        <f t="shared" si="61"/>
        <v>127.70176470588235</v>
      </c>
      <c r="AI107" s="428">
        <f t="shared" si="37"/>
        <v>91.170000000000073</v>
      </c>
      <c r="AJ107" s="428">
        <f t="shared" si="38"/>
        <v>91.170000000000073</v>
      </c>
      <c r="AK107" s="428">
        <f t="shared" si="39"/>
        <v>143.53999999999905</v>
      </c>
      <c r="AL107" s="428">
        <f t="shared" si="40"/>
        <v>143.53999999999905</v>
      </c>
      <c r="AM107" s="428">
        <f t="shared" si="41"/>
        <v>91.170000000000073</v>
      </c>
      <c r="AN107" s="428">
        <f t="shared" si="42"/>
        <v>91.170000000000073</v>
      </c>
      <c r="AO107" s="428">
        <f t="shared" si="43"/>
        <v>143.53999999999905</v>
      </c>
      <c r="AP107" s="428">
        <f t="shared" si="44"/>
        <v>143.53999999999905</v>
      </c>
      <c r="AQ107" s="428">
        <f t="shared" si="45"/>
        <v>91.170000000000073</v>
      </c>
      <c r="AR107" s="428">
        <f t="shared" si="46"/>
        <v>91.170000000000073</v>
      </c>
      <c r="AS107" s="428">
        <f t="shared" si="47"/>
        <v>143.53999999999905</v>
      </c>
      <c r="AT107" s="428">
        <f t="shared" si="48"/>
        <v>143.53999999999905</v>
      </c>
      <c r="AU107" s="428">
        <f t="shared" si="49"/>
        <v>91.170000000000073</v>
      </c>
      <c r="AV107" s="428">
        <f t="shared" si="50"/>
        <v>91.170000000000073</v>
      </c>
      <c r="AW107" s="428">
        <f t="shared" si="51"/>
        <v>143.53999999999905</v>
      </c>
      <c r="AX107" s="428">
        <f t="shared" si="52"/>
        <v>143.53999999999905</v>
      </c>
    </row>
    <row r="108">
      <c r="A108" s="413">
        <v>103</v>
      </c>
      <c r="B108" s="290" cm="1">
        <f t="array" ref="B108">IF(Parameters!$C$55="No",IF($A108&lt;=Parameters!$D$23,Parameters!$C$23*$A108,IF($A108&lt;=Parameters!$D$24,Parameters!$C$23*Parameters!$D$23+Parameters!$C$24*($A108-Parameters!$D$23),IF($A108&lt;=Parameters!$D$25,Parameters!$C$23*Parameters!$D$23+Parameters!$C$24*(Parameters!$D$24-Parameters!$D$23)+Parameters!$C$25*($A108-Parameters!$D$24),Parameters!$C$23*Parameters!$D$23+Parameters!$C$24*(Parameters!$D$24-Parameters!$D$23)+Parameters!$C$25*(Parameters!$D$25-Parameters!$D$24)+Parameters!$C$26*($A108-Parameters!$D$25)))),_xlfn.IFS($A108&lt;=Parameters!$D$23,Parameters!$C$23*$A108,$A108&lt;=Parameters!$D$24,Parameters!$C$24*$A108,$A108&lt;=Parameters!$D$25,Parameters!$C$25*$A108,$A108&gt;Parameters!$D$25,Parameters!$C$26*$A108))</f>
        <v>9390.51</v>
      </c>
      <c r="C108" s="290">
        <f t="shared" si="53"/>
        <v>91.17</v>
      </c>
      <c r="D108" s="290" cm="1">
        <f t="array" ref="D108">IF(Parameters!$C$55="No",IF($A108&lt;=Parameters!$D$28,Parameters!$C$28*$A108,IF($A108&lt;=Parameters!$D$29,Parameters!$C$28*Parameters!$D$28+Parameters!$C$29*($A108-Parameters!$D$28),IF($A108&lt;=Parameters!$D$30,Parameters!$C$28*Parameters!$D$28+Parameters!$C$29*(Parameters!$D$29-Parameters!$D$28)+Parameters!$C$30*($A108-Parameters!$D$29),Parameters!$C$28*Parameters!$D$28+Parameters!$C$29*(Parameters!$D$29-Parameters!$D$28)+Parameters!$C$30*(Parameters!$D$30-Parameters!$D$29)+Parameters!$C$31*($A108-Parameters!$D$30)))),_xlfn.IFS($A108&lt;=Parameters!$D$28,Parameters!$C$28*$A108,$A108&lt;=Parameters!$D$29,Parameters!$C$29*$A108,$A108&lt;=Parameters!$D$30,Parameters!$C$30*$A108,$A108&gt;Parameters!$D$30,Parameters!$C$31*$A108))</f>
        <v>9390.51</v>
      </c>
      <c r="E108" s="290">
        <f t="shared" si="53"/>
        <v>91.17</v>
      </c>
      <c r="F108" s="290" cm="1">
        <f t="array" ref="F108">IF(Parameters!$C$55="No",IF($A108&lt;=Parameters!$D$34,Parameters!$C$34*$A108,IF($A108&lt;=Parameters!$D$35,Parameters!$C$34*Parameters!$D$34+Parameters!$C$35*($A108-Parameters!$D$34),IF($A108&lt;=Parameters!$D$36,Parameters!$C$34*Parameters!$D$34+Parameters!$C$35*(Parameters!$D$35-Parameters!$D$34)+Parameters!$C$36*($A108-Parameters!$D$35),Parameters!$C$34*Parameters!$D$34+Parameters!$C$35*(Parameters!$D$35-Parameters!$D$34)+Parameters!$C$36*(Parameters!$D$36-Parameters!$D$35)+Parameters!$C$37*($A108-Parameters!$D$36)))),_xlfn.IFS($A108&lt;=Parameters!$D$34,Parameters!$C$34*$A108,$A108&lt;=Parameters!$D$35,Parameters!$C$35*$A108,$A108&lt;=Parameters!$D$36,Parameters!$C$36*$A108,$A108&gt;Parameters!$D$36,Parameters!$C$37*$A108))</f>
        <v>11553.62</v>
      </c>
      <c r="G108" s="290">
        <f t="shared" si="54"/>
        <v>112.17106796116505</v>
      </c>
      <c r="H108" s="290" cm="1">
        <f t="array" ref="H108">IF(Parameters!$C$55="No",IF($A108&lt;=Parameters!$D$39,Parameters!$C$39*$A108,IF($A108&lt;=Parameters!$D$40,Parameters!$C$39*Parameters!$D$39+Parameters!$C$40*($A108-Parameters!$D$39),IF($A108&lt;=Parameters!$D$41,Parameters!$C$39*Parameters!$D$39+Parameters!$C$40*(Parameters!$D$40-Parameters!$D$39)+Parameters!$C$41*($A108-Parameters!$D$40),Parameters!$C$39*Parameters!$D$39+Parameters!$C$40*(Parameters!$D$40-Parameters!$D$39)+Parameters!$C$41*(Parameters!$D$41-Parameters!$D$40)+Parameters!$C$42*($A108-Parameters!$D$41)))),_xlfn.IFS($A108&lt;=Parameters!$D$39,Parameters!$C$39*$A108,$A108&lt;=Parameters!$D$40,Parameters!$C$40*$A108,$A108&lt;=Parameters!$D$41,Parameters!$C$41*$A108,$A108&gt;Parameters!$D$41,Parameters!$C$42*$A108))</f>
        <v>13169.119999999999</v>
      </c>
      <c r="I108" s="290">
        <f t="shared" si="55"/>
        <v>127.85553398058252</v>
      </c>
      <c r="J108" s="290" cm="1">
        <f t="array" ref="J108">IF(Parameters!$D$55="No",IF($A108&lt;=Parameters!$F$23,Parameters!$E$23*$A108,IF($A108&lt;=Parameters!$F$24,Parameters!$E$23*Parameters!$F$23+Parameters!$E$24*($A108-Parameters!$F$23),IF($A108&lt;=Parameters!$F$25,Parameters!$E$23*Parameters!$F$23+Parameters!$E$24*(Parameters!$F$24-Parameters!$F$23)+Parameters!$E$25*($A108-Parameters!$F$24),Parameters!$E$23*Parameters!$F$23+Parameters!$E$24*(Parameters!$F$24-Parameters!$F$23)+Parameters!$E$25*(Parameters!$F$25-Parameters!$F$24)+Parameters!$E$26*($A108-Parameters!$F$25)))),_xlfn.IFS($A108&lt;=Parameters!$F$23,Parameters!$E$23*$A108,$A108&lt;=Parameters!$F$24,Parameters!$E$24*$A108,$A108&lt;=Parameters!$F$25,Parameters!$E$25*$A108,$A108&gt;Parameters!$F$25,Parameters!$E$26*$A108))</f>
        <v>9390.51</v>
      </c>
      <c r="K108" s="290">
        <f t="shared" si="31"/>
        <v>91.17</v>
      </c>
      <c r="L108" s="290" cm="1">
        <f t="array" ref="L108">IF(Parameters!$D$55="No",IF($A108&lt;=Parameters!$F$28,Parameters!$E$28*$A108,IF($A108&lt;=Parameters!$F$29,Parameters!$E$28*Parameters!$F$28+Parameters!$E$29*($A108-Parameters!$F$28),IF($A108&lt;=Parameters!$F$30,Parameters!$E$28*Parameters!$F$28+Parameters!$E$29*(Parameters!$F$29-Parameters!$F$28)+Parameters!$E$30*($A108-Parameters!$F$29),Parameters!$E$28*Parameters!$F$28+Parameters!$E$29*(Parameters!$F$29-Parameters!$F$28)+Parameters!$E$30*(Parameters!$F$30-Parameters!$F$29)+Parameters!$E$31*($A108-Parameters!$F$30)))),_xlfn.IFS($A108&lt;=Parameters!$F$28,Parameters!$E$28*$A108,$A108&lt;=Parameters!$F$29,Parameters!$E$29*$A108,$A108&lt;=Parameters!$F$30,Parameters!$E$30*$A108,$A108&gt;Parameters!$F$30,Parameters!$E$31*$A108))</f>
        <v>9390.51</v>
      </c>
      <c r="M108" s="290">
        <f t="shared" si="32"/>
        <v>91.17</v>
      </c>
      <c r="N108" s="290" cm="1">
        <f t="array" ref="N108">IF(Parameters!$D$55="No",IF($A108&lt;=Parameters!$F$34,Parameters!$E$34*$A108,IF($A108&lt;=Parameters!$F$35,Parameters!$E$34*Parameters!$F$34+Parameters!$E$35*($A108-Parameters!$F$34),IF($A108&lt;=Parameters!$F$36,Parameters!$E$34*Parameters!$F$34+Parameters!$E$35*(Parameters!$F$35-Parameters!$F$34)+Parameters!$E$36*($A108-Parameters!$F$35),Parameters!$E$34*Parameters!$F$34+Parameters!$E$35*(Parameters!$F$35-Parameters!$F$34)+Parameters!$E$36*(Parameters!$F$36-Parameters!$F$35)+Parameters!$E$37*($A108-Parameters!$F$36)))),_xlfn.IFS($A108&lt;=Parameters!$F$34,Parameters!$E$34*$A108,$A108&lt;=Parameters!$F$35,Parameters!$E$35*$A108,$A108&lt;=Parameters!$F$36,Parameters!$E$36*$A108,$A108&gt;Parameters!$F$36,Parameters!$E$37*$A108))</f>
        <v>11553.62</v>
      </c>
      <c r="O108" s="290">
        <f t="shared" si="56"/>
        <v>112.17106796116505</v>
      </c>
      <c r="P108" s="290" cm="1">
        <f t="array" ref="P108">IF(Parameters!$D$55="No",IF($A108&lt;=Parameters!$F$39,Parameters!$E$39*$A108,IF($A108&lt;=Parameters!$F$40,Parameters!$E$39*Parameters!$F$39+Parameters!$E$40*($A108-Parameters!$F$39),IF($A108&lt;=Parameters!$F$41,Parameters!$E$39*Parameters!$F$39+Parameters!$E$40*(Parameters!$F$40-Parameters!$F$39)+Parameters!$E$41*($A108-Parameters!$F$40),Parameters!$E$39*Parameters!$F$39+Parameters!$E$40*(Parameters!$F$40-Parameters!$F$39)+Parameters!$E$41*(Parameters!$F$41-Parameters!$F$40)+Parameters!$E$42*($A108-Parameters!$F$41)))),_xlfn.IFS($A108&lt;=Parameters!$F$39,Parameters!$E$39*$A108,$A108&lt;=Parameters!$F$40,Parameters!$E$40*$A108,$A108&lt;=Parameters!$F$41,Parameters!$E$41*$A108,$A108&gt;Parameters!$F$41,Parameters!$E$42*$A108))</f>
        <v>13169.119999999999</v>
      </c>
      <c r="Q108" s="290">
        <f t="shared" si="57"/>
        <v>127.85553398058252</v>
      </c>
      <c r="R108" s="290" cm="1">
        <f t="array" ref="R108">IF(Parameters!$E$55="No",IF($A108&lt;=Parameters!$H$23,Parameters!$G$23*$A108,IF($A108&lt;=Parameters!$H$24,Parameters!$G$23*Parameters!$H$23+Parameters!$G$24*($A108-Parameters!$H$23),IF($A108&lt;=Parameters!$H$25,Parameters!$G$23*Parameters!$H$23+Parameters!$G$24*(Parameters!$H$24-Parameters!$H$23)+Parameters!$G$25*($A108-Parameters!$H$24),Parameters!$G$23*Parameters!$H$23+Parameters!$G$24*(Parameters!$H$24-Parameters!$H$23)+Parameters!$G$25*(Parameters!$H$25-Parameters!$H$24)+Parameters!$G$26*($A108-Parameters!$H$25)))),_xlfn.IFS($A108&lt;=Parameters!$H$23,Parameters!$G$23*$A108,$A108&lt;=Parameters!$H$24,Parameters!$G$24*$A108,$A108&lt;=Parameters!$H$25,Parameters!$G$25*$A108,$A108&gt;Parameters!$H$25,Parameters!$G$26*$A108))</f>
        <v>9390.51</v>
      </c>
      <c r="S108" s="290">
        <f t="shared" si="33"/>
        <v>91.17</v>
      </c>
      <c r="T108" s="290" cm="1">
        <f t="array" ref="T108">IF(Parameters!$E$55="No",IF($A108&lt;=Parameters!$H$28,Parameters!$G$28*$A108,IF($A108&lt;=Parameters!$H$29,Parameters!$G$28*Parameters!$H$28+Parameters!$G$29*($A108-Parameters!$H$28),IF($A108&lt;=Parameters!$H$30,Parameters!$G$28*Parameters!$H$28+Parameters!$G$29*(Parameters!$H$29-Parameters!$H$28)+Parameters!$G$30*($A108-Parameters!$H$29),Parameters!$G$28*Parameters!$H$28+Parameters!$G$29*(Parameters!$H$29-Parameters!$H$28)+Parameters!$G$30*(Parameters!$H$30-Parameters!$H$29)+Parameters!$G$31*($A108-Parameters!$H$30)))),_xlfn.IFS($A108&lt;=Parameters!$H$28,Parameters!$G$28*$A108,$A108&lt;=Parameters!$H$29,Parameters!$G$29*$A108,$A108&lt;=Parameters!$H$30,Parameters!$G$30*$A108,$A108&gt;Parameters!$H$30,Parameters!$G$31*$A108))</f>
        <v>9390.51</v>
      </c>
      <c r="U108" s="290">
        <f t="shared" si="34"/>
        <v>91.17</v>
      </c>
      <c r="V108" s="290" cm="1">
        <f t="array" ref="V108">IF(Parameters!$E$55="No",IF($A108&lt;=Parameters!$H$34,Parameters!$G$34*$A108,IF($A108&lt;=Parameters!$H$35,Parameters!$G$34*Parameters!$H$34+Parameters!$G$35*($A108-Parameters!$H$34),IF($A108&lt;=Parameters!$H$36,Parameters!$G$34*Parameters!$H$34+Parameters!$G$35*(Parameters!$H$35-Parameters!$H$34)+Parameters!$G$36*($A108-Parameters!$H$35),Parameters!$G$34*Parameters!$H$34+Parameters!$G$35*(Parameters!$H$35-Parameters!$H$34)+Parameters!$G$36*(Parameters!$H$36-Parameters!$H$35)+Parameters!$G$37*($A108-Parameters!$H$36)))),_xlfn.IFS($A108&lt;=Parameters!$H$34,Parameters!$G$34*$A108,$A108&lt;=Parameters!$H$35,Parameters!$G$35*$A108,$A108&lt;=Parameters!$H$36,Parameters!$G$36*$A108,$A108&gt;Parameters!$H$36,Parameters!$G$37*$A108))</f>
        <v>11553.62</v>
      </c>
      <c r="W108" s="290">
        <f t="shared" si="58"/>
        <v>112.17106796116505</v>
      </c>
      <c r="X108" s="290" cm="1">
        <f t="array" ref="X108">IF(Parameters!$E$55="No",IF($A108&lt;=Parameters!$H$39,Parameters!$G$39*$A108,IF($A108&lt;=Parameters!$H$40,Parameters!$G$39*Parameters!$H$39+Parameters!$G$40*($A108-Parameters!$H$39),IF($A108&lt;=Parameters!$H$41,Parameters!$G$39*Parameters!$H$39+Parameters!$G$40*(Parameters!$H$40-Parameters!$H$39)+Parameters!$G$41*($A108-Parameters!$H$40),Parameters!$G$39*Parameters!$H$39+Parameters!$G$40*(Parameters!$H$40-Parameters!$H$39)+Parameters!$G$41*(Parameters!$H$41-Parameters!$H$40)+Parameters!$G$42*($A108-Parameters!$H$41)))),_xlfn.IFS($A108&lt;=Parameters!$H$39,Parameters!$G$39*$A108,$A108&lt;=Parameters!$H$40,Parameters!$G$40*$A108,$A108&lt;=Parameters!$H$41,Parameters!$G$41*$A108,$A108&gt;Parameters!$H$41,Parameters!$G$42*$A108))</f>
        <v>13169.119999999999</v>
      </c>
      <c r="Y108" s="290">
        <f t="shared" si="59"/>
        <v>127.85553398058252</v>
      </c>
      <c r="Z108" s="290" cm="1">
        <f t="array" ref="Z108">IF(Parameters!$F$55="No",IF($A108&lt;=Parameters!$J$23,Parameters!$I$23*$A108,IF($A108&lt;=Parameters!$J$24,Parameters!$I$23*Parameters!$J$23+Parameters!$I$24*($A108-Parameters!$J$23),IF($A108&lt;=Parameters!$J$25,Parameters!$I$23*Parameters!$J$23+Parameters!$I$24*(Parameters!$J$24-Parameters!$J$23)+Parameters!$I$25*($A108-Parameters!$J$24),Parameters!$I$23*Parameters!$J$23+Parameters!$I$24*(Parameters!$J$24-Parameters!$J$23)+Parameters!$I$25*(Parameters!$J$25-Parameters!$J$24)+Parameters!$I$26*($A108-Parameters!$J$25)))),_xlfn.IFS($A108&lt;=Parameters!$J$23,Parameters!$I$23*$A108,$A108&lt;=Parameters!$J$24,Parameters!$I$24*$A108,$A108&lt;=Parameters!$J$25,Parameters!$I$25*$A108,$A108&gt;Parameters!$J$25,Parameters!$I$26*$A108))</f>
        <v>9390.51</v>
      </c>
      <c r="AA108" s="290">
        <f t="shared" si="35"/>
        <v>91.17</v>
      </c>
      <c r="AB108" s="290" cm="1">
        <f t="array" ref="AB108">IF(Parameters!$F$55="No",IF($A108&lt;=Parameters!$J$28,Parameters!$I$28*$A108,IF($A108&lt;=Parameters!$J$29,Parameters!$I$28*Parameters!$J$28+Parameters!$I$29*($A108-Parameters!$J$28),IF($A108&lt;=Parameters!$J$30,Parameters!$I$28*Parameters!$J$28+Parameters!$I$29*(Parameters!$J$29-Parameters!$J$28)+Parameters!$I$30*($A108-Parameters!$J$29),Parameters!$I$28*Parameters!$J$28+Parameters!$I$29*(Parameters!$J$29-Parameters!$J$28)+Parameters!$I$30*(Parameters!$J$30-Parameters!$J$29)+Parameters!$I$31*($A108-Parameters!$J$30)))),_xlfn.IFS($A108&lt;=Parameters!$J$28,Parameters!$I$28*$A108,$A108&lt;=Parameters!$J$29,Parameters!$I$29*$A108,$A108&lt;=Parameters!$J$30,Parameters!$I$30*$A108,$A108&gt;Parameters!$J$30,Parameters!$I$31*$A108))</f>
        <v>9390.51</v>
      </c>
      <c r="AC108" s="290">
        <f t="shared" si="36"/>
        <v>91.17</v>
      </c>
      <c r="AD108" s="290" cm="1">
        <f t="array" ref="AD108">IF(Parameters!$F$55="No",IF($A108&lt;=Parameters!$J$34,Parameters!$I$34*$A108,IF($A108&lt;=Parameters!$J$35,Parameters!$I$34*Parameters!$J$34+Parameters!$I$35*($A108-Parameters!$J$34),IF($A108&lt;=Parameters!$J$36,Parameters!$I$34*Parameters!$J$34+Parameters!$I$35*(Parameters!$J$35-Parameters!$J$34)+Parameters!$I$36*($A108-Parameters!$J$35),Parameters!$I$34*Parameters!$J$34+Parameters!$I$35*(Parameters!$J$35-Parameters!$J$34)+Parameters!$I$36*(Parameters!$J$36-Parameters!$J$35)+Parameters!$I$37*($A108-Parameters!$J$36)))),_xlfn.IFS($A108&lt;=Parameters!$J$34,Parameters!$I$34*$A108,$A108&lt;=Parameters!$J$35,Parameters!$I$35*$A108,$A108&lt;=Parameters!$J$36,Parameters!$I$36*$A108,$A108&gt;Parameters!$J$36,Parameters!$I$37*$A108))</f>
        <v>11553.62</v>
      </c>
      <c r="AE108" s="290">
        <f t="shared" si="60"/>
        <v>112.17106796116505</v>
      </c>
      <c r="AF108" s="290" cm="1">
        <f t="array" ref="AF108">IF(Parameters!$F$55="No",IF($A108&lt;=Parameters!$J$39,Parameters!$I$39*$A108,IF($A108&lt;=Parameters!$J$40,Parameters!$I$39*Parameters!$J$39+Parameters!$I$40*($A108-Parameters!$J$39),IF($A108&lt;=Parameters!$J$41,Parameters!$I$39*Parameters!$J$39+Parameters!$I$40*(Parameters!$J$40-Parameters!$J$39)+Parameters!$I$41*($A108-Parameters!$J$40),Parameters!$I$39*Parameters!$J$39+Parameters!$I$40*(Parameters!$J$40-Parameters!$J$39)+Parameters!$I$41*(Parameters!$J$41-Parameters!$J$40)+Parameters!$I$42*($A108-Parameters!$J$41)))),_xlfn.IFS($A108&lt;=Parameters!$J$39,Parameters!$I$39*$A108,$A108&lt;=Parameters!$J$40,Parameters!$I$40*$A108,$A108&lt;=Parameters!$J$41,Parameters!$I$41*$A108,$A108&gt;Parameters!$J$41,Parameters!$I$42*$A108))</f>
        <v>13169.119999999999</v>
      </c>
      <c r="AG108" s="290">
        <f t="shared" si="61"/>
        <v>127.85553398058252</v>
      </c>
      <c r="AI108" s="428">
        <f t="shared" si="37"/>
        <v>91.170000000000073</v>
      </c>
      <c r="AJ108" s="428">
        <f t="shared" si="38"/>
        <v>91.170000000000073</v>
      </c>
      <c r="AK108" s="428">
        <f t="shared" si="39"/>
        <v>143.54000000000087</v>
      </c>
      <c r="AL108" s="428">
        <f t="shared" si="40"/>
        <v>143.53999999999905</v>
      </c>
      <c r="AM108" s="428">
        <f t="shared" si="41"/>
        <v>91.170000000000073</v>
      </c>
      <c r="AN108" s="428">
        <f t="shared" si="42"/>
        <v>91.170000000000073</v>
      </c>
      <c r="AO108" s="428">
        <f t="shared" si="43"/>
        <v>143.54000000000087</v>
      </c>
      <c r="AP108" s="428">
        <f t="shared" si="44"/>
        <v>143.53999999999905</v>
      </c>
      <c r="AQ108" s="428">
        <f t="shared" si="45"/>
        <v>91.170000000000073</v>
      </c>
      <c r="AR108" s="428">
        <f t="shared" si="46"/>
        <v>91.170000000000073</v>
      </c>
      <c r="AS108" s="428">
        <f t="shared" si="47"/>
        <v>143.54000000000087</v>
      </c>
      <c r="AT108" s="428">
        <f t="shared" si="48"/>
        <v>143.53999999999905</v>
      </c>
      <c r="AU108" s="428">
        <f t="shared" si="49"/>
        <v>91.170000000000073</v>
      </c>
      <c r="AV108" s="428">
        <f t="shared" si="50"/>
        <v>91.170000000000073</v>
      </c>
      <c r="AW108" s="428">
        <f t="shared" si="51"/>
        <v>143.54000000000087</v>
      </c>
      <c r="AX108" s="428">
        <f t="shared" si="52"/>
        <v>143.53999999999905</v>
      </c>
    </row>
    <row r="109">
      <c r="A109" s="413">
        <v>104</v>
      </c>
      <c r="B109" s="290" cm="1">
        <f t="array" ref="B109">IF(Parameters!$C$55="No",IF($A109&lt;=Parameters!$D$23,Parameters!$C$23*$A109,IF($A109&lt;=Parameters!$D$24,Parameters!$C$23*Parameters!$D$23+Parameters!$C$24*($A109-Parameters!$D$23),IF($A109&lt;=Parameters!$D$25,Parameters!$C$23*Parameters!$D$23+Parameters!$C$24*(Parameters!$D$24-Parameters!$D$23)+Parameters!$C$25*($A109-Parameters!$D$24),Parameters!$C$23*Parameters!$D$23+Parameters!$C$24*(Parameters!$D$24-Parameters!$D$23)+Parameters!$C$25*(Parameters!$D$25-Parameters!$D$24)+Parameters!$C$26*($A109-Parameters!$D$25)))),_xlfn.IFS($A109&lt;=Parameters!$D$23,Parameters!$C$23*$A109,$A109&lt;=Parameters!$D$24,Parameters!$C$24*$A109,$A109&lt;=Parameters!$D$25,Parameters!$C$25*$A109,$A109&gt;Parameters!$D$25,Parameters!$C$26*$A109))</f>
        <v>9481.68</v>
      </c>
      <c r="C109" s="290">
        <f t="shared" si="53"/>
        <v>91.17</v>
      </c>
      <c r="D109" s="290" cm="1">
        <f t="array" ref="D109">IF(Parameters!$C$55="No",IF($A109&lt;=Parameters!$D$28,Parameters!$C$28*$A109,IF($A109&lt;=Parameters!$D$29,Parameters!$C$28*Parameters!$D$28+Parameters!$C$29*($A109-Parameters!$D$28),IF($A109&lt;=Parameters!$D$30,Parameters!$C$28*Parameters!$D$28+Parameters!$C$29*(Parameters!$D$29-Parameters!$D$28)+Parameters!$C$30*($A109-Parameters!$D$29),Parameters!$C$28*Parameters!$D$28+Parameters!$C$29*(Parameters!$D$29-Parameters!$D$28)+Parameters!$C$30*(Parameters!$D$30-Parameters!$D$29)+Parameters!$C$31*($A109-Parameters!$D$30)))),_xlfn.IFS($A109&lt;=Parameters!$D$28,Parameters!$C$28*$A109,$A109&lt;=Parameters!$D$29,Parameters!$C$29*$A109,$A109&lt;=Parameters!$D$30,Parameters!$C$30*$A109,$A109&gt;Parameters!$D$30,Parameters!$C$31*$A109))</f>
        <v>9481.68</v>
      </c>
      <c r="E109" s="290">
        <f t="shared" si="53"/>
        <v>91.17</v>
      </c>
      <c r="F109" s="290" cm="1">
        <f t="array" ref="F109">IF(Parameters!$C$55="No",IF($A109&lt;=Parameters!$D$34,Parameters!$C$34*$A109,IF($A109&lt;=Parameters!$D$35,Parameters!$C$34*Parameters!$D$34+Parameters!$C$35*($A109-Parameters!$D$34),IF($A109&lt;=Parameters!$D$36,Parameters!$C$34*Parameters!$D$34+Parameters!$C$35*(Parameters!$D$35-Parameters!$D$34)+Parameters!$C$36*($A109-Parameters!$D$35),Parameters!$C$34*Parameters!$D$34+Parameters!$C$35*(Parameters!$D$35-Parameters!$D$34)+Parameters!$C$36*(Parameters!$D$36-Parameters!$D$35)+Parameters!$C$37*($A109-Parameters!$D$36)))),_xlfn.IFS($A109&lt;=Parameters!$D$34,Parameters!$C$34*$A109,$A109&lt;=Parameters!$D$35,Parameters!$C$35*$A109,$A109&lt;=Parameters!$D$36,Parameters!$C$36*$A109,$A109&gt;Parameters!$D$36,Parameters!$C$37*$A109))</f>
        <v>11697.16</v>
      </c>
      <c r="G109" s="290">
        <f t="shared" si="54"/>
        <v>112.47269230769231</v>
      </c>
      <c r="H109" s="290" cm="1">
        <f t="array" ref="H109">IF(Parameters!$C$55="No",IF($A109&lt;=Parameters!$D$39,Parameters!$C$39*$A109,IF($A109&lt;=Parameters!$D$40,Parameters!$C$39*Parameters!$D$39+Parameters!$C$40*($A109-Parameters!$D$39),IF($A109&lt;=Parameters!$D$41,Parameters!$C$39*Parameters!$D$39+Parameters!$C$40*(Parameters!$D$40-Parameters!$D$39)+Parameters!$C$41*($A109-Parameters!$D$40),Parameters!$C$39*Parameters!$D$39+Parameters!$C$40*(Parameters!$D$40-Parameters!$D$39)+Parameters!$C$41*(Parameters!$D$41-Parameters!$D$40)+Parameters!$C$42*($A109-Parameters!$D$41)))),_xlfn.IFS($A109&lt;=Parameters!$D$39,Parameters!$C$39*$A109,$A109&lt;=Parameters!$D$40,Parameters!$C$40*$A109,$A109&lt;=Parameters!$D$41,Parameters!$C$41*$A109,$A109&gt;Parameters!$D$41,Parameters!$C$42*$A109))</f>
        <v>13312.66</v>
      </c>
      <c r="I109" s="290">
        <f t="shared" si="55"/>
        <v>128.00634615384615</v>
      </c>
      <c r="J109" s="290" cm="1">
        <f t="array" ref="J109">IF(Parameters!$D$55="No",IF($A109&lt;=Parameters!$F$23,Parameters!$E$23*$A109,IF($A109&lt;=Parameters!$F$24,Parameters!$E$23*Parameters!$F$23+Parameters!$E$24*($A109-Parameters!$F$23),IF($A109&lt;=Parameters!$F$25,Parameters!$E$23*Parameters!$F$23+Parameters!$E$24*(Parameters!$F$24-Parameters!$F$23)+Parameters!$E$25*($A109-Parameters!$F$24),Parameters!$E$23*Parameters!$F$23+Parameters!$E$24*(Parameters!$F$24-Parameters!$F$23)+Parameters!$E$25*(Parameters!$F$25-Parameters!$F$24)+Parameters!$E$26*($A109-Parameters!$F$25)))),_xlfn.IFS($A109&lt;=Parameters!$F$23,Parameters!$E$23*$A109,$A109&lt;=Parameters!$F$24,Parameters!$E$24*$A109,$A109&lt;=Parameters!$F$25,Parameters!$E$25*$A109,$A109&gt;Parameters!$F$25,Parameters!$E$26*$A109))</f>
        <v>9481.68</v>
      </c>
      <c r="K109" s="290">
        <f t="shared" si="31"/>
        <v>91.17</v>
      </c>
      <c r="L109" s="290" cm="1">
        <f t="array" ref="L109">IF(Parameters!$D$55="No",IF($A109&lt;=Parameters!$F$28,Parameters!$E$28*$A109,IF($A109&lt;=Parameters!$F$29,Parameters!$E$28*Parameters!$F$28+Parameters!$E$29*($A109-Parameters!$F$28),IF($A109&lt;=Parameters!$F$30,Parameters!$E$28*Parameters!$F$28+Parameters!$E$29*(Parameters!$F$29-Parameters!$F$28)+Parameters!$E$30*($A109-Parameters!$F$29),Parameters!$E$28*Parameters!$F$28+Parameters!$E$29*(Parameters!$F$29-Parameters!$F$28)+Parameters!$E$30*(Parameters!$F$30-Parameters!$F$29)+Parameters!$E$31*($A109-Parameters!$F$30)))),_xlfn.IFS($A109&lt;=Parameters!$F$28,Parameters!$E$28*$A109,$A109&lt;=Parameters!$F$29,Parameters!$E$29*$A109,$A109&lt;=Parameters!$F$30,Parameters!$E$30*$A109,$A109&gt;Parameters!$F$30,Parameters!$E$31*$A109))</f>
        <v>9481.68</v>
      </c>
      <c r="M109" s="290">
        <f t="shared" si="32"/>
        <v>91.17</v>
      </c>
      <c r="N109" s="290" cm="1">
        <f t="array" ref="N109">IF(Parameters!$D$55="No",IF($A109&lt;=Parameters!$F$34,Parameters!$E$34*$A109,IF($A109&lt;=Parameters!$F$35,Parameters!$E$34*Parameters!$F$34+Parameters!$E$35*($A109-Parameters!$F$34),IF($A109&lt;=Parameters!$F$36,Parameters!$E$34*Parameters!$F$34+Parameters!$E$35*(Parameters!$F$35-Parameters!$F$34)+Parameters!$E$36*($A109-Parameters!$F$35),Parameters!$E$34*Parameters!$F$34+Parameters!$E$35*(Parameters!$F$35-Parameters!$F$34)+Parameters!$E$36*(Parameters!$F$36-Parameters!$F$35)+Parameters!$E$37*($A109-Parameters!$F$36)))),_xlfn.IFS($A109&lt;=Parameters!$F$34,Parameters!$E$34*$A109,$A109&lt;=Parameters!$F$35,Parameters!$E$35*$A109,$A109&lt;=Parameters!$F$36,Parameters!$E$36*$A109,$A109&gt;Parameters!$F$36,Parameters!$E$37*$A109))</f>
        <v>11697.16</v>
      </c>
      <c r="O109" s="290">
        <f t="shared" si="56"/>
        <v>112.47269230769231</v>
      </c>
      <c r="P109" s="290" cm="1">
        <f t="array" ref="P109">IF(Parameters!$D$55="No",IF($A109&lt;=Parameters!$F$39,Parameters!$E$39*$A109,IF($A109&lt;=Parameters!$F$40,Parameters!$E$39*Parameters!$F$39+Parameters!$E$40*($A109-Parameters!$F$39),IF($A109&lt;=Parameters!$F$41,Parameters!$E$39*Parameters!$F$39+Parameters!$E$40*(Parameters!$F$40-Parameters!$F$39)+Parameters!$E$41*($A109-Parameters!$F$40),Parameters!$E$39*Parameters!$F$39+Parameters!$E$40*(Parameters!$F$40-Parameters!$F$39)+Parameters!$E$41*(Parameters!$F$41-Parameters!$F$40)+Parameters!$E$42*($A109-Parameters!$F$41)))),_xlfn.IFS($A109&lt;=Parameters!$F$39,Parameters!$E$39*$A109,$A109&lt;=Parameters!$F$40,Parameters!$E$40*$A109,$A109&lt;=Parameters!$F$41,Parameters!$E$41*$A109,$A109&gt;Parameters!$F$41,Parameters!$E$42*$A109))</f>
        <v>13312.66</v>
      </c>
      <c r="Q109" s="290">
        <f t="shared" si="57"/>
        <v>128.00634615384615</v>
      </c>
      <c r="R109" s="290" cm="1">
        <f t="array" ref="R109">IF(Parameters!$E$55="No",IF($A109&lt;=Parameters!$H$23,Parameters!$G$23*$A109,IF($A109&lt;=Parameters!$H$24,Parameters!$G$23*Parameters!$H$23+Parameters!$G$24*($A109-Parameters!$H$23),IF($A109&lt;=Parameters!$H$25,Parameters!$G$23*Parameters!$H$23+Parameters!$G$24*(Parameters!$H$24-Parameters!$H$23)+Parameters!$G$25*($A109-Parameters!$H$24),Parameters!$G$23*Parameters!$H$23+Parameters!$G$24*(Parameters!$H$24-Parameters!$H$23)+Parameters!$G$25*(Parameters!$H$25-Parameters!$H$24)+Parameters!$G$26*($A109-Parameters!$H$25)))),_xlfn.IFS($A109&lt;=Parameters!$H$23,Parameters!$G$23*$A109,$A109&lt;=Parameters!$H$24,Parameters!$G$24*$A109,$A109&lt;=Parameters!$H$25,Parameters!$G$25*$A109,$A109&gt;Parameters!$H$25,Parameters!$G$26*$A109))</f>
        <v>9481.68</v>
      </c>
      <c r="S109" s="290">
        <f t="shared" si="33"/>
        <v>91.17</v>
      </c>
      <c r="T109" s="290" cm="1">
        <f t="array" ref="T109">IF(Parameters!$E$55="No",IF($A109&lt;=Parameters!$H$28,Parameters!$G$28*$A109,IF($A109&lt;=Parameters!$H$29,Parameters!$G$28*Parameters!$H$28+Parameters!$G$29*($A109-Parameters!$H$28),IF($A109&lt;=Parameters!$H$30,Parameters!$G$28*Parameters!$H$28+Parameters!$G$29*(Parameters!$H$29-Parameters!$H$28)+Parameters!$G$30*($A109-Parameters!$H$29),Parameters!$G$28*Parameters!$H$28+Parameters!$G$29*(Parameters!$H$29-Parameters!$H$28)+Parameters!$G$30*(Parameters!$H$30-Parameters!$H$29)+Parameters!$G$31*($A109-Parameters!$H$30)))),_xlfn.IFS($A109&lt;=Parameters!$H$28,Parameters!$G$28*$A109,$A109&lt;=Parameters!$H$29,Parameters!$G$29*$A109,$A109&lt;=Parameters!$H$30,Parameters!$G$30*$A109,$A109&gt;Parameters!$H$30,Parameters!$G$31*$A109))</f>
        <v>9481.68</v>
      </c>
      <c r="U109" s="290">
        <f t="shared" si="34"/>
        <v>91.17</v>
      </c>
      <c r="V109" s="290" cm="1">
        <f t="array" ref="V109">IF(Parameters!$E$55="No",IF($A109&lt;=Parameters!$H$34,Parameters!$G$34*$A109,IF($A109&lt;=Parameters!$H$35,Parameters!$G$34*Parameters!$H$34+Parameters!$G$35*($A109-Parameters!$H$34),IF($A109&lt;=Parameters!$H$36,Parameters!$G$34*Parameters!$H$34+Parameters!$G$35*(Parameters!$H$35-Parameters!$H$34)+Parameters!$G$36*($A109-Parameters!$H$35),Parameters!$G$34*Parameters!$H$34+Parameters!$G$35*(Parameters!$H$35-Parameters!$H$34)+Parameters!$G$36*(Parameters!$H$36-Parameters!$H$35)+Parameters!$G$37*($A109-Parameters!$H$36)))),_xlfn.IFS($A109&lt;=Parameters!$H$34,Parameters!$G$34*$A109,$A109&lt;=Parameters!$H$35,Parameters!$G$35*$A109,$A109&lt;=Parameters!$H$36,Parameters!$G$36*$A109,$A109&gt;Parameters!$H$36,Parameters!$G$37*$A109))</f>
        <v>11697.16</v>
      </c>
      <c r="W109" s="290">
        <f t="shared" si="58"/>
        <v>112.47269230769231</v>
      </c>
      <c r="X109" s="290" cm="1">
        <f t="array" ref="X109">IF(Parameters!$E$55="No",IF($A109&lt;=Parameters!$H$39,Parameters!$G$39*$A109,IF($A109&lt;=Parameters!$H$40,Parameters!$G$39*Parameters!$H$39+Parameters!$G$40*($A109-Parameters!$H$39),IF($A109&lt;=Parameters!$H$41,Parameters!$G$39*Parameters!$H$39+Parameters!$G$40*(Parameters!$H$40-Parameters!$H$39)+Parameters!$G$41*($A109-Parameters!$H$40),Parameters!$G$39*Parameters!$H$39+Parameters!$G$40*(Parameters!$H$40-Parameters!$H$39)+Parameters!$G$41*(Parameters!$H$41-Parameters!$H$40)+Parameters!$G$42*($A109-Parameters!$H$41)))),_xlfn.IFS($A109&lt;=Parameters!$H$39,Parameters!$G$39*$A109,$A109&lt;=Parameters!$H$40,Parameters!$G$40*$A109,$A109&lt;=Parameters!$H$41,Parameters!$G$41*$A109,$A109&gt;Parameters!$H$41,Parameters!$G$42*$A109))</f>
        <v>13312.66</v>
      </c>
      <c r="Y109" s="290">
        <f t="shared" si="59"/>
        <v>128.00634615384615</v>
      </c>
      <c r="Z109" s="290" cm="1">
        <f t="array" ref="Z109">IF(Parameters!$F$55="No",IF($A109&lt;=Parameters!$J$23,Parameters!$I$23*$A109,IF($A109&lt;=Parameters!$J$24,Parameters!$I$23*Parameters!$J$23+Parameters!$I$24*($A109-Parameters!$J$23),IF($A109&lt;=Parameters!$J$25,Parameters!$I$23*Parameters!$J$23+Parameters!$I$24*(Parameters!$J$24-Parameters!$J$23)+Parameters!$I$25*($A109-Parameters!$J$24),Parameters!$I$23*Parameters!$J$23+Parameters!$I$24*(Parameters!$J$24-Parameters!$J$23)+Parameters!$I$25*(Parameters!$J$25-Parameters!$J$24)+Parameters!$I$26*($A109-Parameters!$J$25)))),_xlfn.IFS($A109&lt;=Parameters!$J$23,Parameters!$I$23*$A109,$A109&lt;=Parameters!$J$24,Parameters!$I$24*$A109,$A109&lt;=Parameters!$J$25,Parameters!$I$25*$A109,$A109&gt;Parameters!$J$25,Parameters!$I$26*$A109))</f>
        <v>9481.68</v>
      </c>
      <c r="AA109" s="290">
        <f t="shared" si="35"/>
        <v>91.17</v>
      </c>
      <c r="AB109" s="290" cm="1">
        <f t="array" ref="AB109">IF(Parameters!$F$55="No",IF($A109&lt;=Parameters!$J$28,Parameters!$I$28*$A109,IF($A109&lt;=Parameters!$J$29,Parameters!$I$28*Parameters!$J$28+Parameters!$I$29*($A109-Parameters!$J$28),IF($A109&lt;=Parameters!$J$30,Parameters!$I$28*Parameters!$J$28+Parameters!$I$29*(Parameters!$J$29-Parameters!$J$28)+Parameters!$I$30*($A109-Parameters!$J$29),Parameters!$I$28*Parameters!$J$28+Parameters!$I$29*(Parameters!$J$29-Parameters!$J$28)+Parameters!$I$30*(Parameters!$J$30-Parameters!$J$29)+Parameters!$I$31*($A109-Parameters!$J$30)))),_xlfn.IFS($A109&lt;=Parameters!$J$28,Parameters!$I$28*$A109,$A109&lt;=Parameters!$J$29,Parameters!$I$29*$A109,$A109&lt;=Parameters!$J$30,Parameters!$I$30*$A109,$A109&gt;Parameters!$J$30,Parameters!$I$31*$A109))</f>
        <v>9481.68</v>
      </c>
      <c r="AC109" s="290">
        <f t="shared" si="36"/>
        <v>91.17</v>
      </c>
      <c r="AD109" s="290" cm="1">
        <f t="array" ref="AD109">IF(Parameters!$F$55="No",IF($A109&lt;=Parameters!$J$34,Parameters!$I$34*$A109,IF($A109&lt;=Parameters!$J$35,Parameters!$I$34*Parameters!$J$34+Parameters!$I$35*($A109-Parameters!$J$34),IF($A109&lt;=Parameters!$J$36,Parameters!$I$34*Parameters!$J$34+Parameters!$I$35*(Parameters!$J$35-Parameters!$J$34)+Parameters!$I$36*($A109-Parameters!$J$35),Parameters!$I$34*Parameters!$J$34+Parameters!$I$35*(Parameters!$J$35-Parameters!$J$34)+Parameters!$I$36*(Parameters!$J$36-Parameters!$J$35)+Parameters!$I$37*($A109-Parameters!$J$36)))),_xlfn.IFS($A109&lt;=Parameters!$J$34,Parameters!$I$34*$A109,$A109&lt;=Parameters!$J$35,Parameters!$I$35*$A109,$A109&lt;=Parameters!$J$36,Parameters!$I$36*$A109,$A109&gt;Parameters!$J$36,Parameters!$I$37*$A109))</f>
        <v>11697.16</v>
      </c>
      <c r="AE109" s="290">
        <f t="shared" si="60"/>
        <v>112.47269230769231</v>
      </c>
      <c r="AF109" s="290" cm="1">
        <f t="array" ref="AF109">IF(Parameters!$F$55="No",IF($A109&lt;=Parameters!$J$39,Parameters!$I$39*$A109,IF($A109&lt;=Parameters!$J$40,Parameters!$I$39*Parameters!$J$39+Parameters!$I$40*($A109-Parameters!$J$39),IF($A109&lt;=Parameters!$J$41,Parameters!$I$39*Parameters!$J$39+Parameters!$I$40*(Parameters!$J$40-Parameters!$J$39)+Parameters!$I$41*($A109-Parameters!$J$40),Parameters!$I$39*Parameters!$J$39+Parameters!$I$40*(Parameters!$J$40-Parameters!$J$39)+Parameters!$I$41*(Parameters!$J$41-Parameters!$J$40)+Parameters!$I$42*($A109-Parameters!$J$41)))),_xlfn.IFS($A109&lt;=Parameters!$J$39,Parameters!$I$39*$A109,$A109&lt;=Parameters!$J$40,Parameters!$I$40*$A109,$A109&lt;=Parameters!$J$41,Parameters!$I$41*$A109,$A109&gt;Parameters!$J$41,Parameters!$I$42*$A109))</f>
        <v>13312.66</v>
      </c>
      <c r="AG109" s="290">
        <f t="shared" si="61"/>
        <v>128.00634615384615</v>
      </c>
      <c r="AI109" s="428">
        <f t="shared" si="37"/>
        <v>91.170000000000073</v>
      </c>
      <c r="AJ109" s="428">
        <f t="shared" si="38"/>
        <v>91.170000000000073</v>
      </c>
      <c r="AK109" s="428">
        <f t="shared" si="39"/>
        <v>143.53999999999905</v>
      </c>
      <c r="AL109" s="428">
        <f t="shared" si="40"/>
        <v>143.54000000000087</v>
      </c>
      <c r="AM109" s="428">
        <f t="shared" si="41"/>
        <v>91.170000000000073</v>
      </c>
      <c r="AN109" s="428">
        <f t="shared" si="42"/>
        <v>91.170000000000073</v>
      </c>
      <c r="AO109" s="428">
        <f t="shared" si="43"/>
        <v>143.53999999999905</v>
      </c>
      <c r="AP109" s="428">
        <f t="shared" si="44"/>
        <v>143.54000000000087</v>
      </c>
      <c r="AQ109" s="428">
        <f t="shared" si="45"/>
        <v>91.170000000000073</v>
      </c>
      <c r="AR109" s="428">
        <f t="shared" si="46"/>
        <v>91.170000000000073</v>
      </c>
      <c r="AS109" s="428">
        <f t="shared" si="47"/>
        <v>143.53999999999905</v>
      </c>
      <c r="AT109" s="428">
        <f t="shared" si="48"/>
        <v>143.54000000000087</v>
      </c>
      <c r="AU109" s="428">
        <f t="shared" si="49"/>
        <v>91.170000000000073</v>
      </c>
      <c r="AV109" s="428">
        <f t="shared" si="50"/>
        <v>91.170000000000073</v>
      </c>
      <c r="AW109" s="428">
        <f t="shared" si="51"/>
        <v>143.53999999999905</v>
      </c>
      <c r="AX109" s="428">
        <f t="shared" si="52"/>
        <v>143.54000000000087</v>
      </c>
    </row>
    <row r="110">
      <c r="A110" s="413">
        <v>105</v>
      </c>
      <c r="B110" s="290" cm="1">
        <f t="array" ref="B110">IF(Parameters!$C$55="No",IF($A110&lt;=Parameters!$D$23,Parameters!$C$23*$A110,IF($A110&lt;=Parameters!$D$24,Parameters!$C$23*Parameters!$D$23+Parameters!$C$24*($A110-Parameters!$D$23),IF($A110&lt;=Parameters!$D$25,Parameters!$C$23*Parameters!$D$23+Parameters!$C$24*(Parameters!$D$24-Parameters!$D$23)+Parameters!$C$25*($A110-Parameters!$D$24),Parameters!$C$23*Parameters!$D$23+Parameters!$C$24*(Parameters!$D$24-Parameters!$D$23)+Parameters!$C$25*(Parameters!$D$25-Parameters!$D$24)+Parameters!$C$26*($A110-Parameters!$D$25)))),_xlfn.IFS($A110&lt;=Parameters!$D$23,Parameters!$C$23*$A110,$A110&lt;=Parameters!$D$24,Parameters!$C$24*$A110,$A110&lt;=Parameters!$D$25,Parameters!$C$25*$A110,$A110&gt;Parameters!$D$25,Parameters!$C$26*$A110))</f>
        <v>9572.85</v>
      </c>
      <c r="C110" s="290">
        <f t="shared" si="53"/>
        <v>91.17</v>
      </c>
      <c r="D110" s="290" cm="1">
        <f t="array" ref="D110">IF(Parameters!$C$55="No",IF($A110&lt;=Parameters!$D$28,Parameters!$C$28*$A110,IF($A110&lt;=Parameters!$D$29,Parameters!$C$28*Parameters!$D$28+Parameters!$C$29*($A110-Parameters!$D$28),IF($A110&lt;=Parameters!$D$30,Parameters!$C$28*Parameters!$D$28+Parameters!$C$29*(Parameters!$D$29-Parameters!$D$28)+Parameters!$C$30*($A110-Parameters!$D$29),Parameters!$C$28*Parameters!$D$28+Parameters!$C$29*(Parameters!$D$29-Parameters!$D$28)+Parameters!$C$30*(Parameters!$D$30-Parameters!$D$29)+Parameters!$C$31*($A110-Parameters!$D$30)))),_xlfn.IFS($A110&lt;=Parameters!$D$28,Parameters!$C$28*$A110,$A110&lt;=Parameters!$D$29,Parameters!$C$29*$A110,$A110&lt;=Parameters!$D$30,Parameters!$C$30*$A110,$A110&gt;Parameters!$D$30,Parameters!$C$31*$A110))</f>
        <v>9572.85</v>
      </c>
      <c r="E110" s="290">
        <f t="shared" si="53"/>
        <v>91.17</v>
      </c>
      <c r="F110" s="290" cm="1">
        <f t="array" ref="F110">IF(Parameters!$C$55="No",IF($A110&lt;=Parameters!$D$34,Parameters!$C$34*$A110,IF($A110&lt;=Parameters!$D$35,Parameters!$C$34*Parameters!$D$34+Parameters!$C$35*($A110-Parameters!$D$34),IF($A110&lt;=Parameters!$D$36,Parameters!$C$34*Parameters!$D$34+Parameters!$C$35*(Parameters!$D$35-Parameters!$D$34)+Parameters!$C$36*($A110-Parameters!$D$35),Parameters!$C$34*Parameters!$D$34+Parameters!$C$35*(Parameters!$D$35-Parameters!$D$34)+Parameters!$C$36*(Parameters!$D$36-Parameters!$D$35)+Parameters!$C$37*($A110-Parameters!$D$36)))),_xlfn.IFS($A110&lt;=Parameters!$D$34,Parameters!$C$34*$A110,$A110&lt;=Parameters!$D$35,Parameters!$C$35*$A110,$A110&lt;=Parameters!$D$36,Parameters!$C$36*$A110,$A110&gt;Parameters!$D$36,Parameters!$C$37*$A110))</f>
        <v>11840.7</v>
      </c>
      <c r="G110" s="290">
        <f t="shared" si="54"/>
        <v>112.76857142857143</v>
      </c>
      <c r="H110" s="290" cm="1">
        <f t="array" ref="H110">IF(Parameters!$C$55="No",IF($A110&lt;=Parameters!$D$39,Parameters!$C$39*$A110,IF($A110&lt;=Parameters!$D$40,Parameters!$C$39*Parameters!$D$39+Parameters!$C$40*($A110-Parameters!$D$39),IF($A110&lt;=Parameters!$D$41,Parameters!$C$39*Parameters!$D$39+Parameters!$C$40*(Parameters!$D$40-Parameters!$D$39)+Parameters!$C$41*($A110-Parameters!$D$40),Parameters!$C$39*Parameters!$D$39+Parameters!$C$40*(Parameters!$D$40-Parameters!$D$39)+Parameters!$C$41*(Parameters!$D$41-Parameters!$D$40)+Parameters!$C$42*($A110-Parameters!$D$41)))),_xlfn.IFS($A110&lt;=Parameters!$D$39,Parameters!$C$39*$A110,$A110&lt;=Parameters!$D$40,Parameters!$C$40*$A110,$A110&lt;=Parameters!$D$41,Parameters!$C$41*$A110,$A110&gt;Parameters!$D$41,Parameters!$C$42*$A110))</f>
        <v>13456.2</v>
      </c>
      <c r="I110" s="290">
        <f t="shared" si="55"/>
        <v>128.15428571428572</v>
      </c>
      <c r="J110" s="290" cm="1">
        <f t="array" ref="J110">IF(Parameters!$D$55="No",IF($A110&lt;=Parameters!$F$23,Parameters!$E$23*$A110,IF($A110&lt;=Parameters!$F$24,Parameters!$E$23*Parameters!$F$23+Parameters!$E$24*($A110-Parameters!$F$23),IF($A110&lt;=Parameters!$F$25,Parameters!$E$23*Parameters!$F$23+Parameters!$E$24*(Parameters!$F$24-Parameters!$F$23)+Parameters!$E$25*($A110-Parameters!$F$24),Parameters!$E$23*Parameters!$F$23+Parameters!$E$24*(Parameters!$F$24-Parameters!$F$23)+Parameters!$E$25*(Parameters!$F$25-Parameters!$F$24)+Parameters!$E$26*($A110-Parameters!$F$25)))),_xlfn.IFS($A110&lt;=Parameters!$F$23,Parameters!$E$23*$A110,$A110&lt;=Parameters!$F$24,Parameters!$E$24*$A110,$A110&lt;=Parameters!$F$25,Parameters!$E$25*$A110,$A110&gt;Parameters!$F$25,Parameters!$E$26*$A110))</f>
        <v>9572.85</v>
      </c>
      <c r="K110" s="290">
        <f t="shared" si="31"/>
        <v>91.17</v>
      </c>
      <c r="L110" s="290" cm="1">
        <f t="array" ref="L110">IF(Parameters!$D$55="No",IF($A110&lt;=Parameters!$F$28,Parameters!$E$28*$A110,IF($A110&lt;=Parameters!$F$29,Parameters!$E$28*Parameters!$F$28+Parameters!$E$29*($A110-Parameters!$F$28),IF($A110&lt;=Parameters!$F$30,Parameters!$E$28*Parameters!$F$28+Parameters!$E$29*(Parameters!$F$29-Parameters!$F$28)+Parameters!$E$30*($A110-Parameters!$F$29),Parameters!$E$28*Parameters!$F$28+Parameters!$E$29*(Parameters!$F$29-Parameters!$F$28)+Parameters!$E$30*(Parameters!$F$30-Parameters!$F$29)+Parameters!$E$31*($A110-Parameters!$F$30)))),_xlfn.IFS($A110&lt;=Parameters!$F$28,Parameters!$E$28*$A110,$A110&lt;=Parameters!$F$29,Parameters!$E$29*$A110,$A110&lt;=Parameters!$F$30,Parameters!$E$30*$A110,$A110&gt;Parameters!$F$30,Parameters!$E$31*$A110))</f>
        <v>9572.85</v>
      </c>
      <c r="M110" s="290">
        <f t="shared" si="32"/>
        <v>91.17</v>
      </c>
      <c r="N110" s="290" cm="1">
        <f t="array" ref="N110">IF(Parameters!$D$55="No",IF($A110&lt;=Parameters!$F$34,Parameters!$E$34*$A110,IF($A110&lt;=Parameters!$F$35,Parameters!$E$34*Parameters!$F$34+Parameters!$E$35*($A110-Parameters!$F$34),IF($A110&lt;=Parameters!$F$36,Parameters!$E$34*Parameters!$F$34+Parameters!$E$35*(Parameters!$F$35-Parameters!$F$34)+Parameters!$E$36*($A110-Parameters!$F$35),Parameters!$E$34*Parameters!$F$34+Parameters!$E$35*(Parameters!$F$35-Parameters!$F$34)+Parameters!$E$36*(Parameters!$F$36-Parameters!$F$35)+Parameters!$E$37*($A110-Parameters!$F$36)))),_xlfn.IFS($A110&lt;=Parameters!$F$34,Parameters!$E$34*$A110,$A110&lt;=Parameters!$F$35,Parameters!$E$35*$A110,$A110&lt;=Parameters!$F$36,Parameters!$E$36*$A110,$A110&gt;Parameters!$F$36,Parameters!$E$37*$A110))</f>
        <v>11840.7</v>
      </c>
      <c r="O110" s="290">
        <f t="shared" si="56"/>
        <v>112.76857142857143</v>
      </c>
      <c r="P110" s="290" cm="1">
        <f t="array" ref="P110">IF(Parameters!$D$55="No",IF($A110&lt;=Parameters!$F$39,Parameters!$E$39*$A110,IF($A110&lt;=Parameters!$F$40,Parameters!$E$39*Parameters!$F$39+Parameters!$E$40*($A110-Parameters!$F$39),IF($A110&lt;=Parameters!$F$41,Parameters!$E$39*Parameters!$F$39+Parameters!$E$40*(Parameters!$F$40-Parameters!$F$39)+Parameters!$E$41*($A110-Parameters!$F$40),Parameters!$E$39*Parameters!$F$39+Parameters!$E$40*(Parameters!$F$40-Parameters!$F$39)+Parameters!$E$41*(Parameters!$F$41-Parameters!$F$40)+Parameters!$E$42*($A110-Parameters!$F$41)))),_xlfn.IFS($A110&lt;=Parameters!$F$39,Parameters!$E$39*$A110,$A110&lt;=Parameters!$F$40,Parameters!$E$40*$A110,$A110&lt;=Parameters!$F$41,Parameters!$E$41*$A110,$A110&gt;Parameters!$F$41,Parameters!$E$42*$A110))</f>
        <v>13456.2</v>
      </c>
      <c r="Q110" s="290">
        <f t="shared" si="57"/>
        <v>128.15428571428572</v>
      </c>
      <c r="R110" s="290" cm="1">
        <f t="array" ref="R110">IF(Parameters!$E$55="No",IF($A110&lt;=Parameters!$H$23,Parameters!$G$23*$A110,IF($A110&lt;=Parameters!$H$24,Parameters!$G$23*Parameters!$H$23+Parameters!$G$24*($A110-Parameters!$H$23),IF($A110&lt;=Parameters!$H$25,Parameters!$G$23*Parameters!$H$23+Parameters!$G$24*(Parameters!$H$24-Parameters!$H$23)+Parameters!$G$25*($A110-Parameters!$H$24),Parameters!$G$23*Parameters!$H$23+Parameters!$G$24*(Parameters!$H$24-Parameters!$H$23)+Parameters!$G$25*(Parameters!$H$25-Parameters!$H$24)+Parameters!$G$26*($A110-Parameters!$H$25)))),_xlfn.IFS($A110&lt;=Parameters!$H$23,Parameters!$G$23*$A110,$A110&lt;=Parameters!$H$24,Parameters!$G$24*$A110,$A110&lt;=Parameters!$H$25,Parameters!$G$25*$A110,$A110&gt;Parameters!$H$25,Parameters!$G$26*$A110))</f>
        <v>9572.85</v>
      </c>
      <c r="S110" s="290">
        <f t="shared" si="33"/>
        <v>91.17</v>
      </c>
      <c r="T110" s="290" cm="1">
        <f t="array" ref="T110">IF(Parameters!$E$55="No",IF($A110&lt;=Parameters!$H$28,Parameters!$G$28*$A110,IF($A110&lt;=Parameters!$H$29,Parameters!$G$28*Parameters!$H$28+Parameters!$G$29*($A110-Parameters!$H$28),IF($A110&lt;=Parameters!$H$30,Parameters!$G$28*Parameters!$H$28+Parameters!$G$29*(Parameters!$H$29-Parameters!$H$28)+Parameters!$G$30*($A110-Parameters!$H$29),Parameters!$G$28*Parameters!$H$28+Parameters!$G$29*(Parameters!$H$29-Parameters!$H$28)+Parameters!$G$30*(Parameters!$H$30-Parameters!$H$29)+Parameters!$G$31*($A110-Parameters!$H$30)))),_xlfn.IFS($A110&lt;=Parameters!$H$28,Parameters!$G$28*$A110,$A110&lt;=Parameters!$H$29,Parameters!$G$29*$A110,$A110&lt;=Parameters!$H$30,Parameters!$G$30*$A110,$A110&gt;Parameters!$H$30,Parameters!$G$31*$A110))</f>
        <v>9572.85</v>
      </c>
      <c r="U110" s="290">
        <f t="shared" si="34"/>
        <v>91.17</v>
      </c>
      <c r="V110" s="290" cm="1">
        <f t="array" ref="V110">IF(Parameters!$E$55="No",IF($A110&lt;=Parameters!$H$34,Parameters!$G$34*$A110,IF($A110&lt;=Parameters!$H$35,Parameters!$G$34*Parameters!$H$34+Parameters!$G$35*($A110-Parameters!$H$34),IF($A110&lt;=Parameters!$H$36,Parameters!$G$34*Parameters!$H$34+Parameters!$G$35*(Parameters!$H$35-Parameters!$H$34)+Parameters!$G$36*($A110-Parameters!$H$35),Parameters!$G$34*Parameters!$H$34+Parameters!$G$35*(Parameters!$H$35-Parameters!$H$34)+Parameters!$G$36*(Parameters!$H$36-Parameters!$H$35)+Parameters!$G$37*($A110-Parameters!$H$36)))),_xlfn.IFS($A110&lt;=Parameters!$H$34,Parameters!$G$34*$A110,$A110&lt;=Parameters!$H$35,Parameters!$G$35*$A110,$A110&lt;=Parameters!$H$36,Parameters!$G$36*$A110,$A110&gt;Parameters!$H$36,Parameters!$G$37*$A110))</f>
        <v>11840.7</v>
      </c>
      <c r="W110" s="290">
        <f t="shared" si="58"/>
        <v>112.76857142857143</v>
      </c>
      <c r="X110" s="290" cm="1">
        <f t="array" ref="X110">IF(Parameters!$E$55="No",IF($A110&lt;=Parameters!$H$39,Parameters!$G$39*$A110,IF($A110&lt;=Parameters!$H$40,Parameters!$G$39*Parameters!$H$39+Parameters!$G$40*($A110-Parameters!$H$39),IF($A110&lt;=Parameters!$H$41,Parameters!$G$39*Parameters!$H$39+Parameters!$G$40*(Parameters!$H$40-Parameters!$H$39)+Parameters!$G$41*($A110-Parameters!$H$40),Parameters!$G$39*Parameters!$H$39+Parameters!$G$40*(Parameters!$H$40-Parameters!$H$39)+Parameters!$G$41*(Parameters!$H$41-Parameters!$H$40)+Parameters!$G$42*($A110-Parameters!$H$41)))),_xlfn.IFS($A110&lt;=Parameters!$H$39,Parameters!$G$39*$A110,$A110&lt;=Parameters!$H$40,Parameters!$G$40*$A110,$A110&lt;=Parameters!$H$41,Parameters!$G$41*$A110,$A110&gt;Parameters!$H$41,Parameters!$G$42*$A110))</f>
        <v>13456.2</v>
      </c>
      <c r="Y110" s="290">
        <f t="shared" si="59"/>
        <v>128.15428571428572</v>
      </c>
      <c r="Z110" s="290" cm="1">
        <f t="array" ref="Z110">IF(Parameters!$F$55="No",IF($A110&lt;=Parameters!$J$23,Parameters!$I$23*$A110,IF($A110&lt;=Parameters!$J$24,Parameters!$I$23*Parameters!$J$23+Parameters!$I$24*($A110-Parameters!$J$23),IF($A110&lt;=Parameters!$J$25,Parameters!$I$23*Parameters!$J$23+Parameters!$I$24*(Parameters!$J$24-Parameters!$J$23)+Parameters!$I$25*($A110-Parameters!$J$24),Parameters!$I$23*Parameters!$J$23+Parameters!$I$24*(Parameters!$J$24-Parameters!$J$23)+Parameters!$I$25*(Parameters!$J$25-Parameters!$J$24)+Parameters!$I$26*($A110-Parameters!$J$25)))),_xlfn.IFS($A110&lt;=Parameters!$J$23,Parameters!$I$23*$A110,$A110&lt;=Parameters!$J$24,Parameters!$I$24*$A110,$A110&lt;=Parameters!$J$25,Parameters!$I$25*$A110,$A110&gt;Parameters!$J$25,Parameters!$I$26*$A110))</f>
        <v>9572.85</v>
      </c>
      <c r="AA110" s="290">
        <f t="shared" si="35"/>
        <v>91.17</v>
      </c>
      <c r="AB110" s="290" cm="1">
        <f t="array" ref="AB110">IF(Parameters!$F$55="No",IF($A110&lt;=Parameters!$J$28,Parameters!$I$28*$A110,IF($A110&lt;=Parameters!$J$29,Parameters!$I$28*Parameters!$J$28+Parameters!$I$29*($A110-Parameters!$J$28),IF($A110&lt;=Parameters!$J$30,Parameters!$I$28*Parameters!$J$28+Parameters!$I$29*(Parameters!$J$29-Parameters!$J$28)+Parameters!$I$30*($A110-Parameters!$J$29),Parameters!$I$28*Parameters!$J$28+Parameters!$I$29*(Parameters!$J$29-Parameters!$J$28)+Parameters!$I$30*(Parameters!$J$30-Parameters!$J$29)+Parameters!$I$31*($A110-Parameters!$J$30)))),_xlfn.IFS($A110&lt;=Parameters!$J$28,Parameters!$I$28*$A110,$A110&lt;=Parameters!$J$29,Parameters!$I$29*$A110,$A110&lt;=Parameters!$J$30,Parameters!$I$30*$A110,$A110&gt;Parameters!$J$30,Parameters!$I$31*$A110))</f>
        <v>9572.85</v>
      </c>
      <c r="AC110" s="290">
        <f t="shared" si="36"/>
        <v>91.17</v>
      </c>
      <c r="AD110" s="290" cm="1">
        <f t="array" ref="AD110">IF(Parameters!$F$55="No",IF($A110&lt;=Parameters!$J$34,Parameters!$I$34*$A110,IF($A110&lt;=Parameters!$J$35,Parameters!$I$34*Parameters!$J$34+Parameters!$I$35*($A110-Parameters!$J$34),IF($A110&lt;=Parameters!$J$36,Parameters!$I$34*Parameters!$J$34+Parameters!$I$35*(Parameters!$J$35-Parameters!$J$34)+Parameters!$I$36*($A110-Parameters!$J$35),Parameters!$I$34*Parameters!$J$34+Parameters!$I$35*(Parameters!$J$35-Parameters!$J$34)+Parameters!$I$36*(Parameters!$J$36-Parameters!$J$35)+Parameters!$I$37*($A110-Parameters!$J$36)))),_xlfn.IFS($A110&lt;=Parameters!$J$34,Parameters!$I$34*$A110,$A110&lt;=Parameters!$J$35,Parameters!$I$35*$A110,$A110&lt;=Parameters!$J$36,Parameters!$I$36*$A110,$A110&gt;Parameters!$J$36,Parameters!$I$37*$A110))</f>
        <v>11840.7</v>
      </c>
      <c r="AE110" s="290">
        <f t="shared" si="60"/>
        <v>112.76857142857143</v>
      </c>
      <c r="AF110" s="290" cm="1">
        <f t="array" ref="AF110">IF(Parameters!$F$55="No",IF($A110&lt;=Parameters!$J$39,Parameters!$I$39*$A110,IF($A110&lt;=Parameters!$J$40,Parameters!$I$39*Parameters!$J$39+Parameters!$I$40*($A110-Parameters!$J$39),IF($A110&lt;=Parameters!$J$41,Parameters!$I$39*Parameters!$J$39+Parameters!$I$40*(Parameters!$J$40-Parameters!$J$39)+Parameters!$I$41*($A110-Parameters!$J$40),Parameters!$I$39*Parameters!$J$39+Parameters!$I$40*(Parameters!$J$40-Parameters!$J$39)+Parameters!$I$41*(Parameters!$J$41-Parameters!$J$40)+Parameters!$I$42*($A110-Parameters!$J$41)))),_xlfn.IFS($A110&lt;=Parameters!$J$39,Parameters!$I$39*$A110,$A110&lt;=Parameters!$J$40,Parameters!$I$40*$A110,$A110&lt;=Parameters!$J$41,Parameters!$I$41*$A110,$A110&gt;Parameters!$J$41,Parameters!$I$42*$A110))</f>
        <v>13456.2</v>
      </c>
      <c r="AG110" s="290">
        <f t="shared" si="61"/>
        <v>128.15428571428572</v>
      </c>
      <c r="AI110" s="428">
        <f t="shared" si="37"/>
        <v>91.170000000000073</v>
      </c>
      <c r="AJ110" s="428">
        <f t="shared" si="38"/>
        <v>91.170000000000073</v>
      </c>
      <c r="AK110" s="428">
        <f t="shared" si="39"/>
        <v>143.54000000000087</v>
      </c>
      <c r="AL110" s="428">
        <f t="shared" si="40"/>
        <v>143.54000000000087</v>
      </c>
      <c r="AM110" s="428">
        <f t="shared" si="41"/>
        <v>91.170000000000073</v>
      </c>
      <c r="AN110" s="428">
        <f t="shared" si="42"/>
        <v>91.170000000000073</v>
      </c>
      <c r="AO110" s="428">
        <f t="shared" si="43"/>
        <v>143.54000000000087</v>
      </c>
      <c r="AP110" s="428">
        <f t="shared" si="44"/>
        <v>143.54000000000087</v>
      </c>
      <c r="AQ110" s="428">
        <f t="shared" si="45"/>
        <v>91.170000000000073</v>
      </c>
      <c r="AR110" s="428">
        <f t="shared" si="46"/>
        <v>91.170000000000073</v>
      </c>
      <c r="AS110" s="428">
        <f t="shared" si="47"/>
        <v>143.54000000000087</v>
      </c>
      <c r="AT110" s="428">
        <f t="shared" si="48"/>
        <v>143.54000000000087</v>
      </c>
      <c r="AU110" s="428">
        <f t="shared" si="49"/>
        <v>91.170000000000073</v>
      </c>
      <c r="AV110" s="428">
        <f t="shared" si="50"/>
        <v>91.170000000000073</v>
      </c>
      <c r="AW110" s="428">
        <f t="shared" si="51"/>
        <v>143.54000000000087</v>
      </c>
      <c r="AX110" s="428">
        <f t="shared" si="52"/>
        <v>143.54000000000087</v>
      </c>
    </row>
    <row r="111">
      <c r="A111" s="413">
        <v>106</v>
      </c>
      <c r="B111" s="290" cm="1">
        <f t="array" ref="B111">IF(Parameters!$C$55="No",IF($A111&lt;=Parameters!$D$23,Parameters!$C$23*$A111,IF($A111&lt;=Parameters!$D$24,Parameters!$C$23*Parameters!$D$23+Parameters!$C$24*($A111-Parameters!$D$23),IF($A111&lt;=Parameters!$D$25,Parameters!$C$23*Parameters!$D$23+Parameters!$C$24*(Parameters!$D$24-Parameters!$D$23)+Parameters!$C$25*($A111-Parameters!$D$24),Parameters!$C$23*Parameters!$D$23+Parameters!$C$24*(Parameters!$D$24-Parameters!$D$23)+Parameters!$C$25*(Parameters!$D$25-Parameters!$D$24)+Parameters!$C$26*($A111-Parameters!$D$25)))),_xlfn.IFS($A111&lt;=Parameters!$D$23,Parameters!$C$23*$A111,$A111&lt;=Parameters!$D$24,Parameters!$C$24*$A111,$A111&lt;=Parameters!$D$25,Parameters!$C$25*$A111,$A111&gt;Parameters!$D$25,Parameters!$C$26*$A111))</f>
        <v>9664.02</v>
      </c>
      <c r="C111" s="290">
        <f t="shared" si="53"/>
        <v>91.17</v>
      </c>
      <c r="D111" s="290" cm="1">
        <f t="array" ref="D111">IF(Parameters!$C$55="No",IF($A111&lt;=Parameters!$D$28,Parameters!$C$28*$A111,IF($A111&lt;=Parameters!$D$29,Parameters!$C$28*Parameters!$D$28+Parameters!$C$29*($A111-Parameters!$D$28),IF($A111&lt;=Parameters!$D$30,Parameters!$C$28*Parameters!$D$28+Parameters!$C$29*(Parameters!$D$29-Parameters!$D$28)+Parameters!$C$30*($A111-Parameters!$D$29),Parameters!$C$28*Parameters!$D$28+Parameters!$C$29*(Parameters!$D$29-Parameters!$D$28)+Parameters!$C$30*(Parameters!$D$30-Parameters!$D$29)+Parameters!$C$31*($A111-Parameters!$D$30)))),_xlfn.IFS($A111&lt;=Parameters!$D$28,Parameters!$C$28*$A111,$A111&lt;=Parameters!$D$29,Parameters!$C$29*$A111,$A111&lt;=Parameters!$D$30,Parameters!$C$30*$A111,$A111&gt;Parameters!$D$30,Parameters!$C$31*$A111))</f>
        <v>9664.02</v>
      </c>
      <c r="E111" s="290">
        <f t="shared" si="53"/>
        <v>91.17</v>
      </c>
      <c r="F111" s="290" cm="1">
        <f t="array" ref="F111">IF(Parameters!$C$55="No",IF($A111&lt;=Parameters!$D$34,Parameters!$C$34*$A111,IF($A111&lt;=Parameters!$D$35,Parameters!$C$34*Parameters!$D$34+Parameters!$C$35*($A111-Parameters!$D$34),IF($A111&lt;=Parameters!$D$36,Parameters!$C$34*Parameters!$D$34+Parameters!$C$35*(Parameters!$D$35-Parameters!$D$34)+Parameters!$C$36*($A111-Parameters!$D$35),Parameters!$C$34*Parameters!$D$34+Parameters!$C$35*(Parameters!$D$35-Parameters!$D$34)+Parameters!$C$36*(Parameters!$D$36-Parameters!$D$35)+Parameters!$C$37*($A111-Parameters!$D$36)))),_xlfn.IFS($A111&lt;=Parameters!$D$34,Parameters!$C$34*$A111,$A111&lt;=Parameters!$D$35,Parameters!$C$35*$A111,$A111&lt;=Parameters!$D$36,Parameters!$C$36*$A111,$A111&gt;Parameters!$D$36,Parameters!$C$37*$A111))</f>
        <v>11984.24</v>
      </c>
      <c r="G111" s="290">
        <f t="shared" si="54"/>
        <v>113.0588679245283</v>
      </c>
      <c r="H111" s="290" cm="1">
        <f t="array" ref="H111">IF(Parameters!$C$55="No",IF($A111&lt;=Parameters!$D$39,Parameters!$C$39*$A111,IF($A111&lt;=Parameters!$D$40,Parameters!$C$39*Parameters!$D$39+Parameters!$C$40*($A111-Parameters!$D$39),IF($A111&lt;=Parameters!$D$41,Parameters!$C$39*Parameters!$D$39+Parameters!$C$40*(Parameters!$D$40-Parameters!$D$39)+Parameters!$C$41*($A111-Parameters!$D$40),Parameters!$C$39*Parameters!$D$39+Parameters!$C$40*(Parameters!$D$40-Parameters!$D$39)+Parameters!$C$41*(Parameters!$D$41-Parameters!$D$40)+Parameters!$C$42*($A111-Parameters!$D$41)))),_xlfn.IFS($A111&lt;=Parameters!$D$39,Parameters!$C$39*$A111,$A111&lt;=Parameters!$D$40,Parameters!$C$40*$A111,$A111&lt;=Parameters!$D$41,Parameters!$C$41*$A111,$A111&gt;Parameters!$D$41,Parameters!$C$42*$A111))</f>
        <v>13599.74</v>
      </c>
      <c r="I111" s="290">
        <f t="shared" si="55"/>
        <v>128.29943396226415</v>
      </c>
      <c r="J111" s="290" cm="1">
        <f t="array" ref="J111">IF(Parameters!$D$55="No",IF($A111&lt;=Parameters!$F$23,Parameters!$E$23*$A111,IF($A111&lt;=Parameters!$F$24,Parameters!$E$23*Parameters!$F$23+Parameters!$E$24*($A111-Parameters!$F$23),IF($A111&lt;=Parameters!$F$25,Parameters!$E$23*Parameters!$F$23+Parameters!$E$24*(Parameters!$F$24-Parameters!$F$23)+Parameters!$E$25*($A111-Parameters!$F$24),Parameters!$E$23*Parameters!$F$23+Parameters!$E$24*(Parameters!$F$24-Parameters!$F$23)+Parameters!$E$25*(Parameters!$F$25-Parameters!$F$24)+Parameters!$E$26*($A111-Parameters!$F$25)))),_xlfn.IFS($A111&lt;=Parameters!$F$23,Parameters!$E$23*$A111,$A111&lt;=Parameters!$F$24,Parameters!$E$24*$A111,$A111&lt;=Parameters!$F$25,Parameters!$E$25*$A111,$A111&gt;Parameters!$F$25,Parameters!$E$26*$A111))</f>
        <v>9664.02</v>
      </c>
      <c r="K111" s="290">
        <f t="shared" si="31"/>
        <v>91.17</v>
      </c>
      <c r="L111" s="290" cm="1">
        <f t="array" ref="L111">IF(Parameters!$D$55="No",IF($A111&lt;=Parameters!$F$28,Parameters!$E$28*$A111,IF($A111&lt;=Parameters!$F$29,Parameters!$E$28*Parameters!$F$28+Parameters!$E$29*($A111-Parameters!$F$28),IF($A111&lt;=Parameters!$F$30,Parameters!$E$28*Parameters!$F$28+Parameters!$E$29*(Parameters!$F$29-Parameters!$F$28)+Parameters!$E$30*($A111-Parameters!$F$29),Parameters!$E$28*Parameters!$F$28+Parameters!$E$29*(Parameters!$F$29-Parameters!$F$28)+Parameters!$E$30*(Parameters!$F$30-Parameters!$F$29)+Parameters!$E$31*($A111-Parameters!$F$30)))),_xlfn.IFS($A111&lt;=Parameters!$F$28,Parameters!$E$28*$A111,$A111&lt;=Parameters!$F$29,Parameters!$E$29*$A111,$A111&lt;=Parameters!$F$30,Parameters!$E$30*$A111,$A111&gt;Parameters!$F$30,Parameters!$E$31*$A111))</f>
        <v>9664.02</v>
      </c>
      <c r="M111" s="290">
        <f t="shared" si="32"/>
        <v>91.17</v>
      </c>
      <c r="N111" s="290" cm="1">
        <f t="array" ref="N111">IF(Parameters!$D$55="No",IF($A111&lt;=Parameters!$F$34,Parameters!$E$34*$A111,IF($A111&lt;=Parameters!$F$35,Parameters!$E$34*Parameters!$F$34+Parameters!$E$35*($A111-Parameters!$F$34),IF($A111&lt;=Parameters!$F$36,Parameters!$E$34*Parameters!$F$34+Parameters!$E$35*(Parameters!$F$35-Parameters!$F$34)+Parameters!$E$36*($A111-Parameters!$F$35),Parameters!$E$34*Parameters!$F$34+Parameters!$E$35*(Parameters!$F$35-Parameters!$F$34)+Parameters!$E$36*(Parameters!$F$36-Parameters!$F$35)+Parameters!$E$37*($A111-Parameters!$F$36)))),_xlfn.IFS($A111&lt;=Parameters!$F$34,Parameters!$E$34*$A111,$A111&lt;=Parameters!$F$35,Parameters!$E$35*$A111,$A111&lt;=Parameters!$F$36,Parameters!$E$36*$A111,$A111&gt;Parameters!$F$36,Parameters!$E$37*$A111))</f>
        <v>11984.24</v>
      </c>
      <c r="O111" s="290">
        <f t="shared" si="56"/>
        <v>113.0588679245283</v>
      </c>
      <c r="P111" s="290" cm="1">
        <f t="array" ref="P111">IF(Parameters!$D$55="No",IF($A111&lt;=Parameters!$F$39,Parameters!$E$39*$A111,IF($A111&lt;=Parameters!$F$40,Parameters!$E$39*Parameters!$F$39+Parameters!$E$40*($A111-Parameters!$F$39),IF($A111&lt;=Parameters!$F$41,Parameters!$E$39*Parameters!$F$39+Parameters!$E$40*(Parameters!$F$40-Parameters!$F$39)+Parameters!$E$41*($A111-Parameters!$F$40),Parameters!$E$39*Parameters!$F$39+Parameters!$E$40*(Parameters!$F$40-Parameters!$F$39)+Parameters!$E$41*(Parameters!$F$41-Parameters!$F$40)+Parameters!$E$42*($A111-Parameters!$F$41)))),_xlfn.IFS($A111&lt;=Parameters!$F$39,Parameters!$E$39*$A111,$A111&lt;=Parameters!$F$40,Parameters!$E$40*$A111,$A111&lt;=Parameters!$F$41,Parameters!$E$41*$A111,$A111&gt;Parameters!$F$41,Parameters!$E$42*$A111))</f>
        <v>13599.74</v>
      </c>
      <c r="Q111" s="290">
        <f t="shared" si="57"/>
        <v>128.29943396226415</v>
      </c>
      <c r="R111" s="290" cm="1">
        <f t="array" ref="R111">IF(Parameters!$E$55="No",IF($A111&lt;=Parameters!$H$23,Parameters!$G$23*$A111,IF($A111&lt;=Parameters!$H$24,Parameters!$G$23*Parameters!$H$23+Parameters!$G$24*($A111-Parameters!$H$23),IF($A111&lt;=Parameters!$H$25,Parameters!$G$23*Parameters!$H$23+Parameters!$G$24*(Parameters!$H$24-Parameters!$H$23)+Parameters!$G$25*($A111-Parameters!$H$24),Parameters!$G$23*Parameters!$H$23+Parameters!$G$24*(Parameters!$H$24-Parameters!$H$23)+Parameters!$G$25*(Parameters!$H$25-Parameters!$H$24)+Parameters!$G$26*($A111-Parameters!$H$25)))),_xlfn.IFS($A111&lt;=Parameters!$H$23,Parameters!$G$23*$A111,$A111&lt;=Parameters!$H$24,Parameters!$G$24*$A111,$A111&lt;=Parameters!$H$25,Parameters!$G$25*$A111,$A111&gt;Parameters!$H$25,Parameters!$G$26*$A111))</f>
        <v>9664.02</v>
      </c>
      <c r="S111" s="290">
        <f t="shared" si="33"/>
        <v>91.17</v>
      </c>
      <c r="T111" s="290" cm="1">
        <f t="array" ref="T111">IF(Parameters!$E$55="No",IF($A111&lt;=Parameters!$H$28,Parameters!$G$28*$A111,IF($A111&lt;=Parameters!$H$29,Parameters!$G$28*Parameters!$H$28+Parameters!$G$29*($A111-Parameters!$H$28),IF($A111&lt;=Parameters!$H$30,Parameters!$G$28*Parameters!$H$28+Parameters!$G$29*(Parameters!$H$29-Parameters!$H$28)+Parameters!$G$30*($A111-Parameters!$H$29),Parameters!$G$28*Parameters!$H$28+Parameters!$G$29*(Parameters!$H$29-Parameters!$H$28)+Parameters!$G$30*(Parameters!$H$30-Parameters!$H$29)+Parameters!$G$31*($A111-Parameters!$H$30)))),_xlfn.IFS($A111&lt;=Parameters!$H$28,Parameters!$G$28*$A111,$A111&lt;=Parameters!$H$29,Parameters!$G$29*$A111,$A111&lt;=Parameters!$H$30,Parameters!$G$30*$A111,$A111&gt;Parameters!$H$30,Parameters!$G$31*$A111))</f>
        <v>9664.02</v>
      </c>
      <c r="U111" s="290">
        <f t="shared" si="34"/>
        <v>91.17</v>
      </c>
      <c r="V111" s="290" cm="1">
        <f t="array" ref="V111">IF(Parameters!$E$55="No",IF($A111&lt;=Parameters!$H$34,Parameters!$G$34*$A111,IF($A111&lt;=Parameters!$H$35,Parameters!$G$34*Parameters!$H$34+Parameters!$G$35*($A111-Parameters!$H$34),IF($A111&lt;=Parameters!$H$36,Parameters!$G$34*Parameters!$H$34+Parameters!$G$35*(Parameters!$H$35-Parameters!$H$34)+Parameters!$G$36*($A111-Parameters!$H$35),Parameters!$G$34*Parameters!$H$34+Parameters!$G$35*(Parameters!$H$35-Parameters!$H$34)+Parameters!$G$36*(Parameters!$H$36-Parameters!$H$35)+Parameters!$G$37*($A111-Parameters!$H$36)))),_xlfn.IFS($A111&lt;=Parameters!$H$34,Parameters!$G$34*$A111,$A111&lt;=Parameters!$H$35,Parameters!$G$35*$A111,$A111&lt;=Parameters!$H$36,Parameters!$G$36*$A111,$A111&gt;Parameters!$H$36,Parameters!$G$37*$A111))</f>
        <v>11984.24</v>
      </c>
      <c r="W111" s="290">
        <f t="shared" si="58"/>
        <v>113.0588679245283</v>
      </c>
      <c r="X111" s="290" cm="1">
        <f t="array" ref="X111">IF(Parameters!$E$55="No",IF($A111&lt;=Parameters!$H$39,Parameters!$G$39*$A111,IF($A111&lt;=Parameters!$H$40,Parameters!$G$39*Parameters!$H$39+Parameters!$G$40*($A111-Parameters!$H$39),IF($A111&lt;=Parameters!$H$41,Parameters!$G$39*Parameters!$H$39+Parameters!$G$40*(Parameters!$H$40-Parameters!$H$39)+Parameters!$G$41*($A111-Parameters!$H$40),Parameters!$G$39*Parameters!$H$39+Parameters!$G$40*(Parameters!$H$40-Parameters!$H$39)+Parameters!$G$41*(Parameters!$H$41-Parameters!$H$40)+Parameters!$G$42*($A111-Parameters!$H$41)))),_xlfn.IFS($A111&lt;=Parameters!$H$39,Parameters!$G$39*$A111,$A111&lt;=Parameters!$H$40,Parameters!$G$40*$A111,$A111&lt;=Parameters!$H$41,Parameters!$G$41*$A111,$A111&gt;Parameters!$H$41,Parameters!$G$42*$A111))</f>
        <v>13599.74</v>
      </c>
      <c r="Y111" s="290">
        <f t="shared" si="59"/>
        <v>128.29943396226415</v>
      </c>
      <c r="Z111" s="290" cm="1">
        <f t="array" ref="Z111">IF(Parameters!$F$55="No",IF($A111&lt;=Parameters!$J$23,Parameters!$I$23*$A111,IF($A111&lt;=Parameters!$J$24,Parameters!$I$23*Parameters!$J$23+Parameters!$I$24*($A111-Parameters!$J$23),IF($A111&lt;=Parameters!$J$25,Parameters!$I$23*Parameters!$J$23+Parameters!$I$24*(Parameters!$J$24-Parameters!$J$23)+Parameters!$I$25*($A111-Parameters!$J$24),Parameters!$I$23*Parameters!$J$23+Parameters!$I$24*(Parameters!$J$24-Parameters!$J$23)+Parameters!$I$25*(Parameters!$J$25-Parameters!$J$24)+Parameters!$I$26*($A111-Parameters!$J$25)))),_xlfn.IFS($A111&lt;=Parameters!$J$23,Parameters!$I$23*$A111,$A111&lt;=Parameters!$J$24,Parameters!$I$24*$A111,$A111&lt;=Parameters!$J$25,Parameters!$I$25*$A111,$A111&gt;Parameters!$J$25,Parameters!$I$26*$A111))</f>
        <v>9664.02</v>
      </c>
      <c r="AA111" s="290">
        <f t="shared" si="35"/>
        <v>91.17</v>
      </c>
      <c r="AB111" s="290" cm="1">
        <f t="array" ref="AB111">IF(Parameters!$F$55="No",IF($A111&lt;=Parameters!$J$28,Parameters!$I$28*$A111,IF($A111&lt;=Parameters!$J$29,Parameters!$I$28*Parameters!$J$28+Parameters!$I$29*($A111-Parameters!$J$28),IF($A111&lt;=Parameters!$J$30,Parameters!$I$28*Parameters!$J$28+Parameters!$I$29*(Parameters!$J$29-Parameters!$J$28)+Parameters!$I$30*($A111-Parameters!$J$29),Parameters!$I$28*Parameters!$J$28+Parameters!$I$29*(Parameters!$J$29-Parameters!$J$28)+Parameters!$I$30*(Parameters!$J$30-Parameters!$J$29)+Parameters!$I$31*($A111-Parameters!$J$30)))),_xlfn.IFS($A111&lt;=Parameters!$J$28,Parameters!$I$28*$A111,$A111&lt;=Parameters!$J$29,Parameters!$I$29*$A111,$A111&lt;=Parameters!$J$30,Parameters!$I$30*$A111,$A111&gt;Parameters!$J$30,Parameters!$I$31*$A111))</f>
        <v>9664.02</v>
      </c>
      <c r="AC111" s="290">
        <f t="shared" si="36"/>
        <v>91.17</v>
      </c>
      <c r="AD111" s="290" cm="1">
        <f t="array" ref="AD111">IF(Parameters!$F$55="No",IF($A111&lt;=Parameters!$J$34,Parameters!$I$34*$A111,IF($A111&lt;=Parameters!$J$35,Parameters!$I$34*Parameters!$J$34+Parameters!$I$35*($A111-Parameters!$J$34),IF($A111&lt;=Parameters!$J$36,Parameters!$I$34*Parameters!$J$34+Parameters!$I$35*(Parameters!$J$35-Parameters!$J$34)+Parameters!$I$36*($A111-Parameters!$J$35),Parameters!$I$34*Parameters!$J$34+Parameters!$I$35*(Parameters!$J$35-Parameters!$J$34)+Parameters!$I$36*(Parameters!$J$36-Parameters!$J$35)+Parameters!$I$37*($A111-Parameters!$J$36)))),_xlfn.IFS($A111&lt;=Parameters!$J$34,Parameters!$I$34*$A111,$A111&lt;=Parameters!$J$35,Parameters!$I$35*$A111,$A111&lt;=Parameters!$J$36,Parameters!$I$36*$A111,$A111&gt;Parameters!$J$36,Parameters!$I$37*$A111))</f>
        <v>11984.24</v>
      </c>
      <c r="AE111" s="290">
        <f t="shared" si="60"/>
        <v>113.0588679245283</v>
      </c>
      <c r="AF111" s="290" cm="1">
        <f t="array" ref="AF111">IF(Parameters!$F$55="No",IF($A111&lt;=Parameters!$J$39,Parameters!$I$39*$A111,IF($A111&lt;=Parameters!$J$40,Parameters!$I$39*Parameters!$J$39+Parameters!$I$40*($A111-Parameters!$J$39),IF($A111&lt;=Parameters!$J$41,Parameters!$I$39*Parameters!$J$39+Parameters!$I$40*(Parameters!$J$40-Parameters!$J$39)+Parameters!$I$41*($A111-Parameters!$J$40),Parameters!$I$39*Parameters!$J$39+Parameters!$I$40*(Parameters!$J$40-Parameters!$J$39)+Parameters!$I$41*(Parameters!$J$41-Parameters!$J$40)+Parameters!$I$42*($A111-Parameters!$J$41)))),_xlfn.IFS($A111&lt;=Parameters!$J$39,Parameters!$I$39*$A111,$A111&lt;=Parameters!$J$40,Parameters!$I$40*$A111,$A111&lt;=Parameters!$J$41,Parameters!$I$41*$A111,$A111&gt;Parameters!$J$41,Parameters!$I$42*$A111))</f>
        <v>13599.74</v>
      </c>
      <c r="AG111" s="290">
        <f t="shared" si="61"/>
        <v>128.29943396226415</v>
      </c>
      <c r="AI111" s="428">
        <f t="shared" si="37"/>
        <v>91.170000000000073</v>
      </c>
      <c r="AJ111" s="428">
        <f t="shared" si="38"/>
        <v>91.170000000000073</v>
      </c>
      <c r="AK111" s="428">
        <f t="shared" si="39"/>
        <v>143.53999999999905</v>
      </c>
      <c r="AL111" s="428">
        <f t="shared" si="40"/>
        <v>143.53999999999905</v>
      </c>
      <c r="AM111" s="428">
        <f t="shared" si="41"/>
        <v>91.170000000000073</v>
      </c>
      <c r="AN111" s="428">
        <f t="shared" si="42"/>
        <v>91.170000000000073</v>
      </c>
      <c r="AO111" s="428">
        <f t="shared" si="43"/>
        <v>143.53999999999905</v>
      </c>
      <c r="AP111" s="428">
        <f t="shared" si="44"/>
        <v>143.53999999999905</v>
      </c>
      <c r="AQ111" s="428">
        <f t="shared" si="45"/>
        <v>91.170000000000073</v>
      </c>
      <c r="AR111" s="428">
        <f t="shared" si="46"/>
        <v>91.170000000000073</v>
      </c>
      <c r="AS111" s="428">
        <f t="shared" si="47"/>
        <v>143.53999999999905</v>
      </c>
      <c r="AT111" s="428">
        <f t="shared" si="48"/>
        <v>143.53999999999905</v>
      </c>
      <c r="AU111" s="428">
        <f t="shared" si="49"/>
        <v>91.170000000000073</v>
      </c>
      <c r="AV111" s="428">
        <f t="shared" si="50"/>
        <v>91.170000000000073</v>
      </c>
      <c r="AW111" s="428">
        <f t="shared" si="51"/>
        <v>143.53999999999905</v>
      </c>
      <c r="AX111" s="428">
        <f t="shared" si="52"/>
        <v>143.53999999999905</v>
      </c>
    </row>
    <row r="112">
      <c r="A112" s="413">
        <v>107</v>
      </c>
      <c r="B112" s="290" cm="1">
        <f t="array" ref="B112">IF(Parameters!$C$55="No",IF($A112&lt;=Parameters!$D$23,Parameters!$C$23*$A112,IF($A112&lt;=Parameters!$D$24,Parameters!$C$23*Parameters!$D$23+Parameters!$C$24*($A112-Parameters!$D$23),IF($A112&lt;=Parameters!$D$25,Parameters!$C$23*Parameters!$D$23+Parameters!$C$24*(Parameters!$D$24-Parameters!$D$23)+Parameters!$C$25*($A112-Parameters!$D$24),Parameters!$C$23*Parameters!$D$23+Parameters!$C$24*(Parameters!$D$24-Parameters!$D$23)+Parameters!$C$25*(Parameters!$D$25-Parameters!$D$24)+Parameters!$C$26*($A112-Parameters!$D$25)))),_xlfn.IFS($A112&lt;=Parameters!$D$23,Parameters!$C$23*$A112,$A112&lt;=Parameters!$D$24,Parameters!$C$24*$A112,$A112&lt;=Parameters!$D$25,Parameters!$C$25*$A112,$A112&gt;Parameters!$D$25,Parameters!$C$26*$A112))</f>
        <v>9755.19</v>
      </c>
      <c r="C112" s="290">
        <f t="shared" si="53"/>
        <v>91.17</v>
      </c>
      <c r="D112" s="290" cm="1">
        <f t="array" ref="D112">IF(Parameters!$C$55="No",IF($A112&lt;=Parameters!$D$28,Parameters!$C$28*$A112,IF($A112&lt;=Parameters!$D$29,Parameters!$C$28*Parameters!$D$28+Parameters!$C$29*($A112-Parameters!$D$28),IF($A112&lt;=Parameters!$D$30,Parameters!$C$28*Parameters!$D$28+Parameters!$C$29*(Parameters!$D$29-Parameters!$D$28)+Parameters!$C$30*($A112-Parameters!$D$29),Parameters!$C$28*Parameters!$D$28+Parameters!$C$29*(Parameters!$D$29-Parameters!$D$28)+Parameters!$C$30*(Parameters!$D$30-Parameters!$D$29)+Parameters!$C$31*($A112-Parameters!$D$30)))),_xlfn.IFS($A112&lt;=Parameters!$D$28,Parameters!$C$28*$A112,$A112&lt;=Parameters!$D$29,Parameters!$C$29*$A112,$A112&lt;=Parameters!$D$30,Parameters!$C$30*$A112,$A112&gt;Parameters!$D$30,Parameters!$C$31*$A112))</f>
        <v>9755.19</v>
      </c>
      <c r="E112" s="290">
        <f t="shared" si="53"/>
        <v>91.17</v>
      </c>
      <c r="F112" s="290" cm="1">
        <f t="array" ref="F112">IF(Parameters!$C$55="No",IF($A112&lt;=Parameters!$D$34,Parameters!$C$34*$A112,IF($A112&lt;=Parameters!$D$35,Parameters!$C$34*Parameters!$D$34+Parameters!$C$35*($A112-Parameters!$D$34),IF($A112&lt;=Parameters!$D$36,Parameters!$C$34*Parameters!$D$34+Parameters!$C$35*(Parameters!$D$35-Parameters!$D$34)+Parameters!$C$36*($A112-Parameters!$D$35),Parameters!$C$34*Parameters!$D$34+Parameters!$C$35*(Parameters!$D$35-Parameters!$D$34)+Parameters!$C$36*(Parameters!$D$36-Parameters!$D$35)+Parameters!$C$37*($A112-Parameters!$D$36)))),_xlfn.IFS($A112&lt;=Parameters!$D$34,Parameters!$C$34*$A112,$A112&lt;=Parameters!$D$35,Parameters!$C$35*$A112,$A112&lt;=Parameters!$D$36,Parameters!$C$36*$A112,$A112&gt;Parameters!$D$36,Parameters!$C$37*$A112))</f>
        <v>12127.78</v>
      </c>
      <c r="G112" s="290">
        <f t="shared" si="54"/>
        <v>113.34373831775702</v>
      </c>
      <c r="H112" s="290" cm="1">
        <f t="array" ref="H112">IF(Parameters!$C$55="No",IF($A112&lt;=Parameters!$D$39,Parameters!$C$39*$A112,IF($A112&lt;=Parameters!$D$40,Parameters!$C$39*Parameters!$D$39+Parameters!$C$40*($A112-Parameters!$D$39),IF($A112&lt;=Parameters!$D$41,Parameters!$C$39*Parameters!$D$39+Parameters!$C$40*(Parameters!$D$40-Parameters!$D$39)+Parameters!$C$41*($A112-Parameters!$D$40),Parameters!$C$39*Parameters!$D$39+Parameters!$C$40*(Parameters!$D$40-Parameters!$D$39)+Parameters!$C$41*(Parameters!$D$41-Parameters!$D$40)+Parameters!$C$42*($A112-Parameters!$D$41)))),_xlfn.IFS($A112&lt;=Parameters!$D$39,Parameters!$C$39*$A112,$A112&lt;=Parameters!$D$40,Parameters!$C$40*$A112,$A112&lt;=Parameters!$D$41,Parameters!$C$41*$A112,$A112&gt;Parameters!$D$41,Parameters!$C$42*$A112))</f>
        <v>13743.279999999999</v>
      </c>
      <c r="I112" s="290">
        <f t="shared" si="55"/>
        <v>128.44186915887849</v>
      </c>
      <c r="J112" s="290" cm="1">
        <f t="array" ref="J112">IF(Parameters!$D$55="No",IF($A112&lt;=Parameters!$F$23,Parameters!$E$23*$A112,IF($A112&lt;=Parameters!$F$24,Parameters!$E$23*Parameters!$F$23+Parameters!$E$24*($A112-Parameters!$F$23),IF($A112&lt;=Parameters!$F$25,Parameters!$E$23*Parameters!$F$23+Parameters!$E$24*(Parameters!$F$24-Parameters!$F$23)+Parameters!$E$25*($A112-Parameters!$F$24),Parameters!$E$23*Parameters!$F$23+Parameters!$E$24*(Parameters!$F$24-Parameters!$F$23)+Parameters!$E$25*(Parameters!$F$25-Parameters!$F$24)+Parameters!$E$26*($A112-Parameters!$F$25)))),_xlfn.IFS($A112&lt;=Parameters!$F$23,Parameters!$E$23*$A112,$A112&lt;=Parameters!$F$24,Parameters!$E$24*$A112,$A112&lt;=Parameters!$F$25,Parameters!$E$25*$A112,$A112&gt;Parameters!$F$25,Parameters!$E$26*$A112))</f>
        <v>9755.19</v>
      </c>
      <c r="K112" s="290">
        <f t="shared" si="31"/>
        <v>91.17</v>
      </c>
      <c r="L112" s="290" cm="1">
        <f t="array" ref="L112">IF(Parameters!$D$55="No",IF($A112&lt;=Parameters!$F$28,Parameters!$E$28*$A112,IF($A112&lt;=Parameters!$F$29,Parameters!$E$28*Parameters!$F$28+Parameters!$E$29*($A112-Parameters!$F$28),IF($A112&lt;=Parameters!$F$30,Parameters!$E$28*Parameters!$F$28+Parameters!$E$29*(Parameters!$F$29-Parameters!$F$28)+Parameters!$E$30*($A112-Parameters!$F$29),Parameters!$E$28*Parameters!$F$28+Parameters!$E$29*(Parameters!$F$29-Parameters!$F$28)+Parameters!$E$30*(Parameters!$F$30-Parameters!$F$29)+Parameters!$E$31*($A112-Parameters!$F$30)))),_xlfn.IFS($A112&lt;=Parameters!$F$28,Parameters!$E$28*$A112,$A112&lt;=Parameters!$F$29,Parameters!$E$29*$A112,$A112&lt;=Parameters!$F$30,Parameters!$E$30*$A112,$A112&gt;Parameters!$F$30,Parameters!$E$31*$A112))</f>
        <v>9755.19</v>
      </c>
      <c r="M112" s="290">
        <f t="shared" si="32"/>
        <v>91.17</v>
      </c>
      <c r="N112" s="290" cm="1">
        <f t="array" ref="N112">IF(Parameters!$D$55="No",IF($A112&lt;=Parameters!$F$34,Parameters!$E$34*$A112,IF($A112&lt;=Parameters!$F$35,Parameters!$E$34*Parameters!$F$34+Parameters!$E$35*($A112-Parameters!$F$34),IF($A112&lt;=Parameters!$F$36,Parameters!$E$34*Parameters!$F$34+Parameters!$E$35*(Parameters!$F$35-Parameters!$F$34)+Parameters!$E$36*($A112-Parameters!$F$35),Parameters!$E$34*Parameters!$F$34+Parameters!$E$35*(Parameters!$F$35-Parameters!$F$34)+Parameters!$E$36*(Parameters!$F$36-Parameters!$F$35)+Parameters!$E$37*($A112-Parameters!$F$36)))),_xlfn.IFS($A112&lt;=Parameters!$F$34,Parameters!$E$34*$A112,$A112&lt;=Parameters!$F$35,Parameters!$E$35*$A112,$A112&lt;=Parameters!$F$36,Parameters!$E$36*$A112,$A112&gt;Parameters!$F$36,Parameters!$E$37*$A112))</f>
        <v>12127.78</v>
      </c>
      <c r="O112" s="290">
        <f t="shared" si="56"/>
        <v>113.34373831775702</v>
      </c>
      <c r="P112" s="290" cm="1">
        <f t="array" ref="P112">IF(Parameters!$D$55="No",IF($A112&lt;=Parameters!$F$39,Parameters!$E$39*$A112,IF($A112&lt;=Parameters!$F$40,Parameters!$E$39*Parameters!$F$39+Parameters!$E$40*($A112-Parameters!$F$39),IF($A112&lt;=Parameters!$F$41,Parameters!$E$39*Parameters!$F$39+Parameters!$E$40*(Parameters!$F$40-Parameters!$F$39)+Parameters!$E$41*($A112-Parameters!$F$40),Parameters!$E$39*Parameters!$F$39+Parameters!$E$40*(Parameters!$F$40-Parameters!$F$39)+Parameters!$E$41*(Parameters!$F$41-Parameters!$F$40)+Parameters!$E$42*($A112-Parameters!$F$41)))),_xlfn.IFS($A112&lt;=Parameters!$F$39,Parameters!$E$39*$A112,$A112&lt;=Parameters!$F$40,Parameters!$E$40*$A112,$A112&lt;=Parameters!$F$41,Parameters!$E$41*$A112,$A112&gt;Parameters!$F$41,Parameters!$E$42*$A112))</f>
        <v>13743.279999999999</v>
      </c>
      <c r="Q112" s="290">
        <f t="shared" si="57"/>
        <v>128.44186915887849</v>
      </c>
      <c r="R112" s="290" cm="1">
        <f t="array" ref="R112">IF(Parameters!$E$55="No",IF($A112&lt;=Parameters!$H$23,Parameters!$G$23*$A112,IF($A112&lt;=Parameters!$H$24,Parameters!$G$23*Parameters!$H$23+Parameters!$G$24*($A112-Parameters!$H$23),IF($A112&lt;=Parameters!$H$25,Parameters!$G$23*Parameters!$H$23+Parameters!$G$24*(Parameters!$H$24-Parameters!$H$23)+Parameters!$G$25*($A112-Parameters!$H$24),Parameters!$G$23*Parameters!$H$23+Parameters!$G$24*(Parameters!$H$24-Parameters!$H$23)+Parameters!$G$25*(Parameters!$H$25-Parameters!$H$24)+Parameters!$G$26*($A112-Parameters!$H$25)))),_xlfn.IFS($A112&lt;=Parameters!$H$23,Parameters!$G$23*$A112,$A112&lt;=Parameters!$H$24,Parameters!$G$24*$A112,$A112&lt;=Parameters!$H$25,Parameters!$G$25*$A112,$A112&gt;Parameters!$H$25,Parameters!$G$26*$A112))</f>
        <v>9755.19</v>
      </c>
      <c r="S112" s="290">
        <f t="shared" si="33"/>
        <v>91.17</v>
      </c>
      <c r="T112" s="290" cm="1">
        <f t="array" ref="T112">IF(Parameters!$E$55="No",IF($A112&lt;=Parameters!$H$28,Parameters!$G$28*$A112,IF($A112&lt;=Parameters!$H$29,Parameters!$G$28*Parameters!$H$28+Parameters!$G$29*($A112-Parameters!$H$28),IF($A112&lt;=Parameters!$H$30,Parameters!$G$28*Parameters!$H$28+Parameters!$G$29*(Parameters!$H$29-Parameters!$H$28)+Parameters!$G$30*($A112-Parameters!$H$29),Parameters!$G$28*Parameters!$H$28+Parameters!$G$29*(Parameters!$H$29-Parameters!$H$28)+Parameters!$G$30*(Parameters!$H$30-Parameters!$H$29)+Parameters!$G$31*($A112-Parameters!$H$30)))),_xlfn.IFS($A112&lt;=Parameters!$H$28,Parameters!$G$28*$A112,$A112&lt;=Parameters!$H$29,Parameters!$G$29*$A112,$A112&lt;=Parameters!$H$30,Parameters!$G$30*$A112,$A112&gt;Parameters!$H$30,Parameters!$G$31*$A112))</f>
        <v>9755.19</v>
      </c>
      <c r="U112" s="290">
        <f t="shared" si="34"/>
        <v>91.17</v>
      </c>
      <c r="V112" s="290" cm="1">
        <f t="array" ref="V112">IF(Parameters!$E$55="No",IF($A112&lt;=Parameters!$H$34,Parameters!$G$34*$A112,IF($A112&lt;=Parameters!$H$35,Parameters!$G$34*Parameters!$H$34+Parameters!$G$35*($A112-Parameters!$H$34),IF($A112&lt;=Parameters!$H$36,Parameters!$G$34*Parameters!$H$34+Parameters!$G$35*(Parameters!$H$35-Parameters!$H$34)+Parameters!$G$36*($A112-Parameters!$H$35),Parameters!$G$34*Parameters!$H$34+Parameters!$G$35*(Parameters!$H$35-Parameters!$H$34)+Parameters!$G$36*(Parameters!$H$36-Parameters!$H$35)+Parameters!$G$37*($A112-Parameters!$H$36)))),_xlfn.IFS($A112&lt;=Parameters!$H$34,Parameters!$G$34*$A112,$A112&lt;=Parameters!$H$35,Parameters!$G$35*$A112,$A112&lt;=Parameters!$H$36,Parameters!$G$36*$A112,$A112&gt;Parameters!$H$36,Parameters!$G$37*$A112))</f>
        <v>12127.78</v>
      </c>
      <c r="W112" s="290">
        <f t="shared" si="58"/>
        <v>113.34373831775702</v>
      </c>
      <c r="X112" s="290" cm="1">
        <f t="array" ref="X112">IF(Parameters!$E$55="No",IF($A112&lt;=Parameters!$H$39,Parameters!$G$39*$A112,IF($A112&lt;=Parameters!$H$40,Parameters!$G$39*Parameters!$H$39+Parameters!$G$40*($A112-Parameters!$H$39),IF($A112&lt;=Parameters!$H$41,Parameters!$G$39*Parameters!$H$39+Parameters!$G$40*(Parameters!$H$40-Parameters!$H$39)+Parameters!$G$41*($A112-Parameters!$H$40),Parameters!$G$39*Parameters!$H$39+Parameters!$G$40*(Parameters!$H$40-Parameters!$H$39)+Parameters!$G$41*(Parameters!$H$41-Parameters!$H$40)+Parameters!$G$42*($A112-Parameters!$H$41)))),_xlfn.IFS($A112&lt;=Parameters!$H$39,Parameters!$G$39*$A112,$A112&lt;=Parameters!$H$40,Parameters!$G$40*$A112,$A112&lt;=Parameters!$H$41,Parameters!$G$41*$A112,$A112&gt;Parameters!$H$41,Parameters!$G$42*$A112))</f>
        <v>13743.279999999999</v>
      </c>
      <c r="Y112" s="290">
        <f t="shared" si="59"/>
        <v>128.44186915887849</v>
      </c>
      <c r="Z112" s="290" cm="1">
        <f t="array" ref="Z112">IF(Parameters!$F$55="No",IF($A112&lt;=Parameters!$J$23,Parameters!$I$23*$A112,IF($A112&lt;=Parameters!$J$24,Parameters!$I$23*Parameters!$J$23+Parameters!$I$24*($A112-Parameters!$J$23),IF($A112&lt;=Parameters!$J$25,Parameters!$I$23*Parameters!$J$23+Parameters!$I$24*(Parameters!$J$24-Parameters!$J$23)+Parameters!$I$25*($A112-Parameters!$J$24),Parameters!$I$23*Parameters!$J$23+Parameters!$I$24*(Parameters!$J$24-Parameters!$J$23)+Parameters!$I$25*(Parameters!$J$25-Parameters!$J$24)+Parameters!$I$26*($A112-Parameters!$J$25)))),_xlfn.IFS($A112&lt;=Parameters!$J$23,Parameters!$I$23*$A112,$A112&lt;=Parameters!$J$24,Parameters!$I$24*$A112,$A112&lt;=Parameters!$J$25,Parameters!$I$25*$A112,$A112&gt;Parameters!$J$25,Parameters!$I$26*$A112))</f>
        <v>9755.19</v>
      </c>
      <c r="AA112" s="290">
        <f t="shared" si="35"/>
        <v>91.17</v>
      </c>
      <c r="AB112" s="290" cm="1">
        <f t="array" ref="AB112">IF(Parameters!$F$55="No",IF($A112&lt;=Parameters!$J$28,Parameters!$I$28*$A112,IF($A112&lt;=Parameters!$J$29,Parameters!$I$28*Parameters!$J$28+Parameters!$I$29*($A112-Parameters!$J$28),IF($A112&lt;=Parameters!$J$30,Parameters!$I$28*Parameters!$J$28+Parameters!$I$29*(Parameters!$J$29-Parameters!$J$28)+Parameters!$I$30*($A112-Parameters!$J$29),Parameters!$I$28*Parameters!$J$28+Parameters!$I$29*(Parameters!$J$29-Parameters!$J$28)+Parameters!$I$30*(Parameters!$J$30-Parameters!$J$29)+Parameters!$I$31*($A112-Parameters!$J$30)))),_xlfn.IFS($A112&lt;=Parameters!$J$28,Parameters!$I$28*$A112,$A112&lt;=Parameters!$J$29,Parameters!$I$29*$A112,$A112&lt;=Parameters!$J$30,Parameters!$I$30*$A112,$A112&gt;Parameters!$J$30,Parameters!$I$31*$A112))</f>
        <v>9755.19</v>
      </c>
      <c r="AC112" s="290">
        <f t="shared" si="36"/>
        <v>91.17</v>
      </c>
      <c r="AD112" s="290" cm="1">
        <f t="array" ref="AD112">IF(Parameters!$F$55="No",IF($A112&lt;=Parameters!$J$34,Parameters!$I$34*$A112,IF($A112&lt;=Parameters!$J$35,Parameters!$I$34*Parameters!$J$34+Parameters!$I$35*($A112-Parameters!$J$34),IF($A112&lt;=Parameters!$J$36,Parameters!$I$34*Parameters!$J$34+Parameters!$I$35*(Parameters!$J$35-Parameters!$J$34)+Parameters!$I$36*($A112-Parameters!$J$35),Parameters!$I$34*Parameters!$J$34+Parameters!$I$35*(Parameters!$J$35-Parameters!$J$34)+Parameters!$I$36*(Parameters!$J$36-Parameters!$J$35)+Parameters!$I$37*($A112-Parameters!$J$36)))),_xlfn.IFS($A112&lt;=Parameters!$J$34,Parameters!$I$34*$A112,$A112&lt;=Parameters!$J$35,Parameters!$I$35*$A112,$A112&lt;=Parameters!$J$36,Parameters!$I$36*$A112,$A112&gt;Parameters!$J$36,Parameters!$I$37*$A112))</f>
        <v>12127.78</v>
      </c>
      <c r="AE112" s="290">
        <f t="shared" si="60"/>
        <v>113.34373831775702</v>
      </c>
      <c r="AF112" s="290" cm="1">
        <f t="array" ref="AF112">IF(Parameters!$F$55="No",IF($A112&lt;=Parameters!$J$39,Parameters!$I$39*$A112,IF($A112&lt;=Parameters!$J$40,Parameters!$I$39*Parameters!$J$39+Parameters!$I$40*($A112-Parameters!$J$39),IF($A112&lt;=Parameters!$J$41,Parameters!$I$39*Parameters!$J$39+Parameters!$I$40*(Parameters!$J$40-Parameters!$J$39)+Parameters!$I$41*($A112-Parameters!$J$40),Parameters!$I$39*Parameters!$J$39+Parameters!$I$40*(Parameters!$J$40-Parameters!$J$39)+Parameters!$I$41*(Parameters!$J$41-Parameters!$J$40)+Parameters!$I$42*($A112-Parameters!$J$41)))),_xlfn.IFS($A112&lt;=Parameters!$J$39,Parameters!$I$39*$A112,$A112&lt;=Parameters!$J$40,Parameters!$I$40*$A112,$A112&lt;=Parameters!$J$41,Parameters!$I$41*$A112,$A112&gt;Parameters!$J$41,Parameters!$I$42*$A112))</f>
        <v>13743.279999999999</v>
      </c>
      <c r="AG112" s="290">
        <f t="shared" si="61"/>
        <v>128.44186915887849</v>
      </c>
      <c r="AI112" s="428">
        <f t="shared" si="37"/>
        <v>91.170000000000073</v>
      </c>
      <c r="AJ112" s="428">
        <f t="shared" si="38"/>
        <v>91.170000000000073</v>
      </c>
      <c r="AK112" s="428">
        <f t="shared" si="39"/>
        <v>143.54000000000087</v>
      </c>
      <c r="AL112" s="428">
        <f t="shared" si="40"/>
        <v>143.53999999999905</v>
      </c>
      <c r="AM112" s="428">
        <f t="shared" si="41"/>
        <v>91.170000000000073</v>
      </c>
      <c r="AN112" s="428">
        <f t="shared" si="42"/>
        <v>91.170000000000073</v>
      </c>
      <c r="AO112" s="428">
        <f t="shared" si="43"/>
        <v>143.54000000000087</v>
      </c>
      <c r="AP112" s="428">
        <f t="shared" si="44"/>
        <v>143.53999999999905</v>
      </c>
      <c r="AQ112" s="428">
        <f t="shared" si="45"/>
        <v>91.170000000000073</v>
      </c>
      <c r="AR112" s="428">
        <f t="shared" si="46"/>
        <v>91.170000000000073</v>
      </c>
      <c r="AS112" s="428">
        <f t="shared" si="47"/>
        <v>143.54000000000087</v>
      </c>
      <c r="AT112" s="428">
        <f t="shared" si="48"/>
        <v>143.53999999999905</v>
      </c>
      <c r="AU112" s="428">
        <f t="shared" si="49"/>
        <v>91.170000000000073</v>
      </c>
      <c r="AV112" s="428">
        <f t="shared" si="50"/>
        <v>91.170000000000073</v>
      </c>
      <c r="AW112" s="428">
        <f t="shared" si="51"/>
        <v>143.54000000000087</v>
      </c>
      <c r="AX112" s="428">
        <f t="shared" si="52"/>
        <v>143.53999999999905</v>
      </c>
    </row>
    <row r="113">
      <c r="A113" s="413">
        <v>108</v>
      </c>
      <c r="B113" s="290" cm="1">
        <f t="array" ref="B113">IF(Parameters!$C$55="No",IF($A113&lt;=Parameters!$D$23,Parameters!$C$23*$A113,IF($A113&lt;=Parameters!$D$24,Parameters!$C$23*Parameters!$D$23+Parameters!$C$24*($A113-Parameters!$D$23),IF($A113&lt;=Parameters!$D$25,Parameters!$C$23*Parameters!$D$23+Parameters!$C$24*(Parameters!$D$24-Parameters!$D$23)+Parameters!$C$25*($A113-Parameters!$D$24),Parameters!$C$23*Parameters!$D$23+Parameters!$C$24*(Parameters!$D$24-Parameters!$D$23)+Parameters!$C$25*(Parameters!$D$25-Parameters!$D$24)+Parameters!$C$26*($A113-Parameters!$D$25)))),_xlfn.IFS($A113&lt;=Parameters!$D$23,Parameters!$C$23*$A113,$A113&lt;=Parameters!$D$24,Parameters!$C$24*$A113,$A113&lt;=Parameters!$D$25,Parameters!$C$25*$A113,$A113&gt;Parameters!$D$25,Parameters!$C$26*$A113))</f>
        <v>9846.36</v>
      </c>
      <c r="C113" s="290">
        <f t="shared" si="53"/>
        <v>91.17</v>
      </c>
      <c r="D113" s="290" cm="1">
        <f t="array" ref="D113">IF(Parameters!$C$55="No",IF($A113&lt;=Parameters!$D$28,Parameters!$C$28*$A113,IF($A113&lt;=Parameters!$D$29,Parameters!$C$28*Parameters!$D$28+Parameters!$C$29*($A113-Parameters!$D$28),IF($A113&lt;=Parameters!$D$30,Parameters!$C$28*Parameters!$D$28+Parameters!$C$29*(Parameters!$D$29-Parameters!$D$28)+Parameters!$C$30*($A113-Parameters!$D$29),Parameters!$C$28*Parameters!$D$28+Parameters!$C$29*(Parameters!$D$29-Parameters!$D$28)+Parameters!$C$30*(Parameters!$D$30-Parameters!$D$29)+Parameters!$C$31*($A113-Parameters!$D$30)))),_xlfn.IFS($A113&lt;=Parameters!$D$28,Parameters!$C$28*$A113,$A113&lt;=Parameters!$D$29,Parameters!$C$29*$A113,$A113&lt;=Parameters!$D$30,Parameters!$C$30*$A113,$A113&gt;Parameters!$D$30,Parameters!$C$31*$A113))</f>
        <v>9846.36</v>
      </c>
      <c r="E113" s="290">
        <f t="shared" si="53"/>
        <v>91.17</v>
      </c>
      <c r="F113" s="290" cm="1">
        <f t="array" ref="F113">IF(Parameters!$C$55="No",IF($A113&lt;=Parameters!$D$34,Parameters!$C$34*$A113,IF($A113&lt;=Parameters!$D$35,Parameters!$C$34*Parameters!$D$34+Parameters!$C$35*($A113-Parameters!$D$34),IF($A113&lt;=Parameters!$D$36,Parameters!$C$34*Parameters!$D$34+Parameters!$C$35*(Parameters!$D$35-Parameters!$D$34)+Parameters!$C$36*($A113-Parameters!$D$35),Parameters!$C$34*Parameters!$D$34+Parameters!$C$35*(Parameters!$D$35-Parameters!$D$34)+Parameters!$C$36*(Parameters!$D$36-Parameters!$D$35)+Parameters!$C$37*($A113-Parameters!$D$36)))),_xlfn.IFS($A113&lt;=Parameters!$D$34,Parameters!$C$34*$A113,$A113&lt;=Parameters!$D$35,Parameters!$C$35*$A113,$A113&lt;=Parameters!$D$36,Parameters!$C$36*$A113,$A113&gt;Parameters!$D$36,Parameters!$C$37*$A113))</f>
        <v>12271.32</v>
      </c>
      <c r="G113" s="290">
        <f t="shared" si="54"/>
        <v>113.62333333333333</v>
      </c>
      <c r="H113" s="290" cm="1">
        <f t="array" ref="H113">IF(Parameters!$C$55="No",IF($A113&lt;=Parameters!$D$39,Parameters!$C$39*$A113,IF($A113&lt;=Parameters!$D$40,Parameters!$C$39*Parameters!$D$39+Parameters!$C$40*($A113-Parameters!$D$39),IF($A113&lt;=Parameters!$D$41,Parameters!$C$39*Parameters!$D$39+Parameters!$C$40*(Parameters!$D$40-Parameters!$D$39)+Parameters!$C$41*($A113-Parameters!$D$40),Parameters!$C$39*Parameters!$D$39+Parameters!$C$40*(Parameters!$D$40-Parameters!$D$39)+Parameters!$C$41*(Parameters!$D$41-Parameters!$D$40)+Parameters!$C$42*($A113-Parameters!$D$41)))),_xlfn.IFS($A113&lt;=Parameters!$D$39,Parameters!$C$39*$A113,$A113&lt;=Parameters!$D$40,Parameters!$C$40*$A113,$A113&lt;=Parameters!$D$41,Parameters!$C$41*$A113,$A113&gt;Parameters!$D$41,Parameters!$C$42*$A113))</f>
        <v>13886.82</v>
      </c>
      <c r="I113" s="290">
        <f t="shared" si="55"/>
        <v>128.58166666666668</v>
      </c>
      <c r="J113" s="290" cm="1">
        <f t="array" ref="J113">IF(Parameters!$D$55="No",IF($A113&lt;=Parameters!$F$23,Parameters!$E$23*$A113,IF($A113&lt;=Parameters!$F$24,Parameters!$E$23*Parameters!$F$23+Parameters!$E$24*($A113-Parameters!$F$23),IF($A113&lt;=Parameters!$F$25,Parameters!$E$23*Parameters!$F$23+Parameters!$E$24*(Parameters!$F$24-Parameters!$F$23)+Parameters!$E$25*($A113-Parameters!$F$24),Parameters!$E$23*Parameters!$F$23+Parameters!$E$24*(Parameters!$F$24-Parameters!$F$23)+Parameters!$E$25*(Parameters!$F$25-Parameters!$F$24)+Parameters!$E$26*($A113-Parameters!$F$25)))),_xlfn.IFS($A113&lt;=Parameters!$F$23,Parameters!$E$23*$A113,$A113&lt;=Parameters!$F$24,Parameters!$E$24*$A113,$A113&lt;=Parameters!$F$25,Parameters!$E$25*$A113,$A113&gt;Parameters!$F$25,Parameters!$E$26*$A113))</f>
        <v>9846.36</v>
      </c>
      <c r="K113" s="290">
        <f t="shared" si="31"/>
        <v>91.17</v>
      </c>
      <c r="L113" s="290" cm="1">
        <f t="array" ref="L113">IF(Parameters!$D$55="No",IF($A113&lt;=Parameters!$F$28,Parameters!$E$28*$A113,IF($A113&lt;=Parameters!$F$29,Parameters!$E$28*Parameters!$F$28+Parameters!$E$29*($A113-Parameters!$F$28),IF($A113&lt;=Parameters!$F$30,Parameters!$E$28*Parameters!$F$28+Parameters!$E$29*(Parameters!$F$29-Parameters!$F$28)+Parameters!$E$30*($A113-Parameters!$F$29),Parameters!$E$28*Parameters!$F$28+Parameters!$E$29*(Parameters!$F$29-Parameters!$F$28)+Parameters!$E$30*(Parameters!$F$30-Parameters!$F$29)+Parameters!$E$31*($A113-Parameters!$F$30)))),_xlfn.IFS($A113&lt;=Parameters!$F$28,Parameters!$E$28*$A113,$A113&lt;=Parameters!$F$29,Parameters!$E$29*$A113,$A113&lt;=Parameters!$F$30,Parameters!$E$30*$A113,$A113&gt;Parameters!$F$30,Parameters!$E$31*$A113))</f>
        <v>9846.36</v>
      </c>
      <c r="M113" s="290">
        <f t="shared" si="32"/>
        <v>91.17</v>
      </c>
      <c r="N113" s="290" cm="1">
        <f t="array" ref="N113">IF(Parameters!$D$55="No",IF($A113&lt;=Parameters!$F$34,Parameters!$E$34*$A113,IF($A113&lt;=Parameters!$F$35,Parameters!$E$34*Parameters!$F$34+Parameters!$E$35*($A113-Parameters!$F$34),IF($A113&lt;=Parameters!$F$36,Parameters!$E$34*Parameters!$F$34+Parameters!$E$35*(Parameters!$F$35-Parameters!$F$34)+Parameters!$E$36*($A113-Parameters!$F$35),Parameters!$E$34*Parameters!$F$34+Parameters!$E$35*(Parameters!$F$35-Parameters!$F$34)+Parameters!$E$36*(Parameters!$F$36-Parameters!$F$35)+Parameters!$E$37*($A113-Parameters!$F$36)))),_xlfn.IFS($A113&lt;=Parameters!$F$34,Parameters!$E$34*$A113,$A113&lt;=Parameters!$F$35,Parameters!$E$35*$A113,$A113&lt;=Parameters!$F$36,Parameters!$E$36*$A113,$A113&gt;Parameters!$F$36,Parameters!$E$37*$A113))</f>
        <v>12271.32</v>
      </c>
      <c r="O113" s="290">
        <f t="shared" si="56"/>
        <v>113.62333333333333</v>
      </c>
      <c r="P113" s="290" cm="1">
        <f t="array" ref="P113">IF(Parameters!$D$55="No",IF($A113&lt;=Parameters!$F$39,Parameters!$E$39*$A113,IF($A113&lt;=Parameters!$F$40,Parameters!$E$39*Parameters!$F$39+Parameters!$E$40*($A113-Parameters!$F$39),IF($A113&lt;=Parameters!$F$41,Parameters!$E$39*Parameters!$F$39+Parameters!$E$40*(Parameters!$F$40-Parameters!$F$39)+Parameters!$E$41*($A113-Parameters!$F$40),Parameters!$E$39*Parameters!$F$39+Parameters!$E$40*(Parameters!$F$40-Parameters!$F$39)+Parameters!$E$41*(Parameters!$F$41-Parameters!$F$40)+Parameters!$E$42*($A113-Parameters!$F$41)))),_xlfn.IFS($A113&lt;=Parameters!$F$39,Parameters!$E$39*$A113,$A113&lt;=Parameters!$F$40,Parameters!$E$40*$A113,$A113&lt;=Parameters!$F$41,Parameters!$E$41*$A113,$A113&gt;Parameters!$F$41,Parameters!$E$42*$A113))</f>
        <v>13886.82</v>
      </c>
      <c r="Q113" s="290">
        <f t="shared" si="57"/>
        <v>128.58166666666668</v>
      </c>
      <c r="R113" s="290" cm="1">
        <f t="array" ref="R113">IF(Parameters!$E$55="No",IF($A113&lt;=Parameters!$H$23,Parameters!$G$23*$A113,IF($A113&lt;=Parameters!$H$24,Parameters!$G$23*Parameters!$H$23+Parameters!$G$24*($A113-Parameters!$H$23),IF($A113&lt;=Parameters!$H$25,Parameters!$G$23*Parameters!$H$23+Parameters!$G$24*(Parameters!$H$24-Parameters!$H$23)+Parameters!$G$25*($A113-Parameters!$H$24),Parameters!$G$23*Parameters!$H$23+Parameters!$G$24*(Parameters!$H$24-Parameters!$H$23)+Parameters!$G$25*(Parameters!$H$25-Parameters!$H$24)+Parameters!$G$26*($A113-Parameters!$H$25)))),_xlfn.IFS($A113&lt;=Parameters!$H$23,Parameters!$G$23*$A113,$A113&lt;=Parameters!$H$24,Parameters!$G$24*$A113,$A113&lt;=Parameters!$H$25,Parameters!$G$25*$A113,$A113&gt;Parameters!$H$25,Parameters!$G$26*$A113))</f>
        <v>9846.36</v>
      </c>
      <c r="S113" s="290">
        <f t="shared" si="33"/>
        <v>91.17</v>
      </c>
      <c r="T113" s="290" cm="1">
        <f t="array" ref="T113">IF(Parameters!$E$55="No",IF($A113&lt;=Parameters!$H$28,Parameters!$G$28*$A113,IF($A113&lt;=Parameters!$H$29,Parameters!$G$28*Parameters!$H$28+Parameters!$G$29*($A113-Parameters!$H$28),IF($A113&lt;=Parameters!$H$30,Parameters!$G$28*Parameters!$H$28+Parameters!$G$29*(Parameters!$H$29-Parameters!$H$28)+Parameters!$G$30*($A113-Parameters!$H$29),Parameters!$G$28*Parameters!$H$28+Parameters!$G$29*(Parameters!$H$29-Parameters!$H$28)+Parameters!$G$30*(Parameters!$H$30-Parameters!$H$29)+Parameters!$G$31*($A113-Parameters!$H$30)))),_xlfn.IFS($A113&lt;=Parameters!$H$28,Parameters!$G$28*$A113,$A113&lt;=Parameters!$H$29,Parameters!$G$29*$A113,$A113&lt;=Parameters!$H$30,Parameters!$G$30*$A113,$A113&gt;Parameters!$H$30,Parameters!$G$31*$A113))</f>
        <v>9846.36</v>
      </c>
      <c r="U113" s="290">
        <f t="shared" si="34"/>
        <v>91.17</v>
      </c>
      <c r="V113" s="290" cm="1">
        <f t="array" ref="V113">IF(Parameters!$E$55="No",IF($A113&lt;=Parameters!$H$34,Parameters!$G$34*$A113,IF($A113&lt;=Parameters!$H$35,Parameters!$G$34*Parameters!$H$34+Parameters!$G$35*($A113-Parameters!$H$34),IF($A113&lt;=Parameters!$H$36,Parameters!$G$34*Parameters!$H$34+Parameters!$G$35*(Parameters!$H$35-Parameters!$H$34)+Parameters!$G$36*($A113-Parameters!$H$35),Parameters!$G$34*Parameters!$H$34+Parameters!$G$35*(Parameters!$H$35-Parameters!$H$34)+Parameters!$G$36*(Parameters!$H$36-Parameters!$H$35)+Parameters!$G$37*($A113-Parameters!$H$36)))),_xlfn.IFS($A113&lt;=Parameters!$H$34,Parameters!$G$34*$A113,$A113&lt;=Parameters!$H$35,Parameters!$G$35*$A113,$A113&lt;=Parameters!$H$36,Parameters!$G$36*$A113,$A113&gt;Parameters!$H$36,Parameters!$G$37*$A113))</f>
        <v>12271.32</v>
      </c>
      <c r="W113" s="290">
        <f t="shared" si="58"/>
        <v>113.62333333333333</v>
      </c>
      <c r="X113" s="290" cm="1">
        <f t="array" ref="X113">IF(Parameters!$E$55="No",IF($A113&lt;=Parameters!$H$39,Parameters!$G$39*$A113,IF($A113&lt;=Parameters!$H$40,Parameters!$G$39*Parameters!$H$39+Parameters!$G$40*($A113-Parameters!$H$39),IF($A113&lt;=Parameters!$H$41,Parameters!$G$39*Parameters!$H$39+Parameters!$G$40*(Parameters!$H$40-Parameters!$H$39)+Parameters!$G$41*($A113-Parameters!$H$40),Parameters!$G$39*Parameters!$H$39+Parameters!$G$40*(Parameters!$H$40-Parameters!$H$39)+Parameters!$G$41*(Parameters!$H$41-Parameters!$H$40)+Parameters!$G$42*($A113-Parameters!$H$41)))),_xlfn.IFS($A113&lt;=Parameters!$H$39,Parameters!$G$39*$A113,$A113&lt;=Parameters!$H$40,Parameters!$G$40*$A113,$A113&lt;=Parameters!$H$41,Parameters!$G$41*$A113,$A113&gt;Parameters!$H$41,Parameters!$G$42*$A113))</f>
        <v>13886.82</v>
      </c>
      <c r="Y113" s="290">
        <f t="shared" si="59"/>
        <v>128.58166666666668</v>
      </c>
      <c r="Z113" s="290" cm="1">
        <f t="array" ref="Z113">IF(Parameters!$F$55="No",IF($A113&lt;=Parameters!$J$23,Parameters!$I$23*$A113,IF($A113&lt;=Parameters!$J$24,Parameters!$I$23*Parameters!$J$23+Parameters!$I$24*($A113-Parameters!$J$23),IF($A113&lt;=Parameters!$J$25,Parameters!$I$23*Parameters!$J$23+Parameters!$I$24*(Parameters!$J$24-Parameters!$J$23)+Parameters!$I$25*($A113-Parameters!$J$24),Parameters!$I$23*Parameters!$J$23+Parameters!$I$24*(Parameters!$J$24-Parameters!$J$23)+Parameters!$I$25*(Parameters!$J$25-Parameters!$J$24)+Parameters!$I$26*($A113-Parameters!$J$25)))),_xlfn.IFS($A113&lt;=Parameters!$J$23,Parameters!$I$23*$A113,$A113&lt;=Parameters!$J$24,Parameters!$I$24*$A113,$A113&lt;=Parameters!$J$25,Parameters!$I$25*$A113,$A113&gt;Parameters!$J$25,Parameters!$I$26*$A113))</f>
        <v>9846.36</v>
      </c>
      <c r="AA113" s="290">
        <f t="shared" si="35"/>
        <v>91.17</v>
      </c>
      <c r="AB113" s="290" cm="1">
        <f t="array" ref="AB113">IF(Parameters!$F$55="No",IF($A113&lt;=Parameters!$J$28,Parameters!$I$28*$A113,IF($A113&lt;=Parameters!$J$29,Parameters!$I$28*Parameters!$J$28+Parameters!$I$29*($A113-Parameters!$J$28),IF($A113&lt;=Parameters!$J$30,Parameters!$I$28*Parameters!$J$28+Parameters!$I$29*(Parameters!$J$29-Parameters!$J$28)+Parameters!$I$30*($A113-Parameters!$J$29),Parameters!$I$28*Parameters!$J$28+Parameters!$I$29*(Parameters!$J$29-Parameters!$J$28)+Parameters!$I$30*(Parameters!$J$30-Parameters!$J$29)+Parameters!$I$31*($A113-Parameters!$J$30)))),_xlfn.IFS($A113&lt;=Parameters!$J$28,Parameters!$I$28*$A113,$A113&lt;=Parameters!$J$29,Parameters!$I$29*$A113,$A113&lt;=Parameters!$J$30,Parameters!$I$30*$A113,$A113&gt;Parameters!$J$30,Parameters!$I$31*$A113))</f>
        <v>9846.36</v>
      </c>
      <c r="AC113" s="290">
        <f t="shared" si="36"/>
        <v>91.17</v>
      </c>
      <c r="AD113" s="290" cm="1">
        <f t="array" ref="AD113">IF(Parameters!$F$55="No",IF($A113&lt;=Parameters!$J$34,Parameters!$I$34*$A113,IF($A113&lt;=Parameters!$J$35,Parameters!$I$34*Parameters!$J$34+Parameters!$I$35*($A113-Parameters!$J$34),IF($A113&lt;=Parameters!$J$36,Parameters!$I$34*Parameters!$J$34+Parameters!$I$35*(Parameters!$J$35-Parameters!$J$34)+Parameters!$I$36*($A113-Parameters!$J$35),Parameters!$I$34*Parameters!$J$34+Parameters!$I$35*(Parameters!$J$35-Parameters!$J$34)+Parameters!$I$36*(Parameters!$J$36-Parameters!$J$35)+Parameters!$I$37*($A113-Parameters!$J$36)))),_xlfn.IFS($A113&lt;=Parameters!$J$34,Parameters!$I$34*$A113,$A113&lt;=Parameters!$J$35,Parameters!$I$35*$A113,$A113&lt;=Parameters!$J$36,Parameters!$I$36*$A113,$A113&gt;Parameters!$J$36,Parameters!$I$37*$A113))</f>
        <v>12271.32</v>
      </c>
      <c r="AE113" s="290">
        <f t="shared" si="60"/>
        <v>113.62333333333333</v>
      </c>
      <c r="AF113" s="290" cm="1">
        <f t="array" ref="AF113">IF(Parameters!$F$55="No",IF($A113&lt;=Parameters!$J$39,Parameters!$I$39*$A113,IF($A113&lt;=Parameters!$J$40,Parameters!$I$39*Parameters!$J$39+Parameters!$I$40*($A113-Parameters!$J$39),IF($A113&lt;=Parameters!$J$41,Parameters!$I$39*Parameters!$J$39+Parameters!$I$40*(Parameters!$J$40-Parameters!$J$39)+Parameters!$I$41*($A113-Parameters!$J$40),Parameters!$I$39*Parameters!$J$39+Parameters!$I$40*(Parameters!$J$40-Parameters!$J$39)+Parameters!$I$41*(Parameters!$J$41-Parameters!$J$40)+Parameters!$I$42*($A113-Parameters!$J$41)))),_xlfn.IFS($A113&lt;=Parameters!$J$39,Parameters!$I$39*$A113,$A113&lt;=Parameters!$J$40,Parameters!$I$40*$A113,$A113&lt;=Parameters!$J$41,Parameters!$I$41*$A113,$A113&gt;Parameters!$J$41,Parameters!$I$42*$A113))</f>
        <v>13886.82</v>
      </c>
      <c r="AG113" s="290">
        <f t="shared" si="61"/>
        <v>128.58166666666668</v>
      </c>
      <c r="AI113" s="428">
        <f t="shared" si="37"/>
        <v>91.170000000000073</v>
      </c>
      <c r="AJ113" s="428">
        <f t="shared" si="38"/>
        <v>91.170000000000073</v>
      </c>
      <c r="AK113" s="428">
        <f t="shared" si="39"/>
        <v>143.53999999999905</v>
      </c>
      <c r="AL113" s="428">
        <f t="shared" si="40"/>
        <v>143.54000000000087</v>
      </c>
      <c r="AM113" s="428">
        <f t="shared" si="41"/>
        <v>91.170000000000073</v>
      </c>
      <c r="AN113" s="428">
        <f t="shared" si="42"/>
        <v>91.170000000000073</v>
      </c>
      <c r="AO113" s="428">
        <f t="shared" si="43"/>
        <v>143.53999999999905</v>
      </c>
      <c r="AP113" s="428">
        <f t="shared" si="44"/>
        <v>143.54000000000087</v>
      </c>
      <c r="AQ113" s="428">
        <f t="shared" si="45"/>
        <v>91.170000000000073</v>
      </c>
      <c r="AR113" s="428">
        <f t="shared" si="46"/>
        <v>91.170000000000073</v>
      </c>
      <c r="AS113" s="428">
        <f t="shared" si="47"/>
        <v>143.53999999999905</v>
      </c>
      <c r="AT113" s="428">
        <f t="shared" si="48"/>
        <v>143.54000000000087</v>
      </c>
      <c r="AU113" s="428">
        <f t="shared" si="49"/>
        <v>91.170000000000073</v>
      </c>
      <c r="AV113" s="428">
        <f t="shared" si="50"/>
        <v>91.170000000000073</v>
      </c>
      <c r="AW113" s="428">
        <f t="shared" si="51"/>
        <v>143.53999999999905</v>
      </c>
      <c r="AX113" s="428">
        <f t="shared" si="52"/>
        <v>143.54000000000087</v>
      </c>
    </row>
    <row r="114">
      <c r="A114" s="413">
        <v>109</v>
      </c>
      <c r="B114" s="290" cm="1">
        <f t="array" ref="B114">IF(Parameters!$C$55="No",IF($A114&lt;=Parameters!$D$23,Parameters!$C$23*$A114,IF($A114&lt;=Parameters!$D$24,Parameters!$C$23*Parameters!$D$23+Parameters!$C$24*($A114-Parameters!$D$23),IF($A114&lt;=Parameters!$D$25,Parameters!$C$23*Parameters!$D$23+Parameters!$C$24*(Parameters!$D$24-Parameters!$D$23)+Parameters!$C$25*($A114-Parameters!$D$24),Parameters!$C$23*Parameters!$D$23+Parameters!$C$24*(Parameters!$D$24-Parameters!$D$23)+Parameters!$C$25*(Parameters!$D$25-Parameters!$D$24)+Parameters!$C$26*($A114-Parameters!$D$25)))),_xlfn.IFS($A114&lt;=Parameters!$D$23,Parameters!$C$23*$A114,$A114&lt;=Parameters!$D$24,Parameters!$C$24*$A114,$A114&lt;=Parameters!$D$25,Parameters!$C$25*$A114,$A114&gt;Parameters!$D$25,Parameters!$C$26*$A114))</f>
        <v>9937.5300000000007</v>
      </c>
      <c r="C114" s="290">
        <f t="shared" si="53"/>
        <v>91.17</v>
      </c>
      <c r="D114" s="290" cm="1">
        <f t="array" ref="D114">IF(Parameters!$C$55="No",IF($A114&lt;=Parameters!$D$28,Parameters!$C$28*$A114,IF($A114&lt;=Parameters!$D$29,Parameters!$C$28*Parameters!$D$28+Parameters!$C$29*($A114-Parameters!$D$28),IF($A114&lt;=Parameters!$D$30,Parameters!$C$28*Parameters!$D$28+Parameters!$C$29*(Parameters!$D$29-Parameters!$D$28)+Parameters!$C$30*($A114-Parameters!$D$29),Parameters!$C$28*Parameters!$D$28+Parameters!$C$29*(Parameters!$D$29-Parameters!$D$28)+Parameters!$C$30*(Parameters!$D$30-Parameters!$D$29)+Parameters!$C$31*($A114-Parameters!$D$30)))),_xlfn.IFS($A114&lt;=Parameters!$D$28,Parameters!$C$28*$A114,$A114&lt;=Parameters!$D$29,Parameters!$C$29*$A114,$A114&lt;=Parameters!$D$30,Parameters!$C$30*$A114,$A114&gt;Parameters!$D$30,Parameters!$C$31*$A114))</f>
        <v>9937.5300000000007</v>
      </c>
      <c r="E114" s="290">
        <f t="shared" si="53"/>
        <v>91.17</v>
      </c>
      <c r="F114" s="290" cm="1">
        <f t="array" ref="F114">IF(Parameters!$C$55="No",IF($A114&lt;=Parameters!$D$34,Parameters!$C$34*$A114,IF($A114&lt;=Parameters!$D$35,Parameters!$C$34*Parameters!$D$34+Parameters!$C$35*($A114-Parameters!$D$34),IF($A114&lt;=Parameters!$D$36,Parameters!$C$34*Parameters!$D$34+Parameters!$C$35*(Parameters!$D$35-Parameters!$D$34)+Parameters!$C$36*($A114-Parameters!$D$35),Parameters!$C$34*Parameters!$D$34+Parameters!$C$35*(Parameters!$D$35-Parameters!$D$34)+Parameters!$C$36*(Parameters!$D$36-Parameters!$D$35)+Parameters!$C$37*($A114-Parameters!$D$36)))),_xlfn.IFS($A114&lt;=Parameters!$D$34,Parameters!$C$34*$A114,$A114&lt;=Parameters!$D$35,Parameters!$C$35*$A114,$A114&lt;=Parameters!$D$36,Parameters!$C$36*$A114,$A114&gt;Parameters!$D$36,Parameters!$C$37*$A114))</f>
        <v>12414.86</v>
      </c>
      <c r="G114" s="290">
        <f t="shared" si="54"/>
        <v>113.89779816513762</v>
      </c>
      <c r="H114" s="290" cm="1">
        <f t="array" ref="H114">IF(Parameters!$C$55="No",IF($A114&lt;=Parameters!$D$39,Parameters!$C$39*$A114,IF($A114&lt;=Parameters!$D$40,Parameters!$C$39*Parameters!$D$39+Parameters!$C$40*($A114-Parameters!$D$39),IF($A114&lt;=Parameters!$D$41,Parameters!$C$39*Parameters!$D$39+Parameters!$C$40*(Parameters!$D$40-Parameters!$D$39)+Parameters!$C$41*($A114-Parameters!$D$40),Parameters!$C$39*Parameters!$D$39+Parameters!$C$40*(Parameters!$D$40-Parameters!$D$39)+Parameters!$C$41*(Parameters!$D$41-Parameters!$D$40)+Parameters!$C$42*($A114-Parameters!$D$41)))),_xlfn.IFS($A114&lt;=Parameters!$D$39,Parameters!$C$39*$A114,$A114&lt;=Parameters!$D$40,Parameters!$C$40*$A114,$A114&lt;=Parameters!$D$41,Parameters!$C$41*$A114,$A114&gt;Parameters!$D$41,Parameters!$C$42*$A114))</f>
        <v>14030.359999999999</v>
      </c>
      <c r="I114" s="290">
        <f t="shared" si="55"/>
        <v>128.71889908256878</v>
      </c>
      <c r="J114" s="290" cm="1">
        <f t="array" ref="J114">IF(Parameters!$D$55="No",IF($A114&lt;=Parameters!$F$23,Parameters!$E$23*$A114,IF($A114&lt;=Parameters!$F$24,Parameters!$E$23*Parameters!$F$23+Parameters!$E$24*($A114-Parameters!$F$23),IF($A114&lt;=Parameters!$F$25,Parameters!$E$23*Parameters!$F$23+Parameters!$E$24*(Parameters!$F$24-Parameters!$F$23)+Parameters!$E$25*($A114-Parameters!$F$24),Parameters!$E$23*Parameters!$F$23+Parameters!$E$24*(Parameters!$F$24-Parameters!$F$23)+Parameters!$E$25*(Parameters!$F$25-Parameters!$F$24)+Parameters!$E$26*($A114-Parameters!$F$25)))),_xlfn.IFS($A114&lt;=Parameters!$F$23,Parameters!$E$23*$A114,$A114&lt;=Parameters!$F$24,Parameters!$E$24*$A114,$A114&lt;=Parameters!$F$25,Parameters!$E$25*$A114,$A114&gt;Parameters!$F$25,Parameters!$E$26*$A114))</f>
        <v>9937.5300000000007</v>
      </c>
      <c r="K114" s="290">
        <f t="shared" si="31"/>
        <v>91.17</v>
      </c>
      <c r="L114" s="290" cm="1">
        <f t="array" ref="L114">IF(Parameters!$D$55="No",IF($A114&lt;=Parameters!$F$28,Parameters!$E$28*$A114,IF($A114&lt;=Parameters!$F$29,Parameters!$E$28*Parameters!$F$28+Parameters!$E$29*($A114-Parameters!$F$28),IF($A114&lt;=Parameters!$F$30,Parameters!$E$28*Parameters!$F$28+Parameters!$E$29*(Parameters!$F$29-Parameters!$F$28)+Parameters!$E$30*($A114-Parameters!$F$29),Parameters!$E$28*Parameters!$F$28+Parameters!$E$29*(Parameters!$F$29-Parameters!$F$28)+Parameters!$E$30*(Parameters!$F$30-Parameters!$F$29)+Parameters!$E$31*($A114-Parameters!$F$30)))),_xlfn.IFS($A114&lt;=Parameters!$F$28,Parameters!$E$28*$A114,$A114&lt;=Parameters!$F$29,Parameters!$E$29*$A114,$A114&lt;=Parameters!$F$30,Parameters!$E$30*$A114,$A114&gt;Parameters!$F$30,Parameters!$E$31*$A114))</f>
        <v>9937.5300000000007</v>
      </c>
      <c r="M114" s="290">
        <f t="shared" si="32"/>
        <v>91.17</v>
      </c>
      <c r="N114" s="290" cm="1">
        <f t="array" ref="N114">IF(Parameters!$D$55="No",IF($A114&lt;=Parameters!$F$34,Parameters!$E$34*$A114,IF($A114&lt;=Parameters!$F$35,Parameters!$E$34*Parameters!$F$34+Parameters!$E$35*($A114-Parameters!$F$34),IF($A114&lt;=Parameters!$F$36,Parameters!$E$34*Parameters!$F$34+Parameters!$E$35*(Parameters!$F$35-Parameters!$F$34)+Parameters!$E$36*($A114-Parameters!$F$35),Parameters!$E$34*Parameters!$F$34+Parameters!$E$35*(Parameters!$F$35-Parameters!$F$34)+Parameters!$E$36*(Parameters!$F$36-Parameters!$F$35)+Parameters!$E$37*($A114-Parameters!$F$36)))),_xlfn.IFS($A114&lt;=Parameters!$F$34,Parameters!$E$34*$A114,$A114&lt;=Parameters!$F$35,Parameters!$E$35*$A114,$A114&lt;=Parameters!$F$36,Parameters!$E$36*$A114,$A114&gt;Parameters!$F$36,Parameters!$E$37*$A114))</f>
        <v>12414.86</v>
      </c>
      <c r="O114" s="290">
        <f t="shared" si="56"/>
        <v>113.89779816513762</v>
      </c>
      <c r="P114" s="290" cm="1">
        <f t="array" ref="P114">IF(Parameters!$D$55="No",IF($A114&lt;=Parameters!$F$39,Parameters!$E$39*$A114,IF($A114&lt;=Parameters!$F$40,Parameters!$E$39*Parameters!$F$39+Parameters!$E$40*($A114-Parameters!$F$39),IF($A114&lt;=Parameters!$F$41,Parameters!$E$39*Parameters!$F$39+Parameters!$E$40*(Parameters!$F$40-Parameters!$F$39)+Parameters!$E$41*($A114-Parameters!$F$40),Parameters!$E$39*Parameters!$F$39+Parameters!$E$40*(Parameters!$F$40-Parameters!$F$39)+Parameters!$E$41*(Parameters!$F$41-Parameters!$F$40)+Parameters!$E$42*($A114-Parameters!$F$41)))),_xlfn.IFS($A114&lt;=Parameters!$F$39,Parameters!$E$39*$A114,$A114&lt;=Parameters!$F$40,Parameters!$E$40*$A114,$A114&lt;=Parameters!$F$41,Parameters!$E$41*$A114,$A114&gt;Parameters!$F$41,Parameters!$E$42*$A114))</f>
        <v>14030.359999999999</v>
      </c>
      <c r="Q114" s="290">
        <f t="shared" si="57"/>
        <v>128.71889908256878</v>
      </c>
      <c r="R114" s="290" cm="1">
        <f t="array" ref="R114">IF(Parameters!$E$55="No",IF($A114&lt;=Parameters!$H$23,Parameters!$G$23*$A114,IF($A114&lt;=Parameters!$H$24,Parameters!$G$23*Parameters!$H$23+Parameters!$G$24*($A114-Parameters!$H$23),IF($A114&lt;=Parameters!$H$25,Parameters!$G$23*Parameters!$H$23+Parameters!$G$24*(Parameters!$H$24-Parameters!$H$23)+Parameters!$G$25*($A114-Parameters!$H$24),Parameters!$G$23*Parameters!$H$23+Parameters!$G$24*(Parameters!$H$24-Parameters!$H$23)+Parameters!$G$25*(Parameters!$H$25-Parameters!$H$24)+Parameters!$G$26*($A114-Parameters!$H$25)))),_xlfn.IFS($A114&lt;=Parameters!$H$23,Parameters!$G$23*$A114,$A114&lt;=Parameters!$H$24,Parameters!$G$24*$A114,$A114&lt;=Parameters!$H$25,Parameters!$G$25*$A114,$A114&gt;Parameters!$H$25,Parameters!$G$26*$A114))</f>
        <v>9937.5300000000007</v>
      </c>
      <c r="S114" s="290">
        <f t="shared" si="33"/>
        <v>91.17</v>
      </c>
      <c r="T114" s="290" cm="1">
        <f t="array" ref="T114">IF(Parameters!$E$55="No",IF($A114&lt;=Parameters!$H$28,Parameters!$G$28*$A114,IF($A114&lt;=Parameters!$H$29,Parameters!$G$28*Parameters!$H$28+Parameters!$G$29*($A114-Parameters!$H$28),IF($A114&lt;=Parameters!$H$30,Parameters!$G$28*Parameters!$H$28+Parameters!$G$29*(Parameters!$H$29-Parameters!$H$28)+Parameters!$G$30*($A114-Parameters!$H$29),Parameters!$G$28*Parameters!$H$28+Parameters!$G$29*(Parameters!$H$29-Parameters!$H$28)+Parameters!$G$30*(Parameters!$H$30-Parameters!$H$29)+Parameters!$G$31*($A114-Parameters!$H$30)))),_xlfn.IFS($A114&lt;=Parameters!$H$28,Parameters!$G$28*$A114,$A114&lt;=Parameters!$H$29,Parameters!$G$29*$A114,$A114&lt;=Parameters!$H$30,Parameters!$G$30*$A114,$A114&gt;Parameters!$H$30,Parameters!$G$31*$A114))</f>
        <v>9937.5300000000007</v>
      </c>
      <c r="U114" s="290">
        <f t="shared" si="34"/>
        <v>91.17</v>
      </c>
      <c r="V114" s="290" cm="1">
        <f t="array" ref="V114">IF(Parameters!$E$55="No",IF($A114&lt;=Parameters!$H$34,Parameters!$G$34*$A114,IF($A114&lt;=Parameters!$H$35,Parameters!$G$34*Parameters!$H$34+Parameters!$G$35*($A114-Parameters!$H$34),IF($A114&lt;=Parameters!$H$36,Parameters!$G$34*Parameters!$H$34+Parameters!$G$35*(Parameters!$H$35-Parameters!$H$34)+Parameters!$G$36*($A114-Parameters!$H$35),Parameters!$G$34*Parameters!$H$34+Parameters!$G$35*(Parameters!$H$35-Parameters!$H$34)+Parameters!$G$36*(Parameters!$H$36-Parameters!$H$35)+Parameters!$G$37*($A114-Parameters!$H$36)))),_xlfn.IFS($A114&lt;=Parameters!$H$34,Parameters!$G$34*$A114,$A114&lt;=Parameters!$H$35,Parameters!$G$35*$A114,$A114&lt;=Parameters!$H$36,Parameters!$G$36*$A114,$A114&gt;Parameters!$H$36,Parameters!$G$37*$A114))</f>
        <v>12414.86</v>
      </c>
      <c r="W114" s="290">
        <f t="shared" si="58"/>
        <v>113.89779816513762</v>
      </c>
      <c r="X114" s="290" cm="1">
        <f t="array" ref="X114">IF(Parameters!$E$55="No",IF($A114&lt;=Parameters!$H$39,Parameters!$G$39*$A114,IF($A114&lt;=Parameters!$H$40,Parameters!$G$39*Parameters!$H$39+Parameters!$G$40*($A114-Parameters!$H$39),IF($A114&lt;=Parameters!$H$41,Parameters!$G$39*Parameters!$H$39+Parameters!$G$40*(Parameters!$H$40-Parameters!$H$39)+Parameters!$G$41*($A114-Parameters!$H$40),Parameters!$G$39*Parameters!$H$39+Parameters!$G$40*(Parameters!$H$40-Parameters!$H$39)+Parameters!$G$41*(Parameters!$H$41-Parameters!$H$40)+Parameters!$G$42*($A114-Parameters!$H$41)))),_xlfn.IFS($A114&lt;=Parameters!$H$39,Parameters!$G$39*$A114,$A114&lt;=Parameters!$H$40,Parameters!$G$40*$A114,$A114&lt;=Parameters!$H$41,Parameters!$G$41*$A114,$A114&gt;Parameters!$H$41,Parameters!$G$42*$A114))</f>
        <v>14030.359999999999</v>
      </c>
      <c r="Y114" s="290">
        <f t="shared" si="59"/>
        <v>128.71889908256878</v>
      </c>
      <c r="Z114" s="290" cm="1">
        <f t="array" ref="Z114">IF(Parameters!$F$55="No",IF($A114&lt;=Parameters!$J$23,Parameters!$I$23*$A114,IF($A114&lt;=Parameters!$J$24,Parameters!$I$23*Parameters!$J$23+Parameters!$I$24*($A114-Parameters!$J$23),IF($A114&lt;=Parameters!$J$25,Parameters!$I$23*Parameters!$J$23+Parameters!$I$24*(Parameters!$J$24-Parameters!$J$23)+Parameters!$I$25*($A114-Parameters!$J$24),Parameters!$I$23*Parameters!$J$23+Parameters!$I$24*(Parameters!$J$24-Parameters!$J$23)+Parameters!$I$25*(Parameters!$J$25-Parameters!$J$24)+Parameters!$I$26*($A114-Parameters!$J$25)))),_xlfn.IFS($A114&lt;=Parameters!$J$23,Parameters!$I$23*$A114,$A114&lt;=Parameters!$J$24,Parameters!$I$24*$A114,$A114&lt;=Parameters!$J$25,Parameters!$I$25*$A114,$A114&gt;Parameters!$J$25,Parameters!$I$26*$A114))</f>
        <v>9937.5300000000007</v>
      </c>
      <c r="AA114" s="290">
        <f t="shared" si="35"/>
        <v>91.17</v>
      </c>
      <c r="AB114" s="290" cm="1">
        <f t="array" ref="AB114">IF(Parameters!$F$55="No",IF($A114&lt;=Parameters!$J$28,Parameters!$I$28*$A114,IF($A114&lt;=Parameters!$J$29,Parameters!$I$28*Parameters!$J$28+Parameters!$I$29*($A114-Parameters!$J$28),IF($A114&lt;=Parameters!$J$30,Parameters!$I$28*Parameters!$J$28+Parameters!$I$29*(Parameters!$J$29-Parameters!$J$28)+Parameters!$I$30*($A114-Parameters!$J$29),Parameters!$I$28*Parameters!$J$28+Parameters!$I$29*(Parameters!$J$29-Parameters!$J$28)+Parameters!$I$30*(Parameters!$J$30-Parameters!$J$29)+Parameters!$I$31*($A114-Parameters!$J$30)))),_xlfn.IFS($A114&lt;=Parameters!$J$28,Parameters!$I$28*$A114,$A114&lt;=Parameters!$J$29,Parameters!$I$29*$A114,$A114&lt;=Parameters!$J$30,Parameters!$I$30*$A114,$A114&gt;Parameters!$J$30,Parameters!$I$31*$A114))</f>
        <v>9937.5300000000007</v>
      </c>
      <c r="AC114" s="290">
        <f t="shared" si="36"/>
        <v>91.17</v>
      </c>
      <c r="AD114" s="290" cm="1">
        <f t="array" ref="AD114">IF(Parameters!$F$55="No",IF($A114&lt;=Parameters!$J$34,Parameters!$I$34*$A114,IF($A114&lt;=Parameters!$J$35,Parameters!$I$34*Parameters!$J$34+Parameters!$I$35*($A114-Parameters!$J$34),IF($A114&lt;=Parameters!$J$36,Parameters!$I$34*Parameters!$J$34+Parameters!$I$35*(Parameters!$J$35-Parameters!$J$34)+Parameters!$I$36*($A114-Parameters!$J$35),Parameters!$I$34*Parameters!$J$34+Parameters!$I$35*(Parameters!$J$35-Parameters!$J$34)+Parameters!$I$36*(Parameters!$J$36-Parameters!$J$35)+Parameters!$I$37*($A114-Parameters!$J$36)))),_xlfn.IFS($A114&lt;=Parameters!$J$34,Parameters!$I$34*$A114,$A114&lt;=Parameters!$J$35,Parameters!$I$35*$A114,$A114&lt;=Parameters!$J$36,Parameters!$I$36*$A114,$A114&gt;Parameters!$J$36,Parameters!$I$37*$A114))</f>
        <v>12414.86</v>
      </c>
      <c r="AE114" s="290">
        <f t="shared" si="60"/>
        <v>113.89779816513762</v>
      </c>
      <c r="AF114" s="290" cm="1">
        <f t="array" ref="AF114">IF(Parameters!$F$55="No",IF($A114&lt;=Parameters!$J$39,Parameters!$I$39*$A114,IF($A114&lt;=Parameters!$J$40,Parameters!$I$39*Parameters!$J$39+Parameters!$I$40*($A114-Parameters!$J$39),IF($A114&lt;=Parameters!$J$41,Parameters!$I$39*Parameters!$J$39+Parameters!$I$40*(Parameters!$J$40-Parameters!$J$39)+Parameters!$I$41*($A114-Parameters!$J$40),Parameters!$I$39*Parameters!$J$39+Parameters!$I$40*(Parameters!$J$40-Parameters!$J$39)+Parameters!$I$41*(Parameters!$J$41-Parameters!$J$40)+Parameters!$I$42*($A114-Parameters!$J$41)))),_xlfn.IFS($A114&lt;=Parameters!$J$39,Parameters!$I$39*$A114,$A114&lt;=Parameters!$J$40,Parameters!$I$40*$A114,$A114&lt;=Parameters!$J$41,Parameters!$I$41*$A114,$A114&gt;Parameters!$J$41,Parameters!$I$42*$A114))</f>
        <v>14030.359999999999</v>
      </c>
      <c r="AG114" s="290">
        <f t="shared" si="61"/>
        <v>128.71889908256878</v>
      </c>
      <c r="AI114" s="428">
        <f t="shared" si="37"/>
        <v>91.170000000000073</v>
      </c>
      <c r="AJ114" s="428">
        <f t="shared" si="38"/>
        <v>91.170000000000073</v>
      </c>
      <c r="AK114" s="428">
        <f t="shared" si="39"/>
        <v>143.54000000000087</v>
      </c>
      <c r="AL114" s="428">
        <f t="shared" si="40"/>
        <v>143.53999999999905</v>
      </c>
      <c r="AM114" s="428">
        <f t="shared" si="41"/>
        <v>91.170000000000073</v>
      </c>
      <c r="AN114" s="428">
        <f t="shared" si="42"/>
        <v>91.170000000000073</v>
      </c>
      <c r="AO114" s="428">
        <f t="shared" si="43"/>
        <v>143.54000000000087</v>
      </c>
      <c r="AP114" s="428">
        <f t="shared" si="44"/>
        <v>143.53999999999905</v>
      </c>
      <c r="AQ114" s="428">
        <f t="shared" si="45"/>
        <v>91.170000000000073</v>
      </c>
      <c r="AR114" s="428">
        <f t="shared" si="46"/>
        <v>91.170000000000073</v>
      </c>
      <c r="AS114" s="428">
        <f t="shared" si="47"/>
        <v>143.54000000000087</v>
      </c>
      <c r="AT114" s="428">
        <f t="shared" si="48"/>
        <v>143.53999999999905</v>
      </c>
      <c r="AU114" s="428">
        <f t="shared" si="49"/>
        <v>91.170000000000073</v>
      </c>
      <c r="AV114" s="428">
        <f t="shared" si="50"/>
        <v>91.170000000000073</v>
      </c>
      <c r="AW114" s="428">
        <f t="shared" si="51"/>
        <v>143.54000000000087</v>
      </c>
      <c r="AX114" s="428">
        <f t="shared" si="52"/>
        <v>143.53999999999905</v>
      </c>
    </row>
    <row r="115">
      <c r="A115" s="413">
        <v>110</v>
      </c>
      <c r="B115" s="290" cm="1">
        <f t="array" ref="B115">IF(Parameters!$C$55="No",IF($A115&lt;=Parameters!$D$23,Parameters!$C$23*$A115,IF($A115&lt;=Parameters!$D$24,Parameters!$C$23*Parameters!$D$23+Parameters!$C$24*($A115-Parameters!$D$23),IF($A115&lt;=Parameters!$D$25,Parameters!$C$23*Parameters!$D$23+Parameters!$C$24*(Parameters!$D$24-Parameters!$D$23)+Parameters!$C$25*($A115-Parameters!$D$24),Parameters!$C$23*Parameters!$D$23+Parameters!$C$24*(Parameters!$D$24-Parameters!$D$23)+Parameters!$C$25*(Parameters!$D$25-Parameters!$D$24)+Parameters!$C$26*($A115-Parameters!$D$25)))),_xlfn.IFS($A115&lt;=Parameters!$D$23,Parameters!$C$23*$A115,$A115&lt;=Parameters!$D$24,Parameters!$C$24*$A115,$A115&lt;=Parameters!$D$25,Parameters!$C$25*$A115,$A115&gt;Parameters!$D$25,Parameters!$C$26*$A115))</f>
        <v>10028.700000000001</v>
      </c>
      <c r="C115" s="290">
        <f t="shared" si="53"/>
        <v>91.17</v>
      </c>
      <c r="D115" s="290" cm="1">
        <f t="array" ref="D115">IF(Parameters!$C$55="No",IF($A115&lt;=Parameters!$D$28,Parameters!$C$28*$A115,IF($A115&lt;=Parameters!$D$29,Parameters!$C$28*Parameters!$D$28+Parameters!$C$29*($A115-Parameters!$D$28),IF($A115&lt;=Parameters!$D$30,Parameters!$C$28*Parameters!$D$28+Parameters!$C$29*(Parameters!$D$29-Parameters!$D$28)+Parameters!$C$30*($A115-Parameters!$D$29),Parameters!$C$28*Parameters!$D$28+Parameters!$C$29*(Parameters!$D$29-Parameters!$D$28)+Parameters!$C$30*(Parameters!$D$30-Parameters!$D$29)+Parameters!$C$31*($A115-Parameters!$D$30)))),_xlfn.IFS($A115&lt;=Parameters!$D$28,Parameters!$C$28*$A115,$A115&lt;=Parameters!$D$29,Parameters!$C$29*$A115,$A115&lt;=Parameters!$D$30,Parameters!$C$30*$A115,$A115&gt;Parameters!$D$30,Parameters!$C$31*$A115))</f>
        <v>10028.700000000001</v>
      </c>
      <c r="E115" s="290">
        <f t="shared" si="53"/>
        <v>91.17</v>
      </c>
      <c r="F115" s="290" cm="1">
        <f t="array" ref="F115">IF(Parameters!$C$55="No",IF($A115&lt;=Parameters!$D$34,Parameters!$C$34*$A115,IF($A115&lt;=Parameters!$D$35,Parameters!$C$34*Parameters!$D$34+Parameters!$C$35*($A115-Parameters!$D$34),IF($A115&lt;=Parameters!$D$36,Parameters!$C$34*Parameters!$D$34+Parameters!$C$35*(Parameters!$D$35-Parameters!$D$34)+Parameters!$C$36*($A115-Parameters!$D$35),Parameters!$C$34*Parameters!$D$34+Parameters!$C$35*(Parameters!$D$35-Parameters!$D$34)+Parameters!$C$36*(Parameters!$D$36-Parameters!$D$35)+Parameters!$C$37*($A115-Parameters!$D$36)))),_xlfn.IFS($A115&lt;=Parameters!$D$34,Parameters!$C$34*$A115,$A115&lt;=Parameters!$D$35,Parameters!$C$35*$A115,$A115&lt;=Parameters!$D$36,Parameters!$C$36*$A115,$A115&gt;Parameters!$D$36,Parameters!$C$37*$A115))</f>
        <v>12558.4</v>
      </c>
      <c r="G115" s="290">
        <f t="shared" si="54"/>
        <v>114.16727272727272</v>
      </c>
      <c r="H115" s="290" cm="1">
        <f t="array" ref="H115">IF(Parameters!$C$55="No",IF($A115&lt;=Parameters!$D$39,Parameters!$C$39*$A115,IF($A115&lt;=Parameters!$D$40,Parameters!$C$39*Parameters!$D$39+Parameters!$C$40*($A115-Parameters!$D$39),IF($A115&lt;=Parameters!$D$41,Parameters!$C$39*Parameters!$D$39+Parameters!$C$40*(Parameters!$D$40-Parameters!$D$39)+Parameters!$C$41*($A115-Parameters!$D$40),Parameters!$C$39*Parameters!$D$39+Parameters!$C$40*(Parameters!$D$40-Parameters!$D$39)+Parameters!$C$41*(Parameters!$D$41-Parameters!$D$40)+Parameters!$C$42*($A115-Parameters!$D$41)))),_xlfn.IFS($A115&lt;=Parameters!$D$39,Parameters!$C$39*$A115,$A115&lt;=Parameters!$D$40,Parameters!$C$40*$A115,$A115&lt;=Parameters!$D$41,Parameters!$C$41*$A115,$A115&gt;Parameters!$D$41,Parameters!$C$42*$A115))</f>
        <v>14173.9</v>
      </c>
      <c r="I115" s="290">
        <f t="shared" si="55"/>
        <v>128.85363636363635</v>
      </c>
      <c r="J115" s="290" cm="1">
        <f t="array" ref="J115">IF(Parameters!$D$55="No",IF($A115&lt;=Parameters!$F$23,Parameters!$E$23*$A115,IF($A115&lt;=Parameters!$F$24,Parameters!$E$23*Parameters!$F$23+Parameters!$E$24*($A115-Parameters!$F$23),IF($A115&lt;=Parameters!$F$25,Parameters!$E$23*Parameters!$F$23+Parameters!$E$24*(Parameters!$F$24-Parameters!$F$23)+Parameters!$E$25*($A115-Parameters!$F$24),Parameters!$E$23*Parameters!$F$23+Parameters!$E$24*(Parameters!$F$24-Parameters!$F$23)+Parameters!$E$25*(Parameters!$F$25-Parameters!$F$24)+Parameters!$E$26*($A115-Parameters!$F$25)))),_xlfn.IFS($A115&lt;=Parameters!$F$23,Parameters!$E$23*$A115,$A115&lt;=Parameters!$F$24,Parameters!$E$24*$A115,$A115&lt;=Parameters!$F$25,Parameters!$E$25*$A115,$A115&gt;Parameters!$F$25,Parameters!$E$26*$A115))</f>
        <v>10028.700000000001</v>
      </c>
      <c r="K115" s="290">
        <f t="shared" si="31"/>
        <v>91.17</v>
      </c>
      <c r="L115" s="290" cm="1">
        <f t="array" ref="L115">IF(Parameters!$D$55="No",IF($A115&lt;=Parameters!$F$28,Parameters!$E$28*$A115,IF($A115&lt;=Parameters!$F$29,Parameters!$E$28*Parameters!$F$28+Parameters!$E$29*($A115-Parameters!$F$28),IF($A115&lt;=Parameters!$F$30,Parameters!$E$28*Parameters!$F$28+Parameters!$E$29*(Parameters!$F$29-Parameters!$F$28)+Parameters!$E$30*($A115-Parameters!$F$29),Parameters!$E$28*Parameters!$F$28+Parameters!$E$29*(Parameters!$F$29-Parameters!$F$28)+Parameters!$E$30*(Parameters!$F$30-Parameters!$F$29)+Parameters!$E$31*($A115-Parameters!$F$30)))),_xlfn.IFS($A115&lt;=Parameters!$F$28,Parameters!$E$28*$A115,$A115&lt;=Parameters!$F$29,Parameters!$E$29*$A115,$A115&lt;=Parameters!$F$30,Parameters!$E$30*$A115,$A115&gt;Parameters!$F$30,Parameters!$E$31*$A115))</f>
        <v>10028.700000000001</v>
      </c>
      <c r="M115" s="290">
        <f t="shared" si="32"/>
        <v>91.17</v>
      </c>
      <c r="N115" s="290" cm="1">
        <f t="array" ref="N115">IF(Parameters!$D$55="No",IF($A115&lt;=Parameters!$F$34,Parameters!$E$34*$A115,IF($A115&lt;=Parameters!$F$35,Parameters!$E$34*Parameters!$F$34+Parameters!$E$35*($A115-Parameters!$F$34),IF($A115&lt;=Parameters!$F$36,Parameters!$E$34*Parameters!$F$34+Parameters!$E$35*(Parameters!$F$35-Parameters!$F$34)+Parameters!$E$36*($A115-Parameters!$F$35),Parameters!$E$34*Parameters!$F$34+Parameters!$E$35*(Parameters!$F$35-Parameters!$F$34)+Parameters!$E$36*(Parameters!$F$36-Parameters!$F$35)+Parameters!$E$37*($A115-Parameters!$F$36)))),_xlfn.IFS($A115&lt;=Parameters!$F$34,Parameters!$E$34*$A115,$A115&lt;=Parameters!$F$35,Parameters!$E$35*$A115,$A115&lt;=Parameters!$F$36,Parameters!$E$36*$A115,$A115&gt;Parameters!$F$36,Parameters!$E$37*$A115))</f>
        <v>12558.4</v>
      </c>
      <c r="O115" s="290">
        <f t="shared" si="56"/>
        <v>114.16727272727272</v>
      </c>
      <c r="P115" s="290" cm="1">
        <f t="array" ref="P115">IF(Parameters!$D$55="No",IF($A115&lt;=Parameters!$F$39,Parameters!$E$39*$A115,IF($A115&lt;=Parameters!$F$40,Parameters!$E$39*Parameters!$F$39+Parameters!$E$40*($A115-Parameters!$F$39),IF($A115&lt;=Parameters!$F$41,Parameters!$E$39*Parameters!$F$39+Parameters!$E$40*(Parameters!$F$40-Parameters!$F$39)+Parameters!$E$41*($A115-Parameters!$F$40),Parameters!$E$39*Parameters!$F$39+Parameters!$E$40*(Parameters!$F$40-Parameters!$F$39)+Parameters!$E$41*(Parameters!$F$41-Parameters!$F$40)+Parameters!$E$42*($A115-Parameters!$F$41)))),_xlfn.IFS($A115&lt;=Parameters!$F$39,Parameters!$E$39*$A115,$A115&lt;=Parameters!$F$40,Parameters!$E$40*$A115,$A115&lt;=Parameters!$F$41,Parameters!$E$41*$A115,$A115&gt;Parameters!$F$41,Parameters!$E$42*$A115))</f>
        <v>14173.9</v>
      </c>
      <c r="Q115" s="290">
        <f t="shared" si="57"/>
        <v>128.85363636363635</v>
      </c>
      <c r="R115" s="290" cm="1">
        <f t="array" ref="R115">IF(Parameters!$E$55="No",IF($A115&lt;=Parameters!$H$23,Parameters!$G$23*$A115,IF($A115&lt;=Parameters!$H$24,Parameters!$G$23*Parameters!$H$23+Parameters!$G$24*($A115-Parameters!$H$23),IF($A115&lt;=Parameters!$H$25,Parameters!$G$23*Parameters!$H$23+Parameters!$G$24*(Parameters!$H$24-Parameters!$H$23)+Parameters!$G$25*($A115-Parameters!$H$24),Parameters!$G$23*Parameters!$H$23+Parameters!$G$24*(Parameters!$H$24-Parameters!$H$23)+Parameters!$G$25*(Parameters!$H$25-Parameters!$H$24)+Parameters!$G$26*($A115-Parameters!$H$25)))),_xlfn.IFS($A115&lt;=Parameters!$H$23,Parameters!$G$23*$A115,$A115&lt;=Parameters!$H$24,Parameters!$G$24*$A115,$A115&lt;=Parameters!$H$25,Parameters!$G$25*$A115,$A115&gt;Parameters!$H$25,Parameters!$G$26*$A115))</f>
        <v>10028.700000000001</v>
      </c>
      <c r="S115" s="290">
        <f t="shared" si="33"/>
        <v>91.17</v>
      </c>
      <c r="T115" s="290" cm="1">
        <f t="array" ref="T115">IF(Parameters!$E$55="No",IF($A115&lt;=Parameters!$H$28,Parameters!$G$28*$A115,IF($A115&lt;=Parameters!$H$29,Parameters!$G$28*Parameters!$H$28+Parameters!$G$29*($A115-Parameters!$H$28),IF($A115&lt;=Parameters!$H$30,Parameters!$G$28*Parameters!$H$28+Parameters!$G$29*(Parameters!$H$29-Parameters!$H$28)+Parameters!$G$30*($A115-Parameters!$H$29),Parameters!$G$28*Parameters!$H$28+Parameters!$G$29*(Parameters!$H$29-Parameters!$H$28)+Parameters!$G$30*(Parameters!$H$30-Parameters!$H$29)+Parameters!$G$31*($A115-Parameters!$H$30)))),_xlfn.IFS($A115&lt;=Parameters!$H$28,Parameters!$G$28*$A115,$A115&lt;=Parameters!$H$29,Parameters!$G$29*$A115,$A115&lt;=Parameters!$H$30,Parameters!$G$30*$A115,$A115&gt;Parameters!$H$30,Parameters!$G$31*$A115))</f>
        <v>10028.700000000001</v>
      </c>
      <c r="U115" s="290">
        <f t="shared" si="34"/>
        <v>91.17</v>
      </c>
      <c r="V115" s="290" cm="1">
        <f t="array" ref="V115">IF(Parameters!$E$55="No",IF($A115&lt;=Parameters!$H$34,Parameters!$G$34*$A115,IF($A115&lt;=Parameters!$H$35,Parameters!$G$34*Parameters!$H$34+Parameters!$G$35*($A115-Parameters!$H$34),IF($A115&lt;=Parameters!$H$36,Parameters!$G$34*Parameters!$H$34+Parameters!$G$35*(Parameters!$H$35-Parameters!$H$34)+Parameters!$G$36*($A115-Parameters!$H$35),Parameters!$G$34*Parameters!$H$34+Parameters!$G$35*(Parameters!$H$35-Parameters!$H$34)+Parameters!$G$36*(Parameters!$H$36-Parameters!$H$35)+Parameters!$G$37*($A115-Parameters!$H$36)))),_xlfn.IFS($A115&lt;=Parameters!$H$34,Parameters!$G$34*$A115,$A115&lt;=Parameters!$H$35,Parameters!$G$35*$A115,$A115&lt;=Parameters!$H$36,Parameters!$G$36*$A115,$A115&gt;Parameters!$H$36,Parameters!$G$37*$A115))</f>
        <v>12558.4</v>
      </c>
      <c r="W115" s="290">
        <f t="shared" si="58"/>
        <v>114.16727272727272</v>
      </c>
      <c r="X115" s="290" cm="1">
        <f t="array" ref="X115">IF(Parameters!$E$55="No",IF($A115&lt;=Parameters!$H$39,Parameters!$G$39*$A115,IF($A115&lt;=Parameters!$H$40,Parameters!$G$39*Parameters!$H$39+Parameters!$G$40*($A115-Parameters!$H$39),IF($A115&lt;=Parameters!$H$41,Parameters!$G$39*Parameters!$H$39+Parameters!$G$40*(Parameters!$H$40-Parameters!$H$39)+Parameters!$G$41*($A115-Parameters!$H$40),Parameters!$G$39*Parameters!$H$39+Parameters!$G$40*(Parameters!$H$40-Parameters!$H$39)+Parameters!$G$41*(Parameters!$H$41-Parameters!$H$40)+Parameters!$G$42*($A115-Parameters!$H$41)))),_xlfn.IFS($A115&lt;=Parameters!$H$39,Parameters!$G$39*$A115,$A115&lt;=Parameters!$H$40,Parameters!$G$40*$A115,$A115&lt;=Parameters!$H$41,Parameters!$G$41*$A115,$A115&gt;Parameters!$H$41,Parameters!$G$42*$A115))</f>
        <v>14173.9</v>
      </c>
      <c r="Y115" s="290">
        <f t="shared" si="59"/>
        <v>128.85363636363635</v>
      </c>
      <c r="Z115" s="290" cm="1">
        <f t="array" ref="Z115">IF(Parameters!$F$55="No",IF($A115&lt;=Parameters!$J$23,Parameters!$I$23*$A115,IF($A115&lt;=Parameters!$J$24,Parameters!$I$23*Parameters!$J$23+Parameters!$I$24*($A115-Parameters!$J$23),IF($A115&lt;=Parameters!$J$25,Parameters!$I$23*Parameters!$J$23+Parameters!$I$24*(Parameters!$J$24-Parameters!$J$23)+Parameters!$I$25*($A115-Parameters!$J$24),Parameters!$I$23*Parameters!$J$23+Parameters!$I$24*(Parameters!$J$24-Parameters!$J$23)+Parameters!$I$25*(Parameters!$J$25-Parameters!$J$24)+Parameters!$I$26*($A115-Parameters!$J$25)))),_xlfn.IFS($A115&lt;=Parameters!$J$23,Parameters!$I$23*$A115,$A115&lt;=Parameters!$J$24,Parameters!$I$24*$A115,$A115&lt;=Parameters!$J$25,Parameters!$I$25*$A115,$A115&gt;Parameters!$J$25,Parameters!$I$26*$A115))</f>
        <v>10028.700000000001</v>
      </c>
      <c r="AA115" s="290">
        <f t="shared" si="35"/>
        <v>91.17</v>
      </c>
      <c r="AB115" s="290" cm="1">
        <f t="array" ref="AB115">IF(Parameters!$F$55="No",IF($A115&lt;=Parameters!$J$28,Parameters!$I$28*$A115,IF($A115&lt;=Parameters!$J$29,Parameters!$I$28*Parameters!$J$28+Parameters!$I$29*($A115-Parameters!$J$28),IF($A115&lt;=Parameters!$J$30,Parameters!$I$28*Parameters!$J$28+Parameters!$I$29*(Parameters!$J$29-Parameters!$J$28)+Parameters!$I$30*($A115-Parameters!$J$29),Parameters!$I$28*Parameters!$J$28+Parameters!$I$29*(Parameters!$J$29-Parameters!$J$28)+Parameters!$I$30*(Parameters!$J$30-Parameters!$J$29)+Parameters!$I$31*($A115-Parameters!$J$30)))),_xlfn.IFS($A115&lt;=Parameters!$J$28,Parameters!$I$28*$A115,$A115&lt;=Parameters!$J$29,Parameters!$I$29*$A115,$A115&lt;=Parameters!$J$30,Parameters!$I$30*$A115,$A115&gt;Parameters!$J$30,Parameters!$I$31*$A115))</f>
        <v>10028.700000000001</v>
      </c>
      <c r="AC115" s="290">
        <f t="shared" si="36"/>
        <v>91.17</v>
      </c>
      <c r="AD115" s="290" cm="1">
        <f t="array" ref="AD115">IF(Parameters!$F$55="No",IF($A115&lt;=Parameters!$J$34,Parameters!$I$34*$A115,IF($A115&lt;=Parameters!$J$35,Parameters!$I$34*Parameters!$J$34+Parameters!$I$35*($A115-Parameters!$J$34),IF($A115&lt;=Parameters!$J$36,Parameters!$I$34*Parameters!$J$34+Parameters!$I$35*(Parameters!$J$35-Parameters!$J$34)+Parameters!$I$36*($A115-Parameters!$J$35),Parameters!$I$34*Parameters!$J$34+Parameters!$I$35*(Parameters!$J$35-Parameters!$J$34)+Parameters!$I$36*(Parameters!$J$36-Parameters!$J$35)+Parameters!$I$37*($A115-Parameters!$J$36)))),_xlfn.IFS($A115&lt;=Parameters!$J$34,Parameters!$I$34*$A115,$A115&lt;=Parameters!$J$35,Parameters!$I$35*$A115,$A115&lt;=Parameters!$J$36,Parameters!$I$36*$A115,$A115&gt;Parameters!$J$36,Parameters!$I$37*$A115))</f>
        <v>12558.4</v>
      </c>
      <c r="AE115" s="290">
        <f t="shared" si="60"/>
        <v>114.16727272727272</v>
      </c>
      <c r="AF115" s="290" cm="1">
        <f t="array" ref="AF115">IF(Parameters!$F$55="No",IF($A115&lt;=Parameters!$J$39,Parameters!$I$39*$A115,IF($A115&lt;=Parameters!$J$40,Parameters!$I$39*Parameters!$J$39+Parameters!$I$40*($A115-Parameters!$J$39),IF($A115&lt;=Parameters!$J$41,Parameters!$I$39*Parameters!$J$39+Parameters!$I$40*(Parameters!$J$40-Parameters!$J$39)+Parameters!$I$41*($A115-Parameters!$J$40),Parameters!$I$39*Parameters!$J$39+Parameters!$I$40*(Parameters!$J$40-Parameters!$J$39)+Parameters!$I$41*(Parameters!$J$41-Parameters!$J$40)+Parameters!$I$42*($A115-Parameters!$J$41)))),_xlfn.IFS($A115&lt;=Parameters!$J$39,Parameters!$I$39*$A115,$A115&lt;=Parameters!$J$40,Parameters!$I$40*$A115,$A115&lt;=Parameters!$J$41,Parameters!$I$41*$A115,$A115&gt;Parameters!$J$41,Parameters!$I$42*$A115))</f>
        <v>14173.9</v>
      </c>
      <c r="AG115" s="290">
        <f t="shared" si="61"/>
        <v>128.85363636363635</v>
      </c>
      <c r="AI115" s="428">
        <f t="shared" si="37"/>
        <v>91.170000000000073</v>
      </c>
      <c r="AJ115" s="428">
        <f t="shared" si="38"/>
        <v>91.170000000000073</v>
      </c>
      <c r="AK115" s="428">
        <f t="shared" si="39"/>
        <v>143.53999999999905</v>
      </c>
      <c r="AL115" s="428">
        <f t="shared" si="40"/>
        <v>143.54000000000087</v>
      </c>
      <c r="AM115" s="428">
        <f t="shared" si="41"/>
        <v>91.170000000000073</v>
      </c>
      <c r="AN115" s="428">
        <f t="shared" si="42"/>
        <v>91.170000000000073</v>
      </c>
      <c r="AO115" s="428">
        <f t="shared" si="43"/>
        <v>143.53999999999905</v>
      </c>
      <c r="AP115" s="428">
        <f t="shared" si="44"/>
        <v>143.54000000000087</v>
      </c>
      <c r="AQ115" s="428">
        <f t="shared" si="45"/>
        <v>91.170000000000073</v>
      </c>
      <c r="AR115" s="428">
        <f t="shared" si="46"/>
        <v>91.170000000000073</v>
      </c>
      <c r="AS115" s="428">
        <f t="shared" si="47"/>
        <v>143.53999999999905</v>
      </c>
      <c r="AT115" s="428">
        <f t="shared" si="48"/>
        <v>143.54000000000087</v>
      </c>
      <c r="AU115" s="428">
        <f t="shared" si="49"/>
        <v>91.170000000000073</v>
      </c>
      <c r="AV115" s="428">
        <f t="shared" si="50"/>
        <v>91.170000000000073</v>
      </c>
      <c r="AW115" s="428">
        <f t="shared" si="51"/>
        <v>143.53999999999905</v>
      </c>
      <c r="AX115" s="428">
        <f t="shared" si="52"/>
        <v>143.54000000000087</v>
      </c>
    </row>
    <row r="116">
      <c r="A116" s="413">
        <v>111</v>
      </c>
      <c r="B116" s="290" cm="1">
        <f t="array" ref="B116">IF(Parameters!$C$55="No",IF($A116&lt;=Parameters!$D$23,Parameters!$C$23*$A116,IF($A116&lt;=Parameters!$D$24,Parameters!$C$23*Parameters!$D$23+Parameters!$C$24*($A116-Parameters!$D$23),IF($A116&lt;=Parameters!$D$25,Parameters!$C$23*Parameters!$D$23+Parameters!$C$24*(Parameters!$D$24-Parameters!$D$23)+Parameters!$C$25*($A116-Parameters!$D$24),Parameters!$C$23*Parameters!$D$23+Parameters!$C$24*(Parameters!$D$24-Parameters!$D$23)+Parameters!$C$25*(Parameters!$D$25-Parameters!$D$24)+Parameters!$C$26*($A116-Parameters!$D$25)))),_xlfn.IFS($A116&lt;=Parameters!$D$23,Parameters!$C$23*$A116,$A116&lt;=Parameters!$D$24,Parameters!$C$24*$A116,$A116&lt;=Parameters!$D$25,Parameters!$C$25*$A116,$A116&gt;Parameters!$D$25,Parameters!$C$26*$A116))</f>
        <v>10119.870000000001</v>
      </c>
      <c r="C116" s="290">
        <f t="shared" si="53"/>
        <v>91.17</v>
      </c>
      <c r="D116" s="290" cm="1">
        <f t="array" ref="D116">IF(Parameters!$C$55="No",IF($A116&lt;=Parameters!$D$28,Parameters!$C$28*$A116,IF($A116&lt;=Parameters!$D$29,Parameters!$C$28*Parameters!$D$28+Parameters!$C$29*($A116-Parameters!$D$28),IF($A116&lt;=Parameters!$D$30,Parameters!$C$28*Parameters!$D$28+Parameters!$C$29*(Parameters!$D$29-Parameters!$D$28)+Parameters!$C$30*($A116-Parameters!$D$29),Parameters!$C$28*Parameters!$D$28+Parameters!$C$29*(Parameters!$D$29-Parameters!$D$28)+Parameters!$C$30*(Parameters!$D$30-Parameters!$D$29)+Parameters!$C$31*($A116-Parameters!$D$30)))),_xlfn.IFS($A116&lt;=Parameters!$D$28,Parameters!$C$28*$A116,$A116&lt;=Parameters!$D$29,Parameters!$C$29*$A116,$A116&lt;=Parameters!$D$30,Parameters!$C$30*$A116,$A116&gt;Parameters!$D$30,Parameters!$C$31*$A116))</f>
        <v>10119.870000000001</v>
      </c>
      <c r="E116" s="290">
        <f t="shared" si="53"/>
        <v>91.17</v>
      </c>
      <c r="F116" s="290" cm="1">
        <f t="array" ref="F116">IF(Parameters!$C$55="No",IF($A116&lt;=Parameters!$D$34,Parameters!$C$34*$A116,IF($A116&lt;=Parameters!$D$35,Parameters!$C$34*Parameters!$D$34+Parameters!$C$35*($A116-Parameters!$D$34),IF($A116&lt;=Parameters!$D$36,Parameters!$C$34*Parameters!$D$34+Parameters!$C$35*(Parameters!$D$35-Parameters!$D$34)+Parameters!$C$36*($A116-Parameters!$D$35),Parameters!$C$34*Parameters!$D$34+Parameters!$C$35*(Parameters!$D$35-Parameters!$D$34)+Parameters!$C$36*(Parameters!$D$36-Parameters!$D$35)+Parameters!$C$37*($A116-Parameters!$D$36)))),_xlfn.IFS($A116&lt;=Parameters!$D$34,Parameters!$C$34*$A116,$A116&lt;=Parameters!$D$35,Parameters!$C$35*$A116,$A116&lt;=Parameters!$D$36,Parameters!$C$36*$A116,$A116&gt;Parameters!$D$36,Parameters!$C$37*$A116))</f>
        <v>12701.94</v>
      </c>
      <c r="G116" s="290">
        <f t="shared" si="54"/>
        <v>114.43189189189189</v>
      </c>
      <c r="H116" s="290" cm="1">
        <f t="array" ref="H116">IF(Parameters!$C$55="No",IF($A116&lt;=Parameters!$D$39,Parameters!$C$39*$A116,IF($A116&lt;=Parameters!$D$40,Parameters!$C$39*Parameters!$D$39+Parameters!$C$40*($A116-Parameters!$D$39),IF($A116&lt;=Parameters!$D$41,Parameters!$C$39*Parameters!$D$39+Parameters!$C$40*(Parameters!$D$40-Parameters!$D$39)+Parameters!$C$41*($A116-Parameters!$D$40),Parameters!$C$39*Parameters!$D$39+Parameters!$C$40*(Parameters!$D$40-Parameters!$D$39)+Parameters!$C$41*(Parameters!$D$41-Parameters!$D$40)+Parameters!$C$42*($A116-Parameters!$D$41)))),_xlfn.IFS($A116&lt;=Parameters!$D$39,Parameters!$C$39*$A116,$A116&lt;=Parameters!$D$40,Parameters!$C$40*$A116,$A116&lt;=Parameters!$D$41,Parameters!$C$41*$A116,$A116&gt;Parameters!$D$41,Parameters!$C$42*$A116))</f>
        <v>14317.439999999999</v>
      </c>
      <c r="I116" s="290">
        <f t="shared" si="55"/>
        <v>128.98594594594593</v>
      </c>
      <c r="J116" s="290" cm="1">
        <f t="array" ref="J116">IF(Parameters!$D$55="No",IF($A116&lt;=Parameters!$F$23,Parameters!$E$23*$A116,IF($A116&lt;=Parameters!$F$24,Parameters!$E$23*Parameters!$F$23+Parameters!$E$24*($A116-Parameters!$F$23),IF($A116&lt;=Parameters!$F$25,Parameters!$E$23*Parameters!$F$23+Parameters!$E$24*(Parameters!$F$24-Parameters!$F$23)+Parameters!$E$25*($A116-Parameters!$F$24),Parameters!$E$23*Parameters!$F$23+Parameters!$E$24*(Parameters!$F$24-Parameters!$F$23)+Parameters!$E$25*(Parameters!$F$25-Parameters!$F$24)+Parameters!$E$26*($A116-Parameters!$F$25)))),_xlfn.IFS($A116&lt;=Parameters!$F$23,Parameters!$E$23*$A116,$A116&lt;=Parameters!$F$24,Parameters!$E$24*$A116,$A116&lt;=Parameters!$F$25,Parameters!$E$25*$A116,$A116&gt;Parameters!$F$25,Parameters!$E$26*$A116))</f>
        <v>10119.870000000001</v>
      </c>
      <c r="K116" s="290">
        <f t="shared" si="31"/>
        <v>91.17</v>
      </c>
      <c r="L116" s="290" cm="1">
        <f t="array" ref="L116">IF(Parameters!$D$55="No",IF($A116&lt;=Parameters!$F$28,Parameters!$E$28*$A116,IF($A116&lt;=Parameters!$F$29,Parameters!$E$28*Parameters!$F$28+Parameters!$E$29*($A116-Parameters!$F$28),IF($A116&lt;=Parameters!$F$30,Parameters!$E$28*Parameters!$F$28+Parameters!$E$29*(Parameters!$F$29-Parameters!$F$28)+Parameters!$E$30*($A116-Parameters!$F$29),Parameters!$E$28*Parameters!$F$28+Parameters!$E$29*(Parameters!$F$29-Parameters!$F$28)+Parameters!$E$30*(Parameters!$F$30-Parameters!$F$29)+Parameters!$E$31*($A116-Parameters!$F$30)))),_xlfn.IFS($A116&lt;=Parameters!$F$28,Parameters!$E$28*$A116,$A116&lt;=Parameters!$F$29,Parameters!$E$29*$A116,$A116&lt;=Parameters!$F$30,Parameters!$E$30*$A116,$A116&gt;Parameters!$F$30,Parameters!$E$31*$A116))</f>
        <v>10119.870000000001</v>
      </c>
      <c r="M116" s="290">
        <f t="shared" si="32"/>
        <v>91.17</v>
      </c>
      <c r="N116" s="290" cm="1">
        <f t="array" ref="N116">IF(Parameters!$D$55="No",IF($A116&lt;=Parameters!$F$34,Parameters!$E$34*$A116,IF($A116&lt;=Parameters!$F$35,Parameters!$E$34*Parameters!$F$34+Parameters!$E$35*($A116-Parameters!$F$34),IF($A116&lt;=Parameters!$F$36,Parameters!$E$34*Parameters!$F$34+Parameters!$E$35*(Parameters!$F$35-Parameters!$F$34)+Parameters!$E$36*($A116-Parameters!$F$35),Parameters!$E$34*Parameters!$F$34+Parameters!$E$35*(Parameters!$F$35-Parameters!$F$34)+Parameters!$E$36*(Parameters!$F$36-Parameters!$F$35)+Parameters!$E$37*($A116-Parameters!$F$36)))),_xlfn.IFS($A116&lt;=Parameters!$F$34,Parameters!$E$34*$A116,$A116&lt;=Parameters!$F$35,Parameters!$E$35*$A116,$A116&lt;=Parameters!$F$36,Parameters!$E$36*$A116,$A116&gt;Parameters!$F$36,Parameters!$E$37*$A116))</f>
        <v>12701.94</v>
      </c>
      <c r="O116" s="290">
        <f t="shared" si="56"/>
        <v>114.43189189189189</v>
      </c>
      <c r="P116" s="290" cm="1">
        <f t="array" ref="P116">IF(Parameters!$D$55="No",IF($A116&lt;=Parameters!$F$39,Parameters!$E$39*$A116,IF($A116&lt;=Parameters!$F$40,Parameters!$E$39*Parameters!$F$39+Parameters!$E$40*($A116-Parameters!$F$39),IF($A116&lt;=Parameters!$F$41,Parameters!$E$39*Parameters!$F$39+Parameters!$E$40*(Parameters!$F$40-Parameters!$F$39)+Parameters!$E$41*($A116-Parameters!$F$40),Parameters!$E$39*Parameters!$F$39+Parameters!$E$40*(Parameters!$F$40-Parameters!$F$39)+Parameters!$E$41*(Parameters!$F$41-Parameters!$F$40)+Parameters!$E$42*($A116-Parameters!$F$41)))),_xlfn.IFS($A116&lt;=Parameters!$F$39,Parameters!$E$39*$A116,$A116&lt;=Parameters!$F$40,Parameters!$E$40*$A116,$A116&lt;=Parameters!$F$41,Parameters!$E$41*$A116,$A116&gt;Parameters!$F$41,Parameters!$E$42*$A116))</f>
        <v>14317.439999999999</v>
      </c>
      <c r="Q116" s="290">
        <f t="shared" si="57"/>
        <v>128.98594594594593</v>
      </c>
      <c r="R116" s="290" cm="1">
        <f t="array" ref="R116">IF(Parameters!$E$55="No",IF($A116&lt;=Parameters!$H$23,Parameters!$G$23*$A116,IF($A116&lt;=Parameters!$H$24,Parameters!$G$23*Parameters!$H$23+Parameters!$G$24*($A116-Parameters!$H$23),IF($A116&lt;=Parameters!$H$25,Parameters!$G$23*Parameters!$H$23+Parameters!$G$24*(Parameters!$H$24-Parameters!$H$23)+Parameters!$G$25*($A116-Parameters!$H$24),Parameters!$G$23*Parameters!$H$23+Parameters!$G$24*(Parameters!$H$24-Parameters!$H$23)+Parameters!$G$25*(Parameters!$H$25-Parameters!$H$24)+Parameters!$G$26*($A116-Parameters!$H$25)))),_xlfn.IFS($A116&lt;=Parameters!$H$23,Parameters!$G$23*$A116,$A116&lt;=Parameters!$H$24,Parameters!$G$24*$A116,$A116&lt;=Parameters!$H$25,Parameters!$G$25*$A116,$A116&gt;Parameters!$H$25,Parameters!$G$26*$A116))</f>
        <v>10119.870000000001</v>
      </c>
      <c r="S116" s="290">
        <f t="shared" si="33"/>
        <v>91.17</v>
      </c>
      <c r="T116" s="290" cm="1">
        <f t="array" ref="T116">IF(Parameters!$E$55="No",IF($A116&lt;=Parameters!$H$28,Parameters!$G$28*$A116,IF($A116&lt;=Parameters!$H$29,Parameters!$G$28*Parameters!$H$28+Parameters!$G$29*($A116-Parameters!$H$28),IF($A116&lt;=Parameters!$H$30,Parameters!$G$28*Parameters!$H$28+Parameters!$G$29*(Parameters!$H$29-Parameters!$H$28)+Parameters!$G$30*($A116-Parameters!$H$29),Parameters!$G$28*Parameters!$H$28+Parameters!$G$29*(Parameters!$H$29-Parameters!$H$28)+Parameters!$G$30*(Parameters!$H$30-Parameters!$H$29)+Parameters!$G$31*($A116-Parameters!$H$30)))),_xlfn.IFS($A116&lt;=Parameters!$H$28,Parameters!$G$28*$A116,$A116&lt;=Parameters!$H$29,Parameters!$G$29*$A116,$A116&lt;=Parameters!$H$30,Parameters!$G$30*$A116,$A116&gt;Parameters!$H$30,Parameters!$G$31*$A116))</f>
        <v>10119.870000000001</v>
      </c>
      <c r="U116" s="290">
        <f t="shared" si="34"/>
        <v>91.17</v>
      </c>
      <c r="V116" s="290" cm="1">
        <f t="array" ref="V116">IF(Parameters!$E$55="No",IF($A116&lt;=Parameters!$H$34,Parameters!$G$34*$A116,IF($A116&lt;=Parameters!$H$35,Parameters!$G$34*Parameters!$H$34+Parameters!$G$35*($A116-Parameters!$H$34),IF($A116&lt;=Parameters!$H$36,Parameters!$G$34*Parameters!$H$34+Parameters!$G$35*(Parameters!$H$35-Parameters!$H$34)+Parameters!$G$36*($A116-Parameters!$H$35),Parameters!$G$34*Parameters!$H$34+Parameters!$G$35*(Parameters!$H$35-Parameters!$H$34)+Parameters!$G$36*(Parameters!$H$36-Parameters!$H$35)+Parameters!$G$37*($A116-Parameters!$H$36)))),_xlfn.IFS($A116&lt;=Parameters!$H$34,Parameters!$G$34*$A116,$A116&lt;=Parameters!$H$35,Parameters!$G$35*$A116,$A116&lt;=Parameters!$H$36,Parameters!$G$36*$A116,$A116&gt;Parameters!$H$36,Parameters!$G$37*$A116))</f>
        <v>12701.94</v>
      </c>
      <c r="W116" s="290">
        <f t="shared" si="58"/>
        <v>114.43189189189189</v>
      </c>
      <c r="X116" s="290" cm="1">
        <f t="array" ref="X116">IF(Parameters!$E$55="No",IF($A116&lt;=Parameters!$H$39,Parameters!$G$39*$A116,IF($A116&lt;=Parameters!$H$40,Parameters!$G$39*Parameters!$H$39+Parameters!$G$40*($A116-Parameters!$H$39),IF($A116&lt;=Parameters!$H$41,Parameters!$G$39*Parameters!$H$39+Parameters!$G$40*(Parameters!$H$40-Parameters!$H$39)+Parameters!$G$41*($A116-Parameters!$H$40),Parameters!$G$39*Parameters!$H$39+Parameters!$G$40*(Parameters!$H$40-Parameters!$H$39)+Parameters!$G$41*(Parameters!$H$41-Parameters!$H$40)+Parameters!$G$42*($A116-Parameters!$H$41)))),_xlfn.IFS($A116&lt;=Parameters!$H$39,Parameters!$G$39*$A116,$A116&lt;=Parameters!$H$40,Parameters!$G$40*$A116,$A116&lt;=Parameters!$H$41,Parameters!$G$41*$A116,$A116&gt;Parameters!$H$41,Parameters!$G$42*$A116))</f>
        <v>14317.439999999999</v>
      </c>
      <c r="Y116" s="290">
        <f t="shared" si="59"/>
        <v>128.98594594594593</v>
      </c>
      <c r="Z116" s="290" cm="1">
        <f t="array" ref="Z116">IF(Parameters!$F$55="No",IF($A116&lt;=Parameters!$J$23,Parameters!$I$23*$A116,IF($A116&lt;=Parameters!$J$24,Parameters!$I$23*Parameters!$J$23+Parameters!$I$24*($A116-Parameters!$J$23),IF($A116&lt;=Parameters!$J$25,Parameters!$I$23*Parameters!$J$23+Parameters!$I$24*(Parameters!$J$24-Parameters!$J$23)+Parameters!$I$25*($A116-Parameters!$J$24),Parameters!$I$23*Parameters!$J$23+Parameters!$I$24*(Parameters!$J$24-Parameters!$J$23)+Parameters!$I$25*(Parameters!$J$25-Parameters!$J$24)+Parameters!$I$26*($A116-Parameters!$J$25)))),_xlfn.IFS($A116&lt;=Parameters!$J$23,Parameters!$I$23*$A116,$A116&lt;=Parameters!$J$24,Parameters!$I$24*$A116,$A116&lt;=Parameters!$J$25,Parameters!$I$25*$A116,$A116&gt;Parameters!$J$25,Parameters!$I$26*$A116))</f>
        <v>10119.870000000001</v>
      </c>
      <c r="AA116" s="290">
        <f t="shared" si="35"/>
        <v>91.17</v>
      </c>
      <c r="AB116" s="290" cm="1">
        <f t="array" ref="AB116">IF(Parameters!$F$55="No",IF($A116&lt;=Parameters!$J$28,Parameters!$I$28*$A116,IF($A116&lt;=Parameters!$J$29,Parameters!$I$28*Parameters!$J$28+Parameters!$I$29*($A116-Parameters!$J$28),IF($A116&lt;=Parameters!$J$30,Parameters!$I$28*Parameters!$J$28+Parameters!$I$29*(Parameters!$J$29-Parameters!$J$28)+Parameters!$I$30*($A116-Parameters!$J$29),Parameters!$I$28*Parameters!$J$28+Parameters!$I$29*(Parameters!$J$29-Parameters!$J$28)+Parameters!$I$30*(Parameters!$J$30-Parameters!$J$29)+Parameters!$I$31*($A116-Parameters!$J$30)))),_xlfn.IFS($A116&lt;=Parameters!$J$28,Parameters!$I$28*$A116,$A116&lt;=Parameters!$J$29,Parameters!$I$29*$A116,$A116&lt;=Parameters!$J$30,Parameters!$I$30*$A116,$A116&gt;Parameters!$J$30,Parameters!$I$31*$A116))</f>
        <v>10119.870000000001</v>
      </c>
      <c r="AC116" s="290">
        <f t="shared" si="36"/>
        <v>91.17</v>
      </c>
      <c r="AD116" s="290" cm="1">
        <f t="array" ref="AD116">IF(Parameters!$F$55="No",IF($A116&lt;=Parameters!$J$34,Parameters!$I$34*$A116,IF($A116&lt;=Parameters!$J$35,Parameters!$I$34*Parameters!$J$34+Parameters!$I$35*($A116-Parameters!$J$34),IF($A116&lt;=Parameters!$J$36,Parameters!$I$34*Parameters!$J$34+Parameters!$I$35*(Parameters!$J$35-Parameters!$J$34)+Parameters!$I$36*($A116-Parameters!$J$35),Parameters!$I$34*Parameters!$J$34+Parameters!$I$35*(Parameters!$J$35-Parameters!$J$34)+Parameters!$I$36*(Parameters!$J$36-Parameters!$J$35)+Parameters!$I$37*($A116-Parameters!$J$36)))),_xlfn.IFS($A116&lt;=Parameters!$J$34,Parameters!$I$34*$A116,$A116&lt;=Parameters!$J$35,Parameters!$I$35*$A116,$A116&lt;=Parameters!$J$36,Parameters!$I$36*$A116,$A116&gt;Parameters!$J$36,Parameters!$I$37*$A116))</f>
        <v>12701.94</v>
      </c>
      <c r="AE116" s="290">
        <f t="shared" si="60"/>
        <v>114.43189189189189</v>
      </c>
      <c r="AF116" s="290" cm="1">
        <f t="array" ref="AF116">IF(Parameters!$F$55="No",IF($A116&lt;=Parameters!$J$39,Parameters!$I$39*$A116,IF($A116&lt;=Parameters!$J$40,Parameters!$I$39*Parameters!$J$39+Parameters!$I$40*($A116-Parameters!$J$39),IF($A116&lt;=Parameters!$J$41,Parameters!$I$39*Parameters!$J$39+Parameters!$I$40*(Parameters!$J$40-Parameters!$J$39)+Parameters!$I$41*($A116-Parameters!$J$40),Parameters!$I$39*Parameters!$J$39+Parameters!$I$40*(Parameters!$J$40-Parameters!$J$39)+Parameters!$I$41*(Parameters!$J$41-Parameters!$J$40)+Parameters!$I$42*($A116-Parameters!$J$41)))),_xlfn.IFS($A116&lt;=Parameters!$J$39,Parameters!$I$39*$A116,$A116&lt;=Parameters!$J$40,Parameters!$I$40*$A116,$A116&lt;=Parameters!$J$41,Parameters!$I$41*$A116,$A116&gt;Parameters!$J$41,Parameters!$I$42*$A116))</f>
        <v>14317.439999999999</v>
      </c>
      <c r="AG116" s="290">
        <f t="shared" si="61"/>
        <v>128.98594594594593</v>
      </c>
      <c r="AI116" s="428">
        <f t="shared" si="37"/>
        <v>91.170000000000073</v>
      </c>
      <c r="AJ116" s="428">
        <f t="shared" si="38"/>
        <v>91.170000000000073</v>
      </c>
      <c r="AK116" s="428">
        <f t="shared" si="39"/>
        <v>143.54000000000087</v>
      </c>
      <c r="AL116" s="428">
        <f t="shared" si="40"/>
        <v>143.53999999999905</v>
      </c>
      <c r="AM116" s="428">
        <f t="shared" si="41"/>
        <v>91.170000000000073</v>
      </c>
      <c r="AN116" s="428">
        <f t="shared" si="42"/>
        <v>91.170000000000073</v>
      </c>
      <c r="AO116" s="428">
        <f t="shared" si="43"/>
        <v>143.54000000000087</v>
      </c>
      <c r="AP116" s="428">
        <f t="shared" si="44"/>
        <v>143.53999999999905</v>
      </c>
      <c r="AQ116" s="428">
        <f t="shared" si="45"/>
        <v>91.170000000000073</v>
      </c>
      <c r="AR116" s="428">
        <f t="shared" si="46"/>
        <v>91.170000000000073</v>
      </c>
      <c r="AS116" s="428">
        <f t="shared" si="47"/>
        <v>143.54000000000087</v>
      </c>
      <c r="AT116" s="428">
        <f t="shared" si="48"/>
        <v>143.53999999999905</v>
      </c>
      <c r="AU116" s="428">
        <f t="shared" si="49"/>
        <v>91.170000000000073</v>
      </c>
      <c r="AV116" s="428">
        <f t="shared" si="50"/>
        <v>91.170000000000073</v>
      </c>
      <c r="AW116" s="428">
        <f t="shared" si="51"/>
        <v>143.54000000000087</v>
      </c>
      <c r="AX116" s="428">
        <f t="shared" si="52"/>
        <v>143.53999999999905</v>
      </c>
    </row>
    <row r="117">
      <c r="A117" s="413">
        <v>112</v>
      </c>
      <c r="B117" s="290" cm="1">
        <f t="array" ref="B117">IF(Parameters!$C$55="No",IF($A117&lt;=Parameters!$D$23,Parameters!$C$23*$A117,IF($A117&lt;=Parameters!$D$24,Parameters!$C$23*Parameters!$D$23+Parameters!$C$24*($A117-Parameters!$D$23),IF($A117&lt;=Parameters!$D$25,Parameters!$C$23*Parameters!$D$23+Parameters!$C$24*(Parameters!$D$24-Parameters!$D$23)+Parameters!$C$25*($A117-Parameters!$D$24),Parameters!$C$23*Parameters!$D$23+Parameters!$C$24*(Parameters!$D$24-Parameters!$D$23)+Parameters!$C$25*(Parameters!$D$25-Parameters!$D$24)+Parameters!$C$26*($A117-Parameters!$D$25)))),_xlfn.IFS($A117&lt;=Parameters!$D$23,Parameters!$C$23*$A117,$A117&lt;=Parameters!$D$24,Parameters!$C$24*$A117,$A117&lt;=Parameters!$D$25,Parameters!$C$25*$A117,$A117&gt;Parameters!$D$25,Parameters!$C$26*$A117))</f>
        <v>10211.040000000001</v>
      </c>
      <c r="C117" s="290">
        <f t="shared" si="53"/>
        <v>91.17</v>
      </c>
      <c r="D117" s="290" cm="1">
        <f t="array" ref="D117">IF(Parameters!$C$55="No",IF($A117&lt;=Parameters!$D$28,Parameters!$C$28*$A117,IF($A117&lt;=Parameters!$D$29,Parameters!$C$28*Parameters!$D$28+Parameters!$C$29*($A117-Parameters!$D$28),IF($A117&lt;=Parameters!$D$30,Parameters!$C$28*Parameters!$D$28+Parameters!$C$29*(Parameters!$D$29-Parameters!$D$28)+Parameters!$C$30*($A117-Parameters!$D$29),Parameters!$C$28*Parameters!$D$28+Parameters!$C$29*(Parameters!$D$29-Parameters!$D$28)+Parameters!$C$30*(Parameters!$D$30-Parameters!$D$29)+Parameters!$C$31*($A117-Parameters!$D$30)))),_xlfn.IFS($A117&lt;=Parameters!$D$28,Parameters!$C$28*$A117,$A117&lt;=Parameters!$D$29,Parameters!$C$29*$A117,$A117&lt;=Parameters!$D$30,Parameters!$C$30*$A117,$A117&gt;Parameters!$D$30,Parameters!$C$31*$A117))</f>
        <v>10211.040000000001</v>
      </c>
      <c r="E117" s="290">
        <f t="shared" si="53"/>
        <v>91.17</v>
      </c>
      <c r="F117" s="290" cm="1">
        <f t="array" ref="F117">IF(Parameters!$C$55="No",IF($A117&lt;=Parameters!$D$34,Parameters!$C$34*$A117,IF($A117&lt;=Parameters!$D$35,Parameters!$C$34*Parameters!$D$34+Parameters!$C$35*($A117-Parameters!$D$34),IF($A117&lt;=Parameters!$D$36,Parameters!$C$34*Parameters!$D$34+Parameters!$C$35*(Parameters!$D$35-Parameters!$D$34)+Parameters!$C$36*($A117-Parameters!$D$35),Parameters!$C$34*Parameters!$D$34+Parameters!$C$35*(Parameters!$D$35-Parameters!$D$34)+Parameters!$C$36*(Parameters!$D$36-Parameters!$D$35)+Parameters!$C$37*($A117-Parameters!$D$36)))),_xlfn.IFS($A117&lt;=Parameters!$D$34,Parameters!$C$34*$A117,$A117&lt;=Parameters!$D$35,Parameters!$C$35*$A117,$A117&lt;=Parameters!$D$36,Parameters!$C$36*$A117,$A117&gt;Parameters!$D$36,Parameters!$C$37*$A117))</f>
        <v>12845.48</v>
      </c>
      <c r="G117" s="290">
        <f t="shared" si="54"/>
        <v>114.69178571428571</v>
      </c>
      <c r="H117" s="290" cm="1">
        <f t="array" ref="H117">IF(Parameters!$C$55="No",IF($A117&lt;=Parameters!$D$39,Parameters!$C$39*$A117,IF($A117&lt;=Parameters!$D$40,Parameters!$C$39*Parameters!$D$39+Parameters!$C$40*($A117-Parameters!$D$39),IF($A117&lt;=Parameters!$D$41,Parameters!$C$39*Parameters!$D$39+Parameters!$C$40*(Parameters!$D$40-Parameters!$D$39)+Parameters!$C$41*($A117-Parameters!$D$40),Parameters!$C$39*Parameters!$D$39+Parameters!$C$40*(Parameters!$D$40-Parameters!$D$39)+Parameters!$C$41*(Parameters!$D$41-Parameters!$D$40)+Parameters!$C$42*($A117-Parameters!$D$41)))),_xlfn.IFS($A117&lt;=Parameters!$D$39,Parameters!$C$39*$A117,$A117&lt;=Parameters!$D$40,Parameters!$C$40*$A117,$A117&lt;=Parameters!$D$41,Parameters!$C$41*$A117,$A117&gt;Parameters!$D$41,Parameters!$C$42*$A117))</f>
        <v>14460.98</v>
      </c>
      <c r="I117" s="290">
        <f t="shared" si="55"/>
        <v>129.11589285714285</v>
      </c>
      <c r="J117" s="290" cm="1">
        <f t="array" ref="J117">IF(Parameters!$D$55="No",IF($A117&lt;=Parameters!$F$23,Parameters!$E$23*$A117,IF($A117&lt;=Parameters!$F$24,Parameters!$E$23*Parameters!$F$23+Parameters!$E$24*($A117-Parameters!$F$23),IF($A117&lt;=Parameters!$F$25,Parameters!$E$23*Parameters!$F$23+Parameters!$E$24*(Parameters!$F$24-Parameters!$F$23)+Parameters!$E$25*($A117-Parameters!$F$24),Parameters!$E$23*Parameters!$F$23+Parameters!$E$24*(Parameters!$F$24-Parameters!$F$23)+Parameters!$E$25*(Parameters!$F$25-Parameters!$F$24)+Parameters!$E$26*($A117-Parameters!$F$25)))),_xlfn.IFS($A117&lt;=Parameters!$F$23,Parameters!$E$23*$A117,$A117&lt;=Parameters!$F$24,Parameters!$E$24*$A117,$A117&lt;=Parameters!$F$25,Parameters!$E$25*$A117,$A117&gt;Parameters!$F$25,Parameters!$E$26*$A117))</f>
        <v>10211.040000000001</v>
      </c>
      <c r="K117" s="290">
        <f t="shared" si="31"/>
        <v>91.17</v>
      </c>
      <c r="L117" s="290" cm="1">
        <f t="array" ref="L117">IF(Parameters!$D$55="No",IF($A117&lt;=Parameters!$F$28,Parameters!$E$28*$A117,IF($A117&lt;=Parameters!$F$29,Parameters!$E$28*Parameters!$F$28+Parameters!$E$29*($A117-Parameters!$F$28),IF($A117&lt;=Parameters!$F$30,Parameters!$E$28*Parameters!$F$28+Parameters!$E$29*(Parameters!$F$29-Parameters!$F$28)+Parameters!$E$30*($A117-Parameters!$F$29),Parameters!$E$28*Parameters!$F$28+Parameters!$E$29*(Parameters!$F$29-Parameters!$F$28)+Parameters!$E$30*(Parameters!$F$30-Parameters!$F$29)+Parameters!$E$31*($A117-Parameters!$F$30)))),_xlfn.IFS($A117&lt;=Parameters!$F$28,Parameters!$E$28*$A117,$A117&lt;=Parameters!$F$29,Parameters!$E$29*$A117,$A117&lt;=Parameters!$F$30,Parameters!$E$30*$A117,$A117&gt;Parameters!$F$30,Parameters!$E$31*$A117))</f>
        <v>10211.040000000001</v>
      </c>
      <c r="M117" s="290">
        <f t="shared" si="32"/>
        <v>91.17</v>
      </c>
      <c r="N117" s="290" cm="1">
        <f t="array" ref="N117">IF(Parameters!$D$55="No",IF($A117&lt;=Parameters!$F$34,Parameters!$E$34*$A117,IF($A117&lt;=Parameters!$F$35,Parameters!$E$34*Parameters!$F$34+Parameters!$E$35*($A117-Parameters!$F$34),IF($A117&lt;=Parameters!$F$36,Parameters!$E$34*Parameters!$F$34+Parameters!$E$35*(Parameters!$F$35-Parameters!$F$34)+Parameters!$E$36*($A117-Parameters!$F$35),Parameters!$E$34*Parameters!$F$34+Parameters!$E$35*(Parameters!$F$35-Parameters!$F$34)+Parameters!$E$36*(Parameters!$F$36-Parameters!$F$35)+Parameters!$E$37*($A117-Parameters!$F$36)))),_xlfn.IFS($A117&lt;=Parameters!$F$34,Parameters!$E$34*$A117,$A117&lt;=Parameters!$F$35,Parameters!$E$35*$A117,$A117&lt;=Parameters!$F$36,Parameters!$E$36*$A117,$A117&gt;Parameters!$F$36,Parameters!$E$37*$A117))</f>
        <v>12845.48</v>
      </c>
      <c r="O117" s="290">
        <f t="shared" si="56"/>
        <v>114.69178571428571</v>
      </c>
      <c r="P117" s="290" cm="1">
        <f t="array" ref="P117">IF(Parameters!$D$55="No",IF($A117&lt;=Parameters!$F$39,Parameters!$E$39*$A117,IF($A117&lt;=Parameters!$F$40,Parameters!$E$39*Parameters!$F$39+Parameters!$E$40*($A117-Parameters!$F$39),IF($A117&lt;=Parameters!$F$41,Parameters!$E$39*Parameters!$F$39+Parameters!$E$40*(Parameters!$F$40-Parameters!$F$39)+Parameters!$E$41*($A117-Parameters!$F$40),Parameters!$E$39*Parameters!$F$39+Parameters!$E$40*(Parameters!$F$40-Parameters!$F$39)+Parameters!$E$41*(Parameters!$F$41-Parameters!$F$40)+Parameters!$E$42*($A117-Parameters!$F$41)))),_xlfn.IFS($A117&lt;=Parameters!$F$39,Parameters!$E$39*$A117,$A117&lt;=Parameters!$F$40,Parameters!$E$40*$A117,$A117&lt;=Parameters!$F$41,Parameters!$E$41*$A117,$A117&gt;Parameters!$F$41,Parameters!$E$42*$A117))</f>
        <v>14460.98</v>
      </c>
      <c r="Q117" s="290">
        <f t="shared" si="57"/>
        <v>129.11589285714285</v>
      </c>
      <c r="R117" s="290" cm="1">
        <f t="array" ref="R117">IF(Parameters!$E$55="No",IF($A117&lt;=Parameters!$H$23,Parameters!$G$23*$A117,IF($A117&lt;=Parameters!$H$24,Parameters!$G$23*Parameters!$H$23+Parameters!$G$24*($A117-Parameters!$H$23),IF($A117&lt;=Parameters!$H$25,Parameters!$G$23*Parameters!$H$23+Parameters!$G$24*(Parameters!$H$24-Parameters!$H$23)+Parameters!$G$25*($A117-Parameters!$H$24),Parameters!$G$23*Parameters!$H$23+Parameters!$G$24*(Parameters!$H$24-Parameters!$H$23)+Parameters!$G$25*(Parameters!$H$25-Parameters!$H$24)+Parameters!$G$26*($A117-Parameters!$H$25)))),_xlfn.IFS($A117&lt;=Parameters!$H$23,Parameters!$G$23*$A117,$A117&lt;=Parameters!$H$24,Parameters!$G$24*$A117,$A117&lt;=Parameters!$H$25,Parameters!$G$25*$A117,$A117&gt;Parameters!$H$25,Parameters!$G$26*$A117))</f>
        <v>10211.040000000001</v>
      </c>
      <c r="S117" s="290">
        <f t="shared" si="33"/>
        <v>91.17</v>
      </c>
      <c r="T117" s="290" cm="1">
        <f t="array" ref="T117">IF(Parameters!$E$55="No",IF($A117&lt;=Parameters!$H$28,Parameters!$G$28*$A117,IF($A117&lt;=Parameters!$H$29,Parameters!$G$28*Parameters!$H$28+Parameters!$G$29*($A117-Parameters!$H$28),IF($A117&lt;=Parameters!$H$30,Parameters!$G$28*Parameters!$H$28+Parameters!$G$29*(Parameters!$H$29-Parameters!$H$28)+Parameters!$G$30*($A117-Parameters!$H$29),Parameters!$G$28*Parameters!$H$28+Parameters!$G$29*(Parameters!$H$29-Parameters!$H$28)+Parameters!$G$30*(Parameters!$H$30-Parameters!$H$29)+Parameters!$G$31*($A117-Parameters!$H$30)))),_xlfn.IFS($A117&lt;=Parameters!$H$28,Parameters!$G$28*$A117,$A117&lt;=Parameters!$H$29,Parameters!$G$29*$A117,$A117&lt;=Parameters!$H$30,Parameters!$G$30*$A117,$A117&gt;Parameters!$H$30,Parameters!$G$31*$A117))</f>
        <v>10211.040000000001</v>
      </c>
      <c r="U117" s="290">
        <f t="shared" si="34"/>
        <v>91.17</v>
      </c>
      <c r="V117" s="290" cm="1">
        <f t="array" ref="V117">IF(Parameters!$E$55="No",IF($A117&lt;=Parameters!$H$34,Parameters!$G$34*$A117,IF($A117&lt;=Parameters!$H$35,Parameters!$G$34*Parameters!$H$34+Parameters!$G$35*($A117-Parameters!$H$34),IF($A117&lt;=Parameters!$H$36,Parameters!$G$34*Parameters!$H$34+Parameters!$G$35*(Parameters!$H$35-Parameters!$H$34)+Parameters!$G$36*($A117-Parameters!$H$35),Parameters!$G$34*Parameters!$H$34+Parameters!$G$35*(Parameters!$H$35-Parameters!$H$34)+Parameters!$G$36*(Parameters!$H$36-Parameters!$H$35)+Parameters!$G$37*($A117-Parameters!$H$36)))),_xlfn.IFS($A117&lt;=Parameters!$H$34,Parameters!$G$34*$A117,$A117&lt;=Parameters!$H$35,Parameters!$G$35*$A117,$A117&lt;=Parameters!$H$36,Parameters!$G$36*$A117,$A117&gt;Parameters!$H$36,Parameters!$G$37*$A117))</f>
        <v>12845.48</v>
      </c>
      <c r="W117" s="290">
        <f t="shared" si="58"/>
        <v>114.69178571428571</v>
      </c>
      <c r="X117" s="290" cm="1">
        <f t="array" ref="X117">IF(Parameters!$E$55="No",IF($A117&lt;=Parameters!$H$39,Parameters!$G$39*$A117,IF($A117&lt;=Parameters!$H$40,Parameters!$G$39*Parameters!$H$39+Parameters!$G$40*($A117-Parameters!$H$39),IF($A117&lt;=Parameters!$H$41,Parameters!$G$39*Parameters!$H$39+Parameters!$G$40*(Parameters!$H$40-Parameters!$H$39)+Parameters!$G$41*($A117-Parameters!$H$40),Parameters!$G$39*Parameters!$H$39+Parameters!$G$40*(Parameters!$H$40-Parameters!$H$39)+Parameters!$G$41*(Parameters!$H$41-Parameters!$H$40)+Parameters!$G$42*($A117-Parameters!$H$41)))),_xlfn.IFS($A117&lt;=Parameters!$H$39,Parameters!$G$39*$A117,$A117&lt;=Parameters!$H$40,Parameters!$G$40*$A117,$A117&lt;=Parameters!$H$41,Parameters!$G$41*$A117,$A117&gt;Parameters!$H$41,Parameters!$G$42*$A117))</f>
        <v>14460.98</v>
      </c>
      <c r="Y117" s="290">
        <f t="shared" si="59"/>
        <v>129.11589285714285</v>
      </c>
      <c r="Z117" s="290" cm="1">
        <f t="array" ref="Z117">IF(Parameters!$F$55="No",IF($A117&lt;=Parameters!$J$23,Parameters!$I$23*$A117,IF($A117&lt;=Parameters!$J$24,Parameters!$I$23*Parameters!$J$23+Parameters!$I$24*($A117-Parameters!$J$23),IF($A117&lt;=Parameters!$J$25,Parameters!$I$23*Parameters!$J$23+Parameters!$I$24*(Parameters!$J$24-Parameters!$J$23)+Parameters!$I$25*($A117-Parameters!$J$24),Parameters!$I$23*Parameters!$J$23+Parameters!$I$24*(Parameters!$J$24-Parameters!$J$23)+Parameters!$I$25*(Parameters!$J$25-Parameters!$J$24)+Parameters!$I$26*($A117-Parameters!$J$25)))),_xlfn.IFS($A117&lt;=Parameters!$J$23,Parameters!$I$23*$A117,$A117&lt;=Parameters!$J$24,Parameters!$I$24*$A117,$A117&lt;=Parameters!$J$25,Parameters!$I$25*$A117,$A117&gt;Parameters!$J$25,Parameters!$I$26*$A117))</f>
        <v>10211.040000000001</v>
      </c>
      <c r="AA117" s="290">
        <f t="shared" si="35"/>
        <v>91.17</v>
      </c>
      <c r="AB117" s="290" cm="1">
        <f t="array" ref="AB117">IF(Parameters!$F$55="No",IF($A117&lt;=Parameters!$J$28,Parameters!$I$28*$A117,IF($A117&lt;=Parameters!$J$29,Parameters!$I$28*Parameters!$J$28+Parameters!$I$29*($A117-Parameters!$J$28),IF($A117&lt;=Parameters!$J$30,Parameters!$I$28*Parameters!$J$28+Parameters!$I$29*(Parameters!$J$29-Parameters!$J$28)+Parameters!$I$30*($A117-Parameters!$J$29),Parameters!$I$28*Parameters!$J$28+Parameters!$I$29*(Parameters!$J$29-Parameters!$J$28)+Parameters!$I$30*(Parameters!$J$30-Parameters!$J$29)+Parameters!$I$31*($A117-Parameters!$J$30)))),_xlfn.IFS($A117&lt;=Parameters!$J$28,Parameters!$I$28*$A117,$A117&lt;=Parameters!$J$29,Parameters!$I$29*$A117,$A117&lt;=Parameters!$J$30,Parameters!$I$30*$A117,$A117&gt;Parameters!$J$30,Parameters!$I$31*$A117))</f>
        <v>10211.040000000001</v>
      </c>
      <c r="AC117" s="290">
        <f t="shared" si="36"/>
        <v>91.17</v>
      </c>
      <c r="AD117" s="290" cm="1">
        <f t="array" ref="AD117">IF(Parameters!$F$55="No",IF($A117&lt;=Parameters!$J$34,Parameters!$I$34*$A117,IF($A117&lt;=Parameters!$J$35,Parameters!$I$34*Parameters!$J$34+Parameters!$I$35*($A117-Parameters!$J$34),IF($A117&lt;=Parameters!$J$36,Parameters!$I$34*Parameters!$J$34+Parameters!$I$35*(Parameters!$J$35-Parameters!$J$34)+Parameters!$I$36*($A117-Parameters!$J$35),Parameters!$I$34*Parameters!$J$34+Parameters!$I$35*(Parameters!$J$35-Parameters!$J$34)+Parameters!$I$36*(Parameters!$J$36-Parameters!$J$35)+Parameters!$I$37*($A117-Parameters!$J$36)))),_xlfn.IFS($A117&lt;=Parameters!$J$34,Parameters!$I$34*$A117,$A117&lt;=Parameters!$J$35,Parameters!$I$35*$A117,$A117&lt;=Parameters!$J$36,Parameters!$I$36*$A117,$A117&gt;Parameters!$J$36,Parameters!$I$37*$A117))</f>
        <v>12845.48</v>
      </c>
      <c r="AE117" s="290">
        <f t="shared" si="60"/>
        <v>114.69178571428571</v>
      </c>
      <c r="AF117" s="290" cm="1">
        <f t="array" ref="AF117">IF(Parameters!$F$55="No",IF($A117&lt;=Parameters!$J$39,Parameters!$I$39*$A117,IF($A117&lt;=Parameters!$J$40,Parameters!$I$39*Parameters!$J$39+Parameters!$I$40*($A117-Parameters!$J$39),IF($A117&lt;=Parameters!$J$41,Parameters!$I$39*Parameters!$J$39+Parameters!$I$40*(Parameters!$J$40-Parameters!$J$39)+Parameters!$I$41*($A117-Parameters!$J$40),Parameters!$I$39*Parameters!$J$39+Parameters!$I$40*(Parameters!$J$40-Parameters!$J$39)+Parameters!$I$41*(Parameters!$J$41-Parameters!$J$40)+Parameters!$I$42*($A117-Parameters!$J$41)))),_xlfn.IFS($A117&lt;=Parameters!$J$39,Parameters!$I$39*$A117,$A117&lt;=Parameters!$J$40,Parameters!$I$40*$A117,$A117&lt;=Parameters!$J$41,Parameters!$I$41*$A117,$A117&gt;Parameters!$J$41,Parameters!$I$42*$A117))</f>
        <v>14460.98</v>
      </c>
      <c r="AG117" s="290">
        <f t="shared" si="61"/>
        <v>129.11589285714285</v>
      </c>
      <c r="AI117" s="428">
        <f t="shared" si="37"/>
        <v>91.170000000000073</v>
      </c>
      <c r="AJ117" s="428">
        <f t="shared" si="38"/>
        <v>91.170000000000073</v>
      </c>
      <c r="AK117" s="428">
        <f t="shared" si="39"/>
        <v>143.53999999999905</v>
      </c>
      <c r="AL117" s="428">
        <f t="shared" si="40"/>
        <v>143.54000000000087</v>
      </c>
      <c r="AM117" s="428">
        <f t="shared" si="41"/>
        <v>91.170000000000073</v>
      </c>
      <c r="AN117" s="428">
        <f t="shared" si="42"/>
        <v>91.170000000000073</v>
      </c>
      <c r="AO117" s="428">
        <f t="shared" si="43"/>
        <v>143.53999999999905</v>
      </c>
      <c r="AP117" s="428">
        <f t="shared" si="44"/>
        <v>143.54000000000087</v>
      </c>
      <c r="AQ117" s="428">
        <f t="shared" si="45"/>
        <v>91.170000000000073</v>
      </c>
      <c r="AR117" s="428">
        <f t="shared" si="46"/>
        <v>91.170000000000073</v>
      </c>
      <c r="AS117" s="428">
        <f t="shared" si="47"/>
        <v>143.53999999999905</v>
      </c>
      <c r="AT117" s="428">
        <f t="shared" si="48"/>
        <v>143.54000000000087</v>
      </c>
      <c r="AU117" s="428">
        <f t="shared" si="49"/>
        <v>91.170000000000073</v>
      </c>
      <c r="AV117" s="428">
        <f t="shared" si="50"/>
        <v>91.170000000000073</v>
      </c>
      <c r="AW117" s="428">
        <f t="shared" si="51"/>
        <v>143.53999999999905</v>
      </c>
      <c r="AX117" s="428">
        <f t="shared" si="52"/>
        <v>143.54000000000087</v>
      </c>
    </row>
    <row r="118">
      <c r="A118" s="413">
        <v>113</v>
      </c>
      <c r="B118" s="290" cm="1">
        <f t="array" ref="B118">IF(Parameters!$C$55="No",IF($A118&lt;=Parameters!$D$23,Parameters!$C$23*$A118,IF($A118&lt;=Parameters!$D$24,Parameters!$C$23*Parameters!$D$23+Parameters!$C$24*($A118-Parameters!$D$23),IF($A118&lt;=Parameters!$D$25,Parameters!$C$23*Parameters!$D$23+Parameters!$C$24*(Parameters!$D$24-Parameters!$D$23)+Parameters!$C$25*($A118-Parameters!$D$24),Parameters!$C$23*Parameters!$D$23+Parameters!$C$24*(Parameters!$D$24-Parameters!$D$23)+Parameters!$C$25*(Parameters!$D$25-Parameters!$D$24)+Parameters!$C$26*($A118-Parameters!$D$25)))),_xlfn.IFS($A118&lt;=Parameters!$D$23,Parameters!$C$23*$A118,$A118&lt;=Parameters!$D$24,Parameters!$C$24*$A118,$A118&lt;=Parameters!$D$25,Parameters!$C$25*$A118,$A118&gt;Parameters!$D$25,Parameters!$C$26*$A118))</f>
        <v>10302.210000000001</v>
      </c>
      <c r="C118" s="290">
        <f t="shared" si="53"/>
        <v>91.17</v>
      </c>
      <c r="D118" s="290" cm="1">
        <f t="array" ref="D118">IF(Parameters!$C$55="No",IF($A118&lt;=Parameters!$D$28,Parameters!$C$28*$A118,IF($A118&lt;=Parameters!$D$29,Parameters!$C$28*Parameters!$D$28+Parameters!$C$29*($A118-Parameters!$D$28),IF($A118&lt;=Parameters!$D$30,Parameters!$C$28*Parameters!$D$28+Parameters!$C$29*(Parameters!$D$29-Parameters!$D$28)+Parameters!$C$30*($A118-Parameters!$D$29),Parameters!$C$28*Parameters!$D$28+Parameters!$C$29*(Parameters!$D$29-Parameters!$D$28)+Parameters!$C$30*(Parameters!$D$30-Parameters!$D$29)+Parameters!$C$31*($A118-Parameters!$D$30)))),_xlfn.IFS($A118&lt;=Parameters!$D$28,Parameters!$C$28*$A118,$A118&lt;=Parameters!$D$29,Parameters!$C$29*$A118,$A118&lt;=Parameters!$D$30,Parameters!$C$30*$A118,$A118&gt;Parameters!$D$30,Parameters!$C$31*$A118))</f>
        <v>10302.210000000001</v>
      </c>
      <c r="E118" s="290">
        <f t="shared" si="53"/>
        <v>91.17</v>
      </c>
      <c r="F118" s="290" cm="1">
        <f t="array" ref="F118">IF(Parameters!$C$55="No",IF($A118&lt;=Parameters!$D$34,Parameters!$C$34*$A118,IF($A118&lt;=Parameters!$D$35,Parameters!$C$34*Parameters!$D$34+Parameters!$C$35*($A118-Parameters!$D$34),IF($A118&lt;=Parameters!$D$36,Parameters!$C$34*Parameters!$D$34+Parameters!$C$35*(Parameters!$D$35-Parameters!$D$34)+Parameters!$C$36*($A118-Parameters!$D$35),Parameters!$C$34*Parameters!$D$34+Parameters!$C$35*(Parameters!$D$35-Parameters!$D$34)+Parameters!$C$36*(Parameters!$D$36-Parameters!$D$35)+Parameters!$C$37*($A118-Parameters!$D$36)))),_xlfn.IFS($A118&lt;=Parameters!$D$34,Parameters!$C$34*$A118,$A118&lt;=Parameters!$D$35,Parameters!$C$35*$A118,$A118&lt;=Parameters!$D$36,Parameters!$C$36*$A118,$A118&gt;Parameters!$D$36,Parameters!$C$37*$A118))</f>
        <v>12989.02</v>
      </c>
      <c r="G118" s="290">
        <f t="shared" si="54"/>
        <v>114.9470796460177</v>
      </c>
      <c r="H118" s="290" cm="1">
        <f t="array" ref="H118">IF(Parameters!$C$55="No",IF($A118&lt;=Parameters!$D$39,Parameters!$C$39*$A118,IF($A118&lt;=Parameters!$D$40,Parameters!$C$39*Parameters!$D$39+Parameters!$C$40*($A118-Parameters!$D$39),IF($A118&lt;=Parameters!$D$41,Parameters!$C$39*Parameters!$D$39+Parameters!$C$40*(Parameters!$D$40-Parameters!$D$39)+Parameters!$C$41*($A118-Parameters!$D$40),Parameters!$C$39*Parameters!$D$39+Parameters!$C$40*(Parameters!$D$40-Parameters!$D$39)+Parameters!$C$41*(Parameters!$D$41-Parameters!$D$40)+Parameters!$C$42*($A118-Parameters!$D$41)))),_xlfn.IFS($A118&lt;=Parameters!$D$39,Parameters!$C$39*$A118,$A118&lt;=Parameters!$D$40,Parameters!$C$40*$A118,$A118&lt;=Parameters!$D$41,Parameters!$C$41*$A118,$A118&gt;Parameters!$D$41,Parameters!$C$42*$A118))</f>
        <v>14604.519999999999</v>
      </c>
      <c r="I118" s="290">
        <f t="shared" si="55"/>
        <v>129.24353982300883</v>
      </c>
      <c r="J118" s="290" cm="1">
        <f t="array" ref="J118">IF(Parameters!$D$55="No",IF($A118&lt;=Parameters!$F$23,Parameters!$E$23*$A118,IF($A118&lt;=Parameters!$F$24,Parameters!$E$23*Parameters!$F$23+Parameters!$E$24*($A118-Parameters!$F$23),IF($A118&lt;=Parameters!$F$25,Parameters!$E$23*Parameters!$F$23+Parameters!$E$24*(Parameters!$F$24-Parameters!$F$23)+Parameters!$E$25*($A118-Parameters!$F$24),Parameters!$E$23*Parameters!$F$23+Parameters!$E$24*(Parameters!$F$24-Parameters!$F$23)+Parameters!$E$25*(Parameters!$F$25-Parameters!$F$24)+Parameters!$E$26*($A118-Parameters!$F$25)))),_xlfn.IFS($A118&lt;=Parameters!$F$23,Parameters!$E$23*$A118,$A118&lt;=Parameters!$F$24,Parameters!$E$24*$A118,$A118&lt;=Parameters!$F$25,Parameters!$E$25*$A118,$A118&gt;Parameters!$F$25,Parameters!$E$26*$A118))</f>
        <v>10302.210000000001</v>
      </c>
      <c r="K118" s="290">
        <f t="shared" si="31"/>
        <v>91.17</v>
      </c>
      <c r="L118" s="290" cm="1">
        <f t="array" ref="L118">IF(Parameters!$D$55="No",IF($A118&lt;=Parameters!$F$28,Parameters!$E$28*$A118,IF($A118&lt;=Parameters!$F$29,Parameters!$E$28*Parameters!$F$28+Parameters!$E$29*($A118-Parameters!$F$28),IF($A118&lt;=Parameters!$F$30,Parameters!$E$28*Parameters!$F$28+Parameters!$E$29*(Parameters!$F$29-Parameters!$F$28)+Parameters!$E$30*($A118-Parameters!$F$29),Parameters!$E$28*Parameters!$F$28+Parameters!$E$29*(Parameters!$F$29-Parameters!$F$28)+Parameters!$E$30*(Parameters!$F$30-Parameters!$F$29)+Parameters!$E$31*($A118-Parameters!$F$30)))),_xlfn.IFS($A118&lt;=Parameters!$F$28,Parameters!$E$28*$A118,$A118&lt;=Parameters!$F$29,Parameters!$E$29*$A118,$A118&lt;=Parameters!$F$30,Parameters!$E$30*$A118,$A118&gt;Parameters!$F$30,Parameters!$E$31*$A118))</f>
        <v>10302.210000000001</v>
      </c>
      <c r="M118" s="290">
        <f t="shared" si="32"/>
        <v>91.17</v>
      </c>
      <c r="N118" s="290" cm="1">
        <f t="array" ref="N118">IF(Parameters!$D$55="No",IF($A118&lt;=Parameters!$F$34,Parameters!$E$34*$A118,IF($A118&lt;=Parameters!$F$35,Parameters!$E$34*Parameters!$F$34+Parameters!$E$35*($A118-Parameters!$F$34),IF($A118&lt;=Parameters!$F$36,Parameters!$E$34*Parameters!$F$34+Parameters!$E$35*(Parameters!$F$35-Parameters!$F$34)+Parameters!$E$36*($A118-Parameters!$F$35),Parameters!$E$34*Parameters!$F$34+Parameters!$E$35*(Parameters!$F$35-Parameters!$F$34)+Parameters!$E$36*(Parameters!$F$36-Parameters!$F$35)+Parameters!$E$37*($A118-Parameters!$F$36)))),_xlfn.IFS($A118&lt;=Parameters!$F$34,Parameters!$E$34*$A118,$A118&lt;=Parameters!$F$35,Parameters!$E$35*$A118,$A118&lt;=Parameters!$F$36,Parameters!$E$36*$A118,$A118&gt;Parameters!$F$36,Parameters!$E$37*$A118))</f>
        <v>12989.02</v>
      </c>
      <c r="O118" s="290">
        <f t="shared" si="56"/>
        <v>114.9470796460177</v>
      </c>
      <c r="P118" s="290" cm="1">
        <f t="array" ref="P118">IF(Parameters!$D$55="No",IF($A118&lt;=Parameters!$F$39,Parameters!$E$39*$A118,IF($A118&lt;=Parameters!$F$40,Parameters!$E$39*Parameters!$F$39+Parameters!$E$40*($A118-Parameters!$F$39),IF($A118&lt;=Parameters!$F$41,Parameters!$E$39*Parameters!$F$39+Parameters!$E$40*(Parameters!$F$40-Parameters!$F$39)+Parameters!$E$41*($A118-Parameters!$F$40),Parameters!$E$39*Parameters!$F$39+Parameters!$E$40*(Parameters!$F$40-Parameters!$F$39)+Parameters!$E$41*(Parameters!$F$41-Parameters!$F$40)+Parameters!$E$42*($A118-Parameters!$F$41)))),_xlfn.IFS($A118&lt;=Parameters!$F$39,Parameters!$E$39*$A118,$A118&lt;=Parameters!$F$40,Parameters!$E$40*$A118,$A118&lt;=Parameters!$F$41,Parameters!$E$41*$A118,$A118&gt;Parameters!$F$41,Parameters!$E$42*$A118))</f>
        <v>14604.519999999999</v>
      </c>
      <c r="Q118" s="290">
        <f t="shared" si="57"/>
        <v>129.24353982300883</v>
      </c>
      <c r="R118" s="290" cm="1">
        <f t="array" ref="R118">IF(Parameters!$E$55="No",IF($A118&lt;=Parameters!$H$23,Parameters!$G$23*$A118,IF($A118&lt;=Parameters!$H$24,Parameters!$G$23*Parameters!$H$23+Parameters!$G$24*($A118-Parameters!$H$23),IF($A118&lt;=Parameters!$H$25,Parameters!$G$23*Parameters!$H$23+Parameters!$G$24*(Parameters!$H$24-Parameters!$H$23)+Parameters!$G$25*($A118-Parameters!$H$24),Parameters!$G$23*Parameters!$H$23+Parameters!$G$24*(Parameters!$H$24-Parameters!$H$23)+Parameters!$G$25*(Parameters!$H$25-Parameters!$H$24)+Parameters!$G$26*($A118-Parameters!$H$25)))),_xlfn.IFS($A118&lt;=Parameters!$H$23,Parameters!$G$23*$A118,$A118&lt;=Parameters!$H$24,Parameters!$G$24*$A118,$A118&lt;=Parameters!$H$25,Parameters!$G$25*$A118,$A118&gt;Parameters!$H$25,Parameters!$G$26*$A118))</f>
        <v>10302.210000000001</v>
      </c>
      <c r="S118" s="290">
        <f t="shared" si="33"/>
        <v>91.17</v>
      </c>
      <c r="T118" s="290" cm="1">
        <f t="array" ref="T118">IF(Parameters!$E$55="No",IF($A118&lt;=Parameters!$H$28,Parameters!$G$28*$A118,IF($A118&lt;=Parameters!$H$29,Parameters!$G$28*Parameters!$H$28+Parameters!$G$29*($A118-Parameters!$H$28),IF($A118&lt;=Parameters!$H$30,Parameters!$G$28*Parameters!$H$28+Parameters!$G$29*(Parameters!$H$29-Parameters!$H$28)+Parameters!$G$30*($A118-Parameters!$H$29),Parameters!$G$28*Parameters!$H$28+Parameters!$G$29*(Parameters!$H$29-Parameters!$H$28)+Parameters!$G$30*(Parameters!$H$30-Parameters!$H$29)+Parameters!$G$31*($A118-Parameters!$H$30)))),_xlfn.IFS($A118&lt;=Parameters!$H$28,Parameters!$G$28*$A118,$A118&lt;=Parameters!$H$29,Parameters!$G$29*$A118,$A118&lt;=Parameters!$H$30,Parameters!$G$30*$A118,$A118&gt;Parameters!$H$30,Parameters!$G$31*$A118))</f>
        <v>10302.210000000001</v>
      </c>
      <c r="U118" s="290">
        <f t="shared" si="34"/>
        <v>91.17</v>
      </c>
      <c r="V118" s="290" cm="1">
        <f t="array" ref="V118">IF(Parameters!$E$55="No",IF($A118&lt;=Parameters!$H$34,Parameters!$G$34*$A118,IF($A118&lt;=Parameters!$H$35,Parameters!$G$34*Parameters!$H$34+Parameters!$G$35*($A118-Parameters!$H$34),IF($A118&lt;=Parameters!$H$36,Parameters!$G$34*Parameters!$H$34+Parameters!$G$35*(Parameters!$H$35-Parameters!$H$34)+Parameters!$G$36*($A118-Parameters!$H$35),Parameters!$G$34*Parameters!$H$34+Parameters!$G$35*(Parameters!$H$35-Parameters!$H$34)+Parameters!$G$36*(Parameters!$H$36-Parameters!$H$35)+Parameters!$G$37*($A118-Parameters!$H$36)))),_xlfn.IFS($A118&lt;=Parameters!$H$34,Parameters!$G$34*$A118,$A118&lt;=Parameters!$H$35,Parameters!$G$35*$A118,$A118&lt;=Parameters!$H$36,Parameters!$G$36*$A118,$A118&gt;Parameters!$H$36,Parameters!$G$37*$A118))</f>
        <v>12989.02</v>
      </c>
      <c r="W118" s="290">
        <f t="shared" si="58"/>
        <v>114.9470796460177</v>
      </c>
      <c r="X118" s="290" cm="1">
        <f t="array" ref="X118">IF(Parameters!$E$55="No",IF($A118&lt;=Parameters!$H$39,Parameters!$G$39*$A118,IF($A118&lt;=Parameters!$H$40,Parameters!$G$39*Parameters!$H$39+Parameters!$G$40*($A118-Parameters!$H$39),IF($A118&lt;=Parameters!$H$41,Parameters!$G$39*Parameters!$H$39+Parameters!$G$40*(Parameters!$H$40-Parameters!$H$39)+Parameters!$G$41*($A118-Parameters!$H$40),Parameters!$G$39*Parameters!$H$39+Parameters!$G$40*(Parameters!$H$40-Parameters!$H$39)+Parameters!$G$41*(Parameters!$H$41-Parameters!$H$40)+Parameters!$G$42*($A118-Parameters!$H$41)))),_xlfn.IFS($A118&lt;=Parameters!$H$39,Parameters!$G$39*$A118,$A118&lt;=Parameters!$H$40,Parameters!$G$40*$A118,$A118&lt;=Parameters!$H$41,Parameters!$G$41*$A118,$A118&gt;Parameters!$H$41,Parameters!$G$42*$A118))</f>
        <v>14604.519999999999</v>
      </c>
      <c r="Y118" s="290">
        <f t="shared" si="59"/>
        <v>129.24353982300883</v>
      </c>
      <c r="Z118" s="290" cm="1">
        <f t="array" ref="Z118">IF(Parameters!$F$55="No",IF($A118&lt;=Parameters!$J$23,Parameters!$I$23*$A118,IF($A118&lt;=Parameters!$J$24,Parameters!$I$23*Parameters!$J$23+Parameters!$I$24*($A118-Parameters!$J$23),IF($A118&lt;=Parameters!$J$25,Parameters!$I$23*Parameters!$J$23+Parameters!$I$24*(Parameters!$J$24-Parameters!$J$23)+Parameters!$I$25*($A118-Parameters!$J$24),Parameters!$I$23*Parameters!$J$23+Parameters!$I$24*(Parameters!$J$24-Parameters!$J$23)+Parameters!$I$25*(Parameters!$J$25-Parameters!$J$24)+Parameters!$I$26*($A118-Parameters!$J$25)))),_xlfn.IFS($A118&lt;=Parameters!$J$23,Parameters!$I$23*$A118,$A118&lt;=Parameters!$J$24,Parameters!$I$24*$A118,$A118&lt;=Parameters!$J$25,Parameters!$I$25*$A118,$A118&gt;Parameters!$J$25,Parameters!$I$26*$A118))</f>
        <v>10302.210000000001</v>
      </c>
      <c r="AA118" s="290">
        <f t="shared" si="35"/>
        <v>91.17</v>
      </c>
      <c r="AB118" s="290" cm="1">
        <f t="array" ref="AB118">IF(Parameters!$F$55="No",IF($A118&lt;=Parameters!$J$28,Parameters!$I$28*$A118,IF($A118&lt;=Parameters!$J$29,Parameters!$I$28*Parameters!$J$28+Parameters!$I$29*($A118-Parameters!$J$28),IF($A118&lt;=Parameters!$J$30,Parameters!$I$28*Parameters!$J$28+Parameters!$I$29*(Parameters!$J$29-Parameters!$J$28)+Parameters!$I$30*($A118-Parameters!$J$29),Parameters!$I$28*Parameters!$J$28+Parameters!$I$29*(Parameters!$J$29-Parameters!$J$28)+Parameters!$I$30*(Parameters!$J$30-Parameters!$J$29)+Parameters!$I$31*($A118-Parameters!$J$30)))),_xlfn.IFS($A118&lt;=Parameters!$J$28,Parameters!$I$28*$A118,$A118&lt;=Parameters!$J$29,Parameters!$I$29*$A118,$A118&lt;=Parameters!$J$30,Parameters!$I$30*$A118,$A118&gt;Parameters!$J$30,Parameters!$I$31*$A118))</f>
        <v>10302.210000000001</v>
      </c>
      <c r="AC118" s="290">
        <f t="shared" si="36"/>
        <v>91.17</v>
      </c>
      <c r="AD118" s="290" cm="1">
        <f t="array" ref="AD118">IF(Parameters!$F$55="No",IF($A118&lt;=Parameters!$J$34,Parameters!$I$34*$A118,IF($A118&lt;=Parameters!$J$35,Parameters!$I$34*Parameters!$J$34+Parameters!$I$35*($A118-Parameters!$J$34),IF($A118&lt;=Parameters!$J$36,Parameters!$I$34*Parameters!$J$34+Parameters!$I$35*(Parameters!$J$35-Parameters!$J$34)+Parameters!$I$36*($A118-Parameters!$J$35),Parameters!$I$34*Parameters!$J$34+Parameters!$I$35*(Parameters!$J$35-Parameters!$J$34)+Parameters!$I$36*(Parameters!$J$36-Parameters!$J$35)+Parameters!$I$37*($A118-Parameters!$J$36)))),_xlfn.IFS($A118&lt;=Parameters!$J$34,Parameters!$I$34*$A118,$A118&lt;=Parameters!$J$35,Parameters!$I$35*$A118,$A118&lt;=Parameters!$J$36,Parameters!$I$36*$A118,$A118&gt;Parameters!$J$36,Parameters!$I$37*$A118))</f>
        <v>12989.02</v>
      </c>
      <c r="AE118" s="290">
        <f t="shared" si="60"/>
        <v>114.9470796460177</v>
      </c>
      <c r="AF118" s="290" cm="1">
        <f t="array" ref="AF118">IF(Parameters!$F$55="No",IF($A118&lt;=Parameters!$J$39,Parameters!$I$39*$A118,IF($A118&lt;=Parameters!$J$40,Parameters!$I$39*Parameters!$J$39+Parameters!$I$40*($A118-Parameters!$J$39),IF($A118&lt;=Parameters!$J$41,Parameters!$I$39*Parameters!$J$39+Parameters!$I$40*(Parameters!$J$40-Parameters!$J$39)+Parameters!$I$41*($A118-Parameters!$J$40),Parameters!$I$39*Parameters!$J$39+Parameters!$I$40*(Parameters!$J$40-Parameters!$J$39)+Parameters!$I$41*(Parameters!$J$41-Parameters!$J$40)+Parameters!$I$42*($A118-Parameters!$J$41)))),_xlfn.IFS($A118&lt;=Parameters!$J$39,Parameters!$I$39*$A118,$A118&lt;=Parameters!$J$40,Parameters!$I$40*$A118,$A118&lt;=Parameters!$J$41,Parameters!$I$41*$A118,$A118&gt;Parameters!$J$41,Parameters!$I$42*$A118))</f>
        <v>14604.519999999999</v>
      </c>
      <c r="AG118" s="290">
        <f t="shared" si="61"/>
        <v>129.24353982300883</v>
      </c>
      <c r="AI118" s="428">
        <f t="shared" si="37"/>
        <v>91.170000000000073</v>
      </c>
      <c r="AJ118" s="428">
        <f t="shared" si="38"/>
        <v>91.170000000000073</v>
      </c>
      <c r="AK118" s="428">
        <f t="shared" si="39"/>
        <v>143.54000000000087</v>
      </c>
      <c r="AL118" s="428">
        <f t="shared" si="40"/>
        <v>143.53999999999905</v>
      </c>
      <c r="AM118" s="428">
        <f t="shared" si="41"/>
        <v>91.170000000000073</v>
      </c>
      <c r="AN118" s="428">
        <f t="shared" si="42"/>
        <v>91.170000000000073</v>
      </c>
      <c r="AO118" s="428">
        <f t="shared" si="43"/>
        <v>143.54000000000087</v>
      </c>
      <c r="AP118" s="428">
        <f t="shared" si="44"/>
        <v>143.53999999999905</v>
      </c>
      <c r="AQ118" s="428">
        <f t="shared" si="45"/>
        <v>91.170000000000073</v>
      </c>
      <c r="AR118" s="428">
        <f t="shared" si="46"/>
        <v>91.170000000000073</v>
      </c>
      <c r="AS118" s="428">
        <f t="shared" si="47"/>
        <v>143.54000000000087</v>
      </c>
      <c r="AT118" s="428">
        <f t="shared" si="48"/>
        <v>143.53999999999905</v>
      </c>
      <c r="AU118" s="428">
        <f t="shared" si="49"/>
        <v>91.170000000000073</v>
      </c>
      <c r="AV118" s="428">
        <f t="shared" si="50"/>
        <v>91.170000000000073</v>
      </c>
      <c r="AW118" s="428">
        <f t="shared" si="51"/>
        <v>143.54000000000087</v>
      </c>
      <c r="AX118" s="428">
        <f t="shared" si="52"/>
        <v>143.53999999999905</v>
      </c>
    </row>
    <row r="119">
      <c r="A119" s="413">
        <v>114</v>
      </c>
      <c r="B119" s="290" cm="1">
        <f t="array" ref="B119">IF(Parameters!$C$55="No",IF($A119&lt;=Parameters!$D$23,Parameters!$C$23*$A119,IF($A119&lt;=Parameters!$D$24,Parameters!$C$23*Parameters!$D$23+Parameters!$C$24*($A119-Parameters!$D$23),IF($A119&lt;=Parameters!$D$25,Parameters!$C$23*Parameters!$D$23+Parameters!$C$24*(Parameters!$D$24-Parameters!$D$23)+Parameters!$C$25*($A119-Parameters!$D$24),Parameters!$C$23*Parameters!$D$23+Parameters!$C$24*(Parameters!$D$24-Parameters!$D$23)+Parameters!$C$25*(Parameters!$D$25-Parameters!$D$24)+Parameters!$C$26*($A119-Parameters!$D$25)))),_xlfn.IFS($A119&lt;=Parameters!$D$23,Parameters!$C$23*$A119,$A119&lt;=Parameters!$D$24,Parameters!$C$24*$A119,$A119&lt;=Parameters!$D$25,Parameters!$C$25*$A119,$A119&gt;Parameters!$D$25,Parameters!$C$26*$A119))</f>
        <v>10393.380000000001</v>
      </c>
      <c r="C119" s="290">
        <f t="shared" si="53"/>
        <v>91.170000000000016</v>
      </c>
      <c r="D119" s="290" cm="1">
        <f t="array" ref="D119">IF(Parameters!$C$55="No",IF($A119&lt;=Parameters!$D$28,Parameters!$C$28*$A119,IF($A119&lt;=Parameters!$D$29,Parameters!$C$28*Parameters!$D$28+Parameters!$C$29*($A119-Parameters!$D$28),IF($A119&lt;=Parameters!$D$30,Parameters!$C$28*Parameters!$D$28+Parameters!$C$29*(Parameters!$D$29-Parameters!$D$28)+Parameters!$C$30*($A119-Parameters!$D$29),Parameters!$C$28*Parameters!$D$28+Parameters!$C$29*(Parameters!$D$29-Parameters!$D$28)+Parameters!$C$30*(Parameters!$D$30-Parameters!$D$29)+Parameters!$C$31*($A119-Parameters!$D$30)))),_xlfn.IFS($A119&lt;=Parameters!$D$28,Parameters!$C$28*$A119,$A119&lt;=Parameters!$D$29,Parameters!$C$29*$A119,$A119&lt;=Parameters!$D$30,Parameters!$C$30*$A119,$A119&gt;Parameters!$D$30,Parameters!$C$31*$A119))</f>
        <v>10393.380000000001</v>
      </c>
      <c r="E119" s="290">
        <f t="shared" si="53"/>
        <v>91.170000000000016</v>
      </c>
      <c r="F119" s="290" cm="1">
        <f t="array" ref="F119">IF(Parameters!$C$55="No",IF($A119&lt;=Parameters!$D$34,Parameters!$C$34*$A119,IF($A119&lt;=Parameters!$D$35,Parameters!$C$34*Parameters!$D$34+Parameters!$C$35*($A119-Parameters!$D$34),IF($A119&lt;=Parameters!$D$36,Parameters!$C$34*Parameters!$D$34+Parameters!$C$35*(Parameters!$D$35-Parameters!$D$34)+Parameters!$C$36*($A119-Parameters!$D$35),Parameters!$C$34*Parameters!$D$34+Parameters!$C$35*(Parameters!$D$35-Parameters!$D$34)+Parameters!$C$36*(Parameters!$D$36-Parameters!$D$35)+Parameters!$C$37*($A119-Parameters!$D$36)))),_xlfn.IFS($A119&lt;=Parameters!$D$34,Parameters!$C$34*$A119,$A119&lt;=Parameters!$D$35,Parameters!$C$35*$A119,$A119&lt;=Parameters!$D$36,Parameters!$C$36*$A119,$A119&gt;Parameters!$D$36,Parameters!$C$37*$A119))</f>
        <v>13132.56</v>
      </c>
      <c r="G119" s="290">
        <f t="shared" si="54"/>
        <v>115.1978947368421</v>
      </c>
      <c r="H119" s="290" cm="1">
        <f t="array" ref="H119">IF(Parameters!$C$55="No",IF($A119&lt;=Parameters!$D$39,Parameters!$C$39*$A119,IF($A119&lt;=Parameters!$D$40,Parameters!$C$39*Parameters!$D$39+Parameters!$C$40*($A119-Parameters!$D$39),IF($A119&lt;=Parameters!$D$41,Parameters!$C$39*Parameters!$D$39+Parameters!$C$40*(Parameters!$D$40-Parameters!$D$39)+Parameters!$C$41*($A119-Parameters!$D$40),Parameters!$C$39*Parameters!$D$39+Parameters!$C$40*(Parameters!$D$40-Parameters!$D$39)+Parameters!$C$41*(Parameters!$D$41-Parameters!$D$40)+Parameters!$C$42*($A119-Parameters!$D$41)))),_xlfn.IFS($A119&lt;=Parameters!$D$39,Parameters!$C$39*$A119,$A119&lt;=Parameters!$D$40,Parameters!$C$40*$A119,$A119&lt;=Parameters!$D$41,Parameters!$C$41*$A119,$A119&gt;Parameters!$D$41,Parameters!$C$42*$A119))</f>
        <v>14748.06</v>
      </c>
      <c r="I119" s="290">
        <f t="shared" si="55"/>
        <v>129.36894736842106</v>
      </c>
      <c r="J119" s="290" cm="1">
        <f t="array" ref="J119">IF(Parameters!$D$55="No",IF($A119&lt;=Parameters!$F$23,Parameters!$E$23*$A119,IF($A119&lt;=Parameters!$F$24,Parameters!$E$23*Parameters!$F$23+Parameters!$E$24*($A119-Parameters!$F$23),IF($A119&lt;=Parameters!$F$25,Parameters!$E$23*Parameters!$F$23+Parameters!$E$24*(Parameters!$F$24-Parameters!$F$23)+Parameters!$E$25*($A119-Parameters!$F$24),Parameters!$E$23*Parameters!$F$23+Parameters!$E$24*(Parameters!$F$24-Parameters!$F$23)+Parameters!$E$25*(Parameters!$F$25-Parameters!$F$24)+Parameters!$E$26*($A119-Parameters!$F$25)))),_xlfn.IFS($A119&lt;=Parameters!$F$23,Parameters!$E$23*$A119,$A119&lt;=Parameters!$F$24,Parameters!$E$24*$A119,$A119&lt;=Parameters!$F$25,Parameters!$E$25*$A119,$A119&gt;Parameters!$F$25,Parameters!$E$26*$A119))</f>
        <v>10393.380000000001</v>
      </c>
      <c r="K119" s="290">
        <f t="shared" si="31"/>
        <v>91.170000000000016</v>
      </c>
      <c r="L119" s="290" cm="1">
        <f t="array" ref="L119">IF(Parameters!$D$55="No",IF($A119&lt;=Parameters!$F$28,Parameters!$E$28*$A119,IF($A119&lt;=Parameters!$F$29,Parameters!$E$28*Parameters!$F$28+Parameters!$E$29*($A119-Parameters!$F$28),IF($A119&lt;=Parameters!$F$30,Parameters!$E$28*Parameters!$F$28+Parameters!$E$29*(Parameters!$F$29-Parameters!$F$28)+Parameters!$E$30*($A119-Parameters!$F$29),Parameters!$E$28*Parameters!$F$28+Parameters!$E$29*(Parameters!$F$29-Parameters!$F$28)+Parameters!$E$30*(Parameters!$F$30-Parameters!$F$29)+Parameters!$E$31*($A119-Parameters!$F$30)))),_xlfn.IFS($A119&lt;=Parameters!$F$28,Parameters!$E$28*$A119,$A119&lt;=Parameters!$F$29,Parameters!$E$29*$A119,$A119&lt;=Parameters!$F$30,Parameters!$E$30*$A119,$A119&gt;Parameters!$F$30,Parameters!$E$31*$A119))</f>
        <v>10393.380000000001</v>
      </c>
      <c r="M119" s="290">
        <f t="shared" si="32"/>
        <v>91.170000000000016</v>
      </c>
      <c r="N119" s="290" cm="1">
        <f t="array" ref="N119">IF(Parameters!$D$55="No",IF($A119&lt;=Parameters!$F$34,Parameters!$E$34*$A119,IF($A119&lt;=Parameters!$F$35,Parameters!$E$34*Parameters!$F$34+Parameters!$E$35*($A119-Parameters!$F$34),IF($A119&lt;=Parameters!$F$36,Parameters!$E$34*Parameters!$F$34+Parameters!$E$35*(Parameters!$F$35-Parameters!$F$34)+Parameters!$E$36*($A119-Parameters!$F$35),Parameters!$E$34*Parameters!$F$34+Parameters!$E$35*(Parameters!$F$35-Parameters!$F$34)+Parameters!$E$36*(Parameters!$F$36-Parameters!$F$35)+Parameters!$E$37*($A119-Parameters!$F$36)))),_xlfn.IFS($A119&lt;=Parameters!$F$34,Parameters!$E$34*$A119,$A119&lt;=Parameters!$F$35,Parameters!$E$35*$A119,$A119&lt;=Parameters!$F$36,Parameters!$E$36*$A119,$A119&gt;Parameters!$F$36,Parameters!$E$37*$A119))</f>
        <v>13132.56</v>
      </c>
      <c r="O119" s="290">
        <f t="shared" si="56"/>
        <v>115.1978947368421</v>
      </c>
      <c r="P119" s="290" cm="1">
        <f t="array" ref="P119">IF(Parameters!$D$55="No",IF($A119&lt;=Parameters!$F$39,Parameters!$E$39*$A119,IF($A119&lt;=Parameters!$F$40,Parameters!$E$39*Parameters!$F$39+Parameters!$E$40*($A119-Parameters!$F$39),IF($A119&lt;=Parameters!$F$41,Parameters!$E$39*Parameters!$F$39+Parameters!$E$40*(Parameters!$F$40-Parameters!$F$39)+Parameters!$E$41*($A119-Parameters!$F$40),Parameters!$E$39*Parameters!$F$39+Parameters!$E$40*(Parameters!$F$40-Parameters!$F$39)+Parameters!$E$41*(Parameters!$F$41-Parameters!$F$40)+Parameters!$E$42*($A119-Parameters!$F$41)))),_xlfn.IFS($A119&lt;=Parameters!$F$39,Parameters!$E$39*$A119,$A119&lt;=Parameters!$F$40,Parameters!$E$40*$A119,$A119&lt;=Parameters!$F$41,Parameters!$E$41*$A119,$A119&gt;Parameters!$F$41,Parameters!$E$42*$A119))</f>
        <v>14748.06</v>
      </c>
      <c r="Q119" s="290">
        <f t="shared" si="57"/>
        <v>129.36894736842106</v>
      </c>
      <c r="R119" s="290" cm="1">
        <f t="array" ref="R119">IF(Parameters!$E$55="No",IF($A119&lt;=Parameters!$H$23,Parameters!$G$23*$A119,IF($A119&lt;=Parameters!$H$24,Parameters!$G$23*Parameters!$H$23+Parameters!$G$24*($A119-Parameters!$H$23),IF($A119&lt;=Parameters!$H$25,Parameters!$G$23*Parameters!$H$23+Parameters!$G$24*(Parameters!$H$24-Parameters!$H$23)+Parameters!$G$25*($A119-Parameters!$H$24),Parameters!$G$23*Parameters!$H$23+Parameters!$G$24*(Parameters!$H$24-Parameters!$H$23)+Parameters!$G$25*(Parameters!$H$25-Parameters!$H$24)+Parameters!$G$26*($A119-Parameters!$H$25)))),_xlfn.IFS($A119&lt;=Parameters!$H$23,Parameters!$G$23*$A119,$A119&lt;=Parameters!$H$24,Parameters!$G$24*$A119,$A119&lt;=Parameters!$H$25,Parameters!$G$25*$A119,$A119&gt;Parameters!$H$25,Parameters!$G$26*$A119))</f>
        <v>10393.380000000001</v>
      </c>
      <c r="S119" s="290">
        <f t="shared" si="33"/>
        <v>91.170000000000016</v>
      </c>
      <c r="T119" s="290" cm="1">
        <f t="array" ref="T119">IF(Parameters!$E$55="No",IF($A119&lt;=Parameters!$H$28,Parameters!$G$28*$A119,IF($A119&lt;=Parameters!$H$29,Parameters!$G$28*Parameters!$H$28+Parameters!$G$29*($A119-Parameters!$H$28),IF($A119&lt;=Parameters!$H$30,Parameters!$G$28*Parameters!$H$28+Parameters!$G$29*(Parameters!$H$29-Parameters!$H$28)+Parameters!$G$30*($A119-Parameters!$H$29),Parameters!$G$28*Parameters!$H$28+Parameters!$G$29*(Parameters!$H$29-Parameters!$H$28)+Parameters!$G$30*(Parameters!$H$30-Parameters!$H$29)+Parameters!$G$31*($A119-Parameters!$H$30)))),_xlfn.IFS($A119&lt;=Parameters!$H$28,Parameters!$G$28*$A119,$A119&lt;=Parameters!$H$29,Parameters!$G$29*$A119,$A119&lt;=Parameters!$H$30,Parameters!$G$30*$A119,$A119&gt;Parameters!$H$30,Parameters!$G$31*$A119))</f>
        <v>10393.380000000001</v>
      </c>
      <c r="U119" s="290">
        <f t="shared" si="34"/>
        <v>91.170000000000016</v>
      </c>
      <c r="V119" s="290" cm="1">
        <f t="array" ref="V119">IF(Parameters!$E$55="No",IF($A119&lt;=Parameters!$H$34,Parameters!$G$34*$A119,IF($A119&lt;=Parameters!$H$35,Parameters!$G$34*Parameters!$H$34+Parameters!$G$35*($A119-Parameters!$H$34),IF($A119&lt;=Parameters!$H$36,Parameters!$G$34*Parameters!$H$34+Parameters!$G$35*(Parameters!$H$35-Parameters!$H$34)+Parameters!$G$36*($A119-Parameters!$H$35),Parameters!$G$34*Parameters!$H$34+Parameters!$G$35*(Parameters!$H$35-Parameters!$H$34)+Parameters!$G$36*(Parameters!$H$36-Parameters!$H$35)+Parameters!$G$37*($A119-Parameters!$H$36)))),_xlfn.IFS($A119&lt;=Parameters!$H$34,Parameters!$G$34*$A119,$A119&lt;=Parameters!$H$35,Parameters!$G$35*$A119,$A119&lt;=Parameters!$H$36,Parameters!$G$36*$A119,$A119&gt;Parameters!$H$36,Parameters!$G$37*$A119))</f>
        <v>13132.56</v>
      </c>
      <c r="W119" s="290">
        <f t="shared" si="58"/>
        <v>115.1978947368421</v>
      </c>
      <c r="X119" s="290" cm="1">
        <f t="array" ref="X119">IF(Parameters!$E$55="No",IF($A119&lt;=Parameters!$H$39,Parameters!$G$39*$A119,IF($A119&lt;=Parameters!$H$40,Parameters!$G$39*Parameters!$H$39+Parameters!$G$40*($A119-Parameters!$H$39),IF($A119&lt;=Parameters!$H$41,Parameters!$G$39*Parameters!$H$39+Parameters!$G$40*(Parameters!$H$40-Parameters!$H$39)+Parameters!$G$41*($A119-Parameters!$H$40),Parameters!$G$39*Parameters!$H$39+Parameters!$G$40*(Parameters!$H$40-Parameters!$H$39)+Parameters!$G$41*(Parameters!$H$41-Parameters!$H$40)+Parameters!$G$42*($A119-Parameters!$H$41)))),_xlfn.IFS($A119&lt;=Parameters!$H$39,Parameters!$G$39*$A119,$A119&lt;=Parameters!$H$40,Parameters!$G$40*$A119,$A119&lt;=Parameters!$H$41,Parameters!$G$41*$A119,$A119&gt;Parameters!$H$41,Parameters!$G$42*$A119))</f>
        <v>14748.06</v>
      </c>
      <c r="Y119" s="290">
        <f t="shared" si="59"/>
        <v>129.36894736842106</v>
      </c>
      <c r="Z119" s="290" cm="1">
        <f t="array" ref="Z119">IF(Parameters!$F$55="No",IF($A119&lt;=Parameters!$J$23,Parameters!$I$23*$A119,IF($A119&lt;=Parameters!$J$24,Parameters!$I$23*Parameters!$J$23+Parameters!$I$24*($A119-Parameters!$J$23),IF($A119&lt;=Parameters!$J$25,Parameters!$I$23*Parameters!$J$23+Parameters!$I$24*(Parameters!$J$24-Parameters!$J$23)+Parameters!$I$25*($A119-Parameters!$J$24),Parameters!$I$23*Parameters!$J$23+Parameters!$I$24*(Parameters!$J$24-Parameters!$J$23)+Parameters!$I$25*(Parameters!$J$25-Parameters!$J$24)+Parameters!$I$26*($A119-Parameters!$J$25)))),_xlfn.IFS($A119&lt;=Parameters!$J$23,Parameters!$I$23*$A119,$A119&lt;=Parameters!$J$24,Parameters!$I$24*$A119,$A119&lt;=Parameters!$J$25,Parameters!$I$25*$A119,$A119&gt;Parameters!$J$25,Parameters!$I$26*$A119))</f>
        <v>10393.380000000001</v>
      </c>
      <c r="AA119" s="290">
        <f t="shared" si="35"/>
        <v>91.170000000000016</v>
      </c>
      <c r="AB119" s="290" cm="1">
        <f t="array" ref="AB119">IF(Parameters!$F$55="No",IF($A119&lt;=Parameters!$J$28,Parameters!$I$28*$A119,IF($A119&lt;=Parameters!$J$29,Parameters!$I$28*Parameters!$J$28+Parameters!$I$29*($A119-Parameters!$J$28),IF($A119&lt;=Parameters!$J$30,Parameters!$I$28*Parameters!$J$28+Parameters!$I$29*(Parameters!$J$29-Parameters!$J$28)+Parameters!$I$30*($A119-Parameters!$J$29),Parameters!$I$28*Parameters!$J$28+Parameters!$I$29*(Parameters!$J$29-Parameters!$J$28)+Parameters!$I$30*(Parameters!$J$30-Parameters!$J$29)+Parameters!$I$31*($A119-Parameters!$J$30)))),_xlfn.IFS($A119&lt;=Parameters!$J$28,Parameters!$I$28*$A119,$A119&lt;=Parameters!$J$29,Parameters!$I$29*$A119,$A119&lt;=Parameters!$J$30,Parameters!$I$30*$A119,$A119&gt;Parameters!$J$30,Parameters!$I$31*$A119))</f>
        <v>10393.380000000001</v>
      </c>
      <c r="AC119" s="290">
        <f t="shared" si="36"/>
        <v>91.170000000000016</v>
      </c>
      <c r="AD119" s="290" cm="1">
        <f t="array" ref="AD119">IF(Parameters!$F$55="No",IF($A119&lt;=Parameters!$J$34,Parameters!$I$34*$A119,IF($A119&lt;=Parameters!$J$35,Parameters!$I$34*Parameters!$J$34+Parameters!$I$35*($A119-Parameters!$J$34),IF($A119&lt;=Parameters!$J$36,Parameters!$I$34*Parameters!$J$34+Parameters!$I$35*(Parameters!$J$35-Parameters!$J$34)+Parameters!$I$36*($A119-Parameters!$J$35),Parameters!$I$34*Parameters!$J$34+Parameters!$I$35*(Parameters!$J$35-Parameters!$J$34)+Parameters!$I$36*(Parameters!$J$36-Parameters!$J$35)+Parameters!$I$37*($A119-Parameters!$J$36)))),_xlfn.IFS($A119&lt;=Parameters!$J$34,Parameters!$I$34*$A119,$A119&lt;=Parameters!$J$35,Parameters!$I$35*$A119,$A119&lt;=Parameters!$J$36,Parameters!$I$36*$A119,$A119&gt;Parameters!$J$36,Parameters!$I$37*$A119))</f>
        <v>13132.56</v>
      </c>
      <c r="AE119" s="290">
        <f t="shared" si="60"/>
        <v>115.1978947368421</v>
      </c>
      <c r="AF119" s="290" cm="1">
        <f t="array" ref="AF119">IF(Parameters!$F$55="No",IF($A119&lt;=Parameters!$J$39,Parameters!$I$39*$A119,IF($A119&lt;=Parameters!$J$40,Parameters!$I$39*Parameters!$J$39+Parameters!$I$40*($A119-Parameters!$J$39),IF($A119&lt;=Parameters!$J$41,Parameters!$I$39*Parameters!$J$39+Parameters!$I$40*(Parameters!$J$40-Parameters!$J$39)+Parameters!$I$41*($A119-Parameters!$J$40),Parameters!$I$39*Parameters!$J$39+Parameters!$I$40*(Parameters!$J$40-Parameters!$J$39)+Parameters!$I$41*(Parameters!$J$41-Parameters!$J$40)+Parameters!$I$42*($A119-Parameters!$J$41)))),_xlfn.IFS($A119&lt;=Parameters!$J$39,Parameters!$I$39*$A119,$A119&lt;=Parameters!$J$40,Parameters!$I$40*$A119,$A119&lt;=Parameters!$J$41,Parameters!$I$41*$A119,$A119&gt;Parameters!$J$41,Parameters!$I$42*$A119))</f>
        <v>14748.06</v>
      </c>
      <c r="AG119" s="290">
        <f t="shared" si="61"/>
        <v>129.36894736842106</v>
      </c>
      <c r="AI119" s="428">
        <f t="shared" si="37"/>
        <v>91.170000000000073</v>
      </c>
      <c r="AJ119" s="428">
        <f t="shared" si="38"/>
        <v>91.170000000000073</v>
      </c>
      <c r="AK119" s="428">
        <f t="shared" si="39"/>
        <v>143.53999999999905</v>
      </c>
      <c r="AL119" s="428">
        <f t="shared" si="40"/>
        <v>143.54000000000087</v>
      </c>
      <c r="AM119" s="428">
        <f t="shared" si="41"/>
        <v>91.170000000000073</v>
      </c>
      <c r="AN119" s="428">
        <f t="shared" si="42"/>
        <v>91.170000000000073</v>
      </c>
      <c r="AO119" s="428">
        <f t="shared" si="43"/>
        <v>143.53999999999905</v>
      </c>
      <c r="AP119" s="428">
        <f t="shared" si="44"/>
        <v>143.54000000000087</v>
      </c>
      <c r="AQ119" s="428">
        <f t="shared" si="45"/>
        <v>91.170000000000073</v>
      </c>
      <c r="AR119" s="428">
        <f t="shared" si="46"/>
        <v>91.170000000000073</v>
      </c>
      <c r="AS119" s="428">
        <f t="shared" si="47"/>
        <v>143.53999999999905</v>
      </c>
      <c r="AT119" s="428">
        <f t="shared" si="48"/>
        <v>143.54000000000087</v>
      </c>
      <c r="AU119" s="428">
        <f t="shared" si="49"/>
        <v>91.170000000000073</v>
      </c>
      <c r="AV119" s="428">
        <f t="shared" si="50"/>
        <v>91.170000000000073</v>
      </c>
      <c r="AW119" s="428">
        <f t="shared" si="51"/>
        <v>143.53999999999905</v>
      </c>
      <c r="AX119" s="428">
        <f t="shared" si="52"/>
        <v>143.54000000000087</v>
      </c>
    </row>
    <row r="120">
      <c r="A120" s="413">
        <v>115</v>
      </c>
      <c r="B120" s="290" cm="1">
        <f t="array" ref="B120">IF(Parameters!$C$55="No",IF($A120&lt;=Parameters!$D$23,Parameters!$C$23*$A120,IF($A120&lt;=Parameters!$D$24,Parameters!$C$23*Parameters!$D$23+Parameters!$C$24*($A120-Parameters!$D$23),IF($A120&lt;=Parameters!$D$25,Parameters!$C$23*Parameters!$D$23+Parameters!$C$24*(Parameters!$D$24-Parameters!$D$23)+Parameters!$C$25*($A120-Parameters!$D$24),Parameters!$C$23*Parameters!$D$23+Parameters!$C$24*(Parameters!$D$24-Parameters!$D$23)+Parameters!$C$25*(Parameters!$D$25-Parameters!$D$24)+Parameters!$C$26*($A120-Parameters!$D$25)))),_xlfn.IFS($A120&lt;=Parameters!$D$23,Parameters!$C$23*$A120,$A120&lt;=Parameters!$D$24,Parameters!$C$24*$A120,$A120&lt;=Parameters!$D$25,Parameters!$C$25*$A120,$A120&gt;Parameters!$D$25,Parameters!$C$26*$A120))</f>
        <v>10484.550000000001</v>
      </c>
      <c r="C120" s="290">
        <f t="shared" si="53"/>
        <v>91.170000000000016</v>
      </c>
      <c r="D120" s="290" cm="1">
        <f t="array" ref="D120">IF(Parameters!$C$55="No",IF($A120&lt;=Parameters!$D$28,Parameters!$C$28*$A120,IF($A120&lt;=Parameters!$D$29,Parameters!$C$28*Parameters!$D$28+Parameters!$C$29*($A120-Parameters!$D$28),IF($A120&lt;=Parameters!$D$30,Parameters!$C$28*Parameters!$D$28+Parameters!$C$29*(Parameters!$D$29-Parameters!$D$28)+Parameters!$C$30*($A120-Parameters!$D$29),Parameters!$C$28*Parameters!$D$28+Parameters!$C$29*(Parameters!$D$29-Parameters!$D$28)+Parameters!$C$30*(Parameters!$D$30-Parameters!$D$29)+Parameters!$C$31*($A120-Parameters!$D$30)))),_xlfn.IFS($A120&lt;=Parameters!$D$28,Parameters!$C$28*$A120,$A120&lt;=Parameters!$D$29,Parameters!$C$29*$A120,$A120&lt;=Parameters!$D$30,Parameters!$C$30*$A120,$A120&gt;Parameters!$D$30,Parameters!$C$31*$A120))</f>
        <v>10484.550000000001</v>
      </c>
      <c r="E120" s="290">
        <f t="shared" si="53"/>
        <v>91.170000000000016</v>
      </c>
      <c r="F120" s="290" cm="1">
        <f t="array" ref="F120">IF(Parameters!$C$55="No",IF($A120&lt;=Parameters!$D$34,Parameters!$C$34*$A120,IF($A120&lt;=Parameters!$D$35,Parameters!$C$34*Parameters!$D$34+Parameters!$C$35*($A120-Parameters!$D$34),IF($A120&lt;=Parameters!$D$36,Parameters!$C$34*Parameters!$D$34+Parameters!$C$35*(Parameters!$D$35-Parameters!$D$34)+Parameters!$C$36*($A120-Parameters!$D$35),Parameters!$C$34*Parameters!$D$34+Parameters!$C$35*(Parameters!$D$35-Parameters!$D$34)+Parameters!$C$36*(Parameters!$D$36-Parameters!$D$35)+Parameters!$C$37*($A120-Parameters!$D$36)))),_xlfn.IFS($A120&lt;=Parameters!$D$34,Parameters!$C$34*$A120,$A120&lt;=Parameters!$D$35,Parameters!$C$35*$A120,$A120&lt;=Parameters!$D$36,Parameters!$C$36*$A120,$A120&gt;Parameters!$D$36,Parameters!$C$37*$A120))</f>
        <v>13276.1</v>
      </c>
      <c r="G120" s="290">
        <f t="shared" si="54"/>
        <v>115.44434782608695</v>
      </c>
      <c r="H120" s="290" cm="1">
        <f t="array" ref="H120">IF(Parameters!$C$55="No",IF($A120&lt;=Parameters!$D$39,Parameters!$C$39*$A120,IF($A120&lt;=Parameters!$D$40,Parameters!$C$39*Parameters!$D$39+Parameters!$C$40*($A120-Parameters!$D$39),IF($A120&lt;=Parameters!$D$41,Parameters!$C$39*Parameters!$D$39+Parameters!$C$40*(Parameters!$D$40-Parameters!$D$39)+Parameters!$C$41*($A120-Parameters!$D$40),Parameters!$C$39*Parameters!$D$39+Parameters!$C$40*(Parameters!$D$40-Parameters!$D$39)+Parameters!$C$41*(Parameters!$D$41-Parameters!$D$40)+Parameters!$C$42*($A120-Parameters!$D$41)))),_xlfn.IFS($A120&lt;=Parameters!$D$39,Parameters!$C$39*$A120,$A120&lt;=Parameters!$D$40,Parameters!$C$40*$A120,$A120&lt;=Parameters!$D$41,Parameters!$C$41*$A120,$A120&gt;Parameters!$D$41,Parameters!$C$42*$A120))</f>
        <v>14891.6</v>
      </c>
      <c r="I120" s="290">
        <f t="shared" si="55"/>
        <v>129.49217391304347</v>
      </c>
      <c r="J120" s="290" cm="1">
        <f t="array" ref="J120">IF(Parameters!$D$55="No",IF($A120&lt;=Parameters!$F$23,Parameters!$E$23*$A120,IF($A120&lt;=Parameters!$F$24,Parameters!$E$23*Parameters!$F$23+Parameters!$E$24*($A120-Parameters!$F$23),IF($A120&lt;=Parameters!$F$25,Parameters!$E$23*Parameters!$F$23+Parameters!$E$24*(Parameters!$F$24-Parameters!$F$23)+Parameters!$E$25*($A120-Parameters!$F$24),Parameters!$E$23*Parameters!$F$23+Parameters!$E$24*(Parameters!$F$24-Parameters!$F$23)+Parameters!$E$25*(Parameters!$F$25-Parameters!$F$24)+Parameters!$E$26*($A120-Parameters!$F$25)))),_xlfn.IFS($A120&lt;=Parameters!$F$23,Parameters!$E$23*$A120,$A120&lt;=Parameters!$F$24,Parameters!$E$24*$A120,$A120&lt;=Parameters!$F$25,Parameters!$E$25*$A120,$A120&gt;Parameters!$F$25,Parameters!$E$26*$A120))</f>
        <v>10484.550000000001</v>
      </c>
      <c r="K120" s="290">
        <f t="shared" si="31"/>
        <v>91.170000000000016</v>
      </c>
      <c r="L120" s="290" cm="1">
        <f t="array" ref="L120">IF(Parameters!$D$55="No",IF($A120&lt;=Parameters!$F$28,Parameters!$E$28*$A120,IF($A120&lt;=Parameters!$F$29,Parameters!$E$28*Parameters!$F$28+Parameters!$E$29*($A120-Parameters!$F$28),IF($A120&lt;=Parameters!$F$30,Parameters!$E$28*Parameters!$F$28+Parameters!$E$29*(Parameters!$F$29-Parameters!$F$28)+Parameters!$E$30*($A120-Parameters!$F$29),Parameters!$E$28*Parameters!$F$28+Parameters!$E$29*(Parameters!$F$29-Parameters!$F$28)+Parameters!$E$30*(Parameters!$F$30-Parameters!$F$29)+Parameters!$E$31*($A120-Parameters!$F$30)))),_xlfn.IFS($A120&lt;=Parameters!$F$28,Parameters!$E$28*$A120,$A120&lt;=Parameters!$F$29,Parameters!$E$29*$A120,$A120&lt;=Parameters!$F$30,Parameters!$E$30*$A120,$A120&gt;Parameters!$F$30,Parameters!$E$31*$A120))</f>
        <v>10484.550000000001</v>
      </c>
      <c r="M120" s="290">
        <f t="shared" si="32"/>
        <v>91.170000000000016</v>
      </c>
      <c r="N120" s="290" cm="1">
        <f t="array" ref="N120">IF(Parameters!$D$55="No",IF($A120&lt;=Parameters!$F$34,Parameters!$E$34*$A120,IF($A120&lt;=Parameters!$F$35,Parameters!$E$34*Parameters!$F$34+Parameters!$E$35*($A120-Parameters!$F$34),IF($A120&lt;=Parameters!$F$36,Parameters!$E$34*Parameters!$F$34+Parameters!$E$35*(Parameters!$F$35-Parameters!$F$34)+Parameters!$E$36*($A120-Parameters!$F$35),Parameters!$E$34*Parameters!$F$34+Parameters!$E$35*(Parameters!$F$35-Parameters!$F$34)+Parameters!$E$36*(Parameters!$F$36-Parameters!$F$35)+Parameters!$E$37*($A120-Parameters!$F$36)))),_xlfn.IFS($A120&lt;=Parameters!$F$34,Parameters!$E$34*$A120,$A120&lt;=Parameters!$F$35,Parameters!$E$35*$A120,$A120&lt;=Parameters!$F$36,Parameters!$E$36*$A120,$A120&gt;Parameters!$F$36,Parameters!$E$37*$A120))</f>
        <v>13276.1</v>
      </c>
      <c r="O120" s="290">
        <f t="shared" si="56"/>
        <v>115.44434782608695</v>
      </c>
      <c r="P120" s="290" cm="1">
        <f t="array" ref="P120">IF(Parameters!$D$55="No",IF($A120&lt;=Parameters!$F$39,Parameters!$E$39*$A120,IF($A120&lt;=Parameters!$F$40,Parameters!$E$39*Parameters!$F$39+Parameters!$E$40*($A120-Parameters!$F$39),IF($A120&lt;=Parameters!$F$41,Parameters!$E$39*Parameters!$F$39+Parameters!$E$40*(Parameters!$F$40-Parameters!$F$39)+Parameters!$E$41*($A120-Parameters!$F$40),Parameters!$E$39*Parameters!$F$39+Parameters!$E$40*(Parameters!$F$40-Parameters!$F$39)+Parameters!$E$41*(Parameters!$F$41-Parameters!$F$40)+Parameters!$E$42*($A120-Parameters!$F$41)))),_xlfn.IFS($A120&lt;=Parameters!$F$39,Parameters!$E$39*$A120,$A120&lt;=Parameters!$F$40,Parameters!$E$40*$A120,$A120&lt;=Parameters!$F$41,Parameters!$E$41*$A120,$A120&gt;Parameters!$F$41,Parameters!$E$42*$A120))</f>
        <v>14891.6</v>
      </c>
      <c r="Q120" s="290">
        <f t="shared" si="57"/>
        <v>129.49217391304347</v>
      </c>
      <c r="R120" s="290" cm="1">
        <f t="array" ref="R120">IF(Parameters!$E$55="No",IF($A120&lt;=Parameters!$H$23,Parameters!$G$23*$A120,IF($A120&lt;=Parameters!$H$24,Parameters!$G$23*Parameters!$H$23+Parameters!$G$24*($A120-Parameters!$H$23),IF($A120&lt;=Parameters!$H$25,Parameters!$G$23*Parameters!$H$23+Parameters!$G$24*(Parameters!$H$24-Parameters!$H$23)+Parameters!$G$25*($A120-Parameters!$H$24),Parameters!$G$23*Parameters!$H$23+Parameters!$G$24*(Parameters!$H$24-Parameters!$H$23)+Parameters!$G$25*(Parameters!$H$25-Parameters!$H$24)+Parameters!$G$26*($A120-Parameters!$H$25)))),_xlfn.IFS($A120&lt;=Parameters!$H$23,Parameters!$G$23*$A120,$A120&lt;=Parameters!$H$24,Parameters!$G$24*$A120,$A120&lt;=Parameters!$H$25,Parameters!$G$25*$A120,$A120&gt;Parameters!$H$25,Parameters!$G$26*$A120))</f>
        <v>10484.550000000001</v>
      </c>
      <c r="S120" s="290">
        <f t="shared" si="33"/>
        <v>91.170000000000016</v>
      </c>
      <c r="T120" s="290" cm="1">
        <f t="array" ref="T120">IF(Parameters!$E$55="No",IF($A120&lt;=Parameters!$H$28,Parameters!$G$28*$A120,IF($A120&lt;=Parameters!$H$29,Parameters!$G$28*Parameters!$H$28+Parameters!$G$29*($A120-Parameters!$H$28),IF($A120&lt;=Parameters!$H$30,Parameters!$G$28*Parameters!$H$28+Parameters!$G$29*(Parameters!$H$29-Parameters!$H$28)+Parameters!$G$30*($A120-Parameters!$H$29),Parameters!$G$28*Parameters!$H$28+Parameters!$G$29*(Parameters!$H$29-Parameters!$H$28)+Parameters!$G$30*(Parameters!$H$30-Parameters!$H$29)+Parameters!$G$31*($A120-Parameters!$H$30)))),_xlfn.IFS($A120&lt;=Parameters!$H$28,Parameters!$G$28*$A120,$A120&lt;=Parameters!$H$29,Parameters!$G$29*$A120,$A120&lt;=Parameters!$H$30,Parameters!$G$30*$A120,$A120&gt;Parameters!$H$30,Parameters!$G$31*$A120))</f>
        <v>10484.550000000001</v>
      </c>
      <c r="U120" s="290">
        <f t="shared" si="34"/>
        <v>91.170000000000016</v>
      </c>
      <c r="V120" s="290" cm="1">
        <f t="array" ref="V120">IF(Parameters!$E$55="No",IF($A120&lt;=Parameters!$H$34,Parameters!$G$34*$A120,IF($A120&lt;=Parameters!$H$35,Parameters!$G$34*Parameters!$H$34+Parameters!$G$35*($A120-Parameters!$H$34),IF($A120&lt;=Parameters!$H$36,Parameters!$G$34*Parameters!$H$34+Parameters!$G$35*(Parameters!$H$35-Parameters!$H$34)+Parameters!$G$36*($A120-Parameters!$H$35),Parameters!$G$34*Parameters!$H$34+Parameters!$G$35*(Parameters!$H$35-Parameters!$H$34)+Parameters!$G$36*(Parameters!$H$36-Parameters!$H$35)+Parameters!$G$37*($A120-Parameters!$H$36)))),_xlfn.IFS($A120&lt;=Parameters!$H$34,Parameters!$G$34*$A120,$A120&lt;=Parameters!$H$35,Parameters!$G$35*$A120,$A120&lt;=Parameters!$H$36,Parameters!$G$36*$A120,$A120&gt;Parameters!$H$36,Parameters!$G$37*$A120))</f>
        <v>13276.1</v>
      </c>
      <c r="W120" s="290">
        <f t="shared" si="58"/>
        <v>115.44434782608695</v>
      </c>
      <c r="X120" s="290" cm="1">
        <f t="array" ref="X120">IF(Parameters!$E$55="No",IF($A120&lt;=Parameters!$H$39,Parameters!$G$39*$A120,IF($A120&lt;=Parameters!$H$40,Parameters!$G$39*Parameters!$H$39+Parameters!$G$40*($A120-Parameters!$H$39),IF($A120&lt;=Parameters!$H$41,Parameters!$G$39*Parameters!$H$39+Parameters!$G$40*(Parameters!$H$40-Parameters!$H$39)+Parameters!$G$41*($A120-Parameters!$H$40),Parameters!$G$39*Parameters!$H$39+Parameters!$G$40*(Parameters!$H$40-Parameters!$H$39)+Parameters!$G$41*(Parameters!$H$41-Parameters!$H$40)+Parameters!$G$42*($A120-Parameters!$H$41)))),_xlfn.IFS($A120&lt;=Parameters!$H$39,Parameters!$G$39*$A120,$A120&lt;=Parameters!$H$40,Parameters!$G$40*$A120,$A120&lt;=Parameters!$H$41,Parameters!$G$41*$A120,$A120&gt;Parameters!$H$41,Parameters!$G$42*$A120))</f>
        <v>14891.6</v>
      </c>
      <c r="Y120" s="290">
        <f t="shared" si="59"/>
        <v>129.49217391304347</v>
      </c>
      <c r="Z120" s="290" cm="1">
        <f t="array" ref="Z120">IF(Parameters!$F$55="No",IF($A120&lt;=Parameters!$J$23,Parameters!$I$23*$A120,IF($A120&lt;=Parameters!$J$24,Parameters!$I$23*Parameters!$J$23+Parameters!$I$24*($A120-Parameters!$J$23),IF($A120&lt;=Parameters!$J$25,Parameters!$I$23*Parameters!$J$23+Parameters!$I$24*(Parameters!$J$24-Parameters!$J$23)+Parameters!$I$25*($A120-Parameters!$J$24),Parameters!$I$23*Parameters!$J$23+Parameters!$I$24*(Parameters!$J$24-Parameters!$J$23)+Parameters!$I$25*(Parameters!$J$25-Parameters!$J$24)+Parameters!$I$26*($A120-Parameters!$J$25)))),_xlfn.IFS($A120&lt;=Parameters!$J$23,Parameters!$I$23*$A120,$A120&lt;=Parameters!$J$24,Parameters!$I$24*$A120,$A120&lt;=Parameters!$J$25,Parameters!$I$25*$A120,$A120&gt;Parameters!$J$25,Parameters!$I$26*$A120))</f>
        <v>10484.550000000001</v>
      </c>
      <c r="AA120" s="290">
        <f t="shared" si="35"/>
        <v>91.170000000000016</v>
      </c>
      <c r="AB120" s="290" cm="1">
        <f t="array" ref="AB120">IF(Parameters!$F$55="No",IF($A120&lt;=Parameters!$J$28,Parameters!$I$28*$A120,IF($A120&lt;=Parameters!$J$29,Parameters!$I$28*Parameters!$J$28+Parameters!$I$29*($A120-Parameters!$J$28),IF($A120&lt;=Parameters!$J$30,Parameters!$I$28*Parameters!$J$28+Parameters!$I$29*(Parameters!$J$29-Parameters!$J$28)+Parameters!$I$30*($A120-Parameters!$J$29),Parameters!$I$28*Parameters!$J$28+Parameters!$I$29*(Parameters!$J$29-Parameters!$J$28)+Parameters!$I$30*(Parameters!$J$30-Parameters!$J$29)+Parameters!$I$31*($A120-Parameters!$J$30)))),_xlfn.IFS($A120&lt;=Parameters!$J$28,Parameters!$I$28*$A120,$A120&lt;=Parameters!$J$29,Parameters!$I$29*$A120,$A120&lt;=Parameters!$J$30,Parameters!$I$30*$A120,$A120&gt;Parameters!$J$30,Parameters!$I$31*$A120))</f>
        <v>10484.550000000001</v>
      </c>
      <c r="AC120" s="290">
        <f t="shared" si="36"/>
        <v>91.170000000000016</v>
      </c>
      <c r="AD120" s="290" cm="1">
        <f t="array" ref="AD120">IF(Parameters!$F$55="No",IF($A120&lt;=Parameters!$J$34,Parameters!$I$34*$A120,IF($A120&lt;=Parameters!$J$35,Parameters!$I$34*Parameters!$J$34+Parameters!$I$35*($A120-Parameters!$J$34),IF($A120&lt;=Parameters!$J$36,Parameters!$I$34*Parameters!$J$34+Parameters!$I$35*(Parameters!$J$35-Parameters!$J$34)+Parameters!$I$36*($A120-Parameters!$J$35),Parameters!$I$34*Parameters!$J$34+Parameters!$I$35*(Parameters!$J$35-Parameters!$J$34)+Parameters!$I$36*(Parameters!$J$36-Parameters!$J$35)+Parameters!$I$37*($A120-Parameters!$J$36)))),_xlfn.IFS($A120&lt;=Parameters!$J$34,Parameters!$I$34*$A120,$A120&lt;=Parameters!$J$35,Parameters!$I$35*$A120,$A120&lt;=Parameters!$J$36,Parameters!$I$36*$A120,$A120&gt;Parameters!$J$36,Parameters!$I$37*$A120))</f>
        <v>13276.1</v>
      </c>
      <c r="AE120" s="290">
        <f t="shared" si="60"/>
        <v>115.44434782608695</v>
      </c>
      <c r="AF120" s="290" cm="1">
        <f t="array" ref="AF120">IF(Parameters!$F$55="No",IF($A120&lt;=Parameters!$J$39,Parameters!$I$39*$A120,IF($A120&lt;=Parameters!$J$40,Parameters!$I$39*Parameters!$J$39+Parameters!$I$40*($A120-Parameters!$J$39),IF($A120&lt;=Parameters!$J$41,Parameters!$I$39*Parameters!$J$39+Parameters!$I$40*(Parameters!$J$40-Parameters!$J$39)+Parameters!$I$41*($A120-Parameters!$J$40),Parameters!$I$39*Parameters!$J$39+Parameters!$I$40*(Parameters!$J$40-Parameters!$J$39)+Parameters!$I$41*(Parameters!$J$41-Parameters!$J$40)+Parameters!$I$42*($A120-Parameters!$J$41)))),_xlfn.IFS($A120&lt;=Parameters!$J$39,Parameters!$I$39*$A120,$A120&lt;=Parameters!$J$40,Parameters!$I$40*$A120,$A120&lt;=Parameters!$J$41,Parameters!$I$41*$A120,$A120&gt;Parameters!$J$41,Parameters!$I$42*$A120))</f>
        <v>14891.6</v>
      </c>
      <c r="AG120" s="290">
        <f t="shared" si="61"/>
        <v>129.49217391304347</v>
      </c>
      <c r="AI120" s="428">
        <f t="shared" si="37"/>
        <v>91.170000000000073</v>
      </c>
      <c r="AJ120" s="428">
        <f t="shared" si="38"/>
        <v>91.170000000000073</v>
      </c>
      <c r="AK120" s="428">
        <f t="shared" si="39"/>
        <v>143.54000000000087</v>
      </c>
      <c r="AL120" s="428">
        <f t="shared" si="40"/>
        <v>143.54000000000087</v>
      </c>
      <c r="AM120" s="428">
        <f t="shared" si="41"/>
        <v>91.170000000000073</v>
      </c>
      <c r="AN120" s="428">
        <f t="shared" si="42"/>
        <v>91.170000000000073</v>
      </c>
      <c r="AO120" s="428">
        <f t="shared" si="43"/>
        <v>143.54000000000087</v>
      </c>
      <c r="AP120" s="428">
        <f t="shared" si="44"/>
        <v>143.54000000000087</v>
      </c>
      <c r="AQ120" s="428">
        <f t="shared" si="45"/>
        <v>91.170000000000073</v>
      </c>
      <c r="AR120" s="428">
        <f t="shared" si="46"/>
        <v>91.170000000000073</v>
      </c>
      <c r="AS120" s="428">
        <f t="shared" si="47"/>
        <v>143.54000000000087</v>
      </c>
      <c r="AT120" s="428">
        <f t="shared" si="48"/>
        <v>143.54000000000087</v>
      </c>
      <c r="AU120" s="428">
        <f t="shared" si="49"/>
        <v>91.170000000000073</v>
      </c>
      <c r="AV120" s="428">
        <f t="shared" si="50"/>
        <v>91.170000000000073</v>
      </c>
      <c r="AW120" s="428">
        <f t="shared" si="51"/>
        <v>143.54000000000087</v>
      </c>
      <c r="AX120" s="428">
        <f t="shared" si="52"/>
        <v>143.54000000000087</v>
      </c>
    </row>
    <row r="121">
      <c r="A121" s="413">
        <v>116</v>
      </c>
      <c r="B121" s="290" cm="1">
        <f t="array" ref="B121">IF(Parameters!$C$55="No",IF($A121&lt;=Parameters!$D$23,Parameters!$C$23*$A121,IF($A121&lt;=Parameters!$D$24,Parameters!$C$23*Parameters!$D$23+Parameters!$C$24*($A121-Parameters!$D$23),IF($A121&lt;=Parameters!$D$25,Parameters!$C$23*Parameters!$D$23+Parameters!$C$24*(Parameters!$D$24-Parameters!$D$23)+Parameters!$C$25*($A121-Parameters!$D$24),Parameters!$C$23*Parameters!$D$23+Parameters!$C$24*(Parameters!$D$24-Parameters!$D$23)+Parameters!$C$25*(Parameters!$D$25-Parameters!$D$24)+Parameters!$C$26*($A121-Parameters!$D$25)))),_xlfn.IFS($A121&lt;=Parameters!$D$23,Parameters!$C$23*$A121,$A121&lt;=Parameters!$D$24,Parameters!$C$24*$A121,$A121&lt;=Parameters!$D$25,Parameters!$C$25*$A121,$A121&gt;Parameters!$D$25,Parameters!$C$26*$A121))</f>
        <v>10575.72</v>
      </c>
      <c r="C121" s="290">
        <f t="shared" si="53"/>
        <v>91.169999999999987</v>
      </c>
      <c r="D121" s="290" cm="1">
        <f t="array" ref="D121">IF(Parameters!$C$55="No",IF($A121&lt;=Parameters!$D$28,Parameters!$C$28*$A121,IF($A121&lt;=Parameters!$D$29,Parameters!$C$28*Parameters!$D$28+Parameters!$C$29*($A121-Parameters!$D$28),IF($A121&lt;=Parameters!$D$30,Parameters!$C$28*Parameters!$D$28+Parameters!$C$29*(Parameters!$D$29-Parameters!$D$28)+Parameters!$C$30*($A121-Parameters!$D$29),Parameters!$C$28*Parameters!$D$28+Parameters!$C$29*(Parameters!$D$29-Parameters!$D$28)+Parameters!$C$30*(Parameters!$D$30-Parameters!$D$29)+Parameters!$C$31*($A121-Parameters!$D$30)))),_xlfn.IFS($A121&lt;=Parameters!$D$28,Parameters!$C$28*$A121,$A121&lt;=Parameters!$D$29,Parameters!$C$29*$A121,$A121&lt;=Parameters!$D$30,Parameters!$C$30*$A121,$A121&gt;Parameters!$D$30,Parameters!$C$31*$A121))</f>
        <v>10575.72</v>
      </c>
      <c r="E121" s="290">
        <f t="shared" si="53"/>
        <v>91.169999999999987</v>
      </c>
      <c r="F121" s="290" cm="1">
        <f t="array" ref="F121">IF(Parameters!$C$55="No",IF($A121&lt;=Parameters!$D$34,Parameters!$C$34*$A121,IF($A121&lt;=Parameters!$D$35,Parameters!$C$34*Parameters!$D$34+Parameters!$C$35*($A121-Parameters!$D$34),IF($A121&lt;=Parameters!$D$36,Parameters!$C$34*Parameters!$D$34+Parameters!$C$35*(Parameters!$D$35-Parameters!$D$34)+Parameters!$C$36*($A121-Parameters!$D$35),Parameters!$C$34*Parameters!$D$34+Parameters!$C$35*(Parameters!$D$35-Parameters!$D$34)+Parameters!$C$36*(Parameters!$D$36-Parameters!$D$35)+Parameters!$C$37*($A121-Parameters!$D$36)))),_xlfn.IFS($A121&lt;=Parameters!$D$34,Parameters!$C$34*$A121,$A121&lt;=Parameters!$D$35,Parameters!$C$35*$A121,$A121&lt;=Parameters!$D$36,Parameters!$C$36*$A121,$A121&gt;Parameters!$D$36,Parameters!$C$37*$A121))</f>
        <v>13419.64</v>
      </c>
      <c r="G121" s="290">
        <f t="shared" si="54"/>
        <v>115.68655172413793</v>
      </c>
      <c r="H121" s="290" cm="1">
        <f t="array" ref="H121">IF(Parameters!$C$55="No",IF($A121&lt;=Parameters!$D$39,Parameters!$C$39*$A121,IF($A121&lt;=Parameters!$D$40,Parameters!$C$39*Parameters!$D$39+Parameters!$C$40*($A121-Parameters!$D$39),IF($A121&lt;=Parameters!$D$41,Parameters!$C$39*Parameters!$D$39+Parameters!$C$40*(Parameters!$D$40-Parameters!$D$39)+Parameters!$C$41*($A121-Parameters!$D$40),Parameters!$C$39*Parameters!$D$39+Parameters!$C$40*(Parameters!$D$40-Parameters!$D$39)+Parameters!$C$41*(Parameters!$D$41-Parameters!$D$40)+Parameters!$C$42*($A121-Parameters!$D$41)))),_xlfn.IFS($A121&lt;=Parameters!$D$39,Parameters!$C$39*$A121,$A121&lt;=Parameters!$D$40,Parameters!$C$40*$A121,$A121&lt;=Parameters!$D$41,Parameters!$C$41*$A121,$A121&gt;Parameters!$D$41,Parameters!$C$42*$A121))</f>
        <v>15035.14</v>
      </c>
      <c r="I121" s="290">
        <f t="shared" si="55"/>
        <v>129.61327586206897</v>
      </c>
      <c r="J121" s="290" cm="1">
        <f t="array" ref="J121">IF(Parameters!$D$55="No",IF($A121&lt;=Parameters!$F$23,Parameters!$E$23*$A121,IF($A121&lt;=Parameters!$F$24,Parameters!$E$23*Parameters!$F$23+Parameters!$E$24*($A121-Parameters!$F$23),IF($A121&lt;=Parameters!$F$25,Parameters!$E$23*Parameters!$F$23+Parameters!$E$24*(Parameters!$F$24-Parameters!$F$23)+Parameters!$E$25*($A121-Parameters!$F$24),Parameters!$E$23*Parameters!$F$23+Parameters!$E$24*(Parameters!$F$24-Parameters!$F$23)+Parameters!$E$25*(Parameters!$F$25-Parameters!$F$24)+Parameters!$E$26*($A121-Parameters!$F$25)))),_xlfn.IFS($A121&lt;=Parameters!$F$23,Parameters!$E$23*$A121,$A121&lt;=Parameters!$F$24,Parameters!$E$24*$A121,$A121&lt;=Parameters!$F$25,Parameters!$E$25*$A121,$A121&gt;Parameters!$F$25,Parameters!$E$26*$A121))</f>
        <v>10575.72</v>
      </c>
      <c r="K121" s="290">
        <f t="shared" si="31"/>
        <v>91.169999999999987</v>
      </c>
      <c r="L121" s="290" cm="1">
        <f t="array" ref="L121">IF(Parameters!$D$55="No",IF($A121&lt;=Parameters!$F$28,Parameters!$E$28*$A121,IF($A121&lt;=Parameters!$F$29,Parameters!$E$28*Parameters!$F$28+Parameters!$E$29*($A121-Parameters!$F$28),IF($A121&lt;=Parameters!$F$30,Parameters!$E$28*Parameters!$F$28+Parameters!$E$29*(Parameters!$F$29-Parameters!$F$28)+Parameters!$E$30*($A121-Parameters!$F$29),Parameters!$E$28*Parameters!$F$28+Parameters!$E$29*(Parameters!$F$29-Parameters!$F$28)+Parameters!$E$30*(Parameters!$F$30-Parameters!$F$29)+Parameters!$E$31*($A121-Parameters!$F$30)))),_xlfn.IFS($A121&lt;=Parameters!$F$28,Parameters!$E$28*$A121,$A121&lt;=Parameters!$F$29,Parameters!$E$29*$A121,$A121&lt;=Parameters!$F$30,Parameters!$E$30*$A121,$A121&gt;Parameters!$F$30,Parameters!$E$31*$A121))</f>
        <v>10575.72</v>
      </c>
      <c r="M121" s="290">
        <f t="shared" si="32"/>
        <v>91.169999999999987</v>
      </c>
      <c r="N121" s="290" cm="1">
        <f t="array" ref="N121">IF(Parameters!$D$55="No",IF($A121&lt;=Parameters!$F$34,Parameters!$E$34*$A121,IF($A121&lt;=Parameters!$F$35,Parameters!$E$34*Parameters!$F$34+Parameters!$E$35*($A121-Parameters!$F$34),IF($A121&lt;=Parameters!$F$36,Parameters!$E$34*Parameters!$F$34+Parameters!$E$35*(Parameters!$F$35-Parameters!$F$34)+Parameters!$E$36*($A121-Parameters!$F$35),Parameters!$E$34*Parameters!$F$34+Parameters!$E$35*(Parameters!$F$35-Parameters!$F$34)+Parameters!$E$36*(Parameters!$F$36-Parameters!$F$35)+Parameters!$E$37*($A121-Parameters!$F$36)))),_xlfn.IFS($A121&lt;=Parameters!$F$34,Parameters!$E$34*$A121,$A121&lt;=Parameters!$F$35,Parameters!$E$35*$A121,$A121&lt;=Parameters!$F$36,Parameters!$E$36*$A121,$A121&gt;Parameters!$F$36,Parameters!$E$37*$A121))</f>
        <v>13419.64</v>
      </c>
      <c r="O121" s="290">
        <f t="shared" si="56"/>
        <v>115.68655172413793</v>
      </c>
      <c r="P121" s="290" cm="1">
        <f t="array" ref="P121">IF(Parameters!$D$55="No",IF($A121&lt;=Parameters!$F$39,Parameters!$E$39*$A121,IF($A121&lt;=Parameters!$F$40,Parameters!$E$39*Parameters!$F$39+Parameters!$E$40*($A121-Parameters!$F$39),IF($A121&lt;=Parameters!$F$41,Parameters!$E$39*Parameters!$F$39+Parameters!$E$40*(Parameters!$F$40-Parameters!$F$39)+Parameters!$E$41*($A121-Parameters!$F$40),Parameters!$E$39*Parameters!$F$39+Parameters!$E$40*(Parameters!$F$40-Parameters!$F$39)+Parameters!$E$41*(Parameters!$F$41-Parameters!$F$40)+Parameters!$E$42*($A121-Parameters!$F$41)))),_xlfn.IFS($A121&lt;=Parameters!$F$39,Parameters!$E$39*$A121,$A121&lt;=Parameters!$F$40,Parameters!$E$40*$A121,$A121&lt;=Parameters!$F$41,Parameters!$E$41*$A121,$A121&gt;Parameters!$F$41,Parameters!$E$42*$A121))</f>
        <v>15035.14</v>
      </c>
      <c r="Q121" s="290">
        <f t="shared" si="57"/>
        <v>129.61327586206897</v>
      </c>
      <c r="R121" s="290" cm="1">
        <f t="array" ref="R121">IF(Parameters!$E$55="No",IF($A121&lt;=Parameters!$H$23,Parameters!$G$23*$A121,IF($A121&lt;=Parameters!$H$24,Parameters!$G$23*Parameters!$H$23+Parameters!$G$24*($A121-Parameters!$H$23),IF($A121&lt;=Parameters!$H$25,Parameters!$G$23*Parameters!$H$23+Parameters!$G$24*(Parameters!$H$24-Parameters!$H$23)+Parameters!$G$25*($A121-Parameters!$H$24),Parameters!$G$23*Parameters!$H$23+Parameters!$G$24*(Parameters!$H$24-Parameters!$H$23)+Parameters!$G$25*(Parameters!$H$25-Parameters!$H$24)+Parameters!$G$26*($A121-Parameters!$H$25)))),_xlfn.IFS($A121&lt;=Parameters!$H$23,Parameters!$G$23*$A121,$A121&lt;=Parameters!$H$24,Parameters!$G$24*$A121,$A121&lt;=Parameters!$H$25,Parameters!$G$25*$A121,$A121&gt;Parameters!$H$25,Parameters!$G$26*$A121))</f>
        <v>10575.72</v>
      </c>
      <c r="S121" s="290">
        <f t="shared" si="33"/>
        <v>91.169999999999987</v>
      </c>
      <c r="T121" s="290" cm="1">
        <f t="array" ref="T121">IF(Parameters!$E$55="No",IF($A121&lt;=Parameters!$H$28,Parameters!$G$28*$A121,IF($A121&lt;=Parameters!$H$29,Parameters!$G$28*Parameters!$H$28+Parameters!$G$29*($A121-Parameters!$H$28),IF($A121&lt;=Parameters!$H$30,Parameters!$G$28*Parameters!$H$28+Parameters!$G$29*(Parameters!$H$29-Parameters!$H$28)+Parameters!$G$30*($A121-Parameters!$H$29),Parameters!$G$28*Parameters!$H$28+Parameters!$G$29*(Parameters!$H$29-Parameters!$H$28)+Parameters!$G$30*(Parameters!$H$30-Parameters!$H$29)+Parameters!$G$31*($A121-Parameters!$H$30)))),_xlfn.IFS($A121&lt;=Parameters!$H$28,Parameters!$G$28*$A121,$A121&lt;=Parameters!$H$29,Parameters!$G$29*$A121,$A121&lt;=Parameters!$H$30,Parameters!$G$30*$A121,$A121&gt;Parameters!$H$30,Parameters!$G$31*$A121))</f>
        <v>10575.72</v>
      </c>
      <c r="U121" s="290">
        <f t="shared" si="34"/>
        <v>91.169999999999987</v>
      </c>
      <c r="V121" s="290" cm="1">
        <f t="array" ref="V121">IF(Parameters!$E$55="No",IF($A121&lt;=Parameters!$H$34,Parameters!$G$34*$A121,IF($A121&lt;=Parameters!$H$35,Parameters!$G$34*Parameters!$H$34+Parameters!$G$35*($A121-Parameters!$H$34),IF($A121&lt;=Parameters!$H$36,Parameters!$G$34*Parameters!$H$34+Parameters!$G$35*(Parameters!$H$35-Parameters!$H$34)+Parameters!$G$36*($A121-Parameters!$H$35),Parameters!$G$34*Parameters!$H$34+Parameters!$G$35*(Parameters!$H$35-Parameters!$H$34)+Parameters!$G$36*(Parameters!$H$36-Parameters!$H$35)+Parameters!$G$37*($A121-Parameters!$H$36)))),_xlfn.IFS($A121&lt;=Parameters!$H$34,Parameters!$G$34*$A121,$A121&lt;=Parameters!$H$35,Parameters!$G$35*$A121,$A121&lt;=Parameters!$H$36,Parameters!$G$36*$A121,$A121&gt;Parameters!$H$36,Parameters!$G$37*$A121))</f>
        <v>13419.64</v>
      </c>
      <c r="W121" s="290">
        <f t="shared" si="58"/>
        <v>115.68655172413793</v>
      </c>
      <c r="X121" s="290" cm="1">
        <f t="array" ref="X121">IF(Parameters!$E$55="No",IF($A121&lt;=Parameters!$H$39,Parameters!$G$39*$A121,IF($A121&lt;=Parameters!$H$40,Parameters!$G$39*Parameters!$H$39+Parameters!$G$40*($A121-Parameters!$H$39),IF($A121&lt;=Parameters!$H$41,Parameters!$G$39*Parameters!$H$39+Parameters!$G$40*(Parameters!$H$40-Parameters!$H$39)+Parameters!$G$41*($A121-Parameters!$H$40),Parameters!$G$39*Parameters!$H$39+Parameters!$G$40*(Parameters!$H$40-Parameters!$H$39)+Parameters!$G$41*(Parameters!$H$41-Parameters!$H$40)+Parameters!$G$42*($A121-Parameters!$H$41)))),_xlfn.IFS($A121&lt;=Parameters!$H$39,Parameters!$G$39*$A121,$A121&lt;=Parameters!$H$40,Parameters!$G$40*$A121,$A121&lt;=Parameters!$H$41,Parameters!$G$41*$A121,$A121&gt;Parameters!$H$41,Parameters!$G$42*$A121))</f>
        <v>15035.14</v>
      </c>
      <c r="Y121" s="290">
        <f t="shared" si="59"/>
        <v>129.61327586206897</v>
      </c>
      <c r="Z121" s="290" cm="1">
        <f t="array" ref="Z121">IF(Parameters!$F$55="No",IF($A121&lt;=Parameters!$J$23,Parameters!$I$23*$A121,IF($A121&lt;=Parameters!$J$24,Parameters!$I$23*Parameters!$J$23+Parameters!$I$24*($A121-Parameters!$J$23),IF($A121&lt;=Parameters!$J$25,Parameters!$I$23*Parameters!$J$23+Parameters!$I$24*(Parameters!$J$24-Parameters!$J$23)+Parameters!$I$25*($A121-Parameters!$J$24),Parameters!$I$23*Parameters!$J$23+Parameters!$I$24*(Parameters!$J$24-Parameters!$J$23)+Parameters!$I$25*(Parameters!$J$25-Parameters!$J$24)+Parameters!$I$26*($A121-Parameters!$J$25)))),_xlfn.IFS($A121&lt;=Parameters!$J$23,Parameters!$I$23*$A121,$A121&lt;=Parameters!$J$24,Parameters!$I$24*$A121,$A121&lt;=Parameters!$J$25,Parameters!$I$25*$A121,$A121&gt;Parameters!$J$25,Parameters!$I$26*$A121))</f>
        <v>10575.72</v>
      </c>
      <c r="AA121" s="290">
        <f t="shared" si="35"/>
        <v>91.169999999999987</v>
      </c>
      <c r="AB121" s="290" cm="1">
        <f t="array" ref="AB121">IF(Parameters!$F$55="No",IF($A121&lt;=Parameters!$J$28,Parameters!$I$28*$A121,IF($A121&lt;=Parameters!$J$29,Parameters!$I$28*Parameters!$J$28+Parameters!$I$29*($A121-Parameters!$J$28),IF($A121&lt;=Parameters!$J$30,Parameters!$I$28*Parameters!$J$28+Parameters!$I$29*(Parameters!$J$29-Parameters!$J$28)+Parameters!$I$30*($A121-Parameters!$J$29),Parameters!$I$28*Parameters!$J$28+Parameters!$I$29*(Parameters!$J$29-Parameters!$J$28)+Parameters!$I$30*(Parameters!$J$30-Parameters!$J$29)+Parameters!$I$31*($A121-Parameters!$J$30)))),_xlfn.IFS($A121&lt;=Parameters!$J$28,Parameters!$I$28*$A121,$A121&lt;=Parameters!$J$29,Parameters!$I$29*$A121,$A121&lt;=Parameters!$J$30,Parameters!$I$30*$A121,$A121&gt;Parameters!$J$30,Parameters!$I$31*$A121))</f>
        <v>10575.72</v>
      </c>
      <c r="AC121" s="290">
        <f t="shared" si="36"/>
        <v>91.169999999999987</v>
      </c>
      <c r="AD121" s="290" cm="1">
        <f t="array" ref="AD121">IF(Parameters!$F$55="No",IF($A121&lt;=Parameters!$J$34,Parameters!$I$34*$A121,IF($A121&lt;=Parameters!$J$35,Parameters!$I$34*Parameters!$J$34+Parameters!$I$35*($A121-Parameters!$J$34),IF($A121&lt;=Parameters!$J$36,Parameters!$I$34*Parameters!$J$34+Parameters!$I$35*(Parameters!$J$35-Parameters!$J$34)+Parameters!$I$36*($A121-Parameters!$J$35),Parameters!$I$34*Parameters!$J$34+Parameters!$I$35*(Parameters!$J$35-Parameters!$J$34)+Parameters!$I$36*(Parameters!$J$36-Parameters!$J$35)+Parameters!$I$37*($A121-Parameters!$J$36)))),_xlfn.IFS($A121&lt;=Parameters!$J$34,Parameters!$I$34*$A121,$A121&lt;=Parameters!$J$35,Parameters!$I$35*$A121,$A121&lt;=Parameters!$J$36,Parameters!$I$36*$A121,$A121&gt;Parameters!$J$36,Parameters!$I$37*$A121))</f>
        <v>13419.64</v>
      </c>
      <c r="AE121" s="290">
        <f t="shared" si="60"/>
        <v>115.68655172413793</v>
      </c>
      <c r="AF121" s="290" cm="1">
        <f t="array" ref="AF121">IF(Parameters!$F$55="No",IF($A121&lt;=Parameters!$J$39,Parameters!$I$39*$A121,IF($A121&lt;=Parameters!$J$40,Parameters!$I$39*Parameters!$J$39+Parameters!$I$40*($A121-Parameters!$J$39),IF($A121&lt;=Parameters!$J$41,Parameters!$I$39*Parameters!$J$39+Parameters!$I$40*(Parameters!$J$40-Parameters!$J$39)+Parameters!$I$41*($A121-Parameters!$J$40),Parameters!$I$39*Parameters!$J$39+Parameters!$I$40*(Parameters!$J$40-Parameters!$J$39)+Parameters!$I$41*(Parameters!$J$41-Parameters!$J$40)+Parameters!$I$42*($A121-Parameters!$J$41)))),_xlfn.IFS($A121&lt;=Parameters!$J$39,Parameters!$I$39*$A121,$A121&lt;=Parameters!$J$40,Parameters!$I$40*$A121,$A121&lt;=Parameters!$J$41,Parameters!$I$41*$A121,$A121&gt;Parameters!$J$41,Parameters!$I$42*$A121))</f>
        <v>15035.14</v>
      </c>
      <c r="AG121" s="290">
        <f t="shared" si="61"/>
        <v>129.61327586206897</v>
      </c>
      <c r="AI121" s="428">
        <f t="shared" si="37"/>
        <v>91.169999999998254</v>
      </c>
      <c r="AJ121" s="428">
        <f t="shared" si="38"/>
        <v>91.169999999998254</v>
      </c>
      <c r="AK121" s="428">
        <f t="shared" si="39"/>
        <v>143.53999999999905</v>
      </c>
      <c r="AL121" s="428">
        <f t="shared" si="40"/>
        <v>143.53999999999905</v>
      </c>
      <c r="AM121" s="428">
        <f t="shared" si="41"/>
        <v>91.169999999998254</v>
      </c>
      <c r="AN121" s="428">
        <f t="shared" si="42"/>
        <v>91.169999999998254</v>
      </c>
      <c r="AO121" s="428">
        <f t="shared" si="43"/>
        <v>143.53999999999905</v>
      </c>
      <c r="AP121" s="428">
        <f t="shared" si="44"/>
        <v>143.53999999999905</v>
      </c>
      <c r="AQ121" s="428">
        <f t="shared" si="45"/>
        <v>91.169999999998254</v>
      </c>
      <c r="AR121" s="428">
        <f t="shared" si="46"/>
        <v>91.169999999998254</v>
      </c>
      <c r="AS121" s="428">
        <f t="shared" si="47"/>
        <v>143.53999999999905</v>
      </c>
      <c r="AT121" s="428">
        <f t="shared" si="48"/>
        <v>143.53999999999905</v>
      </c>
      <c r="AU121" s="428">
        <f t="shared" si="49"/>
        <v>91.169999999998254</v>
      </c>
      <c r="AV121" s="428">
        <f t="shared" si="50"/>
        <v>91.169999999998254</v>
      </c>
      <c r="AW121" s="428">
        <f t="shared" si="51"/>
        <v>143.53999999999905</v>
      </c>
      <c r="AX121" s="428">
        <f t="shared" si="52"/>
        <v>143.53999999999905</v>
      </c>
    </row>
    <row r="122">
      <c r="A122" s="413">
        <v>117</v>
      </c>
      <c r="B122" s="290" cm="1">
        <f t="array" ref="B122">IF(Parameters!$C$55="No",IF($A122&lt;=Parameters!$D$23,Parameters!$C$23*$A122,IF($A122&lt;=Parameters!$D$24,Parameters!$C$23*Parameters!$D$23+Parameters!$C$24*($A122-Parameters!$D$23),IF($A122&lt;=Parameters!$D$25,Parameters!$C$23*Parameters!$D$23+Parameters!$C$24*(Parameters!$D$24-Parameters!$D$23)+Parameters!$C$25*($A122-Parameters!$D$24),Parameters!$C$23*Parameters!$D$23+Parameters!$C$24*(Parameters!$D$24-Parameters!$D$23)+Parameters!$C$25*(Parameters!$D$25-Parameters!$D$24)+Parameters!$C$26*($A122-Parameters!$D$25)))),_xlfn.IFS($A122&lt;=Parameters!$D$23,Parameters!$C$23*$A122,$A122&lt;=Parameters!$D$24,Parameters!$C$24*$A122,$A122&lt;=Parameters!$D$25,Parameters!$C$25*$A122,$A122&gt;Parameters!$D$25,Parameters!$C$26*$A122))</f>
        <v>10666.89</v>
      </c>
      <c r="C122" s="290">
        <f t="shared" si="53"/>
        <v>91.17</v>
      </c>
      <c r="D122" s="290" cm="1">
        <f t="array" ref="D122">IF(Parameters!$C$55="No",IF($A122&lt;=Parameters!$D$28,Parameters!$C$28*$A122,IF($A122&lt;=Parameters!$D$29,Parameters!$C$28*Parameters!$D$28+Parameters!$C$29*($A122-Parameters!$D$28),IF($A122&lt;=Parameters!$D$30,Parameters!$C$28*Parameters!$D$28+Parameters!$C$29*(Parameters!$D$29-Parameters!$D$28)+Parameters!$C$30*($A122-Parameters!$D$29),Parameters!$C$28*Parameters!$D$28+Parameters!$C$29*(Parameters!$D$29-Parameters!$D$28)+Parameters!$C$30*(Parameters!$D$30-Parameters!$D$29)+Parameters!$C$31*($A122-Parameters!$D$30)))),_xlfn.IFS($A122&lt;=Parameters!$D$28,Parameters!$C$28*$A122,$A122&lt;=Parameters!$D$29,Parameters!$C$29*$A122,$A122&lt;=Parameters!$D$30,Parameters!$C$30*$A122,$A122&gt;Parameters!$D$30,Parameters!$C$31*$A122))</f>
        <v>10666.89</v>
      </c>
      <c r="E122" s="290">
        <f t="shared" si="53"/>
        <v>91.17</v>
      </c>
      <c r="F122" s="290" cm="1">
        <f t="array" ref="F122">IF(Parameters!$C$55="No",IF($A122&lt;=Parameters!$D$34,Parameters!$C$34*$A122,IF($A122&lt;=Parameters!$D$35,Parameters!$C$34*Parameters!$D$34+Parameters!$C$35*($A122-Parameters!$D$34),IF($A122&lt;=Parameters!$D$36,Parameters!$C$34*Parameters!$D$34+Parameters!$C$35*(Parameters!$D$35-Parameters!$D$34)+Parameters!$C$36*($A122-Parameters!$D$35),Parameters!$C$34*Parameters!$D$34+Parameters!$C$35*(Parameters!$D$35-Parameters!$D$34)+Parameters!$C$36*(Parameters!$D$36-Parameters!$D$35)+Parameters!$C$37*($A122-Parameters!$D$36)))),_xlfn.IFS($A122&lt;=Parameters!$D$34,Parameters!$C$34*$A122,$A122&lt;=Parameters!$D$35,Parameters!$C$35*$A122,$A122&lt;=Parameters!$D$36,Parameters!$C$36*$A122,$A122&gt;Parameters!$D$36,Parameters!$C$37*$A122))</f>
        <v>13563.18</v>
      </c>
      <c r="G122" s="290">
        <f t="shared" si="54"/>
        <v>115.92461538461539</v>
      </c>
      <c r="H122" s="290" cm="1">
        <f t="array" ref="H122">IF(Parameters!$C$55="No",IF($A122&lt;=Parameters!$D$39,Parameters!$C$39*$A122,IF($A122&lt;=Parameters!$D$40,Parameters!$C$39*Parameters!$D$39+Parameters!$C$40*($A122-Parameters!$D$39),IF($A122&lt;=Parameters!$D$41,Parameters!$C$39*Parameters!$D$39+Parameters!$C$40*(Parameters!$D$40-Parameters!$D$39)+Parameters!$C$41*($A122-Parameters!$D$40),Parameters!$C$39*Parameters!$D$39+Parameters!$C$40*(Parameters!$D$40-Parameters!$D$39)+Parameters!$C$41*(Parameters!$D$41-Parameters!$D$40)+Parameters!$C$42*($A122-Parameters!$D$41)))),_xlfn.IFS($A122&lt;=Parameters!$D$39,Parameters!$C$39*$A122,$A122&lt;=Parameters!$D$40,Parameters!$C$40*$A122,$A122&lt;=Parameters!$D$41,Parameters!$C$41*$A122,$A122&gt;Parameters!$D$41,Parameters!$C$42*$A122))</f>
        <v>15178.68</v>
      </c>
      <c r="I122" s="290">
        <f t="shared" si="55"/>
        <v>129.7323076923077</v>
      </c>
      <c r="J122" s="290" cm="1">
        <f t="array" ref="J122">IF(Parameters!$D$55="No",IF($A122&lt;=Parameters!$F$23,Parameters!$E$23*$A122,IF($A122&lt;=Parameters!$F$24,Parameters!$E$23*Parameters!$F$23+Parameters!$E$24*($A122-Parameters!$F$23),IF($A122&lt;=Parameters!$F$25,Parameters!$E$23*Parameters!$F$23+Parameters!$E$24*(Parameters!$F$24-Parameters!$F$23)+Parameters!$E$25*($A122-Parameters!$F$24),Parameters!$E$23*Parameters!$F$23+Parameters!$E$24*(Parameters!$F$24-Parameters!$F$23)+Parameters!$E$25*(Parameters!$F$25-Parameters!$F$24)+Parameters!$E$26*($A122-Parameters!$F$25)))),_xlfn.IFS($A122&lt;=Parameters!$F$23,Parameters!$E$23*$A122,$A122&lt;=Parameters!$F$24,Parameters!$E$24*$A122,$A122&lt;=Parameters!$F$25,Parameters!$E$25*$A122,$A122&gt;Parameters!$F$25,Parameters!$E$26*$A122))</f>
        <v>10666.89</v>
      </c>
      <c r="K122" s="290">
        <f t="shared" si="31"/>
        <v>91.17</v>
      </c>
      <c r="L122" s="290" cm="1">
        <f t="array" ref="L122">IF(Parameters!$D$55="No",IF($A122&lt;=Parameters!$F$28,Parameters!$E$28*$A122,IF($A122&lt;=Parameters!$F$29,Parameters!$E$28*Parameters!$F$28+Parameters!$E$29*($A122-Parameters!$F$28),IF($A122&lt;=Parameters!$F$30,Parameters!$E$28*Parameters!$F$28+Parameters!$E$29*(Parameters!$F$29-Parameters!$F$28)+Parameters!$E$30*($A122-Parameters!$F$29),Parameters!$E$28*Parameters!$F$28+Parameters!$E$29*(Parameters!$F$29-Parameters!$F$28)+Parameters!$E$30*(Parameters!$F$30-Parameters!$F$29)+Parameters!$E$31*($A122-Parameters!$F$30)))),_xlfn.IFS($A122&lt;=Parameters!$F$28,Parameters!$E$28*$A122,$A122&lt;=Parameters!$F$29,Parameters!$E$29*$A122,$A122&lt;=Parameters!$F$30,Parameters!$E$30*$A122,$A122&gt;Parameters!$F$30,Parameters!$E$31*$A122))</f>
        <v>10666.89</v>
      </c>
      <c r="M122" s="290">
        <f t="shared" si="32"/>
        <v>91.17</v>
      </c>
      <c r="N122" s="290" cm="1">
        <f t="array" ref="N122">IF(Parameters!$D$55="No",IF($A122&lt;=Parameters!$F$34,Parameters!$E$34*$A122,IF($A122&lt;=Parameters!$F$35,Parameters!$E$34*Parameters!$F$34+Parameters!$E$35*($A122-Parameters!$F$34),IF($A122&lt;=Parameters!$F$36,Parameters!$E$34*Parameters!$F$34+Parameters!$E$35*(Parameters!$F$35-Parameters!$F$34)+Parameters!$E$36*($A122-Parameters!$F$35),Parameters!$E$34*Parameters!$F$34+Parameters!$E$35*(Parameters!$F$35-Parameters!$F$34)+Parameters!$E$36*(Parameters!$F$36-Parameters!$F$35)+Parameters!$E$37*($A122-Parameters!$F$36)))),_xlfn.IFS($A122&lt;=Parameters!$F$34,Parameters!$E$34*$A122,$A122&lt;=Parameters!$F$35,Parameters!$E$35*$A122,$A122&lt;=Parameters!$F$36,Parameters!$E$36*$A122,$A122&gt;Parameters!$F$36,Parameters!$E$37*$A122))</f>
        <v>13563.18</v>
      </c>
      <c r="O122" s="290">
        <f t="shared" si="56"/>
        <v>115.92461538461539</v>
      </c>
      <c r="P122" s="290" cm="1">
        <f t="array" ref="P122">IF(Parameters!$D$55="No",IF($A122&lt;=Parameters!$F$39,Parameters!$E$39*$A122,IF($A122&lt;=Parameters!$F$40,Parameters!$E$39*Parameters!$F$39+Parameters!$E$40*($A122-Parameters!$F$39),IF($A122&lt;=Parameters!$F$41,Parameters!$E$39*Parameters!$F$39+Parameters!$E$40*(Parameters!$F$40-Parameters!$F$39)+Parameters!$E$41*($A122-Parameters!$F$40),Parameters!$E$39*Parameters!$F$39+Parameters!$E$40*(Parameters!$F$40-Parameters!$F$39)+Parameters!$E$41*(Parameters!$F$41-Parameters!$F$40)+Parameters!$E$42*($A122-Parameters!$F$41)))),_xlfn.IFS($A122&lt;=Parameters!$F$39,Parameters!$E$39*$A122,$A122&lt;=Parameters!$F$40,Parameters!$E$40*$A122,$A122&lt;=Parameters!$F$41,Parameters!$E$41*$A122,$A122&gt;Parameters!$F$41,Parameters!$E$42*$A122))</f>
        <v>15178.68</v>
      </c>
      <c r="Q122" s="290">
        <f t="shared" si="57"/>
        <v>129.7323076923077</v>
      </c>
      <c r="R122" s="290" cm="1">
        <f t="array" ref="R122">IF(Parameters!$E$55="No",IF($A122&lt;=Parameters!$H$23,Parameters!$G$23*$A122,IF($A122&lt;=Parameters!$H$24,Parameters!$G$23*Parameters!$H$23+Parameters!$G$24*($A122-Parameters!$H$23),IF($A122&lt;=Parameters!$H$25,Parameters!$G$23*Parameters!$H$23+Parameters!$G$24*(Parameters!$H$24-Parameters!$H$23)+Parameters!$G$25*($A122-Parameters!$H$24),Parameters!$G$23*Parameters!$H$23+Parameters!$G$24*(Parameters!$H$24-Parameters!$H$23)+Parameters!$G$25*(Parameters!$H$25-Parameters!$H$24)+Parameters!$G$26*($A122-Parameters!$H$25)))),_xlfn.IFS($A122&lt;=Parameters!$H$23,Parameters!$G$23*$A122,$A122&lt;=Parameters!$H$24,Parameters!$G$24*$A122,$A122&lt;=Parameters!$H$25,Parameters!$G$25*$A122,$A122&gt;Parameters!$H$25,Parameters!$G$26*$A122))</f>
        <v>10666.89</v>
      </c>
      <c r="S122" s="290">
        <f t="shared" si="33"/>
        <v>91.17</v>
      </c>
      <c r="T122" s="290" cm="1">
        <f t="array" ref="T122">IF(Parameters!$E$55="No",IF($A122&lt;=Parameters!$H$28,Parameters!$G$28*$A122,IF($A122&lt;=Parameters!$H$29,Parameters!$G$28*Parameters!$H$28+Parameters!$G$29*($A122-Parameters!$H$28),IF($A122&lt;=Parameters!$H$30,Parameters!$G$28*Parameters!$H$28+Parameters!$G$29*(Parameters!$H$29-Parameters!$H$28)+Parameters!$G$30*($A122-Parameters!$H$29),Parameters!$G$28*Parameters!$H$28+Parameters!$G$29*(Parameters!$H$29-Parameters!$H$28)+Parameters!$G$30*(Parameters!$H$30-Parameters!$H$29)+Parameters!$G$31*($A122-Parameters!$H$30)))),_xlfn.IFS($A122&lt;=Parameters!$H$28,Parameters!$G$28*$A122,$A122&lt;=Parameters!$H$29,Parameters!$G$29*$A122,$A122&lt;=Parameters!$H$30,Parameters!$G$30*$A122,$A122&gt;Parameters!$H$30,Parameters!$G$31*$A122))</f>
        <v>10666.89</v>
      </c>
      <c r="U122" s="290">
        <f t="shared" si="34"/>
        <v>91.17</v>
      </c>
      <c r="V122" s="290" cm="1">
        <f t="array" ref="V122">IF(Parameters!$E$55="No",IF($A122&lt;=Parameters!$H$34,Parameters!$G$34*$A122,IF($A122&lt;=Parameters!$H$35,Parameters!$G$34*Parameters!$H$34+Parameters!$G$35*($A122-Parameters!$H$34),IF($A122&lt;=Parameters!$H$36,Parameters!$G$34*Parameters!$H$34+Parameters!$G$35*(Parameters!$H$35-Parameters!$H$34)+Parameters!$G$36*($A122-Parameters!$H$35),Parameters!$G$34*Parameters!$H$34+Parameters!$G$35*(Parameters!$H$35-Parameters!$H$34)+Parameters!$G$36*(Parameters!$H$36-Parameters!$H$35)+Parameters!$G$37*($A122-Parameters!$H$36)))),_xlfn.IFS($A122&lt;=Parameters!$H$34,Parameters!$G$34*$A122,$A122&lt;=Parameters!$H$35,Parameters!$G$35*$A122,$A122&lt;=Parameters!$H$36,Parameters!$G$36*$A122,$A122&gt;Parameters!$H$36,Parameters!$G$37*$A122))</f>
        <v>13563.18</v>
      </c>
      <c r="W122" s="290">
        <f t="shared" si="58"/>
        <v>115.92461538461539</v>
      </c>
      <c r="X122" s="290" cm="1">
        <f t="array" ref="X122">IF(Parameters!$E$55="No",IF($A122&lt;=Parameters!$H$39,Parameters!$G$39*$A122,IF($A122&lt;=Parameters!$H$40,Parameters!$G$39*Parameters!$H$39+Parameters!$G$40*($A122-Parameters!$H$39),IF($A122&lt;=Parameters!$H$41,Parameters!$G$39*Parameters!$H$39+Parameters!$G$40*(Parameters!$H$40-Parameters!$H$39)+Parameters!$G$41*($A122-Parameters!$H$40),Parameters!$G$39*Parameters!$H$39+Parameters!$G$40*(Parameters!$H$40-Parameters!$H$39)+Parameters!$G$41*(Parameters!$H$41-Parameters!$H$40)+Parameters!$G$42*($A122-Parameters!$H$41)))),_xlfn.IFS($A122&lt;=Parameters!$H$39,Parameters!$G$39*$A122,$A122&lt;=Parameters!$H$40,Parameters!$G$40*$A122,$A122&lt;=Parameters!$H$41,Parameters!$G$41*$A122,$A122&gt;Parameters!$H$41,Parameters!$G$42*$A122))</f>
        <v>15178.68</v>
      </c>
      <c r="Y122" s="290">
        <f t="shared" si="59"/>
        <v>129.7323076923077</v>
      </c>
      <c r="Z122" s="290" cm="1">
        <f t="array" ref="Z122">IF(Parameters!$F$55="No",IF($A122&lt;=Parameters!$J$23,Parameters!$I$23*$A122,IF($A122&lt;=Parameters!$J$24,Parameters!$I$23*Parameters!$J$23+Parameters!$I$24*($A122-Parameters!$J$23),IF($A122&lt;=Parameters!$J$25,Parameters!$I$23*Parameters!$J$23+Parameters!$I$24*(Parameters!$J$24-Parameters!$J$23)+Parameters!$I$25*($A122-Parameters!$J$24),Parameters!$I$23*Parameters!$J$23+Parameters!$I$24*(Parameters!$J$24-Parameters!$J$23)+Parameters!$I$25*(Parameters!$J$25-Parameters!$J$24)+Parameters!$I$26*($A122-Parameters!$J$25)))),_xlfn.IFS($A122&lt;=Parameters!$J$23,Parameters!$I$23*$A122,$A122&lt;=Parameters!$J$24,Parameters!$I$24*$A122,$A122&lt;=Parameters!$J$25,Parameters!$I$25*$A122,$A122&gt;Parameters!$J$25,Parameters!$I$26*$A122))</f>
        <v>10666.89</v>
      </c>
      <c r="AA122" s="290">
        <f t="shared" si="35"/>
        <v>91.17</v>
      </c>
      <c r="AB122" s="290" cm="1">
        <f t="array" ref="AB122">IF(Parameters!$F$55="No",IF($A122&lt;=Parameters!$J$28,Parameters!$I$28*$A122,IF($A122&lt;=Parameters!$J$29,Parameters!$I$28*Parameters!$J$28+Parameters!$I$29*($A122-Parameters!$J$28),IF($A122&lt;=Parameters!$J$30,Parameters!$I$28*Parameters!$J$28+Parameters!$I$29*(Parameters!$J$29-Parameters!$J$28)+Parameters!$I$30*($A122-Parameters!$J$29),Parameters!$I$28*Parameters!$J$28+Parameters!$I$29*(Parameters!$J$29-Parameters!$J$28)+Parameters!$I$30*(Parameters!$J$30-Parameters!$J$29)+Parameters!$I$31*($A122-Parameters!$J$30)))),_xlfn.IFS($A122&lt;=Parameters!$J$28,Parameters!$I$28*$A122,$A122&lt;=Parameters!$J$29,Parameters!$I$29*$A122,$A122&lt;=Parameters!$J$30,Parameters!$I$30*$A122,$A122&gt;Parameters!$J$30,Parameters!$I$31*$A122))</f>
        <v>10666.89</v>
      </c>
      <c r="AC122" s="290">
        <f t="shared" si="36"/>
        <v>91.17</v>
      </c>
      <c r="AD122" s="290" cm="1">
        <f t="array" ref="AD122">IF(Parameters!$F$55="No",IF($A122&lt;=Parameters!$J$34,Parameters!$I$34*$A122,IF($A122&lt;=Parameters!$J$35,Parameters!$I$34*Parameters!$J$34+Parameters!$I$35*($A122-Parameters!$J$34),IF($A122&lt;=Parameters!$J$36,Parameters!$I$34*Parameters!$J$34+Parameters!$I$35*(Parameters!$J$35-Parameters!$J$34)+Parameters!$I$36*($A122-Parameters!$J$35),Parameters!$I$34*Parameters!$J$34+Parameters!$I$35*(Parameters!$J$35-Parameters!$J$34)+Parameters!$I$36*(Parameters!$J$36-Parameters!$J$35)+Parameters!$I$37*($A122-Parameters!$J$36)))),_xlfn.IFS($A122&lt;=Parameters!$J$34,Parameters!$I$34*$A122,$A122&lt;=Parameters!$J$35,Parameters!$I$35*$A122,$A122&lt;=Parameters!$J$36,Parameters!$I$36*$A122,$A122&gt;Parameters!$J$36,Parameters!$I$37*$A122))</f>
        <v>13563.18</v>
      </c>
      <c r="AE122" s="290">
        <f t="shared" si="60"/>
        <v>115.92461538461539</v>
      </c>
      <c r="AF122" s="290" cm="1">
        <f t="array" ref="AF122">IF(Parameters!$F$55="No",IF($A122&lt;=Parameters!$J$39,Parameters!$I$39*$A122,IF($A122&lt;=Parameters!$J$40,Parameters!$I$39*Parameters!$J$39+Parameters!$I$40*($A122-Parameters!$J$39),IF($A122&lt;=Parameters!$J$41,Parameters!$I$39*Parameters!$J$39+Parameters!$I$40*(Parameters!$J$40-Parameters!$J$39)+Parameters!$I$41*($A122-Parameters!$J$40),Parameters!$I$39*Parameters!$J$39+Parameters!$I$40*(Parameters!$J$40-Parameters!$J$39)+Parameters!$I$41*(Parameters!$J$41-Parameters!$J$40)+Parameters!$I$42*($A122-Parameters!$J$41)))),_xlfn.IFS($A122&lt;=Parameters!$J$39,Parameters!$I$39*$A122,$A122&lt;=Parameters!$J$40,Parameters!$I$40*$A122,$A122&lt;=Parameters!$J$41,Parameters!$I$41*$A122,$A122&gt;Parameters!$J$41,Parameters!$I$42*$A122))</f>
        <v>15178.68</v>
      </c>
      <c r="AG122" s="290">
        <f t="shared" si="61"/>
        <v>129.7323076923077</v>
      </c>
      <c r="AI122" s="428">
        <f t="shared" si="37"/>
        <v>91.170000000000073</v>
      </c>
      <c r="AJ122" s="428">
        <f t="shared" si="38"/>
        <v>91.170000000000073</v>
      </c>
      <c r="AK122" s="428">
        <f t="shared" si="39"/>
        <v>143.54000000000087</v>
      </c>
      <c r="AL122" s="428">
        <f t="shared" si="40"/>
        <v>143.54000000000087</v>
      </c>
      <c r="AM122" s="428">
        <f t="shared" si="41"/>
        <v>91.170000000000073</v>
      </c>
      <c r="AN122" s="428">
        <f t="shared" si="42"/>
        <v>91.170000000000073</v>
      </c>
      <c r="AO122" s="428">
        <f t="shared" si="43"/>
        <v>143.54000000000087</v>
      </c>
      <c r="AP122" s="428">
        <f t="shared" si="44"/>
        <v>143.54000000000087</v>
      </c>
      <c r="AQ122" s="428">
        <f t="shared" si="45"/>
        <v>91.170000000000073</v>
      </c>
      <c r="AR122" s="428">
        <f t="shared" si="46"/>
        <v>91.170000000000073</v>
      </c>
      <c r="AS122" s="428">
        <f t="shared" si="47"/>
        <v>143.54000000000087</v>
      </c>
      <c r="AT122" s="428">
        <f t="shared" si="48"/>
        <v>143.54000000000087</v>
      </c>
      <c r="AU122" s="428">
        <f t="shared" si="49"/>
        <v>91.170000000000073</v>
      </c>
      <c r="AV122" s="428">
        <f t="shared" si="50"/>
        <v>91.170000000000073</v>
      </c>
      <c r="AW122" s="428">
        <f t="shared" si="51"/>
        <v>143.54000000000087</v>
      </c>
      <c r="AX122" s="428">
        <f t="shared" si="52"/>
        <v>143.54000000000087</v>
      </c>
    </row>
    <row r="123">
      <c r="A123" s="413">
        <v>118</v>
      </c>
      <c r="B123" s="290" cm="1">
        <f t="array" ref="B123">IF(Parameters!$C$55="No",IF($A123&lt;=Parameters!$D$23,Parameters!$C$23*$A123,IF($A123&lt;=Parameters!$D$24,Parameters!$C$23*Parameters!$D$23+Parameters!$C$24*($A123-Parameters!$D$23),IF($A123&lt;=Parameters!$D$25,Parameters!$C$23*Parameters!$D$23+Parameters!$C$24*(Parameters!$D$24-Parameters!$D$23)+Parameters!$C$25*($A123-Parameters!$D$24),Parameters!$C$23*Parameters!$D$23+Parameters!$C$24*(Parameters!$D$24-Parameters!$D$23)+Parameters!$C$25*(Parameters!$D$25-Parameters!$D$24)+Parameters!$C$26*($A123-Parameters!$D$25)))),_xlfn.IFS($A123&lt;=Parameters!$D$23,Parameters!$C$23*$A123,$A123&lt;=Parameters!$D$24,Parameters!$C$24*$A123,$A123&lt;=Parameters!$D$25,Parameters!$C$25*$A123,$A123&gt;Parameters!$D$25,Parameters!$C$26*$A123))</f>
        <v>10758.06</v>
      </c>
      <c r="C123" s="290">
        <f t="shared" si="53"/>
        <v>91.17</v>
      </c>
      <c r="D123" s="290" cm="1">
        <f t="array" ref="D123">IF(Parameters!$C$55="No",IF($A123&lt;=Parameters!$D$28,Parameters!$C$28*$A123,IF($A123&lt;=Parameters!$D$29,Parameters!$C$28*Parameters!$D$28+Parameters!$C$29*($A123-Parameters!$D$28),IF($A123&lt;=Parameters!$D$30,Parameters!$C$28*Parameters!$D$28+Parameters!$C$29*(Parameters!$D$29-Parameters!$D$28)+Parameters!$C$30*($A123-Parameters!$D$29),Parameters!$C$28*Parameters!$D$28+Parameters!$C$29*(Parameters!$D$29-Parameters!$D$28)+Parameters!$C$30*(Parameters!$D$30-Parameters!$D$29)+Parameters!$C$31*($A123-Parameters!$D$30)))),_xlfn.IFS($A123&lt;=Parameters!$D$28,Parameters!$C$28*$A123,$A123&lt;=Parameters!$D$29,Parameters!$C$29*$A123,$A123&lt;=Parameters!$D$30,Parameters!$C$30*$A123,$A123&gt;Parameters!$D$30,Parameters!$C$31*$A123))</f>
        <v>10758.06</v>
      </c>
      <c r="E123" s="290">
        <f t="shared" si="53"/>
        <v>91.17</v>
      </c>
      <c r="F123" s="290" cm="1">
        <f t="array" ref="F123">IF(Parameters!$C$55="No",IF($A123&lt;=Parameters!$D$34,Parameters!$C$34*$A123,IF($A123&lt;=Parameters!$D$35,Parameters!$C$34*Parameters!$D$34+Parameters!$C$35*($A123-Parameters!$D$34),IF($A123&lt;=Parameters!$D$36,Parameters!$C$34*Parameters!$D$34+Parameters!$C$35*(Parameters!$D$35-Parameters!$D$34)+Parameters!$C$36*($A123-Parameters!$D$35),Parameters!$C$34*Parameters!$D$34+Parameters!$C$35*(Parameters!$D$35-Parameters!$D$34)+Parameters!$C$36*(Parameters!$D$36-Parameters!$D$35)+Parameters!$C$37*($A123-Parameters!$D$36)))),_xlfn.IFS($A123&lt;=Parameters!$D$34,Parameters!$C$34*$A123,$A123&lt;=Parameters!$D$35,Parameters!$C$35*$A123,$A123&lt;=Parameters!$D$36,Parameters!$C$36*$A123,$A123&gt;Parameters!$D$36,Parameters!$C$37*$A123))</f>
        <v>13706.72</v>
      </c>
      <c r="G123" s="290">
        <f t="shared" si="54"/>
        <v>116.1586440677966</v>
      </c>
      <c r="H123" s="290" cm="1">
        <f t="array" ref="H123">IF(Parameters!$C$55="No",IF($A123&lt;=Parameters!$D$39,Parameters!$C$39*$A123,IF($A123&lt;=Parameters!$D$40,Parameters!$C$39*Parameters!$D$39+Parameters!$C$40*($A123-Parameters!$D$39),IF($A123&lt;=Parameters!$D$41,Parameters!$C$39*Parameters!$D$39+Parameters!$C$40*(Parameters!$D$40-Parameters!$D$39)+Parameters!$C$41*($A123-Parameters!$D$40),Parameters!$C$39*Parameters!$D$39+Parameters!$C$40*(Parameters!$D$40-Parameters!$D$39)+Parameters!$C$41*(Parameters!$D$41-Parameters!$D$40)+Parameters!$C$42*($A123-Parameters!$D$41)))),_xlfn.IFS($A123&lt;=Parameters!$D$39,Parameters!$C$39*$A123,$A123&lt;=Parameters!$D$40,Parameters!$C$40*$A123,$A123&lt;=Parameters!$D$41,Parameters!$C$41*$A123,$A123&gt;Parameters!$D$41,Parameters!$C$42*$A123))</f>
        <v>15322.22</v>
      </c>
      <c r="I123" s="290">
        <f t="shared" si="55"/>
        <v>129.84932203389829</v>
      </c>
      <c r="J123" s="290" cm="1">
        <f t="array" ref="J123">IF(Parameters!$D$55="No",IF($A123&lt;=Parameters!$F$23,Parameters!$E$23*$A123,IF($A123&lt;=Parameters!$F$24,Parameters!$E$23*Parameters!$F$23+Parameters!$E$24*($A123-Parameters!$F$23),IF($A123&lt;=Parameters!$F$25,Parameters!$E$23*Parameters!$F$23+Parameters!$E$24*(Parameters!$F$24-Parameters!$F$23)+Parameters!$E$25*($A123-Parameters!$F$24),Parameters!$E$23*Parameters!$F$23+Parameters!$E$24*(Parameters!$F$24-Parameters!$F$23)+Parameters!$E$25*(Parameters!$F$25-Parameters!$F$24)+Parameters!$E$26*($A123-Parameters!$F$25)))),_xlfn.IFS($A123&lt;=Parameters!$F$23,Parameters!$E$23*$A123,$A123&lt;=Parameters!$F$24,Parameters!$E$24*$A123,$A123&lt;=Parameters!$F$25,Parameters!$E$25*$A123,$A123&gt;Parameters!$F$25,Parameters!$E$26*$A123))</f>
        <v>10758.06</v>
      </c>
      <c r="K123" s="290">
        <f t="shared" si="31"/>
        <v>91.17</v>
      </c>
      <c r="L123" s="290" cm="1">
        <f t="array" ref="L123">IF(Parameters!$D$55="No",IF($A123&lt;=Parameters!$F$28,Parameters!$E$28*$A123,IF($A123&lt;=Parameters!$F$29,Parameters!$E$28*Parameters!$F$28+Parameters!$E$29*($A123-Parameters!$F$28),IF($A123&lt;=Parameters!$F$30,Parameters!$E$28*Parameters!$F$28+Parameters!$E$29*(Parameters!$F$29-Parameters!$F$28)+Parameters!$E$30*($A123-Parameters!$F$29),Parameters!$E$28*Parameters!$F$28+Parameters!$E$29*(Parameters!$F$29-Parameters!$F$28)+Parameters!$E$30*(Parameters!$F$30-Parameters!$F$29)+Parameters!$E$31*($A123-Parameters!$F$30)))),_xlfn.IFS($A123&lt;=Parameters!$F$28,Parameters!$E$28*$A123,$A123&lt;=Parameters!$F$29,Parameters!$E$29*$A123,$A123&lt;=Parameters!$F$30,Parameters!$E$30*$A123,$A123&gt;Parameters!$F$30,Parameters!$E$31*$A123))</f>
        <v>10758.06</v>
      </c>
      <c r="M123" s="290">
        <f t="shared" si="32"/>
        <v>91.17</v>
      </c>
      <c r="N123" s="290" cm="1">
        <f t="array" ref="N123">IF(Parameters!$D$55="No",IF($A123&lt;=Parameters!$F$34,Parameters!$E$34*$A123,IF($A123&lt;=Parameters!$F$35,Parameters!$E$34*Parameters!$F$34+Parameters!$E$35*($A123-Parameters!$F$34),IF($A123&lt;=Parameters!$F$36,Parameters!$E$34*Parameters!$F$34+Parameters!$E$35*(Parameters!$F$35-Parameters!$F$34)+Parameters!$E$36*($A123-Parameters!$F$35),Parameters!$E$34*Parameters!$F$34+Parameters!$E$35*(Parameters!$F$35-Parameters!$F$34)+Parameters!$E$36*(Parameters!$F$36-Parameters!$F$35)+Parameters!$E$37*($A123-Parameters!$F$36)))),_xlfn.IFS($A123&lt;=Parameters!$F$34,Parameters!$E$34*$A123,$A123&lt;=Parameters!$F$35,Parameters!$E$35*$A123,$A123&lt;=Parameters!$F$36,Parameters!$E$36*$A123,$A123&gt;Parameters!$F$36,Parameters!$E$37*$A123))</f>
        <v>13706.72</v>
      </c>
      <c r="O123" s="290">
        <f t="shared" si="56"/>
        <v>116.1586440677966</v>
      </c>
      <c r="P123" s="290" cm="1">
        <f t="array" ref="P123">IF(Parameters!$D$55="No",IF($A123&lt;=Parameters!$F$39,Parameters!$E$39*$A123,IF($A123&lt;=Parameters!$F$40,Parameters!$E$39*Parameters!$F$39+Parameters!$E$40*($A123-Parameters!$F$39),IF($A123&lt;=Parameters!$F$41,Parameters!$E$39*Parameters!$F$39+Parameters!$E$40*(Parameters!$F$40-Parameters!$F$39)+Parameters!$E$41*($A123-Parameters!$F$40),Parameters!$E$39*Parameters!$F$39+Parameters!$E$40*(Parameters!$F$40-Parameters!$F$39)+Parameters!$E$41*(Parameters!$F$41-Parameters!$F$40)+Parameters!$E$42*($A123-Parameters!$F$41)))),_xlfn.IFS($A123&lt;=Parameters!$F$39,Parameters!$E$39*$A123,$A123&lt;=Parameters!$F$40,Parameters!$E$40*$A123,$A123&lt;=Parameters!$F$41,Parameters!$E$41*$A123,$A123&gt;Parameters!$F$41,Parameters!$E$42*$A123))</f>
        <v>15322.22</v>
      </c>
      <c r="Q123" s="290">
        <f t="shared" si="57"/>
        <v>129.84932203389829</v>
      </c>
      <c r="R123" s="290" cm="1">
        <f t="array" ref="R123">IF(Parameters!$E$55="No",IF($A123&lt;=Parameters!$H$23,Parameters!$G$23*$A123,IF($A123&lt;=Parameters!$H$24,Parameters!$G$23*Parameters!$H$23+Parameters!$G$24*($A123-Parameters!$H$23),IF($A123&lt;=Parameters!$H$25,Parameters!$G$23*Parameters!$H$23+Parameters!$G$24*(Parameters!$H$24-Parameters!$H$23)+Parameters!$G$25*($A123-Parameters!$H$24),Parameters!$G$23*Parameters!$H$23+Parameters!$G$24*(Parameters!$H$24-Parameters!$H$23)+Parameters!$G$25*(Parameters!$H$25-Parameters!$H$24)+Parameters!$G$26*($A123-Parameters!$H$25)))),_xlfn.IFS($A123&lt;=Parameters!$H$23,Parameters!$G$23*$A123,$A123&lt;=Parameters!$H$24,Parameters!$G$24*$A123,$A123&lt;=Parameters!$H$25,Parameters!$G$25*$A123,$A123&gt;Parameters!$H$25,Parameters!$G$26*$A123))</f>
        <v>10758.06</v>
      </c>
      <c r="S123" s="290">
        <f t="shared" si="33"/>
        <v>91.17</v>
      </c>
      <c r="T123" s="290" cm="1">
        <f t="array" ref="T123">IF(Parameters!$E$55="No",IF($A123&lt;=Parameters!$H$28,Parameters!$G$28*$A123,IF($A123&lt;=Parameters!$H$29,Parameters!$G$28*Parameters!$H$28+Parameters!$G$29*($A123-Parameters!$H$28),IF($A123&lt;=Parameters!$H$30,Parameters!$G$28*Parameters!$H$28+Parameters!$G$29*(Parameters!$H$29-Parameters!$H$28)+Parameters!$G$30*($A123-Parameters!$H$29),Parameters!$G$28*Parameters!$H$28+Parameters!$G$29*(Parameters!$H$29-Parameters!$H$28)+Parameters!$G$30*(Parameters!$H$30-Parameters!$H$29)+Parameters!$G$31*($A123-Parameters!$H$30)))),_xlfn.IFS($A123&lt;=Parameters!$H$28,Parameters!$G$28*$A123,$A123&lt;=Parameters!$H$29,Parameters!$G$29*$A123,$A123&lt;=Parameters!$H$30,Parameters!$G$30*$A123,$A123&gt;Parameters!$H$30,Parameters!$G$31*$A123))</f>
        <v>10758.06</v>
      </c>
      <c r="U123" s="290">
        <f t="shared" si="34"/>
        <v>91.17</v>
      </c>
      <c r="V123" s="290" cm="1">
        <f t="array" ref="V123">IF(Parameters!$E$55="No",IF($A123&lt;=Parameters!$H$34,Parameters!$G$34*$A123,IF($A123&lt;=Parameters!$H$35,Parameters!$G$34*Parameters!$H$34+Parameters!$G$35*($A123-Parameters!$H$34),IF($A123&lt;=Parameters!$H$36,Parameters!$G$34*Parameters!$H$34+Parameters!$G$35*(Parameters!$H$35-Parameters!$H$34)+Parameters!$G$36*($A123-Parameters!$H$35),Parameters!$G$34*Parameters!$H$34+Parameters!$G$35*(Parameters!$H$35-Parameters!$H$34)+Parameters!$G$36*(Parameters!$H$36-Parameters!$H$35)+Parameters!$G$37*($A123-Parameters!$H$36)))),_xlfn.IFS($A123&lt;=Parameters!$H$34,Parameters!$G$34*$A123,$A123&lt;=Parameters!$H$35,Parameters!$G$35*$A123,$A123&lt;=Parameters!$H$36,Parameters!$G$36*$A123,$A123&gt;Parameters!$H$36,Parameters!$G$37*$A123))</f>
        <v>13706.72</v>
      </c>
      <c r="W123" s="290">
        <f t="shared" si="58"/>
        <v>116.1586440677966</v>
      </c>
      <c r="X123" s="290" cm="1">
        <f t="array" ref="X123">IF(Parameters!$E$55="No",IF($A123&lt;=Parameters!$H$39,Parameters!$G$39*$A123,IF($A123&lt;=Parameters!$H$40,Parameters!$G$39*Parameters!$H$39+Parameters!$G$40*($A123-Parameters!$H$39),IF($A123&lt;=Parameters!$H$41,Parameters!$G$39*Parameters!$H$39+Parameters!$G$40*(Parameters!$H$40-Parameters!$H$39)+Parameters!$G$41*($A123-Parameters!$H$40),Parameters!$G$39*Parameters!$H$39+Parameters!$G$40*(Parameters!$H$40-Parameters!$H$39)+Parameters!$G$41*(Parameters!$H$41-Parameters!$H$40)+Parameters!$G$42*($A123-Parameters!$H$41)))),_xlfn.IFS($A123&lt;=Parameters!$H$39,Parameters!$G$39*$A123,$A123&lt;=Parameters!$H$40,Parameters!$G$40*$A123,$A123&lt;=Parameters!$H$41,Parameters!$G$41*$A123,$A123&gt;Parameters!$H$41,Parameters!$G$42*$A123))</f>
        <v>15322.22</v>
      </c>
      <c r="Y123" s="290">
        <f t="shared" si="59"/>
        <v>129.84932203389829</v>
      </c>
      <c r="Z123" s="290" cm="1">
        <f t="array" ref="Z123">IF(Parameters!$F$55="No",IF($A123&lt;=Parameters!$J$23,Parameters!$I$23*$A123,IF($A123&lt;=Parameters!$J$24,Parameters!$I$23*Parameters!$J$23+Parameters!$I$24*($A123-Parameters!$J$23),IF($A123&lt;=Parameters!$J$25,Parameters!$I$23*Parameters!$J$23+Parameters!$I$24*(Parameters!$J$24-Parameters!$J$23)+Parameters!$I$25*($A123-Parameters!$J$24),Parameters!$I$23*Parameters!$J$23+Parameters!$I$24*(Parameters!$J$24-Parameters!$J$23)+Parameters!$I$25*(Parameters!$J$25-Parameters!$J$24)+Parameters!$I$26*($A123-Parameters!$J$25)))),_xlfn.IFS($A123&lt;=Parameters!$J$23,Parameters!$I$23*$A123,$A123&lt;=Parameters!$J$24,Parameters!$I$24*$A123,$A123&lt;=Parameters!$J$25,Parameters!$I$25*$A123,$A123&gt;Parameters!$J$25,Parameters!$I$26*$A123))</f>
        <v>10758.06</v>
      </c>
      <c r="AA123" s="290">
        <f t="shared" si="35"/>
        <v>91.17</v>
      </c>
      <c r="AB123" s="290" cm="1">
        <f t="array" ref="AB123">IF(Parameters!$F$55="No",IF($A123&lt;=Parameters!$J$28,Parameters!$I$28*$A123,IF($A123&lt;=Parameters!$J$29,Parameters!$I$28*Parameters!$J$28+Parameters!$I$29*($A123-Parameters!$J$28),IF($A123&lt;=Parameters!$J$30,Parameters!$I$28*Parameters!$J$28+Parameters!$I$29*(Parameters!$J$29-Parameters!$J$28)+Parameters!$I$30*($A123-Parameters!$J$29),Parameters!$I$28*Parameters!$J$28+Parameters!$I$29*(Parameters!$J$29-Parameters!$J$28)+Parameters!$I$30*(Parameters!$J$30-Parameters!$J$29)+Parameters!$I$31*($A123-Parameters!$J$30)))),_xlfn.IFS($A123&lt;=Parameters!$J$28,Parameters!$I$28*$A123,$A123&lt;=Parameters!$J$29,Parameters!$I$29*$A123,$A123&lt;=Parameters!$J$30,Parameters!$I$30*$A123,$A123&gt;Parameters!$J$30,Parameters!$I$31*$A123))</f>
        <v>10758.06</v>
      </c>
      <c r="AC123" s="290">
        <f t="shared" si="36"/>
        <v>91.17</v>
      </c>
      <c r="AD123" s="290" cm="1">
        <f t="array" ref="AD123">IF(Parameters!$F$55="No",IF($A123&lt;=Parameters!$J$34,Parameters!$I$34*$A123,IF($A123&lt;=Parameters!$J$35,Parameters!$I$34*Parameters!$J$34+Parameters!$I$35*($A123-Parameters!$J$34),IF($A123&lt;=Parameters!$J$36,Parameters!$I$34*Parameters!$J$34+Parameters!$I$35*(Parameters!$J$35-Parameters!$J$34)+Parameters!$I$36*($A123-Parameters!$J$35),Parameters!$I$34*Parameters!$J$34+Parameters!$I$35*(Parameters!$J$35-Parameters!$J$34)+Parameters!$I$36*(Parameters!$J$36-Parameters!$J$35)+Parameters!$I$37*($A123-Parameters!$J$36)))),_xlfn.IFS($A123&lt;=Parameters!$J$34,Parameters!$I$34*$A123,$A123&lt;=Parameters!$J$35,Parameters!$I$35*$A123,$A123&lt;=Parameters!$J$36,Parameters!$I$36*$A123,$A123&gt;Parameters!$J$36,Parameters!$I$37*$A123))</f>
        <v>13706.72</v>
      </c>
      <c r="AE123" s="290">
        <f t="shared" si="60"/>
        <v>116.1586440677966</v>
      </c>
      <c r="AF123" s="290" cm="1">
        <f t="array" ref="AF123">IF(Parameters!$F$55="No",IF($A123&lt;=Parameters!$J$39,Parameters!$I$39*$A123,IF($A123&lt;=Parameters!$J$40,Parameters!$I$39*Parameters!$J$39+Parameters!$I$40*($A123-Parameters!$J$39),IF($A123&lt;=Parameters!$J$41,Parameters!$I$39*Parameters!$J$39+Parameters!$I$40*(Parameters!$J$40-Parameters!$J$39)+Parameters!$I$41*($A123-Parameters!$J$40),Parameters!$I$39*Parameters!$J$39+Parameters!$I$40*(Parameters!$J$40-Parameters!$J$39)+Parameters!$I$41*(Parameters!$J$41-Parameters!$J$40)+Parameters!$I$42*($A123-Parameters!$J$41)))),_xlfn.IFS($A123&lt;=Parameters!$J$39,Parameters!$I$39*$A123,$A123&lt;=Parameters!$J$40,Parameters!$I$40*$A123,$A123&lt;=Parameters!$J$41,Parameters!$I$41*$A123,$A123&gt;Parameters!$J$41,Parameters!$I$42*$A123))</f>
        <v>15322.22</v>
      </c>
      <c r="AG123" s="290">
        <f t="shared" si="61"/>
        <v>129.84932203389829</v>
      </c>
      <c r="AI123" s="428">
        <f t="shared" si="37"/>
        <v>91.170000000000073</v>
      </c>
      <c r="AJ123" s="428">
        <f t="shared" si="38"/>
        <v>91.170000000000073</v>
      </c>
      <c r="AK123" s="428">
        <f t="shared" si="39"/>
        <v>143.53999999999905</v>
      </c>
      <c r="AL123" s="428">
        <f t="shared" si="40"/>
        <v>143.53999999999905</v>
      </c>
      <c r="AM123" s="428">
        <f t="shared" si="41"/>
        <v>91.170000000000073</v>
      </c>
      <c r="AN123" s="428">
        <f t="shared" si="42"/>
        <v>91.170000000000073</v>
      </c>
      <c r="AO123" s="428">
        <f t="shared" si="43"/>
        <v>143.53999999999905</v>
      </c>
      <c r="AP123" s="428">
        <f t="shared" si="44"/>
        <v>143.53999999999905</v>
      </c>
      <c r="AQ123" s="428">
        <f t="shared" si="45"/>
        <v>91.170000000000073</v>
      </c>
      <c r="AR123" s="428">
        <f t="shared" si="46"/>
        <v>91.170000000000073</v>
      </c>
      <c r="AS123" s="428">
        <f t="shared" si="47"/>
        <v>143.53999999999905</v>
      </c>
      <c r="AT123" s="428">
        <f t="shared" si="48"/>
        <v>143.53999999999905</v>
      </c>
      <c r="AU123" s="428">
        <f t="shared" si="49"/>
        <v>91.170000000000073</v>
      </c>
      <c r="AV123" s="428">
        <f t="shared" si="50"/>
        <v>91.170000000000073</v>
      </c>
      <c r="AW123" s="428">
        <f t="shared" si="51"/>
        <v>143.53999999999905</v>
      </c>
      <c r="AX123" s="428">
        <f t="shared" si="52"/>
        <v>143.53999999999905</v>
      </c>
    </row>
    <row r="124">
      <c r="A124" s="413">
        <v>119</v>
      </c>
      <c r="B124" s="290" cm="1">
        <f t="array" ref="B124">IF(Parameters!$C$55="No",IF($A124&lt;=Parameters!$D$23,Parameters!$C$23*$A124,IF($A124&lt;=Parameters!$D$24,Parameters!$C$23*Parameters!$D$23+Parameters!$C$24*($A124-Parameters!$D$23),IF($A124&lt;=Parameters!$D$25,Parameters!$C$23*Parameters!$D$23+Parameters!$C$24*(Parameters!$D$24-Parameters!$D$23)+Parameters!$C$25*($A124-Parameters!$D$24),Parameters!$C$23*Parameters!$D$23+Parameters!$C$24*(Parameters!$D$24-Parameters!$D$23)+Parameters!$C$25*(Parameters!$D$25-Parameters!$D$24)+Parameters!$C$26*($A124-Parameters!$D$25)))),_xlfn.IFS($A124&lt;=Parameters!$D$23,Parameters!$C$23*$A124,$A124&lt;=Parameters!$D$24,Parameters!$C$24*$A124,$A124&lt;=Parameters!$D$25,Parameters!$C$25*$A124,$A124&gt;Parameters!$D$25,Parameters!$C$26*$A124))</f>
        <v>10849.23</v>
      </c>
      <c r="C124" s="290">
        <f t="shared" si="53"/>
        <v>91.17</v>
      </c>
      <c r="D124" s="290" cm="1">
        <f t="array" ref="D124">IF(Parameters!$C$55="No",IF($A124&lt;=Parameters!$D$28,Parameters!$C$28*$A124,IF($A124&lt;=Parameters!$D$29,Parameters!$C$28*Parameters!$D$28+Parameters!$C$29*($A124-Parameters!$D$28),IF($A124&lt;=Parameters!$D$30,Parameters!$C$28*Parameters!$D$28+Parameters!$C$29*(Parameters!$D$29-Parameters!$D$28)+Parameters!$C$30*($A124-Parameters!$D$29),Parameters!$C$28*Parameters!$D$28+Parameters!$C$29*(Parameters!$D$29-Parameters!$D$28)+Parameters!$C$30*(Parameters!$D$30-Parameters!$D$29)+Parameters!$C$31*($A124-Parameters!$D$30)))),_xlfn.IFS($A124&lt;=Parameters!$D$28,Parameters!$C$28*$A124,$A124&lt;=Parameters!$D$29,Parameters!$C$29*$A124,$A124&lt;=Parameters!$D$30,Parameters!$C$30*$A124,$A124&gt;Parameters!$D$30,Parameters!$C$31*$A124))</f>
        <v>10849.23</v>
      </c>
      <c r="E124" s="290">
        <f t="shared" si="53"/>
        <v>91.17</v>
      </c>
      <c r="F124" s="290" cm="1">
        <f t="array" ref="F124">IF(Parameters!$C$55="No",IF($A124&lt;=Parameters!$D$34,Parameters!$C$34*$A124,IF($A124&lt;=Parameters!$D$35,Parameters!$C$34*Parameters!$D$34+Parameters!$C$35*($A124-Parameters!$D$34),IF($A124&lt;=Parameters!$D$36,Parameters!$C$34*Parameters!$D$34+Parameters!$C$35*(Parameters!$D$35-Parameters!$D$34)+Parameters!$C$36*($A124-Parameters!$D$35),Parameters!$C$34*Parameters!$D$34+Parameters!$C$35*(Parameters!$D$35-Parameters!$D$34)+Parameters!$C$36*(Parameters!$D$36-Parameters!$D$35)+Parameters!$C$37*($A124-Parameters!$D$36)))),_xlfn.IFS($A124&lt;=Parameters!$D$34,Parameters!$C$34*$A124,$A124&lt;=Parameters!$D$35,Parameters!$C$35*$A124,$A124&lt;=Parameters!$D$36,Parameters!$C$36*$A124,$A124&gt;Parameters!$D$36,Parameters!$C$37*$A124))</f>
        <v>13850.26</v>
      </c>
      <c r="G124" s="290">
        <f t="shared" si="54"/>
        <v>116.38873949579832</v>
      </c>
      <c r="H124" s="290" cm="1">
        <f t="array" ref="H124">IF(Parameters!$C$55="No",IF($A124&lt;=Parameters!$D$39,Parameters!$C$39*$A124,IF($A124&lt;=Parameters!$D$40,Parameters!$C$39*Parameters!$D$39+Parameters!$C$40*($A124-Parameters!$D$39),IF($A124&lt;=Parameters!$D$41,Parameters!$C$39*Parameters!$D$39+Parameters!$C$40*(Parameters!$D$40-Parameters!$D$39)+Parameters!$C$41*($A124-Parameters!$D$40),Parameters!$C$39*Parameters!$D$39+Parameters!$C$40*(Parameters!$D$40-Parameters!$D$39)+Parameters!$C$41*(Parameters!$D$41-Parameters!$D$40)+Parameters!$C$42*($A124-Parameters!$D$41)))),_xlfn.IFS($A124&lt;=Parameters!$D$39,Parameters!$C$39*$A124,$A124&lt;=Parameters!$D$40,Parameters!$C$40*$A124,$A124&lt;=Parameters!$D$41,Parameters!$C$41*$A124,$A124&gt;Parameters!$D$41,Parameters!$C$42*$A124))</f>
        <v>15465.76</v>
      </c>
      <c r="I124" s="290">
        <f t="shared" si="55"/>
        <v>129.96436974789916</v>
      </c>
      <c r="J124" s="290" cm="1">
        <f t="array" ref="J124">IF(Parameters!$D$55="No",IF($A124&lt;=Parameters!$F$23,Parameters!$E$23*$A124,IF($A124&lt;=Parameters!$F$24,Parameters!$E$23*Parameters!$F$23+Parameters!$E$24*($A124-Parameters!$F$23),IF($A124&lt;=Parameters!$F$25,Parameters!$E$23*Parameters!$F$23+Parameters!$E$24*(Parameters!$F$24-Parameters!$F$23)+Parameters!$E$25*($A124-Parameters!$F$24),Parameters!$E$23*Parameters!$F$23+Parameters!$E$24*(Parameters!$F$24-Parameters!$F$23)+Parameters!$E$25*(Parameters!$F$25-Parameters!$F$24)+Parameters!$E$26*($A124-Parameters!$F$25)))),_xlfn.IFS($A124&lt;=Parameters!$F$23,Parameters!$E$23*$A124,$A124&lt;=Parameters!$F$24,Parameters!$E$24*$A124,$A124&lt;=Parameters!$F$25,Parameters!$E$25*$A124,$A124&gt;Parameters!$F$25,Parameters!$E$26*$A124))</f>
        <v>10849.23</v>
      </c>
      <c r="K124" s="290">
        <f t="shared" si="31"/>
        <v>91.17</v>
      </c>
      <c r="L124" s="290" cm="1">
        <f t="array" ref="L124">IF(Parameters!$D$55="No",IF($A124&lt;=Parameters!$F$28,Parameters!$E$28*$A124,IF($A124&lt;=Parameters!$F$29,Parameters!$E$28*Parameters!$F$28+Parameters!$E$29*($A124-Parameters!$F$28),IF($A124&lt;=Parameters!$F$30,Parameters!$E$28*Parameters!$F$28+Parameters!$E$29*(Parameters!$F$29-Parameters!$F$28)+Parameters!$E$30*($A124-Parameters!$F$29),Parameters!$E$28*Parameters!$F$28+Parameters!$E$29*(Parameters!$F$29-Parameters!$F$28)+Parameters!$E$30*(Parameters!$F$30-Parameters!$F$29)+Parameters!$E$31*($A124-Parameters!$F$30)))),_xlfn.IFS($A124&lt;=Parameters!$F$28,Parameters!$E$28*$A124,$A124&lt;=Parameters!$F$29,Parameters!$E$29*$A124,$A124&lt;=Parameters!$F$30,Parameters!$E$30*$A124,$A124&gt;Parameters!$F$30,Parameters!$E$31*$A124))</f>
        <v>10849.23</v>
      </c>
      <c r="M124" s="290">
        <f t="shared" si="32"/>
        <v>91.17</v>
      </c>
      <c r="N124" s="290" cm="1">
        <f t="array" ref="N124">IF(Parameters!$D$55="No",IF($A124&lt;=Parameters!$F$34,Parameters!$E$34*$A124,IF($A124&lt;=Parameters!$F$35,Parameters!$E$34*Parameters!$F$34+Parameters!$E$35*($A124-Parameters!$F$34),IF($A124&lt;=Parameters!$F$36,Parameters!$E$34*Parameters!$F$34+Parameters!$E$35*(Parameters!$F$35-Parameters!$F$34)+Parameters!$E$36*($A124-Parameters!$F$35),Parameters!$E$34*Parameters!$F$34+Parameters!$E$35*(Parameters!$F$35-Parameters!$F$34)+Parameters!$E$36*(Parameters!$F$36-Parameters!$F$35)+Parameters!$E$37*($A124-Parameters!$F$36)))),_xlfn.IFS($A124&lt;=Parameters!$F$34,Parameters!$E$34*$A124,$A124&lt;=Parameters!$F$35,Parameters!$E$35*$A124,$A124&lt;=Parameters!$F$36,Parameters!$E$36*$A124,$A124&gt;Parameters!$F$36,Parameters!$E$37*$A124))</f>
        <v>13850.26</v>
      </c>
      <c r="O124" s="290">
        <f t="shared" si="56"/>
        <v>116.38873949579832</v>
      </c>
      <c r="P124" s="290" cm="1">
        <f t="array" ref="P124">IF(Parameters!$D$55="No",IF($A124&lt;=Parameters!$F$39,Parameters!$E$39*$A124,IF($A124&lt;=Parameters!$F$40,Parameters!$E$39*Parameters!$F$39+Parameters!$E$40*($A124-Parameters!$F$39),IF($A124&lt;=Parameters!$F$41,Parameters!$E$39*Parameters!$F$39+Parameters!$E$40*(Parameters!$F$40-Parameters!$F$39)+Parameters!$E$41*($A124-Parameters!$F$40),Parameters!$E$39*Parameters!$F$39+Parameters!$E$40*(Parameters!$F$40-Parameters!$F$39)+Parameters!$E$41*(Parameters!$F$41-Parameters!$F$40)+Parameters!$E$42*($A124-Parameters!$F$41)))),_xlfn.IFS($A124&lt;=Parameters!$F$39,Parameters!$E$39*$A124,$A124&lt;=Parameters!$F$40,Parameters!$E$40*$A124,$A124&lt;=Parameters!$F$41,Parameters!$E$41*$A124,$A124&gt;Parameters!$F$41,Parameters!$E$42*$A124))</f>
        <v>15465.76</v>
      </c>
      <c r="Q124" s="290">
        <f t="shared" si="57"/>
        <v>129.96436974789916</v>
      </c>
      <c r="R124" s="290" cm="1">
        <f t="array" ref="R124">IF(Parameters!$E$55="No",IF($A124&lt;=Parameters!$H$23,Parameters!$G$23*$A124,IF($A124&lt;=Parameters!$H$24,Parameters!$G$23*Parameters!$H$23+Parameters!$G$24*($A124-Parameters!$H$23),IF($A124&lt;=Parameters!$H$25,Parameters!$G$23*Parameters!$H$23+Parameters!$G$24*(Parameters!$H$24-Parameters!$H$23)+Parameters!$G$25*($A124-Parameters!$H$24),Parameters!$G$23*Parameters!$H$23+Parameters!$G$24*(Parameters!$H$24-Parameters!$H$23)+Parameters!$G$25*(Parameters!$H$25-Parameters!$H$24)+Parameters!$G$26*($A124-Parameters!$H$25)))),_xlfn.IFS($A124&lt;=Parameters!$H$23,Parameters!$G$23*$A124,$A124&lt;=Parameters!$H$24,Parameters!$G$24*$A124,$A124&lt;=Parameters!$H$25,Parameters!$G$25*$A124,$A124&gt;Parameters!$H$25,Parameters!$G$26*$A124))</f>
        <v>10849.23</v>
      </c>
      <c r="S124" s="290">
        <f t="shared" si="33"/>
        <v>91.17</v>
      </c>
      <c r="T124" s="290" cm="1">
        <f t="array" ref="T124">IF(Parameters!$E$55="No",IF($A124&lt;=Parameters!$H$28,Parameters!$G$28*$A124,IF($A124&lt;=Parameters!$H$29,Parameters!$G$28*Parameters!$H$28+Parameters!$G$29*($A124-Parameters!$H$28),IF($A124&lt;=Parameters!$H$30,Parameters!$G$28*Parameters!$H$28+Parameters!$G$29*(Parameters!$H$29-Parameters!$H$28)+Parameters!$G$30*($A124-Parameters!$H$29),Parameters!$G$28*Parameters!$H$28+Parameters!$G$29*(Parameters!$H$29-Parameters!$H$28)+Parameters!$G$30*(Parameters!$H$30-Parameters!$H$29)+Parameters!$G$31*($A124-Parameters!$H$30)))),_xlfn.IFS($A124&lt;=Parameters!$H$28,Parameters!$G$28*$A124,$A124&lt;=Parameters!$H$29,Parameters!$G$29*$A124,$A124&lt;=Parameters!$H$30,Parameters!$G$30*$A124,$A124&gt;Parameters!$H$30,Parameters!$G$31*$A124))</f>
        <v>10849.23</v>
      </c>
      <c r="U124" s="290">
        <f t="shared" si="34"/>
        <v>91.17</v>
      </c>
      <c r="V124" s="290" cm="1">
        <f t="array" ref="V124">IF(Parameters!$E$55="No",IF($A124&lt;=Parameters!$H$34,Parameters!$G$34*$A124,IF($A124&lt;=Parameters!$H$35,Parameters!$G$34*Parameters!$H$34+Parameters!$G$35*($A124-Parameters!$H$34),IF($A124&lt;=Parameters!$H$36,Parameters!$G$34*Parameters!$H$34+Parameters!$G$35*(Parameters!$H$35-Parameters!$H$34)+Parameters!$G$36*($A124-Parameters!$H$35),Parameters!$G$34*Parameters!$H$34+Parameters!$G$35*(Parameters!$H$35-Parameters!$H$34)+Parameters!$G$36*(Parameters!$H$36-Parameters!$H$35)+Parameters!$G$37*($A124-Parameters!$H$36)))),_xlfn.IFS($A124&lt;=Parameters!$H$34,Parameters!$G$34*$A124,$A124&lt;=Parameters!$H$35,Parameters!$G$35*$A124,$A124&lt;=Parameters!$H$36,Parameters!$G$36*$A124,$A124&gt;Parameters!$H$36,Parameters!$G$37*$A124))</f>
        <v>13850.26</v>
      </c>
      <c r="W124" s="290">
        <f t="shared" si="58"/>
        <v>116.38873949579832</v>
      </c>
      <c r="X124" s="290" cm="1">
        <f t="array" ref="X124">IF(Parameters!$E$55="No",IF($A124&lt;=Parameters!$H$39,Parameters!$G$39*$A124,IF($A124&lt;=Parameters!$H$40,Parameters!$G$39*Parameters!$H$39+Parameters!$G$40*($A124-Parameters!$H$39),IF($A124&lt;=Parameters!$H$41,Parameters!$G$39*Parameters!$H$39+Parameters!$G$40*(Parameters!$H$40-Parameters!$H$39)+Parameters!$G$41*($A124-Parameters!$H$40),Parameters!$G$39*Parameters!$H$39+Parameters!$G$40*(Parameters!$H$40-Parameters!$H$39)+Parameters!$G$41*(Parameters!$H$41-Parameters!$H$40)+Parameters!$G$42*($A124-Parameters!$H$41)))),_xlfn.IFS($A124&lt;=Parameters!$H$39,Parameters!$G$39*$A124,$A124&lt;=Parameters!$H$40,Parameters!$G$40*$A124,$A124&lt;=Parameters!$H$41,Parameters!$G$41*$A124,$A124&gt;Parameters!$H$41,Parameters!$G$42*$A124))</f>
        <v>15465.76</v>
      </c>
      <c r="Y124" s="290">
        <f t="shared" si="59"/>
        <v>129.96436974789916</v>
      </c>
      <c r="Z124" s="290" cm="1">
        <f t="array" ref="Z124">IF(Parameters!$F$55="No",IF($A124&lt;=Parameters!$J$23,Parameters!$I$23*$A124,IF($A124&lt;=Parameters!$J$24,Parameters!$I$23*Parameters!$J$23+Parameters!$I$24*($A124-Parameters!$J$23),IF($A124&lt;=Parameters!$J$25,Parameters!$I$23*Parameters!$J$23+Parameters!$I$24*(Parameters!$J$24-Parameters!$J$23)+Parameters!$I$25*($A124-Parameters!$J$24),Parameters!$I$23*Parameters!$J$23+Parameters!$I$24*(Parameters!$J$24-Parameters!$J$23)+Parameters!$I$25*(Parameters!$J$25-Parameters!$J$24)+Parameters!$I$26*($A124-Parameters!$J$25)))),_xlfn.IFS($A124&lt;=Parameters!$J$23,Parameters!$I$23*$A124,$A124&lt;=Parameters!$J$24,Parameters!$I$24*$A124,$A124&lt;=Parameters!$J$25,Parameters!$I$25*$A124,$A124&gt;Parameters!$J$25,Parameters!$I$26*$A124))</f>
        <v>10849.23</v>
      </c>
      <c r="AA124" s="290">
        <f t="shared" si="35"/>
        <v>91.17</v>
      </c>
      <c r="AB124" s="290" cm="1">
        <f t="array" ref="AB124">IF(Parameters!$F$55="No",IF($A124&lt;=Parameters!$J$28,Parameters!$I$28*$A124,IF($A124&lt;=Parameters!$J$29,Parameters!$I$28*Parameters!$J$28+Parameters!$I$29*($A124-Parameters!$J$28),IF($A124&lt;=Parameters!$J$30,Parameters!$I$28*Parameters!$J$28+Parameters!$I$29*(Parameters!$J$29-Parameters!$J$28)+Parameters!$I$30*($A124-Parameters!$J$29),Parameters!$I$28*Parameters!$J$28+Parameters!$I$29*(Parameters!$J$29-Parameters!$J$28)+Parameters!$I$30*(Parameters!$J$30-Parameters!$J$29)+Parameters!$I$31*($A124-Parameters!$J$30)))),_xlfn.IFS($A124&lt;=Parameters!$J$28,Parameters!$I$28*$A124,$A124&lt;=Parameters!$J$29,Parameters!$I$29*$A124,$A124&lt;=Parameters!$J$30,Parameters!$I$30*$A124,$A124&gt;Parameters!$J$30,Parameters!$I$31*$A124))</f>
        <v>10849.23</v>
      </c>
      <c r="AC124" s="290">
        <f t="shared" si="36"/>
        <v>91.17</v>
      </c>
      <c r="AD124" s="290" cm="1">
        <f t="array" ref="AD124">IF(Parameters!$F$55="No",IF($A124&lt;=Parameters!$J$34,Parameters!$I$34*$A124,IF($A124&lt;=Parameters!$J$35,Parameters!$I$34*Parameters!$J$34+Parameters!$I$35*($A124-Parameters!$J$34),IF($A124&lt;=Parameters!$J$36,Parameters!$I$34*Parameters!$J$34+Parameters!$I$35*(Parameters!$J$35-Parameters!$J$34)+Parameters!$I$36*($A124-Parameters!$J$35),Parameters!$I$34*Parameters!$J$34+Parameters!$I$35*(Parameters!$J$35-Parameters!$J$34)+Parameters!$I$36*(Parameters!$J$36-Parameters!$J$35)+Parameters!$I$37*($A124-Parameters!$J$36)))),_xlfn.IFS($A124&lt;=Parameters!$J$34,Parameters!$I$34*$A124,$A124&lt;=Parameters!$J$35,Parameters!$I$35*$A124,$A124&lt;=Parameters!$J$36,Parameters!$I$36*$A124,$A124&gt;Parameters!$J$36,Parameters!$I$37*$A124))</f>
        <v>13850.26</v>
      </c>
      <c r="AE124" s="290">
        <f t="shared" si="60"/>
        <v>116.38873949579832</v>
      </c>
      <c r="AF124" s="290" cm="1">
        <f t="array" ref="AF124">IF(Parameters!$F$55="No",IF($A124&lt;=Parameters!$J$39,Parameters!$I$39*$A124,IF($A124&lt;=Parameters!$J$40,Parameters!$I$39*Parameters!$J$39+Parameters!$I$40*($A124-Parameters!$J$39),IF($A124&lt;=Parameters!$J$41,Parameters!$I$39*Parameters!$J$39+Parameters!$I$40*(Parameters!$J$40-Parameters!$J$39)+Parameters!$I$41*($A124-Parameters!$J$40),Parameters!$I$39*Parameters!$J$39+Parameters!$I$40*(Parameters!$J$40-Parameters!$J$39)+Parameters!$I$41*(Parameters!$J$41-Parameters!$J$40)+Parameters!$I$42*($A124-Parameters!$J$41)))),_xlfn.IFS($A124&lt;=Parameters!$J$39,Parameters!$I$39*$A124,$A124&lt;=Parameters!$J$40,Parameters!$I$40*$A124,$A124&lt;=Parameters!$J$41,Parameters!$I$41*$A124,$A124&gt;Parameters!$J$41,Parameters!$I$42*$A124))</f>
        <v>15465.76</v>
      </c>
      <c r="AG124" s="290">
        <f t="shared" si="61"/>
        <v>129.96436974789916</v>
      </c>
      <c r="AI124" s="428">
        <f t="shared" si="37"/>
        <v>91.170000000000073</v>
      </c>
      <c r="AJ124" s="428">
        <f t="shared" si="38"/>
        <v>91.170000000000073</v>
      </c>
      <c r="AK124" s="428">
        <f t="shared" si="39"/>
        <v>143.54000000000087</v>
      </c>
      <c r="AL124" s="428">
        <f t="shared" si="40"/>
        <v>143.54000000000087</v>
      </c>
      <c r="AM124" s="428">
        <f t="shared" si="41"/>
        <v>91.170000000000073</v>
      </c>
      <c r="AN124" s="428">
        <f t="shared" si="42"/>
        <v>91.170000000000073</v>
      </c>
      <c r="AO124" s="428">
        <f t="shared" si="43"/>
        <v>143.54000000000087</v>
      </c>
      <c r="AP124" s="428">
        <f t="shared" si="44"/>
        <v>143.54000000000087</v>
      </c>
      <c r="AQ124" s="428">
        <f t="shared" si="45"/>
        <v>91.170000000000073</v>
      </c>
      <c r="AR124" s="428">
        <f t="shared" si="46"/>
        <v>91.170000000000073</v>
      </c>
      <c r="AS124" s="428">
        <f t="shared" si="47"/>
        <v>143.54000000000087</v>
      </c>
      <c r="AT124" s="428">
        <f t="shared" si="48"/>
        <v>143.54000000000087</v>
      </c>
      <c r="AU124" s="428">
        <f t="shared" si="49"/>
        <v>91.170000000000073</v>
      </c>
      <c r="AV124" s="428">
        <f t="shared" si="50"/>
        <v>91.170000000000073</v>
      </c>
      <c r="AW124" s="428">
        <f t="shared" si="51"/>
        <v>143.54000000000087</v>
      </c>
      <c r="AX124" s="428">
        <f t="shared" si="52"/>
        <v>143.54000000000087</v>
      </c>
    </row>
    <row r="125">
      <c r="A125" s="413">
        <v>120</v>
      </c>
      <c r="B125" s="290" cm="1">
        <f t="array" ref="B125">IF(Parameters!$C$55="No",IF($A125&lt;=Parameters!$D$23,Parameters!$C$23*$A125,IF($A125&lt;=Parameters!$D$24,Parameters!$C$23*Parameters!$D$23+Parameters!$C$24*($A125-Parameters!$D$23),IF($A125&lt;=Parameters!$D$25,Parameters!$C$23*Parameters!$D$23+Parameters!$C$24*(Parameters!$D$24-Parameters!$D$23)+Parameters!$C$25*($A125-Parameters!$D$24),Parameters!$C$23*Parameters!$D$23+Parameters!$C$24*(Parameters!$D$24-Parameters!$D$23)+Parameters!$C$25*(Parameters!$D$25-Parameters!$D$24)+Parameters!$C$26*($A125-Parameters!$D$25)))),_xlfn.IFS($A125&lt;=Parameters!$D$23,Parameters!$C$23*$A125,$A125&lt;=Parameters!$D$24,Parameters!$C$24*$A125,$A125&lt;=Parameters!$D$25,Parameters!$C$25*$A125,$A125&gt;Parameters!$D$25,Parameters!$C$26*$A125))</f>
        <v>10940.4</v>
      </c>
      <c r="C125" s="290">
        <f t="shared" si="53"/>
        <v>91.17</v>
      </c>
      <c r="D125" s="290" cm="1">
        <f t="array" ref="D125">IF(Parameters!$C$55="No",IF($A125&lt;=Parameters!$D$28,Parameters!$C$28*$A125,IF($A125&lt;=Parameters!$D$29,Parameters!$C$28*Parameters!$D$28+Parameters!$C$29*($A125-Parameters!$D$28),IF($A125&lt;=Parameters!$D$30,Parameters!$C$28*Parameters!$D$28+Parameters!$C$29*(Parameters!$D$29-Parameters!$D$28)+Parameters!$C$30*($A125-Parameters!$D$29),Parameters!$C$28*Parameters!$D$28+Parameters!$C$29*(Parameters!$D$29-Parameters!$D$28)+Parameters!$C$30*(Parameters!$D$30-Parameters!$D$29)+Parameters!$C$31*($A125-Parameters!$D$30)))),_xlfn.IFS($A125&lt;=Parameters!$D$28,Parameters!$C$28*$A125,$A125&lt;=Parameters!$D$29,Parameters!$C$29*$A125,$A125&lt;=Parameters!$D$30,Parameters!$C$30*$A125,$A125&gt;Parameters!$D$30,Parameters!$C$31*$A125))</f>
        <v>10940.4</v>
      </c>
      <c r="E125" s="290">
        <f t="shared" si="53"/>
        <v>91.17</v>
      </c>
      <c r="F125" s="290" cm="1">
        <f t="array" ref="F125">IF(Parameters!$C$55="No",IF($A125&lt;=Parameters!$D$34,Parameters!$C$34*$A125,IF($A125&lt;=Parameters!$D$35,Parameters!$C$34*Parameters!$D$34+Parameters!$C$35*($A125-Parameters!$D$34),IF($A125&lt;=Parameters!$D$36,Parameters!$C$34*Parameters!$D$34+Parameters!$C$35*(Parameters!$D$35-Parameters!$D$34)+Parameters!$C$36*($A125-Parameters!$D$35),Parameters!$C$34*Parameters!$D$34+Parameters!$C$35*(Parameters!$D$35-Parameters!$D$34)+Parameters!$C$36*(Parameters!$D$36-Parameters!$D$35)+Parameters!$C$37*($A125-Parameters!$D$36)))),_xlfn.IFS($A125&lt;=Parameters!$D$34,Parameters!$C$34*$A125,$A125&lt;=Parameters!$D$35,Parameters!$C$35*$A125,$A125&lt;=Parameters!$D$36,Parameters!$C$36*$A125,$A125&gt;Parameters!$D$36,Parameters!$C$37*$A125))</f>
        <v>13993.8</v>
      </c>
      <c r="G125" s="290">
        <f t="shared" si="54"/>
        <v>116.61499999999999</v>
      </c>
      <c r="H125" s="290" cm="1">
        <f t="array" ref="H125">IF(Parameters!$C$55="No",IF($A125&lt;=Parameters!$D$39,Parameters!$C$39*$A125,IF($A125&lt;=Parameters!$D$40,Parameters!$C$39*Parameters!$D$39+Parameters!$C$40*($A125-Parameters!$D$39),IF($A125&lt;=Parameters!$D$41,Parameters!$C$39*Parameters!$D$39+Parameters!$C$40*(Parameters!$D$40-Parameters!$D$39)+Parameters!$C$41*($A125-Parameters!$D$40),Parameters!$C$39*Parameters!$D$39+Parameters!$C$40*(Parameters!$D$40-Parameters!$D$39)+Parameters!$C$41*(Parameters!$D$41-Parameters!$D$40)+Parameters!$C$42*($A125-Parameters!$D$41)))),_xlfn.IFS($A125&lt;=Parameters!$D$39,Parameters!$C$39*$A125,$A125&lt;=Parameters!$D$40,Parameters!$C$40*$A125,$A125&lt;=Parameters!$D$41,Parameters!$C$41*$A125,$A125&gt;Parameters!$D$41,Parameters!$C$42*$A125))</f>
        <v>15609.3</v>
      </c>
      <c r="I125" s="290">
        <f t="shared" si="55"/>
        <v>130.07749999999999</v>
      </c>
      <c r="J125" s="290" cm="1">
        <f t="array" ref="J125">IF(Parameters!$D$55="No",IF($A125&lt;=Parameters!$F$23,Parameters!$E$23*$A125,IF($A125&lt;=Parameters!$F$24,Parameters!$E$23*Parameters!$F$23+Parameters!$E$24*($A125-Parameters!$F$23),IF($A125&lt;=Parameters!$F$25,Parameters!$E$23*Parameters!$F$23+Parameters!$E$24*(Parameters!$F$24-Parameters!$F$23)+Parameters!$E$25*($A125-Parameters!$F$24),Parameters!$E$23*Parameters!$F$23+Parameters!$E$24*(Parameters!$F$24-Parameters!$F$23)+Parameters!$E$25*(Parameters!$F$25-Parameters!$F$24)+Parameters!$E$26*($A125-Parameters!$F$25)))),_xlfn.IFS($A125&lt;=Parameters!$F$23,Parameters!$E$23*$A125,$A125&lt;=Parameters!$F$24,Parameters!$E$24*$A125,$A125&lt;=Parameters!$F$25,Parameters!$E$25*$A125,$A125&gt;Parameters!$F$25,Parameters!$E$26*$A125))</f>
        <v>10940.4</v>
      </c>
      <c r="K125" s="290">
        <f t="shared" si="31"/>
        <v>91.17</v>
      </c>
      <c r="L125" s="290" cm="1">
        <f t="array" ref="L125">IF(Parameters!$D$55="No",IF($A125&lt;=Parameters!$F$28,Parameters!$E$28*$A125,IF($A125&lt;=Parameters!$F$29,Parameters!$E$28*Parameters!$F$28+Parameters!$E$29*($A125-Parameters!$F$28),IF($A125&lt;=Parameters!$F$30,Parameters!$E$28*Parameters!$F$28+Parameters!$E$29*(Parameters!$F$29-Parameters!$F$28)+Parameters!$E$30*($A125-Parameters!$F$29),Parameters!$E$28*Parameters!$F$28+Parameters!$E$29*(Parameters!$F$29-Parameters!$F$28)+Parameters!$E$30*(Parameters!$F$30-Parameters!$F$29)+Parameters!$E$31*($A125-Parameters!$F$30)))),_xlfn.IFS($A125&lt;=Parameters!$F$28,Parameters!$E$28*$A125,$A125&lt;=Parameters!$F$29,Parameters!$E$29*$A125,$A125&lt;=Parameters!$F$30,Parameters!$E$30*$A125,$A125&gt;Parameters!$F$30,Parameters!$E$31*$A125))</f>
        <v>10940.4</v>
      </c>
      <c r="M125" s="290">
        <f t="shared" si="32"/>
        <v>91.17</v>
      </c>
      <c r="N125" s="290" cm="1">
        <f t="array" ref="N125">IF(Parameters!$D$55="No",IF($A125&lt;=Parameters!$F$34,Parameters!$E$34*$A125,IF($A125&lt;=Parameters!$F$35,Parameters!$E$34*Parameters!$F$34+Parameters!$E$35*($A125-Parameters!$F$34),IF($A125&lt;=Parameters!$F$36,Parameters!$E$34*Parameters!$F$34+Parameters!$E$35*(Parameters!$F$35-Parameters!$F$34)+Parameters!$E$36*($A125-Parameters!$F$35),Parameters!$E$34*Parameters!$F$34+Parameters!$E$35*(Parameters!$F$35-Parameters!$F$34)+Parameters!$E$36*(Parameters!$F$36-Parameters!$F$35)+Parameters!$E$37*($A125-Parameters!$F$36)))),_xlfn.IFS($A125&lt;=Parameters!$F$34,Parameters!$E$34*$A125,$A125&lt;=Parameters!$F$35,Parameters!$E$35*$A125,$A125&lt;=Parameters!$F$36,Parameters!$E$36*$A125,$A125&gt;Parameters!$F$36,Parameters!$E$37*$A125))</f>
        <v>13993.8</v>
      </c>
      <c r="O125" s="290">
        <f t="shared" si="56"/>
        <v>116.61499999999999</v>
      </c>
      <c r="P125" s="290" cm="1">
        <f t="array" ref="P125">IF(Parameters!$D$55="No",IF($A125&lt;=Parameters!$F$39,Parameters!$E$39*$A125,IF($A125&lt;=Parameters!$F$40,Parameters!$E$39*Parameters!$F$39+Parameters!$E$40*($A125-Parameters!$F$39),IF($A125&lt;=Parameters!$F$41,Parameters!$E$39*Parameters!$F$39+Parameters!$E$40*(Parameters!$F$40-Parameters!$F$39)+Parameters!$E$41*($A125-Parameters!$F$40),Parameters!$E$39*Parameters!$F$39+Parameters!$E$40*(Parameters!$F$40-Parameters!$F$39)+Parameters!$E$41*(Parameters!$F$41-Parameters!$F$40)+Parameters!$E$42*($A125-Parameters!$F$41)))),_xlfn.IFS($A125&lt;=Parameters!$F$39,Parameters!$E$39*$A125,$A125&lt;=Parameters!$F$40,Parameters!$E$40*$A125,$A125&lt;=Parameters!$F$41,Parameters!$E$41*$A125,$A125&gt;Parameters!$F$41,Parameters!$E$42*$A125))</f>
        <v>15609.3</v>
      </c>
      <c r="Q125" s="290">
        <f t="shared" si="57"/>
        <v>130.07749999999999</v>
      </c>
      <c r="R125" s="290" cm="1">
        <f t="array" ref="R125">IF(Parameters!$E$55="No",IF($A125&lt;=Parameters!$H$23,Parameters!$G$23*$A125,IF($A125&lt;=Parameters!$H$24,Parameters!$G$23*Parameters!$H$23+Parameters!$G$24*($A125-Parameters!$H$23),IF($A125&lt;=Parameters!$H$25,Parameters!$G$23*Parameters!$H$23+Parameters!$G$24*(Parameters!$H$24-Parameters!$H$23)+Parameters!$G$25*($A125-Parameters!$H$24),Parameters!$G$23*Parameters!$H$23+Parameters!$G$24*(Parameters!$H$24-Parameters!$H$23)+Parameters!$G$25*(Parameters!$H$25-Parameters!$H$24)+Parameters!$G$26*($A125-Parameters!$H$25)))),_xlfn.IFS($A125&lt;=Parameters!$H$23,Parameters!$G$23*$A125,$A125&lt;=Parameters!$H$24,Parameters!$G$24*$A125,$A125&lt;=Parameters!$H$25,Parameters!$G$25*$A125,$A125&gt;Parameters!$H$25,Parameters!$G$26*$A125))</f>
        <v>10940.4</v>
      </c>
      <c r="S125" s="290">
        <f t="shared" si="33"/>
        <v>91.17</v>
      </c>
      <c r="T125" s="290" cm="1">
        <f t="array" ref="T125">IF(Parameters!$E$55="No",IF($A125&lt;=Parameters!$H$28,Parameters!$G$28*$A125,IF($A125&lt;=Parameters!$H$29,Parameters!$G$28*Parameters!$H$28+Parameters!$G$29*($A125-Parameters!$H$28),IF($A125&lt;=Parameters!$H$30,Parameters!$G$28*Parameters!$H$28+Parameters!$G$29*(Parameters!$H$29-Parameters!$H$28)+Parameters!$G$30*($A125-Parameters!$H$29),Parameters!$G$28*Parameters!$H$28+Parameters!$G$29*(Parameters!$H$29-Parameters!$H$28)+Parameters!$G$30*(Parameters!$H$30-Parameters!$H$29)+Parameters!$G$31*($A125-Parameters!$H$30)))),_xlfn.IFS($A125&lt;=Parameters!$H$28,Parameters!$G$28*$A125,$A125&lt;=Parameters!$H$29,Parameters!$G$29*$A125,$A125&lt;=Parameters!$H$30,Parameters!$G$30*$A125,$A125&gt;Parameters!$H$30,Parameters!$G$31*$A125))</f>
        <v>10940.4</v>
      </c>
      <c r="U125" s="290">
        <f t="shared" si="34"/>
        <v>91.17</v>
      </c>
      <c r="V125" s="290" cm="1">
        <f t="array" ref="V125">IF(Parameters!$E$55="No",IF($A125&lt;=Parameters!$H$34,Parameters!$G$34*$A125,IF($A125&lt;=Parameters!$H$35,Parameters!$G$34*Parameters!$H$34+Parameters!$G$35*($A125-Parameters!$H$34),IF($A125&lt;=Parameters!$H$36,Parameters!$G$34*Parameters!$H$34+Parameters!$G$35*(Parameters!$H$35-Parameters!$H$34)+Parameters!$G$36*($A125-Parameters!$H$35),Parameters!$G$34*Parameters!$H$34+Parameters!$G$35*(Parameters!$H$35-Parameters!$H$34)+Parameters!$G$36*(Parameters!$H$36-Parameters!$H$35)+Parameters!$G$37*($A125-Parameters!$H$36)))),_xlfn.IFS($A125&lt;=Parameters!$H$34,Parameters!$G$34*$A125,$A125&lt;=Parameters!$H$35,Parameters!$G$35*$A125,$A125&lt;=Parameters!$H$36,Parameters!$G$36*$A125,$A125&gt;Parameters!$H$36,Parameters!$G$37*$A125))</f>
        <v>13993.8</v>
      </c>
      <c r="W125" s="290">
        <f t="shared" si="58"/>
        <v>116.61499999999999</v>
      </c>
      <c r="X125" s="290" cm="1">
        <f t="array" ref="X125">IF(Parameters!$E$55="No",IF($A125&lt;=Parameters!$H$39,Parameters!$G$39*$A125,IF($A125&lt;=Parameters!$H$40,Parameters!$G$39*Parameters!$H$39+Parameters!$G$40*($A125-Parameters!$H$39),IF($A125&lt;=Parameters!$H$41,Parameters!$G$39*Parameters!$H$39+Parameters!$G$40*(Parameters!$H$40-Parameters!$H$39)+Parameters!$G$41*($A125-Parameters!$H$40),Parameters!$G$39*Parameters!$H$39+Parameters!$G$40*(Parameters!$H$40-Parameters!$H$39)+Parameters!$G$41*(Parameters!$H$41-Parameters!$H$40)+Parameters!$G$42*($A125-Parameters!$H$41)))),_xlfn.IFS($A125&lt;=Parameters!$H$39,Parameters!$G$39*$A125,$A125&lt;=Parameters!$H$40,Parameters!$G$40*$A125,$A125&lt;=Parameters!$H$41,Parameters!$G$41*$A125,$A125&gt;Parameters!$H$41,Parameters!$G$42*$A125))</f>
        <v>15609.3</v>
      </c>
      <c r="Y125" s="290">
        <f t="shared" si="59"/>
        <v>130.07749999999999</v>
      </c>
      <c r="Z125" s="290" cm="1">
        <f t="array" ref="Z125">IF(Parameters!$F$55="No",IF($A125&lt;=Parameters!$J$23,Parameters!$I$23*$A125,IF($A125&lt;=Parameters!$J$24,Parameters!$I$23*Parameters!$J$23+Parameters!$I$24*($A125-Parameters!$J$23),IF($A125&lt;=Parameters!$J$25,Parameters!$I$23*Parameters!$J$23+Parameters!$I$24*(Parameters!$J$24-Parameters!$J$23)+Parameters!$I$25*($A125-Parameters!$J$24),Parameters!$I$23*Parameters!$J$23+Parameters!$I$24*(Parameters!$J$24-Parameters!$J$23)+Parameters!$I$25*(Parameters!$J$25-Parameters!$J$24)+Parameters!$I$26*($A125-Parameters!$J$25)))),_xlfn.IFS($A125&lt;=Parameters!$J$23,Parameters!$I$23*$A125,$A125&lt;=Parameters!$J$24,Parameters!$I$24*$A125,$A125&lt;=Parameters!$J$25,Parameters!$I$25*$A125,$A125&gt;Parameters!$J$25,Parameters!$I$26*$A125))</f>
        <v>10940.4</v>
      </c>
      <c r="AA125" s="290">
        <f t="shared" si="35"/>
        <v>91.17</v>
      </c>
      <c r="AB125" s="290" cm="1">
        <f t="array" ref="AB125">IF(Parameters!$F$55="No",IF($A125&lt;=Parameters!$J$28,Parameters!$I$28*$A125,IF($A125&lt;=Parameters!$J$29,Parameters!$I$28*Parameters!$J$28+Parameters!$I$29*($A125-Parameters!$J$28),IF($A125&lt;=Parameters!$J$30,Parameters!$I$28*Parameters!$J$28+Parameters!$I$29*(Parameters!$J$29-Parameters!$J$28)+Parameters!$I$30*($A125-Parameters!$J$29),Parameters!$I$28*Parameters!$J$28+Parameters!$I$29*(Parameters!$J$29-Parameters!$J$28)+Parameters!$I$30*(Parameters!$J$30-Parameters!$J$29)+Parameters!$I$31*($A125-Parameters!$J$30)))),_xlfn.IFS($A125&lt;=Parameters!$J$28,Parameters!$I$28*$A125,$A125&lt;=Parameters!$J$29,Parameters!$I$29*$A125,$A125&lt;=Parameters!$J$30,Parameters!$I$30*$A125,$A125&gt;Parameters!$J$30,Parameters!$I$31*$A125))</f>
        <v>10940.4</v>
      </c>
      <c r="AC125" s="290">
        <f t="shared" si="36"/>
        <v>91.17</v>
      </c>
      <c r="AD125" s="290" cm="1">
        <f t="array" ref="AD125">IF(Parameters!$F$55="No",IF($A125&lt;=Parameters!$J$34,Parameters!$I$34*$A125,IF($A125&lt;=Parameters!$J$35,Parameters!$I$34*Parameters!$J$34+Parameters!$I$35*($A125-Parameters!$J$34),IF($A125&lt;=Parameters!$J$36,Parameters!$I$34*Parameters!$J$34+Parameters!$I$35*(Parameters!$J$35-Parameters!$J$34)+Parameters!$I$36*($A125-Parameters!$J$35),Parameters!$I$34*Parameters!$J$34+Parameters!$I$35*(Parameters!$J$35-Parameters!$J$34)+Parameters!$I$36*(Parameters!$J$36-Parameters!$J$35)+Parameters!$I$37*($A125-Parameters!$J$36)))),_xlfn.IFS($A125&lt;=Parameters!$J$34,Parameters!$I$34*$A125,$A125&lt;=Parameters!$J$35,Parameters!$I$35*$A125,$A125&lt;=Parameters!$J$36,Parameters!$I$36*$A125,$A125&gt;Parameters!$J$36,Parameters!$I$37*$A125))</f>
        <v>13993.8</v>
      </c>
      <c r="AE125" s="290">
        <f t="shared" si="60"/>
        <v>116.61499999999999</v>
      </c>
      <c r="AF125" s="290" cm="1">
        <f t="array" ref="AF125">IF(Parameters!$F$55="No",IF($A125&lt;=Parameters!$J$39,Parameters!$I$39*$A125,IF($A125&lt;=Parameters!$J$40,Parameters!$I$39*Parameters!$J$39+Parameters!$I$40*($A125-Parameters!$J$39),IF($A125&lt;=Parameters!$J$41,Parameters!$I$39*Parameters!$J$39+Parameters!$I$40*(Parameters!$J$40-Parameters!$J$39)+Parameters!$I$41*($A125-Parameters!$J$40),Parameters!$I$39*Parameters!$J$39+Parameters!$I$40*(Parameters!$J$40-Parameters!$J$39)+Parameters!$I$41*(Parameters!$J$41-Parameters!$J$40)+Parameters!$I$42*($A125-Parameters!$J$41)))),_xlfn.IFS($A125&lt;=Parameters!$J$39,Parameters!$I$39*$A125,$A125&lt;=Parameters!$J$40,Parameters!$I$40*$A125,$A125&lt;=Parameters!$J$41,Parameters!$I$41*$A125,$A125&gt;Parameters!$J$41,Parameters!$I$42*$A125))</f>
        <v>15609.3</v>
      </c>
      <c r="AG125" s="290">
        <f t="shared" si="61"/>
        <v>130.07749999999999</v>
      </c>
      <c r="AI125" s="428">
        <f t="shared" si="37"/>
        <v>91.170000000000073</v>
      </c>
      <c r="AJ125" s="428">
        <f t="shared" si="38"/>
        <v>91.170000000000073</v>
      </c>
      <c r="AK125" s="428">
        <f t="shared" si="39"/>
        <v>143.53999999999905</v>
      </c>
      <c r="AL125" s="428">
        <f t="shared" si="40"/>
        <v>143.53999999999905</v>
      </c>
      <c r="AM125" s="428">
        <f t="shared" si="41"/>
        <v>91.170000000000073</v>
      </c>
      <c r="AN125" s="428">
        <f t="shared" si="42"/>
        <v>91.170000000000073</v>
      </c>
      <c r="AO125" s="428">
        <f t="shared" si="43"/>
        <v>143.53999999999905</v>
      </c>
      <c r="AP125" s="428">
        <f t="shared" si="44"/>
        <v>143.53999999999905</v>
      </c>
      <c r="AQ125" s="428">
        <f t="shared" si="45"/>
        <v>91.170000000000073</v>
      </c>
      <c r="AR125" s="428">
        <f t="shared" si="46"/>
        <v>91.170000000000073</v>
      </c>
      <c r="AS125" s="428">
        <f t="shared" si="47"/>
        <v>143.53999999999905</v>
      </c>
      <c r="AT125" s="428">
        <f t="shared" si="48"/>
        <v>143.53999999999905</v>
      </c>
      <c r="AU125" s="428">
        <f t="shared" si="49"/>
        <v>91.170000000000073</v>
      </c>
      <c r="AV125" s="428">
        <f t="shared" si="50"/>
        <v>91.170000000000073</v>
      </c>
      <c r="AW125" s="428">
        <f t="shared" si="51"/>
        <v>143.53999999999905</v>
      </c>
      <c r="AX125" s="428">
        <f t="shared" si="52"/>
        <v>143.53999999999905</v>
      </c>
    </row>
    <row r="126">
      <c r="A126" s="413">
        <v>121</v>
      </c>
      <c r="B126" s="290" cm="1">
        <f t="array" ref="B126">IF(Parameters!$C$55="No",IF($A126&lt;=Parameters!$D$23,Parameters!$C$23*$A126,IF($A126&lt;=Parameters!$D$24,Parameters!$C$23*Parameters!$D$23+Parameters!$C$24*($A126-Parameters!$D$23),IF($A126&lt;=Parameters!$D$25,Parameters!$C$23*Parameters!$D$23+Parameters!$C$24*(Parameters!$D$24-Parameters!$D$23)+Parameters!$C$25*($A126-Parameters!$D$24),Parameters!$C$23*Parameters!$D$23+Parameters!$C$24*(Parameters!$D$24-Parameters!$D$23)+Parameters!$C$25*(Parameters!$D$25-Parameters!$D$24)+Parameters!$C$26*($A126-Parameters!$D$25)))),_xlfn.IFS($A126&lt;=Parameters!$D$23,Parameters!$C$23*$A126,$A126&lt;=Parameters!$D$24,Parameters!$C$24*$A126,$A126&lt;=Parameters!$D$25,Parameters!$C$25*$A126,$A126&gt;Parameters!$D$25,Parameters!$C$26*$A126))</f>
        <v>11031.57</v>
      </c>
      <c r="C126" s="290">
        <f t="shared" si="53"/>
        <v>91.17</v>
      </c>
      <c r="D126" s="290" cm="1">
        <f t="array" ref="D126">IF(Parameters!$C$55="No",IF($A126&lt;=Parameters!$D$28,Parameters!$C$28*$A126,IF($A126&lt;=Parameters!$D$29,Parameters!$C$28*Parameters!$D$28+Parameters!$C$29*($A126-Parameters!$D$28),IF($A126&lt;=Parameters!$D$30,Parameters!$C$28*Parameters!$D$28+Parameters!$C$29*(Parameters!$D$29-Parameters!$D$28)+Parameters!$C$30*($A126-Parameters!$D$29),Parameters!$C$28*Parameters!$D$28+Parameters!$C$29*(Parameters!$D$29-Parameters!$D$28)+Parameters!$C$30*(Parameters!$D$30-Parameters!$D$29)+Parameters!$C$31*($A126-Parameters!$D$30)))),_xlfn.IFS($A126&lt;=Parameters!$D$28,Parameters!$C$28*$A126,$A126&lt;=Parameters!$D$29,Parameters!$C$29*$A126,$A126&lt;=Parameters!$D$30,Parameters!$C$30*$A126,$A126&gt;Parameters!$D$30,Parameters!$C$31*$A126))</f>
        <v>11031.57</v>
      </c>
      <c r="E126" s="290">
        <f t="shared" si="53"/>
        <v>91.17</v>
      </c>
      <c r="F126" s="290" cm="1">
        <f t="array" ref="F126">IF(Parameters!$C$55="No",IF($A126&lt;=Parameters!$D$34,Parameters!$C$34*$A126,IF($A126&lt;=Parameters!$D$35,Parameters!$C$34*Parameters!$D$34+Parameters!$C$35*($A126-Parameters!$D$34),IF($A126&lt;=Parameters!$D$36,Parameters!$C$34*Parameters!$D$34+Parameters!$C$35*(Parameters!$D$35-Parameters!$D$34)+Parameters!$C$36*($A126-Parameters!$D$35),Parameters!$C$34*Parameters!$D$34+Parameters!$C$35*(Parameters!$D$35-Parameters!$D$34)+Parameters!$C$36*(Parameters!$D$36-Parameters!$D$35)+Parameters!$C$37*($A126-Parameters!$D$36)))),_xlfn.IFS($A126&lt;=Parameters!$D$34,Parameters!$C$34*$A126,$A126&lt;=Parameters!$D$35,Parameters!$C$35*$A126,$A126&lt;=Parameters!$D$36,Parameters!$C$36*$A126,$A126&gt;Parameters!$D$36,Parameters!$C$37*$A126))</f>
        <v>14137.34</v>
      </c>
      <c r="G126" s="290">
        <f t="shared" si="54"/>
        <v>116.83752066115703</v>
      </c>
      <c r="H126" s="290" cm="1">
        <f t="array" ref="H126">IF(Parameters!$C$55="No",IF($A126&lt;=Parameters!$D$39,Parameters!$C$39*$A126,IF($A126&lt;=Parameters!$D$40,Parameters!$C$39*Parameters!$D$39+Parameters!$C$40*($A126-Parameters!$D$39),IF($A126&lt;=Parameters!$D$41,Parameters!$C$39*Parameters!$D$39+Parameters!$C$40*(Parameters!$D$40-Parameters!$D$39)+Parameters!$C$41*($A126-Parameters!$D$40),Parameters!$C$39*Parameters!$D$39+Parameters!$C$40*(Parameters!$D$40-Parameters!$D$39)+Parameters!$C$41*(Parameters!$D$41-Parameters!$D$40)+Parameters!$C$42*($A126-Parameters!$D$41)))),_xlfn.IFS($A126&lt;=Parameters!$D$39,Parameters!$C$39*$A126,$A126&lt;=Parameters!$D$40,Parameters!$C$40*$A126,$A126&lt;=Parameters!$D$41,Parameters!$C$41*$A126,$A126&gt;Parameters!$D$41,Parameters!$C$42*$A126))</f>
        <v>15752.84</v>
      </c>
      <c r="I126" s="290">
        <f t="shared" si="55"/>
        <v>130.1887603305785</v>
      </c>
      <c r="J126" s="290" cm="1">
        <f t="array" ref="J126">IF(Parameters!$D$55="No",IF($A126&lt;=Parameters!$F$23,Parameters!$E$23*$A126,IF($A126&lt;=Parameters!$F$24,Parameters!$E$23*Parameters!$F$23+Parameters!$E$24*($A126-Parameters!$F$23),IF($A126&lt;=Parameters!$F$25,Parameters!$E$23*Parameters!$F$23+Parameters!$E$24*(Parameters!$F$24-Parameters!$F$23)+Parameters!$E$25*($A126-Parameters!$F$24),Parameters!$E$23*Parameters!$F$23+Parameters!$E$24*(Parameters!$F$24-Parameters!$F$23)+Parameters!$E$25*(Parameters!$F$25-Parameters!$F$24)+Parameters!$E$26*($A126-Parameters!$F$25)))),_xlfn.IFS($A126&lt;=Parameters!$F$23,Parameters!$E$23*$A126,$A126&lt;=Parameters!$F$24,Parameters!$E$24*$A126,$A126&lt;=Parameters!$F$25,Parameters!$E$25*$A126,$A126&gt;Parameters!$F$25,Parameters!$E$26*$A126))</f>
        <v>11031.57</v>
      </c>
      <c r="K126" s="290">
        <f t="shared" si="31"/>
        <v>91.17</v>
      </c>
      <c r="L126" s="290" cm="1">
        <f t="array" ref="L126">IF(Parameters!$D$55="No",IF($A126&lt;=Parameters!$F$28,Parameters!$E$28*$A126,IF($A126&lt;=Parameters!$F$29,Parameters!$E$28*Parameters!$F$28+Parameters!$E$29*($A126-Parameters!$F$28),IF($A126&lt;=Parameters!$F$30,Parameters!$E$28*Parameters!$F$28+Parameters!$E$29*(Parameters!$F$29-Parameters!$F$28)+Parameters!$E$30*($A126-Parameters!$F$29),Parameters!$E$28*Parameters!$F$28+Parameters!$E$29*(Parameters!$F$29-Parameters!$F$28)+Parameters!$E$30*(Parameters!$F$30-Parameters!$F$29)+Parameters!$E$31*($A126-Parameters!$F$30)))),_xlfn.IFS($A126&lt;=Parameters!$F$28,Parameters!$E$28*$A126,$A126&lt;=Parameters!$F$29,Parameters!$E$29*$A126,$A126&lt;=Parameters!$F$30,Parameters!$E$30*$A126,$A126&gt;Parameters!$F$30,Parameters!$E$31*$A126))</f>
        <v>11031.57</v>
      </c>
      <c r="M126" s="290">
        <f t="shared" si="32"/>
        <v>91.17</v>
      </c>
      <c r="N126" s="290" cm="1">
        <f t="array" ref="N126">IF(Parameters!$D$55="No",IF($A126&lt;=Parameters!$F$34,Parameters!$E$34*$A126,IF($A126&lt;=Parameters!$F$35,Parameters!$E$34*Parameters!$F$34+Parameters!$E$35*($A126-Parameters!$F$34),IF($A126&lt;=Parameters!$F$36,Parameters!$E$34*Parameters!$F$34+Parameters!$E$35*(Parameters!$F$35-Parameters!$F$34)+Parameters!$E$36*($A126-Parameters!$F$35),Parameters!$E$34*Parameters!$F$34+Parameters!$E$35*(Parameters!$F$35-Parameters!$F$34)+Parameters!$E$36*(Parameters!$F$36-Parameters!$F$35)+Parameters!$E$37*($A126-Parameters!$F$36)))),_xlfn.IFS($A126&lt;=Parameters!$F$34,Parameters!$E$34*$A126,$A126&lt;=Parameters!$F$35,Parameters!$E$35*$A126,$A126&lt;=Parameters!$F$36,Parameters!$E$36*$A126,$A126&gt;Parameters!$F$36,Parameters!$E$37*$A126))</f>
        <v>14137.34</v>
      </c>
      <c r="O126" s="290">
        <f t="shared" si="56"/>
        <v>116.83752066115703</v>
      </c>
      <c r="P126" s="290" cm="1">
        <f t="array" ref="P126">IF(Parameters!$D$55="No",IF($A126&lt;=Parameters!$F$39,Parameters!$E$39*$A126,IF($A126&lt;=Parameters!$F$40,Parameters!$E$39*Parameters!$F$39+Parameters!$E$40*($A126-Parameters!$F$39),IF($A126&lt;=Parameters!$F$41,Parameters!$E$39*Parameters!$F$39+Parameters!$E$40*(Parameters!$F$40-Parameters!$F$39)+Parameters!$E$41*($A126-Parameters!$F$40),Parameters!$E$39*Parameters!$F$39+Parameters!$E$40*(Parameters!$F$40-Parameters!$F$39)+Parameters!$E$41*(Parameters!$F$41-Parameters!$F$40)+Parameters!$E$42*($A126-Parameters!$F$41)))),_xlfn.IFS($A126&lt;=Parameters!$F$39,Parameters!$E$39*$A126,$A126&lt;=Parameters!$F$40,Parameters!$E$40*$A126,$A126&lt;=Parameters!$F$41,Parameters!$E$41*$A126,$A126&gt;Parameters!$F$41,Parameters!$E$42*$A126))</f>
        <v>15752.84</v>
      </c>
      <c r="Q126" s="290">
        <f t="shared" si="57"/>
        <v>130.1887603305785</v>
      </c>
      <c r="R126" s="290" cm="1">
        <f t="array" ref="R126">IF(Parameters!$E$55="No",IF($A126&lt;=Parameters!$H$23,Parameters!$G$23*$A126,IF($A126&lt;=Parameters!$H$24,Parameters!$G$23*Parameters!$H$23+Parameters!$G$24*($A126-Parameters!$H$23),IF($A126&lt;=Parameters!$H$25,Parameters!$G$23*Parameters!$H$23+Parameters!$G$24*(Parameters!$H$24-Parameters!$H$23)+Parameters!$G$25*($A126-Parameters!$H$24),Parameters!$G$23*Parameters!$H$23+Parameters!$G$24*(Parameters!$H$24-Parameters!$H$23)+Parameters!$G$25*(Parameters!$H$25-Parameters!$H$24)+Parameters!$G$26*($A126-Parameters!$H$25)))),_xlfn.IFS($A126&lt;=Parameters!$H$23,Parameters!$G$23*$A126,$A126&lt;=Parameters!$H$24,Parameters!$G$24*$A126,$A126&lt;=Parameters!$H$25,Parameters!$G$25*$A126,$A126&gt;Parameters!$H$25,Parameters!$G$26*$A126))</f>
        <v>11031.57</v>
      </c>
      <c r="S126" s="290">
        <f t="shared" si="33"/>
        <v>91.17</v>
      </c>
      <c r="T126" s="290" cm="1">
        <f t="array" ref="T126">IF(Parameters!$E$55="No",IF($A126&lt;=Parameters!$H$28,Parameters!$G$28*$A126,IF($A126&lt;=Parameters!$H$29,Parameters!$G$28*Parameters!$H$28+Parameters!$G$29*($A126-Parameters!$H$28),IF($A126&lt;=Parameters!$H$30,Parameters!$G$28*Parameters!$H$28+Parameters!$G$29*(Parameters!$H$29-Parameters!$H$28)+Parameters!$G$30*($A126-Parameters!$H$29),Parameters!$G$28*Parameters!$H$28+Parameters!$G$29*(Parameters!$H$29-Parameters!$H$28)+Parameters!$G$30*(Parameters!$H$30-Parameters!$H$29)+Parameters!$G$31*($A126-Parameters!$H$30)))),_xlfn.IFS($A126&lt;=Parameters!$H$28,Parameters!$G$28*$A126,$A126&lt;=Parameters!$H$29,Parameters!$G$29*$A126,$A126&lt;=Parameters!$H$30,Parameters!$G$30*$A126,$A126&gt;Parameters!$H$30,Parameters!$G$31*$A126))</f>
        <v>11031.57</v>
      </c>
      <c r="U126" s="290">
        <f t="shared" si="34"/>
        <v>91.17</v>
      </c>
      <c r="V126" s="290" cm="1">
        <f t="array" ref="V126">IF(Parameters!$E$55="No",IF($A126&lt;=Parameters!$H$34,Parameters!$G$34*$A126,IF($A126&lt;=Parameters!$H$35,Parameters!$G$34*Parameters!$H$34+Parameters!$G$35*($A126-Parameters!$H$34),IF($A126&lt;=Parameters!$H$36,Parameters!$G$34*Parameters!$H$34+Parameters!$G$35*(Parameters!$H$35-Parameters!$H$34)+Parameters!$G$36*($A126-Parameters!$H$35),Parameters!$G$34*Parameters!$H$34+Parameters!$G$35*(Parameters!$H$35-Parameters!$H$34)+Parameters!$G$36*(Parameters!$H$36-Parameters!$H$35)+Parameters!$G$37*($A126-Parameters!$H$36)))),_xlfn.IFS($A126&lt;=Parameters!$H$34,Parameters!$G$34*$A126,$A126&lt;=Parameters!$H$35,Parameters!$G$35*$A126,$A126&lt;=Parameters!$H$36,Parameters!$G$36*$A126,$A126&gt;Parameters!$H$36,Parameters!$G$37*$A126))</f>
        <v>14137.34</v>
      </c>
      <c r="W126" s="290">
        <f t="shared" si="58"/>
        <v>116.83752066115703</v>
      </c>
      <c r="X126" s="290" cm="1">
        <f t="array" ref="X126">IF(Parameters!$E$55="No",IF($A126&lt;=Parameters!$H$39,Parameters!$G$39*$A126,IF($A126&lt;=Parameters!$H$40,Parameters!$G$39*Parameters!$H$39+Parameters!$G$40*($A126-Parameters!$H$39),IF($A126&lt;=Parameters!$H$41,Parameters!$G$39*Parameters!$H$39+Parameters!$G$40*(Parameters!$H$40-Parameters!$H$39)+Parameters!$G$41*($A126-Parameters!$H$40),Parameters!$G$39*Parameters!$H$39+Parameters!$G$40*(Parameters!$H$40-Parameters!$H$39)+Parameters!$G$41*(Parameters!$H$41-Parameters!$H$40)+Parameters!$G$42*($A126-Parameters!$H$41)))),_xlfn.IFS($A126&lt;=Parameters!$H$39,Parameters!$G$39*$A126,$A126&lt;=Parameters!$H$40,Parameters!$G$40*$A126,$A126&lt;=Parameters!$H$41,Parameters!$G$41*$A126,$A126&gt;Parameters!$H$41,Parameters!$G$42*$A126))</f>
        <v>15752.84</v>
      </c>
      <c r="Y126" s="290">
        <f t="shared" si="59"/>
        <v>130.1887603305785</v>
      </c>
      <c r="Z126" s="290" cm="1">
        <f t="array" ref="Z126">IF(Parameters!$F$55="No",IF($A126&lt;=Parameters!$J$23,Parameters!$I$23*$A126,IF($A126&lt;=Parameters!$J$24,Parameters!$I$23*Parameters!$J$23+Parameters!$I$24*($A126-Parameters!$J$23),IF($A126&lt;=Parameters!$J$25,Parameters!$I$23*Parameters!$J$23+Parameters!$I$24*(Parameters!$J$24-Parameters!$J$23)+Parameters!$I$25*($A126-Parameters!$J$24),Parameters!$I$23*Parameters!$J$23+Parameters!$I$24*(Parameters!$J$24-Parameters!$J$23)+Parameters!$I$25*(Parameters!$J$25-Parameters!$J$24)+Parameters!$I$26*($A126-Parameters!$J$25)))),_xlfn.IFS($A126&lt;=Parameters!$J$23,Parameters!$I$23*$A126,$A126&lt;=Parameters!$J$24,Parameters!$I$24*$A126,$A126&lt;=Parameters!$J$25,Parameters!$I$25*$A126,$A126&gt;Parameters!$J$25,Parameters!$I$26*$A126))</f>
        <v>11031.57</v>
      </c>
      <c r="AA126" s="290">
        <f t="shared" si="35"/>
        <v>91.17</v>
      </c>
      <c r="AB126" s="290" cm="1">
        <f t="array" ref="AB126">IF(Parameters!$F$55="No",IF($A126&lt;=Parameters!$J$28,Parameters!$I$28*$A126,IF($A126&lt;=Parameters!$J$29,Parameters!$I$28*Parameters!$J$28+Parameters!$I$29*($A126-Parameters!$J$28),IF($A126&lt;=Parameters!$J$30,Parameters!$I$28*Parameters!$J$28+Parameters!$I$29*(Parameters!$J$29-Parameters!$J$28)+Parameters!$I$30*($A126-Parameters!$J$29),Parameters!$I$28*Parameters!$J$28+Parameters!$I$29*(Parameters!$J$29-Parameters!$J$28)+Parameters!$I$30*(Parameters!$J$30-Parameters!$J$29)+Parameters!$I$31*($A126-Parameters!$J$30)))),_xlfn.IFS($A126&lt;=Parameters!$J$28,Parameters!$I$28*$A126,$A126&lt;=Parameters!$J$29,Parameters!$I$29*$A126,$A126&lt;=Parameters!$J$30,Parameters!$I$30*$A126,$A126&gt;Parameters!$J$30,Parameters!$I$31*$A126))</f>
        <v>11031.57</v>
      </c>
      <c r="AC126" s="290">
        <f t="shared" si="36"/>
        <v>91.17</v>
      </c>
      <c r="AD126" s="290" cm="1">
        <f t="array" ref="AD126">IF(Parameters!$F$55="No",IF($A126&lt;=Parameters!$J$34,Parameters!$I$34*$A126,IF($A126&lt;=Parameters!$J$35,Parameters!$I$34*Parameters!$J$34+Parameters!$I$35*($A126-Parameters!$J$34),IF($A126&lt;=Parameters!$J$36,Parameters!$I$34*Parameters!$J$34+Parameters!$I$35*(Parameters!$J$35-Parameters!$J$34)+Parameters!$I$36*($A126-Parameters!$J$35),Parameters!$I$34*Parameters!$J$34+Parameters!$I$35*(Parameters!$J$35-Parameters!$J$34)+Parameters!$I$36*(Parameters!$J$36-Parameters!$J$35)+Parameters!$I$37*($A126-Parameters!$J$36)))),_xlfn.IFS($A126&lt;=Parameters!$J$34,Parameters!$I$34*$A126,$A126&lt;=Parameters!$J$35,Parameters!$I$35*$A126,$A126&lt;=Parameters!$J$36,Parameters!$I$36*$A126,$A126&gt;Parameters!$J$36,Parameters!$I$37*$A126))</f>
        <v>14137.34</v>
      </c>
      <c r="AE126" s="290">
        <f t="shared" si="60"/>
        <v>116.83752066115703</v>
      </c>
      <c r="AF126" s="290" cm="1">
        <f t="array" ref="AF126">IF(Parameters!$F$55="No",IF($A126&lt;=Parameters!$J$39,Parameters!$I$39*$A126,IF($A126&lt;=Parameters!$J$40,Parameters!$I$39*Parameters!$J$39+Parameters!$I$40*($A126-Parameters!$J$39),IF($A126&lt;=Parameters!$J$41,Parameters!$I$39*Parameters!$J$39+Parameters!$I$40*(Parameters!$J$40-Parameters!$J$39)+Parameters!$I$41*($A126-Parameters!$J$40),Parameters!$I$39*Parameters!$J$39+Parameters!$I$40*(Parameters!$J$40-Parameters!$J$39)+Parameters!$I$41*(Parameters!$J$41-Parameters!$J$40)+Parameters!$I$42*($A126-Parameters!$J$41)))),_xlfn.IFS($A126&lt;=Parameters!$J$39,Parameters!$I$39*$A126,$A126&lt;=Parameters!$J$40,Parameters!$I$40*$A126,$A126&lt;=Parameters!$J$41,Parameters!$I$41*$A126,$A126&gt;Parameters!$J$41,Parameters!$I$42*$A126))</f>
        <v>15752.84</v>
      </c>
      <c r="AG126" s="290">
        <f t="shared" si="61"/>
        <v>130.1887603305785</v>
      </c>
      <c r="AI126" s="428">
        <f t="shared" si="37"/>
        <v>91.170000000000073</v>
      </c>
      <c r="AJ126" s="428">
        <f t="shared" si="38"/>
        <v>91.170000000000073</v>
      </c>
      <c r="AK126" s="428">
        <f t="shared" si="39"/>
        <v>143.54000000000087</v>
      </c>
      <c r="AL126" s="428">
        <f t="shared" si="40"/>
        <v>143.54000000000087</v>
      </c>
      <c r="AM126" s="428">
        <f t="shared" si="41"/>
        <v>91.170000000000073</v>
      </c>
      <c r="AN126" s="428">
        <f t="shared" si="42"/>
        <v>91.170000000000073</v>
      </c>
      <c r="AO126" s="428">
        <f t="shared" si="43"/>
        <v>143.54000000000087</v>
      </c>
      <c r="AP126" s="428">
        <f t="shared" si="44"/>
        <v>143.54000000000087</v>
      </c>
      <c r="AQ126" s="428">
        <f t="shared" si="45"/>
        <v>91.170000000000073</v>
      </c>
      <c r="AR126" s="428">
        <f t="shared" si="46"/>
        <v>91.170000000000073</v>
      </c>
      <c r="AS126" s="428">
        <f t="shared" si="47"/>
        <v>143.54000000000087</v>
      </c>
      <c r="AT126" s="428">
        <f t="shared" si="48"/>
        <v>143.54000000000087</v>
      </c>
      <c r="AU126" s="428">
        <f t="shared" si="49"/>
        <v>91.170000000000073</v>
      </c>
      <c r="AV126" s="428">
        <f t="shared" si="50"/>
        <v>91.170000000000073</v>
      </c>
      <c r="AW126" s="428">
        <f t="shared" si="51"/>
        <v>143.54000000000087</v>
      </c>
      <c r="AX126" s="428">
        <f t="shared" si="52"/>
        <v>143.54000000000087</v>
      </c>
    </row>
    <row r="127">
      <c r="A127" s="413">
        <v>122</v>
      </c>
      <c r="B127" s="290" cm="1">
        <f t="array" ref="B127">IF(Parameters!$C$55="No",IF($A127&lt;=Parameters!$D$23,Parameters!$C$23*$A127,IF($A127&lt;=Parameters!$D$24,Parameters!$C$23*Parameters!$D$23+Parameters!$C$24*($A127-Parameters!$D$23),IF($A127&lt;=Parameters!$D$25,Parameters!$C$23*Parameters!$D$23+Parameters!$C$24*(Parameters!$D$24-Parameters!$D$23)+Parameters!$C$25*($A127-Parameters!$D$24),Parameters!$C$23*Parameters!$D$23+Parameters!$C$24*(Parameters!$D$24-Parameters!$D$23)+Parameters!$C$25*(Parameters!$D$25-Parameters!$D$24)+Parameters!$C$26*($A127-Parameters!$D$25)))),_xlfn.IFS($A127&lt;=Parameters!$D$23,Parameters!$C$23*$A127,$A127&lt;=Parameters!$D$24,Parameters!$C$24*$A127,$A127&lt;=Parameters!$D$25,Parameters!$C$25*$A127,$A127&gt;Parameters!$D$25,Parameters!$C$26*$A127))</f>
        <v>11122.74</v>
      </c>
      <c r="C127" s="290">
        <f t="shared" si="53"/>
        <v>91.17</v>
      </c>
      <c r="D127" s="290" cm="1">
        <f t="array" ref="D127">IF(Parameters!$C$55="No",IF($A127&lt;=Parameters!$D$28,Parameters!$C$28*$A127,IF($A127&lt;=Parameters!$D$29,Parameters!$C$28*Parameters!$D$28+Parameters!$C$29*($A127-Parameters!$D$28),IF($A127&lt;=Parameters!$D$30,Parameters!$C$28*Parameters!$D$28+Parameters!$C$29*(Parameters!$D$29-Parameters!$D$28)+Parameters!$C$30*($A127-Parameters!$D$29),Parameters!$C$28*Parameters!$D$28+Parameters!$C$29*(Parameters!$D$29-Parameters!$D$28)+Parameters!$C$30*(Parameters!$D$30-Parameters!$D$29)+Parameters!$C$31*($A127-Parameters!$D$30)))),_xlfn.IFS($A127&lt;=Parameters!$D$28,Parameters!$C$28*$A127,$A127&lt;=Parameters!$D$29,Parameters!$C$29*$A127,$A127&lt;=Parameters!$D$30,Parameters!$C$30*$A127,$A127&gt;Parameters!$D$30,Parameters!$C$31*$A127))</f>
        <v>11122.74</v>
      </c>
      <c r="E127" s="290">
        <f t="shared" si="53"/>
        <v>91.17</v>
      </c>
      <c r="F127" s="290" cm="1">
        <f t="array" ref="F127">IF(Parameters!$C$55="No",IF($A127&lt;=Parameters!$D$34,Parameters!$C$34*$A127,IF($A127&lt;=Parameters!$D$35,Parameters!$C$34*Parameters!$D$34+Parameters!$C$35*($A127-Parameters!$D$34),IF($A127&lt;=Parameters!$D$36,Parameters!$C$34*Parameters!$D$34+Parameters!$C$35*(Parameters!$D$35-Parameters!$D$34)+Parameters!$C$36*($A127-Parameters!$D$35),Parameters!$C$34*Parameters!$D$34+Parameters!$C$35*(Parameters!$D$35-Parameters!$D$34)+Parameters!$C$36*(Parameters!$D$36-Parameters!$D$35)+Parameters!$C$37*($A127-Parameters!$D$36)))),_xlfn.IFS($A127&lt;=Parameters!$D$34,Parameters!$C$34*$A127,$A127&lt;=Parameters!$D$35,Parameters!$C$35*$A127,$A127&lt;=Parameters!$D$36,Parameters!$C$36*$A127,$A127&gt;Parameters!$D$36,Parameters!$C$37*$A127))</f>
        <v>14280.88</v>
      </c>
      <c r="G127" s="290">
        <f t="shared" si="54"/>
        <v>117.05639344262295</v>
      </c>
      <c r="H127" s="290" cm="1">
        <f t="array" ref="H127">IF(Parameters!$C$55="No",IF($A127&lt;=Parameters!$D$39,Parameters!$C$39*$A127,IF($A127&lt;=Parameters!$D$40,Parameters!$C$39*Parameters!$D$39+Parameters!$C$40*($A127-Parameters!$D$39),IF($A127&lt;=Parameters!$D$41,Parameters!$C$39*Parameters!$D$39+Parameters!$C$40*(Parameters!$D$40-Parameters!$D$39)+Parameters!$C$41*($A127-Parameters!$D$40),Parameters!$C$39*Parameters!$D$39+Parameters!$C$40*(Parameters!$D$40-Parameters!$D$39)+Parameters!$C$41*(Parameters!$D$41-Parameters!$D$40)+Parameters!$C$42*($A127-Parameters!$D$41)))),_xlfn.IFS($A127&lt;=Parameters!$D$39,Parameters!$C$39*$A127,$A127&lt;=Parameters!$D$40,Parameters!$C$40*$A127,$A127&lt;=Parameters!$D$41,Parameters!$C$41*$A127,$A127&gt;Parameters!$D$41,Parameters!$C$42*$A127))</f>
        <v>15896.38</v>
      </c>
      <c r="I127" s="290">
        <f t="shared" si="55"/>
        <v>130.29819672131146</v>
      </c>
      <c r="J127" s="290" cm="1">
        <f t="array" ref="J127">IF(Parameters!$D$55="No",IF($A127&lt;=Parameters!$F$23,Parameters!$E$23*$A127,IF($A127&lt;=Parameters!$F$24,Parameters!$E$23*Parameters!$F$23+Parameters!$E$24*($A127-Parameters!$F$23),IF($A127&lt;=Parameters!$F$25,Parameters!$E$23*Parameters!$F$23+Parameters!$E$24*(Parameters!$F$24-Parameters!$F$23)+Parameters!$E$25*($A127-Parameters!$F$24),Parameters!$E$23*Parameters!$F$23+Parameters!$E$24*(Parameters!$F$24-Parameters!$F$23)+Parameters!$E$25*(Parameters!$F$25-Parameters!$F$24)+Parameters!$E$26*($A127-Parameters!$F$25)))),_xlfn.IFS($A127&lt;=Parameters!$F$23,Parameters!$E$23*$A127,$A127&lt;=Parameters!$F$24,Parameters!$E$24*$A127,$A127&lt;=Parameters!$F$25,Parameters!$E$25*$A127,$A127&gt;Parameters!$F$25,Parameters!$E$26*$A127))</f>
        <v>11122.74</v>
      </c>
      <c r="K127" s="290">
        <f t="shared" si="31"/>
        <v>91.17</v>
      </c>
      <c r="L127" s="290" cm="1">
        <f t="array" ref="L127">IF(Parameters!$D$55="No",IF($A127&lt;=Parameters!$F$28,Parameters!$E$28*$A127,IF($A127&lt;=Parameters!$F$29,Parameters!$E$28*Parameters!$F$28+Parameters!$E$29*($A127-Parameters!$F$28),IF($A127&lt;=Parameters!$F$30,Parameters!$E$28*Parameters!$F$28+Parameters!$E$29*(Parameters!$F$29-Parameters!$F$28)+Parameters!$E$30*($A127-Parameters!$F$29),Parameters!$E$28*Parameters!$F$28+Parameters!$E$29*(Parameters!$F$29-Parameters!$F$28)+Parameters!$E$30*(Parameters!$F$30-Parameters!$F$29)+Parameters!$E$31*($A127-Parameters!$F$30)))),_xlfn.IFS($A127&lt;=Parameters!$F$28,Parameters!$E$28*$A127,$A127&lt;=Parameters!$F$29,Parameters!$E$29*$A127,$A127&lt;=Parameters!$F$30,Parameters!$E$30*$A127,$A127&gt;Parameters!$F$30,Parameters!$E$31*$A127))</f>
        <v>11122.74</v>
      </c>
      <c r="M127" s="290">
        <f t="shared" si="32"/>
        <v>91.17</v>
      </c>
      <c r="N127" s="290" cm="1">
        <f t="array" ref="N127">IF(Parameters!$D$55="No",IF($A127&lt;=Parameters!$F$34,Parameters!$E$34*$A127,IF($A127&lt;=Parameters!$F$35,Parameters!$E$34*Parameters!$F$34+Parameters!$E$35*($A127-Parameters!$F$34),IF($A127&lt;=Parameters!$F$36,Parameters!$E$34*Parameters!$F$34+Parameters!$E$35*(Parameters!$F$35-Parameters!$F$34)+Parameters!$E$36*($A127-Parameters!$F$35),Parameters!$E$34*Parameters!$F$34+Parameters!$E$35*(Parameters!$F$35-Parameters!$F$34)+Parameters!$E$36*(Parameters!$F$36-Parameters!$F$35)+Parameters!$E$37*($A127-Parameters!$F$36)))),_xlfn.IFS($A127&lt;=Parameters!$F$34,Parameters!$E$34*$A127,$A127&lt;=Parameters!$F$35,Parameters!$E$35*$A127,$A127&lt;=Parameters!$F$36,Parameters!$E$36*$A127,$A127&gt;Parameters!$F$36,Parameters!$E$37*$A127))</f>
        <v>14280.88</v>
      </c>
      <c r="O127" s="290">
        <f t="shared" si="56"/>
        <v>117.05639344262295</v>
      </c>
      <c r="P127" s="290" cm="1">
        <f t="array" ref="P127">IF(Parameters!$D$55="No",IF($A127&lt;=Parameters!$F$39,Parameters!$E$39*$A127,IF($A127&lt;=Parameters!$F$40,Parameters!$E$39*Parameters!$F$39+Parameters!$E$40*($A127-Parameters!$F$39),IF($A127&lt;=Parameters!$F$41,Parameters!$E$39*Parameters!$F$39+Parameters!$E$40*(Parameters!$F$40-Parameters!$F$39)+Parameters!$E$41*($A127-Parameters!$F$40),Parameters!$E$39*Parameters!$F$39+Parameters!$E$40*(Parameters!$F$40-Parameters!$F$39)+Parameters!$E$41*(Parameters!$F$41-Parameters!$F$40)+Parameters!$E$42*($A127-Parameters!$F$41)))),_xlfn.IFS($A127&lt;=Parameters!$F$39,Parameters!$E$39*$A127,$A127&lt;=Parameters!$F$40,Parameters!$E$40*$A127,$A127&lt;=Parameters!$F$41,Parameters!$E$41*$A127,$A127&gt;Parameters!$F$41,Parameters!$E$42*$A127))</f>
        <v>15896.38</v>
      </c>
      <c r="Q127" s="290">
        <f t="shared" si="57"/>
        <v>130.29819672131146</v>
      </c>
      <c r="R127" s="290" cm="1">
        <f t="array" ref="R127">IF(Parameters!$E$55="No",IF($A127&lt;=Parameters!$H$23,Parameters!$G$23*$A127,IF($A127&lt;=Parameters!$H$24,Parameters!$G$23*Parameters!$H$23+Parameters!$G$24*($A127-Parameters!$H$23),IF($A127&lt;=Parameters!$H$25,Parameters!$G$23*Parameters!$H$23+Parameters!$G$24*(Parameters!$H$24-Parameters!$H$23)+Parameters!$G$25*($A127-Parameters!$H$24),Parameters!$G$23*Parameters!$H$23+Parameters!$G$24*(Parameters!$H$24-Parameters!$H$23)+Parameters!$G$25*(Parameters!$H$25-Parameters!$H$24)+Parameters!$G$26*($A127-Parameters!$H$25)))),_xlfn.IFS($A127&lt;=Parameters!$H$23,Parameters!$G$23*$A127,$A127&lt;=Parameters!$H$24,Parameters!$G$24*$A127,$A127&lt;=Parameters!$H$25,Parameters!$G$25*$A127,$A127&gt;Parameters!$H$25,Parameters!$G$26*$A127))</f>
        <v>11122.74</v>
      </c>
      <c r="S127" s="290">
        <f t="shared" si="33"/>
        <v>91.17</v>
      </c>
      <c r="T127" s="290" cm="1">
        <f t="array" ref="T127">IF(Parameters!$E$55="No",IF($A127&lt;=Parameters!$H$28,Parameters!$G$28*$A127,IF($A127&lt;=Parameters!$H$29,Parameters!$G$28*Parameters!$H$28+Parameters!$G$29*($A127-Parameters!$H$28),IF($A127&lt;=Parameters!$H$30,Parameters!$G$28*Parameters!$H$28+Parameters!$G$29*(Parameters!$H$29-Parameters!$H$28)+Parameters!$G$30*($A127-Parameters!$H$29),Parameters!$G$28*Parameters!$H$28+Parameters!$G$29*(Parameters!$H$29-Parameters!$H$28)+Parameters!$G$30*(Parameters!$H$30-Parameters!$H$29)+Parameters!$G$31*($A127-Parameters!$H$30)))),_xlfn.IFS($A127&lt;=Parameters!$H$28,Parameters!$G$28*$A127,$A127&lt;=Parameters!$H$29,Parameters!$G$29*$A127,$A127&lt;=Parameters!$H$30,Parameters!$G$30*$A127,$A127&gt;Parameters!$H$30,Parameters!$G$31*$A127))</f>
        <v>11122.74</v>
      </c>
      <c r="U127" s="290">
        <f t="shared" si="34"/>
        <v>91.17</v>
      </c>
      <c r="V127" s="290" cm="1">
        <f t="array" ref="V127">IF(Parameters!$E$55="No",IF($A127&lt;=Parameters!$H$34,Parameters!$G$34*$A127,IF($A127&lt;=Parameters!$H$35,Parameters!$G$34*Parameters!$H$34+Parameters!$G$35*($A127-Parameters!$H$34),IF($A127&lt;=Parameters!$H$36,Parameters!$G$34*Parameters!$H$34+Parameters!$G$35*(Parameters!$H$35-Parameters!$H$34)+Parameters!$G$36*($A127-Parameters!$H$35),Parameters!$G$34*Parameters!$H$34+Parameters!$G$35*(Parameters!$H$35-Parameters!$H$34)+Parameters!$G$36*(Parameters!$H$36-Parameters!$H$35)+Parameters!$G$37*($A127-Parameters!$H$36)))),_xlfn.IFS($A127&lt;=Parameters!$H$34,Parameters!$G$34*$A127,$A127&lt;=Parameters!$H$35,Parameters!$G$35*$A127,$A127&lt;=Parameters!$H$36,Parameters!$G$36*$A127,$A127&gt;Parameters!$H$36,Parameters!$G$37*$A127))</f>
        <v>14280.88</v>
      </c>
      <c r="W127" s="290">
        <f t="shared" si="58"/>
        <v>117.05639344262295</v>
      </c>
      <c r="X127" s="290" cm="1">
        <f t="array" ref="X127">IF(Parameters!$E$55="No",IF($A127&lt;=Parameters!$H$39,Parameters!$G$39*$A127,IF($A127&lt;=Parameters!$H$40,Parameters!$G$39*Parameters!$H$39+Parameters!$G$40*($A127-Parameters!$H$39),IF($A127&lt;=Parameters!$H$41,Parameters!$G$39*Parameters!$H$39+Parameters!$G$40*(Parameters!$H$40-Parameters!$H$39)+Parameters!$G$41*($A127-Parameters!$H$40),Parameters!$G$39*Parameters!$H$39+Parameters!$G$40*(Parameters!$H$40-Parameters!$H$39)+Parameters!$G$41*(Parameters!$H$41-Parameters!$H$40)+Parameters!$G$42*($A127-Parameters!$H$41)))),_xlfn.IFS($A127&lt;=Parameters!$H$39,Parameters!$G$39*$A127,$A127&lt;=Parameters!$H$40,Parameters!$G$40*$A127,$A127&lt;=Parameters!$H$41,Parameters!$G$41*$A127,$A127&gt;Parameters!$H$41,Parameters!$G$42*$A127))</f>
        <v>15896.38</v>
      </c>
      <c r="Y127" s="290">
        <f t="shared" si="59"/>
        <v>130.29819672131146</v>
      </c>
      <c r="Z127" s="290" cm="1">
        <f t="array" ref="Z127">IF(Parameters!$F$55="No",IF($A127&lt;=Parameters!$J$23,Parameters!$I$23*$A127,IF($A127&lt;=Parameters!$J$24,Parameters!$I$23*Parameters!$J$23+Parameters!$I$24*($A127-Parameters!$J$23),IF($A127&lt;=Parameters!$J$25,Parameters!$I$23*Parameters!$J$23+Parameters!$I$24*(Parameters!$J$24-Parameters!$J$23)+Parameters!$I$25*($A127-Parameters!$J$24),Parameters!$I$23*Parameters!$J$23+Parameters!$I$24*(Parameters!$J$24-Parameters!$J$23)+Parameters!$I$25*(Parameters!$J$25-Parameters!$J$24)+Parameters!$I$26*($A127-Parameters!$J$25)))),_xlfn.IFS($A127&lt;=Parameters!$J$23,Parameters!$I$23*$A127,$A127&lt;=Parameters!$J$24,Parameters!$I$24*$A127,$A127&lt;=Parameters!$J$25,Parameters!$I$25*$A127,$A127&gt;Parameters!$J$25,Parameters!$I$26*$A127))</f>
        <v>11122.74</v>
      </c>
      <c r="AA127" s="290">
        <f t="shared" si="35"/>
        <v>91.17</v>
      </c>
      <c r="AB127" s="290" cm="1">
        <f t="array" ref="AB127">IF(Parameters!$F$55="No",IF($A127&lt;=Parameters!$J$28,Parameters!$I$28*$A127,IF($A127&lt;=Parameters!$J$29,Parameters!$I$28*Parameters!$J$28+Parameters!$I$29*($A127-Parameters!$J$28),IF($A127&lt;=Parameters!$J$30,Parameters!$I$28*Parameters!$J$28+Parameters!$I$29*(Parameters!$J$29-Parameters!$J$28)+Parameters!$I$30*($A127-Parameters!$J$29),Parameters!$I$28*Parameters!$J$28+Parameters!$I$29*(Parameters!$J$29-Parameters!$J$28)+Parameters!$I$30*(Parameters!$J$30-Parameters!$J$29)+Parameters!$I$31*($A127-Parameters!$J$30)))),_xlfn.IFS($A127&lt;=Parameters!$J$28,Parameters!$I$28*$A127,$A127&lt;=Parameters!$J$29,Parameters!$I$29*$A127,$A127&lt;=Parameters!$J$30,Parameters!$I$30*$A127,$A127&gt;Parameters!$J$30,Parameters!$I$31*$A127))</f>
        <v>11122.74</v>
      </c>
      <c r="AC127" s="290">
        <f t="shared" si="36"/>
        <v>91.17</v>
      </c>
      <c r="AD127" s="290" cm="1">
        <f t="array" ref="AD127">IF(Parameters!$F$55="No",IF($A127&lt;=Parameters!$J$34,Parameters!$I$34*$A127,IF($A127&lt;=Parameters!$J$35,Parameters!$I$34*Parameters!$J$34+Parameters!$I$35*($A127-Parameters!$J$34),IF($A127&lt;=Parameters!$J$36,Parameters!$I$34*Parameters!$J$34+Parameters!$I$35*(Parameters!$J$35-Parameters!$J$34)+Parameters!$I$36*($A127-Parameters!$J$35),Parameters!$I$34*Parameters!$J$34+Parameters!$I$35*(Parameters!$J$35-Parameters!$J$34)+Parameters!$I$36*(Parameters!$J$36-Parameters!$J$35)+Parameters!$I$37*($A127-Parameters!$J$36)))),_xlfn.IFS($A127&lt;=Parameters!$J$34,Parameters!$I$34*$A127,$A127&lt;=Parameters!$J$35,Parameters!$I$35*$A127,$A127&lt;=Parameters!$J$36,Parameters!$I$36*$A127,$A127&gt;Parameters!$J$36,Parameters!$I$37*$A127))</f>
        <v>14280.88</v>
      </c>
      <c r="AE127" s="290">
        <f t="shared" si="60"/>
        <v>117.05639344262295</v>
      </c>
      <c r="AF127" s="290" cm="1">
        <f t="array" ref="AF127">IF(Parameters!$F$55="No",IF($A127&lt;=Parameters!$J$39,Parameters!$I$39*$A127,IF($A127&lt;=Parameters!$J$40,Parameters!$I$39*Parameters!$J$39+Parameters!$I$40*($A127-Parameters!$J$39),IF($A127&lt;=Parameters!$J$41,Parameters!$I$39*Parameters!$J$39+Parameters!$I$40*(Parameters!$J$40-Parameters!$J$39)+Parameters!$I$41*($A127-Parameters!$J$40),Parameters!$I$39*Parameters!$J$39+Parameters!$I$40*(Parameters!$J$40-Parameters!$J$39)+Parameters!$I$41*(Parameters!$J$41-Parameters!$J$40)+Parameters!$I$42*($A127-Parameters!$J$41)))),_xlfn.IFS($A127&lt;=Parameters!$J$39,Parameters!$I$39*$A127,$A127&lt;=Parameters!$J$40,Parameters!$I$40*$A127,$A127&lt;=Parameters!$J$41,Parameters!$I$41*$A127,$A127&gt;Parameters!$J$41,Parameters!$I$42*$A127))</f>
        <v>15896.38</v>
      </c>
      <c r="AG127" s="290">
        <f t="shared" si="61"/>
        <v>130.29819672131146</v>
      </c>
      <c r="AI127" s="428">
        <f t="shared" si="37"/>
        <v>91.170000000000073</v>
      </c>
      <c r="AJ127" s="428">
        <f t="shared" si="38"/>
        <v>91.170000000000073</v>
      </c>
      <c r="AK127" s="428">
        <f t="shared" si="39"/>
        <v>143.53999999999905</v>
      </c>
      <c r="AL127" s="428">
        <f t="shared" si="40"/>
        <v>143.53999999999905</v>
      </c>
      <c r="AM127" s="428">
        <f t="shared" si="41"/>
        <v>91.170000000000073</v>
      </c>
      <c r="AN127" s="428">
        <f t="shared" si="42"/>
        <v>91.170000000000073</v>
      </c>
      <c r="AO127" s="428">
        <f t="shared" si="43"/>
        <v>143.53999999999905</v>
      </c>
      <c r="AP127" s="428">
        <f t="shared" si="44"/>
        <v>143.53999999999905</v>
      </c>
      <c r="AQ127" s="428">
        <f t="shared" si="45"/>
        <v>91.170000000000073</v>
      </c>
      <c r="AR127" s="428">
        <f t="shared" si="46"/>
        <v>91.170000000000073</v>
      </c>
      <c r="AS127" s="428">
        <f t="shared" si="47"/>
        <v>143.53999999999905</v>
      </c>
      <c r="AT127" s="428">
        <f t="shared" si="48"/>
        <v>143.53999999999905</v>
      </c>
      <c r="AU127" s="428">
        <f t="shared" si="49"/>
        <v>91.170000000000073</v>
      </c>
      <c r="AV127" s="428">
        <f t="shared" si="50"/>
        <v>91.170000000000073</v>
      </c>
      <c r="AW127" s="428">
        <f t="shared" si="51"/>
        <v>143.53999999999905</v>
      </c>
      <c r="AX127" s="428">
        <f t="shared" si="52"/>
        <v>143.53999999999905</v>
      </c>
    </row>
    <row r="128">
      <c r="A128" s="413">
        <v>123</v>
      </c>
      <c r="B128" s="290" cm="1">
        <f t="array" ref="B128">IF(Parameters!$C$55="No",IF($A128&lt;=Parameters!$D$23,Parameters!$C$23*$A128,IF($A128&lt;=Parameters!$D$24,Parameters!$C$23*Parameters!$D$23+Parameters!$C$24*($A128-Parameters!$D$23),IF($A128&lt;=Parameters!$D$25,Parameters!$C$23*Parameters!$D$23+Parameters!$C$24*(Parameters!$D$24-Parameters!$D$23)+Parameters!$C$25*($A128-Parameters!$D$24),Parameters!$C$23*Parameters!$D$23+Parameters!$C$24*(Parameters!$D$24-Parameters!$D$23)+Parameters!$C$25*(Parameters!$D$25-Parameters!$D$24)+Parameters!$C$26*($A128-Parameters!$D$25)))),_xlfn.IFS($A128&lt;=Parameters!$D$23,Parameters!$C$23*$A128,$A128&lt;=Parameters!$D$24,Parameters!$C$24*$A128,$A128&lt;=Parameters!$D$25,Parameters!$C$25*$A128,$A128&gt;Parameters!$D$25,Parameters!$C$26*$A128))</f>
        <v>11213.91</v>
      </c>
      <c r="C128" s="290">
        <f t="shared" si="53"/>
        <v>91.17</v>
      </c>
      <c r="D128" s="290" cm="1">
        <f t="array" ref="D128">IF(Parameters!$C$55="No",IF($A128&lt;=Parameters!$D$28,Parameters!$C$28*$A128,IF($A128&lt;=Parameters!$D$29,Parameters!$C$28*Parameters!$D$28+Parameters!$C$29*($A128-Parameters!$D$28),IF($A128&lt;=Parameters!$D$30,Parameters!$C$28*Parameters!$D$28+Parameters!$C$29*(Parameters!$D$29-Parameters!$D$28)+Parameters!$C$30*($A128-Parameters!$D$29),Parameters!$C$28*Parameters!$D$28+Parameters!$C$29*(Parameters!$D$29-Parameters!$D$28)+Parameters!$C$30*(Parameters!$D$30-Parameters!$D$29)+Parameters!$C$31*($A128-Parameters!$D$30)))),_xlfn.IFS($A128&lt;=Parameters!$D$28,Parameters!$C$28*$A128,$A128&lt;=Parameters!$D$29,Parameters!$C$29*$A128,$A128&lt;=Parameters!$D$30,Parameters!$C$30*$A128,$A128&gt;Parameters!$D$30,Parameters!$C$31*$A128))</f>
        <v>11213.91</v>
      </c>
      <c r="E128" s="290">
        <f t="shared" si="53"/>
        <v>91.17</v>
      </c>
      <c r="F128" s="290" cm="1">
        <f t="array" ref="F128">IF(Parameters!$C$55="No",IF($A128&lt;=Parameters!$D$34,Parameters!$C$34*$A128,IF($A128&lt;=Parameters!$D$35,Parameters!$C$34*Parameters!$D$34+Parameters!$C$35*($A128-Parameters!$D$34),IF($A128&lt;=Parameters!$D$36,Parameters!$C$34*Parameters!$D$34+Parameters!$C$35*(Parameters!$D$35-Parameters!$D$34)+Parameters!$C$36*($A128-Parameters!$D$35),Parameters!$C$34*Parameters!$D$34+Parameters!$C$35*(Parameters!$D$35-Parameters!$D$34)+Parameters!$C$36*(Parameters!$D$36-Parameters!$D$35)+Parameters!$C$37*($A128-Parameters!$D$36)))),_xlfn.IFS($A128&lt;=Parameters!$D$34,Parameters!$C$34*$A128,$A128&lt;=Parameters!$D$35,Parameters!$C$35*$A128,$A128&lt;=Parameters!$D$36,Parameters!$C$36*$A128,$A128&gt;Parameters!$D$36,Parameters!$C$37*$A128))</f>
        <v>14424.42</v>
      </c>
      <c r="G128" s="290">
        <f t="shared" si="54"/>
        <v>117.27170731707317</v>
      </c>
      <c r="H128" s="290" cm="1">
        <f t="array" ref="H128">IF(Parameters!$C$55="No",IF($A128&lt;=Parameters!$D$39,Parameters!$C$39*$A128,IF($A128&lt;=Parameters!$D$40,Parameters!$C$39*Parameters!$D$39+Parameters!$C$40*($A128-Parameters!$D$39),IF($A128&lt;=Parameters!$D$41,Parameters!$C$39*Parameters!$D$39+Parameters!$C$40*(Parameters!$D$40-Parameters!$D$39)+Parameters!$C$41*($A128-Parameters!$D$40),Parameters!$C$39*Parameters!$D$39+Parameters!$C$40*(Parameters!$D$40-Parameters!$D$39)+Parameters!$C$41*(Parameters!$D$41-Parameters!$D$40)+Parameters!$C$42*($A128-Parameters!$D$41)))),_xlfn.IFS($A128&lt;=Parameters!$D$39,Parameters!$C$39*$A128,$A128&lt;=Parameters!$D$40,Parameters!$C$40*$A128,$A128&lt;=Parameters!$D$41,Parameters!$C$41*$A128,$A128&gt;Parameters!$D$41,Parameters!$C$42*$A128))</f>
        <v>16039.92</v>
      </c>
      <c r="I128" s="290">
        <f t="shared" si="55"/>
        <v>130.40585365853659</v>
      </c>
      <c r="J128" s="290" cm="1">
        <f t="array" ref="J128">IF(Parameters!$D$55="No",IF($A128&lt;=Parameters!$F$23,Parameters!$E$23*$A128,IF($A128&lt;=Parameters!$F$24,Parameters!$E$23*Parameters!$F$23+Parameters!$E$24*($A128-Parameters!$F$23),IF($A128&lt;=Parameters!$F$25,Parameters!$E$23*Parameters!$F$23+Parameters!$E$24*(Parameters!$F$24-Parameters!$F$23)+Parameters!$E$25*($A128-Parameters!$F$24),Parameters!$E$23*Parameters!$F$23+Parameters!$E$24*(Parameters!$F$24-Parameters!$F$23)+Parameters!$E$25*(Parameters!$F$25-Parameters!$F$24)+Parameters!$E$26*($A128-Parameters!$F$25)))),_xlfn.IFS($A128&lt;=Parameters!$F$23,Parameters!$E$23*$A128,$A128&lt;=Parameters!$F$24,Parameters!$E$24*$A128,$A128&lt;=Parameters!$F$25,Parameters!$E$25*$A128,$A128&gt;Parameters!$F$25,Parameters!$E$26*$A128))</f>
        <v>11213.91</v>
      </c>
      <c r="K128" s="290">
        <f t="shared" si="31"/>
        <v>91.17</v>
      </c>
      <c r="L128" s="290" cm="1">
        <f t="array" ref="L128">IF(Parameters!$D$55="No",IF($A128&lt;=Parameters!$F$28,Parameters!$E$28*$A128,IF($A128&lt;=Parameters!$F$29,Parameters!$E$28*Parameters!$F$28+Parameters!$E$29*($A128-Parameters!$F$28),IF($A128&lt;=Parameters!$F$30,Parameters!$E$28*Parameters!$F$28+Parameters!$E$29*(Parameters!$F$29-Parameters!$F$28)+Parameters!$E$30*($A128-Parameters!$F$29),Parameters!$E$28*Parameters!$F$28+Parameters!$E$29*(Parameters!$F$29-Parameters!$F$28)+Parameters!$E$30*(Parameters!$F$30-Parameters!$F$29)+Parameters!$E$31*($A128-Parameters!$F$30)))),_xlfn.IFS($A128&lt;=Parameters!$F$28,Parameters!$E$28*$A128,$A128&lt;=Parameters!$F$29,Parameters!$E$29*$A128,$A128&lt;=Parameters!$F$30,Parameters!$E$30*$A128,$A128&gt;Parameters!$F$30,Parameters!$E$31*$A128))</f>
        <v>11213.91</v>
      </c>
      <c r="M128" s="290">
        <f t="shared" si="32"/>
        <v>91.17</v>
      </c>
      <c r="N128" s="290" cm="1">
        <f t="array" ref="N128">IF(Parameters!$D$55="No",IF($A128&lt;=Parameters!$F$34,Parameters!$E$34*$A128,IF($A128&lt;=Parameters!$F$35,Parameters!$E$34*Parameters!$F$34+Parameters!$E$35*($A128-Parameters!$F$34),IF($A128&lt;=Parameters!$F$36,Parameters!$E$34*Parameters!$F$34+Parameters!$E$35*(Parameters!$F$35-Parameters!$F$34)+Parameters!$E$36*($A128-Parameters!$F$35),Parameters!$E$34*Parameters!$F$34+Parameters!$E$35*(Parameters!$F$35-Parameters!$F$34)+Parameters!$E$36*(Parameters!$F$36-Parameters!$F$35)+Parameters!$E$37*($A128-Parameters!$F$36)))),_xlfn.IFS($A128&lt;=Parameters!$F$34,Parameters!$E$34*$A128,$A128&lt;=Parameters!$F$35,Parameters!$E$35*$A128,$A128&lt;=Parameters!$F$36,Parameters!$E$36*$A128,$A128&gt;Parameters!$F$36,Parameters!$E$37*$A128))</f>
        <v>14424.42</v>
      </c>
      <c r="O128" s="290">
        <f t="shared" si="56"/>
        <v>117.27170731707317</v>
      </c>
      <c r="P128" s="290" cm="1">
        <f t="array" ref="P128">IF(Parameters!$D$55="No",IF($A128&lt;=Parameters!$F$39,Parameters!$E$39*$A128,IF($A128&lt;=Parameters!$F$40,Parameters!$E$39*Parameters!$F$39+Parameters!$E$40*($A128-Parameters!$F$39),IF($A128&lt;=Parameters!$F$41,Parameters!$E$39*Parameters!$F$39+Parameters!$E$40*(Parameters!$F$40-Parameters!$F$39)+Parameters!$E$41*($A128-Parameters!$F$40),Parameters!$E$39*Parameters!$F$39+Parameters!$E$40*(Parameters!$F$40-Parameters!$F$39)+Parameters!$E$41*(Parameters!$F$41-Parameters!$F$40)+Parameters!$E$42*($A128-Parameters!$F$41)))),_xlfn.IFS($A128&lt;=Parameters!$F$39,Parameters!$E$39*$A128,$A128&lt;=Parameters!$F$40,Parameters!$E$40*$A128,$A128&lt;=Parameters!$F$41,Parameters!$E$41*$A128,$A128&gt;Parameters!$F$41,Parameters!$E$42*$A128))</f>
        <v>16039.92</v>
      </c>
      <c r="Q128" s="290">
        <f t="shared" si="57"/>
        <v>130.40585365853659</v>
      </c>
      <c r="R128" s="290" cm="1">
        <f t="array" ref="R128">IF(Parameters!$E$55="No",IF($A128&lt;=Parameters!$H$23,Parameters!$G$23*$A128,IF($A128&lt;=Parameters!$H$24,Parameters!$G$23*Parameters!$H$23+Parameters!$G$24*($A128-Parameters!$H$23),IF($A128&lt;=Parameters!$H$25,Parameters!$G$23*Parameters!$H$23+Parameters!$G$24*(Parameters!$H$24-Parameters!$H$23)+Parameters!$G$25*($A128-Parameters!$H$24),Parameters!$G$23*Parameters!$H$23+Parameters!$G$24*(Parameters!$H$24-Parameters!$H$23)+Parameters!$G$25*(Parameters!$H$25-Parameters!$H$24)+Parameters!$G$26*($A128-Parameters!$H$25)))),_xlfn.IFS($A128&lt;=Parameters!$H$23,Parameters!$G$23*$A128,$A128&lt;=Parameters!$H$24,Parameters!$G$24*$A128,$A128&lt;=Parameters!$H$25,Parameters!$G$25*$A128,$A128&gt;Parameters!$H$25,Parameters!$G$26*$A128))</f>
        <v>11213.91</v>
      </c>
      <c r="S128" s="290">
        <f t="shared" si="33"/>
        <v>91.17</v>
      </c>
      <c r="T128" s="290" cm="1">
        <f t="array" ref="T128">IF(Parameters!$E$55="No",IF($A128&lt;=Parameters!$H$28,Parameters!$G$28*$A128,IF($A128&lt;=Parameters!$H$29,Parameters!$G$28*Parameters!$H$28+Parameters!$G$29*($A128-Parameters!$H$28),IF($A128&lt;=Parameters!$H$30,Parameters!$G$28*Parameters!$H$28+Parameters!$G$29*(Parameters!$H$29-Parameters!$H$28)+Parameters!$G$30*($A128-Parameters!$H$29),Parameters!$G$28*Parameters!$H$28+Parameters!$G$29*(Parameters!$H$29-Parameters!$H$28)+Parameters!$G$30*(Parameters!$H$30-Parameters!$H$29)+Parameters!$G$31*($A128-Parameters!$H$30)))),_xlfn.IFS($A128&lt;=Parameters!$H$28,Parameters!$G$28*$A128,$A128&lt;=Parameters!$H$29,Parameters!$G$29*$A128,$A128&lt;=Parameters!$H$30,Parameters!$G$30*$A128,$A128&gt;Parameters!$H$30,Parameters!$G$31*$A128))</f>
        <v>11213.91</v>
      </c>
      <c r="U128" s="290">
        <f t="shared" si="34"/>
        <v>91.17</v>
      </c>
      <c r="V128" s="290" cm="1">
        <f t="array" ref="V128">IF(Parameters!$E$55="No",IF($A128&lt;=Parameters!$H$34,Parameters!$G$34*$A128,IF($A128&lt;=Parameters!$H$35,Parameters!$G$34*Parameters!$H$34+Parameters!$G$35*($A128-Parameters!$H$34),IF($A128&lt;=Parameters!$H$36,Parameters!$G$34*Parameters!$H$34+Parameters!$G$35*(Parameters!$H$35-Parameters!$H$34)+Parameters!$G$36*($A128-Parameters!$H$35),Parameters!$G$34*Parameters!$H$34+Parameters!$G$35*(Parameters!$H$35-Parameters!$H$34)+Parameters!$G$36*(Parameters!$H$36-Parameters!$H$35)+Parameters!$G$37*($A128-Parameters!$H$36)))),_xlfn.IFS($A128&lt;=Parameters!$H$34,Parameters!$G$34*$A128,$A128&lt;=Parameters!$H$35,Parameters!$G$35*$A128,$A128&lt;=Parameters!$H$36,Parameters!$G$36*$A128,$A128&gt;Parameters!$H$36,Parameters!$G$37*$A128))</f>
        <v>14424.42</v>
      </c>
      <c r="W128" s="290">
        <f t="shared" si="58"/>
        <v>117.27170731707317</v>
      </c>
      <c r="X128" s="290" cm="1">
        <f t="array" ref="X128">IF(Parameters!$E$55="No",IF($A128&lt;=Parameters!$H$39,Parameters!$G$39*$A128,IF($A128&lt;=Parameters!$H$40,Parameters!$G$39*Parameters!$H$39+Parameters!$G$40*($A128-Parameters!$H$39),IF($A128&lt;=Parameters!$H$41,Parameters!$G$39*Parameters!$H$39+Parameters!$G$40*(Parameters!$H$40-Parameters!$H$39)+Parameters!$G$41*($A128-Parameters!$H$40),Parameters!$G$39*Parameters!$H$39+Parameters!$G$40*(Parameters!$H$40-Parameters!$H$39)+Parameters!$G$41*(Parameters!$H$41-Parameters!$H$40)+Parameters!$G$42*($A128-Parameters!$H$41)))),_xlfn.IFS($A128&lt;=Parameters!$H$39,Parameters!$G$39*$A128,$A128&lt;=Parameters!$H$40,Parameters!$G$40*$A128,$A128&lt;=Parameters!$H$41,Parameters!$G$41*$A128,$A128&gt;Parameters!$H$41,Parameters!$G$42*$A128))</f>
        <v>16039.92</v>
      </c>
      <c r="Y128" s="290">
        <f t="shared" si="59"/>
        <v>130.40585365853659</v>
      </c>
      <c r="Z128" s="290" cm="1">
        <f t="array" ref="Z128">IF(Parameters!$F$55="No",IF($A128&lt;=Parameters!$J$23,Parameters!$I$23*$A128,IF($A128&lt;=Parameters!$J$24,Parameters!$I$23*Parameters!$J$23+Parameters!$I$24*($A128-Parameters!$J$23),IF($A128&lt;=Parameters!$J$25,Parameters!$I$23*Parameters!$J$23+Parameters!$I$24*(Parameters!$J$24-Parameters!$J$23)+Parameters!$I$25*($A128-Parameters!$J$24),Parameters!$I$23*Parameters!$J$23+Parameters!$I$24*(Parameters!$J$24-Parameters!$J$23)+Parameters!$I$25*(Parameters!$J$25-Parameters!$J$24)+Parameters!$I$26*($A128-Parameters!$J$25)))),_xlfn.IFS($A128&lt;=Parameters!$J$23,Parameters!$I$23*$A128,$A128&lt;=Parameters!$J$24,Parameters!$I$24*$A128,$A128&lt;=Parameters!$J$25,Parameters!$I$25*$A128,$A128&gt;Parameters!$J$25,Parameters!$I$26*$A128))</f>
        <v>11213.91</v>
      </c>
      <c r="AA128" s="290">
        <f t="shared" si="35"/>
        <v>91.17</v>
      </c>
      <c r="AB128" s="290" cm="1">
        <f t="array" ref="AB128">IF(Parameters!$F$55="No",IF($A128&lt;=Parameters!$J$28,Parameters!$I$28*$A128,IF($A128&lt;=Parameters!$J$29,Parameters!$I$28*Parameters!$J$28+Parameters!$I$29*($A128-Parameters!$J$28),IF($A128&lt;=Parameters!$J$30,Parameters!$I$28*Parameters!$J$28+Parameters!$I$29*(Parameters!$J$29-Parameters!$J$28)+Parameters!$I$30*($A128-Parameters!$J$29),Parameters!$I$28*Parameters!$J$28+Parameters!$I$29*(Parameters!$J$29-Parameters!$J$28)+Parameters!$I$30*(Parameters!$J$30-Parameters!$J$29)+Parameters!$I$31*($A128-Parameters!$J$30)))),_xlfn.IFS($A128&lt;=Parameters!$J$28,Parameters!$I$28*$A128,$A128&lt;=Parameters!$J$29,Parameters!$I$29*$A128,$A128&lt;=Parameters!$J$30,Parameters!$I$30*$A128,$A128&gt;Parameters!$J$30,Parameters!$I$31*$A128))</f>
        <v>11213.91</v>
      </c>
      <c r="AC128" s="290">
        <f t="shared" si="36"/>
        <v>91.17</v>
      </c>
      <c r="AD128" s="290" cm="1">
        <f t="array" ref="AD128">IF(Parameters!$F$55="No",IF($A128&lt;=Parameters!$J$34,Parameters!$I$34*$A128,IF($A128&lt;=Parameters!$J$35,Parameters!$I$34*Parameters!$J$34+Parameters!$I$35*($A128-Parameters!$J$34),IF($A128&lt;=Parameters!$J$36,Parameters!$I$34*Parameters!$J$34+Parameters!$I$35*(Parameters!$J$35-Parameters!$J$34)+Parameters!$I$36*($A128-Parameters!$J$35),Parameters!$I$34*Parameters!$J$34+Parameters!$I$35*(Parameters!$J$35-Parameters!$J$34)+Parameters!$I$36*(Parameters!$J$36-Parameters!$J$35)+Parameters!$I$37*($A128-Parameters!$J$36)))),_xlfn.IFS($A128&lt;=Parameters!$J$34,Parameters!$I$34*$A128,$A128&lt;=Parameters!$J$35,Parameters!$I$35*$A128,$A128&lt;=Parameters!$J$36,Parameters!$I$36*$A128,$A128&gt;Parameters!$J$36,Parameters!$I$37*$A128))</f>
        <v>14424.42</v>
      </c>
      <c r="AE128" s="290">
        <f t="shared" si="60"/>
        <v>117.27170731707317</v>
      </c>
      <c r="AF128" s="290" cm="1">
        <f t="array" ref="AF128">IF(Parameters!$F$55="No",IF($A128&lt;=Parameters!$J$39,Parameters!$I$39*$A128,IF($A128&lt;=Parameters!$J$40,Parameters!$I$39*Parameters!$J$39+Parameters!$I$40*($A128-Parameters!$J$39),IF($A128&lt;=Parameters!$J$41,Parameters!$I$39*Parameters!$J$39+Parameters!$I$40*(Parameters!$J$40-Parameters!$J$39)+Parameters!$I$41*($A128-Parameters!$J$40),Parameters!$I$39*Parameters!$J$39+Parameters!$I$40*(Parameters!$J$40-Parameters!$J$39)+Parameters!$I$41*(Parameters!$J$41-Parameters!$J$40)+Parameters!$I$42*($A128-Parameters!$J$41)))),_xlfn.IFS($A128&lt;=Parameters!$J$39,Parameters!$I$39*$A128,$A128&lt;=Parameters!$J$40,Parameters!$I$40*$A128,$A128&lt;=Parameters!$J$41,Parameters!$I$41*$A128,$A128&gt;Parameters!$J$41,Parameters!$I$42*$A128))</f>
        <v>16039.92</v>
      </c>
      <c r="AG128" s="290">
        <f t="shared" si="61"/>
        <v>130.40585365853659</v>
      </c>
      <c r="AI128" s="428">
        <f t="shared" si="37"/>
        <v>91.170000000000073</v>
      </c>
      <c r="AJ128" s="428">
        <f t="shared" si="38"/>
        <v>91.170000000000073</v>
      </c>
      <c r="AK128" s="428">
        <f t="shared" si="39"/>
        <v>143.54000000000087</v>
      </c>
      <c r="AL128" s="428">
        <f t="shared" si="40"/>
        <v>143.54000000000087</v>
      </c>
      <c r="AM128" s="428">
        <f t="shared" si="41"/>
        <v>91.170000000000073</v>
      </c>
      <c r="AN128" s="428">
        <f t="shared" si="42"/>
        <v>91.170000000000073</v>
      </c>
      <c r="AO128" s="428">
        <f t="shared" si="43"/>
        <v>143.54000000000087</v>
      </c>
      <c r="AP128" s="428">
        <f t="shared" si="44"/>
        <v>143.54000000000087</v>
      </c>
      <c r="AQ128" s="428">
        <f t="shared" si="45"/>
        <v>91.170000000000073</v>
      </c>
      <c r="AR128" s="428">
        <f t="shared" si="46"/>
        <v>91.170000000000073</v>
      </c>
      <c r="AS128" s="428">
        <f t="shared" si="47"/>
        <v>143.54000000000087</v>
      </c>
      <c r="AT128" s="428">
        <f t="shared" si="48"/>
        <v>143.54000000000087</v>
      </c>
      <c r="AU128" s="428">
        <f t="shared" si="49"/>
        <v>91.170000000000073</v>
      </c>
      <c r="AV128" s="428">
        <f t="shared" si="50"/>
        <v>91.170000000000073</v>
      </c>
      <c r="AW128" s="428">
        <f t="shared" si="51"/>
        <v>143.54000000000087</v>
      </c>
      <c r="AX128" s="428">
        <f t="shared" si="52"/>
        <v>143.54000000000087</v>
      </c>
    </row>
    <row r="129">
      <c r="A129" s="413">
        <v>124</v>
      </c>
      <c r="B129" s="290" cm="1">
        <f t="array" ref="B129">IF(Parameters!$C$55="No",IF($A129&lt;=Parameters!$D$23,Parameters!$C$23*$A129,IF($A129&lt;=Parameters!$D$24,Parameters!$C$23*Parameters!$D$23+Parameters!$C$24*($A129-Parameters!$D$23),IF($A129&lt;=Parameters!$D$25,Parameters!$C$23*Parameters!$D$23+Parameters!$C$24*(Parameters!$D$24-Parameters!$D$23)+Parameters!$C$25*($A129-Parameters!$D$24),Parameters!$C$23*Parameters!$D$23+Parameters!$C$24*(Parameters!$D$24-Parameters!$D$23)+Parameters!$C$25*(Parameters!$D$25-Parameters!$D$24)+Parameters!$C$26*($A129-Parameters!$D$25)))),_xlfn.IFS($A129&lt;=Parameters!$D$23,Parameters!$C$23*$A129,$A129&lt;=Parameters!$D$24,Parameters!$C$24*$A129,$A129&lt;=Parameters!$D$25,Parameters!$C$25*$A129,$A129&gt;Parameters!$D$25,Parameters!$C$26*$A129))</f>
        <v>11305.08</v>
      </c>
      <c r="C129" s="290">
        <f t="shared" si="53"/>
        <v>91.17</v>
      </c>
      <c r="D129" s="290" cm="1">
        <f t="array" ref="D129">IF(Parameters!$C$55="No",IF($A129&lt;=Parameters!$D$28,Parameters!$C$28*$A129,IF($A129&lt;=Parameters!$D$29,Parameters!$C$28*Parameters!$D$28+Parameters!$C$29*($A129-Parameters!$D$28),IF($A129&lt;=Parameters!$D$30,Parameters!$C$28*Parameters!$D$28+Parameters!$C$29*(Parameters!$D$29-Parameters!$D$28)+Parameters!$C$30*($A129-Parameters!$D$29),Parameters!$C$28*Parameters!$D$28+Parameters!$C$29*(Parameters!$D$29-Parameters!$D$28)+Parameters!$C$30*(Parameters!$D$30-Parameters!$D$29)+Parameters!$C$31*($A129-Parameters!$D$30)))),_xlfn.IFS($A129&lt;=Parameters!$D$28,Parameters!$C$28*$A129,$A129&lt;=Parameters!$D$29,Parameters!$C$29*$A129,$A129&lt;=Parameters!$D$30,Parameters!$C$30*$A129,$A129&gt;Parameters!$D$30,Parameters!$C$31*$A129))</f>
        <v>11305.08</v>
      </c>
      <c r="E129" s="290">
        <f t="shared" si="53"/>
        <v>91.17</v>
      </c>
      <c r="F129" s="290" cm="1">
        <f t="array" ref="F129">IF(Parameters!$C$55="No",IF($A129&lt;=Parameters!$D$34,Parameters!$C$34*$A129,IF($A129&lt;=Parameters!$D$35,Parameters!$C$34*Parameters!$D$34+Parameters!$C$35*($A129-Parameters!$D$34),IF($A129&lt;=Parameters!$D$36,Parameters!$C$34*Parameters!$D$34+Parameters!$C$35*(Parameters!$D$35-Parameters!$D$34)+Parameters!$C$36*($A129-Parameters!$D$35),Parameters!$C$34*Parameters!$D$34+Parameters!$C$35*(Parameters!$D$35-Parameters!$D$34)+Parameters!$C$36*(Parameters!$D$36-Parameters!$D$35)+Parameters!$C$37*($A129-Parameters!$D$36)))),_xlfn.IFS($A129&lt;=Parameters!$D$34,Parameters!$C$34*$A129,$A129&lt;=Parameters!$D$35,Parameters!$C$35*$A129,$A129&lt;=Parameters!$D$36,Parameters!$C$36*$A129,$A129&gt;Parameters!$D$36,Parameters!$C$37*$A129))</f>
        <v>14567.96</v>
      </c>
      <c r="G129" s="290">
        <f t="shared" si="54"/>
        <v>117.48354838709676</v>
      </c>
      <c r="H129" s="290" cm="1">
        <f t="array" ref="H129">IF(Parameters!$C$55="No",IF($A129&lt;=Parameters!$D$39,Parameters!$C$39*$A129,IF($A129&lt;=Parameters!$D$40,Parameters!$C$39*Parameters!$D$39+Parameters!$C$40*($A129-Parameters!$D$39),IF($A129&lt;=Parameters!$D$41,Parameters!$C$39*Parameters!$D$39+Parameters!$C$40*(Parameters!$D$40-Parameters!$D$39)+Parameters!$C$41*($A129-Parameters!$D$40),Parameters!$C$39*Parameters!$D$39+Parameters!$C$40*(Parameters!$D$40-Parameters!$D$39)+Parameters!$C$41*(Parameters!$D$41-Parameters!$D$40)+Parameters!$C$42*($A129-Parameters!$D$41)))),_xlfn.IFS($A129&lt;=Parameters!$D$39,Parameters!$C$39*$A129,$A129&lt;=Parameters!$D$40,Parameters!$C$40*$A129,$A129&lt;=Parameters!$D$41,Parameters!$C$41*$A129,$A129&gt;Parameters!$D$41,Parameters!$C$42*$A129))</f>
        <v>16183.46</v>
      </c>
      <c r="I129" s="290">
        <f t="shared" si="55"/>
        <v>130.51177419354838</v>
      </c>
      <c r="J129" s="290" cm="1">
        <f t="array" ref="J129">IF(Parameters!$D$55="No",IF($A129&lt;=Parameters!$F$23,Parameters!$E$23*$A129,IF($A129&lt;=Parameters!$F$24,Parameters!$E$23*Parameters!$F$23+Parameters!$E$24*($A129-Parameters!$F$23),IF($A129&lt;=Parameters!$F$25,Parameters!$E$23*Parameters!$F$23+Parameters!$E$24*(Parameters!$F$24-Parameters!$F$23)+Parameters!$E$25*($A129-Parameters!$F$24),Parameters!$E$23*Parameters!$F$23+Parameters!$E$24*(Parameters!$F$24-Parameters!$F$23)+Parameters!$E$25*(Parameters!$F$25-Parameters!$F$24)+Parameters!$E$26*($A129-Parameters!$F$25)))),_xlfn.IFS($A129&lt;=Parameters!$F$23,Parameters!$E$23*$A129,$A129&lt;=Parameters!$F$24,Parameters!$E$24*$A129,$A129&lt;=Parameters!$F$25,Parameters!$E$25*$A129,$A129&gt;Parameters!$F$25,Parameters!$E$26*$A129))</f>
        <v>11305.08</v>
      </c>
      <c r="K129" s="290">
        <f t="shared" si="31"/>
        <v>91.17</v>
      </c>
      <c r="L129" s="290" cm="1">
        <f t="array" ref="L129">IF(Parameters!$D$55="No",IF($A129&lt;=Parameters!$F$28,Parameters!$E$28*$A129,IF($A129&lt;=Parameters!$F$29,Parameters!$E$28*Parameters!$F$28+Parameters!$E$29*($A129-Parameters!$F$28),IF($A129&lt;=Parameters!$F$30,Parameters!$E$28*Parameters!$F$28+Parameters!$E$29*(Parameters!$F$29-Parameters!$F$28)+Parameters!$E$30*($A129-Parameters!$F$29),Parameters!$E$28*Parameters!$F$28+Parameters!$E$29*(Parameters!$F$29-Parameters!$F$28)+Parameters!$E$30*(Parameters!$F$30-Parameters!$F$29)+Parameters!$E$31*($A129-Parameters!$F$30)))),_xlfn.IFS($A129&lt;=Parameters!$F$28,Parameters!$E$28*$A129,$A129&lt;=Parameters!$F$29,Parameters!$E$29*$A129,$A129&lt;=Parameters!$F$30,Parameters!$E$30*$A129,$A129&gt;Parameters!$F$30,Parameters!$E$31*$A129))</f>
        <v>11305.08</v>
      </c>
      <c r="M129" s="290">
        <f t="shared" si="32"/>
        <v>91.17</v>
      </c>
      <c r="N129" s="290" cm="1">
        <f t="array" ref="N129">IF(Parameters!$D$55="No",IF($A129&lt;=Parameters!$F$34,Parameters!$E$34*$A129,IF($A129&lt;=Parameters!$F$35,Parameters!$E$34*Parameters!$F$34+Parameters!$E$35*($A129-Parameters!$F$34),IF($A129&lt;=Parameters!$F$36,Parameters!$E$34*Parameters!$F$34+Parameters!$E$35*(Parameters!$F$35-Parameters!$F$34)+Parameters!$E$36*($A129-Parameters!$F$35),Parameters!$E$34*Parameters!$F$34+Parameters!$E$35*(Parameters!$F$35-Parameters!$F$34)+Parameters!$E$36*(Parameters!$F$36-Parameters!$F$35)+Parameters!$E$37*($A129-Parameters!$F$36)))),_xlfn.IFS($A129&lt;=Parameters!$F$34,Parameters!$E$34*$A129,$A129&lt;=Parameters!$F$35,Parameters!$E$35*$A129,$A129&lt;=Parameters!$F$36,Parameters!$E$36*$A129,$A129&gt;Parameters!$F$36,Parameters!$E$37*$A129))</f>
        <v>14567.96</v>
      </c>
      <c r="O129" s="290">
        <f t="shared" si="56"/>
        <v>117.48354838709676</v>
      </c>
      <c r="P129" s="290" cm="1">
        <f t="array" ref="P129">IF(Parameters!$D$55="No",IF($A129&lt;=Parameters!$F$39,Parameters!$E$39*$A129,IF($A129&lt;=Parameters!$F$40,Parameters!$E$39*Parameters!$F$39+Parameters!$E$40*($A129-Parameters!$F$39),IF($A129&lt;=Parameters!$F$41,Parameters!$E$39*Parameters!$F$39+Parameters!$E$40*(Parameters!$F$40-Parameters!$F$39)+Parameters!$E$41*($A129-Parameters!$F$40),Parameters!$E$39*Parameters!$F$39+Parameters!$E$40*(Parameters!$F$40-Parameters!$F$39)+Parameters!$E$41*(Parameters!$F$41-Parameters!$F$40)+Parameters!$E$42*($A129-Parameters!$F$41)))),_xlfn.IFS($A129&lt;=Parameters!$F$39,Parameters!$E$39*$A129,$A129&lt;=Parameters!$F$40,Parameters!$E$40*$A129,$A129&lt;=Parameters!$F$41,Parameters!$E$41*$A129,$A129&gt;Parameters!$F$41,Parameters!$E$42*$A129))</f>
        <v>16183.46</v>
      </c>
      <c r="Q129" s="290">
        <f t="shared" si="57"/>
        <v>130.51177419354838</v>
      </c>
      <c r="R129" s="290" cm="1">
        <f t="array" ref="R129">IF(Parameters!$E$55="No",IF($A129&lt;=Parameters!$H$23,Parameters!$G$23*$A129,IF($A129&lt;=Parameters!$H$24,Parameters!$G$23*Parameters!$H$23+Parameters!$G$24*($A129-Parameters!$H$23),IF($A129&lt;=Parameters!$H$25,Parameters!$G$23*Parameters!$H$23+Parameters!$G$24*(Parameters!$H$24-Parameters!$H$23)+Parameters!$G$25*($A129-Parameters!$H$24),Parameters!$G$23*Parameters!$H$23+Parameters!$G$24*(Parameters!$H$24-Parameters!$H$23)+Parameters!$G$25*(Parameters!$H$25-Parameters!$H$24)+Parameters!$G$26*($A129-Parameters!$H$25)))),_xlfn.IFS($A129&lt;=Parameters!$H$23,Parameters!$G$23*$A129,$A129&lt;=Parameters!$H$24,Parameters!$G$24*$A129,$A129&lt;=Parameters!$H$25,Parameters!$G$25*$A129,$A129&gt;Parameters!$H$25,Parameters!$G$26*$A129))</f>
        <v>11305.08</v>
      </c>
      <c r="S129" s="290">
        <f t="shared" si="33"/>
        <v>91.17</v>
      </c>
      <c r="T129" s="290" cm="1">
        <f t="array" ref="T129">IF(Parameters!$E$55="No",IF($A129&lt;=Parameters!$H$28,Parameters!$G$28*$A129,IF($A129&lt;=Parameters!$H$29,Parameters!$G$28*Parameters!$H$28+Parameters!$G$29*($A129-Parameters!$H$28),IF($A129&lt;=Parameters!$H$30,Parameters!$G$28*Parameters!$H$28+Parameters!$G$29*(Parameters!$H$29-Parameters!$H$28)+Parameters!$G$30*($A129-Parameters!$H$29),Parameters!$G$28*Parameters!$H$28+Parameters!$G$29*(Parameters!$H$29-Parameters!$H$28)+Parameters!$G$30*(Parameters!$H$30-Parameters!$H$29)+Parameters!$G$31*($A129-Parameters!$H$30)))),_xlfn.IFS($A129&lt;=Parameters!$H$28,Parameters!$G$28*$A129,$A129&lt;=Parameters!$H$29,Parameters!$G$29*$A129,$A129&lt;=Parameters!$H$30,Parameters!$G$30*$A129,$A129&gt;Parameters!$H$30,Parameters!$G$31*$A129))</f>
        <v>11305.08</v>
      </c>
      <c r="U129" s="290">
        <f t="shared" si="34"/>
        <v>91.17</v>
      </c>
      <c r="V129" s="290" cm="1">
        <f t="array" ref="V129">IF(Parameters!$E$55="No",IF($A129&lt;=Parameters!$H$34,Parameters!$G$34*$A129,IF($A129&lt;=Parameters!$H$35,Parameters!$G$34*Parameters!$H$34+Parameters!$G$35*($A129-Parameters!$H$34),IF($A129&lt;=Parameters!$H$36,Parameters!$G$34*Parameters!$H$34+Parameters!$G$35*(Parameters!$H$35-Parameters!$H$34)+Parameters!$G$36*($A129-Parameters!$H$35),Parameters!$G$34*Parameters!$H$34+Parameters!$G$35*(Parameters!$H$35-Parameters!$H$34)+Parameters!$G$36*(Parameters!$H$36-Parameters!$H$35)+Parameters!$G$37*($A129-Parameters!$H$36)))),_xlfn.IFS($A129&lt;=Parameters!$H$34,Parameters!$G$34*$A129,$A129&lt;=Parameters!$H$35,Parameters!$G$35*$A129,$A129&lt;=Parameters!$H$36,Parameters!$G$36*$A129,$A129&gt;Parameters!$H$36,Parameters!$G$37*$A129))</f>
        <v>14567.96</v>
      </c>
      <c r="W129" s="290">
        <f t="shared" si="58"/>
        <v>117.48354838709676</v>
      </c>
      <c r="X129" s="290" cm="1">
        <f t="array" ref="X129">IF(Parameters!$E$55="No",IF($A129&lt;=Parameters!$H$39,Parameters!$G$39*$A129,IF($A129&lt;=Parameters!$H$40,Parameters!$G$39*Parameters!$H$39+Parameters!$G$40*($A129-Parameters!$H$39),IF($A129&lt;=Parameters!$H$41,Parameters!$G$39*Parameters!$H$39+Parameters!$G$40*(Parameters!$H$40-Parameters!$H$39)+Parameters!$G$41*($A129-Parameters!$H$40),Parameters!$G$39*Parameters!$H$39+Parameters!$G$40*(Parameters!$H$40-Parameters!$H$39)+Parameters!$G$41*(Parameters!$H$41-Parameters!$H$40)+Parameters!$G$42*($A129-Parameters!$H$41)))),_xlfn.IFS($A129&lt;=Parameters!$H$39,Parameters!$G$39*$A129,$A129&lt;=Parameters!$H$40,Parameters!$G$40*$A129,$A129&lt;=Parameters!$H$41,Parameters!$G$41*$A129,$A129&gt;Parameters!$H$41,Parameters!$G$42*$A129))</f>
        <v>16183.46</v>
      </c>
      <c r="Y129" s="290">
        <f t="shared" si="59"/>
        <v>130.51177419354838</v>
      </c>
      <c r="Z129" s="290" cm="1">
        <f t="array" ref="Z129">IF(Parameters!$F$55="No",IF($A129&lt;=Parameters!$J$23,Parameters!$I$23*$A129,IF($A129&lt;=Parameters!$J$24,Parameters!$I$23*Parameters!$J$23+Parameters!$I$24*($A129-Parameters!$J$23),IF($A129&lt;=Parameters!$J$25,Parameters!$I$23*Parameters!$J$23+Parameters!$I$24*(Parameters!$J$24-Parameters!$J$23)+Parameters!$I$25*($A129-Parameters!$J$24),Parameters!$I$23*Parameters!$J$23+Parameters!$I$24*(Parameters!$J$24-Parameters!$J$23)+Parameters!$I$25*(Parameters!$J$25-Parameters!$J$24)+Parameters!$I$26*($A129-Parameters!$J$25)))),_xlfn.IFS($A129&lt;=Parameters!$J$23,Parameters!$I$23*$A129,$A129&lt;=Parameters!$J$24,Parameters!$I$24*$A129,$A129&lt;=Parameters!$J$25,Parameters!$I$25*$A129,$A129&gt;Parameters!$J$25,Parameters!$I$26*$A129))</f>
        <v>11305.08</v>
      </c>
      <c r="AA129" s="290">
        <f t="shared" si="35"/>
        <v>91.17</v>
      </c>
      <c r="AB129" s="290" cm="1">
        <f t="array" ref="AB129">IF(Parameters!$F$55="No",IF($A129&lt;=Parameters!$J$28,Parameters!$I$28*$A129,IF($A129&lt;=Parameters!$J$29,Parameters!$I$28*Parameters!$J$28+Parameters!$I$29*($A129-Parameters!$J$28),IF($A129&lt;=Parameters!$J$30,Parameters!$I$28*Parameters!$J$28+Parameters!$I$29*(Parameters!$J$29-Parameters!$J$28)+Parameters!$I$30*($A129-Parameters!$J$29),Parameters!$I$28*Parameters!$J$28+Parameters!$I$29*(Parameters!$J$29-Parameters!$J$28)+Parameters!$I$30*(Parameters!$J$30-Parameters!$J$29)+Parameters!$I$31*($A129-Parameters!$J$30)))),_xlfn.IFS($A129&lt;=Parameters!$J$28,Parameters!$I$28*$A129,$A129&lt;=Parameters!$J$29,Parameters!$I$29*$A129,$A129&lt;=Parameters!$J$30,Parameters!$I$30*$A129,$A129&gt;Parameters!$J$30,Parameters!$I$31*$A129))</f>
        <v>11305.08</v>
      </c>
      <c r="AC129" s="290">
        <f t="shared" si="36"/>
        <v>91.17</v>
      </c>
      <c r="AD129" s="290" cm="1">
        <f t="array" ref="AD129">IF(Parameters!$F$55="No",IF($A129&lt;=Parameters!$J$34,Parameters!$I$34*$A129,IF($A129&lt;=Parameters!$J$35,Parameters!$I$34*Parameters!$J$34+Parameters!$I$35*($A129-Parameters!$J$34),IF($A129&lt;=Parameters!$J$36,Parameters!$I$34*Parameters!$J$34+Parameters!$I$35*(Parameters!$J$35-Parameters!$J$34)+Parameters!$I$36*($A129-Parameters!$J$35),Parameters!$I$34*Parameters!$J$34+Parameters!$I$35*(Parameters!$J$35-Parameters!$J$34)+Parameters!$I$36*(Parameters!$J$36-Parameters!$J$35)+Parameters!$I$37*($A129-Parameters!$J$36)))),_xlfn.IFS($A129&lt;=Parameters!$J$34,Parameters!$I$34*$A129,$A129&lt;=Parameters!$J$35,Parameters!$I$35*$A129,$A129&lt;=Parameters!$J$36,Parameters!$I$36*$A129,$A129&gt;Parameters!$J$36,Parameters!$I$37*$A129))</f>
        <v>14567.96</v>
      </c>
      <c r="AE129" s="290">
        <f t="shared" si="60"/>
        <v>117.48354838709676</v>
      </c>
      <c r="AF129" s="290" cm="1">
        <f t="array" ref="AF129">IF(Parameters!$F$55="No",IF($A129&lt;=Parameters!$J$39,Parameters!$I$39*$A129,IF($A129&lt;=Parameters!$J$40,Parameters!$I$39*Parameters!$J$39+Parameters!$I$40*($A129-Parameters!$J$39),IF($A129&lt;=Parameters!$J$41,Parameters!$I$39*Parameters!$J$39+Parameters!$I$40*(Parameters!$J$40-Parameters!$J$39)+Parameters!$I$41*($A129-Parameters!$J$40),Parameters!$I$39*Parameters!$J$39+Parameters!$I$40*(Parameters!$J$40-Parameters!$J$39)+Parameters!$I$41*(Parameters!$J$41-Parameters!$J$40)+Parameters!$I$42*($A129-Parameters!$J$41)))),_xlfn.IFS($A129&lt;=Parameters!$J$39,Parameters!$I$39*$A129,$A129&lt;=Parameters!$J$40,Parameters!$I$40*$A129,$A129&lt;=Parameters!$J$41,Parameters!$I$41*$A129,$A129&gt;Parameters!$J$41,Parameters!$I$42*$A129))</f>
        <v>16183.46</v>
      </c>
      <c r="AG129" s="290">
        <f t="shared" si="61"/>
        <v>130.51177419354838</v>
      </c>
      <c r="AI129" s="428">
        <f t="shared" si="37"/>
        <v>91.170000000000073</v>
      </c>
      <c r="AJ129" s="428">
        <f t="shared" si="38"/>
        <v>91.170000000000073</v>
      </c>
      <c r="AK129" s="428">
        <f t="shared" si="39"/>
        <v>143.53999999999905</v>
      </c>
      <c r="AL129" s="428">
        <f t="shared" si="40"/>
        <v>143.53999999999905</v>
      </c>
      <c r="AM129" s="428">
        <f t="shared" si="41"/>
        <v>91.170000000000073</v>
      </c>
      <c r="AN129" s="428">
        <f t="shared" si="42"/>
        <v>91.170000000000073</v>
      </c>
      <c r="AO129" s="428">
        <f t="shared" si="43"/>
        <v>143.53999999999905</v>
      </c>
      <c r="AP129" s="428">
        <f t="shared" si="44"/>
        <v>143.53999999999905</v>
      </c>
      <c r="AQ129" s="428">
        <f t="shared" si="45"/>
        <v>91.170000000000073</v>
      </c>
      <c r="AR129" s="428">
        <f t="shared" si="46"/>
        <v>91.170000000000073</v>
      </c>
      <c r="AS129" s="428">
        <f t="shared" si="47"/>
        <v>143.53999999999905</v>
      </c>
      <c r="AT129" s="428">
        <f t="shared" si="48"/>
        <v>143.53999999999905</v>
      </c>
      <c r="AU129" s="428">
        <f t="shared" si="49"/>
        <v>91.170000000000073</v>
      </c>
      <c r="AV129" s="428">
        <f t="shared" si="50"/>
        <v>91.170000000000073</v>
      </c>
      <c r="AW129" s="428">
        <f t="shared" si="51"/>
        <v>143.53999999999905</v>
      </c>
      <c r="AX129" s="428">
        <f t="shared" si="52"/>
        <v>143.53999999999905</v>
      </c>
    </row>
    <row r="130">
      <c r="A130" s="413">
        <v>125</v>
      </c>
      <c r="B130" s="290" cm="1">
        <f t="array" ref="B130">IF(Parameters!$C$55="No",IF($A130&lt;=Parameters!$D$23,Parameters!$C$23*$A130,IF($A130&lt;=Parameters!$D$24,Parameters!$C$23*Parameters!$D$23+Parameters!$C$24*($A130-Parameters!$D$23),IF($A130&lt;=Parameters!$D$25,Parameters!$C$23*Parameters!$D$23+Parameters!$C$24*(Parameters!$D$24-Parameters!$D$23)+Parameters!$C$25*($A130-Parameters!$D$24),Parameters!$C$23*Parameters!$D$23+Parameters!$C$24*(Parameters!$D$24-Parameters!$D$23)+Parameters!$C$25*(Parameters!$D$25-Parameters!$D$24)+Parameters!$C$26*($A130-Parameters!$D$25)))),_xlfn.IFS($A130&lt;=Parameters!$D$23,Parameters!$C$23*$A130,$A130&lt;=Parameters!$D$24,Parameters!$C$24*$A130,$A130&lt;=Parameters!$D$25,Parameters!$C$25*$A130,$A130&gt;Parameters!$D$25,Parameters!$C$26*$A130))</f>
        <v>11396.25</v>
      </c>
      <c r="C130" s="290">
        <f t="shared" si="53"/>
        <v>91.17</v>
      </c>
      <c r="D130" s="290" cm="1">
        <f t="array" ref="D130">IF(Parameters!$C$55="No",IF($A130&lt;=Parameters!$D$28,Parameters!$C$28*$A130,IF($A130&lt;=Parameters!$D$29,Parameters!$C$28*Parameters!$D$28+Parameters!$C$29*($A130-Parameters!$D$28),IF($A130&lt;=Parameters!$D$30,Parameters!$C$28*Parameters!$D$28+Parameters!$C$29*(Parameters!$D$29-Parameters!$D$28)+Parameters!$C$30*($A130-Parameters!$D$29),Parameters!$C$28*Parameters!$D$28+Parameters!$C$29*(Parameters!$D$29-Parameters!$D$28)+Parameters!$C$30*(Parameters!$D$30-Parameters!$D$29)+Parameters!$C$31*($A130-Parameters!$D$30)))),_xlfn.IFS($A130&lt;=Parameters!$D$28,Parameters!$C$28*$A130,$A130&lt;=Parameters!$D$29,Parameters!$C$29*$A130,$A130&lt;=Parameters!$D$30,Parameters!$C$30*$A130,$A130&gt;Parameters!$D$30,Parameters!$C$31*$A130))</f>
        <v>11396.25</v>
      </c>
      <c r="E130" s="290">
        <f t="shared" si="53"/>
        <v>91.17</v>
      </c>
      <c r="F130" s="290" cm="1">
        <f t="array" ref="F130">IF(Parameters!$C$55="No",IF($A130&lt;=Parameters!$D$34,Parameters!$C$34*$A130,IF($A130&lt;=Parameters!$D$35,Parameters!$C$34*Parameters!$D$34+Parameters!$C$35*($A130-Parameters!$D$34),IF($A130&lt;=Parameters!$D$36,Parameters!$C$34*Parameters!$D$34+Parameters!$C$35*(Parameters!$D$35-Parameters!$D$34)+Parameters!$C$36*($A130-Parameters!$D$35),Parameters!$C$34*Parameters!$D$34+Parameters!$C$35*(Parameters!$D$35-Parameters!$D$34)+Parameters!$C$36*(Parameters!$D$36-Parameters!$D$35)+Parameters!$C$37*($A130-Parameters!$D$36)))),_xlfn.IFS($A130&lt;=Parameters!$D$34,Parameters!$C$34*$A130,$A130&lt;=Parameters!$D$35,Parameters!$C$35*$A130,$A130&lt;=Parameters!$D$36,Parameters!$C$36*$A130,$A130&gt;Parameters!$D$36,Parameters!$C$37*$A130))</f>
        <v>14711.5</v>
      </c>
      <c r="G130" s="290">
        <f t="shared" si="54"/>
        <v>117.69199999999999</v>
      </c>
      <c r="H130" s="290" cm="1">
        <f t="array" ref="H130">IF(Parameters!$C$55="No",IF($A130&lt;=Parameters!$D$39,Parameters!$C$39*$A130,IF($A130&lt;=Parameters!$D$40,Parameters!$C$39*Parameters!$D$39+Parameters!$C$40*($A130-Parameters!$D$39),IF($A130&lt;=Parameters!$D$41,Parameters!$C$39*Parameters!$D$39+Parameters!$C$40*(Parameters!$D$40-Parameters!$D$39)+Parameters!$C$41*($A130-Parameters!$D$40),Parameters!$C$39*Parameters!$D$39+Parameters!$C$40*(Parameters!$D$40-Parameters!$D$39)+Parameters!$C$41*(Parameters!$D$41-Parameters!$D$40)+Parameters!$C$42*($A130-Parameters!$D$41)))),_xlfn.IFS($A130&lt;=Parameters!$D$39,Parameters!$C$39*$A130,$A130&lt;=Parameters!$D$40,Parameters!$C$40*$A130,$A130&lt;=Parameters!$D$41,Parameters!$C$41*$A130,$A130&gt;Parameters!$D$41,Parameters!$C$42*$A130))</f>
        <v>16327</v>
      </c>
      <c r="I130" s="290">
        <f t="shared" si="55"/>
        <v>130.61600000000001</v>
      </c>
      <c r="J130" s="290" cm="1">
        <f t="array" ref="J130">IF(Parameters!$D$55="No",IF($A130&lt;=Parameters!$F$23,Parameters!$E$23*$A130,IF($A130&lt;=Parameters!$F$24,Parameters!$E$23*Parameters!$F$23+Parameters!$E$24*($A130-Parameters!$F$23),IF($A130&lt;=Parameters!$F$25,Parameters!$E$23*Parameters!$F$23+Parameters!$E$24*(Parameters!$F$24-Parameters!$F$23)+Parameters!$E$25*($A130-Parameters!$F$24),Parameters!$E$23*Parameters!$F$23+Parameters!$E$24*(Parameters!$F$24-Parameters!$F$23)+Parameters!$E$25*(Parameters!$F$25-Parameters!$F$24)+Parameters!$E$26*($A130-Parameters!$F$25)))),_xlfn.IFS($A130&lt;=Parameters!$F$23,Parameters!$E$23*$A130,$A130&lt;=Parameters!$F$24,Parameters!$E$24*$A130,$A130&lt;=Parameters!$F$25,Parameters!$E$25*$A130,$A130&gt;Parameters!$F$25,Parameters!$E$26*$A130))</f>
        <v>11396.25</v>
      </c>
      <c r="K130" s="290">
        <f t="shared" si="31"/>
        <v>91.17</v>
      </c>
      <c r="L130" s="290" cm="1">
        <f t="array" ref="L130">IF(Parameters!$D$55="No",IF($A130&lt;=Parameters!$F$28,Parameters!$E$28*$A130,IF($A130&lt;=Parameters!$F$29,Parameters!$E$28*Parameters!$F$28+Parameters!$E$29*($A130-Parameters!$F$28),IF($A130&lt;=Parameters!$F$30,Parameters!$E$28*Parameters!$F$28+Parameters!$E$29*(Parameters!$F$29-Parameters!$F$28)+Parameters!$E$30*($A130-Parameters!$F$29),Parameters!$E$28*Parameters!$F$28+Parameters!$E$29*(Parameters!$F$29-Parameters!$F$28)+Parameters!$E$30*(Parameters!$F$30-Parameters!$F$29)+Parameters!$E$31*($A130-Parameters!$F$30)))),_xlfn.IFS($A130&lt;=Parameters!$F$28,Parameters!$E$28*$A130,$A130&lt;=Parameters!$F$29,Parameters!$E$29*$A130,$A130&lt;=Parameters!$F$30,Parameters!$E$30*$A130,$A130&gt;Parameters!$F$30,Parameters!$E$31*$A130))</f>
        <v>11396.25</v>
      </c>
      <c r="M130" s="290">
        <f t="shared" si="32"/>
        <v>91.17</v>
      </c>
      <c r="N130" s="290" cm="1">
        <f t="array" ref="N130">IF(Parameters!$D$55="No",IF($A130&lt;=Parameters!$F$34,Parameters!$E$34*$A130,IF($A130&lt;=Parameters!$F$35,Parameters!$E$34*Parameters!$F$34+Parameters!$E$35*($A130-Parameters!$F$34),IF($A130&lt;=Parameters!$F$36,Parameters!$E$34*Parameters!$F$34+Parameters!$E$35*(Parameters!$F$35-Parameters!$F$34)+Parameters!$E$36*($A130-Parameters!$F$35),Parameters!$E$34*Parameters!$F$34+Parameters!$E$35*(Parameters!$F$35-Parameters!$F$34)+Parameters!$E$36*(Parameters!$F$36-Parameters!$F$35)+Parameters!$E$37*($A130-Parameters!$F$36)))),_xlfn.IFS($A130&lt;=Parameters!$F$34,Parameters!$E$34*$A130,$A130&lt;=Parameters!$F$35,Parameters!$E$35*$A130,$A130&lt;=Parameters!$F$36,Parameters!$E$36*$A130,$A130&gt;Parameters!$F$36,Parameters!$E$37*$A130))</f>
        <v>14711.5</v>
      </c>
      <c r="O130" s="290">
        <f t="shared" si="56"/>
        <v>117.69199999999999</v>
      </c>
      <c r="P130" s="290" cm="1">
        <f t="array" ref="P130">IF(Parameters!$D$55="No",IF($A130&lt;=Parameters!$F$39,Parameters!$E$39*$A130,IF($A130&lt;=Parameters!$F$40,Parameters!$E$39*Parameters!$F$39+Parameters!$E$40*($A130-Parameters!$F$39),IF($A130&lt;=Parameters!$F$41,Parameters!$E$39*Parameters!$F$39+Parameters!$E$40*(Parameters!$F$40-Parameters!$F$39)+Parameters!$E$41*($A130-Parameters!$F$40),Parameters!$E$39*Parameters!$F$39+Parameters!$E$40*(Parameters!$F$40-Parameters!$F$39)+Parameters!$E$41*(Parameters!$F$41-Parameters!$F$40)+Parameters!$E$42*($A130-Parameters!$F$41)))),_xlfn.IFS($A130&lt;=Parameters!$F$39,Parameters!$E$39*$A130,$A130&lt;=Parameters!$F$40,Parameters!$E$40*$A130,$A130&lt;=Parameters!$F$41,Parameters!$E$41*$A130,$A130&gt;Parameters!$F$41,Parameters!$E$42*$A130))</f>
        <v>16327</v>
      </c>
      <c r="Q130" s="290">
        <f t="shared" si="57"/>
        <v>130.61600000000001</v>
      </c>
      <c r="R130" s="290" cm="1">
        <f t="array" ref="R130">IF(Parameters!$E$55="No",IF($A130&lt;=Parameters!$H$23,Parameters!$G$23*$A130,IF($A130&lt;=Parameters!$H$24,Parameters!$G$23*Parameters!$H$23+Parameters!$G$24*($A130-Parameters!$H$23),IF($A130&lt;=Parameters!$H$25,Parameters!$G$23*Parameters!$H$23+Parameters!$G$24*(Parameters!$H$24-Parameters!$H$23)+Parameters!$G$25*($A130-Parameters!$H$24),Parameters!$G$23*Parameters!$H$23+Parameters!$G$24*(Parameters!$H$24-Parameters!$H$23)+Parameters!$G$25*(Parameters!$H$25-Parameters!$H$24)+Parameters!$G$26*($A130-Parameters!$H$25)))),_xlfn.IFS($A130&lt;=Parameters!$H$23,Parameters!$G$23*$A130,$A130&lt;=Parameters!$H$24,Parameters!$G$24*$A130,$A130&lt;=Parameters!$H$25,Parameters!$G$25*$A130,$A130&gt;Parameters!$H$25,Parameters!$G$26*$A130))</f>
        <v>11396.25</v>
      </c>
      <c r="S130" s="290">
        <f t="shared" si="33"/>
        <v>91.17</v>
      </c>
      <c r="T130" s="290" cm="1">
        <f t="array" ref="T130">IF(Parameters!$E$55="No",IF($A130&lt;=Parameters!$H$28,Parameters!$G$28*$A130,IF($A130&lt;=Parameters!$H$29,Parameters!$G$28*Parameters!$H$28+Parameters!$G$29*($A130-Parameters!$H$28),IF($A130&lt;=Parameters!$H$30,Parameters!$G$28*Parameters!$H$28+Parameters!$G$29*(Parameters!$H$29-Parameters!$H$28)+Parameters!$G$30*($A130-Parameters!$H$29),Parameters!$G$28*Parameters!$H$28+Parameters!$G$29*(Parameters!$H$29-Parameters!$H$28)+Parameters!$G$30*(Parameters!$H$30-Parameters!$H$29)+Parameters!$G$31*($A130-Parameters!$H$30)))),_xlfn.IFS($A130&lt;=Parameters!$H$28,Parameters!$G$28*$A130,$A130&lt;=Parameters!$H$29,Parameters!$G$29*$A130,$A130&lt;=Parameters!$H$30,Parameters!$G$30*$A130,$A130&gt;Parameters!$H$30,Parameters!$G$31*$A130))</f>
        <v>11396.25</v>
      </c>
      <c r="U130" s="290">
        <f t="shared" si="34"/>
        <v>91.17</v>
      </c>
      <c r="V130" s="290" cm="1">
        <f t="array" ref="V130">IF(Parameters!$E$55="No",IF($A130&lt;=Parameters!$H$34,Parameters!$G$34*$A130,IF($A130&lt;=Parameters!$H$35,Parameters!$G$34*Parameters!$H$34+Parameters!$G$35*($A130-Parameters!$H$34),IF($A130&lt;=Parameters!$H$36,Parameters!$G$34*Parameters!$H$34+Parameters!$G$35*(Parameters!$H$35-Parameters!$H$34)+Parameters!$G$36*($A130-Parameters!$H$35),Parameters!$G$34*Parameters!$H$34+Parameters!$G$35*(Parameters!$H$35-Parameters!$H$34)+Parameters!$G$36*(Parameters!$H$36-Parameters!$H$35)+Parameters!$G$37*($A130-Parameters!$H$36)))),_xlfn.IFS($A130&lt;=Parameters!$H$34,Parameters!$G$34*$A130,$A130&lt;=Parameters!$H$35,Parameters!$G$35*$A130,$A130&lt;=Parameters!$H$36,Parameters!$G$36*$A130,$A130&gt;Parameters!$H$36,Parameters!$G$37*$A130))</f>
        <v>14711.5</v>
      </c>
      <c r="W130" s="290">
        <f t="shared" si="58"/>
        <v>117.69199999999999</v>
      </c>
      <c r="X130" s="290" cm="1">
        <f t="array" ref="X130">IF(Parameters!$E$55="No",IF($A130&lt;=Parameters!$H$39,Parameters!$G$39*$A130,IF($A130&lt;=Parameters!$H$40,Parameters!$G$39*Parameters!$H$39+Parameters!$G$40*($A130-Parameters!$H$39),IF($A130&lt;=Parameters!$H$41,Parameters!$G$39*Parameters!$H$39+Parameters!$G$40*(Parameters!$H$40-Parameters!$H$39)+Parameters!$G$41*($A130-Parameters!$H$40),Parameters!$G$39*Parameters!$H$39+Parameters!$G$40*(Parameters!$H$40-Parameters!$H$39)+Parameters!$G$41*(Parameters!$H$41-Parameters!$H$40)+Parameters!$G$42*($A130-Parameters!$H$41)))),_xlfn.IFS($A130&lt;=Parameters!$H$39,Parameters!$G$39*$A130,$A130&lt;=Parameters!$H$40,Parameters!$G$40*$A130,$A130&lt;=Parameters!$H$41,Parameters!$G$41*$A130,$A130&gt;Parameters!$H$41,Parameters!$G$42*$A130))</f>
        <v>16327</v>
      </c>
      <c r="Y130" s="290">
        <f t="shared" si="59"/>
        <v>130.61600000000001</v>
      </c>
      <c r="Z130" s="290" cm="1">
        <f t="array" ref="Z130">IF(Parameters!$F$55="No",IF($A130&lt;=Parameters!$J$23,Parameters!$I$23*$A130,IF($A130&lt;=Parameters!$J$24,Parameters!$I$23*Parameters!$J$23+Parameters!$I$24*($A130-Parameters!$J$23),IF($A130&lt;=Parameters!$J$25,Parameters!$I$23*Parameters!$J$23+Parameters!$I$24*(Parameters!$J$24-Parameters!$J$23)+Parameters!$I$25*($A130-Parameters!$J$24),Parameters!$I$23*Parameters!$J$23+Parameters!$I$24*(Parameters!$J$24-Parameters!$J$23)+Parameters!$I$25*(Parameters!$J$25-Parameters!$J$24)+Parameters!$I$26*($A130-Parameters!$J$25)))),_xlfn.IFS($A130&lt;=Parameters!$J$23,Parameters!$I$23*$A130,$A130&lt;=Parameters!$J$24,Parameters!$I$24*$A130,$A130&lt;=Parameters!$J$25,Parameters!$I$25*$A130,$A130&gt;Parameters!$J$25,Parameters!$I$26*$A130))</f>
        <v>11396.25</v>
      </c>
      <c r="AA130" s="290">
        <f t="shared" si="35"/>
        <v>91.17</v>
      </c>
      <c r="AB130" s="290" cm="1">
        <f t="array" ref="AB130">IF(Parameters!$F$55="No",IF($A130&lt;=Parameters!$J$28,Parameters!$I$28*$A130,IF($A130&lt;=Parameters!$J$29,Parameters!$I$28*Parameters!$J$28+Parameters!$I$29*($A130-Parameters!$J$28),IF($A130&lt;=Parameters!$J$30,Parameters!$I$28*Parameters!$J$28+Parameters!$I$29*(Parameters!$J$29-Parameters!$J$28)+Parameters!$I$30*($A130-Parameters!$J$29),Parameters!$I$28*Parameters!$J$28+Parameters!$I$29*(Parameters!$J$29-Parameters!$J$28)+Parameters!$I$30*(Parameters!$J$30-Parameters!$J$29)+Parameters!$I$31*($A130-Parameters!$J$30)))),_xlfn.IFS($A130&lt;=Parameters!$J$28,Parameters!$I$28*$A130,$A130&lt;=Parameters!$J$29,Parameters!$I$29*$A130,$A130&lt;=Parameters!$J$30,Parameters!$I$30*$A130,$A130&gt;Parameters!$J$30,Parameters!$I$31*$A130))</f>
        <v>11396.25</v>
      </c>
      <c r="AC130" s="290">
        <f t="shared" si="36"/>
        <v>91.17</v>
      </c>
      <c r="AD130" s="290" cm="1">
        <f t="array" ref="AD130">IF(Parameters!$F$55="No",IF($A130&lt;=Parameters!$J$34,Parameters!$I$34*$A130,IF($A130&lt;=Parameters!$J$35,Parameters!$I$34*Parameters!$J$34+Parameters!$I$35*($A130-Parameters!$J$34),IF($A130&lt;=Parameters!$J$36,Parameters!$I$34*Parameters!$J$34+Parameters!$I$35*(Parameters!$J$35-Parameters!$J$34)+Parameters!$I$36*($A130-Parameters!$J$35),Parameters!$I$34*Parameters!$J$34+Parameters!$I$35*(Parameters!$J$35-Parameters!$J$34)+Parameters!$I$36*(Parameters!$J$36-Parameters!$J$35)+Parameters!$I$37*($A130-Parameters!$J$36)))),_xlfn.IFS($A130&lt;=Parameters!$J$34,Parameters!$I$34*$A130,$A130&lt;=Parameters!$J$35,Parameters!$I$35*$A130,$A130&lt;=Parameters!$J$36,Parameters!$I$36*$A130,$A130&gt;Parameters!$J$36,Parameters!$I$37*$A130))</f>
        <v>14711.5</v>
      </c>
      <c r="AE130" s="290">
        <f t="shared" si="60"/>
        <v>117.69199999999999</v>
      </c>
      <c r="AF130" s="290" cm="1">
        <f t="array" ref="AF130">IF(Parameters!$F$55="No",IF($A130&lt;=Parameters!$J$39,Parameters!$I$39*$A130,IF($A130&lt;=Parameters!$J$40,Parameters!$I$39*Parameters!$J$39+Parameters!$I$40*($A130-Parameters!$J$39),IF($A130&lt;=Parameters!$J$41,Parameters!$I$39*Parameters!$J$39+Parameters!$I$40*(Parameters!$J$40-Parameters!$J$39)+Parameters!$I$41*($A130-Parameters!$J$40),Parameters!$I$39*Parameters!$J$39+Parameters!$I$40*(Parameters!$J$40-Parameters!$J$39)+Parameters!$I$41*(Parameters!$J$41-Parameters!$J$40)+Parameters!$I$42*($A130-Parameters!$J$41)))),_xlfn.IFS($A130&lt;=Parameters!$J$39,Parameters!$I$39*$A130,$A130&lt;=Parameters!$J$40,Parameters!$I$40*$A130,$A130&lt;=Parameters!$J$41,Parameters!$I$41*$A130,$A130&gt;Parameters!$J$41,Parameters!$I$42*$A130))</f>
        <v>16327</v>
      </c>
      <c r="AG130" s="290">
        <f t="shared" si="61"/>
        <v>130.61600000000001</v>
      </c>
      <c r="AI130" s="428">
        <f t="shared" si="37"/>
        <v>91.170000000000073</v>
      </c>
      <c r="AJ130" s="428">
        <f t="shared" si="38"/>
        <v>91.170000000000073</v>
      </c>
      <c r="AK130" s="428">
        <f t="shared" si="39"/>
        <v>143.54000000000087</v>
      </c>
      <c r="AL130" s="428">
        <f t="shared" si="40"/>
        <v>143.54000000000087</v>
      </c>
      <c r="AM130" s="428">
        <f t="shared" si="41"/>
        <v>91.170000000000073</v>
      </c>
      <c r="AN130" s="428">
        <f t="shared" si="42"/>
        <v>91.170000000000073</v>
      </c>
      <c r="AO130" s="428">
        <f t="shared" si="43"/>
        <v>143.54000000000087</v>
      </c>
      <c r="AP130" s="428">
        <f t="shared" si="44"/>
        <v>143.54000000000087</v>
      </c>
      <c r="AQ130" s="428">
        <f t="shared" si="45"/>
        <v>91.170000000000073</v>
      </c>
      <c r="AR130" s="428">
        <f t="shared" si="46"/>
        <v>91.170000000000073</v>
      </c>
      <c r="AS130" s="428">
        <f t="shared" si="47"/>
        <v>143.54000000000087</v>
      </c>
      <c r="AT130" s="428">
        <f t="shared" si="48"/>
        <v>143.54000000000087</v>
      </c>
      <c r="AU130" s="428">
        <f t="shared" si="49"/>
        <v>91.170000000000073</v>
      </c>
      <c r="AV130" s="428">
        <f t="shared" si="50"/>
        <v>91.170000000000073</v>
      </c>
      <c r="AW130" s="428">
        <f t="shared" si="51"/>
        <v>143.54000000000087</v>
      </c>
      <c r="AX130" s="428">
        <f t="shared" si="52"/>
        <v>143.54000000000087</v>
      </c>
    </row>
    <row r="131">
      <c r="A131" s="413">
        <v>126</v>
      </c>
      <c r="B131" s="290" cm="1">
        <f t="array" ref="B131">IF(Parameters!$C$55="No",IF($A131&lt;=Parameters!$D$23,Parameters!$C$23*$A131,IF($A131&lt;=Parameters!$D$24,Parameters!$C$23*Parameters!$D$23+Parameters!$C$24*($A131-Parameters!$D$23),IF($A131&lt;=Parameters!$D$25,Parameters!$C$23*Parameters!$D$23+Parameters!$C$24*(Parameters!$D$24-Parameters!$D$23)+Parameters!$C$25*($A131-Parameters!$D$24),Parameters!$C$23*Parameters!$D$23+Parameters!$C$24*(Parameters!$D$24-Parameters!$D$23)+Parameters!$C$25*(Parameters!$D$25-Parameters!$D$24)+Parameters!$C$26*($A131-Parameters!$D$25)))),_xlfn.IFS($A131&lt;=Parameters!$D$23,Parameters!$C$23*$A131,$A131&lt;=Parameters!$D$24,Parameters!$C$24*$A131,$A131&lt;=Parameters!$D$25,Parameters!$C$25*$A131,$A131&gt;Parameters!$D$25,Parameters!$C$26*$A131))</f>
        <v>11487.42</v>
      </c>
      <c r="C131" s="290">
        <f t="shared" si="53"/>
        <v>91.17</v>
      </c>
      <c r="D131" s="290" cm="1">
        <f t="array" ref="D131">IF(Parameters!$C$55="No",IF($A131&lt;=Parameters!$D$28,Parameters!$C$28*$A131,IF($A131&lt;=Parameters!$D$29,Parameters!$C$28*Parameters!$D$28+Parameters!$C$29*($A131-Parameters!$D$28),IF($A131&lt;=Parameters!$D$30,Parameters!$C$28*Parameters!$D$28+Parameters!$C$29*(Parameters!$D$29-Parameters!$D$28)+Parameters!$C$30*($A131-Parameters!$D$29),Parameters!$C$28*Parameters!$D$28+Parameters!$C$29*(Parameters!$D$29-Parameters!$D$28)+Parameters!$C$30*(Parameters!$D$30-Parameters!$D$29)+Parameters!$C$31*($A131-Parameters!$D$30)))),_xlfn.IFS($A131&lt;=Parameters!$D$28,Parameters!$C$28*$A131,$A131&lt;=Parameters!$D$29,Parameters!$C$29*$A131,$A131&lt;=Parameters!$D$30,Parameters!$C$30*$A131,$A131&gt;Parameters!$D$30,Parameters!$C$31*$A131))</f>
        <v>11487.42</v>
      </c>
      <c r="E131" s="290">
        <f t="shared" si="53"/>
        <v>91.17</v>
      </c>
      <c r="F131" s="290" cm="1">
        <f t="array" ref="F131">IF(Parameters!$C$55="No",IF($A131&lt;=Parameters!$D$34,Parameters!$C$34*$A131,IF($A131&lt;=Parameters!$D$35,Parameters!$C$34*Parameters!$D$34+Parameters!$C$35*($A131-Parameters!$D$34),IF($A131&lt;=Parameters!$D$36,Parameters!$C$34*Parameters!$D$34+Parameters!$C$35*(Parameters!$D$35-Parameters!$D$34)+Parameters!$C$36*($A131-Parameters!$D$35),Parameters!$C$34*Parameters!$D$34+Parameters!$C$35*(Parameters!$D$35-Parameters!$D$34)+Parameters!$C$36*(Parameters!$D$36-Parameters!$D$35)+Parameters!$C$37*($A131-Parameters!$D$36)))),_xlfn.IFS($A131&lt;=Parameters!$D$34,Parameters!$C$34*$A131,$A131&lt;=Parameters!$D$35,Parameters!$C$35*$A131,$A131&lt;=Parameters!$D$36,Parameters!$C$36*$A131,$A131&gt;Parameters!$D$36,Parameters!$C$37*$A131))</f>
        <v>14855.04</v>
      </c>
      <c r="G131" s="290">
        <f t="shared" si="54"/>
        <v>117.89714285714287</v>
      </c>
      <c r="H131" s="290" cm="1">
        <f t="array" ref="H131">IF(Parameters!$C$55="No",IF($A131&lt;=Parameters!$D$39,Parameters!$C$39*$A131,IF($A131&lt;=Parameters!$D$40,Parameters!$C$39*Parameters!$D$39+Parameters!$C$40*($A131-Parameters!$D$39),IF($A131&lt;=Parameters!$D$41,Parameters!$C$39*Parameters!$D$39+Parameters!$C$40*(Parameters!$D$40-Parameters!$D$39)+Parameters!$C$41*($A131-Parameters!$D$40),Parameters!$C$39*Parameters!$D$39+Parameters!$C$40*(Parameters!$D$40-Parameters!$D$39)+Parameters!$C$41*(Parameters!$D$41-Parameters!$D$40)+Parameters!$C$42*($A131-Parameters!$D$41)))),_xlfn.IFS($A131&lt;=Parameters!$D$39,Parameters!$C$39*$A131,$A131&lt;=Parameters!$D$40,Parameters!$C$40*$A131,$A131&lt;=Parameters!$D$41,Parameters!$C$41*$A131,$A131&gt;Parameters!$D$41,Parameters!$C$42*$A131))</f>
        <v>16470.54</v>
      </c>
      <c r="I131" s="290">
        <f t="shared" si="55"/>
        <v>130.71857142857144</v>
      </c>
      <c r="J131" s="290" cm="1">
        <f t="array" ref="J131">IF(Parameters!$D$55="No",IF($A131&lt;=Parameters!$F$23,Parameters!$E$23*$A131,IF($A131&lt;=Parameters!$F$24,Parameters!$E$23*Parameters!$F$23+Parameters!$E$24*($A131-Parameters!$F$23),IF($A131&lt;=Parameters!$F$25,Parameters!$E$23*Parameters!$F$23+Parameters!$E$24*(Parameters!$F$24-Parameters!$F$23)+Parameters!$E$25*($A131-Parameters!$F$24),Parameters!$E$23*Parameters!$F$23+Parameters!$E$24*(Parameters!$F$24-Parameters!$F$23)+Parameters!$E$25*(Parameters!$F$25-Parameters!$F$24)+Parameters!$E$26*($A131-Parameters!$F$25)))),_xlfn.IFS($A131&lt;=Parameters!$F$23,Parameters!$E$23*$A131,$A131&lt;=Parameters!$F$24,Parameters!$E$24*$A131,$A131&lt;=Parameters!$F$25,Parameters!$E$25*$A131,$A131&gt;Parameters!$F$25,Parameters!$E$26*$A131))</f>
        <v>11487.42</v>
      </c>
      <c r="K131" s="290">
        <f t="shared" si="31"/>
        <v>91.17</v>
      </c>
      <c r="L131" s="290" cm="1">
        <f t="array" ref="L131">IF(Parameters!$D$55="No",IF($A131&lt;=Parameters!$F$28,Parameters!$E$28*$A131,IF($A131&lt;=Parameters!$F$29,Parameters!$E$28*Parameters!$F$28+Parameters!$E$29*($A131-Parameters!$F$28),IF($A131&lt;=Parameters!$F$30,Parameters!$E$28*Parameters!$F$28+Parameters!$E$29*(Parameters!$F$29-Parameters!$F$28)+Parameters!$E$30*($A131-Parameters!$F$29),Parameters!$E$28*Parameters!$F$28+Parameters!$E$29*(Parameters!$F$29-Parameters!$F$28)+Parameters!$E$30*(Parameters!$F$30-Parameters!$F$29)+Parameters!$E$31*($A131-Parameters!$F$30)))),_xlfn.IFS($A131&lt;=Parameters!$F$28,Parameters!$E$28*$A131,$A131&lt;=Parameters!$F$29,Parameters!$E$29*$A131,$A131&lt;=Parameters!$F$30,Parameters!$E$30*$A131,$A131&gt;Parameters!$F$30,Parameters!$E$31*$A131))</f>
        <v>11487.42</v>
      </c>
      <c r="M131" s="290">
        <f t="shared" si="32"/>
        <v>91.17</v>
      </c>
      <c r="N131" s="290" cm="1">
        <f t="array" ref="N131">IF(Parameters!$D$55="No",IF($A131&lt;=Parameters!$F$34,Parameters!$E$34*$A131,IF($A131&lt;=Parameters!$F$35,Parameters!$E$34*Parameters!$F$34+Parameters!$E$35*($A131-Parameters!$F$34),IF($A131&lt;=Parameters!$F$36,Parameters!$E$34*Parameters!$F$34+Parameters!$E$35*(Parameters!$F$35-Parameters!$F$34)+Parameters!$E$36*($A131-Parameters!$F$35),Parameters!$E$34*Parameters!$F$34+Parameters!$E$35*(Parameters!$F$35-Parameters!$F$34)+Parameters!$E$36*(Parameters!$F$36-Parameters!$F$35)+Parameters!$E$37*($A131-Parameters!$F$36)))),_xlfn.IFS($A131&lt;=Parameters!$F$34,Parameters!$E$34*$A131,$A131&lt;=Parameters!$F$35,Parameters!$E$35*$A131,$A131&lt;=Parameters!$F$36,Parameters!$E$36*$A131,$A131&gt;Parameters!$F$36,Parameters!$E$37*$A131))</f>
        <v>14855.04</v>
      </c>
      <c r="O131" s="290">
        <f t="shared" si="56"/>
        <v>117.89714285714287</v>
      </c>
      <c r="P131" s="290" cm="1">
        <f t="array" ref="P131">IF(Parameters!$D$55="No",IF($A131&lt;=Parameters!$F$39,Parameters!$E$39*$A131,IF($A131&lt;=Parameters!$F$40,Parameters!$E$39*Parameters!$F$39+Parameters!$E$40*($A131-Parameters!$F$39),IF($A131&lt;=Parameters!$F$41,Parameters!$E$39*Parameters!$F$39+Parameters!$E$40*(Parameters!$F$40-Parameters!$F$39)+Parameters!$E$41*($A131-Parameters!$F$40),Parameters!$E$39*Parameters!$F$39+Parameters!$E$40*(Parameters!$F$40-Parameters!$F$39)+Parameters!$E$41*(Parameters!$F$41-Parameters!$F$40)+Parameters!$E$42*($A131-Parameters!$F$41)))),_xlfn.IFS($A131&lt;=Parameters!$F$39,Parameters!$E$39*$A131,$A131&lt;=Parameters!$F$40,Parameters!$E$40*$A131,$A131&lt;=Parameters!$F$41,Parameters!$E$41*$A131,$A131&gt;Parameters!$F$41,Parameters!$E$42*$A131))</f>
        <v>16470.54</v>
      </c>
      <c r="Q131" s="290">
        <f t="shared" si="57"/>
        <v>130.71857142857144</v>
      </c>
      <c r="R131" s="290" cm="1">
        <f t="array" ref="R131">IF(Parameters!$E$55="No",IF($A131&lt;=Parameters!$H$23,Parameters!$G$23*$A131,IF($A131&lt;=Parameters!$H$24,Parameters!$G$23*Parameters!$H$23+Parameters!$G$24*($A131-Parameters!$H$23),IF($A131&lt;=Parameters!$H$25,Parameters!$G$23*Parameters!$H$23+Parameters!$G$24*(Parameters!$H$24-Parameters!$H$23)+Parameters!$G$25*($A131-Parameters!$H$24),Parameters!$G$23*Parameters!$H$23+Parameters!$G$24*(Parameters!$H$24-Parameters!$H$23)+Parameters!$G$25*(Parameters!$H$25-Parameters!$H$24)+Parameters!$G$26*($A131-Parameters!$H$25)))),_xlfn.IFS($A131&lt;=Parameters!$H$23,Parameters!$G$23*$A131,$A131&lt;=Parameters!$H$24,Parameters!$G$24*$A131,$A131&lt;=Parameters!$H$25,Parameters!$G$25*$A131,$A131&gt;Parameters!$H$25,Parameters!$G$26*$A131))</f>
        <v>11487.42</v>
      </c>
      <c r="S131" s="290">
        <f t="shared" si="33"/>
        <v>91.17</v>
      </c>
      <c r="T131" s="290" cm="1">
        <f t="array" ref="T131">IF(Parameters!$E$55="No",IF($A131&lt;=Parameters!$H$28,Parameters!$G$28*$A131,IF($A131&lt;=Parameters!$H$29,Parameters!$G$28*Parameters!$H$28+Parameters!$G$29*($A131-Parameters!$H$28),IF($A131&lt;=Parameters!$H$30,Parameters!$G$28*Parameters!$H$28+Parameters!$G$29*(Parameters!$H$29-Parameters!$H$28)+Parameters!$G$30*($A131-Parameters!$H$29),Parameters!$G$28*Parameters!$H$28+Parameters!$G$29*(Parameters!$H$29-Parameters!$H$28)+Parameters!$G$30*(Parameters!$H$30-Parameters!$H$29)+Parameters!$G$31*($A131-Parameters!$H$30)))),_xlfn.IFS($A131&lt;=Parameters!$H$28,Parameters!$G$28*$A131,$A131&lt;=Parameters!$H$29,Parameters!$G$29*$A131,$A131&lt;=Parameters!$H$30,Parameters!$G$30*$A131,$A131&gt;Parameters!$H$30,Parameters!$G$31*$A131))</f>
        <v>11487.42</v>
      </c>
      <c r="U131" s="290">
        <f t="shared" si="34"/>
        <v>91.17</v>
      </c>
      <c r="V131" s="290" cm="1">
        <f t="array" ref="V131">IF(Parameters!$E$55="No",IF($A131&lt;=Parameters!$H$34,Parameters!$G$34*$A131,IF($A131&lt;=Parameters!$H$35,Parameters!$G$34*Parameters!$H$34+Parameters!$G$35*($A131-Parameters!$H$34),IF($A131&lt;=Parameters!$H$36,Parameters!$G$34*Parameters!$H$34+Parameters!$G$35*(Parameters!$H$35-Parameters!$H$34)+Parameters!$G$36*($A131-Parameters!$H$35),Parameters!$G$34*Parameters!$H$34+Parameters!$G$35*(Parameters!$H$35-Parameters!$H$34)+Parameters!$G$36*(Parameters!$H$36-Parameters!$H$35)+Parameters!$G$37*($A131-Parameters!$H$36)))),_xlfn.IFS($A131&lt;=Parameters!$H$34,Parameters!$G$34*$A131,$A131&lt;=Parameters!$H$35,Parameters!$G$35*$A131,$A131&lt;=Parameters!$H$36,Parameters!$G$36*$A131,$A131&gt;Parameters!$H$36,Parameters!$G$37*$A131))</f>
        <v>14855.04</v>
      </c>
      <c r="W131" s="290">
        <f t="shared" si="58"/>
        <v>117.89714285714287</v>
      </c>
      <c r="X131" s="290" cm="1">
        <f t="array" ref="X131">IF(Parameters!$E$55="No",IF($A131&lt;=Parameters!$H$39,Parameters!$G$39*$A131,IF($A131&lt;=Parameters!$H$40,Parameters!$G$39*Parameters!$H$39+Parameters!$G$40*($A131-Parameters!$H$39),IF($A131&lt;=Parameters!$H$41,Parameters!$G$39*Parameters!$H$39+Parameters!$G$40*(Parameters!$H$40-Parameters!$H$39)+Parameters!$G$41*($A131-Parameters!$H$40),Parameters!$G$39*Parameters!$H$39+Parameters!$G$40*(Parameters!$H$40-Parameters!$H$39)+Parameters!$G$41*(Parameters!$H$41-Parameters!$H$40)+Parameters!$G$42*($A131-Parameters!$H$41)))),_xlfn.IFS($A131&lt;=Parameters!$H$39,Parameters!$G$39*$A131,$A131&lt;=Parameters!$H$40,Parameters!$G$40*$A131,$A131&lt;=Parameters!$H$41,Parameters!$G$41*$A131,$A131&gt;Parameters!$H$41,Parameters!$G$42*$A131))</f>
        <v>16470.54</v>
      </c>
      <c r="Y131" s="290">
        <f t="shared" si="59"/>
        <v>130.71857142857144</v>
      </c>
      <c r="Z131" s="290" cm="1">
        <f t="array" ref="Z131">IF(Parameters!$F$55="No",IF($A131&lt;=Parameters!$J$23,Parameters!$I$23*$A131,IF($A131&lt;=Parameters!$J$24,Parameters!$I$23*Parameters!$J$23+Parameters!$I$24*($A131-Parameters!$J$23),IF($A131&lt;=Parameters!$J$25,Parameters!$I$23*Parameters!$J$23+Parameters!$I$24*(Parameters!$J$24-Parameters!$J$23)+Parameters!$I$25*($A131-Parameters!$J$24),Parameters!$I$23*Parameters!$J$23+Parameters!$I$24*(Parameters!$J$24-Parameters!$J$23)+Parameters!$I$25*(Parameters!$J$25-Parameters!$J$24)+Parameters!$I$26*($A131-Parameters!$J$25)))),_xlfn.IFS($A131&lt;=Parameters!$J$23,Parameters!$I$23*$A131,$A131&lt;=Parameters!$J$24,Parameters!$I$24*$A131,$A131&lt;=Parameters!$J$25,Parameters!$I$25*$A131,$A131&gt;Parameters!$J$25,Parameters!$I$26*$A131))</f>
        <v>11487.42</v>
      </c>
      <c r="AA131" s="290">
        <f t="shared" si="35"/>
        <v>91.17</v>
      </c>
      <c r="AB131" s="290" cm="1">
        <f t="array" ref="AB131">IF(Parameters!$F$55="No",IF($A131&lt;=Parameters!$J$28,Parameters!$I$28*$A131,IF($A131&lt;=Parameters!$J$29,Parameters!$I$28*Parameters!$J$28+Parameters!$I$29*($A131-Parameters!$J$28),IF($A131&lt;=Parameters!$J$30,Parameters!$I$28*Parameters!$J$28+Parameters!$I$29*(Parameters!$J$29-Parameters!$J$28)+Parameters!$I$30*($A131-Parameters!$J$29),Parameters!$I$28*Parameters!$J$28+Parameters!$I$29*(Parameters!$J$29-Parameters!$J$28)+Parameters!$I$30*(Parameters!$J$30-Parameters!$J$29)+Parameters!$I$31*($A131-Parameters!$J$30)))),_xlfn.IFS($A131&lt;=Parameters!$J$28,Parameters!$I$28*$A131,$A131&lt;=Parameters!$J$29,Parameters!$I$29*$A131,$A131&lt;=Parameters!$J$30,Parameters!$I$30*$A131,$A131&gt;Parameters!$J$30,Parameters!$I$31*$A131))</f>
        <v>11487.42</v>
      </c>
      <c r="AC131" s="290">
        <f t="shared" si="36"/>
        <v>91.17</v>
      </c>
      <c r="AD131" s="290" cm="1">
        <f t="array" ref="AD131">IF(Parameters!$F$55="No",IF($A131&lt;=Parameters!$J$34,Parameters!$I$34*$A131,IF($A131&lt;=Parameters!$J$35,Parameters!$I$34*Parameters!$J$34+Parameters!$I$35*($A131-Parameters!$J$34),IF($A131&lt;=Parameters!$J$36,Parameters!$I$34*Parameters!$J$34+Parameters!$I$35*(Parameters!$J$35-Parameters!$J$34)+Parameters!$I$36*($A131-Parameters!$J$35),Parameters!$I$34*Parameters!$J$34+Parameters!$I$35*(Parameters!$J$35-Parameters!$J$34)+Parameters!$I$36*(Parameters!$J$36-Parameters!$J$35)+Parameters!$I$37*($A131-Parameters!$J$36)))),_xlfn.IFS($A131&lt;=Parameters!$J$34,Parameters!$I$34*$A131,$A131&lt;=Parameters!$J$35,Parameters!$I$35*$A131,$A131&lt;=Parameters!$J$36,Parameters!$I$36*$A131,$A131&gt;Parameters!$J$36,Parameters!$I$37*$A131))</f>
        <v>14855.04</v>
      </c>
      <c r="AE131" s="290">
        <f t="shared" si="60"/>
        <v>117.89714285714287</v>
      </c>
      <c r="AF131" s="290" cm="1">
        <f t="array" ref="AF131">IF(Parameters!$F$55="No",IF($A131&lt;=Parameters!$J$39,Parameters!$I$39*$A131,IF($A131&lt;=Parameters!$J$40,Parameters!$I$39*Parameters!$J$39+Parameters!$I$40*($A131-Parameters!$J$39),IF($A131&lt;=Parameters!$J$41,Parameters!$I$39*Parameters!$J$39+Parameters!$I$40*(Parameters!$J$40-Parameters!$J$39)+Parameters!$I$41*($A131-Parameters!$J$40),Parameters!$I$39*Parameters!$J$39+Parameters!$I$40*(Parameters!$J$40-Parameters!$J$39)+Parameters!$I$41*(Parameters!$J$41-Parameters!$J$40)+Parameters!$I$42*($A131-Parameters!$J$41)))),_xlfn.IFS($A131&lt;=Parameters!$J$39,Parameters!$I$39*$A131,$A131&lt;=Parameters!$J$40,Parameters!$I$40*$A131,$A131&lt;=Parameters!$J$41,Parameters!$I$41*$A131,$A131&gt;Parameters!$J$41,Parameters!$I$42*$A131))</f>
        <v>16470.54</v>
      </c>
      <c r="AG131" s="290">
        <f t="shared" si="61"/>
        <v>130.71857142857144</v>
      </c>
      <c r="AI131" s="428">
        <f t="shared" si="37"/>
        <v>91.170000000000073</v>
      </c>
      <c r="AJ131" s="428">
        <f t="shared" si="38"/>
        <v>91.170000000000073</v>
      </c>
      <c r="AK131" s="428">
        <f t="shared" si="39"/>
        <v>143.54000000000087</v>
      </c>
      <c r="AL131" s="428">
        <f t="shared" si="40"/>
        <v>143.54000000000087</v>
      </c>
      <c r="AM131" s="428">
        <f t="shared" si="41"/>
        <v>91.170000000000073</v>
      </c>
      <c r="AN131" s="428">
        <f t="shared" si="42"/>
        <v>91.170000000000073</v>
      </c>
      <c r="AO131" s="428">
        <f t="shared" si="43"/>
        <v>143.54000000000087</v>
      </c>
      <c r="AP131" s="428">
        <f t="shared" si="44"/>
        <v>143.54000000000087</v>
      </c>
      <c r="AQ131" s="428">
        <f t="shared" si="45"/>
        <v>91.170000000000073</v>
      </c>
      <c r="AR131" s="428">
        <f t="shared" si="46"/>
        <v>91.170000000000073</v>
      </c>
      <c r="AS131" s="428">
        <f t="shared" si="47"/>
        <v>143.54000000000087</v>
      </c>
      <c r="AT131" s="428">
        <f t="shared" si="48"/>
        <v>143.54000000000087</v>
      </c>
      <c r="AU131" s="428">
        <f t="shared" si="49"/>
        <v>91.170000000000073</v>
      </c>
      <c r="AV131" s="428">
        <f t="shared" si="50"/>
        <v>91.170000000000073</v>
      </c>
      <c r="AW131" s="428">
        <f t="shared" si="51"/>
        <v>143.54000000000087</v>
      </c>
      <c r="AX131" s="428">
        <f t="shared" si="52"/>
        <v>143.54000000000087</v>
      </c>
    </row>
    <row r="132">
      <c r="A132" s="413">
        <v>127</v>
      </c>
      <c r="B132" s="290" cm="1">
        <f t="array" ref="B132">IF(Parameters!$C$55="No",IF($A132&lt;=Parameters!$D$23,Parameters!$C$23*$A132,IF($A132&lt;=Parameters!$D$24,Parameters!$C$23*Parameters!$D$23+Parameters!$C$24*($A132-Parameters!$D$23),IF($A132&lt;=Parameters!$D$25,Parameters!$C$23*Parameters!$D$23+Parameters!$C$24*(Parameters!$D$24-Parameters!$D$23)+Parameters!$C$25*($A132-Parameters!$D$24),Parameters!$C$23*Parameters!$D$23+Parameters!$C$24*(Parameters!$D$24-Parameters!$D$23)+Parameters!$C$25*(Parameters!$D$25-Parameters!$D$24)+Parameters!$C$26*($A132-Parameters!$D$25)))),_xlfn.IFS($A132&lt;=Parameters!$D$23,Parameters!$C$23*$A132,$A132&lt;=Parameters!$D$24,Parameters!$C$24*$A132,$A132&lt;=Parameters!$D$25,Parameters!$C$25*$A132,$A132&gt;Parameters!$D$25,Parameters!$C$26*$A132))</f>
        <v>11578.59</v>
      </c>
      <c r="C132" s="290">
        <f t="shared" si="53"/>
        <v>91.17</v>
      </c>
      <c r="D132" s="290" cm="1">
        <f t="array" ref="D132">IF(Parameters!$C$55="No",IF($A132&lt;=Parameters!$D$28,Parameters!$C$28*$A132,IF($A132&lt;=Parameters!$D$29,Parameters!$C$28*Parameters!$D$28+Parameters!$C$29*($A132-Parameters!$D$28),IF($A132&lt;=Parameters!$D$30,Parameters!$C$28*Parameters!$D$28+Parameters!$C$29*(Parameters!$D$29-Parameters!$D$28)+Parameters!$C$30*($A132-Parameters!$D$29),Parameters!$C$28*Parameters!$D$28+Parameters!$C$29*(Parameters!$D$29-Parameters!$D$28)+Parameters!$C$30*(Parameters!$D$30-Parameters!$D$29)+Parameters!$C$31*($A132-Parameters!$D$30)))),_xlfn.IFS($A132&lt;=Parameters!$D$28,Parameters!$C$28*$A132,$A132&lt;=Parameters!$D$29,Parameters!$C$29*$A132,$A132&lt;=Parameters!$D$30,Parameters!$C$30*$A132,$A132&gt;Parameters!$D$30,Parameters!$C$31*$A132))</f>
        <v>11578.59</v>
      </c>
      <c r="E132" s="290">
        <f t="shared" si="53"/>
        <v>91.17</v>
      </c>
      <c r="F132" s="290" cm="1">
        <f t="array" ref="F132">IF(Parameters!$C$55="No",IF($A132&lt;=Parameters!$D$34,Parameters!$C$34*$A132,IF($A132&lt;=Parameters!$D$35,Parameters!$C$34*Parameters!$D$34+Parameters!$C$35*($A132-Parameters!$D$34),IF($A132&lt;=Parameters!$D$36,Parameters!$C$34*Parameters!$D$34+Parameters!$C$35*(Parameters!$D$35-Parameters!$D$34)+Parameters!$C$36*($A132-Parameters!$D$35),Parameters!$C$34*Parameters!$D$34+Parameters!$C$35*(Parameters!$D$35-Parameters!$D$34)+Parameters!$C$36*(Parameters!$D$36-Parameters!$D$35)+Parameters!$C$37*($A132-Parameters!$D$36)))),_xlfn.IFS($A132&lt;=Parameters!$D$34,Parameters!$C$34*$A132,$A132&lt;=Parameters!$D$35,Parameters!$C$35*$A132,$A132&lt;=Parameters!$D$36,Parameters!$C$36*$A132,$A132&gt;Parameters!$D$36,Parameters!$C$37*$A132))</f>
        <v>14998.58</v>
      </c>
      <c r="G132" s="290">
        <f t="shared" si="54"/>
        <v>118.09905511811023</v>
      </c>
      <c r="H132" s="290" cm="1">
        <f t="array" ref="H132">IF(Parameters!$C$55="No",IF($A132&lt;=Parameters!$D$39,Parameters!$C$39*$A132,IF($A132&lt;=Parameters!$D$40,Parameters!$C$39*Parameters!$D$39+Parameters!$C$40*($A132-Parameters!$D$39),IF($A132&lt;=Parameters!$D$41,Parameters!$C$39*Parameters!$D$39+Parameters!$C$40*(Parameters!$D$40-Parameters!$D$39)+Parameters!$C$41*($A132-Parameters!$D$40),Parameters!$C$39*Parameters!$D$39+Parameters!$C$40*(Parameters!$D$40-Parameters!$D$39)+Parameters!$C$41*(Parameters!$D$41-Parameters!$D$40)+Parameters!$C$42*($A132-Parameters!$D$41)))),_xlfn.IFS($A132&lt;=Parameters!$D$39,Parameters!$C$39*$A132,$A132&lt;=Parameters!$D$40,Parameters!$C$40*$A132,$A132&lt;=Parameters!$D$41,Parameters!$C$41*$A132,$A132&gt;Parameters!$D$41,Parameters!$C$42*$A132))</f>
        <v>16614.080000000002</v>
      </c>
      <c r="I132" s="290">
        <f t="shared" si="55"/>
        <v>130.81952755905513</v>
      </c>
      <c r="J132" s="290" cm="1">
        <f t="array" ref="J132">IF(Parameters!$D$55="No",IF($A132&lt;=Parameters!$F$23,Parameters!$E$23*$A132,IF($A132&lt;=Parameters!$F$24,Parameters!$E$23*Parameters!$F$23+Parameters!$E$24*($A132-Parameters!$F$23),IF($A132&lt;=Parameters!$F$25,Parameters!$E$23*Parameters!$F$23+Parameters!$E$24*(Parameters!$F$24-Parameters!$F$23)+Parameters!$E$25*($A132-Parameters!$F$24),Parameters!$E$23*Parameters!$F$23+Parameters!$E$24*(Parameters!$F$24-Parameters!$F$23)+Parameters!$E$25*(Parameters!$F$25-Parameters!$F$24)+Parameters!$E$26*($A132-Parameters!$F$25)))),_xlfn.IFS($A132&lt;=Parameters!$F$23,Parameters!$E$23*$A132,$A132&lt;=Parameters!$F$24,Parameters!$E$24*$A132,$A132&lt;=Parameters!$F$25,Parameters!$E$25*$A132,$A132&gt;Parameters!$F$25,Parameters!$E$26*$A132))</f>
        <v>11578.59</v>
      </c>
      <c r="K132" s="290">
        <f t="shared" si="31"/>
        <v>91.17</v>
      </c>
      <c r="L132" s="290" cm="1">
        <f t="array" ref="L132">IF(Parameters!$D$55="No",IF($A132&lt;=Parameters!$F$28,Parameters!$E$28*$A132,IF($A132&lt;=Parameters!$F$29,Parameters!$E$28*Parameters!$F$28+Parameters!$E$29*($A132-Parameters!$F$28),IF($A132&lt;=Parameters!$F$30,Parameters!$E$28*Parameters!$F$28+Parameters!$E$29*(Parameters!$F$29-Parameters!$F$28)+Parameters!$E$30*($A132-Parameters!$F$29),Parameters!$E$28*Parameters!$F$28+Parameters!$E$29*(Parameters!$F$29-Parameters!$F$28)+Parameters!$E$30*(Parameters!$F$30-Parameters!$F$29)+Parameters!$E$31*($A132-Parameters!$F$30)))),_xlfn.IFS($A132&lt;=Parameters!$F$28,Parameters!$E$28*$A132,$A132&lt;=Parameters!$F$29,Parameters!$E$29*$A132,$A132&lt;=Parameters!$F$30,Parameters!$E$30*$A132,$A132&gt;Parameters!$F$30,Parameters!$E$31*$A132))</f>
        <v>11578.59</v>
      </c>
      <c r="M132" s="290">
        <f t="shared" si="32"/>
        <v>91.17</v>
      </c>
      <c r="N132" s="290" cm="1">
        <f t="array" ref="N132">IF(Parameters!$D$55="No",IF($A132&lt;=Parameters!$F$34,Parameters!$E$34*$A132,IF($A132&lt;=Parameters!$F$35,Parameters!$E$34*Parameters!$F$34+Parameters!$E$35*($A132-Parameters!$F$34),IF($A132&lt;=Parameters!$F$36,Parameters!$E$34*Parameters!$F$34+Parameters!$E$35*(Parameters!$F$35-Parameters!$F$34)+Parameters!$E$36*($A132-Parameters!$F$35),Parameters!$E$34*Parameters!$F$34+Parameters!$E$35*(Parameters!$F$35-Parameters!$F$34)+Parameters!$E$36*(Parameters!$F$36-Parameters!$F$35)+Parameters!$E$37*($A132-Parameters!$F$36)))),_xlfn.IFS($A132&lt;=Parameters!$F$34,Parameters!$E$34*$A132,$A132&lt;=Parameters!$F$35,Parameters!$E$35*$A132,$A132&lt;=Parameters!$F$36,Parameters!$E$36*$A132,$A132&gt;Parameters!$F$36,Parameters!$E$37*$A132))</f>
        <v>14998.58</v>
      </c>
      <c r="O132" s="290">
        <f t="shared" si="56"/>
        <v>118.09905511811023</v>
      </c>
      <c r="P132" s="290" cm="1">
        <f t="array" ref="P132">IF(Parameters!$D$55="No",IF($A132&lt;=Parameters!$F$39,Parameters!$E$39*$A132,IF($A132&lt;=Parameters!$F$40,Parameters!$E$39*Parameters!$F$39+Parameters!$E$40*($A132-Parameters!$F$39),IF($A132&lt;=Parameters!$F$41,Parameters!$E$39*Parameters!$F$39+Parameters!$E$40*(Parameters!$F$40-Parameters!$F$39)+Parameters!$E$41*($A132-Parameters!$F$40),Parameters!$E$39*Parameters!$F$39+Parameters!$E$40*(Parameters!$F$40-Parameters!$F$39)+Parameters!$E$41*(Parameters!$F$41-Parameters!$F$40)+Parameters!$E$42*($A132-Parameters!$F$41)))),_xlfn.IFS($A132&lt;=Parameters!$F$39,Parameters!$E$39*$A132,$A132&lt;=Parameters!$F$40,Parameters!$E$40*$A132,$A132&lt;=Parameters!$F$41,Parameters!$E$41*$A132,$A132&gt;Parameters!$F$41,Parameters!$E$42*$A132))</f>
        <v>16614.080000000002</v>
      </c>
      <c r="Q132" s="290">
        <f t="shared" si="57"/>
        <v>130.81952755905513</v>
      </c>
      <c r="R132" s="290" cm="1">
        <f t="array" ref="R132">IF(Parameters!$E$55="No",IF($A132&lt;=Parameters!$H$23,Parameters!$G$23*$A132,IF($A132&lt;=Parameters!$H$24,Parameters!$G$23*Parameters!$H$23+Parameters!$G$24*($A132-Parameters!$H$23),IF($A132&lt;=Parameters!$H$25,Parameters!$G$23*Parameters!$H$23+Parameters!$G$24*(Parameters!$H$24-Parameters!$H$23)+Parameters!$G$25*($A132-Parameters!$H$24),Parameters!$G$23*Parameters!$H$23+Parameters!$G$24*(Parameters!$H$24-Parameters!$H$23)+Parameters!$G$25*(Parameters!$H$25-Parameters!$H$24)+Parameters!$G$26*($A132-Parameters!$H$25)))),_xlfn.IFS($A132&lt;=Parameters!$H$23,Parameters!$G$23*$A132,$A132&lt;=Parameters!$H$24,Parameters!$G$24*$A132,$A132&lt;=Parameters!$H$25,Parameters!$G$25*$A132,$A132&gt;Parameters!$H$25,Parameters!$G$26*$A132))</f>
        <v>11578.59</v>
      </c>
      <c r="S132" s="290">
        <f t="shared" si="33"/>
        <v>91.17</v>
      </c>
      <c r="T132" s="290" cm="1">
        <f t="array" ref="T132">IF(Parameters!$E$55="No",IF($A132&lt;=Parameters!$H$28,Parameters!$G$28*$A132,IF($A132&lt;=Parameters!$H$29,Parameters!$G$28*Parameters!$H$28+Parameters!$G$29*($A132-Parameters!$H$28),IF($A132&lt;=Parameters!$H$30,Parameters!$G$28*Parameters!$H$28+Parameters!$G$29*(Parameters!$H$29-Parameters!$H$28)+Parameters!$G$30*($A132-Parameters!$H$29),Parameters!$G$28*Parameters!$H$28+Parameters!$G$29*(Parameters!$H$29-Parameters!$H$28)+Parameters!$G$30*(Parameters!$H$30-Parameters!$H$29)+Parameters!$G$31*($A132-Parameters!$H$30)))),_xlfn.IFS($A132&lt;=Parameters!$H$28,Parameters!$G$28*$A132,$A132&lt;=Parameters!$H$29,Parameters!$G$29*$A132,$A132&lt;=Parameters!$H$30,Parameters!$G$30*$A132,$A132&gt;Parameters!$H$30,Parameters!$G$31*$A132))</f>
        <v>11578.59</v>
      </c>
      <c r="U132" s="290">
        <f t="shared" si="34"/>
        <v>91.17</v>
      </c>
      <c r="V132" s="290" cm="1">
        <f t="array" ref="V132">IF(Parameters!$E$55="No",IF($A132&lt;=Parameters!$H$34,Parameters!$G$34*$A132,IF($A132&lt;=Parameters!$H$35,Parameters!$G$34*Parameters!$H$34+Parameters!$G$35*($A132-Parameters!$H$34),IF($A132&lt;=Parameters!$H$36,Parameters!$G$34*Parameters!$H$34+Parameters!$G$35*(Parameters!$H$35-Parameters!$H$34)+Parameters!$G$36*($A132-Parameters!$H$35),Parameters!$G$34*Parameters!$H$34+Parameters!$G$35*(Parameters!$H$35-Parameters!$H$34)+Parameters!$G$36*(Parameters!$H$36-Parameters!$H$35)+Parameters!$G$37*($A132-Parameters!$H$36)))),_xlfn.IFS($A132&lt;=Parameters!$H$34,Parameters!$G$34*$A132,$A132&lt;=Parameters!$H$35,Parameters!$G$35*$A132,$A132&lt;=Parameters!$H$36,Parameters!$G$36*$A132,$A132&gt;Parameters!$H$36,Parameters!$G$37*$A132))</f>
        <v>14998.58</v>
      </c>
      <c r="W132" s="290">
        <f t="shared" si="58"/>
        <v>118.09905511811023</v>
      </c>
      <c r="X132" s="290" cm="1">
        <f t="array" ref="X132">IF(Parameters!$E$55="No",IF($A132&lt;=Parameters!$H$39,Parameters!$G$39*$A132,IF($A132&lt;=Parameters!$H$40,Parameters!$G$39*Parameters!$H$39+Parameters!$G$40*($A132-Parameters!$H$39),IF($A132&lt;=Parameters!$H$41,Parameters!$G$39*Parameters!$H$39+Parameters!$G$40*(Parameters!$H$40-Parameters!$H$39)+Parameters!$G$41*($A132-Parameters!$H$40),Parameters!$G$39*Parameters!$H$39+Parameters!$G$40*(Parameters!$H$40-Parameters!$H$39)+Parameters!$G$41*(Parameters!$H$41-Parameters!$H$40)+Parameters!$G$42*($A132-Parameters!$H$41)))),_xlfn.IFS($A132&lt;=Parameters!$H$39,Parameters!$G$39*$A132,$A132&lt;=Parameters!$H$40,Parameters!$G$40*$A132,$A132&lt;=Parameters!$H$41,Parameters!$G$41*$A132,$A132&gt;Parameters!$H$41,Parameters!$G$42*$A132))</f>
        <v>16614.080000000002</v>
      </c>
      <c r="Y132" s="290">
        <f t="shared" si="59"/>
        <v>130.81952755905513</v>
      </c>
      <c r="Z132" s="290" cm="1">
        <f t="array" ref="Z132">IF(Parameters!$F$55="No",IF($A132&lt;=Parameters!$J$23,Parameters!$I$23*$A132,IF($A132&lt;=Parameters!$J$24,Parameters!$I$23*Parameters!$J$23+Parameters!$I$24*($A132-Parameters!$J$23),IF($A132&lt;=Parameters!$J$25,Parameters!$I$23*Parameters!$J$23+Parameters!$I$24*(Parameters!$J$24-Parameters!$J$23)+Parameters!$I$25*($A132-Parameters!$J$24),Parameters!$I$23*Parameters!$J$23+Parameters!$I$24*(Parameters!$J$24-Parameters!$J$23)+Parameters!$I$25*(Parameters!$J$25-Parameters!$J$24)+Parameters!$I$26*($A132-Parameters!$J$25)))),_xlfn.IFS($A132&lt;=Parameters!$J$23,Parameters!$I$23*$A132,$A132&lt;=Parameters!$J$24,Parameters!$I$24*$A132,$A132&lt;=Parameters!$J$25,Parameters!$I$25*$A132,$A132&gt;Parameters!$J$25,Parameters!$I$26*$A132))</f>
        <v>11578.59</v>
      </c>
      <c r="AA132" s="290">
        <f t="shared" si="35"/>
        <v>91.17</v>
      </c>
      <c r="AB132" s="290" cm="1">
        <f t="array" ref="AB132">IF(Parameters!$F$55="No",IF($A132&lt;=Parameters!$J$28,Parameters!$I$28*$A132,IF($A132&lt;=Parameters!$J$29,Parameters!$I$28*Parameters!$J$28+Parameters!$I$29*($A132-Parameters!$J$28),IF($A132&lt;=Parameters!$J$30,Parameters!$I$28*Parameters!$J$28+Parameters!$I$29*(Parameters!$J$29-Parameters!$J$28)+Parameters!$I$30*($A132-Parameters!$J$29),Parameters!$I$28*Parameters!$J$28+Parameters!$I$29*(Parameters!$J$29-Parameters!$J$28)+Parameters!$I$30*(Parameters!$J$30-Parameters!$J$29)+Parameters!$I$31*($A132-Parameters!$J$30)))),_xlfn.IFS($A132&lt;=Parameters!$J$28,Parameters!$I$28*$A132,$A132&lt;=Parameters!$J$29,Parameters!$I$29*$A132,$A132&lt;=Parameters!$J$30,Parameters!$I$30*$A132,$A132&gt;Parameters!$J$30,Parameters!$I$31*$A132))</f>
        <v>11578.59</v>
      </c>
      <c r="AC132" s="290">
        <f t="shared" si="36"/>
        <v>91.17</v>
      </c>
      <c r="AD132" s="290" cm="1">
        <f t="array" ref="AD132">IF(Parameters!$F$55="No",IF($A132&lt;=Parameters!$J$34,Parameters!$I$34*$A132,IF($A132&lt;=Parameters!$J$35,Parameters!$I$34*Parameters!$J$34+Parameters!$I$35*($A132-Parameters!$J$34),IF($A132&lt;=Parameters!$J$36,Parameters!$I$34*Parameters!$J$34+Parameters!$I$35*(Parameters!$J$35-Parameters!$J$34)+Parameters!$I$36*($A132-Parameters!$J$35),Parameters!$I$34*Parameters!$J$34+Parameters!$I$35*(Parameters!$J$35-Parameters!$J$34)+Parameters!$I$36*(Parameters!$J$36-Parameters!$J$35)+Parameters!$I$37*($A132-Parameters!$J$36)))),_xlfn.IFS($A132&lt;=Parameters!$J$34,Parameters!$I$34*$A132,$A132&lt;=Parameters!$J$35,Parameters!$I$35*$A132,$A132&lt;=Parameters!$J$36,Parameters!$I$36*$A132,$A132&gt;Parameters!$J$36,Parameters!$I$37*$A132))</f>
        <v>14998.58</v>
      </c>
      <c r="AE132" s="290">
        <f t="shared" si="60"/>
        <v>118.09905511811023</v>
      </c>
      <c r="AF132" s="290" cm="1">
        <f t="array" ref="AF132">IF(Parameters!$F$55="No",IF($A132&lt;=Parameters!$J$39,Parameters!$I$39*$A132,IF($A132&lt;=Parameters!$J$40,Parameters!$I$39*Parameters!$J$39+Parameters!$I$40*($A132-Parameters!$J$39),IF($A132&lt;=Parameters!$J$41,Parameters!$I$39*Parameters!$J$39+Parameters!$I$40*(Parameters!$J$40-Parameters!$J$39)+Parameters!$I$41*($A132-Parameters!$J$40),Parameters!$I$39*Parameters!$J$39+Parameters!$I$40*(Parameters!$J$40-Parameters!$J$39)+Parameters!$I$41*(Parameters!$J$41-Parameters!$J$40)+Parameters!$I$42*($A132-Parameters!$J$41)))),_xlfn.IFS($A132&lt;=Parameters!$J$39,Parameters!$I$39*$A132,$A132&lt;=Parameters!$J$40,Parameters!$I$40*$A132,$A132&lt;=Parameters!$J$41,Parameters!$I$41*$A132,$A132&gt;Parameters!$J$41,Parameters!$I$42*$A132))</f>
        <v>16614.080000000002</v>
      </c>
      <c r="AG132" s="290">
        <f t="shared" si="61"/>
        <v>130.81952755905513</v>
      </c>
      <c r="AI132" s="428">
        <f t="shared" si="37"/>
        <v>91.170000000000073</v>
      </c>
      <c r="AJ132" s="428">
        <f t="shared" si="38"/>
        <v>91.170000000000073</v>
      </c>
      <c r="AK132" s="428">
        <f t="shared" si="39"/>
        <v>143.53999999999905</v>
      </c>
      <c r="AL132" s="428">
        <f t="shared" si="40"/>
        <v>143.54000000000087</v>
      </c>
      <c r="AM132" s="428">
        <f t="shared" si="41"/>
        <v>91.170000000000073</v>
      </c>
      <c r="AN132" s="428">
        <f t="shared" si="42"/>
        <v>91.170000000000073</v>
      </c>
      <c r="AO132" s="428">
        <f t="shared" si="43"/>
        <v>143.53999999999905</v>
      </c>
      <c r="AP132" s="428">
        <f t="shared" si="44"/>
        <v>143.54000000000087</v>
      </c>
      <c r="AQ132" s="428">
        <f t="shared" si="45"/>
        <v>91.170000000000073</v>
      </c>
      <c r="AR132" s="428">
        <f t="shared" si="46"/>
        <v>91.170000000000073</v>
      </c>
      <c r="AS132" s="428">
        <f t="shared" si="47"/>
        <v>143.53999999999905</v>
      </c>
      <c r="AT132" s="428">
        <f t="shared" si="48"/>
        <v>143.54000000000087</v>
      </c>
      <c r="AU132" s="428">
        <f t="shared" si="49"/>
        <v>91.170000000000073</v>
      </c>
      <c r="AV132" s="428">
        <f t="shared" si="50"/>
        <v>91.170000000000073</v>
      </c>
      <c r="AW132" s="428">
        <f t="shared" si="51"/>
        <v>143.53999999999905</v>
      </c>
      <c r="AX132" s="428">
        <f t="shared" si="52"/>
        <v>143.54000000000087</v>
      </c>
    </row>
    <row r="133">
      <c r="A133" s="413">
        <v>128</v>
      </c>
      <c r="B133" s="290" cm="1">
        <f t="array" ref="B133">IF(Parameters!$C$55="No",IF($A133&lt;=Parameters!$D$23,Parameters!$C$23*$A133,IF($A133&lt;=Parameters!$D$24,Parameters!$C$23*Parameters!$D$23+Parameters!$C$24*($A133-Parameters!$D$23),IF($A133&lt;=Parameters!$D$25,Parameters!$C$23*Parameters!$D$23+Parameters!$C$24*(Parameters!$D$24-Parameters!$D$23)+Parameters!$C$25*($A133-Parameters!$D$24),Parameters!$C$23*Parameters!$D$23+Parameters!$C$24*(Parameters!$D$24-Parameters!$D$23)+Parameters!$C$25*(Parameters!$D$25-Parameters!$D$24)+Parameters!$C$26*($A133-Parameters!$D$25)))),_xlfn.IFS($A133&lt;=Parameters!$D$23,Parameters!$C$23*$A133,$A133&lt;=Parameters!$D$24,Parameters!$C$24*$A133,$A133&lt;=Parameters!$D$25,Parameters!$C$25*$A133,$A133&gt;Parameters!$D$25,Parameters!$C$26*$A133))</f>
        <v>11669.76</v>
      </c>
      <c r="C133" s="290">
        <f t="shared" si="53"/>
        <v>91.17</v>
      </c>
      <c r="D133" s="290" cm="1">
        <f t="array" ref="D133">IF(Parameters!$C$55="No",IF($A133&lt;=Parameters!$D$28,Parameters!$C$28*$A133,IF($A133&lt;=Parameters!$D$29,Parameters!$C$28*Parameters!$D$28+Parameters!$C$29*($A133-Parameters!$D$28),IF($A133&lt;=Parameters!$D$30,Parameters!$C$28*Parameters!$D$28+Parameters!$C$29*(Parameters!$D$29-Parameters!$D$28)+Parameters!$C$30*($A133-Parameters!$D$29),Parameters!$C$28*Parameters!$D$28+Parameters!$C$29*(Parameters!$D$29-Parameters!$D$28)+Parameters!$C$30*(Parameters!$D$30-Parameters!$D$29)+Parameters!$C$31*($A133-Parameters!$D$30)))),_xlfn.IFS($A133&lt;=Parameters!$D$28,Parameters!$C$28*$A133,$A133&lt;=Parameters!$D$29,Parameters!$C$29*$A133,$A133&lt;=Parameters!$D$30,Parameters!$C$30*$A133,$A133&gt;Parameters!$D$30,Parameters!$C$31*$A133))</f>
        <v>11669.76</v>
      </c>
      <c r="E133" s="290">
        <f t="shared" si="53"/>
        <v>91.17</v>
      </c>
      <c r="F133" s="290" cm="1">
        <f t="array" ref="F133">IF(Parameters!$C$55="No",IF($A133&lt;=Parameters!$D$34,Parameters!$C$34*$A133,IF($A133&lt;=Parameters!$D$35,Parameters!$C$34*Parameters!$D$34+Parameters!$C$35*($A133-Parameters!$D$34),IF($A133&lt;=Parameters!$D$36,Parameters!$C$34*Parameters!$D$34+Parameters!$C$35*(Parameters!$D$35-Parameters!$D$34)+Parameters!$C$36*($A133-Parameters!$D$35),Parameters!$C$34*Parameters!$D$34+Parameters!$C$35*(Parameters!$D$35-Parameters!$D$34)+Parameters!$C$36*(Parameters!$D$36-Parameters!$D$35)+Parameters!$C$37*($A133-Parameters!$D$36)))),_xlfn.IFS($A133&lt;=Parameters!$D$34,Parameters!$C$34*$A133,$A133&lt;=Parameters!$D$35,Parameters!$C$35*$A133,$A133&lt;=Parameters!$D$36,Parameters!$C$36*$A133,$A133&gt;Parameters!$D$36,Parameters!$C$37*$A133))</f>
        <v>15142.119999999999</v>
      </c>
      <c r="G133" s="290">
        <f t="shared" si="54"/>
        <v>118.29781249999999</v>
      </c>
      <c r="H133" s="290" cm="1">
        <f t="array" ref="H133">IF(Parameters!$C$55="No",IF($A133&lt;=Parameters!$D$39,Parameters!$C$39*$A133,IF($A133&lt;=Parameters!$D$40,Parameters!$C$39*Parameters!$D$39+Parameters!$C$40*($A133-Parameters!$D$39),IF($A133&lt;=Parameters!$D$41,Parameters!$C$39*Parameters!$D$39+Parameters!$C$40*(Parameters!$D$40-Parameters!$D$39)+Parameters!$C$41*($A133-Parameters!$D$40),Parameters!$C$39*Parameters!$D$39+Parameters!$C$40*(Parameters!$D$40-Parameters!$D$39)+Parameters!$C$41*(Parameters!$D$41-Parameters!$D$40)+Parameters!$C$42*($A133-Parameters!$D$41)))),_xlfn.IFS($A133&lt;=Parameters!$D$39,Parameters!$C$39*$A133,$A133&lt;=Parameters!$D$40,Parameters!$C$40*$A133,$A133&lt;=Parameters!$D$41,Parameters!$C$41*$A133,$A133&gt;Parameters!$D$41,Parameters!$C$42*$A133))</f>
        <v>16757.62</v>
      </c>
      <c r="I133" s="290">
        <f t="shared" si="55"/>
        <v>130.91890624999999</v>
      </c>
      <c r="J133" s="290" cm="1">
        <f t="array" ref="J133">IF(Parameters!$D$55="No",IF($A133&lt;=Parameters!$F$23,Parameters!$E$23*$A133,IF($A133&lt;=Parameters!$F$24,Parameters!$E$23*Parameters!$F$23+Parameters!$E$24*($A133-Parameters!$F$23),IF($A133&lt;=Parameters!$F$25,Parameters!$E$23*Parameters!$F$23+Parameters!$E$24*(Parameters!$F$24-Parameters!$F$23)+Parameters!$E$25*($A133-Parameters!$F$24),Parameters!$E$23*Parameters!$F$23+Parameters!$E$24*(Parameters!$F$24-Parameters!$F$23)+Parameters!$E$25*(Parameters!$F$25-Parameters!$F$24)+Parameters!$E$26*($A133-Parameters!$F$25)))),_xlfn.IFS($A133&lt;=Parameters!$F$23,Parameters!$E$23*$A133,$A133&lt;=Parameters!$F$24,Parameters!$E$24*$A133,$A133&lt;=Parameters!$F$25,Parameters!$E$25*$A133,$A133&gt;Parameters!$F$25,Parameters!$E$26*$A133))</f>
        <v>11669.76</v>
      </c>
      <c r="K133" s="290">
        <f t="shared" si="31"/>
        <v>91.17</v>
      </c>
      <c r="L133" s="290" cm="1">
        <f t="array" ref="L133">IF(Parameters!$D$55="No",IF($A133&lt;=Parameters!$F$28,Parameters!$E$28*$A133,IF($A133&lt;=Parameters!$F$29,Parameters!$E$28*Parameters!$F$28+Parameters!$E$29*($A133-Parameters!$F$28),IF($A133&lt;=Parameters!$F$30,Parameters!$E$28*Parameters!$F$28+Parameters!$E$29*(Parameters!$F$29-Parameters!$F$28)+Parameters!$E$30*($A133-Parameters!$F$29),Parameters!$E$28*Parameters!$F$28+Parameters!$E$29*(Parameters!$F$29-Parameters!$F$28)+Parameters!$E$30*(Parameters!$F$30-Parameters!$F$29)+Parameters!$E$31*($A133-Parameters!$F$30)))),_xlfn.IFS($A133&lt;=Parameters!$F$28,Parameters!$E$28*$A133,$A133&lt;=Parameters!$F$29,Parameters!$E$29*$A133,$A133&lt;=Parameters!$F$30,Parameters!$E$30*$A133,$A133&gt;Parameters!$F$30,Parameters!$E$31*$A133))</f>
        <v>11669.76</v>
      </c>
      <c r="M133" s="290">
        <f t="shared" si="32"/>
        <v>91.17</v>
      </c>
      <c r="N133" s="290" cm="1">
        <f t="array" ref="N133">IF(Parameters!$D$55="No",IF($A133&lt;=Parameters!$F$34,Parameters!$E$34*$A133,IF($A133&lt;=Parameters!$F$35,Parameters!$E$34*Parameters!$F$34+Parameters!$E$35*($A133-Parameters!$F$34),IF($A133&lt;=Parameters!$F$36,Parameters!$E$34*Parameters!$F$34+Parameters!$E$35*(Parameters!$F$35-Parameters!$F$34)+Parameters!$E$36*($A133-Parameters!$F$35),Parameters!$E$34*Parameters!$F$34+Parameters!$E$35*(Parameters!$F$35-Parameters!$F$34)+Parameters!$E$36*(Parameters!$F$36-Parameters!$F$35)+Parameters!$E$37*($A133-Parameters!$F$36)))),_xlfn.IFS($A133&lt;=Parameters!$F$34,Parameters!$E$34*$A133,$A133&lt;=Parameters!$F$35,Parameters!$E$35*$A133,$A133&lt;=Parameters!$F$36,Parameters!$E$36*$A133,$A133&gt;Parameters!$F$36,Parameters!$E$37*$A133))</f>
        <v>15142.119999999999</v>
      </c>
      <c r="O133" s="290">
        <f t="shared" si="56"/>
        <v>118.29781249999999</v>
      </c>
      <c r="P133" s="290" cm="1">
        <f t="array" ref="P133">IF(Parameters!$D$55="No",IF($A133&lt;=Parameters!$F$39,Parameters!$E$39*$A133,IF($A133&lt;=Parameters!$F$40,Parameters!$E$39*Parameters!$F$39+Parameters!$E$40*($A133-Parameters!$F$39),IF($A133&lt;=Parameters!$F$41,Parameters!$E$39*Parameters!$F$39+Parameters!$E$40*(Parameters!$F$40-Parameters!$F$39)+Parameters!$E$41*($A133-Parameters!$F$40),Parameters!$E$39*Parameters!$F$39+Parameters!$E$40*(Parameters!$F$40-Parameters!$F$39)+Parameters!$E$41*(Parameters!$F$41-Parameters!$F$40)+Parameters!$E$42*($A133-Parameters!$F$41)))),_xlfn.IFS($A133&lt;=Parameters!$F$39,Parameters!$E$39*$A133,$A133&lt;=Parameters!$F$40,Parameters!$E$40*$A133,$A133&lt;=Parameters!$F$41,Parameters!$E$41*$A133,$A133&gt;Parameters!$F$41,Parameters!$E$42*$A133))</f>
        <v>16757.62</v>
      </c>
      <c r="Q133" s="290">
        <f t="shared" si="57"/>
        <v>130.91890624999999</v>
      </c>
      <c r="R133" s="290" cm="1">
        <f t="array" ref="R133">IF(Parameters!$E$55="No",IF($A133&lt;=Parameters!$H$23,Parameters!$G$23*$A133,IF($A133&lt;=Parameters!$H$24,Parameters!$G$23*Parameters!$H$23+Parameters!$G$24*($A133-Parameters!$H$23),IF($A133&lt;=Parameters!$H$25,Parameters!$G$23*Parameters!$H$23+Parameters!$G$24*(Parameters!$H$24-Parameters!$H$23)+Parameters!$G$25*($A133-Parameters!$H$24),Parameters!$G$23*Parameters!$H$23+Parameters!$G$24*(Parameters!$H$24-Parameters!$H$23)+Parameters!$G$25*(Parameters!$H$25-Parameters!$H$24)+Parameters!$G$26*($A133-Parameters!$H$25)))),_xlfn.IFS($A133&lt;=Parameters!$H$23,Parameters!$G$23*$A133,$A133&lt;=Parameters!$H$24,Parameters!$G$24*$A133,$A133&lt;=Parameters!$H$25,Parameters!$G$25*$A133,$A133&gt;Parameters!$H$25,Parameters!$G$26*$A133))</f>
        <v>11669.76</v>
      </c>
      <c r="S133" s="290">
        <f t="shared" si="33"/>
        <v>91.17</v>
      </c>
      <c r="T133" s="290" cm="1">
        <f t="array" ref="T133">IF(Parameters!$E$55="No",IF($A133&lt;=Parameters!$H$28,Parameters!$G$28*$A133,IF($A133&lt;=Parameters!$H$29,Parameters!$G$28*Parameters!$H$28+Parameters!$G$29*($A133-Parameters!$H$28),IF($A133&lt;=Parameters!$H$30,Parameters!$G$28*Parameters!$H$28+Parameters!$G$29*(Parameters!$H$29-Parameters!$H$28)+Parameters!$G$30*($A133-Parameters!$H$29),Parameters!$G$28*Parameters!$H$28+Parameters!$G$29*(Parameters!$H$29-Parameters!$H$28)+Parameters!$G$30*(Parameters!$H$30-Parameters!$H$29)+Parameters!$G$31*($A133-Parameters!$H$30)))),_xlfn.IFS($A133&lt;=Parameters!$H$28,Parameters!$G$28*$A133,$A133&lt;=Parameters!$H$29,Parameters!$G$29*$A133,$A133&lt;=Parameters!$H$30,Parameters!$G$30*$A133,$A133&gt;Parameters!$H$30,Parameters!$G$31*$A133))</f>
        <v>11669.76</v>
      </c>
      <c r="U133" s="290">
        <f t="shared" si="34"/>
        <v>91.17</v>
      </c>
      <c r="V133" s="290" cm="1">
        <f t="array" ref="V133">IF(Parameters!$E$55="No",IF($A133&lt;=Parameters!$H$34,Parameters!$G$34*$A133,IF($A133&lt;=Parameters!$H$35,Parameters!$G$34*Parameters!$H$34+Parameters!$G$35*($A133-Parameters!$H$34),IF($A133&lt;=Parameters!$H$36,Parameters!$G$34*Parameters!$H$34+Parameters!$G$35*(Parameters!$H$35-Parameters!$H$34)+Parameters!$G$36*($A133-Parameters!$H$35),Parameters!$G$34*Parameters!$H$34+Parameters!$G$35*(Parameters!$H$35-Parameters!$H$34)+Parameters!$G$36*(Parameters!$H$36-Parameters!$H$35)+Parameters!$G$37*($A133-Parameters!$H$36)))),_xlfn.IFS($A133&lt;=Parameters!$H$34,Parameters!$G$34*$A133,$A133&lt;=Parameters!$H$35,Parameters!$G$35*$A133,$A133&lt;=Parameters!$H$36,Parameters!$G$36*$A133,$A133&gt;Parameters!$H$36,Parameters!$G$37*$A133))</f>
        <v>15142.119999999999</v>
      </c>
      <c r="W133" s="290">
        <f t="shared" si="58"/>
        <v>118.29781249999999</v>
      </c>
      <c r="X133" s="290" cm="1">
        <f t="array" ref="X133">IF(Parameters!$E$55="No",IF($A133&lt;=Parameters!$H$39,Parameters!$G$39*$A133,IF($A133&lt;=Parameters!$H$40,Parameters!$G$39*Parameters!$H$39+Parameters!$G$40*($A133-Parameters!$H$39),IF($A133&lt;=Parameters!$H$41,Parameters!$G$39*Parameters!$H$39+Parameters!$G$40*(Parameters!$H$40-Parameters!$H$39)+Parameters!$G$41*($A133-Parameters!$H$40),Parameters!$G$39*Parameters!$H$39+Parameters!$G$40*(Parameters!$H$40-Parameters!$H$39)+Parameters!$G$41*(Parameters!$H$41-Parameters!$H$40)+Parameters!$G$42*($A133-Parameters!$H$41)))),_xlfn.IFS($A133&lt;=Parameters!$H$39,Parameters!$G$39*$A133,$A133&lt;=Parameters!$H$40,Parameters!$G$40*$A133,$A133&lt;=Parameters!$H$41,Parameters!$G$41*$A133,$A133&gt;Parameters!$H$41,Parameters!$G$42*$A133))</f>
        <v>16757.62</v>
      </c>
      <c r="Y133" s="290">
        <f t="shared" si="59"/>
        <v>130.91890624999999</v>
      </c>
      <c r="Z133" s="290" cm="1">
        <f t="array" ref="Z133">IF(Parameters!$F$55="No",IF($A133&lt;=Parameters!$J$23,Parameters!$I$23*$A133,IF($A133&lt;=Parameters!$J$24,Parameters!$I$23*Parameters!$J$23+Parameters!$I$24*($A133-Parameters!$J$23),IF($A133&lt;=Parameters!$J$25,Parameters!$I$23*Parameters!$J$23+Parameters!$I$24*(Parameters!$J$24-Parameters!$J$23)+Parameters!$I$25*($A133-Parameters!$J$24),Parameters!$I$23*Parameters!$J$23+Parameters!$I$24*(Parameters!$J$24-Parameters!$J$23)+Parameters!$I$25*(Parameters!$J$25-Parameters!$J$24)+Parameters!$I$26*($A133-Parameters!$J$25)))),_xlfn.IFS($A133&lt;=Parameters!$J$23,Parameters!$I$23*$A133,$A133&lt;=Parameters!$J$24,Parameters!$I$24*$A133,$A133&lt;=Parameters!$J$25,Parameters!$I$25*$A133,$A133&gt;Parameters!$J$25,Parameters!$I$26*$A133))</f>
        <v>11669.76</v>
      </c>
      <c r="AA133" s="290">
        <f t="shared" si="35"/>
        <v>91.17</v>
      </c>
      <c r="AB133" s="290" cm="1">
        <f t="array" ref="AB133">IF(Parameters!$F$55="No",IF($A133&lt;=Parameters!$J$28,Parameters!$I$28*$A133,IF($A133&lt;=Parameters!$J$29,Parameters!$I$28*Parameters!$J$28+Parameters!$I$29*($A133-Parameters!$J$28),IF($A133&lt;=Parameters!$J$30,Parameters!$I$28*Parameters!$J$28+Parameters!$I$29*(Parameters!$J$29-Parameters!$J$28)+Parameters!$I$30*($A133-Parameters!$J$29),Parameters!$I$28*Parameters!$J$28+Parameters!$I$29*(Parameters!$J$29-Parameters!$J$28)+Parameters!$I$30*(Parameters!$J$30-Parameters!$J$29)+Parameters!$I$31*($A133-Parameters!$J$30)))),_xlfn.IFS($A133&lt;=Parameters!$J$28,Parameters!$I$28*$A133,$A133&lt;=Parameters!$J$29,Parameters!$I$29*$A133,$A133&lt;=Parameters!$J$30,Parameters!$I$30*$A133,$A133&gt;Parameters!$J$30,Parameters!$I$31*$A133))</f>
        <v>11669.76</v>
      </c>
      <c r="AC133" s="290">
        <f t="shared" si="36"/>
        <v>91.17</v>
      </c>
      <c r="AD133" s="290" cm="1">
        <f t="array" ref="AD133">IF(Parameters!$F$55="No",IF($A133&lt;=Parameters!$J$34,Parameters!$I$34*$A133,IF($A133&lt;=Parameters!$J$35,Parameters!$I$34*Parameters!$J$34+Parameters!$I$35*($A133-Parameters!$J$34),IF($A133&lt;=Parameters!$J$36,Parameters!$I$34*Parameters!$J$34+Parameters!$I$35*(Parameters!$J$35-Parameters!$J$34)+Parameters!$I$36*($A133-Parameters!$J$35),Parameters!$I$34*Parameters!$J$34+Parameters!$I$35*(Parameters!$J$35-Parameters!$J$34)+Parameters!$I$36*(Parameters!$J$36-Parameters!$J$35)+Parameters!$I$37*($A133-Parameters!$J$36)))),_xlfn.IFS($A133&lt;=Parameters!$J$34,Parameters!$I$34*$A133,$A133&lt;=Parameters!$J$35,Parameters!$I$35*$A133,$A133&lt;=Parameters!$J$36,Parameters!$I$36*$A133,$A133&gt;Parameters!$J$36,Parameters!$I$37*$A133))</f>
        <v>15142.119999999999</v>
      </c>
      <c r="AE133" s="290">
        <f t="shared" si="60"/>
        <v>118.29781249999999</v>
      </c>
      <c r="AF133" s="290" cm="1">
        <f t="array" ref="AF133">IF(Parameters!$F$55="No",IF($A133&lt;=Parameters!$J$39,Parameters!$I$39*$A133,IF($A133&lt;=Parameters!$J$40,Parameters!$I$39*Parameters!$J$39+Parameters!$I$40*($A133-Parameters!$J$39),IF($A133&lt;=Parameters!$J$41,Parameters!$I$39*Parameters!$J$39+Parameters!$I$40*(Parameters!$J$40-Parameters!$J$39)+Parameters!$I$41*($A133-Parameters!$J$40),Parameters!$I$39*Parameters!$J$39+Parameters!$I$40*(Parameters!$J$40-Parameters!$J$39)+Parameters!$I$41*(Parameters!$J$41-Parameters!$J$40)+Parameters!$I$42*($A133-Parameters!$J$41)))),_xlfn.IFS($A133&lt;=Parameters!$J$39,Parameters!$I$39*$A133,$A133&lt;=Parameters!$J$40,Parameters!$I$40*$A133,$A133&lt;=Parameters!$J$41,Parameters!$I$41*$A133,$A133&gt;Parameters!$J$41,Parameters!$I$42*$A133))</f>
        <v>16757.62</v>
      </c>
      <c r="AG133" s="290">
        <f t="shared" si="61"/>
        <v>130.91890624999999</v>
      </c>
      <c r="AI133" s="428">
        <f t="shared" si="37"/>
        <v>91.170000000000073</v>
      </c>
      <c r="AJ133" s="428">
        <f t="shared" si="38"/>
        <v>91.170000000000073</v>
      </c>
      <c r="AK133" s="428">
        <f t="shared" si="39"/>
        <v>143.53999999999905</v>
      </c>
      <c r="AL133" s="428">
        <f t="shared" si="40"/>
        <v>143.53999999999724</v>
      </c>
      <c r="AM133" s="428">
        <f t="shared" si="41"/>
        <v>91.170000000000073</v>
      </c>
      <c r="AN133" s="428">
        <f t="shared" si="42"/>
        <v>91.170000000000073</v>
      </c>
      <c r="AO133" s="428">
        <f t="shared" si="43"/>
        <v>143.53999999999905</v>
      </c>
      <c r="AP133" s="428">
        <f t="shared" si="44"/>
        <v>143.53999999999724</v>
      </c>
      <c r="AQ133" s="428">
        <f t="shared" si="45"/>
        <v>91.170000000000073</v>
      </c>
      <c r="AR133" s="428">
        <f t="shared" si="46"/>
        <v>91.170000000000073</v>
      </c>
      <c r="AS133" s="428">
        <f t="shared" si="47"/>
        <v>143.53999999999905</v>
      </c>
      <c r="AT133" s="428">
        <f t="shared" si="48"/>
        <v>143.53999999999724</v>
      </c>
      <c r="AU133" s="428">
        <f t="shared" si="49"/>
        <v>91.170000000000073</v>
      </c>
      <c r="AV133" s="428">
        <f t="shared" si="50"/>
        <v>91.170000000000073</v>
      </c>
      <c r="AW133" s="428">
        <f t="shared" si="51"/>
        <v>143.53999999999905</v>
      </c>
      <c r="AX133" s="428">
        <f t="shared" si="52"/>
        <v>143.53999999999724</v>
      </c>
    </row>
    <row r="134">
      <c r="A134" s="413">
        <v>129</v>
      </c>
      <c r="B134" s="290" cm="1">
        <f t="array" ref="B134">IF(Parameters!$C$55="No",IF($A134&lt;=Parameters!$D$23,Parameters!$C$23*$A134,IF($A134&lt;=Parameters!$D$24,Parameters!$C$23*Parameters!$D$23+Parameters!$C$24*($A134-Parameters!$D$23),IF($A134&lt;=Parameters!$D$25,Parameters!$C$23*Parameters!$D$23+Parameters!$C$24*(Parameters!$D$24-Parameters!$D$23)+Parameters!$C$25*($A134-Parameters!$D$24),Parameters!$C$23*Parameters!$D$23+Parameters!$C$24*(Parameters!$D$24-Parameters!$D$23)+Parameters!$C$25*(Parameters!$D$25-Parameters!$D$24)+Parameters!$C$26*($A134-Parameters!$D$25)))),_xlfn.IFS($A134&lt;=Parameters!$D$23,Parameters!$C$23*$A134,$A134&lt;=Parameters!$D$24,Parameters!$C$24*$A134,$A134&lt;=Parameters!$D$25,Parameters!$C$25*$A134,$A134&gt;Parameters!$D$25,Parameters!$C$26*$A134))</f>
        <v>11760.93</v>
      </c>
      <c r="C134" s="290">
        <f t="shared" si="53"/>
        <v>91.17</v>
      </c>
      <c r="D134" s="290" cm="1">
        <f t="array" ref="D134">IF(Parameters!$C$55="No",IF($A134&lt;=Parameters!$D$28,Parameters!$C$28*$A134,IF($A134&lt;=Parameters!$D$29,Parameters!$C$28*Parameters!$D$28+Parameters!$C$29*($A134-Parameters!$D$28),IF($A134&lt;=Parameters!$D$30,Parameters!$C$28*Parameters!$D$28+Parameters!$C$29*(Parameters!$D$29-Parameters!$D$28)+Parameters!$C$30*($A134-Parameters!$D$29),Parameters!$C$28*Parameters!$D$28+Parameters!$C$29*(Parameters!$D$29-Parameters!$D$28)+Parameters!$C$30*(Parameters!$D$30-Parameters!$D$29)+Parameters!$C$31*($A134-Parameters!$D$30)))),_xlfn.IFS($A134&lt;=Parameters!$D$28,Parameters!$C$28*$A134,$A134&lt;=Parameters!$D$29,Parameters!$C$29*$A134,$A134&lt;=Parameters!$D$30,Parameters!$C$30*$A134,$A134&gt;Parameters!$D$30,Parameters!$C$31*$A134))</f>
        <v>11760.93</v>
      </c>
      <c r="E134" s="290">
        <f t="shared" si="53"/>
        <v>91.17</v>
      </c>
      <c r="F134" s="290" cm="1">
        <f t="array" ref="F134">IF(Parameters!$C$55="No",IF($A134&lt;=Parameters!$D$34,Parameters!$C$34*$A134,IF($A134&lt;=Parameters!$D$35,Parameters!$C$34*Parameters!$D$34+Parameters!$C$35*($A134-Parameters!$D$34),IF($A134&lt;=Parameters!$D$36,Parameters!$C$34*Parameters!$D$34+Parameters!$C$35*(Parameters!$D$35-Parameters!$D$34)+Parameters!$C$36*($A134-Parameters!$D$35),Parameters!$C$34*Parameters!$D$34+Parameters!$C$35*(Parameters!$D$35-Parameters!$D$34)+Parameters!$C$36*(Parameters!$D$36-Parameters!$D$35)+Parameters!$C$37*($A134-Parameters!$D$36)))),_xlfn.IFS($A134&lt;=Parameters!$D$34,Parameters!$C$34*$A134,$A134&lt;=Parameters!$D$35,Parameters!$C$35*$A134,$A134&lt;=Parameters!$D$36,Parameters!$C$36*$A134,$A134&gt;Parameters!$D$36,Parameters!$C$37*$A134))</f>
        <v>15285.66</v>
      </c>
      <c r="G134" s="290">
        <f t="shared" si="54"/>
        <v>118.49348837209303</v>
      </c>
      <c r="H134" s="290" cm="1">
        <f t="array" ref="H134">IF(Parameters!$C$55="No",IF($A134&lt;=Parameters!$D$39,Parameters!$C$39*$A134,IF($A134&lt;=Parameters!$D$40,Parameters!$C$39*Parameters!$D$39+Parameters!$C$40*($A134-Parameters!$D$39),IF($A134&lt;=Parameters!$D$41,Parameters!$C$39*Parameters!$D$39+Parameters!$C$40*(Parameters!$D$40-Parameters!$D$39)+Parameters!$C$41*($A134-Parameters!$D$40),Parameters!$C$39*Parameters!$D$39+Parameters!$C$40*(Parameters!$D$40-Parameters!$D$39)+Parameters!$C$41*(Parameters!$D$41-Parameters!$D$40)+Parameters!$C$42*($A134-Parameters!$D$41)))),_xlfn.IFS($A134&lt;=Parameters!$D$39,Parameters!$C$39*$A134,$A134&lt;=Parameters!$D$40,Parameters!$C$40*$A134,$A134&lt;=Parameters!$D$41,Parameters!$C$41*$A134,$A134&gt;Parameters!$D$41,Parameters!$C$42*$A134))</f>
        <v>16901.16</v>
      </c>
      <c r="I134" s="290">
        <f t="shared" si="55"/>
        <v>131.01674418604651</v>
      </c>
      <c r="J134" s="290" cm="1">
        <f t="array" ref="J134">IF(Parameters!$D$55="No",IF($A134&lt;=Parameters!$F$23,Parameters!$E$23*$A134,IF($A134&lt;=Parameters!$F$24,Parameters!$E$23*Parameters!$F$23+Parameters!$E$24*($A134-Parameters!$F$23),IF($A134&lt;=Parameters!$F$25,Parameters!$E$23*Parameters!$F$23+Parameters!$E$24*(Parameters!$F$24-Parameters!$F$23)+Parameters!$E$25*($A134-Parameters!$F$24),Parameters!$E$23*Parameters!$F$23+Parameters!$E$24*(Parameters!$F$24-Parameters!$F$23)+Parameters!$E$25*(Parameters!$F$25-Parameters!$F$24)+Parameters!$E$26*($A134-Parameters!$F$25)))),_xlfn.IFS($A134&lt;=Parameters!$F$23,Parameters!$E$23*$A134,$A134&lt;=Parameters!$F$24,Parameters!$E$24*$A134,$A134&lt;=Parameters!$F$25,Parameters!$E$25*$A134,$A134&gt;Parameters!$F$25,Parameters!$E$26*$A134))</f>
        <v>11760.93</v>
      </c>
      <c r="K134" s="290">
        <f t="shared" ref="K134:K197" si="62">J134/$A134</f>
        <v>91.17</v>
      </c>
      <c r="L134" s="290" cm="1">
        <f t="array" ref="L134">IF(Parameters!$D$55="No",IF($A134&lt;=Parameters!$F$28,Parameters!$E$28*$A134,IF($A134&lt;=Parameters!$F$29,Parameters!$E$28*Parameters!$F$28+Parameters!$E$29*($A134-Parameters!$F$28),IF($A134&lt;=Parameters!$F$30,Parameters!$E$28*Parameters!$F$28+Parameters!$E$29*(Parameters!$F$29-Parameters!$F$28)+Parameters!$E$30*($A134-Parameters!$F$29),Parameters!$E$28*Parameters!$F$28+Parameters!$E$29*(Parameters!$F$29-Parameters!$F$28)+Parameters!$E$30*(Parameters!$F$30-Parameters!$F$29)+Parameters!$E$31*($A134-Parameters!$F$30)))),_xlfn.IFS($A134&lt;=Parameters!$F$28,Parameters!$E$28*$A134,$A134&lt;=Parameters!$F$29,Parameters!$E$29*$A134,$A134&lt;=Parameters!$F$30,Parameters!$E$30*$A134,$A134&gt;Parameters!$F$30,Parameters!$E$31*$A134))</f>
        <v>11760.93</v>
      </c>
      <c r="M134" s="290">
        <f t="shared" ref="M134:M197" si="63">L134/$A134</f>
        <v>91.17</v>
      </c>
      <c r="N134" s="290" cm="1">
        <f t="array" ref="N134">IF(Parameters!$D$55="No",IF($A134&lt;=Parameters!$F$34,Parameters!$E$34*$A134,IF($A134&lt;=Parameters!$F$35,Parameters!$E$34*Parameters!$F$34+Parameters!$E$35*($A134-Parameters!$F$34),IF($A134&lt;=Parameters!$F$36,Parameters!$E$34*Parameters!$F$34+Parameters!$E$35*(Parameters!$F$35-Parameters!$F$34)+Parameters!$E$36*($A134-Parameters!$F$35),Parameters!$E$34*Parameters!$F$34+Parameters!$E$35*(Parameters!$F$35-Parameters!$F$34)+Parameters!$E$36*(Parameters!$F$36-Parameters!$F$35)+Parameters!$E$37*($A134-Parameters!$F$36)))),_xlfn.IFS($A134&lt;=Parameters!$F$34,Parameters!$E$34*$A134,$A134&lt;=Parameters!$F$35,Parameters!$E$35*$A134,$A134&lt;=Parameters!$F$36,Parameters!$E$36*$A134,$A134&gt;Parameters!$F$36,Parameters!$E$37*$A134))</f>
        <v>15285.66</v>
      </c>
      <c r="O134" s="290">
        <f t="shared" si="56"/>
        <v>118.49348837209303</v>
      </c>
      <c r="P134" s="290" cm="1">
        <f t="array" ref="P134">IF(Parameters!$D$55="No",IF($A134&lt;=Parameters!$F$39,Parameters!$E$39*$A134,IF($A134&lt;=Parameters!$F$40,Parameters!$E$39*Parameters!$F$39+Parameters!$E$40*($A134-Parameters!$F$39),IF($A134&lt;=Parameters!$F$41,Parameters!$E$39*Parameters!$F$39+Parameters!$E$40*(Parameters!$F$40-Parameters!$F$39)+Parameters!$E$41*($A134-Parameters!$F$40),Parameters!$E$39*Parameters!$F$39+Parameters!$E$40*(Parameters!$F$40-Parameters!$F$39)+Parameters!$E$41*(Parameters!$F$41-Parameters!$F$40)+Parameters!$E$42*($A134-Parameters!$F$41)))),_xlfn.IFS($A134&lt;=Parameters!$F$39,Parameters!$E$39*$A134,$A134&lt;=Parameters!$F$40,Parameters!$E$40*$A134,$A134&lt;=Parameters!$F$41,Parameters!$E$41*$A134,$A134&gt;Parameters!$F$41,Parameters!$E$42*$A134))</f>
        <v>16901.16</v>
      </c>
      <c r="Q134" s="290">
        <f t="shared" si="57"/>
        <v>131.01674418604651</v>
      </c>
      <c r="R134" s="290" cm="1">
        <f t="array" ref="R134">IF(Parameters!$E$55="No",IF($A134&lt;=Parameters!$H$23,Parameters!$G$23*$A134,IF($A134&lt;=Parameters!$H$24,Parameters!$G$23*Parameters!$H$23+Parameters!$G$24*($A134-Parameters!$H$23),IF($A134&lt;=Parameters!$H$25,Parameters!$G$23*Parameters!$H$23+Parameters!$G$24*(Parameters!$H$24-Parameters!$H$23)+Parameters!$G$25*($A134-Parameters!$H$24),Parameters!$G$23*Parameters!$H$23+Parameters!$G$24*(Parameters!$H$24-Parameters!$H$23)+Parameters!$G$25*(Parameters!$H$25-Parameters!$H$24)+Parameters!$G$26*($A134-Parameters!$H$25)))),_xlfn.IFS($A134&lt;=Parameters!$H$23,Parameters!$G$23*$A134,$A134&lt;=Parameters!$H$24,Parameters!$G$24*$A134,$A134&lt;=Parameters!$H$25,Parameters!$G$25*$A134,$A134&gt;Parameters!$H$25,Parameters!$G$26*$A134))</f>
        <v>11760.93</v>
      </c>
      <c r="S134" s="290">
        <f t="shared" ref="S134:S197" si="64">R134/$A134</f>
        <v>91.17</v>
      </c>
      <c r="T134" s="290" cm="1">
        <f t="array" ref="T134">IF(Parameters!$E$55="No",IF($A134&lt;=Parameters!$H$28,Parameters!$G$28*$A134,IF($A134&lt;=Parameters!$H$29,Parameters!$G$28*Parameters!$H$28+Parameters!$G$29*($A134-Parameters!$H$28),IF($A134&lt;=Parameters!$H$30,Parameters!$G$28*Parameters!$H$28+Parameters!$G$29*(Parameters!$H$29-Parameters!$H$28)+Parameters!$G$30*($A134-Parameters!$H$29),Parameters!$G$28*Parameters!$H$28+Parameters!$G$29*(Parameters!$H$29-Parameters!$H$28)+Parameters!$G$30*(Parameters!$H$30-Parameters!$H$29)+Parameters!$G$31*($A134-Parameters!$H$30)))),_xlfn.IFS($A134&lt;=Parameters!$H$28,Parameters!$G$28*$A134,$A134&lt;=Parameters!$H$29,Parameters!$G$29*$A134,$A134&lt;=Parameters!$H$30,Parameters!$G$30*$A134,$A134&gt;Parameters!$H$30,Parameters!$G$31*$A134))</f>
        <v>11760.93</v>
      </c>
      <c r="U134" s="290">
        <f t="shared" ref="U134:U197" si="65">T134/$A134</f>
        <v>91.17</v>
      </c>
      <c r="V134" s="290" cm="1">
        <f t="array" ref="V134">IF(Parameters!$E$55="No",IF($A134&lt;=Parameters!$H$34,Parameters!$G$34*$A134,IF($A134&lt;=Parameters!$H$35,Parameters!$G$34*Parameters!$H$34+Parameters!$G$35*($A134-Parameters!$H$34),IF($A134&lt;=Parameters!$H$36,Parameters!$G$34*Parameters!$H$34+Parameters!$G$35*(Parameters!$H$35-Parameters!$H$34)+Parameters!$G$36*($A134-Parameters!$H$35),Parameters!$G$34*Parameters!$H$34+Parameters!$G$35*(Parameters!$H$35-Parameters!$H$34)+Parameters!$G$36*(Parameters!$H$36-Parameters!$H$35)+Parameters!$G$37*($A134-Parameters!$H$36)))),_xlfn.IFS($A134&lt;=Parameters!$H$34,Parameters!$G$34*$A134,$A134&lt;=Parameters!$H$35,Parameters!$G$35*$A134,$A134&lt;=Parameters!$H$36,Parameters!$G$36*$A134,$A134&gt;Parameters!$H$36,Parameters!$G$37*$A134))</f>
        <v>15285.66</v>
      </c>
      <c r="W134" s="290">
        <f t="shared" si="58"/>
        <v>118.49348837209303</v>
      </c>
      <c r="X134" s="290" cm="1">
        <f t="array" ref="X134">IF(Parameters!$E$55="No",IF($A134&lt;=Parameters!$H$39,Parameters!$G$39*$A134,IF($A134&lt;=Parameters!$H$40,Parameters!$G$39*Parameters!$H$39+Parameters!$G$40*($A134-Parameters!$H$39),IF($A134&lt;=Parameters!$H$41,Parameters!$G$39*Parameters!$H$39+Parameters!$G$40*(Parameters!$H$40-Parameters!$H$39)+Parameters!$G$41*($A134-Parameters!$H$40),Parameters!$G$39*Parameters!$H$39+Parameters!$G$40*(Parameters!$H$40-Parameters!$H$39)+Parameters!$G$41*(Parameters!$H$41-Parameters!$H$40)+Parameters!$G$42*($A134-Parameters!$H$41)))),_xlfn.IFS($A134&lt;=Parameters!$H$39,Parameters!$G$39*$A134,$A134&lt;=Parameters!$H$40,Parameters!$G$40*$A134,$A134&lt;=Parameters!$H$41,Parameters!$G$41*$A134,$A134&gt;Parameters!$H$41,Parameters!$G$42*$A134))</f>
        <v>16901.16</v>
      </c>
      <c r="Y134" s="290">
        <f t="shared" si="59"/>
        <v>131.01674418604651</v>
      </c>
      <c r="Z134" s="290" cm="1">
        <f t="array" ref="Z134">IF(Parameters!$F$55="No",IF($A134&lt;=Parameters!$J$23,Parameters!$I$23*$A134,IF($A134&lt;=Parameters!$J$24,Parameters!$I$23*Parameters!$J$23+Parameters!$I$24*($A134-Parameters!$J$23),IF($A134&lt;=Parameters!$J$25,Parameters!$I$23*Parameters!$J$23+Parameters!$I$24*(Parameters!$J$24-Parameters!$J$23)+Parameters!$I$25*($A134-Parameters!$J$24),Parameters!$I$23*Parameters!$J$23+Parameters!$I$24*(Parameters!$J$24-Parameters!$J$23)+Parameters!$I$25*(Parameters!$J$25-Parameters!$J$24)+Parameters!$I$26*($A134-Parameters!$J$25)))),_xlfn.IFS($A134&lt;=Parameters!$J$23,Parameters!$I$23*$A134,$A134&lt;=Parameters!$J$24,Parameters!$I$24*$A134,$A134&lt;=Parameters!$J$25,Parameters!$I$25*$A134,$A134&gt;Parameters!$J$25,Parameters!$I$26*$A134))</f>
        <v>11760.93</v>
      </c>
      <c r="AA134" s="290">
        <f t="shared" ref="AA134:AA197" si="66">Z134/$A134</f>
        <v>91.17</v>
      </c>
      <c r="AB134" s="290" cm="1">
        <f t="array" ref="AB134">IF(Parameters!$F$55="No",IF($A134&lt;=Parameters!$J$28,Parameters!$I$28*$A134,IF($A134&lt;=Parameters!$J$29,Parameters!$I$28*Parameters!$J$28+Parameters!$I$29*($A134-Parameters!$J$28),IF($A134&lt;=Parameters!$J$30,Parameters!$I$28*Parameters!$J$28+Parameters!$I$29*(Parameters!$J$29-Parameters!$J$28)+Parameters!$I$30*($A134-Parameters!$J$29),Parameters!$I$28*Parameters!$J$28+Parameters!$I$29*(Parameters!$J$29-Parameters!$J$28)+Parameters!$I$30*(Parameters!$J$30-Parameters!$J$29)+Parameters!$I$31*($A134-Parameters!$J$30)))),_xlfn.IFS($A134&lt;=Parameters!$J$28,Parameters!$I$28*$A134,$A134&lt;=Parameters!$J$29,Parameters!$I$29*$A134,$A134&lt;=Parameters!$J$30,Parameters!$I$30*$A134,$A134&gt;Parameters!$J$30,Parameters!$I$31*$A134))</f>
        <v>11760.93</v>
      </c>
      <c r="AC134" s="290">
        <f t="shared" ref="AC134:AC197" si="67">AB134/$A134</f>
        <v>91.17</v>
      </c>
      <c r="AD134" s="290" cm="1">
        <f t="array" ref="AD134">IF(Parameters!$F$55="No",IF($A134&lt;=Parameters!$J$34,Parameters!$I$34*$A134,IF($A134&lt;=Parameters!$J$35,Parameters!$I$34*Parameters!$J$34+Parameters!$I$35*($A134-Parameters!$J$34),IF($A134&lt;=Parameters!$J$36,Parameters!$I$34*Parameters!$J$34+Parameters!$I$35*(Parameters!$J$35-Parameters!$J$34)+Parameters!$I$36*($A134-Parameters!$J$35),Parameters!$I$34*Parameters!$J$34+Parameters!$I$35*(Parameters!$J$35-Parameters!$J$34)+Parameters!$I$36*(Parameters!$J$36-Parameters!$J$35)+Parameters!$I$37*($A134-Parameters!$J$36)))),_xlfn.IFS($A134&lt;=Parameters!$J$34,Parameters!$I$34*$A134,$A134&lt;=Parameters!$J$35,Parameters!$I$35*$A134,$A134&lt;=Parameters!$J$36,Parameters!$I$36*$A134,$A134&gt;Parameters!$J$36,Parameters!$I$37*$A134))</f>
        <v>15285.66</v>
      </c>
      <c r="AE134" s="290">
        <f t="shared" si="60"/>
        <v>118.49348837209303</v>
      </c>
      <c r="AF134" s="290" cm="1">
        <f t="array" ref="AF134">IF(Parameters!$F$55="No",IF($A134&lt;=Parameters!$J$39,Parameters!$I$39*$A134,IF($A134&lt;=Parameters!$J$40,Parameters!$I$39*Parameters!$J$39+Parameters!$I$40*($A134-Parameters!$J$39),IF($A134&lt;=Parameters!$J$41,Parameters!$I$39*Parameters!$J$39+Parameters!$I$40*(Parameters!$J$40-Parameters!$J$39)+Parameters!$I$41*($A134-Parameters!$J$40),Parameters!$I$39*Parameters!$J$39+Parameters!$I$40*(Parameters!$J$40-Parameters!$J$39)+Parameters!$I$41*(Parameters!$J$41-Parameters!$J$40)+Parameters!$I$42*($A134-Parameters!$J$41)))),_xlfn.IFS($A134&lt;=Parameters!$J$39,Parameters!$I$39*$A134,$A134&lt;=Parameters!$J$40,Parameters!$I$40*$A134,$A134&lt;=Parameters!$J$41,Parameters!$I$41*$A134,$A134&gt;Parameters!$J$41,Parameters!$I$42*$A134))</f>
        <v>16901.16</v>
      </c>
      <c r="AG134" s="290">
        <f t="shared" si="61"/>
        <v>131.01674418604651</v>
      </c>
      <c r="AI134" s="428">
        <f t="shared" ref="AI134:AI197" si="68">B134-B133</f>
        <v>91.170000000000073</v>
      </c>
      <c r="AJ134" s="428">
        <f t="shared" ref="AJ134:AJ197" si="69">D134-D133</f>
        <v>91.170000000000073</v>
      </c>
      <c r="AK134" s="428">
        <f t="shared" ref="AK134:AK197" si="70">F134-F133</f>
        <v>143.54000000000087</v>
      </c>
      <c r="AL134" s="428">
        <f t="shared" ref="AL134:AL197" si="71">H134-H133</f>
        <v>143.54000000000087</v>
      </c>
      <c r="AM134" s="428">
        <f t="shared" ref="AM134:AM197" si="72">J134-J133</f>
        <v>91.170000000000073</v>
      </c>
      <c r="AN134" s="428">
        <f t="shared" ref="AN134:AN197" si="73">L134-L133</f>
        <v>91.170000000000073</v>
      </c>
      <c r="AO134" s="428">
        <f t="shared" ref="AO134:AO197" si="74">N134-N133</f>
        <v>143.54000000000087</v>
      </c>
      <c r="AP134" s="428">
        <f t="shared" ref="AP134:AP197" si="75">P134-P133</f>
        <v>143.54000000000087</v>
      </c>
      <c r="AQ134" s="428">
        <f t="shared" ref="AQ134:AQ197" si="76">R134-R133</f>
        <v>91.170000000000073</v>
      </c>
      <c r="AR134" s="428">
        <f t="shared" ref="AR134:AR197" si="77">T134-T133</f>
        <v>91.170000000000073</v>
      </c>
      <c r="AS134" s="428">
        <f t="shared" ref="AS134:AS197" si="78">V134-V133</f>
        <v>143.54000000000087</v>
      </c>
      <c r="AT134" s="428">
        <f t="shared" ref="AT134:AT197" si="79">X134-X133</f>
        <v>143.54000000000087</v>
      </c>
      <c r="AU134" s="428">
        <f t="shared" ref="AU134:AU197" si="80">Z134-Z133</f>
        <v>91.170000000000073</v>
      </c>
      <c r="AV134" s="428">
        <f t="shared" ref="AV134:AV197" si="81">AB134-AB133</f>
        <v>91.170000000000073</v>
      </c>
      <c r="AW134" s="428">
        <f t="shared" ref="AW134:AW197" si="82">AD134-AD133</f>
        <v>143.54000000000087</v>
      </c>
      <c r="AX134" s="428">
        <f t="shared" ref="AX134:AX197" si="83">AF134-AF133</f>
        <v>143.54000000000087</v>
      </c>
    </row>
    <row r="135">
      <c r="A135" s="413">
        <v>130</v>
      </c>
      <c r="B135" s="290" cm="1">
        <f t="array" ref="B135">IF(Parameters!$C$55="No",IF($A135&lt;=Parameters!$D$23,Parameters!$C$23*$A135,IF($A135&lt;=Parameters!$D$24,Parameters!$C$23*Parameters!$D$23+Parameters!$C$24*($A135-Parameters!$D$23),IF($A135&lt;=Parameters!$D$25,Parameters!$C$23*Parameters!$D$23+Parameters!$C$24*(Parameters!$D$24-Parameters!$D$23)+Parameters!$C$25*($A135-Parameters!$D$24),Parameters!$C$23*Parameters!$D$23+Parameters!$C$24*(Parameters!$D$24-Parameters!$D$23)+Parameters!$C$25*(Parameters!$D$25-Parameters!$D$24)+Parameters!$C$26*($A135-Parameters!$D$25)))),_xlfn.IFS($A135&lt;=Parameters!$D$23,Parameters!$C$23*$A135,$A135&lt;=Parameters!$D$24,Parameters!$C$24*$A135,$A135&lt;=Parameters!$D$25,Parameters!$C$25*$A135,$A135&gt;Parameters!$D$25,Parameters!$C$26*$A135))</f>
        <v>11852.1</v>
      </c>
      <c r="C135" s="290">
        <f t="shared" ref="C135:E198" si="84">B135/$A135</f>
        <v>91.17</v>
      </c>
      <c r="D135" s="290" cm="1">
        <f t="array" ref="D135">IF(Parameters!$C$55="No",IF($A135&lt;=Parameters!$D$28,Parameters!$C$28*$A135,IF($A135&lt;=Parameters!$D$29,Parameters!$C$28*Parameters!$D$28+Parameters!$C$29*($A135-Parameters!$D$28),IF($A135&lt;=Parameters!$D$30,Parameters!$C$28*Parameters!$D$28+Parameters!$C$29*(Parameters!$D$29-Parameters!$D$28)+Parameters!$C$30*($A135-Parameters!$D$29),Parameters!$C$28*Parameters!$D$28+Parameters!$C$29*(Parameters!$D$29-Parameters!$D$28)+Parameters!$C$30*(Parameters!$D$30-Parameters!$D$29)+Parameters!$C$31*($A135-Parameters!$D$30)))),_xlfn.IFS($A135&lt;=Parameters!$D$28,Parameters!$C$28*$A135,$A135&lt;=Parameters!$D$29,Parameters!$C$29*$A135,$A135&lt;=Parameters!$D$30,Parameters!$C$30*$A135,$A135&gt;Parameters!$D$30,Parameters!$C$31*$A135))</f>
        <v>11852.1</v>
      </c>
      <c r="E135" s="290">
        <f t="shared" si="84"/>
        <v>91.17</v>
      </c>
      <c r="F135" s="290" cm="1">
        <f t="array" ref="F135">IF(Parameters!$C$55="No",IF($A135&lt;=Parameters!$D$34,Parameters!$C$34*$A135,IF($A135&lt;=Parameters!$D$35,Parameters!$C$34*Parameters!$D$34+Parameters!$C$35*($A135-Parameters!$D$34),IF($A135&lt;=Parameters!$D$36,Parameters!$C$34*Parameters!$D$34+Parameters!$C$35*(Parameters!$D$35-Parameters!$D$34)+Parameters!$C$36*($A135-Parameters!$D$35),Parameters!$C$34*Parameters!$D$34+Parameters!$C$35*(Parameters!$D$35-Parameters!$D$34)+Parameters!$C$36*(Parameters!$D$36-Parameters!$D$35)+Parameters!$C$37*($A135-Parameters!$D$36)))),_xlfn.IFS($A135&lt;=Parameters!$D$34,Parameters!$C$34*$A135,$A135&lt;=Parameters!$D$35,Parameters!$C$35*$A135,$A135&lt;=Parameters!$D$36,Parameters!$C$36*$A135,$A135&gt;Parameters!$D$36,Parameters!$C$37*$A135))</f>
        <v>15429.2</v>
      </c>
      <c r="G135" s="290">
        <f t="shared" ref="G135:G198" si="85">F135/$A135</f>
        <v>118.68615384615386</v>
      </c>
      <c r="H135" s="290" cm="1">
        <f t="array" ref="H135">IF(Parameters!$C$55="No",IF($A135&lt;=Parameters!$D$39,Parameters!$C$39*$A135,IF($A135&lt;=Parameters!$D$40,Parameters!$C$39*Parameters!$D$39+Parameters!$C$40*($A135-Parameters!$D$39),IF($A135&lt;=Parameters!$D$41,Parameters!$C$39*Parameters!$D$39+Parameters!$C$40*(Parameters!$D$40-Parameters!$D$39)+Parameters!$C$41*($A135-Parameters!$D$40),Parameters!$C$39*Parameters!$D$39+Parameters!$C$40*(Parameters!$D$40-Parameters!$D$39)+Parameters!$C$41*(Parameters!$D$41-Parameters!$D$40)+Parameters!$C$42*($A135-Parameters!$D$41)))),_xlfn.IFS($A135&lt;=Parameters!$D$39,Parameters!$C$39*$A135,$A135&lt;=Parameters!$D$40,Parameters!$C$40*$A135,$A135&lt;=Parameters!$D$41,Parameters!$C$41*$A135,$A135&gt;Parameters!$D$41,Parameters!$C$42*$A135))</f>
        <v>17044.699999999997</v>
      </c>
      <c r="I135" s="290">
        <f t="shared" ref="I135:I198" si="86">H135/$A135</f>
        <v>131.1130769230769</v>
      </c>
      <c r="J135" s="290" cm="1">
        <f t="array" ref="J135">IF(Parameters!$D$55="No",IF($A135&lt;=Parameters!$F$23,Parameters!$E$23*$A135,IF($A135&lt;=Parameters!$F$24,Parameters!$E$23*Parameters!$F$23+Parameters!$E$24*($A135-Parameters!$F$23),IF($A135&lt;=Parameters!$F$25,Parameters!$E$23*Parameters!$F$23+Parameters!$E$24*(Parameters!$F$24-Parameters!$F$23)+Parameters!$E$25*($A135-Parameters!$F$24),Parameters!$E$23*Parameters!$F$23+Parameters!$E$24*(Parameters!$F$24-Parameters!$F$23)+Parameters!$E$25*(Parameters!$F$25-Parameters!$F$24)+Parameters!$E$26*($A135-Parameters!$F$25)))),_xlfn.IFS($A135&lt;=Parameters!$F$23,Parameters!$E$23*$A135,$A135&lt;=Parameters!$F$24,Parameters!$E$24*$A135,$A135&lt;=Parameters!$F$25,Parameters!$E$25*$A135,$A135&gt;Parameters!$F$25,Parameters!$E$26*$A135))</f>
        <v>11852.1</v>
      </c>
      <c r="K135" s="290">
        <f t="shared" si="62"/>
        <v>91.17</v>
      </c>
      <c r="L135" s="290" cm="1">
        <f t="array" ref="L135">IF(Parameters!$D$55="No",IF($A135&lt;=Parameters!$F$28,Parameters!$E$28*$A135,IF($A135&lt;=Parameters!$F$29,Parameters!$E$28*Parameters!$F$28+Parameters!$E$29*($A135-Parameters!$F$28),IF($A135&lt;=Parameters!$F$30,Parameters!$E$28*Parameters!$F$28+Parameters!$E$29*(Parameters!$F$29-Parameters!$F$28)+Parameters!$E$30*($A135-Parameters!$F$29),Parameters!$E$28*Parameters!$F$28+Parameters!$E$29*(Parameters!$F$29-Parameters!$F$28)+Parameters!$E$30*(Parameters!$F$30-Parameters!$F$29)+Parameters!$E$31*($A135-Parameters!$F$30)))),_xlfn.IFS($A135&lt;=Parameters!$F$28,Parameters!$E$28*$A135,$A135&lt;=Parameters!$F$29,Parameters!$E$29*$A135,$A135&lt;=Parameters!$F$30,Parameters!$E$30*$A135,$A135&gt;Parameters!$F$30,Parameters!$E$31*$A135))</f>
        <v>11852.1</v>
      </c>
      <c r="M135" s="290">
        <f t="shared" si="63"/>
        <v>91.17</v>
      </c>
      <c r="N135" s="290" cm="1">
        <f t="array" ref="N135">IF(Parameters!$D$55="No",IF($A135&lt;=Parameters!$F$34,Parameters!$E$34*$A135,IF($A135&lt;=Parameters!$F$35,Parameters!$E$34*Parameters!$F$34+Parameters!$E$35*($A135-Parameters!$F$34),IF($A135&lt;=Parameters!$F$36,Parameters!$E$34*Parameters!$F$34+Parameters!$E$35*(Parameters!$F$35-Parameters!$F$34)+Parameters!$E$36*($A135-Parameters!$F$35),Parameters!$E$34*Parameters!$F$34+Parameters!$E$35*(Parameters!$F$35-Parameters!$F$34)+Parameters!$E$36*(Parameters!$F$36-Parameters!$F$35)+Parameters!$E$37*($A135-Parameters!$F$36)))),_xlfn.IFS($A135&lt;=Parameters!$F$34,Parameters!$E$34*$A135,$A135&lt;=Parameters!$F$35,Parameters!$E$35*$A135,$A135&lt;=Parameters!$F$36,Parameters!$E$36*$A135,$A135&gt;Parameters!$F$36,Parameters!$E$37*$A135))</f>
        <v>15429.2</v>
      </c>
      <c r="O135" s="290">
        <f t="shared" ref="O135:O198" si="87">N135/$A135</f>
        <v>118.68615384615386</v>
      </c>
      <c r="P135" s="290" cm="1">
        <f t="array" ref="P135">IF(Parameters!$D$55="No",IF($A135&lt;=Parameters!$F$39,Parameters!$E$39*$A135,IF($A135&lt;=Parameters!$F$40,Parameters!$E$39*Parameters!$F$39+Parameters!$E$40*($A135-Parameters!$F$39),IF($A135&lt;=Parameters!$F$41,Parameters!$E$39*Parameters!$F$39+Parameters!$E$40*(Parameters!$F$40-Parameters!$F$39)+Parameters!$E$41*($A135-Parameters!$F$40),Parameters!$E$39*Parameters!$F$39+Parameters!$E$40*(Parameters!$F$40-Parameters!$F$39)+Parameters!$E$41*(Parameters!$F$41-Parameters!$F$40)+Parameters!$E$42*($A135-Parameters!$F$41)))),_xlfn.IFS($A135&lt;=Parameters!$F$39,Parameters!$E$39*$A135,$A135&lt;=Parameters!$F$40,Parameters!$E$40*$A135,$A135&lt;=Parameters!$F$41,Parameters!$E$41*$A135,$A135&gt;Parameters!$F$41,Parameters!$E$42*$A135))</f>
        <v>17044.699999999997</v>
      </c>
      <c r="Q135" s="290">
        <f t="shared" ref="Q135:Q198" si="88">P135/$A135</f>
        <v>131.1130769230769</v>
      </c>
      <c r="R135" s="290" cm="1">
        <f t="array" ref="R135">IF(Parameters!$E$55="No",IF($A135&lt;=Parameters!$H$23,Parameters!$G$23*$A135,IF($A135&lt;=Parameters!$H$24,Parameters!$G$23*Parameters!$H$23+Parameters!$G$24*($A135-Parameters!$H$23),IF($A135&lt;=Parameters!$H$25,Parameters!$G$23*Parameters!$H$23+Parameters!$G$24*(Parameters!$H$24-Parameters!$H$23)+Parameters!$G$25*($A135-Parameters!$H$24),Parameters!$G$23*Parameters!$H$23+Parameters!$G$24*(Parameters!$H$24-Parameters!$H$23)+Parameters!$G$25*(Parameters!$H$25-Parameters!$H$24)+Parameters!$G$26*($A135-Parameters!$H$25)))),_xlfn.IFS($A135&lt;=Parameters!$H$23,Parameters!$G$23*$A135,$A135&lt;=Parameters!$H$24,Parameters!$G$24*$A135,$A135&lt;=Parameters!$H$25,Parameters!$G$25*$A135,$A135&gt;Parameters!$H$25,Parameters!$G$26*$A135))</f>
        <v>11852.1</v>
      </c>
      <c r="S135" s="290">
        <f t="shared" si="64"/>
        <v>91.17</v>
      </c>
      <c r="T135" s="290" cm="1">
        <f t="array" ref="T135">IF(Parameters!$E$55="No",IF($A135&lt;=Parameters!$H$28,Parameters!$G$28*$A135,IF($A135&lt;=Parameters!$H$29,Parameters!$G$28*Parameters!$H$28+Parameters!$G$29*($A135-Parameters!$H$28),IF($A135&lt;=Parameters!$H$30,Parameters!$G$28*Parameters!$H$28+Parameters!$G$29*(Parameters!$H$29-Parameters!$H$28)+Parameters!$G$30*($A135-Parameters!$H$29),Parameters!$G$28*Parameters!$H$28+Parameters!$G$29*(Parameters!$H$29-Parameters!$H$28)+Parameters!$G$30*(Parameters!$H$30-Parameters!$H$29)+Parameters!$G$31*($A135-Parameters!$H$30)))),_xlfn.IFS($A135&lt;=Parameters!$H$28,Parameters!$G$28*$A135,$A135&lt;=Parameters!$H$29,Parameters!$G$29*$A135,$A135&lt;=Parameters!$H$30,Parameters!$G$30*$A135,$A135&gt;Parameters!$H$30,Parameters!$G$31*$A135))</f>
        <v>11852.1</v>
      </c>
      <c r="U135" s="290">
        <f t="shared" si="65"/>
        <v>91.17</v>
      </c>
      <c r="V135" s="290" cm="1">
        <f t="array" ref="V135">IF(Parameters!$E$55="No",IF($A135&lt;=Parameters!$H$34,Parameters!$G$34*$A135,IF($A135&lt;=Parameters!$H$35,Parameters!$G$34*Parameters!$H$34+Parameters!$G$35*($A135-Parameters!$H$34),IF($A135&lt;=Parameters!$H$36,Parameters!$G$34*Parameters!$H$34+Parameters!$G$35*(Parameters!$H$35-Parameters!$H$34)+Parameters!$G$36*($A135-Parameters!$H$35),Parameters!$G$34*Parameters!$H$34+Parameters!$G$35*(Parameters!$H$35-Parameters!$H$34)+Parameters!$G$36*(Parameters!$H$36-Parameters!$H$35)+Parameters!$G$37*($A135-Parameters!$H$36)))),_xlfn.IFS($A135&lt;=Parameters!$H$34,Parameters!$G$34*$A135,$A135&lt;=Parameters!$H$35,Parameters!$G$35*$A135,$A135&lt;=Parameters!$H$36,Parameters!$G$36*$A135,$A135&gt;Parameters!$H$36,Parameters!$G$37*$A135))</f>
        <v>15429.2</v>
      </c>
      <c r="W135" s="290">
        <f t="shared" ref="W135:W198" si="89">V135/$A135</f>
        <v>118.68615384615386</v>
      </c>
      <c r="X135" s="290" cm="1">
        <f t="array" ref="X135">IF(Parameters!$E$55="No",IF($A135&lt;=Parameters!$H$39,Parameters!$G$39*$A135,IF($A135&lt;=Parameters!$H$40,Parameters!$G$39*Parameters!$H$39+Parameters!$G$40*($A135-Parameters!$H$39),IF($A135&lt;=Parameters!$H$41,Parameters!$G$39*Parameters!$H$39+Parameters!$G$40*(Parameters!$H$40-Parameters!$H$39)+Parameters!$G$41*($A135-Parameters!$H$40),Parameters!$G$39*Parameters!$H$39+Parameters!$G$40*(Parameters!$H$40-Parameters!$H$39)+Parameters!$G$41*(Parameters!$H$41-Parameters!$H$40)+Parameters!$G$42*($A135-Parameters!$H$41)))),_xlfn.IFS($A135&lt;=Parameters!$H$39,Parameters!$G$39*$A135,$A135&lt;=Parameters!$H$40,Parameters!$G$40*$A135,$A135&lt;=Parameters!$H$41,Parameters!$G$41*$A135,$A135&gt;Parameters!$H$41,Parameters!$G$42*$A135))</f>
        <v>17044.699999999997</v>
      </c>
      <c r="Y135" s="290">
        <f t="shared" ref="Y135:Y198" si="90">X135/$A135</f>
        <v>131.1130769230769</v>
      </c>
      <c r="Z135" s="290" cm="1">
        <f t="array" ref="Z135">IF(Parameters!$F$55="No",IF($A135&lt;=Parameters!$J$23,Parameters!$I$23*$A135,IF($A135&lt;=Parameters!$J$24,Parameters!$I$23*Parameters!$J$23+Parameters!$I$24*($A135-Parameters!$J$23),IF($A135&lt;=Parameters!$J$25,Parameters!$I$23*Parameters!$J$23+Parameters!$I$24*(Parameters!$J$24-Parameters!$J$23)+Parameters!$I$25*($A135-Parameters!$J$24),Parameters!$I$23*Parameters!$J$23+Parameters!$I$24*(Parameters!$J$24-Parameters!$J$23)+Parameters!$I$25*(Parameters!$J$25-Parameters!$J$24)+Parameters!$I$26*($A135-Parameters!$J$25)))),_xlfn.IFS($A135&lt;=Parameters!$J$23,Parameters!$I$23*$A135,$A135&lt;=Parameters!$J$24,Parameters!$I$24*$A135,$A135&lt;=Parameters!$J$25,Parameters!$I$25*$A135,$A135&gt;Parameters!$J$25,Parameters!$I$26*$A135))</f>
        <v>11852.1</v>
      </c>
      <c r="AA135" s="290">
        <f t="shared" si="66"/>
        <v>91.17</v>
      </c>
      <c r="AB135" s="290" cm="1">
        <f t="array" ref="AB135">IF(Parameters!$F$55="No",IF($A135&lt;=Parameters!$J$28,Parameters!$I$28*$A135,IF($A135&lt;=Parameters!$J$29,Parameters!$I$28*Parameters!$J$28+Parameters!$I$29*($A135-Parameters!$J$28),IF($A135&lt;=Parameters!$J$30,Parameters!$I$28*Parameters!$J$28+Parameters!$I$29*(Parameters!$J$29-Parameters!$J$28)+Parameters!$I$30*($A135-Parameters!$J$29),Parameters!$I$28*Parameters!$J$28+Parameters!$I$29*(Parameters!$J$29-Parameters!$J$28)+Parameters!$I$30*(Parameters!$J$30-Parameters!$J$29)+Parameters!$I$31*($A135-Parameters!$J$30)))),_xlfn.IFS($A135&lt;=Parameters!$J$28,Parameters!$I$28*$A135,$A135&lt;=Parameters!$J$29,Parameters!$I$29*$A135,$A135&lt;=Parameters!$J$30,Parameters!$I$30*$A135,$A135&gt;Parameters!$J$30,Parameters!$I$31*$A135))</f>
        <v>11852.1</v>
      </c>
      <c r="AC135" s="290">
        <f t="shared" si="67"/>
        <v>91.17</v>
      </c>
      <c r="AD135" s="290" cm="1">
        <f t="array" ref="AD135">IF(Parameters!$F$55="No",IF($A135&lt;=Parameters!$J$34,Parameters!$I$34*$A135,IF($A135&lt;=Parameters!$J$35,Parameters!$I$34*Parameters!$J$34+Parameters!$I$35*($A135-Parameters!$J$34),IF($A135&lt;=Parameters!$J$36,Parameters!$I$34*Parameters!$J$34+Parameters!$I$35*(Parameters!$J$35-Parameters!$J$34)+Parameters!$I$36*($A135-Parameters!$J$35),Parameters!$I$34*Parameters!$J$34+Parameters!$I$35*(Parameters!$J$35-Parameters!$J$34)+Parameters!$I$36*(Parameters!$J$36-Parameters!$J$35)+Parameters!$I$37*($A135-Parameters!$J$36)))),_xlfn.IFS($A135&lt;=Parameters!$J$34,Parameters!$I$34*$A135,$A135&lt;=Parameters!$J$35,Parameters!$I$35*$A135,$A135&lt;=Parameters!$J$36,Parameters!$I$36*$A135,$A135&gt;Parameters!$J$36,Parameters!$I$37*$A135))</f>
        <v>15429.2</v>
      </c>
      <c r="AE135" s="290">
        <f t="shared" ref="AE135:AE198" si="91">AD135/$A135</f>
        <v>118.68615384615386</v>
      </c>
      <c r="AF135" s="290" cm="1">
        <f t="array" ref="AF135">IF(Parameters!$F$55="No",IF($A135&lt;=Parameters!$J$39,Parameters!$I$39*$A135,IF($A135&lt;=Parameters!$J$40,Parameters!$I$39*Parameters!$J$39+Parameters!$I$40*($A135-Parameters!$J$39),IF($A135&lt;=Parameters!$J$41,Parameters!$I$39*Parameters!$J$39+Parameters!$I$40*(Parameters!$J$40-Parameters!$J$39)+Parameters!$I$41*($A135-Parameters!$J$40),Parameters!$I$39*Parameters!$J$39+Parameters!$I$40*(Parameters!$J$40-Parameters!$J$39)+Parameters!$I$41*(Parameters!$J$41-Parameters!$J$40)+Parameters!$I$42*($A135-Parameters!$J$41)))),_xlfn.IFS($A135&lt;=Parameters!$J$39,Parameters!$I$39*$A135,$A135&lt;=Parameters!$J$40,Parameters!$I$40*$A135,$A135&lt;=Parameters!$J$41,Parameters!$I$41*$A135,$A135&gt;Parameters!$J$41,Parameters!$I$42*$A135))</f>
        <v>17044.699999999997</v>
      </c>
      <c r="AG135" s="290">
        <f t="shared" ref="AG135:AG198" si="92">AF135/$A135</f>
        <v>131.1130769230769</v>
      </c>
      <c r="AI135" s="428">
        <f t="shared" si="68"/>
        <v>91.170000000000073</v>
      </c>
      <c r="AJ135" s="428">
        <f t="shared" si="69"/>
        <v>91.170000000000073</v>
      </c>
      <c r="AK135" s="428">
        <f t="shared" si="70"/>
        <v>143.54000000000087</v>
      </c>
      <c r="AL135" s="428">
        <f t="shared" si="71"/>
        <v>143.53999999999724</v>
      </c>
      <c r="AM135" s="428">
        <f t="shared" si="72"/>
        <v>91.170000000000073</v>
      </c>
      <c r="AN135" s="428">
        <f t="shared" si="73"/>
        <v>91.170000000000073</v>
      </c>
      <c r="AO135" s="428">
        <f t="shared" si="74"/>
        <v>143.54000000000087</v>
      </c>
      <c r="AP135" s="428">
        <f t="shared" si="75"/>
        <v>143.53999999999724</v>
      </c>
      <c r="AQ135" s="428">
        <f t="shared" si="76"/>
        <v>91.170000000000073</v>
      </c>
      <c r="AR135" s="428">
        <f t="shared" si="77"/>
        <v>91.170000000000073</v>
      </c>
      <c r="AS135" s="428">
        <f t="shared" si="78"/>
        <v>143.54000000000087</v>
      </c>
      <c r="AT135" s="428">
        <f t="shared" si="79"/>
        <v>143.53999999999724</v>
      </c>
      <c r="AU135" s="428">
        <f t="shared" si="80"/>
        <v>91.170000000000073</v>
      </c>
      <c r="AV135" s="428">
        <f t="shared" si="81"/>
        <v>91.170000000000073</v>
      </c>
      <c r="AW135" s="428">
        <f t="shared" si="82"/>
        <v>143.54000000000087</v>
      </c>
      <c r="AX135" s="428">
        <f t="shared" si="83"/>
        <v>143.53999999999724</v>
      </c>
    </row>
    <row r="136">
      <c r="A136" s="413">
        <v>131</v>
      </c>
      <c r="B136" s="290" cm="1">
        <f t="array" ref="B136">IF(Parameters!$C$55="No",IF($A136&lt;=Parameters!$D$23,Parameters!$C$23*$A136,IF($A136&lt;=Parameters!$D$24,Parameters!$C$23*Parameters!$D$23+Parameters!$C$24*($A136-Parameters!$D$23),IF($A136&lt;=Parameters!$D$25,Parameters!$C$23*Parameters!$D$23+Parameters!$C$24*(Parameters!$D$24-Parameters!$D$23)+Parameters!$C$25*($A136-Parameters!$D$24),Parameters!$C$23*Parameters!$D$23+Parameters!$C$24*(Parameters!$D$24-Parameters!$D$23)+Parameters!$C$25*(Parameters!$D$25-Parameters!$D$24)+Parameters!$C$26*($A136-Parameters!$D$25)))),_xlfn.IFS($A136&lt;=Parameters!$D$23,Parameters!$C$23*$A136,$A136&lt;=Parameters!$D$24,Parameters!$C$24*$A136,$A136&lt;=Parameters!$D$25,Parameters!$C$25*$A136,$A136&gt;Parameters!$D$25,Parameters!$C$26*$A136))</f>
        <v>11943.27</v>
      </c>
      <c r="C136" s="290">
        <f t="shared" si="84"/>
        <v>91.17</v>
      </c>
      <c r="D136" s="290" cm="1">
        <f t="array" ref="D136">IF(Parameters!$C$55="No",IF($A136&lt;=Parameters!$D$28,Parameters!$C$28*$A136,IF($A136&lt;=Parameters!$D$29,Parameters!$C$28*Parameters!$D$28+Parameters!$C$29*($A136-Parameters!$D$28),IF($A136&lt;=Parameters!$D$30,Parameters!$C$28*Parameters!$D$28+Parameters!$C$29*(Parameters!$D$29-Parameters!$D$28)+Parameters!$C$30*($A136-Parameters!$D$29),Parameters!$C$28*Parameters!$D$28+Parameters!$C$29*(Parameters!$D$29-Parameters!$D$28)+Parameters!$C$30*(Parameters!$D$30-Parameters!$D$29)+Parameters!$C$31*($A136-Parameters!$D$30)))),_xlfn.IFS($A136&lt;=Parameters!$D$28,Parameters!$C$28*$A136,$A136&lt;=Parameters!$D$29,Parameters!$C$29*$A136,$A136&lt;=Parameters!$D$30,Parameters!$C$30*$A136,$A136&gt;Parameters!$D$30,Parameters!$C$31*$A136))</f>
        <v>11943.27</v>
      </c>
      <c r="E136" s="290">
        <f t="shared" si="84"/>
        <v>91.17</v>
      </c>
      <c r="F136" s="290" cm="1">
        <f t="array" ref="F136">IF(Parameters!$C$55="No",IF($A136&lt;=Parameters!$D$34,Parameters!$C$34*$A136,IF($A136&lt;=Parameters!$D$35,Parameters!$C$34*Parameters!$D$34+Parameters!$C$35*($A136-Parameters!$D$34),IF($A136&lt;=Parameters!$D$36,Parameters!$C$34*Parameters!$D$34+Parameters!$C$35*(Parameters!$D$35-Parameters!$D$34)+Parameters!$C$36*($A136-Parameters!$D$35),Parameters!$C$34*Parameters!$D$34+Parameters!$C$35*(Parameters!$D$35-Parameters!$D$34)+Parameters!$C$36*(Parameters!$D$36-Parameters!$D$35)+Parameters!$C$37*($A136-Parameters!$D$36)))),_xlfn.IFS($A136&lt;=Parameters!$D$34,Parameters!$C$34*$A136,$A136&lt;=Parameters!$D$35,Parameters!$C$35*$A136,$A136&lt;=Parameters!$D$36,Parameters!$C$36*$A136,$A136&gt;Parameters!$D$36,Parameters!$C$37*$A136))</f>
        <v>15572.74</v>
      </c>
      <c r="G136" s="290">
        <f t="shared" si="85"/>
        <v>118.87587786259542</v>
      </c>
      <c r="H136" s="290" cm="1">
        <f t="array" ref="H136">IF(Parameters!$C$55="No",IF($A136&lt;=Parameters!$D$39,Parameters!$C$39*$A136,IF($A136&lt;=Parameters!$D$40,Parameters!$C$39*Parameters!$D$39+Parameters!$C$40*($A136-Parameters!$D$39),IF($A136&lt;=Parameters!$D$41,Parameters!$C$39*Parameters!$D$39+Parameters!$C$40*(Parameters!$D$40-Parameters!$D$39)+Parameters!$C$41*($A136-Parameters!$D$40),Parameters!$C$39*Parameters!$D$39+Parameters!$C$40*(Parameters!$D$40-Parameters!$D$39)+Parameters!$C$41*(Parameters!$D$41-Parameters!$D$40)+Parameters!$C$42*($A136-Parameters!$D$41)))),_xlfn.IFS($A136&lt;=Parameters!$D$39,Parameters!$C$39*$A136,$A136&lt;=Parameters!$D$40,Parameters!$C$40*$A136,$A136&lt;=Parameters!$D$41,Parameters!$C$41*$A136,$A136&gt;Parameters!$D$41,Parameters!$C$42*$A136))</f>
        <v>17188.239999999998</v>
      </c>
      <c r="I136" s="290">
        <f t="shared" si="86"/>
        <v>131.20793893129769</v>
      </c>
      <c r="J136" s="290" cm="1">
        <f t="array" ref="J136">IF(Parameters!$D$55="No",IF($A136&lt;=Parameters!$F$23,Parameters!$E$23*$A136,IF($A136&lt;=Parameters!$F$24,Parameters!$E$23*Parameters!$F$23+Parameters!$E$24*($A136-Parameters!$F$23),IF($A136&lt;=Parameters!$F$25,Parameters!$E$23*Parameters!$F$23+Parameters!$E$24*(Parameters!$F$24-Parameters!$F$23)+Parameters!$E$25*($A136-Parameters!$F$24),Parameters!$E$23*Parameters!$F$23+Parameters!$E$24*(Parameters!$F$24-Parameters!$F$23)+Parameters!$E$25*(Parameters!$F$25-Parameters!$F$24)+Parameters!$E$26*($A136-Parameters!$F$25)))),_xlfn.IFS($A136&lt;=Parameters!$F$23,Parameters!$E$23*$A136,$A136&lt;=Parameters!$F$24,Parameters!$E$24*$A136,$A136&lt;=Parameters!$F$25,Parameters!$E$25*$A136,$A136&gt;Parameters!$F$25,Parameters!$E$26*$A136))</f>
        <v>11943.27</v>
      </c>
      <c r="K136" s="290">
        <f t="shared" si="62"/>
        <v>91.17</v>
      </c>
      <c r="L136" s="290" cm="1">
        <f t="array" ref="L136">IF(Parameters!$D$55="No",IF($A136&lt;=Parameters!$F$28,Parameters!$E$28*$A136,IF($A136&lt;=Parameters!$F$29,Parameters!$E$28*Parameters!$F$28+Parameters!$E$29*($A136-Parameters!$F$28),IF($A136&lt;=Parameters!$F$30,Parameters!$E$28*Parameters!$F$28+Parameters!$E$29*(Parameters!$F$29-Parameters!$F$28)+Parameters!$E$30*($A136-Parameters!$F$29),Parameters!$E$28*Parameters!$F$28+Parameters!$E$29*(Parameters!$F$29-Parameters!$F$28)+Parameters!$E$30*(Parameters!$F$30-Parameters!$F$29)+Parameters!$E$31*($A136-Parameters!$F$30)))),_xlfn.IFS($A136&lt;=Parameters!$F$28,Parameters!$E$28*$A136,$A136&lt;=Parameters!$F$29,Parameters!$E$29*$A136,$A136&lt;=Parameters!$F$30,Parameters!$E$30*$A136,$A136&gt;Parameters!$F$30,Parameters!$E$31*$A136))</f>
        <v>11943.27</v>
      </c>
      <c r="M136" s="290">
        <f t="shared" si="63"/>
        <v>91.17</v>
      </c>
      <c r="N136" s="290" cm="1">
        <f t="array" ref="N136">IF(Parameters!$D$55="No",IF($A136&lt;=Parameters!$F$34,Parameters!$E$34*$A136,IF($A136&lt;=Parameters!$F$35,Parameters!$E$34*Parameters!$F$34+Parameters!$E$35*($A136-Parameters!$F$34),IF($A136&lt;=Parameters!$F$36,Parameters!$E$34*Parameters!$F$34+Parameters!$E$35*(Parameters!$F$35-Parameters!$F$34)+Parameters!$E$36*($A136-Parameters!$F$35),Parameters!$E$34*Parameters!$F$34+Parameters!$E$35*(Parameters!$F$35-Parameters!$F$34)+Parameters!$E$36*(Parameters!$F$36-Parameters!$F$35)+Parameters!$E$37*($A136-Parameters!$F$36)))),_xlfn.IFS($A136&lt;=Parameters!$F$34,Parameters!$E$34*$A136,$A136&lt;=Parameters!$F$35,Parameters!$E$35*$A136,$A136&lt;=Parameters!$F$36,Parameters!$E$36*$A136,$A136&gt;Parameters!$F$36,Parameters!$E$37*$A136))</f>
        <v>15572.74</v>
      </c>
      <c r="O136" s="290">
        <f t="shared" si="87"/>
        <v>118.87587786259542</v>
      </c>
      <c r="P136" s="290" cm="1">
        <f t="array" ref="P136">IF(Parameters!$D$55="No",IF($A136&lt;=Parameters!$F$39,Parameters!$E$39*$A136,IF($A136&lt;=Parameters!$F$40,Parameters!$E$39*Parameters!$F$39+Parameters!$E$40*($A136-Parameters!$F$39),IF($A136&lt;=Parameters!$F$41,Parameters!$E$39*Parameters!$F$39+Parameters!$E$40*(Parameters!$F$40-Parameters!$F$39)+Parameters!$E$41*($A136-Parameters!$F$40),Parameters!$E$39*Parameters!$F$39+Parameters!$E$40*(Parameters!$F$40-Parameters!$F$39)+Parameters!$E$41*(Parameters!$F$41-Parameters!$F$40)+Parameters!$E$42*($A136-Parameters!$F$41)))),_xlfn.IFS($A136&lt;=Parameters!$F$39,Parameters!$E$39*$A136,$A136&lt;=Parameters!$F$40,Parameters!$E$40*$A136,$A136&lt;=Parameters!$F$41,Parameters!$E$41*$A136,$A136&gt;Parameters!$F$41,Parameters!$E$42*$A136))</f>
        <v>17188.239999999998</v>
      </c>
      <c r="Q136" s="290">
        <f t="shared" si="88"/>
        <v>131.20793893129769</v>
      </c>
      <c r="R136" s="290" cm="1">
        <f t="array" ref="R136">IF(Parameters!$E$55="No",IF($A136&lt;=Parameters!$H$23,Parameters!$G$23*$A136,IF($A136&lt;=Parameters!$H$24,Parameters!$G$23*Parameters!$H$23+Parameters!$G$24*($A136-Parameters!$H$23),IF($A136&lt;=Parameters!$H$25,Parameters!$G$23*Parameters!$H$23+Parameters!$G$24*(Parameters!$H$24-Parameters!$H$23)+Parameters!$G$25*($A136-Parameters!$H$24),Parameters!$G$23*Parameters!$H$23+Parameters!$G$24*(Parameters!$H$24-Parameters!$H$23)+Parameters!$G$25*(Parameters!$H$25-Parameters!$H$24)+Parameters!$G$26*($A136-Parameters!$H$25)))),_xlfn.IFS($A136&lt;=Parameters!$H$23,Parameters!$G$23*$A136,$A136&lt;=Parameters!$H$24,Parameters!$G$24*$A136,$A136&lt;=Parameters!$H$25,Parameters!$G$25*$A136,$A136&gt;Parameters!$H$25,Parameters!$G$26*$A136))</f>
        <v>11943.27</v>
      </c>
      <c r="S136" s="290">
        <f t="shared" si="64"/>
        <v>91.17</v>
      </c>
      <c r="T136" s="290" cm="1">
        <f t="array" ref="T136">IF(Parameters!$E$55="No",IF($A136&lt;=Parameters!$H$28,Parameters!$G$28*$A136,IF($A136&lt;=Parameters!$H$29,Parameters!$G$28*Parameters!$H$28+Parameters!$G$29*($A136-Parameters!$H$28),IF($A136&lt;=Parameters!$H$30,Parameters!$G$28*Parameters!$H$28+Parameters!$G$29*(Parameters!$H$29-Parameters!$H$28)+Parameters!$G$30*($A136-Parameters!$H$29),Parameters!$G$28*Parameters!$H$28+Parameters!$G$29*(Parameters!$H$29-Parameters!$H$28)+Parameters!$G$30*(Parameters!$H$30-Parameters!$H$29)+Parameters!$G$31*($A136-Parameters!$H$30)))),_xlfn.IFS($A136&lt;=Parameters!$H$28,Parameters!$G$28*$A136,$A136&lt;=Parameters!$H$29,Parameters!$G$29*$A136,$A136&lt;=Parameters!$H$30,Parameters!$G$30*$A136,$A136&gt;Parameters!$H$30,Parameters!$G$31*$A136))</f>
        <v>11943.27</v>
      </c>
      <c r="U136" s="290">
        <f t="shared" si="65"/>
        <v>91.17</v>
      </c>
      <c r="V136" s="290" cm="1">
        <f t="array" ref="V136">IF(Parameters!$E$55="No",IF($A136&lt;=Parameters!$H$34,Parameters!$G$34*$A136,IF($A136&lt;=Parameters!$H$35,Parameters!$G$34*Parameters!$H$34+Parameters!$G$35*($A136-Parameters!$H$34),IF($A136&lt;=Parameters!$H$36,Parameters!$G$34*Parameters!$H$34+Parameters!$G$35*(Parameters!$H$35-Parameters!$H$34)+Parameters!$G$36*($A136-Parameters!$H$35),Parameters!$G$34*Parameters!$H$34+Parameters!$G$35*(Parameters!$H$35-Parameters!$H$34)+Parameters!$G$36*(Parameters!$H$36-Parameters!$H$35)+Parameters!$G$37*($A136-Parameters!$H$36)))),_xlfn.IFS($A136&lt;=Parameters!$H$34,Parameters!$G$34*$A136,$A136&lt;=Parameters!$H$35,Parameters!$G$35*$A136,$A136&lt;=Parameters!$H$36,Parameters!$G$36*$A136,$A136&gt;Parameters!$H$36,Parameters!$G$37*$A136))</f>
        <v>15572.74</v>
      </c>
      <c r="W136" s="290">
        <f t="shared" si="89"/>
        <v>118.87587786259542</v>
      </c>
      <c r="X136" s="290" cm="1">
        <f t="array" ref="X136">IF(Parameters!$E$55="No",IF($A136&lt;=Parameters!$H$39,Parameters!$G$39*$A136,IF($A136&lt;=Parameters!$H$40,Parameters!$G$39*Parameters!$H$39+Parameters!$G$40*($A136-Parameters!$H$39),IF($A136&lt;=Parameters!$H$41,Parameters!$G$39*Parameters!$H$39+Parameters!$G$40*(Parameters!$H$40-Parameters!$H$39)+Parameters!$G$41*($A136-Parameters!$H$40),Parameters!$G$39*Parameters!$H$39+Parameters!$G$40*(Parameters!$H$40-Parameters!$H$39)+Parameters!$G$41*(Parameters!$H$41-Parameters!$H$40)+Parameters!$G$42*($A136-Parameters!$H$41)))),_xlfn.IFS($A136&lt;=Parameters!$H$39,Parameters!$G$39*$A136,$A136&lt;=Parameters!$H$40,Parameters!$G$40*$A136,$A136&lt;=Parameters!$H$41,Parameters!$G$41*$A136,$A136&gt;Parameters!$H$41,Parameters!$G$42*$A136))</f>
        <v>17188.239999999998</v>
      </c>
      <c r="Y136" s="290">
        <f t="shared" si="90"/>
        <v>131.20793893129769</v>
      </c>
      <c r="Z136" s="290" cm="1">
        <f t="array" ref="Z136">IF(Parameters!$F$55="No",IF($A136&lt;=Parameters!$J$23,Parameters!$I$23*$A136,IF($A136&lt;=Parameters!$J$24,Parameters!$I$23*Parameters!$J$23+Parameters!$I$24*($A136-Parameters!$J$23),IF($A136&lt;=Parameters!$J$25,Parameters!$I$23*Parameters!$J$23+Parameters!$I$24*(Parameters!$J$24-Parameters!$J$23)+Parameters!$I$25*($A136-Parameters!$J$24),Parameters!$I$23*Parameters!$J$23+Parameters!$I$24*(Parameters!$J$24-Parameters!$J$23)+Parameters!$I$25*(Parameters!$J$25-Parameters!$J$24)+Parameters!$I$26*($A136-Parameters!$J$25)))),_xlfn.IFS($A136&lt;=Parameters!$J$23,Parameters!$I$23*$A136,$A136&lt;=Parameters!$J$24,Parameters!$I$24*$A136,$A136&lt;=Parameters!$J$25,Parameters!$I$25*$A136,$A136&gt;Parameters!$J$25,Parameters!$I$26*$A136))</f>
        <v>11943.27</v>
      </c>
      <c r="AA136" s="290">
        <f t="shared" si="66"/>
        <v>91.17</v>
      </c>
      <c r="AB136" s="290" cm="1">
        <f t="array" ref="AB136">IF(Parameters!$F$55="No",IF($A136&lt;=Parameters!$J$28,Parameters!$I$28*$A136,IF($A136&lt;=Parameters!$J$29,Parameters!$I$28*Parameters!$J$28+Parameters!$I$29*($A136-Parameters!$J$28),IF($A136&lt;=Parameters!$J$30,Parameters!$I$28*Parameters!$J$28+Parameters!$I$29*(Parameters!$J$29-Parameters!$J$28)+Parameters!$I$30*($A136-Parameters!$J$29),Parameters!$I$28*Parameters!$J$28+Parameters!$I$29*(Parameters!$J$29-Parameters!$J$28)+Parameters!$I$30*(Parameters!$J$30-Parameters!$J$29)+Parameters!$I$31*($A136-Parameters!$J$30)))),_xlfn.IFS($A136&lt;=Parameters!$J$28,Parameters!$I$28*$A136,$A136&lt;=Parameters!$J$29,Parameters!$I$29*$A136,$A136&lt;=Parameters!$J$30,Parameters!$I$30*$A136,$A136&gt;Parameters!$J$30,Parameters!$I$31*$A136))</f>
        <v>11943.27</v>
      </c>
      <c r="AC136" s="290">
        <f t="shared" si="67"/>
        <v>91.17</v>
      </c>
      <c r="AD136" s="290" cm="1">
        <f t="array" ref="AD136">IF(Parameters!$F$55="No",IF($A136&lt;=Parameters!$J$34,Parameters!$I$34*$A136,IF($A136&lt;=Parameters!$J$35,Parameters!$I$34*Parameters!$J$34+Parameters!$I$35*($A136-Parameters!$J$34),IF($A136&lt;=Parameters!$J$36,Parameters!$I$34*Parameters!$J$34+Parameters!$I$35*(Parameters!$J$35-Parameters!$J$34)+Parameters!$I$36*($A136-Parameters!$J$35),Parameters!$I$34*Parameters!$J$34+Parameters!$I$35*(Parameters!$J$35-Parameters!$J$34)+Parameters!$I$36*(Parameters!$J$36-Parameters!$J$35)+Parameters!$I$37*($A136-Parameters!$J$36)))),_xlfn.IFS($A136&lt;=Parameters!$J$34,Parameters!$I$34*$A136,$A136&lt;=Parameters!$J$35,Parameters!$I$35*$A136,$A136&lt;=Parameters!$J$36,Parameters!$I$36*$A136,$A136&gt;Parameters!$J$36,Parameters!$I$37*$A136))</f>
        <v>15572.74</v>
      </c>
      <c r="AE136" s="290">
        <f t="shared" si="91"/>
        <v>118.87587786259542</v>
      </c>
      <c r="AF136" s="290" cm="1">
        <f t="array" ref="AF136">IF(Parameters!$F$55="No",IF($A136&lt;=Parameters!$J$39,Parameters!$I$39*$A136,IF($A136&lt;=Parameters!$J$40,Parameters!$I$39*Parameters!$J$39+Parameters!$I$40*($A136-Parameters!$J$39),IF($A136&lt;=Parameters!$J$41,Parameters!$I$39*Parameters!$J$39+Parameters!$I$40*(Parameters!$J$40-Parameters!$J$39)+Parameters!$I$41*($A136-Parameters!$J$40),Parameters!$I$39*Parameters!$J$39+Parameters!$I$40*(Parameters!$J$40-Parameters!$J$39)+Parameters!$I$41*(Parameters!$J$41-Parameters!$J$40)+Parameters!$I$42*($A136-Parameters!$J$41)))),_xlfn.IFS($A136&lt;=Parameters!$J$39,Parameters!$I$39*$A136,$A136&lt;=Parameters!$J$40,Parameters!$I$40*$A136,$A136&lt;=Parameters!$J$41,Parameters!$I$41*$A136,$A136&gt;Parameters!$J$41,Parameters!$I$42*$A136))</f>
        <v>17188.239999999998</v>
      </c>
      <c r="AG136" s="290">
        <f t="shared" si="92"/>
        <v>131.20793893129769</v>
      </c>
      <c r="AI136" s="428">
        <f t="shared" si="68"/>
        <v>91.170000000000073</v>
      </c>
      <c r="AJ136" s="428">
        <f t="shared" si="69"/>
        <v>91.170000000000073</v>
      </c>
      <c r="AK136" s="428">
        <f t="shared" si="70"/>
        <v>143.53999999999905</v>
      </c>
      <c r="AL136" s="428">
        <f t="shared" si="71"/>
        <v>143.54000000000087</v>
      </c>
      <c r="AM136" s="428">
        <f t="shared" si="72"/>
        <v>91.170000000000073</v>
      </c>
      <c r="AN136" s="428">
        <f t="shared" si="73"/>
        <v>91.170000000000073</v>
      </c>
      <c r="AO136" s="428">
        <f t="shared" si="74"/>
        <v>143.53999999999905</v>
      </c>
      <c r="AP136" s="428">
        <f t="shared" si="75"/>
        <v>143.54000000000087</v>
      </c>
      <c r="AQ136" s="428">
        <f t="shared" si="76"/>
        <v>91.170000000000073</v>
      </c>
      <c r="AR136" s="428">
        <f t="shared" si="77"/>
        <v>91.170000000000073</v>
      </c>
      <c r="AS136" s="428">
        <f t="shared" si="78"/>
        <v>143.53999999999905</v>
      </c>
      <c r="AT136" s="428">
        <f t="shared" si="79"/>
        <v>143.54000000000087</v>
      </c>
      <c r="AU136" s="428">
        <f t="shared" si="80"/>
        <v>91.170000000000073</v>
      </c>
      <c r="AV136" s="428">
        <f t="shared" si="81"/>
        <v>91.170000000000073</v>
      </c>
      <c r="AW136" s="428">
        <f t="shared" si="82"/>
        <v>143.53999999999905</v>
      </c>
      <c r="AX136" s="428">
        <f t="shared" si="83"/>
        <v>143.54000000000087</v>
      </c>
    </row>
    <row r="137">
      <c r="A137" s="413">
        <v>132</v>
      </c>
      <c r="B137" s="290" cm="1">
        <f t="array" ref="B137">IF(Parameters!$C$55="No",IF($A137&lt;=Parameters!$D$23,Parameters!$C$23*$A137,IF($A137&lt;=Parameters!$D$24,Parameters!$C$23*Parameters!$D$23+Parameters!$C$24*($A137-Parameters!$D$23),IF($A137&lt;=Parameters!$D$25,Parameters!$C$23*Parameters!$D$23+Parameters!$C$24*(Parameters!$D$24-Parameters!$D$23)+Parameters!$C$25*($A137-Parameters!$D$24),Parameters!$C$23*Parameters!$D$23+Parameters!$C$24*(Parameters!$D$24-Parameters!$D$23)+Parameters!$C$25*(Parameters!$D$25-Parameters!$D$24)+Parameters!$C$26*($A137-Parameters!$D$25)))),_xlfn.IFS($A137&lt;=Parameters!$D$23,Parameters!$C$23*$A137,$A137&lt;=Parameters!$D$24,Parameters!$C$24*$A137,$A137&lt;=Parameters!$D$25,Parameters!$C$25*$A137,$A137&gt;Parameters!$D$25,Parameters!$C$26*$A137))</f>
        <v>12034.44</v>
      </c>
      <c r="C137" s="290">
        <f t="shared" si="84"/>
        <v>91.17</v>
      </c>
      <c r="D137" s="290" cm="1">
        <f t="array" ref="D137">IF(Parameters!$C$55="No",IF($A137&lt;=Parameters!$D$28,Parameters!$C$28*$A137,IF($A137&lt;=Parameters!$D$29,Parameters!$C$28*Parameters!$D$28+Parameters!$C$29*($A137-Parameters!$D$28),IF($A137&lt;=Parameters!$D$30,Parameters!$C$28*Parameters!$D$28+Parameters!$C$29*(Parameters!$D$29-Parameters!$D$28)+Parameters!$C$30*($A137-Parameters!$D$29),Parameters!$C$28*Parameters!$D$28+Parameters!$C$29*(Parameters!$D$29-Parameters!$D$28)+Parameters!$C$30*(Parameters!$D$30-Parameters!$D$29)+Parameters!$C$31*($A137-Parameters!$D$30)))),_xlfn.IFS($A137&lt;=Parameters!$D$28,Parameters!$C$28*$A137,$A137&lt;=Parameters!$D$29,Parameters!$C$29*$A137,$A137&lt;=Parameters!$D$30,Parameters!$C$30*$A137,$A137&gt;Parameters!$D$30,Parameters!$C$31*$A137))</f>
        <v>12034.44</v>
      </c>
      <c r="E137" s="290">
        <f t="shared" si="84"/>
        <v>91.17</v>
      </c>
      <c r="F137" s="290" cm="1">
        <f t="array" ref="F137">IF(Parameters!$C$55="No",IF($A137&lt;=Parameters!$D$34,Parameters!$C$34*$A137,IF($A137&lt;=Parameters!$D$35,Parameters!$C$34*Parameters!$D$34+Parameters!$C$35*($A137-Parameters!$D$34),IF($A137&lt;=Parameters!$D$36,Parameters!$C$34*Parameters!$D$34+Parameters!$C$35*(Parameters!$D$35-Parameters!$D$34)+Parameters!$C$36*($A137-Parameters!$D$35),Parameters!$C$34*Parameters!$D$34+Parameters!$C$35*(Parameters!$D$35-Parameters!$D$34)+Parameters!$C$36*(Parameters!$D$36-Parameters!$D$35)+Parameters!$C$37*($A137-Parameters!$D$36)))),_xlfn.IFS($A137&lt;=Parameters!$D$34,Parameters!$C$34*$A137,$A137&lt;=Parameters!$D$35,Parameters!$C$35*$A137,$A137&lt;=Parameters!$D$36,Parameters!$C$36*$A137,$A137&gt;Parameters!$D$36,Parameters!$C$37*$A137))</f>
        <v>15716.279999999999</v>
      </c>
      <c r="G137" s="290">
        <f t="shared" si="85"/>
        <v>119.06272727272726</v>
      </c>
      <c r="H137" s="290" cm="1">
        <f t="array" ref="H137">IF(Parameters!$C$55="No",IF($A137&lt;=Parameters!$D$39,Parameters!$C$39*$A137,IF($A137&lt;=Parameters!$D$40,Parameters!$C$39*Parameters!$D$39+Parameters!$C$40*($A137-Parameters!$D$39),IF($A137&lt;=Parameters!$D$41,Parameters!$C$39*Parameters!$D$39+Parameters!$C$40*(Parameters!$D$40-Parameters!$D$39)+Parameters!$C$41*($A137-Parameters!$D$40),Parameters!$C$39*Parameters!$D$39+Parameters!$C$40*(Parameters!$D$40-Parameters!$D$39)+Parameters!$C$41*(Parameters!$D$41-Parameters!$D$40)+Parameters!$C$42*($A137-Parameters!$D$41)))),_xlfn.IFS($A137&lt;=Parameters!$D$39,Parameters!$C$39*$A137,$A137&lt;=Parameters!$D$40,Parameters!$C$40*$A137,$A137&lt;=Parameters!$D$41,Parameters!$C$41*$A137,$A137&gt;Parameters!$D$41,Parameters!$C$42*$A137))</f>
        <v>17331.78</v>
      </c>
      <c r="I137" s="290">
        <f t="shared" si="86"/>
        <v>131.30136363636362</v>
      </c>
      <c r="J137" s="290" cm="1">
        <f t="array" ref="J137">IF(Parameters!$D$55="No",IF($A137&lt;=Parameters!$F$23,Parameters!$E$23*$A137,IF($A137&lt;=Parameters!$F$24,Parameters!$E$23*Parameters!$F$23+Parameters!$E$24*($A137-Parameters!$F$23),IF($A137&lt;=Parameters!$F$25,Parameters!$E$23*Parameters!$F$23+Parameters!$E$24*(Parameters!$F$24-Parameters!$F$23)+Parameters!$E$25*($A137-Parameters!$F$24),Parameters!$E$23*Parameters!$F$23+Parameters!$E$24*(Parameters!$F$24-Parameters!$F$23)+Parameters!$E$25*(Parameters!$F$25-Parameters!$F$24)+Parameters!$E$26*($A137-Parameters!$F$25)))),_xlfn.IFS($A137&lt;=Parameters!$F$23,Parameters!$E$23*$A137,$A137&lt;=Parameters!$F$24,Parameters!$E$24*$A137,$A137&lt;=Parameters!$F$25,Parameters!$E$25*$A137,$A137&gt;Parameters!$F$25,Parameters!$E$26*$A137))</f>
        <v>12034.44</v>
      </c>
      <c r="K137" s="290">
        <f t="shared" si="62"/>
        <v>91.17</v>
      </c>
      <c r="L137" s="290" cm="1">
        <f t="array" ref="L137">IF(Parameters!$D$55="No",IF($A137&lt;=Parameters!$F$28,Parameters!$E$28*$A137,IF($A137&lt;=Parameters!$F$29,Parameters!$E$28*Parameters!$F$28+Parameters!$E$29*($A137-Parameters!$F$28),IF($A137&lt;=Parameters!$F$30,Parameters!$E$28*Parameters!$F$28+Parameters!$E$29*(Parameters!$F$29-Parameters!$F$28)+Parameters!$E$30*($A137-Parameters!$F$29),Parameters!$E$28*Parameters!$F$28+Parameters!$E$29*(Parameters!$F$29-Parameters!$F$28)+Parameters!$E$30*(Parameters!$F$30-Parameters!$F$29)+Parameters!$E$31*($A137-Parameters!$F$30)))),_xlfn.IFS($A137&lt;=Parameters!$F$28,Parameters!$E$28*$A137,$A137&lt;=Parameters!$F$29,Parameters!$E$29*$A137,$A137&lt;=Parameters!$F$30,Parameters!$E$30*$A137,$A137&gt;Parameters!$F$30,Parameters!$E$31*$A137))</f>
        <v>12034.44</v>
      </c>
      <c r="M137" s="290">
        <f t="shared" si="63"/>
        <v>91.17</v>
      </c>
      <c r="N137" s="290" cm="1">
        <f t="array" ref="N137">IF(Parameters!$D$55="No",IF($A137&lt;=Parameters!$F$34,Parameters!$E$34*$A137,IF($A137&lt;=Parameters!$F$35,Parameters!$E$34*Parameters!$F$34+Parameters!$E$35*($A137-Parameters!$F$34),IF($A137&lt;=Parameters!$F$36,Parameters!$E$34*Parameters!$F$34+Parameters!$E$35*(Parameters!$F$35-Parameters!$F$34)+Parameters!$E$36*($A137-Parameters!$F$35),Parameters!$E$34*Parameters!$F$34+Parameters!$E$35*(Parameters!$F$35-Parameters!$F$34)+Parameters!$E$36*(Parameters!$F$36-Parameters!$F$35)+Parameters!$E$37*($A137-Parameters!$F$36)))),_xlfn.IFS($A137&lt;=Parameters!$F$34,Parameters!$E$34*$A137,$A137&lt;=Parameters!$F$35,Parameters!$E$35*$A137,$A137&lt;=Parameters!$F$36,Parameters!$E$36*$A137,$A137&gt;Parameters!$F$36,Parameters!$E$37*$A137))</f>
        <v>15716.279999999999</v>
      </c>
      <c r="O137" s="290">
        <f t="shared" si="87"/>
        <v>119.06272727272726</v>
      </c>
      <c r="P137" s="290" cm="1">
        <f t="array" ref="P137">IF(Parameters!$D$55="No",IF($A137&lt;=Parameters!$F$39,Parameters!$E$39*$A137,IF($A137&lt;=Parameters!$F$40,Parameters!$E$39*Parameters!$F$39+Parameters!$E$40*($A137-Parameters!$F$39),IF($A137&lt;=Parameters!$F$41,Parameters!$E$39*Parameters!$F$39+Parameters!$E$40*(Parameters!$F$40-Parameters!$F$39)+Parameters!$E$41*($A137-Parameters!$F$40),Parameters!$E$39*Parameters!$F$39+Parameters!$E$40*(Parameters!$F$40-Parameters!$F$39)+Parameters!$E$41*(Parameters!$F$41-Parameters!$F$40)+Parameters!$E$42*($A137-Parameters!$F$41)))),_xlfn.IFS($A137&lt;=Parameters!$F$39,Parameters!$E$39*$A137,$A137&lt;=Parameters!$F$40,Parameters!$E$40*$A137,$A137&lt;=Parameters!$F$41,Parameters!$E$41*$A137,$A137&gt;Parameters!$F$41,Parameters!$E$42*$A137))</f>
        <v>17331.78</v>
      </c>
      <c r="Q137" s="290">
        <f t="shared" si="88"/>
        <v>131.30136363636362</v>
      </c>
      <c r="R137" s="290" cm="1">
        <f t="array" ref="R137">IF(Parameters!$E$55="No",IF($A137&lt;=Parameters!$H$23,Parameters!$G$23*$A137,IF($A137&lt;=Parameters!$H$24,Parameters!$G$23*Parameters!$H$23+Parameters!$G$24*($A137-Parameters!$H$23),IF($A137&lt;=Parameters!$H$25,Parameters!$G$23*Parameters!$H$23+Parameters!$G$24*(Parameters!$H$24-Parameters!$H$23)+Parameters!$G$25*($A137-Parameters!$H$24),Parameters!$G$23*Parameters!$H$23+Parameters!$G$24*(Parameters!$H$24-Parameters!$H$23)+Parameters!$G$25*(Parameters!$H$25-Parameters!$H$24)+Parameters!$G$26*($A137-Parameters!$H$25)))),_xlfn.IFS($A137&lt;=Parameters!$H$23,Parameters!$G$23*$A137,$A137&lt;=Parameters!$H$24,Parameters!$G$24*$A137,$A137&lt;=Parameters!$H$25,Parameters!$G$25*$A137,$A137&gt;Parameters!$H$25,Parameters!$G$26*$A137))</f>
        <v>12034.44</v>
      </c>
      <c r="S137" s="290">
        <f t="shared" si="64"/>
        <v>91.17</v>
      </c>
      <c r="T137" s="290" cm="1">
        <f t="array" ref="T137">IF(Parameters!$E$55="No",IF($A137&lt;=Parameters!$H$28,Parameters!$G$28*$A137,IF($A137&lt;=Parameters!$H$29,Parameters!$G$28*Parameters!$H$28+Parameters!$G$29*($A137-Parameters!$H$28),IF($A137&lt;=Parameters!$H$30,Parameters!$G$28*Parameters!$H$28+Parameters!$G$29*(Parameters!$H$29-Parameters!$H$28)+Parameters!$G$30*($A137-Parameters!$H$29),Parameters!$G$28*Parameters!$H$28+Parameters!$G$29*(Parameters!$H$29-Parameters!$H$28)+Parameters!$G$30*(Parameters!$H$30-Parameters!$H$29)+Parameters!$G$31*($A137-Parameters!$H$30)))),_xlfn.IFS($A137&lt;=Parameters!$H$28,Parameters!$G$28*$A137,$A137&lt;=Parameters!$H$29,Parameters!$G$29*$A137,$A137&lt;=Parameters!$H$30,Parameters!$G$30*$A137,$A137&gt;Parameters!$H$30,Parameters!$G$31*$A137))</f>
        <v>12034.44</v>
      </c>
      <c r="U137" s="290">
        <f t="shared" si="65"/>
        <v>91.17</v>
      </c>
      <c r="V137" s="290" cm="1">
        <f t="array" ref="V137">IF(Parameters!$E$55="No",IF($A137&lt;=Parameters!$H$34,Parameters!$G$34*$A137,IF($A137&lt;=Parameters!$H$35,Parameters!$G$34*Parameters!$H$34+Parameters!$G$35*($A137-Parameters!$H$34),IF($A137&lt;=Parameters!$H$36,Parameters!$G$34*Parameters!$H$34+Parameters!$G$35*(Parameters!$H$35-Parameters!$H$34)+Parameters!$G$36*($A137-Parameters!$H$35),Parameters!$G$34*Parameters!$H$34+Parameters!$G$35*(Parameters!$H$35-Parameters!$H$34)+Parameters!$G$36*(Parameters!$H$36-Parameters!$H$35)+Parameters!$G$37*($A137-Parameters!$H$36)))),_xlfn.IFS($A137&lt;=Parameters!$H$34,Parameters!$G$34*$A137,$A137&lt;=Parameters!$H$35,Parameters!$G$35*$A137,$A137&lt;=Parameters!$H$36,Parameters!$G$36*$A137,$A137&gt;Parameters!$H$36,Parameters!$G$37*$A137))</f>
        <v>15716.279999999999</v>
      </c>
      <c r="W137" s="290">
        <f t="shared" si="89"/>
        <v>119.06272727272726</v>
      </c>
      <c r="X137" s="290" cm="1">
        <f t="array" ref="X137">IF(Parameters!$E$55="No",IF($A137&lt;=Parameters!$H$39,Parameters!$G$39*$A137,IF($A137&lt;=Parameters!$H$40,Parameters!$G$39*Parameters!$H$39+Parameters!$G$40*($A137-Parameters!$H$39),IF($A137&lt;=Parameters!$H$41,Parameters!$G$39*Parameters!$H$39+Parameters!$G$40*(Parameters!$H$40-Parameters!$H$39)+Parameters!$G$41*($A137-Parameters!$H$40),Parameters!$G$39*Parameters!$H$39+Parameters!$G$40*(Parameters!$H$40-Parameters!$H$39)+Parameters!$G$41*(Parameters!$H$41-Parameters!$H$40)+Parameters!$G$42*($A137-Parameters!$H$41)))),_xlfn.IFS($A137&lt;=Parameters!$H$39,Parameters!$G$39*$A137,$A137&lt;=Parameters!$H$40,Parameters!$G$40*$A137,$A137&lt;=Parameters!$H$41,Parameters!$G$41*$A137,$A137&gt;Parameters!$H$41,Parameters!$G$42*$A137))</f>
        <v>17331.78</v>
      </c>
      <c r="Y137" s="290">
        <f t="shared" si="90"/>
        <v>131.30136363636362</v>
      </c>
      <c r="Z137" s="290" cm="1">
        <f t="array" ref="Z137">IF(Parameters!$F$55="No",IF($A137&lt;=Parameters!$J$23,Parameters!$I$23*$A137,IF($A137&lt;=Parameters!$J$24,Parameters!$I$23*Parameters!$J$23+Parameters!$I$24*($A137-Parameters!$J$23),IF($A137&lt;=Parameters!$J$25,Parameters!$I$23*Parameters!$J$23+Parameters!$I$24*(Parameters!$J$24-Parameters!$J$23)+Parameters!$I$25*($A137-Parameters!$J$24),Parameters!$I$23*Parameters!$J$23+Parameters!$I$24*(Parameters!$J$24-Parameters!$J$23)+Parameters!$I$25*(Parameters!$J$25-Parameters!$J$24)+Parameters!$I$26*($A137-Parameters!$J$25)))),_xlfn.IFS($A137&lt;=Parameters!$J$23,Parameters!$I$23*$A137,$A137&lt;=Parameters!$J$24,Parameters!$I$24*$A137,$A137&lt;=Parameters!$J$25,Parameters!$I$25*$A137,$A137&gt;Parameters!$J$25,Parameters!$I$26*$A137))</f>
        <v>12034.44</v>
      </c>
      <c r="AA137" s="290">
        <f t="shared" si="66"/>
        <v>91.17</v>
      </c>
      <c r="AB137" s="290" cm="1">
        <f t="array" ref="AB137">IF(Parameters!$F$55="No",IF($A137&lt;=Parameters!$J$28,Parameters!$I$28*$A137,IF($A137&lt;=Parameters!$J$29,Parameters!$I$28*Parameters!$J$28+Parameters!$I$29*($A137-Parameters!$J$28),IF($A137&lt;=Parameters!$J$30,Parameters!$I$28*Parameters!$J$28+Parameters!$I$29*(Parameters!$J$29-Parameters!$J$28)+Parameters!$I$30*($A137-Parameters!$J$29),Parameters!$I$28*Parameters!$J$28+Parameters!$I$29*(Parameters!$J$29-Parameters!$J$28)+Parameters!$I$30*(Parameters!$J$30-Parameters!$J$29)+Parameters!$I$31*($A137-Parameters!$J$30)))),_xlfn.IFS($A137&lt;=Parameters!$J$28,Parameters!$I$28*$A137,$A137&lt;=Parameters!$J$29,Parameters!$I$29*$A137,$A137&lt;=Parameters!$J$30,Parameters!$I$30*$A137,$A137&gt;Parameters!$J$30,Parameters!$I$31*$A137))</f>
        <v>12034.44</v>
      </c>
      <c r="AC137" s="290">
        <f t="shared" si="67"/>
        <v>91.17</v>
      </c>
      <c r="AD137" s="290" cm="1">
        <f t="array" ref="AD137">IF(Parameters!$F$55="No",IF($A137&lt;=Parameters!$J$34,Parameters!$I$34*$A137,IF($A137&lt;=Parameters!$J$35,Parameters!$I$34*Parameters!$J$34+Parameters!$I$35*($A137-Parameters!$J$34),IF($A137&lt;=Parameters!$J$36,Parameters!$I$34*Parameters!$J$34+Parameters!$I$35*(Parameters!$J$35-Parameters!$J$34)+Parameters!$I$36*($A137-Parameters!$J$35),Parameters!$I$34*Parameters!$J$34+Parameters!$I$35*(Parameters!$J$35-Parameters!$J$34)+Parameters!$I$36*(Parameters!$J$36-Parameters!$J$35)+Parameters!$I$37*($A137-Parameters!$J$36)))),_xlfn.IFS($A137&lt;=Parameters!$J$34,Parameters!$I$34*$A137,$A137&lt;=Parameters!$J$35,Parameters!$I$35*$A137,$A137&lt;=Parameters!$J$36,Parameters!$I$36*$A137,$A137&gt;Parameters!$J$36,Parameters!$I$37*$A137))</f>
        <v>15716.279999999999</v>
      </c>
      <c r="AE137" s="290">
        <f t="shared" si="91"/>
        <v>119.06272727272726</v>
      </c>
      <c r="AF137" s="290" cm="1">
        <f t="array" ref="AF137">IF(Parameters!$F$55="No",IF($A137&lt;=Parameters!$J$39,Parameters!$I$39*$A137,IF($A137&lt;=Parameters!$J$40,Parameters!$I$39*Parameters!$J$39+Parameters!$I$40*($A137-Parameters!$J$39),IF($A137&lt;=Parameters!$J$41,Parameters!$I$39*Parameters!$J$39+Parameters!$I$40*(Parameters!$J$40-Parameters!$J$39)+Parameters!$I$41*($A137-Parameters!$J$40),Parameters!$I$39*Parameters!$J$39+Parameters!$I$40*(Parameters!$J$40-Parameters!$J$39)+Parameters!$I$41*(Parameters!$J$41-Parameters!$J$40)+Parameters!$I$42*($A137-Parameters!$J$41)))),_xlfn.IFS($A137&lt;=Parameters!$J$39,Parameters!$I$39*$A137,$A137&lt;=Parameters!$J$40,Parameters!$I$40*$A137,$A137&lt;=Parameters!$J$41,Parameters!$I$41*$A137,$A137&gt;Parameters!$J$41,Parameters!$I$42*$A137))</f>
        <v>17331.78</v>
      </c>
      <c r="AG137" s="290">
        <f t="shared" si="92"/>
        <v>131.30136363636362</v>
      </c>
      <c r="AI137" s="428">
        <f t="shared" si="68"/>
        <v>91.170000000000073</v>
      </c>
      <c r="AJ137" s="428">
        <f t="shared" si="69"/>
        <v>91.170000000000073</v>
      </c>
      <c r="AK137" s="428">
        <f t="shared" si="70"/>
        <v>143.53999999999905</v>
      </c>
      <c r="AL137" s="428">
        <f t="shared" si="71"/>
        <v>143.54000000000087</v>
      </c>
      <c r="AM137" s="428">
        <f t="shared" si="72"/>
        <v>91.170000000000073</v>
      </c>
      <c r="AN137" s="428">
        <f t="shared" si="73"/>
        <v>91.170000000000073</v>
      </c>
      <c r="AO137" s="428">
        <f t="shared" si="74"/>
        <v>143.53999999999905</v>
      </c>
      <c r="AP137" s="428">
        <f t="shared" si="75"/>
        <v>143.54000000000087</v>
      </c>
      <c r="AQ137" s="428">
        <f t="shared" si="76"/>
        <v>91.170000000000073</v>
      </c>
      <c r="AR137" s="428">
        <f t="shared" si="77"/>
        <v>91.170000000000073</v>
      </c>
      <c r="AS137" s="428">
        <f t="shared" si="78"/>
        <v>143.53999999999905</v>
      </c>
      <c r="AT137" s="428">
        <f t="shared" si="79"/>
        <v>143.54000000000087</v>
      </c>
      <c r="AU137" s="428">
        <f t="shared" si="80"/>
        <v>91.170000000000073</v>
      </c>
      <c r="AV137" s="428">
        <f t="shared" si="81"/>
        <v>91.170000000000073</v>
      </c>
      <c r="AW137" s="428">
        <f t="shared" si="82"/>
        <v>143.53999999999905</v>
      </c>
      <c r="AX137" s="428">
        <f t="shared" si="83"/>
        <v>143.54000000000087</v>
      </c>
    </row>
    <row r="138">
      <c r="A138" s="413">
        <v>133</v>
      </c>
      <c r="B138" s="290" cm="1">
        <f t="array" ref="B138">IF(Parameters!$C$55="No",IF($A138&lt;=Parameters!$D$23,Parameters!$C$23*$A138,IF($A138&lt;=Parameters!$D$24,Parameters!$C$23*Parameters!$D$23+Parameters!$C$24*($A138-Parameters!$D$23),IF($A138&lt;=Parameters!$D$25,Parameters!$C$23*Parameters!$D$23+Parameters!$C$24*(Parameters!$D$24-Parameters!$D$23)+Parameters!$C$25*($A138-Parameters!$D$24),Parameters!$C$23*Parameters!$D$23+Parameters!$C$24*(Parameters!$D$24-Parameters!$D$23)+Parameters!$C$25*(Parameters!$D$25-Parameters!$D$24)+Parameters!$C$26*($A138-Parameters!$D$25)))),_xlfn.IFS($A138&lt;=Parameters!$D$23,Parameters!$C$23*$A138,$A138&lt;=Parameters!$D$24,Parameters!$C$24*$A138,$A138&lt;=Parameters!$D$25,Parameters!$C$25*$A138,$A138&gt;Parameters!$D$25,Parameters!$C$26*$A138))</f>
        <v>12125.61</v>
      </c>
      <c r="C138" s="290">
        <f t="shared" si="84"/>
        <v>91.17</v>
      </c>
      <c r="D138" s="290" cm="1">
        <f t="array" ref="D138">IF(Parameters!$C$55="No",IF($A138&lt;=Parameters!$D$28,Parameters!$C$28*$A138,IF($A138&lt;=Parameters!$D$29,Parameters!$C$28*Parameters!$D$28+Parameters!$C$29*($A138-Parameters!$D$28),IF($A138&lt;=Parameters!$D$30,Parameters!$C$28*Parameters!$D$28+Parameters!$C$29*(Parameters!$D$29-Parameters!$D$28)+Parameters!$C$30*($A138-Parameters!$D$29),Parameters!$C$28*Parameters!$D$28+Parameters!$C$29*(Parameters!$D$29-Parameters!$D$28)+Parameters!$C$30*(Parameters!$D$30-Parameters!$D$29)+Parameters!$C$31*($A138-Parameters!$D$30)))),_xlfn.IFS($A138&lt;=Parameters!$D$28,Parameters!$C$28*$A138,$A138&lt;=Parameters!$D$29,Parameters!$C$29*$A138,$A138&lt;=Parameters!$D$30,Parameters!$C$30*$A138,$A138&gt;Parameters!$D$30,Parameters!$C$31*$A138))</f>
        <v>12125.61</v>
      </c>
      <c r="E138" s="290">
        <f t="shared" si="84"/>
        <v>91.17</v>
      </c>
      <c r="F138" s="290" cm="1">
        <f t="array" ref="F138">IF(Parameters!$C$55="No",IF($A138&lt;=Parameters!$D$34,Parameters!$C$34*$A138,IF($A138&lt;=Parameters!$D$35,Parameters!$C$34*Parameters!$D$34+Parameters!$C$35*($A138-Parameters!$D$34),IF($A138&lt;=Parameters!$D$36,Parameters!$C$34*Parameters!$D$34+Parameters!$C$35*(Parameters!$D$35-Parameters!$D$34)+Parameters!$C$36*($A138-Parameters!$D$35),Parameters!$C$34*Parameters!$D$34+Parameters!$C$35*(Parameters!$D$35-Parameters!$D$34)+Parameters!$C$36*(Parameters!$D$36-Parameters!$D$35)+Parameters!$C$37*($A138-Parameters!$D$36)))),_xlfn.IFS($A138&lt;=Parameters!$D$34,Parameters!$C$34*$A138,$A138&lt;=Parameters!$D$35,Parameters!$C$35*$A138,$A138&lt;=Parameters!$D$36,Parameters!$C$36*$A138,$A138&gt;Parameters!$D$36,Parameters!$C$37*$A138))</f>
        <v>15859.82</v>
      </c>
      <c r="G138" s="290">
        <f t="shared" si="85"/>
        <v>119.24676691729323</v>
      </c>
      <c r="H138" s="290" cm="1">
        <f t="array" ref="H138">IF(Parameters!$C$55="No",IF($A138&lt;=Parameters!$D$39,Parameters!$C$39*$A138,IF($A138&lt;=Parameters!$D$40,Parameters!$C$39*Parameters!$D$39+Parameters!$C$40*($A138-Parameters!$D$39),IF($A138&lt;=Parameters!$D$41,Parameters!$C$39*Parameters!$D$39+Parameters!$C$40*(Parameters!$D$40-Parameters!$D$39)+Parameters!$C$41*($A138-Parameters!$D$40),Parameters!$C$39*Parameters!$D$39+Parameters!$C$40*(Parameters!$D$40-Parameters!$D$39)+Parameters!$C$41*(Parameters!$D$41-Parameters!$D$40)+Parameters!$C$42*($A138-Parameters!$D$41)))),_xlfn.IFS($A138&lt;=Parameters!$D$39,Parameters!$C$39*$A138,$A138&lt;=Parameters!$D$40,Parameters!$C$40*$A138,$A138&lt;=Parameters!$D$41,Parameters!$C$41*$A138,$A138&gt;Parameters!$D$41,Parameters!$C$42*$A138))</f>
        <v>17475.32</v>
      </c>
      <c r="I138" s="290">
        <f t="shared" si="86"/>
        <v>131.39338345864661</v>
      </c>
      <c r="J138" s="290" cm="1">
        <f t="array" ref="J138">IF(Parameters!$D$55="No",IF($A138&lt;=Parameters!$F$23,Parameters!$E$23*$A138,IF($A138&lt;=Parameters!$F$24,Parameters!$E$23*Parameters!$F$23+Parameters!$E$24*($A138-Parameters!$F$23),IF($A138&lt;=Parameters!$F$25,Parameters!$E$23*Parameters!$F$23+Parameters!$E$24*(Parameters!$F$24-Parameters!$F$23)+Parameters!$E$25*($A138-Parameters!$F$24),Parameters!$E$23*Parameters!$F$23+Parameters!$E$24*(Parameters!$F$24-Parameters!$F$23)+Parameters!$E$25*(Parameters!$F$25-Parameters!$F$24)+Parameters!$E$26*($A138-Parameters!$F$25)))),_xlfn.IFS($A138&lt;=Parameters!$F$23,Parameters!$E$23*$A138,$A138&lt;=Parameters!$F$24,Parameters!$E$24*$A138,$A138&lt;=Parameters!$F$25,Parameters!$E$25*$A138,$A138&gt;Parameters!$F$25,Parameters!$E$26*$A138))</f>
        <v>12125.61</v>
      </c>
      <c r="K138" s="290">
        <f t="shared" si="62"/>
        <v>91.17</v>
      </c>
      <c r="L138" s="290" cm="1">
        <f t="array" ref="L138">IF(Parameters!$D$55="No",IF($A138&lt;=Parameters!$F$28,Parameters!$E$28*$A138,IF($A138&lt;=Parameters!$F$29,Parameters!$E$28*Parameters!$F$28+Parameters!$E$29*($A138-Parameters!$F$28),IF($A138&lt;=Parameters!$F$30,Parameters!$E$28*Parameters!$F$28+Parameters!$E$29*(Parameters!$F$29-Parameters!$F$28)+Parameters!$E$30*($A138-Parameters!$F$29),Parameters!$E$28*Parameters!$F$28+Parameters!$E$29*(Parameters!$F$29-Parameters!$F$28)+Parameters!$E$30*(Parameters!$F$30-Parameters!$F$29)+Parameters!$E$31*($A138-Parameters!$F$30)))),_xlfn.IFS($A138&lt;=Parameters!$F$28,Parameters!$E$28*$A138,$A138&lt;=Parameters!$F$29,Parameters!$E$29*$A138,$A138&lt;=Parameters!$F$30,Parameters!$E$30*$A138,$A138&gt;Parameters!$F$30,Parameters!$E$31*$A138))</f>
        <v>12125.61</v>
      </c>
      <c r="M138" s="290">
        <f t="shared" si="63"/>
        <v>91.17</v>
      </c>
      <c r="N138" s="290" cm="1">
        <f t="array" ref="N138">IF(Parameters!$D$55="No",IF($A138&lt;=Parameters!$F$34,Parameters!$E$34*$A138,IF($A138&lt;=Parameters!$F$35,Parameters!$E$34*Parameters!$F$34+Parameters!$E$35*($A138-Parameters!$F$34),IF($A138&lt;=Parameters!$F$36,Parameters!$E$34*Parameters!$F$34+Parameters!$E$35*(Parameters!$F$35-Parameters!$F$34)+Parameters!$E$36*($A138-Parameters!$F$35),Parameters!$E$34*Parameters!$F$34+Parameters!$E$35*(Parameters!$F$35-Parameters!$F$34)+Parameters!$E$36*(Parameters!$F$36-Parameters!$F$35)+Parameters!$E$37*($A138-Parameters!$F$36)))),_xlfn.IFS($A138&lt;=Parameters!$F$34,Parameters!$E$34*$A138,$A138&lt;=Parameters!$F$35,Parameters!$E$35*$A138,$A138&lt;=Parameters!$F$36,Parameters!$E$36*$A138,$A138&gt;Parameters!$F$36,Parameters!$E$37*$A138))</f>
        <v>15859.82</v>
      </c>
      <c r="O138" s="290">
        <f t="shared" si="87"/>
        <v>119.24676691729323</v>
      </c>
      <c r="P138" s="290" cm="1">
        <f t="array" ref="P138">IF(Parameters!$D$55="No",IF($A138&lt;=Parameters!$F$39,Parameters!$E$39*$A138,IF($A138&lt;=Parameters!$F$40,Parameters!$E$39*Parameters!$F$39+Parameters!$E$40*($A138-Parameters!$F$39),IF($A138&lt;=Parameters!$F$41,Parameters!$E$39*Parameters!$F$39+Parameters!$E$40*(Parameters!$F$40-Parameters!$F$39)+Parameters!$E$41*($A138-Parameters!$F$40),Parameters!$E$39*Parameters!$F$39+Parameters!$E$40*(Parameters!$F$40-Parameters!$F$39)+Parameters!$E$41*(Parameters!$F$41-Parameters!$F$40)+Parameters!$E$42*($A138-Parameters!$F$41)))),_xlfn.IFS($A138&lt;=Parameters!$F$39,Parameters!$E$39*$A138,$A138&lt;=Parameters!$F$40,Parameters!$E$40*$A138,$A138&lt;=Parameters!$F$41,Parameters!$E$41*$A138,$A138&gt;Parameters!$F$41,Parameters!$E$42*$A138))</f>
        <v>17475.32</v>
      </c>
      <c r="Q138" s="290">
        <f t="shared" si="88"/>
        <v>131.39338345864661</v>
      </c>
      <c r="R138" s="290" cm="1">
        <f t="array" ref="R138">IF(Parameters!$E$55="No",IF($A138&lt;=Parameters!$H$23,Parameters!$G$23*$A138,IF($A138&lt;=Parameters!$H$24,Parameters!$G$23*Parameters!$H$23+Parameters!$G$24*($A138-Parameters!$H$23),IF($A138&lt;=Parameters!$H$25,Parameters!$G$23*Parameters!$H$23+Parameters!$G$24*(Parameters!$H$24-Parameters!$H$23)+Parameters!$G$25*($A138-Parameters!$H$24),Parameters!$G$23*Parameters!$H$23+Parameters!$G$24*(Parameters!$H$24-Parameters!$H$23)+Parameters!$G$25*(Parameters!$H$25-Parameters!$H$24)+Parameters!$G$26*($A138-Parameters!$H$25)))),_xlfn.IFS($A138&lt;=Parameters!$H$23,Parameters!$G$23*$A138,$A138&lt;=Parameters!$H$24,Parameters!$G$24*$A138,$A138&lt;=Parameters!$H$25,Parameters!$G$25*$A138,$A138&gt;Parameters!$H$25,Parameters!$G$26*$A138))</f>
        <v>12125.61</v>
      </c>
      <c r="S138" s="290">
        <f t="shared" si="64"/>
        <v>91.17</v>
      </c>
      <c r="T138" s="290" cm="1">
        <f t="array" ref="T138">IF(Parameters!$E$55="No",IF($A138&lt;=Parameters!$H$28,Parameters!$G$28*$A138,IF($A138&lt;=Parameters!$H$29,Parameters!$G$28*Parameters!$H$28+Parameters!$G$29*($A138-Parameters!$H$28),IF($A138&lt;=Parameters!$H$30,Parameters!$G$28*Parameters!$H$28+Parameters!$G$29*(Parameters!$H$29-Parameters!$H$28)+Parameters!$G$30*($A138-Parameters!$H$29),Parameters!$G$28*Parameters!$H$28+Parameters!$G$29*(Parameters!$H$29-Parameters!$H$28)+Parameters!$G$30*(Parameters!$H$30-Parameters!$H$29)+Parameters!$G$31*($A138-Parameters!$H$30)))),_xlfn.IFS($A138&lt;=Parameters!$H$28,Parameters!$G$28*$A138,$A138&lt;=Parameters!$H$29,Parameters!$G$29*$A138,$A138&lt;=Parameters!$H$30,Parameters!$G$30*$A138,$A138&gt;Parameters!$H$30,Parameters!$G$31*$A138))</f>
        <v>12125.61</v>
      </c>
      <c r="U138" s="290">
        <f t="shared" si="65"/>
        <v>91.17</v>
      </c>
      <c r="V138" s="290" cm="1">
        <f t="array" ref="V138">IF(Parameters!$E$55="No",IF($A138&lt;=Parameters!$H$34,Parameters!$G$34*$A138,IF($A138&lt;=Parameters!$H$35,Parameters!$G$34*Parameters!$H$34+Parameters!$G$35*($A138-Parameters!$H$34),IF($A138&lt;=Parameters!$H$36,Parameters!$G$34*Parameters!$H$34+Parameters!$G$35*(Parameters!$H$35-Parameters!$H$34)+Parameters!$G$36*($A138-Parameters!$H$35),Parameters!$G$34*Parameters!$H$34+Parameters!$G$35*(Parameters!$H$35-Parameters!$H$34)+Parameters!$G$36*(Parameters!$H$36-Parameters!$H$35)+Parameters!$G$37*($A138-Parameters!$H$36)))),_xlfn.IFS($A138&lt;=Parameters!$H$34,Parameters!$G$34*$A138,$A138&lt;=Parameters!$H$35,Parameters!$G$35*$A138,$A138&lt;=Parameters!$H$36,Parameters!$G$36*$A138,$A138&gt;Parameters!$H$36,Parameters!$G$37*$A138))</f>
        <v>15859.82</v>
      </c>
      <c r="W138" s="290">
        <f t="shared" si="89"/>
        <v>119.24676691729323</v>
      </c>
      <c r="X138" s="290" cm="1">
        <f t="array" ref="X138">IF(Parameters!$E$55="No",IF($A138&lt;=Parameters!$H$39,Parameters!$G$39*$A138,IF($A138&lt;=Parameters!$H$40,Parameters!$G$39*Parameters!$H$39+Parameters!$G$40*($A138-Parameters!$H$39),IF($A138&lt;=Parameters!$H$41,Parameters!$G$39*Parameters!$H$39+Parameters!$G$40*(Parameters!$H$40-Parameters!$H$39)+Parameters!$G$41*($A138-Parameters!$H$40),Parameters!$G$39*Parameters!$H$39+Parameters!$G$40*(Parameters!$H$40-Parameters!$H$39)+Parameters!$G$41*(Parameters!$H$41-Parameters!$H$40)+Parameters!$G$42*($A138-Parameters!$H$41)))),_xlfn.IFS($A138&lt;=Parameters!$H$39,Parameters!$G$39*$A138,$A138&lt;=Parameters!$H$40,Parameters!$G$40*$A138,$A138&lt;=Parameters!$H$41,Parameters!$G$41*$A138,$A138&gt;Parameters!$H$41,Parameters!$G$42*$A138))</f>
        <v>17475.32</v>
      </c>
      <c r="Y138" s="290">
        <f t="shared" si="90"/>
        <v>131.39338345864661</v>
      </c>
      <c r="Z138" s="290" cm="1">
        <f t="array" ref="Z138">IF(Parameters!$F$55="No",IF($A138&lt;=Parameters!$J$23,Parameters!$I$23*$A138,IF($A138&lt;=Parameters!$J$24,Parameters!$I$23*Parameters!$J$23+Parameters!$I$24*($A138-Parameters!$J$23),IF($A138&lt;=Parameters!$J$25,Parameters!$I$23*Parameters!$J$23+Parameters!$I$24*(Parameters!$J$24-Parameters!$J$23)+Parameters!$I$25*($A138-Parameters!$J$24),Parameters!$I$23*Parameters!$J$23+Parameters!$I$24*(Parameters!$J$24-Parameters!$J$23)+Parameters!$I$25*(Parameters!$J$25-Parameters!$J$24)+Parameters!$I$26*($A138-Parameters!$J$25)))),_xlfn.IFS($A138&lt;=Parameters!$J$23,Parameters!$I$23*$A138,$A138&lt;=Parameters!$J$24,Parameters!$I$24*$A138,$A138&lt;=Parameters!$J$25,Parameters!$I$25*$A138,$A138&gt;Parameters!$J$25,Parameters!$I$26*$A138))</f>
        <v>12125.61</v>
      </c>
      <c r="AA138" s="290">
        <f t="shared" si="66"/>
        <v>91.17</v>
      </c>
      <c r="AB138" s="290" cm="1">
        <f t="array" ref="AB138">IF(Parameters!$F$55="No",IF($A138&lt;=Parameters!$J$28,Parameters!$I$28*$A138,IF($A138&lt;=Parameters!$J$29,Parameters!$I$28*Parameters!$J$28+Parameters!$I$29*($A138-Parameters!$J$28),IF($A138&lt;=Parameters!$J$30,Parameters!$I$28*Parameters!$J$28+Parameters!$I$29*(Parameters!$J$29-Parameters!$J$28)+Parameters!$I$30*($A138-Parameters!$J$29),Parameters!$I$28*Parameters!$J$28+Parameters!$I$29*(Parameters!$J$29-Parameters!$J$28)+Parameters!$I$30*(Parameters!$J$30-Parameters!$J$29)+Parameters!$I$31*($A138-Parameters!$J$30)))),_xlfn.IFS($A138&lt;=Parameters!$J$28,Parameters!$I$28*$A138,$A138&lt;=Parameters!$J$29,Parameters!$I$29*$A138,$A138&lt;=Parameters!$J$30,Parameters!$I$30*$A138,$A138&gt;Parameters!$J$30,Parameters!$I$31*$A138))</f>
        <v>12125.61</v>
      </c>
      <c r="AC138" s="290">
        <f t="shared" si="67"/>
        <v>91.17</v>
      </c>
      <c r="AD138" s="290" cm="1">
        <f t="array" ref="AD138">IF(Parameters!$F$55="No",IF($A138&lt;=Parameters!$J$34,Parameters!$I$34*$A138,IF($A138&lt;=Parameters!$J$35,Parameters!$I$34*Parameters!$J$34+Parameters!$I$35*($A138-Parameters!$J$34),IF($A138&lt;=Parameters!$J$36,Parameters!$I$34*Parameters!$J$34+Parameters!$I$35*(Parameters!$J$35-Parameters!$J$34)+Parameters!$I$36*($A138-Parameters!$J$35),Parameters!$I$34*Parameters!$J$34+Parameters!$I$35*(Parameters!$J$35-Parameters!$J$34)+Parameters!$I$36*(Parameters!$J$36-Parameters!$J$35)+Parameters!$I$37*($A138-Parameters!$J$36)))),_xlfn.IFS($A138&lt;=Parameters!$J$34,Parameters!$I$34*$A138,$A138&lt;=Parameters!$J$35,Parameters!$I$35*$A138,$A138&lt;=Parameters!$J$36,Parameters!$I$36*$A138,$A138&gt;Parameters!$J$36,Parameters!$I$37*$A138))</f>
        <v>15859.82</v>
      </c>
      <c r="AE138" s="290">
        <f t="shared" si="91"/>
        <v>119.24676691729323</v>
      </c>
      <c r="AF138" s="290" cm="1">
        <f t="array" ref="AF138">IF(Parameters!$F$55="No",IF($A138&lt;=Parameters!$J$39,Parameters!$I$39*$A138,IF($A138&lt;=Parameters!$J$40,Parameters!$I$39*Parameters!$J$39+Parameters!$I$40*($A138-Parameters!$J$39),IF($A138&lt;=Parameters!$J$41,Parameters!$I$39*Parameters!$J$39+Parameters!$I$40*(Parameters!$J$40-Parameters!$J$39)+Parameters!$I$41*($A138-Parameters!$J$40),Parameters!$I$39*Parameters!$J$39+Parameters!$I$40*(Parameters!$J$40-Parameters!$J$39)+Parameters!$I$41*(Parameters!$J$41-Parameters!$J$40)+Parameters!$I$42*($A138-Parameters!$J$41)))),_xlfn.IFS($A138&lt;=Parameters!$J$39,Parameters!$I$39*$A138,$A138&lt;=Parameters!$J$40,Parameters!$I$40*$A138,$A138&lt;=Parameters!$J$41,Parameters!$I$41*$A138,$A138&gt;Parameters!$J$41,Parameters!$I$42*$A138))</f>
        <v>17475.32</v>
      </c>
      <c r="AG138" s="290">
        <f t="shared" si="92"/>
        <v>131.39338345864661</v>
      </c>
      <c r="AI138" s="428">
        <f t="shared" si="68"/>
        <v>91.170000000000073</v>
      </c>
      <c r="AJ138" s="428">
        <f t="shared" si="69"/>
        <v>91.170000000000073</v>
      </c>
      <c r="AK138" s="428">
        <f t="shared" si="70"/>
        <v>143.54000000000087</v>
      </c>
      <c r="AL138" s="428">
        <f t="shared" si="71"/>
        <v>143.54000000000087</v>
      </c>
      <c r="AM138" s="428">
        <f t="shared" si="72"/>
        <v>91.170000000000073</v>
      </c>
      <c r="AN138" s="428">
        <f t="shared" si="73"/>
        <v>91.170000000000073</v>
      </c>
      <c r="AO138" s="428">
        <f t="shared" si="74"/>
        <v>143.54000000000087</v>
      </c>
      <c r="AP138" s="428">
        <f t="shared" si="75"/>
        <v>143.54000000000087</v>
      </c>
      <c r="AQ138" s="428">
        <f t="shared" si="76"/>
        <v>91.170000000000073</v>
      </c>
      <c r="AR138" s="428">
        <f t="shared" si="77"/>
        <v>91.170000000000073</v>
      </c>
      <c r="AS138" s="428">
        <f t="shared" si="78"/>
        <v>143.54000000000087</v>
      </c>
      <c r="AT138" s="428">
        <f t="shared" si="79"/>
        <v>143.54000000000087</v>
      </c>
      <c r="AU138" s="428">
        <f t="shared" si="80"/>
        <v>91.170000000000073</v>
      </c>
      <c r="AV138" s="428">
        <f t="shared" si="81"/>
        <v>91.170000000000073</v>
      </c>
      <c r="AW138" s="428">
        <f t="shared" si="82"/>
        <v>143.54000000000087</v>
      </c>
      <c r="AX138" s="428">
        <f t="shared" si="83"/>
        <v>143.54000000000087</v>
      </c>
    </row>
    <row r="139">
      <c r="A139" s="413">
        <v>134</v>
      </c>
      <c r="B139" s="290" cm="1">
        <f t="array" ref="B139">IF(Parameters!$C$55="No",IF($A139&lt;=Parameters!$D$23,Parameters!$C$23*$A139,IF($A139&lt;=Parameters!$D$24,Parameters!$C$23*Parameters!$D$23+Parameters!$C$24*($A139-Parameters!$D$23),IF($A139&lt;=Parameters!$D$25,Parameters!$C$23*Parameters!$D$23+Parameters!$C$24*(Parameters!$D$24-Parameters!$D$23)+Parameters!$C$25*($A139-Parameters!$D$24),Parameters!$C$23*Parameters!$D$23+Parameters!$C$24*(Parameters!$D$24-Parameters!$D$23)+Parameters!$C$25*(Parameters!$D$25-Parameters!$D$24)+Parameters!$C$26*($A139-Parameters!$D$25)))),_xlfn.IFS($A139&lt;=Parameters!$D$23,Parameters!$C$23*$A139,$A139&lt;=Parameters!$D$24,Parameters!$C$24*$A139,$A139&lt;=Parameters!$D$25,Parameters!$C$25*$A139,$A139&gt;Parameters!$D$25,Parameters!$C$26*$A139))</f>
        <v>12216.78</v>
      </c>
      <c r="C139" s="290">
        <f t="shared" si="84"/>
        <v>91.17</v>
      </c>
      <c r="D139" s="290" cm="1">
        <f t="array" ref="D139">IF(Parameters!$C$55="No",IF($A139&lt;=Parameters!$D$28,Parameters!$C$28*$A139,IF($A139&lt;=Parameters!$D$29,Parameters!$C$28*Parameters!$D$28+Parameters!$C$29*($A139-Parameters!$D$28),IF($A139&lt;=Parameters!$D$30,Parameters!$C$28*Parameters!$D$28+Parameters!$C$29*(Parameters!$D$29-Parameters!$D$28)+Parameters!$C$30*($A139-Parameters!$D$29),Parameters!$C$28*Parameters!$D$28+Parameters!$C$29*(Parameters!$D$29-Parameters!$D$28)+Parameters!$C$30*(Parameters!$D$30-Parameters!$D$29)+Parameters!$C$31*($A139-Parameters!$D$30)))),_xlfn.IFS($A139&lt;=Parameters!$D$28,Parameters!$C$28*$A139,$A139&lt;=Parameters!$D$29,Parameters!$C$29*$A139,$A139&lt;=Parameters!$D$30,Parameters!$C$30*$A139,$A139&gt;Parameters!$D$30,Parameters!$C$31*$A139))</f>
        <v>12216.78</v>
      </c>
      <c r="E139" s="290">
        <f t="shared" si="84"/>
        <v>91.17</v>
      </c>
      <c r="F139" s="290" cm="1">
        <f t="array" ref="F139">IF(Parameters!$C$55="No",IF($A139&lt;=Parameters!$D$34,Parameters!$C$34*$A139,IF($A139&lt;=Parameters!$D$35,Parameters!$C$34*Parameters!$D$34+Parameters!$C$35*($A139-Parameters!$D$34),IF($A139&lt;=Parameters!$D$36,Parameters!$C$34*Parameters!$D$34+Parameters!$C$35*(Parameters!$D$35-Parameters!$D$34)+Parameters!$C$36*($A139-Parameters!$D$35),Parameters!$C$34*Parameters!$D$34+Parameters!$C$35*(Parameters!$D$35-Parameters!$D$34)+Parameters!$C$36*(Parameters!$D$36-Parameters!$D$35)+Parameters!$C$37*($A139-Parameters!$D$36)))),_xlfn.IFS($A139&lt;=Parameters!$D$34,Parameters!$C$34*$A139,$A139&lt;=Parameters!$D$35,Parameters!$C$35*$A139,$A139&lt;=Parameters!$D$36,Parameters!$C$36*$A139,$A139&gt;Parameters!$D$36,Parameters!$C$37*$A139))</f>
        <v>16003.36</v>
      </c>
      <c r="G139" s="290">
        <f t="shared" si="85"/>
        <v>119.42805970149254</v>
      </c>
      <c r="H139" s="290" cm="1">
        <f t="array" ref="H139">IF(Parameters!$C$55="No",IF($A139&lt;=Parameters!$D$39,Parameters!$C$39*$A139,IF($A139&lt;=Parameters!$D$40,Parameters!$C$39*Parameters!$D$39+Parameters!$C$40*($A139-Parameters!$D$39),IF($A139&lt;=Parameters!$D$41,Parameters!$C$39*Parameters!$D$39+Parameters!$C$40*(Parameters!$D$40-Parameters!$D$39)+Parameters!$C$41*($A139-Parameters!$D$40),Parameters!$C$39*Parameters!$D$39+Parameters!$C$40*(Parameters!$D$40-Parameters!$D$39)+Parameters!$C$41*(Parameters!$D$41-Parameters!$D$40)+Parameters!$C$42*($A139-Parameters!$D$41)))),_xlfn.IFS($A139&lt;=Parameters!$D$39,Parameters!$C$39*$A139,$A139&lt;=Parameters!$D$40,Parameters!$C$40*$A139,$A139&lt;=Parameters!$D$41,Parameters!$C$41*$A139,$A139&gt;Parameters!$D$41,Parameters!$C$42*$A139))</f>
        <v>17618.86</v>
      </c>
      <c r="I139" s="290">
        <f t="shared" si="86"/>
        <v>131.48402985074628</v>
      </c>
      <c r="J139" s="290" cm="1">
        <f t="array" ref="J139">IF(Parameters!$D$55="No",IF($A139&lt;=Parameters!$F$23,Parameters!$E$23*$A139,IF($A139&lt;=Parameters!$F$24,Parameters!$E$23*Parameters!$F$23+Parameters!$E$24*($A139-Parameters!$F$23),IF($A139&lt;=Parameters!$F$25,Parameters!$E$23*Parameters!$F$23+Parameters!$E$24*(Parameters!$F$24-Parameters!$F$23)+Parameters!$E$25*($A139-Parameters!$F$24),Parameters!$E$23*Parameters!$F$23+Parameters!$E$24*(Parameters!$F$24-Parameters!$F$23)+Parameters!$E$25*(Parameters!$F$25-Parameters!$F$24)+Parameters!$E$26*($A139-Parameters!$F$25)))),_xlfn.IFS($A139&lt;=Parameters!$F$23,Parameters!$E$23*$A139,$A139&lt;=Parameters!$F$24,Parameters!$E$24*$A139,$A139&lt;=Parameters!$F$25,Parameters!$E$25*$A139,$A139&gt;Parameters!$F$25,Parameters!$E$26*$A139))</f>
        <v>12216.78</v>
      </c>
      <c r="K139" s="290">
        <f t="shared" si="62"/>
        <v>91.17</v>
      </c>
      <c r="L139" s="290" cm="1">
        <f t="array" ref="L139">IF(Parameters!$D$55="No",IF($A139&lt;=Parameters!$F$28,Parameters!$E$28*$A139,IF($A139&lt;=Parameters!$F$29,Parameters!$E$28*Parameters!$F$28+Parameters!$E$29*($A139-Parameters!$F$28),IF($A139&lt;=Parameters!$F$30,Parameters!$E$28*Parameters!$F$28+Parameters!$E$29*(Parameters!$F$29-Parameters!$F$28)+Parameters!$E$30*($A139-Parameters!$F$29),Parameters!$E$28*Parameters!$F$28+Parameters!$E$29*(Parameters!$F$29-Parameters!$F$28)+Parameters!$E$30*(Parameters!$F$30-Parameters!$F$29)+Parameters!$E$31*($A139-Parameters!$F$30)))),_xlfn.IFS($A139&lt;=Parameters!$F$28,Parameters!$E$28*$A139,$A139&lt;=Parameters!$F$29,Parameters!$E$29*$A139,$A139&lt;=Parameters!$F$30,Parameters!$E$30*$A139,$A139&gt;Parameters!$F$30,Parameters!$E$31*$A139))</f>
        <v>12216.78</v>
      </c>
      <c r="M139" s="290">
        <f t="shared" si="63"/>
        <v>91.17</v>
      </c>
      <c r="N139" s="290" cm="1">
        <f t="array" ref="N139">IF(Parameters!$D$55="No",IF($A139&lt;=Parameters!$F$34,Parameters!$E$34*$A139,IF($A139&lt;=Parameters!$F$35,Parameters!$E$34*Parameters!$F$34+Parameters!$E$35*($A139-Parameters!$F$34),IF($A139&lt;=Parameters!$F$36,Parameters!$E$34*Parameters!$F$34+Parameters!$E$35*(Parameters!$F$35-Parameters!$F$34)+Parameters!$E$36*($A139-Parameters!$F$35),Parameters!$E$34*Parameters!$F$34+Parameters!$E$35*(Parameters!$F$35-Parameters!$F$34)+Parameters!$E$36*(Parameters!$F$36-Parameters!$F$35)+Parameters!$E$37*($A139-Parameters!$F$36)))),_xlfn.IFS($A139&lt;=Parameters!$F$34,Parameters!$E$34*$A139,$A139&lt;=Parameters!$F$35,Parameters!$E$35*$A139,$A139&lt;=Parameters!$F$36,Parameters!$E$36*$A139,$A139&gt;Parameters!$F$36,Parameters!$E$37*$A139))</f>
        <v>16003.36</v>
      </c>
      <c r="O139" s="290">
        <f t="shared" si="87"/>
        <v>119.42805970149254</v>
      </c>
      <c r="P139" s="290" cm="1">
        <f t="array" ref="P139">IF(Parameters!$D$55="No",IF($A139&lt;=Parameters!$F$39,Parameters!$E$39*$A139,IF($A139&lt;=Parameters!$F$40,Parameters!$E$39*Parameters!$F$39+Parameters!$E$40*($A139-Parameters!$F$39),IF($A139&lt;=Parameters!$F$41,Parameters!$E$39*Parameters!$F$39+Parameters!$E$40*(Parameters!$F$40-Parameters!$F$39)+Parameters!$E$41*($A139-Parameters!$F$40),Parameters!$E$39*Parameters!$F$39+Parameters!$E$40*(Parameters!$F$40-Parameters!$F$39)+Parameters!$E$41*(Parameters!$F$41-Parameters!$F$40)+Parameters!$E$42*($A139-Parameters!$F$41)))),_xlfn.IFS($A139&lt;=Parameters!$F$39,Parameters!$E$39*$A139,$A139&lt;=Parameters!$F$40,Parameters!$E$40*$A139,$A139&lt;=Parameters!$F$41,Parameters!$E$41*$A139,$A139&gt;Parameters!$F$41,Parameters!$E$42*$A139))</f>
        <v>17618.86</v>
      </c>
      <c r="Q139" s="290">
        <f t="shared" si="88"/>
        <v>131.48402985074628</v>
      </c>
      <c r="R139" s="290" cm="1">
        <f t="array" ref="R139">IF(Parameters!$E$55="No",IF($A139&lt;=Parameters!$H$23,Parameters!$G$23*$A139,IF($A139&lt;=Parameters!$H$24,Parameters!$G$23*Parameters!$H$23+Parameters!$G$24*($A139-Parameters!$H$23),IF($A139&lt;=Parameters!$H$25,Parameters!$G$23*Parameters!$H$23+Parameters!$G$24*(Parameters!$H$24-Parameters!$H$23)+Parameters!$G$25*($A139-Parameters!$H$24),Parameters!$G$23*Parameters!$H$23+Parameters!$G$24*(Parameters!$H$24-Parameters!$H$23)+Parameters!$G$25*(Parameters!$H$25-Parameters!$H$24)+Parameters!$G$26*($A139-Parameters!$H$25)))),_xlfn.IFS($A139&lt;=Parameters!$H$23,Parameters!$G$23*$A139,$A139&lt;=Parameters!$H$24,Parameters!$G$24*$A139,$A139&lt;=Parameters!$H$25,Parameters!$G$25*$A139,$A139&gt;Parameters!$H$25,Parameters!$G$26*$A139))</f>
        <v>12216.78</v>
      </c>
      <c r="S139" s="290">
        <f t="shared" si="64"/>
        <v>91.17</v>
      </c>
      <c r="T139" s="290" cm="1">
        <f t="array" ref="T139">IF(Parameters!$E$55="No",IF($A139&lt;=Parameters!$H$28,Parameters!$G$28*$A139,IF($A139&lt;=Parameters!$H$29,Parameters!$G$28*Parameters!$H$28+Parameters!$G$29*($A139-Parameters!$H$28),IF($A139&lt;=Parameters!$H$30,Parameters!$G$28*Parameters!$H$28+Parameters!$G$29*(Parameters!$H$29-Parameters!$H$28)+Parameters!$G$30*($A139-Parameters!$H$29),Parameters!$G$28*Parameters!$H$28+Parameters!$G$29*(Parameters!$H$29-Parameters!$H$28)+Parameters!$G$30*(Parameters!$H$30-Parameters!$H$29)+Parameters!$G$31*($A139-Parameters!$H$30)))),_xlfn.IFS($A139&lt;=Parameters!$H$28,Parameters!$G$28*$A139,$A139&lt;=Parameters!$H$29,Parameters!$G$29*$A139,$A139&lt;=Parameters!$H$30,Parameters!$G$30*$A139,$A139&gt;Parameters!$H$30,Parameters!$G$31*$A139))</f>
        <v>12216.78</v>
      </c>
      <c r="U139" s="290">
        <f t="shared" si="65"/>
        <v>91.17</v>
      </c>
      <c r="V139" s="290" cm="1">
        <f t="array" ref="V139">IF(Parameters!$E$55="No",IF($A139&lt;=Parameters!$H$34,Parameters!$G$34*$A139,IF($A139&lt;=Parameters!$H$35,Parameters!$G$34*Parameters!$H$34+Parameters!$G$35*($A139-Parameters!$H$34),IF($A139&lt;=Parameters!$H$36,Parameters!$G$34*Parameters!$H$34+Parameters!$G$35*(Parameters!$H$35-Parameters!$H$34)+Parameters!$G$36*($A139-Parameters!$H$35),Parameters!$G$34*Parameters!$H$34+Parameters!$G$35*(Parameters!$H$35-Parameters!$H$34)+Parameters!$G$36*(Parameters!$H$36-Parameters!$H$35)+Parameters!$G$37*($A139-Parameters!$H$36)))),_xlfn.IFS($A139&lt;=Parameters!$H$34,Parameters!$G$34*$A139,$A139&lt;=Parameters!$H$35,Parameters!$G$35*$A139,$A139&lt;=Parameters!$H$36,Parameters!$G$36*$A139,$A139&gt;Parameters!$H$36,Parameters!$G$37*$A139))</f>
        <v>16003.36</v>
      </c>
      <c r="W139" s="290">
        <f t="shared" si="89"/>
        <v>119.42805970149254</v>
      </c>
      <c r="X139" s="290" cm="1">
        <f t="array" ref="X139">IF(Parameters!$E$55="No",IF($A139&lt;=Parameters!$H$39,Parameters!$G$39*$A139,IF($A139&lt;=Parameters!$H$40,Parameters!$G$39*Parameters!$H$39+Parameters!$G$40*($A139-Parameters!$H$39),IF($A139&lt;=Parameters!$H$41,Parameters!$G$39*Parameters!$H$39+Parameters!$G$40*(Parameters!$H$40-Parameters!$H$39)+Parameters!$G$41*($A139-Parameters!$H$40),Parameters!$G$39*Parameters!$H$39+Parameters!$G$40*(Parameters!$H$40-Parameters!$H$39)+Parameters!$G$41*(Parameters!$H$41-Parameters!$H$40)+Parameters!$G$42*($A139-Parameters!$H$41)))),_xlfn.IFS($A139&lt;=Parameters!$H$39,Parameters!$G$39*$A139,$A139&lt;=Parameters!$H$40,Parameters!$G$40*$A139,$A139&lt;=Parameters!$H$41,Parameters!$G$41*$A139,$A139&gt;Parameters!$H$41,Parameters!$G$42*$A139))</f>
        <v>17618.86</v>
      </c>
      <c r="Y139" s="290">
        <f t="shared" si="90"/>
        <v>131.48402985074628</v>
      </c>
      <c r="Z139" s="290" cm="1">
        <f t="array" ref="Z139">IF(Parameters!$F$55="No",IF($A139&lt;=Parameters!$J$23,Parameters!$I$23*$A139,IF($A139&lt;=Parameters!$J$24,Parameters!$I$23*Parameters!$J$23+Parameters!$I$24*($A139-Parameters!$J$23),IF($A139&lt;=Parameters!$J$25,Parameters!$I$23*Parameters!$J$23+Parameters!$I$24*(Parameters!$J$24-Parameters!$J$23)+Parameters!$I$25*($A139-Parameters!$J$24),Parameters!$I$23*Parameters!$J$23+Parameters!$I$24*(Parameters!$J$24-Parameters!$J$23)+Parameters!$I$25*(Parameters!$J$25-Parameters!$J$24)+Parameters!$I$26*($A139-Parameters!$J$25)))),_xlfn.IFS($A139&lt;=Parameters!$J$23,Parameters!$I$23*$A139,$A139&lt;=Parameters!$J$24,Parameters!$I$24*$A139,$A139&lt;=Parameters!$J$25,Parameters!$I$25*$A139,$A139&gt;Parameters!$J$25,Parameters!$I$26*$A139))</f>
        <v>12216.78</v>
      </c>
      <c r="AA139" s="290">
        <f t="shared" si="66"/>
        <v>91.17</v>
      </c>
      <c r="AB139" s="290" cm="1">
        <f t="array" ref="AB139">IF(Parameters!$F$55="No",IF($A139&lt;=Parameters!$J$28,Parameters!$I$28*$A139,IF($A139&lt;=Parameters!$J$29,Parameters!$I$28*Parameters!$J$28+Parameters!$I$29*($A139-Parameters!$J$28),IF($A139&lt;=Parameters!$J$30,Parameters!$I$28*Parameters!$J$28+Parameters!$I$29*(Parameters!$J$29-Parameters!$J$28)+Parameters!$I$30*($A139-Parameters!$J$29),Parameters!$I$28*Parameters!$J$28+Parameters!$I$29*(Parameters!$J$29-Parameters!$J$28)+Parameters!$I$30*(Parameters!$J$30-Parameters!$J$29)+Parameters!$I$31*($A139-Parameters!$J$30)))),_xlfn.IFS($A139&lt;=Parameters!$J$28,Parameters!$I$28*$A139,$A139&lt;=Parameters!$J$29,Parameters!$I$29*$A139,$A139&lt;=Parameters!$J$30,Parameters!$I$30*$A139,$A139&gt;Parameters!$J$30,Parameters!$I$31*$A139))</f>
        <v>12216.78</v>
      </c>
      <c r="AC139" s="290">
        <f t="shared" si="67"/>
        <v>91.17</v>
      </c>
      <c r="AD139" s="290" cm="1">
        <f t="array" ref="AD139">IF(Parameters!$F$55="No",IF($A139&lt;=Parameters!$J$34,Parameters!$I$34*$A139,IF($A139&lt;=Parameters!$J$35,Parameters!$I$34*Parameters!$J$34+Parameters!$I$35*($A139-Parameters!$J$34),IF($A139&lt;=Parameters!$J$36,Parameters!$I$34*Parameters!$J$34+Parameters!$I$35*(Parameters!$J$35-Parameters!$J$34)+Parameters!$I$36*($A139-Parameters!$J$35),Parameters!$I$34*Parameters!$J$34+Parameters!$I$35*(Parameters!$J$35-Parameters!$J$34)+Parameters!$I$36*(Parameters!$J$36-Parameters!$J$35)+Parameters!$I$37*($A139-Parameters!$J$36)))),_xlfn.IFS($A139&lt;=Parameters!$J$34,Parameters!$I$34*$A139,$A139&lt;=Parameters!$J$35,Parameters!$I$35*$A139,$A139&lt;=Parameters!$J$36,Parameters!$I$36*$A139,$A139&gt;Parameters!$J$36,Parameters!$I$37*$A139))</f>
        <v>16003.36</v>
      </c>
      <c r="AE139" s="290">
        <f t="shared" si="91"/>
        <v>119.42805970149254</v>
      </c>
      <c r="AF139" s="290" cm="1">
        <f t="array" ref="AF139">IF(Parameters!$F$55="No",IF($A139&lt;=Parameters!$J$39,Parameters!$I$39*$A139,IF($A139&lt;=Parameters!$J$40,Parameters!$I$39*Parameters!$J$39+Parameters!$I$40*($A139-Parameters!$J$39),IF($A139&lt;=Parameters!$J$41,Parameters!$I$39*Parameters!$J$39+Parameters!$I$40*(Parameters!$J$40-Parameters!$J$39)+Parameters!$I$41*($A139-Parameters!$J$40),Parameters!$I$39*Parameters!$J$39+Parameters!$I$40*(Parameters!$J$40-Parameters!$J$39)+Parameters!$I$41*(Parameters!$J$41-Parameters!$J$40)+Parameters!$I$42*($A139-Parameters!$J$41)))),_xlfn.IFS($A139&lt;=Parameters!$J$39,Parameters!$I$39*$A139,$A139&lt;=Parameters!$J$40,Parameters!$I$40*$A139,$A139&lt;=Parameters!$J$41,Parameters!$I$41*$A139,$A139&gt;Parameters!$J$41,Parameters!$I$42*$A139))</f>
        <v>17618.86</v>
      </c>
      <c r="AG139" s="290">
        <f t="shared" si="92"/>
        <v>131.48402985074628</v>
      </c>
      <c r="AI139" s="428">
        <f t="shared" si="68"/>
        <v>91.170000000000073</v>
      </c>
      <c r="AJ139" s="428">
        <f t="shared" si="69"/>
        <v>91.170000000000073</v>
      </c>
      <c r="AK139" s="428">
        <f t="shared" si="70"/>
        <v>143.54000000000087</v>
      </c>
      <c r="AL139" s="428">
        <f t="shared" si="71"/>
        <v>143.54000000000087</v>
      </c>
      <c r="AM139" s="428">
        <f t="shared" si="72"/>
        <v>91.170000000000073</v>
      </c>
      <c r="AN139" s="428">
        <f t="shared" si="73"/>
        <v>91.170000000000073</v>
      </c>
      <c r="AO139" s="428">
        <f t="shared" si="74"/>
        <v>143.54000000000087</v>
      </c>
      <c r="AP139" s="428">
        <f t="shared" si="75"/>
        <v>143.54000000000087</v>
      </c>
      <c r="AQ139" s="428">
        <f t="shared" si="76"/>
        <v>91.170000000000073</v>
      </c>
      <c r="AR139" s="428">
        <f t="shared" si="77"/>
        <v>91.170000000000073</v>
      </c>
      <c r="AS139" s="428">
        <f t="shared" si="78"/>
        <v>143.54000000000087</v>
      </c>
      <c r="AT139" s="428">
        <f t="shared" si="79"/>
        <v>143.54000000000087</v>
      </c>
      <c r="AU139" s="428">
        <f t="shared" si="80"/>
        <v>91.170000000000073</v>
      </c>
      <c r="AV139" s="428">
        <f t="shared" si="81"/>
        <v>91.170000000000073</v>
      </c>
      <c r="AW139" s="428">
        <f t="shared" si="82"/>
        <v>143.54000000000087</v>
      </c>
      <c r="AX139" s="428">
        <f t="shared" si="83"/>
        <v>143.54000000000087</v>
      </c>
    </row>
    <row r="140">
      <c r="A140" s="413">
        <v>135</v>
      </c>
      <c r="B140" s="290" cm="1">
        <f t="array" ref="B140">IF(Parameters!$C$55="No",IF($A140&lt;=Parameters!$D$23,Parameters!$C$23*$A140,IF($A140&lt;=Parameters!$D$24,Parameters!$C$23*Parameters!$D$23+Parameters!$C$24*($A140-Parameters!$D$23),IF($A140&lt;=Parameters!$D$25,Parameters!$C$23*Parameters!$D$23+Parameters!$C$24*(Parameters!$D$24-Parameters!$D$23)+Parameters!$C$25*($A140-Parameters!$D$24),Parameters!$C$23*Parameters!$D$23+Parameters!$C$24*(Parameters!$D$24-Parameters!$D$23)+Parameters!$C$25*(Parameters!$D$25-Parameters!$D$24)+Parameters!$C$26*($A140-Parameters!$D$25)))),_xlfn.IFS($A140&lt;=Parameters!$D$23,Parameters!$C$23*$A140,$A140&lt;=Parameters!$D$24,Parameters!$C$24*$A140,$A140&lt;=Parameters!$D$25,Parameters!$C$25*$A140,$A140&gt;Parameters!$D$25,Parameters!$C$26*$A140))</f>
        <v>12307.95</v>
      </c>
      <c r="C140" s="290">
        <f t="shared" si="84"/>
        <v>91.17</v>
      </c>
      <c r="D140" s="290" cm="1">
        <f t="array" ref="D140">IF(Parameters!$C$55="No",IF($A140&lt;=Parameters!$D$28,Parameters!$C$28*$A140,IF($A140&lt;=Parameters!$D$29,Parameters!$C$28*Parameters!$D$28+Parameters!$C$29*($A140-Parameters!$D$28),IF($A140&lt;=Parameters!$D$30,Parameters!$C$28*Parameters!$D$28+Parameters!$C$29*(Parameters!$D$29-Parameters!$D$28)+Parameters!$C$30*($A140-Parameters!$D$29),Parameters!$C$28*Parameters!$D$28+Parameters!$C$29*(Parameters!$D$29-Parameters!$D$28)+Parameters!$C$30*(Parameters!$D$30-Parameters!$D$29)+Parameters!$C$31*($A140-Parameters!$D$30)))),_xlfn.IFS($A140&lt;=Parameters!$D$28,Parameters!$C$28*$A140,$A140&lt;=Parameters!$D$29,Parameters!$C$29*$A140,$A140&lt;=Parameters!$D$30,Parameters!$C$30*$A140,$A140&gt;Parameters!$D$30,Parameters!$C$31*$A140))</f>
        <v>12307.95</v>
      </c>
      <c r="E140" s="290">
        <f t="shared" si="84"/>
        <v>91.17</v>
      </c>
      <c r="F140" s="290" cm="1">
        <f t="array" ref="F140">IF(Parameters!$C$55="No",IF($A140&lt;=Parameters!$D$34,Parameters!$C$34*$A140,IF($A140&lt;=Parameters!$D$35,Parameters!$C$34*Parameters!$D$34+Parameters!$C$35*($A140-Parameters!$D$34),IF($A140&lt;=Parameters!$D$36,Parameters!$C$34*Parameters!$D$34+Parameters!$C$35*(Parameters!$D$35-Parameters!$D$34)+Parameters!$C$36*($A140-Parameters!$D$35),Parameters!$C$34*Parameters!$D$34+Parameters!$C$35*(Parameters!$D$35-Parameters!$D$34)+Parameters!$C$36*(Parameters!$D$36-Parameters!$D$35)+Parameters!$C$37*($A140-Parameters!$D$36)))),_xlfn.IFS($A140&lt;=Parameters!$D$34,Parameters!$C$34*$A140,$A140&lt;=Parameters!$D$35,Parameters!$C$35*$A140,$A140&lt;=Parameters!$D$36,Parameters!$C$36*$A140,$A140&gt;Parameters!$D$36,Parameters!$C$37*$A140))</f>
        <v>16146.9</v>
      </c>
      <c r="G140" s="290">
        <f t="shared" si="85"/>
        <v>119.60666666666667</v>
      </c>
      <c r="H140" s="290" cm="1">
        <f t="array" ref="H140">IF(Parameters!$C$55="No",IF($A140&lt;=Parameters!$D$39,Parameters!$C$39*$A140,IF($A140&lt;=Parameters!$D$40,Parameters!$C$39*Parameters!$D$39+Parameters!$C$40*($A140-Parameters!$D$39),IF($A140&lt;=Parameters!$D$41,Parameters!$C$39*Parameters!$D$39+Parameters!$C$40*(Parameters!$D$40-Parameters!$D$39)+Parameters!$C$41*($A140-Parameters!$D$40),Parameters!$C$39*Parameters!$D$39+Parameters!$C$40*(Parameters!$D$40-Parameters!$D$39)+Parameters!$C$41*(Parameters!$D$41-Parameters!$D$40)+Parameters!$C$42*($A140-Parameters!$D$41)))),_xlfn.IFS($A140&lt;=Parameters!$D$39,Parameters!$C$39*$A140,$A140&lt;=Parameters!$D$40,Parameters!$C$40*$A140,$A140&lt;=Parameters!$D$41,Parameters!$C$41*$A140,$A140&gt;Parameters!$D$41,Parameters!$C$42*$A140))</f>
        <v>17762.400000000001</v>
      </c>
      <c r="I140" s="290">
        <f t="shared" si="86"/>
        <v>131.57333333333335</v>
      </c>
      <c r="J140" s="290" cm="1">
        <f t="array" ref="J140">IF(Parameters!$D$55="No",IF($A140&lt;=Parameters!$F$23,Parameters!$E$23*$A140,IF($A140&lt;=Parameters!$F$24,Parameters!$E$23*Parameters!$F$23+Parameters!$E$24*($A140-Parameters!$F$23),IF($A140&lt;=Parameters!$F$25,Parameters!$E$23*Parameters!$F$23+Parameters!$E$24*(Parameters!$F$24-Parameters!$F$23)+Parameters!$E$25*($A140-Parameters!$F$24),Parameters!$E$23*Parameters!$F$23+Parameters!$E$24*(Parameters!$F$24-Parameters!$F$23)+Parameters!$E$25*(Parameters!$F$25-Parameters!$F$24)+Parameters!$E$26*($A140-Parameters!$F$25)))),_xlfn.IFS($A140&lt;=Parameters!$F$23,Parameters!$E$23*$A140,$A140&lt;=Parameters!$F$24,Parameters!$E$24*$A140,$A140&lt;=Parameters!$F$25,Parameters!$E$25*$A140,$A140&gt;Parameters!$F$25,Parameters!$E$26*$A140))</f>
        <v>12307.95</v>
      </c>
      <c r="K140" s="290">
        <f t="shared" si="62"/>
        <v>91.17</v>
      </c>
      <c r="L140" s="290" cm="1">
        <f t="array" ref="L140">IF(Parameters!$D$55="No",IF($A140&lt;=Parameters!$F$28,Parameters!$E$28*$A140,IF($A140&lt;=Parameters!$F$29,Parameters!$E$28*Parameters!$F$28+Parameters!$E$29*($A140-Parameters!$F$28),IF($A140&lt;=Parameters!$F$30,Parameters!$E$28*Parameters!$F$28+Parameters!$E$29*(Parameters!$F$29-Parameters!$F$28)+Parameters!$E$30*($A140-Parameters!$F$29),Parameters!$E$28*Parameters!$F$28+Parameters!$E$29*(Parameters!$F$29-Parameters!$F$28)+Parameters!$E$30*(Parameters!$F$30-Parameters!$F$29)+Parameters!$E$31*($A140-Parameters!$F$30)))),_xlfn.IFS($A140&lt;=Parameters!$F$28,Parameters!$E$28*$A140,$A140&lt;=Parameters!$F$29,Parameters!$E$29*$A140,$A140&lt;=Parameters!$F$30,Parameters!$E$30*$A140,$A140&gt;Parameters!$F$30,Parameters!$E$31*$A140))</f>
        <v>12307.95</v>
      </c>
      <c r="M140" s="290">
        <f t="shared" si="63"/>
        <v>91.17</v>
      </c>
      <c r="N140" s="290" cm="1">
        <f t="array" ref="N140">IF(Parameters!$D$55="No",IF($A140&lt;=Parameters!$F$34,Parameters!$E$34*$A140,IF($A140&lt;=Parameters!$F$35,Parameters!$E$34*Parameters!$F$34+Parameters!$E$35*($A140-Parameters!$F$34),IF($A140&lt;=Parameters!$F$36,Parameters!$E$34*Parameters!$F$34+Parameters!$E$35*(Parameters!$F$35-Parameters!$F$34)+Parameters!$E$36*($A140-Parameters!$F$35),Parameters!$E$34*Parameters!$F$34+Parameters!$E$35*(Parameters!$F$35-Parameters!$F$34)+Parameters!$E$36*(Parameters!$F$36-Parameters!$F$35)+Parameters!$E$37*($A140-Parameters!$F$36)))),_xlfn.IFS($A140&lt;=Parameters!$F$34,Parameters!$E$34*$A140,$A140&lt;=Parameters!$F$35,Parameters!$E$35*$A140,$A140&lt;=Parameters!$F$36,Parameters!$E$36*$A140,$A140&gt;Parameters!$F$36,Parameters!$E$37*$A140))</f>
        <v>16146.9</v>
      </c>
      <c r="O140" s="290">
        <f t="shared" si="87"/>
        <v>119.60666666666667</v>
      </c>
      <c r="P140" s="290" cm="1">
        <f t="array" ref="P140">IF(Parameters!$D$55="No",IF($A140&lt;=Parameters!$F$39,Parameters!$E$39*$A140,IF($A140&lt;=Parameters!$F$40,Parameters!$E$39*Parameters!$F$39+Parameters!$E$40*($A140-Parameters!$F$39),IF($A140&lt;=Parameters!$F$41,Parameters!$E$39*Parameters!$F$39+Parameters!$E$40*(Parameters!$F$40-Parameters!$F$39)+Parameters!$E$41*($A140-Parameters!$F$40),Parameters!$E$39*Parameters!$F$39+Parameters!$E$40*(Parameters!$F$40-Parameters!$F$39)+Parameters!$E$41*(Parameters!$F$41-Parameters!$F$40)+Parameters!$E$42*($A140-Parameters!$F$41)))),_xlfn.IFS($A140&lt;=Parameters!$F$39,Parameters!$E$39*$A140,$A140&lt;=Parameters!$F$40,Parameters!$E$40*$A140,$A140&lt;=Parameters!$F$41,Parameters!$E$41*$A140,$A140&gt;Parameters!$F$41,Parameters!$E$42*$A140))</f>
        <v>17762.400000000001</v>
      </c>
      <c r="Q140" s="290">
        <f t="shared" si="88"/>
        <v>131.57333333333335</v>
      </c>
      <c r="R140" s="290" cm="1">
        <f t="array" ref="R140">IF(Parameters!$E$55="No",IF($A140&lt;=Parameters!$H$23,Parameters!$G$23*$A140,IF($A140&lt;=Parameters!$H$24,Parameters!$G$23*Parameters!$H$23+Parameters!$G$24*($A140-Parameters!$H$23),IF($A140&lt;=Parameters!$H$25,Parameters!$G$23*Parameters!$H$23+Parameters!$G$24*(Parameters!$H$24-Parameters!$H$23)+Parameters!$G$25*($A140-Parameters!$H$24),Parameters!$G$23*Parameters!$H$23+Parameters!$G$24*(Parameters!$H$24-Parameters!$H$23)+Parameters!$G$25*(Parameters!$H$25-Parameters!$H$24)+Parameters!$G$26*($A140-Parameters!$H$25)))),_xlfn.IFS($A140&lt;=Parameters!$H$23,Parameters!$G$23*$A140,$A140&lt;=Parameters!$H$24,Parameters!$G$24*$A140,$A140&lt;=Parameters!$H$25,Parameters!$G$25*$A140,$A140&gt;Parameters!$H$25,Parameters!$G$26*$A140))</f>
        <v>12307.95</v>
      </c>
      <c r="S140" s="290">
        <f t="shared" si="64"/>
        <v>91.17</v>
      </c>
      <c r="T140" s="290" cm="1">
        <f t="array" ref="T140">IF(Parameters!$E$55="No",IF($A140&lt;=Parameters!$H$28,Parameters!$G$28*$A140,IF($A140&lt;=Parameters!$H$29,Parameters!$G$28*Parameters!$H$28+Parameters!$G$29*($A140-Parameters!$H$28),IF($A140&lt;=Parameters!$H$30,Parameters!$G$28*Parameters!$H$28+Parameters!$G$29*(Parameters!$H$29-Parameters!$H$28)+Parameters!$G$30*($A140-Parameters!$H$29),Parameters!$G$28*Parameters!$H$28+Parameters!$G$29*(Parameters!$H$29-Parameters!$H$28)+Parameters!$G$30*(Parameters!$H$30-Parameters!$H$29)+Parameters!$G$31*($A140-Parameters!$H$30)))),_xlfn.IFS($A140&lt;=Parameters!$H$28,Parameters!$G$28*$A140,$A140&lt;=Parameters!$H$29,Parameters!$G$29*$A140,$A140&lt;=Parameters!$H$30,Parameters!$G$30*$A140,$A140&gt;Parameters!$H$30,Parameters!$G$31*$A140))</f>
        <v>12307.95</v>
      </c>
      <c r="U140" s="290">
        <f t="shared" si="65"/>
        <v>91.17</v>
      </c>
      <c r="V140" s="290" cm="1">
        <f t="array" ref="V140">IF(Parameters!$E$55="No",IF($A140&lt;=Parameters!$H$34,Parameters!$G$34*$A140,IF($A140&lt;=Parameters!$H$35,Parameters!$G$34*Parameters!$H$34+Parameters!$G$35*($A140-Parameters!$H$34),IF($A140&lt;=Parameters!$H$36,Parameters!$G$34*Parameters!$H$34+Parameters!$G$35*(Parameters!$H$35-Parameters!$H$34)+Parameters!$G$36*($A140-Parameters!$H$35),Parameters!$G$34*Parameters!$H$34+Parameters!$G$35*(Parameters!$H$35-Parameters!$H$34)+Parameters!$G$36*(Parameters!$H$36-Parameters!$H$35)+Parameters!$G$37*($A140-Parameters!$H$36)))),_xlfn.IFS($A140&lt;=Parameters!$H$34,Parameters!$G$34*$A140,$A140&lt;=Parameters!$H$35,Parameters!$G$35*$A140,$A140&lt;=Parameters!$H$36,Parameters!$G$36*$A140,$A140&gt;Parameters!$H$36,Parameters!$G$37*$A140))</f>
        <v>16146.9</v>
      </c>
      <c r="W140" s="290">
        <f t="shared" si="89"/>
        <v>119.60666666666667</v>
      </c>
      <c r="X140" s="290" cm="1">
        <f t="array" ref="X140">IF(Parameters!$E$55="No",IF($A140&lt;=Parameters!$H$39,Parameters!$G$39*$A140,IF($A140&lt;=Parameters!$H$40,Parameters!$G$39*Parameters!$H$39+Parameters!$G$40*($A140-Parameters!$H$39),IF($A140&lt;=Parameters!$H$41,Parameters!$G$39*Parameters!$H$39+Parameters!$G$40*(Parameters!$H$40-Parameters!$H$39)+Parameters!$G$41*($A140-Parameters!$H$40),Parameters!$G$39*Parameters!$H$39+Parameters!$G$40*(Parameters!$H$40-Parameters!$H$39)+Parameters!$G$41*(Parameters!$H$41-Parameters!$H$40)+Parameters!$G$42*($A140-Parameters!$H$41)))),_xlfn.IFS($A140&lt;=Parameters!$H$39,Parameters!$G$39*$A140,$A140&lt;=Parameters!$H$40,Parameters!$G$40*$A140,$A140&lt;=Parameters!$H$41,Parameters!$G$41*$A140,$A140&gt;Parameters!$H$41,Parameters!$G$42*$A140))</f>
        <v>17762.400000000001</v>
      </c>
      <c r="Y140" s="290">
        <f t="shared" si="90"/>
        <v>131.57333333333335</v>
      </c>
      <c r="Z140" s="290" cm="1">
        <f t="array" ref="Z140">IF(Parameters!$F$55="No",IF($A140&lt;=Parameters!$J$23,Parameters!$I$23*$A140,IF($A140&lt;=Parameters!$J$24,Parameters!$I$23*Parameters!$J$23+Parameters!$I$24*($A140-Parameters!$J$23),IF($A140&lt;=Parameters!$J$25,Parameters!$I$23*Parameters!$J$23+Parameters!$I$24*(Parameters!$J$24-Parameters!$J$23)+Parameters!$I$25*($A140-Parameters!$J$24),Parameters!$I$23*Parameters!$J$23+Parameters!$I$24*(Parameters!$J$24-Parameters!$J$23)+Parameters!$I$25*(Parameters!$J$25-Parameters!$J$24)+Parameters!$I$26*($A140-Parameters!$J$25)))),_xlfn.IFS($A140&lt;=Parameters!$J$23,Parameters!$I$23*$A140,$A140&lt;=Parameters!$J$24,Parameters!$I$24*$A140,$A140&lt;=Parameters!$J$25,Parameters!$I$25*$A140,$A140&gt;Parameters!$J$25,Parameters!$I$26*$A140))</f>
        <v>12307.95</v>
      </c>
      <c r="AA140" s="290">
        <f t="shared" si="66"/>
        <v>91.17</v>
      </c>
      <c r="AB140" s="290" cm="1">
        <f t="array" ref="AB140">IF(Parameters!$F$55="No",IF($A140&lt;=Parameters!$J$28,Parameters!$I$28*$A140,IF($A140&lt;=Parameters!$J$29,Parameters!$I$28*Parameters!$J$28+Parameters!$I$29*($A140-Parameters!$J$28),IF($A140&lt;=Parameters!$J$30,Parameters!$I$28*Parameters!$J$28+Parameters!$I$29*(Parameters!$J$29-Parameters!$J$28)+Parameters!$I$30*($A140-Parameters!$J$29),Parameters!$I$28*Parameters!$J$28+Parameters!$I$29*(Parameters!$J$29-Parameters!$J$28)+Parameters!$I$30*(Parameters!$J$30-Parameters!$J$29)+Parameters!$I$31*($A140-Parameters!$J$30)))),_xlfn.IFS($A140&lt;=Parameters!$J$28,Parameters!$I$28*$A140,$A140&lt;=Parameters!$J$29,Parameters!$I$29*$A140,$A140&lt;=Parameters!$J$30,Parameters!$I$30*$A140,$A140&gt;Parameters!$J$30,Parameters!$I$31*$A140))</f>
        <v>12307.95</v>
      </c>
      <c r="AC140" s="290">
        <f t="shared" si="67"/>
        <v>91.17</v>
      </c>
      <c r="AD140" s="290" cm="1">
        <f t="array" ref="AD140">IF(Parameters!$F$55="No",IF($A140&lt;=Parameters!$J$34,Parameters!$I$34*$A140,IF($A140&lt;=Parameters!$J$35,Parameters!$I$34*Parameters!$J$34+Parameters!$I$35*($A140-Parameters!$J$34),IF($A140&lt;=Parameters!$J$36,Parameters!$I$34*Parameters!$J$34+Parameters!$I$35*(Parameters!$J$35-Parameters!$J$34)+Parameters!$I$36*($A140-Parameters!$J$35),Parameters!$I$34*Parameters!$J$34+Parameters!$I$35*(Parameters!$J$35-Parameters!$J$34)+Parameters!$I$36*(Parameters!$J$36-Parameters!$J$35)+Parameters!$I$37*($A140-Parameters!$J$36)))),_xlfn.IFS($A140&lt;=Parameters!$J$34,Parameters!$I$34*$A140,$A140&lt;=Parameters!$J$35,Parameters!$I$35*$A140,$A140&lt;=Parameters!$J$36,Parameters!$I$36*$A140,$A140&gt;Parameters!$J$36,Parameters!$I$37*$A140))</f>
        <v>16146.9</v>
      </c>
      <c r="AE140" s="290">
        <f t="shared" si="91"/>
        <v>119.60666666666667</v>
      </c>
      <c r="AF140" s="290" cm="1">
        <f t="array" ref="AF140">IF(Parameters!$F$55="No",IF($A140&lt;=Parameters!$J$39,Parameters!$I$39*$A140,IF($A140&lt;=Parameters!$J$40,Parameters!$I$39*Parameters!$J$39+Parameters!$I$40*($A140-Parameters!$J$39),IF($A140&lt;=Parameters!$J$41,Parameters!$I$39*Parameters!$J$39+Parameters!$I$40*(Parameters!$J$40-Parameters!$J$39)+Parameters!$I$41*($A140-Parameters!$J$40),Parameters!$I$39*Parameters!$J$39+Parameters!$I$40*(Parameters!$J$40-Parameters!$J$39)+Parameters!$I$41*(Parameters!$J$41-Parameters!$J$40)+Parameters!$I$42*($A140-Parameters!$J$41)))),_xlfn.IFS($A140&lt;=Parameters!$J$39,Parameters!$I$39*$A140,$A140&lt;=Parameters!$J$40,Parameters!$I$40*$A140,$A140&lt;=Parameters!$J$41,Parameters!$I$41*$A140,$A140&gt;Parameters!$J$41,Parameters!$I$42*$A140))</f>
        <v>17762.400000000001</v>
      </c>
      <c r="AG140" s="290">
        <f t="shared" si="92"/>
        <v>131.57333333333335</v>
      </c>
      <c r="AI140" s="428">
        <f t="shared" si="68"/>
        <v>91.170000000000073</v>
      </c>
      <c r="AJ140" s="428">
        <f t="shared" si="69"/>
        <v>91.170000000000073</v>
      </c>
      <c r="AK140" s="428">
        <f t="shared" si="70"/>
        <v>143.53999999999905</v>
      </c>
      <c r="AL140" s="428">
        <f t="shared" si="71"/>
        <v>143.54000000000087</v>
      </c>
      <c r="AM140" s="428">
        <f t="shared" si="72"/>
        <v>91.170000000000073</v>
      </c>
      <c r="AN140" s="428">
        <f t="shared" si="73"/>
        <v>91.170000000000073</v>
      </c>
      <c r="AO140" s="428">
        <f t="shared" si="74"/>
        <v>143.53999999999905</v>
      </c>
      <c r="AP140" s="428">
        <f t="shared" si="75"/>
        <v>143.54000000000087</v>
      </c>
      <c r="AQ140" s="428">
        <f t="shared" si="76"/>
        <v>91.170000000000073</v>
      </c>
      <c r="AR140" s="428">
        <f t="shared" si="77"/>
        <v>91.170000000000073</v>
      </c>
      <c r="AS140" s="428">
        <f t="shared" si="78"/>
        <v>143.53999999999905</v>
      </c>
      <c r="AT140" s="428">
        <f t="shared" si="79"/>
        <v>143.54000000000087</v>
      </c>
      <c r="AU140" s="428">
        <f t="shared" si="80"/>
        <v>91.170000000000073</v>
      </c>
      <c r="AV140" s="428">
        <f t="shared" si="81"/>
        <v>91.170000000000073</v>
      </c>
      <c r="AW140" s="428">
        <f t="shared" si="82"/>
        <v>143.53999999999905</v>
      </c>
      <c r="AX140" s="428">
        <f t="shared" si="83"/>
        <v>143.54000000000087</v>
      </c>
    </row>
    <row r="141">
      <c r="A141" s="413">
        <v>136</v>
      </c>
      <c r="B141" s="290" cm="1">
        <f t="array" ref="B141">IF(Parameters!$C$55="No",IF($A141&lt;=Parameters!$D$23,Parameters!$C$23*$A141,IF($A141&lt;=Parameters!$D$24,Parameters!$C$23*Parameters!$D$23+Parameters!$C$24*($A141-Parameters!$D$23),IF($A141&lt;=Parameters!$D$25,Parameters!$C$23*Parameters!$D$23+Parameters!$C$24*(Parameters!$D$24-Parameters!$D$23)+Parameters!$C$25*($A141-Parameters!$D$24),Parameters!$C$23*Parameters!$D$23+Parameters!$C$24*(Parameters!$D$24-Parameters!$D$23)+Parameters!$C$25*(Parameters!$D$25-Parameters!$D$24)+Parameters!$C$26*($A141-Parameters!$D$25)))),_xlfn.IFS($A141&lt;=Parameters!$D$23,Parameters!$C$23*$A141,$A141&lt;=Parameters!$D$24,Parameters!$C$24*$A141,$A141&lt;=Parameters!$D$25,Parameters!$C$25*$A141,$A141&gt;Parameters!$D$25,Parameters!$C$26*$A141))</f>
        <v>12399.12</v>
      </c>
      <c r="C141" s="290">
        <f t="shared" si="84"/>
        <v>91.17</v>
      </c>
      <c r="D141" s="290" cm="1">
        <f t="array" ref="D141">IF(Parameters!$C$55="No",IF($A141&lt;=Parameters!$D$28,Parameters!$C$28*$A141,IF($A141&lt;=Parameters!$D$29,Parameters!$C$28*Parameters!$D$28+Parameters!$C$29*($A141-Parameters!$D$28),IF($A141&lt;=Parameters!$D$30,Parameters!$C$28*Parameters!$D$28+Parameters!$C$29*(Parameters!$D$29-Parameters!$D$28)+Parameters!$C$30*($A141-Parameters!$D$29),Parameters!$C$28*Parameters!$D$28+Parameters!$C$29*(Parameters!$D$29-Parameters!$D$28)+Parameters!$C$30*(Parameters!$D$30-Parameters!$D$29)+Parameters!$C$31*($A141-Parameters!$D$30)))),_xlfn.IFS($A141&lt;=Parameters!$D$28,Parameters!$C$28*$A141,$A141&lt;=Parameters!$D$29,Parameters!$C$29*$A141,$A141&lt;=Parameters!$D$30,Parameters!$C$30*$A141,$A141&gt;Parameters!$D$30,Parameters!$C$31*$A141))</f>
        <v>12399.12</v>
      </c>
      <c r="E141" s="290">
        <f t="shared" si="84"/>
        <v>91.17</v>
      </c>
      <c r="F141" s="290" cm="1">
        <f t="array" ref="F141">IF(Parameters!$C$55="No",IF($A141&lt;=Parameters!$D$34,Parameters!$C$34*$A141,IF($A141&lt;=Parameters!$D$35,Parameters!$C$34*Parameters!$D$34+Parameters!$C$35*($A141-Parameters!$D$34),IF($A141&lt;=Parameters!$D$36,Parameters!$C$34*Parameters!$D$34+Parameters!$C$35*(Parameters!$D$35-Parameters!$D$34)+Parameters!$C$36*($A141-Parameters!$D$35),Parameters!$C$34*Parameters!$D$34+Parameters!$C$35*(Parameters!$D$35-Parameters!$D$34)+Parameters!$C$36*(Parameters!$D$36-Parameters!$D$35)+Parameters!$C$37*($A141-Parameters!$D$36)))),_xlfn.IFS($A141&lt;=Parameters!$D$34,Parameters!$C$34*$A141,$A141&lt;=Parameters!$D$35,Parameters!$C$35*$A141,$A141&lt;=Parameters!$D$36,Parameters!$C$36*$A141,$A141&gt;Parameters!$D$36,Parameters!$C$37*$A141))</f>
        <v>16290.439999999999</v>
      </c>
      <c r="G141" s="290">
        <f t="shared" si="85"/>
        <v>119.78264705882351</v>
      </c>
      <c r="H141" s="290" cm="1">
        <f t="array" ref="H141">IF(Parameters!$C$55="No",IF($A141&lt;=Parameters!$D$39,Parameters!$C$39*$A141,IF($A141&lt;=Parameters!$D$40,Parameters!$C$39*Parameters!$D$39+Parameters!$C$40*($A141-Parameters!$D$39),IF($A141&lt;=Parameters!$D$41,Parameters!$C$39*Parameters!$D$39+Parameters!$C$40*(Parameters!$D$40-Parameters!$D$39)+Parameters!$C$41*($A141-Parameters!$D$40),Parameters!$C$39*Parameters!$D$39+Parameters!$C$40*(Parameters!$D$40-Parameters!$D$39)+Parameters!$C$41*(Parameters!$D$41-Parameters!$D$40)+Parameters!$C$42*($A141-Parameters!$D$41)))),_xlfn.IFS($A141&lt;=Parameters!$D$39,Parameters!$C$39*$A141,$A141&lt;=Parameters!$D$40,Parameters!$C$40*$A141,$A141&lt;=Parameters!$D$41,Parameters!$C$41*$A141,$A141&gt;Parameters!$D$41,Parameters!$C$42*$A141))</f>
        <v>17905.939999999999</v>
      </c>
      <c r="I141" s="290">
        <f t="shared" si="86"/>
        <v>131.66132352941176</v>
      </c>
      <c r="J141" s="290" cm="1">
        <f t="array" ref="J141">IF(Parameters!$D$55="No",IF($A141&lt;=Parameters!$F$23,Parameters!$E$23*$A141,IF($A141&lt;=Parameters!$F$24,Parameters!$E$23*Parameters!$F$23+Parameters!$E$24*($A141-Parameters!$F$23),IF($A141&lt;=Parameters!$F$25,Parameters!$E$23*Parameters!$F$23+Parameters!$E$24*(Parameters!$F$24-Parameters!$F$23)+Parameters!$E$25*($A141-Parameters!$F$24),Parameters!$E$23*Parameters!$F$23+Parameters!$E$24*(Parameters!$F$24-Parameters!$F$23)+Parameters!$E$25*(Parameters!$F$25-Parameters!$F$24)+Parameters!$E$26*($A141-Parameters!$F$25)))),_xlfn.IFS($A141&lt;=Parameters!$F$23,Parameters!$E$23*$A141,$A141&lt;=Parameters!$F$24,Parameters!$E$24*$A141,$A141&lt;=Parameters!$F$25,Parameters!$E$25*$A141,$A141&gt;Parameters!$F$25,Parameters!$E$26*$A141))</f>
        <v>12399.12</v>
      </c>
      <c r="K141" s="290">
        <f t="shared" si="62"/>
        <v>91.17</v>
      </c>
      <c r="L141" s="290" cm="1">
        <f t="array" ref="L141">IF(Parameters!$D$55="No",IF($A141&lt;=Parameters!$F$28,Parameters!$E$28*$A141,IF($A141&lt;=Parameters!$F$29,Parameters!$E$28*Parameters!$F$28+Parameters!$E$29*($A141-Parameters!$F$28),IF($A141&lt;=Parameters!$F$30,Parameters!$E$28*Parameters!$F$28+Parameters!$E$29*(Parameters!$F$29-Parameters!$F$28)+Parameters!$E$30*($A141-Parameters!$F$29),Parameters!$E$28*Parameters!$F$28+Parameters!$E$29*(Parameters!$F$29-Parameters!$F$28)+Parameters!$E$30*(Parameters!$F$30-Parameters!$F$29)+Parameters!$E$31*($A141-Parameters!$F$30)))),_xlfn.IFS($A141&lt;=Parameters!$F$28,Parameters!$E$28*$A141,$A141&lt;=Parameters!$F$29,Parameters!$E$29*$A141,$A141&lt;=Parameters!$F$30,Parameters!$E$30*$A141,$A141&gt;Parameters!$F$30,Parameters!$E$31*$A141))</f>
        <v>12399.12</v>
      </c>
      <c r="M141" s="290">
        <f t="shared" si="63"/>
        <v>91.17</v>
      </c>
      <c r="N141" s="290" cm="1">
        <f t="array" ref="N141">IF(Parameters!$D$55="No",IF($A141&lt;=Parameters!$F$34,Parameters!$E$34*$A141,IF($A141&lt;=Parameters!$F$35,Parameters!$E$34*Parameters!$F$34+Parameters!$E$35*($A141-Parameters!$F$34),IF($A141&lt;=Parameters!$F$36,Parameters!$E$34*Parameters!$F$34+Parameters!$E$35*(Parameters!$F$35-Parameters!$F$34)+Parameters!$E$36*($A141-Parameters!$F$35),Parameters!$E$34*Parameters!$F$34+Parameters!$E$35*(Parameters!$F$35-Parameters!$F$34)+Parameters!$E$36*(Parameters!$F$36-Parameters!$F$35)+Parameters!$E$37*($A141-Parameters!$F$36)))),_xlfn.IFS($A141&lt;=Parameters!$F$34,Parameters!$E$34*$A141,$A141&lt;=Parameters!$F$35,Parameters!$E$35*$A141,$A141&lt;=Parameters!$F$36,Parameters!$E$36*$A141,$A141&gt;Parameters!$F$36,Parameters!$E$37*$A141))</f>
        <v>16290.439999999999</v>
      </c>
      <c r="O141" s="290">
        <f t="shared" si="87"/>
        <v>119.78264705882351</v>
      </c>
      <c r="P141" s="290" cm="1">
        <f t="array" ref="P141">IF(Parameters!$D$55="No",IF($A141&lt;=Parameters!$F$39,Parameters!$E$39*$A141,IF($A141&lt;=Parameters!$F$40,Parameters!$E$39*Parameters!$F$39+Parameters!$E$40*($A141-Parameters!$F$39),IF($A141&lt;=Parameters!$F$41,Parameters!$E$39*Parameters!$F$39+Parameters!$E$40*(Parameters!$F$40-Parameters!$F$39)+Parameters!$E$41*($A141-Parameters!$F$40),Parameters!$E$39*Parameters!$F$39+Parameters!$E$40*(Parameters!$F$40-Parameters!$F$39)+Parameters!$E$41*(Parameters!$F$41-Parameters!$F$40)+Parameters!$E$42*($A141-Parameters!$F$41)))),_xlfn.IFS($A141&lt;=Parameters!$F$39,Parameters!$E$39*$A141,$A141&lt;=Parameters!$F$40,Parameters!$E$40*$A141,$A141&lt;=Parameters!$F$41,Parameters!$E$41*$A141,$A141&gt;Parameters!$F$41,Parameters!$E$42*$A141))</f>
        <v>17905.939999999999</v>
      </c>
      <c r="Q141" s="290">
        <f t="shared" si="88"/>
        <v>131.66132352941176</v>
      </c>
      <c r="R141" s="290" cm="1">
        <f t="array" ref="R141">IF(Parameters!$E$55="No",IF($A141&lt;=Parameters!$H$23,Parameters!$G$23*$A141,IF($A141&lt;=Parameters!$H$24,Parameters!$G$23*Parameters!$H$23+Parameters!$G$24*($A141-Parameters!$H$23),IF($A141&lt;=Parameters!$H$25,Parameters!$G$23*Parameters!$H$23+Parameters!$G$24*(Parameters!$H$24-Parameters!$H$23)+Parameters!$G$25*($A141-Parameters!$H$24),Parameters!$G$23*Parameters!$H$23+Parameters!$G$24*(Parameters!$H$24-Parameters!$H$23)+Parameters!$G$25*(Parameters!$H$25-Parameters!$H$24)+Parameters!$G$26*($A141-Parameters!$H$25)))),_xlfn.IFS($A141&lt;=Parameters!$H$23,Parameters!$G$23*$A141,$A141&lt;=Parameters!$H$24,Parameters!$G$24*$A141,$A141&lt;=Parameters!$H$25,Parameters!$G$25*$A141,$A141&gt;Parameters!$H$25,Parameters!$G$26*$A141))</f>
        <v>12399.12</v>
      </c>
      <c r="S141" s="290">
        <f t="shared" si="64"/>
        <v>91.17</v>
      </c>
      <c r="T141" s="290" cm="1">
        <f t="array" ref="T141">IF(Parameters!$E$55="No",IF($A141&lt;=Parameters!$H$28,Parameters!$G$28*$A141,IF($A141&lt;=Parameters!$H$29,Parameters!$G$28*Parameters!$H$28+Parameters!$G$29*($A141-Parameters!$H$28),IF($A141&lt;=Parameters!$H$30,Parameters!$G$28*Parameters!$H$28+Parameters!$G$29*(Parameters!$H$29-Parameters!$H$28)+Parameters!$G$30*($A141-Parameters!$H$29),Parameters!$G$28*Parameters!$H$28+Parameters!$G$29*(Parameters!$H$29-Parameters!$H$28)+Parameters!$G$30*(Parameters!$H$30-Parameters!$H$29)+Parameters!$G$31*($A141-Parameters!$H$30)))),_xlfn.IFS($A141&lt;=Parameters!$H$28,Parameters!$G$28*$A141,$A141&lt;=Parameters!$H$29,Parameters!$G$29*$A141,$A141&lt;=Parameters!$H$30,Parameters!$G$30*$A141,$A141&gt;Parameters!$H$30,Parameters!$G$31*$A141))</f>
        <v>12399.12</v>
      </c>
      <c r="U141" s="290">
        <f t="shared" si="65"/>
        <v>91.17</v>
      </c>
      <c r="V141" s="290" cm="1">
        <f t="array" ref="V141">IF(Parameters!$E$55="No",IF($A141&lt;=Parameters!$H$34,Parameters!$G$34*$A141,IF($A141&lt;=Parameters!$H$35,Parameters!$G$34*Parameters!$H$34+Parameters!$G$35*($A141-Parameters!$H$34),IF($A141&lt;=Parameters!$H$36,Parameters!$G$34*Parameters!$H$34+Parameters!$G$35*(Parameters!$H$35-Parameters!$H$34)+Parameters!$G$36*($A141-Parameters!$H$35),Parameters!$G$34*Parameters!$H$34+Parameters!$G$35*(Parameters!$H$35-Parameters!$H$34)+Parameters!$G$36*(Parameters!$H$36-Parameters!$H$35)+Parameters!$G$37*($A141-Parameters!$H$36)))),_xlfn.IFS($A141&lt;=Parameters!$H$34,Parameters!$G$34*$A141,$A141&lt;=Parameters!$H$35,Parameters!$G$35*$A141,$A141&lt;=Parameters!$H$36,Parameters!$G$36*$A141,$A141&gt;Parameters!$H$36,Parameters!$G$37*$A141))</f>
        <v>16290.439999999999</v>
      </c>
      <c r="W141" s="290">
        <f t="shared" si="89"/>
        <v>119.78264705882351</v>
      </c>
      <c r="X141" s="290" cm="1">
        <f t="array" ref="X141">IF(Parameters!$E$55="No",IF($A141&lt;=Parameters!$H$39,Parameters!$G$39*$A141,IF($A141&lt;=Parameters!$H$40,Parameters!$G$39*Parameters!$H$39+Parameters!$G$40*($A141-Parameters!$H$39),IF($A141&lt;=Parameters!$H$41,Parameters!$G$39*Parameters!$H$39+Parameters!$G$40*(Parameters!$H$40-Parameters!$H$39)+Parameters!$G$41*($A141-Parameters!$H$40),Parameters!$G$39*Parameters!$H$39+Parameters!$G$40*(Parameters!$H$40-Parameters!$H$39)+Parameters!$G$41*(Parameters!$H$41-Parameters!$H$40)+Parameters!$G$42*($A141-Parameters!$H$41)))),_xlfn.IFS($A141&lt;=Parameters!$H$39,Parameters!$G$39*$A141,$A141&lt;=Parameters!$H$40,Parameters!$G$40*$A141,$A141&lt;=Parameters!$H$41,Parameters!$G$41*$A141,$A141&gt;Parameters!$H$41,Parameters!$G$42*$A141))</f>
        <v>17905.939999999999</v>
      </c>
      <c r="Y141" s="290">
        <f t="shared" si="90"/>
        <v>131.66132352941176</v>
      </c>
      <c r="Z141" s="290" cm="1">
        <f t="array" ref="Z141">IF(Parameters!$F$55="No",IF($A141&lt;=Parameters!$J$23,Parameters!$I$23*$A141,IF($A141&lt;=Parameters!$J$24,Parameters!$I$23*Parameters!$J$23+Parameters!$I$24*($A141-Parameters!$J$23),IF($A141&lt;=Parameters!$J$25,Parameters!$I$23*Parameters!$J$23+Parameters!$I$24*(Parameters!$J$24-Parameters!$J$23)+Parameters!$I$25*($A141-Parameters!$J$24),Parameters!$I$23*Parameters!$J$23+Parameters!$I$24*(Parameters!$J$24-Parameters!$J$23)+Parameters!$I$25*(Parameters!$J$25-Parameters!$J$24)+Parameters!$I$26*($A141-Parameters!$J$25)))),_xlfn.IFS($A141&lt;=Parameters!$J$23,Parameters!$I$23*$A141,$A141&lt;=Parameters!$J$24,Parameters!$I$24*$A141,$A141&lt;=Parameters!$J$25,Parameters!$I$25*$A141,$A141&gt;Parameters!$J$25,Parameters!$I$26*$A141))</f>
        <v>12399.12</v>
      </c>
      <c r="AA141" s="290">
        <f t="shared" si="66"/>
        <v>91.17</v>
      </c>
      <c r="AB141" s="290" cm="1">
        <f t="array" ref="AB141">IF(Parameters!$F$55="No",IF($A141&lt;=Parameters!$J$28,Parameters!$I$28*$A141,IF($A141&lt;=Parameters!$J$29,Parameters!$I$28*Parameters!$J$28+Parameters!$I$29*($A141-Parameters!$J$28),IF($A141&lt;=Parameters!$J$30,Parameters!$I$28*Parameters!$J$28+Parameters!$I$29*(Parameters!$J$29-Parameters!$J$28)+Parameters!$I$30*($A141-Parameters!$J$29),Parameters!$I$28*Parameters!$J$28+Parameters!$I$29*(Parameters!$J$29-Parameters!$J$28)+Parameters!$I$30*(Parameters!$J$30-Parameters!$J$29)+Parameters!$I$31*($A141-Parameters!$J$30)))),_xlfn.IFS($A141&lt;=Parameters!$J$28,Parameters!$I$28*$A141,$A141&lt;=Parameters!$J$29,Parameters!$I$29*$A141,$A141&lt;=Parameters!$J$30,Parameters!$I$30*$A141,$A141&gt;Parameters!$J$30,Parameters!$I$31*$A141))</f>
        <v>12399.12</v>
      </c>
      <c r="AC141" s="290">
        <f t="shared" si="67"/>
        <v>91.17</v>
      </c>
      <c r="AD141" s="290" cm="1">
        <f t="array" ref="AD141">IF(Parameters!$F$55="No",IF($A141&lt;=Parameters!$J$34,Parameters!$I$34*$A141,IF($A141&lt;=Parameters!$J$35,Parameters!$I$34*Parameters!$J$34+Parameters!$I$35*($A141-Parameters!$J$34),IF($A141&lt;=Parameters!$J$36,Parameters!$I$34*Parameters!$J$34+Parameters!$I$35*(Parameters!$J$35-Parameters!$J$34)+Parameters!$I$36*($A141-Parameters!$J$35),Parameters!$I$34*Parameters!$J$34+Parameters!$I$35*(Parameters!$J$35-Parameters!$J$34)+Parameters!$I$36*(Parameters!$J$36-Parameters!$J$35)+Parameters!$I$37*($A141-Parameters!$J$36)))),_xlfn.IFS($A141&lt;=Parameters!$J$34,Parameters!$I$34*$A141,$A141&lt;=Parameters!$J$35,Parameters!$I$35*$A141,$A141&lt;=Parameters!$J$36,Parameters!$I$36*$A141,$A141&gt;Parameters!$J$36,Parameters!$I$37*$A141))</f>
        <v>16290.439999999999</v>
      </c>
      <c r="AE141" s="290">
        <f t="shared" si="91"/>
        <v>119.78264705882351</v>
      </c>
      <c r="AF141" s="290" cm="1">
        <f t="array" ref="AF141">IF(Parameters!$F$55="No",IF($A141&lt;=Parameters!$J$39,Parameters!$I$39*$A141,IF($A141&lt;=Parameters!$J$40,Parameters!$I$39*Parameters!$J$39+Parameters!$I$40*($A141-Parameters!$J$39),IF($A141&lt;=Parameters!$J$41,Parameters!$I$39*Parameters!$J$39+Parameters!$I$40*(Parameters!$J$40-Parameters!$J$39)+Parameters!$I$41*($A141-Parameters!$J$40),Parameters!$I$39*Parameters!$J$39+Parameters!$I$40*(Parameters!$J$40-Parameters!$J$39)+Parameters!$I$41*(Parameters!$J$41-Parameters!$J$40)+Parameters!$I$42*($A141-Parameters!$J$41)))),_xlfn.IFS($A141&lt;=Parameters!$J$39,Parameters!$I$39*$A141,$A141&lt;=Parameters!$J$40,Parameters!$I$40*$A141,$A141&lt;=Parameters!$J$41,Parameters!$I$41*$A141,$A141&gt;Parameters!$J$41,Parameters!$I$42*$A141))</f>
        <v>17905.939999999999</v>
      </c>
      <c r="AG141" s="290">
        <f t="shared" si="92"/>
        <v>131.66132352941176</v>
      </c>
      <c r="AI141" s="428">
        <f t="shared" si="68"/>
        <v>91.170000000000073</v>
      </c>
      <c r="AJ141" s="428">
        <f t="shared" si="69"/>
        <v>91.170000000000073</v>
      </c>
      <c r="AK141" s="428">
        <f t="shared" si="70"/>
        <v>143.53999999999905</v>
      </c>
      <c r="AL141" s="428">
        <f t="shared" si="71"/>
        <v>143.53999999999724</v>
      </c>
      <c r="AM141" s="428">
        <f t="shared" si="72"/>
        <v>91.170000000000073</v>
      </c>
      <c r="AN141" s="428">
        <f t="shared" si="73"/>
        <v>91.170000000000073</v>
      </c>
      <c r="AO141" s="428">
        <f t="shared" si="74"/>
        <v>143.53999999999905</v>
      </c>
      <c r="AP141" s="428">
        <f t="shared" si="75"/>
        <v>143.53999999999724</v>
      </c>
      <c r="AQ141" s="428">
        <f t="shared" si="76"/>
        <v>91.170000000000073</v>
      </c>
      <c r="AR141" s="428">
        <f t="shared" si="77"/>
        <v>91.170000000000073</v>
      </c>
      <c r="AS141" s="428">
        <f t="shared" si="78"/>
        <v>143.53999999999905</v>
      </c>
      <c r="AT141" s="428">
        <f t="shared" si="79"/>
        <v>143.53999999999724</v>
      </c>
      <c r="AU141" s="428">
        <f t="shared" si="80"/>
        <v>91.170000000000073</v>
      </c>
      <c r="AV141" s="428">
        <f t="shared" si="81"/>
        <v>91.170000000000073</v>
      </c>
      <c r="AW141" s="428">
        <f t="shared" si="82"/>
        <v>143.53999999999905</v>
      </c>
      <c r="AX141" s="428">
        <f t="shared" si="83"/>
        <v>143.53999999999724</v>
      </c>
    </row>
    <row r="142">
      <c r="A142" s="413">
        <v>137</v>
      </c>
      <c r="B142" s="290" cm="1">
        <f t="array" ref="B142">IF(Parameters!$C$55="No",IF($A142&lt;=Parameters!$D$23,Parameters!$C$23*$A142,IF($A142&lt;=Parameters!$D$24,Parameters!$C$23*Parameters!$D$23+Parameters!$C$24*($A142-Parameters!$D$23),IF($A142&lt;=Parameters!$D$25,Parameters!$C$23*Parameters!$D$23+Parameters!$C$24*(Parameters!$D$24-Parameters!$D$23)+Parameters!$C$25*($A142-Parameters!$D$24),Parameters!$C$23*Parameters!$D$23+Parameters!$C$24*(Parameters!$D$24-Parameters!$D$23)+Parameters!$C$25*(Parameters!$D$25-Parameters!$D$24)+Parameters!$C$26*($A142-Parameters!$D$25)))),_xlfn.IFS($A142&lt;=Parameters!$D$23,Parameters!$C$23*$A142,$A142&lt;=Parameters!$D$24,Parameters!$C$24*$A142,$A142&lt;=Parameters!$D$25,Parameters!$C$25*$A142,$A142&gt;Parameters!$D$25,Parameters!$C$26*$A142))</f>
        <v>12490.29</v>
      </c>
      <c r="C142" s="290">
        <f t="shared" si="84"/>
        <v>91.17</v>
      </c>
      <c r="D142" s="290" cm="1">
        <f t="array" ref="D142">IF(Parameters!$C$55="No",IF($A142&lt;=Parameters!$D$28,Parameters!$C$28*$A142,IF($A142&lt;=Parameters!$D$29,Parameters!$C$28*Parameters!$D$28+Parameters!$C$29*($A142-Parameters!$D$28),IF($A142&lt;=Parameters!$D$30,Parameters!$C$28*Parameters!$D$28+Parameters!$C$29*(Parameters!$D$29-Parameters!$D$28)+Parameters!$C$30*($A142-Parameters!$D$29),Parameters!$C$28*Parameters!$D$28+Parameters!$C$29*(Parameters!$D$29-Parameters!$D$28)+Parameters!$C$30*(Parameters!$D$30-Parameters!$D$29)+Parameters!$C$31*($A142-Parameters!$D$30)))),_xlfn.IFS($A142&lt;=Parameters!$D$28,Parameters!$C$28*$A142,$A142&lt;=Parameters!$D$29,Parameters!$C$29*$A142,$A142&lt;=Parameters!$D$30,Parameters!$C$30*$A142,$A142&gt;Parameters!$D$30,Parameters!$C$31*$A142))</f>
        <v>12490.29</v>
      </c>
      <c r="E142" s="290">
        <f t="shared" si="84"/>
        <v>91.17</v>
      </c>
      <c r="F142" s="290" cm="1">
        <f t="array" ref="F142">IF(Parameters!$C$55="No",IF($A142&lt;=Parameters!$D$34,Parameters!$C$34*$A142,IF($A142&lt;=Parameters!$D$35,Parameters!$C$34*Parameters!$D$34+Parameters!$C$35*($A142-Parameters!$D$34),IF($A142&lt;=Parameters!$D$36,Parameters!$C$34*Parameters!$D$34+Parameters!$C$35*(Parameters!$D$35-Parameters!$D$34)+Parameters!$C$36*($A142-Parameters!$D$35),Parameters!$C$34*Parameters!$D$34+Parameters!$C$35*(Parameters!$D$35-Parameters!$D$34)+Parameters!$C$36*(Parameters!$D$36-Parameters!$D$35)+Parameters!$C$37*($A142-Parameters!$D$36)))),_xlfn.IFS($A142&lt;=Parameters!$D$34,Parameters!$C$34*$A142,$A142&lt;=Parameters!$D$35,Parameters!$C$35*$A142,$A142&lt;=Parameters!$D$36,Parameters!$C$36*$A142,$A142&gt;Parameters!$D$36,Parameters!$C$37*$A142))</f>
        <v>16433.98</v>
      </c>
      <c r="G142" s="290">
        <f t="shared" si="85"/>
        <v>119.95605839416058</v>
      </c>
      <c r="H142" s="290" cm="1">
        <f t="array" ref="H142">IF(Parameters!$C$55="No",IF($A142&lt;=Parameters!$D$39,Parameters!$C$39*$A142,IF($A142&lt;=Parameters!$D$40,Parameters!$C$39*Parameters!$D$39+Parameters!$C$40*($A142-Parameters!$D$39),IF($A142&lt;=Parameters!$D$41,Parameters!$C$39*Parameters!$D$39+Parameters!$C$40*(Parameters!$D$40-Parameters!$D$39)+Parameters!$C$41*($A142-Parameters!$D$40),Parameters!$C$39*Parameters!$D$39+Parameters!$C$40*(Parameters!$D$40-Parameters!$D$39)+Parameters!$C$41*(Parameters!$D$41-Parameters!$D$40)+Parameters!$C$42*($A142-Parameters!$D$41)))),_xlfn.IFS($A142&lt;=Parameters!$D$39,Parameters!$C$39*$A142,$A142&lt;=Parameters!$D$40,Parameters!$C$40*$A142,$A142&lt;=Parameters!$D$41,Parameters!$C$41*$A142,$A142&gt;Parameters!$D$41,Parameters!$C$42*$A142))</f>
        <v>18049.48</v>
      </c>
      <c r="I142" s="290">
        <f t="shared" si="86"/>
        <v>131.74802919708029</v>
      </c>
      <c r="J142" s="290" cm="1">
        <f t="array" ref="J142">IF(Parameters!$D$55="No",IF($A142&lt;=Parameters!$F$23,Parameters!$E$23*$A142,IF($A142&lt;=Parameters!$F$24,Parameters!$E$23*Parameters!$F$23+Parameters!$E$24*($A142-Parameters!$F$23),IF($A142&lt;=Parameters!$F$25,Parameters!$E$23*Parameters!$F$23+Parameters!$E$24*(Parameters!$F$24-Parameters!$F$23)+Parameters!$E$25*($A142-Parameters!$F$24),Parameters!$E$23*Parameters!$F$23+Parameters!$E$24*(Parameters!$F$24-Parameters!$F$23)+Parameters!$E$25*(Parameters!$F$25-Parameters!$F$24)+Parameters!$E$26*($A142-Parameters!$F$25)))),_xlfn.IFS($A142&lt;=Parameters!$F$23,Parameters!$E$23*$A142,$A142&lt;=Parameters!$F$24,Parameters!$E$24*$A142,$A142&lt;=Parameters!$F$25,Parameters!$E$25*$A142,$A142&gt;Parameters!$F$25,Parameters!$E$26*$A142))</f>
        <v>12490.29</v>
      </c>
      <c r="K142" s="290">
        <f t="shared" si="62"/>
        <v>91.17</v>
      </c>
      <c r="L142" s="290" cm="1">
        <f t="array" ref="L142">IF(Parameters!$D$55="No",IF($A142&lt;=Parameters!$F$28,Parameters!$E$28*$A142,IF($A142&lt;=Parameters!$F$29,Parameters!$E$28*Parameters!$F$28+Parameters!$E$29*($A142-Parameters!$F$28),IF($A142&lt;=Parameters!$F$30,Parameters!$E$28*Parameters!$F$28+Parameters!$E$29*(Parameters!$F$29-Parameters!$F$28)+Parameters!$E$30*($A142-Parameters!$F$29),Parameters!$E$28*Parameters!$F$28+Parameters!$E$29*(Parameters!$F$29-Parameters!$F$28)+Parameters!$E$30*(Parameters!$F$30-Parameters!$F$29)+Parameters!$E$31*($A142-Parameters!$F$30)))),_xlfn.IFS($A142&lt;=Parameters!$F$28,Parameters!$E$28*$A142,$A142&lt;=Parameters!$F$29,Parameters!$E$29*$A142,$A142&lt;=Parameters!$F$30,Parameters!$E$30*$A142,$A142&gt;Parameters!$F$30,Parameters!$E$31*$A142))</f>
        <v>12490.29</v>
      </c>
      <c r="M142" s="290">
        <f t="shared" si="63"/>
        <v>91.17</v>
      </c>
      <c r="N142" s="290" cm="1">
        <f t="array" ref="N142">IF(Parameters!$D$55="No",IF($A142&lt;=Parameters!$F$34,Parameters!$E$34*$A142,IF($A142&lt;=Parameters!$F$35,Parameters!$E$34*Parameters!$F$34+Parameters!$E$35*($A142-Parameters!$F$34),IF($A142&lt;=Parameters!$F$36,Parameters!$E$34*Parameters!$F$34+Parameters!$E$35*(Parameters!$F$35-Parameters!$F$34)+Parameters!$E$36*($A142-Parameters!$F$35),Parameters!$E$34*Parameters!$F$34+Parameters!$E$35*(Parameters!$F$35-Parameters!$F$34)+Parameters!$E$36*(Parameters!$F$36-Parameters!$F$35)+Parameters!$E$37*($A142-Parameters!$F$36)))),_xlfn.IFS($A142&lt;=Parameters!$F$34,Parameters!$E$34*$A142,$A142&lt;=Parameters!$F$35,Parameters!$E$35*$A142,$A142&lt;=Parameters!$F$36,Parameters!$E$36*$A142,$A142&gt;Parameters!$F$36,Parameters!$E$37*$A142))</f>
        <v>16433.98</v>
      </c>
      <c r="O142" s="290">
        <f t="shared" si="87"/>
        <v>119.95605839416058</v>
      </c>
      <c r="P142" s="290" cm="1">
        <f t="array" ref="P142">IF(Parameters!$D$55="No",IF($A142&lt;=Parameters!$F$39,Parameters!$E$39*$A142,IF($A142&lt;=Parameters!$F$40,Parameters!$E$39*Parameters!$F$39+Parameters!$E$40*($A142-Parameters!$F$39),IF($A142&lt;=Parameters!$F$41,Parameters!$E$39*Parameters!$F$39+Parameters!$E$40*(Parameters!$F$40-Parameters!$F$39)+Parameters!$E$41*($A142-Parameters!$F$40),Parameters!$E$39*Parameters!$F$39+Parameters!$E$40*(Parameters!$F$40-Parameters!$F$39)+Parameters!$E$41*(Parameters!$F$41-Parameters!$F$40)+Parameters!$E$42*($A142-Parameters!$F$41)))),_xlfn.IFS($A142&lt;=Parameters!$F$39,Parameters!$E$39*$A142,$A142&lt;=Parameters!$F$40,Parameters!$E$40*$A142,$A142&lt;=Parameters!$F$41,Parameters!$E$41*$A142,$A142&gt;Parameters!$F$41,Parameters!$E$42*$A142))</f>
        <v>18049.48</v>
      </c>
      <c r="Q142" s="290">
        <f t="shared" si="88"/>
        <v>131.74802919708029</v>
      </c>
      <c r="R142" s="290" cm="1">
        <f t="array" ref="R142">IF(Parameters!$E$55="No",IF($A142&lt;=Parameters!$H$23,Parameters!$G$23*$A142,IF($A142&lt;=Parameters!$H$24,Parameters!$G$23*Parameters!$H$23+Parameters!$G$24*($A142-Parameters!$H$23),IF($A142&lt;=Parameters!$H$25,Parameters!$G$23*Parameters!$H$23+Parameters!$G$24*(Parameters!$H$24-Parameters!$H$23)+Parameters!$G$25*($A142-Parameters!$H$24),Parameters!$G$23*Parameters!$H$23+Parameters!$G$24*(Parameters!$H$24-Parameters!$H$23)+Parameters!$G$25*(Parameters!$H$25-Parameters!$H$24)+Parameters!$G$26*($A142-Parameters!$H$25)))),_xlfn.IFS($A142&lt;=Parameters!$H$23,Parameters!$G$23*$A142,$A142&lt;=Parameters!$H$24,Parameters!$G$24*$A142,$A142&lt;=Parameters!$H$25,Parameters!$G$25*$A142,$A142&gt;Parameters!$H$25,Parameters!$G$26*$A142))</f>
        <v>12490.29</v>
      </c>
      <c r="S142" s="290">
        <f t="shared" si="64"/>
        <v>91.17</v>
      </c>
      <c r="T142" s="290" cm="1">
        <f t="array" ref="T142">IF(Parameters!$E$55="No",IF($A142&lt;=Parameters!$H$28,Parameters!$G$28*$A142,IF($A142&lt;=Parameters!$H$29,Parameters!$G$28*Parameters!$H$28+Parameters!$G$29*($A142-Parameters!$H$28),IF($A142&lt;=Parameters!$H$30,Parameters!$G$28*Parameters!$H$28+Parameters!$G$29*(Parameters!$H$29-Parameters!$H$28)+Parameters!$G$30*($A142-Parameters!$H$29),Parameters!$G$28*Parameters!$H$28+Parameters!$G$29*(Parameters!$H$29-Parameters!$H$28)+Parameters!$G$30*(Parameters!$H$30-Parameters!$H$29)+Parameters!$G$31*($A142-Parameters!$H$30)))),_xlfn.IFS($A142&lt;=Parameters!$H$28,Parameters!$G$28*$A142,$A142&lt;=Parameters!$H$29,Parameters!$G$29*$A142,$A142&lt;=Parameters!$H$30,Parameters!$G$30*$A142,$A142&gt;Parameters!$H$30,Parameters!$G$31*$A142))</f>
        <v>12490.29</v>
      </c>
      <c r="U142" s="290">
        <f t="shared" si="65"/>
        <v>91.17</v>
      </c>
      <c r="V142" s="290" cm="1">
        <f t="array" ref="V142">IF(Parameters!$E$55="No",IF($A142&lt;=Parameters!$H$34,Parameters!$G$34*$A142,IF($A142&lt;=Parameters!$H$35,Parameters!$G$34*Parameters!$H$34+Parameters!$G$35*($A142-Parameters!$H$34),IF($A142&lt;=Parameters!$H$36,Parameters!$G$34*Parameters!$H$34+Parameters!$G$35*(Parameters!$H$35-Parameters!$H$34)+Parameters!$G$36*($A142-Parameters!$H$35),Parameters!$G$34*Parameters!$H$34+Parameters!$G$35*(Parameters!$H$35-Parameters!$H$34)+Parameters!$G$36*(Parameters!$H$36-Parameters!$H$35)+Parameters!$G$37*($A142-Parameters!$H$36)))),_xlfn.IFS($A142&lt;=Parameters!$H$34,Parameters!$G$34*$A142,$A142&lt;=Parameters!$H$35,Parameters!$G$35*$A142,$A142&lt;=Parameters!$H$36,Parameters!$G$36*$A142,$A142&gt;Parameters!$H$36,Parameters!$G$37*$A142))</f>
        <v>16433.98</v>
      </c>
      <c r="W142" s="290">
        <f t="shared" si="89"/>
        <v>119.95605839416058</v>
      </c>
      <c r="X142" s="290" cm="1">
        <f t="array" ref="X142">IF(Parameters!$E$55="No",IF($A142&lt;=Parameters!$H$39,Parameters!$G$39*$A142,IF($A142&lt;=Parameters!$H$40,Parameters!$G$39*Parameters!$H$39+Parameters!$G$40*($A142-Parameters!$H$39),IF($A142&lt;=Parameters!$H$41,Parameters!$G$39*Parameters!$H$39+Parameters!$G$40*(Parameters!$H$40-Parameters!$H$39)+Parameters!$G$41*($A142-Parameters!$H$40),Parameters!$G$39*Parameters!$H$39+Parameters!$G$40*(Parameters!$H$40-Parameters!$H$39)+Parameters!$G$41*(Parameters!$H$41-Parameters!$H$40)+Parameters!$G$42*($A142-Parameters!$H$41)))),_xlfn.IFS($A142&lt;=Parameters!$H$39,Parameters!$G$39*$A142,$A142&lt;=Parameters!$H$40,Parameters!$G$40*$A142,$A142&lt;=Parameters!$H$41,Parameters!$G$41*$A142,$A142&gt;Parameters!$H$41,Parameters!$G$42*$A142))</f>
        <v>18049.48</v>
      </c>
      <c r="Y142" s="290">
        <f t="shared" si="90"/>
        <v>131.74802919708029</v>
      </c>
      <c r="Z142" s="290" cm="1">
        <f t="array" ref="Z142">IF(Parameters!$F$55="No",IF($A142&lt;=Parameters!$J$23,Parameters!$I$23*$A142,IF($A142&lt;=Parameters!$J$24,Parameters!$I$23*Parameters!$J$23+Parameters!$I$24*($A142-Parameters!$J$23),IF($A142&lt;=Parameters!$J$25,Parameters!$I$23*Parameters!$J$23+Parameters!$I$24*(Parameters!$J$24-Parameters!$J$23)+Parameters!$I$25*($A142-Parameters!$J$24),Parameters!$I$23*Parameters!$J$23+Parameters!$I$24*(Parameters!$J$24-Parameters!$J$23)+Parameters!$I$25*(Parameters!$J$25-Parameters!$J$24)+Parameters!$I$26*($A142-Parameters!$J$25)))),_xlfn.IFS($A142&lt;=Parameters!$J$23,Parameters!$I$23*$A142,$A142&lt;=Parameters!$J$24,Parameters!$I$24*$A142,$A142&lt;=Parameters!$J$25,Parameters!$I$25*$A142,$A142&gt;Parameters!$J$25,Parameters!$I$26*$A142))</f>
        <v>12490.29</v>
      </c>
      <c r="AA142" s="290">
        <f t="shared" si="66"/>
        <v>91.17</v>
      </c>
      <c r="AB142" s="290" cm="1">
        <f t="array" ref="AB142">IF(Parameters!$F$55="No",IF($A142&lt;=Parameters!$J$28,Parameters!$I$28*$A142,IF($A142&lt;=Parameters!$J$29,Parameters!$I$28*Parameters!$J$28+Parameters!$I$29*($A142-Parameters!$J$28),IF($A142&lt;=Parameters!$J$30,Parameters!$I$28*Parameters!$J$28+Parameters!$I$29*(Parameters!$J$29-Parameters!$J$28)+Parameters!$I$30*($A142-Parameters!$J$29),Parameters!$I$28*Parameters!$J$28+Parameters!$I$29*(Parameters!$J$29-Parameters!$J$28)+Parameters!$I$30*(Parameters!$J$30-Parameters!$J$29)+Parameters!$I$31*($A142-Parameters!$J$30)))),_xlfn.IFS($A142&lt;=Parameters!$J$28,Parameters!$I$28*$A142,$A142&lt;=Parameters!$J$29,Parameters!$I$29*$A142,$A142&lt;=Parameters!$J$30,Parameters!$I$30*$A142,$A142&gt;Parameters!$J$30,Parameters!$I$31*$A142))</f>
        <v>12490.29</v>
      </c>
      <c r="AC142" s="290">
        <f t="shared" si="67"/>
        <v>91.17</v>
      </c>
      <c r="AD142" s="290" cm="1">
        <f t="array" ref="AD142">IF(Parameters!$F$55="No",IF($A142&lt;=Parameters!$J$34,Parameters!$I$34*$A142,IF($A142&lt;=Parameters!$J$35,Parameters!$I$34*Parameters!$J$34+Parameters!$I$35*($A142-Parameters!$J$34),IF($A142&lt;=Parameters!$J$36,Parameters!$I$34*Parameters!$J$34+Parameters!$I$35*(Parameters!$J$35-Parameters!$J$34)+Parameters!$I$36*($A142-Parameters!$J$35),Parameters!$I$34*Parameters!$J$34+Parameters!$I$35*(Parameters!$J$35-Parameters!$J$34)+Parameters!$I$36*(Parameters!$J$36-Parameters!$J$35)+Parameters!$I$37*($A142-Parameters!$J$36)))),_xlfn.IFS($A142&lt;=Parameters!$J$34,Parameters!$I$34*$A142,$A142&lt;=Parameters!$J$35,Parameters!$I$35*$A142,$A142&lt;=Parameters!$J$36,Parameters!$I$36*$A142,$A142&gt;Parameters!$J$36,Parameters!$I$37*$A142))</f>
        <v>16433.98</v>
      </c>
      <c r="AE142" s="290">
        <f t="shared" si="91"/>
        <v>119.95605839416058</v>
      </c>
      <c r="AF142" s="290" cm="1">
        <f t="array" ref="AF142">IF(Parameters!$F$55="No",IF($A142&lt;=Parameters!$J$39,Parameters!$I$39*$A142,IF($A142&lt;=Parameters!$J$40,Parameters!$I$39*Parameters!$J$39+Parameters!$I$40*($A142-Parameters!$J$39),IF($A142&lt;=Parameters!$J$41,Parameters!$I$39*Parameters!$J$39+Parameters!$I$40*(Parameters!$J$40-Parameters!$J$39)+Parameters!$I$41*($A142-Parameters!$J$40),Parameters!$I$39*Parameters!$J$39+Parameters!$I$40*(Parameters!$J$40-Parameters!$J$39)+Parameters!$I$41*(Parameters!$J$41-Parameters!$J$40)+Parameters!$I$42*($A142-Parameters!$J$41)))),_xlfn.IFS($A142&lt;=Parameters!$J$39,Parameters!$I$39*$A142,$A142&lt;=Parameters!$J$40,Parameters!$I$40*$A142,$A142&lt;=Parameters!$J$41,Parameters!$I$41*$A142,$A142&gt;Parameters!$J$41,Parameters!$I$42*$A142))</f>
        <v>18049.48</v>
      </c>
      <c r="AG142" s="290">
        <f t="shared" si="92"/>
        <v>131.74802919708029</v>
      </c>
      <c r="AI142" s="428">
        <f t="shared" si="68"/>
        <v>91.170000000000073</v>
      </c>
      <c r="AJ142" s="428">
        <f t="shared" si="69"/>
        <v>91.170000000000073</v>
      </c>
      <c r="AK142" s="428">
        <f t="shared" si="70"/>
        <v>143.54000000000087</v>
      </c>
      <c r="AL142" s="428">
        <f t="shared" si="71"/>
        <v>143.54000000000087</v>
      </c>
      <c r="AM142" s="428">
        <f t="shared" si="72"/>
        <v>91.170000000000073</v>
      </c>
      <c r="AN142" s="428">
        <f t="shared" si="73"/>
        <v>91.170000000000073</v>
      </c>
      <c r="AO142" s="428">
        <f t="shared" si="74"/>
        <v>143.54000000000087</v>
      </c>
      <c r="AP142" s="428">
        <f t="shared" si="75"/>
        <v>143.54000000000087</v>
      </c>
      <c r="AQ142" s="428">
        <f t="shared" si="76"/>
        <v>91.170000000000073</v>
      </c>
      <c r="AR142" s="428">
        <f t="shared" si="77"/>
        <v>91.170000000000073</v>
      </c>
      <c r="AS142" s="428">
        <f t="shared" si="78"/>
        <v>143.54000000000087</v>
      </c>
      <c r="AT142" s="428">
        <f t="shared" si="79"/>
        <v>143.54000000000087</v>
      </c>
      <c r="AU142" s="428">
        <f t="shared" si="80"/>
        <v>91.170000000000073</v>
      </c>
      <c r="AV142" s="428">
        <f t="shared" si="81"/>
        <v>91.170000000000073</v>
      </c>
      <c r="AW142" s="428">
        <f t="shared" si="82"/>
        <v>143.54000000000087</v>
      </c>
      <c r="AX142" s="428">
        <f t="shared" si="83"/>
        <v>143.54000000000087</v>
      </c>
    </row>
    <row r="143">
      <c r="A143" s="413">
        <v>138</v>
      </c>
      <c r="B143" s="290" cm="1">
        <f t="array" ref="B143">IF(Parameters!$C$55="No",IF($A143&lt;=Parameters!$D$23,Parameters!$C$23*$A143,IF($A143&lt;=Parameters!$D$24,Parameters!$C$23*Parameters!$D$23+Parameters!$C$24*($A143-Parameters!$D$23),IF($A143&lt;=Parameters!$D$25,Parameters!$C$23*Parameters!$D$23+Parameters!$C$24*(Parameters!$D$24-Parameters!$D$23)+Parameters!$C$25*($A143-Parameters!$D$24),Parameters!$C$23*Parameters!$D$23+Parameters!$C$24*(Parameters!$D$24-Parameters!$D$23)+Parameters!$C$25*(Parameters!$D$25-Parameters!$D$24)+Parameters!$C$26*($A143-Parameters!$D$25)))),_xlfn.IFS($A143&lt;=Parameters!$D$23,Parameters!$C$23*$A143,$A143&lt;=Parameters!$D$24,Parameters!$C$24*$A143,$A143&lt;=Parameters!$D$25,Parameters!$C$25*$A143,$A143&gt;Parameters!$D$25,Parameters!$C$26*$A143))</f>
        <v>12581.460000000001</v>
      </c>
      <c r="C143" s="290">
        <f t="shared" si="84"/>
        <v>91.17</v>
      </c>
      <c r="D143" s="290" cm="1">
        <f t="array" ref="D143">IF(Parameters!$C$55="No",IF($A143&lt;=Parameters!$D$28,Parameters!$C$28*$A143,IF($A143&lt;=Parameters!$D$29,Parameters!$C$28*Parameters!$D$28+Parameters!$C$29*($A143-Parameters!$D$28),IF($A143&lt;=Parameters!$D$30,Parameters!$C$28*Parameters!$D$28+Parameters!$C$29*(Parameters!$D$29-Parameters!$D$28)+Parameters!$C$30*($A143-Parameters!$D$29),Parameters!$C$28*Parameters!$D$28+Parameters!$C$29*(Parameters!$D$29-Parameters!$D$28)+Parameters!$C$30*(Parameters!$D$30-Parameters!$D$29)+Parameters!$C$31*($A143-Parameters!$D$30)))),_xlfn.IFS($A143&lt;=Parameters!$D$28,Parameters!$C$28*$A143,$A143&lt;=Parameters!$D$29,Parameters!$C$29*$A143,$A143&lt;=Parameters!$D$30,Parameters!$C$30*$A143,$A143&gt;Parameters!$D$30,Parameters!$C$31*$A143))</f>
        <v>12581.460000000001</v>
      </c>
      <c r="E143" s="290">
        <f t="shared" si="84"/>
        <v>91.17</v>
      </c>
      <c r="F143" s="290" cm="1">
        <f t="array" ref="F143">IF(Parameters!$C$55="No",IF($A143&lt;=Parameters!$D$34,Parameters!$C$34*$A143,IF($A143&lt;=Parameters!$D$35,Parameters!$C$34*Parameters!$D$34+Parameters!$C$35*($A143-Parameters!$D$34),IF($A143&lt;=Parameters!$D$36,Parameters!$C$34*Parameters!$D$34+Parameters!$C$35*(Parameters!$D$35-Parameters!$D$34)+Parameters!$C$36*($A143-Parameters!$D$35),Parameters!$C$34*Parameters!$D$34+Parameters!$C$35*(Parameters!$D$35-Parameters!$D$34)+Parameters!$C$36*(Parameters!$D$36-Parameters!$D$35)+Parameters!$C$37*($A143-Parameters!$D$36)))),_xlfn.IFS($A143&lt;=Parameters!$D$34,Parameters!$C$34*$A143,$A143&lt;=Parameters!$D$35,Parameters!$C$35*$A143,$A143&lt;=Parameters!$D$36,Parameters!$C$36*$A143,$A143&gt;Parameters!$D$36,Parameters!$C$37*$A143))</f>
        <v>16577.52</v>
      </c>
      <c r="G143" s="290">
        <f t="shared" si="85"/>
        <v>120.12695652173913</v>
      </c>
      <c r="H143" s="290" cm="1">
        <f t="array" ref="H143">IF(Parameters!$C$55="No",IF($A143&lt;=Parameters!$D$39,Parameters!$C$39*$A143,IF($A143&lt;=Parameters!$D$40,Parameters!$C$39*Parameters!$D$39+Parameters!$C$40*($A143-Parameters!$D$39),IF($A143&lt;=Parameters!$D$41,Parameters!$C$39*Parameters!$D$39+Parameters!$C$40*(Parameters!$D$40-Parameters!$D$39)+Parameters!$C$41*($A143-Parameters!$D$40),Parameters!$C$39*Parameters!$D$39+Parameters!$C$40*(Parameters!$D$40-Parameters!$D$39)+Parameters!$C$41*(Parameters!$D$41-Parameters!$D$40)+Parameters!$C$42*($A143-Parameters!$D$41)))),_xlfn.IFS($A143&lt;=Parameters!$D$39,Parameters!$C$39*$A143,$A143&lt;=Parameters!$D$40,Parameters!$C$40*$A143,$A143&lt;=Parameters!$D$41,Parameters!$C$41*$A143,$A143&gt;Parameters!$D$41,Parameters!$C$42*$A143))</f>
        <v>18193.019999999997</v>
      </c>
      <c r="I143" s="290">
        <f t="shared" si="86"/>
        <v>131.83347826086955</v>
      </c>
      <c r="J143" s="290" cm="1">
        <f t="array" ref="J143">IF(Parameters!$D$55="No",IF($A143&lt;=Parameters!$F$23,Parameters!$E$23*$A143,IF($A143&lt;=Parameters!$F$24,Parameters!$E$23*Parameters!$F$23+Parameters!$E$24*($A143-Parameters!$F$23),IF($A143&lt;=Parameters!$F$25,Parameters!$E$23*Parameters!$F$23+Parameters!$E$24*(Parameters!$F$24-Parameters!$F$23)+Parameters!$E$25*($A143-Parameters!$F$24),Parameters!$E$23*Parameters!$F$23+Parameters!$E$24*(Parameters!$F$24-Parameters!$F$23)+Parameters!$E$25*(Parameters!$F$25-Parameters!$F$24)+Parameters!$E$26*($A143-Parameters!$F$25)))),_xlfn.IFS($A143&lt;=Parameters!$F$23,Parameters!$E$23*$A143,$A143&lt;=Parameters!$F$24,Parameters!$E$24*$A143,$A143&lt;=Parameters!$F$25,Parameters!$E$25*$A143,$A143&gt;Parameters!$F$25,Parameters!$E$26*$A143))</f>
        <v>12581.460000000001</v>
      </c>
      <c r="K143" s="290">
        <f t="shared" si="62"/>
        <v>91.17</v>
      </c>
      <c r="L143" s="290" cm="1">
        <f t="array" ref="L143">IF(Parameters!$D$55="No",IF($A143&lt;=Parameters!$F$28,Parameters!$E$28*$A143,IF($A143&lt;=Parameters!$F$29,Parameters!$E$28*Parameters!$F$28+Parameters!$E$29*($A143-Parameters!$F$28),IF($A143&lt;=Parameters!$F$30,Parameters!$E$28*Parameters!$F$28+Parameters!$E$29*(Parameters!$F$29-Parameters!$F$28)+Parameters!$E$30*($A143-Parameters!$F$29),Parameters!$E$28*Parameters!$F$28+Parameters!$E$29*(Parameters!$F$29-Parameters!$F$28)+Parameters!$E$30*(Parameters!$F$30-Parameters!$F$29)+Parameters!$E$31*($A143-Parameters!$F$30)))),_xlfn.IFS($A143&lt;=Parameters!$F$28,Parameters!$E$28*$A143,$A143&lt;=Parameters!$F$29,Parameters!$E$29*$A143,$A143&lt;=Parameters!$F$30,Parameters!$E$30*$A143,$A143&gt;Parameters!$F$30,Parameters!$E$31*$A143))</f>
        <v>12581.460000000001</v>
      </c>
      <c r="M143" s="290">
        <f t="shared" si="63"/>
        <v>91.17</v>
      </c>
      <c r="N143" s="290" cm="1">
        <f t="array" ref="N143">IF(Parameters!$D$55="No",IF($A143&lt;=Parameters!$F$34,Parameters!$E$34*$A143,IF($A143&lt;=Parameters!$F$35,Parameters!$E$34*Parameters!$F$34+Parameters!$E$35*($A143-Parameters!$F$34),IF($A143&lt;=Parameters!$F$36,Parameters!$E$34*Parameters!$F$34+Parameters!$E$35*(Parameters!$F$35-Parameters!$F$34)+Parameters!$E$36*($A143-Parameters!$F$35),Parameters!$E$34*Parameters!$F$34+Parameters!$E$35*(Parameters!$F$35-Parameters!$F$34)+Parameters!$E$36*(Parameters!$F$36-Parameters!$F$35)+Parameters!$E$37*($A143-Parameters!$F$36)))),_xlfn.IFS($A143&lt;=Parameters!$F$34,Parameters!$E$34*$A143,$A143&lt;=Parameters!$F$35,Parameters!$E$35*$A143,$A143&lt;=Parameters!$F$36,Parameters!$E$36*$A143,$A143&gt;Parameters!$F$36,Parameters!$E$37*$A143))</f>
        <v>16577.52</v>
      </c>
      <c r="O143" s="290">
        <f t="shared" si="87"/>
        <v>120.12695652173913</v>
      </c>
      <c r="P143" s="290" cm="1">
        <f t="array" ref="P143">IF(Parameters!$D$55="No",IF($A143&lt;=Parameters!$F$39,Parameters!$E$39*$A143,IF($A143&lt;=Parameters!$F$40,Parameters!$E$39*Parameters!$F$39+Parameters!$E$40*($A143-Parameters!$F$39),IF($A143&lt;=Parameters!$F$41,Parameters!$E$39*Parameters!$F$39+Parameters!$E$40*(Parameters!$F$40-Parameters!$F$39)+Parameters!$E$41*($A143-Parameters!$F$40),Parameters!$E$39*Parameters!$F$39+Parameters!$E$40*(Parameters!$F$40-Parameters!$F$39)+Parameters!$E$41*(Parameters!$F$41-Parameters!$F$40)+Parameters!$E$42*($A143-Parameters!$F$41)))),_xlfn.IFS($A143&lt;=Parameters!$F$39,Parameters!$E$39*$A143,$A143&lt;=Parameters!$F$40,Parameters!$E$40*$A143,$A143&lt;=Parameters!$F$41,Parameters!$E$41*$A143,$A143&gt;Parameters!$F$41,Parameters!$E$42*$A143))</f>
        <v>18193.019999999997</v>
      </c>
      <c r="Q143" s="290">
        <f t="shared" si="88"/>
        <v>131.83347826086955</v>
      </c>
      <c r="R143" s="290" cm="1">
        <f t="array" ref="R143">IF(Parameters!$E$55="No",IF($A143&lt;=Parameters!$H$23,Parameters!$G$23*$A143,IF($A143&lt;=Parameters!$H$24,Parameters!$G$23*Parameters!$H$23+Parameters!$G$24*($A143-Parameters!$H$23),IF($A143&lt;=Parameters!$H$25,Parameters!$G$23*Parameters!$H$23+Parameters!$G$24*(Parameters!$H$24-Parameters!$H$23)+Parameters!$G$25*($A143-Parameters!$H$24),Parameters!$G$23*Parameters!$H$23+Parameters!$G$24*(Parameters!$H$24-Parameters!$H$23)+Parameters!$G$25*(Parameters!$H$25-Parameters!$H$24)+Parameters!$G$26*($A143-Parameters!$H$25)))),_xlfn.IFS($A143&lt;=Parameters!$H$23,Parameters!$G$23*$A143,$A143&lt;=Parameters!$H$24,Parameters!$G$24*$A143,$A143&lt;=Parameters!$H$25,Parameters!$G$25*$A143,$A143&gt;Parameters!$H$25,Parameters!$G$26*$A143))</f>
        <v>12581.460000000001</v>
      </c>
      <c r="S143" s="290">
        <f t="shared" si="64"/>
        <v>91.17</v>
      </c>
      <c r="T143" s="290" cm="1">
        <f t="array" ref="T143">IF(Parameters!$E$55="No",IF($A143&lt;=Parameters!$H$28,Parameters!$G$28*$A143,IF($A143&lt;=Parameters!$H$29,Parameters!$G$28*Parameters!$H$28+Parameters!$G$29*($A143-Parameters!$H$28),IF($A143&lt;=Parameters!$H$30,Parameters!$G$28*Parameters!$H$28+Parameters!$G$29*(Parameters!$H$29-Parameters!$H$28)+Parameters!$G$30*($A143-Parameters!$H$29),Parameters!$G$28*Parameters!$H$28+Parameters!$G$29*(Parameters!$H$29-Parameters!$H$28)+Parameters!$G$30*(Parameters!$H$30-Parameters!$H$29)+Parameters!$G$31*($A143-Parameters!$H$30)))),_xlfn.IFS($A143&lt;=Parameters!$H$28,Parameters!$G$28*$A143,$A143&lt;=Parameters!$H$29,Parameters!$G$29*$A143,$A143&lt;=Parameters!$H$30,Parameters!$G$30*$A143,$A143&gt;Parameters!$H$30,Parameters!$G$31*$A143))</f>
        <v>12581.460000000001</v>
      </c>
      <c r="U143" s="290">
        <f t="shared" si="65"/>
        <v>91.17</v>
      </c>
      <c r="V143" s="290" cm="1">
        <f t="array" ref="V143">IF(Parameters!$E$55="No",IF($A143&lt;=Parameters!$H$34,Parameters!$G$34*$A143,IF($A143&lt;=Parameters!$H$35,Parameters!$G$34*Parameters!$H$34+Parameters!$G$35*($A143-Parameters!$H$34),IF($A143&lt;=Parameters!$H$36,Parameters!$G$34*Parameters!$H$34+Parameters!$G$35*(Parameters!$H$35-Parameters!$H$34)+Parameters!$G$36*($A143-Parameters!$H$35),Parameters!$G$34*Parameters!$H$34+Parameters!$G$35*(Parameters!$H$35-Parameters!$H$34)+Parameters!$G$36*(Parameters!$H$36-Parameters!$H$35)+Parameters!$G$37*($A143-Parameters!$H$36)))),_xlfn.IFS($A143&lt;=Parameters!$H$34,Parameters!$G$34*$A143,$A143&lt;=Parameters!$H$35,Parameters!$G$35*$A143,$A143&lt;=Parameters!$H$36,Parameters!$G$36*$A143,$A143&gt;Parameters!$H$36,Parameters!$G$37*$A143))</f>
        <v>16577.52</v>
      </c>
      <c r="W143" s="290">
        <f t="shared" si="89"/>
        <v>120.12695652173913</v>
      </c>
      <c r="X143" s="290" cm="1">
        <f t="array" ref="X143">IF(Parameters!$E$55="No",IF($A143&lt;=Parameters!$H$39,Parameters!$G$39*$A143,IF($A143&lt;=Parameters!$H$40,Parameters!$G$39*Parameters!$H$39+Parameters!$G$40*($A143-Parameters!$H$39),IF($A143&lt;=Parameters!$H$41,Parameters!$G$39*Parameters!$H$39+Parameters!$G$40*(Parameters!$H$40-Parameters!$H$39)+Parameters!$G$41*($A143-Parameters!$H$40),Parameters!$G$39*Parameters!$H$39+Parameters!$G$40*(Parameters!$H$40-Parameters!$H$39)+Parameters!$G$41*(Parameters!$H$41-Parameters!$H$40)+Parameters!$G$42*($A143-Parameters!$H$41)))),_xlfn.IFS($A143&lt;=Parameters!$H$39,Parameters!$G$39*$A143,$A143&lt;=Parameters!$H$40,Parameters!$G$40*$A143,$A143&lt;=Parameters!$H$41,Parameters!$G$41*$A143,$A143&gt;Parameters!$H$41,Parameters!$G$42*$A143))</f>
        <v>18193.019999999997</v>
      </c>
      <c r="Y143" s="290">
        <f t="shared" si="90"/>
        <v>131.83347826086955</v>
      </c>
      <c r="Z143" s="290" cm="1">
        <f t="array" ref="Z143">IF(Parameters!$F$55="No",IF($A143&lt;=Parameters!$J$23,Parameters!$I$23*$A143,IF($A143&lt;=Parameters!$J$24,Parameters!$I$23*Parameters!$J$23+Parameters!$I$24*($A143-Parameters!$J$23),IF($A143&lt;=Parameters!$J$25,Parameters!$I$23*Parameters!$J$23+Parameters!$I$24*(Parameters!$J$24-Parameters!$J$23)+Parameters!$I$25*($A143-Parameters!$J$24),Parameters!$I$23*Parameters!$J$23+Parameters!$I$24*(Parameters!$J$24-Parameters!$J$23)+Parameters!$I$25*(Parameters!$J$25-Parameters!$J$24)+Parameters!$I$26*($A143-Parameters!$J$25)))),_xlfn.IFS($A143&lt;=Parameters!$J$23,Parameters!$I$23*$A143,$A143&lt;=Parameters!$J$24,Parameters!$I$24*$A143,$A143&lt;=Parameters!$J$25,Parameters!$I$25*$A143,$A143&gt;Parameters!$J$25,Parameters!$I$26*$A143))</f>
        <v>12581.460000000001</v>
      </c>
      <c r="AA143" s="290">
        <f t="shared" si="66"/>
        <v>91.17</v>
      </c>
      <c r="AB143" s="290" cm="1">
        <f t="array" ref="AB143">IF(Parameters!$F$55="No",IF($A143&lt;=Parameters!$J$28,Parameters!$I$28*$A143,IF($A143&lt;=Parameters!$J$29,Parameters!$I$28*Parameters!$J$28+Parameters!$I$29*($A143-Parameters!$J$28),IF($A143&lt;=Parameters!$J$30,Parameters!$I$28*Parameters!$J$28+Parameters!$I$29*(Parameters!$J$29-Parameters!$J$28)+Parameters!$I$30*($A143-Parameters!$J$29),Parameters!$I$28*Parameters!$J$28+Parameters!$I$29*(Parameters!$J$29-Parameters!$J$28)+Parameters!$I$30*(Parameters!$J$30-Parameters!$J$29)+Parameters!$I$31*($A143-Parameters!$J$30)))),_xlfn.IFS($A143&lt;=Parameters!$J$28,Parameters!$I$28*$A143,$A143&lt;=Parameters!$J$29,Parameters!$I$29*$A143,$A143&lt;=Parameters!$J$30,Parameters!$I$30*$A143,$A143&gt;Parameters!$J$30,Parameters!$I$31*$A143))</f>
        <v>12581.460000000001</v>
      </c>
      <c r="AC143" s="290">
        <f t="shared" si="67"/>
        <v>91.17</v>
      </c>
      <c r="AD143" s="290" cm="1">
        <f t="array" ref="AD143">IF(Parameters!$F$55="No",IF($A143&lt;=Parameters!$J$34,Parameters!$I$34*$A143,IF($A143&lt;=Parameters!$J$35,Parameters!$I$34*Parameters!$J$34+Parameters!$I$35*($A143-Parameters!$J$34),IF($A143&lt;=Parameters!$J$36,Parameters!$I$34*Parameters!$J$34+Parameters!$I$35*(Parameters!$J$35-Parameters!$J$34)+Parameters!$I$36*($A143-Parameters!$J$35),Parameters!$I$34*Parameters!$J$34+Parameters!$I$35*(Parameters!$J$35-Parameters!$J$34)+Parameters!$I$36*(Parameters!$J$36-Parameters!$J$35)+Parameters!$I$37*($A143-Parameters!$J$36)))),_xlfn.IFS($A143&lt;=Parameters!$J$34,Parameters!$I$34*$A143,$A143&lt;=Parameters!$J$35,Parameters!$I$35*$A143,$A143&lt;=Parameters!$J$36,Parameters!$I$36*$A143,$A143&gt;Parameters!$J$36,Parameters!$I$37*$A143))</f>
        <v>16577.52</v>
      </c>
      <c r="AE143" s="290">
        <f t="shared" si="91"/>
        <v>120.12695652173913</v>
      </c>
      <c r="AF143" s="290" cm="1">
        <f t="array" ref="AF143">IF(Parameters!$F$55="No",IF($A143&lt;=Parameters!$J$39,Parameters!$I$39*$A143,IF($A143&lt;=Parameters!$J$40,Parameters!$I$39*Parameters!$J$39+Parameters!$I$40*($A143-Parameters!$J$39),IF($A143&lt;=Parameters!$J$41,Parameters!$I$39*Parameters!$J$39+Parameters!$I$40*(Parameters!$J$40-Parameters!$J$39)+Parameters!$I$41*($A143-Parameters!$J$40),Parameters!$I$39*Parameters!$J$39+Parameters!$I$40*(Parameters!$J$40-Parameters!$J$39)+Parameters!$I$41*(Parameters!$J$41-Parameters!$J$40)+Parameters!$I$42*($A143-Parameters!$J$41)))),_xlfn.IFS($A143&lt;=Parameters!$J$39,Parameters!$I$39*$A143,$A143&lt;=Parameters!$J$40,Parameters!$I$40*$A143,$A143&lt;=Parameters!$J$41,Parameters!$I$41*$A143,$A143&gt;Parameters!$J$41,Parameters!$I$42*$A143))</f>
        <v>18193.019999999997</v>
      </c>
      <c r="AG143" s="290">
        <f t="shared" si="92"/>
        <v>131.83347826086955</v>
      </c>
      <c r="AI143" s="428">
        <f t="shared" si="68"/>
        <v>91.170000000000073</v>
      </c>
      <c r="AJ143" s="428">
        <f t="shared" si="69"/>
        <v>91.170000000000073</v>
      </c>
      <c r="AK143" s="428">
        <f t="shared" si="70"/>
        <v>143.54000000000087</v>
      </c>
      <c r="AL143" s="428">
        <f t="shared" si="71"/>
        <v>143.53999999999724</v>
      </c>
      <c r="AM143" s="428">
        <f t="shared" si="72"/>
        <v>91.170000000000073</v>
      </c>
      <c r="AN143" s="428">
        <f t="shared" si="73"/>
        <v>91.170000000000073</v>
      </c>
      <c r="AO143" s="428">
        <f t="shared" si="74"/>
        <v>143.54000000000087</v>
      </c>
      <c r="AP143" s="428">
        <f t="shared" si="75"/>
        <v>143.53999999999724</v>
      </c>
      <c r="AQ143" s="428">
        <f t="shared" si="76"/>
        <v>91.170000000000073</v>
      </c>
      <c r="AR143" s="428">
        <f t="shared" si="77"/>
        <v>91.170000000000073</v>
      </c>
      <c r="AS143" s="428">
        <f t="shared" si="78"/>
        <v>143.54000000000087</v>
      </c>
      <c r="AT143" s="428">
        <f t="shared" si="79"/>
        <v>143.53999999999724</v>
      </c>
      <c r="AU143" s="428">
        <f t="shared" si="80"/>
        <v>91.170000000000073</v>
      </c>
      <c r="AV143" s="428">
        <f t="shared" si="81"/>
        <v>91.170000000000073</v>
      </c>
      <c r="AW143" s="428">
        <f t="shared" si="82"/>
        <v>143.54000000000087</v>
      </c>
      <c r="AX143" s="428">
        <f t="shared" si="83"/>
        <v>143.53999999999724</v>
      </c>
    </row>
    <row r="144">
      <c r="A144" s="413">
        <v>139</v>
      </c>
      <c r="B144" s="290" cm="1">
        <f t="array" ref="B144">IF(Parameters!$C$55="No",IF($A144&lt;=Parameters!$D$23,Parameters!$C$23*$A144,IF($A144&lt;=Parameters!$D$24,Parameters!$C$23*Parameters!$D$23+Parameters!$C$24*($A144-Parameters!$D$23),IF($A144&lt;=Parameters!$D$25,Parameters!$C$23*Parameters!$D$23+Parameters!$C$24*(Parameters!$D$24-Parameters!$D$23)+Parameters!$C$25*($A144-Parameters!$D$24),Parameters!$C$23*Parameters!$D$23+Parameters!$C$24*(Parameters!$D$24-Parameters!$D$23)+Parameters!$C$25*(Parameters!$D$25-Parameters!$D$24)+Parameters!$C$26*($A144-Parameters!$D$25)))),_xlfn.IFS($A144&lt;=Parameters!$D$23,Parameters!$C$23*$A144,$A144&lt;=Parameters!$D$24,Parameters!$C$24*$A144,$A144&lt;=Parameters!$D$25,Parameters!$C$25*$A144,$A144&gt;Parameters!$D$25,Parameters!$C$26*$A144))</f>
        <v>12672.630000000001</v>
      </c>
      <c r="C144" s="290">
        <f t="shared" si="84"/>
        <v>91.17</v>
      </c>
      <c r="D144" s="290" cm="1">
        <f t="array" ref="D144">IF(Parameters!$C$55="No",IF($A144&lt;=Parameters!$D$28,Parameters!$C$28*$A144,IF($A144&lt;=Parameters!$D$29,Parameters!$C$28*Parameters!$D$28+Parameters!$C$29*($A144-Parameters!$D$28),IF($A144&lt;=Parameters!$D$30,Parameters!$C$28*Parameters!$D$28+Parameters!$C$29*(Parameters!$D$29-Parameters!$D$28)+Parameters!$C$30*($A144-Parameters!$D$29),Parameters!$C$28*Parameters!$D$28+Parameters!$C$29*(Parameters!$D$29-Parameters!$D$28)+Parameters!$C$30*(Parameters!$D$30-Parameters!$D$29)+Parameters!$C$31*($A144-Parameters!$D$30)))),_xlfn.IFS($A144&lt;=Parameters!$D$28,Parameters!$C$28*$A144,$A144&lt;=Parameters!$D$29,Parameters!$C$29*$A144,$A144&lt;=Parameters!$D$30,Parameters!$C$30*$A144,$A144&gt;Parameters!$D$30,Parameters!$C$31*$A144))</f>
        <v>12672.630000000001</v>
      </c>
      <c r="E144" s="290">
        <f t="shared" si="84"/>
        <v>91.17</v>
      </c>
      <c r="F144" s="290" cm="1">
        <f t="array" ref="F144">IF(Parameters!$C$55="No",IF($A144&lt;=Parameters!$D$34,Parameters!$C$34*$A144,IF($A144&lt;=Parameters!$D$35,Parameters!$C$34*Parameters!$D$34+Parameters!$C$35*($A144-Parameters!$D$34),IF($A144&lt;=Parameters!$D$36,Parameters!$C$34*Parameters!$D$34+Parameters!$C$35*(Parameters!$D$35-Parameters!$D$34)+Parameters!$C$36*($A144-Parameters!$D$35),Parameters!$C$34*Parameters!$D$34+Parameters!$C$35*(Parameters!$D$35-Parameters!$D$34)+Parameters!$C$36*(Parameters!$D$36-Parameters!$D$35)+Parameters!$C$37*($A144-Parameters!$D$36)))),_xlfn.IFS($A144&lt;=Parameters!$D$34,Parameters!$C$34*$A144,$A144&lt;=Parameters!$D$35,Parameters!$C$35*$A144,$A144&lt;=Parameters!$D$36,Parameters!$C$36*$A144,$A144&gt;Parameters!$D$36,Parameters!$C$37*$A144))</f>
        <v>16721.059999999998</v>
      </c>
      <c r="G144" s="290">
        <f t="shared" si="85"/>
        <v>120.29539568345322</v>
      </c>
      <c r="H144" s="290" cm="1">
        <f t="array" ref="H144">IF(Parameters!$C$55="No",IF($A144&lt;=Parameters!$D$39,Parameters!$C$39*$A144,IF($A144&lt;=Parameters!$D$40,Parameters!$C$39*Parameters!$D$39+Parameters!$C$40*($A144-Parameters!$D$39),IF($A144&lt;=Parameters!$D$41,Parameters!$C$39*Parameters!$D$39+Parameters!$C$40*(Parameters!$D$40-Parameters!$D$39)+Parameters!$C$41*($A144-Parameters!$D$40),Parameters!$C$39*Parameters!$D$39+Parameters!$C$40*(Parameters!$D$40-Parameters!$D$39)+Parameters!$C$41*(Parameters!$D$41-Parameters!$D$40)+Parameters!$C$42*($A144-Parameters!$D$41)))),_xlfn.IFS($A144&lt;=Parameters!$D$39,Parameters!$C$39*$A144,$A144&lt;=Parameters!$D$40,Parameters!$C$40*$A144,$A144&lt;=Parameters!$D$41,Parameters!$C$41*$A144,$A144&gt;Parameters!$D$41,Parameters!$C$42*$A144))</f>
        <v>18336.559999999998</v>
      </c>
      <c r="I144" s="290">
        <f t="shared" si="86"/>
        <v>131.91769784172661</v>
      </c>
      <c r="J144" s="290" cm="1">
        <f t="array" ref="J144">IF(Parameters!$D$55="No",IF($A144&lt;=Parameters!$F$23,Parameters!$E$23*$A144,IF($A144&lt;=Parameters!$F$24,Parameters!$E$23*Parameters!$F$23+Parameters!$E$24*($A144-Parameters!$F$23),IF($A144&lt;=Parameters!$F$25,Parameters!$E$23*Parameters!$F$23+Parameters!$E$24*(Parameters!$F$24-Parameters!$F$23)+Parameters!$E$25*($A144-Parameters!$F$24),Parameters!$E$23*Parameters!$F$23+Parameters!$E$24*(Parameters!$F$24-Parameters!$F$23)+Parameters!$E$25*(Parameters!$F$25-Parameters!$F$24)+Parameters!$E$26*($A144-Parameters!$F$25)))),_xlfn.IFS($A144&lt;=Parameters!$F$23,Parameters!$E$23*$A144,$A144&lt;=Parameters!$F$24,Parameters!$E$24*$A144,$A144&lt;=Parameters!$F$25,Parameters!$E$25*$A144,$A144&gt;Parameters!$F$25,Parameters!$E$26*$A144))</f>
        <v>12672.630000000001</v>
      </c>
      <c r="K144" s="290">
        <f t="shared" si="62"/>
        <v>91.17</v>
      </c>
      <c r="L144" s="290" cm="1">
        <f t="array" ref="L144">IF(Parameters!$D$55="No",IF($A144&lt;=Parameters!$F$28,Parameters!$E$28*$A144,IF($A144&lt;=Parameters!$F$29,Parameters!$E$28*Parameters!$F$28+Parameters!$E$29*($A144-Parameters!$F$28),IF($A144&lt;=Parameters!$F$30,Parameters!$E$28*Parameters!$F$28+Parameters!$E$29*(Parameters!$F$29-Parameters!$F$28)+Parameters!$E$30*($A144-Parameters!$F$29),Parameters!$E$28*Parameters!$F$28+Parameters!$E$29*(Parameters!$F$29-Parameters!$F$28)+Parameters!$E$30*(Parameters!$F$30-Parameters!$F$29)+Parameters!$E$31*($A144-Parameters!$F$30)))),_xlfn.IFS($A144&lt;=Parameters!$F$28,Parameters!$E$28*$A144,$A144&lt;=Parameters!$F$29,Parameters!$E$29*$A144,$A144&lt;=Parameters!$F$30,Parameters!$E$30*$A144,$A144&gt;Parameters!$F$30,Parameters!$E$31*$A144))</f>
        <v>12672.630000000001</v>
      </c>
      <c r="M144" s="290">
        <f t="shared" si="63"/>
        <v>91.17</v>
      </c>
      <c r="N144" s="290" cm="1">
        <f t="array" ref="N144">IF(Parameters!$D$55="No",IF($A144&lt;=Parameters!$F$34,Parameters!$E$34*$A144,IF($A144&lt;=Parameters!$F$35,Parameters!$E$34*Parameters!$F$34+Parameters!$E$35*($A144-Parameters!$F$34),IF($A144&lt;=Parameters!$F$36,Parameters!$E$34*Parameters!$F$34+Parameters!$E$35*(Parameters!$F$35-Parameters!$F$34)+Parameters!$E$36*($A144-Parameters!$F$35),Parameters!$E$34*Parameters!$F$34+Parameters!$E$35*(Parameters!$F$35-Parameters!$F$34)+Parameters!$E$36*(Parameters!$F$36-Parameters!$F$35)+Parameters!$E$37*($A144-Parameters!$F$36)))),_xlfn.IFS($A144&lt;=Parameters!$F$34,Parameters!$E$34*$A144,$A144&lt;=Parameters!$F$35,Parameters!$E$35*$A144,$A144&lt;=Parameters!$F$36,Parameters!$E$36*$A144,$A144&gt;Parameters!$F$36,Parameters!$E$37*$A144))</f>
        <v>16721.059999999998</v>
      </c>
      <c r="O144" s="290">
        <f t="shared" si="87"/>
        <v>120.29539568345322</v>
      </c>
      <c r="P144" s="290" cm="1">
        <f t="array" ref="P144">IF(Parameters!$D$55="No",IF($A144&lt;=Parameters!$F$39,Parameters!$E$39*$A144,IF($A144&lt;=Parameters!$F$40,Parameters!$E$39*Parameters!$F$39+Parameters!$E$40*($A144-Parameters!$F$39),IF($A144&lt;=Parameters!$F$41,Parameters!$E$39*Parameters!$F$39+Parameters!$E$40*(Parameters!$F$40-Parameters!$F$39)+Parameters!$E$41*($A144-Parameters!$F$40),Parameters!$E$39*Parameters!$F$39+Parameters!$E$40*(Parameters!$F$40-Parameters!$F$39)+Parameters!$E$41*(Parameters!$F$41-Parameters!$F$40)+Parameters!$E$42*($A144-Parameters!$F$41)))),_xlfn.IFS($A144&lt;=Parameters!$F$39,Parameters!$E$39*$A144,$A144&lt;=Parameters!$F$40,Parameters!$E$40*$A144,$A144&lt;=Parameters!$F$41,Parameters!$E$41*$A144,$A144&gt;Parameters!$F$41,Parameters!$E$42*$A144))</f>
        <v>18336.559999999998</v>
      </c>
      <c r="Q144" s="290">
        <f t="shared" si="88"/>
        <v>131.91769784172661</v>
      </c>
      <c r="R144" s="290" cm="1">
        <f t="array" ref="R144">IF(Parameters!$E$55="No",IF($A144&lt;=Parameters!$H$23,Parameters!$G$23*$A144,IF($A144&lt;=Parameters!$H$24,Parameters!$G$23*Parameters!$H$23+Parameters!$G$24*($A144-Parameters!$H$23),IF($A144&lt;=Parameters!$H$25,Parameters!$G$23*Parameters!$H$23+Parameters!$G$24*(Parameters!$H$24-Parameters!$H$23)+Parameters!$G$25*($A144-Parameters!$H$24),Parameters!$G$23*Parameters!$H$23+Parameters!$G$24*(Parameters!$H$24-Parameters!$H$23)+Parameters!$G$25*(Parameters!$H$25-Parameters!$H$24)+Parameters!$G$26*($A144-Parameters!$H$25)))),_xlfn.IFS($A144&lt;=Parameters!$H$23,Parameters!$G$23*$A144,$A144&lt;=Parameters!$H$24,Parameters!$G$24*$A144,$A144&lt;=Parameters!$H$25,Parameters!$G$25*$A144,$A144&gt;Parameters!$H$25,Parameters!$G$26*$A144))</f>
        <v>12672.630000000001</v>
      </c>
      <c r="S144" s="290">
        <f t="shared" si="64"/>
        <v>91.17</v>
      </c>
      <c r="T144" s="290" cm="1">
        <f t="array" ref="T144">IF(Parameters!$E$55="No",IF($A144&lt;=Parameters!$H$28,Parameters!$G$28*$A144,IF($A144&lt;=Parameters!$H$29,Parameters!$G$28*Parameters!$H$28+Parameters!$G$29*($A144-Parameters!$H$28),IF($A144&lt;=Parameters!$H$30,Parameters!$G$28*Parameters!$H$28+Parameters!$G$29*(Parameters!$H$29-Parameters!$H$28)+Parameters!$G$30*($A144-Parameters!$H$29),Parameters!$G$28*Parameters!$H$28+Parameters!$G$29*(Parameters!$H$29-Parameters!$H$28)+Parameters!$G$30*(Parameters!$H$30-Parameters!$H$29)+Parameters!$G$31*($A144-Parameters!$H$30)))),_xlfn.IFS($A144&lt;=Parameters!$H$28,Parameters!$G$28*$A144,$A144&lt;=Parameters!$H$29,Parameters!$G$29*$A144,$A144&lt;=Parameters!$H$30,Parameters!$G$30*$A144,$A144&gt;Parameters!$H$30,Parameters!$G$31*$A144))</f>
        <v>12672.630000000001</v>
      </c>
      <c r="U144" s="290">
        <f t="shared" si="65"/>
        <v>91.17</v>
      </c>
      <c r="V144" s="290" cm="1">
        <f t="array" ref="V144">IF(Parameters!$E$55="No",IF($A144&lt;=Parameters!$H$34,Parameters!$G$34*$A144,IF($A144&lt;=Parameters!$H$35,Parameters!$G$34*Parameters!$H$34+Parameters!$G$35*($A144-Parameters!$H$34),IF($A144&lt;=Parameters!$H$36,Parameters!$G$34*Parameters!$H$34+Parameters!$G$35*(Parameters!$H$35-Parameters!$H$34)+Parameters!$G$36*($A144-Parameters!$H$35),Parameters!$G$34*Parameters!$H$34+Parameters!$G$35*(Parameters!$H$35-Parameters!$H$34)+Parameters!$G$36*(Parameters!$H$36-Parameters!$H$35)+Parameters!$G$37*($A144-Parameters!$H$36)))),_xlfn.IFS($A144&lt;=Parameters!$H$34,Parameters!$G$34*$A144,$A144&lt;=Parameters!$H$35,Parameters!$G$35*$A144,$A144&lt;=Parameters!$H$36,Parameters!$G$36*$A144,$A144&gt;Parameters!$H$36,Parameters!$G$37*$A144))</f>
        <v>16721.059999999998</v>
      </c>
      <c r="W144" s="290">
        <f t="shared" si="89"/>
        <v>120.29539568345322</v>
      </c>
      <c r="X144" s="290" cm="1">
        <f t="array" ref="X144">IF(Parameters!$E$55="No",IF($A144&lt;=Parameters!$H$39,Parameters!$G$39*$A144,IF($A144&lt;=Parameters!$H$40,Parameters!$G$39*Parameters!$H$39+Parameters!$G$40*($A144-Parameters!$H$39),IF($A144&lt;=Parameters!$H$41,Parameters!$G$39*Parameters!$H$39+Parameters!$G$40*(Parameters!$H$40-Parameters!$H$39)+Parameters!$G$41*($A144-Parameters!$H$40),Parameters!$G$39*Parameters!$H$39+Parameters!$G$40*(Parameters!$H$40-Parameters!$H$39)+Parameters!$G$41*(Parameters!$H$41-Parameters!$H$40)+Parameters!$G$42*($A144-Parameters!$H$41)))),_xlfn.IFS($A144&lt;=Parameters!$H$39,Parameters!$G$39*$A144,$A144&lt;=Parameters!$H$40,Parameters!$G$40*$A144,$A144&lt;=Parameters!$H$41,Parameters!$G$41*$A144,$A144&gt;Parameters!$H$41,Parameters!$G$42*$A144))</f>
        <v>18336.559999999998</v>
      </c>
      <c r="Y144" s="290">
        <f t="shared" si="90"/>
        <v>131.91769784172661</v>
      </c>
      <c r="Z144" s="290" cm="1">
        <f t="array" ref="Z144">IF(Parameters!$F$55="No",IF($A144&lt;=Parameters!$J$23,Parameters!$I$23*$A144,IF($A144&lt;=Parameters!$J$24,Parameters!$I$23*Parameters!$J$23+Parameters!$I$24*($A144-Parameters!$J$23),IF($A144&lt;=Parameters!$J$25,Parameters!$I$23*Parameters!$J$23+Parameters!$I$24*(Parameters!$J$24-Parameters!$J$23)+Parameters!$I$25*($A144-Parameters!$J$24),Parameters!$I$23*Parameters!$J$23+Parameters!$I$24*(Parameters!$J$24-Parameters!$J$23)+Parameters!$I$25*(Parameters!$J$25-Parameters!$J$24)+Parameters!$I$26*($A144-Parameters!$J$25)))),_xlfn.IFS($A144&lt;=Parameters!$J$23,Parameters!$I$23*$A144,$A144&lt;=Parameters!$J$24,Parameters!$I$24*$A144,$A144&lt;=Parameters!$J$25,Parameters!$I$25*$A144,$A144&gt;Parameters!$J$25,Parameters!$I$26*$A144))</f>
        <v>12672.630000000001</v>
      </c>
      <c r="AA144" s="290">
        <f t="shared" si="66"/>
        <v>91.17</v>
      </c>
      <c r="AB144" s="290" cm="1">
        <f t="array" ref="AB144">IF(Parameters!$F$55="No",IF($A144&lt;=Parameters!$J$28,Parameters!$I$28*$A144,IF($A144&lt;=Parameters!$J$29,Parameters!$I$28*Parameters!$J$28+Parameters!$I$29*($A144-Parameters!$J$28),IF($A144&lt;=Parameters!$J$30,Parameters!$I$28*Parameters!$J$28+Parameters!$I$29*(Parameters!$J$29-Parameters!$J$28)+Parameters!$I$30*($A144-Parameters!$J$29),Parameters!$I$28*Parameters!$J$28+Parameters!$I$29*(Parameters!$J$29-Parameters!$J$28)+Parameters!$I$30*(Parameters!$J$30-Parameters!$J$29)+Parameters!$I$31*($A144-Parameters!$J$30)))),_xlfn.IFS($A144&lt;=Parameters!$J$28,Parameters!$I$28*$A144,$A144&lt;=Parameters!$J$29,Parameters!$I$29*$A144,$A144&lt;=Parameters!$J$30,Parameters!$I$30*$A144,$A144&gt;Parameters!$J$30,Parameters!$I$31*$A144))</f>
        <v>12672.630000000001</v>
      </c>
      <c r="AC144" s="290">
        <f t="shared" si="67"/>
        <v>91.17</v>
      </c>
      <c r="AD144" s="290" cm="1">
        <f t="array" ref="AD144">IF(Parameters!$F$55="No",IF($A144&lt;=Parameters!$J$34,Parameters!$I$34*$A144,IF($A144&lt;=Parameters!$J$35,Parameters!$I$34*Parameters!$J$34+Parameters!$I$35*($A144-Parameters!$J$34),IF($A144&lt;=Parameters!$J$36,Parameters!$I$34*Parameters!$J$34+Parameters!$I$35*(Parameters!$J$35-Parameters!$J$34)+Parameters!$I$36*($A144-Parameters!$J$35),Parameters!$I$34*Parameters!$J$34+Parameters!$I$35*(Parameters!$J$35-Parameters!$J$34)+Parameters!$I$36*(Parameters!$J$36-Parameters!$J$35)+Parameters!$I$37*($A144-Parameters!$J$36)))),_xlfn.IFS($A144&lt;=Parameters!$J$34,Parameters!$I$34*$A144,$A144&lt;=Parameters!$J$35,Parameters!$I$35*$A144,$A144&lt;=Parameters!$J$36,Parameters!$I$36*$A144,$A144&gt;Parameters!$J$36,Parameters!$I$37*$A144))</f>
        <v>16721.059999999998</v>
      </c>
      <c r="AE144" s="290">
        <f t="shared" si="91"/>
        <v>120.29539568345322</v>
      </c>
      <c r="AF144" s="290" cm="1">
        <f t="array" ref="AF144">IF(Parameters!$F$55="No",IF($A144&lt;=Parameters!$J$39,Parameters!$I$39*$A144,IF($A144&lt;=Parameters!$J$40,Parameters!$I$39*Parameters!$J$39+Parameters!$I$40*($A144-Parameters!$J$39),IF($A144&lt;=Parameters!$J$41,Parameters!$I$39*Parameters!$J$39+Parameters!$I$40*(Parameters!$J$40-Parameters!$J$39)+Parameters!$I$41*($A144-Parameters!$J$40),Parameters!$I$39*Parameters!$J$39+Parameters!$I$40*(Parameters!$J$40-Parameters!$J$39)+Parameters!$I$41*(Parameters!$J$41-Parameters!$J$40)+Parameters!$I$42*($A144-Parameters!$J$41)))),_xlfn.IFS($A144&lt;=Parameters!$J$39,Parameters!$I$39*$A144,$A144&lt;=Parameters!$J$40,Parameters!$I$40*$A144,$A144&lt;=Parameters!$J$41,Parameters!$I$41*$A144,$A144&gt;Parameters!$J$41,Parameters!$I$42*$A144))</f>
        <v>18336.559999999998</v>
      </c>
      <c r="AG144" s="290">
        <f t="shared" si="92"/>
        <v>131.91769784172661</v>
      </c>
      <c r="AI144" s="428">
        <f t="shared" si="68"/>
        <v>91.170000000000073</v>
      </c>
      <c r="AJ144" s="428">
        <f t="shared" si="69"/>
        <v>91.170000000000073</v>
      </c>
      <c r="AK144" s="428">
        <f t="shared" si="70"/>
        <v>143.53999999999724</v>
      </c>
      <c r="AL144" s="428">
        <f t="shared" si="71"/>
        <v>143.54000000000087</v>
      </c>
      <c r="AM144" s="428">
        <f t="shared" si="72"/>
        <v>91.170000000000073</v>
      </c>
      <c r="AN144" s="428">
        <f t="shared" si="73"/>
        <v>91.170000000000073</v>
      </c>
      <c r="AO144" s="428">
        <f t="shared" si="74"/>
        <v>143.53999999999724</v>
      </c>
      <c r="AP144" s="428">
        <f t="shared" si="75"/>
        <v>143.54000000000087</v>
      </c>
      <c r="AQ144" s="428">
        <f t="shared" si="76"/>
        <v>91.170000000000073</v>
      </c>
      <c r="AR144" s="428">
        <f t="shared" si="77"/>
        <v>91.170000000000073</v>
      </c>
      <c r="AS144" s="428">
        <f t="shared" si="78"/>
        <v>143.53999999999724</v>
      </c>
      <c r="AT144" s="428">
        <f t="shared" si="79"/>
        <v>143.54000000000087</v>
      </c>
      <c r="AU144" s="428">
        <f t="shared" si="80"/>
        <v>91.170000000000073</v>
      </c>
      <c r="AV144" s="428">
        <f t="shared" si="81"/>
        <v>91.170000000000073</v>
      </c>
      <c r="AW144" s="428">
        <f t="shared" si="82"/>
        <v>143.53999999999724</v>
      </c>
      <c r="AX144" s="428">
        <f t="shared" si="83"/>
        <v>143.54000000000087</v>
      </c>
    </row>
    <row r="145">
      <c r="A145" s="413">
        <v>140</v>
      </c>
      <c r="B145" s="290" cm="1">
        <f t="array" ref="B145">IF(Parameters!$C$55="No",IF($A145&lt;=Parameters!$D$23,Parameters!$C$23*$A145,IF($A145&lt;=Parameters!$D$24,Parameters!$C$23*Parameters!$D$23+Parameters!$C$24*($A145-Parameters!$D$23),IF($A145&lt;=Parameters!$D$25,Parameters!$C$23*Parameters!$D$23+Parameters!$C$24*(Parameters!$D$24-Parameters!$D$23)+Parameters!$C$25*($A145-Parameters!$D$24),Parameters!$C$23*Parameters!$D$23+Parameters!$C$24*(Parameters!$D$24-Parameters!$D$23)+Parameters!$C$25*(Parameters!$D$25-Parameters!$D$24)+Parameters!$C$26*($A145-Parameters!$D$25)))),_xlfn.IFS($A145&lt;=Parameters!$D$23,Parameters!$C$23*$A145,$A145&lt;=Parameters!$D$24,Parameters!$C$24*$A145,$A145&lt;=Parameters!$D$25,Parameters!$C$25*$A145,$A145&gt;Parameters!$D$25,Parameters!$C$26*$A145))</f>
        <v>12763.800000000001</v>
      </c>
      <c r="C145" s="290">
        <f t="shared" si="84"/>
        <v>91.17</v>
      </c>
      <c r="D145" s="290" cm="1">
        <f t="array" ref="D145">IF(Parameters!$C$55="No",IF($A145&lt;=Parameters!$D$28,Parameters!$C$28*$A145,IF($A145&lt;=Parameters!$D$29,Parameters!$C$28*Parameters!$D$28+Parameters!$C$29*($A145-Parameters!$D$28),IF($A145&lt;=Parameters!$D$30,Parameters!$C$28*Parameters!$D$28+Parameters!$C$29*(Parameters!$D$29-Parameters!$D$28)+Parameters!$C$30*($A145-Parameters!$D$29),Parameters!$C$28*Parameters!$D$28+Parameters!$C$29*(Parameters!$D$29-Parameters!$D$28)+Parameters!$C$30*(Parameters!$D$30-Parameters!$D$29)+Parameters!$C$31*($A145-Parameters!$D$30)))),_xlfn.IFS($A145&lt;=Parameters!$D$28,Parameters!$C$28*$A145,$A145&lt;=Parameters!$D$29,Parameters!$C$29*$A145,$A145&lt;=Parameters!$D$30,Parameters!$C$30*$A145,$A145&gt;Parameters!$D$30,Parameters!$C$31*$A145))</f>
        <v>12763.800000000001</v>
      </c>
      <c r="E145" s="290">
        <f t="shared" si="84"/>
        <v>91.17</v>
      </c>
      <c r="F145" s="290" cm="1">
        <f t="array" ref="F145">IF(Parameters!$C$55="No",IF($A145&lt;=Parameters!$D$34,Parameters!$C$34*$A145,IF($A145&lt;=Parameters!$D$35,Parameters!$C$34*Parameters!$D$34+Parameters!$C$35*($A145-Parameters!$D$34),IF($A145&lt;=Parameters!$D$36,Parameters!$C$34*Parameters!$D$34+Parameters!$C$35*(Parameters!$D$35-Parameters!$D$34)+Parameters!$C$36*($A145-Parameters!$D$35),Parameters!$C$34*Parameters!$D$34+Parameters!$C$35*(Parameters!$D$35-Parameters!$D$34)+Parameters!$C$36*(Parameters!$D$36-Parameters!$D$35)+Parameters!$C$37*($A145-Parameters!$D$36)))),_xlfn.IFS($A145&lt;=Parameters!$D$34,Parameters!$C$34*$A145,$A145&lt;=Parameters!$D$35,Parameters!$C$35*$A145,$A145&lt;=Parameters!$D$36,Parameters!$C$36*$A145,$A145&gt;Parameters!$D$36,Parameters!$C$37*$A145))</f>
        <v>16864.599999999999</v>
      </c>
      <c r="G145" s="290">
        <f t="shared" si="85"/>
        <v>120.46142857142856</v>
      </c>
      <c r="H145" s="290" cm="1">
        <f t="array" ref="H145">IF(Parameters!$C$55="No",IF($A145&lt;=Parameters!$D$39,Parameters!$C$39*$A145,IF($A145&lt;=Parameters!$D$40,Parameters!$C$39*Parameters!$D$39+Parameters!$C$40*($A145-Parameters!$D$39),IF($A145&lt;=Parameters!$D$41,Parameters!$C$39*Parameters!$D$39+Parameters!$C$40*(Parameters!$D$40-Parameters!$D$39)+Parameters!$C$41*($A145-Parameters!$D$40),Parameters!$C$39*Parameters!$D$39+Parameters!$C$40*(Parameters!$D$40-Parameters!$D$39)+Parameters!$C$41*(Parameters!$D$41-Parameters!$D$40)+Parameters!$C$42*($A145-Parameters!$D$41)))),_xlfn.IFS($A145&lt;=Parameters!$D$39,Parameters!$C$39*$A145,$A145&lt;=Parameters!$D$40,Parameters!$C$40*$A145,$A145&lt;=Parameters!$D$41,Parameters!$C$41*$A145,$A145&gt;Parameters!$D$41,Parameters!$C$42*$A145))</f>
        <v>18480.099999999999</v>
      </c>
      <c r="I145" s="290">
        <f t="shared" si="86"/>
        <v>132.00071428571428</v>
      </c>
      <c r="J145" s="290" cm="1">
        <f t="array" ref="J145">IF(Parameters!$D$55="No",IF($A145&lt;=Parameters!$F$23,Parameters!$E$23*$A145,IF($A145&lt;=Parameters!$F$24,Parameters!$E$23*Parameters!$F$23+Parameters!$E$24*($A145-Parameters!$F$23),IF($A145&lt;=Parameters!$F$25,Parameters!$E$23*Parameters!$F$23+Parameters!$E$24*(Parameters!$F$24-Parameters!$F$23)+Parameters!$E$25*($A145-Parameters!$F$24),Parameters!$E$23*Parameters!$F$23+Parameters!$E$24*(Parameters!$F$24-Parameters!$F$23)+Parameters!$E$25*(Parameters!$F$25-Parameters!$F$24)+Parameters!$E$26*($A145-Parameters!$F$25)))),_xlfn.IFS($A145&lt;=Parameters!$F$23,Parameters!$E$23*$A145,$A145&lt;=Parameters!$F$24,Parameters!$E$24*$A145,$A145&lt;=Parameters!$F$25,Parameters!$E$25*$A145,$A145&gt;Parameters!$F$25,Parameters!$E$26*$A145))</f>
        <v>12763.800000000001</v>
      </c>
      <c r="K145" s="290">
        <f t="shared" si="62"/>
        <v>91.17</v>
      </c>
      <c r="L145" s="290" cm="1">
        <f t="array" ref="L145">IF(Parameters!$D$55="No",IF($A145&lt;=Parameters!$F$28,Parameters!$E$28*$A145,IF($A145&lt;=Parameters!$F$29,Parameters!$E$28*Parameters!$F$28+Parameters!$E$29*($A145-Parameters!$F$28),IF($A145&lt;=Parameters!$F$30,Parameters!$E$28*Parameters!$F$28+Parameters!$E$29*(Parameters!$F$29-Parameters!$F$28)+Parameters!$E$30*($A145-Parameters!$F$29),Parameters!$E$28*Parameters!$F$28+Parameters!$E$29*(Parameters!$F$29-Parameters!$F$28)+Parameters!$E$30*(Parameters!$F$30-Parameters!$F$29)+Parameters!$E$31*($A145-Parameters!$F$30)))),_xlfn.IFS($A145&lt;=Parameters!$F$28,Parameters!$E$28*$A145,$A145&lt;=Parameters!$F$29,Parameters!$E$29*$A145,$A145&lt;=Parameters!$F$30,Parameters!$E$30*$A145,$A145&gt;Parameters!$F$30,Parameters!$E$31*$A145))</f>
        <v>12763.800000000001</v>
      </c>
      <c r="M145" s="290">
        <f t="shared" si="63"/>
        <v>91.17</v>
      </c>
      <c r="N145" s="290" cm="1">
        <f t="array" ref="N145">IF(Parameters!$D$55="No",IF($A145&lt;=Parameters!$F$34,Parameters!$E$34*$A145,IF($A145&lt;=Parameters!$F$35,Parameters!$E$34*Parameters!$F$34+Parameters!$E$35*($A145-Parameters!$F$34),IF($A145&lt;=Parameters!$F$36,Parameters!$E$34*Parameters!$F$34+Parameters!$E$35*(Parameters!$F$35-Parameters!$F$34)+Parameters!$E$36*($A145-Parameters!$F$35),Parameters!$E$34*Parameters!$F$34+Parameters!$E$35*(Parameters!$F$35-Parameters!$F$34)+Parameters!$E$36*(Parameters!$F$36-Parameters!$F$35)+Parameters!$E$37*($A145-Parameters!$F$36)))),_xlfn.IFS($A145&lt;=Parameters!$F$34,Parameters!$E$34*$A145,$A145&lt;=Parameters!$F$35,Parameters!$E$35*$A145,$A145&lt;=Parameters!$F$36,Parameters!$E$36*$A145,$A145&gt;Parameters!$F$36,Parameters!$E$37*$A145))</f>
        <v>16864.599999999999</v>
      </c>
      <c r="O145" s="290">
        <f t="shared" si="87"/>
        <v>120.46142857142856</v>
      </c>
      <c r="P145" s="290" cm="1">
        <f t="array" ref="P145">IF(Parameters!$D$55="No",IF($A145&lt;=Parameters!$F$39,Parameters!$E$39*$A145,IF($A145&lt;=Parameters!$F$40,Parameters!$E$39*Parameters!$F$39+Parameters!$E$40*($A145-Parameters!$F$39),IF($A145&lt;=Parameters!$F$41,Parameters!$E$39*Parameters!$F$39+Parameters!$E$40*(Parameters!$F$40-Parameters!$F$39)+Parameters!$E$41*($A145-Parameters!$F$40),Parameters!$E$39*Parameters!$F$39+Parameters!$E$40*(Parameters!$F$40-Parameters!$F$39)+Parameters!$E$41*(Parameters!$F$41-Parameters!$F$40)+Parameters!$E$42*($A145-Parameters!$F$41)))),_xlfn.IFS($A145&lt;=Parameters!$F$39,Parameters!$E$39*$A145,$A145&lt;=Parameters!$F$40,Parameters!$E$40*$A145,$A145&lt;=Parameters!$F$41,Parameters!$E$41*$A145,$A145&gt;Parameters!$F$41,Parameters!$E$42*$A145))</f>
        <v>18480.099999999999</v>
      </c>
      <c r="Q145" s="290">
        <f t="shared" si="88"/>
        <v>132.00071428571428</v>
      </c>
      <c r="R145" s="290" cm="1">
        <f t="array" ref="R145">IF(Parameters!$E$55="No",IF($A145&lt;=Parameters!$H$23,Parameters!$G$23*$A145,IF($A145&lt;=Parameters!$H$24,Parameters!$G$23*Parameters!$H$23+Parameters!$G$24*($A145-Parameters!$H$23),IF($A145&lt;=Parameters!$H$25,Parameters!$G$23*Parameters!$H$23+Parameters!$G$24*(Parameters!$H$24-Parameters!$H$23)+Parameters!$G$25*($A145-Parameters!$H$24),Parameters!$G$23*Parameters!$H$23+Parameters!$G$24*(Parameters!$H$24-Parameters!$H$23)+Parameters!$G$25*(Parameters!$H$25-Parameters!$H$24)+Parameters!$G$26*($A145-Parameters!$H$25)))),_xlfn.IFS($A145&lt;=Parameters!$H$23,Parameters!$G$23*$A145,$A145&lt;=Parameters!$H$24,Parameters!$G$24*$A145,$A145&lt;=Parameters!$H$25,Parameters!$G$25*$A145,$A145&gt;Parameters!$H$25,Parameters!$G$26*$A145))</f>
        <v>12763.800000000001</v>
      </c>
      <c r="S145" s="290">
        <f t="shared" si="64"/>
        <v>91.17</v>
      </c>
      <c r="T145" s="290" cm="1">
        <f t="array" ref="T145">IF(Parameters!$E$55="No",IF($A145&lt;=Parameters!$H$28,Parameters!$G$28*$A145,IF($A145&lt;=Parameters!$H$29,Parameters!$G$28*Parameters!$H$28+Parameters!$G$29*($A145-Parameters!$H$28),IF($A145&lt;=Parameters!$H$30,Parameters!$G$28*Parameters!$H$28+Parameters!$G$29*(Parameters!$H$29-Parameters!$H$28)+Parameters!$G$30*($A145-Parameters!$H$29),Parameters!$G$28*Parameters!$H$28+Parameters!$G$29*(Parameters!$H$29-Parameters!$H$28)+Parameters!$G$30*(Parameters!$H$30-Parameters!$H$29)+Parameters!$G$31*($A145-Parameters!$H$30)))),_xlfn.IFS($A145&lt;=Parameters!$H$28,Parameters!$G$28*$A145,$A145&lt;=Parameters!$H$29,Parameters!$G$29*$A145,$A145&lt;=Parameters!$H$30,Parameters!$G$30*$A145,$A145&gt;Parameters!$H$30,Parameters!$G$31*$A145))</f>
        <v>12763.800000000001</v>
      </c>
      <c r="U145" s="290">
        <f t="shared" si="65"/>
        <v>91.17</v>
      </c>
      <c r="V145" s="290" cm="1">
        <f t="array" ref="V145">IF(Parameters!$E$55="No",IF($A145&lt;=Parameters!$H$34,Parameters!$G$34*$A145,IF($A145&lt;=Parameters!$H$35,Parameters!$G$34*Parameters!$H$34+Parameters!$G$35*($A145-Parameters!$H$34),IF($A145&lt;=Parameters!$H$36,Parameters!$G$34*Parameters!$H$34+Parameters!$G$35*(Parameters!$H$35-Parameters!$H$34)+Parameters!$G$36*($A145-Parameters!$H$35),Parameters!$G$34*Parameters!$H$34+Parameters!$G$35*(Parameters!$H$35-Parameters!$H$34)+Parameters!$G$36*(Parameters!$H$36-Parameters!$H$35)+Parameters!$G$37*($A145-Parameters!$H$36)))),_xlfn.IFS($A145&lt;=Parameters!$H$34,Parameters!$G$34*$A145,$A145&lt;=Parameters!$H$35,Parameters!$G$35*$A145,$A145&lt;=Parameters!$H$36,Parameters!$G$36*$A145,$A145&gt;Parameters!$H$36,Parameters!$G$37*$A145))</f>
        <v>16864.599999999999</v>
      </c>
      <c r="W145" s="290">
        <f t="shared" si="89"/>
        <v>120.46142857142856</v>
      </c>
      <c r="X145" s="290" cm="1">
        <f t="array" ref="X145">IF(Parameters!$E$55="No",IF($A145&lt;=Parameters!$H$39,Parameters!$G$39*$A145,IF($A145&lt;=Parameters!$H$40,Parameters!$G$39*Parameters!$H$39+Parameters!$G$40*($A145-Parameters!$H$39),IF($A145&lt;=Parameters!$H$41,Parameters!$G$39*Parameters!$H$39+Parameters!$G$40*(Parameters!$H$40-Parameters!$H$39)+Parameters!$G$41*($A145-Parameters!$H$40),Parameters!$G$39*Parameters!$H$39+Parameters!$G$40*(Parameters!$H$40-Parameters!$H$39)+Parameters!$G$41*(Parameters!$H$41-Parameters!$H$40)+Parameters!$G$42*($A145-Parameters!$H$41)))),_xlfn.IFS($A145&lt;=Parameters!$H$39,Parameters!$G$39*$A145,$A145&lt;=Parameters!$H$40,Parameters!$G$40*$A145,$A145&lt;=Parameters!$H$41,Parameters!$G$41*$A145,$A145&gt;Parameters!$H$41,Parameters!$G$42*$A145))</f>
        <v>18480.099999999999</v>
      </c>
      <c r="Y145" s="290">
        <f t="shared" si="90"/>
        <v>132.00071428571428</v>
      </c>
      <c r="Z145" s="290" cm="1">
        <f t="array" ref="Z145">IF(Parameters!$F$55="No",IF($A145&lt;=Parameters!$J$23,Parameters!$I$23*$A145,IF($A145&lt;=Parameters!$J$24,Parameters!$I$23*Parameters!$J$23+Parameters!$I$24*($A145-Parameters!$J$23),IF($A145&lt;=Parameters!$J$25,Parameters!$I$23*Parameters!$J$23+Parameters!$I$24*(Parameters!$J$24-Parameters!$J$23)+Parameters!$I$25*($A145-Parameters!$J$24),Parameters!$I$23*Parameters!$J$23+Parameters!$I$24*(Parameters!$J$24-Parameters!$J$23)+Parameters!$I$25*(Parameters!$J$25-Parameters!$J$24)+Parameters!$I$26*($A145-Parameters!$J$25)))),_xlfn.IFS($A145&lt;=Parameters!$J$23,Parameters!$I$23*$A145,$A145&lt;=Parameters!$J$24,Parameters!$I$24*$A145,$A145&lt;=Parameters!$J$25,Parameters!$I$25*$A145,$A145&gt;Parameters!$J$25,Parameters!$I$26*$A145))</f>
        <v>12763.800000000001</v>
      </c>
      <c r="AA145" s="290">
        <f t="shared" si="66"/>
        <v>91.17</v>
      </c>
      <c r="AB145" s="290" cm="1">
        <f t="array" ref="AB145">IF(Parameters!$F$55="No",IF($A145&lt;=Parameters!$J$28,Parameters!$I$28*$A145,IF($A145&lt;=Parameters!$J$29,Parameters!$I$28*Parameters!$J$28+Parameters!$I$29*($A145-Parameters!$J$28),IF($A145&lt;=Parameters!$J$30,Parameters!$I$28*Parameters!$J$28+Parameters!$I$29*(Parameters!$J$29-Parameters!$J$28)+Parameters!$I$30*($A145-Parameters!$J$29),Parameters!$I$28*Parameters!$J$28+Parameters!$I$29*(Parameters!$J$29-Parameters!$J$28)+Parameters!$I$30*(Parameters!$J$30-Parameters!$J$29)+Parameters!$I$31*($A145-Parameters!$J$30)))),_xlfn.IFS($A145&lt;=Parameters!$J$28,Parameters!$I$28*$A145,$A145&lt;=Parameters!$J$29,Parameters!$I$29*$A145,$A145&lt;=Parameters!$J$30,Parameters!$I$30*$A145,$A145&gt;Parameters!$J$30,Parameters!$I$31*$A145))</f>
        <v>12763.800000000001</v>
      </c>
      <c r="AC145" s="290">
        <f t="shared" si="67"/>
        <v>91.17</v>
      </c>
      <c r="AD145" s="290" cm="1">
        <f t="array" ref="AD145">IF(Parameters!$F$55="No",IF($A145&lt;=Parameters!$J$34,Parameters!$I$34*$A145,IF($A145&lt;=Parameters!$J$35,Parameters!$I$34*Parameters!$J$34+Parameters!$I$35*($A145-Parameters!$J$34),IF($A145&lt;=Parameters!$J$36,Parameters!$I$34*Parameters!$J$34+Parameters!$I$35*(Parameters!$J$35-Parameters!$J$34)+Parameters!$I$36*($A145-Parameters!$J$35),Parameters!$I$34*Parameters!$J$34+Parameters!$I$35*(Parameters!$J$35-Parameters!$J$34)+Parameters!$I$36*(Parameters!$J$36-Parameters!$J$35)+Parameters!$I$37*($A145-Parameters!$J$36)))),_xlfn.IFS($A145&lt;=Parameters!$J$34,Parameters!$I$34*$A145,$A145&lt;=Parameters!$J$35,Parameters!$I$35*$A145,$A145&lt;=Parameters!$J$36,Parameters!$I$36*$A145,$A145&gt;Parameters!$J$36,Parameters!$I$37*$A145))</f>
        <v>16864.599999999999</v>
      </c>
      <c r="AE145" s="290">
        <f t="shared" si="91"/>
        <v>120.46142857142856</v>
      </c>
      <c r="AF145" s="290" cm="1">
        <f t="array" ref="AF145">IF(Parameters!$F$55="No",IF($A145&lt;=Parameters!$J$39,Parameters!$I$39*$A145,IF($A145&lt;=Parameters!$J$40,Parameters!$I$39*Parameters!$J$39+Parameters!$I$40*($A145-Parameters!$J$39),IF($A145&lt;=Parameters!$J$41,Parameters!$I$39*Parameters!$J$39+Parameters!$I$40*(Parameters!$J$40-Parameters!$J$39)+Parameters!$I$41*($A145-Parameters!$J$40),Parameters!$I$39*Parameters!$J$39+Parameters!$I$40*(Parameters!$J$40-Parameters!$J$39)+Parameters!$I$41*(Parameters!$J$41-Parameters!$J$40)+Parameters!$I$42*($A145-Parameters!$J$41)))),_xlfn.IFS($A145&lt;=Parameters!$J$39,Parameters!$I$39*$A145,$A145&lt;=Parameters!$J$40,Parameters!$I$40*$A145,$A145&lt;=Parameters!$J$41,Parameters!$I$41*$A145,$A145&gt;Parameters!$J$41,Parameters!$I$42*$A145))</f>
        <v>18480.099999999999</v>
      </c>
      <c r="AG145" s="290">
        <f t="shared" si="92"/>
        <v>132.00071428571428</v>
      </c>
      <c r="AI145" s="428">
        <f t="shared" si="68"/>
        <v>91.170000000000073</v>
      </c>
      <c r="AJ145" s="428">
        <f t="shared" si="69"/>
        <v>91.170000000000073</v>
      </c>
      <c r="AK145" s="428">
        <f t="shared" si="70"/>
        <v>143.54000000000087</v>
      </c>
      <c r="AL145" s="428">
        <f t="shared" si="71"/>
        <v>143.54000000000087</v>
      </c>
      <c r="AM145" s="428">
        <f t="shared" si="72"/>
        <v>91.170000000000073</v>
      </c>
      <c r="AN145" s="428">
        <f t="shared" si="73"/>
        <v>91.170000000000073</v>
      </c>
      <c r="AO145" s="428">
        <f t="shared" si="74"/>
        <v>143.54000000000087</v>
      </c>
      <c r="AP145" s="428">
        <f t="shared" si="75"/>
        <v>143.54000000000087</v>
      </c>
      <c r="AQ145" s="428">
        <f t="shared" si="76"/>
        <v>91.170000000000073</v>
      </c>
      <c r="AR145" s="428">
        <f t="shared" si="77"/>
        <v>91.170000000000073</v>
      </c>
      <c r="AS145" s="428">
        <f t="shared" si="78"/>
        <v>143.54000000000087</v>
      </c>
      <c r="AT145" s="428">
        <f t="shared" si="79"/>
        <v>143.54000000000087</v>
      </c>
      <c r="AU145" s="428">
        <f t="shared" si="80"/>
        <v>91.170000000000073</v>
      </c>
      <c r="AV145" s="428">
        <f t="shared" si="81"/>
        <v>91.170000000000073</v>
      </c>
      <c r="AW145" s="428">
        <f t="shared" si="82"/>
        <v>143.54000000000087</v>
      </c>
      <c r="AX145" s="428">
        <f t="shared" si="83"/>
        <v>143.54000000000087</v>
      </c>
    </row>
    <row r="146">
      <c r="A146" s="413">
        <v>141</v>
      </c>
      <c r="B146" s="290" cm="1">
        <f t="array" ref="B146">IF(Parameters!$C$55="No",IF($A146&lt;=Parameters!$D$23,Parameters!$C$23*$A146,IF($A146&lt;=Parameters!$D$24,Parameters!$C$23*Parameters!$D$23+Parameters!$C$24*($A146-Parameters!$D$23),IF($A146&lt;=Parameters!$D$25,Parameters!$C$23*Parameters!$D$23+Parameters!$C$24*(Parameters!$D$24-Parameters!$D$23)+Parameters!$C$25*($A146-Parameters!$D$24),Parameters!$C$23*Parameters!$D$23+Parameters!$C$24*(Parameters!$D$24-Parameters!$D$23)+Parameters!$C$25*(Parameters!$D$25-Parameters!$D$24)+Parameters!$C$26*($A146-Parameters!$D$25)))),_xlfn.IFS($A146&lt;=Parameters!$D$23,Parameters!$C$23*$A146,$A146&lt;=Parameters!$D$24,Parameters!$C$24*$A146,$A146&lt;=Parameters!$D$25,Parameters!$C$25*$A146,$A146&gt;Parameters!$D$25,Parameters!$C$26*$A146))</f>
        <v>12854.97</v>
      </c>
      <c r="C146" s="290">
        <f t="shared" si="84"/>
        <v>91.17</v>
      </c>
      <c r="D146" s="290" cm="1">
        <f t="array" ref="D146">IF(Parameters!$C$55="No",IF($A146&lt;=Parameters!$D$28,Parameters!$C$28*$A146,IF($A146&lt;=Parameters!$D$29,Parameters!$C$28*Parameters!$D$28+Parameters!$C$29*($A146-Parameters!$D$28),IF($A146&lt;=Parameters!$D$30,Parameters!$C$28*Parameters!$D$28+Parameters!$C$29*(Parameters!$D$29-Parameters!$D$28)+Parameters!$C$30*($A146-Parameters!$D$29),Parameters!$C$28*Parameters!$D$28+Parameters!$C$29*(Parameters!$D$29-Parameters!$D$28)+Parameters!$C$30*(Parameters!$D$30-Parameters!$D$29)+Parameters!$C$31*($A146-Parameters!$D$30)))),_xlfn.IFS($A146&lt;=Parameters!$D$28,Parameters!$C$28*$A146,$A146&lt;=Parameters!$D$29,Parameters!$C$29*$A146,$A146&lt;=Parameters!$D$30,Parameters!$C$30*$A146,$A146&gt;Parameters!$D$30,Parameters!$C$31*$A146))</f>
        <v>12854.97</v>
      </c>
      <c r="E146" s="290">
        <f t="shared" si="84"/>
        <v>91.17</v>
      </c>
      <c r="F146" s="290" cm="1">
        <f t="array" ref="F146">IF(Parameters!$C$55="No",IF($A146&lt;=Parameters!$D$34,Parameters!$C$34*$A146,IF($A146&lt;=Parameters!$D$35,Parameters!$C$34*Parameters!$D$34+Parameters!$C$35*($A146-Parameters!$D$34),IF($A146&lt;=Parameters!$D$36,Parameters!$C$34*Parameters!$D$34+Parameters!$C$35*(Parameters!$D$35-Parameters!$D$34)+Parameters!$C$36*($A146-Parameters!$D$35),Parameters!$C$34*Parameters!$D$34+Parameters!$C$35*(Parameters!$D$35-Parameters!$D$34)+Parameters!$C$36*(Parameters!$D$36-Parameters!$D$35)+Parameters!$C$37*($A146-Parameters!$D$36)))),_xlfn.IFS($A146&lt;=Parameters!$D$34,Parameters!$C$34*$A146,$A146&lt;=Parameters!$D$35,Parameters!$C$35*$A146,$A146&lt;=Parameters!$D$36,Parameters!$C$36*$A146,$A146&gt;Parameters!$D$36,Parameters!$C$37*$A146))</f>
        <v>17008.14</v>
      </c>
      <c r="G146" s="290">
        <f t="shared" si="85"/>
        <v>120.62510638297871</v>
      </c>
      <c r="H146" s="290" cm="1">
        <f t="array" ref="H146">IF(Parameters!$C$55="No",IF($A146&lt;=Parameters!$D$39,Parameters!$C$39*$A146,IF($A146&lt;=Parameters!$D$40,Parameters!$C$39*Parameters!$D$39+Parameters!$C$40*($A146-Parameters!$D$39),IF($A146&lt;=Parameters!$D$41,Parameters!$C$39*Parameters!$D$39+Parameters!$C$40*(Parameters!$D$40-Parameters!$D$39)+Parameters!$C$41*($A146-Parameters!$D$40),Parameters!$C$39*Parameters!$D$39+Parameters!$C$40*(Parameters!$D$40-Parameters!$D$39)+Parameters!$C$41*(Parameters!$D$41-Parameters!$D$40)+Parameters!$C$42*($A146-Parameters!$D$41)))),_xlfn.IFS($A146&lt;=Parameters!$D$39,Parameters!$C$39*$A146,$A146&lt;=Parameters!$D$40,Parameters!$C$40*$A146,$A146&lt;=Parameters!$D$41,Parameters!$C$41*$A146,$A146&gt;Parameters!$D$41,Parameters!$C$42*$A146))</f>
        <v>18623.64</v>
      </c>
      <c r="I146" s="290">
        <f t="shared" si="86"/>
        <v>132.08255319148935</v>
      </c>
      <c r="J146" s="290" cm="1">
        <f t="array" ref="J146">IF(Parameters!$D$55="No",IF($A146&lt;=Parameters!$F$23,Parameters!$E$23*$A146,IF($A146&lt;=Parameters!$F$24,Parameters!$E$23*Parameters!$F$23+Parameters!$E$24*($A146-Parameters!$F$23),IF($A146&lt;=Parameters!$F$25,Parameters!$E$23*Parameters!$F$23+Parameters!$E$24*(Parameters!$F$24-Parameters!$F$23)+Parameters!$E$25*($A146-Parameters!$F$24),Parameters!$E$23*Parameters!$F$23+Parameters!$E$24*(Parameters!$F$24-Parameters!$F$23)+Parameters!$E$25*(Parameters!$F$25-Parameters!$F$24)+Parameters!$E$26*($A146-Parameters!$F$25)))),_xlfn.IFS($A146&lt;=Parameters!$F$23,Parameters!$E$23*$A146,$A146&lt;=Parameters!$F$24,Parameters!$E$24*$A146,$A146&lt;=Parameters!$F$25,Parameters!$E$25*$A146,$A146&gt;Parameters!$F$25,Parameters!$E$26*$A146))</f>
        <v>12854.97</v>
      </c>
      <c r="K146" s="290">
        <f t="shared" si="62"/>
        <v>91.17</v>
      </c>
      <c r="L146" s="290" cm="1">
        <f t="array" ref="L146">IF(Parameters!$D$55="No",IF($A146&lt;=Parameters!$F$28,Parameters!$E$28*$A146,IF($A146&lt;=Parameters!$F$29,Parameters!$E$28*Parameters!$F$28+Parameters!$E$29*($A146-Parameters!$F$28),IF($A146&lt;=Parameters!$F$30,Parameters!$E$28*Parameters!$F$28+Parameters!$E$29*(Parameters!$F$29-Parameters!$F$28)+Parameters!$E$30*($A146-Parameters!$F$29),Parameters!$E$28*Parameters!$F$28+Parameters!$E$29*(Parameters!$F$29-Parameters!$F$28)+Parameters!$E$30*(Parameters!$F$30-Parameters!$F$29)+Parameters!$E$31*($A146-Parameters!$F$30)))),_xlfn.IFS($A146&lt;=Parameters!$F$28,Parameters!$E$28*$A146,$A146&lt;=Parameters!$F$29,Parameters!$E$29*$A146,$A146&lt;=Parameters!$F$30,Parameters!$E$30*$A146,$A146&gt;Parameters!$F$30,Parameters!$E$31*$A146))</f>
        <v>12854.97</v>
      </c>
      <c r="M146" s="290">
        <f t="shared" si="63"/>
        <v>91.17</v>
      </c>
      <c r="N146" s="290" cm="1">
        <f t="array" ref="N146">IF(Parameters!$D$55="No",IF($A146&lt;=Parameters!$F$34,Parameters!$E$34*$A146,IF($A146&lt;=Parameters!$F$35,Parameters!$E$34*Parameters!$F$34+Parameters!$E$35*($A146-Parameters!$F$34),IF($A146&lt;=Parameters!$F$36,Parameters!$E$34*Parameters!$F$34+Parameters!$E$35*(Parameters!$F$35-Parameters!$F$34)+Parameters!$E$36*($A146-Parameters!$F$35),Parameters!$E$34*Parameters!$F$34+Parameters!$E$35*(Parameters!$F$35-Parameters!$F$34)+Parameters!$E$36*(Parameters!$F$36-Parameters!$F$35)+Parameters!$E$37*($A146-Parameters!$F$36)))),_xlfn.IFS($A146&lt;=Parameters!$F$34,Parameters!$E$34*$A146,$A146&lt;=Parameters!$F$35,Parameters!$E$35*$A146,$A146&lt;=Parameters!$F$36,Parameters!$E$36*$A146,$A146&gt;Parameters!$F$36,Parameters!$E$37*$A146))</f>
        <v>17008.14</v>
      </c>
      <c r="O146" s="290">
        <f t="shared" si="87"/>
        <v>120.62510638297871</v>
      </c>
      <c r="P146" s="290" cm="1">
        <f t="array" ref="P146">IF(Parameters!$D$55="No",IF($A146&lt;=Parameters!$F$39,Parameters!$E$39*$A146,IF($A146&lt;=Parameters!$F$40,Parameters!$E$39*Parameters!$F$39+Parameters!$E$40*($A146-Parameters!$F$39),IF($A146&lt;=Parameters!$F$41,Parameters!$E$39*Parameters!$F$39+Parameters!$E$40*(Parameters!$F$40-Parameters!$F$39)+Parameters!$E$41*($A146-Parameters!$F$40),Parameters!$E$39*Parameters!$F$39+Parameters!$E$40*(Parameters!$F$40-Parameters!$F$39)+Parameters!$E$41*(Parameters!$F$41-Parameters!$F$40)+Parameters!$E$42*($A146-Parameters!$F$41)))),_xlfn.IFS($A146&lt;=Parameters!$F$39,Parameters!$E$39*$A146,$A146&lt;=Parameters!$F$40,Parameters!$E$40*$A146,$A146&lt;=Parameters!$F$41,Parameters!$E$41*$A146,$A146&gt;Parameters!$F$41,Parameters!$E$42*$A146))</f>
        <v>18623.64</v>
      </c>
      <c r="Q146" s="290">
        <f t="shared" si="88"/>
        <v>132.08255319148935</v>
      </c>
      <c r="R146" s="290" cm="1">
        <f t="array" ref="R146">IF(Parameters!$E$55="No",IF($A146&lt;=Parameters!$H$23,Parameters!$G$23*$A146,IF($A146&lt;=Parameters!$H$24,Parameters!$G$23*Parameters!$H$23+Parameters!$G$24*($A146-Parameters!$H$23),IF($A146&lt;=Parameters!$H$25,Parameters!$G$23*Parameters!$H$23+Parameters!$G$24*(Parameters!$H$24-Parameters!$H$23)+Parameters!$G$25*($A146-Parameters!$H$24),Parameters!$G$23*Parameters!$H$23+Parameters!$G$24*(Parameters!$H$24-Parameters!$H$23)+Parameters!$G$25*(Parameters!$H$25-Parameters!$H$24)+Parameters!$G$26*($A146-Parameters!$H$25)))),_xlfn.IFS($A146&lt;=Parameters!$H$23,Parameters!$G$23*$A146,$A146&lt;=Parameters!$H$24,Parameters!$G$24*$A146,$A146&lt;=Parameters!$H$25,Parameters!$G$25*$A146,$A146&gt;Parameters!$H$25,Parameters!$G$26*$A146))</f>
        <v>12854.97</v>
      </c>
      <c r="S146" s="290">
        <f t="shared" si="64"/>
        <v>91.17</v>
      </c>
      <c r="T146" s="290" cm="1">
        <f t="array" ref="T146">IF(Parameters!$E$55="No",IF($A146&lt;=Parameters!$H$28,Parameters!$G$28*$A146,IF($A146&lt;=Parameters!$H$29,Parameters!$G$28*Parameters!$H$28+Parameters!$G$29*($A146-Parameters!$H$28),IF($A146&lt;=Parameters!$H$30,Parameters!$G$28*Parameters!$H$28+Parameters!$G$29*(Parameters!$H$29-Parameters!$H$28)+Parameters!$G$30*($A146-Parameters!$H$29),Parameters!$G$28*Parameters!$H$28+Parameters!$G$29*(Parameters!$H$29-Parameters!$H$28)+Parameters!$G$30*(Parameters!$H$30-Parameters!$H$29)+Parameters!$G$31*($A146-Parameters!$H$30)))),_xlfn.IFS($A146&lt;=Parameters!$H$28,Parameters!$G$28*$A146,$A146&lt;=Parameters!$H$29,Parameters!$G$29*$A146,$A146&lt;=Parameters!$H$30,Parameters!$G$30*$A146,$A146&gt;Parameters!$H$30,Parameters!$G$31*$A146))</f>
        <v>12854.97</v>
      </c>
      <c r="U146" s="290">
        <f t="shared" si="65"/>
        <v>91.17</v>
      </c>
      <c r="V146" s="290" cm="1">
        <f t="array" ref="V146">IF(Parameters!$E$55="No",IF($A146&lt;=Parameters!$H$34,Parameters!$G$34*$A146,IF($A146&lt;=Parameters!$H$35,Parameters!$G$34*Parameters!$H$34+Parameters!$G$35*($A146-Parameters!$H$34),IF($A146&lt;=Parameters!$H$36,Parameters!$G$34*Parameters!$H$34+Parameters!$G$35*(Parameters!$H$35-Parameters!$H$34)+Parameters!$G$36*($A146-Parameters!$H$35),Parameters!$G$34*Parameters!$H$34+Parameters!$G$35*(Parameters!$H$35-Parameters!$H$34)+Parameters!$G$36*(Parameters!$H$36-Parameters!$H$35)+Parameters!$G$37*($A146-Parameters!$H$36)))),_xlfn.IFS($A146&lt;=Parameters!$H$34,Parameters!$G$34*$A146,$A146&lt;=Parameters!$H$35,Parameters!$G$35*$A146,$A146&lt;=Parameters!$H$36,Parameters!$G$36*$A146,$A146&gt;Parameters!$H$36,Parameters!$G$37*$A146))</f>
        <v>17008.14</v>
      </c>
      <c r="W146" s="290">
        <f t="shared" si="89"/>
        <v>120.62510638297871</v>
      </c>
      <c r="X146" s="290" cm="1">
        <f t="array" ref="X146">IF(Parameters!$E$55="No",IF($A146&lt;=Parameters!$H$39,Parameters!$G$39*$A146,IF($A146&lt;=Parameters!$H$40,Parameters!$G$39*Parameters!$H$39+Parameters!$G$40*($A146-Parameters!$H$39),IF($A146&lt;=Parameters!$H$41,Parameters!$G$39*Parameters!$H$39+Parameters!$G$40*(Parameters!$H$40-Parameters!$H$39)+Parameters!$G$41*($A146-Parameters!$H$40),Parameters!$G$39*Parameters!$H$39+Parameters!$G$40*(Parameters!$H$40-Parameters!$H$39)+Parameters!$G$41*(Parameters!$H$41-Parameters!$H$40)+Parameters!$G$42*($A146-Parameters!$H$41)))),_xlfn.IFS($A146&lt;=Parameters!$H$39,Parameters!$G$39*$A146,$A146&lt;=Parameters!$H$40,Parameters!$G$40*$A146,$A146&lt;=Parameters!$H$41,Parameters!$G$41*$A146,$A146&gt;Parameters!$H$41,Parameters!$G$42*$A146))</f>
        <v>18623.64</v>
      </c>
      <c r="Y146" s="290">
        <f t="shared" si="90"/>
        <v>132.08255319148935</v>
      </c>
      <c r="Z146" s="290" cm="1">
        <f t="array" ref="Z146">IF(Parameters!$F$55="No",IF($A146&lt;=Parameters!$J$23,Parameters!$I$23*$A146,IF($A146&lt;=Parameters!$J$24,Parameters!$I$23*Parameters!$J$23+Parameters!$I$24*($A146-Parameters!$J$23),IF($A146&lt;=Parameters!$J$25,Parameters!$I$23*Parameters!$J$23+Parameters!$I$24*(Parameters!$J$24-Parameters!$J$23)+Parameters!$I$25*($A146-Parameters!$J$24),Parameters!$I$23*Parameters!$J$23+Parameters!$I$24*(Parameters!$J$24-Parameters!$J$23)+Parameters!$I$25*(Parameters!$J$25-Parameters!$J$24)+Parameters!$I$26*($A146-Parameters!$J$25)))),_xlfn.IFS($A146&lt;=Parameters!$J$23,Parameters!$I$23*$A146,$A146&lt;=Parameters!$J$24,Parameters!$I$24*$A146,$A146&lt;=Parameters!$J$25,Parameters!$I$25*$A146,$A146&gt;Parameters!$J$25,Parameters!$I$26*$A146))</f>
        <v>12854.97</v>
      </c>
      <c r="AA146" s="290">
        <f t="shared" si="66"/>
        <v>91.17</v>
      </c>
      <c r="AB146" s="290" cm="1">
        <f t="array" ref="AB146">IF(Parameters!$F$55="No",IF($A146&lt;=Parameters!$J$28,Parameters!$I$28*$A146,IF($A146&lt;=Parameters!$J$29,Parameters!$I$28*Parameters!$J$28+Parameters!$I$29*($A146-Parameters!$J$28),IF($A146&lt;=Parameters!$J$30,Parameters!$I$28*Parameters!$J$28+Parameters!$I$29*(Parameters!$J$29-Parameters!$J$28)+Parameters!$I$30*($A146-Parameters!$J$29),Parameters!$I$28*Parameters!$J$28+Parameters!$I$29*(Parameters!$J$29-Parameters!$J$28)+Parameters!$I$30*(Parameters!$J$30-Parameters!$J$29)+Parameters!$I$31*($A146-Parameters!$J$30)))),_xlfn.IFS($A146&lt;=Parameters!$J$28,Parameters!$I$28*$A146,$A146&lt;=Parameters!$J$29,Parameters!$I$29*$A146,$A146&lt;=Parameters!$J$30,Parameters!$I$30*$A146,$A146&gt;Parameters!$J$30,Parameters!$I$31*$A146))</f>
        <v>12854.97</v>
      </c>
      <c r="AC146" s="290">
        <f t="shared" si="67"/>
        <v>91.17</v>
      </c>
      <c r="AD146" s="290" cm="1">
        <f t="array" ref="AD146">IF(Parameters!$F$55="No",IF($A146&lt;=Parameters!$J$34,Parameters!$I$34*$A146,IF($A146&lt;=Parameters!$J$35,Parameters!$I$34*Parameters!$J$34+Parameters!$I$35*($A146-Parameters!$J$34),IF($A146&lt;=Parameters!$J$36,Parameters!$I$34*Parameters!$J$34+Parameters!$I$35*(Parameters!$J$35-Parameters!$J$34)+Parameters!$I$36*($A146-Parameters!$J$35),Parameters!$I$34*Parameters!$J$34+Parameters!$I$35*(Parameters!$J$35-Parameters!$J$34)+Parameters!$I$36*(Parameters!$J$36-Parameters!$J$35)+Parameters!$I$37*($A146-Parameters!$J$36)))),_xlfn.IFS($A146&lt;=Parameters!$J$34,Parameters!$I$34*$A146,$A146&lt;=Parameters!$J$35,Parameters!$I$35*$A146,$A146&lt;=Parameters!$J$36,Parameters!$I$36*$A146,$A146&gt;Parameters!$J$36,Parameters!$I$37*$A146))</f>
        <v>17008.14</v>
      </c>
      <c r="AE146" s="290">
        <f t="shared" si="91"/>
        <v>120.62510638297871</v>
      </c>
      <c r="AF146" s="290" cm="1">
        <f t="array" ref="AF146">IF(Parameters!$F$55="No",IF($A146&lt;=Parameters!$J$39,Parameters!$I$39*$A146,IF($A146&lt;=Parameters!$J$40,Parameters!$I$39*Parameters!$J$39+Parameters!$I$40*($A146-Parameters!$J$39),IF($A146&lt;=Parameters!$J$41,Parameters!$I$39*Parameters!$J$39+Parameters!$I$40*(Parameters!$J$40-Parameters!$J$39)+Parameters!$I$41*($A146-Parameters!$J$40),Parameters!$I$39*Parameters!$J$39+Parameters!$I$40*(Parameters!$J$40-Parameters!$J$39)+Parameters!$I$41*(Parameters!$J$41-Parameters!$J$40)+Parameters!$I$42*($A146-Parameters!$J$41)))),_xlfn.IFS($A146&lt;=Parameters!$J$39,Parameters!$I$39*$A146,$A146&lt;=Parameters!$J$40,Parameters!$I$40*$A146,$A146&lt;=Parameters!$J$41,Parameters!$I$41*$A146,$A146&gt;Parameters!$J$41,Parameters!$I$42*$A146))</f>
        <v>18623.64</v>
      </c>
      <c r="AG146" s="290">
        <f t="shared" si="92"/>
        <v>132.08255319148935</v>
      </c>
      <c r="AI146" s="428">
        <f t="shared" si="68"/>
        <v>91.169999999998254</v>
      </c>
      <c r="AJ146" s="428">
        <f t="shared" si="69"/>
        <v>91.169999999998254</v>
      </c>
      <c r="AK146" s="428">
        <f t="shared" si="70"/>
        <v>143.54000000000087</v>
      </c>
      <c r="AL146" s="428">
        <f t="shared" si="71"/>
        <v>143.54000000000087</v>
      </c>
      <c r="AM146" s="428">
        <f t="shared" si="72"/>
        <v>91.169999999998254</v>
      </c>
      <c r="AN146" s="428">
        <f t="shared" si="73"/>
        <v>91.169999999998254</v>
      </c>
      <c r="AO146" s="428">
        <f t="shared" si="74"/>
        <v>143.54000000000087</v>
      </c>
      <c r="AP146" s="428">
        <f t="shared" si="75"/>
        <v>143.54000000000087</v>
      </c>
      <c r="AQ146" s="428">
        <f t="shared" si="76"/>
        <v>91.169999999998254</v>
      </c>
      <c r="AR146" s="428">
        <f t="shared" si="77"/>
        <v>91.169999999998254</v>
      </c>
      <c r="AS146" s="428">
        <f t="shared" si="78"/>
        <v>143.54000000000087</v>
      </c>
      <c r="AT146" s="428">
        <f t="shared" si="79"/>
        <v>143.54000000000087</v>
      </c>
      <c r="AU146" s="428">
        <f t="shared" si="80"/>
        <v>91.169999999998254</v>
      </c>
      <c r="AV146" s="428">
        <f t="shared" si="81"/>
        <v>91.169999999998254</v>
      </c>
      <c r="AW146" s="428">
        <f t="shared" si="82"/>
        <v>143.54000000000087</v>
      </c>
      <c r="AX146" s="428">
        <f t="shared" si="83"/>
        <v>143.54000000000087</v>
      </c>
    </row>
    <row r="147">
      <c r="A147" s="413">
        <v>142</v>
      </c>
      <c r="B147" s="290" cm="1">
        <f t="array" ref="B147">IF(Parameters!$C$55="No",IF($A147&lt;=Parameters!$D$23,Parameters!$C$23*$A147,IF($A147&lt;=Parameters!$D$24,Parameters!$C$23*Parameters!$D$23+Parameters!$C$24*($A147-Parameters!$D$23),IF($A147&lt;=Parameters!$D$25,Parameters!$C$23*Parameters!$D$23+Parameters!$C$24*(Parameters!$D$24-Parameters!$D$23)+Parameters!$C$25*($A147-Parameters!$D$24),Parameters!$C$23*Parameters!$D$23+Parameters!$C$24*(Parameters!$D$24-Parameters!$D$23)+Parameters!$C$25*(Parameters!$D$25-Parameters!$D$24)+Parameters!$C$26*($A147-Parameters!$D$25)))),_xlfn.IFS($A147&lt;=Parameters!$D$23,Parameters!$C$23*$A147,$A147&lt;=Parameters!$D$24,Parameters!$C$24*$A147,$A147&lt;=Parameters!$D$25,Parameters!$C$25*$A147,$A147&gt;Parameters!$D$25,Parameters!$C$26*$A147))</f>
        <v>12946.14</v>
      </c>
      <c r="C147" s="290">
        <f t="shared" si="84"/>
        <v>91.17</v>
      </c>
      <c r="D147" s="290" cm="1">
        <f t="array" ref="D147">IF(Parameters!$C$55="No",IF($A147&lt;=Parameters!$D$28,Parameters!$C$28*$A147,IF($A147&lt;=Parameters!$D$29,Parameters!$C$28*Parameters!$D$28+Parameters!$C$29*($A147-Parameters!$D$28),IF($A147&lt;=Parameters!$D$30,Parameters!$C$28*Parameters!$D$28+Parameters!$C$29*(Parameters!$D$29-Parameters!$D$28)+Parameters!$C$30*($A147-Parameters!$D$29),Parameters!$C$28*Parameters!$D$28+Parameters!$C$29*(Parameters!$D$29-Parameters!$D$28)+Parameters!$C$30*(Parameters!$D$30-Parameters!$D$29)+Parameters!$C$31*($A147-Parameters!$D$30)))),_xlfn.IFS($A147&lt;=Parameters!$D$28,Parameters!$C$28*$A147,$A147&lt;=Parameters!$D$29,Parameters!$C$29*$A147,$A147&lt;=Parameters!$D$30,Parameters!$C$30*$A147,$A147&gt;Parameters!$D$30,Parameters!$C$31*$A147))</f>
        <v>12946.14</v>
      </c>
      <c r="E147" s="290">
        <f t="shared" si="84"/>
        <v>91.17</v>
      </c>
      <c r="F147" s="290" cm="1">
        <f t="array" ref="F147">IF(Parameters!$C$55="No",IF($A147&lt;=Parameters!$D$34,Parameters!$C$34*$A147,IF($A147&lt;=Parameters!$D$35,Parameters!$C$34*Parameters!$D$34+Parameters!$C$35*($A147-Parameters!$D$34),IF($A147&lt;=Parameters!$D$36,Parameters!$C$34*Parameters!$D$34+Parameters!$C$35*(Parameters!$D$35-Parameters!$D$34)+Parameters!$C$36*($A147-Parameters!$D$35),Parameters!$C$34*Parameters!$D$34+Parameters!$C$35*(Parameters!$D$35-Parameters!$D$34)+Parameters!$C$36*(Parameters!$D$36-Parameters!$D$35)+Parameters!$C$37*($A147-Parameters!$D$36)))),_xlfn.IFS($A147&lt;=Parameters!$D$34,Parameters!$C$34*$A147,$A147&lt;=Parameters!$D$35,Parameters!$C$35*$A147,$A147&lt;=Parameters!$D$36,Parameters!$C$36*$A147,$A147&gt;Parameters!$D$36,Parameters!$C$37*$A147))</f>
        <v>17151.68</v>
      </c>
      <c r="G147" s="290">
        <f t="shared" si="85"/>
        <v>120.78647887323943</v>
      </c>
      <c r="H147" s="290" cm="1">
        <f t="array" ref="H147">IF(Parameters!$C$55="No",IF($A147&lt;=Parameters!$D$39,Parameters!$C$39*$A147,IF($A147&lt;=Parameters!$D$40,Parameters!$C$39*Parameters!$D$39+Parameters!$C$40*($A147-Parameters!$D$39),IF($A147&lt;=Parameters!$D$41,Parameters!$C$39*Parameters!$D$39+Parameters!$C$40*(Parameters!$D$40-Parameters!$D$39)+Parameters!$C$41*($A147-Parameters!$D$40),Parameters!$C$39*Parameters!$D$39+Parameters!$C$40*(Parameters!$D$40-Parameters!$D$39)+Parameters!$C$41*(Parameters!$D$41-Parameters!$D$40)+Parameters!$C$42*($A147-Parameters!$D$41)))),_xlfn.IFS($A147&lt;=Parameters!$D$39,Parameters!$C$39*$A147,$A147&lt;=Parameters!$D$40,Parameters!$C$40*$A147,$A147&lt;=Parameters!$D$41,Parameters!$C$41*$A147,$A147&gt;Parameters!$D$41,Parameters!$C$42*$A147))</f>
        <v>18767.18</v>
      </c>
      <c r="I147" s="290">
        <f t="shared" si="86"/>
        <v>132.16323943661973</v>
      </c>
      <c r="J147" s="290" cm="1">
        <f t="array" ref="J147">IF(Parameters!$D$55="No",IF($A147&lt;=Parameters!$F$23,Parameters!$E$23*$A147,IF($A147&lt;=Parameters!$F$24,Parameters!$E$23*Parameters!$F$23+Parameters!$E$24*($A147-Parameters!$F$23),IF($A147&lt;=Parameters!$F$25,Parameters!$E$23*Parameters!$F$23+Parameters!$E$24*(Parameters!$F$24-Parameters!$F$23)+Parameters!$E$25*($A147-Parameters!$F$24),Parameters!$E$23*Parameters!$F$23+Parameters!$E$24*(Parameters!$F$24-Parameters!$F$23)+Parameters!$E$25*(Parameters!$F$25-Parameters!$F$24)+Parameters!$E$26*($A147-Parameters!$F$25)))),_xlfn.IFS($A147&lt;=Parameters!$F$23,Parameters!$E$23*$A147,$A147&lt;=Parameters!$F$24,Parameters!$E$24*$A147,$A147&lt;=Parameters!$F$25,Parameters!$E$25*$A147,$A147&gt;Parameters!$F$25,Parameters!$E$26*$A147))</f>
        <v>12946.14</v>
      </c>
      <c r="K147" s="290">
        <f t="shared" si="62"/>
        <v>91.17</v>
      </c>
      <c r="L147" s="290" cm="1">
        <f t="array" ref="L147">IF(Parameters!$D$55="No",IF($A147&lt;=Parameters!$F$28,Parameters!$E$28*$A147,IF($A147&lt;=Parameters!$F$29,Parameters!$E$28*Parameters!$F$28+Parameters!$E$29*($A147-Parameters!$F$28),IF($A147&lt;=Parameters!$F$30,Parameters!$E$28*Parameters!$F$28+Parameters!$E$29*(Parameters!$F$29-Parameters!$F$28)+Parameters!$E$30*($A147-Parameters!$F$29),Parameters!$E$28*Parameters!$F$28+Parameters!$E$29*(Parameters!$F$29-Parameters!$F$28)+Parameters!$E$30*(Parameters!$F$30-Parameters!$F$29)+Parameters!$E$31*($A147-Parameters!$F$30)))),_xlfn.IFS($A147&lt;=Parameters!$F$28,Parameters!$E$28*$A147,$A147&lt;=Parameters!$F$29,Parameters!$E$29*$A147,$A147&lt;=Parameters!$F$30,Parameters!$E$30*$A147,$A147&gt;Parameters!$F$30,Parameters!$E$31*$A147))</f>
        <v>12946.14</v>
      </c>
      <c r="M147" s="290">
        <f t="shared" si="63"/>
        <v>91.17</v>
      </c>
      <c r="N147" s="290" cm="1">
        <f t="array" ref="N147">IF(Parameters!$D$55="No",IF($A147&lt;=Parameters!$F$34,Parameters!$E$34*$A147,IF($A147&lt;=Parameters!$F$35,Parameters!$E$34*Parameters!$F$34+Parameters!$E$35*($A147-Parameters!$F$34),IF($A147&lt;=Parameters!$F$36,Parameters!$E$34*Parameters!$F$34+Parameters!$E$35*(Parameters!$F$35-Parameters!$F$34)+Parameters!$E$36*($A147-Parameters!$F$35),Parameters!$E$34*Parameters!$F$34+Parameters!$E$35*(Parameters!$F$35-Parameters!$F$34)+Parameters!$E$36*(Parameters!$F$36-Parameters!$F$35)+Parameters!$E$37*($A147-Parameters!$F$36)))),_xlfn.IFS($A147&lt;=Parameters!$F$34,Parameters!$E$34*$A147,$A147&lt;=Parameters!$F$35,Parameters!$E$35*$A147,$A147&lt;=Parameters!$F$36,Parameters!$E$36*$A147,$A147&gt;Parameters!$F$36,Parameters!$E$37*$A147))</f>
        <v>17151.68</v>
      </c>
      <c r="O147" s="290">
        <f t="shared" si="87"/>
        <v>120.78647887323943</v>
      </c>
      <c r="P147" s="290" cm="1">
        <f t="array" ref="P147">IF(Parameters!$D$55="No",IF($A147&lt;=Parameters!$F$39,Parameters!$E$39*$A147,IF($A147&lt;=Parameters!$F$40,Parameters!$E$39*Parameters!$F$39+Parameters!$E$40*($A147-Parameters!$F$39),IF($A147&lt;=Parameters!$F$41,Parameters!$E$39*Parameters!$F$39+Parameters!$E$40*(Parameters!$F$40-Parameters!$F$39)+Parameters!$E$41*($A147-Parameters!$F$40),Parameters!$E$39*Parameters!$F$39+Parameters!$E$40*(Parameters!$F$40-Parameters!$F$39)+Parameters!$E$41*(Parameters!$F$41-Parameters!$F$40)+Parameters!$E$42*($A147-Parameters!$F$41)))),_xlfn.IFS($A147&lt;=Parameters!$F$39,Parameters!$E$39*$A147,$A147&lt;=Parameters!$F$40,Parameters!$E$40*$A147,$A147&lt;=Parameters!$F$41,Parameters!$E$41*$A147,$A147&gt;Parameters!$F$41,Parameters!$E$42*$A147))</f>
        <v>18767.18</v>
      </c>
      <c r="Q147" s="290">
        <f t="shared" si="88"/>
        <v>132.16323943661973</v>
      </c>
      <c r="R147" s="290" cm="1">
        <f t="array" ref="R147">IF(Parameters!$E$55="No",IF($A147&lt;=Parameters!$H$23,Parameters!$G$23*$A147,IF($A147&lt;=Parameters!$H$24,Parameters!$G$23*Parameters!$H$23+Parameters!$G$24*($A147-Parameters!$H$23),IF($A147&lt;=Parameters!$H$25,Parameters!$G$23*Parameters!$H$23+Parameters!$G$24*(Parameters!$H$24-Parameters!$H$23)+Parameters!$G$25*($A147-Parameters!$H$24),Parameters!$G$23*Parameters!$H$23+Parameters!$G$24*(Parameters!$H$24-Parameters!$H$23)+Parameters!$G$25*(Parameters!$H$25-Parameters!$H$24)+Parameters!$G$26*($A147-Parameters!$H$25)))),_xlfn.IFS($A147&lt;=Parameters!$H$23,Parameters!$G$23*$A147,$A147&lt;=Parameters!$H$24,Parameters!$G$24*$A147,$A147&lt;=Parameters!$H$25,Parameters!$G$25*$A147,$A147&gt;Parameters!$H$25,Parameters!$G$26*$A147))</f>
        <v>12946.14</v>
      </c>
      <c r="S147" s="290">
        <f t="shared" si="64"/>
        <v>91.17</v>
      </c>
      <c r="T147" s="290" cm="1">
        <f t="array" ref="T147">IF(Parameters!$E$55="No",IF($A147&lt;=Parameters!$H$28,Parameters!$G$28*$A147,IF($A147&lt;=Parameters!$H$29,Parameters!$G$28*Parameters!$H$28+Parameters!$G$29*($A147-Parameters!$H$28),IF($A147&lt;=Parameters!$H$30,Parameters!$G$28*Parameters!$H$28+Parameters!$G$29*(Parameters!$H$29-Parameters!$H$28)+Parameters!$G$30*($A147-Parameters!$H$29),Parameters!$G$28*Parameters!$H$28+Parameters!$G$29*(Parameters!$H$29-Parameters!$H$28)+Parameters!$G$30*(Parameters!$H$30-Parameters!$H$29)+Parameters!$G$31*($A147-Parameters!$H$30)))),_xlfn.IFS($A147&lt;=Parameters!$H$28,Parameters!$G$28*$A147,$A147&lt;=Parameters!$H$29,Parameters!$G$29*$A147,$A147&lt;=Parameters!$H$30,Parameters!$G$30*$A147,$A147&gt;Parameters!$H$30,Parameters!$G$31*$A147))</f>
        <v>12946.14</v>
      </c>
      <c r="U147" s="290">
        <f t="shared" si="65"/>
        <v>91.17</v>
      </c>
      <c r="V147" s="290" cm="1">
        <f t="array" ref="V147">IF(Parameters!$E$55="No",IF($A147&lt;=Parameters!$H$34,Parameters!$G$34*$A147,IF($A147&lt;=Parameters!$H$35,Parameters!$G$34*Parameters!$H$34+Parameters!$G$35*($A147-Parameters!$H$34),IF($A147&lt;=Parameters!$H$36,Parameters!$G$34*Parameters!$H$34+Parameters!$G$35*(Parameters!$H$35-Parameters!$H$34)+Parameters!$G$36*($A147-Parameters!$H$35),Parameters!$G$34*Parameters!$H$34+Parameters!$G$35*(Parameters!$H$35-Parameters!$H$34)+Parameters!$G$36*(Parameters!$H$36-Parameters!$H$35)+Parameters!$G$37*($A147-Parameters!$H$36)))),_xlfn.IFS($A147&lt;=Parameters!$H$34,Parameters!$G$34*$A147,$A147&lt;=Parameters!$H$35,Parameters!$G$35*$A147,$A147&lt;=Parameters!$H$36,Parameters!$G$36*$A147,$A147&gt;Parameters!$H$36,Parameters!$G$37*$A147))</f>
        <v>17151.68</v>
      </c>
      <c r="W147" s="290">
        <f t="shared" si="89"/>
        <v>120.78647887323943</v>
      </c>
      <c r="X147" s="290" cm="1">
        <f t="array" ref="X147">IF(Parameters!$E$55="No",IF($A147&lt;=Parameters!$H$39,Parameters!$G$39*$A147,IF($A147&lt;=Parameters!$H$40,Parameters!$G$39*Parameters!$H$39+Parameters!$G$40*($A147-Parameters!$H$39),IF($A147&lt;=Parameters!$H$41,Parameters!$G$39*Parameters!$H$39+Parameters!$G$40*(Parameters!$H$40-Parameters!$H$39)+Parameters!$G$41*($A147-Parameters!$H$40),Parameters!$G$39*Parameters!$H$39+Parameters!$G$40*(Parameters!$H$40-Parameters!$H$39)+Parameters!$G$41*(Parameters!$H$41-Parameters!$H$40)+Parameters!$G$42*($A147-Parameters!$H$41)))),_xlfn.IFS($A147&lt;=Parameters!$H$39,Parameters!$G$39*$A147,$A147&lt;=Parameters!$H$40,Parameters!$G$40*$A147,$A147&lt;=Parameters!$H$41,Parameters!$G$41*$A147,$A147&gt;Parameters!$H$41,Parameters!$G$42*$A147))</f>
        <v>18767.18</v>
      </c>
      <c r="Y147" s="290">
        <f t="shared" si="90"/>
        <v>132.16323943661973</v>
      </c>
      <c r="Z147" s="290" cm="1">
        <f t="array" ref="Z147">IF(Parameters!$F$55="No",IF($A147&lt;=Parameters!$J$23,Parameters!$I$23*$A147,IF($A147&lt;=Parameters!$J$24,Parameters!$I$23*Parameters!$J$23+Parameters!$I$24*($A147-Parameters!$J$23),IF($A147&lt;=Parameters!$J$25,Parameters!$I$23*Parameters!$J$23+Parameters!$I$24*(Parameters!$J$24-Parameters!$J$23)+Parameters!$I$25*($A147-Parameters!$J$24),Parameters!$I$23*Parameters!$J$23+Parameters!$I$24*(Parameters!$J$24-Parameters!$J$23)+Parameters!$I$25*(Parameters!$J$25-Parameters!$J$24)+Parameters!$I$26*($A147-Parameters!$J$25)))),_xlfn.IFS($A147&lt;=Parameters!$J$23,Parameters!$I$23*$A147,$A147&lt;=Parameters!$J$24,Parameters!$I$24*$A147,$A147&lt;=Parameters!$J$25,Parameters!$I$25*$A147,$A147&gt;Parameters!$J$25,Parameters!$I$26*$A147))</f>
        <v>12946.14</v>
      </c>
      <c r="AA147" s="290">
        <f t="shared" si="66"/>
        <v>91.17</v>
      </c>
      <c r="AB147" s="290" cm="1">
        <f t="array" ref="AB147">IF(Parameters!$F$55="No",IF($A147&lt;=Parameters!$J$28,Parameters!$I$28*$A147,IF($A147&lt;=Parameters!$J$29,Parameters!$I$28*Parameters!$J$28+Parameters!$I$29*($A147-Parameters!$J$28),IF($A147&lt;=Parameters!$J$30,Parameters!$I$28*Parameters!$J$28+Parameters!$I$29*(Parameters!$J$29-Parameters!$J$28)+Parameters!$I$30*($A147-Parameters!$J$29),Parameters!$I$28*Parameters!$J$28+Parameters!$I$29*(Parameters!$J$29-Parameters!$J$28)+Parameters!$I$30*(Parameters!$J$30-Parameters!$J$29)+Parameters!$I$31*($A147-Parameters!$J$30)))),_xlfn.IFS($A147&lt;=Parameters!$J$28,Parameters!$I$28*$A147,$A147&lt;=Parameters!$J$29,Parameters!$I$29*$A147,$A147&lt;=Parameters!$J$30,Parameters!$I$30*$A147,$A147&gt;Parameters!$J$30,Parameters!$I$31*$A147))</f>
        <v>12946.14</v>
      </c>
      <c r="AC147" s="290">
        <f t="shared" si="67"/>
        <v>91.17</v>
      </c>
      <c r="AD147" s="290" cm="1">
        <f t="array" ref="AD147">IF(Parameters!$F$55="No",IF($A147&lt;=Parameters!$J$34,Parameters!$I$34*$A147,IF($A147&lt;=Parameters!$J$35,Parameters!$I$34*Parameters!$J$34+Parameters!$I$35*($A147-Parameters!$J$34),IF($A147&lt;=Parameters!$J$36,Parameters!$I$34*Parameters!$J$34+Parameters!$I$35*(Parameters!$J$35-Parameters!$J$34)+Parameters!$I$36*($A147-Parameters!$J$35),Parameters!$I$34*Parameters!$J$34+Parameters!$I$35*(Parameters!$J$35-Parameters!$J$34)+Parameters!$I$36*(Parameters!$J$36-Parameters!$J$35)+Parameters!$I$37*($A147-Parameters!$J$36)))),_xlfn.IFS($A147&lt;=Parameters!$J$34,Parameters!$I$34*$A147,$A147&lt;=Parameters!$J$35,Parameters!$I$35*$A147,$A147&lt;=Parameters!$J$36,Parameters!$I$36*$A147,$A147&gt;Parameters!$J$36,Parameters!$I$37*$A147))</f>
        <v>17151.68</v>
      </c>
      <c r="AE147" s="290">
        <f t="shared" si="91"/>
        <v>120.78647887323943</v>
      </c>
      <c r="AF147" s="290" cm="1">
        <f t="array" ref="AF147">IF(Parameters!$F$55="No",IF($A147&lt;=Parameters!$J$39,Parameters!$I$39*$A147,IF($A147&lt;=Parameters!$J$40,Parameters!$I$39*Parameters!$J$39+Parameters!$I$40*($A147-Parameters!$J$39),IF($A147&lt;=Parameters!$J$41,Parameters!$I$39*Parameters!$J$39+Parameters!$I$40*(Parameters!$J$40-Parameters!$J$39)+Parameters!$I$41*($A147-Parameters!$J$40),Parameters!$I$39*Parameters!$J$39+Parameters!$I$40*(Parameters!$J$40-Parameters!$J$39)+Parameters!$I$41*(Parameters!$J$41-Parameters!$J$40)+Parameters!$I$42*($A147-Parameters!$J$41)))),_xlfn.IFS($A147&lt;=Parameters!$J$39,Parameters!$I$39*$A147,$A147&lt;=Parameters!$J$40,Parameters!$I$40*$A147,$A147&lt;=Parameters!$J$41,Parameters!$I$41*$A147,$A147&gt;Parameters!$J$41,Parameters!$I$42*$A147))</f>
        <v>18767.18</v>
      </c>
      <c r="AG147" s="290">
        <f t="shared" si="92"/>
        <v>132.16323943661973</v>
      </c>
      <c r="AI147" s="428">
        <f t="shared" si="68"/>
        <v>91.170000000000073</v>
      </c>
      <c r="AJ147" s="428">
        <f t="shared" si="69"/>
        <v>91.170000000000073</v>
      </c>
      <c r="AK147" s="428">
        <f t="shared" si="70"/>
        <v>143.54000000000087</v>
      </c>
      <c r="AL147" s="428">
        <f t="shared" si="71"/>
        <v>143.54000000000087</v>
      </c>
      <c r="AM147" s="428">
        <f t="shared" si="72"/>
        <v>91.170000000000073</v>
      </c>
      <c r="AN147" s="428">
        <f t="shared" si="73"/>
        <v>91.170000000000073</v>
      </c>
      <c r="AO147" s="428">
        <f t="shared" si="74"/>
        <v>143.54000000000087</v>
      </c>
      <c r="AP147" s="428">
        <f t="shared" si="75"/>
        <v>143.54000000000087</v>
      </c>
      <c r="AQ147" s="428">
        <f t="shared" si="76"/>
        <v>91.170000000000073</v>
      </c>
      <c r="AR147" s="428">
        <f t="shared" si="77"/>
        <v>91.170000000000073</v>
      </c>
      <c r="AS147" s="428">
        <f t="shared" si="78"/>
        <v>143.54000000000087</v>
      </c>
      <c r="AT147" s="428">
        <f t="shared" si="79"/>
        <v>143.54000000000087</v>
      </c>
      <c r="AU147" s="428">
        <f t="shared" si="80"/>
        <v>91.170000000000073</v>
      </c>
      <c r="AV147" s="428">
        <f t="shared" si="81"/>
        <v>91.170000000000073</v>
      </c>
      <c r="AW147" s="428">
        <f t="shared" si="82"/>
        <v>143.54000000000087</v>
      </c>
      <c r="AX147" s="428">
        <f t="shared" si="83"/>
        <v>143.54000000000087</v>
      </c>
    </row>
    <row r="148">
      <c r="A148" s="413">
        <v>143</v>
      </c>
      <c r="B148" s="290" cm="1">
        <f t="array" ref="B148">IF(Parameters!$C$55="No",IF($A148&lt;=Parameters!$D$23,Parameters!$C$23*$A148,IF($A148&lt;=Parameters!$D$24,Parameters!$C$23*Parameters!$D$23+Parameters!$C$24*($A148-Parameters!$D$23),IF($A148&lt;=Parameters!$D$25,Parameters!$C$23*Parameters!$D$23+Parameters!$C$24*(Parameters!$D$24-Parameters!$D$23)+Parameters!$C$25*($A148-Parameters!$D$24),Parameters!$C$23*Parameters!$D$23+Parameters!$C$24*(Parameters!$D$24-Parameters!$D$23)+Parameters!$C$25*(Parameters!$D$25-Parameters!$D$24)+Parameters!$C$26*($A148-Parameters!$D$25)))),_xlfn.IFS($A148&lt;=Parameters!$D$23,Parameters!$C$23*$A148,$A148&lt;=Parameters!$D$24,Parameters!$C$24*$A148,$A148&lt;=Parameters!$D$25,Parameters!$C$25*$A148,$A148&gt;Parameters!$D$25,Parameters!$C$26*$A148))</f>
        <v>13037.31</v>
      </c>
      <c r="C148" s="290">
        <f t="shared" si="84"/>
        <v>91.17</v>
      </c>
      <c r="D148" s="290" cm="1">
        <f t="array" ref="D148">IF(Parameters!$C$55="No",IF($A148&lt;=Parameters!$D$28,Parameters!$C$28*$A148,IF($A148&lt;=Parameters!$D$29,Parameters!$C$28*Parameters!$D$28+Parameters!$C$29*($A148-Parameters!$D$28),IF($A148&lt;=Parameters!$D$30,Parameters!$C$28*Parameters!$D$28+Parameters!$C$29*(Parameters!$D$29-Parameters!$D$28)+Parameters!$C$30*($A148-Parameters!$D$29),Parameters!$C$28*Parameters!$D$28+Parameters!$C$29*(Parameters!$D$29-Parameters!$D$28)+Parameters!$C$30*(Parameters!$D$30-Parameters!$D$29)+Parameters!$C$31*($A148-Parameters!$D$30)))),_xlfn.IFS($A148&lt;=Parameters!$D$28,Parameters!$C$28*$A148,$A148&lt;=Parameters!$D$29,Parameters!$C$29*$A148,$A148&lt;=Parameters!$D$30,Parameters!$C$30*$A148,$A148&gt;Parameters!$D$30,Parameters!$C$31*$A148))</f>
        <v>13037.31</v>
      </c>
      <c r="E148" s="290">
        <f t="shared" si="84"/>
        <v>91.17</v>
      </c>
      <c r="F148" s="290" cm="1">
        <f t="array" ref="F148">IF(Parameters!$C$55="No",IF($A148&lt;=Parameters!$D$34,Parameters!$C$34*$A148,IF($A148&lt;=Parameters!$D$35,Parameters!$C$34*Parameters!$D$34+Parameters!$C$35*($A148-Parameters!$D$34),IF($A148&lt;=Parameters!$D$36,Parameters!$C$34*Parameters!$D$34+Parameters!$C$35*(Parameters!$D$35-Parameters!$D$34)+Parameters!$C$36*($A148-Parameters!$D$35),Parameters!$C$34*Parameters!$D$34+Parameters!$C$35*(Parameters!$D$35-Parameters!$D$34)+Parameters!$C$36*(Parameters!$D$36-Parameters!$D$35)+Parameters!$C$37*($A148-Parameters!$D$36)))),_xlfn.IFS($A148&lt;=Parameters!$D$34,Parameters!$C$34*$A148,$A148&lt;=Parameters!$D$35,Parameters!$C$35*$A148,$A148&lt;=Parameters!$D$36,Parameters!$C$36*$A148,$A148&gt;Parameters!$D$36,Parameters!$C$37*$A148))</f>
        <v>17295.22</v>
      </c>
      <c r="G148" s="290">
        <f t="shared" si="85"/>
        <v>120.94559440559442</v>
      </c>
      <c r="H148" s="290" cm="1">
        <f t="array" ref="H148">IF(Parameters!$C$55="No",IF($A148&lt;=Parameters!$D$39,Parameters!$C$39*$A148,IF($A148&lt;=Parameters!$D$40,Parameters!$C$39*Parameters!$D$39+Parameters!$C$40*($A148-Parameters!$D$39),IF($A148&lt;=Parameters!$D$41,Parameters!$C$39*Parameters!$D$39+Parameters!$C$40*(Parameters!$D$40-Parameters!$D$39)+Parameters!$C$41*($A148-Parameters!$D$40),Parameters!$C$39*Parameters!$D$39+Parameters!$C$40*(Parameters!$D$40-Parameters!$D$39)+Parameters!$C$41*(Parameters!$D$41-Parameters!$D$40)+Parameters!$C$42*($A148-Parameters!$D$41)))),_xlfn.IFS($A148&lt;=Parameters!$D$39,Parameters!$C$39*$A148,$A148&lt;=Parameters!$D$40,Parameters!$C$40*$A148,$A148&lt;=Parameters!$D$41,Parameters!$C$41*$A148,$A148&gt;Parameters!$D$41,Parameters!$C$42*$A148))</f>
        <v>18910.72</v>
      </c>
      <c r="I148" s="290">
        <f t="shared" si="86"/>
        <v>132.24279720279722</v>
      </c>
      <c r="J148" s="290" cm="1">
        <f t="array" ref="J148">IF(Parameters!$D$55="No",IF($A148&lt;=Parameters!$F$23,Parameters!$E$23*$A148,IF($A148&lt;=Parameters!$F$24,Parameters!$E$23*Parameters!$F$23+Parameters!$E$24*($A148-Parameters!$F$23),IF($A148&lt;=Parameters!$F$25,Parameters!$E$23*Parameters!$F$23+Parameters!$E$24*(Parameters!$F$24-Parameters!$F$23)+Parameters!$E$25*($A148-Parameters!$F$24),Parameters!$E$23*Parameters!$F$23+Parameters!$E$24*(Parameters!$F$24-Parameters!$F$23)+Parameters!$E$25*(Parameters!$F$25-Parameters!$F$24)+Parameters!$E$26*($A148-Parameters!$F$25)))),_xlfn.IFS($A148&lt;=Parameters!$F$23,Parameters!$E$23*$A148,$A148&lt;=Parameters!$F$24,Parameters!$E$24*$A148,$A148&lt;=Parameters!$F$25,Parameters!$E$25*$A148,$A148&gt;Parameters!$F$25,Parameters!$E$26*$A148))</f>
        <v>13037.31</v>
      </c>
      <c r="K148" s="290">
        <f t="shared" si="62"/>
        <v>91.17</v>
      </c>
      <c r="L148" s="290" cm="1">
        <f t="array" ref="L148">IF(Parameters!$D$55="No",IF($A148&lt;=Parameters!$F$28,Parameters!$E$28*$A148,IF($A148&lt;=Parameters!$F$29,Parameters!$E$28*Parameters!$F$28+Parameters!$E$29*($A148-Parameters!$F$28),IF($A148&lt;=Parameters!$F$30,Parameters!$E$28*Parameters!$F$28+Parameters!$E$29*(Parameters!$F$29-Parameters!$F$28)+Parameters!$E$30*($A148-Parameters!$F$29),Parameters!$E$28*Parameters!$F$28+Parameters!$E$29*(Parameters!$F$29-Parameters!$F$28)+Parameters!$E$30*(Parameters!$F$30-Parameters!$F$29)+Parameters!$E$31*($A148-Parameters!$F$30)))),_xlfn.IFS($A148&lt;=Parameters!$F$28,Parameters!$E$28*$A148,$A148&lt;=Parameters!$F$29,Parameters!$E$29*$A148,$A148&lt;=Parameters!$F$30,Parameters!$E$30*$A148,$A148&gt;Parameters!$F$30,Parameters!$E$31*$A148))</f>
        <v>13037.31</v>
      </c>
      <c r="M148" s="290">
        <f t="shared" si="63"/>
        <v>91.17</v>
      </c>
      <c r="N148" s="290" cm="1">
        <f t="array" ref="N148">IF(Parameters!$D$55="No",IF($A148&lt;=Parameters!$F$34,Parameters!$E$34*$A148,IF($A148&lt;=Parameters!$F$35,Parameters!$E$34*Parameters!$F$34+Parameters!$E$35*($A148-Parameters!$F$34),IF($A148&lt;=Parameters!$F$36,Parameters!$E$34*Parameters!$F$34+Parameters!$E$35*(Parameters!$F$35-Parameters!$F$34)+Parameters!$E$36*($A148-Parameters!$F$35),Parameters!$E$34*Parameters!$F$34+Parameters!$E$35*(Parameters!$F$35-Parameters!$F$34)+Parameters!$E$36*(Parameters!$F$36-Parameters!$F$35)+Parameters!$E$37*($A148-Parameters!$F$36)))),_xlfn.IFS($A148&lt;=Parameters!$F$34,Parameters!$E$34*$A148,$A148&lt;=Parameters!$F$35,Parameters!$E$35*$A148,$A148&lt;=Parameters!$F$36,Parameters!$E$36*$A148,$A148&gt;Parameters!$F$36,Parameters!$E$37*$A148))</f>
        <v>17295.22</v>
      </c>
      <c r="O148" s="290">
        <f t="shared" si="87"/>
        <v>120.94559440559442</v>
      </c>
      <c r="P148" s="290" cm="1">
        <f t="array" ref="P148">IF(Parameters!$D$55="No",IF($A148&lt;=Parameters!$F$39,Parameters!$E$39*$A148,IF($A148&lt;=Parameters!$F$40,Parameters!$E$39*Parameters!$F$39+Parameters!$E$40*($A148-Parameters!$F$39),IF($A148&lt;=Parameters!$F$41,Parameters!$E$39*Parameters!$F$39+Parameters!$E$40*(Parameters!$F$40-Parameters!$F$39)+Parameters!$E$41*($A148-Parameters!$F$40),Parameters!$E$39*Parameters!$F$39+Parameters!$E$40*(Parameters!$F$40-Parameters!$F$39)+Parameters!$E$41*(Parameters!$F$41-Parameters!$F$40)+Parameters!$E$42*($A148-Parameters!$F$41)))),_xlfn.IFS($A148&lt;=Parameters!$F$39,Parameters!$E$39*$A148,$A148&lt;=Parameters!$F$40,Parameters!$E$40*$A148,$A148&lt;=Parameters!$F$41,Parameters!$E$41*$A148,$A148&gt;Parameters!$F$41,Parameters!$E$42*$A148))</f>
        <v>18910.72</v>
      </c>
      <c r="Q148" s="290">
        <f t="shared" si="88"/>
        <v>132.24279720279722</v>
      </c>
      <c r="R148" s="290" cm="1">
        <f t="array" ref="R148">IF(Parameters!$E$55="No",IF($A148&lt;=Parameters!$H$23,Parameters!$G$23*$A148,IF($A148&lt;=Parameters!$H$24,Parameters!$G$23*Parameters!$H$23+Parameters!$G$24*($A148-Parameters!$H$23),IF($A148&lt;=Parameters!$H$25,Parameters!$G$23*Parameters!$H$23+Parameters!$G$24*(Parameters!$H$24-Parameters!$H$23)+Parameters!$G$25*($A148-Parameters!$H$24),Parameters!$G$23*Parameters!$H$23+Parameters!$G$24*(Parameters!$H$24-Parameters!$H$23)+Parameters!$G$25*(Parameters!$H$25-Parameters!$H$24)+Parameters!$G$26*($A148-Parameters!$H$25)))),_xlfn.IFS($A148&lt;=Parameters!$H$23,Parameters!$G$23*$A148,$A148&lt;=Parameters!$H$24,Parameters!$G$24*$A148,$A148&lt;=Parameters!$H$25,Parameters!$G$25*$A148,$A148&gt;Parameters!$H$25,Parameters!$G$26*$A148))</f>
        <v>13037.31</v>
      </c>
      <c r="S148" s="290">
        <f t="shared" si="64"/>
        <v>91.17</v>
      </c>
      <c r="T148" s="290" cm="1">
        <f t="array" ref="T148">IF(Parameters!$E$55="No",IF($A148&lt;=Parameters!$H$28,Parameters!$G$28*$A148,IF($A148&lt;=Parameters!$H$29,Parameters!$G$28*Parameters!$H$28+Parameters!$G$29*($A148-Parameters!$H$28),IF($A148&lt;=Parameters!$H$30,Parameters!$G$28*Parameters!$H$28+Parameters!$G$29*(Parameters!$H$29-Parameters!$H$28)+Parameters!$G$30*($A148-Parameters!$H$29),Parameters!$G$28*Parameters!$H$28+Parameters!$G$29*(Parameters!$H$29-Parameters!$H$28)+Parameters!$G$30*(Parameters!$H$30-Parameters!$H$29)+Parameters!$G$31*($A148-Parameters!$H$30)))),_xlfn.IFS($A148&lt;=Parameters!$H$28,Parameters!$G$28*$A148,$A148&lt;=Parameters!$H$29,Parameters!$G$29*$A148,$A148&lt;=Parameters!$H$30,Parameters!$G$30*$A148,$A148&gt;Parameters!$H$30,Parameters!$G$31*$A148))</f>
        <v>13037.31</v>
      </c>
      <c r="U148" s="290">
        <f t="shared" si="65"/>
        <v>91.17</v>
      </c>
      <c r="V148" s="290" cm="1">
        <f t="array" ref="V148">IF(Parameters!$E$55="No",IF($A148&lt;=Parameters!$H$34,Parameters!$G$34*$A148,IF($A148&lt;=Parameters!$H$35,Parameters!$G$34*Parameters!$H$34+Parameters!$G$35*($A148-Parameters!$H$34),IF($A148&lt;=Parameters!$H$36,Parameters!$G$34*Parameters!$H$34+Parameters!$G$35*(Parameters!$H$35-Parameters!$H$34)+Parameters!$G$36*($A148-Parameters!$H$35),Parameters!$G$34*Parameters!$H$34+Parameters!$G$35*(Parameters!$H$35-Parameters!$H$34)+Parameters!$G$36*(Parameters!$H$36-Parameters!$H$35)+Parameters!$G$37*($A148-Parameters!$H$36)))),_xlfn.IFS($A148&lt;=Parameters!$H$34,Parameters!$G$34*$A148,$A148&lt;=Parameters!$H$35,Parameters!$G$35*$A148,$A148&lt;=Parameters!$H$36,Parameters!$G$36*$A148,$A148&gt;Parameters!$H$36,Parameters!$G$37*$A148))</f>
        <v>17295.22</v>
      </c>
      <c r="W148" s="290">
        <f t="shared" si="89"/>
        <v>120.94559440559442</v>
      </c>
      <c r="X148" s="290" cm="1">
        <f t="array" ref="X148">IF(Parameters!$E$55="No",IF($A148&lt;=Parameters!$H$39,Parameters!$G$39*$A148,IF($A148&lt;=Parameters!$H$40,Parameters!$G$39*Parameters!$H$39+Parameters!$G$40*($A148-Parameters!$H$39),IF($A148&lt;=Parameters!$H$41,Parameters!$G$39*Parameters!$H$39+Parameters!$G$40*(Parameters!$H$40-Parameters!$H$39)+Parameters!$G$41*($A148-Parameters!$H$40),Parameters!$G$39*Parameters!$H$39+Parameters!$G$40*(Parameters!$H$40-Parameters!$H$39)+Parameters!$G$41*(Parameters!$H$41-Parameters!$H$40)+Parameters!$G$42*($A148-Parameters!$H$41)))),_xlfn.IFS($A148&lt;=Parameters!$H$39,Parameters!$G$39*$A148,$A148&lt;=Parameters!$H$40,Parameters!$G$40*$A148,$A148&lt;=Parameters!$H$41,Parameters!$G$41*$A148,$A148&gt;Parameters!$H$41,Parameters!$G$42*$A148))</f>
        <v>18910.72</v>
      </c>
      <c r="Y148" s="290">
        <f t="shared" si="90"/>
        <v>132.24279720279722</v>
      </c>
      <c r="Z148" s="290" cm="1">
        <f t="array" ref="Z148">IF(Parameters!$F$55="No",IF($A148&lt;=Parameters!$J$23,Parameters!$I$23*$A148,IF($A148&lt;=Parameters!$J$24,Parameters!$I$23*Parameters!$J$23+Parameters!$I$24*($A148-Parameters!$J$23),IF($A148&lt;=Parameters!$J$25,Parameters!$I$23*Parameters!$J$23+Parameters!$I$24*(Parameters!$J$24-Parameters!$J$23)+Parameters!$I$25*($A148-Parameters!$J$24),Parameters!$I$23*Parameters!$J$23+Parameters!$I$24*(Parameters!$J$24-Parameters!$J$23)+Parameters!$I$25*(Parameters!$J$25-Parameters!$J$24)+Parameters!$I$26*($A148-Parameters!$J$25)))),_xlfn.IFS($A148&lt;=Parameters!$J$23,Parameters!$I$23*$A148,$A148&lt;=Parameters!$J$24,Parameters!$I$24*$A148,$A148&lt;=Parameters!$J$25,Parameters!$I$25*$A148,$A148&gt;Parameters!$J$25,Parameters!$I$26*$A148))</f>
        <v>13037.31</v>
      </c>
      <c r="AA148" s="290">
        <f t="shared" si="66"/>
        <v>91.17</v>
      </c>
      <c r="AB148" s="290" cm="1">
        <f t="array" ref="AB148">IF(Parameters!$F$55="No",IF($A148&lt;=Parameters!$J$28,Parameters!$I$28*$A148,IF($A148&lt;=Parameters!$J$29,Parameters!$I$28*Parameters!$J$28+Parameters!$I$29*($A148-Parameters!$J$28),IF($A148&lt;=Parameters!$J$30,Parameters!$I$28*Parameters!$J$28+Parameters!$I$29*(Parameters!$J$29-Parameters!$J$28)+Parameters!$I$30*($A148-Parameters!$J$29),Parameters!$I$28*Parameters!$J$28+Parameters!$I$29*(Parameters!$J$29-Parameters!$J$28)+Parameters!$I$30*(Parameters!$J$30-Parameters!$J$29)+Parameters!$I$31*($A148-Parameters!$J$30)))),_xlfn.IFS($A148&lt;=Parameters!$J$28,Parameters!$I$28*$A148,$A148&lt;=Parameters!$J$29,Parameters!$I$29*$A148,$A148&lt;=Parameters!$J$30,Parameters!$I$30*$A148,$A148&gt;Parameters!$J$30,Parameters!$I$31*$A148))</f>
        <v>13037.31</v>
      </c>
      <c r="AC148" s="290">
        <f t="shared" si="67"/>
        <v>91.17</v>
      </c>
      <c r="AD148" s="290" cm="1">
        <f t="array" ref="AD148">IF(Parameters!$F$55="No",IF($A148&lt;=Parameters!$J$34,Parameters!$I$34*$A148,IF($A148&lt;=Parameters!$J$35,Parameters!$I$34*Parameters!$J$34+Parameters!$I$35*($A148-Parameters!$J$34),IF($A148&lt;=Parameters!$J$36,Parameters!$I$34*Parameters!$J$34+Parameters!$I$35*(Parameters!$J$35-Parameters!$J$34)+Parameters!$I$36*($A148-Parameters!$J$35),Parameters!$I$34*Parameters!$J$34+Parameters!$I$35*(Parameters!$J$35-Parameters!$J$34)+Parameters!$I$36*(Parameters!$J$36-Parameters!$J$35)+Parameters!$I$37*($A148-Parameters!$J$36)))),_xlfn.IFS($A148&lt;=Parameters!$J$34,Parameters!$I$34*$A148,$A148&lt;=Parameters!$J$35,Parameters!$I$35*$A148,$A148&lt;=Parameters!$J$36,Parameters!$I$36*$A148,$A148&gt;Parameters!$J$36,Parameters!$I$37*$A148))</f>
        <v>17295.22</v>
      </c>
      <c r="AE148" s="290">
        <f t="shared" si="91"/>
        <v>120.94559440559442</v>
      </c>
      <c r="AF148" s="290" cm="1">
        <f t="array" ref="AF148">IF(Parameters!$F$55="No",IF($A148&lt;=Parameters!$J$39,Parameters!$I$39*$A148,IF($A148&lt;=Parameters!$J$40,Parameters!$I$39*Parameters!$J$39+Parameters!$I$40*($A148-Parameters!$J$39),IF($A148&lt;=Parameters!$J$41,Parameters!$I$39*Parameters!$J$39+Parameters!$I$40*(Parameters!$J$40-Parameters!$J$39)+Parameters!$I$41*($A148-Parameters!$J$40),Parameters!$I$39*Parameters!$J$39+Parameters!$I$40*(Parameters!$J$40-Parameters!$J$39)+Parameters!$I$41*(Parameters!$J$41-Parameters!$J$40)+Parameters!$I$42*($A148-Parameters!$J$41)))),_xlfn.IFS($A148&lt;=Parameters!$J$39,Parameters!$I$39*$A148,$A148&lt;=Parameters!$J$40,Parameters!$I$40*$A148,$A148&lt;=Parameters!$J$41,Parameters!$I$41*$A148,$A148&gt;Parameters!$J$41,Parameters!$I$42*$A148))</f>
        <v>18910.72</v>
      </c>
      <c r="AG148" s="290">
        <f t="shared" si="92"/>
        <v>132.24279720279722</v>
      </c>
      <c r="AI148" s="428">
        <f t="shared" si="68"/>
        <v>91.170000000000073</v>
      </c>
      <c r="AJ148" s="428">
        <f t="shared" si="69"/>
        <v>91.170000000000073</v>
      </c>
      <c r="AK148" s="428">
        <f t="shared" si="70"/>
        <v>143.54000000000087</v>
      </c>
      <c r="AL148" s="428">
        <f t="shared" si="71"/>
        <v>143.54000000000087</v>
      </c>
      <c r="AM148" s="428">
        <f t="shared" si="72"/>
        <v>91.170000000000073</v>
      </c>
      <c r="AN148" s="428">
        <f t="shared" si="73"/>
        <v>91.170000000000073</v>
      </c>
      <c r="AO148" s="428">
        <f t="shared" si="74"/>
        <v>143.54000000000087</v>
      </c>
      <c r="AP148" s="428">
        <f t="shared" si="75"/>
        <v>143.54000000000087</v>
      </c>
      <c r="AQ148" s="428">
        <f t="shared" si="76"/>
        <v>91.170000000000073</v>
      </c>
      <c r="AR148" s="428">
        <f t="shared" si="77"/>
        <v>91.170000000000073</v>
      </c>
      <c r="AS148" s="428">
        <f t="shared" si="78"/>
        <v>143.54000000000087</v>
      </c>
      <c r="AT148" s="428">
        <f t="shared" si="79"/>
        <v>143.54000000000087</v>
      </c>
      <c r="AU148" s="428">
        <f t="shared" si="80"/>
        <v>91.170000000000073</v>
      </c>
      <c r="AV148" s="428">
        <f t="shared" si="81"/>
        <v>91.170000000000073</v>
      </c>
      <c r="AW148" s="428">
        <f t="shared" si="82"/>
        <v>143.54000000000087</v>
      </c>
      <c r="AX148" s="428">
        <f t="shared" si="83"/>
        <v>143.54000000000087</v>
      </c>
    </row>
    <row r="149">
      <c r="A149" s="413">
        <v>144</v>
      </c>
      <c r="B149" s="290" cm="1">
        <f t="array" ref="B149">IF(Parameters!$C$55="No",IF($A149&lt;=Parameters!$D$23,Parameters!$C$23*$A149,IF($A149&lt;=Parameters!$D$24,Parameters!$C$23*Parameters!$D$23+Parameters!$C$24*($A149-Parameters!$D$23),IF($A149&lt;=Parameters!$D$25,Parameters!$C$23*Parameters!$D$23+Parameters!$C$24*(Parameters!$D$24-Parameters!$D$23)+Parameters!$C$25*($A149-Parameters!$D$24),Parameters!$C$23*Parameters!$D$23+Parameters!$C$24*(Parameters!$D$24-Parameters!$D$23)+Parameters!$C$25*(Parameters!$D$25-Parameters!$D$24)+Parameters!$C$26*($A149-Parameters!$D$25)))),_xlfn.IFS($A149&lt;=Parameters!$D$23,Parameters!$C$23*$A149,$A149&lt;=Parameters!$D$24,Parameters!$C$24*$A149,$A149&lt;=Parameters!$D$25,Parameters!$C$25*$A149,$A149&gt;Parameters!$D$25,Parameters!$C$26*$A149))</f>
        <v>13128.48</v>
      </c>
      <c r="C149" s="290">
        <f t="shared" si="84"/>
        <v>91.17</v>
      </c>
      <c r="D149" s="290" cm="1">
        <f t="array" ref="D149">IF(Parameters!$C$55="No",IF($A149&lt;=Parameters!$D$28,Parameters!$C$28*$A149,IF($A149&lt;=Parameters!$D$29,Parameters!$C$28*Parameters!$D$28+Parameters!$C$29*($A149-Parameters!$D$28),IF($A149&lt;=Parameters!$D$30,Parameters!$C$28*Parameters!$D$28+Parameters!$C$29*(Parameters!$D$29-Parameters!$D$28)+Parameters!$C$30*($A149-Parameters!$D$29),Parameters!$C$28*Parameters!$D$28+Parameters!$C$29*(Parameters!$D$29-Parameters!$D$28)+Parameters!$C$30*(Parameters!$D$30-Parameters!$D$29)+Parameters!$C$31*($A149-Parameters!$D$30)))),_xlfn.IFS($A149&lt;=Parameters!$D$28,Parameters!$C$28*$A149,$A149&lt;=Parameters!$D$29,Parameters!$C$29*$A149,$A149&lt;=Parameters!$D$30,Parameters!$C$30*$A149,$A149&gt;Parameters!$D$30,Parameters!$C$31*$A149))</f>
        <v>13128.48</v>
      </c>
      <c r="E149" s="290">
        <f t="shared" si="84"/>
        <v>91.17</v>
      </c>
      <c r="F149" s="290" cm="1">
        <f t="array" ref="F149">IF(Parameters!$C$55="No",IF($A149&lt;=Parameters!$D$34,Parameters!$C$34*$A149,IF($A149&lt;=Parameters!$D$35,Parameters!$C$34*Parameters!$D$34+Parameters!$C$35*($A149-Parameters!$D$34),IF($A149&lt;=Parameters!$D$36,Parameters!$C$34*Parameters!$D$34+Parameters!$C$35*(Parameters!$D$35-Parameters!$D$34)+Parameters!$C$36*($A149-Parameters!$D$35),Parameters!$C$34*Parameters!$D$34+Parameters!$C$35*(Parameters!$D$35-Parameters!$D$34)+Parameters!$C$36*(Parameters!$D$36-Parameters!$D$35)+Parameters!$C$37*($A149-Parameters!$D$36)))),_xlfn.IFS($A149&lt;=Parameters!$D$34,Parameters!$C$34*$A149,$A149&lt;=Parameters!$D$35,Parameters!$C$35*$A149,$A149&lt;=Parameters!$D$36,Parameters!$C$36*$A149,$A149&gt;Parameters!$D$36,Parameters!$C$37*$A149))</f>
        <v>17438.759999999998</v>
      </c>
      <c r="G149" s="290">
        <f t="shared" si="85"/>
        <v>121.10249999999999</v>
      </c>
      <c r="H149" s="290" cm="1">
        <f t="array" ref="H149">IF(Parameters!$C$55="No",IF($A149&lt;=Parameters!$D$39,Parameters!$C$39*$A149,IF($A149&lt;=Parameters!$D$40,Parameters!$C$39*Parameters!$D$39+Parameters!$C$40*($A149-Parameters!$D$39),IF($A149&lt;=Parameters!$D$41,Parameters!$C$39*Parameters!$D$39+Parameters!$C$40*(Parameters!$D$40-Parameters!$D$39)+Parameters!$C$41*($A149-Parameters!$D$40),Parameters!$C$39*Parameters!$D$39+Parameters!$C$40*(Parameters!$D$40-Parameters!$D$39)+Parameters!$C$41*(Parameters!$D$41-Parameters!$D$40)+Parameters!$C$42*($A149-Parameters!$D$41)))),_xlfn.IFS($A149&lt;=Parameters!$D$39,Parameters!$C$39*$A149,$A149&lt;=Parameters!$D$40,Parameters!$C$40*$A149,$A149&lt;=Parameters!$D$41,Parameters!$C$41*$A149,$A149&gt;Parameters!$D$41,Parameters!$C$42*$A149))</f>
        <v>19054.259999999998</v>
      </c>
      <c r="I149" s="290">
        <f t="shared" si="86"/>
        <v>132.32124999999999</v>
      </c>
      <c r="J149" s="290" cm="1">
        <f t="array" ref="J149">IF(Parameters!$D$55="No",IF($A149&lt;=Parameters!$F$23,Parameters!$E$23*$A149,IF($A149&lt;=Parameters!$F$24,Parameters!$E$23*Parameters!$F$23+Parameters!$E$24*($A149-Parameters!$F$23),IF($A149&lt;=Parameters!$F$25,Parameters!$E$23*Parameters!$F$23+Parameters!$E$24*(Parameters!$F$24-Parameters!$F$23)+Parameters!$E$25*($A149-Parameters!$F$24),Parameters!$E$23*Parameters!$F$23+Parameters!$E$24*(Parameters!$F$24-Parameters!$F$23)+Parameters!$E$25*(Parameters!$F$25-Parameters!$F$24)+Parameters!$E$26*($A149-Parameters!$F$25)))),_xlfn.IFS($A149&lt;=Parameters!$F$23,Parameters!$E$23*$A149,$A149&lt;=Parameters!$F$24,Parameters!$E$24*$A149,$A149&lt;=Parameters!$F$25,Parameters!$E$25*$A149,$A149&gt;Parameters!$F$25,Parameters!$E$26*$A149))</f>
        <v>13128.48</v>
      </c>
      <c r="K149" s="290">
        <f t="shared" si="62"/>
        <v>91.17</v>
      </c>
      <c r="L149" s="290" cm="1">
        <f t="array" ref="L149">IF(Parameters!$D$55="No",IF($A149&lt;=Parameters!$F$28,Parameters!$E$28*$A149,IF($A149&lt;=Parameters!$F$29,Parameters!$E$28*Parameters!$F$28+Parameters!$E$29*($A149-Parameters!$F$28),IF($A149&lt;=Parameters!$F$30,Parameters!$E$28*Parameters!$F$28+Parameters!$E$29*(Parameters!$F$29-Parameters!$F$28)+Parameters!$E$30*($A149-Parameters!$F$29),Parameters!$E$28*Parameters!$F$28+Parameters!$E$29*(Parameters!$F$29-Parameters!$F$28)+Parameters!$E$30*(Parameters!$F$30-Parameters!$F$29)+Parameters!$E$31*($A149-Parameters!$F$30)))),_xlfn.IFS($A149&lt;=Parameters!$F$28,Parameters!$E$28*$A149,$A149&lt;=Parameters!$F$29,Parameters!$E$29*$A149,$A149&lt;=Parameters!$F$30,Parameters!$E$30*$A149,$A149&gt;Parameters!$F$30,Parameters!$E$31*$A149))</f>
        <v>13128.48</v>
      </c>
      <c r="M149" s="290">
        <f t="shared" si="63"/>
        <v>91.17</v>
      </c>
      <c r="N149" s="290" cm="1">
        <f t="array" ref="N149">IF(Parameters!$D$55="No",IF($A149&lt;=Parameters!$F$34,Parameters!$E$34*$A149,IF($A149&lt;=Parameters!$F$35,Parameters!$E$34*Parameters!$F$34+Parameters!$E$35*($A149-Parameters!$F$34),IF($A149&lt;=Parameters!$F$36,Parameters!$E$34*Parameters!$F$34+Parameters!$E$35*(Parameters!$F$35-Parameters!$F$34)+Parameters!$E$36*($A149-Parameters!$F$35),Parameters!$E$34*Parameters!$F$34+Parameters!$E$35*(Parameters!$F$35-Parameters!$F$34)+Parameters!$E$36*(Parameters!$F$36-Parameters!$F$35)+Parameters!$E$37*($A149-Parameters!$F$36)))),_xlfn.IFS($A149&lt;=Parameters!$F$34,Parameters!$E$34*$A149,$A149&lt;=Parameters!$F$35,Parameters!$E$35*$A149,$A149&lt;=Parameters!$F$36,Parameters!$E$36*$A149,$A149&gt;Parameters!$F$36,Parameters!$E$37*$A149))</f>
        <v>17438.759999999998</v>
      </c>
      <c r="O149" s="290">
        <f t="shared" si="87"/>
        <v>121.10249999999999</v>
      </c>
      <c r="P149" s="290" cm="1">
        <f t="array" ref="P149">IF(Parameters!$D$55="No",IF($A149&lt;=Parameters!$F$39,Parameters!$E$39*$A149,IF($A149&lt;=Parameters!$F$40,Parameters!$E$39*Parameters!$F$39+Parameters!$E$40*($A149-Parameters!$F$39),IF($A149&lt;=Parameters!$F$41,Parameters!$E$39*Parameters!$F$39+Parameters!$E$40*(Parameters!$F$40-Parameters!$F$39)+Parameters!$E$41*($A149-Parameters!$F$40),Parameters!$E$39*Parameters!$F$39+Parameters!$E$40*(Parameters!$F$40-Parameters!$F$39)+Parameters!$E$41*(Parameters!$F$41-Parameters!$F$40)+Parameters!$E$42*($A149-Parameters!$F$41)))),_xlfn.IFS($A149&lt;=Parameters!$F$39,Parameters!$E$39*$A149,$A149&lt;=Parameters!$F$40,Parameters!$E$40*$A149,$A149&lt;=Parameters!$F$41,Parameters!$E$41*$A149,$A149&gt;Parameters!$F$41,Parameters!$E$42*$A149))</f>
        <v>19054.259999999998</v>
      </c>
      <c r="Q149" s="290">
        <f t="shared" si="88"/>
        <v>132.32124999999999</v>
      </c>
      <c r="R149" s="290" cm="1">
        <f t="array" ref="R149">IF(Parameters!$E$55="No",IF($A149&lt;=Parameters!$H$23,Parameters!$G$23*$A149,IF($A149&lt;=Parameters!$H$24,Parameters!$G$23*Parameters!$H$23+Parameters!$G$24*($A149-Parameters!$H$23),IF($A149&lt;=Parameters!$H$25,Parameters!$G$23*Parameters!$H$23+Parameters!$G$24*(Parameters!$H$24-Parameters!$H$23)+Parameters!$G$25*($A149-Parameters!$H$24),Parameters!$G$23*Parameters!$H$23+Parameters!$G$24*(Parameters!$H$24-Parameters!$H$23)+Parameters!$G$25*(Parameters!$H$25-Parameters!$H$24)+Parameters!$G$26*($A149-Parameters!$H$25)))),_xlfn.IFS($A149&lt;=Parameters!$H$23,Parameters!$G$23*$A149,$A149&lt;=Parameters!$H$24,Parameters!$G$24*$A149,$A149&lt;=Parameters!$H$25,Parameters!$G$25*$A149,$A149&gt;Parameters!$H$25,Parameters!$G$26*$A149))</f>
        <v>13128.48</v>
      </c>
      <c r="S149" s="290">
        <f t="shared" si="64"/>
        <v>91.17</v>
      </c>
      <c r="T149" s="290" cm="1">
        <f t="array" ref="T149">IF(Parameters!$E$55="No",IF($A149&lt;=Parameters!$H$28,Parameters!$G$28*$A149,IF($A149&lt;=Parameters!$H$29,Parameters!$G$28*Parameters!$H$28+Parameters!$G$29*($A149-Parameters!$H$28),IF($A149&lt;=Parameters!$H$30,Parameters!$G$28*Parameters!$H$28+Parameters!$G$29*(Parameters!$H$29-Parameters!$H$28)+Parameters!$G$30*($A149-Parameters!$H$29),Parameters!$G$28*Parameters!$H$28+Parameters!$G$29*(Parameters!$H$29-Parameters!$H$28)+Parameters!$G$30*(Parameters!$H$30-Parameters!$H$29)+Parameters!$G$31*($A149-Parameters!$H$30)))),_xlfn.IFS($A149&lt;=Parameters!$H$28,Parameters!$G$28*$A149,$A149&lt;=Parameters!$H$29,Parameters!$G$29*$A149,$A149&lt;=Parameters!$H$30,Parameters!$G$30*$A149,$A149&gt;Parameters!$H$30,Parameters!$G$31*$A149))</f>
        <v>13128.48</v>
      </c>
      <c r="U149" s="290">
        <f t="shared" si="65"/>
        <v>91.17</v>
      </c>
      <c r="V149" s="290" cm="1">
        <f t="array" ref="V149">IF(Parameters!$E$55="No",IF($A149&lt;=Parameters!$H$34,Parameters!$G$34*$A149,IF($A149&lt;=Parameters!$H$35,Parameters!$G$34*Parameters!$H$34+Parameters!$G$35*($A149-Parameters!$H$34),IF($A149&lt;=Parameters!$H$36,Parameters!$G$34*Parameters!$H$34+Parameters!$G$35*(Parameters!$H$35-Parameters!$H$34)+Parameters!$G$36*($A149-Parameters!$H$35),Parameters!$G$34*Parameters!$H$34+Parameters!$G$35*(Parameters!$H$35-Parameters!$H$34)+Parameters!$G$36*(Parameters!$H$36-Parameters!$H$35)+Parameters!$G$37*($A149-Parameters!$H$36)))),_xlfn.IFS($A149&lt;=Parameters!$H$34,Parameters!$G$34*$A149,$A149&lt;=Parameters!$H$35,Parameters!$G$35*$A149,$A149&lt;=Parameters!$H$36,Parameters!$G$36*$A149,$A149&gt;Parameters!$H$36,Parameters!$G$37*$A149))</f>
        <v>17438.759999999998</v>
      </c>
      <c r="W149" s="290">
        <f t="shared" si="89"/>
        <v>121.10249999999999</v>
      </c>
      <c r="X149" s="290" cm="1">
        <f t="array" ref="X149">IF(Parameters!$E$55="No",IF($A149&lt;=Parameters!$H$39,Parameters!$G$39*$A149,IF($A149&lt;=Parameters!$H$40,Parameters!$G$39*Parameters!$H$39+Parameters!$G$40*($A149-Parameters!$H$39),IF($A149&lt;=Parameters!$H$41,Parameters!$G$39*Parameters!$H$39+Parameters!$G$40*(Parameters!$H$40-Parameters!$H$39)+Parameters!$G$41*($A149-Parameters!$H$40),Parameters!$G$39*Parameters!$H$39+Parameters!$G$40*(Parameters!$H$40-Parameters!$H$39)+Parameters!$G$41*(Parameters!$H$41-Parameters!$H$40)+Parameters!$G$42*($A149-Parameters!$H$41)))),_xlfn.IFS($A149&lt;=Parameters!$H$39,Parameters!$G$39*$A149,$A149&lt;=Parameters!$H$40,Parameters!$G$40*$A149,$A149&lt;=Parameters!$H$41,Parameters!$G$41*$A149,$A149&gt;Parameters!$H$41,Parameters!$G$42*$A149))</f>
        <v>19054.259999999998</v>
      </c>
      <c r="Y149" s="290">
        <f t="shared" si="90"/>
        <v>132.32124999999999</v>
      </c>
      <c r="Z149" s="290" cm="1">
        <f t="array" ref="Z149">IF(Parameters!$F$55="No",IF($A149&lt;=Parameters!$J$23,Parameters!$I$23*$A149,IF($A149&lt;=Parameters!$J$24,Parameters!$I$23*Parameters!$J$23+Parameters!$I$24*($A149-Parameters!$J$23),IF($A149&lt;=Parameters!$J$25,Parameters!$I$23*Parameters!$J$23+Parameters!$I$24*(Parameters!$J$24-Parameters!$J$23)+Parameters!$I$25*($A149-Parameters!$J$24),Parameters!$I$23*Parameters!$J$23+Parameters!$I$24*(Parameters!$J$24-Parameters!$J$23)+Parameters!$I$25*(Parameters!$J$25-Parameters!$J$24)+Parameters!$I$26*($A149-Parameters!$J$25)))),_xlfn.IFS($A149&lt;=Parameters!$J$23,Parameters!$I$23*$A149,$A149&lt;=Parameters!$J$24,Parameters!$I$24*$A149,$A149&lt;=Parameters!$J$25,Parameters!$I$25*$A149,$A149&gt;Parameters!$J$25,Parameters!$I$26*$A149))</f>
        <v>13128.48</v>
      </c>
      <c r="AA149" s="290">
        <f t="shared" si="66"/>
        <v>91.17</v>
      </c>
      <c r="AB149" s="290" cm="1">
        <f t="array" ref="AB149">IF(Parameters!$F$55="No",IF($A149&lt;=Parameters!$J$28,Parameters!$I$28*$A149,IF($A149&lt;=Parameters!$J$29,Parameters!$I$28*Parameters!$J$28+Parameters!$I$29*($A149-Parameters!$J$28),IF($A149&lt;=Parameters!$J$30,Parameters!$I$28*Parameters!$J$28+Parameters!$I$29*(Parameters!$J$29-Parameters!$J$28)+Parameters!$I$30*($A149-Parameters!$J$29),Parameters!$I$28*Parameters!$J$28+Parameters!$I$29*(Parameters!$J$29-Parameters!$J$28)+Parameters!$I$30*(Parameters!$J$30-Parameters!$J$29)+Parameters!$I$31*($A149-Parameters!$J$30)))),_xlfn.IFS($A149&lt;=Parameters!$J$28,Parameters!$I$28*$A149,$A149&lt;=Parameters!$J$29,Parameters!$I$29*$A149,$A149&lt;=Parameters!$J$30,Parameters!$I$30*$A149,$A149&gt;Parameters!$J$30,Parameters!$I$31*$A149))</f>
        <v>13128.48</v>
      </c>
      <c r="AC149" s="290">
        <f t="shared" si="67"/>
        <v>91.17</v>
      </c>
      <c r="AD149" s="290" cm="1">
        <f t="array" ref="AD149">IF(Parameters!$F$55="No",IF($A149&lt;=Parameters!$J$34,Parameters!$I$34*$A149,IF($A149&lt;=Parameters!$J$35,Parameters!$I$34*Parameters!$J$34+Parameters!$I$35*($A149-Parameters!$J$34),IF($A149&lt;=Parameters!$J$36,Parameters!$I$34*Parameters!$J$34+Parameters!$I$35*(Parameters!$J$35-Parameters!$J$34)+Parameters!$I$36*($A149-Parameters!$J$35),Parameters!$I$34*Parameters!$J$34+Parameters!$I$35*(Parameters!$J$35-Parameters!$J$34)+Parameters!$I$36*(Parameters!$J$36-Parameters!$J$35)+Parameters!$I$37*($A149-Parameters!$J$36)))),_xlfn.IFS($A149&lt;=Parameters!$J$34,Parameters!$I$34*$A149,$A149&lt;=Parameters!$J$35,Parameters!$I$35*$A149,$A149&lt;=Parameters!$J$36,Parameters!$I$36*$A149,$A149&gt;Parameters!$J$36,Parameters!$I$37*$A149))</f>
        <v>17438.759999999998</v>
      </c>
      <c r="AE149" s="290">
        <f t="shared" si="91"/>
        <v>121.10249999999999</v>
      </c>
      <c r="AF149" s="290" cm="1">
        <f t="array" ref="AF149">IF(Parameters!$F$55="No",IF($A149&lt;=Parameters!$J$39,Parameters!$I$39*$A149,IF($A149&lt;=Parameters!$J$40,Parameters!$I$39*Parameters!$J$39+Parameters!$I$40*($A149-Parameters!$J$39),IF($A149&lt;=Parameters!$J$41,Parameters!$I$39*Parameters!$J$39+Parameters!$I$40*(Parameters!$J$40-Parameters!$J$39)+Parameters!$I$41*($A149-Parameters!$J$40),Parameters!$I$39*Parameters!$J$39+Parameters!$I$40*(Parameters!$J$40-Parameters!$J$39)+Parameters!$I$41*(Parameters!$J$41-Parameters!$J$40)+Parameters!$I$42*($A149-Parameters!$J$41)))),_xlfn.IFS($A149&lt;=Parameters!$J$39,Parameters!$I$39*$A149,$A149&lt;=Parameters!$J$40,Parameters!$I$40*$A149,$A149&lt;=Parameters!$J$41,Parameters!$I$41*$A149,$A149&gt;Parameters!$J$41,Parameters!$I$42*$A149))</f>
        <v>19054.259999999998</v>
      </c>
      <c r="AG149" s="290">
        <f t="shared" si="92"/>
        <v>132.32124999999999</v>
      </c>
      <c r="AI149" s="428">
        <f t="shared" si="68"/>
        <v>91.170000000000073</v>
      </c>
      <c r="AJ149" s="428">
        <f t="shared" si="69"/>
        <v>91.170000000000073</v>
      </c>
      <c r="AK149" s="428">
        <f t="shared" si="70"/>
        <v>143.53999999999724</v>
      </c>
      <c r="AL149" s="428">
        <f t="shared" si="71"/>
        <v>143.53999999999724</v>
      </c>
      <c r="AM149" s="428">
        <f t="shared" si="72"/>
        <v>91.170000000000073</v>
      </c>
      <c r="AN149" s="428">
        <f t="shared" si="73"/>
        <v>91.170000000000073</v>
      </c>
      <c r="AO149" s="428">
        <f t="shared" si="74"/>
        <v>143.53999999999724</v>
      </c>
      <c r="AP149" s="428">
        <f t="shared" si="75"/>
        <v>143.53999999999724</v>
      </c>
      <c r="AQ149" s="428">
        <f t="shared" si="76"/>
        <v>91.170000000000073</v>
      </c>
      <c r="AR149" s="428">
        <f t="shared" si="77"/>
        <v>91.170000000000073</v>
      </c>
      <c r="AS149" s="428">
        <f t="shared" si="78"/>
        <v>143.53999999999724</v>
      </c>
      <c r="AT149" s="428">
        <f t="shared" si="79"/>
        <v>143.53999999999724</v>
      </c>
      <c r="AU149" s="428">
        <f t="shared" si="80"/>
        <v>91.170000000000073</v>
      </c>
      <c r="AV149" s="428">
        <f t="shared" si="81"/>
        <v>91.170000000000073</v>
      </c>
      <c r="AW149" s="428">
        <f t="shared" si="82"/>
        <v>143.53999999999724</v>
      </c>
      <c r="AX149" s="428">
        <f t="shared" si="83"/>
        <v>143.53999999999724</v>
      </c>
    </row>
    <row r="150">
      <c r="A150" s="413">
        <v>145</v>
      </c>
      <c r="B150" s="290" cm="1">
        <f t="array" ref="B150">IF(Parameters!$C$55="No",IF($A150&lt;=Parameters!$D$23,Parameters!$C$23*$A150,IF($A150&lt;=Parameters!$D$24,Parameters!$C$23*Parameters!$D$23+Parameters!$C$24*($A150-Parameters!$D$23),IF($A150&lt;=Parameters!$D$25,Parameters!$C$23*Parameters!$D$23+Parameters!$C$24*(Parameters!$D$24-Parameters!$D$23)+Parameters!$C$25*($A150-Parameters!$D$24),Parameters!$C$23*Parameters!$D$23+Parameters!$C$24*(Parameters!$D$24-Parameters!$D$23)+Parameters!$C$25*(Parameters!$D$25-Parameters!$D$24)+Parameters!$C$26*($A150-Parameters!$D$25)))),_xlfn.IFS($A150&lt;=Parameters!$D$23,Parameters!$C$23*$A150,$A150&lt;=Parameters!$D$24,Parameters!$C$24*$A150,$A150&lt;=Parameters!$D$25,Parameters!$C$25*$A150,$A150&gt;Parameters!$D$25,Parameters!$C$26*$A150))</f>
        <v>13219.65</v>
      </c>
      <c r="C150" s="290">
        <f t="shared" si="84"/>
        <v>91.17</v>
      </c>
      <c r="D150" s="290" cm="1">
        <f t="array" ref="D150">IF(Parameters!$C$55="No",IF($A150&lt;=Parameters!$D$28,Parameters!$C$28*$A150,IF($A150&lt;=Parameters!$D$29,Parameters!$C$28*Parameters!$D$28+Parameters!$C$29*($A150-Parameters!$D$28),IF($A150&lt;=Parameters!$D$30,Parameters!$C$28*Parameters!$D$28+Parameters!$C$29*(Parameters!$D$29-Parameters!$D$28)+Parameters!$C$30*($A150-Parameters!$D$29),Parameters!$C$28*Parameters!$D$28+Parameters!$C$29*(Parameters!$D$29-Parameters!$D$28)+Parameters!$C$30*(Parameters!$D$30-Parameters!$D$29)+Parameters!$C$31*($A150-Parameters!$D$30)))),_xlfn.IFS($A150&lt;=Parameters!$D$28,Parameters!$C$28*$A150,$A150&lt;=Parameters!$D$29,Parameters!$C$29*$A150,$A150&lt;=Parameters!$D$30,Parameters!$C$30*$A150,$A150&gt;Parameters!$D$30,Parameters!$C$31*$A150))</f>
        <v>13219.65</v>
      </c>
      <c r="E150" s="290">
        <f t="shared" si="84"/>
        <v>91.17</v>
      </c>
      <c r="F150" s="290" cm="1">
        <f t="array" ref="F150">IF(Parameters!$C$55="No",IF($A150&lt;=Parameters!$D$34,Parameters!$C$34*$A150,IF($A150&lt;=Parameters!$D$35,Parameters!$C$34*Parameters!$D$34+Parameters!$C$35*($A150-Parameters!$D$34),IF($A150&lt;=Parameters!$D$36,Parameters!$C$34*Parameters!$D$34+Parameters!$C$35*(Parameters!$D$35-Parameters!$D$34)+Parameters!$C$36*($A150-Parameters!$D$35),Parameters!$C$34*Parameters!$D$34+Parameters!$C$35*(Parameters!$D$35-Parameters!$D$34)+Parameters!$C$36*(Parameters!$D$36-Parameters!$D$35)+Parameters!$C$37*($A150-Parameters!$D$36)))),_xlfn.IFS($A150&lt;=Parameters!$D$34,Parameters!$C$34*$A150,$A150&lt;=Parameters!$D$35,Parameters!$C$35*$A150,$A150&lt;=Parameters!$D$36,Parameters!$C$36*$A150,$A150&gt;Parameters!$D$36,Parameters!$C$37*$A150))</f>
        <v>17582.3</v>
      </c>
      <c r="G150" s="290">
        <f t="shared" si="85"/>
        <v>121.25724137931034</v>
      </c>
      <c r="H150" s="290" cm="1">
        <f t="array" ref="H150">IF(Parameters!$C$55="No",IF($A150&lt;=Parameters!$D$39,Parameters!$C$39*$A150,IF($A150&lt;=Parameters!$D$40,Parameters!$C$39*Parameters!$D$39+Parameters!$C$40*($A150-Parameters!$D$39),IF($A150&lt;=Parameters!$D$41,Parameters!$C$39*Parameters!$D$39+Parameters!$C$40*(Parameters!$D$40-Parameters!$D$39)+Parameters!$C$41*($A150-Parameters!$D$40),Parameters!$C$39*Parameters!$D$39+Parameters!$C$40*(Parameters!$D$40-Parameters!$D$39)+Parameters!$C$41*(Parameters!$D$41-Parameters!$D$40)+Parameters!$C$42*($A150-Parameters!$D$41)))),_xlfn.IFS($A150&lt;=Parameters!$D$39,Parameters!$C$39*$A150,$A150&lt;=Parameters!$D$40,Parameters!$C$40*$A150,$A150&lt;=Parameters!$D$41,Parameters!$C$41*$A150,$A150&gt;Parameters!$D$41,Parameters!$C$42*$A150))</f>
        <v>19197.8</v>
      </c>
      <c r="I150" s="290">
        <f t="shared" si="86"/>
        <v>132.39862068965516</v>
      </c>
      <c r="J150" s="290" cm="1">
        <f t="array" ref="J150">IF(Parameters!$D$55="No",IF($A150&lt;=Parameters!$F$23,Parameters!$E$23*$A150,IF($A150&lt;=Parameters!$F$24,Parameters!$E$23*Parameters!$F$23+Parameters!$E$24*($A150-Parameters!$F$23),IF($A150&lt;=Parameters!$F$25,Parameters!$E$23*Parameters!$F$23+Parameters!$E$24*(Parameters!$F$24-Parameters!$F$23)+Parameters!$E$25*($A150-Parameters!$F$24),Parameters!$E$23*Parameters!$F$23+Parameters!$E$24*(Parameters!$F$24-Parameters!$F$23)+Parameters!$E$25*(Parameters!$F$25-Parameters!$F$24)+Parameters!$E$26*($A150-Parameters!$F$25)))),_xlfn.IFS($A150&lt;=Parameters!$F$23,Parameters!$E$23*$A150,$A150&lt;=Parameters!$F$24,Parameters!$E$24*$A150,$A150&lt;=Parameters!$F$25,Parameters!$E$25*$A150,$A150&gt;Parameters!$F$25,Parameters!$E$26*$A150))</f>
        <v>13219.65</v>
      </c>
      <c r="K150" s="290">
        <f t="shared" si="62"/>
        <v>91.17</v>
      </c>
      <c r="L150" s="290" cm="1">
        <f t="array" ref="L150">IF(Parameters!$D$55="No",IF($A150&lt;=Parameters!$F$28,Parameters!$E$28*$A150,IF($A150&lt;=Parameters!$F$29,Parameters!$E$28*Parameters!$F$28+Parameters!$E$29*($A150-Parameters!$F$28),IF($A150&lt;=Parameters!$F$30,Parameters!$E$28*Parameters!$F$28+Parameters!$E$29*(Parameters!$F$29-Parameters!$F$28)+Parameters!$E$30*($A150-Parameters!$F$29),Parameters!$E$28*Parameters!$F$28+Parameters!$E$29*(Parameters!$F$29-Parameters!$F$28)+Parameters!$E$30*(Parameters!$F$30-Parameters!$F$29)+Parameters!$E$31*($A150-Parameters!$F$30)))),_xlfn.IFS($A150&lt;=Parameters!$F$28,Parameters!$E$28*$A150,$A150&lt;=Parameters!$F$29,Parameters!$E$29*$A150,$A150&lt;=Parameters!$F$30,Parameters!$E$30*$A150,$A150&gt;Parameters!$F$30,Parameters!$E$31*$A150))</f>
        <v>13219.65</v>
      </c>
      <c r="M150" s="290">
        <f t="shared" si="63"/>
        <v>91.17</v>
      </c>
      <c r="N150" s="290" cm="1">
        <f t="array" ref="N150">IF(Parameters!$D$55="No",IF($A150&lt;=Parameters!$F$34,Parameters!$E$34*$A150,IF($A150&lt;=Parameters!$F$35,Parameters!$E$34*Parameters!$F$34+Parameters!$E$35*($A150-Parameters!$F$34),IF($A150&lt;=Parameters!$F$36,Parameters!$E$34*Parameters!$F$34+Parameters!$E$35*(Parameters!$F$35-Parameters!$F$34)+Parameters!$E$36*($A150-Parameters!$F$35),Parameters!$E$34*Parameters!$F$34+Parameters!$E$35*(Parameters!$F$35-Parameters!$F$34)+Parameters!$E$36*(Parameters!$F$36-Parameters!$F$35)+Parameters!$E$37*($A150-Parameters!$F$36)))),_xlfn.IFS($A150&lt;=Parameters!$F$34,Parameters!$E$34*$A150,$A150&lt;=Parameters!$F$35,Parameters!$E$35*$A150,$A150&lt;=Parameters!$F$36,Parameters!$E$36*$A150,$A150&gt;Parameters!$F$36,Parameters!$E$37*$A150))</f>
        <v>17582.3</v>
      </c>
      <c r="O150" s="290">
        <f t="shared" si="87"/>
        <v>121.25724137931034</v>
      </c>
      <c r="P150" s="290" cm="1">
        <f t="array" ref="P150">IF(Parameters!$D$55="No",IF($A150&lt;=Parameters!$F$39,Parameters!$E$39*$A150,IF($A150&lt;=Parameters!$F$40,Parameters!$E$39*Parameters!$F$39+Parameters!$E$40*($A150-Parameters!$F$39),IF($A150&lt;=Parameters!$F$41,Parameters!$E$39*Parameters!$F$39+Parameters!$E$40*(Parameters!$F$40-Parameters!$F$39)+Parameters!$E$41*($A150-Parameters!$F$40),Parameters!$E$39*Parameters!$F$39+Parameters!$E$40*(Parameters!$F$40-Parameters!$F$39)+Parameters!$E$41*(Parameters!$F$41-Parameters!$F$40)+Parameters!$E$42*($A150-Parameters!$F$41)))),_xlfn.IFS($A150&lt;=Parameters!$F$39,Parameters!$E$39*$A150,$A150&lt;=Parameters!$F$40,Parameters!$E$40*$A150,$A150&lt;=Parameters!$F$41,Parameters!$E$41*$A150,$A150&gt;Parameters!$F$41,Parameters!$E$42*$A150))</f>
        <v>19197.8</v>
      </c>
      <c r="Q150" s="290">
        <f t="shared" si="88"/>
        <v>132.39862068965516</v>
      </c>
      <c r="R150" s="290" cm="1">
        <f t="array" ref="R150">IF(Parameters!$E$55="No",IF($A150&lt;=Parameters!$H$23,Parameters!$G$23*$A150,IF($A150&lt;=Parameters!$H$24,Parameters!$G$23*Parameters!$H$23+Parameters!$G$24*($A150-Parameters!$H$23),IF($A150&lt;=Parameters!$H$25,Parameters!$G$23*Parameters!$H$23+Parameters!$G$24*(Parameters!$H$24-Parameters!$H$23)+Parameters!$G$25*($A150-Parameters!$H$24),Parameters!$G$23*Parameters!$H$23+Parameters!$G$24*(Parameters!$H$24-Parameters!$H$23)+Parameters!$G$25*(Parameters!$H$25-Parameters!$H$24)+Parameters!$G$26*($A150-Parameters!$H$25)))),_xlfn.IFS($A150&lt;=Parameters!$H$23,Parameters!$G$23*$A150,$A150&lt;=Parameters!$H$24,Parameters!$G$24*$A150,$A150&lt;=Parameters!$H$25,Parameters!$G$25*$A150,$A150&gt;Parameters!$H$25,Parameters!$G$26*$A150))</f>
        <v>13219.65</v>
      </c>
      <c r="S150" s="290">
        <f t="shared" si="64"/>
        <v>91.17</v>
      </c>
      <c r="T150" s="290" cm="1">
        <f t="array" ref="T150">IF(Parameters!$E$55="No",IF($A150&lt;=Parameters!$H$28,Parameters!$G$28*$A150,IF($A150&lt;=Parameters!$H$29,Parameters!$G$28*Parameters!$H$28+Parameters!$G$29*($A150-Parameters!$H$28),IF($A150&lt;=Parameters!$H$30,Parameters!$G$28*Parameters!$H$28+Parameters!$G$29*(Parameters!$H$29-Parameters!$H$28)+Parameters!$G$30*($A150-Parameters!$H$29),Parameters!$G$28*Parameters!$H$28+Parameters!$G$29*(Parameters!$H$29-Parameters!$H$28)+Parameters!$G$30*(Parameters!$H$30-Parameters!$H$29)+Parameters!$G$31*($A150-Parameters!$H$30)))),_xlfn.IFS($A150&lt;=Parameters!$H$28,Parameters!$G$28*$A150,$A150&lt;=Parameters!$H$29,Parameters!$G$29*$A150,$A150&lt;=Parameters!$H$30,Parameters!$G$30*$A150,$A150&gt;Parameters!$H$30,Parameters!$G$31*$A150))</f>
        <v>13219.65</v>
      </c>
      <c r="U150" s="290">
        <f t="shared" si="65"/>
        <v>91.17</v>
      </c>
      <c r="V150" s="290" cm="1">
        <f t="array" ref="V150">IF(Parameters!$E$55="No",IF($A150&lt;=Parameters!$H$34,Parameters!$G$34*$A150,IF($A150&lt;=Parameters!$H$35,Parameters!$G$34*Parameters!$H$34+Parameters!$G$35*($A150-Parameters!$H$34),IF($A150&lt;=Parameters!$H$36,Parameters!$G$34*Parameters!$H$34+Parameters!$G$35*(Parameters!$H$35-Parameters!$H$34)+Parameters!$G$36*($A150-Parameters!$H$35),Parameters!$G$34*Parameters!$H$34+Parameters!$G$35*(Parameters!$H$35-Parameters!$H$34)+Parameters!$G$36*(Parameters!$H$36-Parameters!$H$35)+Parameters!$G$37*($A150-Parameters!$H$36)))),_xlfn.IFS($A150&lt;=Parameters!$H$34,Parameters!$G$34*$A150,$A150&lt;=Parameters!$H$35,Parameters!$G$35*$A150,$A150&lt;=Parameters!$H$36,Parameters!$G$36*$A150,$A150&gt;Parameters!$H$36,Parameters!$G$37*$A150))</f>
        <v>17582.3</v>
      </c>
      <c r="W150" s="290">
        <f t="shared" si="89"/>
        <v>121.25724137931034</v>
      </c>
      <c r="X150" s="290" cm="1">
        <f t="array" ref="X150">IF(Parameters!$E$55="No",IF($A150&lt;=Parameters!$H$39,Parameters!$G$39*$A150,IF($A150&lt;=Parameters!$H$40,Parameters!$G$39*Parameters!$H$39+Parameters!$G$40*($A150-Parameters!$H$39),IF($A150&lt;=Parameters!$H$41,Parameters!$G$39*Parameters!$H$39+Parameters!$G$40*(Parameters!$H$40-Parameters!$H$39)+Parameters!$G$41*($A150-Parameters!$H$40),Parameters!$G$39*Parameters!$H$39+Parameters!$G$40*(Parameters!$H$40-Parameters!$H$39)+Parameters!$G$41*(Parameters!$H$41-Parameters!$H$40)+Parameters!$G$42*($A150-Parameters!$H$41)))),_xlfn.IFS($A150&lt;=Parameters!$H$39,Parameters!$G$39*$A150,$A150&lt;=Parameters!$H$40,Parameters!$G$40*$A150,$A150&lt;=Parameters!$H$41,Parameters!$G$41*$A150,$A150&gt;Parameters!$H$41,Parameters!$G$42*$A150))</f>
        <v>19197.8</v>
      </c>
      <c r="Y150" s="290">
        <f t="shared" si="90"/>
        <v>132.39862068965516</v>
      </c>
      <c r="Z150" s="290" cm="1">
        <f t="array" ref="Z150">IF(Parameters!$F$55="No",IF($A150&lt;=Parameters!$J$23,Parameters!$I$23*$A150,IF($A150&lt;=Parameters!$J$24,Parameters!$I$23*Parameters!$J$23+Parameters!$I$24*($A150-Parameters!$J$23),IF($A150&lt;=Parameters!$J$25,Parameters!$I$23*Parameters!$J$23+Parameters!$I$24*(Parameters!$J$24-Parameters!$J$23)+Parameters!$I$25*($A150-Parameters!$J$24),Parameters!$I$23*Parameters!$J$23+Parameters!$I$24*(Parameters!$J$24-Parameters!$J$23)+Parameters!$I$25*(Parameters!$J$25-Parameters!$J$24)+Parameters!$I$26*($A150-Parameters!$J$25)))),_xlfn.IFS($A150&lt;=Parameters!$J$23,Parameters!$I$23*$A150,$A150&lt;=Parameters!$J$24,Parameters!$I$24*$A150,$A150&lt;=Parameters!$J$25,Parameters!$I$25*$A150,$A150&gt;Parameters!$J$25,Parameters!$I$26*$A150))</f>
        <v>13219.65</v>
      </c>
      <c r="AA150" s="290">
        <f t="shared" si="66"/>
        <v>91.17</v>
      </c>
      <c r="AB150" s="290" cm="1">
        <f t="array" ref="AB150">IF(Parameters!$F$55="No",IF($A150&lt;=Parameters!$J$28,Parameters!$I$28*$A150,IF($A150&lt;=Parameters!$J$29,Parameters!$I$28*Parameters!$J$28+Parameters!$I$29*($A150-Parameters!$J$28),IF($A150&lt;=Parameters!$J$30,Parameters!$I$28*Parameters!$J$28+Parameters!$I$29*(Parameters!$J$29-Parameters!$J$28)+Parameters!$I$30*($A150-Parameters!$J$29),Parameters!$I$28*Parameters!$J$28+Parameters!$I$29*(Parameters!$J$29-Parameters!$J$28)+Parameters!$I$30*(Parameters!$J$30-Parameters!$J$29)+Parameters!$I$31*($A150-Parameters!$J$30)))),_xlfn.IFS($A150&lt;=Parameters!$J$28,Parameters!$I$28*$A150,$A150&lt;=Parameters!$J$29,Parameters!$I$29*$A150,$A150&lt;=Parameters!$J$30,Parameters!$I$30*$A150,$A150&gt;Parameters!$J$30,Parameters!$I$31*$A150))</f>
        <v>13219.65</v>
      </c>
      <c r="AC150" s="290">
        <f t="shared" si="67"/>
        <v>91.17</v>
      </c>
      <c r="AD150" s="290" cm="1">
        <f t="array" ref="AD150">IF(Parameters!$F$55="No",IF($A150&lt;=Parameters!$J$34,Parameters!$I$34*$A150,IF($A150&lt;=Parameters!$J$35,Parameters!$I$34*Parameters!$J$34+Parameters!$I$35*($A150-Parameters!$J$34),IF($A150&lt;=Parameters!$J$36,Parameters!$I$34*Parameters!$J$34+Parameters!$I$35*(Parameters!$J$35-Parameters!$J$34)+Parameters!$I$36*($A150-Parameters!$J$35),Parameters!$I$34*Parameters!$J$34+Parameters!$I$35*(Parameters!$J$35-Parameters!$J$34)+Parameters!$I$36*(Parameters!$J$36-Parameters!$J$35)+Parameters!$I$37*($A150-Parameters!$J$36)))),_xlfn.IFS($A150&lt;=Parameters!$J$34,Parameters!$I$34*$A150,$A150&lt;=Parameters!$J$35,Parameters!$I$35*$A150,$A150&lt;=Parameters!$J$36,Parameters!$I$36*$A150,$A150&gt;Parameters!$J$36,Parameters!$I$37*$A150))</f>
        <v>17582.3</v>
      </c>
      <c r="AE150" s="290">
        <f t="shared" si="91"/>
        <v>121.25724137931034</v>
      </c>
      <c r="AF150" s="290" cm="1">
        <f t="array" ref="AF150">IF(Parameters!$F$55="No",IF($A150&lt;=Parameters!$J$39,Parameters!$I$39*$A150,IF($A150&lt;=Parameters!$J$40,Parameters!$I$39*Parameters!$J$39+Parameters!$I$40*($A150-Parameters!$J$39),IF($A150&lt;=Parameters!$J$41,Parameters!$I$39*Parameters!$J$39+Parameters!$I$40*(Parameters!$J$40-Parameters!$J$39)+Parameters!$I$41*($A150-Parameters!$J$40),Parameters!$I$39*Parameters!$J$39+Parameters!$I$40*(Parameters!$J$40-Parameters!$J$39)+Parameters!$I$41*(Parameters!$J$41-Parameters!$J$40)+Parameters!$I$42*($A150-Parameters!$J$41)))),_xlfn.IFS($A150&lt;=Parameters!$J$39,Parameters!$I$39*$A150,$A150&lt;=Parameters!$J$40,Parameters!$I$40*$A150,$A150&lt;=Parameters!$J$41,Parameters!$I$41*$A150,$A150&gt;Parameters!$J$41,Parameters!$I$42*$A150))</f>
        <v>19197.8</v>
      </c>
      <c r="AG150" s="290">
        <f t="shared" si="92"/>
        <v>132.39862068965516</v>
      </c>
      <c r="AI150" s="428">
        <f t="shared" si="68"/>
        <v>91.170000000000073</v>
      </c>
      <c r="AJ150" s="428">
        <f t="shared" si="69"/>
        <v>91.170000000000073</v>
      </c>
      <c r="AK150" s="428">
        <f t="shared" si="70"/>
        <v>143.54000000000087</v>
      </c>
      <c r="AL150" s="428">
        <f t="shared" si="71"/>
        <v>143.54000000000087</v>
      </c>
      <c r="AM150" s="428">
        <f t="shared" si="72"/>
        <v>91.170000000000073</v>
      </c>
      <c r="AN150" s="428">
        <f t="shared" si="73"/>
        <v>91.170000000000073</v>
      </c>
      <c r="AO150" s="428">
        <f t="shared" si="74"/>
        <v>143.54000000000087</v>
      </c>
      <c r="AP150" s="428">
        <f t="shared" si="75"/>
        <v>143.54000000000087</v>
      </c>
      <c r="AQ150" s="428">
        <f t="shared" si="76"/>
        <v>91.170000000000073</v>
      </c>
      <c r="AR150" s="428">
        <f t="shared" si="77"/>
        <v>91.170000000000073</v>
      </c>
      <c r="AS150" s="428">
        <f t="shared" si="78"/>
        <v>143.54000000000087</v>
      </c>
      <c r="AT150" s="428">
        <f t="shared" si="79"/>
        <v>143.54000000000087</v>
      </c>
      <c r="AU150" s="428">
        <f t="shared" si="80"/>
        <v>91.170000000000073</v>
      </c>
      <c r="AV150" s="428">
        <f t="shared" si="81"/>
        <v>91.170000000000073</v>
      </c>
      <c r="AW150" s="428">
        <f t="shared" si="82"/>
        <v>143.54000000000087</v>
      </c>
      <c r="AX150" s="428">
        <f t="shared" si="83"/>
        <v>143.54000000000087</v>
      </c>
    </row>
    <row r="151">
      <c r="A151" s="413">
        <v>146</v>
      </c>
      <c r="B151" s="290" cm="1">
        <f t="array" ref="B151">IF(Parameters!$C$55="No",IF($A151&lt;=Parameters!$D$23,Parameters!$C$23*$A151,IF($A151&lt;=Parameters!$D$24,Parameters!$C$23*Parameters!$D$23+Parameters!$C$24*($A151-Parameters!$D$23),IF($A151&lt;=Parameters!$D$25,Parameters!$C$23*Parameters!$D$23+Parameters!$C$24*(Parameters!$D$24-Parameters!$D$23)+Parameters!$C$25*($A151-Parameters!$D$24),Parameters!$C$23*Parameters!$D$23+Parameters!$C$24*(Parameters!$D$24-Parameters!$D$23)+Parameters!$C$25*(Parameters!$D$25-Parameters!$D$24)+Parameters!$C$26*($A151-Parameters!$D$25)))),_xlfn.IFS($A151&lt;=Parameters!$D$23,Parameters!$C$23*$A151,$A151&lt;=Parameters!$D$24,Parameters!$C$24*$A151,$A151&lt;=Parameters!$D$25,Parameters!$C$25*$A151,$A151&gt;Parameters!$D$25,Parameters!$C$26*$A151))</f>
        <v>13310.82</v>
      </c>
      <c r="C151" s="290">
        <f t="shared" si="84"/>
        <v>91.17</v>
      </c>
      <c r="D151" s="290" cm="1">
        <f t="array" ref="D151">IF(Parameters!$C$55="No",IF($A151&lt;=Parameters!$D$28,Parameters!$C$28*$A151,IF($A151&lt;=Parameters!$D$29,Parameters!$C$28*Parameters!$D$28+Parameters!$C$29*($A151-Parameters!$D$28),IF($A151&lt;=Parameters!$D$30,Parameters!$C$28*Parameters!$D$28+Parameters!$C$29*(Parameters!$D$29-Parameters!$D$28)+Parameters!$C$30*($A151-Parameters!$D$29),Parameters!$C$28*Parameters!$D$28+Parameters!$C$29*(Parameters!$D$29-Parameters!$D$28)+Parameters!$C$30*(Parameters!$D$30-Parameters!$D$29)+Parameters!$C$31*($A151-Parameters!$D$30)))),_xlfn.IFS($A151&lt;=Parameters!$D$28,Parameters!$C$28*$A151,$A151&lt;=Parameters!$D$29,Parameters!$C$29*$A151,$A151&lt;=Parameters!$D$30,Parameters!$C$30*$A151,$A151&gt;Parameters!$D$30,Parameters!$C$31*$A151))</f>
        <v>13310.82</v>
      </c>
      <c r="E151" s="290">
        <f t="shared" si="84"/>
        <v>91.17</v>
      </c>
      <c r="F151" s="290" cm="1">
        <f t="array" ref="F151">IF(Parameters!$C$55="No",IF($A151&lt;=Parameters!$D$34,Parameters!$C$34*$A151,IF($A151&lt;=Parameters!$D$35,Parameters!$C$34*Parameters!$D$34+Parameters!$C$35*($A151-Parameters!$D$34),IF($A151&lt;=Parameters!$D$36,Parameters!$C$34*Parameters!$D$34+Parameters!$C$35*(Parameters!$D$35-Parameters!$D$34)+Parameters!$C$36*($A151-Parameters!$D$35),Parameters!$C$34*Parameters!$D$34+Parameters!$C$35*(Parameters!$D$35-Parameters!$D$34)+Parameters!$C$36*(Parameters!$D$36-Parameters!$D$35)+Parameters!$C$37*($A151-Parameters!$D$36)))),_xlfn.IFS($A151&lt;=Parameters!$D$34,Parameters!$C$34*$A151,$A151&lt;=Parameters!$D$35,Parameters!$C$35*$A151,$A151&lt;=Parameters!$D$36,Parameters!$C$36*$A151,$A151&gt;Parameters!$D$36,Parameters!$C$37*$A151))</f>
        <v>17725.84</v>
      </c>
      <c r="G151" s="290">
        <f t="shared" si="85"/>
        <v>121.40986301369863</v>
      </c>
      <c r="H151" s="290" cm="1">
        <f t="array" ref="H151">IF(Parameters!$C$55="No",IF($A151&lt;=Parameters!$D$39,Parameters!$C$39*$A151,IF($A151&lt;=Parameters!$D$40,Parameters!$C$39*Parameters!$D$39+Parameters!$C$40*($A151-Parameters!$D$39),IF($A151&lt;=Parameters!$D$41,Parameters!$C$39*Parameters!$D$39+Parameters!$C$40*(Parameters!$D$40-Parameters!$D$39)+Parameters!$C$41*($A151-Parameters!$D$40),Parameters!$C$39*Parameters!$D$39+Parameters!$C$40*(Parameters!$D$40-Parameters!$D$39)+Parameters!$C$41*(Parameters!$D$41-Parameters!$D$40)+Parameters!$C$42*($A151-Parameters!$D$41)))),_xlfn.IFS($A151&lt;=Parameters!$D$39,Parameters!$C$39*$A151,$A151&lt;=Parameters!$D$40,Parameters!$C$40*$A151,$A151&lt;=Parameters!$D$41,Parameters!$C$41*$A151,$A151&gt;Parameters!$D$41,Parameters!$C$42*$A151))</f>
        <v>19341.34</v>
      </c>
      <c r="I151" s="290">
        <f t="shared" si="86"/>
        <v>132.47493150684932</v>
      </c>
      <c r="J151" s="290" cm="1">
        <f t="array" ref="J151">IF(Parameters!$D$55="No",IF($A151&lt;=Parameters!$F$23,Parameters!$E$23*$A151,IF($A151&lt;=Parameters!$F$24,Parameters!$E$23*Parameters!$F$23+Parameters!$E$24*($A151-Parameters!$F$23),IF($A151&lt;=Parameters!$F$25,Parameters!$E$23*Parameters!$F$23+Parameters!$E$24*(Parameters!$F$24-Parameters!$F$23)+Parameters!$E$25*($A151-Parameters!$F$24),Parameters!$E$23*Parameters!$F$23+Parameters!$E$24*(Parameters!$F$24-Parameters!$F$23)+Parameters!$E$25*(Parameters!$F$25-Parameters!$F$24)+Parameters!$E$26*($A151-Parameters!$F$25)))),_xlfn.IFS($A151&lt;=Parameters!$F$23,Parameters!$E$23*$A151,$A151&lt;=Parameters!$F$24,Parameters!$E$24*$A151,$A151&lt;=Parameters!$F$25,Parameters!$E$25*$A151,$A151&gt;Parameters!$F$25,Parameters!$E$26*$A151))</f>
        <v>13310.82</v>
      </c>
      <c r="K151" s="290">
        <f t="shared" si="62"/>
        <v>91.17</v>
      </c>
      <c r="L151" s="290" cm="1">
        <f t="array" ref="L151">IF(Parameters!$D$55="No",IF($A151&lt;=Parameters!$F$28,Parameters!$E$28*$A151,IF($A151&lt;=Parameters!$F$29,Parameters!$E$28*Parameters!$F$28+Parameters!$E$29*($A151-Parameters!$F$28),IF($A151&lt;=Parameters!$F$30,Parameters!$E$28*Parameters!$F$28+Parameters!$E$29*(Parameters!$F$29-Parameters!$F$28)+Parameters!$E$30*($A151-Parameters!$F$29),Parameters!$E$28*Parameters!$F$28+Parameters!$E$29*(Parameters!$F$29-Parameters!$F$28)+Parameters!$E$30*(Parameters!$F$30-Parameters!$F$29)+Parameters!$E$31*($A151-Parameters!$F$30)))),_xlfn.IFS($A151&lt;=Parameters!$F$28,Parameters!$E$28*$A151,$A151&lt;=Parameters!$F$29,Parameters!$E$29*$A151,$A151&lt;=Parameters!$F$30,Parameters!$E$30*$A151,$A151&gt;Parameters!$F$30,Parameters!$E$31*$A151))</f>
        <v>13310.82</v>
      </c>
      <c r="M151" s="290">
        <f t="shared" si="63"/>
        <v>91.17</v>
      </c>
      <c r="N151" s="290" cm="1">
        <f t="array" ref="N151">IF(Parameters!$D$55="No",IF($A151&lt;=Parameters!$F$34,Parameters!$E$34*$A151,IF($A151&lt;=Parameters!$F$35,Parameters!$E$34*Parameters!$F$34+Parameters!$E$35*($A151-Parameters!$F$34),IF($A151&lt;=Parameters!$F$36,Parameters!$E$34*Parameters!$F$34+Parameters!$E$35*(Parameters!$F$35-Parameters!$F$34)+Parameters!$E$36*($A151-Parameters!$F$35),Parameters!$E$34*Parameters!$F$34+Parameters!$E$35*(Parameters!$F$35-Parameters!$F$34)+Parameters!$E$36*(Parameters!$F$36-Parameters!$F$35)+Parameters!$E$37*($A151-Parameters!$F$36)))),_xlfn.IFS($A151&lt;=Parameters!$F$34,Parameters!$E$34*$A151,$A151&lt;=Parameters!$F$35,Parameters!$E$35*$A151,$A151&lt;=Parameters!$F$36,Parameters!$E$36*$A151,$A151&gt;Parameters!$F$36,Parameters!$E$37*$A151))</f>
        <v>17725.84</v>
      </c>
      <c r="O151" s="290">
        <f t="shared" si="87"/>
        <v>121.40986301369863</v>
      </c>
      <c r="P151" s="290" cm="1">
        <f t="array" ref="P151">IF(Parameters!$D$55="No",IF($A151&lt;=Parameters!$F$39,Parameters!$E$39*$A151,IF($A151&lt;=Parameters!$F$40,Parameters!$E$39*Parameters!$F$39+Parameters!$E$40*($A151-Parameters!$F$39),IF($A151&lt;=Parameters!$F$41,Parameters!$E$39*Parameters!$F$39+Parameters!$E$40*(Parameters!$F$40-Parameters!$F$39)+Parameters!$E$41*($A151-Parameters!$F$40),Parameters!$E$39*Parameters!$F$39+Parameters!$E$40*(Parameters!$F$40-Parameters!$F$39)+Parameters!$E$41*(Parameters!$F$41-Parameters!$F$40)+Parameters!$E$42*($A151-Parameters!$F$41)))),_xlfn.IFS($A151&lt;=Parameters!$F$39,Parameters!$E$39*$A151,$A151&lt;=Parameters!$F$40,Parameters!$E$40*$A151,$A151&lt;=Parameters!$F$41,Parameters!$E$41*$A151,$A151&gt;Parameters!$F$41,Parameters!$E$42*$A151))</f>
        <v>19341.34</v>
      </c>
      <c r="Q151" s="290">
        <f t="shared" si="88"/>
        <v>132.47493150684932</v>
      </c>
      <c r="R151" s="290" cm="1">
        <f t="array" ref="R151">IF(Parameters!$E$55="No",IF($A151&lt;=Parameters!$H$23,Parameters!$G$23*$A151,IF($A151&lt;=Parameters!$H$24,Parameters!$G$23*Parameters!$H$23+Parameters!$G$24*($A151-Parameters!$H$23),IF($A151&lt;=Parameters!$H$25,Parameters!$G$23*Parameters!$H$23+Parameters!$G$24*(Parameters!$H$24-Parameters!$H$23)+Parameters!$G$25*($A151-Parameters!$H$24),Parameters!$G$23*Parameters!$H$23+Parameters!$G$24*(Parameters!$H$24-Parameters!$H$23)+Parameters!$G$25*(Parameters!$H$25-Parameters!$H$24)+Parameters!$G$26*($A151-Parameters!$H$25)))),_xlfn.IFS($A151&lt;=Parameters!$H$23,Parameters!$G$23*$A151,$A151&lt;=Parameters!$H$24,Parameters!$G$24*$A151,$A151&lt;=Parameters!$H$25,Parameters!$G$25*$A151,$A151&gt;Parameters!$H$25,Parameters!$G$26*$A151))</f>
        <v>13310.82</v>
      </c>
      <c r="S151" s="290">
        <f t="shared" si="64"/>
        <v>91.17</v>
      </c>
      <c r="T151" s="290" cm="1">
        <f t="array" ref="T151">IF(Parameters!$E$55="No",IF($A151&lt;=Parameters!$H$28,Parameters!$G$28*$A151,IF($A151&lt;=Parameters!$H$29,Parameters!$G$28*Parameters!$H$28+Parameters!$G$29*($A151-Parameters!$H$28),IF($A151&lt;=Parameters!$H$30,Parameters!$G$28*Parameters!$H$28+Parameters!$G$29*(Parameters!$H$29-Parameters!$H$28)+Parameters!$G$30*($A151-Parameters!$H$29),Parameters!$G$28*Parameters!$H$28+Parameters!$G$29*(Parameters!$H$29-Parameters!$H$28)+Parameters!$G$30*(Parameters!$H$30-Parameters!$H$29)+Parameters!$G$31*($A151-Parameters!$H$30)))),_xlfn.IFS($A151&lt;=Parameters!$H$28,Parameters!$G$28*$A151,$A151&lt;=Parameters!$H$29,Parameters!$G$29*$A151,$A151&lt;=Parameters!$H$30,Parameters!$G$30*$A151,$A151&gt;Parameters!$H$30,Parameters!$G$31*$A151))</f>
        <v>13310.82</v>
      </c>
      <c r="U151" s="290">
        <f t="shared" si="65"/>
        <v>91.17</v>
      </c>
      <c r="V151" s="290" cm="1">
        <f t="array" ref="V151">IF(Parameters!$E$55="No",IF($A151&lt;=Parameters!$H$34,Parameters!$G$34*$A151,IF($A151&lt;=Parameters!$H$35,Parameters!$G$34*Parameters!$H$34+Parameters!$G$35*($A151-Parameters!$H$34),IF($A151&lt;=Parameters!$H$36,Parameters!$G$34*Parameters!$H$34+Parameters!$G$35*(Parameters!$H$35-Parameters!$H$34)+Parameters!$G$36*($A151-Parameters!$H$35),Parameters!$G$34*Parameters!$H$34+Parameters!$G$35*(Parameters!$H$35-Parameters!$H$34)+Parameters!$G$36*(Parameters!$H$36-Parameters!$H$35)+Parameters!$G$37*($A151-Parameters!$H$36)))),_xlfn.IFS($A151&lt;=Parameters!$H$34,Parameters!$G$34*$A151,$A151&lt;=Parameters!$H$35,Parameters!$G$35*$A151,$A151&lt;=Parameters!$H$36,Parameters!$G$36*$A151,$A151&gt;Parameters!$H$36,Parameters!$G$37*$A151))</f>
        <v>17725.84</v>
      </c>
      <c r="W151" s="290">
        <f t="shared" si="89"/>
        <v>121.40986301369863</v>
      </c>
      <c r="X151" s="290" cm="1">
        <f t="array" ref="X151">IF(Parameters!$E$55="No",IF($A151&lt;=Parameters!$H$39,Parameters!$G$39*$A151,IF($A151&lt;=Parameters!$H$40,Parameters!$G$39*Parameters!$H$39+Parameters!$G$40*($A151-Parameters!$H$39),IF($A151&lt;=Parameters!$H$41,Parameters!$G$39*Parameters!$H$39+Parameters!$G$40*(Parameters!$H$40-Parameters!$H$39)+Parameters!$G$41*($A151-Parameters!$H$40),Parameters!$G$39*Parameters!$H$39+Parameters!$G$40*(Parameters!$H$40-Parameters!$H$39)+Parameters!$G$41*(Parameters!$H$41-Parameters!$H$40)+Parameters!$G$42*($A151-Parameters!$H$41)))),_xlfn.IFS($A151&lt;=Parameters!$H$39,Parameters!$G$39*$A151,$A151&lt;=Parameters!$H$40,Parameters!$G$40*$A151,$A151&lt;=Parameters!$H$41,Parameters!$G$41*$A151,$A151&gt;Parameters!$H$41,Parameters!$G$42*$A151))</f>
        <v>19341.34</v>
      </c>
      <c r="Y151" s="290">
        <f t="shared" si="90"/>
        <v>132.47493150684932</v>
      </c>
      <c r="Z151" s="290" cm="1">
        <f t="array" ref="Z151">IF(Parameters!$F$55="No",IF($A151&lt;=Parameters!$J$23,Parameters!$I$23*$A151,IF($A151&lt;=Parameters!$J$24,Parameters!$I$23*Parameters!$J$23+Parameters!$I$24*($A151-Parameters!$J$23),IF($A151&lt;=Parameters!$J$25,Parameters!$I$23*Parameters!$J$23+Parameters!$I$24*(Parameters!$J$24-Parameters!$J$23)+Parameters!$I$25*($A151-Parameters!$J$24),Parameters!$I$23*Parameters!$J$23+Parameters!$I$24*(Parameters!$J$24-Parameters!$J$23)+Parameters!$I$25*(Parameters!$J$25-Parameters!$J$24)+Parameters!$I$26*($A151-Parameters!$J$25)))),_xlfn.IFS($A151&lt;=Parameters!$J$23,Parameters!$I$23*$A151,$A151&lt;=Parameters!$J$24,Parameters!$I$24*$A151,$A151&lt;=Parameters!$J$25,Parameters!$I$25*$A151,$A151&gt;Parameters!$J$25,Parameters!$I$26*$A151))</f>
        <v>13310.82</v>
      </c>
      <c r="AA151" s="290">
        <f t="shared" si="66"/>
        <v>91.17</v>
      </c>
      <c r="AB151" s="290" cm="1">
        <f t="array" ref="AB151">IF(Parameters!$F$55="No",IF($A151&lt;=Parameters!$J$28,Parameters!$I$28*$A151,IF($A151&lt;=Parameters!$J$29,Parameters!$I$28*Parameters!$J$28+Parameters!$I$29*($A151-Parameters!$J$28),IF($A151&lt;=Parameters!$J$30,Parameters!$I$28*Parameters!$J$28+Parameters!$I$29*(Parameters!$J$29-Parameters!$J$28)+Parameters!$I$30*($A151-Parameters!$J$29),Parameters!$I$28*Parameters!$J$28+Parameters!$I$29*(Parameters!$J$29-Parameters!$J$28)+Parameters!$I$30*(Parameters!$J$30-Parameters!$J$29)+Parameters!$I$31*($A151-Parameters!$J$30)))),_xlfn.IFS($A151&lt;=Parameters!$J$28,Parameters!$I$28*$A151,$A151&lt;=Parameters!$J$29,Parameters!$I$29*$A151,$A151&lt;=Parameters!$J$30,Parameters!$I$30*$A151,$A151&gt;Parameters!$J$30,Parameters!$I$31*$A151))</f>
        <v>13310.82</v>
      </c>
      <c r="AC151" s="290">
        <f t="shared" si="67"/>
        <v>91.17</v>
      </c>
      <c r="AD151" s="290" cm="1">
        <f t="array" ref="AD151">IF(Parameters!$F$55="No",IF($A151&lt;=Parameters!$J$34,Parameters!$I$34*$A151,IF($A151&lt;=Parameters!$J$35,Parameters!$I$34*Parameters!$J$34+Parameters!$I$35*($A151-Parameters!$J$34),IF($A151&lt;=Parameters!$J$36,Parameters!$I$34*Parameters!$J$34+Parameters!$I$35*(Parameters!$J$35-Parameters!$J$34)+Parameters!$I$36*($A151-Parameters!$J$35),Parameters!$I$34*Parameters!$J$34+Parameters!$I$35*(Parameters!$J$35-Parameters!$J$34)+Parameters!$I$36*(Parameters!$J$36-Parameters!$J$35)+Parameters!$I$37*($A151-Parameters!$J$36)))),_xlfn.IFS($A151&lt;=Parameters!$J$34,Parameters!$I$34*$A151,$A151&lt;=Parameters!$J$35,Parameters!$I$35*$A151,$A151&lt;=Parameters!$J$36,Parameters!$I$36*$A151,$A151&gt;Parameters!$J$36,Parameters!$I$37*$A151))</f>
        <v>17725.84</v>
      </c>
      <c r="AE151" s="290">
        <f t="shared" si="91"/>
        <v>121.40986301369863</v>
      </c>
      <c r="AF151" s="290" cm="1">
        <f t="array" ref="AF151">IF(Parameters!$F$55="No",IF($A151&lt;=Parameters!$J$39,Parameters!$I$39*$A151,IF($A151&lt;=Parameters!$J$40,Parameters!$I$39*Parameters!$J$39+Parameters!$I$40*($A151-Parameters!$J$39),IF($A151&lt;=Parameters!$J$41,Parameters!$I$39*Parameters!$J$39+Parameters!$I$40*(Parameters!$J$40-Parameters!$J$39)+Parameters!$I$41*($A151-Parameters!$J$40),Parameters!$I$39*Parameters!$J$39+Parameters!$I$40*(Parameters!$J$40-Parameters!$J$39)+Parameters!$I$41*(Parameters!$J$41-Parameters!$J$40)+Parameters!$I$42*($A151-Parameters!$J$41)))),_xlfn.IFS($A151&lt;=Parameters!$J$39,Parameters!$I$39*$A151,$A151&lt;=Parameters!$J$40,Parameters!$I$40*$A151,$A151&lt;=Parameters!$J$41,Parameters!$I$41*$A151,$A151&gt;Parameters!$J$41,Parameters!$I$42*$A151))</f>
        <v>19341.34</v>
      </c>
      <c r="AG151" s="290">
        <f t="shared" si="92"/>
        <v>132.47493150684932</v>
      </c>
      <c r="AI151" s="428">
        <f t="shared" si="68"/>
        <v>91.170000000000073</v>
      </c>
      <c r="AJ151" s="428">
        <f t="shared" si="69"/>
        <v>91.170000000000073</v>
      </c>
      <c r="AK151" s="428">
        <f t="shared" si="70"/>
        <v>143.54000000000087</v>
      </c>
      <c r="AL151" s="428">
        <f t="shared" si="71"/>
        <v>143.54000000000087</v>
      </c>
      <c r="AM151" s="428">
        <f t="shared" si="72"/>
        <v>91.170000000000073</v>
      </c>
      <c r="AN151" s="428">
        <f t="shared" si="73"/>
        <v>91.170000000000073</v>
      </c>
      <c r="AO151" s="428">
        <f t="shared" si="74"/>
        <v>143.54000000000087</v>
      </c>
      <c r="AP151" s="428">
        <f t="shared" si="75"/>
        <v>143.54000000000087</v>
      </c>
      <c r="AQ151" s="428">
        <f t="shared" si="76"/>
        <v>91.170000000000073</v>
      </c>
      <c r="AR151" s="428">
        <f t="shared" si="77"/>
        <v>91.170000000000073</v>
      </c>
      <c r="AS151" s="428">
        <f t="shared" si="78"/>
        <v>143.54000000000087</v>
      </c>
      <c r="AT151" s="428">
        <f t="shared" si="79"/>
        <v>143.54000000000087</v>
      </c>
      <c r="AU151" s="428">
        <f t="shared" si="80"/>
        <v>91.170000000000073</v>
      </c>
      <c r="AV151" s="428">
        <f t="shared" si="81"/>
        <v>91.170000000000073</v>
      </c>
      <c r="AW151" s="428">
        <f t="shared" si="82"/>
        <v>143.54000000000087</v>
      </c>
      <c r="AX151" s="428">
        <f t="shared" si="83"/>
        <v>143.54000000000087</v>
      </c>
    </row>
    <row r="152">
      <c r="A152" s="413">
        <v>147</v>
      </c>
      <c r="B152" s="290" cm="1">
        <f t="array" ref="B152">IF(Parameters!$C$55="No",IF($A152&lt;=Parameters!$D$23,Parameters!$C$23*$A152,IF($A152&lt;=Parameters!$D$24,Parameters!$C$23*Parameters!$D$23+Parameters!$C$24*($A152-Parameters!$D$23),IF($A152&lt;=Parameters!$D$25,Parameters!$C$23*Parameters!$D$23+Parameters!$C$24*(Parameters!$D$24-Parameters!$D$23)+Parameters!$C$25*($A152-Parameters!$D$24),Parameters!$C$23*Parameters!$D$23+Parameters!$C$24*(Parameters!$D$24-Parameters!$D$23)+Parameters!$C$25*(Parameters!$D$25-Parameters!$D$24)+Parameters!$C$26*($A152-Parameters!$D$25)))),_xlfn.IFS($A152&lt;=Parameters!$D$23,Parameters!$C$23*$A152,$A152&lt;=Parameters!$D$24,Parameters!$C$24*$A152,$A152&lt;=Parameters!$D$25,Parameters!$C$25*$A152,$A152&gt;Parameters!$D$25,Parameters!$C$26*$A152))</f>
        <v>13401.99</v>
      </c>
      <c r="C152" s="290">
        <f t="shared" si="84"/>
        <v>91.17</v>
      </c>
      <c r="D152" s="290" cm="1">
        <f t="array" ref="D152">IF(Parameters!$C$55="No",IF($A152&lt;=Parameters!$D$28,Parameters!$C$28*$A152,IF($A152&lt;=Parameters!$D$29,Parameters!$C$28*Parameters!$D$28+Parameters!$C$29*($A152-Parameters!$D$28),IF($A152&lt;=Parameters!$D$30,Parameters!$C$28*Parameters!$D$28+Parameters!$C$29*(Parameters!$D$29-Parameters!$D$28)+Parameters!$C$30*($A152-Parameters!$D$29),Parameters!$C$28*Parameters!$D$28+Parameters!$C$29*(Parameters!$D$29-Parameters!$D$28)+Parameters!$C$30*(Parameters!$D$30-Parameters!$D$29)+Parameters!$C$31*($A152-Parameters!$D$30)))),_xlfn.IFS($A152&lt;=Parameters!$D$28,Parameters!$C$28*$A152,$A152&lt;=Parameters!$D$29,Parameters!$C$29*$A152,$A152&lt;=Parameters!$D$30,Parameters!$C$30*$A152,$A152&gt;Parameters!$D$30,Parameters!$C$31*$A152))</f>
        <v>13401.99</v>
      </c>
      <c r="E152" s="290">
        <f t="shared" si="84"/>
        <v>91.17</v>
      </c>
      <c r="F152" s="290" cm="1">
        <f t="array" ref="F152">IF(Parameters!$C$55="No",IF($A152&lt;=Parameters!$D$34,Parameters!$C$34*$A152,IF($A152&lt;=Parameters!$D$35,Parameters!$C$34*Parameters!$D$34+Parameters!$C$35*($A152-Parameters!$D$34),IF($A152&lt;=Parameters!$D$36,Parameters!$C$34*Parameters!$D$34+Parameters!$C$35*(Parameters!$D$35-Parameters!$D$34)+Parameters!$C$36*($A152-Parameters!$D$35),Parameters!$C$34*Parameters!$D$34+Parameters!$C$35*(Parameters!$D$35-Parameters!$D$34)+Parameters!$C$36*(Parameters!$D$36-Parameters!$D$35)+Parameters!$C$37*($A152-Parameters!$D$36)))),_xlfn.IFS($A152&lt;=Parameters!$D$34,Parameters!$C$34*$A152,$A152&lt;=Parameters!$D$35,Parameters!$C$35*$A152,$A152&lt;=Parameters!$D$36,Parameters!$C$36*$A152,$A152&gt;Parameters!$D$36,Parameters!$C$37*$A152))</f>
        <v>17869.379999999997</v>
      </c>
      <c r="G152" s="290">
        <f t="shared" si="85"/>
        <v>121.56040816326529</v>
      </c>
      <c r="H152" s="290" cm="1">
        <f t="array" ref="H152">IF(Parameters!$C$55="No",IF($A152&lt;=Parameters!$D$39,Parameters!$C$39*$A152,IF($A152&lt;=Parameters!$D$40,Parameters!$C$39*Parameters!$D$39+Parameters!$C$40*($A152-Parameters!$D$39),IF($A152&lt;=Parameters!$D$41,Parameters!$C$39*Parameters!$D$39+Parameters!$C$40*(Parameters!$D$40-Parameters!$D$39)+Parameters!$C$41*($A152-Parameters!$D$40),Parameters!$C$39*Parameters!$D$39+Parameters!$C$40*(Parameters!$D$40-Parameters!$D$39)+Parameters!$C$41*(Parameters!$D$41-Parameters!$D$40)+Parameters!$C$42*($A152-Parameters!$D$41)))),_xlfn.IFS($A152&lt;=Parameters!$D$39,Parameters!$C$39*$A152,$A152&lt;=Parameters!$D$40,Parameters!$C$40*$A152,$A152&lt;=Parameters!$D$41,Parameters!$C$41*$A152,$A152&gt;Parameters!$D$41,Parameters!$C$42*$A152))</f>
        <v>19484.879999999997</v>
      </c>
      <c r="I152" s="290">
        <f t="shared" si="86"/>
        <v>132.55020408163264</v>
      </c>
      <c r="J152" s="290" cm="1">
        <f t="array" ref="J152">IF(Parameters!$D$55="No",IF($A152&lt;=Parameters!$F$23,Parameters!$E$23*$A152,IF($A152&lt;=Parameters!$F$24,Parameters!$E$23*Parameters!$F$23+Parameters!$E$24*($A152-Parameters!$F$23),IF($A152&lt;=Parameters!$F$25,Parameters!$E$23*Parameters!$F$23+Parameters!$E$24*(Parameters!$F$24-Parameters!$F$23)+Parameters!$E$25*($A152-Parameters!$F$24),Parameters!$E$23*Parameters!$F$23+Parameters!$E$24*(Parameters!$F$24-Parameters!$F$23)+Parameters!$E$25*(Parameters!$F$25-Parameters!$F$24)+Parameters!$E$26*($A152-Parameters!$F$25)))),_xlfn.IFS($A152&lt;=Parameters!$F$23,Parameters!$E$23*$A152,$A152&lt;=Parameters!$F$24,Parameters!$E$24*$A152,$A152&lt;=Parameters!$F$25,Parameters!$E$25*$A152,$A152&gt;Parameters!$F$25,Parameters!$E$26*$A152))</f>
        <v>13401.99</v>
      </c>
      <c r="K152" s="290">
        <f t="shared" si="62"/>
        <v>91.17</v>
      </c>
      <c r="L152" s="290" cm="1">
        <f t="array" ref="L152">IF(Parameters!$D$55="No",IF($A152&lt;=Parameters!$F$28,Parameters!$E$28*$A152,IF($A152&lt;=Parameters!$F$29,Parameters!$E$28*Parameters!$F$28+Parameters!$E$29*($A152-Parameters!$F$28),IF($A152&lt;=Parameters!$F$30,Parameters!$E$28*Parameters!$F$28+Parameters!$E$29*(Parameters!$F$29-Parameters!$F$28)+Parameters!$E$30*($A152-Parameters!$F$29),Parameters!$E$28*Parameters!$F$28+Parameters!$E$29*(Parameters!$F$29-Parameters!$F$28)+Parameters!$E$30*(Parameters!$F$30-Parameters!$F$29)+Parameters!$E$31*($A152-Parameters!$F$30)))),_xlfn.IFS($A152&lt;=Parameters!$F$28,Parameters!$E$28*$A152,$A152&lt;=Parameters!$F$29,Parameters!$E$29*$A152,$A152&lt;=Parameters!$F$30,Parameters!$E$30*$A152,$A152&gt;Parameters!$F$30,Parameters!$E$31*$A152))</f>
        <v>13401.99</v>
      </c>
      <c r="M152" s="290">
        <f t="shared" si="63"/>
        <v>91.17</v>
      </c>
      <c r="N152" s="290" cm="1">
        <f t="array" ref="N152">IF(Parameters!$D$55="No",IF($A152&lt;=Parameters!$F$34,Parameters!$E$34*$A152,IF($A152&lt;=Parameters!$F$35,Parameters!$E$34*Parameters!$F$34+Parameters!$E$35*($A152-Parameters!$F$34),IF($A152&lt;=Parameters!$F$36,Parameters!$E$34*Parameters!$F$34+Parameters!$E$35*(Parameters!$F$35-Parameters!$F$34)+Parameters!$E$36*($A152-Parameters!$F$35),Parameters!$E$34*Parameters!$F$34+Parameters!$E$35*(Parameters!$F$35-Parameters!$F$34)+Parameters!$E$36*(Parameters!$F$36-Parameters!$F$35)+Parameters!$E$37*($A152-Parameters!$F$36)))),_xlfn.IFS($A152&lt;=Parameters!$F$34,Parameters!$E$34*$A152,$A152&lt;=Parameters!$F$35,Parameters!$E$35*$A152,$A152&lt;=Parameters!$F$36,Parameters!$E$36*$A152,$A152&gt;Parameters!$F$36,Parameters!$E$37*$A152))</f>
        <v>17869.379999999997</v>
      </c>
      <c r="O152" s="290">
        <f t="shared" si="87"/>
        <v>121.56040816326529</v>
      </c>
      <c r="P152" s="290" cm="1">
        <f t="array" ref="P152">IF(Parameters!$D$55="No",IF($A152&lt;=Parameters!$F$39,Parameters!$E$39*$A152,IF($A152&lt;=Parameters!$F$40,Parameters!$E$39*Parameters!$F$39+Parameters!$E$40*($A152-Parameters!$F$39),IF($A152&lt;=Parameters!$F$41,Parameters!$E$39*Parameters!$F$39+Parameters!$E$40*(Parameters!$F$40-Parameters!$F$39)+Parameters!$E$41*($A152-Parameters!$F$40),Parameters!$E$39*Parameters!$F$39+Parameters!$E$40*(Parameters!$F$40-Parameters!$F$39)+Parameters!$E$41*(Parameters!$F$41-Parameters!$F$40)+Parameters!$E$42*($A152-Parameters!$F$41)))),_xlfn.IFS($A152&lt;=Parameters!$F$39,Parameters!$E$39*$A152,$A152&lt;=Parameters!$F$40,Parameters!$E$40*$A152,$A152&lt;=Parameters!$F$41,Parameters!$E$41*$A152,$A152&gt;Parameters!$F$41,Parameters!$E$42*$A152))</f>
        <v>19484.879999999997</v>
      </c>
      <c r="Q152" s="290">
        <f t="shared" si="88"/>
        <v>132.55020408163264</v>
      </c>
      <c r="R152" s="290" cm="1">
        <f t="array" ref="R152">IF(Parameters!$E$55="No",IF($A152&lt;=Parameters!$H$23,Parameters!$G$23*$A152,IF($A152&lt;=Parameters!$H$24,Parameters!$G$23*Parameters!$H$23+Parameters!$G$24*($A152-Parameters!$H$23),IF($A152&lt;=Parameters!$H$25,Parameters!$G$23*Parameters!$H$23+Parameters!$G$24*(Parameters!$H$24-Parameters!$H$23)+Parameters!$G$25*($A152-Parameters!$H$24),Parameters!$G$23*Parameters!$H$23+Parameters!$G$24*(Parameters!$H$24-Parameters!$H$23)+Parameters!$G$25*(Parameters!$H$25-Parameters!$H$24)+Parameters!$G$26*($A152-Parameters!$H$25)))),_xlfn.IFS($A152&lt;=Parameters!$H$23,Parameters!$G$23*$A152,$A152&lt;=Parameters!$H$24,Parameters!$G$24*$A152,$A152&lt;=Parameters!$H$25,Parameters!$G$25*$A152,$A152&gt;Parameters!$H$25,Parameters!$G$26*$A152))</f>
        <v>13401.99</v>
      </c>
      <c r="S152" s="290">
        <f t="shared" si="64"/>
        <v>91.17</v>
      </c>
      <c r="T152" s="290" cm="1">
        <f t="array" ref="T152">IF(Parameters!$E$55="No",IF($A152&lt;=Parameters!$H$28,Parameters!$G$28*$A152,IF($A152&lt;=Parameters!$H$29,Parameters!$G$28*Parameters!$H$28+Parameters!$G$29*($A152-Parameters!$H$28),IF($A152&lt;=Parameters!$H$30,Parameters!$G$28*Parameters!$H$28+Parameters!$G$29*(Parameters!$H$29-Parameters!$H$28)+Parameters!$G$30*($A152-Parameters!$H$29),Parameters!$G$28*Parameters!$H$28+Parameters!$G$29*(Parameters!$H$29-Parameters!$H$28)+Parameters!$G$30*(Parameters!$H$30-Parameters!$H$29)+Parameters!$G$31*($A152-Parameters!$H$30)))),_xlfn.IFS($A152&lt;=Parameters!$H$28,Parameters!$G$28*$A152,$A152&lt;=Parameters!$H$29,Parameters!$G$29*$A152,$A152&lt;=Parameters!$H$30,Parameters!$G$30*$A152,$A152&gt;Parameters!$H$30,Parameters!$G$31*$A152))</f>
        <v>13401.99</v>
      </c>
      <c r="U152" s="290">
        <f t="shared" si="65"/>
        <v>91.17</v>
      </c>
      <c r="V152" s="290" cm="1">
        <f t="array" ref="V152">IF(Parameters!$E$55="No",IF($A152&lt;=Parameters!$H$34,Parameters!$G$34*$A152,IF($A152&lt;=Parameters!$H$35,Parameters!$G$34*Parameters!$H$34+Parameters!$G$35*($A152-Parameters!$H$34),IF($A152&lt;=Parameters!$H$36,Parameters!$G$34*Parameters!$H$34+Parameters!$G$35*(Parameters!$H$35-Parameters!$H$34)+Parameters!$G$36*($A152-Parameters!$H$35),Parameters!$G$34*Parameters!$H$34+Parameters!$G$35*(Parameters!$H$35-Parameters!$H$34)+Parameters!$G$36*(Parameters!$H$36-Parameters!$H$35)+Parameters!$G$37*($A152-Parameters!$H$36)))),_xlfn.IFS($A152&lt;=Parameters!$H$34,Parameters!$G$34*$A152,$A152&lt;=Parameters!$H$35,Parameters!$G$35*$A152,$A152&lt;=Parameters!$H$36,Parameters!$G$36*$A152,$A152&gt;Parameters!$H$36,Parameters!$G$37*$A152))</f>
        <v>17869.379999999997</v>
      </c>
      <c r="W152" s="290">
        <f t="shared" si="89"/>
        <v>121.56040816326529</v>
      </c>
      <c r="X152" s="290" cm="1">
        <f t="array" ref="X152">IF(Parameters!$E$55="No",IF($A152&lt;=Parameters!$H$39,Parameters!$G$39*$A152,IF($A152&lt;=Parameters!$H$40,Parameters!$G$39*Parameters!$H$39+Parameters!$G$40*($A152-Parameters!$H$39),IF($A152&lt;=Parameters!$H$41,Parameters!$G$39*Parameters!$H$39+Parameters!$G$40*(Parameters!$H$40-Parameters!$H$39)+Parameters!$G$41*($A152-Parameters!$H$40),Parameters!$G$39*Parameters!$H$39+Parameters!$G$40*(Parameters!$H$40-Parameters!$H$39)+Parameters!$G$41*(Parameters!$H$41-Parameters!$H$40)+Parameters!$G$42*($A152-Parameters!$H$41)))),_xlfn.IFS($A152&lt;=Parameters!$H$39,Parameters!$G$39*$A152,$A152&lt;=Parameters!$H$40,Parameters!$G$40*$A152,$A152&lt;=Parameters!$H$41,Parameters!$G$41*$A152,$A152&gt;Parameters!$H$41,Parameters!$G$42*$A152))</f>
        <v>19484.879999999997</v>
      </c>
      <c r="Y152" s="290">
        <f t="shared" si="90"/>
        <v>132.55020408163264</v>
      </c>
      <c r="Z152" s="290" cm="1">
        <f t="array" ref="Z152">IF(Parameters!$F$55="No",IF($A152&lt;=Parameters!$J$23,Parameters!$I$23*$A152,IF($A152&lt;=Parameters!$J$24,Parameters!$I$23*Parameters!$J$23+Parameters!$I$24*($A152-Parameters!$J$23),IF($A152&lt;=Parameters!$J$25,Parameters!$I$23*Parameters!$J$23+Parameters!$I$24*(Parameters!$J$24-Parameters!$J$23)+Parameters!$I$25*($A152-Parameters!$J$24),Parameters!$I$23*Parameters!$J$23+Parameters!$I$24*(Parameters!$J$24-Parameters!$J$23)+Parameters!$I$25*(Parameters!$J$25-Parameters!$J$24)+Parameters!$I$26*($A152-Parameters!$J$25)))),_xlfn.IFS($A152&lt;=Parameters!$J$23,Parameters!$I$23*$A152,$A152&lt;=Parameters!$J$24,Parameters!$I$24*$A152,$A152&lt;=Parameters!$J$25,Parameters!$I$25*$A152,$A152&gt;Parameters!$J$25,Parameters!$I$26*$A152))</f>
        <v>13401.99</v>
      </c>
      <c r="AA152" s="290">
        <f t="shared" si="66"/>
        <v>91.17</v>
      </c>
      <c r="AB152" s="290" cm="1">
        <f t="array" ref="AB152">IF(Parameters!$F$55="No",IF($A152&lt;=Parameters!$J$28,Parameters!$I$28*$A152,IF($A152&lt;=Parameters!$J$29,Parameters!$I$28*Parameters!$J$28+Parameters!$I$29*($A152-Parameters!$J$28),IF($A152&lt;=Parameters!$J$30,Parameters!$I$28*Parameters!$J$28+Parameters!$I$29*(Parameters!$J$29-Parameters!$J$28)+Parameters!$I$30*($A152-Parameters!$J$29),Parameters!$I$28*Parameters!$J$28+Parameters!$I$29*(Parameters!$J$29-Parameters!$J$28)+Parameters!$I$30*(Parameters!$J$30-Parameters!$J$29)+Parameters!$I$31*($A152-Parameters!$J$30)))),_xlfn.IFS($A152&lt;=Parameters!$J$28,Parameters!$I$28*$A152,$A152&lt;=Parameters!$J$29,Parameters!$I$29*$A152,$A152&lt;=Parameters!$J$30,Parameters!$I$30*$A152,$A152&gt;Parameters!$J$30,Parameters!$I$31*$A152))</f>
        <v>13401.99</v>
      </c>
      <c r="AC152" s="290">
        <f t="shared" si="67"/>
        <v>91.17</v>
      </c>
      <c r="AD152" s="290" cm="1">
        <f t="array" ref="AD152">IF(Parameters!$F$55="No",IF($A152&lt;=Parameters!$J$34,Parameters!$I$34*$A152,IF($A152&lt;=Parameters!$J$35,Parameters!$I$34*Parameters!$J$34+Parameters!$I$35*($A152-Parameters!$J$34),IF($A152&lt;=Parameters!$J$36,Parameters!$I$34*Parameters!$J$34+Parameters!$I$35*(Parameters!$J$35-Parameters!$J$34)+Parameters!$I$36*($A152-Parameters!$J$35),Parameters!$I$34*Parameters!$J$34+Parameters!$I$35*(Parameters!$J$35-Parameters!$J$34)+Parameters!$I$36*(Parameters!$J$36-Parameters!$J$35)+Parameters!$I$37*($A152-Parameters!$J$36)))),_xlfn.IFS($A152&lt;=Parameters!$J$34,Parameters!$I$34*$A152,$A152&lt;=Parameters!$J$35,Parameters!$I$35*$A152,$A152&lt;=Parameters!$J$36,Parameters!$I$36*$A152,$A152&gt;Parameters!$J$36,Parameters!$I$37*$A152))</f>
        <v>17869.379999999997</v>
      </c>
      <c r="AE152" s="290">
        <f t="shared" si="91"/>
        <v>121.56040816326529</v>
      </c>
      <c r="AF152" s="290" cm="1">
        <f t="array" ref="AF152">IF(Parameters!$F$55="No",IF($A152&lt;=Parameters!$J$39,Parameters!$I$39*$A152,IF($A152&lt;=Parameters!$J$40,Parameters!$I$39*Parameters!$J$39+Parameters!$I$40*($A152-Parameters!$J$39),IF($A152&lt;=Parameters!$J$41,Parameters!$I$39*Parameters!$J$39+Parameters!$I$40*(Parameters!$J$40-Parameters!$J$39)+Parameters!$I$41*($A152-Parameters!$J$40),Parameters!$I$39*Parameters!$J$39+Parameters!$I$40*(Parameters!$J$40-Parameters!$J$39)+Parameters!$I$41*(Parameters!$J$41-Parameters!$J$40)+Parameters!$I$42*($A152-Parameters!$J$41)))),_xlfn.IFS($A152&lt;=Parameters!$J$39,Parameters!$I$39*$A152,$A152&lt;=Parameters!$J$40,Parameters!$I$40*$A152,$A152&lt;=Parameters!$J$41,Parameters!$I$41*$A152,$A152&gt;Parameters!$J$41,Parameters!$I$42*$A152))</f>
        <v>19484.879999999997</v>
      </c>
      <c r="AG152" s="290">
        <f t="shared" si="92"/>
        <v>132.55020408163264</v>
      </c>
      <c r="AI152" s="428">
        <f t="shared" si="68"/>
        <v>91.170000000000073</v>
      </c>
      <c r="AJ152" s="428">
        <f t="shared" si="69"/>
        <v>91.170000000000073</v>
      </c>
      <c r="AK152" s="428">
        <f t="shared" si="70"/>
        <v>143.53999999999724</v>
      </c>
      <c r="AL152" s="428">
        <f t="shared" si="71"/>
        <v>143.53999999999724</v>
      </c>
      <c r="AM152" s="428">
        <f t="shared" si="72"/>
        <v>91.170000000000073</v>
      </c>
      <c r="AN152" s="428">
        <f t="shared" si="73"/>
        <v>91.170000000000073</v>
      </c>
      <c r="AO152" s="428">
        <f t="shared" si="74"/>
        <v>143.53999999999724</v>
      </c>
      <c r="AP152" s="428">
        <f t="shared" si="75"/>
        <v>143.53999999999724</v>
      </c>
      <c r="AQ152" s="428">
        <f t="shared" si="76"/>
        <v>91.170000000000073</v>
      </c>
      <c r="AR152" s="428">
        <f t="shared" si="77"/>
        <v>91.170000000000073</v>
      </c>
      <c r="AS152" s="428">
        <f t="shared" si="78"/>
        <v>143.53999999999724</v>
      </c>
      <c r="AT152" s="428">
        <f t="shared" si="79"/>
        <v>143.53999999999724</v>
      </c>
      <c r="AU152" s="428">
        <f t="shared" si="80"/>
        <v>91.170000000000073</v>
      </c>
      <c r="AV152" s="428">
        <f t="shared" si="81"/>
        <v>91.170000000000073</v>
      </c>
      <c r="AW152" s="428">
        <f t="shared" si="82"/>
        <v>143.53999999999724</v>
      </c>
      <c r="AX152" s="428">
        <f t="shared" si="83"/>
        <v>143.53999999999724</v>
      </c>
    </row>
    <row r="153">
      <c r="A153" s="413">
        <v>148</v>
      </c>
      <c r="B153" s="290" cm="1">
        <f t="array" ref="B153">IF(Parameters!$C$55="No",IF($A153&lt;=Parameters!$D$23,Parameters!$C$23*$A153,IF($A153&lt;=Parameters!$D$24,Parameters!$C$23*Parameters!$D$23+Parameters!$C$24*($A153-Parameters!$D$23),IF($A153&lt;=Parameters!$D$25,Parameters!$C$23*Parameters!$D$23+Parameters!$C$24*(Parameters!$D$24-Parameters!$D$23)+Parameters!$C$25*($A153-Parameters!$D$24),Parameters!$C$23*Parameters!$D$23+Parameters!$C$24*(Parameters!$D$24-Parameters!$D$23)+Parameters!$C$25*(Parameters!$D$25-Parameters!$D$24)+Parameters!$C$26*($A153-Parameters!$D$25)))),_xlfn.IFS($A153&lt;=Parameters!$D$23,Parameters!$C$23*$A153,$A153&lt;=Parameters!$D$24,Parameters!$C$24*$A153,$A153&lt;=Parameters!$D$25,Parameters!$C$25*$A153,$A153&gt;Parameters!$D$25,Parameters!$C$26*$A153))</f>
        <v>13493.16</v>
      </c>
      <c r="C153" s="290">
        <f t="shared" si="84"/>
        <v>91.17</v>
      </c>
      <c r="D153" s="290" cm="1">
        <f t="array" ref="D153">IF(Parameters!$C$55="No",IF($A153&lt;=Parameters!$D$28,Parameters!$C$28*$A153,IF($A153&lt;=Parameters!$D$29,Parameters!$C$28*Parameters!$D$28+Parameters!$C$29*($A153-Parameters!$D$28),IF($A153&lt;=Parameters!$D$30,Parameters!$C$28*Parameters!$D$28+Parameters!$C$29*(Parameters!$D$29-Parameters!$D$28)+Parameters!$C$30*($A153-Parameters!$D$29),Parameters!$C$28*Parameters!$D$28+Parameters!$C$29*(Parameters!$D$29-Parameters!$D$28)+Parameters!$C$30*(Parameters!$D$30-Parameters!$D$29)+Parameters!$C$31*($A153-Parameters!$D$30)))),_xlfn.IFS($A153&lt;=Parameters!$D$28,Parameters!$C$28*$A153,$A153&lt;=Parameters!$D$29,Parameters!$C$29*$A153,$A153&lt;=Parameters!$D$30,Parameters!$C$30*$A153,$A153&gt;Parameters!$D$30,Parameters!$C$31*$A153))</f>
        <v>13493.16</v>
      </c>
      <c r="E153" s="290">
        <f t="shared" si="84"/>
        <v>91.17</v>
      </c>
      <c r="F153" s="290" cm="1">
        <f t="array" ref="F153">IF(Parameters!$C$55="No",IF($A153&lt;=Parameters!$D$34,Parameters!$C$34*$A153,IF($A153&lt;=Parameters!$D$35,Parameters!$C$34*Parameters!$D$34+Parameters!$C$35*($A153-Parameters!$D$34),IF($A153&lt;=Parameters!$D$36,Parameters!$C$34*Parameters!$D$34+Parameters!$C$35*(Parameters!$D$35-Parameters!$D$34)+Parameters!$C$36*($A153-Parameters!$D$35),Parameters!$C$34*Parameters!$D$34+Parameters!$C$35*(Parameters!$D$35-Parameters!$D$34)+Parameters!$C$36*(Parameters!$D$36-Parameters!$D$35)+Parameters!$C$37*($A153-Parameters!$D$36)))),_xlfn.IFS($A153&lt;=Parameters!$D$34,Parameters!$C$34*$A153,$A153&lt;=Parameters!$D$35,Parameters!$C$35*$A153,$A153&lt;=Parameters!$D$36,Parameters!$C$36*$A153,$A153&gt;Parameters!$D$36,Parameters!$C$37*$A153))</f>
        <v>18012.919999999998</v>
      </c>
      <c r="G153" s="290">
        <f t="shared" si="85"/>
        <v>121.70891891891891</v>
      </c>
      <c r="H153" s="290" cm="1">
        <f t="array" ref="H153">IF(Parameters!$C$55="No",IF($A153&lt;=Parameters!$D$39,Parameters!$C$39*$A153,IF($A153&lt;=Parameters!$D$40,Parameters!$C$39*Parameters!$D$39+Parameters!$C$40*($A153-Parameters!$D$39),IF($A153&lt;=Parameters!$D$41,Parameters!$C$39*Parameters!$D$39+Parameters!$C$40*(Parameters!$D$40-Parameters!$D$39)+Parameters!$C$41*($A153-Parameters!$D$40),Parameters!$C$39*Parameters!$D$39+Parameters!$C$40*(Parameters!$D$40-Parameters!$D$39)+Parameters!$C$41*(Parameters!$D$41-Parameters!$D$40)+Parameters!$C$42*($A153-Parameters!$D$41)))),_xlfn.IFS($A153&lt;=Parameters!$D$39,Parameters!$C$39*$A153,$A153&lt;=Parameters!$D$40,Parameters!$C$40*$A153,$A153&lt;=Parameters!$D$41,Parameters!$C$41*$A153,$A153&gt;Parameters!$D$41,Parameters!$C$42*$A153))</f>
        <v>19628.419999999998</v>
      </c>
      <c r="I153" s="290">
        <f t="shared" si="86"/>
        <v>132.62445945945944</v>
      </c>
      <c r="J153" s="290" cm="1">
        <f t="array" ref="J153">IF(Parameters!$D$55="No",IF($A153&lt;=Parameters!$F$23,Parameters!$E$23*$A153,IF($A153&lt;=Parameters!$F$24,Parameters!$E$23*Parameters!$F$23+Parameters!$E$24*($A153-Parameters!$F$23),IF($A153&lt;=Parameters!$F$25,Parameters!$E$23*Parameters!$F$23+Parameters!$E$24*(Parameters!$F$24-Parameters!$F$23)+Parameters!$E$25*($A153-Parameters!$F$24),Parameters!$E$23*Parameters!$F$23+Parameters!$E$24*(Parameters!$F$24-Parameters!$F$23)+Parameters!$E$25*(Parameters!$F$25-Parameters!$F$24)+Parameters!$E$26*($A153-Parameters!$F$25)))),_xlfn.IFS($A153&lt;=Parameters!$F$23,Parameters!$E$23*$A153,$A153&lt;=Parameters!$F$24,Parameters!$E$24*$A153,$A153&lt;=Parameters!$F$25,Parameters!$E$25*$A153,$A153&gt;Parameters!$F$25,Parameters!$E$26*$A153))</f>
        <v>13493.16</v>
      </c>
      <c r="K153" s="290">
        <f t="shared" si="62"/>
        <v>91.17</v>
      </c>
      <c r="L153" s="290" cm="1">
        <f t="array" ref="L153">IF(Parameters!$D$55="No",IF($A153&lt;=Parameters!$F$28,Parameters!$E$28*$A153,IF($A153&lt;=Parameters!$F$29,Parameters!$E$28*Parameters!$F$28+Parameters!$E$29*($A153-Parameters!$F$28),IF($A153&lt;=Parameters!$F$30,Parameters!$E$28*Parameters!$F$28+Parameters!$E$29*(Parameters!$F$29-Parameters!$F$28)+Parameters!$E$30*($A153-Parameters!$F$29),Parameters!$E$28*Parameters!$F$28+Parameters!$E$29*(Parameters!$F$29-Parameters!$F$28)+Parameters!$E$30*(Parameters!$F$30-Parameters!$F$29)+Parameters!$E$31*($A153-Parameters!$F$30)))),_xlfn.IFS($A153&lt;=Parameters!$F$28,Parameters!$E$28*$A153,$A153&lt;=Parameters!$F$29,Parameters!$E$29*$A153,$A153&lt;=Parameters!$F$30,Parameters!$E$30*$A153,$A153&gt;Parameters!$F$30,Parameters!$E$31*$A153))</f>
        <v>13493.16</v>
      </c>
      <c r="M153" s="290">
        <f t="shared" si="63"/>
        <v>91.17</v>
      </c>
      <c r="N153" s="290" cm="1">
        <f t="array" ref="N153">IF(Parameters!$D$55="No",IF($A153&lt;=Parameters!$F$34,Parameters!$E$34*$A153,IF($A153&lt;=Parameters!$F$35,Parameters!$E$34*Parameters!$F$34+Parameters!$E$35*($A153-Parameters!$F$34),IF($A153&lt;=Parameters!$F$36,Parameters!$E$34*Parameters!$F$34+Parameters!$E$35*(Parameters!$F$35-Parameters!$F$34)+Parameters!$E$36*($A153-Parameters!$F$35),Parameters!$E$34*Parameters!$F$34+Parameters!$E$35*(Parameters!$F$35-Parameters!$F$34)+Parameters!$E$36*(Parameters!$F$36-Parameters!$F$35)+Parameters!$E$37*($A153-Parameters!$F$36)))),_xlfn.IFS($A153&lt;=Parameters!$F$34,Parameters!$E$34*$A153,$A153&lt;=Parameters!$F$35,Parameters!$E$35*$A153,$A153&lt;=Parameters!$F$36,Parameters!$E$36*$A153,$A153&gt;Parameters!$F$36,Parameters!$E$37*$A153))</f>
        <v>18012.919999999998</v>
      </c>
      <c r="O153" s="290">
        <f t="shared" si="87"/>
        <v>121.70891891891891</v>
      </c>
      <c r="P153" s="290" cm="1">
        <f t="array" ref="P153">IF(Parameters!$D$55="No",IF($A153&lt;=Parameters!$F$39,Parameters!$E$39*$A153,IF($A153&lt;=Parameters!$F$40,Parameters!$E$39*Parameters!$F$39+Parameters!$E$40*($A153-Parameters!$F$39),IF($A153&lt;=Parameters!$F$41,Parameters!$E$39*Parameters!$F$39+Parameters!$E$40*(Parameters!$F$40-Parameters!$F$39)+Parameters!$E$41*($A153-Parameters!$F$40),Parameters!$E$39*Parameters!$F$39+Parameters!$E$40*(Parameters!$F$40-Parameters!$F$39)+Parameters!$E$41*(Parameters!$F$41-Parameters!$F$40)+Parameters!$E$42*($A153-Parameters!$F$41)))),_xlfn.IFS($A153&lt;=Parameters!$F$39,Parameters!$E$39*$A153,$A153&lt;=Parameters!$F$40,Parameters!$E$40*$A153,$A153&lt;=Parameters!$F$41,Parameters!$E$41*$A153,$A153&gt;Parameters!$F$41,Parameters!$E$42*$A153))</f>
        <v>19628.419999999998</v>
      </c>
      <c r="Q153" s="290">
        <f t="shared" si="88"/>
        <v>132.62445945945944</v>
      </c>
      <c r="R153" s="290" cm="1">
        <f t="array" ref="R153">IF(Parameters!$E$55="No",IF($A153&lt;=Parameters!$H$23,Parameters!$G$23*$A153,IF($A153&lt;=Parameters!$H$24,Parameters!$G$23*Parameters!$H$23+Parameters!$G$24*($A153-Parameters!$H$23),IF($A153&lt;=Parameters!$H$25,Parameters!$G$23*Parameters!$H$23+Parameters!$G$24*(Parameters!$H$24-Parameters!$H$23)+Parameters!$G$25*($A153-Parameters!$H$24),Parameters!$G$23*Parameters!$H$23+Parameters!$G$24*(Parameters!$H$24-Parameters!$H$23)+Parameters!$G$25*(Parameters!$H$25-Parameters!$H$24)+Parameters!$G$26*($A153-Parameters!$H$25)))),_xlfn.IFS($A153&lt;=Parameters!$H$23,Parameters!$G$23*$A153,$A153&lt;=Parameters!$H$24,Parameters!$G$24*$A153,$A153&lt;=Parameters!$H$25,Parameters!$G$25*$A153,$A153&gt;Parameters!$H$25,Parameters!$G$26*$A153))</f>
        <v>13493.16</v>
      </c>
      <c r="S153" s="290">
        <f t="shared" si="64"/>
        <v>91.17</v>
      </c>
      <c r="T153" s="290" cm="1">
        <f t="array" ref="T153">IF(Parameters!$E$55="No",IF($A153&lt;=Parameters!$H$28,Parameters!$G$28*$A153,IF($A153&lt;=Parameters!$H$29,Parameters!$G$28*Parameters!$H$28+Parameters!$G$29*($A153-Parameters!$H$28),IF($A153&lt;=Parameters!$H$30,Parameters!$G$28*Parameters!$H$28+Parameters!$G$29*(Parameters!$H$29-Parameters!$H$28)+Parameters!$G$30*($A153-Parameters!$H$29),Parameters!$G$28*Parameters!$H$28+Parameters!$G$29*(Parameters!$H$29-Parameters!$H$28)+Parameters!$G$30*(Parameters!$H$30-Parameters!$H$29)+Parameters!$G$31*($A153-Parameters!$H$30)))),_xlfn.IFS($A153&lt;=Parameters!$H$28,Parameters!$G$28*$A153,$A153&lt;=Parameters!$H$29,Parameters!$G$29*$A153,$A153&lt;=Parameters!$H$30,Parameters!$G$30*$A153,$A153&gt;Parameters!$H$30,Parameters!$G$31*$A153))</f>
        <v>13493.16</v>
      </c>
      <c r="U153" s="290">
        <f t="shared" si="65"/>
        <v>91.17</v>
      </c>
      <c r="V153" s="290" cm="1">
        <f t="array" ref="V153">IF(Parameters!$E$55="No",IF($A153&lt;=Parameters!$H$34,Parameters!$G$34*$A153,IF($A153&lt;=Parameters!$H$35,Parameters!$G$34*Parameters!$H$34+Parameters!$G$35*($A153-Parameters!$H$34),IF($A153&lt;=Parameters!$H$36,Parameters!$G$34*Parameters!$H$34+Parameters!$G$35*(Parameters!$H$35-Parameters!$H$34)+Parameters!$G$36*($A153-Parameters!$H$35),Parameters!$G$34*Parameters!$H$34+Parameters!$G$35*(Parameters!$H$35-Parameters!$H$34)+Parameters!$G$36*(Parameters!$H$36-Parameters!$H$35)+Parameters!$G$37*($A153-Parameters!$H$36)))),_xlfn.IFS($A153&lt;=Parameters!$H$34,Parameters!$G$34*$A153,$A153&lt;=Parameters!$H$35,Parameters!$G$35*$A153,$A153&lt;=Parameters!$H$36,Parameters!$G$36*$A153,$A153&gt;Parameters!$H$36,Parameters!$G$37*$A153))</f>
        <v>18012.919999999998</v>
      </c>
      <c r="W153" s="290">
        <f t="shared" si="89"/>
        <v>121.70891891891891</v>
      </c>
      <c r="X153" s="290" cm="1">
        <f t="array" ref="X153">IF(Parameters!$E$55="No",IF($A153&lt;=Parameters!$H$39,Parameters!$G$39*$A153,IF($A153&lt;=Parameters!$H$40,Parameters!$G$39*Parameters!$H$39+Parameters!$G$40*($A153-Parameters!$H$39),IF($A153&lt;=Parameters!$H$41,Parameters!$G$39*Parameters!$H$39+Parameters!$G$40*(Parameters!$H$40-Parameters!$H$39)+Parameters!$G$41*($A153-Parameters!$H$40),Parameters!$G$39*Parameters!$H$39+Parameters!$G$40*(Parameters!$H$40-Parameters!$H$39)+Parameters!$G$41*(Parameters!$H$41-Parameters!$H$40)+Parameters!$G$42*($A153-Parameters!$H$41)))),_xlfn.IFS($A153&lt;=Parameters!$H$39,Parameters!$G$39*$A153,$A153&lt;=Parameters!$H$40,Parameters!$G$40*$A153,$A153&lt;=Parameters!$H$41,Parameters!$G$41*$A153,$A153&gt;Parameters!$H$41,Parameters!$G$42*$A153))</f>
        <v>19628.419999999998</v>
      </c>
      <c r="Y153" s="290">
        <f t="shared" si="90"/>
        <v>132.62445945945944</v>
      </c>
      <c r="Z153" s="290" cm="1">
        <f t="array" ref="Z153">IF(Parameters!$F$55="No",IF($A153&lt;=Parameters!$J$23,Parameters!$I$23*$A153,IF($A153&lt;=Parameters!$J$24,Parameters!$I$23*Parameters!$J$23+Parameters!$I$24*($A153-Parameters!$J$23),IF($A153&lt;=Parameters!$J$25,Parameters!$I$23*Parameters!$J$23+Parameters!$I$24*(Parameters!$J$24-Parameters!$J$23)+Parameters!$I$25*($A153-Parameters!$J$24),Parameters!$I$23*Parameters!$J$23+Parameters!$I$24*(Parameters!$J$24-Parameters!$J$23)+Parameters!$I$25*(Parameters!$J$25-Parameters!$J$24)+Parameters!$I$26*($A153-Parameters!$J$25)))),_xlfn.IFS($A153&lt;=Parameters!$J$23,Parameters!$I$23*$A153,$A153&lt;=Parameters!$J$24,Parameters!$I$24*$A153,$A153&lt;=Parameters!$J$25,Parameters!$I$25*$A153,$A153&gt;Parameters!$J$25,Parameters!$I$26*$A153))</f>
        <v>13493.16</v>
      </c>
      <c r="AA153" s="290">
        <f t="shared" si="66"/>
        <v>91.17</v>
      </c>
      <c r="AB153" s="290" cm="1">
        <f t="array" ref="AB153">IF(Parameters!$F$55="No",IF($A153&lt;=Parameters!$J$28,Parameters!$I$28*$A153,IF($A153&lt;=Parameters!$J$29,Parameters!$I$28*Parameters!$J$28+Parameters!$I$29*($A153-Parameters!$J$28),IF($A153&lt;=Parameters!$J$30,Parameters!$I$28*Parameters!$J$28+Parameters!$I$29*(Parameters!$J$29-Parameters!$J$28)+Parameters!$I$30*($A153-Parameters!$J$29),Parameters!$I$28*Parameters!$J$28+Parameters!$I$29*(Parameters!$J$29-Parameters!$J$28)+Parameters!$I$30*(Parameters!$J$30-Parameters!$J$29)+Parameters!$I$31*($A153-Parameters!$J$30)))),_xlfn.IFS($A153&lt;=Parameters!$J$28,Parameters!$I$28*$A153,$A153&lt;=Parameters!$J$29,Parameters!$I$29*$A153,$A153&lt;=Parameters!$J$30,Parameters!$I$30*$A153,$A153&gt;Parameters!$J$30,Parameters!$I$31*$A153))</f>
        <v>13493.16</v>
      </c>
      <c r="AC153" s="290">
        <f t="shared" si="67"/>
        <v>91.17</v>
      </c>
      <c r="AD153" s="290" cm="1">
        <f t="array" ref="AD153">IF(Parameters!$F$55="No",IF($A153&lt;=Parameters!$J$34,Parameters!$I$34*$A153,IF($A153&lt;=Parameters!$J$35,Parameters!$I$34*Parameters!$J$34+Parameters!$I$35*($A153-Parameters!$J$34),IF($A153&lt;=Parameters!$J$36,Parameters!$I$34*Parameters!$J$34+Parameters!$I$35*(Parameters!$J$35-Parameters!$J$34)+Parameters!$I$36*($A153-Parameters!$J$35),Parameters!$I$34*Parameters!$J$34+Parameters!$I$35*(Parameters!$J$35-Parameters!$J$34)+Parameters!$I$36*(Parameters!$J$36-Parameters!$J$35)+Parameters!$I$37*($A153-Parameters!$J$36)))),_xlfn.IFS($A153&lt;=Parameters!$J$34,Parameters!$I$34*$A153,$A153&lt;=Parameters!$J$35,Parameters!$I$35*$A153,$A153&lt;=Parameters!$J$36,Parameters!$I$36*$A153,$A153&gt;Parameters!$J$36,Parameters!$I$37*$A153))</f>
        <v>18012.919999999998</v>
      </c>
      <c r="AE153" s="290">
        <f t="shared" si="91"/>
        <v>121.70891891891891</v>
      </c>
      <c r="AF153" s="290" cm="1">
        <f t="array" ref="AF153">IF(Parameters!$F$55="No",IF($A153&lt;=Parameters!$J$39,Parameters!$I$39*$A153,IF($A153&lt;=Parameters!$J$40,Parameters!$I$39*Parameters!$J$39+Parameters!$I$40*($A153-Parameters!$J$39),IF($A153&lt;=Parameters!$J$41,Parameters!$I$39*Parameters!$J$39+Parameters!$I$40*(Parameters!$J$40-Parameters!$J$39)+Parameters!$I$41*($A153-Parameters!$J$40),Parameters!$I$39*Parameters!$J$39+Parameters!$I$40*(Parameters!$J$40-Parameters!$J$39)+Parameters!$I$41*(Parameters!$J$41-Parameters!$J$40)+Parameters!$I$42*($A153-Parameters!$J$41)))),_xlfn.IFS($A153&lt;=Parameters!$J$39,Parameters!$I$39*$A153,$A153&lt;=Parameters!$J$40,Parameters!$I$40*$A153,$A153&lt;=Parameters!$J$41,Parameters!$I$41*$A153,$A153&gt;Parameters!$J$41,Parameters!$I$42*$A153))</f>
        <v>19628.419999999998</v>
      </c>
      <c r="AG153" s="290">
        <f t="shared" si="92"/>
        <v>132.62445945945944</v>
      </c>
      <c r="AI153" s="428">
        <f t="shared" si="68"/>
        <v>91.170000000000073</v>
      </c>
      <c r="AJ153" s="428">
        <f t="shared" si="69"/>
        <v>91.170000000000073</v>
      </c>
      <c r="AK153" s="428">
        <f t="shared" si="70"/>
        <v>143.54000000000087</v>
      </c>
      <c r="AL153" s="428">
        <f t="shared" si="71"/>
        <v>143.54000000000087</v>
      </c>
      <c r="AM153" s="428">
        <f t="shared" si="72"/>
        <v>91.170000000000073</v>
      </c>
      <c r="AN153" s="428">
        <f t="shared" si="73"/>
        <v>91.170000000000073</v>
      </c>
      <c r="AO153" s="428">
        <f t="shared" si="74"/>
        <v>143.54000000000087</v>
      </c>
      <c r="AP153" s="428">
        <f t="shared" si="75"/>
        <v>143.54000000000087</v>
      </c>
      <c r="AQ153" s="428">
        <f t="shared" si="76"/>
        <v>91.170000000000073</v>
      </c>
      <c r="AR153" s="428">
        <f t="shared" si="77"/>
        <v>91.170000000000073</v>
      </c>
      <c r="AS153" s="428">
        <f t="shared" si="78"/>
        <v>143.54000000000087</v>
      </c>
      <c r="AT153" s="428">
        <f t="shared" si="79"/>
        <v>143.54000000000087</v>
      </c>
      <c r="AU153" s="428">
        <f t="shared" si="80"/>
        <v>91.170000000000073</v>
      </c>
      <c r="AV153" s="428">
        <f t="shared" si="81"/>
        <v>91.170000000000073</v>
      </c>
      <c r="AW153" s="428">
        <f t="shared" si="82"/>
        <v>143.54000000000087</v>
      </c>
      <c r="AX153" s="428">
        <f t="shared" si="83"/>
        <v>143.54000000000087</v>
      </c>
    </row>
    <row r="154">
      <c r="A154" s="413">
        <v>149</v>
      </c>
      <c r="B154" s="290" cm="1">
        <f t="array" ref="B154">IF(Parameters!$C$55="No",IF($A154&lt;=Parameters!$D$23,Parameters!$C$23*$A154,IF($A154&lt;=Parameters!$D$24,Parameters!$C$23*Parameters!$D$23+Parameters!$C$24*($A154-Parameters!$D$23),IF($A154&lt;=Parameters!$D$25,Parameters!$C$23*Parameters!$D$23+Parameters!$C$24*(Parameters!$D$24-Parameters!$D$23)+Parameters!$C$25*($A154-Parameters!$D$24),Parameters!$C$23*Parameters!$D$23+Parameters!$C$24*(Parameters!$D$24-Parameters!$D$23)+Parameters!$C$25*(Parameters!$D$25-Parameters!$D$24)+Parameters!$C$26*($A154-Parameters!$D$25)))),_xlfn.IFS($A154&lt;=Parameters!$D$23,Parameters!$C$23*$A154,$A154&lt;=Parameters!$D$24,Parameters!$C$24*$A154,$A154&lt;=Parameters!$D$25,Parameters!$C$25*$A154,$A154&gt;Parameters!$D$25,Parameters!$C$26*$A154))</f>
        <v>13584.33</v>
      </c>
      <c r="C154" s="290">
        <f t="shared" si="84"/>
        <v>91.17</v>
      </c>
      <c r="D154" s="290" cm="1">
        <f t="array" ref="D154">IF(Parameters!$C$55="No",IF($A154&lt;=Parameters!$D$28,Parameters!$C$28*$A154,IF($A154&lt;=Parameters!$D$29,Parameters!$C$28*Parameters!$D$28+Parameters!$C$29*($A154-Parameters!$D$28),IF($A154&lt;=Parameters!$D$30,Parameters!$C$28*Parameters!$D$28+Parameters!$C$29*(Parameters!$D$29-Parameters!$D$28)+Parameters!$C$30*($A154-Parameters!$D$29),Parameters!$C$28*Parameters!$D$28+Parameters!$C$29*(Parameters!$D$29-Parameters!$D$28)+Parameters!$C$30*(Parameters!$D$30-Parameters!$D$29)+Parameters!$C$31*($A154-Parameters!$D$30)))),_xlfn.IFS($A154&lt;=Parameters!$D$28,Parameters!$C$28*$A154,$A154&lt;=Parameters!$D$29,Parameters!$C$29*$A154,$A154&lt;=Parameters!$D$30,Parameters!$C$30*$A154,$A154&gt;Parameters!$D$30,Parameters!$C$31*$A154))</f>
        <v>13584.33</v>
      </c>
      <c r="E154" s="290">
        <f t="shared" si="84"/>
        <v>91.17</v>
      </c>
      <c r="F154" s="290" cm="1">
        <f t="array" ref="F154">IF(Parameters!$C$55="No",IF($A154&lt;=Parameters!$D$34,Parameters!$C$34*$A154,IF($A154&lt;=Parameters!$D$35,Parameters!$C$34*Parameters!$D$34+Parameters!$C$35*($A154-Parameters!$D$34),IF($A154&lt;=Parameters!$D$36,Parameters!$C$34*Parameters!$D$34+Parameters!$C$35*(Parameters!$D$35-Parameters!$D$34)+Parameters!$C$36*($A154-Parameters!$D$35),Parameters!$C$34*Parameters!$D$34+Parameters!$C$35*(Parameters!$D$35-Parameters!$D$34)+Parameters!$C$36*(Parameters!$D$36-Parameters!$D$35)+Parameters!$C$37*($A154-Parameters!$D$36)))),_xlfn.IFS($A154&lt;=Parameters!$D$34,Parameters!$C$34*$A154,$A154&lt;=Parameters!$D$35,Parameters!$C$35*$A154,$A154&lt;=Parameters!$D$36,Parameters!$C$36*$A154,$A154&gt;Parameters!$D$36,Parameters!$C$37*$A154))</f>
        <v>18156.46</v>
      </c>
      <c r="G154" s="290">
        <f t="shared" si="85"/>
        <v>121.85543624161073</v>
      </c>
      <c r="H154" s="290" cm="1">
        <f t="array" ref="H154">IF(Parameters!$C$55="No",IF($A154&lt;=Parameters!$D$39,Parameters!$C$39*$A154,IF($A154&lt;=Parameters!$D$40,Parameters!$C$39*Parameters!$D$39+Parameters!$C$40*($A154-Parameters!$D$39),IF($A154&lt;=Parameters!$D$41,Parameters!$C$39*Parameters!$D$39+Parameters!$C$40*(Parameters!$D$40-Parameters!$D$39)+Parameters!$C$41*($A154-Parameters!$D$40),Parameters!$C$39*Parameters!$D$39+Parameters!$C$40*(Parameters!$D$40-Parameters!$D$39)+Parameters!$C$41*(Parameters!$D$41-Parameters!$D$40)+Parameters!$C$42*($A154-Parameters!$D$41)))),_xlfn.IFS($A154&lt;=Parameters!$D$39,Parameters!$C$39*$A154,$A154&lt;=Parameters!$D$40,Parameters!$C$40*$A154,$A154&lt;=Parameters!$D$41,Parameters!$C$41*$A154,$A154&gt;Parameters!$D$41,Parameters!$C$42*$A154))</f>
        <v>19771.96</v>
      </c>
      <c r="I154" s="290">
        <f t="shared" si="86"/>
        <v>132.69771812080538</v>
      </c>
      <c r="J154" s="290" cm="1">
        <f t="array" ref="J154">IF(Parameters!$D$55="No",IF($A154&lt;=Parameters!$F$23,Parameters!$E$23*$A154,IF($A154&lt;=Parameters!$F$24,Parameters!$E$23*Parameters!$F$23+Parameters!$E$24*($A154-Parameters!$F$23),IF($A154&lt;=Parameters!$F$25,Parameters!$E$23*Parameters!$F$23+Parameters!$E$24*(Parameters!$F$24-Parameters!$F$23)+Parameters!$E$25*($A154-Parameters!$F$24),Parameters!$E$23*Parameters!$F$23+Parameters!$E$24*(Parameters!$F$24-Parameters!$F$23)+Parameters!$E$25*(Parameters!$F$25-Parameters!$F$24)+Parameters!$E$26*($A154-Parameters!$F$25)))),_xlfn.IFS($A154&lt;=Parameters!$F$23,Parameters!$E$23*$A154,$A154&lt;=Parameters!$F$24,Parameters!$E$24*$A154,$A154&lt;=Parameters!$F$25,Parameters!$E$25*$A154,$A154&gt;Parameters!$F$25,Parameters!$E$26*$A154))</f>
        <v>13584.33</v>
      </c>
      <c r="K154" s="290">
        <f t="shared" si="62"/>
        <v>91.17</v>
      </c>
      <c r="L154" s="290" cm="1">
        <f t="array" ref="L154">IF(Parameters!$D$55="No",IF($A154&lt;=Parameters!$F$28,Parameters!$E$28*$A154,IF($A154&lt;=Parameters!$F$29,Parameters!$E$28*Parameters!$F$28+Parameters!$E$29*($A154-Parameters!$F$28),IF($A154&lt;=Parameters!$F$30,Parameters!$E$28*Parameters!$F$28+Parameters!$E$29*(Parameters!$F$29-Parameters!$F$28)+Parameters!$E$30*($A154-Parameters!$F$29),Parameters!$E$28*Parameters!$F$28+Parameters!$E$29*(Parameters!$F$29-Parameters!$F$28)+Parameters!$E$30*(Parameters!$F$30-Parameters!$F$29)+Parameters!$E$31*($A154-Parameters!$F$30)))),_xlfn.IFS($A154&lt;=Parameters!$F$28,Parameters!$E$28*$A154,$A154&lt;=Parameters!$F$29,Parameters!$E$29*$A154,$A154&lt;=Parameters!$F$30,Parameters!$E$30*$A154,$A154&gt;Parameters!$F$30,Parameters!$E$31*$A154))</f>
        <v>13584.33</v>
      </c>
      <c r="M154" s="290">
        <f t="shared" si="63"/>
        <v>91.17</v>
      </c>
      <c r="N154" s="290" cm="1">
        <f t="array" ref="N154">IF(Parameters!$D$55="No",IF($A154&lt;=Parameters!$F$34,Parameters!$E$34*$A154,IF($A154&lt;=Parameters!$F$35,Parameters!$E$34*Parameters!$F$34+Parameters!$E$35*($A154-Parameters!$F$34),IF($A154&lt;=Parameters!$F$36,Parameters!$E$34*Parameters!$F$34+Parameters!$E$35*(Parameters!$F$35-Parameters!$F$34)+Parameters!$E$36*($A154-Parameters!$F$35),Parameters!$E$34*Parameters!$F$34+Parameters!$E$35*(Parameters!$F$35-Parameters!$F$34)+Parameters!$E$36*(Parameters!$F$36-Parameters!$F$35)+Parameters!$E$37*($A154-Parameters!$F$36)))),_xlfn.IFS($A154&lt;=Parameters!$F$34,Parameters!$E$34*$A154,$A154&lt;=Parameters!$F$35,Parameters!$E$35*$A154,$A154&lt;=Parameters!$F$36,Parameters!$E$36*$A154,$A154&gt;Parameters!$F$36,Parameters!$E$37*$A154))</f>
        <v>18156.46</v>
      </c>
      <c r="O154" s="290">
        <f t="shared" si="87"/>
        <v>121.85543624161073</v>
      </c>
      <c r="P154" s="290" cm="1">
        <f t="array" ref="P154">IF(Parameters!$D$55="No",IF($A154&lt;=Parameters!$F$39,Parameters!$E$39*$A154,IF($A154&lt;=Parameters!$F$40,Parameters!$E$39*Parameters!$F$39+Parameters!$E$40*($A154-Parameters!$F$39),IF($A154&lt;=Parameters!$F$41,Parameters!$E$39*Parameters!$F$39+Parameters!$E$40*(Parameters!$F$40-Parameters!$F$39)+Parameters!$E$41*($A154-Parameters!$F$40),Parameters!$E$39*Parameters!$F$39+Parameters!$E$40*(Parameters!$F$40-Parameters!$F$39)+Parameters!$E$41*(Parameters!$F$41-Parameters!$F$40)+Parameters!$E$42*($A154-Parameters!$F$41)))),_xlfn.IFS($A154&lt;=Parameters!$F$39,Parameters!$E$39*$A154,$A154&lt;=Parameters!$F$40,Parameters!$E$40*$A154,$A154&lt;=Parameters!$F$41,Parameters!$E$41*$A154,$A154&gt;Parameters!$F$41,Parameters!$E$42*$A154))</f>
        <v>19771.96</v>
      </c>
      <c r="Q154" s="290">
        <f t="shared" si="88"/>
        <v>132.69771812080538</v>
      </c>
      <c r="R154" s="290" cm="1">
        <f t="array" ref="R154">IF(Parameters!$E$55="No",IF($A154&lt;=Parameters!$H$23,Parameters!$G$23*$A154,IF($A154&lt;=Parameters!$H$24,Parameters!$G$23*Parameters!$H$23+Parameters!$G$24*($A154-Parameters!$H$23),IF($A154&lt;=Parameters!$H$25,Parameters!$G$23*Parameters!$H$23+Parameters!$G$24*(Parameters!$H$24-Parameters!$H$23)+Parameters!$G$25*($A154-Parameters!$H$24),Parameters!$G$23*Parameters!$H$23+Parameters!$G$24*(Parameters!$H$24-Parameters!$H$23)+Parameters!$G$25*(Parameters!$H$25-Parameters!$H$24)+Parameters!$G$26*($A154-Parameters!$H$25)))),_xlfn.IFS($A154&lt;=Parameters!$H$23,Parameters!$G$23*$A154,$A154&lt;=Parameters!$H$24,Parameters!$G$24*$A154,$A154&lt;=Parameters!$H$25,Parameters!$G$25*$A154,$A154&gt;Parameters!$H$25,Parameters!$G$26*$A154))</f>
        <v>13584.33</v>
      </c>
      <c r="S154" s="290">
        <f t="shared" si="64"/>
        <v>91.17</v>
      </c>
      <c r="T154" s="290" cm="1">
        <f t="array" ref="T154">IF(Parameters!$E$55="No",IF($A154&lt;=Parameters!$H$28,Parameters!$G$28*$A154,IF($A154&lt;=Parameters!$H$29,Parameters!$G$28*Parameters!$H$28+Parameters!$G$29*($A154-Parameters!$H$28),IF($A154&lt;=Parameters!$H$30,Parameters!$G$28*Parameters!$H$28+Parameters!$G$29*(Parameters!$H$29-Parameters!$H$28)+Parameters!$G$30*($A154-Parameters!$H$29),Parameters!$G$28*Parameters!$H$28+Parameters!$G$29*(Parameters!$H$29-Parameters!$H$28)+Parameters!$G$30*(Parameters!$H$30-Parameters!$H$29)+Parameters!$G$31*($A154-Parameters!$H$30)))),_xlfn.IFS($A154&lt;=Parameters!$H$28,Parameters!$G$28*$A154,$A154&lt;=Parameters!$H$29,Parameters!$G$29*$A154,$A154&lt;=Parameters!$H$30,Parameters!$G$30*$A154,$A154&gt;Parameters!$H$30,Parameters!$G$31*$A154))</f>
        <v>13584.33</v>
      </c>
      <c r="U154" s="290">
        <f t="shared" si="65"/>
        <v>91.17</v>
      </c>
      <c r="V154" s="290" cm="1">
        <f t="array" ref="V154">IF(Parameters!$E$55="No",IF($A154&lt;=Parameters!$H$34,Parameters!$G$34*$A154,IF($A154&lt;=Parameters!$H$35,Parameters!$G$34*Parameters!$H$34+Parameters!$G$35*($A154-Parameters!$H$34),IF($A154&lt;=Parameters!$H$36,Parameters!$G$34*Parameters!$H$34+Parameters!$G$35*(Parameters!$H$35-Parameters!$H$34)+Parameters!$G$36*($A154-Parameters!$H$35),Parameters!$G$34*Parameters!$H$34+Parameters!$G$35*(Parameters!$H$35-Parameters!$H$34)+Parameters!$G$36*(Parameters!$H$36-Parameters!$H$35)+Parameters!$G$37*($A154-Parameters!$H$36)))),_xlfn.IFS($A154&lt;=Parameters!$H$34,Parameters!$G$34*$A154,$A154&lt;=Parameters!$H$35,Parameters!$G$35*$A154,$A154&lt;=Parameters!$H$36,Parameters!$G$36*$A154,$A154&gt;Parameters!$H$36,Parameters!$G$37*$A154))</f>
        <v>18156.46</v>
      </c>
      <c r="W154" s="290">
        <f t="shared" si="89"/>
        <v>121.85543624161073</v>
      </c>
      <c r="X154" s="290" cm="1">
        <f t="array" ref="X154">IF(Parameters!$E$55="No",IF($A154&lt;=Parameters!$H$39,Parameters!$G$39*$A154,IF($A154&lt;=Parameters!$H$40,Parameters!$G$39*Parameters!$H$39+Parameters!$G$40*($A154-Parameters!$H$39),IF($A154&lt;=Parameters!$H$41,Parameters!$G$39*Parameters!$H$39+Parameters!$G$40*(Parameters!$H$40-Parameters!$H$39)+Parameters!$G$41*($A154-Parameters!$H$40),Parameters!$G$39*Parameters!$H$39+Parameters!$G$40*(Parameters!$H$40-Parameters!$H$39)+Parameters!$G$41*(Parameters!$H$41-Parameters!$H$40)+Parameters!$G$42*($A154-Parameters!$H$41)))),_xlfn.IFS($A154&lt;=Parameters!$H$39,Parameters!$G$39*$A154,$A154&lt;=Parameters!$H$40,Parameters!$G$40*$A154,$A154&lt;=Parameters!$H$41,Parameters!$G$41*$A154,$A154&gt;Parameters!$H$41,Parameters!$G$42*$A154))</f>
        <v>19771.96</v>
      </c>
      <c r="Y154" s="290">
        <f t="shared" si="90"/>
        <v>132.69771812080538</v>
      </c>
      <c r="Z154" s="290" cm="1">
        <f t="array" ref="Z154">IF(Parameters!$F$55="No",IF($A154&lt;=Parameters!$J$23,Parameters!$I$23*$A154,IF($A154&lt;=Parameters!$J$24,Parameters!$I$23*Parameters!$J$23+Parameters!$I$24*($A154-Parameters!$J$23),IF($A154&lt;=Parameters!$J$25,Parameters!$I$23*Parameters!$J$23+Parameters!$I$24*(Parameters!$J$24-Parameters!$J$23)+Parameters!$I$25*($A154-Parameters!$J$24),Parameters!$I$23*Parameters!$J$23+Parameters!$I$24*(Parameters!$J$24-Parameters!$J$23)+Parameters!$I$25*(Parameters!$J$25-Parameters!$J$24)+Parameters!$I$26*($A154-Parameters!$J$25)))),_xlfn.IFS($A154&lt;=Parameters!$J$23,Parameters!$I$23*$A154,$A154&lt;=Parameters!$J$24,Parameters!$I$24*$A154,$A154&lt;=Parameters!$J$25,Parameters!$I$25*$A154,$A154&gt;Parameters!$J$25,Parameters!$I$26*$A154))</f>
        <v>13584.33</v>
      </c>
      <c r="AA154" s="290">
        <f t="shared" si="66"/>
        <v>91.17</v>
      </c>
      <c r="AB154" s="290" cm="1">
        <f t="array" ref="AB154">IF(Parameters!$F$55="No",IF($A154&lt;=Parameters!$J$28,Parameters!$I$28*$A154,IF($A154&lt;=Parameters!$J$29,Parameters!$I$28*Parameters!$J$28+Parameters!$I$29*($A154-Parameters!$J$28),IF($A154&lt;=Parameters!$J$30,Parameters!$I$28*Parameters!$J$28+Parameters!$I$29*(Parameters!$J$29-Parameters!$J$28)+Parameters!$I$30*($A154-Parameters!$J$29),Parameters!$I$28*Parameters!$J$28+Parameters!$I$29*(Parameters!$J$29-Parameters!$J$28)+Parameters!$I$30*(Parameters!$J$30-Parameters!$J$29)+Parameters!$I$31*($A154-Parameters!$J$30)))),_xlfn.IFS($A154&lt;=Parameters!$J$28,Parameters!$I$28*$A154,$A154&lt;=Parameters!$J$29,Parameters!$I$29*$A154,$A154&lt;=Parameters!$J$30,Parameters!$I$30*$A154,$A154&gt;Parameters!$J$30,Parameters!$I$31*$A154))</f>
        <v>13584.33</v>
      </c>
      <c r="AC154" s="290">
        <f t="shared" si="67"/>
        <v>91.17</v>
      </c>
      <c r="AD154" s="290" cm="1">
        <f t="array" ref="AD154">IF(Parameters!$F$55="No",IF($A154&lt;=Parameters!$J$34,Parameters!$I$34*$A154,IF($A154&lt;=Parameters!$J$35,Parameters!$I$34*Parameters!$J$34+Parameters!$I$35*($A154-Parameters!$J$34),IF($A154&lt;=Parameters!$J$36,Parameters!$I$34*Parameters!$J$34+Parameters!$I$35*(Parameters!$J$35-Parameters!$J$34)+Parameters!$I$36*($A154-Parameters!$J$35),Parameters!$I$34*Parameters!$J$34+Parameters!$I$35*(Parameters!$J$35-Parameters!$J$34)+Parameters!$I$36*(Parameters!$J$36-Parameters!$J$35)+Parameters!$I$37*($A154-Parameters!$J$36)))),_xlfn.IFS($A154&lt;=Parameters!$J$34,Parameters!$I$34*$A154,$A154&lt;=Parameters!$J$35,Parameters!$I$35*$A154,$A154&lt;=Parameters!$J$36,Parameters!$I$36*$A154,$A154&gt;Parameters!$J$36,Parameters!$I$37*$A154))</f>
        <v>18156.46</v>
      </c>
      <c r="AE154" s="290">
        <f t="shared" si="91"/>
        <v>121.85543624161073</v>
      </c>
      <c r="AF154" s="290" cm="1">
        <f t="array" ref="AF154">IF(Parameters!$F$55="No",IF($A154&lt;=Parameters!$J$39,Parameters!$I$39*$A154,IF($A154&lt;=Parameters!$J$40,Parameters!$I$39*Parameters!$J$39+Parameters!$I$40*($A154-Parameters!$J$39),IF($A154&lt;=Parameters!$J$41,Parameters!$I$39*Parameters!$J$39+Parameters!$I$40*(Parameters!$J$40-Parameters!$J$39)+Parameters!$I$41*($A154-Parameters!$J$40),Parameters!$I$39*Parameters!$J$39+Parameters!$I$40*(Parameters!$J$40-Parameters!$J$39)+Parameters!$I$41*(Parameters!$J$41-Parameters!$J$40)+Parameters!$I$42*($A154-Parameters!$J$41)))),_xlfn.IFS($A154&lt;=Parameters!$J$39,Parameters!$I$39*$A154,$A154&lt;=Parameters!$J$40,Parameters!$I$40*$A154,$A154&lt;=Parameters!$J$41,Parameters!$I$41*$A154,$A154&gt;Parameters!$J$41,Parameters!$I$42*$A154))</f>
        <v>19771.96</v>
      </c>
      <c r="AG154" s="290">
        <f t="shared" si="92"/>
        <v>132.69771812080538</v>
      </c>
      <c r="AI154" s="428">
        <f t="shared" si="68"/>
        <v>91.170000000000073</v>
      </c>
      <c r="AJ154" s="428">
        <f t="shared" si="69"/>
        <v>91.170000000000073</v>
      </c>
      <c r="AK154" s="428">
        <f t="shared" si="70"/>
        <v>143.54000000000087</v>
      </c>
      <c r="AL154" s="428">
        <f t="shared" si="71"/>
        <v>143.54000000000087</v>
      </c>
      <c r="AM154" s="428">
        <f t="shared" si="72"/>
        <v>91.170000000000073</v>
      </c>
      <c r="AN154" s="428">
        <f t="shared" si="73"/>
        <v>91.170000000000073</v>
      </c>
      <c r="AO154" s="428">
        <f t="shared" si="74"/>
        <v>143.54000000000087</v>
      </c>
      <c r="AP154" s="428">
        <f t="shared" si="75"/>
        <v>143.54000000000087</v>
      </c>
      <c r="AQ154" s="428">
        <f t="shared" si="76"/>
        <v>91.170000000000073</v>
      </c>
      <c r="AR154" s="428">
        <f t="shared" si="77"/>
        <v>91.170000000000073</v>
      </c>
      <c r="AS154" s="428">
        <f t="shared" si="78"/>
        <v>143.54000000000087</v>
      </c>
      <c r="AT154" s="428">
        <f t="shared" si="79"/>
        <v>143.54000000000087</v>
      </c>
      <c r="AU154" s="428">
        <f t="shared" si="80"/>
        <v>91.170000000000073</v>
      </c>
      <c r="AV154" s="428">
        <f t="shared" si="81"/>
        <v>91.170000000000073</v>
      </c>
      <c r="AW154" s="428">
        <f t="shared" si="82"/>
        <v>143.54000000000087</v>
      </c>
      <c r="AX154" s="428">
        <f t="shared" si="83"/>
        <v>143.54000000000087</v>
      </c>
    </row>
    <row r="155">
      <c r="A155" s="413">
        <v>150</v>
      </c>
      <c r="B155" s="290" cm="1">
        <f t="array" ref="B155">IF(Parameters!$C$55="No",IF($A155&lt;=Parameters!$D$23,Parameters!$C$23*$A155,IF($A155&lt;=Parameters!$D$24,Parameters!$C$23*Parameters!$D$23+Parameters!$C$24*($A155-Parameters!$D$23),IF($A155&lt;=Parameters!$D$25,Parameters!$C$23*Parameters!$D$23+Parameters!$C$24*(Parameters!$D$24-Parameters!$D$23)+Parameters!$C$25*($A155-Parameters!$D$24),Parameters!$C$23*Parameters!$D$23+Parameters!$C$24*(Parameters!$D$24-Parameters!$D$23)+Parameters!$C$25*(Parameters!$D$25-Parameters!$D$24)+Parameters!$C$26*($A155-Parameters!$D$25)))),_xlfn.IFS($A155&lt;=Parameters!$D$23,Parameters!$C$23*$A155,$A155&lt;=Parameters!$D$24,Parameters!$C$24*$A155,$A155&lt;=Parameters!$D$25,Parameters!$C$25*$A155,$A155&gt;Parameters!$D$25,Parameters!$C$26*$A155))</f>
        <v>13675.5</v>
      </c>
      <c r="C155" s="290">
        <f t="shared" si="84"/>
        <v>91.17</v>
      </c>
      <c r="D155" s="290" cm="1">
        <f t="array" ref="D155">IF(Parameters!$C$55="No",IF($A155&lt;=Parameters!$D$28,Parameters!$C$28*$A155,IF($A155&lt;=Parameters!$D$29,Parameters!$C$28*Parameters!$D$28+Parameters!$C$29*($A155-Parameters!$D$28),IF($A155&lt;=Parameters!$D$30,Parameters!$C$28*Parameters!$D$28+Parameters!$C$29*(Parameters!$D$29-Parameters!$D$28)+Parameters!$C$30*($A155-Parameters!$D$29),Parameters!$C$28*Parameters!$D$28+Parameters!$C$29*(Parameters!$D$29-Parameters!$D$28)+Parameters!$C$30*(Parameters!$D$30-Parameters!$D$29)+Parameters!$C$31*($A155-Parameters!$D$30)))),_xlfn.IFS($A155&lt;=Parameters!$D$28,Parameters!$C$28*$A155,$A155&lt;=Parameters!$D$29,Parameters!$C$29*$A155,$A155&lt;=Parameters!$D$30,Parameters!$C$30*$A155,$A155&gt;Parameters!$D$30,Parameters!$C$31*$A155))</f>
        <v>13675.5</v>
      </c>
      <c r="E155" s="290">
        <f t="shared" si="84"/>
        <v>91.17</v>
      </c>
      <c r="F155" s="290" cm="1">
        <f t="array" ref="F155">IF(Parameters!$C$55="No",IF($A155&lt;=Parameters!$D$34,Parameters!$C$34*$A155,IF($A155&lt;=Parameters!$D$35,Parameters!$C$34*Parameters!$D$34+Parameters!$C$35*($A155-Parameters!$D$34),IF($A155&lt;=Parameters!$D$36,Parameters!$C$34*Parameters!$D$34+Parameters!$C$35*(Parameters!$D$35-Parameters!$D$34)+Parameters!$C$36*($A155-Parameters!$D$35),Parameters!$C$34*Parameters!$D$34+Parameters!$C$35*(Parameters!$D$35-Parameters!$D$34)+Parameters!$C$36*(Parameters!$D$36-Parameters!$D$35)+Parameters!$C$37*($A155-Parameters!$D$36)))),_xlfn.IFS($A155&lt;=Parameters!$D$34,Parameters!$C$34*$A155,$A155&lt;=Parameters!$D$35,Parameters!$C$35*$A155,$A155&lt;=Parameters!$D$36,Parameters!$C$36*$A155,$A155&gt;Parameters!$D$36,Parameters!$C$37*$A155))</f>
        <v>18300</v>
      </c>
      <c r="G155" s="290">
        <f t="shared" si="85"/>
        <v>122</v>
      </c>
      <c r="H155" s="290" cm="1">
        <f t="array" ref="H155">IF(Parameters!$C$55="No",IF($A155&lt;=Parameters!$D$39,Parameters!$C$39*$A155,IF($A155&lt;=Parameters!$D$40,Parameters!$C$39*Parameters!$D$39+Parameters!$C$40*($A155-Parameters!$D$39),IF($A155&lt;=Parameters!$D$41,Parameters!$C$39*Parameters!$D$39+Parameters!$C$40*(Parameters!$D$40-Parameters!$D$39)+Parameters!$C$41*($A155-Parameters!$D$40),Parameters!$C$39*Parameters!$D$39+Parameters!$C$40*(Parameters!$D$40-Parameters!$D$39)+Parameters!$C$41*(Parameters!$D$41-Parameters!$D$40)+Parameters!$C$42*($A155-Parameters!$D$41)))),_xlfn.IFS($A155&lt;=Parameters!$D$39,Parameters!$C$39*$A155,$A155&lt;=Parameters!$D$40,Parameters!$C$40*$A155,$A155&lt;=Parameters!$D$41,Parameters!$C$41*$A155,$A155&gt;Parameters!$D$41,Parameters!$C$42*$A155))</f>
        <v>19915.5</v>
      </c>
      <c r="I155" s="290">
        <f t="shared" si="86"/>
        <v>132.77000000000001</v>
      </c>
      <c r="J155" s="290" cm="1">
        <f t="array" ref="J155">IF(Parameters!$D$55="No",IF($A155&lt;=Parameters!$F$23,Parameters!$E$23*$A155,IF($A155&lt;=Parameters!$F$24,Parameters!$E$23*Parameters!$F$23+Parameters!$E$24*($A155-Parameters!$F$23),IF($A155&lt;=Parameters!$F$25,Parameters!$E$23*Parameters!$F$23+Parameters!$E$24*(Parameters!$F$24-Parameters!$F$23)+Parameters!$E$25*($A155-Parameters!$F$24),Parameters!$E$23*Parameters!$F$23+Parameters!$E$24*(Parameters!$F$24-Parameters!$F$23)+Parameters!$E$25*(Parameters!$F$25-Parameters!$F$24)+Parameters!$E$26*($A155-Parameters!$F$25)))),_xlfn.IFS($A155&lt;=Parameters!$F$23,Parameters!$E$23*$A155,$A155&lt;=Parameters!$F$24,Parameters!$E$24*$A155,$A155&lt;=Parameters!$F$25,Parameters!$E$25*$A155,$A155&gt;Parameters!$F$25,Parameters!$E$26*$A155))</f>
        <v>13675.5</v>
      </c>
      <c r="K155" s="290">
        <f t="shared" si="62"/>
        <v>91.17</v>
      </c>
      <c r="L155" s="290" cm="1">
        <f t="array" ref="L155">IF(Parameters!$D$55="No",IF($A155&lt;=Parameters!$F$28,Parameters!$E$28*$A155,IF($A155&lt;=Parameters!$F$29,Parameters!$E$28*Parameters!$F$28+Parameters!$E$29*($A155-Parameters!$F$28),IF($A155&lt;=Parameters!$F$30,Parameters!$E$28*Parameters!$F$28+Parameters!$E$29*(Parameters!$F$29-Parameters!$F$28)+Parameters!$E$30*($A155-Parameters!$F$29),Parameters!$E$28*Parameters!$F$28+Parameters!$E$29*(Parameters!$F$29-Parameters!$F$28)+Parameters!$E$30*(Parameters!$F$30-Parameters!$F$29)+Parameters!$E$31*($A155-Parameters!$F$30)))),_xlfn.IFS($A155&lt;=Parameters!$F$28,Parameters!$E$28*$A155,$A155&lt;=Parameters!$F$29,Parameters!$E$29*$A155,$A155&lt;=Parameters!$F$30,Parameters!$E$30*$A155,$A155&gt;Parameters!$F$30,Parameters!$E$31*$A155))</f>
        <v>13675.5</v>
      </c>
      <c r="M155" s="290">
        <f t="shared" si="63"/>
        <v>91.17</v>
      </c>
      <c r="N155" s="290" cm="1">
        <f t="array" ref="N155">IF(Parameters!$D$55="No",IF($A155&lt;=Parameters!$F$34,Parameters!$E$34*$A155,IF($A155&lt;=Parameters!$F$35,Parameters!$E$34*Parameters!$F$34+Parameters!$E$35*($A155-Parameters!$F$34),IF($A155&lt;=Parameters!$F$36,Parameters!$E$34*Parameters!$F$34+Parameters!$E$35*(Parameters!$F$35-Parameters!$F$34)+Parameters!$E$36*($A155-Parameters!$F$35),Parameters!$E$34*Parameters!$F$34+Parameters!$E$35*(Parameters!$F$35-Parameters!$F$34)+Parameters!$E$36*(Parameters!$F$36-Parameters!$F$35)+Parameters!$E$37*($A155-Parameters!$F$36)))),_xlfn.IFS($A155&lt;=Parameters!$F$34,Parameters!$E$34*$A155,$A155&lt;=Parameters!$F$35,Parameters!$E$35*$A155,$A155&lt;=Parameters!$F$36,Parameters!$E$36*$A155,$A155&gt;Parameters!$F$36,Parameters!$E$37*$A155))</f>
        <v>18300</v>
      </c>
      <c r="O155" s="290">
        <f t="shared" si="87"/>
        <v>122</v>
      </c>
      <c r="P155" s="290" cm="1">
        <f t="array" ref="P155">IF(Parameters!$D$55="No",IF($A155&lt;=Parameters!$F$39,Parameters!$E$39*$A155,IF($A155&lt;=Parameters!$F$40,Parameters!$E$39*Parameters!$F$39+Parameters!$E$40*($A155-Parameters!$F$39),IF($A155&lt;=Parameters!$F$41,Parameters!$E$39*Parameters!$F$39+Parameters!$E$40*(Parameters!$F$40-Parameters!$F$39)+Parameters!$E$41*($A155-Parameters!$F$40),Parameters!$E$39*Parameters!$F$39+Parameters!$E$40*(Parameters!$F$40-Parameters!$F$39)+Parameters!$E$41*(Parameters!$F$41-Parameters!$F$40)+Parameters!$E$42*($A155-Parameters!$F$41)))),_xlfn.IFS($A155&lt;=Parameters!$F$39,Parameters!$E$39*$A155,$A155&lt;=Parameters!$F$40,Parameters!$E$40*$A155,$A155&lt;=Parameters!$F$41,Parameters!$E$41*$A155,$A155&gt;Parameters!$F$41,Parameters!$E$42*$A155))</f>
        <v>19915.5</v>
      </c>
      <c r="Q155" s="290">
        <f t="shared" si="88"/>
        <v>132.77000000000001</v>
      </c>
      <c r="R155" s="290" cm="1">
        <f t="array" ref="R155">IF(Parameters!$E$55="No",IF($A155&lt;=Parameters!$H$23,Parameters!$G$23*$A155,IF($A155&lt;=Parameters!$H$24,Parameters!$G$23*Parameters!$H$23+Parameters!$G$24*($A155-Parameters!$H$23),IF($A155&lt;=Parameters!$H$25,Parameters!$G$23*Parameters!$H$23+Parameters!$G$24*(Parameters!$H$24-Parameters!$H$23)+Parameters!$G$25*($A155-Parameters!$H$24),Parameters!$G$23*Parameters!$H$23+Parameters!$G$24*(Parameters!$H$24-Parameters!$H$23)+Parameters!$G$25*(Parameters!$H$25-Parameters!$H$24)+Parameters!$G$26*($A155-Parameters!$H$25)))),_xlfn.IFS($A155&lt;=Parameters!$H$23,Parameters!$G$23*$A155,$A155&lt;=Parameters!$H$24,Parameters!$G$24*$A155,$A155&lt;=Parameters!$H$25,Parameters!$G$25*$A155,$A155&gt;Parameters!$H$25,Parameters!$G$26*$A155))</f>
        <v>13675.5</v>
      </c>
      <c r="S155" s="290">
        <f t="shared" si="64"/>
        <v>91.17</v>
      </c>
      <c r="T155" s="290" cm="1">
        <f t="array" ref="T155">IF(Parameters!$E$55="No",IF($A155&lt;=Parameters!$H$28,Parameters!$G$28*$A155,IF($A155&lt;=Parameters!$H$29,Parameters!$G$28*Parameters!$H$28+Parameters!$G$29*($A155-Parameters!$H$28),IF($A155&lt;=Parameters!$H$30,Parameters!$G$28*Parameters!$H$28+Parameters!$G$29*(Parameters!$H$29-Parameters!$H$28)+Parameters!$G$30*($A155-Parameters!$H$29),Parameters!$G$28*Parameters!$H$28+Parameters!$G$29*(Parameters!$H$29-Parameters!$H$28)+Parameters!$G$30*(Parameters!$H$30-Parameters!$H$29)+Parameters!$G$31*($A155-Parameters!$H$30)))),_xlfn.IFS($A155&lt;=Parameters!$H$28,Parameters!$G$28*$A155,$A155&lt;=Parameters!$H$29,Parameters!$G$29*$A155,$A155&lt;=Parameters!$H$30,Parameters!$G$30*$A155,$A155&gt;Parameters!$H$30,Parameters!$G$31*$A155))</f>
        <v>13675.5</v>
      </c>
      <c r="U155" s="290">
        <f t="shared" si="65"/>
        <v>91.17</v>
      </c>
      <c r="V155" s="290" cm="1">
        <f t="array" ref="V155">IF(Parameters!$E$55="No",IF($A155&lt;=Parameters!$H$34,Parameters!$G$34*$A155,IF($A155&lt;=Parameters!$H$35,Parameters!$G$34*Parameters!$H$34+Parameters!$G$35*($A155-Parameters!$H$34),IF($A155&lt;=Parameters!$H$36,Parameters!$G$34*Parameters!$H$34+Parameters!$G$35*(Parameters!$H$35-Parameters!$H$34)+Parameters!$G$36*($A155-Parameters!$H$35),Parameters!$G$34*Parameters!$H$34+Parameters!$G$35*(Parameters!$H$35-Parameters!$H$34)+Parameters!$G$36*(Parameters!$H$36-Parameters!$H$35)+Parameters!$G$37*($A155-Parameters!$H$36)))),_xlfn.IFS($A155&lt;=Parameters!$H$34,Parameters!$G$34*$A155,$A155&lt;=Parameters!$H$35,Parameters!$G$35*$A155,$A155&lt;=Parameters!$H$36,Parameters!$G$36*$A155,$A155&gt;Parameters!$H$36,Parameters!$G$37*$A155))</f>
        <v>18300</v>
      </c>
      <c r="W155" s="290">
        <f t="shared" si="89"/>
        <v>122</v>
      </c>
      <c r="X155" s="290" cm="1">
        <f t="array" ref="X155">IF(Parameters!$E$55="No",IF($A155&lt;=Parameters!$H$39,Parameters!$G$39*$A155,IF($A155&lt;=Parameters!$H$40,Parameters!$G$39*Parameters!$H$39+Parameters!$G$40*($A155-Parameters!$H$39),IF($A155&lt;=Parameters!$H$41,Parameters!$G$39*Parameters!$H$39+Parameters!$G$40*(Parameters!$H$40-Parameters!$H$39)+Parameters!$G$41*($A155-Parameters!$H$40),Parameters!$G$39*Parameters!$H$39+Parameters!$G$40*(Parameters!$H$40-Parameters!$H$39)+Parameters!$G$41*(Parameters!$H$41-Parameters!$H$40)+Parameters!$G$42*($A155-Parameters!$H$41)))),_xlfn.IFS($A155&lt;=Parameters!$H$39,Parameters!$G$39*$A155,$A155&lt;=Parameters!$H$40,Parameters!$G$40*$A155,$A155&lt;=Parameters!$H$41,Parameters!$G$41*$A155,$A155&gt;Parameters!$H$41,Parameters!$G$42*$A155))</f>
        <v>19915.5</v>
      </c>
      <c r="Y155" s="290">
        <f t="shared" si="90"/>
        <v>132.77000000000001</v>
      </c>
      <c r="Z155" s="290" cm="1">
        <f t="array" ref="Z155">IF(Parameters!$F$55="No",IF($A155&lt;=Parameters!$J$23,Parameters!$I$23*$A155,IF($A155&lt;=Parameters!$J$24,Parameters!$I$23*Parameters!$J$23+Parameters!$I$24*($A155-Parameters!$J$23),IF($A155&lt;=Parameters!$J$25,Parameters!$I$23*Parameters!$J$23+Parameters!$I$24*(Parameters!$J$24-Parameters!$J$23)+Parameters!$I$25*($A155-Parameters!$J$24),Parameters!$I$23*Parameters!$J$23+Parameters!$I$24*(Parameters!$J$24-Parameters!$J$23)+Parameters!$I$25*(Parameters!$J$25-Parameters!$J$24)+Parameters!$I$26*($A155-Parameters!$J$25)))),_xlfn.IFS($A155&lt;=Parameters!$J$23,Parameters!$I$23*$A155,$A155&lt;=Parameters!$J$24,Parameters!$I$24*$A155,$A155&lt;=Parameters!$J$25,Parameters!$I$25*$A155,$A155&gt;Parameters!$J$25,Parameters!$I$26*$A155))</f>
        <v>13675.5</v>
      </c>
      <c r="AA155" s="290">
        <f t="shared" si="66"/>
        <v>91.17</v>
      </c>
      <c r="AB155" s="290" cm="1">
        <f t="array" ref="AB155">IF(Parameters!$F$55="No",IF($A155&lt;=Parameters!$J$28,Parameters!$I$28*$A155,IF($A155&lt;=Parameters!$J$29,Parameters!$I$28*Parameters!$J$28+Parameters!$I$29*($A155-Parameters!$J$28),IF($A155&lt;=Parameters!$J$30,Parameters!$I$28*Parameters!$J$28+Parameters!$I$29*(Parameters!$J$29-Parameters!$J$28)+Parameters!$I$30*($A155-Parameters!$J$29),Parameters!$I$28*Parameters!$J$28+Parameters!$I$29*(Parameters!$J$29-Parameters!$J$28)+Parameters!$I$30*(Parameters!$J$30-Parameters!$J$29)+Parameters!$I$31*($A155-Parameters!$J$30)))),_xlfn.IFS($A155&lt;=Parameters!$J$28,Parameters!$I$28*$A155,$A155&lt;=Parameters!$J$29,Parameters!$I$29*$A155,$A155&lt;=Parameters!$J$30,Parameters!$I$30*$A155,$A155&gt;Parameters!$J$30,Parameters!$I$31*$A155))</f>
        <v>13675.5</v>
      </c>
      <c r="AC155" s="290">
        <f t="shared" si="67"/>
        <v>91.17</v>
      </c>
      <c r="AD155" s="290" cm="1">
        <f t="array" ref="AD155">IF(Parameters!$F$55="No",IF($A155&lt;=Parameters!$J$34,Parameters!$I$34*$A155,IF($A155&lt;=Parameters!$J$35,Parameters!$I$34*Parameters!$J$34+Parameters!$I$35*($A155-Parameters!$J$34),IF($A155&lt;=Parameters!$J$36,Parameters!$I$34*Parameters!$J$34+Parameters!$I$35*(Parameters!$J$35-Parameters!$J$34)+Parameters!$I$36*($A155-Parameters!$J$35),Parameters!$I$34*Parameters!$J$34+Parameters!$I$35*(Parameters!$J$35-Parameters!$J$34)+Parameters!$I$36*(Parameters!$J$36-Parameters!$J$35)+Parameters!$I$37*($A155-Parameters!$J$36)))),_xlfn.IFS($A155&lt;=Parameters!$J$34,Parameters!$I$34*$A155,$A155&lt;=Parameters!$J$35,Parameters!$I$35*$A155,$A155&lt;=Parameters!$J$36,Parameters!$I$36*$A155,$A155&gt;Parameters!$J$36,Parameters!$I$37*$A155))</f>
        <v>18300</v>
      </c>
      <c r="AE155" s="290">
        <f t="shared" si="91"/>
        <v>122</v>
      </c>
      <c r="AF155" s="290" cm="1">
        <f t="array" ref="AF155">IF(Parameters!$F$55="No",IF($A155&lt;=Parameters!$J$39,Parameters!$I$39*$A155,IF($A155&lt;=Parameters!$J$40,Parameters!$I$39*Parameters!$J$39+Parameters!$I$40*($A155-Parameters!$J$39),IF($A155&lt;=Parameters!$J$41,Parameters!$I$39*Parameters!$J$39+Parameters!$I$40*(Parameters!$J$40-Parameters!$J$39)+Parameters!$I$41*($A155-Parameters!$J$40),Parameters!$I$39*Parameters!$J$39+Parameters!$I$40*(Parameters!$J$40-Parameters!$J$39)+Parameters!$I$41*(Parameters!$J$41-Parameters!$J$40)+Parameters!$I$42*($A155-Parameters!$J$41)))),_xlfn.IFS($A155&lt;=Parameters!$J$39,Parameters!$I$39*$A155,$A155&lt;=Parameters!$J$40,Parameters!$I$40*$A155,$A155&lt;=Parameters!$J$41,Parameters!$I$41*$A155,$A155&gt;Parameters!$J$41,Parameters!$I$42*$A155))</f>
        <v>19915.5</v>
      </c>
      <c r="AG155" s="290">
        <f t="shared" si="92"/>
        <v>132.77000000000001</v>
      </c>
      <c r="AI155" s="428">
        <f t="shared" si="68"/>
        <v>91.170000000000073</v>
      </c>
      <c r="AJ155" s="428">
        <f t="shared" si="69"/>
        <v>91.170000000000073</v>
      </c>
      <c r="AK155" s="428">
        <f t="shared" si="70"/>
        <v>143.54000000000087</v>
      </c>
      <c r="AL155" s="428">
        <f t="shared" si="71"/>
        <v>143.54000000000087</v>
      </c>
      <c r="AM155" s="428">
        <f t="shared" si="72"/>
        <v>91.170000000000073</v>
      </c>
      <c r="AN155" s="428">
        <f t="shared" si="73"/>
        <v>91.170000000000073</v>
      </c>
      <c r="AO155" s="428">
        <f t="shared" si="74"/>
        <v>143.54000000000087</v>
      </c>
      <c r="AP155" s="428">
        <f t="shared" si="75"/>
        <v>143.54000000000087</v>
      </c>
      <c r="AQ155" s="428">
        <f t="shared" si="76"/>
        <v>91.170000000000073</v>
      </c>
      <c r="AR155" s="428">
        <f t="shared" si="77"/>
        <v>91.170000000000073</v>
      </c>
      <c r="AS155" s="428">
        <f t="shared" si="78"/>
        <v>143.54000000000087</v>
      </c>
      <c r="AT155" s="428">
        <f t="shared" si="79"/>
        <v>143.54000000000087</v>
      </c>
      <c r="AU155" s="428">
        <f t="shared" si="80"/>
        <v>91.170000000000073</v>
      </c>
      <c r="AV155" s="428">
        <f t="shared" si="81"/>
        <v>91.170000000000073</v>
      </c>
      <c r="AW155" s="428">
        <f t="shared" si="82"/>
        <v>143.54000000000087</v>
      </c>
      <c r="AX155" s="428">
        <f t="shared" si="83"/>
        <v>143.54000000000087</v>
      </c>
    </row>
    <row r="156">
      <c r="A156" s="413">
        <v>151</v>
      </c>
      <c r="B156" s="290" cm="1">
        <f t="array" ref="B156">IF(Parameters!$C$55="No",IF($A156&lt;=Parameters!$D$23,Parameters!$C$23*$A156,IF($A156&lt;=Parameters!$D$24,Parameters!$C$23*Parameters!$D$23+Parameters!$C$24*($A156-Parameters!$D$23),IF($A156&lt;=Parameters!$D$25,Parameters!$C$23*Parameters!$D$23+Parameters!$C$24*(Parameters!$D$24-Parameters!$D$23)+Parameters!$C$25*($A156-Parameters!$D$24),Parameters!$C$23*Parameters!$D$23+Parameters!$C$24*(Parameters!$D$24-Parameters!$D$23)+Parameters!$C$25*(Parameters!$D$25-Parameters!$D$24)+Parameters!$C$26*($A156-Parameters!$D$25)))),_xlfn.IFS($A156&lt;=Parameters!$D$23,Parameters!$C$23*$A156,$A156&lt;=Parameters!$D$24,Parameters!$C$24*$A156,$A156&lt;=Parameters!$D$25,Parameters!$C$25*$A156,$A156&gt;Parameters!$D$25,Parameters!$C$26*$A156))</f>
        <v>13766.67</v>
      </c>
      <c r="C156" s="290">
        <f t="shared" si="84"/>
        <v>91.17</v>
      </c>
      <c r="D156" s="290" cm="1">
        <f t="array" ref="D156">IF(Parameters!$C$55="No",IF($A156&lt;=Parameters!$D$28,Parameters!$C$28*$A156,IF($A156&lt;=Parameters!$D$29,Parameters!$C$28*Parameters!$D$28+Parameters!$C$29*($A156-Parameters!$D$28),IF($A156&lt;=Parameters!$D$30,Parameters!$C$28*Parameters!$D$28+Parameters!$C$29*(Parameters!$D$29-Parameters!$D$28)+Parameters!$C$30*($A156-Parameters!$D$29),Parameters!$C$28*Parameters!$D$28+Parameters!$C$29*(Parameters!$D$29-Parameters!$D$28)+Parameters!$C$30*(Parameters!$D$30-Parameters!$D$29)+Parameters!$C$31*($A156-Parameters!$D$30)))),_xlfn.IFS($A156&lt;=Parameters!$D$28,Parameters!$C$28*$A156,$A156&lt;=Parameters!$D$29,Parameters!$C$29*$A156,$A156&lt;=Parameters!$D$30,Parameters!$C$30*$A156,$A156&gt;Parameters!$D$30,Parameters!$C$31*$A156))</f>
        <v>13811.99</v>
      </c>
      <c r="E156" s="290">
        <f t="shared" si="84"/>
        <v>91.470132450331121</v>
      </c>
      <c r="F156" s="290" cm="1">
        <f t="array" ref="F156">IF(Parameters!$C$55="No",IF($A156&lt;=Parameters!$D$34,Parameters!$C$34*$A156,IF($A156&lt;=Parameters!$D$35,Parameters!$C$34*Parameters!$D$34+Parameters!$C$35*($A156-Parameters!$D$34),IF($A156&lt;=Parameters!$D$36,Parameters!$C$34*Parameters!$D$34+Parameters!$C$35*(Parameters!$D$35-Parameters!$D$34)+Parameters!$C$36*($A156-Parameters!$D$35),Parameters!$C$34*Parameters!$D$34+Parameters!$C$35*(Parameters!$D$35-Parameters!$D$34)+Parameters!$C$36*(Parameters!$D$36-Parameters!$D$35)+Parameters!$C$37*($A156-Parameters!$D$36)))),_xlfn.IFS($A156&lt;=Parameters!$D$34,Parameters!$C$34*$A156,$A156&lt;=Parameters!$D$35,Parameters!$C$35*$A156,$A156&lt;=Parameters!$D$36,Parameters!$C$36*$A156,$A156&gt;Parameters!$D$36,Parameters!$C$37*$A156))</f>
        <v>18443.54</v>
      </c>
      <c r="G156" s="290">
        <f t="shared" si="85"/>
        <v>122.14264900662252</v>
      </c>
      <c r="H156" s="290" cm="1">
        <f t="array" ref="H156">IF(Parameters!$C$55="No",IF($A156&lt;=Parameters!$D$39,Parameters!$C$39*$A156,IF($A156&lt;=Parameters!$D$40,Parameters!$C$39*Parameters!$D$39+Parameters!$C$40*($A156-Parameters!$D$39),IF($A156&lt;=Parameters!$D$41,Parameters!$C$39*Parameters!$D$39+Parameters!$C$40*(Parameters!$D$40-Parameters!$D$39)+Parameters!$C$41*($A156-Parameters!$D$40),Parameters!$C$39*Parameters!$D$39+Parameters!$C$40*(Parameters!$D$40-Parameters!$D$39)+Parameters!$C$41*(Parameters!$D$41-Parameters!$D$40)+Parameters!$C$42*($A156-Parameters!$D$41)))),_xlfn.IFS($A156&lt;=Parameters!$D$39,Parameters!$C$39*$A156,$A156&lt;=Parameters!$D$40,Parameters!$C$40*$A156,$A156&lt;=Parameters!$D$41,Parameters!$C$41*$A156,$A156&gt;Parameters!$D$41,Parameters!$C$42*$A156))</f>
        <v>20059.04</v>
      </c>
      <c r="I156" s="290">
        <f t="shared" si="86"/>
        <v>132.84132450331126</v>
      </c>
      <c r="J156" s="290" cm="1">
        <f t="array" ref="J156">IF(Parameters!$D$55="No",IF($A156&lt;=Parameters!$F$23,Parameters!$E$23*$A156,IF($A156&lt;=Parameters!$F$24,Parameters!$E$23*Parameters!$F$23+Parameters!$E$24*($A156-Parameters!$F$23),IF($A156&lt;=Parameters!$F$25,Parameters!$E$23*Parameters!$F$23+Parameters!$E$24*(Parameters!$F$24-Parameters!$F$23)+Parameters!$E$25*($A156-Parameters!$F$24),Parameters!$E$23*Parameters!$F$23+Parameters!$E$24*(Parameters!$F$24-Parameters!$F$23)+Parameters!$E$25*(Parameters!$F$25-Parameters!$F$24)+Parameters!$E$26*($A156-Parameters!$F$25)))),_xlfn.IFS($A156&lt;=Parameters!$F$23,Parameters!$E$23*$A156,$A156&lt;=Parameters!$F$24,Parameters!$E$24*$A156,$A156&lt;=Parameters!$F$25,Parameters!$E$25*$A156,$A156&gt;Parameters!$F$25,Parameters!$E$26*$A156))</f>
        <v>13766.67</v>
      </c>
      <c r="K156" s="290">
        <f t="shared" si="62"/>
        <v>91.17</v>
      </c>
      <c r="L156" s="290" cm="1">
        <f t="array" ref="L156">IF(Parameters!$D$55="No",IF($A156&lt;=Parameters!$F$28,Parameters!$E$28*$A156,IF($A156&lt;=Parameters!$F$29,Parameters!$E$28*Parameters!$F$28+Parameters!$E$29*($A156-Parameters!$F$28),IF($A156&lt;=Parameters!$F$30,Parameters!$E$28*Parameters!$F$28+Parameters!$E$29*(Parameters!$F$29-Parameters!$F$28)+Parameters!$E$30*($A156-Parameters!$F$29),Parameters!$E$28*Parameters!$F$28+Parameters!$E$29*(Parameters!$F$29-Parameters!$F$28)+Parameters!$E$30*(Parameters!$F$30-Parameters!$F$29)+Parameters!$E$31*($A156-Parameters!$F$30)))),_xlfn.IFS($A156&lt;=Parameters!$F$28,Parameters!$E$28*$A156,$A156&lt;=Parameters!$F$29,Parameters!$E$29*$A156,$A156&lt;=Parameters!$F$30,Parameters!$E$30*$A156,$A156&gt;Parameters!$F$30,Parameters!$E$31*$A156))</f>
        <v>13811.99</v>
      </c>
      <c r="M156" s="290">
        <f t="shared" si="63"/>
        <v>91.470132450331121</v>
      </c>
      <c r="N156" s="290" cm="1">
        <f t="array" ref="N156">IF(Parameters!$D$55="No",IF($A156&lt;=Parameters!$F$34,Parameters!$E$34*$A156,IF($A156&lt;=Parameters!$F$35,Parameters!$E$34*Parameters!$F$34+Parameters!$E$35*($A156-Parameters!$F$34),IF($A156&lt;=Parameters!$F$36,Parameters!$E$34*Parameters!$F$34+Parameters!$E$35*(Parameters!$F$35-Parameters!$F$34)+Parameters!$E$36*($A156-Parameters!$F$35),Parameters!$E$34*Parameters!$F$34+Parameters!$E$35*(Parameters!$F$35-Parameters!$F$34)+Parameters!$E$36*(Parameters!$F$36-Parameters!$F$35)+Parameters!$E$37*($A156-Parameters!$F$36)))),_xlfn.IFS($A156&lt;=Parameters!$F$34,Parameters!$E$34*$A156,$A156&lt;=Parameters!$F$35,Parameters!$E$35*$A156,$A156&lt;=Parameters!$F$36,Parameters!$E$36*$A156,$A156&gt;Parameters!$F$36,Parameters!$E$37*$A156))</f>
        <v>18443.54</v>
      </c>
      <c r="O156" s="290">
        <f t="shared" si="87"/>
        <v>122.14264900662252</v>
      </c>
      <c r="P156" s="290" cm="1">
        <f t="array" ref="P156">IF(Parameters!$D$55="No",IF($A156&lt;=Parameters!$F$39,Parameters!$E$39*$A156,IF($A156&lt;=Parameters!$F$40,Parameters!$E$39*Parameters!$F$39+Parameters!$E$40*($A156-Parameters!$F$39),IF($A156&lt;=Parameters!$F$41,Parameters!$E$39*Parameters!$F$39+Parameters!$E$40*(Parameters!$F$40-Parameters!$F$39)+Parameters!$E$41*($A156-Parameters!$F$40),Parameters!$E$39*Parameters!$F$39+Parameters!$E$40*(Parameters!$F$40-Parameters!$F$39)+Parameters!$E$41*(Parameters!$F$41-Parameters!$F$40)+Parameters!$E$42*($A156-Parameters!$F$41)))),_xlfn.IFS($A156&lt;=Parameters!$F$39,Parameters!$E$39*$A156,$A156&lt;=Parameters!$F$40,Parameters!$E$40*$A156,$A156&lt;=Parameters!$F$41,Parameters!$E$41*$A156,$A156&gt;Parameters!$F$41,Parameters!$E$42*$A156))</f>
        <v>20059.04</v>
      </c>
      <c r="Q156" s="290">
        <f t="shared" si="88"/>
        <v>132.84132450331126</v>
      </c>
      <c r="R156" s="290" cm="1">
        <f t="array" ref="R156">IF(Parameters!$E$55="No",IF($A156&lt;=Parameters!$H$23,Parameters!$G$23*$A156,IF($A156&lt;=Parameters!$H$24,Parameters!$G$23*Parameters!$H$23+Parameters!$G$24*($A156-Parameters!$H$23),IF($A156&lt;=Parameters!$H$25,Parameters!$G$23*Parameters!$H$23+Parameters!$G$24*(Parameters!$H$24-Parameters!$H$23)+Parameters!$G$25*($A156-Parameters!$H$24),Parameters!$G$23*Parameters!$H$23+Parameters!$G$24*(Parameters!$H$24-Parameters!$H$23)+Parameters!$G$25*(Parameters!$H$25-Parameters!$H$24)+Parameters!$G$26*($A156-Parameters!$H$25)))),_xlfn.IFS($A156&lt;=Parameters!$H$23,Parameters!$G$23*$A156,$A156&lt;=Parameters!$H$24,Parameters!$G$24*$A156,$A156&lt;=Parameters!$H$25,Parameters!$G$25*$A156,$A156&gt;Parameters!$H$25,Parameters!$G$26*$A156))</f>
        <v>13766.67</v>
      </c>
      <c r="S156" s="290">
        <f t="shared" si="64"/>
        <v>91.17</v>
      </c>
      <c r="T156" s="290" cm="1">
        <f t="array" ref="T156">IF(Parameters!$E$55="No",IF($A156&lt;=Parameters!$H$28,Parameters!$G$28*$A156,IF($A156&lt;=Parameters!$H$29,Parameters!$G$28*Parameters!$H$28+Parameters!$G$29*($A156-Parameters!$H$28),IF($A156&lt;=Parameters!$H$30,Parameters!$G$28*Parameters!$H$28+Parameters!$G$29*(Parameters!$H$29-Parameters!$H$28)+Parameters!$G$30*($A156-Parameters!$H$29),Parameters!$G$28*Parameters!$H$28+Parameters!$G$29*(Parameters!$H$29-Parameters!$H$28)+Parameters!$G$30*(Parameters!$H$30-Parameters!$H$29)+Parameters!$G$31*($A156-Parameters!$H$30)))),_xlfn.IFS($A156&lt;=Parameters!$H$28,Parameters!$G$28*$A156,$A156&lt;=Parameters!$H$29,Parameters!$G$29*$A156,$A156&lt;=Parameters!$H$30,Parameters!$G$30*$A156,$A156&gt;Parameters!$H$30,Parameters!$G$31*$A156))</f>
        <v>13811.99</v>
      </c>
      <c r="U156" s="290">
        <f t="shared" si="65"/>
        <v>91.470132450331121</v>
      </c>
      <c r="V156" s="290" cm="1">
        <f t="array" ref="V156">IF(Parameters!$E$55="No",IF($A156&lt;=Parameters!$H$34,Parameters!$G$34*$A156,IF($A156&lt;=Parameters!$H$35,Parameters!$G$34*Parameters!$H$34+Parameters!$G$35*($A156-Parameters!$H$34),IF($A156&lt;=Parameters!$H$36,Parameters!$G$34*Parameters!$H$34+Parameters!$G$35*(Parameters!$H$35-Parameters!$H$34)+Parameters!$G$36*($A156-Parameters!$H$35),Parameters!$G$34*Parameters!$H$34+Parameters!$G$35*(Parameters!$H$35-Parameters!$H$34)+Parameters!$G$36*(Parameters!$H$36-Parameters!$H$35)+Parameters!$G$37*($A156-Parameters!$H$36)))),_xlfn.IFS($A156&lt;=Parameters!$H$34,Parameters!$G$34*$A156,$A156&lt;=Parameters!$H$35,Parameters!$G$35*$A156,$A156&lt;=Parameters!$H$36,Parameters!$G$36*$A156,$A156&gt;Parameters!$H$36,Parameters!$G$37*$A156))</f>
        <v>18443.54</v>
      </c>
      <c r="W156" s="290">
        <f t="shared" si="89"/>
        <v>122.14264900662252</v>
      </c>
      <c r="X156" s="290" cm="1">
        <f t="array" ref="X156">IF(Parameters!$E$55="No",IF($A156&lt;=Parameters!$H$39,Parameters!$G$39*$A156,IF($A156&lt;=Parameters!$H$40,Parameters!$G$39*Parameters!$H$39+Parameters!$G$40*($A156-Parameters!$H$39),IF($A156&lt;=Parameters!$H$41,Parameters!$G$39*Parameters!$H$39+Parameters!$G$40*(Parameters!$H$40-Parameters!$H$39)+Parameters!$G$41*($A156-Parameters!$H$40),Parameters!$G$39*Parameters!$H$39+Parameters!$G$40*(Parameters!$H$40-Parameters!$H$39)+Parameters!$G$41*(Parameters!$H$41-Parameters!$H$40)+Parameters!$G$42*($A156-Parameters!$H$41)))),_xlfn.IFS($A156&lt;=Parameters!$H$39,Parameters!$G$39*$A156,$A156&lt;=Parameters!$H$40,Parameters!$G$40*$A156,$A156&lt;=Parameters!$H$41,Parameters!$G$41*$A156,$A156&gt;Parameters!$H$41,Parameters!$G$42*$A156))</f>
        <v>20059.04</v>
      </c>
      <c r="Y156" s="290">
        <f t="shared" si="90"/>
        <v>132.84132450331126</v>
      </c>
      <c r="Z156" s="290" cm="1">
        <f t="array" ref="Z156">IF(Parameters!$F$55="No",IF($A156&lt;=Parameters!$J$23,Parameters!$I$23*$A156,IF($A156&lt;=Parameters!$J$24,Parameters!$I$23*Parameters!$J$23+Parameters!$I$24*($A156-Parameters!$J$23),IF($A156&lt;=Parameters!$J$25,Parameters!$I$23*Parameters!$J$23+Parameters!$I$24*(Parameters!$J$24-Parameters!$J$23)+Parameters!$I$25*($A156-Parameters!$J$24),Parameters!$I$23*Parameters!$J$23+Parameters!$I$24*(Parameters!$J$24-Parameters!$J$23)+Parameters!$I$25*(Parameters!$J$25-Parameters!$J$24)+Parameters!$I$26*($A156-Parameters!$J$25)))),_xlfn.IFS($A156&lt;=Parameters!$J$23,Parameters!$I$23*$A156,$A156&lt;=Parameters!$J$24,Parameters!$I$24*$A156,$A156&lt;=Parameters!$J$25,Parameters!$I$25*$A156,$A156&gt;Parameters!$J$25,Parameters!$I$26*$A156))</f>
        <v>13766.67</v>
      </c>
      <c r="AA156" s="290">
        <f t="shared" si="66"/>
        <v>91.17</v>
      </c>
      <c r="AB156" s="290" cm="1">
        <f t="array" ref="AB156">IF(Parameters!$F$55="No",IF($A156&lt;=Parameters!$J$28,Parameters!$I$28*$A156,IF($A156&lt;=Parameters!$J$29,Parameters!$I$28*Parameters!$J$28+Parameters!$I$29*($A156-Parameters!$J$28),IF($A156&lt;=Parameters!$J$30,Parameters!$I$28*Parameters!$J$28+Parameters!$I$29*(Parameters!$J$29-Parameters!$J$28)+Parameters!$I$30*($A156-Parameters!$J$29),Parameters!$I$28*Parameters!$J$28+Parameters!$I$29*(Parameters!$J$29-Parameters!$J$28)+Parameters!$I$30*(Parameters!$J$30-Parameters!$J$29)+Parameters!$I$31*($A156-Parameters!$J$30)))),_xlfn.IFS($A156&lt;=Parameters!$J$28,Parameters!$I$28*$A156,$A156&lt;=Parameters!$J$29,Parameters!$I$29*$A156,$A156&lt;=Parameters!$J$30,Parameters!$I$30*$A156,$A156&gt;Parameters!$J$30,Parameters!$I$31*$A156))</f>
        <v>13811.99</v>
      </c>
      <c r="AC156" s="290">
        <f t="shared" si="67"/>
        <v>91.470132450331121</v>
      </c>
      <c r="AD156" s="290" cm="1">
        <f t="array" ref="AD156">IF(Parameters!$F$55="No",IF($A156&lt;=Parameters!$J$34,Parameters!$I$34*$A156,IF($A156&lt;=Parameters!$J$35,Parameters!$I$34*Parameters!$J$34+Parameters!$I$35*($A156-Parameters!$J$34),IF($A156&lt;=Parameters!$J$36,Parameters!$I$34*Parameters!$J$34+Parameters!$I$35*(Parameters!$J$35-Parameters!$J$34)+Parameters!$I$36*($A156-Parameters!$J$35),Parameters!$I$34*Parameters!$J$34+Parameters!$I$35*(Parameters!$J$35-Parameters!$J$34)+Parameters!$I$36*(Parameters!$J$36-Parameters!$J$35)+Parameters!$I$37*($A156-Parameters!$J$36)))),_xlfn.IFS($A156&lt;=Parameters!$J$34,Parameters!$I$34*$A156,$A156&lt;=Parameters!$J$35,Parameters!$I$35*$A156,$A156&lt;=Parameters!$J$36,Parameters!$I$36*$A156,$A156&gt;Parameters!$J$36,Parameters!$I$37*$A156))</f>
        <v>18443.54</v>
      </c>
      <c r="AE156" s="290">
        <f t="shared" si="91"/>
        <v>122.14264900662252</v>
      </c>
      <c r="AF156" s="290" cm="1">
        <f t="array" ref="AF156">IF(Parameters!$F$55="No",IF($A156&lt;=Parameters!$J$39,Parameters!$I$39*$A156,IF($A156&lt;=Parameters!$J$40,Parameters!$I$39*Parameters!$J$39+Parameters!$I$40*($A156-Parameters!$J$39),IF($A156&lt;=Parameters!$J$41,Parameters!$I$39*Parameters!$J$39+Parameters!$I$40*(Parameters!$J$40-Parameters!$J$39)+Parameters!$I$41*($A156-Parameters!$J$40),Parameters!$I$39*Parameters!$J$39+Parameters!$I$40*(Parameters!$J$40-Parameters!$J$39)+Parameters!$I$41*(Parameters!$J$41-Parameters!$J$40)+Parameters!$I$42*($A156-Parameters!$J$41)))),_xlfn.IFS($A156&lt;=Parameters!$J$39,Parameters!$I$39*$A156,$A156&lt;=Parameters!$J$40,Parameters!$I$40*$A156,$A156&lt;=Parameters!$J$41,Parameters!$I$41*$A156,$A156&gt;Parameters!$J$41,Parameters!$I$42*$A156))</f>
        <v>20059.04</v>
      </c>
      <c r="AG156" s="290">
        <f t="shared" si="92"/>
        <v>132.84132450331126</v>
      </c>
      <c r="AI156" s="428">
        <f t="shared" si="68"/>
        <v>91.170000000000073</v>
      </c>
      <c r="AJ156" s="428">
        <f t="shared" si="69"/>
        <v>136.48999999999978</v>
      </c>
      <c r="AK156" s="428">
        <f t="shared" si="70"/>
        <v>143.54000000000087</v>
      </c>
      <c r="AL156" s="428">
        <f t="shared" si="71"/>
        <v>143.54000000000087</v>
      </c>
      <c r="AM156" s="428">
        <f t="shared" si="72"/>
        <v>91.170000000000073</v>
      </c>
      <c r="AN156" s="428">
        <f t="shared" si="73"/>
        <v>136.48999999999978</v>
      </c>
      <c r="AO156" s="428">
        <f t="shared" si="74"/>
        <v>143.54000000000087</v>
      </c>
      <c r="AP156" s="428">
        <f t="shared" si="75"/>
        <v>143.54000000000087</v>
      </c>
      <c r="AQ156" s="428">
        <f t="shared" si="76"/>
        <v>91.170000000000073</v>
      </c>
      <c r="AR156" s="428">
        <f t="shared" si="77"/>
        <v>136.48999999999978</v>
      </c>
      <c r="AS156" s="428">
        <f t="shared" si="78"/>
        <v>143.54000000000087</v>
      </c>
      <c r="AT156" s="428">
        <f t="shared" si="79"/>
        <v>143.54000000000087</v>
      </c>
      <c r="AU156" s="428">
        <f t="shared" si="80"/>
        <v>91.170000000000073</v>
      </c>
      <c r="AV156" s="428">
        <f t="shared" si="81"/>
        <v>136.48999999999978</v>
      </c>
      <c r="AW156" s="428">
        <f t="shared" si="82"/>
        <v>143.54000000000087</v>
      </c>
      <c r="AX156" s="428">
        <f t="shared" si="83"/>
        <v>143.54000000000087</v>
      </c>
    </row>
    <row r="157">
      <c r="A157" s="413">
        <v>152</v>
      </c>
      <c r="B157" s="290" cm="1">
        <f t="array" ref="B157">IF(Parameters!$C$55="No",IF($A157&lt;=Parameters!$D$23,Parameters!$C$23*$A157,IF($A157&lt;=Parameters!$D$24,Parameters!$C$23*Parameters!$D$23+Parameters!$C$24*($A157-Parameters!$D$23),IF($A157&lt;=Parameters!$D$25,Parameters!$C$23*Parameters!$D$23+Parameters!$C$24*(Parameters!$D$24-Parameters!$D$23)+Parameters!$C$25*($A157-Parameters!$D$24),Parameters!$C$23*Parameters!$D$23+Parameters!$C$24*(Parameters!$D$24-Parameters!$D$23)+Parameters!$C$25*(Parameters!$D$25-Parameters!$D$24)+Parameters!$C$26*($A157-Parameters!$D$25)))),_xlfn.IFS($A157&lt;=Parameters!$D$23,Parameters!$C$23*$A157,$A157&lt;=Parameters!$D$24,Parameters!$C$24*$A157,$A157&lt;=Parameters!$D$25,Parameters!$C$25*$A157,$A157&gt;Parameters!$D$25,Parameters!$C$26*$A157))</f>
        <v>13857.84</v>
      </c>
      <c r="C157" s="290">
        <f t="shared" si="84"/>
        <v>91.17</v>
      </c>
      <c r="D157" s="290" cm="1">
        <f t="array" ref="D157">IF(Parameters!$C$55="No",IF($A157&lt;=Parameters!$D$28,Parameters!$C$28*$A157,IF($A157&lt;=Parameters!$D$29,Parameters!$C$28*Parameters!$D$28+Parameters!$C$29*($A157-Parameters!$D$28),IF($A157&lt;=Parameters!$D$30,Parameters!$C$28*Parameters!$D$28+Parameters!$C$29*(Parameters!$D$29-Parameters!$D$28)+Parameters!$C$30*($A157-Parameters!$D$29),Parameters!$C$28*Parameters!$D$28+Parameters!$C$29*(Parameters!$D$29-Parameters!$D$28)+Parameters!$C$30*(Parameters!$D$30-Parameters!$D$29)+Parameters!$C$31*($A157-Parameters!$D$30)))),_xlfn.IFS($A157&lt;=Parameters!$D$28,Parameters!$C$28*$A157,$A157&lt;=Parameters!$D$29,Parameters!$C$29*$A157,$A157&lt;=Parameters!$D$30,Parameters!$C$30*$A157,$A157&gt;Parameters!$D$30,Parameters!$C$31*$A157))</f>
        <v>13948.48</v>
      </c>
      <c r="E157" s="290">
        <f t="shared" si="84"/>
        <v>91.76631578947368</v>
      </c>
      <c r="F157" s="290" cm="1">
        <f t="array" ref="F157">IF(Parameters!$C$55="No",IF($A157&lt;=Parameters!$D$34,Parameters!$C$34*$A157,IF($A157&lt;=Parameters!$D$35,Parameters!$C$34*Parameters!$D$34+Parameters!$C$35*($A157-Parameters!$D$34),IF($A157&lt;=Parameters!$D$36,Parameters!$C$34*Parameters!$D$34+Parameters!$C$35*(Parameters!$D$35-Parameters!$D$34)+Parameters!$C$36*($A157-Parameters!$D$35),Parameters!$C$34*Parameters!$D$34+Parameters!$C$35*(Parameters!$D$35-Parameters!$D$34)+Parameters!$C$36*(Parameters!$D$36-Parameters!$D$35)+Parameters!$C$37*($A157-Parameters!$D$36)))),_xlfn.IFS($A157&lt;=Parameters!$D$34,Parameters!$C$34*$A157,$A157&lt;=Parameters!$D$35,Parameters!$C$35*$A157,$A157&lt;=Parameters!$D$36,Parameters!$C$36*$A157,$A157&gt;Parameters!$D$36,Parameters!$C$37*$A157))</f>
        <v>18587.080000000002</v>
      </c>
      <c r="G157" s="290">
        <f t="shared" si="85"/>
        <v>122.2834210526316</v>
      </c>
      <c r="H157" s="290" cm="1">
        <f t="array" ref="H157">IF(Parameters!$C$55="No",IF($A157&lt;=Parameters!$D$39,Parameters!$C$39*$A157,IF($A157&lt;=Parameters!$D$40,Parameters!$C$39*Parameters!$D$39+Parameters!$C$40*($A157-Parameters!$D$39),IF($A157&lt;=Parameters!$D$41,Parameters!$C$39*Parameters!$D$39+Parameters!$C$40*(Parameters!$D$40-Parameters!$D$39)+Parameters!$C$41*($A157-Parameters!$D$40),Parameters!$C$39*Parameters!$D$39+Parameters!$C$40*(Parameters!$D$40-Parameters!$D$39)+Parameters!$C$41*(Parameters!$D$41-Parameters!$D$40)+Parameters!$C$42*($A157-Parameters!$D$41)))),_xlfn.IFS($A157&lt;=Parameters!$D$39,Parameters!$C$39*$A157,$A157&lt;=Parameters!$D$40,Parameters!$C$40*$A157,$A157&lt;=Parameters!$D$41,Parameters!$C$41*$A157,$A157&gt;Parameters!$D$41,Parameters!$C$42*$A157))</f>
        <v>20202.580000000002</v>
      </c>
      <c r="I157" s="290">
        <f t="shared" si="86"/>
        <v>132.9117105263158</v>
      </c>
      <c r="J157" s="290" cm="1">
        <f t="array" ref="J157">IF(Parameters!$D$55="No",IF($A157&lt;=Parameters!$F$23,Parameters!$E$23*$A157,IF($A157&lt;=Parameters!$F$24,Parameters!$E$23*Parameters!$F$23+Parameters!$E$24*($A157-Parameters!$F$23),IF($A157&lt;=Parameters!$F$25,Parameters!$E$23*Parameters!$F$23+Parameters!$E$24*(Parameters!$F$24-Parameters!$F$23)+Parameters!$E$25*($A157-Parameters!$F$24),Parameters!$E$23*Parameters!$F$23+Parameters!$E$24*(Parameters!$F$24-Parameters!$F$23)+Parameters!$E$25*(Parameters!$F$25-Parameters!$F$24)+Parameters!$E$26*($A157-Parameters!$F$25)))),_xlfn.IFS($A157&lt;=Parameters!$F$23,Parameters!$E$23*$A157,$A157&lt;=Parameters!$F$24,Parameters!$E$24*$A157,$A157&lt;=Parameters!$F$25,Parameters!$E$25*$A157,$A157&gt;Parameters!$F$25,Parameters!$E$26*$A157))</f>
        <v>13857.84</v>
      </c>
      <c r="K157" s="290">
        <f t="shared" si="62"/>
        <v>91.17</v>
      </c>
      <c r="L157" s="290" cm="1">
        <f t="array" ref="L157">IF(Parameters!$D$55="No",IF($A157&lt;=Parameters!$F$28,Parameters!$E$28*$A157,IF($A157&lt;=Parameters!$F$29,Parameters!$E$28*Parameters!$F$28+Parameters!$E$29*($A157-Parameters!$F$28),IF($A157&lt;=Parameters!$F$30,Parameters!$E$28*Parameters!$F$28+Parameters!$E$29*(Parameters!$F$29-Parameters!$F$28)+Parameters!$E$30*($A157-Parameters!$F$29),Parameters!$E$28*Parameters!$F$28+Parameters!$E$29*(Parameters!$F$29-Parameters!$F$28)+Parameters!$E$30*(Parameters!$F$30-Parameters!$F$29)+Parameters!$E$31*($A157-Parameters!$F$30)))),_xlfn.IFS($A157&lt;=Parameters!$F$28,Parameters!$E$28*$A157,$A157&lt;=Parameters!$F$29,Parameters!$E$29*$A157,$A157&lt;=Parameters!$F$30,Parameters!$E$30*$A157,$A157&gt;Parameters!$F$30,Parameters!$E$31*$A157))</f>
        <v>13948.48</v>
      </c>
      <c r="M157" s="290">
        <f t="shared" si="63"/>
        <v>91.76631578947368</v>
      </c>
      <c r="N157" s="290" cm="1">
        <f t="array" ref="N157">IF(Parameters!$D$55="No",IF($A157&lt;=Parameters!$F$34,Parameters!$E$34*$A157,IF($A157&lt;=Parameters!$F$35,Parameters!$E$34*Parameters!$F$34+Parameters!$E$35*($A157-Parameters!$F$34),IF($A157&lt;=Parameters!$F$36,Parameters!$E$34*Parameters!$F$34+Parameters!$E$35*(Parameters!$F$35-Parameters!$F$34)+Parameters!$E$36*($A157-Parameters!$F$35),Parameters!$E$34*Parameters!$F$34+Parameters!$E$35*(Parameters!$F$35-Parameters!$F$34)+Parameters!$E$36*(Parameters!$F$36-Parameters!$F$35)+Parameters!$E$37*($A157-Parameters!$F$36)))),_xlfn.IFS($A157&lt;=Parameters!$F$34,Parameters!$E$34*$A157,$A157&lt;=Parameters!$F$35,Parameters!$E$35*$A157,$A157&lt;=Parameters!$F$36,Parameters!$E$36*$A157,$A157&gt;Parameters!$F$36,Parameters!$E$37*$A157))</f>
        <v>18587.080000000002</v>
      </c>
      <c r="O157" s="290">
        <f t="shared" si="87"/>
        <v>122.2834210526316</v>
      </c>
      <c r="P157" s="290" cm="1">
        <f t="array" ref="P157">IF(Parameters!$D$55="No",IF($A157&lt;=Parameters!$F$39,Parameters!$E$39*$A157,IF($A157&lt;=Parameters!$F$40,Parameters!$E$39*Parameters!$F$39+Parameters!$E$40*($A157-Parameters!$F$39),IF($A157&lt;=Parameters!$F$41,Parameters!$E$39*Parameters!$F$39+Parameters!$E$40*(Parameters!$F$40-Parameters!$F$39)+Parameters!$E$41*($A157-Parameters!$F$40),Parameters!$E$39*Parameters!$F$39+Parameters!$E$40*(Parameters!$F$40-Parameters!$F$39)+Parameters!$E$41*(Parameters!$F$41-Parameters!$F$40)+Parameters!$E$42*($A157-Parameters!$F$41)))),_xlfn.IFS($A157&lt;=Parameters!$F$39,Parameters!$E$39*$A157,$A157&lt;=Parameters!$F$40,Parameters!$E$40*$A157,$A157&lt;=Parameters!$F$41,Parameters!$E$41*$A157,$A157&gt;Parameters!$F$41,Parameters!$E$42*$A157))</f>
        <v>20202.580000000002</v>
      </c>
      <c r="Q157" s="290">
        <f t="shared" si="88"/>
        <v>132.9117105263158</v>
      </c>
      <c r="R157" s="290" cm="1">
        <f t="array" ref="R157">IF(Parameters!$E$55="No",IF($A157&lt;=Parameters!$H$23,Parameters!$G$23*$A157,IF($A157&lt;=Parameters!$H$24,Parameters!$G$23*Parameters!$H$23+Parameters!$G$24*($A157-Parameters!$H$23),IF($A157&lt;=Parameters!$H$25,Parameters!$G$23*Parameters!$H$23+Parameters!$G$24*(Parameters!$H$24-Parameters!$H$23)+Parameters!$G$25*($A157-Parameters!$H$24),Parameters!$G$23*Parameters!$H$23+Parameters!$G$24*(Parameters!$H$24-Parameters!$H$23)+Parameters!$G$25*(Parameters!$H$25-Parameters!$H$24)+Parameters!$G$26*($A157-Parameters!$H$25)))),_xlfn.IFS($A157&lt;=Parameters!$H$23,Parameters!$G$23*$A157,$A157&lt;=Parameters!$H$24,Parameters!$G$24*$A157,$A157&lt;=Parameters!$H$25,Parameters!$G$25*$A157,$A157&gt;Parameters!$H$25,Parameters!$G$26*$A157))</f>
        <v>13857.84</v>
      </c>
      <c r="S157" s="290">
        <f t="shared" si="64"/>
        <v>91.17</v>
      </c>
      <c r="T157" s="290" cm="1">
        <f t="array" ref="T157">IF(Parameters!$E$55="No",IF($A157&lt;=Parameters!$H$28,Parameters!$G$28*$A157,IF($A157&lt;=Parameters!$H$29,Parameters!$G$28*Parameters!$H$28+Parameters!$G$29*($A157-Parameters!$H$28),IF($A157&lt;=Parameters!$H$30,Parameters!$G$28*Parameters!$H$28+Parameters!$G$29*(Parameters!$H$29-Parameters!$H$28)+Parameters!$G$30*($A157-Parameters!$H$29),Parameters!$G$28*Parameters!$H$28+Parameters!$G$29*(Parameters!$H$29-Parameters!$H$28)+Parameters!$G$30*(Parameters!$H$30-Parameters!$H$29)+Parameters!$G$31*($A157-Parameters!$H$30)))),_xlfn.IFS($A157&lt;=Parameters!$H$28,Parameters!$G$28*$A157,$A157&lt;=Parameters!$H$29,Parameters!$G$29*$A157,$A157&lt;=Parameters!$H$30,Parameters!$G$30*$A157,$A157&gt;Parameters!$H$30,Parameters!$G$31*$A157))</f>
        <v>13948.48</v>
      </c>
      <c r="U157" s="290">
        <f t="shared" si="65"/>
        <v>91.76631578947368</v>
      </c>
      <c r="V157" s="290" cm="1">
        <f t="array" ref="V157">IF(Parameters!$E$55="No",IF($A157&lt;=Parameters!$H$34,Parameters!$G$34*$A157,IF($A157&lt;=Parameters!$H$35,Parameters!$G$34*Parameters!$H$34+Parameters!$G$35*($A157-Parameters!$H$34),IF($A157&lt;=Parameters!$H$36,Parameters!$G$34*Parameters!$H$34+Parameters!$G$35*(Parameters!$H$35-Parameters!$H$34)+Parameters!$G$36*($A157-Parameters!$H$35),Parameters!$G$34*Parameters!$H$34+Parameters!$G$35*(Parameters!$H$35-Parameters!$H$34)+Parameters!$G$36*(Parameters!$H$36-Parameters!$H$35)+Parameters!$G$37*($A157-Parameters!$H$36)))),_xlfn.IFS($A157&lt;=Parameters!$H$34,Parameters!$G$34*$A157,$A157&lt;=Parameters!$H$35,Parameters!$G$35*$A157,$A157&lt;=Parameters!$H$36,Parameters!$G$36*$A157,$A157&gt;Parameters!$H$36,Parameters!$G$37*$A157))</f>
        <v>18587.080000000002</v>
      </c>
      <c r="W157" s="290">
        <f t="shared" si="89"/>
        <v>122.2834210526316</v>
      </c>
      <c r="X157" s="290" cm="1">
        <f t="array" ref="X157">IF(Parameters!$E$55="No",IF($A157&lt;=Parameters!$H$39,Parameters!$G$39*$A157,IF($A157&lt;=Parameters!$H$40,Parameters!$G$39*Parameters!$H$39+Parameters!$G$40*($A157-Parameters!$H$39),IF($A157&lt;=Parameters!$H$41,Parameters!$G$39*Parameters!$H$39+Parameters!$G$40*(Parameters!$H$40-Parameters!$H$39)+Parameters!$G$41*($A157-Parameters!$H$40),Parameters!$G$39*Parameters!$H$39+Parameters!$G$40*(Parameters!$H$40-Parameters!$H$39)+Parameters!$G$41*(Parameters!$H$41-Parameters!$H$40)+Parameters!$G$42*($A157-Parameters!$H$41)))),_xlfn.IFS($A157&lt;=Parameters!$H$39,Parameters!$G$39*$A157,$A157&lt;=Parameters!$H$40,Parameters!$G$40*$A157,$A157&lt;=Parameters!$H$41,Parameters!$G$41*$A157,$A157&gt;Parameters!$H$41,Parameters!$G$42*$A157))</f>
        <v>20202.580000000002</v>
      </c>
      <c r="Y157" s="290">
        <f t="shared" si="90"/>
        <v>132.9117105263158</v>
      </c>
      <c r="Z157" s="290" cm="1">
        <f t="array" ref="Z157">IF(Parameters!$F$55="No",IF($A157&lt;=Parameters!$J$23,Parameters!$I$23*$A157,IF($A157&lt;=Parameters!$J$24,Parameters!$I$23*Parameters!$J$23+Parameters!$I$24*($A157-Parameters!$J$23),IF($A157&lt;=Parameters!$J$25,Parameters!$I$23*Parameters!$J$23+Parameters!$I$24*(Parameters!$J$24-Parameters!$J$23)+Parameters!$I$25*($A157-Parameters!$J$24),Parameters!$I$23*Parameters!$J$23+Parameters!$I$24*(Parameters!$J$24-Parameters!$J$23)+Parameters!$I$25*(Parameters!$J$25-Parameters!$J$24)+Parameters!$I$26*($A157-Parameters!$J$25)))),_xlfn.IFS($A157&lt;=Parameters!$J$23,Parameters!$I$23*$A157,$A157&lt;=Parameters!$J$24,Parameters!$I$24*$A157,$A157&lt;=Parameters!$J$25,Parameters!$I$25*$A157,$A157&gt;Parameters!$J$25,Parameters!$I$26*$A157))</f>
        <v>13857.84</v>
      </c>
      <c r="AA157" s="290">
        <f t="shared" si="66"/>
        <v>91.17</v>
      </c>
      <c r="AB157" s="290" cm="1">
        <f t="array" ref="AB157">IF(Parameters!$F$55="No",IF($A157&lt;=Parameters!$J$28,Parameters!$I$28*$A157,IF($A157&lt;=Parameters!$J$29,Parameters!$I$28*Parameters!$J$28+Parameters!$I$29*($A157-Parameters!$J$28),IF($A157&lt;=Parameters!$J$30,Parameters!$I$28*Parameters!$J$28+Parameters!$I$29*(Parameters!$J$29-Parameters!$J$28)+Parameters!$I$30*($A157-Parameters!$J$29),Parameters!$I$28*Parameters!$J$28+Parameters!$I$29*(Parameters!$J$29-Parameters!$J$28)+Parameters!$I$30*(Parameters!$J$30-Parameters!$J$29)+Parameters!$I$31*($A157-Parameters!$J$30)))),_xlfn.IFS($A157&lt;=Parameters!$J$28,Parameters!$I$28*$A157,$A157&lt;=Parameters!$J$29,Parameters!$I$29*$A157,$A157&lt;=Parameters!$J$30,Parameters!$I$30*$A157,$A157&gt;Parameters!$J$30,Parameters!$I$31*$A157))</f>
        <v>13948.48</v>
      </c>
      <c r="AC157" s="290">
        <f t="shared" si="67"/>
        <v>91.76631578947368</v>
      </c>
      <c r="AD157" s="290" cm="1">
        <f t="array" ref="AD157">IF(Parameters!$F$55="No",IF($A157&lt;=Parameters!$J$34,Parameters!$I$34*$A157,IF($A157&lt;=Parameters!$J$35,Parameters!$I$34*Parameters!$J$34+Parameters!$I$35*($A157-Parameters!$J$34),IF($A157&lt;=Parameters!$J$36,Parameters!$I$34*Parameters!$J$34+Parameters!$I$35*(Parameters!$J$35-Parameters!$J$34)+Parameters!$I$36*($A157-Parameters!$J$35),Parameters!$I$34*Parameters!$J$34+Parameters!$I$35*(Parameters!$J$35-Parameters!$J$34)+Parameters!$I$36*(Parameters!$J$36-Parameters!$J$35)+Parameters!$I$37*($A157-Parameters!$J$36)))),_xlfn.IFS($A157&lt;=Parameters!$J$34,Parameters!$I$34*$A157,$A157&lt;=Parameters!$J$35,Parameters!$I$35*$A157,$A157&lt;=Parameters!$J$36,Parameters!$I$36*$A157,$A157&gt;Parameters!$J$36,Parameters!$I$37*$A157))</f>
        <v>18587.080000000002</v>
      </c>
      <c r="AE157" s="290">
        <f t="shared" si="91"/>
        <v>122.2834210526316</v>
      </c>
      <c r="AF157" s="290" cm="1">
        <f t="array" ref="AF157">IF(Parameters!$F$55="No",IF($A157&lt;=Parameters!$J$39,Parameters!$I$39*$A157,IF($A157&lt;=Parameters!$J$40,Parameters!$I$39*Parameters!$J$39+Parameters!$I$40*($A157-Parameters!$J$39),IF($A157&lt;=Parameters!$J$41,Parameters!$I$39*Parameters!$J$39+Parameters!$I$40*(Parameters!$J$40-Parameters!$J$39)+Parameters!$I$41*($A157-Parameters!$J$40),Parameters!$I$39*Parameters!$J$39+Parameters!$I$40*(Parameters!$J$40-Parameters!$J$39)+Parameters!$I$41*(Parameters!$J$41-Parameters!$J$40)+Parameters!$I$42*($A157-Parameters!$J$41)))),_xlfn.IFS($A157&lt;=Parameters!$J$39,Parameters!$I$39*$A157,$A157&lt;=Parameters!$J$40,Parameters!$I$40*$A157,$A157&lt;=Parameters!$J$41,Parameters!$I$41*$A157,$A157&gt;Parameters!$J$41,Parameters!$I$42*$A157))</f>
        <v>20202.580000000002</v>
      </c>
      <c r="AG157" s="290">
        <f t="shared" si="92"/>
        <v>132.9117105263158</v>
      </c>
      <c r="AI157" s="428">
        <f t="shared" si="68"/>
        <v>91.170000000000073</v>
      </c>
      <c r="AJ157" s="428">
        <f t="shared" si="69"/>
        <v>136.48999999999978</v>
      </c>
      <c r="AK157" s="428">
        <f t="shared" si="70"/>
        <v>143.54000000000087</v>
      </c>
      <c r="AL157" s="428">
        <f t="shared" si="71"/>
        <v>143.54000000000087</v>
      </c>
      <c r="AM157" s="428">
        <f t="shared" si="72"/>
        <v>91.170000000000073</v>
      </c>
      <c r="AN157" s="428">
        <f t="shared" si="73"/>
        <v>136.48999999999978</v>
      </c>
      <c r="AO157" s="428">
        <f t="shared" si="74"/>
        <v>143.54000000000087</v>
      </c>
      <c r="AP157" s="428">
        <f t="shared" si="75"/>
        <v>143.54000000000087</v>
      </c>
      <c r="AQ157" s="428">
        <f t="shared" si="76"/>
        <v>91.170000000000073</v>
      </c>
      <c r="AR157" s="428">
        <f t="shared" si="77"/>
        <v>136.48999999999978</v>
      </c>
      <c r="AS157" s="428">
        <f t="shared" si="78"/>
        <v>143.54000000000087</v>
      </c>
      <c r="AT157" s="428">
        <f t="shared" si="79"/>
        <v>143.54000000000087</v>
      </c>
      <c r="AU157" s="428">
        <f t="shared" si="80"/>
        <v>91.170000000000073</v>
      </c>
      <c r="AV157" s="428">
        <f t="shared" si="81"/>
        <v>136.48999999999978</v>
      </c>
      <c r="AW157" s="428">
        <f t="shared" si="82"/>
        <v>143.54000000000087</v>
      </c>
      <c r="AX157" s="428">
        <f t="shared" si="83"/>
        <v>143.54000000000087</v>
      </c>
    </row>
    <row r="158">
      <c r="A158" s="413">
        <v>153</v>
      </c>
      <c r="B158" s="290" cm="1">
        <f t="array" ref="B158">IF(Parameters!$C$55="No",IF($A158&lt;=Parameters!$D$23,Parameters!$C$23*$A158,IF($A158&lt;=Parameters!$D$24,Parameters!$C$23*Parameters!$D$23+Parameters!$C$24*($A158-Parameters!$D$23),IF($A158&lt;=Parameters!$D$25,Parameters!$C$23*Parameters!$D$23+Parameters!$C$24*(Parameters!$D$24-Parameters!$D$23)+Parameters!$C$25*($A158-Parameters!$D$24),Parameters!$C$23*Parameters!$D$23+Parameters!$C$24*(Parameters!$D$24-Parameters!$D$23)+Parameters!$C$25*(Parameters!$D$25-Parameters!$D$24)+Parameters!$C$26*($A158-Parameters!$D$25)))),_xlfn.IFS($A158&lt;=Parameters!$D$23,Parameters!$C$23*$A158,$A158&lt;=Parameters!$D$24,Parameters!$C$24*$A158,$A158&lt;=Parameters!$D$25,Parameters!$C$25*$A158,$A158&gt;Parameters!$D$25,Parameters!$C$26*$A158))</f>
        <v>13949.01</v>
      </c>
      <c r="C158" s="290">
        <f t="shared" si="84"/>
        <v>91.17</v>
      </c>
      <c r="D158" s="290" cm="1">
        <f t="array" ref="D158">IF(Parameters!$C$55="No",IF($A158&lt;=Parameters!$D$28,Parameters!$C$28*$A158,IF($A158&lt;=Parameters!$D$29,Parameters!$C$28*Parameters!$D$28+Parameters!$C$29*($A158-Parameters!$D$28),IF($A158&lt;=Parameters!$D$30,Parameters!$C$28*Parameters!$D$28+Parameters!$C$29*(Parameters!$D$29-Parameters!$D$28)+Parameters!$C$30*($A158-Parameters!$D$29),Parameters!$C$28*Parameters!$D$28+Parameters!$C$29*(Parameters!$D$29-Parameters!$D$28)+Parameters!$C$30*(Parameters!$D$30-Parameters!$D$29)+Parameters!$C$31*($A158-Parameters!$D$30)))),_xlfn.IFS($A158&lt;=Parameters!$D$28,Parameters!$C$28*$A158,$A158&lt;=Parameters!$D$29,Parameters!$C$29*$A158,$A158&lt;=Parameters!$D$30,Parameters!$C$30*$A158,$A158&gt;Parameters!$D$30,Parameters!$C$31*$A158))</f>
        <v>14084.97</v>
      </c>
      <c r="E158" s="290">
        <f t="shared" si="84"/>
        <v>92.058627450980381</v>
      </c>
      <c r="F158" s="290" cm="1">
        <f t="array" ref="F158">IF(Parameters!$C$55="No",IF($A158&lt;=Parameters!$D$34,Parameters!$C$34*$A158,IF($A158&lt;=Parameters!$D$35,Parameters!$C$34*Parameters!$D$34+Parameters!$C$35*($A158-Parameters!$D$34),IF($A158&lt;=Parameters!$D$36,Parameters!$C$34*Parameters!$D$34+Parameters!$C$35*(Parameters!$D$35-Parameters!$D$34)+Parameters!$C$36*($A158-Parameters!$D$35),Parameters!$C$34*Parameters!$D$34+Parameters!$C$35*(Parameters!$D$35-Parameters!$D$34)+Parameters!$C$36*(Parameters!$D$36-Parameters!$D$35)+Parameters!$C$37*($A158-Parameters!$D$36)))),_xlfn.IFS($A158&lt;=Parameters!$D$34,Parameters!$C$34*$A158,$A158&lt;=Parameters!$D$35,Parameters!$C$35*$A158,$A158&lt;=Parameters!$D$36,Parameters!$C$36*$A158,$A158&gt;Parameters!$D$36,Parameters!$C$37*$A158))</f>
        <v>18730.62</v>
      </c>
      <c r="G158" s="290">
        <f t="shared" si="85"/>
        <v>122.42235294117647</v>
      </c>
      <c r="H158" s="290" cm="1">
        <f t="array" ref="H158">IF(Parameters!$C$55="No",IF($A158&lt;=Parameters!$D$39,Parameters!$C$39*$A158,IF($A158&lt;=Parameters!$D$40,Parameters!$C$39*Parameters!$D$39+Parameters!$C$40*($A158-Parameters!$D$39),IF($A158&lt;=Parameters!$D$41,Parameters!$C$39*Parameters!$D$39+Parameters!$C$40*(Parameters!$D$40-Parameters!$D$39)+Parameters!$C$41*($A158-Parameters!$D$40),Parameters!$C$39*Parameters!$D$39+Parameters!$C$40*(Parameters!$D$40-Parameters!$D$39)+Parameters!$C$41*(Parameters!$D$41-Parameters!$D$40)+Parameters!$C$42*($A158-Parameters!$D$41)))),_xlfn.IFS($A158&lt;=Parameters!$D$39,Parameters!$C$39*$A158,$A158&lt;=Parameters!$D$40,Parameters!$C$40*$A158,$A158&lt;=Parameters!$D$41,Parameters!$C$41*$A158,$A158&gt;Parameters!$D$41,Parameters!$C$42*$A158))</f>
        <v>20346.12</v>
      </c>
      <c r="I158" s="290">
        <f t="shared" si="86"/>
        <v>132.98117647058822</v>
      </c>
      <c r="J158" s="290" cm="1">
        <f t="array" ref="J158">IF(Parameters!$D$55="No",IF($A158&lt;=Parameters!$F$23,Parameters!$E$23*$A158,IF($A158&lt;=Parameters!$F$24,Parameters!$E$23*Parameters!$F$23+Parameters!$E$24*($A158-Parameters!$F$23),IF($A158&lt;=Parameters!$F$25,Parameters!$E$23*Parameters!$F$23+Parameters!$E$24*(Parameters!$F$24-Parameters!$F$23)+Parameters!$E$25*($A158-Parameters!$F$24),Parameters!$E$23*Parameters!$F$23+Parameters!$E$24*(Parameters!$F$24-Parameters!$F$23)+Parameters!$E$25*(Parameters!$F$25-Parameters!$F$24)+Parameters!$E$26*($A158-Parameters!$F$25)))),_xlfn.IFS($A158&lt;=Parameters!$F$23,Parameters!$E$23*$A158,$A158&lt;=Parameters!$F$24,Parameters!$E$24*$A158,$A158&lt;=Parameters!$F$25,Parameters!$E$25*$A158,$A158&gt;Parameters!$F$25,Parameters!$E$26*$A158))</f>
        <v>13949.01</v>
      </c>
      <c r="K158" s="290">
        <f t="shared" si="62"/>
        <v>91.17</v>
      </c>
      <c r="L158" s="290" cm="1">
        <f t="array" ref="L158">IF(Parameters!$D$55="No",IF($A158&lt;=Parameters!$F$28,Parameters!$E$28*$A158,IF($A158&lt;=Parameters!$F$29,Parameters!$E$28*Parameters!$F$28+Parameters!$E$29*($A158-Parameters!$F$28),IF($A158&lt;=Parameters!$F$30,Parameters!$E$28*Parameters!$F$28+Parameters!$E$29*(Parameters!$F$29-Parameters!$F$28)+Parameters!$E$30*($A158-Parameters!$F$29),Parameters!$E$28*Parameters!$F$28+Parameters!$E$29*(Parameters!$F$29-Parameters!$F$28)+Parameters!$E$30*(Parameters!$F$30-Parameters!$F$29)+Parameters!$E$31*($A158-Parameters!$F$30)))),_xlfn.IFS($A158&lt;=Parameters!$F$28,Parameters!$E$28*$A158,$A158&lt;=Parameters!$F$29,Parameters!$E$29*$A158,$A158&lt;=Parameters!$F$30,Parameters!$E$30*$A158,$A158&gt;Parameters!$F$30,Parameters!$E$31*$A158))</f>
        <v>14084.97</v>
      </c>
      <c r="M158" s="290">
        <f t="shared" si="63"/>
        <v>92.058627450980381</v>
      </c>
      <c r="N158" s="290" cm="1">
        <f t="array" ref="N158">IF(Parameters!$D$55="No",IF($A158&lt;=Parameters!$F$34,Parameters!$E$34*$A158,IF($A158&lt;=Parameters!$F$35,Parameters!$E$34*Parameters!$F$34+Parameters!$E$35*($A158-Parameters!$F$34),IF($A158&lt;=Parameters!$F$36,Parameters!$E$34*Parameters!$F$34+Parameters!$E$35*(Parameters!$F$35-Parameters!$F$34)+Parameters!$E$36*($A158-Parameters!$F$35),Parameters!$E$34*Parameters!$F$34+Parameters!$E$35*(Parameters!$F$35-Parameters!$F$34)+Parameters!$E$36*(Parameters!$F$36-Parameters!$F$35)+Parameters!$E$37*($A158-Parameters!$F$36)))),_xlfn.IFS($A158&lt;=Parameters!$F$34,Parameters!$E$34*$A158,$A158&lt;=Parameters!$F$35,Parameters!$E$35*$A158,$A158&lt;=Parameters!$F$36,Parameters!$E$36*$A158,$A158&gt;Parameters!$F$36,Parameters!$E$37*$A158))</f>
        <v>18730.62</v>
      </c>
      <c r="O158" s="290">
        <f t="shared" si="87"/>
        <v>122.42235294117647</v>
      </c>
      <c r="P158" s="290" cm="1">
        <f t="array" ref="P158">IF(Parameters!$D$55="No",IF($A158&lt;=Parameters!$F$39,Parameters!$E$39*$A158,IF($A158&lt;=Parameters!$F$40,Parameters!$E$39*Parameters!$F$39+Parameters!$E$40*($A158-Parameters!$F$39),IF($A158&lt;=Parameters!$F$41,Parameters!$E$39*Parameters!$F$39+Parameters!$E$40*(Parameters!$F$40-Parameters!$F$39)+Parameters!$E$41*($A158-Parameters!$F$40),Parameters!$E$39*Parameters!$F$39+Parameters!$E$40*(Parameters!$F$40-Parameters!$F$39)+Parameters!$E$41*(Parameters!$F$41-Parameters!$F$40)+Parameters!$E$42*($A158-Parameters!$F$41)))),_xlfn.IFS($A158&lt;=Parameters!$F$39,Parameters!$E$39*$A158,$A158&lt;=Parameters!$F$40,Parameters!$E$40*$A158,$A158&lt;=Parameters!$F$41,Parameters!$E$41*$A158,$A158&gt;Parameters!$F$41,Parameters!$E$42*$A158))</f>
        <v>20346.12</v>
      </c>
      <c r="Q158" s="290">
        <f t="shared" si="88"/>
        <v>132.98117647058822</v>
      </c>
      <c r="R158" s="290" cm="1">
        <f t="array" ref="R158">IF(Parameters!$E$55="No",IF($A158&lt;=Parameters!$H$23,Parameters!$G$23*$A158,IF($A158&lt;=Parameters!$H$24,Parameters!$G$23*Parameters!$H$23+Parameters!$G$24*($A158-Parameters!$H$23),IF($A158&lt;=Parameters!$H$25,Parameters!$G$23*Parameters!$H$23+Parameters!$G$24*(Parameters!$H$24-Parameters!$H$23)+Parameters!$G$25*($A158-Parameters!$H$24),Parameters!$G$23*Parameters!$H$23+Parameters!$G$24*(Parameters!$H$24-Parameters!$H$23)+Parameters!$G$25*(Parameters!$H$25-Parameters!$H$24)+Parameters!$G$26*($A158-Parameters!$H$25)))),_xlfn.IFS($A158&lt;=Parameters!$H$23,Parameters!$G$23*$A158,$A158&lt;=Parameters!$H$24,Parameters!$G$24*$A158,$A158&lt;=Parameters!$H$25,Parameters!$G$25*$A158,$A158&gt;Parameters!$H$25,Parameters!$G$26*$A158))</f>
        <v>13949.01</v>
      </c>
      <c r="S158" s="290">
        <f t="shared" si="64"/>
        <v>91.17</v>
      </c>
      <c r="T158" s="290" cm="1">
        <f t="array" ref="T158">IF(Parameters!$E$55="No",IF($A158&lt;=Parameters!$H$28,Parameters!$G$28*$A158,IF($A158&lt;=Parameters!$H$29,Parameters!$G$28*Parameters!$H$28+Parameters!$G$29*($A158-Parameters!$H$28),IF($A158&lt;=Parameters!$H$30,Parameters!$G$28*Parameters!$H$28+Parameters!$G$29*(Parameters!$H$29-Parameters!$H$28)+Parameters!$G$30*($A158-Parameters!$H$29),Parameters!$G$28*Parameters!$H$28+Parameters!$G$29*(Parameters!$H$29-Parameters!$H$28)+Parameters!$G$30*(Parameters!$H$30-Parameters!$H$29)+Parameters!$G$31*($A158-Parameters!$H$30)))),_xlfn.IFS($A158&lt;=Parameters!$H$28,Parameters!$G$28*$A158,$A158&lt;=Parameters!$H$29,Parameters!$G$29*$A158,$A158&lt;=Parameters!$H$30,Parameters!$G$30*$A158,$A158&gt;Parameters!$H$30,Parameters!$G$31*$A158))</f>
        <v>14084.97</v>
      </c>
      <c r="U158" s="290">
        <f t="shared" si="65"/>
        <v>92.058627450980381</v>
      </c>
      <c r="V158" s="290" cm="1">
        <f t="array" ref="V158">IF(Parameters!$E$55="No",IF($A158&lt;=Parameters!$H$34,Parameters!$G$34*$A158,IF($A158&lt;=Parameters!$H$35,Parameters!$G$34*Parameters!$H$34+Parameters!$G$35*($A158-Parameters!$H$34),IF($A158&lt;=Parameters!$H$36,Parameters!$G$34*Parameters!$H$34+Parameters!$G$35*(Parameters!$H$35-Parameters!$H$34)+Parameters!$G$36*($A158-Parameters!$H$35),Parameters!$G$34*Parameters!$H$34+Parameters!$G$35*(Parameters!$H$35-Parameters!$H$34)+Parameters!$G$36*(Parameters!$H$36-Parameters!$H$35)+Parameters!$G$37*($A158-Parameters!$H$36)))),_xlfn.IFS($A158&lt;=Parameters!$H$34,Parameters!$G$34*$A158,$A158&lt;=Parameters!$H$35,Parameters!$G$35*$A158,$A158&lt;=Parameters!$H$36,Parameters!$G$36*$A158,$A158&gt;Parameters!$H$36,Parameters!$G$37*$A158))</f>
        <v>18730.62</v>
      </c>
      <c r="W158" s="290">
        <f t="shared" si="89"/>
        <v>122.42235294117647</v>
      </c>
      <c r="X158" s="290" cm="1">
        <f t="array" ref="X158">IF(Parameters!$E$55="No",IF($A158&lt;=Parameters!$H$39,Parameters!$G$39*$A158,IF($A158&lt;=Parameters!$H$40,Parameters!$G$39*Parameters!$H$39+Parameters!$G$40*($A158-Parameters!$H$39),IF($A158&lt;=Parameters!$H$41,Parameters!$G$39*Parameters!$H$39+Parameters!$G$40*(Parameters!$H$40-Parameters!$H$39)+Parameters!$G$41*($A158-Parameters!$H$40),Parameters!$G$39*Parameters!$H$39+Parameters!$G$40*(Parameters!$H$40-Parameters!$H$39)+Parameters!$G$41*(Parameters!$H$41-Parameters!$H$40)+Parameters!$G$42*($A158-Parameters!$H$41)))),_xlfn.IFS($A158&lt;=Parameters!$H$39,Parameters!$G$39*$A158,$A158&lt;=Parameters!$H$40,Parameters!$G$40*$A158,$A158&lt;=Parameters!$H$41,Parameters!$G$41*$A158,$A158&gt;Parameters!$H$41,Parameters!$G$42*$A158))</f>
        <v>20346.12</v>
      </c>
      <c r="Y158" s="290">
        <f t="shared" si="90"/>
        <v>132.98117647058822</v>
      </c>
      <c r="Z158" s="290" cm="1">
        <f t="array" ref="Z158">IF(Parameters!$F$55="No",IF($A158&lt;=Parameters!$J$23,Parameters!$I$23*$A158,IF($A158&lt;=Parameters!$J$24,Parameters!$I$23*Parameters!$J$23+Parameters!$I$24*($A158-Parameters!$J$23),IF($A158&lt;=Parameters!$J$25,Parameters!$I$23*Parameters!$J$23+Parameters!$I$24*(Parameters!$J$24-Parameters!$J$23)+Parameters!$I$25*($A158-Parameters!$J$24),Parameters!$I$23*Parameters!$J$23+Parameters!$I$24*(Parameters!$J$24-Parameters!$J$23)+Parameters!$I$25*(Parameters!$J$25-Parameters!$J$24)+Parameters!$I$26*($A158-Parameters!$J$25)))),_xlfn.IFS($A158&lt;=Parameters!$J$23,Parameters!$I$23*$A158,$A158&lt;=Parameters!$J$24,Parameters!$I$24*$A158,$A158&lt;=Parameters!$J$25,Parameters!$I$25*$A158,$A158&gt;Parameters!$J$25,Parameters!$I$26*$A158))</f>
        <v>13949.01</v>
      </c>
      <c r="AA158" s="290">
        <f t="shared" si="66"/>
        <v>91.17</v>
      </c>
      <c r="AB158" s="290" cm="1">
        <f t="array" ref="AB158">IF(Parameters!$F$55="No",IF($A158&lt;=Parameters!$J$28,Parameters!$I$28*$A158,IF($A158&lt;=Parameters!$J$29,Parameters!$I$28*Parameters!$J$28+Parameters!$I$29*($A158-Parameters!$J$28),IF($A158&lt;=Parameters!$J$30,Parameters!$I$28*Parameters!$J$28+Parameters!$I$29*(Parameters!$J$29-Parameters!$J$28)+Parameters!$I$30*($A158-Parameters!$J$29),Parameters!$I$28*Parameters!$J$28+Parameters!$I$29*(Parameters!$J$29-Parameters!$J$28)+Parameters!$I$30*(Parameters!$J$30-Parameters!$J$29)+Parameters!$I$31*($A158-Parameters!$J$30)))),_xlfn.IFS($A158&lt;=Parameters!$J$28,Parameters!$I$28*$A158,$A158&lt;=Parameters!$J$29,Parameters!$I$29*$A158,$A158&lt;=Parameters!$J$30,Parameters!$I$30*$A158,$A158&gt;Parameters!$J$30,Parameters!$I$31*$A158))</f>
        <v>14084.97</v>
      </c>
      <c r="AC158" s="290">
        <f t="shared" si="67"/>
        <v>92.058627450980381</v>
      </c>
      <c r="AD158" s="290" cm="1">
        <f t="array" ref="AD158">IF(Parameters!$F$55="No",IF($A158&lt;=Parameters!$J$34,Parameters!$I$34*$A158,IF($A158&lt;=Parameters!$J$35,Parameters!$I$34*Parameters!$J$34+Parameters!$I$35*($A158-Parameters!$J$34),IF($A158&lt;=Parameters!$J$36,Parameters!$I$34*Parameters!$J$34+Parameters!$I$35*(Parameters!$J$35-Parameters!$J$34)+Parameters!$I$36*($A158-Parameters!$J$35),Parameters!$I$34*Parameters!$J$34+Parameters!$I$35*(Parameters!$J$35-Parameters!$J$34)+Parameters!$I$36*(Parameters!$J$36-Parameters!$J$35)+Parameters!$I$37*($A158-Parameters!$J$36)))),_xlfn.IFS($A158&lt;=Parameters!$J$34,Parameters!$I$34*$A158,$A158&lt;=Parameters!$J$35,Parameters!$I$35*$A158,$A158&lt;=Parameters!$J$36,Parameters!$I$36*$A158,$A158&gt;Parameters!$J$36,Parameters!$I$37*$A158))</f>
        <v>18730.62</v>
      </c>
      <c r="AE158" s="290">
        <f t="shared" si="91"/>
        <v>122.42235294117647</v>
      </c>
      <c r="AF158" s="290" cm="1">
        <f t="array" ref="AF158">IF(Parameters!$F$55="No",IF($A158&lt;=Parameters!$J$39,Parameters!$I$39*$A158,IF($A158&lt;=Parameters!$J$40,Parameters!$I$39*Parameters!$J$39+Parameters!$I$40*($A158-Parameters!$J$39),IF($A158&lt;=Parameters!$J$41,Parameters!$I$39*Parameters!$J$39+Parameters!$I$40*(Parameters!$J$40-Parameters!$J$39)+Parameters!$I$41*($A158-Parameters!$J$40),Parameters!$I$39*Parameters!$J$39+Parameters!$I$40*(Parameters!$J$40-Parameters!$J$39)+Parameters!$I$41*(Parameters!$J$41-Parameters!$J$40)+Parameters!$I$42*($A158-Parameters!$J$41)))),_xlfn.IFS($A158&lt;=Parameters!$J$39,Parameters!$I$39*$A158,$A158&lt;=Parameters!$J$40,Parameters!$I$40*$A158,$A158&lt;=Parameters!$J$41,Parameters!$I$41*$A158,$A158&gt;Parameters!$J$41,Parameters!$I$42*$A158))</f>
        <v>20346.12</v>
      </c>
      <c r="AG158" s="290">
        <f t="shared" si="92"/>
        <v>132.98117647058822</v>
      </c>
      <c r="AI158" s="428">
        <f t="shared" si="68"/>
        <v>91.170000000000073</v>
      </c>
      <c r="AJ158" s="428">
        <f t="shared" si="69"/>
        <v>136.48999999999978</v>
      </c>
      <c r="AK158" s="428">
        <f t="shared" si="70"/>
        <v>143.53999999999724</v>
      </c>
      <c r="AL158" s="428">
        <f t="shared" si="71"/>
        <v>143.53999999999724</v>
      </c>
      <c r="AM158" s="428">
        <f t="shared" si="72"/>
        <v>91.170000000000073</v>
      </c>
      <c r="AN158" s="428">
        <f t="shared" si="73"/>
        <v>136.48999999999978</v>
      </c>
      <c r="AO158" s="428">
        <f t="shared" si="74"/>
        <v>143.53999999999724</v>
      </c>
      <c r="AP158" s="428">
        <f t="shared" si="75"/>
        <v>143.53999999999724</v>
      </c>
      <c r="AQ158" s="428">
        <f t="shared" si="76"/>
        <v>91.170000000000073</v>
      </c>
      <c r="AR158" s="428">
        <f t="shared" si="77"/>
        <v>136.48999999999978</v>
      </c>
      <c r="AS158" s="428">
        <f t="shared" si="78"/>
        <v>143.53999999999724</v>
      </c>
      <c r="AT158" s="428">
        <f t="shared" si="79"/>
        <v>143.53999999999724</v>
      </c>
      <c r="AU158" s="428">
        <f t="shared" si="80"/>
        <v>91.170000000000073</v>
      </c>
      <c r="AV158" s="428">
        <f t="shared" si="81"/>
        <v>136.48999999999978</v>
      </c>
      <c r="AW158" s="428">
        <f t="shared" si="82"/>
        <v>143.53999999999724</v>
      </c>
      <c r="AX158" s="428">
        <f t="shared" si="83"/>
        <v>143.53999999999724</v>
      </c>
    </row>
    <row r="159">
      <c r="A159" s="413">
        <v>154</v>
      </c>
      <c r="B159" s="290" cm="1">
        <f t="array" ref="B159">IF(Parameters!$C$55="No",IF($A159&lt;=Parameters!$D$23,Parameters!$C$23*$A159,IF($A159&lt;=Parameters!$D$24,Parameters!$C$23*Parameters!$D$23+Parameters!$C$24*($A159-Parameters!$D$23),IF($A159&lt;=Parameters!$D$25,Parameters!$C$23*Parameters!$D$23+Parameters!$C$24*(Parameters!$D$24-Parameters!$D$23)+Parameters!$C$25*($A159-Parameters!$D$24),Parameters!$C$23*Parameters!$D$23+Parameters!$C$24*(Parameters!$D$24-Parameters!$D$23)+Parameters!$C$25*(Parameters!$D$25-Parameters!$D$24)+Parameters!$C$26*($A159-Parameters!$D$25)))),_xlfn.IFS($A159&lt;=Parameters!$D$23,Parameters!$C$23*$A159,$A159&lt;=Parameters!$D$24,Parameters!$C$24*$A159,$A159&lt;=Parameters!$D$25,Parameters!$C$25*$A159,$A159&gt;Parameters!$D$25,Parameters!$C$26*$A159))</f>
        <v>14040.18</v>
      </c>
      <c r="C159" s="290">
        <f t="shared" si="84"/>
        <v>91.17</v>
      </c>
      <c r="D159" s="290" cm="1">
        <f t="array" ref="D159">IF(Parameters!$C$55="No",IF($A159&lt;=Parameters!$D$28,Parameters!$C$28*$A159,IF($A159&lt;=Parameters!$D$29,Parameters!$C$28*Parameters!$D$28+Parameters!$C$29*($A159-Parameters!$D$28),IF($A159&lt;=Parameters!$D$30,Parameters!$C$28*Parameters!$D$28+Parameters!$C$29*(Parameters!$D$29-Parameters!$D$28)+Parameters!$C$30*($A159-Parameters!$D$29),Parameters!$C$28*Parameters!$D$28+Parameters!$C$29*(Parameters!$D$29-Parameters!$D$28)+Parameters!$C$30*(Parameters!$D$30-Parameters!$D$29)+Parameters!$C$31*($A159-Parameters!$D$30)))),_xlfn.IFS($A159&lt;=Parameters!$D$28,Parameters!$C$28*$A159,$A159&lt;=Parameters!$D$29,Parameters!$C$29*$A159,$A159&lt;=Parameters!$D$30,Parameters!$C$30*$A159,$A159&gt;Parameters!$D$30,Parameters!$C$31*$A159))</f>
        <v>14221.46</v>
      </c>
      <c r="E159" s="290">
        <f t="shared" si="84"/>
        <v>92.347142857142856</v>
      </c>
      <c r="F159" s="290" cm="1">
        <f t="array" ref="F159">IF(Parameters!$C$55="No",IF($A159&lt;=Parameters!$D$34,Parameters!$C$34*$A159,IF($A159&lt;=Parameters!$D$35,Parameters!$C$34*Parameters!$D$34+Parameters!$C$35*($A159-Parameters!$D$34),IF($A159&lt;=Parameters!$D$36,Parameters!$C$34*Parameters!$D$34+Parameters!$C$35*(Parameters!$D$35-Parameters!$D$34)+Parameters!$C$36*($A159-Parameters!$D$35),Parameters!$C$34*Parameters!$D$34+Parameters!$C$35*(Parameters!$D$35-Parameters!$D$34)+Parameters!$C$36*(Parameters!$D$36-Parameters!$D$35)+Parameters!$C$37*($A159-Parameters!$D$36)))),_xlfn.IFS($A159&lt;=Parameters!$D$34,Parameters!$C$34*$A159,$A159&lt;=Parameters!$D$35,Parameters!$C$35*$A159,$A159&lt;=Parameters!$D$36,Parameters!$C$36*$A159,$A159&gt;Parameters!$D$36,Parameters!$C$37*$A159))</f>
        <v>18874.16</v>
      </c>
      <c r="G159" s="290">
        <f t="shared" si="85"/>
        <v>122.55948051948052</v>
      </c>
      <c r="H159" s="290" cm="1">
        <f t="array" ref="H159">IF(Parameters!$C$55="No",IF($A159&lt;=Parameters!$D$39,Parameters!$C$39*$A159,IF($A159&lt;=Parameters!$D$40,Parameters!$C$39*Parameters!$D$39+Parameters!$C$40*($A159-Parameters!$D$39),IF($A159&lt;=Parameters!$D$41,Parameters!$C$39*Parameters!$D$39+Parameters!$C$40*(Parameters!$D$40-Parameters!$D$39)+Parameters!$C$41*($A159-Parameters!$D$40),Parameters!$C$39*Parameters!$D$39+Parameters!$C$40*(Parameters!$D$40-Parameters!$D$39)+Parameters!$C$41*(Parameters!$D$41-Parameters!$D$40)+Parameters!$C$42*($A159-Parameters!$D$41)))),_xlfn.IFS($A159&lt;=Parameters!$D$39,Parameters!$C$39*$A159,$A159&lt;=Parameters!$D$40,Parameters!$C$40*$A159,$A159&lt;=Parameters!$D$41,Parameters!$C$41*$A159,$A159&gt;Parameters!$D$41,Parameters!$C$42*$A159))</f>
        <v>20489.66</v>
      </c>
      <c r="I159" s="290">
        <f t="shared" si="86"/>
        <v>133.04974025974025</v>
      </c>
      <c r="J159" s="290" cm="1">
        <f t="array" ref="J159">IF(Parameters!$D$55="No",IF($A159&lt;=Parameters!$F$23,Parameters!$E$23*$A159,IF($A159&lt;=Parameters!$F$24,Parameters!$E$23*Parameters!$F$23+Parameters!$E$24*($A159-Parameters!$F$23),IF($A159&lt;=Parameters!$F$25,Parameters!$E$23*Parameters!$F$23+Parameters!$E$24*(Parameters!$F$24-Parameters!$F$23)+Parameters!$E$25*($A159-Parameters!$F$24),Parameters!$E$23*Parameters!$F$23+Parameters!$E$24*(Parameters!$F$24-Parameters!$F$23)+Parameters!$E$25*(Parameters!$F$25-Parameters!$F$24)+Parameters!$E$26*($A159-Parameters!$F$25)))),_xlfn.IFS($A159&lt;=Parameters!$F$23,Parameters!$E$23*$A159,$A159&lt;=Parameters!$F$24,Parameters!$E$24*$A159,$A159&lt;=Parameters!$F$25,Parameters!$E$25*$A159,$A159&gt;Parameters!$F$25,Parameters!$E$26*$A159))</f>
        <v>14040.18</v>
      </c>
      <c r="K159" s="290">
        <f t="shared" si="62"/>
        <v>91.17</v>
      </c>
      <c r="L159" s="290" cm="1">
        <f t="array" ref="L159">IF(Parameters!$D$55="No",IF($A159&lt;=Parameters!$F$28,Parameters!$E$28*$A159,IF($A159&lt;=Parameters!$F$29,Parameters!$E$28*Parameters!$F$28+Parameters!$E$29*($A159-Parameters!$F$28),IF($A159&lt;=Parameters!$F$30,Parameters!$E$28*Parameters!$F$28+Parameters!$E$29*(Parameters!$F$29-Parameters!$F$28)+Parameters!$E$30*($A159-Parameters!$F$29),Parameters!$E$28*Parameters!$F$28+Parameters!$E$29*(Parameters!$F$29-Parameters!$F$28)+Parameters!$E$30*(Parameters!$F$30-Parameters!$F$29)+Parameters!$E$31*($A159-Parameters!$F$30)))),_xlfn.IFS($A159&lt;=Parameters!$F$28,Parameters!$E$28*$A159,$A159&lt;=Parameters!$F$29,Parameters!$E$29*$A159,$A159&lt;=Parameters!$F$30,Parameters!$E$30*$A159,$A159&gt;Parameters!$F$30,Parameters!$E$31*$A159))</f>
        <v>14221.46</v>
      </c>
      <c r="M159" s="290">
        <f t="shared" si="63"/>
        <v>92.347142857142856</v>
      </c>
      <c r="N159" s="290" cm="1">
        <f t="array" ref="N159">IF(Parameters!$D$55="No",IF($A159&lt;=Parameters!$F$34,Parameters!$E$34*$A159,IF($A159&lt;=Parameters!$F$35,Parameters!$E$34*Parameters!$F$34+Parameters!$E$35*($A159-Parameters!$F$34),IF($A159&lt;=Parameters!$F$36,Parameters!$E$34*Parameters!$F$34+Parameters!$E$35*(Parameters!$F$35-Parameters!$F$34)+Parameters!$E$36*($A159-Parameters!$F$35),Parameters!$E$34*Parameters!$F$34+Parameters!$E$35*(Parameters!$F$35-Parameters!$F$34)+Parameters!$E$36*(Parameters!$F$36-Parameters!$F$35)+Parameters!$E$37*($A159-Parameters!$F$36)))),_xlfn.IFS($A159&lt;=Parameters!$F$34,Parameters!$E$34*$A159,$A159&lt;=Parameters!$F$35,Parameters!$E$35*$A159,$A159&lt;=Parameters!$F$36,Parameters!$E$36*$A159,$A159&gt;Parameters!$F$36,Parameters!$E$37*$A159))</f>
        <v>18874.16</v>
      </c>
      <c r="O159" s="290">
        <f t="shared" si="87"/>
        <v>122.55948051948052</v>
      </c>
      <c r="P159" s="290" cm="1">
        <f t="array" ref="P159">IF(Parameters!$D$55="No",IF($A159&lt;=Parameters!$F$39,Parameters!$E$39*$A159,IF($A159&lt;=Parameters!$F$40,Parameters!$E$39*Parameters!$F$39+Parameters!$E$40*($A159-Parameters!$F$39),IF($A159&lt;=Parameters!$F$41,Parameters!$E$39*Parameters!$F$39+Parameters!$E$40*(Parameters!$F$40-Parameters!$F$39)+Parameters!$E$41*($A159-Parameters!$F$40),Parameters!$E$39*Parameters!$F$39+Parameters!$E$40*(Parameters!$F$40-Parameters!$F$39)+Parameters!$E$41*(Parameters!$F$41-Parameters!$F$40)+Parameters!$E$42*($A159-Parameters!$F$41)))),_xlfn.IFS($A159&lt;=Parameters!$F$39,Parameters!$E$39*$A159,$A159&lt;=Parameters!$F$40,Parameters!$E$40*$A159,$A159&lt;=Parameters!$F$41,Parameters!$E$41*$A159,$A159&gt;Parameters!$F$41,Parameters!$E$42*$A159))</f>
        <v>20489.66</v>
      </c>
      <c r="Q159" s="290">
        <f t="shared" si="88"/>
        <v>133.04974025974025</v>
      </c>
      <c r="R159" s="290" cm="1">
        <f t="array" ref="R159">IF(Parameters!$E$55="No",IF($A159&lt;=Parameters!$H$23,Parameters!$G$23*$A159,IF($A159&lt;=Parameters!$H$24,Parameters!$G$23*Parameters!$H$23+Parameters!$G$24*($A159-Parameters!$H$23),IF($A159&lt;=Parameters!$H$25,Parameters!$G$23*Parameters!$H$23+Parameters!$G$24*(Parameters!$H$24-Parameters!$H$23)+Parameters!$G$25*($A159-Parameters!$H$24),Parameters!$G$23*Parameters!$H$23+Parameters!$G$24*(Parameters!$H$24-Parameters!$H$23)+Parameters!$G$25*(Parameters!$H$25-Parameters!$H$24)+Parameters!$G$26*($A159-Parameters!$H$25)))),_xlfn.IFS($A159&lt;=Parameters!$H$23,Parameters!$G$23*$A159,$A159&lt;=Parameters!$H$24,Parameters!$G$24*$A159,$A159&lt;=Parameters!$H$25,Parameters!$G$25*$A159,$A159&gt;Parameters!$H$25,Parameters!$G$26*$A159))</f>
        <v>14040.18</v>
      </c>
      <c r="S159" s="290">
        <f t="shared" si="64"/>
        <v>91.17</v>
      </c>
      <c r="T159" s="290" cm="1">
        <f t="array" ref="T159">IF(Parameters!$E$55="No",IF($A159&lt;=Parameters!$H$28,Parameters!$G$28*$A159,IF($A159&lt;=Parameters!$H$29,Parameters!$G$28*Parameters!$H$28+Parameters!$G$29*($A159-Parameters!$H$28),IF($A159&lt;=Parameters!$H$30,Parameters!$G$28*Parameters!$H$28+Parameters!$G$29*(Parameters!$H$29-Parameters!$H$28)+Parameters!$G$30*($A159-Parameters!$H$29),Parameters!$G$28*Parameters!$H$28+Parameters!$G$29*(Parameters!$H$29-Parameters!$H$28)+Parameters!$G$30*(Parameters!$H$30-Parameters!$H$29)+Parameters!$G$31*($A159-Parameters!$H$30)))),_xlfn.IFS($A159&lt;=Parameters!$H$28,Parameters!$G$28*$A159,$A159&lt;=Parameters!$H$29,Parameters!$G$29*$A159,$A159&lt;=Parameters!$H$30,Parameters!$G$30*$A159,$A159&gt;Parameters!$H$30,Parameters!$G$31*$A159))</f>
        <v>14221.46</v>
      </c>
      <c r="U159" s="290">
        <f t="shared" si="65"/>
        <v>92.347142857142856</v>
      </c>
      <c r="V159" s="290" cm="1">
        <f t="array" ref="V159">IF(Parameters!$E$55="No",IF($A159&lt;=Parameters!$H$34,Parameters!$G$34*$A159,IF($A159&lt;=Parameters!$H$35,Parameters!$G$34*Parameters!$H$34+Parameters!$G$35*($A159-Parameters!$H$34),IF($A159&lt;=Parameters!$H$36,Parameters!$G$34*Parameters!$H$34+Parameters!$G$35*(Parameters!$H$35-Parameters!$H$34)+Parameters!$G$36*($A159-Parameters!$H$35),Parameters!$G$34*Parameters!$H$34+Parameters!$G$35*(Parameters!$H$35-Parameters!$H$34)+Parameters!$G$36*(Parameters!$H$36-Parameters!$H$35)+Parameters!$G$37*($A159-Parameters!$H$36)))),_xlfn.IFS($A159&lt;=Parameters!$H$34,Parameters!$G$34*$A159,$A159&lt;=Parameters!$H$35,Parameters!$G$35*$A159,$A159&lt;=Parameters!$H$36,Parameters!$G$36*$A159,$A159&gt;Parameters!$H$36,Parameters!$G$37*$A159))</f>
        <v>18874.16</v>
      </c>
      <c r="W159" s="290">
        <f t="shared" si="89"/>
        <v>122.55948051948052</v>
      </c>
      <c r="X159" s="290" cm="1">
        <f t="array" ref="X159">IF(Parameters!$E$55="No",IF($A159&lt;=Parameters!$H$39,Parameters!$G$39*$A159,IF($A159&lt;=Parameters!$H$40,Parameters!$G$39*Parameters!$H$39+Parameters!$G$40*($A159-Parameters!$H$39),IF($A159&lt;=Parameters!$H$41,Parameters!$G$39*Parameters!$H$39+Parameters!$G$40*(Parameters!$H$40-Parameters!$H$39)+Parameters!$G$41*($A159-Parameters!$H$40),Parameters!$G$39*Parameters!$H$39+Parameters!$G$40*(Parameters!$H$40-Parameters!$H$39)+Parameters!$G$41*(Parameters!$H$41-Parameters!$H$40)+Parameters!$G$42*($A159-Parameters!$H$41)))),_xlfn.IFS($A159&lt;=Parameters!$H$39,Parameters!$G$39*$A159,$A159&lt;=Parameters!$H$40,Parameters!$G$40*$A159,$A159&lt;=Parameters!$H$41,Parameters!$G$41*$A159,$A159&gt;Parameters!$H$41,Parameters!$G$42*$A159))</f>
        <v>20489.66</v>
      </c>
      <c r="Y159" s="290">
        <f t="shared" si="90"/>
        <v>133.04974025974025</v>
      </c>
      <c r="Z159" s="290" cm="1">
        <f t="array" ref="Z159">IF(Parameters!$F$55="No",IF($A159&lt;=Parameters!$J$23,Parameters!$I$23*$A159,IF($A159&lt;=Parameters!$J$24,Parameters!$I$23*Parameters!$J$23+Parameters!$I$24*($A159-Parameters!$J$23),IF($A159&lt;=Parameters!$J$25,Parameters!$I$23*Parameters!$J$23+Parameters!$I$24*(Parameters!$J$24-Parameters!$J$23)+Parameters!$I$25*($A159-Parameters!$J$24),Parameters!$I$23*Parameters!$J$23+Parameters!$I$24*(Parameters!$J$24-Parameters!$J$23)+Parameters!$I$25*(Parameters!$J$25-Parameters!$J$24)+Parameters!$I$26*($A159-Parameters!$J$25)))),_xlfn.IFS($A159&lt;=Parameters!$J$23,Parameters!$I$23*$A159,$A159&lt;=Parameters!$J$24,Parameters!$I$24*$A159,$A159&lt;=Parameters!$J$25,Parameters!$I$25*$A159,$A159&gt;Parameters!$J$25,Parameters!$I$26*$A159))</f>
        <v>14040.18</v>
      </c>
      <c r="AA159" s="290">
        <f t="shared" si="66"/>
        <v>91.17</v>
      </c>
      <c r="AB159" s="290" cm="1">
        <f t="array" ref="AB159">IF(Parameters!$F$55="No",IF($A159&lt;=Parameters!$J$28,Parameters!$I$28*$A159,IF($A159&lt;=Parameters!$J$29,Parameters!$I$28*Parameters!$J$28+Parameters!$I$29*($A159-Parameters!$J$28),IF($A159&lt;=Parameters!$J$30,Parameters!$I$28*Parameters!$J$28+Parameters!$I$29*(Parameters!$J$29-Parameters!$J$28)+Parameters!$I$30*($A159-Parameters!$J$29),Parameters!$I$28*Parameters!$J$28+Parameters!$I$29*(Parameters!$J$29-Parameters!$J$28)+Parameters!$I$30*(Parameters!$J$30-Parameters!$J$29)+Parameters!$I$31*($A159-Parameters!$J$30)))),_xlfn.IFS($A159&lt;=Parameters!$J$28,Parameters!$I$28*$A159,$A159&lt;=Parameters!$J$29,Parameters!$I$29*$A159,$A159&lt;=Parameters!$J$30,Parameters!$I$30*$A159,$A159&gt;Parameters!$J$30,Parameters!$I$31*$A159))</f>
        <v>14221.46</v>
      </c>
      <c r="AC159" s="290">
        <f t="shared" si="67"/>
        <v>92.347142857142856</v>
      </c>
      <c r="AD159" s="290" cm="1">
        <f t="array" ref="AD159">IF(Parameters!$F$55="No",IF($A159&lt;=Parameters!$J$34,Parameters!$I$34*$A159,IF($A159&lt;=Parameters!$J$35,Parameters!$I$34*Parameters!$J$34+Parameters!$I$35*($A159-Parameters!$J$34),IF($A159&lt;=Parameters!$J$36,Parameters!$I$34*Parameters!$J$34+Parameters!$I$35*(Parameters!$J$35-Parameters!$J$34)+Parameters!$I$36*($A159-Parameters!$J$35),Parameters!$I$34*Parameters!$J$34+Parameters!$I$35*(Parameters!$J$35-Parameters!$J$34)+Parameters!$I$36*(Parameters!$J$36-Parameters!$J$35)+Parameters!$I$37*($A159-Parameters!$J$36)))),_xlfn.IFS($A159&lt;=Parameters!$J$34,Parameters!$I$34*$A159,$A159&lt;=Parameters!$J$35,Parameters!$I$35*$A159,$A159&lt;=Parameters!$J$36,Parameters!$I$36*$A159,$A159&gt;Parameters!$J$36,Parameters!$I$37*$A159))</f>
        <v>18874.16</v>
      </c>
      <c r="AE159" s="290">
        <f t="shared" si="91"/>
        <v>122.55948051948052</v>
      </c>
      <c r="AF159" s="290" cm="1">
        <f t="array" ref="AF159">IF(Parameters!$F$55="No",IF($A159&lt;=Parameters!$J$39,Parameters!$I$39*$A159,IF($A159&lt;=Parameters!$J$40,Parameters!$I$39*Parameters!$J$39+Parameters!$I$40*($A159-Parameters!$J$39),IF($A159&lt;=Parameters!$J$41,Parameters!$I$39*Parameters!$J$39+Parameters!$I$40*(Parameters!$J$40-Parameters!$J$39)+Parameters!$I$41*($A159-Parameters!$J$40),Parameters!$I$39*Parameters!$J$39+Parameters!$I$40*(Parameters!$J$40-Parameters!$J$39)+Parameters!$I$41*(Parameters!$J$41-Parameters!$J$40)+Parameters!$I$42*($A159-Parameters!$J$41)))),_xlfn.IFS($A159&lt;=Parameters!$J$39,Parameters!$I$39*$A159,$A159&lt;=Parameters!$J$40,Parameters!$I$40*$A159,$A159&lt;=Parameters!$J$41,Parameters!$I$41*$A159,$A159&gt;Parameters!$J$41,Parameters!$I$42*$A159))</f>
        <v>20489.66</v>
      </c>
      <c r="AG159" s="290">
        <f t="shared" si="92"/>
        <v>133.04974025974025</v>
      </c>
      <c r="AI159" s="428">
        <f t="shared" si="68"/>
        <v>91.170000000000073</v>
      </c>
      <c r="AJ159" s="428">
        <f t="shared" si="69"/>
        <v>136.48999999999978</v>
      </c>
      <c r="AK159" s="428">
        <f t="shared" si="70"/>
        <v>143.54000000000087</v>
      </c>
      <c r="AL159" s="428">
        <f t="shared" si="71"/>
        <v>143.54000000000087</v>
      </c>
      <c r="AM159" s="428">
        <f t="shared" si="72"/>
        <v>91.170000000000073</v>
      </c>
      <c r="AN159" s="428">
        <f t="shared" si="73"/>
        <v>136.48999999999978</v>
      </c>
      <c r="AO159" s="428">
        <f t="shared" si="74"/>
        <v>143.54000000000087</v>
      </c>
      <c r="AP159" s="428">
        <f t="shared" si="75"/>
        <v>143.54000000000087</v>
      </c>
      <c r="AQ159" s="428">
        <f t="shared" si="76"/>
        <v>91.170000000000073</v>
      </c>
      <c r="AR159" s="428">
        <f t="shared" si="77"/>
        <v>136.48999999999978</v>
      </c>
      <c r="AS159" s="428">
        <f t="shared" si="78"/>
        <v>143.54000000000087</v>
      </c>
      <c r="AT159" s="428">
        <f t="shared" si="79"/>
        <v>143.54000000000087</v>
      </c>
      <c r="AU159" s="428">
        <f t="shared" si="80"/>
        <v>91.170000000000073</v>
      </c>
      <c r="AV159" s="428">
        <f t="shared" si="81"/>
        <v>136.48999999999978</v>
      </c>
      <c r="AW159" s="428">
        <f t="shared" si="82"/>
        <v>143.54000000000087</v>
      </c>
      <c r="AX159" s="428">
        <f t="shared" si="83"/>
        <v>143.54000000000087</v>
      </c>
    </row>
    <row r="160">
      <c r="A160" s="413">
        <v>155</v>
      </c>
      <c r="B160" s="290" cm="1">
        <f t="array" ref="B160">IF(Parameters!$C$55="No",IF($A160&lt;=Parameters!$D$23,Parameters!$C$23*$A160,IF($A160&lt;=Parameters!$D$24,Parameters!$C$23*Parameters!$D$23+Parameters!$C$24*($A160-Parameters!$D$23),IF($A160&lt;=Parameters!$D$25,Parameters!$C$23*Parameters!$D$23+Parameters!$C$24*(Parameters!$D$24-Parameters!$D$23)+Parameters!$C$25*($A160-Parameters!$D$24),Parameters!$C$23*Parameters!$D$23+Parameters!$C$24*(Parameters!$D$24-Parameters!$D$23)+Parameters!$C$25*(Parameters!$D$25-Parameters!$D$24)+Parameters!$C$26*($A160-Parameters!$D$25)))),_xlfn.IFS($A160&lt;=Parameters!$D$23,Parameters!$C$23*$A160,$A160&lt;=Parameters!$D$24,Parameters!$C$24*$A160,$A160&lt;=Parameters!$D$25,Parameters!$C$25*$A160,$A160&gt;Parameters!$D$25,Parameters!$C$26*$A160))</f>
        <v>14131.35</v>
      </c>
      <c r="C160" s="290">
        <f t="shared" si="84"/>
        <v>91.17</v>
      </c>
      <c r="D160" s="290" cm="1">
        <f t="array" ref="D160">IF(Parameters!$C$55="No",IF($A160&lt;=Parameters!$D$28,Parameters!$C$28*$A160,IF($A160&lt;=Parameters!$D$29,Parameters!$C$28*Parameters!$D$28+Parameters!$C$29*($A160-Parameters!$D$28),IF($A160&lt;=Parameters!$D$30,Parameters!$C$28*Parameters!$D$28+Parameters!$C$29*(Parameters!$D$29-Parameters!$D$28)+Parameters!$C$30*($A160-Parameters!$D$29),Parameters!$C$28*Parameters!$D$28+Parameters!$C$29*(Parameters!$D$29-Parameters!$D$28)+Parameters!$C$30*(Parameters!$D$30-Parameters!$D$29)+Parameters!$C$31*($A160-Parameters!$D$30)))),_xlfn.IFS($A160&lt;=Parameters!$D$28,Parameters!$C$28*$A160,$A160&lt;=Parameters!$D$29,Parameters!$C$29*$A160,$A160&lt;=Parameters!$D$30,Parameters!$C$30*$A160,$A160&gt;Parameters!$D$30,Parameters!$C$31*$A160))</f>
        <v>14357.95</v>
      </c>
      <c r="E160" s="290">
        <f t="shared" si="84"/>
        <v>92.631935483870976</v>
      </c>
      <c r="F160" s="290" cm="1">
        <f t="array" ref="F160">IF(Parameters!$C$55="No",IF($A160&lt;=Parameters!$D$34,Parameters!$C$34*$A160,IF($A160&lt;=Parameters!$D$35,Parameters!$C$34*Parameters!$D$34+Parameters!$C$35*($A160-Parameters!$D$34),IF($A160&lt;=Parameters!$D$36,Parameters!$C$34*Parameters!$D$34+Parameters!$C$35*(Parameters!$D$35-Parameters!$D$34)+Parameters!$C$36*($A160-Parameters!$D$35),Parameters!$C$34*Parameters!$D$34+Parameters!$C$35*(Parameters!$D$35-Parameters!$D$34)+Parameters!$C$36*(Parameters!$D$36-Parameters!$D$35)+Parameters!$C$37*($A160-Parameters!$D$36)))),_xlfn.IFS($A160&lt;=Parameters!$D$34,Parameters!$C$34*$A160,$A160&lt;=Parameters!$D$35,Parameters!$C$35*$A160,$A160&lt;=Parameters!$D$36,Parameters!$C$36*$A160,$A160&gt;Parameters!$D$36,Parameters!$C$37*$A160))</f>
        <v>19017.7</v>
      </c>
      <c r="G160" s="290">
        <f t="shared" si="85"/>
        <v>122.69483870967743</v>
      </c>
      <c r="H160" s="290" cm="1">
        <f t="array" ref="H160">IF(Parameters!$C$55="No",IF($A160&lt;=Parameters!$D$39,Parameters!$C$39*$A160,IF($A160&lt;=Parameters!$D$40,Parameters!$C$39*Parameters!$D$39+Parameters!$C$40*($A160-Parameters!$D$39),IF($A160&lt;=Parameters!$D$41,Parameters!$C$39*Parameters!$D$39+Parameters!$C$40*(Parameters!$D$40-Parameters!$D$39)+Parameters!$C$41*($A160-Parameters!$D$40),Parameters!$C$39*Parameters!$D$39+Parameters!$C$40*(Parameters!$D$40-Parameters!$D$39)+Parameters!$C$41*(Parameters!$D$41-Parameters!$D$40)+Parameters!$C$42*($A160-Parameters!$D$41)))),_xlfn.IFS($A160&lt;=Parameters!$D$39,Parameters!$C$39*$A160,$A160&lt;=Parameters!$D$40,Parameters!$C$40*$A160,$A160&lt;=Parameters!$D$41,Parameters!$C$41*$A160,$A160&gt;Parameters!$D$41,Parameters!$C$42*$A160))</f>
        <v>20633.199999999997</v>
      </c>
      <c r="I160" s="290">
        <f t="shared" si="86"/>
        <v>133.11741935483869</v>
      </c>
      <c r="J160" s="290" cm="1">
        <f t="array" ref="J160">IF(Parameters!$D$55="No",IF($A160&lt;=Parameters!$F$23,Parameters!$E$23*$A160,IF($A160&lt;=Parameters!$F$24,Parameters!$E$23*Parameters!$F$23+Parameters!$E$24*($A160-Parameters!$F$23),IF($A160&lt;=Parameters!$F$25,Parameters!$E$23*Parameters!$F$23+Parameters!$E$24*(Parameters!$F$24-Parameters!$F$23)+Parameters!$E$25*($A160-Parameters!$F$24),Parameters!$E$23*Parameters!$F$23+Parameters!$E$24*(Parameters!$F$24-Parameters!$F$23)+Parameters!$E$25*(Parameters!$F$25-Parameters!$F$24)+Parameters!$E$26*($A160-Parameters!$F$25)))),_xlfn.IFS($A160&lt;=Parameters!$F$23,Parameters!$E$23*$A160,$A160&lt;=Parameters!$F$24,Parameters!$E$24*$A160,$A160&lt;=Parameters!$F$25,Parameters!$E$25*$A160,$A160&gt;Parameters!$F$25,Parameters!$E$26*$A160))</f>
        <v>14131.35</v>
      </c>
      <c r="K160" s="290">
        <f t="shared" si="62"/>
        <v>91.17</v>
      </c>
      <c r="L160" s="290" cm="1">
        <f t="array" ref="L160">IF(Parameters!$D$55="No",IF($A160&lt;=Parameters!$F$28,Parameters!$E$28*$A160,IF($A160&lt;=Parameters!$F$29,Parameters!$E$28*Parameters!$F$28+Parameters!$E$29*($A160-Parameters!$F$28),IF($A160&lt;=Parameters!$F$30,Parameters!$E$28*Parameters!$F$28+Parameters!$E$29*(Parameters!$F$29-Parameters!$F$28)+Parameters!$E$30*($A160-Parameters!$F$29),Parameters!$E$28*Parameters!$F$28+Parameters!$E$29*(Parameters!$F$29-Parameters!$F$28)+Parameters!$E$30*(Parameters!$F$30-Parameters!$F$29)+Parameters!$E$31*($A160-Parameters!$F$30)))),_xlfn.IFS($A160&lt;=Parameters!$F$28,Parameters!$E$28*$A160,$A160&lt;=Parameters!$F$29,Parameters!$E$29*$A160,$A160&lt;=Parameters!$F$30,Parameters!$E$30*$A160,$A160&gt;Parameters!$F$30,Parameters!$E$31*$A160))</f>
        <v>14357.95</v>
      </c>
      <c r="M160" s="290">
        <f t="shared" si="63"/>
        <v>92.631935483870976</v>
      </c>
      <c r="N160" s="290" cm="1">
        <f t="array" ref="N160">IF(Parameters!$D$55="No",IF($A160&lt;=Parameters!$F$34,Parameters!$E$34*$A160,IF($A160&lt;=Parameters!$F$35,Parameters!$E$34*Parameters!$F$34+Parameters!$E$35*($A160-Parameters!$F$34),IF($A160&lt;=Parameters!$F$36,Parameters!$E$34*Parameters!$F$34+Parameters!$E$35*(Parameters!$F$35-Parameters!$F$34)+Parameters!$E$36*($A160-Parameters!$F$35),Parameters!$E$34*Parameters!$F$34+Parameters!$E$35*(Parameters!$F$35-Parameters!$F$34)+Parameters!$E$36*(Parameters!$F$36-Parameters!$F$35)+Parameters!$E$37*($A160-Parameters!$F$36)))),_xlfn.IFS($A160&lt;=Parameters!$F$34,Parameters!$E$34*$A160,$A160&lt;=Parameters!$F$35,Parameters!$E$35*$A160,$A160&lt;=Parameters!$F$36,Parameters!$E$36*$A160,$A160&gt;Parameters!$F$36,Parameters!$E$37*$A160))</f>
        <v>19017.7</v>
      </c>
      <c r="O160" s="290">
        <f t="shared" si="87"/>
        <v>122.69483870967743</v>
      </c>
      <c r="P160" s="290" cm="1">
        <f t="array" ref="P160">IF(Parameters!$D$55="No",IF($A160&lt;=Parameters!$F$39,Parameters!$E$39*$A160,IF($A160&lt;=Parameters!$F$40,Parameters!$E$39*Parameters!$F$39+Parameters!$E$40*($A160-Parameters!$F$39),IF($A160&lt;=Parameters!$F$41,Parameters!$E$39*Parameters!$F$39+Parameters!$E$40*(Parameters!$F$40-Parameters!$F$39)+Parameters!$E$41*($A160-Parameters!$F$40),Parameters!$E$39*Parameters!$F$39+Parameters!$E$40*(Parameters!$F$40-Parameters!$F$39)+Parameters!$E$41*(Parameters!$F$41-Parameters!$F$40)+Parameters!$E$42*($A160-Parameters!$F$41)))),_xlfn.IFS($A160&lt;=Parameters!$F$39,Parameters!$E$39*$A160,$A160&lt;=Parameters!$F$40,Parameters!$E$40*$A160,$A160&lt;=Parameters!$F$41,Parameters!$E$41*$A160,$A160&gt;Parameters!$F$41,Parameters!$E$42*$A160))</f>
        <v>20633.199999999997</v>
      </c>
      <c r="Q160" s="290">
        <f t="shared" si="88"/>
        <v>133.11741935483869</v>
      </c>
      <c r="R160" s="290" cm="1">
        <f t="array" ref="R160">IF(Parameters!$E$55="No",IF($A160&lt;=Parameters!$H$23,Parameters!$G$23*$A160,IF($A160&lt;=Parameters!$H$24,Parameters!$G$23*Parameters!$H$23+Parameters!$G$24*($A160-Parameters!$H$23),IF($A160&lt;=Parameters!$H$25,Parameters!$G$23*Parameters!$H$23+Parameters!$G$24*(Parameters!$H$24-Parameters!$H$23)+Parameters!$G$25*($A160-Parameters!$H$24),Parameters!$G$23*Parameters!$H$23+Parameters!$G$24*(Parameters!$H$24-Parameters!$H$23)+Parameters!$G$25*(Parameters!$H$25-Parameters!$H$24)+Parameters!$G$26*($A160-Parameters!$H$25)))),_xlfn.IFS($A160&lt;=Parameters!$H$23,Parameters!$G$23*$A160,$A160&lt;=Parameters!$H$24,Parameters!$G$24*$A160,$A160&lt;=Parameters!$H$25,Parameters!$G$25*$A160,$A160&gt;Parameters!$H$25,Parameters!$G$26*$A160))</f>
        <v>14131.35</v>
      </c>
      <c r="S160" s="290">
        <f t="shared" si="64"/>
        <v>91.17</v>
      </c>
      <c r="T160" s="290" cm="1">
        <f t="array" ref="T160">IF(Parameters!$E$55="No",IF($A160&lt;=Parameters!$H$28,Parameters!$G$28*$A160,IF($A160&lt;=Parameters!$H$29,Parameters!$G$28*Parameters!$H$28+Parameters!$G$29*($A160-Parameters!$H$28),IF($A160&lt;=Parameters!$H$30,Parameters!$G$28*Parameters!$H$28+Parameters!$G$29*(Parameters!$H$29-Parameters!$H$28)+Parameters!$G$30*($A160-Parameters!$H$29),Parameters!$G$28*Parameters!$H$28+Parameters!$G$29*(Parameters!$H$29-Parameters!$H$28)+Parameters!$G$30*(Parameters!$H$30-Parameters!$H$29)+Parameters!$G$31*($A160-Parameters!$H$30)))),_xlfn.IFS($A160&lt;=Parameters!$H$28,Parameters!$G$28*$A160,$A160&lt;=Parameters!$H$29,Parameters!$G$29*$A160,$A160&lt;=Parameters!$H$30,Parameters!$G$30*$A160,$A160&gt;Parameters!$H$30,Parameters!$G$31*$A160))</f>
        <v>14357.95</v>
      </c>
      <c r="U160" s="290">
        <f t="shared" si="65"/>
        <v>92.631935483870976</v>
      </c>
      <c r="V160" s="290" cm="1">
        <f t="array" ref="V160">IF(Parameters!$E$55="No",IF($A160&lt;=Parameters!$H$34,Parameters!$G$34*$A160,IF($A160&lt;=Parameters!$H$35,Parameters!$G$34*Parameters!$H$34+Parameters!$G$35*($A160-Parameters!$H$34),IF($A160&lt;=Parameters!$H$36,Parameters!$G$34*Parameters!$H$34+Parameters!$G$35*(Parameters!$H$35-Parameters!$H$34)+Parameters!$G$36*($A160-Parameters!$H$35),Parameters!$G$34*Parameters!$H$34+Parameters!$G$35*(Parameters!$H$35-Parameters!$H$34)+Parameters!$G$36*(Parameters!$H$36-Parameters!$H$35)+Parameters!$G$37*($A160-Parameters!$H$36)))),_xlfn.IFS($A160&lt;=Parameters!$H$34,Parameters!$G$34*$A160,$A160&lt;=Parameters!$H$35,Parameters!$G$35*$A160,$A160&lt;=Parameters!$H$36,Parameters!$G$36*$A160,$A160&gt;Parameters!$H$36,Parameters!$G$37*$A160))</f>
        <v>19017.7</v>
      </c>
      <c r="W160" s="290">
        <f t="shared" si="89"/>
        <v>122.69483870967743</v>
      </c>
      <c r="X160" s="290" cm="1">
        <f t="array" ref="X160">IF(Parameters!$E$55="No",IF($A160&lt;=Parameters!$H$39,Parameters!$G$39*$A160,IF($A160&lt;=Parameters!$H$40,Parameters!$G$39*Parameters!$H$39+Parameters!$G$40*($A160-Parameters!$H$39),IF($A160&lt;=Parameters!$H$41,Parameters!$G$39*Parameters!$H$39+Parameters!$G$40*(Parameters!$H$40-Parameters!$H$39)+Parameters!$G$41*($A160-Parameters!$H$40),Parameters!$G$39*Parameters!$H$39+Parameters!$G$40*(Parameters!$H$40-Parameters!$H$39)+Parameters!$G$41*(Parameters!$H$41-Parameters!$H$40)+Parameters!$G$42*($A160-Parameters!$H$41)))),_xlfn.IFS($A160&lt;=Parameters!$H$39,Parameters!$G$39*$A160,$A160&lt;=Parameters!$H$40,Parameters!$G$40*$A160,$A160&lt;=Parameters!$H$41,Parameters!$G$41*$A160,$A160&gt;Parameters!$H$41,Parameters!$G$42*$A160))</f>
        <v>20633.199999999997</v>
      </c>
      <c r="Y160" s="290">
        <f t="shared" si="90"/>
        <v>133.11741935483869</v>
      </c>
      <c r="Z160" s="290" cm="1">
        <f t="array" ref="Z160">IF(Parameters!$F$55="No",IF($A160&lt;=Parameters!$J$23,Parameters!$I$23*$A160,IF($A160&lt;=Parameters!$J$24,Parameters!$I$23*Parameters!$J$23+Parameters!$I$24*($A160-Parameters!$J$23),IF($A160&lt;=Parameters!$J$25,Parameters!$I$23*Parameters!$J$23+Parameters!$I$24*(Parameters!$J$24-Parameters!$J$23)+Parameters!$I$25*($A160-Parameters!$J$24),Parameters!$I$23*Parameters!$J$23+Parameters!$I$24*(Parameters!$J$24-Parameters!$J$23)+Parameters!$I$25*(Parameters!$J$25-Parameters!$J$24)+Parameters!$I$26*($A160-Parameters!$J$25)))),_xlfn.IFS($A160&lt;=Parameters!$J$23,Parameters!$I$23*$A160,$A160&lt;=Parameters!$J$24,Parameters!$I$24*$A160,$A160&lt;=Parameters!$J$25,Parameters!$I$25*$A160,$A160&gt;Parameters!$J$25,Parameters!$I$26*$A160))</f>
        <v>14131.35</v>
      </c>
      <c r="AA160" s="290">
        <f t="shared" si="66"/>
        <v>91.17</v>
      </c>
      <c r="AB160" s="290" cm="1">
        <f t="array" ref="AB160">IF(Parameters!$F$55="No",IF($A160&lt;=Parameters!$J$28,Parameters!$I$28*$A160,IF($A160&lt;=Parameters!$J$29,Parameters!$I$28*Parameters!$J$28+Parameters!$I$29*($A160-Parameters!$J$28),IF($A160&lt;=Parameters!$J$30,Parameters!$I$28*Parameters!$J$28+Parameters!$I$29*(Parameters!$J$29-Parameters!$J$28)+Parameters!$I$30*($A160-Parameters!$J$29),Parameters!$I$28*Parameters!$J$28+Parameters!$I$29*(Parameters!$J$29-Parameters!$J$28)+Parameters!$I$30*(Parameters!$J$30-Parameters!$J$29)+Parameters!$I$31*($A160-Parameters!$J$30)))),_xlfn.IFS($A160&lt;=Parameters!$J$28,Parameters!$I$28*$A160,$A160&lt;=Parameters!$J$29,Parameters!$I$29*$A160,$A160&lt;=Parameters!$J$30,Parameters!$I$30*$A160,$A160&gt;Parameters!$J$30,Parameters!$I$31*$A160))</f>
        <v>14357.95</v>
      </c>
      <c r="AC160" s="290">
        <f t="shared" si="67"/>
        <v>92.631935483870976</v>
      </c>
      <c r="AD160" s="290" cm="1">
        <f t="array" ref="AD160">IF(Parameters!$F$55="No",IF($A160&lt;=Parameters!$J$34,Parameters!$I$34*$A160,IF($A160&lt;=Parameters!$J$35,Parameters!$I$34*Parameters!$J$34+Parameters!$I$35*($A160-Parameters!$J$34),IF($A160&lt;=Parameters!$J$36,Parameters!$I$34*Parameters!$J$34+Parameters!$I$35*(Parameters!$J$35-Parameters!$J$34)+Parameters!$I$36*($A160-Parameters!$J$35),Parameters!$I$34*Parameters!$J$34+Parameters!$I$35*(Parameters!$J$35-Parameters!$J$34)+Parameters!$I$36*(Parameters!$J$36-Parameters!$J$35)+Parameters!$I$37*($A160-Parameters!$J$36)))),_xlfn.IFS($A160&lt;=Parameters!$J$34,Parameters!$I$34*$A160,$A160&lt;=Parameters!$J$35,Parameters!$I$35*$A160,$A160&lt;=Parameters!$J$36,Parameters!$I$36*$A160,$A160&gt;Parameters!$J$36,Parameters!$I$37*$A160))</f>
        <v>19017.7</v>
      </c>
      <c r="AE160" s="290">
        <f t="shared" si="91"/>
        <v>122.69483870967743</v>
      </c>
      <c r="AF160" s="290" cm="1">
        <f t="array" ref="AF160">IF(Parameters!$F$55="No",IF($A160&lt;=Parameters!$J$39,Parameters!$I$39*$A160,IF($A160&lt;=Parameters!$J$40,Parameters!$I$39*Parameters!$J$39+Parameters!$I$40*($A160-Parameters!$J$39),IF($A160&lt;=Parameters!$J$41,Parameters!$I$39*Parameters!$J$39+Parameters!$I$40*(Parameters!$J$40-Parameters!$J$39)+Parameters!$I$41*($A160-Parameters!$J$40),Parameters!$I$39*Parameters!$J$39+Parameters!$I$40*(Parameters!$J$40-Parameters!$J$39)+Parameters!$I$41*(Parameters!$J$41-Parameters!$J$40)+Parameters!$I$42*($A160-Parameters!$J$41)))),_xlfn.IFS($A160&lt;=Parameters!$J$39,Parameters!$I$39*$A160,$A160&lt;=Parameters!$J$40,Parameters!$I$40*$A160,$A160&lt;=Parameters!$J$41,Parameters!$I$41*$A160,$A160&gt;Parameters!$J$41,Parameters!$I$42*$A160))</f>
        <v>20633.199999999997</v>
      </c>
      <c r="AG160" s="290">
        <f t="shared" si="92"/>
        <v>133.11741935483869</v>
      </c>
      <c r="AI160" s="428">
        <f t="shared" si="68"/>
        <v>91.170000000000073</v>
      </c>
      <c r="AJ160" s="428">
        <f t="shared" si="69"/>
        <v>136.4900000000016</v>
      </c>
      <c r="AK160" s="428">
        <f t="shared" si="70"/>
        <v>143.54000000000087</v>
      </c>
      <c r="AL160" s="428">
        <f t="shared" si="71"/>
        <v>143.53999999999724</v>
      </c>
      <c r="AM160" s="428">
        <f t="shared" si="72"/>
        <v>91.170000000000073</v>
      </c>
      <c r="AN160" s="428">
        <f t="shared" si="73"/>
        <v>136.4900000000016</v>
      </c>
      <c r="AO160" s="428">
        <f t="shared" si="74"/>
        <v>143.54000000000087</v>
      </c>
      <c r="AP160" s="428">
        <f t="shared" si="75"/>
        <v>143.53999999999724</v>
      </c>
      <c r="AQ160" s="428">
        <f t="shared" si="76"/>
        <v>91.170000000000073</v>
      </c>
      <c r="AR160" s="428">
        <f t="shared" si="77"/>
        <v>136.4900000000016</v>
      </c>
      <c r="AS160" s="428">
        <f t="shared" si="78"/>
        <v>143.54000000000087</v>
      </c>
      <c r="AT160" s="428">
        <f t="shared" si="79"/>
        <v>143.53999999999724</v>
      </c>
      <c r="AU160" s="428">
        <f t="shared" si="80"/>
        <v>91.170000000000073</v>
      </c>
      <c r="AV160" s="428">
        <f t="shared" si="81"/>
        <v>136.4900000000016</v>
      </c>
      <c r="AW160" s="428">
        <f t="shared" si="82"/>
        <v>143.54000000000087</v>
      </c>
      <c r="AX160" s="428">
        <f t="shared" si="83"/>
        <v>143.53999999999724</v>
      </c>
    </row>
    <row r="161">
      <c r="A161" s="413">
        <v>156</v>
      </c>
      <c r="B161" s="290" cm="1">
        <f t="array" ref="B161">IF(Parameters!$C$55="No",IF($A161&lt;=Parameters!$D$23,Parameters!$C$23*$A161,IF($A161&lt;=Parameters!$D$24,Parameters!$C$23*Parameters!$D$23+Parameters!$C$24*($A161-Parameters!$D$23),IF($A161&lt;=Parameters!$D$25,Parameters!$C$23*Parameters!$D$23+Parameters!$C$24*(Parameters!$D$24-Parameters!$D$23)+Parameters!$C$25*($A161-Parameters!$D$24),Parameters!$C$23*Parameters!$D$23+Parameters!$C$24*(Parameters!$D$24-Parameters!$D$23)+Parameters!$C$25*(Parameters!$D$25-Parameters!$D$24)+Parameters!$C$26*($A161-Parameters!$D$25)))),_xlfn.IFS($A161&lt;=Parameters!$D$23,Parameters!$C$23*$A161,$A161&lt;=Parameters!$D$24,Parameters!$C$24*$A161,$A161&lt;=Parameters!$D$25,Parameters!$C$25*$A161,$A161&gt;Parameters!$D$25,Parameters!$C$26*$A161))</f>
        <v>14222.52</v>
      </c>
      <c r="C161" s="290">
        <f t="shared" si="84"/>
        <v>91.17</v>
      </c>
      <c r="D161" s="290" cm="1">
        <f t="array" ref="D161">IF(Parameters!$C$55="No",IF($A161&lt;=Parameters!$D$28,Parameters!$C$28*$A161,IF($A161&lt;=Parameters!$D$29,Parameters!$C$28*Parameters!$D$28+Parameters!$C$29*($A161-Parameters!$D$28),IF($A161&lt;=Parameters!$D$30,Parameters!$C$28*Parameters!$D$28+Parameters!$C$29*(Parameters!$D$29-Parameters!$D$28)+Parameters!$C$30*($A161-Parameters!$D$29),Parameters!$C$28*Parameters!$D$28+Parameters!$C$29*(Parameters!$D$29-Parameters!$D$28)+Parameters!$C$30*(Parameters!$D$30-Parameters!$D$29)+Parameters!$C$31*($A161-Parameters!$D$30)))),_xlfn.IFS($A161&lt;=Parameters!$D$28,Parameters!$C$28*$A161,$A161&lt;=Parameters!$D$29,Parameters!$C$29*$A161,$A161&lt;=Parameters!$D$30,Parameters!$C$30*$A161,$A161&gt;Parameters!$D$30,Parameters!$C$31*$A161))</f>
        <v>14494.44</v>
      </c>
      <c r="E161" s="290">
        <f t="shared" si="84"/>
        <v>92.913076923076929</v>
      </c>
      <c r="F161" s="290" cm="1">
        <f t="array" ref="F161">IF(Parameters!$C$55="No",IF($A161&lt;=Parameters!$D$34,Parameters!$C$34*$A161,IF($A161&lt;=Parameters!$D$35,Parameters!$C$34*Parameters!$D$34+Parameters!$C$35*($A161-Parameters!$D$34),IF($A161&lt;=Parameters!$D$36,Parameters!$C$34*Parameters!$D$34+Parameters!$C$35*(Parameters!$D$35-Parameters!$D$34)+Parameters!$C$36*($A161-Parameters!$D$35),Parameters!$C$34*Parameters!$D$34+Parameters!$C$35*(Parameters!$D$35-Parameters!$D$34)+Parameters!$C$36*(Parameters!$D$36-Parameters!$D$35)+Parameters!$C$37*($A161-Parameters!$D$36)))),_xlfn.IFS($A161&lt;=Parameters!$D$34,Parameters!$C$34*$A161,$A161&lt;=Parameters!$D$35,Parameters!$C$35*$A161,$A161&lt;=Parameters!$D$36,Parameters!$C$36*$A161,$A161&gt;Parameters!$D$36,Parameters!$C$37*$A161))</f>
        <v>19161.239999999998</v>
      </c>
      <c r="G161" s="290">
        <f t="shared" si="85"/>
        <v>122.82846153846153</v>
      </c>
      <c r="H161" s="290" cm="1">
        <f t="array" ref="H161">IF(Parameters!$C$55="No",IF($A161&lt;=Parameters!$D$39,Parameters!$C$39*$A161,IF($A161&lt;=Parameters!$D$40,Parameters!$C$39*Parameters!$D$39+Parameters!$C$40*($A161-Parameters!$D$39),IF($A161&lt;=Parameters!$D$41,Parameters!$C$39*Parameters!$D$39+Parameters!$C$40*(Parameters!$D$40-Parameters!$D$39)+Parameters!$C$41*($A161-Parameters!$D$40),Parameters!$C$39*Parameters!$D$39+Parameters!$C$40*(Parameters!$D$40-Parameters!$D$39)+Parameters!$C$41*(Parameters!$D$41-Parameters!$D$40)+Parameters!$C$42*($A161-Parameters!$D$41)))),_xlfn.IFS($A161&lt;=Parameters!$D$39,Parameters!$C$39*$A161,$A161&lt;=Parameters!$D$40,Parameters!$C$40*$A161,$A161&lt;=Parameters!$D$41,Parameters!$C$41*$A161,$A161&gt;Parameters!$D$41,Parameters!$C$42*$A161))</f>
        <v>20776.739999999998</v>
      </c>
      <c r="I161" s="290">
        <f t="shared" si="86"/>
        <v>133.18423076923077</v>
      </c>
      <c r="J161" s="290" cm="1">
        <f t="array" ref="J161">IF(Parameters!$D$55="No",IF($A161&lt;=Parameters!$F$23,Parameters!$E$23*$A161,IF($A161&lt;=Parameters!$F$24,Parameters!$E$23*Parameters!$F$23+Parameters!$E$24*($A161-Parameters!$F$23),IF($A161&lt;=Parameters!$F$25,Parameters!$E$23*Parameters!$F$23+Parameters!$E$24*(Parameters!$F$24-Parameters!$F$23)+Parameters!$E$25*($A161-Parameters!$F$24),Parameters!$E$23*Parameters!$F$23+Parameters!$E$24*(Parameters!$F$24-Parameters!$F$23)+Parameters!$E$25*(Parameters!$F$25-Parameters!$F$24)+Parameters!$E$26*($A161-Parameters!$F$25)))),_xlfn.IFS($A161&lt;=Parameters!$F$23,Parameters!$E$23*$A161,$A161&lt;=Parameters!$F$24,Parameters!$E$24*$A161,$A161&lt;=Parameters!$F$25,Parameters!$E$25*$A161,$A161&gt;Parameters!$F$25,Parameters!$E$26*$A161))</f>
        <v>14222.52</v>
      </c>
      <c r="K161" s="290">
        <f t="shared" si="62"/>
        <v>91.17</v>
      </c>
      <c r="L161" s="290" cm="1">
        <f t="array" ref="L161">IF(Parameters!$D$55="No",IF($A161&lt;=Parameters!$F$28,Parameters!$E$28*$A161,IF($A161&lt;=Parameters!$F$29,Parameters!$E$28*Parameters!$F$28+Parameters!$E$29*($A161-Parameters!$F$28),IF($A161&lt;=Parameters!$F$30,Parameters!$E$28*Parameters!$F$28+Parameters!$E$29*(Parameters!$F$29-Parameters!$F$28)+Parameters!$E$30*($A161-Parameters!$F$29),Parameters!$E$28*Parameters!$F$28+Parameters!$E$29*(Parameters!$F$29-Parameters!$F$28)+Parameters!$E$30*(Parameters!$F$30-Parameters!$F$29)+Parameters!$E$31*($A161-Parameters!$F$30)))),_xlfn.IFS($A161&lt;=Parameters!$F$28,Parameters!$E$28*$A161,$A161&lt;=Parameters!$F$29,Parameters!$E$29*$A161,$A161&lt;=Parameters!$F$30,Parameters!$E$30*$A161,$A161&gt;Parameters!$F$30,Parameters!$E$31*$A161))</f>
        <v>14494.44</v>
      </c>
      <c r="M161" s="290">
        <f t="shared" si="63"/>
        <v>92.913076923076929</v>
      </c>
      <c r="N161" s="290" cm="1">
        <f t="array" ref="N161">IF(Parameters!$D$55="No",IF($A161&lt;=Parameters!$F$34,Parameters!$E$34*$A161,IF($A161&lt;=Parameters!$F$35,Parameters!$E$34*Parameters!$F$34+Parameters!$E$35*($A161-Parameters!$F$34),IF($A161&lt;=Parameters!$F$36,Parameters!$E$34*Parameters!$F$34+Parameters!$E$35*(Parameters!$F$35-Parameters!$F$34)+Parameters!$E$36*($A161-Parameters!$F$35),Parameters!$E$34*Parameters!$F$34+Parameters!$E$35*(Parameters!$F$35-Parameters!$F$34)+Parameters!$E$36*(Parameters!$F$36-Parameters!$F$35)+Parameters!$E$37*($A161-Parameters!$F$36)))),_xlfn.IFS($A161&lt;=Parameters!$F$34,Parameters!$E$34*$A161,$A161&lt;=Parameters!$F$35,Parameters!$E$35*$A161,$A161&lt;=Parameters!$F$36,Parameters!$E$36*$A161,$A161&gt;Parameters!$F$36,Parameters!$E$37*$A161))</f>
        <v>19161.239999999998</v>
      </c>
      <c r="O161" s="290">
        <f t="shared" si="87"/>
        <v>122.82846153846153</v>
      </c>
      <c r="P161" s="290" cm="1">
        <f t="array" ref="P161">IF(Parameters!$D$55="No",IF($A161&lt;=Parameters!$F$39,Parameters!$E$39*$A161,IF($A161&lt;=Parameters!$F$40,Parameters!$E$39*Parameters!$F$39+Parameters!$E$40*($A161-Parameters!$F$39),IF($A161&lt;=Parameters!$F$41,Parameters!$E$39*Parameters!$F$39+Parameters!$E$40*(Parameters!$F$40-Parameters!$F$39)+Parameters!$E$41*($A161-Parameters!$F$40),Parameters!$E$39*Parameters!$F$39+Parameters!$E$40*(Parameters!$F$40-Parameters!$F$39)+Parameters!$E$41*(Parameters!$F$41-Parameters!$F$40)+Parameters!$E$42*($A161-Parameters!$F$41)))),_xlfn.IFS($A161&lt;=Parameters!$F$39,Parameters!$E$39*$A161,$A161&lt;=Parameters!$F$40,Parameters!$E$40*$A161,$A161&lt;=Parameters!$F$41,Parameters!$E$41*$A161,$A161&gt;Parameters!$F$41,Parameters!$E$42*$A161))</f>
        <v>20776.739999999998</v>
      </c>
      <c r="Q161" s="290">
        <f t="shared" si="88"/>
        <v>133.18423076923077</v>
      </c>
      <c r="R161" s="290" cm="1">
        <f t="array" ref="R161">IF(Parameters!$E$55="No",IF($A161&lt;=Parameters!$H$23,Parameters!$G$23*$A161,IF($A161&lt;=Parameters!$H$24,Parameters!$G$23*Parameters!$H$23+Parameters!$G$24*($A161-Parameters!$H$23),IF($A161&lt;=Parameters!$H$25,Parameters!$G$23*Parameters!$H$23+Parameters!$G$24*(Parameters!$H$24-Parameters!$H$23)+Parameters!$G$25*($A161-Parameters!$H$24),Parameters!$G$23*Parameters!$H$23+Parameters!$G$24*(Parameters!$H$24-Parameters!$H$23)+Parameters!$G$25*(Parameters!$H$25-Parameters!$H$24)+Parameters!$G$26*($A161-Parameters!$H$25)))),_xlfn.IFS($A161&lt;=Parameters!$H$23,Parameters!$G$23*$A161,$A161&lt;=Parameters!$H$24,Parameters!$G$24*$A161,$A161&lt;=Parameters!$H$25,Parameters!$G$25*$A161,$A161&gt;Parameters!$H$25,Parameters!$G$26*$A161))</f>
        <v>14222.52</v>
      </c>
      <c r="S161" s="290">
        <f t="shared" si="64"/>
        <v>91.17</v>
      </c>
      <c r="T161" s="290" cm="1">
        <f t="array" ref="T161">IF(Parameters!$E$55="No",IF($A161&lt;=Parameters!$H$28,Parameters!$G$28*$A161,IF($A161&lt;=Parameters!$H$29,Parameters!$G$28*Parameters!$H$28+Parameters!$G$29*($A161-Parameters!$H$28),IF($A161&lt;=Parameters!$H$30,Parameters!$G$28*Parameters!$H$28+Parameters!$G$29*(Parameters!$H$29-Parameters!$H$28)+Parameters!$G$30*($A161-Parameters!$H$29),Parameters!$G$28*Parameters!$H$28+Parameters!$G$29*(Parameters!$H$29-Parameters!$H$28)+Parameters!$G$30*(Parameters!$H$30-Parameters!$H$29)+Parameters!$G$31*($A161-Parameters!$H$30)))),_xlfn.IFS($A161&lt;=Parameters!$H$28,Parameters!$G$28*$A161,$A161&lt;=Parameters!$H$29,Parameters!$G$29*$A161,$A161&lt;=Parameters!$H$30,Parameters!$G$30*$A161,$A161&gt;Parameters!$H$30,Parameters!$G$31*$A161))</f>
        <v>14494.44</v>
      </c>
      <c r="U161" s="290">
        <f t="shared" si="65"/>
        <v>92.913076923076929</v>
      </c>
      <c r="V161" s="290" cm="1">
        <f t="array" ref="V161">IF(Parameters!$E$55="No",IF($A161&lt;=Parameters!$H$34,Parameters!$G$34*$A161,IF($A161&lt;=Parameters!$H$35,Parameters!$G$34*Parameters!$H$34+Parameters!$G$35*($A161-Parameters!$H$34),IF($A161&lt;=Parameters!$H$36,Parameters!$G$34*Parameters!$H$34+Parameters!$G$35*(Parameters!$H$35-Parameters!$H$34)+Parameters!$G$36*($A161-Parameters!$H$35),Parameters!$G$34*Parameters!$H$34+Parameters!$G$35*(Parameters!$H$35-Parameters!$H$34)+Parameters!$G$36*(Parameters!$H$36-Parameters!$H$35)+Parameters!$G$37*($A161-Parameters!$H$36)))),_xlfn.IFS($A161&lt;=Parameters!$H$34,Parameters!$G$34*$A161,$A161&lt;=Parameters!$H$35,Parameters!$G$35*$A161,$A161&lt;=Parameters!$H$36,Parameters!$G$36*$A161,$A161&gt;Parameters!$H$36,Parameters!$G$37*$A161))</f>
        <v>19161.239999999998</v>
      </c>
      <c r="W161" s="290">
        <f t="shared" si="89"/>
        <v>122.82846153846153</v>
      </c>
      <c r="X161" s="290" cm="1">
        <f t="array" ref="X161">IF(Parameters!$E$55="No",IF($A161&lt;=Parameters!$H$39,Parameters!$G$39*$A161,IF($A161&lt;=Parameters!$H$40,Parameters!$G$39*Parameters!$H$39+Parameters!$G$40*($A161-Parameters!$H$39),IF($A161&lt;=Parameters!$H$41,Parameters!$G$39*Parameters!$H$39+Parameters!$G$40*(Parameters!$H$40-Parameters!$H$39)+Parameters!$G$41*($A161-Parameters!$H$40),Parameters!$G$39*Parameters!$H$39+Parameters!$G$40*(Parameters!$H$40-Parameters!$H$39)+Parameters!$G$41*(Parameters!$H$41-Parameters!$H$40)+Parameters!$G$42*($A161-Parameters!$H$41)))),_xlfn.IFS($A161&lt;=Parameters!$H$39,Parameters!$G$39*$A161,$A161&lt;=Parameters!$H$40,Parameters!$G$40*$A161,$A161&lt;=Parameters!$H$41,Parameters!$G$41*$A161,$A161&gt;Parameters!$H$41,Parameters!$G$42*$A161))</f>
        <v>20776.739999999998</v>
      </c>
      <c r="Y161" s="290">
        <f t="shared" si="90"/>
        <v>133.18423076923077</v>
      </c>
      <c r="Z161" s="290" cm="1">
        <f t="array" ref="Z161">IF(Parameters!$F$55="No",IF($A161&lt;=Parameters!$J$23,Parameters!$I$23*$A161,IF($A161&lt;=Parameters!$J$24,Parameters!$I$23*Parameters!$J$23+Parameters!$I$24*($A161-Parameters!$J$23),IF($A161&lt;=Parameters!$J$25,Parameters!$I$23*Parameters!$J$23+Parameters!$I$24*(Parameters!$J$24-Parameters!$J$23)+Parameters!$I$25*($A161-Parameters!$J$24),Parameters!$I$23*Parameters!$J$23+Parameters!$I$24*(Parameters!$J$24-Parameters!$J$23)+Parameters!$I$25*(Parameters!$J$25-Parameters!$J$24)+Parameters!$I$26*($A161-Parameters!$J$25)))),_xlfn.IFS($A161&lt;=Parameters!$J$23,Parameters!$I$23*$A161,$A161&lt;=Parameters!$J$24,Parameters!$I$24*$A161,$A161&lt;=Parameters!$J$25,Parameters!$I$25*$A161,$A161&gt;Parameters!$J$25,Parameters!$I$26*$A161))</f>
        <v>14222.52</v>
      </c>
      <c r="AA161" s="290">
        <f t="shared" si="66"/>
        <v>91.17</v>
      </c>
      <c r="AB161" s="290" cm="1">
        <f t="array" ref="AB161">IF(Parameters!$F$55="No",IF($A161&lt;=Parameters!$J$28,Parameters!$I$28*$A161,IF($A161&lt;=Parameters!$J$29,Parameters!$I$28*Parameters!$J$28+Parameters!$I$29*($A161-Parameters!$J$28),IF($A161&lt;=Parameters!$J$30,Parameters!$I$28*Parameters!$J$28+Parameters!$I$29*(Parameters!$J$29-Parameters!$J$28)+Parameters!$I$30*($A161-Parameters!$J$29),Parameters!$I$28*Parameters!$J$28+Parameters!$I$29*(Parameters!$J$29-Parameters!$J$28)+Parameters!$I$30*(Parameters!$J$30-Parameters!$J$29)+Parameters!$I$31*($A161-Parameters!$J$30)))),_xlfn.IFS($A161&lt;=Parameters!$J$28,Parameters!$I$28*$A161,$A161&lt;=Parameters!$J$29,Parameters!$I$29*$A161,$A161&lt;=Parameters!$J$30,Parameters!$I$30*$A161,$A161&gt;Parameters!$J$30,Parameters!$I$31*$A161))</f>
        <v>14494.44</v>
      </c>
      <c r="AC161" s="290">
        <f t="shared" si="67"/>
        <v>92.913076923076929</v>
      </c>
      <c r="AD161" s="290" cm="1">
        <f t="array" ref="AD161">IF(Parameters!$F$55="No",IF($A161&lt;=Parameters!$J$34,Parameters!$I$34*$A161,IF($A161&lt;=Parameters!$J$35,Parameters!$I$34*Parameters!$J$34+Parameters!$I$35*($A161-Parameters!$J$34),IF($A161&lt;=Parameters!$J$36,Parameters!$I$34*Parameters!$J$34+Parameters!$I$35*(Parameters!$J$35-Parameters!$J$34)+Parameters!$I$36*($A161-Parameters!$J$35),Parameters!$I$34*Parameters!$J$34+Parameters!$I$35*(Parameters!$J$35-Parameters!$J$34)+Parameters!$I$36*(Parameters!$J$36-Parameters!$J$35)+Parameters!$I$37*($A161-Parameters!$J$36)))),_xlfn.IFS($A161&lt;=Parameters!$J$34,Parameters!$I$34*$A161,$A161&lt;=Parameters!$J$35,Parameters!$I$35*$A161,$A161&lt;=Parameters!$J$36,Parameters!$I$36*$A161,$A161&gt;Parameters!$J$36,Parameters!$I$37*$A161))</f>
        <v>19161.239999999998</v>
      </c>
      <c r="AE161" s="290">
        <f t="shared" si="91"/>
        <v>122.82846153846153</v>
      </c>
      <c r="AF161" s="290" cm="1">
        <f t="array" ref="AF161">IF(Parameters!$F$55="No",IF($A161&lt;=Parameters!$J$39,Parameters!$I$39*$A161,IF($A161&lt;=Parameters!$J$40,Parameters!$I$39*Parameters!$J$39+Parameters!$I$40*($A161-Parameters!$J$39),IF($A161&lt;=Parameters!$J$41,Parameters!$I$39*Parameters!$J$39+Parameters!$I$40*(Parameters!$J$40-Parameters!$J$39)+Parameters!$I$41*($A161-Parameters!$J$40),Parameters!$I$39*Parameters!$J$39+Parameters!$I$40*(Parameters!$J$40-Parameters!$J$39)+Parameters!$I$41*(Parameters!$J$41-Parameters!$J$40)+Parameters!$I$42*($A161-Parameters!$J$41)))),_xlfn.IFS($A161&lt;=Parameters!$J$39,Parameters!$I$39*$A161,$A161&lt;=Parameters!$J$40,Parameters!$I$40*$A161,$A161&lt;=Parameters!$J$41,Parameters!$I$41*$A161,$A161&gt;Parameters!$J$41,Parameters!$I$42*$A161))</f>
        <v>20776.739999999998</v>
      </c>
      <c r="AG161" s="290">
        <f t="shared" si="92"/>
        <v>133.18423076923077</v>
      </c>
      <c r="AI161" s="428">
        <f t="shared" si="68"/>
        <v>91.170000000000073</v>
      </c>
      <c r="AJ161" s="428">
        <f t="shared" si="69"/>
        <v>136.48999999999978</v>
      </c>
      <c r="AK161" s="428">
        <f t="shared" si="70"/>
        <v>143.53999999999724</v>
      </c>
      <c r="AL161" s="428">
        <f t="shared" si="71"/>
        <v>143.54000000000087</v>
      </c>
      <c r="AM161" s="428">
        <f t="shared" si="72"/>
        <v>91.170000000000073</v>
      </c>
      <c r="AN161" s="428">
        <f t="shared" si="73"/>
        <v>136.48999999999978</v>
      </c>
      <c r="AO161" s="428">
        <f t="shared" si="74"/>
        <v>143.53999999999724</v>
      </c>
      <c r="AP161" s="428">
        <f t="shared" si="75"/>
        <v>143.54000000000087</v>
      </c>
      <c r="AQ161" s="428">
        <f t="shared" si="76"/>
        <v>91.170000000000073</v>
      </c>
      <c r="AR161" s="428">
        <f t="shared" si="77"/>
        <v>136.48999999999978</v>
      </c>
      <c r="AS161" s="428">
        <f t="shared" si="78"/>
        <v>143.53999999999724</v>
      </c>
      <c r="AT161" s="428">
        <f t="shared" si="79"/>
        <v>143.54000000000087</v>
      </c>
      <c r="AU161" s="428">
        <f t="shared" si="80"/>
        <v>91.170000000000073</v>
      </c>
      <c r="AV161" s="428">
        <f t="shared" si="81"/>
        <v>136.48999999999978</v>
      </c>
      <c r="AW161" s="428">
        <f t="shared" si="82"/>
        <v>143.53999999999724</v>
      </c>
      <c r="AX161" s="428">
        <f t="shared" si="83"/>
        <v>143.54000000000087</v>
      </c>
    </row>
    <row r="162">
      <c r="A162" s="413">
        <v>157</v>
      </c>
      <c r="B162" s="290" cm="1">
        <f t="array" ref="B162">IF(Parameters!$C$55="No",IF($A162&lt;=Parameters!$D$23,Parameters!$C$23*$A162,IF($A162&lt;=Parameters!$D$24,Parameters!$C$23*Parameters!$D$23+Parameters!$C$24*($A162-Parameters!$D$23),IF($A162&lt;=Parameters!$D$25,Parameters!$C$23*Parameters!$D$23+Parameters!$C$24*(Parameters!$D$24-Parameters!$D$23)+Parameters!$C$25*($A162-Parameters!$D$24),Parameters!$C$23*Parameters!$D$23+Parameters!$C$24*(Parameters!$D$24-Parameters!$D$23)+Parameters!$C$25*(Parameters!$D$25-Parameters!$D$24)+Parameters!$C$26*($A162-Parameters!$D$25)))),_xlfn.IFS($A162&lt;=Parameters!$D$23,Parameters!$C$23*$A162,$A162&lt;=Parameters!$D$24,Parameters!$C$24*$A162,$A162&lt;=Parameters!$D$25,Parameters!$C$25*$A162,$A162&gt;Parameters!$D$25,Parameters!$C$26*$A162))</f>
        <v>14313.69</v>
      </c>
      <c r="C162" s="290">
        <f t="shared" si="84"/>
        <v>91.17</v>
      </c>
      <c r="D162" s="290" cm="1">
        <f t="array" ref="D162">IF(Parameters!$C$55="No",IF($A162&lt;=Parameters!$D$28,Parameters!$C$28*$A162,IF($A162&lt;=Parameters!$D$29,Parameters!$C$28*Parameters!$D$28+Parameters!$C$29*($A162-Parameters!$D$28),IF($A162&lt;=Parameters!$D$30,Parameters!$C$28*Parameters!$D$28+Parameters!$C$29*(Parameters!$D$29-Parameters!$D$28)+Parameters!$C$30*($A162-Parameters!$D$29),Parameters!$C$28*Parameters!$D$28+Parameters!$C$29*(Parameters!$D$29-Parameters!$D$28)+Parameters!$C$30*(Parameters!$D$30-Parameters!$D$29)+Parameters!$C$31*($A162-Parameters!$D$30)))),_xlfn.IFS($A162&lt;=Parameters!$D$28,Parameters!$C$28*$A162,$A162&lt;=Parameters!$D$29,Parameters!$C$29*$A162,$A162&lt;=Parameters!$D$30,Parameters!$C$30*$A162,$A162&gt;Parameters!$D$30,Parameters!$C$31*$A162))</f>
        <v>14630.93</v>
      </c>
      <c r="E162" s="290">
        <f t="shared" si="84"/>
        <v>93.190636942675155</v>
      </c>
      <c r="F162" s="290" cm="1">
        <f t="array" ref="F162">IF(Parameters!$C$55="No",IF($A162&lt;=Parameters!$D$34,Parameters!$C$34*$A162,IF($A162&lt;=Parameters!$D$35,Parameters!$C$34*Parameters!$D$34+Parameters!$C$35*($A162-Parameters!$D$34),IF($A162&lt;=Parameters!$D$36,Parameters!$C$34*Parameters!$D$34+Parameters!$C$35*(Parameters!$D$35-Parameters!$D$34)+Parameters!$C$36*($A162-Parameters!$D$35),Parameters!$C$34*Parameters!$D$34+Parameters!$C$35*(Parameters!$D$35-Parameters!$D$34)+Parameters!$C$36*(Parameters!$D$36-Parameters!$D$35)+Parameters!$C$37*($A162-Parameters!$D$36)))),_xlfn.IFS($A162&lt;=Parameters!$D$34,Parameters!$C$34*$A162,$A162&lt;=Parameters!$D$35,Parameters!$C$35*$A162,$A162&lt;=Parameters!$D$36,Parameters!$C$36*$A162,$A162&gt;Parameters!$D$36,Parameters!$C$37*$A162))</f>
        <v>19304.78</v>
      </c>
      <c r="G162" s="290">
        <f t="shared" si="85"/>
        <v>122.96038216560508</v>
      </c>
      <c r="H162" s="290" cm="1">
        <f t="array" ref="H162">IF(Parameters!$C$55="No",IF($A162&lt;=Parameters!$D$39,Parameters!$C$39*$A162,IF($A162&lt;=Parameters!$D$40,Parameters!$C$39*Parameters!$D$39+Parameters!$C$40*($A162-Parameters!$D$39),IF($A162&lt;=Parameters!$D$41,Parameters!$C$39*Parameters!$D$39+Parameters!$C$40*(Parameters!$D$40-Parameters!$D$39)+Parameters!$C$41*($A162-Parameters!$D$40),Parameters!$C$39*Parameters!$D$39+Parameters!$C$40*(Parameters!$D$40-Parameters!$D$39)+Parameters!$C$41*(Parameters!$D$41-Parameters!$D$40)+Parameters!$C$42*($A162-Parameters!$D$41)))),_xlfn.IFS($A162&lt;=Parameters!$D$39,Parameters!$C$39*$A162,$A162&lt;=Parameters!$D$40,Parameters!$C$40*$A162,$A162&lt;=Parameters!$D$41,Parameters!$C$41*$A162,$A162&gt;Parameters!$D$41,Parameters!$C$42*$A162))</f>
        <v>20920.28</v>
      </c>
      <c r="I162" s="290">
        <f t="shared" si="86"/>
        <v>133.25019108280253</v>
      </c>
      <c r="J162" s="290" cm="1">
        <f t="array" ref="J162">IF(Parameters!$D$55="No",IF($A162&lt;=Parameters!$F$23,Parameters!$E$23*$A162,IF($A162&lt;=Parameters!$F$24,Parameters!$E$23*Parameters!$F$23+Parameters!$E$24*($A162-Parameters!$F$23),IF($A162&lt;=Parameters!$F$25,Parameters!$E$23*Parameters!$F$23+Parameters!$E$24*(Parameters!$F$24-Parameters!$F$23)+Parameters!$E$25*($A162-Parameters!$F$24),Parameters!$E$23*Parameters!$F$23+Parameters!$E$24*(Parameters!$F$24-Parameters!$F$23)+Parameters!$E$25*(Parameters!$F$25-Parameters!$F$24)+Parameters!$E$26*($A162-Parameters!$F$25)))),_xlfn.IFS($A162&lt;=Parameters!$F$23,Parameters!$E$23*$A162,$A162&lt;=Parameters!$F$24,Parameters!$E$24*$A162,$A162&lt;=Parameters!$F$25,Parameters!$E$25*$A162,$A162&gt;Parameters!$F$25,Parameters!$E$26*$A162))</f>
        <v>14313.69</v>
      </c>
      <c r="K162" s="290">
        <f t="shared" si="62"/>
        <v>91.17</v>
      </c>
      <c r="L162" s="290" cm="1">
        <f t="array" ref="L162">IF(Parameters!$D$55="No",IF($A162&lt;=Parameters!$F$28,Parameters!$E$28*$A162,IF($A162&lt;=Parameters!$F$29,Parameters!$E$28*Parameters!$F$28+Parameters!$E$29*($A162-Parameters!$F$28),IF($A162&lt;=Parameters!$F$30,Parameters!$E$28*Parameters!$F$28+Parameters!$E$29*(Parameters!$F$29-Parameters!$F$28)+Parameters!$E$30*($A162-Parameters!$F$29),Parameters!$E$28*Parameters!$F$28+Parameters!$E$29*(Parameters!$F$29-Parameters!$F$28)+Parameters!$E$30*(Parameters!$F$30-Parameters!$F$29)+Parameters!$E$31*($A162-Parameters!$F$30)))),_xlfn.IFS($A162&lt;=Parameters!$F$28,Parameters!$E$28*$A162,$A162&lt;=Parameters!$F$29,Parameters!$E$29*$A162,$A162&lt;=Parameters!$F$30,Parameters!$E$30*$A162,$A162&gt;Parameters!$F$30,Parameters!$E$31*$A162))</f>
        <v>14630.93</v>
      </c>
      <c r="M162" s="290">
        <f t="shared" si="63"/>
        <v>93.190636942675155</v>
      </c>
      <c r="N162" s="290" cm="1">
        <f t="array" ref="N162">IF(Parameters!$D$55="No",IF($A162&lt;=Parameters!$F$34,Parameters!$E$34*$A162,IF($A162&lt;=Parameters!$F$35,Parameters!$E$34*Parameters!$F$34+Parameters!$E$35*($A162-Parameters!$F$34),IF($A162&lt;=Parameters!$F$36,Parameters!$E$34*Parameters!$F$34+Parameters!$E$35*(Parameters!$F$35-Parameters!$F$34)+Parameters!$E$36*($A162-Parameters!$F$35),Parameters!$E$34*Parameters!$F$34+Parameters!$E$35*(Parameters!$F$35-Parameters!$F$34)+Parameters!$E$36*(Parameters!$F$36-Parameters!$F$35)+Parameters!$E$37*($A162-Parameters!$F$36)))),_xlfn.IFS($A162&lt;=Parameters!$F$34,Parameters!$E$34*$A162,$A162&lt;=Parameters!$F$35,Parameters!$E$35*$A162,$A162&lt;=Parameters!$F$36,Parameters!$E$36*$A162,$A162&gt;Parameters!$F$36,Parameters!$E$37*$A162))</f>
        <v>19304.78</v>
      </c>
      <c r="O162" s="290">
        <f t="shared" si="87"/>
        <v>122.96038216560508</v>
      </c>
      <c r="P162" s="290" cm="1">
        <f t="array" ref="P162">IF(Parameters!$D$55="No",IF($A162&lt;=Parameters!$F$39,Parameters!$E$39*$A162,IF($A162&lt;=Parameters!$F$40,Parameters!$E$39*Parameters!$F$39+Parameters!$E$40*($A162-Parameters!$F$39),IF($A162&lt;=Parameters!$F$41,Parameters!$E$39*Parameters!$F$39+Parameters!$E$40*(Parameters!$F$40-Parameters!$F$39)+Parameters!$E$41*($A162-Parameters!$F$40),Parameters!$E$39*Parameters!$F$39+Parameters!$E$40*(Parameters!$F$40-Parameters!$F$39)+Parameters!$E$41*(Parameters!$F$41-Parameters!$F$40)+Parameters!$E$42*($A162-Parameters!$F$41)))),_xlfn.IFS($A162&lt;=Parameters!$F$39,Parameters!$E$39*$A162,$A162&lt;=Parameters!$F$40,Parameters!$E$40*$A162,$A162&lt;=Parameters!$F$41,Parameters!$E$41*$A162,$A162&gt;Parameters!$F$41,Parameters!$E$42*$A162))</f>
        <v>20920.28</v>
      </c>
      <c r="Q162" s="290">
        <f t="shared" si="88"/>
        <v>133.25019108280253</v>
      </c>
      <c r="R162" s="290" cm="1">
        <f t="array" ref="R162">IF(Parameters!$E$55="No",IF($A162&lt;=Parameters!$H$23,Parameters!$G$23*$A162,IF($A162&lt;=Parameters!$H$24,Parameters!$G$23*Parameters!$H$23+Parameters!$G$24*($A162-Parameters!$H$23),IF($A162&lt;=Parameters!$H$25,Parameters!$G$23*Parameters!$H$23+Parameters!$G$24*(Parameters!$H$24-Parameters!$H$23)+Parameters!$G$25*($A162-Parameters!$H$24),Parameters!$G$23*Parameters!$H$23+Parameters!$G$24*(Parameters!$H$24-Parameters!$H$23)+Parameters!$G$25*(Parameters!$H$25-Parameters!$H$24)+Parameters!$G$26*($A162-Parameters!$H$25)))),_xlfn.IFS($A162&lt;=Parameters!$H$23,Parameters!$G$23*$A162,$A162&lt;=Parameters!$H$24,Parameters!$G$24*$A162,$A162&lt;=Parameters!$H$25,Parameters!$G$25*$A162,$A162&gt;Parameters!$H$25,Parameters!$G$26*$A162))</f>
        <v>14313.69</v>
      </c>
      <c r="S162" s="290">
        <f t="shared" si="64"/>
        <v>91.17</v>
      </c>
      <c r="T162" s="290" cm="1">
        <f t="array" ref="T162">IF(Parameters!$E$55="No",IF($A162&lt;=Parameters!$H$28,Parameters!$G$28*$A162,IF($A162&lt;=Parameters!$H$29,Parameters!$G$28*Parameters!$H$28+Parameters!$G$29*($A162-Parameters!$H$28),IF($A162&lt;=Parameters!$H$30,Parameters!$G$28*Parameters!$H$28+Parameters!$G$29*(Parameters!$H$29-Parameters!$H$28)+Parameters!$G$30*($A162-Parameters!$H$29),Parameters!$G$28*Parameters!$H$28+Parameters!$G$29*(Parameters!$H$29-Parameters!$H$28)+Parameters!$G$30*(Parameters!$H$30-Parameters!$H$29)+Parameters!$G$31*($A162-Parameters!$H$30)))),_xlfn.IFS($A162&lt;=Parameters!$H$28,Parameters!$G$28*$A162,$A162&lt;=Parameters!$H$29,Parameters!$G$29*$A162,$A162&lt;=Parameters!$H$30,Parameters!$G$30*$A162,$A162&gt;Parameters!$H$30,Parameters!$G$31*$A162))</f>
        <v>14630.93</v>
      </c>
      <c r="U162" s="290">
        <f t="shared" si="65"/>
        <v>93.190636942675155</v>
      </c>
      <c r="V162" s="290" cm="1">
        <f t="array" ref="V162">IF(Parameters!$E$55="No",IF($A162&lt;=Parameters!$H$34,Parameters!$G$34*$A162,IF($A162&lt;=Parameters!$H$35,Parameters!$G$34*Parameters!$H$34+Parameters!$G$35*($A162-Parameters!$H$34),IF($A162&lt;=Parameters!$H$36,Parameters!$G$34*Parameters!$H$34+Parameters!$G$35*(Parameters!$H$35-Parameters!$H$34)+Parameters!$G$36*($A162-Parameters!$H$35),Parameters!$G$34*Parameters!$H$34+Parameters!$G$35*(Parameters!$H$35-Parameters!$H$34)+Parameters!$G$36*(Parameters!$H$36-Parameters!$H$35)+Parameters!$G$37*($A162-Parameters!$H$36)))),_xlfn.IFS($A162&lt;=Parameters!$H$34,Parameters!$G$34*$A162,$A162&lt;=Parameters!$H$35,Parameters!$G$35*$A162,$A162&lt;=Parameters!$H$36,Parameters!$G$36*$A162,$A162&gt;Parameters!$H$36,Parameters!$G$37*$A162))</f>
        <v>19304.78</v>
      </c>
      <c r="W162" s="290">
        <f t="shared" si="89"/>
        <v>122.96038216560508</v>
      </c>
      <c r="X162" s="290" cm="1">
        <f t="array" ref="X162">IF(Parameters!$E$55="No",IF($A162&lt;=Parameters!$H$39,Parameters!$G$39*$A162,IF($A162&lt;=Parameters!$H$40,Parameters!$G$39*Parameters!$H$39+Parameters!$G$40*($A162-Parameters!$H$39),IF($A162&lt;=Parameters!$H$41,Parameters!$G$39*Parameters!$H$39+Parameters!$G$40*(Parameters!$H$40-Parameters!$H$39)+Parameters!$G$41*($A162-Parameters!$H$40),Parameters!$G$39*Parameters!$H$39+Parameters!$G$40*(Parameters!$H$40-Parameters!$H$39)+Parameters!$G$41*(Parameters!$H$41-Parameters!$H$40)+Parameters!$G$42*($A162-Parameters!$H$41)))),_xlfn.IFS($A162&lt;=Parameters!$H$39,Parameters!$G$39*$A162,$A162&lt;=Parameters!$H$40,Parameters!$G$40*$A162,$A162&lt;=Parameters!$H$41,Parameters!$G$41*$A162,$A162&gt;Parameters!$H$41,Parameters!$G$42*$A162))</f>
        <v>20920.28</v>
      </c>
      <c r="Y162" s="290">
        <f t="shared" si="90"/>
        <v>133.25019108280253</v>
      </c>
      <c r="Z162" s="290" cm="1">
        <f t="array" ref="Z162">IF(Parameters!$F$55="No",IF($A162&lt;=Parameters!$J$23,Parameters!$I$23*$A162,IF($A162&lt;=Parameters!$J$24,Parameters!$I$23*Parameters!$J$23+Parameters!$I$24*($A162-Parameters!$J$23),IF($A162&lt;=Parameters!$J$25,Parameters!$I$23*Parameters!$J$23+Parameters!$I$24*(Parameters!$J$24-Parameters!$J$23)+Parameters!$I$25*($A162-Parameters!$J$24),Parameters!$I$23*Parameters!$J$23+Parameters!$I$24*(Parameters!$J$24-Parameters!$J$23)+Parameters!$I$25*(Parameters!$J$25-Parameters!$J$24)+Parameters!$I$26*($A162-Parameters!$J$25)))),_xlfn.IFS($A162&lt;=Parameters!$J$23,Parameters!$I$23*$A162,$A162&lt;=Parameters!$J$24,Parameters!$I$24*$A162,$A162&lt;=Parameters!$J$25,Parameters!$I$25*$A162,$A162&gt;Parameters!$J$25,Parameters!$I$26*$A162))</f>
        <v>14313.69</v>
      </c>
      <c r="AA162" s="290">
        <f t="shared" si="66"/>
        <v>91.17</v>
      </c>
      <c r="AB162" s="290" cm="1">
        <f t="array" ref="AB162">IF(Parameters!$F$55="No",IF($A162&lt;=Parameters!$J$28,Parameters!$I$28*$A162,IF($A162&lt;=Parameters!$J$29,Parameters!$I$28*Parameters!$J$28+Parameters!$I$29*($A162-Parameters!$J$28),IF($A162&lt;=Parameters!$J$30,Parameters!$I$28*Parameters!$J$28+Parameters!$I$29*(Parameters!$J$29-Parameters!$J$28)+Parameters!$I$30*($A162-Parameters!$J$29),Parameters!$I$28*Parameters!$J$28+Parameters!$I$29*(Parameters!$J$29-Parameters!$J$28)+Parameters!$I$30*(Parameters!$J$30-Parameters!$J$29)+Parameters!$I$31*($A162-Parameters!$J$30)))),_xlfn.IFS($A162&lt;=Parameters!$J$28,Parameters!$I$28*$A162,$A162&lt;=Parameters!$J$29,Parameters!$I$29*$A162,$A162&lt;=Parameters!$J$30,Parameters!$I$30*$A162,$A162&gt;Parameters!$J$30,Parameters!$I$31*$A162))</f>
        <v>14630.93</v>
      </c>
      <c r="AC162" s="290">
        <f t="shared" si="67"/>
        <v>93.190636942675155</v>
      </c>
      <c r="AD162" s="290" cm="1">
        <f t="array" ref="AD162">IF(Parameters!$F$55="No",IF($A162&lt;=Parameters!$J$34,Parameters!$I$34*$A162,IF($A162&lt;=Parameters!$J$35,Parameters!$I$34*Parameters!$J$34+Parameters!$I$35*($A162-Parameters!$J$34),IF($A162&lt;=Parameters!$J$36,Parameters!$I$34*Parameters!$J$34+Parameters!$I$35*(Parameters!$J$35-Parameters!$J$34)+Parameters!$I$36*($A162-Parameters!$J$35),Parameters!$I$34*Parameters!$J$34+Parameters!$I$35*(Parameters!$J$35-Parameters!$J$34)+Parameters!$I$36*(Parameters!$J$36-Parameters!$J$35)+Parameters!$I$37*($A162-Parameters!$J$36)))),_xlfn.IFS($A162&lt;=Parameters!$J$34,Parameters!$I$34*$A162,$A162&lt;=Parameters!$J$35,Parameters!$I$35*$A162,$A162&lt;=Parameters!$J$36,Parameters!$I$36*$A162,$A162&gt;Parameters!$J$36,Parameters!$I$37*$A162))</f>
        <v>19304.78</v>
      </c>
      <c r="AE162" s="290">
        <f t="shared" si="91"/>
        <v>122.96038216560508</v>
      </c>
      <c r="AF162" s="290" cm="1">
        <f t="array" ref="AF162">IF(Parameters!$F$55="No",IF($A162&lt;=Parameters!$J$39,Parameters!$I$39*$A162,IF($A162&lt;=Parameters!$J$40,Parameters!$I$39*Parameters!$J$39+Parameters!$I$40*($A162-Parameters!$J$39),IF($A162&lt;=Parameters!$J$41,Parameters!$I$39*Parameters!$J$39+Parameters!$I$40*(Parameters!$J$40-Parameters!$J$39)+Parameters!$I$41*($A162-Parameters!$J$40),Parameters!$I$39*Parameters!$J$39+Parameters!$I$40*(Parameters!$J$40-Parameters!$J$39)+Parameters!$I$41*(Parameters!$J$41-Parameters!$J$40)+Parameters!$I$42*($A162-Parameters!$J$41)))),_xlfn.IFS($A162&lt;=Parameters!$J$39,Parameters!$I$39*$A162,$A162&lt;=Parameters!$J$40,Parameters!$I$40*$A162,$A162&lt;=Parameters!$J$41,Parameters!$I$41*$A162,$A162&gt;Parameters!$J$41,Parameters!$I$42*$A162))</f>
        <v>20920.28</v>
      </c>
      <c r="AG162" s="290">
        <f t="shared" si="92"/>
        <v>133.25019108280253</v>
      </c>
      <c r="AI162" s="428">
        <f t="shared" si="68"/>
        <v>91.170000000000073</v>
      </c>
      <c r="AJ162" s="428">
        <f t="shared" si="69"/>
        <v>136.48999999999978</v>
      </c>
      <c r="AK162" s="428">
        <f t="shared" si="70"/>
        <v>143.54000000000087</v>
      </c>
      <c r="AL162" s="428">
        <f t="shared" si="71"/>
        <v>143.54000000000087</v>
      </c>
      <c r="AM162" s="428">
        <f t="shared" si="72"/>
        <v>91.170000000000073</v>
      </c>
      <c r="AN162" s="428">
        <f t="shared" si="73"/>
        <v>136.48999999999978</v>
      </c>
      <c r="AO162" s="428">
        <f t="shared" si="74"/>
        <v>143.54000000000087</v>
      </c>
      <c r="AP162" s="428">
        <f t="shared" si="75"/>
        <v>143.54000000000087</v>
      </c>
      <c r="AQ162" s="428">
        <f t="shared" si="76"/>
        <v>91.170000000000073</v>
      </c>
      <c r="AR162" s="428">
        <f t="shared" si="77"/>
        <v>136.48999999999978</v>
      </c>
      <c r="AS162" s="428">
        <f t="shared" si="78"/>
        <v>143.54000000000087</v>
      </c>
      <c r="AT162" s="428">
        <f t="shared" si="79"/>
        <v>143.54000000000087</v>
      </c>
      <c r="AU162" s="428">
        <f t="shared" si="80"/>
        <v>91.170000000000073</v>
      </c>
      <c r="AV162" s="428">
        <f t="shared" si="81"/>
        <v>136.48999999999978</v>
      </c>
      <c r="AW162" s="428">
        <f t="shared" si="82"/>
        <v>143.54000000000087</v>
      </c>
      <c r="AX162" s="428">
        <f t="shared" si="83"/>
        <v>143.54000000000087</v>
      </c>
    </row>
    <row r="163">
      <c r="A163" s="413">
        <v>158</v>
      </c>
      <c r="B163" s="290" cm="1">
        <f t="array" ref="B163">IF(Parameters!$C$55="No",IF($A163&lt;=Parameters!$D$23,Parameters!$C$23*$A163,IF($A163&lt;=Parameters!$D$24,Parameters!$C$23*Parameters!$D$23+Parameters!$C$24*($A163-Parameters!$D$23),IF($A163&lt;=Parameters!$D$25,Parameters!$C$23*Parameters!$D$23+Parameters!$C$24*(Parameters!$D$24-Parameters!$D$23)+Parameters!$C$25*($A163-Parameters!$D$24),Parameters!$C$23*Parameters!$D$23+Parameters!$C$24*(Parameters!$D$24-Parameters!$D$23)+Parameters!$C$25*(Parameters!$D$25-Parameters!$D$24)+Parameters!$C$26*($A163-Parameters!$D$25)))),_xlfn.IFS($A163&lt;=Parameters!$D$23,Parameters!$C$23*$A163,$A163&lt;=Parameters!$D$24,Parameters!$C$24*$A163,$A163&lt;=Parameters!$D$25,Parameters!$C$25*$A163,$A163&gt;Parameters!$D$25,Parameters!$C$26*$A163))</f>
        <v>14404.86</v>
      </c>
      <c r="C163" s="290">
        <f t="shared" si="84"/>
        <v>91.17</v>
      </c>
      <c r="D163" s="290" cm="1">
        <f t="array" ref="D163">IF(Parameters!$C$55="No",IF($A163&lt;=Parameters!$D$28,Parameters!$C$28*$A163,IF($A163&lt;=Parameters!$D$29,Parameters!$C$28*Parameters!$D$28+Parameters!$C$29*($A163-Parameters!$D$28),IF($A163&lt;=Parameters!$D$30,Parameters!$C$28*Parameters!$D$28+Parameters!$C$29*(Parameters!$D$29-Parameters!$D$28)+Parameters!$C$30*($A163-Parameters!$D$29),Parameters!$C$28*Parameters!$D$28+Parameters!$C$29*(Parameters!$D$29-Parameters!$D$28)+Parameters!$C$30*(Parameters!$D$30-Parameters!$D$29)+Parameters!$C$31*($A163-Parameters!$D$30)))),_xlfn.IFS($A163&lt;=Parameters!$D$28,Parameters!$C$28*$A163,$A163&lt;=Parameters!$D$29,Parameters!$C$29*$A163,$A163&lt;=Parameters!$D$30,Parameters!$C$30*$A163,$A163&gt;Parameters!$D$30,Parameters!$C$31*$A163))</f>
        <v>14767.42</v>
      </c>
      <c r="E163" s="290">
        <f t="shared" si="84"/>
        <v>93.464683544303796</v>
      </c>
      <c r="F163" s="290" cm="1">
        <f t="array" ref="F163">IF(Parameters!$C$55="No",IF($A163&lt;=Parameters!$D$34,Parameters!$C$34*$A163,IF($A163&lt;=Parameters!$D$35,Parameters!$C$34*Parameters!$D$34+Parameters!$C$35*($A163-Parameters!$D$34),IF($A163&lt;=Parameters!$D$36,Parameters!$C$34*Parameters!$D$34+Parameters!$C$35*(Parameters!$D$35-Parameters!$D$34)+Parameters!$C$36*($A163-Parameters!$D$35),Parameters!$C$34*Parameters!$D$34+Parameters!$C$35*(Parameters!$D$35-Parameters!$D$34)+Parameters!$C$36*(Parameters!$D$36-Parameters!$D$35)+Parameters!$C$37*($A163-Parameters!$D$36)))),_xlfn.IFS($A163&lt;=Parameters!$D$34,Parameters!$C$34*$A163,$A163&lt;=Parameters!$D$35,Parameters!$C$35*$A163,$A163&lt;=Parameters!$D$36,Parameters!$C$36*$A163,$A163&gt;Parameters!$D$36,Parameters!$C$37*$A163))</f>
        <v>19448.32</v>
      </c>
      <c r="G163" s="290">
        <f t="shared" si="85"/>
        <v>123.0906329113924</v>
      </c>
      <c r="H163" s="290" cm="1">
        <f t="array" ref="H163">IF(Parameters!$C$55="No",IF($A163&lt;=Parameters!$D$39,Parameters!$C$39*$A163,IF($A163&lt;=Parameters!$D$40,Parameters!$C$39*Parameters!$D$39+Parameters!$C$40*($A163-Parameters!$D$39),IF($A163&lt;=Parameters!$D$41,Parameters!$C$39*Parameters!$D$39+Parameters!$C$40*(Parameters!$D$40-Parameters!$D$39)+Parameters!$C$41*($A163-Parameters!$D$40),Parameters!$C$39*Parameters!$D$39+Parameters!$C$40*(Parameters!$D$40-Parameters!$D$39)+Parameters!$C$41*(Parameters!$D$41-Parameters!$D$40)+Parameters!$C$42*($A163-Parameters!$D$41)))),_xlfn.IFS($A163&lt;=Parameters!$D$39,Parameters!$C$39*$A163,$A163&lt;=Parameters!$D$40,Parameters!$C$40*$A163,$A163&lt;=Parameters!$D$41,Parameters!$C$41*$A163,$A163&gt;Parameters!$D$41,Parameters!$C$42*$A163))</f>
        <v>21063.82</v>
      </c>
      <c r="I163" s="290">
        <f t="shared" si="86"/>
        <v>133.31531645569621</v>
      </c>
      <c r="J163" s="290" cm="1">
        <f t="array" ref="J163">IF(Parameters!$D$55="No",IF($A163&lt;=Parameters!$F$23,Parameters!$E$23*$A163,IF($A163&lt;=Parameters!$F$24,Parameters!$E$23*Parameters!$F$23+Parameters!$E$24*($A163-Parameters!$F$23),IF($A163&lt;=Parameters!$F$25,Parameters!$E$23*Parameters!$F$23+Parameters!$E$24*(Parameters!$F$24-Parameters!$F$23)+Parameters!$E$25*($A163-Parameters!$F$24),Parameters!$E$23*Parameters!$F$23+Parameters!$E$24*(Parameters!$F$24-Parameters!$F$23)+Parameters!$E$25*(Parameters!$F$25-Parameters!$F$24)+Parameters!$E$26*($A163-Parameters!$F$25)))),_xlfn.IFS($A163&lt;=Parameters!$F$23,Parameters!$E$23*$A163,$A163&lt;=Parameters!$F$24,Parameters!$E$24*$A163,$A163&lt;=Parameters!$F$25,Parameters!$E$25*$A163,$A163&gt;Parameters!$F$25,Parameters!$E$26*$A163))</f>
        <v>14404.86</v>
      </c>
      <c r="K163" s="290">
        <f t="shared" si="62"/>
        <v>91.17</v>
      </c>
      <c r="L163" s="290" cm="1">
        <f t="array" ref="L163">IF(Parameters!$D$55="No",IF($A163&lt;=Parameters!$F$28,Parameters!$E$28*$A163,IF($A163&lt;=Parameters!$F$29,Parameters!$E$28*Parameters!$F$28+Parameters!$E$29*($A163-Parameters!$F$28),IF($A163&lt;=Parameters!$F$30,Parameters!$E$28*Parameters!$F$28+Parameters!$E$29*(Parameters!$F$29-Parameters!$F$28)+Parameters!$E$30*($A163-Parameters!$F$29),Parameters!$E$28*Parameters!$F$28+Parameters!$E$29*(Parameters!$F$29-Parameters!$F$28)+Parameters!$E$30*(Parameters!$F$30-Parameters!$F$29)+Parameters!$E$31*($A163-Parameters!$F$30)))),_xlfn.IFS($A163&lt;=Parameters!$F$28,Parameters!$E$28*$A163,$A163&lt;=Parameters!$F$29,Parameters!$E$29*$A163,$A163&lt;=Parameters!$F$30,Parameters!$E$30*$A163,$A163&gt;Parameters!$F$30,Parameters!$E$31*$A163))</f>
        <v>14767.42</v>
      </c>
      <c r="M163" s="290">
        <f t="shared" si="63"/>
        <v>93.464683544303796</v>
      </c>
      <c r="N163" s="290" cm="1">
        <f t="array" ref="N163">IF(Parameters!$D$55="No",IF($A163&lt;=Parameters!$F$34,Parameters!$E$34*$A163,IF($A163&lt;=Parameters!$F$35,Parameters!$E$34*Parameters!$F$34+Parameters!$E$35*($A163-Parameters!$F$34),IF($A163&lt;=Parameters!$F$36,Parameters!$E$34*Parameters!$F$34+Parameters!$E$35*(Parameters!$F$35-Parameters!$F$34)+Parameters!$E$36*($A163-Parameters!$F$35),Parameters!$E$34*Parameters!$F$34+Parameters!$E$35*(Parameters!$F$35-Parameters!$F$34)+Parameters!$E$36*(Parameters!$F$36-Parameters!$F$35)+Parameters!$E$37*($A163-Parameters!$F$36)))),_xlfn.IFS($A163&lt;=Parameters!$F$34,Parameters!$E$34*$A163,$A163&lt;=Parameters!$F$35,Parameters!$E$35*$A163,$A163&lt;=Parameters!$F$36,Parameters!$E$36*$A163,$A163&gt;Parameters!$F$36,Parameters!$E$37*$A163))</f>
        <v>19448.32</v>
      </c>
      <c r="O163" s="290">
        <f t="shared" si="87"/>
        <v>123.0906329113924</v>
      </c>
      <c r="P163" s="290" cm="1">
        <f t="array" ref="P163">IF(Parameters!$D$55="No",IF($A163&lt;=Parameters!$F$39,Parameters!$E$39*$A163,IF($A163&lt;=Parameters!$F$40,Parameters!$E$39*Parameters!$F$39+Parameters!$E$40*($A163-Parameters!$F$39),IF($A163&lt;=Parameters!$F$41,Parameters!$E$39*Parameters!$F$39+Parameters!$E$40*(Parameters!$F$40-Parameters!$F$39)+Parameters!$E$41*($A163-Parameters!$F$40),Parameters!$E$39*Parameters!$F$39+Parameters!$E$40*(Parameters!$F$40-Parameters!$F$39)+Parameters!$E$41*(Parameters!$F$41-Parameters!$F$40)+Parameters!$E$42*($A163-Parameters!$F$41)))),_xlfn.IFS($A163&lt;=Parameters!$F$39,Parameters!$E$39*$A163,$A163&lt;=Parameters!$F$40,Parameters!$E$40*$A163,$A163&lt;=Parameters!$F$41,Parameters!$E$41*$A163,$A163&gt;Parameters!$F$41,Parameters!$E$42*$A163))</f>
        <v>21063.82</v>
      </c>
      <c r="Q163" s="290">
        <f t="shared" si="88"/>
        <v>133.31531645569621</v>
      </c>
      <c r="R163" s="290" cm="1">
        <f t="array" ref="R163">IF(Parameters!$E$55="No",IF($A163&lt;=Parameters!$H$23,Parameters!$G$23*$A163,IF($A163&lt;=Parameters!$H$24,Parameters!$G$23*Parameters!$H$23+Parameters!$G$24*($A163-Parameters!$H$23),IF($A163&lt;=Parameters!$H$25,Parameters!$G$23*Parameters!$H$23+Parameters!$G$24*(Parameters!$H$24-Parameters!$H$23)+Parameters!$G$25*($A163-Parameters!$H$24),Parameters!$G$23*Parameters!$H$23+Parameters!$G$24*(Parameters!$H$24-Parameters!$H$23)+Parameters!$G$25*(Parameters!$H$25-Parameters!$H$24)+Parameters!$G$26*($A163-Parameters!$H$25)))),_xlfn.IFS($A163&lt;=Parameters!$H$23,Parameters!$G$23*$A163,$A163&lt;=Parameters!$H$24,Parameters!$G$24*$A163,$A163&lt;=Parameters!$H$25,Parameters!$G$25*$A163,$A163&gt;Parameters!$H$25,Parameters!$G$26*$A163))</f>
        <v>14404.86</v>
      </c>
      <c r="S163" s="290">
        <f t="shared" si="64"/>
        <v>91.17</v>
      </c>
      <c r="T163" s="290" cm="1">
        <f t="array" ref="T163">IF(Parameters!$E$55="No",IF($A163&lt;=Parameters!$H$28,Parameters!$G$28*$A163,IF($A163&lt;=Parameters!$H$29,Parameters!$G$28*Parameters!$H$28+Parameters!$G$29*($A163-Parameters!$H$28),IF($A163&lt;=Parameters!$H$30,Parameters!$G$28*Parameters!$H$28+Parameters!$G$29*(Parameters!$H$29-Parameters!$H$28)+Parameters!$G$30*($A163-Parameters!$H$29),Parameters!$G$28*Parameters!$H$28+Parameters!$G$29*(Parameters!$H$29-Parameters!$H$28)+Parameters!$G$30*(Parameters!$H$30-Parameters!$H$29)+Parameters!$G$31*($A163-Parameters!$H$30)))),_xlfn.IFS($A163&lt;=Parameters!$H$28,Parameters!$G$28*$A163,$A163&lt;=Parameters!$H$29,Parameters!$G$29*$A163,$A163&lt;=Parameters!$H$30,Parameters!$G$30*$A163,$A163&gt;Parameters!$H$30,Parameters!$G$31*$A163))</f>
        <v>14767.42</v>
      </c>
      <c r="U163" s="290">
        <f t="shared" si="65"/>
        <v>93.464683544303796</v>
      </c>
      <c r="V163" s="290" cm="1">
        <f t="array" ref="V163">IF(Parameters!$E$55="No",IF($A163&lt;=Parameters!$H$34,Parameters!$G$34*$A163,IF($A163&lt;=Parameters!$H$35,Parameters!$G$34*Parameters!$H$34+Parameters!$G$35*($A163-Parameters!$H$34),IF($A163&lt;=Parameters!$H$36,Parameters!$G$34*Parameters!$H$34+Parameters!$G$35*(Parameters!$H$35-Parameters!$H$34)+Parameters!$G$36*($A163-Parameters!$H$35),Parameters!$G$34*Parameters!$H$34+Parameters!$G$35*(Parameters!$H$35-Parameters!$H$34)+Parameters!$G$36*(Parameters!$H$36-Parameters!$H$35)+Parameters!$G$37*($A163-Parameters!$H$36)))),_xlfn.IFS($A163&lt;=Parameters!$H$34,Parameters!$G$34*$A163,$A163&lt;=Parameters!$H$35,Parameters!$G$35*$A163,$A163&lt;=Parameters!$H$36,Parameters!$G$36*$A163,$A163&gt;Parameters!$H$36,Parameters!$G$37*$A163))</f>
        <v>19448.32</v>
      </c>
      <c r="W163" s="290">
        <f t="shared" si="89"/>
        <v>123.0906329113924</v>
      </c>
      <c r="X163" s="290" cm="1">
        <f t="array" ref="X163">IF(Parameters!$E$55="No",IF($A163&lt;=Parameters!$H$39,Parameters!$G$39*$A163,IF($A163&lt;=Parameters!$H$40,Parameters!$G$39*Parameters!$H$39+Parameters!$G$40*($A163-Parameters!$H$39),IF($A163&lt;=Parameters!$H$41,Parameters!$G$39*Parameters!$H$39+Parameters!$G$40*(Parameters!$H$40-Parameters!$H$39)+Parameters!$G$41*($A163-Parameters!$H$40),Parameters!$G$39*Parameters!$H$39+Parameters!$G$40*(Parameters!$H$40-Parameters!$H$39)+Parameters!$G$41*(Parameters!$H$41-Parameters!$H$40)+Parameters!$G$42*($A163-Parameters!$H$41)))),_xlfn.IFS($A163&lt;=Parameters!$H$39,Parameters!$G$39*$A163,$A163&lt;=Parameters!$H$40,Parameters!$G$40*$A163,$A163&lt;=Parameters!$H$41,Parameters!$G$41*$A163,$A163&gt;Parameters!$H$41,Parameters!$G$42*$A163))</f>
        <v>21063.82</v>
      </c>
      <c r="Y163" s="290">
        <f t="shared" si="90"/>
        <v>133.31531645569621</v>
      </c>
      <c r="Z163" s="290" cm="1">
        <f t="array" ref="Z163">IF(Parameters!$F$55="No",IF($A163&lt;=Parameters!$J$23,Parameters!$I$23*$A163,IF($A163&lt;=Parameters!$J$24,Parameters!$I$23*Parameters!$J$23+Parameters!$I$24*($A163-Parameters!$J$23),IF($A163&lt;=Parameters!$J$25,Parameters!$I$23*Parameters!$J$23+Parameters!$I$24*(Parameters!$J$24-Parameters!$J$23)+Parameters!$I$25*($A163-Parameters!$J$24),Parameters!$I$23*Parameters!$J$23+Parameters!$I$24*(Parameters!$J$24-Parameters!$J$23)+Parameters!$I$25*(Parameters!$J$25-Parameters!$J$24)+Parameters!$I$26*($A163-Parameters!$J$25)))),_xlfn.IFS($A163&lt;=Parameters!$J$23,Parameters!$I$23*$A163,$A163&lt;=Parameters!$J$24,Parameters!$I$24*$A163,$A163&lt;=Parameters!$J$25,Parameters!$I$25*$A163,$A163&gt;Parameters!$J$25,Parameters!$I$26*$A163))</f>
        <v>14404.86</v>
      </c>
      <c r="AA163" s="290">
        <f t="shared" si="66"/>
        <v>91.17</v>
      </c>
      <c r="AB163" s="290" cm="1">
        <f t="array" ref="AB163">IF(Parameters!$F$55="No",IF($A163&lt;=Parameters!$J$28,Parameters!$I$28*$A163,IF($A163&lt;=Parameters!$J$29,Parameters!$I$28*Parameters!$J$28+Parameters!$I$29*($A163-Parameters!$J$28),IF($A163&lt;=Parameters!$J$30,Parameters!$I$28*Parameters!$J$28+Parameters!$I$29*(Parameters!$J$29-Parameters!$J$28)+Parameters!$I$30*($A163-Parameters!$J$29),Parameters!$I$28*Parameters!$J$28+Parameters!$I$29*(Parameters!$J$29-Parameters!$J$28)+Parameters!$I$30*(Parameters!$J$30-Parameters!$J$29)+Parameters!$I$31*($A163-Parameters!$J$30)))),_xlfn.IFS($A163&lt;=Parameters!$J$28,Parameters!$I$28*$A163,$A163&lt;=Parameters!$J$29,Parameters!$I$29*$A163,$A163&lt;=Parameters!$J$30,Parameters!$I$30*$A163,$A163&gt;Parameters!$J$30,Parameters!$I$31*$A163))</f>
        <v>14767.42</v>
      </c>
      <c r="AC163" s="290">
        <f t="shared" si="67"/>
        <v>93.464683544303796</v>
      </c>
      <c r="AD163" s="290" cm="1">
        <f t="array" ref="AD163">IF(Parameters!$F$55="No",IF($A163&lt;=Parameters!$J$34,Parameters!$I$34*$A163,IF($A163&lt;=Parameters!$J$35,Parameters!$I$34*Parameters!$J$34+Parameters!$I$35*($A163-Parameters!$J$34),IF($A163&lt;=Parameters!$J$36,Parameters!$I$34*Parameters!$J$34+Parameters!$I$35*(Parameters!$J$35-Parameters!$J$34)+Parameters!$I$36*($A163-Parameters!$J$35),Parameters!$I$34*Parameters!$J$34+Parameters!$I$35*(Parameters!$J$35-Parameters!$J$34)+Parameters!$I$36*(Parameters!$J$36-Parameters!$J$35)+Parameters!$I$37*($A163-Parameters!$J$36)))),_xlfn.IFS($A163&lt;=Parameters!$J$34,Parameters!$I$34*$A163,$A163&lt;=Parameters!$J$35,Parameters!$I$35*$A163,$A163&lt;=Parameters!$J$36,Parameters!$I$36*$A163,$A163&gt;Parameters!$J$36,Parameters!$I$37*$A163))</f>
        <v>19448.32</v>
      </c>
      <c r="AE163" s="290">
        <f t="shared" si="91"/>
        <v>123.0906329113924</v>
      </c>
      <c r="AF163" s="290" cm="1">
        <f t="array" ref="AF163">IF(Parameters!$F$55="No",IF($A163&lt;=Parameters!$J$39,Parameters!$I$39*$A163,IF($A163&lt;=Parameters!$J$40,Parameters!$I$39*Parameters!$J$39+Parameters!$I$40*($A163-Parameters!$J$39),IF($A163&lt;=Parameters!$J$41,Parameters!$I$39*Parameters!$J$39+Parameters!$I$40*(Parameters!$J$40-Parameters!$J$39)+Parameters!$I$41*($A163-Parameters!$J$40),Parameters!$I$39*Parameters!$J$39+Parameters!$I$40*(Parameters!$J$40-Parameters!$J$39)+Parameters!$I$41*(Parameters!$J$41-Parameters!$J$40)+Parameters!$I$42*($A163-Parameters!$J$41)))),_xlfn.IFS($A163&lt;=Parameters!$J$39,Parameters!$I$39*$A163,$A163&lt;=Parameters!$J$40,Parameters!$I$40*$A163,$A163&lt;=Parameters!$J$41,Parameters!$I$41*$A163,$A163&gt;Parameters!$J$41,Parameters!$I$42*$A163))</f>
        <v>21063.82</v>
      </c>
      <c r="AG163" s="290">
        <f t="shared" si="92"/>
        <v>133.31531645569621</v>
      </c>
      <c r="AI163" s="428">
        <f t="shared" si="68"/>
        <v>91.170000000000073</v>
      </c>
      <c r="AJ163" s="428">
        <f t="shared" si="69"/>
        <v>136.48999999999978</v>
      </c>
      <c r="AK163" s="428">
        <f t="shared" si="70"/>
        <v>143.54000000000087</v>
      </c>
      <c r="AL163" s="428">
        <f t="shared" si="71"/>
        <v>143.54000000000087</v>
      </c>
      <c r="AM163" s="428">
        <f t="shared" si="72"/>
        <v>91.170000000000073</v>
      </c>
      <c r="AN163" s="428">
        <f t="shared" si="73"/>
        <v>136.48999999999978</v>
      </c>
      <c r="AO163" s="428">
        <f t="shared" si="74"/>
        <v>143.54000000000087</v>
      </c>
      <c r="AP163" s="428">
        <f t="shared" si="75"/>
        <v>143.54000000000087</v>
      </c>
      <c r="AQ163" s="428">
        <f t="shared" si="76"/>
        <v>91.170000000000073</v>
      </c>
      <c r="AR163" s="428">
        <f t="shared" si="77"/>
        <v>136.48999999999978</v>
      </c>
      <c r="AS163" s="428">
        <f t="shared" si="78"/>
        <v>143.54000000000087</v>
      </c>
      <c r="AT163" s="428">
        <f t="shared" si="79"/>
        <v>143.54000000000087</v>
      </c>
      <c r="AU163" s="428">
        <f t="shared" si="80"/>
        <v>91.170000000000073</v>
      </c>
      <c r="AV163" s="428">
        <f t="shared" si="81"/>
        <v>136.48999999999978</v>
      </c>
      <c r="AW163" s="428">
        <f t="shared" si="82"/>
        <v>143.54000000000087</v>
      </c>
      <c r="AX163" s="428">
        <f t="shared" si="83"/>
        <v>143.54000000000087</v>
      </c>
    </row>
    <row r="164">
      <c r="A164" s="413">
        <v>159</v>
      </c>
      <c r="B164" s="290" cm="1">
        <f t="array" ref="B164">IF(Parameters!$C$55="No",IF($A164&lt;=Parameters!$D$23,Parameters!$C$23*$A164,IF($A164&lt;=Parameters!$D$24,Parameters!$C$23*Parameters!$D$23+Parameters!$C$24*($A164-Parameters!$D$23),IF($A164&lt;=Parameters!$D$25,Parameters!$C$23*Parameters!$D$23+Parameters!$C$24*(Parameters!$D$24-Parameters!$D$23)+Parameters!$C$25*($A164-Parameters!$D$24),Parameters!$C$23*Parameters!$D$23+Parameters!$C$24*(Parameters!$D$24-Parameters!$D$23)+Parameters!$C$25*(Parameters!$D$25-Parameters!$D$24)+Parameters!$C$26*($A164-Parameters!$D$25)))),_xlfn.IFS($A164&lt;=Parameters!$D$23,Parameters!$C$23*$A164,$A164&lt;=Parameters!$D$24,Parameters!$C$24*$A164,$A164&lt;=Parameters!$D$25,Parameters!$C$25*$A164,$A164&gt;Parameters!$D$25,Parameters!$C$26*$A164))</f>
        <v>14496.03</v>
      </c>
      <c r="C164" s="290">
        <f t="shared" si="84"/>
        <v>91.17</v>
      </c>
      <c r="D164" s="290" cm="1">
        <f t="array" ref="D164">IF(Parameters!$C$55="No",IF($A164&lt;=Parameters!$D$28,Parameters!$C$28*$A164,IF($A164&lt;=Parameters!$D$29,Parameters!$C$28*Parameters!$D$28+Parameters!$C$29*($A164-Parameters!$D$28),IF($A164&lt;=Parameters!$D$30,Parameters!$C$28*Parameters!$D$28+Parameters!$C$29*(Parameters!$D$29-Parameters!$D$28)+Parameters!$C$30*($A164-Parameters!$D$29),Parameters!$C$28*Parameters!$D$28+Parameters!$C$29*(Parameters!$D$29-Parameters!$D$28)+Parameters!$C$30*(Parameters!$D$30-Parameters!$D$29)+Parameters!$C$31*($A164-Parameters!$D$30)))),_xlfn.IFS($A164&lt;=Parameters!$D$28,Parameters!$C$28*$A164,$A164&lt;=Parameters!$D$29,Parameters!$C$29*$A164,$A164&lt;=Parameters!$D$30,Parameters!$C$30*$A164,$A164&gt;Parameters!$D$30,Parameters!$C$31*$A164))</f>
        <v>14903.91</v>
      </c>
      <c r="E164" s="290">
        <f t="shared" si="84"/>
        <v>93.735283018867918</v>
      </c>
      <c r="F164" s="290" cm="1">
        <f t="array" ref="F164">IF(Parameters!$C$55="No",IF($A164&lt;=Parameters!$D$34,Parameters!$C$34*$A164,IF($A164&lt;=Parameters!$D$35,Parameters!$C$34*Parameters!$D$34+Parameters!$C$35*($A164-Parameters!$D$34),IF($A164&lt;=Parameters!$D$36,Parameters!$C$34*Parameters!$D$34+Parameters!$C$35*(Parameters!$D$35-Parameters!$D$34)+Parameters!$C$36*($A164-Parameters!$D$35),Parameters!$C$34*Parameters!$D$34+Parameters!$C$35*(Parameters!$D$35-Parameters!$D$34)+Parameters!$C$36*(Parameters!$D$36-Parameters!$D$35)+Parameters!$C$37*($A164-Parameters!$D$36)))),_xlfn.IFS($A164&lt;=Parameters!$D$34,Parameters!$C$34*$A164,$A164&lt;=Parameters!$D$35,Parameters!$C$35*$A164,$A164&lt;=Parameters!$D$36,Parameters!$C$36*$A164,$A164&gt;Parameters!$D$36,Parameters!$C$37*$A164))</f>
        <v>19591.86</v>
      </c>
      <c r="G164" s="290">
        <f t="shared" si="85"/>
        <v>123.21924528301888</v>
      </c>
      <c r="H164" s="290" cm="1">
        <f t="array" ref="H164">IF(Parameters!$C$55="No",IF($A164&lt;=Parameters!$D$39,Parameters!$C$39*$A164,IF($A164&lt;=Parameters!$D$40,Parameters!$C$39*Parameters!$D$39+Parameters!$C$40*($A164-Parameters!$D$39),IF($A164&lt;=Parameters!$D$41,Parameters!$C$39*Parameters!$D$39+Parameters!$C$40*(Parameters!$D$40-Parameters!$D$39)+Parameters!$C$41*($A164-Parameters!$D$40),Parameters!$C$39*Parameters!$D$39+Parameters!$C$40*(Parameters!$D$40-Parameters!$D$39)+Parameters!$C$41*(Parameters!$D$41-Parameters!$D$40)+Parameters!$C$42*($A164-Parameters!$D$41)))),_xlfn.IFS($A164&lt;=Parameters!$D$39,Parameters!$C$39*$A164,$A164&lt;=Parameters!$D$40,Parameters!$C$40*$A164,$A164&lt;=Parameters!$D$41,Parameters!$C$41*$A164,$A164&gt;Parameters!$D$41,Parameters!$C$42*$A164))</f>
        <v>21207.360000000001</v>
      </c>
      <c r="I164" s="290">
        <f t="shared" si="86"/>
        <v>133.37962264150943</v>
      </c>
      <c r="J164" s="290" cm="1">
        <f t="array" ref="J164">IF(Parameters!$D$55="No",IF($A164&lt;=Parameters!$F$23,Parameters!$E$23*$A164,IF($A164&lt;=Parameters!$F$24,Parameters!$E$23*Parameters!$F$23+Parameters!$E$24*($A164-Parameters!$F$23),IF($A164&lt;=Parameters!$F$25,Parameters!$E$23*Parameters!$F$23+Parameters!$E$24*(Parameters!$F$24-Parameters!$F$23)+Parameters!$E$25*($A164-Parameters!$F$24),Parameters!$E$23*Parameters!$F$23+Parameters!$E$24*(Parameters!$F$24-Parameters!$F$23)+Parameters!$E$25*(Parameters!$F$25-Parameters!$F$24)+Parameters!$E$26*($A164-Parameters!$F$25)))),_xlfn.IFS($A164&lt;=Parameters!$F$23,Parameters!$E$23*$A164,$A164&lt;=Parameters!$F$24,Parameters!$E$24*$A164,$A164&lt;=Parameters!$F$25,Parameters!$E$25*$A164,$A164&gt;Parameters!$F$25,Parameters!$E$26*$A164))</f>
        <v>14496.03</v>
      </c>
      <c r="K164" s="290">
        <f t="shared" si="62"/>
        <v>91.17</v>
      </c>
      <c r="L164" s="290" cm="1">
        <f t="array" ref="L164">IF(Parameters!$D$55="No",IF($A164&lt;=Parameters!$F$28,Parameters!$E$28*$A164,IF($A164&lt;=Parameters!$F$29,Parameters!$E$28*Parameters!$F$28+Parameters!$E$29*($A164-Parameters!$F$28),IF($A164&lt;=Parameters!$F$30,Parameters!$E$28*Parameters!$F$28+Parameters!$E$29*(Parameters!$F$29-Parameters!$F$28)+Parameters!$E$30*($A164-Parameters!$F$29),Parameters!$E$28*Parameters!$F$28+Parameters!$E$29*(Parameters!$F$29-Parameters!$F$28)+Parameters!$E$30*(Parameters!$F$30-Parameters!$F$29)+Parameters!$E$31*($A164-Parameters!$F$30)))),_xlfn.IFS($A164&lt;=Parameters!$F$28,Parameters!$E$28*$A164,$A164&lt;=Parameters!$F$29,Parameters!$E$29*$A164,$A164&lt;=Parameters!$F$30,Parameters!$E$30*$A164,$A164&gt;Parameters!$F$30,Parameters!$E$31*$A164))</f>
        <v>14903.91</v>
      </c>
      <c r="M164" s="290">
        <f t="shared" si="63"/>
        <v>93.735283018867918</v>
      </c>
      <c r="N164" s="290" cm="1">
        <f t="array" ref="N164">IF(Parameters!$D$55="No",IF($A164&lt;=Parameters!$F$34,Parameters!$E$34*$A164,IF($A164&lt;=Parameters!$F$35,Parameters!$E$34*Parameters!$F$34+Parameters!$E$35*($A164-Parameters!$F$34),IF($A164&lt;=Parameters!$F$36,Parameters!$E$34*Parameters!$F$34+Parameters!$E$35*(Parameters!$F$35-Parameters!$F$34)+Parameters!$E$36*($A164-Parameters!$F$35),Parameters!$E$34*Parameters!$F$34+Parameters!$E$35*(Parameters!$F$35-Parameters!$F$34)+Parameters!$E$36*(Parameters!$F$36-Parameters!$F$35)+Parameters!$E$37*($A164-Parameters!$F$36)))),_xlfn.IFS($A164&lt;=Parameters!$F$34,Parameters!$E$34*$A164,$A164&lt;=Parameters!$F$35,Parameters!$E$35*$A164,$A164&lt;=Parameters!$F$36,Parameters!$E$36*$A164,$A164&gt;Parameters!$F$36,Parameters!$E$37*$A164))</f>
        <v>19591.86</v>
      </c>
      <c r="O164" s="290">
        <f t="shared" si="87"/>
        <v>123.21924528301888</v>
      </c>
      <c r="P164" s="290" cm="1">
        <f t="array" ref="P164">IF(Parameters!$D$55="No",IF($A164&lt;=Parameters!$F$39,Parameters!$E$39*$A164,IF($A164&lt;=Parameters!$F$40,Parameters!$E$39*Parameters!$F$39+Parameters!$E$40*($A164-Parameters!$F$39),IF($A164&lt;=Parameters!$F$41,Parameters!$E$39*Parameters!$F$39+Parameters!$E$40*(Parameters!$F$40-Parameters!$F$39)+Parameters!$E$41*($A164-Parameters!$F$40),Parameters!$E$39*Parameters!$F$39+Parameters!$E$40*(Parameters!$F$40-Parameters!$F$39)+Parameters!$E$41*(Parameters!$F$41-Parameters!$F$40)+Parameters!$E$42*($A164-Parameters!$F$41)))),_xlfn.IFS($A164&lt;=Parameters!$F$39,Parameters!$E$39*$A164,$A164&lt;=Parameters!$F$40,Parameters!$E$40*$A164,$A164&lt;=Parameters!$F$41,Parameters!$E$41*$A164,$A164&gt;Parameters!$F$41,Parameters!$E$42*$A164))</f>
        <v>21207.360000000001</v>
      </c>
      <c r="Q164" s="290">
        <f t="shared" si="88"/>
        <v>133.37962264150943</v>
      </c>
      <c r="R164" s="290" cm="1">
        <f t="array" ref="R164">IF(Parameters!$E$55="No",IF($A164&lt;=Parameters!$H$23,Parameters!$G$23*$A164,IF($A164&lt;=Parameters!$H$24,Parameters!$G$23*Parameters!$H$23+Parameters!$G$24*($A164-Parameters!$H$23),IF($A164&lt;=Parameters!$H$25,Parameters!$G$23*Parameters!$H$23+Parameters!$G$24*(Parameters!$H$24-Parameters!$H$23)+Parameters!$G$25*($A164-Parameters!$H$24),Parameters!$G$23*Parameters!$H$23+Parameters!$G$24*(Parameters!$H$24-Parameters!$H$23)+Parameters!$G$25*(Parameters!$H$25-Parameters!$H$24)+Parameters!$G$26*($A164-Parameters!$H$25)))),_xlfn.IFS($A164&lt;=Parameters!$H$23,Parameters!$G$23*$A164,$A164&lt;=Parameters!$H$24,Parameters!$G$24*$A164,$A164&lt;=Parameters!$H$25,Parameters!$G$25*$A164,$A164&gt;Parameters!$H$25,Parameters!$G$26*$A164))</f>
        <v>14496.03</v>
      </c>
      <c r="S164" s="290">
        <f t="shared" si="64"/>
        <v>91.17</v>
      </c>
      <c r="T164" s="290" cm="1">
        <f t="array" ref="T164">IF(Parameters!$E$55="No",IF($A164&lt;=Parameters!$H$28,Parameters!$G$28*$A164,IF($A164&lt;=Parameters!$H$29,Parameters!$G$28*Parameters!$H$28+Parameters!$G$29*($A164-Parameters!$H$28),IF($A164&lt;=Parameters!$H$30,Parameters!$G$28*Parameters!$H$28+Parameters!$G$29*(Parameters!$H$29-Parameters!$H$28)+Parameters!$G$30*($A164-Parameters!$H$29),Parameters!$G$28*Parameters!$H$28+Parameters!$G$29*(Parameters!$H$29-Parameters!$H$28)+Parameters!$G$30*(Parameters!$H$30-Parameters!$H$29)+Parameters!$G$31*($A164-Parameters!$H$30)))),_xlfn.IFS($A164&lt;=Parameters!$H$28,Parameters!$G$28*$A164,$A164&lt;=Parameters!$H$29,Parameters!$G$29*$A164,$A164&lt;=Parameters!$H$30,Parameters!$G$30*$A164,$A164&gt;Parameters!$H$30,Parameters!$G$31*$A164))</f>
        <v>14903.91</v>
      </c>
      <c r="U164" s="290">
        <f t="shared" si="65"/>
        <v>93.735283018867918</v>
      </c>
      <c r="V164" s="290" cm="1">
        <f t="array" ref="V164">IF(Parameters!$E$55="No",IF($A164&lt;=Parameters!$H$34,Parameters!$G$34*$A164,IF($A164&lt;=Parameters!$H$35,Parameters!$G$34*Parameters!$H$34+Parameters!$G$35*($A164-Parameters!$H$34),IF($A164&lt;=Parameters!$H$36,Parameters!$G$34*Parameters!$H$34+Parameters!$G$35*(Parameters!$H$35-Parameters!$H$34)+Parameters!$G$36*($A164-Parameters!$H$35),Parameters!$G$34*Parameters!$H$34+Parameters!$G$35*(Parameters!$H$35-Parameters!$H$34)+Parameters!$G$36*(Parameters!$H$36-Parameters!$H$35)+Parameters!$G$37*($A164-Parameters!$H$36)))),_xlfn.IFS($A164&lt;=Parameters!$H$34,Parameters!$G$34*$A164,$A164&lt;=Parameters!$H$35,Parameters!$G$35*$A164,$A164&lt;=Parameters!$H$36,Parameters!$G$36*$A164,$A164&gt;Parameters!$H$36,Parameters!$G$37*$A164))</f>
        <v>19591.86</v>
      </c>
      <c r="W164" s="290">
        <f t="shared" si="89"/>
        <v>123.21924528301888</v>
      </c>
      <c r="X164" s="290" cm="1">
        <f t="array" ref="X164">IF(Parameters!$E$55="No",IF($A164&lt;=Parameters!$H$39,Parameters!$G$39*$A164,IF($A164&lt;=Parameters!$H$40,Parameters!$G$39*Parameters!$H$39+Parameters!$G$40*($A164-Parameters!$H$39),IF($A164&lt;=Parameters!$H$41,Parameters!$G$39*Parameters!$H$39+Parameters!$G$40*(Parameters!$H$40-Parameters!$H$39)+Parameters!$G$41*($A164-Parameters!$H$40),Parameters!$G$39*Parameters!$H$39+Parameters!$G$40*(Parameters!$H$40-Parameters!$H$39)+Parameters!$G$41*(Parameters!$H$41-Parameters!$H$40)+Parameters!$G$42*($A164-Parameters!$H$41)))),_xlfn.IFS($A164&lt;=Parameters!$H$39,Parameters!$G$39*$A164,$A164&lt;=Parameters!$H$40,Parameters!$G$40*$A164,$A164&lt;=Parameters!$H$41,Parameters!$G$41*$A164,$A164&gt;Parameters!$H$41,Parameters!$G$42*$A164))</f>
        <v>21207.360000000001</v>
      </c>
      <c r="Y164" s="290">
        <f t="shared" si="90"/>
        <v>133.37962264150943</v>
      </c>
      <c r="Z164" s="290" cm="1">
        <f t="array" ref="Z164">IF(Parameters!$F$55="No",IF($A164&lt;=Parameters!$J$23,Parameters!$I$23*$A164,IF($A164&lt;=Parameters!$J$24,Parameters!$I$23*Parameters!$J$23+Parameters!$I$24*($A164-Parameters!$J$23),IF($A164&lt;=Parameters!$J$25,Parameters!$I$23*Parameters!$J$23+Parameters!$I$24*(Parameters!$J$24-Parameters!$J$23)+Parameters!$I$25*($A164-Parameters!$J$24),Parameters!$I$23*Parameters!$J$23+Parameters!$I$24*(Parameters!$J$24-Parameters!$J$23)+Parameters!$I$25*(Parameters!$J$25-Parameters!$J$24)+Parameters!$I$26*($A164-Parameters!$J$25)))),_xlfn.IFS($A164&lt;=Parameters!$J$23,Parameters!$I$23*$A164,$A164&lt;=Parameters!$J$24,Parameters!$I$24*$A164,$A164&lt;=Parameters!$J$25,Parameters!$I$25*$A164,$A164&gt;Parameters!$J$25,Parameters!$I$26*$A164))</f>
        <v>14496.03</v>
      </c>
      <c r="AA164" s="290">
        <f t="shared" si="66"/>
        <v>91.17</v>
      </c>
      <c r="AB164" s="290" cm="1">
        <f t="array" ref="AB164">IF(Parameters!$F$55="No",IF($A164&lt;=Parameters!$J$28,Parameters!$I$28*$A164,IF($A164&lt;=Parameters!$J$29,Parameters!$I$28*Parameters!$J$28+Parameters!$I$29*($A164-Parameters!$J$28),IF($A164&lt;=Parameters!$J$30,Parameters!$I$28*Parameters!$J$28+Parameters!$I$29*(Parameters!$J$29-Parameters!$J$28)+Parameters!$I$30*($A164-Parameters!$J$29),Parameters!$I$28*Parameters!$J$28+Parameters!$I$29*(Parameters!$J$29-Parameters!$J$28)+Parameters!$I$30*(Parameters!$J$30-Parameters!$J$29)+Parameters!$I$31*($A164-Parameters!$J$30)))),_xlfn.IFS($A164&lt;=Parameters!$J$28,Parameters!$I$28*$A164,$A164&lt;=Parameters!$J$29,Parameters!$I$29*$A164,$A164&lt;=Parameters!$J$30,Parameters!$I$30*$A164,$A164&gt;Parameters!$J$30,Parameters!$I$31*$A164))</f>
        <v>14903.91</v>
      </c>
      <c r="AC164" s="290">
        <f t="shared" si="67"/>
        <v>93.735283018867918</v>
      </c>
      <c r="AD164" s="290" cm="1">
        <f t="array" ref="AD164">IF(Parameters!$F$55="No",IF($A164&lt;=Parameters!$J$34,Parameters!$I$34*$A164,IF($A164&lt;=Parameters!$J$35,Parameters!$I$34*Parameters!$J$34+Parameters!$I$35*($A164-Parameters!$J$34),IF($A164&lt;=Parameters!$J$36,Parameters!$I$34*Parameters!$J$34+Parameters!$I$35*(Parameters!$J$35-Parameters!$J$34)+Parameters!$I$36*($A164-Parameters!$J$35),Parameters!$I$34*Parameters!$J$34+Parameters!$I$35*(Parameters!$J$35-Parameters!$J$34)+Parameters!$I$36*(Parameters!$J$36-Parameters!$J$35)+Parameters!$I$37*($A164-Parameters!$J$36)))),_xlfn.IFS($A164&lt;=Parameters!$J$34,Parameters!$I$34*$A164,$A164&lt;=Parameters!$J$35,Parameters!$I$35*$A164,$A164&lt;=Parameters!$J$36,Parameters!$I$36*$A164,$A164&gt;Parameters!$J$36,Parameters!$I$37*$A164))</f>
        <v>19591.86</v>
      </c>
      <c r="AE164" s="290">
        <f t="shared" si="91"/>
        <v>123.21924528301888</v>
      </c>
      <c r="AF164" s="290" cm="1">
        <f t="array" ref="AF164">IF(Parameters!$F$55="No",IF($A164&lt;=Parameters!$J$39,Parameters!$I$39*$A164,IF($A164&lt;=Parameters!$J$40,Parameters!$I$39*Parameters!$J$39+Parameters!$I$40*($A164-Parameters!$J$39),IF($A164&lt;=Parameters!$J$41,Parameters!$I$39*Parameters!$J$39+Parameters!$I$40*(Parameters!$J$40-Parameters!$J$39)+Parameters!$I$41*($A164-Parameters!$J$40),Parameters!$I$39*Parameters!$J$39+Parameters!$I$40*(Parameters!$J$40-Parameters!$J$39)+Parameters!$I$41*(Parameters!$J$41-Parameters!$J$40)+Parameters!$I$42*($A164-Parameters!$J$41)))),_xlfn.IFS($A164&lt;=Parameters!$J$39,Parameters!$I$39*$A164,$A164&lt;=Parameters!$J$40,Parameters!$I$40*$A164,$A164&lt;=Parameters!$J$41,Parameters!$I$41*$A164,$A164&gt;Parameters!$J$41,Parameters!$I$42*$A164))</f>
        <v>21207.360000000001</v>
      </c>
      <c r="AG164" s="290">
        <f t="shared" si="92"/>
        <v>133.37962264150943</v>
      </c>
      <c r="AI164" s="428">
        <f t="shared" si="68"/>
        <v>91.170000000000073</v>
      </c>
      <c r="AJ164" s="428">
        <f t="shared" si="69"/>
        <v>136.48999999999978</v>
      </c>
      <c r="AK164" s="428">
        <f t="shared" si="70"/>
        <v>143.54000000000087</v>
      </c>
      <c r="AL164" s="428">
        <f t="shared" si="71"/>
        <v>143.54000000000087</v>
      </c>
      <c r="AM164" s="428">
        <f t="shared" si="72"/>
        <v>91.170000000000073</v>
      </c>
      <c r="AN164" s="428">
        <f t="shared" si="73"/>
        <v>136.48999999999978</v>
      </c>
      <c r="AO164" s="428">
        <f t="shared" si="74"/>
        <v>143.54000000000087</v>
      </c>
      <c r="AP164" s="428">
        <f t="shared" si="75"/>
        <v>143.54000000000087</v>
      </c>
      <c r="AQ164" s="428">
        <f t="shared" si="76"/>
        <v>91.170000000000073</v>
      </c>
      <c r="AR164" s="428">
        <f t="shared" si="77"/>
        <v>136.48999999999978</v>
      </c>
      <c r="AS164" s="428">
        <f t="shared" si="78"/>
        <v>143.54000000000087</v>
      </c>
      <c r="AT164" s="428">
        <f t="shared" si="79"/>
        <v>143.54000000000087</v>
      </c>
      <c r="AU164" s="428">
        <f t="shared" si="80"/>
        <v>91.170000000000073</v>
      </c>
      <c r="AV164" s="428">
        <f t="shared" si="81"/>
        <v>136.48999999999978</v>
      </c>
      <c r="AW164" s="428">
        <f t="shared" si="82"/>
        <v>143.54000000000087</v>
      </c>
      <c r="AX164" s="428">
        <f t="shared" si="83"/>
        <v>143.54000000000087</v>
      </c>
    </row>
    <row r="165">
      <c r="A165" s="413">
        <v>160</v>
      </c>
      <c r="B165" s="290" cm="1">
        <f t="array" ref="B165">IF(Parameters!$C$55="No",IF($A165&lt;=Parameters!$D$23,Parameters!$C$23*$A165,IF($A165&lt;=Parameters!$D$24,Parameters!$C$23*Parameters!$D$23+Parameters!$C$24*($A165-Parameters!$D$23),IF($A165&lt;=Parameters!$D$25,Parameters!$C$23*Parameters!$D$23+Parameters!$C$24*(Parameters!$D$24-Parameters!$D$23)+Parameters!$C$25*($A165-Parameters!$D$24),Parameters!$C$23*Parameters!$D$23+Parameters!$C$24*(Parameters!$D$24-Parameters!$D$23)+Parameters!$C$25*(Parameters!$D$25-Parameters!$D$24)+Parameters!$C$26*($A165-Parameters!$D$25)))),_xlfn.IFS($A165&lt;=Parameters!$D$23,Parameters!$C$23*$A165,$A165&lt;=Parameters!$D$24,Parameters!$C$24*$A165,$A165&lt;=Parameters!$D$25,Parameters!$C$25*$A165,$A165&gt;Parameters!$D$25,Parameters!$C$26*$A165))</f>
        <v>14587.2</v>
      </c>
      <c r="C165" s="290">
        <f t="shared" si="84"/>
        <v>91.17</v>
      </c>
      <c r="D165" s="290" cm="1">
        <f t="array" ref="D165">IF(Parameters!$C$55="No",IF($A165&lt;=Parameters!$D$28,Parameters!$C$28*$A165,IF($A165&lt;=Parameters!$D$29,Parameters!$C$28*Parameters!$D$28+Parameters!$C$29*($A165-Parameters!$D$28),IF($A165&lt;=Parameters!$D$30,Parameters!$C$28*Parameters!$D$28+Parameters!$C$29*(Parameters!$D$29-Parameters!$D$28)+Parameters!$C$30*($A165-Parameters!$D$29),Parameters!$C$28*Parameters!$D$28+Parameters!$C$29*(Parameters!$D$29-Parameters!$D$28)+Parameters!$C$30*(Parameters!$D$30-Parameters!$D$29)+Parameters!$C$31*($A165-Parameters!$D$30)))),_xlfn.IFS($A165&lt;=Parameters!$D$28,Parameters!$C$28*$A165,$A165&lt;=Parameters!$D$29,Parameters!$C$29*$A165,$A165&lt;=Parameters!$D$30,Parameters!$C$30*$A165,$A165&gt;Parameters!$D$30,Parameters!$C$31*$A165))</f>
        <v>15040.4</v>
      </c>
      <c r="E165" s="290">
        <f t="shared" si="84"/>
        <v>94.002499999999998</v>
      </c>
      <c r="F165" s="290" cm="1">
        <f t="array" ref="F165">IF(Parameters!$C$55="No",IF($A165&lt;=Parameters!$D$34,Parameters!$C$34*$A165,IF($A165&lt;=Parameters!$D$35,Parameters!$C$34*Parameters!$D$34+Parameters!$C$35*($A165-Parameters!$D$34),IF($A165&lt;=Parameters!$D$36,Parameters!$C$34*Parameters!$D$34+Parameters!$C$35*(Parameters!$D$35-Parameters!$D$34)+Parameters!$C$36*($A165-Parameters!$D$35),Parameters!$C$34*Parameters!$D$34+Parameters!$C$35*(Parameters!$D$35-Parameters!$D$34)+Parameters!$C$36*(Parameters!$D$36-Parameters!$D$35)+Parameters!$C$37*($A165-Parameters!$D$36)))),_xlfn.IFS($A165&lt;=Parameters!$D$34,Parameters!$C$34*$A165,$A165&lt;=Parameters!$D$35,Parameters!$C$35*$A165,$A165&lt;=Parameters!$D$36,Parameters!$C$36*$A165,$A165&gt;Parameters!$D$36,Parameters!$C$37*$A165))</f>
        <v>19735.400000000001</v>
      </c>
      <c r="G165" s="290">
        <f t="shared" si="85"/>
        <v>123.34625000000001</v>
      </c>
      <c r="H165" s="290" cm="1">
        <f t="array" ref="H165">IF(Parameters!$C$55="No",IF($A165&lt;=Parameters!$D$39,Parameters!$C$39*$A165,IF($A165&lt;=Parameters!$D$40,Parameters!$C$39*Parameters!$D$39+Parameters!$C$40*($A165-Parameters!$D$39),IF($A165&lt;=Parameters!$D$41,Parameters!$C$39*Parameters!$D$39+Parameters!$C$40*(Parameters!$D$40-Parameters!$D$39)+Parameters!$C$41*($A165-Parameters!$D$40),Parameters!$C$39*Parameters!$D$39+Parameters!$C$40*(Parameters!$D$40-Parameters!$D$39)+Parameters!$C$41*(Parameters!$D$41-Parameters!$D$40)+Parameters!$C$42*($A165-Parameters!$D$41)))),_xlfn.IFS($A165&lt;=Parameters!$D$39,Parameters!$C$39*$A165,$A165&lt;=Parameters!$D$40,Parameters!$C$40*$A165,$A165&lt;=Parameters!$D$41,Parameters!$C$41*$A165,$A165&gt;Parameters!$D$41,Parameters!$C$42*$A165))</f>
        <v>21350.9</v>
      </c>
      <c r="I165" s="290">
        <f t="shared" si="86"/>
        <v>133.44312500000001</v>
      </c>
      <c r="J165" s="290" cm="1">
        <f t="array" ref="J165">IF(Parameters!$D$55="No",IF($A165&lt;=Parameters!$F$23,Parameters!$E$23*$A165,IF($A165&lt;=Parameters!$F$24,Parameters!$E$23*Parameters!$F$23+Parameters!$E$24*($A165-Parameters!$F$23),IF($A165&lt;=Parameters!$F$25,Parameters!$E$23*Parameters!$F$23+Parameters!$E$24*(Parameters!$F$24-Parameters!$F$23)+Parameters!$E$25*($A165-Parameters!$F$24),Parameters!$E$23*Parameters!$F$23+Parameters!$E$24*(Parameters!$F$24-Parameters!$F$23)+Parameters!$E$25*(Parameters!$F$25-Parameters!$F$24)+Parameters!$E$26*($A165-Parameters!$F$25)))),_xlfn.IFS($A165&lt;=Parameters!$F$23,Parameters!$E$23*$A165,$A165&lt;=Parameters!$F$24,Parameters!$E$24*$A165,$A165&lt;=Parameters!$F$25,Parameters!$E$25*$A165,$A165&gt;Parameters!$F$25,Parameters!$E$26*$A165))</f>
        <v>14587.2</v>
      </c>
      <c r="K165" s="290">
        <f t="shared" si="62"/>
        <v>91.17</v>
      </c>
      <c r="L165" s="290" cm="1">
        <f t="array" ref="L165">IF(Parameters!$D$55="No",IF($A165&lt;=Parameters!$F$28,Parameters!$E$28*$A165,IF($A165&lt;=Parameters!$F$29,Parameters!$E$28*Parameters!$F$28+Parameters!$E$29*($A165-Parameters!$F$28),IF($A165&lt;=Parameters!$F$30,Parameters!$E$28*Parameters!$F$28+Parameters!$E$29*(Parameters!$F$29-Parameters!$F$28)+Parameters!$E$30*($A165-Parameters!$F$29),Parameters!$E$28*Parameters!$F$28+Parameters!$E$29*(Parameters!$F$29-Parameters!$F$28)+Parameters!$E$30*(Parameters!$F$30-Parameters!$F$29)+Parameters!$E$31*($A165-Parameters!$F$30)))),_xlfn.IFS($A165&lt;=Parameters!$F$28,Parameters!$E$28*$A165,$A165&lt;=Parameters!$F$29,Parameters!$E$29*$A165,$A165&lt;=Parameters!$F$30,Parameters!$E$30*$A165,$A165&gt;Parameters!$F$30,Parameters!$E$31*$A165))</f>
        <v>15040.4</v>
      </c>
      <c r="M165" s="290">
        <f t="shared" si="63"/>
        <v>94.002499999999998</v>
      </c>
      <c r="N165" s="290" cm="1">
        <f t="array" ref="N165">IF(Parameters!$D$55="No",IF($A165&lt;=Parameters!$F$34,Parameters!$E$34*$A165,IF($A165&lt;=Parameters!$F$35,Parameters!$E$34*Parameters!$F$34+Parameters!$E$35*($A165-Parameters!$F$34),IF($A165&lt;=Parameters!$F$36,Parameters!$E$34*Parameters!$F$34+Parameters!$E$35*(Parameters!$F$35-Parameters!$F$34)+Parameters!$E$36*($A165-Parameters!$F$35),Parameters!$E$34*Parameters!$F$34+Parameters!$E$35*(Parameters!$F$35-Parameters!$F$34)+Parameters!$E$36*(Parameters!$F$36-Parameters!$F$35)+Parameters!$E$37*($A165-Parameters!$F$36)))),_xlfn.IFS($A165&lt;=Parameters!$F$34,Parameters!$E$34*$A165,$A165&lt;=Parameters!$F$35,Parameters!$E$35*$A165,$A165&lt;=Parameters!$F$36,Parameters!$E$36*$A165,$A165&gt;Parameters!$F$36,Parameters!$E$37*$A165))</f>
        <v>19735.400000000001</v>
      </c>
      <c r="O165" s="290">
        <f t="shared" si="87"/>
        <v>123.34625000000001</v>
      </c>
      <c r="P165" s="290" cm="1">
        <f t="array" ref="P165">IF(Parameters!$D$55="No",IF($A165&lt;=Parameters!$F$39,Parameters!$E$39*$A165,IF($A165&lt;=Parameters!$F$40,Parameters!$E$39*Parameters!$F$39+Parameters!$E$40*($A165-Parameters!$F$39),IF($A165&lt;=Parameters!$F$41,Parameters!$E$39*Parameters!$F$39+Parameters!$E$40*(Parameters!$F$40-Parameters!$F$39)+Parameters!$E$41*($A165-Parameters!$F$40),Parameters!$E$39*Parameters!$F$39+Parameters!$E$40*(Parameters!$F$40-Parameters!$F$39)+Parameters!$E$41*(Parameters!$F$41-Parameters!$F$40)+Parameters!$E$42*($A165-Parameters!$F$41)))),_xlfn.IFS($A165&lt;=Parameters!$F$39,Parameters!$E$39*$A165,$A165&lt;=Parameters!$F$40,Parameters!$E$40*$A165,$A165&lt;=Parameters!$F$41,Parameters!$E$41*$A165,$A165&gt;Parameters!$F$41,Parameters!$E$42*$A165))</f>
        <v>21350.9</v>
      </c>
      <c r="Q165" s="290">
        <f t="shared" si="88"/>
        <v>133.44312500000001</v>
      </c>
      <c r="R165" s="290" cm="1">
        <f t="array" ref="R165">IF(Parameters!$E$55="No",IF($A165&lt;=Parameters!$H$23,Parameters!$G$23*$A165,IF($A165&lt;=Parameters!$H$24,Parameters!$G$23*Parameters!$H$23+Parameters!$G$24*($A165-Parameters!$H$23),IF($A165&lt;=Parameters!$H$25,Parameters!$G$23*Parameters!$H$23+Parameters!$G$24*(Parameters!$H$24-Parameters!$H$23)+Parameters!$G$25*($A165-Parameters!$H$24),Parameters!$G$23*Parameters!$H$23+Parameters!$G$24*(Parameters!$H$24-Parameters!$H$23)+Parameters!$G$25*(Parameters!$H$25-Parameters!$H$24)+Parameters!$G$26*($A165-Parameters!$H$25)))),_xlfn.IFS($A165&lt;=Parameters!$H$23,Parameters!$G$23*$A165,$A165&lt;=Parameters!$H$24,Parameters!$G$24*$A165,$A165&lt;=Parameters!$H$25,Parameters!$G$25*$A165,$A165&gt;Parameters!$H$25,Parameters!$G$26*$A165))</f>
        <v>14587.2</v>
      </c>
      <c r="S165" s="290">
        <f t="shared" si="64"/>
        <v>91.17</v>
      </c>
      <c r="T165" s="290" cm="1">
        <f t="array" ref="T165">IF(Parameters!$E$55="No",IF($A165&lt;=Parameters!$H$28,Parameters!$G$28*$A165,IF($A165&lt;=Parameters!$H$29,Parameters!$G$28*Parameters!$H$28+Parameters!$G$29*($A165-Parameters!$H$28),IF($A165&lt;=Parameters!$H$30,Parameters!$G$28*Parameters!$H$28+Parameters!$G$29*(Parameters!$H$29-Parameters!$H$28)+Parameters!$G$30*($A165-Parameters!$H$29),Parameters!$G$28*Parameters!$H$28+Parameters!$G$29*(Parameters!$H$29-Parameters!$H$28)+Parameters!$G$30*(Parameters!$H$30-Parameters!$H$29)+Parameters!$G$31*($A165-Parameters!$H$30)))),_xlfn.IFS($A165&lt;=Parameters!$H$28,Parameters!$G$28*$A165,$A165&lt;=Parameters!$H$29,Parameters!$G$29*$A165,$A165&lt;=Parameters!$H$30,Parameters!$G$30*$A165,$A165&gt;Parameters!$H$30,Parameters!$G$31*$A165))</f>
        <v>15040.4</v>
      </c>
      <c r="U165" s="290">
        <f t="shared" si="65"/>
        <v>94.002499999999998</v>
      </c>
      <c r="V165" s="290" cm="1">
        <f t="array" ref="V165">IF(Parameters!$E$55="No",IF($A165&lt;=Parameters!$H$34,Parameters!$G$34*$A165,IF($A165&lt;=Parameters!$H$35,Parameters!$G$34*Parameters!$H$34+Parameters!$G$35*($A165-Parameters!$H$34),IF($A165&lt;=Parameters!$H$36,Parameters!$G$34*Parameters!$H$34+Parameters!$G$35*(Parameters!$H$35-Parameters!$H$34)+Parameters!$G$36*($A165-Parameters!$H$35),Parameters!$G$34*Parameters!$H$34+Parameters!$G$35*(Parameters!$H$35-Parameters!$H$34)+Parameters!$G$36*(Parameters!$H$36-Parameters!$H$35)+Parameters!$G$37*($A165-Parameters!$H$36)))),_xlfn.IFS($A165&lt;=Parameters!$H$34,Parameters!$G$34*$A165,$A165&lt;=Parameters!$H$35,Parameters!$G$35*$A165,$A165&lt;=Parameters!$H$36,Parameters!$G$36*$A165,$A165&gt;Parameters!$H$36,Parameters!$G$37*$A165))</f>
        <v>19735.400000000001</v>
      </c>
      <c r="W165" s="290">
        <f t="shared" si="89"/>
        <v>123.34625000000001</v>
      </c>
      <c r="X165" s="290" cm="1">
        <f t="array" ref="X165">IF(Parameters!$E$55="No",IF($A165&lt;=Parameters!$H$39,Parameters!$G$39*$A165,IF($A165&lt;=Parameters!$H$40,Parameters!$G$39*Parameters!$H$39+Parameters!$G$40*($A165-Parameters!$H$39),IF($A165&lt;=Parameters!$H$41,Parameters!$G$39*Parameters!$H$39+Parameters!$G$40*(Parameters!$H$40-Parameters!$H$39)+Parameters!$G$41*($A165-Parameters!$H$40),Parameters!$G$39*Parameters!$H$39+Parameters!$G$40*(Parameters!$H$40-Parameters!$H$39)+Parameters!$G$41*(Parameters!$H$41-Parameters!$H$40)+Parameters!$G$42*($A165-Parameters!$H$41)))),_xlfn.IFS($A165&lt;=Parameters!$H$39,Parameters!$G$39*$A165,$A165&lt;=Parameters!$H$40,Parameters!$G$40*$A165,$A165&lt;=Parameters!$H$41,Parameters!$G$41*$A165,$A165&gt;Parameters!$H$41,Parameters!$G$42*$A165))</f>
        <v>21350.9</v>
      </c>
      <c r="Y165" s="290">
        <f t="shared" si="90"/>
        <v>133.44312500000001</v>
      </c>
      <c r="Z165" s="290" cm="1">
        <f t="array" ref="Z165">IF(Parameters!$F$55="No",IF($A165&lt;=Parameters!$J$23,Parameters!$I$23*$A165,IF($A165&lt;=Parameters!$J$24,Parameters!$I$23*Parameters!$J$23+Parameters!$I$24*($A165-Parameters!$J$23),IF($A165&lt;=Parameters!$J$25,Parameters!$I$23*Parameters!$J$23+Parameters!$I$24*(Parameters!$J$24-Parameters!$J$23)+Parameters!$I$25*($A165-Parameters!$J$24),Parameters!$I$23*Parameters!$J$23+Parameters!$I$24*(Parameters!$J$24-Parameters!$J$23)+Parameters!$I$25*(Parameters!$J$25-Parameters!$J$24)+Parameters!$I$26*($A165-Parameters!$J$25)))),_xlfn.IFS($A165&lt;=Parameters!$J$23,Parameters!$I$23*$A165,$A165&lt;=Parameters!$J$24,Parameters!$I$24*$A165,$A165&lt;=Parameters!$J$25,Parameters!$I$25*$A165,$A165&gt;Parameters!$J$25,Parameters!$I$26*$A165))</f>
        <v>14587.2</v>
      </c>
      <c r="AA165" s="290">
        <f t="shared" si="66"/>
        <v>91.17</v>
      </c>
      <c r="AB165" s="290" cm="1">
        <f t="array" ref="AB165">IF(Parameters!$F$55="No",IF($A165&lt;=Parameters!$J$28,Parameters!$I$28*$A165,IF($A165&lt;=Parameters!$J$29,Parameters!$I$28*Parameters!$J$28+Parameters!$I$29*($A165-Parameters!$J$28),IF($A165&lt;=Parameters!$J$30,Parameters!$I$28*Parameters!$J$28+Parameters!$I$29*(Parameters!$J$29-Parameters!$J$28)+Parameters!$I$30*($A165-Parameters!$J$29),Parameters!$I$28*Parameters!$J$28+Parameters!$I$29*(Parameters!$J$29-Parameters!$J$28)+Parameters!$I$30*(Parameters!$J$30-Parameters!$J$29)+Parameters!$I$31*($A165-Parameters!$J$30)))),_xlfn.IFS($A165&lt;=Parameters!$J$28,Parameters!$I$28*$A165,$A165&lt;=Parameters!$J$29,Parameters!$I$29*$A165,$A165&lt;=Parameters!$J$30,Parameters!$I$30*$A165,$A165&gt;Parameters!$J$30,Parameters!$I$31*$A165))</f>
        <v>15040.4</v>
      </c>
      <c r="AC165" s="290">
        <f t="shared" si="67"/>
        <v>94.002499999999998</v>
      </c>
      <c r="AD165" s="290" cm="1">
        <f t="array" ref="AD165">IF(Parameters!$F$55="No",IF($A165&lt;=Parameters!$J$34,Parameters!$I$34*$A165,IF($A165&lt;=Parameters!$J$35,Parameters!$I$34*Parameters!$J$34+Parameters!$I$35*($A165-Parameters!$J$34),IF($A165&lt;=Parameters!$J$36,Parameters!$I$34*Parameters!$J$34+Parameters!$I$35*(Parameters!$J$35-Parameters!$J$34)+Parameters!$I$36*($A165-Parameters!$J$35),Parameters!$I$34*Parameters!$J$34+Parameters!$I$35*(Parameters!$J$35-Parameters!$J$34)+Parameters!$I$36*(Parameters!$J$36-Parameters!$J$35)+Parameters!$I$37*($A165-Parameters!$J$36)))),_xlfn.IFS($A165&lt;=Parameters!$J$34,Parameters!$I$34*$A165,$A165&lt;=Parameters!$J$35,Parameters!$I$35*$A165,$A165&lt;=Parameters!$J$36,Parameters!$I$36*$A165,$A165&gt;Parameters!$J$36,Parameters!$I$37*$A165))</f>
        <v>19735.400000000001</v>
      </c>
      <c r="AE165" s="290">
        <f t="shared" si="91"/>
        <v>123.34625000000001</v>
      </c>
      <c r="AF165" s="290" cm="1">
        <f t="array" ref="AF165">IF(Parameters!$F$55="No",IF($A165&lt;=Parameters!$J$39,Parameters!$I$39*$A165,IF($A165&lt;=Parameters!$J$40,Parameters!$I$39*Parameters!$J$39+Parameters!$I$40*($A165-Parameters!$J$39),IF($A165&lt;=Parameters!$J$41,Parameters!$I$39*Parameters!$J$39+Parameters!$I$40*(Parameters!$J$40-Parameters!$J$39)+Parameters!$I$41*($A165-Parameters!$J$40),Parameters!$I$39*Parameters!$J$39+Parameters!$I$40*(Parameters!$J$40-Parameters!$J$39)+Parameters!$I$41*(Parameters!$J$41-Parameters!$J$40)+Parameters!$I$42*($A165-Parameters!$J$41)))),_xlfn.IFS($A165&lt;=Parameters!$J$39,Parameters!$I$39*$A165,$A165&lt;=Parameters!$J$40,Parameters!$I$40*$A165,$A165&lt;=Parameters!$J$41,Parameters!$I$41*$A165,$A165&gt;Parameters!$J$41,Parameters!$I$42*$A165))</f>
        <v>21350.9</v>
      </c>
      <c r="AG165" s="290">
        <f t="shared" si="92"/>
        <v>133.44312500000001</v>
      </c>
      <c r="AI165" s="428">
        <f t="shared" si="68"/>
        <v>91.170000000000073</v>
      </c>
      <c r="AJ165" s="428">
        <f t="shared" si="69"/>
        <v>136.48999999999978</v>
      </c>
      <c r="AK165" s="428">
        <f t="shared" si="70"/>
        <v>143.54000000000087</v>
      </c>
      <c r="AL165" s="428">
        <f t="shared" si="71"/>
        <v>143.54000000000087</v>
      </c>
      <c r="AM165" s="428">
        <f t="shared" si="72"/>
        <v>91.170000000000073</v>
      </c>
      <c r="AN165" s="428">
        <f t="shared" si="73"/>
        <v>136.48999999999978</v>
      </c>
      <c r="AO165" s="428">
        <f t="shared" si="74"/>
        <v>143.54000000000087</v>
      </c>
      <c r="AP165" s="428">
        <f t="shared" si="75"/>
        <v>143.54000000000087</v>
      </c>
      <c r="AQ165" s="428">
        <f t="shared" si="76"/>
        <v>91.170000000000073</v>
      </c>
      <c r="AR165" s="428">
        <f t="shared" si="77"/>
        <v>136.48999999999978</v>
      </c>
      <c r="AS165" s="428">
        <f t="shared" si="78"/>
        <v>143.54000000000087</v>
      </c>
      <c r="AT165" s="428">
        <f t="shared" si="79"/>
        <v>143.54000000000087</v>
      </c>
      <c r="AU165" s="428">
        <f t="shared" si="80"/>
        <v>91.170000000000073</v>
      </c>
      <c r="AV165" s="428">
        <f t="shared" si="81"/>
        <v>136.48999999999978</v>
      </c>
      <c r="AW165" s="428">
        <f t="shared" si="82"/>
        <v>143.54000000000087</v>
      </c>
      <c r="AX165" s="428">
        <f t="shared" si="83"/>
        <v>143.54000000000087</v>
      </c>
    </row>
    <row r="166">
      <c r="A166" s="413">
        <v>161</v>
      </c>
      <c r="B166" s="290" cm="1">
        <f t="array" ref="B166">IF(Parameters!$C$55="No",IF($A166&lt;=Parameters!$D$23,Parameters!$C$23*$A166,IF($A166&lt;=Parameters!$D$24,Parameters!$C$23*Parameters!$D$23+Parameters!$C$24*($A166-Parameters!$D$23),IF($A166&lt;=Parameters!$D$25,Parameters!$C$23*Parameters!$D$23+Parameters!$C$24*(Parameters!$D$24-Parameters!$D$23)+Parameters!$C$25*($A166-Parameters!$D$24),Parameters!$C$23*Parameters!$D$23+Parameters!$C$24*(Parameters!$D$24-Parameters!$D$23)+Parameters!$C$25*(Parameters!$D$25-Parameters!$D$24)+Parameters!$C$26*($A166-Parameters!$D$25)))),_xlfn.IFS($A166&lt;=Parameters!$D$23,Parameters!$C$23*$A166,$A166&lt;=Parameters!$D$24,Parameters!$C$24*$A166,$A166&lt;=Parameters!$D$25,Parameters!$C$25*$A166,$A166&gt;Parameters!$D$25,Parameters!$C$26*$A166))</f>
        <v>14678.37</v>
      </c>
      <c r="C166" s="290">
        <f t="shared" si="84"/>
        <v>91.17</v>
      </c>
      <c r="D166" s="290" cm="1">
        <f t="array" ref="D166">IF(Parameters!$C$55="No",IF($A166&lt;=Parameters!$D$28,Parameters!$C$28*$A166,IF($A166&lt;=Parameters!$D$29,Parameters!$C$28*Parameters!$D$28+Parameters!$C$29*($A166-Parameters!$D$28),IF($A166&lt;=Parameters!$D$30,Parameters!$C$28*Parameters!$D$28+Parameters!$C$29*(Parameters!$D$29-Parameters!$D$28)+Parameters!$C$30*($A166-Parameters!$D$29),Parameters!$C$28*Parameters!$D$28+Parameters!$C$29*(Parameters!$D$29-Parameters!$D$28)+Parameters!$C$30*(Parameters!$D$30-Parameters!$D$29)+Parameters!$C$31*($A166-Parameters!$D$30)))),_xlfn.IFS($A166&lt;=Parameters!$D$28,Parameters!$C$28*$A166,$A166&lt;=Parameters!$D$29,Parameters!$C$29*$A166,$A166&lt;=Parameters!$D$30,Parameters!$C$30*$A166,$A166&gt;Parameters!$D$30,Parameters!$C$31*$A166))</f>
        <v>15176.89</v>
      </c>
      <c r="E166" s="290">
        <f t="shared" si="84"/>
        <v>94.266397515527942</v>
      </c>
      <c r="F166" s="290" cm="1">
        <f t="array" ref="F166">IF(Parameters!$C$55="No",IF($A166&lt;=Parameters!$D$34,Parameters!$C$34*$A166,IF($A166&lt;=Parameters!$D$35,Parameters!$C$34*Parameters!$D$34+Parameters!$C$35*($A166-Parameters!$D$34),IF($A166&lt;=Parameters!$D$36,Parameters!$C$34*Parameters!$D$34+Parameters!$C$35*(Parameters!$D$35-Parameters!$D$34)+Parameters!$C$36*($A166-Parameters!$D$35),Parameters!$C$34*Parameters!$D$34+Parameters!$C$35*(Parameters!$D$35-Parameters!$D$34)+Parameters!$C$36*(Parameters!$D$36-Parameters!$D$35)+Parameters!$C$37*($A166-Parameters!$D$36)))),_xlfn.IFS($A166&lt;=Parameters!$D$34,Parameters!$C$34*$A166,$A166&lt;=Parameters!$D$35,Parameters!$C$35*$A166,$A166&lt;=Parameters!$D$36,Parameters!$C$36*$A166,$A166&gt;Parameters!$D$36,Parameters!$C$37*$A166))</f>
        <v>19878.939999999999</v>
      </c>
      <c r="G166" s="290">
        <f t="shared" si="85"/>
        <v>123.47167701863353</v>
      </c>
      <c r="H166" s="290" cm="1">
        <f t="array" ref="H166">IF(Parameters!$C$55="No",IF($A166&lt;=Parameters!$D$39,Parameters!$C$39*$A166,IF($A166&lt;=Parameters!$D$40,Parameters!$C$39*Parameters!$D$39+Parameters!$C$40*($A166-Parameters!$D$39),IF($A166&lt;=Parameters!$D$41,Parameters!$C$39*Parameters!$D$39+Parameters!$C$40*(Parameters!$D$40-Parameters!$D$39)+Parameters!$C$41*($A166-Parameters!$D$40),Parameters!$C$39*Parameters!$D$39+Parameters!$C$40*(Parameters!$D$40-Parameters!$D$39)+Parameters!$C$41*(Parameters!$D$41-Parameters!$D$40)+Parameters!$C$42*($A166-Parameters!$D$41)))),_xlfn.IFS($A166&lt;=Parameters!$D$39,Parameters!$C$39*$A166,$A166&lt;=Parameters!$D$40,Parameters!$C$40*$A166,$A166&lt;=Parameters!$D$41,Parameters!$C$41*$A166,$A166&gt;Parameters!$D$41,Parameters!$C$42*$A166))</f>
        <v>21494.44</v>
      </c>
      <c r="I166" s="290">
        <f t="shared" si="86"/>
        <v>133.50583850931676</v>
      </c>
      <c r="J166" s="290" cm="1">
        <f t="array" ref="J166">IF(Parameters!$D$55="No",IF($A166&lt;=Parameters!$F$23,Parameters!$E$23*$A166,IF($A166&lt;=Parameters!$F$24,Parameters!$E$23*Parameters!$F$23+Parameters!$E$24*($A166-Parameters!$F$23),IF($A166&lt;=Parameters!$F$25,Parameters!$E$23*Parameters!$F$23+Parameters!$E$24*(Parameters!$F$24-Parameters!$F$23)+Parameters!$E$25*($A166-Parameters!$F$24),Parameters!$E$23*Parameters!$F$23+Parameters!$E$24*(Parameters!$F$24-Parameters!$F$23)+Parameters!$E$25*(Parameters!$F$25-Parameters!$F$24)+Parameters!$E$26*($A166-Parameters!$F$25)))),_xlfn.IFS($A166&lt;=Parameters!$F$23,Parameters!$E$23*$A166,$A166&lt;=Parameters!$F$24,Parameters!$E$24*$A166,$A166&lt;=Parameters!$F$25,Parameters!$E$25*$A166,$A166&gt;Parameters!$F$25,Parameters!$E$26*$A166))</f>
        <v>14678.37</v>
      </c>
      <c r="K166" s="290">
        <f t="shared" si="62"/>
        <v>91.17</v>
      </c>
      <c r="L166" s="290" cm="1">
        <f t="array" ref="L166">IF(Parameters!$D$55="No",IF($A166&lt;=Parameters!$F$28,Parameters!$E$28*$A166,IF($A166&lt;=Parameters!$F$29,Parameters!$E$28*Parameters!$F$28+Parameters!$E$29*($A166-Parameters!$F$28),IF($A166&lt;=Parameters!$F$30,Parameters!$E$28*Parameters!$F$28+Parameters!$E$29*(Parameters!$F$29-Parameters!$F$28)+Parameters!$E$30*($A166-Parameters!$F$29),Parameters!$E$28*Parameters!$F$28+Parameters!$E$29*(Parameters!$F$29-Parameters!$F$28)+Parameters!$E$30*(Parameters!$F$30-Parameters!$F$29)+Parameters!$E$31*($A166-Parameters!$F$30)))),_xlfn.IFS($A166&lt;=Parameters!$F$28,Parameters!$E$28*$A166,$A166&lt;=Parameters!$F$29,Parameters!$E$29*$A166,$A166&lt;=Parameters!$F$30,Parameters!$E$30*$A166,$A166&gt;Parameters!$F$30,Parameters!$E$31*$A166))</f>
        <v>15176.89</v>
      </c>
      <c r="M166" s="290">
        <f t="shared" si="63"/>
        <v>94.266397515527942</v>
      </c>
      <c r="N166" s="290" cm="1">
        <f t="array" ref="N166">IF(Parameters!$D$55="No",IF($A166&lt;=Parameters!$F$34,Parameters!$E$34*$A166,IF($A166&lt;=Parameters!$F$35,Parameters!$E$34*Parameters!$F$34+Parameters!$E$35*($A166-Parameters!$F$34),IF($A166&lt;=Parameters!$F$36,Parameters!$E$34*Parameters!$F$34+Parameters!$E$35*(Parameters!$F$35-Parameters!$F$34)+Parameters!$E$36*($A166-Parameters!$F$35),Parameters!$E$34*Parameters!$F$34+Parameters!$E$35*(Parameters!$F$35-Parameters!$F$34)+Parameters!$E$36*(Parameters!$F$36-Parameters!$F$35)+Parameters!$E$37*($A166-Parameters!$F$36)))),_xlfn.IFS($A166&lt;=Parameters!$F$34,Parameters!$E$34*$A166,$A166&lt;=Parameters!$F$35,Parameters!$E$35*$A166,$A166&lt;=Parameters!$F$36,Parameters!$E$36*$A166,$A166&gt;Parameters!$F$36,Parameters!$E$37*$A166))</f>
        <v>19878.939999999999</v>
      </c>
      <c r="O166" s="290">
        <f t="shared" si="87"/>
        <v>123.47167701863353</v>
      </c>
      <c r="P166" s="290" cm="1">
        <f t="array" ref="P166">IF(Parameters!$D$55="No",IF($A166&lt;=Parameters!$F$39,Parameters!$E$39*$A166,IF($A166&lt;=Parameters!$F$40,Parameters!$E$39*Parameters!$F$39+Parameters!$E$40*($A166-Parameters!$F$39),IF($A166&lt;=Parameters!$F$41,Parameters!$E$39*Parameters!$F$39+Parameters!$E$40*(Parameters!$F$40-Parameters!$F$39)+Parameters!$E$41*($A166-Parameters!$F$40),Parameters!$E$39*Parameters!$F$39+Parameters!$E$40*(Parameters!$F$40-Parameters!$F$39)+Parameters!$E$41*(Parameters!$F$41-Parameters!$F$40)+Parameters!$E$42*($A166-Parameters!$F$41)))),_xlfn.IFS($A166&lt;=Parameters!$F$39,Parameters!$E$39*$A166,$A166&lt;=Parameters!$F$40,Parameters!$E$40*$A166,$A166&lt;=Parameters!$F$41,Parameters!$E$41*$A166,$A166&gt;Parameters!$F$41,Parameters!$E$42*$A166))</f>
        <v>21494.44</v>
      </c>
      <c r="Q166" s="290">
        <f t="shared" si="88"/>
        <v>133.50583850931676</v>
      </c>
      <c r="R166" s="290" cm="1">
        <f t="array" ref="R166">IF(Parameters!$E$55="No",IF($A166&lt;=Parameters!$H$23,Parameters!$G$23*$A166,IF($A166&lt;=Parameters!$H$24,Parameters!$G$23*Parameters!$H$23+Parameters!$G$24*($A166-Parameters!$H$23),IF($A166&lt;=Parameters!$H$25,Parameters!$G$23*Parameters!$H$23+Parameters!$G$24*(Parameters!$H$24-Parameters!$H$23)+Parameters!$G$25*($A166-Parameters!$H$24),Parameters!$G$23*Parameters!$H$23+Parameters!$G$24*(Parameters!$H$24-Parameters!$H$23)+Parameters!$G$25*(Parameters!$H$25-Parameters!$H$24)+Parameters!$G$26*($A166-Parameters!$H$25)))),_xlfn.IFS($A166&lt;=Parameters!$H$23,Parameters!$G$23*$A166,$A166&lt;=Parameters!$H$24,Parameters!$G$24*$A166,$A166&lt;=Parameters!$H$25,Parameters!$G$25*$A166,$A166&gt;Parameters!$H$25,Parameters!$G$26*$A166))</f>
        <v>14678.37</v>
      </c>
      <c r="S166" s="290">
        <f t="shared" si="64"/>
        <v>91.17</v>
      </c>
      <c r="T166" s="290" cm="1">
        <f t="array" ref="T166">IF(Parameters!$E$55="No",IF($A166&lt;=Parameters!$H$28,Parameters!$G$28*$A166,IF($A166&lt;=Parameters!$H$29,Parameters!$G$28*Parameters!$H$28+Parameters!$G$29*($A166-Parameters!$H$28),IF($A166&lt;=Parameters!$H$30,Parameters!$G$28*Parameters!$H$28+Parameters!$G$29*(Parameters!$H$29-Parameters!$H$28)+Parameters!$G$30*($A166-Parameters!$H$29),Parameters!$G$28*Parameters!$H$28+Parameters!$G$29*(Parameters!$H$29-Parameters!$H$28)+Parameters!$G$30*(Parameters!$H$30-Parameters!$H$29)+Parameters!$G$31*($A166-Parameters!$H$30)))),_xlfn.IFS($A166&lt;=Parameters!$H$28,Parameters!$G$28*$A166,$A166&lt;=Parameters!$H$29,Parameters!$G$29*$A166,$A166&lt;=Parameters!$H$30,Parameters!$G$30*$A166,$A166&gt;Parameters!$H$30,Parameters!$G$31*$A166))</f>
        <v>15176.89</v>
      </c>
      <c r="U166" s="290">
        <f t="shared" si="65"/>
        <v>94.266397515527942</v>
      </c>
      <c r="V166" s="290" cm="1">
        <f t="array" ref="V166">IF(Parameters!$E$55="No",IF($A166&lt;=Parameters!$H$34,Parameters!$G$34*$A166,IF($A166&lt;=Parameters!$H$35,Parameters!$G$34*Parameters!$H$34+Parameters!$G$35*($A166-Parameters!$H$34),IF($A166&lt;=Parameters!$H$36,Parameters!$G$34*Parameters!$H$34+Parameters!$G$35*(Parameters!$H$35-Parameters!$H$34)+Parameters!$G$36*($A166-Parameters!$H$35),Parameters!$G$34*Parameters!$H$34+Parameters!$G$35*(Parameters!$H$35-Parameters!$H$34)+Parameters!$G$36*(Parameters!$H$36-Parameters!$H$35)+Parameters!$G$37*($A166-Parameters!$H$36)))),_xlfn.IFS($A166&lt;=Parameters!$H$34,Parameters!$G$34*$A166,$A166&lt;=Parameters!$H$35,Parameters!$G$35*$A166,$A166&lt;=Parameters!$H$36,Parameters!$G$36*$A166,$A166&gt;Parameters!$H$36,Parameters!$G$37*$A166))</f>
        <v>19878.939999999999</v>
      </c>
      <c r="W166" s="290">
        <f t="shared" si="89"/>
        <v>123.47167701863353</v>
      </c>
      <c r="X166" s="290" cm="1">
        <f t="array" ref="X166">IF(Parameters!$E$55="No",IF($A166&lt;=Parameters!$H$39,Parameters!$G$39*$A166,IF($A166&lt;=Parameters!$H$40,Parameters!$G$39*Parameters!$H$39+Parameters!$G$40*($A166-Parameters!$H$39),IF($A166&lt;=Parameters!$H$41,Parameters!$G$39*Parameters!$H$39+Parameters!$G$40*(Parameters!$H$40-Parameters!$H$39)+Parameters!$G$41*($A166-Parameters!$H$40),Parameters!$G$39*Parameters!$H$39+Parameters!$G$40*(Parameters!$H$40-Parameters!$H$39)+Parameters!$G$41*(Parameters!$H$41-Parameters!$H$40)+Parameters!$G$42*($A166-Parameters!$H$41)))),_xlfn.IFS($A166&lt;=Parameters!$H$39,Parameters!$G$39*$A166,$A166&lt;=Parameters!$H$40,Parameters!$G$40*$A166,$A166&lt;=Parameters!$H$41,Parameters!$G$41*$A166,$A166&gt;Parameters!$H$41,Parameters!$G$42*$A166))</f>
        <v>21494.44</v>
      </c>
      <c r="Y166" s="290">
        <f t="shared" si="90"/>
        <v>133.50583850931676</v>
      </c>
      <c r="Z166" s="290" cm="1">
        <f t="array" ref="Z166">IF(Parameters!$F$55="No",IF($A166&lt;=Parameters!$J$23,Parameters!$I$23*$A166,IF($A166&lt;=Parameters!$J$24,Parameters!$I$23*Parameters!$J$23+Parameters!$I$24*($A166-Parameters!$J$23),IF($A166&lt;=Parameters!$J$25,Parameters!$I$23*Parameters!$J$23+Parameters!$I$24*(Parameters!$J$24-Parameters!$J$23)+Parameters!$I$25*($A166-Parameters!$J$24),Parameters!$I$23*Parameters!$J$23+Parameters!$I$24*(Parameters!$J$24-Parameters!$J$23)+Parameters!$I$25*(Parameters!$J$25-Parameters!$J$24)+Parameters!$I$26*($A166-Parameters!$J$25)))),_xlfn.IFS($A166&lt;=Parameters!$J$23,Parameters!$I$23*$A166,$A166&lt;=Parameters!$J$24,Parameters!$I$24*$A166,$A166&lt;=Parameters!$J$25,Parameters!$I$25*$A166,$A166&gt;Parameters!$J$25,Parameters!$I$26*$A166))</f>
        <v>14678.37</v>
      </c>
      <c r="AA166" s="290">
        <f t="shared" si="66"/>
        <v>91.17</v>
      </c>
      <c r="AB166" s="290" cm="1">
        <f t="array" ref="AB166">IF(Parameters!$F$55="No",IF($A166&lt;=Parameters!$J$28,Parameters!$I$28*$A166,IF($A166&lt;=Parameters!$J$29,Parameters!$I$28*Parameters!$J$28+Parameters!$I$29*($A166-Parameters!$J$28),IF($A166&lt;=Parameters!$J$30,Parameters!$I$28*Parameters!$J$28+Parameters!$I$29*(Parameters!$J$29-Parameters!$J$28)+Parameters!$I$30*($A166-Parameters!$J$29),Parameters!$I$28*Parameters!$J$28+Parameters!$I$29*(Parameters!$J$29-Parameters!$J$28)+Parameters!$I$30*(Parameters!$J$30-Parameters!$J$29)+Parameters!$I$31*($A166-Parameters!$J$30)))),_xlfn.IFS($A166&lt;=Parameters!$J$28,Parameters!$I$28*$A166,$A166&lt;=Parameters!$J$29,Parameters!$I$29*$A166,$A166&lt;=Parameters!$J$30,Parameters!$I$30*$A166,$A166&gt;Parameters!$J$30,Parameters!$I$31*$A166))</f>
        <v>15176.89</v>
      </c>
      <c r="AC166" s="290">
        <f t="shared" si="67"/>
        <v>94.266397515527942</v>
      </c>
      <c r="AD166" s="290" cm="1">
        <f t="array" ref="AD166">IF(Parameters!$F$55="No",IF($A166&lt;=Parameters!$J$34,Parameters!$I$34*$A166,IF($A166&lt;=Parameters!$J$35,Parameters!$I$34*Parameters!$J$34+Parameters!$I$35*($A166-Parameters!$J$34),IF($A166&lt;=Parameters!$J$36,Parameters!$I$34*Parameters!$J$34+Parameters!$I$35*(Parameters!$J$35-Parameters!$J$34)+Parameters!$I$36*($A166-Parameters!$J$35),Parameters!$I$34*Parameters!$J$34+Parameters!$I$35*(Parameters!$J$35-Parameters!$J$34)+Parameters!$I$36*(Parameters!$J$36-Parameters!$J$35)+Parameters!$I$37*($A166-Parameters!$J$36)))),_xlfn.IFS($A166&lt;=Parameters!$J$34,Parameters!$I$34*$A166,$A166&lt;=Parameters!$J$35,Parameters!$I$35*$A166,$A166&lt;=Parameters!$J$36,Parameters!$I$36*$A166,$A166&gt;Parameters!$J$36,Parameters!$I$37*$A166))</f>
        <v>19878.939999999999</v>
      </c>
      <c r="AE166" s="290">
        <f t="shared" si="91"/>
        <v>123.47167701863353</v>
      </c>
      <c r="AF166" s="290" cm="1">
        <f t="array" ref="AF166">IF(Parameters!$F$55="No",IF($A166&lt;=Parameters!$J$39,Parameters!$I$39*$A166,IF($A166&lt;=Parameters!$J$40,Parameters!$I$39*Parameters!$J$39+Parameters!$I$40*($A166-Parameters!$J$39),IF($A166&lt;=Parameters!$J$41,Parameters!$I$39*Parameters!$J$39+Parameters!$I$40*(Parameters!$J$40-Parameters!$J$39)+Parameters!$I$41*($A166-Parameters!$J$40),Parameters!$I$39*Parameters!$J$39+Parameters!$I$40*(Parameters!$J$40-Parameters!$J$39)+Parameters!$I$41*(Parameters!$J$41-Parameters!$J$40)+Parameters!$I$42*($A166-Parameters!$J$41)))),_xlfn.IFS($A166&lt;=Parameters!$J$39,Parameters!$I$39*$A166,$A166&lt;=Parameters!$J$40,Parameters!$I$40*$A166,$A166&lt;=Parameters!$J$41,Parameters!$I$41*$A166,$A166&gt;Parameters!$J$41,Parameters!$I$42*$A166))</f>
        <v>21494.44</v>
      </c>
      <c r="AG166" s="290">
        <f t="shared" si="92"/>
        <v>133.50583850931676</v>
      </c>
      <c r="AI166" s="428">
        <f t="shared" si="68"/>
        <v>91.170000000000073</v>
      </c>
      <c r="AJ166" s="428">
        <f t="shared" si="69"/>
        <v>136.48999999999978</v>
      </c>
      <c r="AK166" s="428">
        <f t="shared" si="70"/>
        <v>143.53999999999724</v>
      </c>
      <c r="AL166" s="428">
        <f t="shared" si="71"/>
        <v>143.53999999999724</v>
      </c>
      <c r="AM166" s="428">
        <f t="shared" si="72"/>
        <v>91.170000000000073</v>
      </c>
      <c r="AN166" s="428">
        <f t="shared" si="73"/>
        <v>136.48999999999978</v>
      </c>
      <c r="AO166" s="428">
        <f t="shared" si="74"/>
        <v>143.53999999999724</v>
      </c>
      <c r="AP166" s="428">
        <f t="shared" si="75"/>
        <v>143.53999999999724</v>
      </c>
      <c r="AQ166" s="428">
        <f t="shared" si="76"/>
        <v>91.170000000000073</v>
      </c>
      <c r="AR166" s="428">
        <f t="shared" si="77"/>
        <v>136.48999999999978</v>
      </c>
      <c r="AS166" s="428">
        <f t="shared" si="78"/>
        <v>143.53999999999724</v>
      </c>
      <c r="AT166" s="428">
        <f t="shared" si="79"/>
        <v>143.53999999999724</v>
      </c>
      <c r="AU166" s="428">
        <f t="shared" si="80"/>
        <v>91.170000000000073</v>
      </c>
      <c r="AV166" s="428">
        <f t="shared" si="81"/>
        <v>136.48999999999978</v>
      </c>
      <c r="AW166" s="428">
        <f t="shared" si="82"/>
        <v>143.53999999999724</v>
      </c>
      <c r="AX166" s="428">
        <f t="shared" si="83"/>
        <v>143.53999999999724</v>
      </c>
    </row>
    <row r="167">
      <c r="A167" s="413">
        <v>162</v>
      </c>
      <c r="B167" s="290" cm="1">
        <f t="array" ref="B167">IF(Parameters!$C$55="No",IF($A167&lt;=Parameters!$D$23,Parameters!$C$23*$A167,IF($A167&lt;=Parameters!$D$24,Parameters!$C$23*Parameters!$D$23+Parameters!$C$24*($A167-Parameters!$D$23),IF($A167&lt;=Parameters!$D$25,Parameters!$C$23*Parameters!$D$23+Parameters!$C$24*(Parameters!$D$24-Parameters!$D$23)+Parameters!$C$25*($A167-Parameters!$D$24),Parameters!$C$23*Parameters!$D$23+Parameters!$C$24*(Parameters!$D$24-Parameters!$D$23)+Parameters!$C$25*(Parameters!$D$25-Parameters!$D$24)+Parameters!$C$26*($A167-Parameters!$D$25)))),_xlfn.IFS($A167&lt;=Parameters!$D$23,Parameters!$C$23*$A167,$A167&lt;=Parameters!$D$24,Parameters!$C$24*$A167,$A167&lt;=Parameters!$D$25,Parameters!$C$25*$A167,$A167&gt;Parameters!$D$25,Parameters!$C$26*$A167))</f>
        <v>14769.54</v>
      </c>
      <c r="C167" s="290">
        <f t="shared" si="84"/>
        <v>91.17</v>
      </c>
      <c r="D167" s="290" cm="1">
        <f t="array" ref="D167">IF(Parameters!$C$55="No",IF($A167&lt;=Parameters!$D$28,Parameters!$C$28*$A167,IF($A167&lt;=Parameters!$D$29,Parameters!$C$28*Parameters!$D$28+Parameters!$C$29*($A167-Parameters!$D$28),IF($A167&lt;=Parameters!$D$30,Parameters!$C$28*Parameters!$D$28+Parameters!$C$29*(Parameters!$D$29-Parameters!$D$28)+Parameters!$C$30*($A167-Parameters!$D$29),Parameters!$C$28*Parameters!$D$28+Parameters!$C$29*(Parameters!$D$29-Parameters!$D$28)+Parameters!$C$30*(Parameters!$D$30-Parameters!$D$29)+Parameters!$C$31*($A167-Parameters!$D$30)))),_xlfn.IFS($A167&lt;=Parameters!$D$28,Parameters!$C$28*$A167,$A167&lt;=Parameters!$D$29,Parameters!$C$29*$A167,$A167&lt;=Parameters!$D$30,Parameters!$C$30*$A167,$A167&gt;Parameters!$D$30,Parameters!$C$31*$A167))</f>
        <v>15313.380000000001</v>
      </c>
      <c r="E167" s="290">
        <f t="shared" si="84"/>
        <v>94.527037037037047</v>
      </c>
      <c r="F167" s="290" cm="1">
        <f t="array" ref="F167">IF(Parameters!$C$55="No",IF($A167&lt;=Parameters!$D$34,Parameters!$C$34*$A167,IF($A167&lt;=Parameters!$D$35,Parameters!$C$34*Parameters!$D$34+Parameters!$C$35*($A167-Parameters!$D$34),IF($A167&lt;=Parameters!$D$36,Parameters!$C$34*Parameters!$D$34+Parameters!$C$35*(Parameters!$D$35-Parameters!$D$34)+Parameters!$C$36*($A167-Parameters!$D$35),Parameters!$C$34*Parameters!$D$34+Parameters!$C$35*(Parameters!$D$35-Parameters!$D$34)+Parameters!$C$36*(Parameters!$D$36-Parameters!$D$35)+Parameters!$C$37*($A167-Parameters!$D$36)))),_xlfn.IFS($A167&lt;=Parameters!$D$34,Parameters!$C$34*$A167,$A167&lt;=Parameters!$D$35,Parameters!$C$35*$A167,$A167&lt;=Parameters!$D$36,Parameters!$C$36*$A167,$A167&gt;Parameters!$D$36,Parameters!$C$37*$A167))</f>
        <v>20022.48</v>
      </c>
      <c r="G167" s="290">
        <f t="shared" si="85"/>
        <v>123.59555555555555</v>
      </c>
      <c r="H167" s="290" cm="1">
        <f t="array" ref="H167">IF(Parameters!$C$55="No",IF($A167&lt;=Parameters!$D$39,Parameters!$C$39*$A167,IF($A167&lt;=Parameters!$D$40,Parameters!$C$39*Parameters!$D$39+Parameters!$C$40*($A167-Parameters!$D$39),IF($A167&lt;=Parameters!$D$41,Parameters!$C$39*Parameters!$D$39+Parameters!$C$40*(Parameters!$D$40-Parameters!$D$39)+Parameters!$C$41*($A167-Parameters!$D$40),Parameters!$C$39*Parameters!$D$39+Parameters!$C$40*(Parameters!$D$40-Parameters!$D$39)+Parameters!$C$41*(Parameters!$D$41-Parameters!$D$40)+Parameters!$C$42*($A167-Parameters!$D$41)))),_xlfn.IFS($A167&lt;=Parameters!$D$39,Parameters!$C$39*$A167,$A167&lt;=Parameters!$D$40,Parameters!$C$40*$A167,$A167&lt;=Parameters!$D$41,Parameters!$C$41*$A167,$A167&gt;Parameters!$D$41,Parameters!$C$42*$A167))</f>
        <v>21637.98</v>
      </c>
      <c r="I167" s="290">
        <f t="shared" si="86"/>
        <v>133.56777777777776</v>
      </c>
      <c r="J167" s="290" cm="1">
        <f t="array" ref="J167">IF(Parameters!$D$55="No",IF($A167&lt;=Parameters!$F$23,Parameters!$E$23*$A167,IF($A167&lt;=Parameters!$F$24,Parameters!$E$23*Parameters!$F$23+Parameters!$E$24*($A167-Parameters!$F$23),IF($A167&lt;=Parameters!$F$25,Parameters!$E$23*Parameters!$F$23+Parameters!$E$24*(Parameters!$F$24-Parameters!$F$23)+Parameters!$E$25*($A167-Parameters!$F$24),Parameters!$E$23*Parameters!$F$23+Parameters!$E$24*(Parameters!$F$24-Parameters!$F$23)+Parameters!$E$25*(Parameters!$F$25-Parameters!$F$24)+Parameters!$E$26*($A167-Parameters!$F$25)))),_xlfn.IFS($A167&lt;=Parameters!$F$23,Parameters!$E$23*$A167,$A167&lt;=Parameters!$F$24,Parameters!$E$24*$A167,$A167&lt;=Parameters!$F$25,Parameters!$E$25*$A167,$A167&gt;Parameters!$F$25,Parameters!$E$26*$A167))</f>
        <v>14769.54</v>
      </c>
      <c r="K167" s="290">
        <f t="shared" si="62"/>
        <v>91.17</v>
      </c>
      <c r="L167" s="290" cm="1">
        <f t="array" ref="L167">IF(Parameters!$D$55="No",IF($A167&lt;=Parameters!$F$28,Parameters!$E$28*$A167,IF($A167&lt;=Parameters!$F$29,Parameters!$E$28*Parameters!$F$28+Parameters!$E$29*($A167-Parameters!$F$28),IF($A167&lt;=Parameters!$F$30,Parameters!$E$28*Parameters!$F$28+Parameters!$E$29*(Parameters!$F$29-Parameters!$F$28)+Parameters!$E$30*($A167-Parameters!$F$29),Parameters!$E$28*Parameters!$F$28+Parameters!$E$29*(Parameters!$F$29-Parameters!$F$28)+Parameters!$E$30*(Parameters!$F$30-Parameters!$F$29)+Parameters!$E$31*($A167-Parameters!$F$30)))),_xlfn.IFS($A167&lt;=Parameters!$F$28,Parameters!$E$28*$A167,$A167&lt;=Parameters!$F$29,Parameters!$E$29*$A167,$A167&lt;=Parameters!$F$30,Parameters!$E$30*$A167,$A167&gt;Parameters!$F$30,Parameters!$E$31*$A167))</f>
        <v>15313.380000000001</v>
      </c>
      <c r="M167" s="290">
        <f t="shared" si="63"/>
        <v>94.527037037037047</v>
      </c>
      <c r="N167" s="290" cm="1">
        <f t="array" ref="N167">IF(Parameters!$D$55="No",IF($A167&lt;=Parameters!$F$34,Parameters!$E$34*$A167,IF($A167&lt;=Parameters!$F$35,Parameters!$E$34*Parameters!$F$34+Parameters!$E$35*($A167-Parameters!$F$34),IF($A167&lt;=Parameters!$F$36,Parameters!$E$34*Parameters!$F$34+Parameters!$E$35*(Parameters!$F$35-Parameters!$F$34)+Parameters!$E$36*($A167-Parameters!$F$35),Parameters!$E$34*Parameters!$F$34+Parameters!$E$35*(Parameters!$F$35-Parameters!$F$34)+Parameters!$E$36*(Parameters!$F$36-Parameters!$F$35)+Parameters!$E$37*($A167-Parameters!$F$36)))),_xlfn.IFS($A167&lt;=Parameters!$F$34,Parameters!$E$34*$A167,$A167&lt;=Parameters!$F$35,Parameters!$E$35*$A167,$A167&lt;=Parameters!$F$36,Parameters!$E$36*$A167,$A167&gt;Parameters!$F$36,Parameters!$E$37*$A167))</f>
        <v>20022.48</v>
      </c>
      <c r="O167" s="290">
        <f t="shared" si="87"/>
        <v>123.59555555555555</v>
      </c>
      <c r="P167" s="290" cm="1">
        <f t="array" ref="P167">IF(Parameters!$D$55="No",IF($A167&lt;=Parameters!$F$39,Parameters!$E$39*$A167,IF($A167&lt;=Parameters!$F$40,Parameters!$E$39*Parameters!$F$39+Parameters!$E$40*($A167-Parameters!$F$39),IF($A167&lt;=Parameters!$F$41,Parameters!$E$39*Parameters!$F$39+Parameters!$E$40*(Parameters!$F$40-Parameters!$F$39)+Parameters!$E$41*($A167-Parameters!$F$40),Parameters!$E$39*Parameters!$F$39+Parameters!$E$40*(Parameters!$F$40-Parameters!$F$39)+Parameters!$E$41*(Parameters!$F$41-Parameters!$F$40)+Parameters!$E$42*($A167-Parameters!$F$41)))),_xlfn.IFS($A167&lt;=Parameters!$F$39,Parameters!$E$39*$A167,$A167&lt;=Parameters!$F$40,Parameters!$E$40*$A167,$A167&lt;=Parameters!$F$41,Parameters!$E$41*$A167,$A167&gt;Parameters!$F$41,Parameters!$E$42*$A167))</f>
        <v>21637.98</v>
      </c>
      <c r="Q167" s="290">
        <f t="shared" si="88"/>
        <v>133.56777777777776</v>
      </c>
      <c r="R167" s="290" cm="1">
        <f t="array" ref="R167">IF(Parameters!$E$55="No",IF($A167&lt;=Parameters!$H$23,Parameters!$G$23*$A167,IF($A167&lt;=Parameters!$H$24,Parameters!$G$23*Parameters!$H$23+Parameters!$G$24*($A167-Parameters!$H$23),IF($A167&lt;=Parameters!$H$25,Parameters!$G$23*Parameters!$H$23+Parameters!$G$24*(Parameters!$H$24-Parameters!$H$23)+Parameters!$G$25*($A167-Parameters!$H$24),Parameters!$G$23*Parameters!$H$23+Parameters!$G$24*(Parameters!$H$24-Parameters!$H$23)+Parameters!$G$25*(Parameters!$H$25-Parameters!$H$24)+Parameters!$G$26*($A167-Parameters!$H$25)))),_xlfn.IFS($A167&lt;=Parameters!$H$23,Parameters!$G$23*$A167,$A167&lt;=Parameters!$H$24,Parameters!$G$24*$A167,$A167&lt;=Parameters!$H$25,Parameters!$G$25*$A167,$A167&gt;Parameters!$H$25,Parameters!$G$26*$A167))</f>
        <v>14769.54</v>
      </c>
      <c r="S167" s="290">
        <f t="shared" si="64"/>
        <v>91.17</v>
      </c>
      <c r="T167" s="290" cm="1">
        <f t="array" ref="T167">IF(Parameters!$E$55="No",IF($A167&lt;=Parameters!$H$28,Parameters!$G$28*$A167,IF($A167&lt;=Parameters!$H$29,Parameters!$G$28*Parameters!$H$28+Parameters!$G$29*($A167-Parameters!$H$28),IF($A167&lt;=Parameters!$H$30,Parameters!$G$28*Parameters!$H$28+Parameters!$G$29*(Parameters!$H$29-Parameters!$H$28)+Parameters!$G$30*($A167-Parameters!$H$29),Parameters!$G$28*Parameters!$H$28+Parameters!$G$29*(Parameters!$H$29-Parameters!$H$28)+Parameters!$G$30*(Parameters!$H$30-Parameters!$H$29)+Parameters!$G$31*($A167-Parameters!$H$30)))),_xlfn.IFS($A167&lt;=Parameters!$H$28,Parameters!$G$28*$A167,$A167&lt;=Parameters!$H$29,Parameters!$G$29*$A167,$A167&lt;=Parameters!$H$30,Parameters!$G$30*$A167,$A167&gt;Parameters!$H$30,Parameters!$G$31*$A167))</f>
        <v>15313.380000000001</v>
      </c>
      <c r="U167" s="290">
        <f t="shared" si="65"/>
        <v>94.527037037037047</v>
      </c>
      <c r="V167" s="290" cm="1">
        <f t="array" ref="V167">IF(Parameters!$E$55="No",IF($A167&lt;=Parameters!$H$34,Parameters!$G$34*$A167,IF($A167&lt;=Parameters!$H$35,Parameters!$G$34*Parameters!$H$34+Parameters!$G$35*($A167-Parameters!$H$34),IF($A167&lt;=Parameters!$H$36,Parameters!$G$34*Parameters!$H$34+Parameters!$G$35*(Parameters!$H$35-Parameters!$H$34)+Parameters!$G$36*($A167-Parameters!$H$35),Parameters!$G$34*Parameters!$H$34+Parameters!$G$35*(Parameters!$H$35-Parameters!$H$34)+Parameters!$G$36*(Parameters!$H$36-Parameters!$H$35)+Parameters!$G$37*($A167-Parameters!$H$36)))),_xlfn.IFS($A167&lt;=Parameters!$H$34,Parameters!$G$34*$A167,$A167&lt;=Parameters!$H$35,Parameters!$G$35*$A167,$A167&lt;=Parameters!$H$36,Parameters!$G$36*$A167,$A167&gt;Parameters!$H$36,Parameters!$G$37*$A167))</f>
        <v>20022.48</v>
      </c>
      <c r="W167" s="290">
        <f t="shared" si="89"/>
        <v>123.59555555555555</v>
      </c>
      <c r="X167" s="290" cm="1">
        <f t="array" ref="X167">IF(Parameters!$E$55="No",IF($A167&lt;=Parameters!$H$39,Parameters!$G$39*$A167,IF($A167&lt;=Parameters!$H$40,Parameters!$G$39*Parameters!$H$39+Parameters!$G$40*($A167-Parameters!$H$39),IF($A167&lt;=Parameters!$H$41,Parameters!$G$39*Parameters!$H$39+Parameters!$G$40*(Parameters!$H$40-Parameters!$H$39)+Parameters!$G$41*($A167-Parameters!$H$40),Parameters!$G$39*Parameters!$H$39+Parameters!$G$40*(Parameters!$H$40-Parameters!$H$39)+Parameters!$G$41*(Parameters!$H$41-Parameters!$H$40)+Parameters!$G$42*($A167-Parameters!$H$41)))),_xlfn.IFS($A167&lt;=Parameters!$H$39,Parameters!$G$39*$A167,$A167&lt;=Parameters!$H$40,Parameters!$G$40*$A167,$A167&lt;=Parameters!$H$41,Parameters!$G$41*$A167,$A167&gt;Parameters!$H$41,Parameters!$G$42*$A167))</f>
        <v>21637.98</v>
      </c>
      <c r="Y167" s="290">
        <f t="shared" si="90"/>
        <v>133.56777777777776</v>
      </c>
      <c r="Z167" s="290" cm="1">
        <f t="array" ref="Z167">IF(Parameters!$F$55="No",IF($A167&lt;=Parameters!$J$23,Parameters!$I$23*$A167,IF($A167&lt;=Parameters!$J$24,Parameters!$I$23*Parameters!$J$23+Parameters!$I$24*($A167-Parameters!$J$23),IF($A167&lt;=Parameters!$J$25,Parameters!$I$23*Parameters!$J$23+Parameters!$I$24*(Parameters!$J$24-Parameters!$J$23)+Parameters!$I$25*($A167-Parameters!$J$24),Parameters!$I$23*Parameters!$J$23+Parameters!$I$24*(Parameters!$J$24-Parameters!$J$23)+Parameters!$I$25*(Parameters!$J$25-Parameters!$J$24)+Parameters!$I$26*($A167-Parameters!$J$25)))),_xlfn.IFS($A167&lt;=Parameters!$J$23,Parameters!$I$23*$A167,$A167&lt;=Parameters!$J$24,Parameters!$I$24*$A167,$A167&lt;=Parameters!$J$25,Parameters!$I$25*$A167,$A167&gt;Parameters!$J$25,Parameters!$I$26*$A167))</f>
        <v>14769.54</v>
      </c>
      <c r="AA167" s="290">
        <f t="shared" si="66"/>
        <v>91.17</v>
      </c>
      <c r="AB167" s="290" cm="1">
        <f t="array" ref="AB167">IF(Parameters!$F$55="No",IF($A167&lt;=Parameters!$J$28,Parameters!$I$28*$A167,IF($A167&lt;=Parameters!$J$29,Parameters!$I$28*Parameters!$J$28+Parameters!$I$29*($A167-Parameters!$J$28),IF($A167&lt;=Parameters!$J$30,Parameters!$I$28*Parameters!$J$28+Parameters!$I$29*(Parameters!$J$29-Parameters!$J$28)+Parameters!$I$30*($A167-Parameters!$J$29),Parameters!$I$28*Parameters!$J$28+Parameters!$I$29*(Parameters!$J$29-Parameters!$J$28)+Parameters!$I$30*(Parameters!$J$30-Parameters!$J$29)+Parameters!$I$31*($A167-Parameters!$J$30)))),_xlfn.IFS($A167&lt;=Parameters!$J$28,Parameters!$I$28*$A167,$A167&lt;=Parameters!$J$29,Parameters!$I$29*$A167,$A167&lt;=Parameters!$J$30,Parameters!$I$30*$A167,$A167&gt;Parameters!$J$30,Parameters!$I$31*$A167))</f>
        <v>15313.380000000001</v>
      </c>
      <c r="AC167" s="290">
        <f t="shared" si="67"/>
        <v>94.527037037037047</v>
      </c>
      <c r="AD167" s="290" cm="1">
        <f t="array" ref="AD167">IF(Parameters!$F$55="No",IF($A167&lt;=Parameters!$J$34,Parameters!$I$34*$A167,IF($A167&lt;=Parameters!$J$35,Parameters!$I$34*Parameters!$J$34+Parameters!$I$35*($A167-Parameters!$J$34),IF($A167&lt;=Parameters!$J$36,Parameters!$I$34*Parameters!$J$34+Parameters!$I$35*(Parameters!$J$35-Parameters!$J$34)+Parameters!$I$36*($A167-Parameters!$J$35),Parameters!$I$34*Parameters!$J$34+Parameters!$I$35*(Parameters!$J$35-Parameters!$J$34)+Parameters!$I$36*(Parameters!$J$36-Parameters!$J$35)+Parameters!$I$37*($A167-Parameters!$J$36)))),_xlfn.IFS($A167&lt;=Parameters!$J$34,Parameters!$I$34*$A167,$A167&lt;=Parameters!$J$35,Parameters!$I$35*$A167,$A167&lt;=Parameters!$J$36,Parameters!$I$36*$A167,$A167&gt;Parameters!$J$36,Parameters!$I$37*$A167))</f>
        <v>20022.48</v>
      </c>
      <c r="AE167" s="290">
        <f t="shared" si="91"/>
        <v>123.59555555555555</v>
      </c>
      <c r="AF167" s="290" cm="1">
        <f t="array" ref="AF167">IF(Parameters!$F$55="No",IF($A167&lt;=Parameters!$J$39,Parameters!$I$39*$A167,IF($A167&lt;=Parameters!$J$40,Parameters!$I$39*Parameters!$J$39+Parameters!$I$40*($A167-Parameters!$J$39),IF($A167&lt;=Parameters!$J$41,Parameters!$I$39*Parameters!$J$39+Parameters!$I$40*(Parameters!$J$40-Parameters!$J$39)+Parameters!$I$41*($A167-Parameters!$J$40),Parameters!$I$39*Parameters!$J$39+Parameters!$I$40*(Parameters!$J$40-Parameters!$J$39)+Parameters!$I$41*(Parameters!$J$41-Parameters!$J$40)+Parameters!$I$42*($A167-Parameters!$J$41)))),_xlfn.IFS($A167&lt;=Parameters!$J$39,Parameters!$I$39*$A167,$A167&lt;=Parameters!$J$40,Parameters!$I$40*$A167,$A167&lt;=Parameters!$J$41,Parameters!$I$41*$A167,$A167&gt;Parameters!$J$41,Parameters!$I$42*$A167))</f>
        <v>21637.98</v>
      </c>
      <c r="AG167" s="290">
        <f t="shared" si="92"/>
        <v>133.56777777777776</v>
      </c>
      <c r="AI167" s="428">
        <f t="shared" si="68"/>
        <v>91.170000000000073</v>
      </c>
      <c r="AJ167" s="428">
        <f t="shared" si="69"/>
        <v>136.4900000000016</v>
      </c>
      <c r="AK167" s="428">
        <f t="shared" si="70"/>
        <v>143.54000000000087</v>
      </c>
      <c r="AL167" s="428">
        <f t="shared" si="71"/>
        <v>143.54000000000087</v>
      </c>
      <c r="AM167" s="428">
        <f t="shared" si="72"/>
        <v>91.170000000000073</v>
      </c>
      <c r="AN167" s="428">
        <f t="shared" si="73"/>
        <v>136.4900000000016</v>
      </c>
      <c r="AO167" s="428">
        <f t="shared" si="74"/>
        <v>143.54000000000087</v>
      </c>
      <c r="AP167" s="428">
        <f t="shared" si="75"/>
        <v>143.54000000000087</v>
      </c>
      <c r="AQ167" s="428">
        <f t="shared" si="76"/>
        <v>91.170000000000073</v>
      </c>
      <c r="AR167" s="428">
        <f t="shared" si="77"/>
        <v>136.4900000000016</v>
      </c>
      <c r="AS167" s="428">
        <f t="shared" si="78"/>
        <v>143.54000000000087</v>
      </c>
      <c r="AT167" s="428">
        <f t="shared" si="79"/>
        <v>143.54000000000087</v>
      </c>
      <c r="AU167" s="428">
        <f t="shared" si="80"/>
        <v>91.170000000000073</v>
      </c>
      <c r="AV167" s="428">
        <f t="shared" si="81"/>
        <v>136.4900000000016</v>
      </c>
      <c r="AW167" s="428">
        <f t="shared" si="82"/>
        <v>143.54000000000087</v>
      </c>
      <c r="AX167" s="428">
        <f t="shared" si="83"/>
        <v>143.54000000000087</v>
      </c>
    </row>
    <row r="168">
      <c r="A168" s="413">
        <v>163</v>
      </c>
      <c r="B168" s="290" cm="1">
        <f t="array" ref="B168">IF(Parameters!$C$55="No",IF($A168&lt;=Parameters!$D$23,Parameters!$C$23*$A168,IF($A168&lt;=Parameters!$D$24,Parameters!$C$23*Parameters!$D$23+Parameters!$C$24*($A168-Parameters!$D$23),IF($A168&lt;=Parameters!$D$25,Parameters!$C$23*Parameters!$D$23+Parameters!$C$24*(Parameters!$D$24-Parameters!$D$23)+Parameters!$C$25*($A168-Parameters!$D$24),Parameters!$C$23*Parameters!$D$23+Parameters!$C$24*(Parameters!$D$24-Parameters!$D$23)+Parameters!$C$25*(Parameters!$D$25-Parameters!$D$24)+Parameters!$C$26*($A168-Parameters!$D$25)))),_xlfn.IFS($A168&lt;=Parameters!$D$23,Parameters!$C$23*$A168,$A168&lt;=Parameters!$D$24,Parameters!$C$24*$A168,$A168&lt;=Parameters!$D$25,Parameters!$C$25*$A168,$A168&gt;Parameters!$D$25,Parameters!$C$26*$A168))</f>
        <v>14860.710000000001</v>
      </c>
      <c r="C168" s="290">
        <f t="shared" si="84"/>
        <v>91.17</v>
      </c>
      <c r="D168" s="290" cm="1">
        <f t="array" ref="D168">IF(Parameters!$C$55="No",IF($A168&lt;=Parameters!$D$28,Parameters!$C$28*$A168,IF($A168&lt;=Parameters!$D$29,Parameters!$C$28*Parameters!$D$28+Parameters!$C$29*($A168-Parameters!$D$28),IF($A168&lt;=Parameters!$D$30,Parameters!$C$28*Parameters!$D$28+Parameters!$C$29*(Parameters!$D$29-Parameters!$D$28)+Parameters!$C$30*($A168-Parameters!$D$29),Parameters!$C$28*Parameters!$D$28+Parameters!$C$29*(Parameters!$D$29-Parameters!$D$28)+Parameters!$C$30*(Parameters!$D$30-Parameters!$D$29)+Parameters!$C$31*($A168-Parameters!$D$30)))),_xlfn.IFS($A168&lt;=Parameters!$D$28,Parameters!$C$28*$A168,$A168&lt;=Parameters!$D$29,Parameters!$C$29*$A168,$A168&lt;=Parameters!$D$30,Parameters!$C$30*$A168,$A168&gt;Parameters!$D$30,Parameters!$C$31*$A168))</f>
        <v>15449.87</v>
      </c>
      <c r="E168" s="290">
        <f t="shared" si="84"/>
        <v>94.784478527607362</v>
      </c>
      <c r="F168" s="290" cm="1">
        <f t="array" ref="F168">IF(Parameters!$C$55="No",IF($A168&lt;=Parameters!$D$34,Parameters!$C$34*$A168,IF($A168&lt;=Parameters!$D$35,Parameters!$C$34*Parameters!$D$34+Parameters!$C$35*($A168-Parameters!$D$34),IF($A168&lt;=Parameters!$D$36,Parameters!$C$34*Parameters!$D$34+Parameters!$C$35*(Parameters!$D$35-Parameters!$D$34)+Parameters!$C$36*($A168-Parameters!$D$35),Parameters!$C$34*Parameters!$D$34+Parameters!$C$35*(Parameters!$D$35-Parameters!$D$34)+Parameters!$C$36*(Parameters!$D$36-Parameters!$D$35)+Parameters!$C$37*($A168-Parameters!$D$36)))),_xlfn.IFS($A168&lt;=Parameters!$D$34,Parameters!$C$34*$A168,$A168&lt;=Parameters!$D$35,Parameters!$C$35*$A168,$A168&lt;=Parameters!$D$36,Parameters!$C$36*$A168,$A168&gt;Parameters!$D$36,Parameters!$C$37*$A168))</f>
        <v>20166.019999999997</v>
      </c>
      <c r="G168" s="290">
        <f t="shared" si="85"/>
        <v>123.71791411042943</v>
      </c>
      <c r="H168" s="290" cm="1">
        <f t="array" ref="H168">IF(Parameters!$C$55="No",IF($A168&lt;=Parameters!$D$39,Parameters!$C$39*$A168,IF($A168&lt;=Parameters!$D$40,Parameters!$C$39*Parameters!$D$39+Parameters!$C$40*($A168-Parameters!$D$39),IF($A168&lt;=Parameters!$D$41,Parameters!$C$39*Parameters!$D$39+Parameters!$C$40*(Parameters!$D$40-Parameters!$D$39)+Parameters!$C$41*($A168-Parameters!$D$40),Parameters!$C$39*Parameters!$D$39+Parameters!$C$40*(Parameters!$D$40-Parameters!$D$39)+Parameters!$C$41*(Parameters!$D$41-Parameters!$D$40)+Parameters!$C$42*($A168-Parameters!$D$41)))),_xlfn.IFS($A168&lt;=Parameters!$D$39,Parameters!$C$39*$A168,$A168&lt;=Parameters!$D$40,Parameters!$C$40*$A168,$A168&lt;=Parameters!$D$41,Parameters!$C$41*$A168,$A168&gt;Parameters!$D$41,Parameters!$C$42*$A168))</f>
        <v>21781.519999999997</v>
      </c>
      <c r="I168" s="290">
        <f t="shared" si="86"/>
        <v>133.6289570552147</v>
      </c>
      <c r="J168" s="290" cm="1">
        <f t="array" ref="J168">IF(Parameters!$D$55="No",IF($A168&lt;=Parameters!$F$23,Parameters!$E$23*$A168,IF($A168&lt;=Parameters!$F$24,Parameters!$E$23*Parameters!$F$23+Parameters!$E$24*($A168-Parameters!$F$23),IF($A168&lt;=Parameters!$F$25,Parameters!$E$23*Parameters!$F$23+Parameters!$E$24*(Parameters!$F$24-Parameters!$F$23)+Parameters!$E$25*($A168-Parameters!$F$24),Parameters!$E$23*Parameters!$F$23+Parameters!$E$24*(Parameters!$F$24-Parameters!$F$23)+Parameters!$E$25*(Parameters!$F$25-Parameters!$F$24)+Parameters!$E$26*($A168-Parameters!$F$25)))),_xlfn.IFS($A168&lt;=Parameters!$F$23,Parameters!$E$23*$A168,$A168&lt;=Parameters!$F$24,Parameters!$E$24*$A168,$A168&lt;=Parameters!$F$25,Parameters!$E$25*$A168,$A168&gt;Parameters!$F$25,Parameters!$E$26*$A168))</f>
        <v>14860.710000000001</v>
      </c>
      <c r="K168" s="290">
        <f t="shared" si="62"/>
        <v>91.17</v>
      </c>
      <c r="L168" s="290" cm="1">
        <f t="array" ref="L168">IF(Parameters!$D$55="No",IF($A168&lt;=Parameters!$F$28,Parameters!$E$28*$A168,IF($A168&lt;=Parameters!$F$29,Parameters!$E$28*Parameters!$F$28+Parameters!$E$29*($A168-Parameters!$F$28),IF($A168&lt;=Parameters!$F$30,Parameters!$E$28*Parameters!$F$28+Parameters!$E$29*(Parameters!$F$29-Parameters!$F$28)+Parameters!$E$30*($A168-Parameters!$F$29),Parameters!$E$28*Parameters!$F$28+Parameters!$E$29*(Parameters!$F$29-Parameters!$F$28)+Parameters!$E$30*(Parameters!$F$30-Parameters!$F$29)+Parameters!$E$31*($A168-Parameters!$F$30)))),_xlfn.IFS($A168&lt;=Parameters!$F$28,Parameters!$E$28*$A168,$A168&lt;=Parameters!$F$29,Parameters!$E$29*$A168,$A168&lt;=Parameters!$F$30,Parameters!$E$30*$A168,$A168&gt;Parameters!$F$30,Parameters!$E$31*$A168))</f>
        <v>15449.87</v>
      </c>
      <c r="M168" s="290">
        <f t="shared" si="63"/>
        <v>94.784478527607362</v>
      </c>
      <c r="N168" s="290" cm="1">
        <f t="array" ref="N168">IF(Parameters!$D$55="No",IF($A168&lt;=Parameters!$F$34,Parameters!$E$34*$A168,IF($A168&lt;=Parameters!$F$35,Parameters!$E$34*Parameters!$F$34+Parameters!$E$35*($A168-Parameters!$F$34),IF($A168&lt;=Parameters!$F$36,Parameters!$E$34*Parameters!$F$34+Parameters!$E$35*(Parameters!$F$35-Parameters!$F$34)+Parameters!$E$36*($A168-Parameters!$F$35),Parameters!$E$34*Parameters!$F$34+Parameters!$E$35*(Parameters!$F$35-Parameters!$F$34)+Parameters!$E$36*(Parameters!$F$36-Parameters!$F$35)+Parameters!$E$37*($A168-Parameters!$F$36)))),_xlfn.IFS($A168&lt;=Parameters!$F$34,Parameters!$E$34*$A168,$A168&lt;=Parameters!$F$35,Parameters!$E$35*$A168,$A168&lt;=Parameters!$F$36,Parameters!$E$36*$A168,$A168&gt;Parameters!$F$36,Parameters!$E$37*$A168))</f>
        <v>20166.019999999997</v>
      </c>
      <c r="O168" s="290">
        <f t="shared" si="87"/>
        <v>123.71791411042943</v>
      </c>
      <c r="P168" s="290" cm="1">
        <f t="array" ref="P168">IF(Parameters!$D$55="No",IF($A168&lt;=Parameters!$F$39,Parameters!$E$39*$A168,IF($A168&lt;=Parameters!$F$40,Parameters!$E$39*Parameters!$F$39+Parameters!$E$40*($A168-Parameters!$F$39),IF($A168&lt;=Parameters!$F$41,Parameters!$E$39*Parameters!$F$39+Parameters!$E$40*(Parameters!$F$40-Parameters!$F$39)+Parameters!$E$41*($A168-Parameters!$F$40),Parameters!$E$39*Parameters!$F$39+Parameters!$E$40*(Parameters!$F$40-Parameters!$F$39)+Parameters!$E$41*(Parameters!$F$41-Parameters!$F$40)+Parameters!$E$42*($A168-Parameters!$F$41)))),_xlfn.IFS($A168&lt;=Parameters!$F$39,Parameters!$E$39*$A168,$A168&lt;=Parameters!$F$40,Parameters!$E$40*$A168,$A168&lt;=Parameters!$F$41,Parameters!$E$41*$A168,$A168&gt;Parameters!$F$41,Parameters!$E$42*$A168))</f>
        <v>21781.519999999997</v>
      </c>
      <c r="Q168" s="290">
        <f t="shared" si="88"/>
        <v>133.6289570552147</v>
      </c>
      <c r="R168" s="290" cm="1">
        <f t="array" ref="R168">IF(Parameters!$E$55="No",IF($A168&lt;=Parameters!$H$23,Parameters!$G$23*$A168,IF($A168&lt;=Parameters!$H$24,Parameters!$G$23*Parameters!$H$23+Parameters!$G$24*($A168-Parameters!$H$23),IF($A168&lt;=Parameters!$H$25,Parameters!$G$23*Parameters!$H$23+Parameters!$G$24*(Parameters!$H$24-Parameters!$H$23)+Parameters!$G$25*($A168-Parameters!$H$24),Parameters!$G$23*Parameters!$H$23+Parameters!$G$24*(Parameters!$H$24-Parameters!$H$23)+Parameters!$G$25*(Parameters!$H$25-Parameters!$H$24)+Parameters!$G$26*($A168-Parameters!$H$25)))),_xlfn.IFS($A168&lt;=Parameters!$H$23,Parameters!$G$23*$A168,$A168&lt;=Parameters!$H$24,Parameters!$G$24*$A168,$A168&lt;=Parameters!$H$25,Parameters!$G$25*$A168,$A168&gt;Parameters!$H$25,Parameters!$G$26*$A168))</f>
        <v>14860.710000000001</v>
      </c>
      <c r="S168" s="290">
        <f t="shared" si="64"/>
        <v>91.17</v>
      </c>
      <c r="T168" s="290" cm="1">
        <f t="array" ref="T168">IF(Parameters!$E$55="No",IF($A168&lt;=Parameters!$H$28,Parameters!$G$28*$A168,IF($A168&lt;=Parameters!$H$29,Parameters!$G$28*Parameters!$H$28+Parameters!$G$29*($A168-Parameters!$H$28),IF($A168&lt;=Parameters!$H$30,Parameters!$G$28*Parameters!$H$28+Parameters!$G$29*(Parameters!$H$29-Parameters!$H$28)+Parameters!$G$30*($A168-Parameters!$H$29),Parameters!$G$28*Parameters!$H$28+Parameters!$G$29*(Parameters!$H$29-Parameters!$H$28)+Parameters!$G$30*(Parameters!$H$30-Parameters!$H$29)+Parameters!$G$31*($A168-Parameters!$H$30)))),_xlfn.IFS($A168&lt;=Parameters!$H$28,Parameters!$G$28*$A168,$A168&lt;=Parameters!$H$29,Parameters!$G$29*$A168,$A168&lt;=Parameters!$H$30,Parameters!$G$30*$A168,$A168&gt;Parameters!$H$30,Parameters!$G$31*$A168))</f>
        <v>15449.87</v>
      </c>
      <c r="U168" s="290">
        <f t="shared" si="65"/>
        <v>94.784478527607362</v>
      </c>
      <c r="V168" s="290" cm="1">
        <f t="array" ref="V168">IF(Parameters!$E$55="No",IF($A168&lt;=Parameters!$H$34,Parameters!$G$34*$A168,IF($A168&lt;=Parameters!$H$35,Parameters!$G$34*Parameters!$H$34+Parameters!$G$35*($A168-Parameters!$H$34),IF($A168&lt;=Parameters!$H$36,Parameters!$G$34*Parameters!$H$34+Parameters!$G$35*(Parameters!$H$35-Parameters!$H$34)+Parameters!$G$36*($A168-Parameters!$H$35),Parameters!$G$34*Parameters!$H$34+Parameters!$G$35*(Parameters!$H$35-Parameters!$H$34)+Parameters!$G$36*(Parameters!$H$36-Parameters!$H$35)+Parameters!$G$37*($A168-Parameters!$H$36)))),_xlfn.IFS($A168&lt;=Parameters!$H$34,Parameters!$G$34*$A168,$A168&lt;=Parameters!$H$35,Parameters!$G$35*$A168,$A168&lt;=Parameters!$H$36,Parameters!$G$36*$A168,$A168&gt;Parameters!$H$36,Parameters!$G$37*$A168))</f>
        <v>20166.019999999997</v>
      </c>
      <c r="W168" s="290">
        <f t="shared" si="89"/>
        <v>123.71791411042943</v>
      </c>
      <c r="X168" s="290" cm="1">
        <f t="array" ref="X168">IF(Parameters!$E$55="No",IF($A168&lt;=Parameters!$H$39,Parameters!$G$39*$A168,IF($A168&lt;=Parameters!$H$40,Parameters!$G$39*Parameters!$H$39+Parameters!$G$40*($A168-Parameters!$H$39),IF($A168&lt;=Parameters!$H$41,Parameters!$G$39*Parameters!$H$39+Parameters!$G$40*(Parameters!$H$40-Parameters!$H$39)+Parameters!$G$41*($A168-Parameters!$H$40),Parameters!$G$39*Parameters!$H$39+Parameters!$G$40*(Parameters!$H$40-Parameters!$H$39)+Parameters!$G$41*(Parameters!$H$41-Parameters!$H$40)+Parameters!$G$42*($A168-Parameters!$H$41)))),_xlfn.IFS($A168&lt;=Parameters!$H$39,Parameters!$G$39*$A168,$A168&lt;=Parameters!$H$40,Parameters!$G$40*$A168,$A168&lt;=Parameters!$H$41,Parameters!$G$41*$A168,$A168&gt;Parameters!$H$41,Parameters!$G$42*$A168))</f>
        <v>21781.519999999997</v>
      </c>
      <c r="Y168" s="290">
        <f t="shared" si="90"/>
        <v>133.6289570552147</v>
      </c>
      <c r="Z168" s="290" cm="1">
        <f t="array" ref="Z168">IF(Parameters!$F$55="No",IF($A168&lt;=Parameters!$J$23,Parameters!$I$23*$A168,IF($A168&lt;=Parameters!$J$24,Parameters!$I$23*Parameters!$J$23+Parameters!$I$24*($A168-Parameters!$J$23),IF($A168&lt;=Parameters!$J$25,Parameters!$I$23*Parameters!$J$23+Parameters!$I$24*(Parameters!$J$24-Parameters!$J$23)+Parameters!$I$25*($A168-Parameters!$J$24),Parameters!$I$23*Parameters!$J$23+Parameters!$I$24*(Parameters!$J$24-Parameters!$J$23)+Parameters!$I$25*(Parameters!$J$25-Parameters!$J$24)+Parameters!$I$26*($A168-Parameters!$J$25)))),_xlfn.IFS($A168&lt;=Parameters!$J$23,Parameters!$I$23*$A168,$A168&lt;=Parameters!$J$24,Parameters!$I$24*$A168,$A168&lt;=Parameters!$J$25,Parameters!$I$25*$A168,$A168&gt;Parameters!$J$25,Parameters!$I$26*$A168))</f>
        <v>14860.710000000001</v>
      </c>
      <c r="AA168" s="290">
        <f t="shared" si="66"/>
        <v>91.17</v>
      </c>
      <c r="AB168" s="290" cm="1">
        <f t="array" ref="AB168">IF(Parameters!$F$55="No",IF($A168&lt;=Parameters!$J$28,Parameters!$I$28*$A168,IF($A168&lt;=Parameters!$J$29,Parameters!$I$28*Parameters!$J$28+Parameters!$I$29*($A168-Parameters!$J$28),IF($A168&lt;=Parameters!$J$30,Parameters!$I$28*Parameters!$J$28+Parameters!$I$29*(Parameters!$J$29-Parameters!$J$28)+Parameters!$I$30*($A168-Parameters!$J$29),Parameters!$I$28*Parameters!$J$28+Parameters!$I$29*(Parameters!$J$29-Parameters!$J$28)+Parameters!$I$30*(Parameters!$J$30-Parameters!$J$29)+Parameters!$I$31*($A168-Parameters!$J$30)))),_xlfn.IFS($A168&lt;=Parameters!$J$28,Parameters!$I$28*$A168,$A168&lt;=Parameters!$J$29,Parameters!$I$29*$A168,$A168&lt;=Parameters!$J$30,Parameters!$I$30*$A168,$A168&gt;Parameters!$J$30,Parameters!$I$31*$A168))</f>
        <v>15449.87</v>
      </c>
      <c r="AC168" s="290">
        <f t="shared" si="67"/>
        <v>94.784478527607362</v>
      </c>
      <c r="AD168" s="290" cm="1">
        <f t="array" ref="AD168">IF(Parameters!$F$55="No",IF($A168&lt;=Parameters!$J$34,Parameters!$I$34*$A168,IF($A168&lt;=Parameters!$J$35,Parameters!$I$34*Parameters!$J$34+Parameters!$I$35*($A168-Parameters!$J$34),IF($A168&lt;=Parameters!$J$36,Parameters!$I$34*Parameters!$J$34+Parameters!$I$35*(Parameters!$J$35-Parameters!$J$34)+Parameters!$I$36*($A168-Parameters!$J$35),Parameters!$I$34*Parameters!$J$34+Parameters!$I$35*(Parameters!$J$35-Parameters!$J$34)+Parameters!$I$36*(Parameters!$J$36-Parameters!$J$35)+Parameters!$I$37*($A168-Parameters!$J$36)))),_xlfn.IFS($A168&lt;=Parameters!$J$34,Parameters!$I$34*$A168,$A168&lt;=Parameters!$J$35,Parameters!$I$35*$A168,$A168&lt;=Parameters!$J$36,Parameters!$I$36*$A168,$A168&gt;Parameters!$J$36,Parameters!$I$37*$A168))</f>
        <v>20166.019999999997</v>
      </c>
      <c r="AE168" s="290">
        <f t="shared" si="91"/>
        <v>123.71791411042943</v>
      </c>
      <c r="AF168" s="290" cm="1">
        <f t="array" ref="AF168">IF(Parameters!$F$55="No",IF($A168&lt;=Parameters!$J$39,Parameters!$I$39*$A168,IF($A168&lt;=Parameters!$J$40,Parameters!$I$39*Parameters!$J$39+Parameters!$I$40*($A168-Parameters!$J$39),IF($A168&lt;=Parameters!$J$41,Parameters!$I$39*Parameters!$J$39+Parameters!$I$40*(Parameters!$J$40-Parameters!$J$39)+Parameters!$I$41*($A168-Parameters!$J$40),Parameters!$I$39*Parameters!$J$39+Parameters!$I$40*(Parameters!$J$40-Parameters!$J$39)+Parameters!$I$41*(Parameters!$J$41-Parameters!$J$40)+Parameters!$I$42*($A168-Parameters!$J$41)))),_xlfn.IFS($A168&lt;=Parameters!$J$39,Parameters!$I$39*$A168,$A168&lt;=Parameters!$J$40,Parameters!$I$40*$A168,$A168&lt;=Parameters!$J$41,Parameters!$I$41*$A168,$A168&gt;Parameters!$J$41,Parameters!$I$42*$A168))</f>
        <v>21781.519999999997</v>
      </c>
      <c r="AG168" s="290">
        <f t="shared" si="92"/>
        <v>133.6289570552147</v>
      </c>
      <c r="AI168" s="428">
        <f t="shared" si="68"/>
        <v>91.170000000000073</v>
      </c>
      <c r="AJ168" s="428">
        <f t="shared" si="69"/>
        <v>136.48999999999978</v>
      </c>
      <c r="AK168" s="428">
        <f t="shared" si="70"/>
        <v>143.53999999999724</v>
      </c>
      <c r="AL168" s="428">
        <f t="shared" si="71"/>
        <v>143.53999999999724</v>
      </c>
      <c r="AM168" s="428">
        <f t="shared" si="72"/>
        <v>91.170000000000073</v>
      </c>
      <c r="AN168" s="428">
        <f t="shared" si="73"/>
        <v>136.48999999999978</v>
      </c>
      <c r="AO168" s="428">
        <f t="shared" si="74"/>
        <v>143.53999999999724</v>
      </c>
      <c r="AP168" s="428">
        <f t="shared" si="75"/>
        <v>143.53999999999724</v>
      </c>
      <c r="AQ168" s="428">
        <f t="shared" si="76"/>
        <v>91.170000000000073</v>
      </c>
      <c r="AR168" s="428">
        <f t="shared" si="77"/>
        <v>136.48999999999978</v>
      </c>
      <c r="AS168" s="428">
        <f t="shared" si="78"/>
        <v>143.53999999999724</v>
      </c>
      <c r="AT168" s="428">
        <f t="shared" si="79"/>
        <v>143.53999999999724</v>
      </c>
      <c r="AU168" s="428">
        <f t="shared" si="80"/>
        <v>91.170000000000073</v>
      </c>
      <c r="AV168" s="428">
        <f t="shared" si="81"/>
        <v>136.48999999999978</v>
      </c>
      <c r="AW168" s="428">
        <f t="shared" si="82"/>
        <v>143.53999999999724</v>
      </c>
      <c r="AX168" s="428">
        <f t="shared" si="83"/>
        <v>143.53999999999724</v>
      </c>
    </row>
    <row r="169">
      <c r="A169" s="413">
        <v>164</v>
      </c>
      <c r="B169" s="290" cm="1">
        <f t="array" ref="B169">IF(Parameters!$C$55="No",IF($A169&lt;=Parameters!$D$23,Parameters!$C$23*$A169,IF($A169&lt;=Parameters!$D$24,Parameters!$C$23*Parameters!$D$23+Parameters!$C$24*($A169-Parameters!$D$23),IF($A169&lt;=Parameters!$D$25,Parameters!$C$23*Parameters!$D$23+Parameters!$C$24*(Parameters!$D$24-Parameters!$D$23)+Parameters!$C$25*($A169-Parameters!$D$24),Parameters!$C$23*Parameters!$D$23+Parameters!$C$24*(Parameters!$D$24-Parameters!$D$23)+Parameters!$C$25*(Parameters!$D$25-Parameters!$D$24)+Parameters!$C$26*($A169-Parameters!$D$25)))),_xlfn.IFS($A169&lt;=Parameters!$D$23,Parameters!$C$23*$A169,$A169&lt;=Parameters!$D$24,Parameters!$C$24*$A169,$A169&lt;=Parameters!$D$25,Parameters!$C$25*$A169,$A169&gt;Parameters!$D$25,Parameters!$C$26*$A169))</f>
        <v>14951.880000000001</v>
      </c>
      <c r="C169" s="290">
        <f t="shared" si="84"/>
        <v>91.17</v>
      </c>
      <c r="D169" s="290" cm="1">
        <f t="array" ref="D169">IF(Parameters!$C$55="No",IF($A169&lt;=Parameters!$D$28,Parameters!$C$28*$A169,IF($A169&lt;=Parameters!$D$29,Parameters!$C$28*Parameters!$D$28+Parameters!$C$29*($A169-Parameters!$D$28),IF($A169&lt;=Parameters!$D$30,Parameters!$C$28*Parameters!$D$28+Parameters!$C$29*(Parameters!$D$29-Parameters!$D$28)+Parameters!$C$30*($A169-Parameters!$D$29),Parameters!$C$28*Parameters!$D$28+Parameters!$C$29*(Parameters!$D$29-Parameters!$D$28)+Parameters!$C$30*(Parameters!$D$30-Parameters!$D$29)+Parameters!$C$31*($A169-Parameters!$D$30)))),_xlfn.IFS($A169&lt;=Parameters!$D$28,Parameters!$C$28*$A169,$A169&lt;=Parameters!$D$29,Parameters!$C$29*$A169,$A169&lt;=Parameters!$D$30,Parameters!$C$30*$A169,$A169&gt;Parameters!$D$30,Parameters!$C$31*$A169))</f>
        <v>15586.36</v>
      </c>
      <c r="E169" s="290">
        <f t="shared" si="84"/>
        <v>95.038780487804885</v>
      </c>
      <c r="F169" s="290" cm="1">
        <f t="array" ref="F169">IF(Parameters!$C$55="No",IF($A169&lt;=Parameters!$D$34,Parameters!$C$34*$A169,IF($A169&lt;=Parameters!$D$35,Parameters!$C$34*Parameters!$D$34+Parameters!$C$35*($A169-Parameters!$D$34),IF($A169&lt;=Parameters!$D$36,Parameters!$C$34*Parameters!$D$34+Parameters!$C$35*(Parameters!$D$35-Parameters!$D$34)+Parameters!$C$36*($A169-Parameters!$D$35),Parameters!$C$34*Parameters!$D$34+Parameters!$C$35*(Parameters!$D$35-Parameters!$D$34)+Parameters!$C$36*(Parameters!$D$36-Parameters!$D$35)+Parameters!$C$37*($A169-Parameters!$D$36)))),_xlfn.IFS($A169&lt;=Parameters!$D$34,Parameters!$C$34*$A169,$A169&lt;=Parameters!$D$35,Parameters!$C$35*$A169,$A169&lt;=Parameters!$D$36,Parameters!$C$36*$A169,$A169&gt;Parameters!$D$36,Parameters!$C$37*$A169))</f>
        <v>20309.559999999998</v>
      </c>
      <c r="G169" s="290">
        <f t="shared" si="85"/>
        <v>123.83878048780487</v>
      </c>
      <c r="H169" s="290" cm="1">
        <f t="array" ref="H169">IF(Parameters!$C$55="No",IF($A169&lt;=Parameters!$D$39,Parameters!$C$39*$A169,IF($A169&lt;=Parameters!$D$40,Parameters!$C$39*Parameters!$D$39+Parameters!$C$40*($A169-Parameters!$D$39),IF($A169&lt;=Parameters!$D$41,Parameters!$C$39*Parameters!$D$39+Parameters!$C$40*(Parameters!$D$40-Parameters!$D$39)+Parameters!$C$41*($A169-Parameters!$D$40),Parameters!$C$39*Parameters!$D$39+Parameters!$C$40*(Parameters!$D$40-Parameters!$D$39)+Parameters!$C$41*(Parameters!$D$41-Parameters!$D$40)+Parameters!$C$42*($A169-Parameters!$D$41)))),_xlfn.IFS($A169&lt;=Parameters!$D$39,Parameters!$C$39*$A169,$A169&lt;=Parameters!$D$40,Parameters!$C$40*$A169,$A169&lt;=Parameters!$D$41,Parameters!$C$41*$A169,$A169&gt;Parameters!$D$41,Parameters!$C$42*$A169))</f>
        <v>21925.059999999998</v>
      </c>
      <c r="I169" s="290">
        <f t="shared" si="86"/>
        <v>133.68939024390244</v>
      </c>
      <c r="J169" s="290" cm="1">
        <f t="array" ref="J169">IF(Parameters!$D$55="No",IF($A169&lt;=Parameters!$F$23,Parameters!$E$23*$A169,IF($A169&lt;=Parameters!$F$24,Parameters!$E$23*Parameters!$F$23+Parameters!$E$24*($A169-Parameters!$F$23),IF($A169&lt;=Parameters!$F$25,Parameters!$E$23*Parameters!$F$23+Parameters!$E$24*(Parameters!$F$24-Parameters!$F$23)+Parameters!$E$25*($A169-Parameters!$F$24),Parameters!$E$23*Parameters!$F$23+Parameters!$E$24*(Parameters!$F$24-Parameters!$F$23)+Parameters!$E$25*(Parameters!$F$25-Parameters!$F$24)+Parameters!$E$26*($A169-Parameters!$F$25)))),_xlfn.IFS($A169&lt;=Parameters!$F$23,Parameters!$E$23*$A169,$A169&lt;=Parameters!$F$24,Parameters!$E$24*$A169,$A169&lt;=Parameters!$F$25,Parameters!$E$25*$A169,$A169&gt;Parameters!$F$25,Parameters!$E$26*$A169))</f>
        <v>14951.880000000001</v>
      </c>
      <c r="K169" s="290">
        <f t="shared" si="62"/>
        <v>91.17</v>
      </c>
      <c r="L169" s="290" cm="1">
        <f t="array" ref="L169">IF(Parameters!$D$55="No",IF($A169&lt;=Parameters!$F$28,Parameters!$E$28*$A169,IF($A169&lt;=Parameters!$F$29,Parameters!$E$28*Parameters!$F$28+Parameters!$E$29*($A169-Parameters!$F$28),IF($A169&lt;=Parameters!$F$30,Parameters!$E$28*Parameters!$F$28+Parameters!$E$29*(Parameters!$F$29-Parameters!$F$28)+Parameters!$E$30*($A169-Parameters!$F$29),Parameters!$E$28*Parameters!$F$28+Parameters!$E$29*(Parameters!$F$29-Parameters!$F$28)+Parameters!$E$30*(Parameters!$F$30-Parameters!$F$29)+Parameters!$E$31*($A169-Parameters!$F$30)))),_xlfn.IFS($A169&lt;=Parameters!$F$28,Parameters!$E$28*$A169,$A169&lt;=Parameters!$F$29,Parameters!$E$29*$A169,$A169&lt;=Parameters!$F$30,Parameters!$E$30*$A169,$A169&gt;Parameters!$F$30,Parameters!$E$31*$A169))</f>
        <v>15586.36</v>
      </c>
      <c r="M169" s="290">
        <f t="shared" si="63"/>
        <v>95.038780487804885</v>
      </c>
      <c r="N169" s="290" cm="1">
        <f t="array" ref="N169">IF(Parameters!$D$55="No",IF($A169&lt;=Parameters!$F$34,Parameters!$E$34*$A169,IF($A169&lt;=Parameters!$F$35,Parameters!$E$34*Parameters!$F$34+Parameters!$E$35*($A169-Parameters!$F$34),IF($A169&lt;=Parameters!$F$36,Parameters!$E$34*Parameters!$F$34+Parameters!$E$35*(Parameters!$F$35-Parameters!$F$34)+Parameters!$E$36*($A169-Parameters!$F$35),Parameters!$E$34*Parameters!$F$34+Parameters!$E$35*(Parameters!$F$35-Parameters!$F$34)+Parameters!$E$36*(Parameters!$F$36-Parameters!$F$35)+Parameters!$E$37*($A169-Parameters!$F$36)))),_xlfn.IFS($A169&lt;=Parameters!$F$34,Parameters!$E$34*$A169,$A169&lt;=Parameters!$F$35,Parameters!$E$35*$A169,$A169&lt;=Parameters!$F$36,Parameters!$E$36*$A169,$A169&gt;Parameters!$F$36,Parameters!$E$37*$A169))</f>
        <v>20309.559999999998</v>
      </c>
      <c r="O169" s="290">
        <f t="shared" si="87"/>
        <v>123.83878048780487</v>
      </c>
      <c r="P169" s="290" cm="1">
        <f t="array" ref="P169">IF(Parameters!$D$55="No",IF($A169&lt;=Parameters!$F$39,Parameters!$E$39*$A169,IF($A169&lt;=Parameters!$F$40,Parameters!$E$39*Parameters!$F$39+Parameters!$E$40*($A169-Parameters!$F$39),IF($A169&lt;=Parameters!$F$41,Parameters!$E$39*Parameters!$F$39+Parameters!$E$40*(Parameters!$F$40-Parameters!$F$39)+Parameters!$E$41*($A169-Parameters!$F$40),Parameters!$E$39*Parameters!$F$39+Parameters!$E$40*(Parameters!$F$40-Parameters!$F$39)+Parameters!$E$41*(Parameters!$F$41-Parameters!$F$40)+Parameters!$E$42*($A169-Parameters!$F$41)))),_xlfn.IFS($A169&lt;=Parameters!$F$39,Parameters!$E$39*$A169,$A169&lt;=Parameters!$F$40,Parameters!$E$40*$A169,$A169&lt;=Parameters!$F$41,Parameters!$E$41*$A169,$A169&gt;Parameters!$F$41,Parameters!$E$42*$A169))</f>
        <v>21925.059999999998</v>
      </c>
      <c r="Q169" s="290">
        <f t="shared" si="88"/>
        <v>133.68939024390244</v>
      </c>
      <c r="R169" s="290" cm="1">
        <f t="array" ref="R169">IF(Parameters!$E$55="No",IF($A169&lt;=Parameters!$H$23,Parameters!$G$23*$A169,IF($A169&lt;=Parameters!$H$24,Parameters!$G$23*Parameters!$H$23+Parameters!$G$24*($A169-Parameters!$H$23),IF($A169&lt;=Parameters!$H$25,Parameters!$G$23*Parameters!$H$23+Parameters!$G$24*(Parameters!$H$24-Parameters!$H$23)+Parameters!$G$25*($A169-Parameters!$H$24),Parameters!$G$23*Parameters!$H$23+Parameters!$G$24*(Parameters!$H$24-Parameters!$H$23)+Parameters!$G$25*(Parameters!$H$25-Parameters!$H$24)+Parameters!$G$26*($A169-Parameters!$H$25)))),_xlfn.IFS($A169&lt;=Parameters!$H$23,Parameters!$G$23*$A169,$A169&lt;=Parameters!$H$24,Parameters!$G$24*$A169,$A169&lt;=Parameters!$H$25,Parameters!$G$25*$A169,$A169&gt;Parameters!$H$25,Parameters!$G$26*$A169))</f>
        <v>14951.880000000001</v>
      </c>
      <c r="S169" s="290">
        <f t="shared" si="64"/>
        <v>91.17</v>
      </c>
      <c r="T169" s="290" cm="1">
        <f t="array" ref="T169">IF(Parameters!$E$55="No",IF($A169&lt;=Parameters!$H$28,Parameters!$G$28*$A169,IF($A169&lt;=Parameters!$H$29,Parameters!$G$28*Parameters!$H$28+Parameters!$G$29*($A169-Parameters!$H$28),IF($A169&lt;=Parameters!$H$30,Parameters!$G$28*Parameters!$H$28+Parameters!$G$29*(Parameters!$H$29-Parameters!$H$28)+Parameters!$G$30*($A169-Parameters!$H$29),Parameters!$G$28*Parameters!$H$28+Parameters!$G$29*(Parameters!$H$29-Parameters!$H$28)+Parameters!$G$30*(Parameters!$H$30-Parameters!$H$29)+Parameters!$G$31*($A169-Parameters!$H$30)))),_xlfn.IFS($A169&lt;=Parameters!$H$28,Parameters!$G$28*$A169,$A169&lt;=Parameters!$H$29,Parameters!$G$29*$A169,$A169&lt;=Parameters!$H$30,Parameters!$G$30*$A169,$A169&gt;Parameters!$H$30,Parameters!$G$31*$A169))</f>
        <v>15586.36</v>
      </c>
      <c r="U169" s="290">
        <f t="shared" si="65"/>
        <v>95.038780487804885</v>
      </c>
      <c r="V169" s="290" cm="1">
        <f t="array" ref="V169">IF(Parameters!$E$55="No",IF($A169&lt;=Parameters!$H$34,Parameters!$G$34*$A169,IF($A169&lt;=Parameters!$H$35,Parameters!$G$34*Parameters!$H$34+Parameters!$G$35*($A169-Parameters!$H$34),IF($A169&lt;=Parameters!$H$36,Parameters!$G$34*Parameters!$H$34+Parameters!$G$35*(Parameters!$H$35-Parameters!$H$34)+Parameters!$G$36*($A169-Parameters!$H$35),Parameters!$G$34*Parameters!$H$34+Parameters!$G$35*(Parameters!$H$35-Parameters!$H$34)+Parameters!$G$36*(Parameters!$H$36-Parameters!$H$35)+Parameters!$G$37*($A169-Parameters!$H$36)))),_xlfn.IFS($A169&lt;=Parameters!$H$34,Parameters!$G$34*$A169,$A169&lt;=Parameters!$H$35,Parameters!$G$35*$A169,$A169&lt;=Parameters!$H$36,Parameters!$G$36*$A169,$A169&gt;Parameters!$H$36,Parameters!$G$37*$A169))</f>
        <v>20309.559999999998</v>
      </c>
      <c r="W169" s="290">
        <f t="shared" si="89"/>
        <v>123.83878048780487</v>
      </c>
      <c r="X169" s="290" cm="1">
        <f t="array" ref="X169">IF(Parameters!$E$55="No",IF($A169&lt;=Parameters!$H$39,Parameters!$G$39*$A169,IF($A169&lt;=Parameters!$H$40,Parameters!$G$39*Parameters!$H$39+Parameters!$G$40*($A169-Parameters!$H$39),IF($A169&lt;=Parameters!$H$41,Parameters!$G$39*Parameters!$H$39+Parameters!$G$40*(Parameters!$H$40-Parameters!$H$39)+Parameters!$G$41*($A169-Parameters!$H$40),Parameters!$G$39*Parameters!$H$39+Parameters!$G$40*(Parameters!$H$40-Parameters!$H$39)+Parameters!$G$41*(Parameters!$H$41-Parameters!$H$40)+Parameters!$G$42*($A169-Parameters!$H$41)))),_xlfn.IFS($A169&lt;=Parameters!$H$39,Parameters!$G$39*$A169,$A169&lt;=Parameters!$H$40,Parameters!$G$40*$A169,$A169&lt;=Parameters!$H$41,Parameters!$G$41*$A169,$A169&gt;Parameters!$H$41,Parameters!$G$42*$A169))</f>
        <v>21925.059999999998</v>
      </c>
      <c r="Y169" s="290">
        <f t="shared" si="90"/>
        <v>133.68939024390244</v>
      </c>
      <c r="Z169" s="290" cm="1">
        <f t="array" ref="Z169">IF(Parameters!$F$55="No",IF($A169&lt;=Parameters!$J$23,Parameters!$I$23*$A169,IF($A169&lt;=Parameters!$J$24,Parameters!$I$23*Parameters!$J$23+Parameters!$I$24*($A169-Parameters!$J$23),IF($A169&lt;=Parameters!$J$25,Parameters!$I$23*Parameters!$J$23+Parameters!$I$24*(Parameters!$J$24-Parameters!$J$23)+Parameters!$I$25*($A169-Parameters!$J$24),Parameters!$I$23*Parameters!$J$23+Parameters!$I$24*(Parameters!$J$24-Parameters!$J$23)+Parameters!$I$25*(Parameters!$J$25-Parameters!$J$24)+Parameters!$I$26*($A169-Parameters!$J$25)))),_xlfn.IFS($A169&lt;=Parameters!$J$23,Parameters!$I$23*$A169,$A169&lt;=Parameters!$J$24,Parameters!$I$24*$A169,$A169&lt;=Parameters!$J$25,Parameters!$I$25*$A169,$A169&gt;Parameters!$J$25,Parameters!$I$26*$A169))</f>
        <v>14951.880000000001</v>
      </c>
      <c r="AA169" s="290">
        <f t="shared" si="66"/>
        <v>91.17</v>
      </c>
      <c r="AB169" s="290" cm="1">
        <f t="array" ref="AB169">IF(Parameters!$F$55="No",IF($A169&lt;=Parameters!$J$28,Parameters!$I$28*$A169,IF($A169&lt;=Parameters!$J$29,Parameters!$I$28*Parameters!$J$28+Parameters!$I$29*($A169-Parameters!$J$28),IF($A169&lt;=Parameters!$J$30,Parameters!$I$28*Parameters!$J$28+Parameters!$I$29*(Parameters!$J$29-Parameters!$J$28)+Parameters!$I$30*($A169-Parameters!$J$29),Parameters!$I$28*Parameters!$J$28+Parameters!$I$29*(Parameters!$J$29-Parameters!$J$28)+Parameters!$I$30*(Parameters!$J$30-Parameters!$J$29)+Parameters!$I$31*($A169-Parameters!$J$30)))),_xlfn.IFS($A169&lt;=Parameters!$J$28,Parameters!$I$28*$A169,$A169&lt;=Parameters!$J$29,Parameters!$I$29*$A169,$A169&lt;=Parameters!$J$30,Parameters!$I$30*$A169,$A169&gt;Parameters!$J$30,Parameters!$I$31*$A169))</f>
        <v>15586.36</v>
      </c>
      <c r="AC169" s="290">
        <f t="shared" si="67"/>
        <v>95.038780487804885</v>
      </c>
      <c r="AD169" s="290" cm="1">
        <f t="array" ref="AD169">IF(Parameters!$F$55="No",IF($A169&lt;=Parameters!$J$34,Parameters!$I$34*$A169,IF($A169&lt;=Parameters!$J$35,Parameters!$I$34*Parameters!$J$34+Parameters!$I$35*($A169-Parameters!$J$34),IF($A169&lt;=Parameters!$J$36,Parameters!$I$34*Parameters!$J$34+Parameters!$I$35*(Parameters!$J$35-Parameters!$J$34)+Parameters!$I$36*($A169-Parameters!$J$35),Parameters!$I$34*Parameters!$J$34+Parameters!$I$35*(Parameters!$J$35-Parameters!$J$34)+Parameters!$I$36*(Parameters!$J$36-Parameters!$J$35)+Parameters!$I$37*($A169-Parameters!$J$36)))),_xlfn.IFS($A169&lt;=Parameters!$J$34,Parameters!$I$34*$A169,$A169&lt;=Parameters!$J$35,Parameters!$I$35*$A169,$A169&lt;=Parameters!$J$36,Parameters!$I$36*$A169,$A169&gt;Parameters!$J$36,Parameters!$I$37*$A169))</f>
        <v>20309.559999999998</v>
      </c>
      <c r="AE169" s="290">
        <f t="shared" si="91"/>
        <v>123.83878048780487</v>
      </c>
      <c r="AF169" s="290" cm="1">
        <f t="array" ref="AF169">IF(Parameters!$F$55="No",IF($A169&lt;=Parameters!$J$39,Parameters!$I$39*$A169,IF($A169&lt;=Parameters!$J$40,Parameters!$I$39*Parameters!$J$39+Parameters!$I$40*($A169-Parameters!$J$39),IF($A169&lt;=Parameters!$J$41,Parameters!$I$39*Parameters!$J$39+Parameters!$I$40*(Parameters!$J$40-Parameters!$J$39)+Parameters!$I$41*($A169-Parameters!$J$40),Parameters!$I$39*Parameters!$J$39+Parameters!$I$40*(Parameters!$J$40-Parameters!$J$39)+Parameters!$I$41*(Parameters!$J$41-Parameters!$J$40)+Parameters!$I$42*($A169-Parameters!$J$41)))),_xlfn.IFS($A169&lt;=Parameters!$J$39,Parameters!$I$39*$A169,$A169&lt;=Parameters!$J$40,Parameters!$I$40*$A169,$A169&lt;=Parameters!$J$41,Parameters!$I$41*$A169,$A169&gt;Parameters!$J$41,Parameters!$I$42*$A169))</f>
        <v>21925.059999999998</v>
      </c>
      <c r="AG169" s="290">
        <f t="shared" si="92"/>
        <v>133.68939024390244</v>
      </c>
      <c r="AI169" s="428">
        <f t="shared" si="68"/>
        <v>91.170000000000073</v>
      </c>
      <c r="AJ169" s="428">
        <f t="shared" si="69"/>
        <v>136.48999999999978</v>
      </c>
      <c r="AK169" s="428">
        <f t="shared" si="70"/>
        <v>143.54000000000087</v>
      </c>
      <c r="AL169" s="428">
        <f t="shared" si="71"/>
        <v>143.54000000000087</v>
      </c>
      <c r="AM169" s="428">
        <f t="shared" si="72"/>
        <v>91.170000000000073</v>
      </c>
      <c r="AN169" s="428">
        <f t="shared" si="73"/>
        <v>136.48999999999978</v>
      </c>
      <c r="AO169" s="428">
        <f t="shared" si="74"/>
        <v>143.54000000000087</v>
      </c>
      <c r="AP169" s="428">
        <f t="shared" si="75"/>
        <v>143.54000000000087</v>
      </c>
      <c r="AQ169" s="428">
        <f t="shared" si="76"/>
        <v>91.170000000000073</v>
      </c>
      <c r="AR169" s="428">
        <f t="shared" si="77"/>
        <v>136.48999999999978</v>
      </c>
      <c r="AS169" s="428">
        <f t="shared" si="78"/>
        <v>143.54000000000087</v>
      </c>
      <c r="AT169" s="428">
        <f t="shared" si="79"/>
        <v>143.54000000000087</v>
      </c>
      <c r="AU169" s="428">
        <f t="shared" si="80"/>
        <v>91.170000000000073</v>
      </c>
      <c r="AV169" s="428">
        <f t="shared" si="81"/>
        <v>136.48999999999978</v>
      </c>
      <c r="AW169" s="428">
        <f t="shared" si="82"/>
        <v>143.54000000000087</v>
      </c>
      <c r="AX169" s="428">
        <f t="shared" si="83"/>
        <v>143.54000000000087</v>
      </c>
    </row>
    <row r="170">
      <c r="A170" s="413">
        <v>165</v>
      </c>
      <c r="B170" s="290" cm="1">
        <f t="array" ref="B170">IF(Parameters!$C$55="No",IF($A170&lt;=Parameters!$D$23,Parameters!$C$23*$A170,IF($A170&lt;=Parameters!$D$24,Parameters!$C$23*Parameters!$D$23+Parameters!$C$24*($A170-Parameters!$D$23),IF($A170&lt;=Parameters!$D$25,Parameters!$C$23*Parameters!$D$23+Parameters!$C$24*(Parameters!$D$24-Parameters!$D$23)+Parameters!$C$25*($A170-Parameters!$D$24),Parameters!$C$23*Parameters!$D$23+Parameters!$C$24*(Parameters!$D$24-Parameters!$D$23)+Parameters!$C$25*(Parameters!$D$25-Parameters!$D$24)+Parameters!$C$26*($A170-Parameters!$D$25)))),_xlfn.IFS($A170&lt;=Parameters!$D$23,Parameters!$C$23*$A170,$A170&lt;=Parameters!$D$24,Parameters!$C$24*$A170,$A170&lt;=Parameters!$D$25,Parameters!$C$25*$A170,$A170&gt;Parameters!$D$25,Parameters!$C$26*$A170))</f>
        <v>15043.050000000001</v>
      </c>
      <c r="C170" s="290">
        <f t="shared" si="84"/>
        <v>91.17</v>
      </c>
      <c r="D170" s="290" cm="1">
        <f t="array" ref="D170">IF(Parameters!$C$55="No",IF($A170&lt;=Parameters!$D$28,Parameters!$C$28*$A170,IF($A170&lt;=Parameters!$D$29,Parameters!$C$28*Parameters!$D$28+Parameters!$C$29*($A170-Parameters!$D$28),IF($A170&lt;=Parameters!$D$30,Parameters!$C$28*Parameters!$D$28+Parameters!$C$29*(Parameters!$D$29-Parameters!$D$28)+Parameters!$C$30*($A170-Parameters!$D$29),Parameters!$C$28*Parameters!$D$28+Parameters!$C$29*(Parameters!$D$29-Parameters!$D$28)+Parameters!$C$30*(Parameters!$D$30-Parameters!$D$29)+Parameters!$C$31*($A170-Parameters!$D$30)))),_xlfn.IFS($A170&lt;=Parameters!$D$28,Parameters!$C$28*$A170,$A170&lt;=Parameters!$D$29,Parameters!$C$29*$A170,$A170&lt;=Parameters!$D$30,Parameters!$C$30*$A170,$A170&gt;Parameters!$D$30,Parameters!$C$31*$A170))</f>
        <v>15722.85</v>
      </c>
      <c r="E170" s="290">
        <f t="shared" si="84"/>
        <v>95.29</v>
      </c>
      <c r="F170" s="290" cm="1">
        <f t="array" ref="F170">IF(Parameters!$C$55="No",IF($A170&lt;=Parameters!$D$34,Parameters!$C$34*$A170,IF($A170&lt;=Parameters!$D$35,Parameters!$C$34*Parameters!$D$34+Parameters!$C$35*($A170-Parameters!$D$34),IF($A170&lt;=Parameters!$D$36,Parameters!$C$34*Parameters!$D$34+Parameters!$C$35*(Parameters!$D$35-Parameters!$D$34)+Parameters!$C$36*($A170-Parameters!$D$35),Parameters!$C$34*Parameters!$D$34+Parameters!$C$35*(Parameters!$D$35-Parameters!$D$34)+Parameters!$C$36*(Parameters!$D$36-Parameters!$D$35)+Parameters!$C$37*($A170-Parameters!$D$36)))),_xlfn.IFS($A170&lt;=Parameters!$D$34,Parameters!$C$34*$A170,$A170&lt;=Parameters!$D$35,Parameters!$C$35*$A170,$A170&lt;=Parameters!$D$36,Parameters!$C$36*$A170,$A170&gt;Parameters!$D$36,Parameters!$C$37*$A170))</f>
        <v>20453.099999999999</v>
      </c>
      <c r="G170" s="290">
        <f t="shared" si="85"/>
        <v>123.95818181818181</v>
      </c>
      <c r="H170" s="290" cm="1">
        <f t="array" ref="H170">IF(Parameters!$C$55="No",IF($A170&lt;=Parameters!$D$39,Parameters!$C$39*$A170,IF($A170&lt;=Parameters!$D$40,Parameters!$C$39*Parameters!$D$39+Parameters!$C$40*($A170-Parameters!$D$39),IF($A170&lt;=Parameters!$D$41,Parameters!$C$39*Parameters!$D$39+Parameters!$C$40*(Parameters!$D$40-Parameters!$D$39)+Parameters!$C$41*($A170-Parameters!$D$40),Parameters!$C$39*Parameters!$D$39+Parameters!$C$40*(Parameters!$D$40-Parameters!$D$39)+Parameters!$C$41*(Parameters!$D$41-Parameters!$D$40)+Parameters!$C$42*($A170-Parameters!$D$41)))),_xlfn.IFS($A170&lt;=Parameters!$D$39,Parameters!$C$39*$A170,$A170&lt;=Parameters!$D$40,Parameters!$C$40*$A170,$A170&lt;=Parameters!$D$41,Parameters!$C$41*$A170,$A170&gt;Parameters!$D$41,Parameters!$C$42*$A170))</f>
        <v>22068.6</v>
      </c>
      <c r="I170" s="290">
        <f t="shared" si="86"/>
        <v>133.74909090909091</v>
      </c>
      <c r="J170" s="290" cm="1">
        <f t="array" ref="J170">IF(Parameters!$D$55="No",IF($A170&lt;=Parameters!$F$23,Parameters!$E$23*$A170,IF($A170&lt;=Parameters!$F$24,Parameters!$E$23*Parameters!$F$23+Parameters!$E$24*($A170-Parameters!$F$23),IF($A170&lt;=Parameters!$F$25,Parameters!$E$23*Parameters!$F$23+Parameters!$E$24*(Parameters!$F$24-Parameters!$F$23)+Parameters!$E$25*($A170-Parameters!$F$24),Parameters!$E$23*Parameters!$F$23+Parameters!$E$24*(Parameters!$F$24-Parameters!$F$23)+Parameters!$E$25*(Parameters!$F$25-Parameters!$F$24)+Parameters!$E$26*($A170-Parameters!$F$25)))),_xlfn.IFS($A170&lt;=Parameters!$F$23,Parameters!$E$23*$A170,$A170&lt;=Parameters!$F$24,Parameters!$E$24*$A170,$A170&lt;=Parameters!$F$25,Parameters!$E$25*$A170,$A170&gt;Parameters!$F$25,Parameters!$E$26*$A170))</f>
        <v>15043.050000000001</v>
      </c>
      <c r="K170" s="290">
        <f t="shared" si="62"/>
        <v>91.17</v>
      </c>
      <c r="L170" s="290" cm="1">
        <f t="array" ref="L170">IF(Parameters!$D$55="No",IF($A170&lt;=Parameters!$F$28,Parameters!$E$28*$A170,IF($A170&lt;=Parameters!$F$29,Parameters!$E$28*Parameters!$F$28+Parameters!$E$29*($A170-Parameters!$F$28),IF($A170&lt;=Parameters!$F$30,Parameters!$E$28*Parameters!$F$28+Parameters!$E$29*(Parameters!$F$29-Parameters!$F$28)+Parameters!$E$30*($A170-Parameters!$F$29),Parameters!$E$28*Parameters!$F$28+Parameters!$E$29*(Parameters!$F$29-Parameters!$F$28)+Parameters!$E$30*(Parameters!$F$30-Parameters!$F$29)+Parameters!$E$31*($A170-Parameters!$F$30)))),_xlfn.IFS($A170&lt;=Parameters!$F$28,Parameters!$E$28*$A170,$A170&lt;=Parameters!$F$29,Parameters!$E$29*$A170,$A170&lt;=Parameters!$F$30,Parameters!$E$30*$A170,$A170&gt;Parameters!$F$30,Parameters!$E$31*$A170))</f>
        <v>15722.85</v>
      </c>
      <c r="M170" s="290">
        <f t="shared" si="63"/>
        <v>95.29</v>
      </c>
      <c r="N170" s="290" cm="1">
        <f t="array" ref="N170">IF(Parameters!$D$55="No",IF($A170&lt;=Parameters!$F$34,Parameters!$E$34*$A170,IF($A170&lt;=Parameters!$F$35,Parameters!$E$34*Parameters!$F$34+Parameters!$E$35*($A170-Parameters!$F$34),IF($A170&lt;=Parameters!$F$36,Parameters!$E$34*Parameters!$F$34+Parameters!$E$35*(Parameters!$F$35-Parameters!$F$34)+Parameters!$E$36*($A170-Parameters!$F$35),Parameters!$E$34*Parameters!$F$34+Parameters!$E$35*(Parameters!$F$35-Parameters!$F$34)+Parameters!$E$36*(Parameters!$F$36-Parameters!$F$35)+Parameters!$E$37*($A170-Parameters!$F$36)))),_xlfn.IFS($A170&lt;=Parameters!$F$34,Parameters!$E$34*$A170,$A170&lt;=Parameters!$F$35,Parameters!$E$35*$A170,$A170&lt;=Parameters!$F$36,Parameters!$E$36*$A170,$A170&gt;Parameters!$F$36,Parameters!$E$37*$A170))</f>
        <v>20453.099999999999</v>
      </c>
      <c r="O170" s="290">
        <f t="shared" si="87"/>
        <v>123.95818181818181</v>
      </c>
      <c r="P170" s="290" cm="1">
        <f t="array" ref="P170">IF(Parameters!$D$55="No",IF($A170&lt;=Parameters!$F$39,Parameters!$E$39*$A170,IF($A170&lt;=Parameters!$F$40,Parameters!$E$39*Parameters!$F$39+Parameters!$E$40*($A170-Parameters!$F$39),IF($A170&lt;=Parameters!$F$41,Parameters!$E$39*Parameters!$F$39+Parameters!$E$40*(Parameters!$F$40-Parameters!$F$39)+Parameters!$E$41*($A170-Parameters!$F$40),Parameters!$E$39*Parameters!$F$39+Parameters!$E$40*(Parameters!$F$40-Parameters!$F$39)+Parameters!$E$41*(Parameters!$F$41-Parameters!$F$40)+Parameters!$E$42*($A170-Parameters!$F$41)))),_xlfn.IFS($A170&lt;=Parameters!$F$39,Parameters!$E$39*$A170,$A170&lt;=Parameters!$F$40,Parameters!$E$40*$A170,$A170&lt;=Parameters!$F$41,Parameters!$E$41*$A170,$A170&gt;Parameters!$F$41,Parameters!$E$42*$A170))</f>
        <v>22068.6</v>
      </c>
      <c r="Q170" s="290">
        <f t="shared" si="88"/>
        <v>133.74909090909091</v>
      </c>
      <c r="R170" s="290" cm="1">
        <f t="array" ref="R170">IF(Parameters!$E$55="No",IF($A170&lt;=Parameters!$H$23,Parameters!$G$23*$A170,IF($A170&lt;=Parameters!$H$24,Parameters!$G$23*Parameters!$H$23+Parameters!$G$24*($A170-Parameters!$H$23),IF($A170&lt;=Parameters!$H$25,Parameters!$G$23*Parameters!$H$23+Parameters!$G$24*(Parameters!$H$24-Parameters!$H$23)+Parameters!$G$25*($A170-Parameters!$H$24),Parameters!$G$23*Parameters!$H$23+Parameters!$G$24*(Parameters!$H$24-Parameters!$H$23)+Parameters!$G$25*(Parameters!$H$25-Parameters!$H$24)+Parameters!$G$26*($A170-Parameters!$H$25)))),_xlfn.IFS($A170&lt;=Parameters!$H$23,Parameters!$G$23*$A170,$A170&lt;=Parameters!$H$24,Parameters!$G$24*$A170,$A170&lt;=Parameters!$H$25,Parameters!$G$25*$A170,$A170&gt;Parameters!$H$25,Parameters!$G$26*$A170))</f>
        <v>15043.050000000001</v>
      </c>
      <c r="S170" s="290">
        <f t="shared" si="64"/>
        <v>91.17</v>
      </c>
      <c r="T170" s="290" cm="1">
        <f t="array" ref="T170">IF(Parameters!$E$55="No",IF($A170&lt;=Parameters!$H$28,Parameters!$G$28*$A170,IF($A170&lt;=Parameters!$H$29,Parameters!$G$28*Parameters!$H$28+Parameters!$G$29*($A170-Parameters!$H$28),IF($A170&lt;=Parameters!$H$30,Parameters!$G$28*Parameters!$H$28+Parameters!$G$29*(Parameters!$H$29-Parameters!$H$28)+Parameters!$G$30*($A170-Parameters!$H$29),Parameters!$G$28*Parameters!$H$28+Parameters!$G$29*(Parameters!$H$29-Parameters!$H$28)+Parameters!$G$30*(Parameters!$H$30-Parameters!$H$29)+Parameters!$G$31*($A170-Parameters!$H$30)))),_xlfn.IFS($A170&lt;=Parameters!$H$28,Parameters!$G$28*$A170,$A170&lt;=Parameters!$H$29,Parameters!$G$29*$A170,$A170&lt;=Parameters!$H$30,Parameters!$G$30*$A170,$A170&gt;Parameters!$H$30,Parameters!$G$31*$A170))</f>
        <v>15722.85</v>
      </c>
      <c r="U170" s="290">
        <f t="shared" si="65"/>
        <v>95.29</v>
      </c>
      <c r="V170" s="290" cm="1">
        <f t="array" ref="V170">IF(Parameters!$E$55="No",IF($A170&lt;=Parameters!$H$34,Parameters!$G$34*$A170,IF($A170&lt;=Parameters!$H$35,Parameters!$G$34*Parameters!$H$34+Parameters!$G$35*($A170-Parameters!$H$34),IF($A170&lt;=Parameters!$H$36,Parameters!$G$34*Parameters!$H$34+Parameters!$G$35*(Parameters!$H$35-Parameters!$H$34)+Parameters!$G$36*($A170-Parameters!$H$35),Parameters!$G$34*Parameters!$H$34+Parameters!$G$35*(Parameters!$H$35-Parameters!$H$34)+Parameters!$G$36*(Parameters!$H$36-Parameters!$H$35)+Parameters!$G$37*($A170-Parameters!$H$36)))),_xlfn.IFS($A170&lt;=Parameters!$H$34,Parameters!$G$34*$A170,$A170&lt;=Parameters!$H$35,Parameters!$G$35*$A170,$A170&lt;=Parameters!$H$36,Parameters!$G$36*$A170,$A170&gt;Parameters!$H$36,Parameters!$G$37*$A170))</f>
        <v>20453.099999999999</v>
      </c>
      <c r="W170" s="290">
        <f t="shared" si="89"/>
        <v>123.95818181818181</v>
      </c>
      <c r="X170" s="290" cm="1">
        <f t="array" ref="X170">IF(Parameters!$E$55="No",IF($A170&lt;=Parameters!$H$39,Parameters!$G$39*$A170,IF($A170&lt;=Parameters!$H$40,Parameters!$G$39*Parameters!$H$39+Parameters!$G$40*($A170-Parameters!$H$39),IF($A170&lt;=Parameters!$H$41,Parameters!$G$39*Parameters!$H$39+Parameters!$G$40*(Parameters!$H$40-Parameters!$H$39)+Parameters!$G$41*($A170-Parameters!$H$40),Parameters!$G$39*Parameters!$H$39+Parameters!$G$40*(Parameters!$H$40-Parameters!$H$39)+Parameters!$G$41*(Parameters!$H$41-Parameters!$H$40)+Parameters!$G$42*($A170-Parameters!$H$41)))),_xlfn.IFS($A170&lt;=Parameters!$H$39,Parameters!$G$39*$A170,$A170&lt;=Parameters!$H$40,Parameters!$G$40*$A170,$A170&lt;=Parameters!$H$41,Parameters!$G$41*$A170,$A170&gt;Parameters!$H$41,Parameters!$G$42*$A170))</f>
        <v>22068.6</v>
      </c>
      <c r="Y170" s="290">
        <f t="shared" si="90"/>
        <v>133.74909090909091</v>
      </c>
      <c r="Z170" s="290" cm="1">
        <f t="array" ref="Z170">IF(Parameters!$F$55="No",IF($A170&lt;=Parameters!$J$23,Parameters!$I$23*$A170,IF($A170&lt;=Parameters!$J$24,Parameters!$I$23*Parameters!$J$23+Parameters!$I$24*($A170-Parameters!$J$23),IF($A170&lt;=Parameters!$J$25,Parameters!$I$23*Parameters!$J$23+Parameters!$I$24*(Parameters!$J$24-Parameters!$J$23)+Parameters!$I$25*($A170-Parameters!$J$24),Parameters!$I$23*Parameters!$J$23+Parameters!$I$24*(Parameters!$J$24-Parameters!$J$23)+Parameters!$I$25*(Parameters!$J$25-Parameters!$J$24)+Parameters!$I$26*($A170-Parameters!$J$25)))),_xlfn.IFS($A170&lt;=Parameters!$J$23,Parameters!$I$23*$A170,$A170&lt;=Parameters!$J$24,Parameters!$I$24*$A170,$A170&lt;=Parameters!$J$25,Parameters!$I$25*$A170,$A170&gt;Parameters!$J$25,Parameters!$I$26*$A170))</f>
        <v>15043.050000000001</v>
      </c>
      <c r="AA170" s="290">
        <f t="shared" si="66"/>
        <v>91.17</v>
      </c>
      <c r="AB170" s="290" cm="1">
        <f t="array" ref="AB170">IF(Parameters!$F$55="No",IF($A170&lt;=Parameters!$J$28,Parameters!$I$28*$A170,IF($A170&lt;=Parameters!$J$29,Parameters!$I$28*Parameters!$J$28+Parameters!$I$29*($A170-Parameters!$J$28),IF($A170&lt;=Parameters!$J$30,Parameters!$I$28*Parameters!$J$28+Parameters!$I$29*(Parameters!$J$29-Parameters!$J$28)+Parameters!$I$30*($A170-Parameters!$J$29),Parameters!$I$28*Parameters!$J$28+Parameters!$I$29*(Parameters!$J$29-Parameters!$J$28)+Parameters!$I$30*(Parameters!$J$30-Parameters!$J$29)+Parameters!$I$31*($A170-Parameters!$J$30)))),_xlfn.IFS($A170&lt;=Parameters!$J$28,Parameters!$I$28*$A170,$A170&lt;=Parameters!$J$29,Parameters!$I$29*$A170,$A170&lt;=Parameters!$J$30,Parameters!$I$30*$A170,$A170&gt;Parameters!$J$30,Parameters!$I$31*$A170))</f>
        <v>15722.85</v>
      </c>
      <c r="AC170" s="290">
        <f t="shared" si="67"/>
        <v>95.29</v>
      </c>
      <c r="AD170" s="290" cm="1">
        <f t="array" ref="AD170">IF(Parameters!$F$55="No",IF($A170&lt;=Parameters!$J$34,Parameters!$I$34*$A170,IF($A170&lt;=Parameters!$J$35,Parameters!$I$34*Parameters!$J$34+Parameters!$I$35*($A170-Parameters!$J$34),IF($A170&lt;=Parameters!$J$36,Parameters!$I$34*Parameters!$J$34+Parameters!$I$35*(Parameters!$J$35-Parameters!$J$34)+Parameters!$I$36*($A170-Parameters!$J$35),Parameters!$I$34*Parameters!$J$34+Parameters!$I$35*(Parameters!$J$35-Parameters!$J$34)+Parameters!$I$36*(Parameters!$J$36-Parameters!$J$35)+Parameters!$I$37*($A170-Parameters!$J$36)))),_xlfn.IFS($A170&lt;=Parameters!$J$34,Parameters!$I$34*$A170,$A170&lt;=Parameters!$J$35,Parameters!$I$35*$A170,$A170&lt;=Parameters!$J$36,Parameters!$I$36*$A170,$A170&gt;Parameters!$J$36,Parameters!$I$37*$A170))</f>
        <v>20453.099999999999</v>
      </c>
      <c r="AE170" s="290">
        <f t="shared" si="91"/>
        <v>123.95818181818181</v>
      </c>
      <c r="AF170" s="290" cm="1">
        <f t="array" ref="AF170">IF(Parameters!$F$55="No",IF($A170&lt;=Parameters!$J$39,Parameters!$I$39*$A170,IF($A170&lt;=Parameters!$J$40,Parameters!$I$39*Parameters!$J$39+Parameters!$I$40*($A170-Parameters!$J$39),IF($A170&lt;=Parameters!$J$41,Parameters!$I$39*Parameters!$J$39+Parameters!$I$40*(Parameters!$J$40-Parameters!$J$39)+Parameters!$I$41*($A170-Parameters!$J$40),Parameters!$I$39*Parameters!$J$39+Parameters!$I$40*(Parameters!$J$40-Parameters!$J$39)+Parameters!$I$41*(Parameters!$J$41-Parameters!$J$40)+Parameters!$I$42*($A170-Parameters!$J$41)))),_xlfn.IFS($A170&lt;=Parameters!$J$39,Parameters!$I$39*$A170,$A170&lt;=Parameters!$J$40,Parameters!$I$40*$A170,$A170&lt;=Parameters!$J$41,Parameters!$I$41*$A170,$A170&gt;Parameters!$J$41,Parameters!$I$42*$A170))</f>
        <v>22068.6</v>
      </c>
      <c r="AG170" s="290">
        <f t="shared" si="92"/>
        <v>133.74909090909091</v>
      </c>
      <c r="AI170" s="428">
        <f t="shared" si="68"/>
        <v>91.170000000000073</v>
      </c>
      <c r="AJ170" s="428">
        <f t="shared" si="69"/>
        <v>136.48999999999978</v>
      </c>
      <c r="AK170" s="428">
        <f t="shared" si="70"/>
        <v>143.54000000000087</v>
      </c>
      <c r="AL170" s="428">
        <f t="shared" si="71"/>
        <v>143.54000000000087</v>
      </c>
      <c r="AM170" s="428">
        <f t="shared" si="72"/>
        <v>91.170000000000073</v>
      </c>
      <c r="AN170" s="428">
        <f t="shared" si="73"/>
        <v>136.48999999999978</v>
      </c>
      <c r="AO170" s="428">
        <f t="shared" si="74"/>
        <v>143.54000000000087</v>
      </c>
      <c r="AP170" s="428">
        <f t="shared" si="75"/>
        <v>143.54000000000087</v>
      </c>
      <c r="AQ170" s="428">
        <f t="shared" si="76"/>
        <v>91.170000000000073</v>
      </c>
      <c r="AR170" s="428">
        <f t="shared" si="77"/>
        <v>136.48999999999978</v>
      </c>
      <c r="AS170" s="428">
        <f t="shared" si="78"/>
        <v>143.54000000000087</v>
      </c>
      <c r="AT170" s="428">
        <f t="shared" si="79"/>
        <v>143.54000000000087</v>
      </c>
      <c r="AU170" s="428">
        <f t="shared" si="80"/>
        <v>91.170000000000073</v>
      </c>
      <c r="AV170" s="428">
        <f t="shared" si="81"/>
        <v>136.48999999999978</v>
      </c>
      <c r="AW170" s="428">
        <f t="shared" si="82"/>
        <v>143.54000000000087</v>
      </c>
      <c r="AX170" s="428">
        <f t="shared" si="83"/>
        <v>143.54000000000087</v>
      </c>
    </row>
    <row r="171">
      <c r="A171" s="413">
        <v>166</v>
      </c>
      <c r="B171" s="290" cm="1">
        <f t="array" ref="B171">IF(Parameters!$C$55="No",IF($A171&lt;=Parameters!$D$23,Parameters!$C$23*$A171,IF($A171&lt;=Parameters!$D$24,Parameters!$C$23*Parameters!$D$23+Parameters!$C$24*($A171-Parameters!$D$23),IF($A171&lt;=Parameters!$D$25,Parameters!$C$23*Parameters!$D$23+Parameters!$C$24*(Parameters!$D$24-Parameters!$D$23)+Parameters!$C$25*($A171-Parameters!$D$24),Parameters!$C$23*Parameters!$D$23+Parameters!$C$24*(Parameters!$D$24-Parameters!$D$23)+Parameters!$C$25*(Parameters!$D$25-Parameters!$D$24)+Parameters!$C$26*($A171-Parameters!$D$25)))),_xlfn.IFS($A171&lt;=Parameters!$D$23,Parameters!$C$23*$A171,$A171&lt;=Parameters!$D$24,Parameters!$C$24*$A171,$A171&lt;=Parameters!$D$25,Parameters!$C$25*$A171,$A171&gt;Parameters!$D$25,Parameters!$C$26*$A171))</f>
        <v>15134.220000000001</v>
      </c>
      <c r="C171" s="290">
        <f t="shared" si="84"/>
        <v>91.17</v>
      </c>
      <c r="D171" s="290" cm="1">
        <f t="array" ref="D171">IF(Parameters!$C$55="No",IF($A171&lt;=Parameters!$D$28,Parameters!$C$28*$A171,IF($A171&lt;=Parameters!$D$29,Parameters!$C$28*Parameters!$D$28+Parameters!$C$29*($A171-Parameters!$D$28),IF($A171&lt;=Parameters!$D$30,Parameters!$C$28*Parameters!$D$28+Parameters!$C$29*(Parameters!$D$29-Parameters!$D$28)+Parameters!$C$30*($A171-Parameters!$D$29),Parameters!$C$28*Parameters!$D$28+Parameters!$C$29*(Parameters!$D$29-Parameters!$D$28)+Parameters!$C$30*(Parameters!$D$30-Parameters!$D$29)+Parameters!$C$31*($A171-Parameters!$D$30)))),_xlfn.IFS($A171&lt;=Parameters!$D$28,Parameters!$C$28*$A171,$A171&lt;=Parameters!$D$29,Parameters!$C$29*$A171,$A171&lt;=Parameters!$D$30,Parameters!$C$30*$A171,$A171&gt;Parameters!$D$30,Parameters!$C$31*$A171))</f>
        <v>15859.34</v>
      </c>
      <c r="E171" s="290">
        <f t="shared" si="84"/>
        <v>95.53819277108434</v>
      </c>
      <c r="F171" s="290" cm="1">
        <f t="array" ref="F171">IF(Parameters!$C$55="No",IF($A171&lt;=Parameters!$D$34,Parameters!$C$34*$A171,IF($A171&lt;=Parameters!$D$35,Parameters!$C$34*Parameters!$D$34+Parameters!$C$35*($A171-Parameters!$D$34),IF($A171&lt;=Parameters!$D$36,Parameters!$C$34*Parameters!$D$34+Parameters!$C$35*(Parameters!$D$35-Parameters!$D$34)+Parameters!$C$36*($A171-Parameters!$D$35),Parameters!$C$34*Parameters!$D$34+Parameters!$C$35*(Parameters!$D$35-Parameters!$D$34)+Parameters!$C$36*(Parameters!$D$36-Parameters!$D$35)+Parameters!$C$37*($A171-Parameters!$D$36)))),_xlfn.IFS($A171&lt;=Parameters!$D$34,Parameters!$C$34*$A171,$A171&lt;=Parameters!$D$35,Parameters!$C$35*$A171,$A171&lt;=Parameters!$D$36,Parameters!$C$36*$A171,$A171&gt;Parameters!$D$36,Parameters!$C$37*$A171))</f>
        <v>20596.64</v>
      </c>
      <c r="G171" s="290">
        <f t="shared" si="85"/>
        <v>124.07614457831325</v>
      </c>
      <c r="H171" s="290" cm="1">
        <f t="array" ref="H171">IF(Parameters!$C$55="No",IF($A171&lt;=Parameters!$D$39,Parameters!$C$39*$A171,IF($A171&lt;=Parameters!$D$40,Parameters!$C$39*Parameters!$D$39+Parameters!$C$40*($A171-Parameters!$D$39),IF($A171&lt;=Parameters!$D$41,Parameters!$C$39*Parameters!$D$39+Parameters!$C$40*(Parameters!$D$40-Parameters!$D$39)+Parameters!$C$41*($A171-Parameters!$D$40),Parameters!$C$39*Parameters!$D$39+Parameters!$C$40*(Parameters!$D$40-Parameters!$D$39)+Parameters!$C$41*(Parameters!$D$41-Parameters!$D$40)+Parameters!$C$42*($A171-Parameters!$D$41)))),_xlfn.IFS($A171&lt;=Parameters!$D$39,Parameters!$C$39*$A171,$A171&lt;=Parameters!$D$40,Parameters!$C$40*$A171,$A171&lt;=Parameters!$D$41,Parameters!$C$41*$A171,$A171&gt;Parameters!$D$41,Parameters!$C$42*$A171))</f>
        <v>22212.14</v>
      </c>
      <c r="I171" s="290">
        <f t="shared" si="86"/>
        <v>133.80807228915663</v>
      </c>
      <c r="J171" s="290" cm="1">
        <f t="array" ref="J171">IF(Parameters!$D$55="No",IF($A171&lt;=Parameters!$F$23,Parameters!$E$23*$A171,IF($A171&lt;=Parameters!$F$24,Parameters!$E$23*Parameters!$F$23+Parameters!$E$24*($A171-Parameters!$F$23),IF($A171&lt;=Parameters!$F$25,Parameters!$E$23*Parameters!$F$23+Parameters!$E$24*(Parameters!$F$24-Parameters!$F$23)+Parameters!$E$25*($A171-Parameters!$F$24),Parameters!$E$23*Parameters!$F$23+Parameters!$E$24*(Parameters!$F$24-Parameters!$F$23)+Parameters!$E$25*(Parameters!$F$25-Parameters!$F$24)+Parameters!$E$26*($A171-Parameters!$F$25)))),_xlfn.IFS($A171&lt;=Parameters!$F$23,Parameters!$E$23*$A171,$A171&lt;=Parameters!$F$24,Parameters!$E$24*$A171,$A171&lt;=Parameters!$F$25,Parameters!$E$25*$A171,$A171&gt;Parameters!$F$25,Parameters!$E$26*$A171))</f>
        <v>15134.220000000001</v>
      </c>
      <c r="K171" s="290">
        <f t="shared" si="62"/>
        <v>91.17</v>
      </c>
      <c r="L171" s="290" cm="1">
        <f t="array" ref="L171">IF(Parameters!$D$55="No",IF($A171&lt;=Parameters!$F$28,Parameters!$E$28*$A171,IF($A171&lt;=Parameters!$F$29,Parameters!$E$28*Parameters!$F$28+Parameters!$E$29*($A171-Parameters!$F$28),IF($A171&lt;=Parameters!$F$30,Parameters!$E$28*Parameters!$F$28+Parameters!$E$29*(Parameters!$F$29-Parameters!$F$28)+Parameters!$E$30*($A171-Parameters!$F$29),Parameters!$E$28*Parameters!$F$28+Parameters!$E$29*(Parameters!$F$29-Parameters!$F$28)+Parameters!$E$30*(Parameters!$F$30-Parameters!$F$29)+Parameters!$E$31*($A171-Parameters!$F$30)))),_xlfn.IFS($A171&lt;=Parameters!$F$28,Parameters!$E$28*$A171,$A171&lt;=Parameters!$F$29,Parameters!$E$29*$A171,$A171&lt;=Parameters!$F$30,Parameters!$E$30*$A171,$A171&gt;Parameters!$F$30,Parameters!$E$31*$A171))</f>
        <v>15859.34</v>
      </c>
      <c r="M171" s="290">
        <f t="shared" si="63"/>
        <v>95.53819277108434</v>
      </c>
      <c r="N171" s="290" cm="1">
        <f t="array" ref="N171">IF(Parameters!$D$55="No",IF($A171&lt;=Parameters!$F$34,Parameters!$E$34*$A171,IF($A171&lt;=Parameters!$F$35,Parameters!$E$34*Parameters!$F$34+Parameters!$E$35*($A171-Parameters!$F$34),IF($A171&lt;=Parameters!$F$36,Parameters!$E$34*Parameters!$F$34+Parameters!$E$35*(Parameters!$F$35-Parameters!$F$34)+Parameters!$E$36*($A171-Parameters!$F$35),Parameters!$E$34*Parameters!$F$34+Parameters!$E$35*(Parameters!$F$35-Parameters!$F$34)+Parameters!$E$36*(Parameters!$F$36-Parameters!$F$35)+Parameters!$E$37*($A171-Parameters!$F$36)))),_xlfn.IFS($A171&lt;=Parameters!$F$34,Parameters!$E$34*$A171,$A171&lt;=Parameters!$F$35,Parameters!$E$35*$A171,$A171&lt;=Parameters!$F$36,Parameters!$E$36*$A171,$A171&gt;Parameters!$F$36,Parameters!$E$37*$A171))</f>
        <v>20596.64</v>
      </c>
      <c r="O171" s="290">
        <f t="shared" si="87"/>
        <v>124.07614457831325</v>
      </c>
      <c r="P171" s="290" cm="1">
        <f t="array" ref="P171">IF(Parameters!$D$55="No",IF($A171&lt;=Parameters!$F$39,Parameters!$E$39*$A171,IF($A171&lt;=Parameters!$F$40,Parameters!$E$39*Parameters!$F$39+Parameters!$E$40*($A171-Parameters!$F$39),IF($A171&lt;=Parameters!$F$41,Parameters!$E$39*Parameters!$F$39+Parameters!$E$40*(Parameters!$F$40-Parameters!$F$39)+Parameters!$E$41*($A171-Parameters!$F$40),Parameters!$E$39*Parameters!$F$39+Parameters!$E$40*(Parameters!$F$40-Parameters!$F$39)+Parameters!$E$41*(Parameters!$F$41-Parameters!$F$40)+Parameters!$E$42*($A171-Parameters!$F$41)))),_xlfn.IFS($A171&lt;=Parameters!$F$39,Parameters!$E$39*$A171,$A171&lt;=Parameters!$F$40,Parameters!$E$40*$A171,$A171&lt;=Parameters!$F$41,Parameters!$E$41*$A171,$A171&gt;Parameters!$F$41,Parameters!$E$42*$A171))</f>
        <v>22212.14</v>
      </c>
      <c r="Q171" s="290">
        <f t="shared" si="88"/>
        <v>133.80807228915663</v>
      </c>
      <c r="R171" s="290" cm="1">
        <f t="array" ref="R171">IF(Parameters!$E$55="No",IF($A171&lt;=Parameters!$H$23,Parameters!$G$23*$A171,IF($A171&lt;=Parameters!$H$24,Parameters!$G$23*Parameters!$H$23+Parameters!$G$24*($A171-Parameters!$H$23),IF($A171&lt;=Parameters!$H$25,Parameters!$G$23*Parameters!$H$23+Parameters!$G$24*(Parameters!$H$24-Parameters!$H$23)+Parameters!$G$25*($A171-Parameters!$H$24),Parameters!$G$23*Parameters!$H$23+Parameters!$G$24*(Parameters!$H$24-Parameters!$H$23)+Parameters!$G$25*(Parameters!$H$25-Parameters!$H$24)+Parameters!$G$26*($A171-Parameters!$H$25)))),_xlfn.IFS($A171&lt;=Parameters!$H$23,Parameters!$G$23*$A171,$A171&lt;=Parameters!$H$24,Parameters!$G$24*$A171,$A171&lt;=Parameters!$H$25,Parameters!$G$25*$A171,$A171&gt;Parameters!$H$25,Parameters!$G$26*$A171))</f>
        <v>15134.220000000001</v>
      </c>
      <c r="S171" s="290">
        <f t="shared" si="64"/>
        <v>91.17</v>
      </c>
      <c r="T171" s="290" cm="1">
        <f t="array" ref="T171">IF(Parameters!$E$55="No",IF($A171&lt;=Parameters!$H$28,Parameters!$G$28*$A171,IF($A171&lt;=Parameters!$H$29,Parameters!$G$28*Parameters!$H$28+Parameters!$G$29*($A171-Parameters!$H$28),IF($A171&lt;=Parameters!$H$30,Parameters!$G$28*Parameters!$H$28+Parameters!$G$29*(Parameters!$H$29-Parameters!$H$28)+Parameters!$G$30*($A171-Parameters!$H$29),Parameters!$G$28*Parameters!$H$28+Parameters!$G$29*(Parameters!$H$29-Parameters!$H$28)+Parameters!$G$30*(Parameters!$H$30-Parameters!$H$29)+Parameters!$G$31*($A171-Parameters!$H$30)))),_xlfn.IFS($A171&lt;=Parameters!$H$28,Parameters!$G$28*$A171,$A171&lt;=Parameters!$H$29,Parameters!$G$29*$A171,$A171&lt;=Parameters!$H$30,Parameters!$G$30*$A171,$A171&gt;Parameters!$H$30,Parameters!$G$31*$A171))</f>
        <v>15859.34</v>
      </c>
      <c r="U171" s="290">
        <f t="shared" si="65"/>
        <v>95.53819277108434</v>
      </c>
      <c r="V171" s="290" cm="1">
        <f t="array" ref="V171">IF(Parameters!$E$55="No",IF($A171&lt;=Parameters!$H$34,Parameters!$G$34*$A171,IF($A171&lt;=Parameters!$H$35,Parameters!$G$34*Parameters!$H$34+Parameters!$G$35*($A171-Parameters!$H$34),IF($A171&lt;=Parameters!$H$36,Parameters!$G$34*Parameters!$H$34+Parameters!$G$35*(Parameters!$H$35-Parameters!$H$34)+Parameters!$G$36*($A171-Parameters!$H$35),Parameters!$G$34*Parameters!$H$34+Parameters!$G$35*(Parameters!$H$35-Parameters!$H$34)+Parameters!$G$36*(Parameters!$H$36-Parameters!$H$35)+Parameters!$G$37*($A171-Parameters!$H$36)))),_xlfn.IFS($A171&lt;=Parameters!$H$34,Parameters!$G$34*$A171,$A171&lt;=Parameters!$H$35,Parameters!$G$35*$A171,$A171&lt;=Parameters!$H$36,Parameters!$G$36*$A171,$A171&gt;Parameters!$H$36,Parameters!$G$37*$A171))</f>
        <v>20596.64</v>
      </c>
      <c r="W171" s="290">
        <f t="shared" si="89"/>
        <v>124.07614457831325</v>
      </c>
      <c r="X171" s="290" cm="1">
        <f t="array" ref="X171">IF(Parameters!$E$55="No",IF($A171&lt;=Parameters!$H$39,Parameters!$G$39*$A171,IF($A171&lt;=Parameters!$H$40,Parameters!$G$39*Parameters!$H$39+Parameters!$G$40*($A171-Parameters!$H$39),IF($A171&lt;=Parameters!$H$41,Parameters!$G$39*Parameters!$H$39+Parameters!$G$40*(Parameters!$H$40-Parameters!$H$39)+Parameters!$G$41*($A171-Parameters!$H$40),Parameters!$G$39*Parameters!$H$39+Parameters!$G$40*(Parameters!$H$40-Parameters!$H$39)+Parameters!$G$41*(Parameters!$H$41-Parameters!$H$40)+Parameters!$G$42*($A171-Parameters!$H$41)))),_xlfn.IFS($A171&lt;=Parameters!$H$39,Parameters!$G$39*$A171,$A171&lt;=Parameters!$H$40,Parameters!$G$40*$A171,$A171&lt;=Parameters!$H$41,Parameters!$G$41*$A171,$A171&gt;Parameters!$H$41,Parameters!$G$42*$A171))</f>
        <v>22212.14</v>
      </c>
      <c r="Y171" s="290">
        <f t="shared" si="90"/>
        <v>133.80807228915663</v>
      </c>
      <c r="Z171" s="290" cm="1">
        <f t="array" ref="Z171">IF(Parameters!$F$55="No",IF($A171&lt;=Parameters!$J$23,Parameters!$I$23*$A171,IF($A171&lt;=Parameters!$J$24,Parameters!$I$23*Parameters!$J$23+Parameters!$I$24*($A171-Parameters!$J$23),IF($A171&lt;=Parameters!$J$25,Parameters!$I$23*Parameters!$J$23+Parameters!$I$24*(Parameters!$J$24-Parameters!$J$23)+Parameters!$I$25*($A171-Parameters!$J$24),Parameters!$I$23*Parameters!$J$23+Parameters!$I$24*(Parameters!$J$24-Parameters!$J$23)+Parameters!$I$25*(Parameters!$J$25-Parameters!$J$24)+Parameters!$I$26*($A171-Parameters!$J$25)))),_xlfn.IFS($A171&lt;=Parameters!$J$23,Parameters!$I$23*$A171,$A171&lt;=Parameters!$J$24,Parameters!$I$24*$A171,$A171&lt;=Parameters!$J$25,Parameters!$I$25*$A171,$A171&gt;Parameters!$J$25,Parameters!$I$26*$A171))</f>
        <v>15134.220000000001</v>
      </c>
      <c r="AA171" s="290">
        <f t="shared" si="66"/>
        <v>91.17</v>
      </c>
      <c r="AB171" s="290" cm="1">
        <f t="array" ref="AB171">IF(Parameters!$F$55="No",IF($A171&lt;=Parameters!$J$28,Parameters!$I$28*$A171,IF($A171&lt;=Parameters!$J$29,Parameters!$I$28*Parameters!$J$28+Parameters!$I$29*($A171-Parameters!$J$28),IF($A171&lt;=Parameters!$J$30,Parameters!$I$28*Parameters!$J$28+Parameters!$I$29*(Parameters!$J$29-Parameters!$J$28)+Parameters!$I$30*($A171-Parameters!$J$29),Parameters!$I$28*Parameters!$J$28+Parameters!$I$29*(Parameters!$J$29-Parameters!$J$28)+Parameters!$I$30*(Parameters!$J$30-Parameters!$J$29)+Parameters!$I$31*($A171-Parameters!$J$30)))),_xlfn.IFS($A171&lt;=Parameters!$J$28,Parameters!$I$28*$A171,$A171&lt;=Parameters!$J$29,Parameters!$I$29*$A171,$A171&lt;=Parameters!$J$30,Parameters!$I$30*$A171,$A171&gt;Parameters!$J$30,Parameters!$I$31*$A171))</f>
        <v>15859.34</v>
      </c>
      <c r="AC171" s="290">
        <f t="shared" si="67"/>
        <v>95.53819277108434</v>
      </c>
      <c r="AD171" s="290" cm="1">
        <f t="array" ref="AD171">IF(Parameters!$F$55="No",IF($A171&lt;=Parameters!$J$34,Parameters!$I$34*$A171,IF($A171&lt;=Parameters!$J$35,Parameters!$I$34*Parameters!$J$34+Parameters!$I$35*($A171-Parameters!$J$34),IF($A171&lt;=Parameters!$J$36,Parameters!$I$34*Parameters!$J$34+Parameters!$I$35*(Parameters!$J$35-Parameters!$J$34)+Parameters!$I$36*($A171-Parameters!$J$35),Parameters!$I$34*Parameters!$J$34+Parameters!$I$35*(Parameters!$J$35-Parameters!$J$34)+Parameters!$I$36*(Parameters!$J$36-Parameters!$J$35)+Parameters!$I$37*($A171-Parameters!$J$36)))),_xlfn.IFS($A171&lt;=Parameters!$J$34,Parameters!$I$34*$A171,$A171&lt;=Parameters!$J$35,Parameters!$I$35*$A171,$A171&lt;=Parameters!$J$36,Parameters!$I$36*$A171,$A171&gt;Parameters!$J$36,Parameters!$I$37*$A171))</f>
        <v>20596.64</v>
      </c>
      <c r="AE171" s="290">
        <f t="shared" si="91"/>
        <v>124.07614457831325</v>
      </c>
      <c r="AF171" s="290" cm="1">
        <f t="array" ref="AF171">IF(Parameters!$F$55="No",IF($A171&lt;=Parameters!$J$39,Parameters!$I$39*$A171,IF($A171&lt;=Parameters!$J$40,Parameters!$I$39*Parameters!$J$39+Parameters!$I$40*($A171-Parameters!$J$39),IF($A171&lt;=Parameters!$J$41,Parameters!$I$39*Parameters!$J$39+Parameters!$I$40*(Parameters!$J$40-Parameters!$J$39)+Parameters!$I$41*($A171-Parameters!$J$40),Parameters!$I$39*Parameters!$J$39+Parameters!$I$40*(Parameters!$J$40-Parameters!$J$39)+Parameters!$I$41*(Parameters!$J$41-Parameters!$J$40)+Parameters!$I$42*($A171-Parameters!$J$41)))),_xlfn.IFS($A171&lt;=Parameters!$J$39,Parameters!$I$39*$A171,$A171&lt;=Parameters!$J$40,Parameters!$I$40*$A171,$A171&lt;=Parameters!$J$41,Parameters!$I$41*$A171,$A171&gt;Parameters!$J$41,Parameters!$I$42*$A171))</f>
        <v>22212.14</v>
      </c>
      <c r="AG171" s="290">
        <f t="shared" si="92"/>
        <v>133.80807228915663</v>
      </c>
      <c r="AI171" s="428">
        <f t="shared" si="68"/>
        <v>91.170000000000073</v>
      </c>
      <c r="AJ171" s="428">
        <f t="shared" si="69"/>
        <v>136.48999999999978</v>
      </c>
      <c r="AK171" s="428">
        <f t="shared" si="70"/>
        <v>143.54000000000087</v>
      </c>
      <c r="AL171" s="428">
        <f t="shared" si="71"/>
        <v>143.54000000000087</v>
      </c>
      <c r="AM171" s="428">
        <f t="shared" si="72"/>
        <v>91.170000000000073</v>
      </c>
      <c r="AN171" s="428">
        <f t="shared" si="73"/>
        <v>136.48999999999978</v>
      </c>
      <c r="AO171" s="428">
        <f t="shared" si="74"/>
        <v>143.54000000000087</v>
      </c>
      <c r="AP171" s="428">
        <f t="shared" si="75"/>
        <v>143.54000000000087</v>
      </c>
      <c r="AQ171" s="428">
        <f t="shared" si="76"/>
        <v>91.170000000000073</v>
      </c>
      <c r="AR171" s="428">
        <f t="shared" si="77"/>
        <v>136.48999999999978</v>
      </c>
      <c r="AS171" s="428">
        <f t="shared" si="78"/>
        <v>143.54000000000087</v>
      </c>
      <c r="AT171" s="428">
        <f t="shared" si="79"/>
        <v>143.54000000000087</v>
      </c>
      <c r="AU171" s="428">
        <f t="shared" si="80"/>
        <v>91.170000000000073</v>
      </c>
      <c r="AV171" s="428">
        <f t="shared" si="81"/>
        <v>136.48999999999978</v>
      </c>
      <c r="AW171" s="428">
        <f t="shared" si="82"/>
        <v>143.54000000000087</v>
      </c>
      <c r="AX171" s="428">
        <f t="shared" si="83"/>
        <v>143.54000000000087</v>
      </c>
    </row>
    <row r="172">
      <c r="A172" s="413">
        <v>167</v>
      </c>
      <c r="B172" s="290" cm="1">
        <f t="array" ref="B172">IF(Parameters!$C$55="No",IF($A172&lt;=Parameters!$D$23,Parameters!$C$23*$A172,IF($A172&lt;=Parameters!$D$24,Parameters!$C$23*Parameters!$D$23+Parameters!$C$24*($A172-Parameters!$D$23),IF($A172&lt;=Parameters!$D$25,Parameters!$C$23*Parameters!$D$23+Parameters!$C$24*(Parameters!$D$24-Parameters!$D$23)+Parameters!$C$25*($A172-Parameters!$D$24),Parameters!$C$23*Parameters!$D$23+Parameters!$C$24*(Parameters!$D$24-Parameters!$D$23)+Parameters!$C$25*(Parameters!$D$25-Parameters!$D$24)+Parameters!$C$26*($A172-Parameters!$D$25)))),_xlfn.IFS($A172&lt;=Parameters!$D$23,Parameters!$C$23*$A172,$A172&lt;=Parameters!$D$24,Parameters!$C$24*$A172,$A172&lt;=Parameters!$D$25,Parameters!$C$25*$A172,$A172&gt;Parameters!$D$25,Parameters!$C$26*$A172))</f>
        <v>15225.39</v>
      </c>
      <c r="C172" s="290">
        <f t="shared" si="84"/>
        <v>91.17</v>
      </c>
      <c r="D172" s="290" cm="1">
        <f t="array" ref="D172">IF(Parameters!$C$55="No",IF($A172&lt;=Parameters!$D$28,Parameters!$C$28*$A172,IF($A172&lt;=Parameters!$D$29,Parameters!$C$28*Parameters!$D$28+Parameters!$C$29*($A172-Parameters!$D$28),IF($A172&lt;=Parameters!$D$30,Parameters!$C$28*Parameters!$D$28+Parameters!$C$29*(Parameters!$D$29-Parameters!$D$28)+Parameters!$C$30*($A172-Parameters!$D$29),Parameters!$C$28*Parameters!$D$28+Parameters!$C$29*(Parameters!$D$29-Parameters!$D$28)+Parameters!$C$30*(Parameters!$D$30-Parameters!$D$29)+Parameters!$C$31*($A172-Parameters!$D$30)))),_xlfn.IFS($A172&lt;=Parameters!$D$28,Parameters!$C$28*$A172,$A172&lt;=Parameters!$D$29,Parameters!$C$29*$A172,$A172&lt;=Parameters!$D$30,Parameters!$C$30*$A172,$A172&gt;Parameters!$D$30,Parameters!$C$31*$A172))</f>
        <v>15995.83</v>
      </c>
      <c r="E172" s="290">
        <f t="shared" si="84"/>
        <v>95.78341317365269</v>
      </c>
      <c r="F172" s="290" cm="1">
        <f t="array" ref="F172">IF(Parameters!$C$55="No",IF($A172&lt;=Parameters!$D$34,Parameters!$C$34*$A172,IF($A172&lt;=Parameters!$D$35,Parameters!$C$34*Parameters!$D$34+Parameters!$C$35*($A172-Parameters!$D$34),IF($A172&lt;=Parameters!$D$36,Parameters!$C$34*Parameters!$D$34+Parameters!$C$35*(Parameters!$D$35-Parameters!$D$34)+Parameters!$C$36*($A172-Parameters!$D$35),Parameters!$C$34*Parameters!$D$34+Parameters!$C$35*(Parameters!$D$35-Parameters!$D$34)+Parameters!$C$36*(Parameters!$D$36-Parameters!$D$35)+Parameters!$C$37*($A172-Parameters!$D$36)))),_xlfn.IFS($A172&lt;=Parameters!$D$34,Parameters!$C$34*$A172,$A172&lt;=Parameters!$D$35,Parameters!$C$35*$A172,$A172&lt;=Parameters!$D$36,Parameters!$C$36*$A172,$A172&gt;Parameters!$D$36,Parameters!$C$37*$A172))</f>
        <v>20740.18</v>
      </c>
      <c r="G172" s="290">
        <f t="shared" si="85"/>
        <v>124.19269461077845</v>
      </c>
      <c r="H172" s="290" cm="1">
        <f t="array" ref="H172">IF(Parameters!$C$55="No",IF($A172&lt;=Parameters!$D$39,Parameters!$C$39*$A172,IF($A172&lt;=Parameters!$D$40,Parameters!$C$39*Parameters!$D$39+Parameters!$C$40*($A172-Parameters!$D$39),IF($A172&lt;=Parameters!$D$41,Parameters!$C$39*Parameters!$D$39+Parameters!$C$40*(Parameters!$D$40-Parameters!$D$39)+Parameters!$C$41*($A172-Parameters!$D$40),Parameters!$C$39*Parameters!$D$39+Parameters!$C$40*(Parameters!$D$40-Parameters!$D$39)+Parameters!$C$41*(Parameters!$D$41-Parameters!$D$40)+Parameters!$C$42*($A172-Parameters!$D$41)))),_xlfn.IFS($A172&lt;=Parameters!$D$39,Parameters!$C$39*$A172,$A172&lt;=Parameters!$D$40,Parameters!$C$40*$A172,$A172&lt;=Parameters!$D$41,Parameters!$C$41*$A172,$A172&gt;Parameters!$D$41,Parameters!$C$42*$A172))</f>
        <v>22355.68</v>
      </c>
      <c r="I172" s="290">
        <f t="shared" si="86"/>
        <v>133.86634730538921</v>
      </c>
      <c r="J172" s="290" cm="1">
        <f t="array" ref="J172">IF(Parameters!$D$55="No",IF($A172&lt;=Parameters!$F$23,Parameters!$E$23*$A172,IF($A172&lt;=Parameters!$F$24,Parameters!$E$23*Parameters!$F$23+Parameters!$E$24*($A172-Parameters!$F$23),IF($A172&lt;=Parameters!$F$25,Parameters!$E$23*Parameters!$F$23+Parameters!$E$24*(Parameters!$F$24-Parameters!$F$23)+Parameters!$E$25*($A172-Parameters!$F$24),Parameters!$E$23*Parameters!$F$23+Parameters!$E$24*(Parameters!$F$24-Parameters!$F$23)+Parameters!$E$25*(Parameters!$F$25-Parameters!$F$24)+Parameters!$E$26*($A172-Parameters!$F$25)))),_xlfn.IFS($A172&lt;=Parameters!$F$23,Parameters!$E$23*$A172,$A172&lt;=Parameters!$F$24,Parameters!$E$24*$A172,$A172&lt;=Parameters!$F$25,Parameters!$E$25*$A172,$A172&gt;Parameters!$F$25,Parameters!$E$26*$A172))</f>
        <v>15225.39</v>
      </c>
      <c r="K172" s="290">
        <f t="shared" si="62"/>
        <v>91.17</v>
      </c>
      <c r="L172" s="290" cm="1">
        <f t="array" ref="L172">IF(Parameters!$D$55="No",IF($A172&lt;=Parameters!$F$28,Parameters!$E$28*$A172,IF($A172&lt;=Parameters!$F$29,Parameters!$E$28*Parameters!$F$28+Parameters!$E$29*($A172-Parameters!$F$28),IF($A172&lt;=Parameters!$F$30,Parameters!$E$28*Parameters!$F$28+Parameters!$E$29*(Parameters!$F$29-Parameters!$F$28)+Parameters!$E$30*($A172-Parameters!$F$29),Parameters!$E$28*Parameters!$F$28+Parameters!$E$29*(Parameters!$F$29-Parameters!$F$28)+Parameters!$E$30*(Parameters!$F$30-Parameters!$F$29)+Parameters!$E$31*($A172-Parameters!$F$30)))),_xlfn.IFS($A172&lt;=Parameters!$F$28,Parameters!$E$28*$A172,$A172&lt;=Parameters!$F$29,Parameters!$E$29*$A172,$A172&lt;=Parameters!$F$30,Parameters!$E$30*$A172,$A172&gt;Parameters!$F$30,Parameters!$E$31*$A172))</f>
        <v>15995.83</v>
      </c>
      <c r="M172" s="290">
        <f t="shared" si="63"/>
        <v>95.78341317365269</v>
      </c>
      <c r="N172" s="290" cm="1">
        <f t="array" ref="N172">IF(Parameters!$D$55="No",IF($A172&lt;=Parameters!$F$34,Parameters!$E$34*$A172,IF($A172&lt;=Parameters!$F$35,Parameters!$E$34*Parameters!$F$34+Parameters!$E$35*($A172-Parameters!$F$34),IF($A172&lt;=Parameters!$F$36,Parameters!$E$34*Parameters!$F$34+Parameters!$E$35*(Parameters!$F$35-Parameters!$F$34)+Parameters!$E$36*($A172-Parameters!$F$35),Parameters!$E$34*Parameters!$F$34+Parameters!$E$35*(Parameters!$F$35-Parameters!$F$34)+Parameters!$E$36*(Parameters!$F$36-Parameters!$F$35)+Parameters!$E$37*($A172-Parameters!$F$36)))),_xlfn.IFS($A172&lt;=Parameters!$F$34,Parameters!$E$34*$A172,$A172&lt;=Parameters!$F$35,Parameters!$E$35*$A172,$A172&lt;=Parameters!$F$36,Parameters!$E$36*$A172,$A172&gt;Parameters!$F$36,Parameters!$E$37*$A172))</f>
        <v>20740.18</v>
      </c>
      <c r="O172" s="290">
        <f t="shared" si="87"/>
        <v>124.19269461077845</v>
      </c>
      <c r="P172" s="290" cm="1">
        <f t="array" ref="P172">IF(Parameters!$D$55="No",IF($A172&lt;=Parameters!$F$39,Parameters!$E$39*$A172,IF($A172&lt;=Parameters!$F$40,Parameters!$E$39*Parameters!$F$39+Parameters!$E$40*($A172-Parameters!$F$39),IF($A172&lt;=Parameters!$F$41,Parameters!$E$39*Parameters!$F$39+Parameters!$E$40*(Parameters!$F$40-Parameters!$F$39)+Parameters!$E$41*($A172-Parameters!$F$40),Parameters!$E$39*Parameters!$F$39+Parameters!$E$40*(Parameters!$F$40-Parameters!$F$39)+Parameters!$E$41*(Parameters!$F$41-Parameters!$F$40)+Parameters!$E$42*($A172-Parameters!$F$41)))),_xlfn.IFS($A172&lt;=Parameters!$F$39,Parameters!$E$39*$A172,$A172&lt;=Parameters!$F$40,Parameters!$E$40*$A172,$A172&lt;=Parameters!$F$41,Parameters!$E$41*$A172,$A172&gt;Parameters!$F$41,Parameters!$E$42*$A172))</f>
        <v>22355.68</v>
      </c>
      <c r="Q172" s="290">
        <f t="shared" si="88"/>
        <v>133.86634730538921</v>
      </c>
      <c r="R172" s="290" cm="1">
        <f t="array" ref="R172">IF(Parameters!$E$55="No",IF($A172&lt;=Parameters!$H$23,Parameters!$G$23*$A172,IF($A172&lt;=Parameters!$H$24,Parameters!$G$23*Parameters!$H$23+Parameters!$G$24*($A172-Parameters!$H$23),IF($A172&lt;=Parameters!$H$25,Parameters!$G$23*Parameters!$H$23+Parameters!$G$24*(Parameters!$H$24-Parameters!$H$23)+Parameters!$G$25*($A172-Parameters!$H$24),Parameters!$G$23*Parameters!$H$23+Parameters!$G$24*(Parameters!$H$24-Parameters!$H$23)+Parameters!$G$25*(Parameters!$H$25-Parameters!$H$24)+Parameters!$G$26*($A172-Parameters!$H$25)))),_xlfn.IFS($A172&lt;=Parameters!$H$23,Parameters!$G$23*$A172,$A172&lt;=Parameters!$H$24,Parameters!$G$24*$A172,$A172&lt;=Parameters!$H$25,Parameters!$G$25*$A172,$A172&gt;Parameters!$H$25,Parameters!$G$26*$A172))</f>
        <v>15225.39</v>
      </c>
      <c r="S172" s="290">
        <f t="shared" si="64"/>
        <v>91.17</v>
      </c>
      <c r="T172" s="290" cm="1">
        <f t="array" ref="T172">IF(Parameters!$E$55="No",IF($A172&lt;=Parameters!$H$28,Parameters!$G$28*$A172,IF($A172&lt;=Parameters!$H$29,Parameters!$G$28*Parameters!$H$28+Parameters!$G$29*($A172-Parameters!$H$28),IF($A172&lt;=Parameters!$H$30,Parameters!$G$28*Parameters!$H$28+Parameters!$G$29*(Parameters!$H$29-Parameters!$H$28)+Parameters!$G$30*($A172-Parameters!$H$29),Parameters!$G$28*Parameters!$H$28+Parameters!$G$29*(Parameters!$H$29-Parameters!$H$28)+Parameters!$G$30*(Parameters!$H$30-Parameters!$H$29)+Parameters!$G$31*($A172-Parameters!$H$30)))),_xlfn.IFS($A172&lt;=Parameters!$H$28,Parameters!$G$28*$A172,$A172&lt;=Parameters!$H$29,Parameters!$G$29*$A172,$A172&lt;=Parameters!$H$30,Parameters!$G$30*$A172,$A172&gt;Parameters!$H$30,Parameters!$G$31*$A172))</f>
        <v>15995.83</v>
      </c>
      <c r="U172" s="290">
        <f t="shared" si="65"/>
        <v>95.78341317365269</v>
      </c>
      <c r="V172" s="290" cm="1">
        <f t="array" ref="V172">IF(Parameters!$E$55="No",IF($A172&lt;=Parameters!$H$34,Parameters!$G$34*$A172,IF($A172&lt;=Parameters!$H$35,Parameters!$G$34*Parameters!$H$34+Parameters!$G$35*($A172-Parameters!$H$34),IF($A172&lt;=Parameters!$H$36,Parameters!$G$34*Parameters!$H$34+Parameters!$G$35*(Parameters!$H$35-Parameters!$H$34)+Parameters!$G$36*($A172-Parameters!$H$35),Parameters!$G$34*Parameters!$H$34+Parameters!$G$35*(Parameters!$H$35-Parameters!$H$34)+Parameters!$G$36*(Parameters!$H$36-Parameters!$H$35)+Parameters!$G$37*($A172-Parameters!$H$36)))),_xlfn.IFS($A172&lt;=Parameters!$H$34,Parameters!$G$34*$A172,$A172&lt;=Parameters!$H$35,Parameters!$G$35*$A172,$A172&lt;=Parameters!$H$36,Parameters!$G$36*$A172,$A172&gt;Parameters!$H$36,Parameters!$G$37*$A172))</f>
        <v>20740.18</v>
      </c>
      <c r="W172" s="290">
        <f t="shared" si="89"/>
        <v>124.19269461077845</v>
      </c>
      <c r="X172" s="290" cm="1">
        <f t="array" ref="X172">IF(Parameters!$E$55="No",IF($A172&lt;=Parameters!$H$39,Parameters!$G$39*$A172,IF($A172&lt;=Parameters!$H$40,Parameters!$G$39*Parameters!$H$39+Parameters!$G$40*($A172-Parameters!$H$39),IF($A172&lt;=Parameters!$H$41,Parameters!$G$39*Parameters!$H$39+Parameters!$G$40*(Parameters!$H$40-Parameters!$H$39)+Parameters!$G$41*($A172-Parameters!$H$40),Parameters!$G$39*Parameters!$H$39+Parameters!$G$40*(Parameters!$H$40-Parameters!$H$39)+Parameters!$G$41*(Parameters!$H$41-Parameters!$H$40)+Parameters!$G$42*($A172-Parameters!$H$41)))),_xlfn.IFS($A172&lt;=Parameters!$H$39,Parameters!$G$39*$A172,$A172&lt;=Parameters!$H$40,Parameters!$G$40*$A172,$A172&lt;=Parameters!$H$41,Parameters!$G$41*$A172,$A172&gt;Parameters!$H$41,Parameters!$G$42*$A172))</f>
        <v>22355.68</v>
      </c>
      <c r="Y172" s="290">
        <f t="shared" si="90"/>
        <v>133.86634730538921</v>
      </c>
      <c r="Z172" s="290" cm="1">
        <f t="array" ref="Z172">IF(Parameters!$F$55="No",IF($A172&lt;=Parameters!$J$23,Parameters!$I$23*$A172,IF($A172&lt;=Parameters!$J$24,Parameters!$I$23*Parameters!$J$23+Parameters!$I$24*($A172-Parameters!$J$23),IF($A172&lt;=Parameters!$J$25,Parameters!$I$23*Parameters!$J$23+Parameters!$I$24*(Parameters!$J$24-Parameters!$J$23)+Parameters!$I$25*($A172-Parameters!$J$24),Parameters!$I$23*Parameters!$J$23+Parameters!$I$24*(Parameters!$J$24-Parameters!$J$23)+Parameters!$I$25*(Parameters!$J$25-Parameters!$J$24)+Parameters!$I$26*($A172-Parameters!$J$25)))),_xlfn.IFS($A172&lt;=Parameters!$J$23,Parameters!$I$23*$A172,$A172&lt;=Parameters!$J$24,Parameters!$I$24*$A172,$A172&lt;=Parameters!$J$25,Parameters!$I$25*$A172,$A172&gt;Parameters!$J$25,Parameters!$I$26*$A172))</f>
        <v>15225.39</v>
      </c>
      <c r="AA172" s="290">
        <f t="shared" si="66"/>
        <v>91.17</v>
      </c>
      <c r="AB172" s="290" cm="1">
        <f t="array" ref="AB172">IF(Parameters!$F$55="No",IF($A172&lt;=Parameters!$J$28,Parameters!$I$28*$A172,IF($A172&lt;=Parameters!$J$29,Parameters!$I$28*Parameters!$J$28+Parameters!$I$29*($A172-Parameters!$J$28),IF($A172&lt;=Parameters!$J$30,Parameters!$I$28*Parameters!$J$28+Parameters!$I$29*(Parameters!$J$29-Parameters!$J$28)+Parameters!$I$30*($A172-Parameters!$J$29),Parameters!$I$28*Parameters!$J$28+Parameters!$I$29*(Parameters!$J$29-Parameters!$J$28)+Parameters!$I$30*(Parameters!$J$30-Parameters!$J$29)+Parameters!$I$31*($A172-Parameters!$J$30)))),_xlfn.IFS($A172&lt;=Parameters!$J$28,Parameters!$I$28*$A172,$A172&lt;=Parameters!$J$29,Parameters!$I$29*$A172,$A172&lt;=Parameters!$J$30,Parameters!$I$30*$A172,$A172&gt;Parameters!$J$30,Parameters!$I$31*$A172))</f>
        <v>15995.83</v>
      </c>
      <c r="AC172" s="290">
        <f t="shared" si="67"/>
        <v>95.78341317365269</v>
      </c>
      <c r="AD172" s="290" cm="1">
        <f t="array" ref="AD172">IF(Parameters!$F$55="No",IF($A172&lt;=Parameters!$J$34,Parameters!$I$34*$A172,IF($A172&lt;=Parameters!$J$35,Parameters!$I$34*Parameters!$J$34+Parameters!$I$35*($A172-Parameters!$J$34),IF($A172&lt;=Parameters!$J$36,Parameters!$I$34*Parameters!$J$34+Parameters!$I$35*(Parameters!$J$35-Parameters!$J$34)+Parameters!$I$36*($A172-Parameters!$J$35),Parameters!$I$34*Parameters!$J$34+Parameters!$I$35*(Parameters!$J$35-Parameters!$J$34)+Parameters!$I$36*(Parameters!$J$36-Parameters!$J$35)+Parameters!$I$37*($A172-Parameters!$J$36)))),_xlfn.IFS($A172&lt;=Parameters!$J$34,Parameters!$I$34*$A172,$A172&lt;=Parameters!$J$35,Parameters!$I$35*$A172,$A172&lt;=Parameters!$J$36,Parameters!$I$36*$A172,$A172&gt;Parameters!$J$36,Parameters!$I$37*$A172))</f>
        <v>20740.18</v>
      </c>
      <c r="AE172" s="290">
        <f t="shared" si="91"/>
        <v>124.19269461077845</v>
      </c>
      <c r="AF172" s="290" cm="1">
        <f t="array" ref="AF172">IF(Parameters!$F$55="No",IF($A172&lt;=Parameters!$J$39,Parameters!$I$39*$A172,IF($A172&lt;=Parameters!$J$40,Parameters!$I$39*Parameters!$J$39+Parameters!$I$40*($A172-Parameters!$J$39),IF($A172&lt;=Parameters!$J$41,Parameters!$I$39*Parameters!$J$39+Parameters!$I$40*(Parameters!$J$40-Parameters!$J$39)+Parameters!$I$41*($A172-Parameters!$J$40),Parameters!$I$39*Parameters!$J$39+Parameters!$I$40*(Parameters!$J$40-Parameters!$J$39)+Parameters!$I$41*(Parameters!$J$41-Parameters!$J$40)+Parameters!$I$42*($A172-Parameters!$J$41)))),_xlfn.IFS($A172&lt;=Parameters!$J$39,Parameters!$I$39*$A172,$A172&lt;=Parameters!$J$40,Parameters!$I$40*$A172,$A172&lt;=Parameters!$J$41,Parameters!$I$41*$A172,$A172&gt;Parameters!$J$41,Parameters!$I$42*$A172))</f>
        <v>22355.68</v>
      </c>
      <c r="AG172" s="290">
        <f t="shared" si="92"/>
        <v>133.86634730538921</v>
      </c>
      <c r="AI172" s="428">
        <f t="shared" si="68"/>
        <v>91.169999999998254</v>
      </c>
      <c r="AJ172" s="428">
        <f t="shared" si="69"/>
        <v>136.48999999999978</v>
      </c>
      <c r="AK172" s="428">
        <f t="shared" si="70"/>
        <v>143.54000000000087</v>
      </c>
      <c r="AL172" s="428">
        <f t="shared" si="71"/>
        <v>143.54000000000087</v>
      </c>
      <c r="AM172" s="428">
        <f t="shared" si="72"/>
        <v>91.169999999998254</v>
      </c>
      <c r="AN172" s="428">
        <f t="shared" si="73"/>
        <v>136.48999999999978</v>
      </c>
      <c r="AO172" s="428">
        <f t="shared" si="74"/>
        <v>143.54000000000087</v>
      </c>
      <c r="AP172" s="428">
        <f t="shared" si="75"/>
        <v>143.54000000000087</v>
      </c>
      <c r="AQ172" s="428">
        <f t="shared" si="76"/>
        <v>91.169999999998254</v>
      </c>
      <c r="AR172" s="428">
        <f t="shared" si="77"/>
        <v>136.48999999999978</v>
      </c>
      <c r="AS172" s="428">
        <f t="shared" si="78"/>
        <v>143.54000000000087</v>
      </c>
      <c r="AT172" s="428">
        <f t="shared" si="79"/>
        <v>143.54000000000087</v>
      </c>
      <c r="AU172" s="428">
        <f t="shared" si="80"/>
        <v>91.169999999998254</v>
      </c>
      <c r="AV172" s="428">
        <f t="shared" si="81"/>
        <v>136.48999999999978</v>
      </c>
      <c r="AW172" s="428">
        <f t="shared" si="82"/>
        <v>143.54000000000087</v>
      </c>
      <c r="AX172" s="428">
        <f t="shared" si="83"/>
        <v>143.54000000000087</v>
      </c>
    </row>
    <row r="173">
      <c r="A173" s="413">
        <v>168</v>
      </c>
      <c r="B173" s="290" cm="1">
        <f t="array" ref="B173">IF(Parameters!$C$55="No",IF($A173&lt;=Parameters!$D$23,Parameters!$C$23*$A173,IF($A173&lt;=Parameters!$D$24,Parameters!$C$23*Parameters!$D$23+Parameters!$C$24*($A173-Parameters!$D$23),IF($A173&lt;=Parameters!$D$25,Parameters!$C$23*Parameters!$D$23+Parameters!$C$24*(Parameters!$D$24-Parameters!$D$23)+Parameters!$C$25*($A173-Parameters!$D$24),Parameters!$C$23*Parameters!$D$23+Parameters!$C$24*(Parameters!$D$24-Parameters!$D$23)+Parameters!$C$25*(Parameters!$D$25-Parameters!$D$24)+Parameters!$C$26*($A173-Parameters!$D$25)))),_xlfn.IFS($A173&lt;=Parameters!$D$23,Parameters!$C$23*$A173,$A173&lt;=Parameters!$D$24,Parameters!$C$24*$A173,$A173&lt;=Parameters!$D$25,Parameters!$C$25*$A173,$A173&gt;Parameters!$D$25,Parameters!$C$26*$A173))</f>
        <v>15316.56</v>
      </c>
      <c r="C173" s="290">
        <f t="shared" si="84"/>
        <v>91.17</v>
      </c>
      <c r="D173" s="290" cm="1">
        <f t="array" ref="D173">IF(Parameters!$C$55="No",IF($A173&lt;=Parameters!$D$28,Parameters!$C$28*$A173,IF($A173&lt;=Parameters!$D$29,Parameters!$C$28*Parameters!$D$28+Parameters!$C$29*($A173-Parameters!$D$28),IF($A173&lt;=Parameters!$D$30,Parameters!$C$28*Parameters!$D$28+Parameters!$C$29*(Parameters!$D$29-Parameters!$D$28)+Parameters!$C$30*($A173-Parameters!$D$29),Parameters!$C$28*Parameters!$D$28+Parameters!$C$29*(Parameters!$D$29-Parameters!$D$28)+Parameters!$C$30*(Parameters!$D$30-Parameters!$D$29)+Parameters!$C$31*($A173-Parameters!$D$30)))),_xlfn.IFS($A173&lt;=Parameters!$D$28,Parameters!$C$28*$A173,$A173&lt;=Parameters!$D$29,Parameters!$C$29*$A173,$A173&lt;=Parameters!$D$30,Parameters!$C$30*$A173,$A173&gt;Parameters!$D$30,Parameters!$C$31*$A173))</f>
        <v>16132.32</v>
      </c>
      <c r="E173" s="290">
        <f t="shared" si="84"/>
        <v>96.025714285714287</v>
      </c>
      <c r="F173" s="290" cm="1">
        <f t="array" ref="F173">IF(Parameters!$C$55="No",IF($A173&lt;=Parameters!$D$34,Parameters!$C$34*$A173,IF($A173&lt;=Parameters!$D$35,Parameters!$C$34*Parameters!$D$34+Parameters!$C$35*($A173-Parameters!$D$34),IF($A173&lt;=Parameters!$D$36,Parameters!$C$34*Parameters!$D$34+Parameters!$C$35*(Parameters!$D$35-Parameters!$D$34)+Parameters!$C$36*($A173-Parameters!$D$35),Parameters!$C$34*Parameters!$D$34+Parameters!$C$35*(Parameters!$D$35-Parameters!$D$34)+Parameters!$C$36*(Parameters!$D$36-Parameters!$D$35)+Parameters!$C$37*($A173-Parameters!$D$36)))),_xlfn.IFS($A173&lt;=Parameters!$D$34,Parameters!$C$34*$A173,$A173&lt;=Parameters!$D$35,Parameters!$C$35*$A173,$A173&lt;=Parameters!$D$36,Parameters!$C$36*$A173,$A173&gt;Parameters!$D$36,Parameters!$C$37*$A173))</f>
        <v>20883.72</v>
      </c>
      <c r="G173" s="290">
        <f t="shared" si="85"/>
        <v>124.30785714285715</v>
      </c>
      <c r="H173" s="290" cm="1">
        <f t="array" ref="H173">IF(Parameters!$C$55="No",IF($A173&lt;=Parameters!$D$39,Parameters!$C$39*$A173,IF($A173&lt;=Parameters!$D$40,Parameters!$C$39*Parameters!$D$39+Parameters!$C$40*($A173-Parameters!$D$39),IF($A173&lt;=Parameters!$D$41,Parameters!$C$39*Parameters!$D$39+Parameters!$C$40*(Parameters!$D$40-Parameters!$D$39)+Parameters!$C$41*($A173-Parameters!$D$40),Parameters!$C$39*Parameters!$D$39+Parameters!$C$40*(Parameters!$D$40-Parameters!$D$39)+Parameters!$C$41*(Parameters!$D$41-Parameters!$D$40)+Parameters!$C$42*($A173-Parameters!$D$41)))),_xlfn.IFS($A173&lt;=Parameters!$D$39,Parameters!$C$39*$A173,$A173&lt;=Parameters!$D$40,Parameters!$C$40*$A173,$A173&lt;=Parameters!$D$41,Parameters!$C$41*$A173,$A173&gt;Parameters!$D$41,Parameters!$C$42*$A173))</f>
        <v>22499.219999999998</v>
      </c>
      <c r="I173" s="290">
        <f t="shared" si="86"/>
        <v>133.92392857142855</v>
      </c>
      <c r="J173" s="290" cm="1">
        <f t="array" ref="J173">IF(Parameters!$D$55="No",IF($A173&lt;=Parameters!$F$23,Parameters!$E$23*$A173,IF($A173&lt;=Parameters!$F$24,Parameters!$E$23*Parameters!$F$23+Parameters!$E$24*($A173-Parameters!$F$23),IF($A173&lt;=Parameters!$F$25,Parameters!$E$23*Parameters!$F$23+Parameters!$E$24*(Parameters!$F$24-Parameters!$F$23)+Parameters!$E$25*($A173-Parameters!$F$24),Parameters!$E$23*Parameters!$F$23+Parameters!$E$24*(Parameters!$F$24-Parameters!$F$23)+Parameters!$E$25*(Parameters!$F$25-Parameters!$F$24)+Parameters!$E$26*($A173-Parameters!$F$25)))),_xlfn.IFS($A173&lt;=Parameters!$F$23,Parameters!$E$23*$A173,$A173&lt;=Parameters!$F$24,Parameters!$E$24*$A173,$A173&lt;=Parameters!$F$25,Parameters!$E$25*$A173,$A173&gt;Parameters!$F$25,Parameters!$E$26*$A173))</f>
        <v>15316.56</v>
      </c>
      <c r="K173" s="290">
        <f t="shared" si="62"/>
        <v>91.17</v>
      </c>
      <c r="L173" s="290" cm="1">
        <f t="array" ref="L173">IF(Parameters!$D$55="No",IF($A173&lt;=Parameters!$F$28,Parameters!$E$28*$A173,IF($A173&lt;=Parameters!$F$29,Parameters!$E$28*Parameters!$F$28+Parameters!$E$29*($A173-Parameters!$F$28),IF($A173&lt;=Parameters!$F$30,Parameters!$E$28*Parameters!$F$28+Parameters!$E$29*(Parameters!$F$29-Parameters!$F$28)+Parameters!$E$30*($A173-Parameters!$F$29),Parameters!$E$28*Parameters!$F$28+Parameters!$E$29*(Parameters!$F$29-Parameters!$F$28)+Parameters!$E$30*(Parameters!$F$30-Parameters!$F$29)+Parameters!$E$31*($A173-Parameters!$F$30)))),_xlfn.IFS($A173&lt;=Parameters!$F$28,Parameters!$E$28*$A173,$A173&lt;=Parameters!$F$29,Parameters!$E$29*$A173,$A173&lt;=Parameters!$F$30,Parameters!$E$30*$A173,$A173&gt;Parameters!$F$30,Parameters!$E$31*$A173))</f>
        <v>16132.32</v>
      </c>
      <c r="M173" s="290">
        <f t="shared" si="63"/>
        <v>96.025714285714287</v>
      </c>
      <c r="N173" s="290" cm="1">
        <f t="array" ref="N173">IF(Parameters!$D$55="No",IF($A173&lt;=Parameters!$F$34,Parameters!$E$34*$A173,IF($A173&lt;=Parameters!$F$35,Parameters!$E$34*Parameters!$F$34+Parameters!$E$35*($A173-Parameters!$F$34),IF($A173&lt;=Parameters!$F$36,Parameters!$E$34*Parameters!$F$34+Parameters!$E$35*(Parameters!$F$35-Parameters!$F$34)+Parameters!$E$36*($A173-Parameters!$F$35),Parameters!$E$34*Parameters!$F$34+Parameters!$E$35*(Parameters!$F$35-Parameters!$F$34)+Parameters!$E$36*(Parameters!$F$36-Parameters!$F$35)+Parameters!$E$37*($A173-Parameters!$F$36)))),_xlfn.IFS($A173&lt;=Parameters!$F$34,Parameters!$E$34*$A173,$A173&lt;=Parameters!$F$35,Parameters!$E$35*$A173,$A173&lt;=Parameters!$F$36,Parameters!$E$36*$A173,$A173&gt;Parameters!$F$36,Parameters!$E$37*$A173))</f>
        <v>20883.72</v>
      </c>
      <c r="O173" s="290">
        <f t="shared" si="87"/>
        <v>124.30785714285715</v>
      </c>
      <c r="P173" s="290" cm="1">
        <f t="array" ref="P173">IF(Parameters!$D$55="No",IF($A173&lt;=Parameters!$F$39,Parameters!$E$39*$A173,IF($A173&lt;=Parameters!$F$40,Parameters!$E$39*Parameters!$F$39+Parameters!$E$40*($A173-Parameters!$F$39),IF($A173&lt;=Parameters!$F$41,Parameters!$E$39*Parameters!$F$39+Parameters!$E$40*(Parameters!$F$40-Parameters!$F$39)+Parameters!$E$41*($A173-Parameters!$F$40),Parameters!$E$39*Parameters!$F$39+Parameters!$E$40*(Parameters!$F$40-Parameters!$F$39)+Parameters!$E$41*(Parameters!$F$41-Parameters!$F$40)+Parameters!$E$42*($A173-Parameters!$F$41)))),_xlfn.IFS($A173&lt;=Parameters!$F$39,Parameters!$E$39*$A173,$A173&lt;=Parameters!$F$40,Parameters!$E$40*$A173,$A173&lt;=Parameters!$F$41,Parameters!$E$41*$A173,$A173&gt;Parameters!$F$41,Parameters!$E$42*$A173))</f>
        <v>22499.219999999998</v>
      </c>
      <c r="Q173" s="290">
        <f t="shared" si="88"/>
        <v>133.92392857142855</v>
      </c>
      <c r="R173" s="290" cm="1">
        <f t="array" ref="R173">IF(Parameters!$E$55="No",IF($A173&lt;=Parameters!$H$23,Parameters!$G$23*$A173,IF($A173&lt;=Parameters!$H$24,Parameters!$G$23*Parameters!$H$23+Parameters!$G$24*($A173-Parameters!$H$23),IF($A173&lt;=Parameters!$H$25,Parameters!$G$23*Parameters!$H$23+Parameters!$G$24*(Parameters!$H$24-Parameters!$H$23)+Parameters!$G$25*($A173-Parameters!$H$24),Parameters!$G$23*Parameters!$H$23+Parameters!$G$24*(Parameters!$H$24-Parameters!$H$23)+Parameters!$G$25*(Parameters!$H$25-Parameters!$H$24)+Parameters!$G$26*($A173-Parameters!$H$25)))),_xlfn.IFS($A173&lt;=Parameters!$H$23,Parameters!$G$23*$A173,$A173&lt;=Parameters!$H$24,Parameters!$G$24*$A173,$A173&lt;=Parameters!$H$25,Parameters!$G$25*$A173,$A173&gt;Parameters!$H$25,Parameters!$G$26*$A173))</f>
        <v>15316.56</v>
      </c>
      <c r="S173" s="290">
        <f t="shared" si="64"/>
        <v>91.17</v>
      </c>
      <c r="T173" s="290" cm="1">
        <f t="array" ref="T173">IF(Parameters!$E$55="No",IF($A173&lt;=Parameters!$H$28,Parameters!$G$28*$A173,IF($A173&lt;=Parameters!$H$29,Parameters!$G$28*Parameters!$H$28+Parameters!$G$29*($A173-Parameters!$H$28),IF($A173&lt;=Parameters!$H$30,Parameters!$G$28*Parameters!$H$28+Parameters!$G$29*(Parameters!$H$29-Parameters!$H$28)+Parameters!$G$30*($A173-Parameters!$H$29),Parameters!$G$28*Parameters!$H$28+Parameters!$G$29*(Parameters!$H$29-Parameters!$H$28)+Parameters!$G$30*(Parameters!$H$30-Parameters!$H$29)+Parameters!$G$31*($A173-Parameters!$H$30)))),_xlfn.IFS($A173&lt;=Parameters!$H$28,Parameters!$G$28*$A173,$A173&lt;=Parameters!$H$29,Parameters!$G$29*$A173,$A173&lt;=Parameters!$H$30,Parameters!$G$30*$A173,$A173&gt;Parameters!$H$30,Parameters!$G$31*$A173))</f>
        <v>16132.32</v>
      </c>
      <c r="U173" s="290">
        <f t="shared" si="65"/>
        <v>96.025714285714287</v>
      </c>
      <c r="V173" s="290" cm="1">
        <f t="array" ref="V173">IF(Parameters!$E$55="No",IF($A173&lt;=Parameters!$H$34,Parameters!$G$34*$A173,IF($A173&lt;=Parameters!$H$35,Parameters!$G$34*Parameters!$H$34+Parameters!$G$35*($A173-Parameters!$H$34),IF($A173&lt;=Parameters!$H$36,Parameters!$G$34*Parameters!$H$34+Parameters!$G$35*(Parameters!$H$35-Parameters!$H$34)+Parameters!$G$36*($A173-Parameters!$H$35),Parameters!$G$34*Parameters!$H$34+Parameters!$G$35*(Parameters!$H$35-Parameters!$H$34)+Parameters!$G$36*(Parameters!$H$36-Parameters!$H$35)+Parameters!$G$37*($A173-Parameters!$H$36)))),_xlfn.IFS($A173&lt;=Parameters!$H$34,Parameters!$G$34*$A173,$A173&lt;=Parameters!$H$35,Parameters!$G$35*$A173,$A173&lt;=Parameters!$H$36,Parameters!$G$36*$A173,$A173&gt;Parameters!$H$36,Parameters!$G$37*$A173))</f>
        <v>20883.72</v>
      </c>
      <c r="W173" s="290">
        <f t="shared" si="89"/>
        <v>124.30785714285715</v>
      </c>
      <c r="X173" s="290" cm="1">
        <f t="array" ref="X173">IF(Parameters!$E$55="No",IF($A173&lt;=Parameters!$H$39,Parameters!$G$39*$A173,IF($A173&lt;=Parameters!$H$40,Parameters!$G$39*Parameters!$H$39+Parameters!$G$40*($A173-Parameters!$H$39),IF($A173&lt;=Parameters!$H$41,Parameters!$G$39*Parameters!$H$39+Parameters!$G$40*(Parameters!$H$40-Parameters!$H$39)+Parameters!$G$41*($A173-Parameters!$H$40),Parameters!$G$39*Parameters!$H$39+Parameters!$G$40*(Parameters!$H$40-Parameters!$H$39)+Parameters!$G$41*(Parameters!$H$41-Parameters!$H$40)+Parameters!$G$42*($A173-Parameters!$H$41)))),_xlfn.IFS($A173&lt;=Parameters!$H$39,Parameters!$G$39*$A173,$A173&lt;=Parameters!$H$40,Parameters!$G$40*$A173,$A173&lt;=Parameters!$H$41,Parameters!$G$41*$A173,$A173&gt;Parameters!$H$41,Parameters!$G$42*$A173))</f>
        <v>22499.219999999998</v>
      </c>
      <c r="Y173" s="290">
        <f t="shared" si="90"/>
        <v>133.92392857142855</v>
      </c>
      <c r="Z173" s="290" cm="1">
        <f t="array" ref="Z173">IF(Parameters!$F$55="No",IF($A173&lt;=Parameters!$J$23,Parameters!$I$23*$A173,IF($A173&lt;=Parameters!$J$24,Parameters!$I$23*Parameters!$J$23+Parameters!$I$24*($A173-Parameters!$J$23),IF($A173&lt;=Parameters!$J$25,Parameters!$I$23*Parameters!$J$23+Parameters!$I$24*(Parameters!$J$24-Parameters!$J$23)+Parameters!$I$25*($A173-Parameters!$J$24),Parameters!$I$23*Parameters!$J$23+Parameters!$I$24*(Parameters!$J$24-Parameters!$J$23)+Parameters!$I$25*(Parameters!$J$25-Parameters!$J$24)+Parameters!$I$26*($A173-Parameters!$J$25)))),_xlfn.IFS($A173&lt;=Parameters!$J$23,Parameters!$I$23*$A173,$A173&lt;=Parameters!$J$24,Parameters!$I$24*$A173,$A173&lt;=Parameters!$J$25,Parameters!$I$25*$A173,$A173&gt;Parameters!$J$25,Parameters!$I$26*$A173))</f>
        <v>15316.56</v>
      </c>
      <c r="AA173" s="290">
        <f t="shared" si="66"/>
        <v>91.17</v>
      </c>
      <c r="AB173" s="290" cm="1">
        <f t="array" ref="AB173">IF(Parameters!$F$55="No",IF($A173&lt;=Parameters!$J$28,Parameters!$I$28*$A173,IF($A173&lt;=Parameters!$J$29,Parameters!$I$28*Parameters!$J$28+Parameters!$I$29*($A173-Parameters!$J$28),IF($A173&lt;=Parameters!$J$30,Parameters!$I$28*Parameters!$J$28+Parameters!$I$29*(Parameters!$J$29-Parameters!$J$28)+Parameters!$I$30*($A173-Parameters!$J$29),Parameters!$I$28*Parameters!$J$28+Parameters!$I$29*(Parameters!$J$29-Parameters!$J$28)+Parameters!$I$30*(Parameters!$J$30-Parameters!$J$29)+Parameters!$I$31*($A173-Parameters!$J$30)))),_xlfn.IFS($A173&lt;=Parameters!$J$28,Parameters!$I$28*$A173,$A173&lt;=Parameters!$J$29,Parameters!$I$29*$A173,$A173&lt;=Parameters!$J$30,Parameters!$I$30*$A173,$A173&gt;Parameters!$J$30,Parameters!$I$31*$A173))</f>
        <v>16132.32</v>
      </c>
      <c r="AC173" s="290">
        <f t="shared" si="67"/>
        <v>96.025714285714287</v>
      </c>
      <c r="AD173" s="290" cm="1">
        <f t="array" ref="AD173">IF(Parameters!$F$55="No",IF($A173&lt;=Parameters!$J$34,Parameters!$I$34*$A173,IF($A173&lt;=Parameters!$J$35,Parameters!$I$34*Parameters!$J$34+Parameters!$I$35*($A173-Parameters!$J$34),IF($A173&lt;=Parameters!$J$36,Parameters!$I$34*Parameters!$J$34+Parameters!$I$35*(Parameters!$J$35-Parameters!$J$34)+Parameters!$I$36*($A173-Parameters!$J$35),Parameters!$I$34*Parameters!$J$34+Parameters!$I$35*(Parameters!$J$35-Parameters!$J$34)+Parameters!$I$36*(Parameters!$J$36-Parameters!$J$35)+Parameters!$I$37*($A173-Parameters!$J$36)))),_xlfn.IFS($A173&lt;=Parameters!$J$34,Parameters!$I$34*$A173,$A173&lt;=Parameters!$J$35,Parameters!$I$35*$A173,$A173&lt;=Parameters!$J$36,Parameters!$I$36*$A173,$A173&gt;Parameters!$J$36,Parameters!$I$37*$A173))</f>
        <v>20883.72</v>
      </c>
      <c r="AE173" s="290">
        <f t="shared" si="91"/>
        <v>124.30785714285715</v>
      </c>
      <c r="AF173" s="290" cm="1">
        <f t="array" ref="AF173">IF(Parameters!$F$55="No",IF($A173&lt;=Parameters!$J$39,Parameters!$I$39*$A173,IF($A173&lt;=Parameters!$J$40,Parameters!$I$39*Parameters!$J$39+Parameters!$I$40*($A173-Parameters!$J$39),IF($A173&lt;=Parameters!$J$41,Parameters!$I$39*Parameters!$J$39+Parameters!$I$40*(Parameters!$J$40-Parameters!$J$39)+Parameters!$I$41*($A173-Parameters!$J$40),Parameters!$I$39*Parameters!$J$39+Parameters!$I$40*(Parameters!$J$40-Parameters!$J$39)+Parameters!$I$41*(Parameters!$J$41-Parameters!$J$40)+Parameters!$I$42*($A173-Parameters!$J$41)))),_xlfn.IFS($A173&lt;=Parameters!$J$39,Parameters!$I$39*$A173,$A173&lt;=Parameters!$J$40,Parameters!$I$40*$A173,$A173&lt;=Parameters!$J$41,Parameters!$I$41*$A173,$A173&gt;Parameters!$J$41,Parameters!$I$42*$A173))</f>
        <v>22499.219999999998</v>
      </c>
      <c r="AG173" s="290">
        <f t="shared" si="92"/>
        <v>133.92392857142855</v>
      </c>
      <c r="AI173" s="428">
        <f t="shared" si="68"/>
        <v>91.170000000000073</v>
      </c>
      <c r="AJ173" s="428">
        <f t="shared" si="69"/>
        <v>136.48999999999978</v>
      </c>
      <c r="AK173" s="428">
        <f t="shared" si="70"/>
        <v>143.54000000000087</v>
      </c>
      <c r="AL173" s="428">
        <f t="shared" si="71"/>
        <v>143.53999999999724</v>
      </c>
      <c r="AM173" s="428">
        <f t="shared" si="72"/>
        <v>91.170000000000073</v>
      </c>
      <c r="AN173" s="428">
        <f t="shared" si="73"/>
        <v>136.48999999999978</v>
      </c>
      <c r="AO173" s="428">
        <f t="shared" si="74"/>
        <v>143.54000000000087</v>
      </c>
      <c r="AP173" s="428">
        <f t="shared" si="75"/>
        <v>143.53999999999724</v>
      </c>
      <c r="AQ173" s="428">
        <f t="shared" si="76"/>
        <v>91.170000000000073</v>
      </c>
      <c r="AR173" s="428">
        <f t="shared" si="77"/>
        <v>136.48999999999978</v>
      </c>
      <c r="AS173" s="428">
        <f t="shared" si="78"/>
        <v>143.54000000000087</v>
      </c>
      <c r="AT173" s="428">
        <f t="shared" si="79"/>
        <v>143.53999999999724</v>
      </c>
      <c r="AU173" s="428">
        <f t="shared" si="80"/>
        <v>91.170000000000073</v>
      </c>
      <c r="AV173" s="428">
        <f t="shared" si="81"/>
        <v>136.48999999999978</v>
      </c>
      <c r="AW173" s="428">
        <f t="shared" si="82"/>
        <v>143.54000000000087</v>
      </c>
      <c r="AX173" s="428">
        <f t="shared" si="83"/>
        <v>143.53999999999724</v>
      </c>
    </row>
    <row r="174">
      <c r="A174" s="413">
        <v>169</v>
      </c>
      <c r="B174" s="290" cm="1">
        <f t="array" ref="B174">IF(Parameters!$C$55="No",IF($A174&lt;=Parameters!$D$23,Parameters!$C$23*$A174,IF($A174&lt;=Parameters!$D$24,Parameters!$C$23*Parameters!$D$23+Parameters!$C$24*($A174-Parameters!$D$23),IF($A174&lt;=Parameters!$D$25,Parameters!$C$23*Parameters!$D$23+Parameters!$C$24*(Parameters!$D$24-Parameters!$D$23)+Parameters!$C$25*($A174-Parameters!$D$24),Parameters!$C$23*Parameters!$D$23+Parameters!$C$24*(Parameters!$D$24-Parameters!$D$23)+Parameters!$C$25*(Parameters!$D$25-Parameters!$D$24)+Parameters!$C$26*($A174-Parameters!$D$25)))),_xlfn.IFS($A174&lt;=Parameters!$D$23,Parameters!$C$23*$A174,$A174&lt;=Parameters!$D$24,Parameters!$C$24*$A174,$A174&lt;=Parameters!$D$25,Parameters!$C$25*$A174,$A174&gt;Parameters!$D$25,Parameters!$C$26*$A174))</f>
        <v>15407.73</v>
      </c>
      <c r="C174" s="290">
        <f t="shared" si="84"/>
        <v>91.17</v>
      </c>
      <c r="D174" s="290" cm="1">
        <f t="array" ref="D174">IF(Parameters!$C$55="No",IF($A174&lt;=Parameters!$D$28,Parameters!$C$28*$A174,IF($A174&lt;=Parameters!$D$29,Parameters!$C$28*Parameters!$D$28+Parameters!$C$29*($A174-Parameters!$D$28),IF($A174&lt;=Parameters!$D$30,Parameters!$C$28*Parameters!$D$28+Parameters!$C$29*(Parameters!$D$29-Parameters!$D$28)+Parameters!$C$30*($A174-Parameters!$D$29),Parameters!$C$28*Parameters!$D$28+Parameters!$C$29*(Parameters!$D$29-Parameters!$D$28)+Parameters!$C$30*(Parameters!$D$30-Parameters!$D$29)+Parameters!$C$31*($A174-Parameters!$D$30)))),_xlfn.IFS($A174&lt;=Parameters!$D$28,Parameters!$C$28*$A174,$A174&lt;=Parameters!$D$29,Parameters!$C$29*$A174,$A174&lt;=Parameters!$D$30,Parameters!$C$30*$A174,$A174&gt;Parameters!$D$30,Parameters!$C$31*$A174))</f>
        <v>16268.810000000001</v>
      </c>
      <c r="E174" s="290">
        <f t="shared" si="84"/>
        <v>96.265147928994097</v>
      </c>
      <c r="F174" s="290" cm="1">
        <f t="array" ref="F174">IF(Parameters!$C$55="No",IF($A174&lt;=Parameters!$D$34,Parameters!$C$34*$A174,IF($A174&lt;=Parameters!$D$35,Parameters!$C$34*Parameters!$D$34+Parameters!$C$35*($A174-Parameters!$D$34),IF($A174&lt;=Parameters!$D$36,Parameters!$C$34*Parameters!$D$34+Parameters!$C$35*(Parameters!$D$35-Parameters!$D$34)+Parameters!$C$36*($A174-Parameters!$D$35),Parameters!$C$34*Parameters!$D$34+Parameters!$C$35*(Parameters!$D$35-Parameters!$D$34)+Parameters!$C$36*(Parameters!$D$36-Parameters!$D$35)+Parameters!$C$37*($A174-Parameters!$D$36)))),_xlfn.IFS($A174&lt;=Parameters!$D$34,Parameters!$C$34*$A174,$A174&lt;=Parameters!$D$35,Parameters!$C$35*$A174,$A174&lt;=Parameters!$D$36,Parameters!$C$36*$A174,$A174&gt;Parameters!$D$36,Parameters!$C$37*$A174))</f>
        <v>21027.260000000002</v>
      </c>
      <c r="G174" s="290">
        <f t="shared" si="85"/>
        <v>124.42165680473374</v>
      </c>
      <c r="H174" s="290" cm="1">
        <f t="array" ref="H174">IF(Parameters!$C$55="No",IF($A174&lt;=Parameters!$D$39,Parameters!$C$39*$A174,IF($A174&lt;=Parameters!$D$40,Parameters!$C$39*Parameters!$D$39+Parameters!$C$40*($A174-Parameters!$D$39),IF($A174&lt;=Parameters!$D$41,Parameters!$C$39*Parameters!$D$39+Parameters!$C$40*(Parameters!$D$40-Parameters!$D$39)+Parameters!$C$41*($A174-Parameters!$D$40),Parameters!$C$39*Parameters!$D$39+Parameters!$C$40*(Parameters!$D$40-Parameters!$D$39)+Parameters!$C$41*(Parameters!$D$41-Parameters!$D$40)+Parameters!$C$42*($A174-Parameters!$D$41)))),_xlfn.IFS($A174&lt;=Parameters!$D$39,Parameters!$C$39*$A174,$A174&lt;=Parameters!$D$40,Parameters!$C$40*$A174,$A174&lt;=Parameters!$D$41,Parameters!$C$41*$A174,$A174&gt;Parameters!$D$41,Parameters!$C$42*$A174))</f>
        <v>22642.76</v>
      </c>
      <c r="I174" s="290">
        <f t="shared" si="86"/>
        <v>133.98082840236685</v>
      </c>
      <c r="J174" s="290" cm="1">
        <f t="array" ref="J174">IF(Parameters!$D$55="No",IF($A174&lt;=Parameters!$F$23,Parameters!$E$23*$A174,IF($A174&lt;=Parameters!$F$24,Parameters!$E$23*Parameters!$F$23+Parameters!$E$24*($A174-Parameters!$F$23),IF($A174&lt;=Parameters!$F$25,Parameters!$E$23*Parameters!$F$23+Parameters!$E$24*(Parameters!$F$24-Parameters!$F$23)+Parameters!$E$25*($A174-Parameters!$F$24),Parameters!$E$23*Parameters!$F$23+Parameters!$E$24*(Parameters!$F$24-Parameters!$F$23)+Parameters!$E$25*(Parameters!$F$25-Parameters!$F$24)+Parameters!$E$26*($A174-Parameters!$F$25)))),_xlfn.IFS($A174&lt;=Parameters!$F$23,Parameters!$E$23*$A174,$A174&lt;=Parameters!$F$24,Parameters!$E$24*$A174,$A174&lt;=Parameters!$F$25,Parameters!$E$25*$A174,$A174&gt;Parameters!$F$25,Parameters!$E$26*$A174))</f>
        <v>15407.73</v>
      </c>
      <c r="K174" s="290">
        <f t="shared" si="62"/>
        <v>91.17</v>
      </c>
      <c r="L174" s="290" cm="1">
        <f t="array" ref="L174">IF(Parameters!$D$55="No",IF($A174&lt;=Parameters!$F$28,Parameters!$E$28*$A174,IF($A174&lt;=Parameters!$F$29,Parameters!$E$28*Parameters!$F$28+Parameters!$E$29*($A174-Parameters!$F$28),IF($A174&lt;=Parameters!$F$30,Parameters!$E$28*Parameters!$F$28+Parameters!$E$29*(Parameters!$F$29-Parameters!$F$28)+Parameters!$E$30*($A174-Parameters!$F$29),Parameters!$E$28*Parameters!$F$28+Parameters!$E$29*(Parameters!$F$29-Parameters!$F$28)+Parameters!$E$30*(Parameters!$F$30-Parameters!$F$29)+Parameters!$E$31*($A174-Parameters!$F$30)))),_xlfn.IFS($A174&lt;=Parameters!$F$28,Parameters!$E$28*$A174,$A174&lt;=Parameters!$F$29,Parameters!$E$29*$A174,$A174&lt;=Parameters!$F$30,Parameters!$E$30*$A174,$A174&gt;Parameters!$F$30,Parameters!$E$31*$A174))</f>
        <v>16268.810000000001</v>
      </c>
      <c r="M174" s="290">
        <f t="shared" si="63"/>
        <v>96.265147928994097</v>
      </c>
      <c r="N174" s="290" cm="1">
        <f t="array" ref="N174">IF(Parameters!$D$55="No",IF($A174&lt;=Parameters!$F$34,Parameters!$E$34*$A174,IF($A174&lt;=Parameters!$F$35,Parameters!$E$34*Parameters!$F$34+Parameters!$E$35*($A174-Parameters!$F$34),IF($A174&lt;=Parameters!$F$36,Parameters!$E$34*Parameters!$F$34+Parameters!$E$35*(Parameters!$F$35-Parameters!$F$34)+Parameters!$E$36*($A174-Parameters!$F$35),Parameters!$E$34*Parameters!$F$34+Parameters!$E$35*(Parameters!$F$35-Parameters!$F$34)+Parameters!$E$36*(Parameters!$F$36-Parameters!$F$35)+Parameters!$E$37*($A174-Parameters!$F$36)))),_xlfn.IFS($A174&lt;=Parameters!$F$34,Parameters!$E$34*$A174,$A174&lt;=Parameters!$F$35,Parameters!$E$35*$A174,$A174&lt;=Parameters!$F$36,Parameters!$E$36*$A174,$A174&gt;Parameters!$F$36,Parameters!$E$37*$A174))</f>
        <v>21027.260000000002</v>
      </c>
      <c r="O174" s="290">
        <f t="shared" si="87"/>
        <v>124.42165680473374</v>
      </c>
      <c r="P174" s="290" cm="1">
        <f t="array" ref="P174">IF(Parameters!$D$55="No",IF($A174&lt;=Parameters!$F$39,Parameters!$E$39*$A174,IF($A174&lt;=Parameters!$F$40,Parameters!$E$39*Parameters!$F$39+Parameters!$E$40*($A174-Parameters!$F$39),IF($A174&lt;=Parameters!$F$41,Parameters!$E$39*Parameters!$F$39+Parameters!$E$40*(Parameters!$F$40-Parameters!$F$39)+Parameters!$E$41*($A174-Parameters!$F$40),Parameters!$E$39*Parameters!$F$39+Parameters!$E$40*(Parameters!$F$40-Parameters!$F$39)+Parameters!$E$41*(Parameters!$F$41-Parameters!$F$40)+Parameters!$E$42*($A174-Parameters!$F$41)))),_xlfn.IFS($A174&lt;=Parameters!$F$39,Parameters!$E$39*$A174,$A174&lt;=Parameters!$F$40,Parameters!$E$40*$A174,$A174&lt;=Parameters!$F$41,Parameters!$E$41*$A174,$A174&gt;Parameters!$F$41,Parameters!$E$42*$A174))</f>
        <v>22642.76</v>
      </c>
      <c r="Q174" s="290">
        <f t="shared" si="88"/>
        <v>133.98082840236685</v>
      </c>
      <c r="R174" s="290" cm="1">
        <f t="array" ref="R174">IF(Parameters!$E$55="No",IF($A174&lt;=Parameters!$H$23,Parameters!$G$23*$A174,IF($A174&lt;=Parameters!$H$24,Parameters!$G$23*Parameters!$H$23+Parameters!$G$24*($A174-Parameters!$H$23),IF($A174&lt;=Parameters!$H$25,Parameters!$G$23*Parameters!$H$23+Parameters!$G$24*(Parameters!$H$24-Parameters!$H$23)+Parameters!$G$25*($A174-Parameters!$H$24),Parameters!$G$23*Parameters!$H$23+Parameters!$G$24*(Parameters!$H$24-Parameters!$H$23)+Parameters!$G$25*(Parameters!$H$25-Parameters!$H$24)+Parameters!$G$26*($A174-Parameters!$H$25)))),_xlfn.IFS($A174&lt;=Parameters!$H$23,Parameters!$G$23*$A174,$A174&lt;=Parameters!$H$24,Parameters!$G$24*$A174,$A174&lt;=Parameters!$H$25,Parameters!$G$25*$A174,$A174&gt;Parameters!$H$25,Parameters!$G$26*$A174))</f>
        <v>15407.73</v>
      </c>
      <c r="S174" s="290">
        <f t="shared" si="64"/>
        <v>91.17</v>
      </c>
      <c r="T174" s="290" cm="1">
        <f t="array" ref="T174">IF(Parameters!$E$55="No",IF($A174&lt;=Parameters!$H$28,Parameters!$G$28*$A174,IF($A174&lt;=Parameters!$H$29,Parameters!$G$28*Parameters!$H$28+Parameters!$G$29*($A174-Parameters!$H$28),IF($A174&lt;=Parameters!$H$30,Parameters!$G$28*Parameters!$H$28+Parameters!$G$29*(Parameters!$H$29-Parameters!$H$28)+Parameters!$G$30*($A174-Parameters!$H$29),Parameters!$G$28*Parameters!$H$28+Parameters!$G$29*(Parameters!$H$29-Parameters!$H$28)+Parameters!$G$30*(Parameters!$H$30-Parameters!$H$29)+Parameters!$G$31*($A174-Parameters!$H$30)))),_xlfn.IFS($A174&lt;=Parameters!$H$28,Parameters!$G$28*$A174,$A174&lt;=Parameters!$H$29,Parameters!$G$29*$A174,$A174&lt;=Parameters!$H$30,Parameters!$G$30*$A174,$A174&gt;Parameters!$H$30,Parameters!$G$31*$A174))</f>
        <v>16268.810000000001</v>
      </c>
      <c r="U174" s="290">
        <f t="shared" si="65"/>
        <v>96.265147928994097</v>
      </c>
      <c r="V174" s="290" cm="1">
        <f t="array" ref="V174">IF(Parameters!$E$55="No",IF($A174&lt;=Parameters!$H$34,Parameters!$G$34*$A174,IF($A174&lt;=Parameters!$H$35,Parameters!$G$34*Parameters!$H$34+Parameters!$G$35*($A174-Parameters!$H$34),IF($A174&lt;=Parameters!$H$36,Parameters!$G$34*Parameters!$H$34+Parameters!$G$35*(Parameters!$H$35-Parameters!$H$34)+Parameters!$G$36*($A174-Parameters!$H$35),Parameters!$G$34*Parameters!$H$34+Parameters!$G$35*(Parameters!$H$35-Parameters!$H$34)+Parameters!$G$36*(Parameters!$H$36-Parameters!$H$35)+Parameters!$G$37*($A174-Parameters!$H$36)))),_xlfn.IFS($A174&lt;=Parameters!$H$34,Parameters!$G$34*$A174,$A174&lt;=Parameters!$H$35,Parameters!$G$35*$A174,$A174&lt;=Parameters!$H$36,Parameters!$G$36*$A174,$A174&gt;Parameters!$H$36,Parameters!$G$37*$A174))</f>
        <v>21027.260000000002</v>
      </c>
      <c r="W174" s="290">
        <f t="shared" si="89"/>
        <v>124.42165680473374</v>
      </c>
      <c r="X174" s="290" cm="1">
        <f t="array" ref="X174">IF(Parameters!$E$55="No",IF($A174&lt;=Parameters!$H$39,Parameters!$G$39*$A174,IF($A174&lt;=Parameters!$H$40,Parameters!$G$39*Parameters!$H$39+Parameters!$G$40*($A174-Parameters!$H$39),IF($A174&lt;=Parameters!$H$41,Parameters!$G$39*Parameters!$H$39+Parameters!$G$40*(Parameters!$H$40-Parameters!$H$39)+Parameters!$G$41*($A174-Parameters!$H$40),Parameters!$G$39*Parameters!$H$39+Parameters!$G$40*(Parameters!$H$40-Parameters!$H$39)+Parameters!$G$41*(Parameters!$H$41-Parameters!$H$40)+Parameters!$G$42*($A174-Parameters!$H$41)))),_xlfn.IFS($A174&lt;=Parameters!$H$39,Parameters!$G$39*$A174,$A174&lt;=Parameters!$H$40,Parameters!$G$40*$A174,$A174&lt;=Parameters!$H$41,Parameters!$G$41*$A174,$A174&gt;Parameters!$H$41,Parameters!$G$42*$A174))</f>
        <v>22642.76</v>
      </c>
      <c r="Y174" s="290">
        <f t="shared" si="90"/>
        <v>133.98082840236685</v>
      </c>
      <c r="Z174" s="290" cm="1">
        <f t="array" ref="Z174">IF(Parameters!$F$55="No",IF($A174&lt;=Parameters!$J$23,Parameters!$I$23*$A174,IF($A174&lt;=Parameters!$J$24,Parameters!$I$23*Parameters!$J$23+Parameters!$I$24*($A174-Parameters!$J$23),IF($A174&lt;=Parameters!$J$25,Parameters!$I$23*Parameters!$J$23+Parameters!$I$24*(Parameters!$J$24-Parameters!$J$23)+Parameters!$I$25*($A174-Parameters!$J$24),Parameters!$I$23*Parameters!$J$23+Parameters!$I$24*(Parameters!$J$24-Parameters!$J$23)+Parameters!$I$25*(Parameters!$J$25-Parameters!$J$24)+Parameters!$I$26*($A174-Parameters!$J$25)))),_xlfn.IFS($A174&lt;=Parameters!$J$23,Parameters!$I$23*$A174,$A174&lt;=Parameters!$J$24,Parameters!$I$24*$A174,$A174&lt;=Parameters!$J$25,Parameters!$I$25*$A174,$A174&gt;Parameters!$J$25,Parameters!$I$26*$A174))</f>
        <v>15407.73</v>
      </c>
      <c r="AA174" s="290">
        <f t="shared" si="66"/>
        <v>91.17</v>
      </c>
      <c r="AB174" s="290" cm="1">
        <f t="array" ref="AB174">IF(Parameters!$F$55="No",IF($A174&lt;=Parameters!$J$28,Parameters!$I$28*$A174,IF($A174&lt;=Parameters!$J$29,Parameters!$I$28*Parameters!$J$28+Parameters!$I$29*($A174-Parameters!$J$28),IF($A174&lt;=Parameters!$J$30,Parameters!$I$28*Parameters!$J$28+Parameters!$I$29*(Parameters!$J$29-Parameters!$J$28)+Parameters!$I$30*($A174-Parameters!$J$29),Parameters!$I$28*Parameters!$J$28+Parameters!$I$29*(Parameters!$J$29-Parameters!$J$28)+Parameters!$I$30*(Parameters!$J$30-Parameters!$J$29)+Parameters!$I$31*($A174-Parameters!$J$30)))),_xlfn.IFS($A174&lt;=Parameters!$J$28,Parameters!$I$28*$A174,$A174&lt;=Parameters!$J$29,Parameters!$I$29*$A174,$A174&lt;=Parameters!$J$30,Parameters!$I$30*$A174,$A174&gt;Parameters!$J$30,Parameters!$I$31*$A174))</f>
        <v>16268.810000000001</v>
      </c>
      <c r="AC174" s="290">
        <f t="shared" si="67"/>
        <v>96.265147928994097</v>
      </c>
      <c r="AD174" s="290" cm="1">
        <f t="array" ref="AD174">IF(Parameters!$F$55="No",IF($A174&lt;=Parameters!$J$34,Parameters!$I$34*$A174,IF($A174&lt;=Parameters!$J$35,Parameters!$I$34*Parameters!$J$34+Parameters!$I$35*($A174-Parameters!$J$34),IF($A174&lt;=Parameters!$J$36,Parameters!$I$34*Parameters!$J$34+Parameters!$I$35*(Parameters!$J$35-Parameters!$J$34)+Parameters!$I$36*($A174-Parameters!$J$35),Parameters!$I$34*Parameters!$J$34+Parameters!$I$35*(Parameters!$J$35-Parameters!$J$34)+Parameters!$I$36*(Parameters!$J$36-Parameters!$J$35)+Parameters!$I$37*($A174-Parameters!$J$36)))),_xlfn.IFS($A174&lt;=Parameters!$J$34,Parameters!$I$34*$A174,$A174&lt;=Parameters!$J$35,Parameters!$I$35*$A174,$A174&lt;=Parameters!$J$36,Parameters!$I$36*$A174,$A174&gt;Parameters!$J$36,Parameters!$I$37*$A174))</f>
        <v>21027.260000000002</v>
      </c>
      <c r="AE174" s="290">
        <f t="shared" si="91"/>
        <v>124.42165680473374</v>
      </c>
      <c r="AF174" s="290" cm="1">
        <f t="array" ref="AF174">IF(Parameters!$F$55="No",IF($A174&lt;=Parameters!$J$39,Parameters!$I$39*$A174,IF($A174&lt;=Parameters!$J$40,Parameters!$I$39*Parameters!$J$39+Parameters!$I$40*($A174-Parameters!$J$39),IF($A174&lt;=Parameters!$J$41,Parameters!$I$39*Parameters!$J$39+Parameters!$I$40*(Parameters!$J$40-Parameters!$J$39)+Parameters!$I$41*($A174-Parameters!$J$40),Parameters!$I$39*Parameters!$J$39+Parameters!$I$40*(Parameters!$J$40-Parameters!$J$39)+Parameters!$I$41*(Parameters!$J$41-Parameters!$J$40)+Parameters!$I$42*($A174-Parameters!$J$41)))),_xlfn.IFS($A174&lt;=Parameters!$J$39,Parameters!$I$39*$A174,$A174&lt;=Parameters!$J$40,Parameters!$I$40*$A174,$A174&lt;=Parameters!$J$41,Parameters!$I$41*$A174,$A174&gt;Parameters!$J$41,Parameters!$I$42*$A174))</f>
        <v>22642.76</v>
      </c>
      <c r="AG174" s="290">
        <f t="shared" si="92"/>
        <v>133.98082840236685</v>
      </c>
      <c r="AI174" s="428">
        <f t="shared" si="68"/>
        <v>91.170000000000073</v>
      </c>
      <c r="AJ174" s="428">
        <f t="shared" si="69"/>
        <v>136.4900000000016</v>
      </c>
      <c r="AK174" s="428">
        <f t="shared" si="70"/>
        <v>143.54000000000087</v>
      </c>
      <c r="AL174" s="428">
        <f t="shared" si="71"/>
        <v>143.54000000000087</v>
      </c>
      <c r="AM174" s="428">
        <f t="shared" si="72"/>
        <v>91.170000000000073</v>
      </c>
      <c r="AN174" s="428">
        <f t="shared" si="73"/>
        <v>136.4900000000016</v>
      </c>
      <c r="AO174" s="428">
        <f t="shared" si="74"/>
        <v>143.54000000000087</v>
      </c>
      <c r="AP174" s="428">
        <f t="shared" si="75"/>
        <v>143.54000000000087</v>
      </c>
      <c r="AQ174" s="428">
        <f t="shared" si="76"/>
        <v>91.170000000000073</v>
      </c>
      <c r="AR174" s="428">
        <f t="shared" si="77"/>
        <v>136.4900000000016</v>
      </c>
      <c r="AS174" s="428">
        <f t="shared" si="78"/>
        <v>143.54000000000087</v>
      </c>
      <c r="AT174" s="428">
        <f t="shared" si="79"/>
        <v>143.54000000000087</v>
      </c>
      <c r="AU174" s="428">
        <f t="shared" si="80"/>
        <v>91.170000000000073</v>
      </c>
      <c r="AV174" s="428">
        <f t="shared" si="81"/>
        <v>136.4900000000016</v>
      </c>
      <c r="AW174" s="428">
        <f t="shared" si="82"/>
        <v>143.54000000000087</v>
      </c>
      <c r="AX174" s="428">
        <f t="shared" si="83"/>
        <v>143.54000000000087</v>
      </c>
    </row>
    <row r="175">
      <c r="A175" s="413">
        <v>170</v>
      </c>
      <c r="B175" s="290" cm="1">
        <f t="array" ref="B175">IF(Parameters!$C$55="No",IF($A175&lt;=Parameters!$D$23,Parameters!$C$23*$A175,IF($A175&lt;=Parameters!$D$24,Parameters!$C$23*Parameters!$D$23+Parameters!$C$24*($A175-Parameters!$D$23),IF($A175&lt;=Parameters!$D$25,Parameters!$C$23*Parameters!$D$23+Parameters!$C$24*(Parameters!$D$24-Parameters!$D$23)+Parameters!$C$25*($A175-Parameters!$D$24),Parameters!$C$23*Parameters!$D$23+Parameters!$C$24*(Parameters!$D$24-Parameters!$D$23)+Parameters!$C$25*(Parameters!$D$25-Parameters!$D$24)+Parameters!$C$26*($A175-Parameters!$D$25)))),_xlfn.IFS($A175&lt;=Parameters!$D$23,Parameters!$C$23*$A175,$A175&lt;=Parameters!$D$24,Parameters!$C$24*$A175,$A175&lt;=Parameters!$D$25,Parameters!$C$25*$A175,$A175&gt;Parameters!$D$25,Parameters!$C$26*$A175))</f>
        <v>15498.9</v>
      </c>
      <c r="C175" s="290">
        <f t="shared" si="84"/>
        <v>91.17</v>
      </c>
      <c r="D175" s="290" cm="1">
        <f t="array" ref="D175">IF(Parameters!$C$55="No",IF($A175&lt;=Parameters!$D$28,Parameters!$C$28*$A175,IF($A175&lt;=Parameters!$D$29,Parameters!$C$28*Parameters!$D$28+Parameters!$C$29*($A175-Parameters!$D$28),IF($A175&lt;=Parameters!$D$30,Parameters!$C$28*Parameters!$D$28+Parameters!$C$29*(Parameters!$D$29-Parameters!$D$28)+Parameters!$C$30*($A175-Parameters!$D$29),Parameters!$C$28*Parameters!$D$28+Parameters!$C$29*(Parameters!$D$29-Parameters!$D$28)+Parameters!$C$30*(Parameters!$D$30-Parameters!$D$29)+Parameters!$C$31*($A175-Parameters!$D$30)))),_xlfn.IFS($A175&lt;=Parameters!$D$28,Parameters!$C$28*$A175,$A175&lt;=Parameters!$D$29,Parameters!$C$29*$A175,$A175&lt;=Parameters!$D$30,Parameters!$C$30*$A175,$A175&gt;Parameters!$D$30,Parameters!$C$31*$A175))</f>
        <v>16405.3</v>
      </c>
      <c r="E175" s="290">
        <f t="shared" si="84"/>
        <v>96.501764705882351</v>
      </c>
      <c r="F175" s="290" cm="1">
        <f t="array" ref="F175">IF(Parameters!$C$55="No",IF($A175&lt;=Parameters!$D$34,Parameters!$C$34*$A175,IF($A175&lt;=Parameters!$D$35,Parameters!$C$34*Parameters!$D$34+Parameters!$C$35*($A175-Parameters!$D$34),IF($A175&lt;=Parameters!$D$36,Parameters!$C$34*Parameters!$D$34+Parameters!$C$35*(Parameters!$D$35-Parameters!$D$34)+Parameters!$C$36*($A175-Parameters!$D$35),Parameters!$C$34*Parameters!$D$34+Parameters!$C$35*(Parameters!$D$35-Parameters!$D$34)+Parameters!$C$36*(Parameters!$D$36-Parameters!$D$35)+Parameters!$C$37*($A175-Parameters!$D$36)))),_xlfn.IFS($A175&lt;=Parameters!$D$34,Parameters!$C$34*$A175,$A175&lt;=Parameters!$D$35,Parameters!$C$35*$A175,$A175&lt;=Parameters!$D$36,Parameters!$C$36*$A175,$A175&gt;Parameters!$D$36,Parameters!$C$37*$A175))</f>
        <v>21170.799999999999</v>
      </c>
      <c r="G175" s="290">
        <f t="shared" si="85"/>
        <v>124.53411764705882</v>
      </c>
      <c r="H175" s="290" cm="1">
        <f t="array" ref="H175">IF(Parameters!$C$55="No",IF($A175&lt;=Parameters!$D$39,Parameters!$C$39*$A175,IF($A175&lt;=Parameters!$D$40,Parameters!$C$39*Parameters!$D$39+Parameters!$C$40*($A175-Parameters!$D$39),IF($A175&lt;=Parameters!$D$41,Parameters!$C$39*Parameters!$D$39+Parameters!$C$40*(Parameters!$D$40-Parameters!$D$39)+Parameters!$C$41*($A175-Parameters!$D$40),Parameters!$C$39*Parameters!$D$39+Parameters!$C$40*(Parameters!$D$40-Parameters!$D$39)+Parameters!$C$41*(Parameters!$D$41-Parameters!$D$40)+Parameters!$C$42*($A175-Parameters!$D$41)))),_xlfn.IFS($A175&lt;=Parameters!$D$39,Parameters!$C$39*$A175,$A175&lt;=Parameters!$D$40,Parameters!$C$40*$A175,$A175&lt;=Parameters!$D$41,Parameters!$C$41*$A175,$A175&gt;Parameters!$D$41,Parameters!$C$42*$A175))</f>
        <v>22786.3</v>
      </c>
      <c r="I175" s="290">
        <f t="shared" si="86"/>
        <v>134.03705882352941</v>
      </c>
      <c r="J175" s="290" cm="1">
        <f t="array" ref="J175">IF(Parameters!$D$55="No",IF($A175&lt;=Parameters!$F$23,Parameters!$E$23*$A175,IF($A175&lt;=Parameters!$F$24,Parameters!$E$23*Parameters!$F$23+Parameters!$E$24*($A175-Parameters!$F$23),IF($A175&lt;=Parameters!$F$25,Parameters!$E$23*Parameters!$F$23+Parameters!$E$24*(Parameters!$F$24-Parameters!$F$23)+Parameters!$E$25*($A175-Parameters!$F$24),Parameters!$E$23*Parameters!$F$23+Parameters!$E$24*(Parameters!$F$24-Parameters!$F$23)+Parameters!$E$25*(Parameters!$F$25-Parameters!$F$24)+Parameters!$E$26*($A175-Parameters!$F$25)))),_xlfn.IFS($A175&lt;=Parameters!$F$23,Parameters!$E$23*$A175,$A175&lt;=Parameters!$F$24,Parameters!$E$24*$A175,$A175&lt;=Parameters!$F$25,Parameters!$E$25*$A175,$A175&gt;Parameters!$F$25,Parameters!$E$26*$A175))</f>
        <v>15498.9</v>
      </c>
      <c r="K175" s="290">
        <f t="shared" si="62"/>
        <v>91.17</v>
      </c>
      <c r="L175" s="290" cm="1">
        <f t="array" ref="L175">IF(Parameters!$D$55="No",IF($A175&lt;=Parameters!$F$28,Parameters!$E$28*$A175,IF($A175&lt;=Parameters!$F$29,Parameters!$E$28*Parameters!$F$28+Parameters!$E$29*($A175-Parameters!$F$28),IF($A175&lt;=Parameters!$F$30,Parameters!$E$28*Parameters!$F$28+Parameters!$E$29*(Parameters!$F$29-Parameters!$F$28)+Parameters!$E$30*($A175-Parameters!$F$29),Parameters!$E$28*Parameters!$F$28+Parameters!$E$29*(Parameters!$F$29-Parameters!$F$28)+Parameters!$E$30*(Parameters!$F$30-Parameters!$F$29)+Parameters!$E$31*($A175-Parameters!$F$30)))),_xlfn.IFS($A175&lt;=Parameters!$F$28,Parameters!$E$28*$A175,$A175&lt;=Parameters!$F$29,Parameters!$E$29*$A175,$A175&lt;=Parameters!$F$30,Parameters!$E$30*$A175,$A175&gt;Parameters!$F$30,Parameters!$E$31*$A175))</f>
        <v>16405.3</v>
      </c>
      <c r="M175" s="290">
        <f t="shared" si="63"/>
        <v>96.501764705882351</v>
      </c>
      <c r="N175" s="290" cm="1">
        <f t="array" ref="N175">IF(Parameters!$D$55="No",IF($A175&lt;=Parameters!$F$34,Parameters!$E$34*$A175,IF($A175&lt;=Parameters!$F$35,Parameters!$E$34*Parameters!$F$34+Parameters!$E$35*($A175-Parameters!$F$34),IF($A175&lt;=Parameters!$F$36,Parameters!$E$34*Parameters!$F$34+Parameters!$E$35*(Parameters!$F$35-Parameters!$F$34)+Parameters!$E$36*($A175-Parameters!$F$35),Parameters!$E$34*Parameters!$F$34+Parameters!$E$35*(Parameters!$F$35-Parameters!$F$34)+Parameters!$E$36*(Parameters!$F$36-Parameters!$F$35)+Parameters!$E$37*($A175-Parameters!$F$36)))),_xlfn.IFS($A175&lt;=Parameters!$F$34,Parameters!$E$34*$A175,$A175&lt;=Parameters!$F$35,Parameters!$E$35*$A175,$A175&lt;=Parameters!$F$36,Parameters!$E$36*$A175,$A175&gt;Parameters!$F$36,Parameters!$E$37*$A175))</f>
        <v>21170.799999999999</v>
      </c>
      <c r="O175" s="290">
        <f t="shared" si="87"/>
        <v>124.53411764705882</v>
      </c>
      <c r="P175" s="290" cm="1">
        <f t="array" ref="P175">IF(Parameters!$D$55="No",IF($A175&lt;=Parameters!$F$39,Parameters!$E$39*$A175,IF($A175&lt;=Parameters!$F$40,Parameters!$E$39*Parameters!$F$39+Parameters!$E$40*($A175-Parameters!$F$39),IF($A175&lt;=Parameters!$F$41,Parameters!$E$39*Parameters!$F$39+Parameters!$E$40*(Parameters!$F$40-Parameters!$F$39)+Parameters!$E$41*($A175-Parameters!$F$40),Parameters!$E$39*Parameters!$F$39+Parameters!$E$40*(Parameters!$F$40-Parameters!$F$39)+Parameters!$E$41*(Parameters!$F$41-Parameters!$F$40)+Parameters!$E$42*($A175-Parameters!$F$41)))),_xlfn.IFS($A175&lt;=Parameters!$F$39,Parameters!$E$39*$A175,$A175&lt;=Parameters!$F$40,Parameters!$E$40*$A175,$A175&lt;=Parameters!$F$41,Parameters!$E$41*$A175,$A175&gt;Parameters!$F$41,Parameters!$E$42*$A175))</f>
        <v>22786.3</v>
      </c>
      <c r="Q175" s="290">
        <f t="shared" si="88"/>
        <v>134.03705882352941</v>
      </c>
      <c r="R175" s="290" cm="1">
        <f t="array" ref="R175">IF(Parameters!$E$55="No",IF($A175&lt;=Parameters!$H$23,Parameters!$G$23*$A175,IF($A175&lt;=Parameters!$H$24,Parameters!$G$23*Parameters!$H$23+Parameters!$G$24*($A175-Parameters!$H$23),IF($A175&lt;=Parameters!$H$25,Parameters!$G$23*Parameters!$H$23+Parameters!$G$24*(Parameters!$H$24-Parameters!$H$23)+Parameters!$G$25*($A175-Parameters!$H$24),Parameters!$G$23*Parameters!$H$23+Parameters!$G$24*(Parameters!$H$24-Parameters!$H$23)+Parameters!$G$25*(Parameters!$H$25-Parameters!$H$24)+Parameters!$G$26*($A175-Parameters!$H$25)))),_xlfn.IFS($A175&lt;=Parameters!$H$23,Parameters!$G$23*$A175,$A175&lt;=Parameters!$H$24,Parameters!$G$24*$A175,$A175&lt;=Parameters!$H$25,Parameters!$G$25*$A175,$A175&gt;Parameters!$H$25,Parameters!$G$26*$A175))</f>
        <v>15498.9</v>
      </c>
      <c r="S175" s="290">
        <f t="shared" si="64"/>
        <v>91.17</v>
      </c>
      <c r="T175" s="290" cm="1">
        <f t="array" ref="T175">IF(Parameters!$E$55="No",IF($A175&lt;=Parameters!$H$28,Parameters!$G$28*$A175,IF($A175&lt;=Parameters!$H$29,Parameters!$G$28*Parameters!$H$28+Parameters!$G$29*($A175-Parameters!$H$28),IF($A175&lt;=Parameters!$H$30,Parameters!$G$28*Parameters!$H$28+Parameters!$G$29*(Parameters!$H$29-Parameters!$H$28)+Parameters!$G$30*($A175-Parameters!$H$29),Parameters!$G$28*Parameters!$H$28+Parameters!$G$29*(Parameters!$H$29-Parameters!$H$28)+Parameters!$G$30*(Parameters!$H$30-Parameters!$H$29)+Parameters!$G$31*($A175-Parameters!$H$30)))),_xlfn.IFS($A175&lt;=Parameters!$H$28,Parameters!$G$28*$A175,$A175&lt;=Parameters!$H$29,Parameters!$G$29*$A175,$A175&lt;=Parameters!$H$30,Parameters!$G$30*$A175,$A175&gt;Parameters!$H$30,Parameters!$G$31*$A175))</f>
        <v>16405.3</v>
      </c>
      <c r="U175" s="290">
        <f t="shared" si="65"/>
        <v>96.501764705882351</v>
      </c>
      <c r="V175" s="290" cm="1">
        <f t="array" ref="V175">IF(Parameters!$E$55="No",IF($A175&lt;=Parameters!$H$34,Parameters!$G$34*$A175,IF($A175&lt;=Parameters!$H$35,Parameters!$G$34*Parameters!$H$34+Parameters!$G$35*($A175-Parameters!$H$34),IF($A175&lt;=Parameters!$H$36,Parameters!$G$34*Parameters!$H$34+Parameters!$G$35*(Parameters!$H$35-Parameters!$H$34)+Parameters!$G$36*($A175-Parameters!$H$35),Parameters!$G$34*Parameters!$H$34+Parameters!$G$35*(Parameters!$H$35-Parameters!$H$34)+Parameters!$G$36*(Parameters!$H$36-Parameters!$H$35)+Parameters!$G$37*($A175-Parameters!$H$36)))),_xlfn.IFS($A175&lt;=Parameters!$H$34,Parameters!$G$34*$A175,$A175&lt;=Parameters!$H$35,Parameters!$G$35*$A175,$A175&lt;=Parameters!$H$36,Parameters!$G$36*$A175,$A175&gt;Parameters!$H$36,Parameters!$G$37*$A175))</f>
        <v>21170.799999999999</v>
      </c>
      <c r="W175" s="290">
        <f t="shared" si="89"/>
        <v>124.53411764705882</v>
      </c>
      <c r="X175" s="290" cm="1">
        <f t="array" ref="X175">IF(Parameters!$E$55="No",IF($A175&lt;=Parameters!$H$39,Parameters!$G$39*$A175,IF($A175&lt;=Parameters!$H$40,Parameters!$G$39*Parameters!$H$39+Parameters!$G$40*($A175-Parameters!$H$39),IF($A175&lt;=Parameters!$H$41,Parameters!$G$39*Parameters!$H$39+Parameters!$G$40*(Parameters!$H$40-Parameters!$H$39)+Parameters!$G$41*($A175-Parameters!$H$40),Parameters!$G$39*Parameters!$H$39+Parameters!$G$40*(Parameters!$H$40-Parameters!$H$39)+Parameters!$G$41*(Parameters!$H$41-Parameters!$H$40)+Parameters!$G$42*($A175-Parameters!$H$41)))),_xlfn.IFS($A175&lt;=Parameters!$H$39,Parameters!$G$39*$A175,$A175&lt;=Parameters!$H$40,Parameters!$G$40*$A175,$A175&lt;=Parameters!$H$41,Parameters!$G$41*$A175,$A175&gt;Parameters!$H$41,Parameters!$G$42*$A175))</f>
        <v>22786.3</v>
      </c>
      <c r="Y175" s="290">
        <f t="shared" si="90"/>
        <v>134.03705882352941</v>
      </c>
      <c r="Z175" s="290" cm="1">
        <f t="array" ref="Z175">IF(Parameters!$F$55="No",IF($A175&lt;=Parameters!$J$23,Parameters!$I$23*$A175,IF($A175&lt;=Parameters!$J$24,Parameters!$I$23*Parameters!$J$23+Parameters!$I$24*($A175-Parameters!$J$23),IF($A175&lt;=Parameters!$J$25,Parameters!$I$23*Parameters!$J$23+Parameters!$I$24*(Parameters!$J$24-Parameters!$J$23)+Parameters!$I$25*($A175-Parameters!$J$24),Parameters!$I$23*Parameters!$J$23+Parameters!$I$24*(Parameters!$J$24-Parameters!$J$23)+Parameters!$I$25*(Parameters!$J$25-Parameters!$J$24)+Parameters!$I$26*($A175-Parameters!$J$25)))),_xlfn.IFS($A175&lt;=Parameters!$J$23,Parameters!$I$23*$A175,$A175&lt;=Parameters!$J$24,Parameters!$I$24*$A175,$A175&lt;=Parameters!$J$25,Parameters!$I$25*$A175,$A175&gt;Parameters!$J$25,Parameters!$I$26*$A175))</f>
        <v>15498.9</v>
      </c>
      <c r="AA175" s="290">
        <f t="shared" si="66"/>
        <v>91.17</v>
      </c>
      <c r="AB175" s="290" cm="1">
        <f t="array" ref="AB175">IF(Parameters!$F$55="No",IF($A175&lt;=Parameters!$J$28,Parameters!$I$28*$A175,IF($A175&lt;=Parameters!$J$29,Parameters!$I$28*Parameters!$J$28+Parameters!$I$29*($A175-Parameters!$J$28),IF($A175&lt;=Parameters!$J$30,Parameters!$I$28*Parameters!$J$28+Parameters!$I$29*(Parameters!$J$29-Parameters!$J$28)+Parameters!$I$30*($A175-Parameters!$J$29),Parameters!$I$28*Parameters!$J$28+Parameters!$I$29*(Parameters!$J$29-Parameters!$J$28)+Parameters!$I$30*(Parameters!$J$30-Parameters!$J$29)+Parameters!$I$31*($A175-Parameters!$J$30)))),_xlfn.IFS($A175&lt;=Parameters!$J$28,Parameters!$I$28*$A175,$A175&lt;=Parameters!$J$29,Parameters!$I$29*$A175,$A175&lt;=Parameters!$J$30,Parameters!$I$30*$A175,$A175&gt;Parameters!$J$30,Parameters!$I$31*$A175))</f>
        <v>16405.3</v>
      </c>
      <c r="AC175" s="290">
        <f t="shared" si="67"/>
        <v>96.501764705882351</v>
      </c>
      <c r="AD175" s="290" cm="1">
        <f t="array" ref="AD175">IF(Parameters!$F$55="No",IF($A175&lt;=Parameters!$J$34,Parameters!$I$34*$A175,IF($A175&lt;=Parameters!$J$35,Parameters!$I$34*Parameters!$J$34+Parameters!$I$35*($A175-Parameters!$J$34),IF($A175&lt;=Parameters!$J$36,Parameters!$I$34*Parameters!$J$34+Parameters!$I$35*(Parameters!$J$35-Parameters!$J$34)+Parameters!$I$36*($A175-Parameters!$J$35),Parameters!$I$34*Parameters!$J$34+Parameters!$I$35*(Parameters!$J$35-Parameters!$J$34)+Parameters!$I$36*(Parameters!$J$36-Parameters!$J$35)+Parameters!$I$37*($A175-Parameters!$J$36)))),_xlfn.IFS($A175&lt;=Parameters!$J$34,Parameters!$I$34*$A175,$A175&lt;=Parameters!$J$35,Parameters!$I$35*$A175,$A175&lt;=Parameters!$J$36,Parameters!$I$36*$A175,$A175&gt;Parameters!$J$36,Parameters!$I$37*$A175))</f>
        <v>21170.799999999999</v>
      </c>
      <c r="AE175" s="290">
        <f t="shared" si="91"/>
        <v>124.53411764705882</v>
      </c>
      <c r="AF175" s="290" cm="1">
        <f t="array" ref="AF175">IF(Parameters!$F$55="No",IF($A175&lt;=Parameters!$J$39,Parameters!$I$39*$A175,IF($A175&lt;=Parameters!$J$40,Parameters!$I$39*Parameters!$J$39+Parameters!$I$40*($A175-Parameters!$J$39),IF($A175&lt;=Parameters!$J$41,Parameters!$I$39*Parameters!$J$39+Parameters!$I$40*(Parameters!$J$40-Parameters!$J$39)+Parameters!$I$41*($A175-Parameters!$J$40),Parameters!$I$39*Parameters!$J$39+Parameters!$I$40*(Parameters!$J$40-Parameters!$J$39)+Parameters!$I$41*(Parameters!$J$41-Parameters!$J$40)+Parameters!$I$42*($A175-Parameters!$J$41)))),_xlfn.IFS($A175&lt;=Parameters!$J$39,Parameters!$I$39*$A175,$A175&lt;=Parameters!$J$40,Parameters!$I$40*$A175,$A175&lt;=Parameters!$J$41,Parameters!$I$41*$A175,$A175&gt;Parameters!$J$41,Parameters!$I$42*$A175))</f>
        <v>22786.3</v>
      </c>
      <c r="AG175" s="290">
        <f t="shared" si="92"/>
        <v>134.03705882352941</v>
      </c>
      <c r="AI175" s="428">
        <f t="shared" si="68"/>
        <v>91.170000000000073</v>
      </c>
      <c r="AJ175" s="428">
        <f t="shared" si="69"/>
        <v>136.48999999999796</v>
      </c>
      <c r="AK175" s="428">
        <f t="shared" si="70"/>
        <v>143.53999999999724</v>
      </c>
      <c r="AL175" s="428">
        <f t="shared" si="71"/>
        <v>143.54000000000087</v>
      </c>
      <c r="AM175" s="428">
        <f t="shared" si="72"/>
        <v>91.170000000000073</v>
      </c>
      <c r="AN175" s="428">
        <f t="shared" si="73"/>
        <v>136.48999999999796</v>
      </c>
      <c r="AO175" s="428">
        <f t="shared" si="74"/>
        <v>143.53999999999724</v>
      </c>
      <c r="AP175" s="428">
        <f t="shared" si="75"/>
        <v>143.54000000000087</v>
      </c>
      <c r="AQ175" s="428">
        <f t="shared" si="76"/>
        <v>91.170000000000073</v>
      </c>
      <c r="AR175" s="428">
        <f t="shared" si="77"/>
        <v>136.48999999999796</v>
      </c>
      <c r="AS175" s="428">
        <f t="shared" si="78"/>
        <v>143.53999999999724</v>
      </c>
      <c r="AT175" s="428">
        <f t="shared" si="79"/>
        <v>143.54000000000087</v>
      </c>
      <c r="AU175" s="428">
        <f t="shared" si="80"/>
        <v>91.170000000000073</v>
      </c>
      <c r="AV175" s="428">
        <f t="shared" si="81"/>
        <v>136.48999999999796</v>
      </c>
      <c r="AW175" s="428">
        <f t="shared" si="82"/>
        <v>143.53999999999724</v>
      </c>
      <c r="AX175" s="428">
        <f t="shared" si="83"/>
        <v>143.54000000000087</v>
      </c>
    </row>
    <row r="176">
      <c r="A176" s="413">
        <v>171</v>
      </c>
      <c r="B176" s="290" cm="1">
        <f t="array" ref="B176">IF(Parameters!$C$55="No",IF($A176&lt;=Parameters!$D$23,Parameters!$C$23*$A176,IF($A176&lt;=Parameters!$D$24,Parameters!$C$23*Parameters!$D$23+Parameters!$C$24*($A176-Parameters!$D$23),IF($A176&lt;=Parameters!$D$25,Parameters!$C$23*Parameters!$D$23+Parameters!$C$24*(Parameters!$D$24-Parameters!$D$23)+Parameters!$C$25*($A176-Parameters!$D$24),Parameters!$C$23*Parameters!$D$23+Parameters!$C$24*(Parameters!$D$24-Parameters!$D$23)+Parameters!$C$25*(Parameters!$D$25-Parameters!$D$24)+Parameters!$C$26*($A176-Parameters!$D$25)))),_xlfn.IFS($A176&lt;=Parameters!$D$23,Parameters!$C$23*$A176,$A176&lt;=Parameters!$D$24,Parameters!$C$24*$A176,$A176&lt;=Parameters!$D$25,Parameters!$C$25*$A176,$A176&gt;Parameters!$D$25,Parameters!$C$26*$A176))</f>
        <v>15590.07</v>
      </c>
      <c r="C176" s="290">
        <f t="shared" si="84"/>
        <v>91.17</v>
      </c>
      <c r="D176" s="290" cm="1">
        <f t="array" ref="D176">IF(Parameters!$C$55="No",IF($A176&lt;=Parameters!$D$28,Parameters!$C$28*$A176,IF($A176&lt;=Parameters!$D$29,Parameters!$C$28*Parameters!$D$28+Parameters!$C$29*($A176-Parameters!$D$28),IF($A176&lt;=Parameters!$D$30,Parameters!$C$28*Parameters!$D$28+Parameters!$C$29*(Parameters!$D$29-Parameters!$D$28)+Parameters!$C$30*($A176-Parameters!$D$29),Parameters!$C$28*Parameters!$D$28+Parameters!$C$29*(Parameters!$D$29-Parameters!$D$28)+Parameters!$C$30*(Parameters!$D$30-Parameters!$D$29)+Parameters!$C$31*($A176-Parameters!$D$30)))),_xlfn.IFS($A176&lt;=Parameters!$D$28,Parameters!$C$28*$A176,$A176&lt;=Parameters!$D$29,Parameters!$C$29*$A176,$A176&lt;=Parameters!$D$30,Parameters!$C$30*$A176,$A176&gt;Parameters!$D$30,Parameters!$C$31*$A176))</f>
        <v>16541.79</v>
      </c>
      <c r="E176" s="290">
        <f t="shared" si="84"/>
        <v>96.735614035087721</v>
      </c>
      <c r="F176" s="290" cm="1">
        <f t="array" ref="F176">IF(Parameters!$C$55="No",IF($A176&lt;=Parameters!$D$34,Parameters!$C$34*$A176,IF($A176&lt;=Parameters!$D$35,Parameters!$C$34*Parameters!$D$34+Parameters!$C$35*($A176-Parameters!$D$34),IF($A176&lt;=Parameters!$D$36,Parameters!$C$34*Parameters!$D$34+Parameters!$C$35*(Parameters!$D$35-Parameters!$D$34)+Parameters!$C$36*($A176-Parameters!$D$35),Parameters!$C$34*Parameters!$D$34+Parameters!$C$35*(Parameters!$D$35-Parameters!$D$34)+Parameters!$C$36*(Parameters!$D$36-Parameters!$D$35)+Parameters!$C$37*($A176-Parameters!$D$36)))),_xlfn.IFS($A176&lt;=Parameters!$D$34,Parameters!$C$34*$A176,$A176&lt;=Parameters!$D$35,Parameters!$C$35*$A176,$A176&lt;=Parameters!$D$36,Parameters!$C$36*$A176,$A176&gt;Parameters!$D$36,Parameters!$C$37*$A176))</f>
        <v>21314.34</v>
      </c>
      <c r="G176" s="290">
        <f t="shared" si="85"/>
        <v>124.64526315789473</v>
      </c>
      <c r="H176" s="290" cm="1">
        <f t="array" ref="H176">IF(Parameters!$C$55="No",IF($A176&lt;=Parameters!$D$39,Parameters!$C$39*$A176,IF($A176&lt;=Parameters!$D$40,Parameters!$C$39*Parameters!$D$39+Parameters!$C$40*($A176-Parameters!$D$39),IF($A176&lt;=Parameters!$D$41,Parameters!$C$39*Parameters!$D$39+Parameters!$C$40*(Parameters!$D$40-Parameters!$D$39)+Parameters!$C$41*($A176-Parameters!$D$40),Parameters!$C$39*Parameters!$D$39+Parameters!$C$40*(Parameters!$D$40-Parameters!$D$39)+Parameters!$C$41*(Parameters!$D$41-Parameters!$D$40)+Parameters!$C$42*($A176-Parameters!$D$41)))),_xlfn.IFS($A176&lt;=Parameters!$D$39,Parameters!$C$39*$A176,$A176&lt;=Parameters!$D$40,Parameters!$C$40*$A176,$A176&lt;=Parameters!$D$41,Parameters!$C$41*$A176,$A176&gt;Parameters!$D$41,Parameters!$C$42*$A176))</f>
        <v>22929.84</v>
      </c>
      <c r="I176" s="290">
        <f t="shared" si="86"/>
        <v>134.09263157894736</v>
      </c>
      <c r="J176" s="290" cm="1">
        <f t="array" ref="J176">IF(Parameters!$D$55="No",IF($A176&lt;=Parameters!$F$23,Parameters!$E$23*$A176,IF($A176&lt;=Parameters!$F$24,Parameters!$E$23*Parameters!$F$23+Parameters!$E$24*($A176-Parameters!$F$23),IF($A176&lt;=Parameters!$F$25,Parameters!$E$23*Parameters!$F$23+Parameters!$E$24*(Parameters!$F$24-Parameters!$F$23)+Parameters!$E$25*($A176-Parameters!$F$24),Parameters!$E$23*Parameters!$F$23+Parameters!$E$24*(Parameters!$F$24-Parameters!$F$23)+Parameters!$E$25*(Parameters!$F$25-Parameters!$F$24)+Parameters!$E$26*($A176-Parameters!$F$25)))),_xlfn.IFS($A176&lt;=Parameters!$F$23,Parameters!$E$23*$A176,$A176&lt;=Parameters!$F$24,Parameters!$E$24*$A176,$A176&lt;=Parameters!$F$25,Parameters!$E$25*$A176,$A176&gt;Parameters!$F$25,Parameters!$E$26*$A176))</f>
        <v>15590.07</v>
      </c>
      <c r="K176" s="290">
        <f t="shared" si="62"/>
        <v>91.17</v>
      </c>
      <c r="L176" s="290" cm="1">
        <f t="array" ref="L176">IF(Parameters!$D$55="No",IF($A176&lt;=Parameters!$F$28,Parameters!$E$28*$A176,IF($A176&lt;=Parameters!$F$29,Parameters!$E$28*Parameters!$F$28+Parameters!$E$29*($A176-Parameters!$F$28),IF($A176&lt;=Parameters!$F$30,Parameters!$E$28*Parameters!$F$28+Parameters!$E$29*(Parameters!$F$29-Parameters!$F$28)+Parameters!$E$30*($A176-Parameters!$F$29),Parameters!$E$28*Parameters!$F$28+Parameters!$E$29*(Parameters!$F$29-Parameters!$F$28)+Parameters!$E$30*(Parameters!$F$30-Parameters!$F$29)+Parameters!$E$31*($A176-Parameters!$F$30)))),_xlfn.IFS($A176&lt;=Parameters!$F$28,Parameters!$E$28*$A176,$A176&lt;=Parameters!$F$29,Parameters!$E$29*$A176,$A176&lt;=Parameters!$F$30,Parameters!$E$30*$A176,$A176&gt;Parameters!$F$30,Parameters!$E$31*$A176))</f>
        <v>16541.79</v>
      </c>
      <c r="M176" s="290">
        <f t="shared" si="63"/>
        <v>96.735614035087721</v>
      </c>
      <c r="N176" s="290" cm="1">
        <f t="array" ref="N176">IF(Parameters!$D$55="No",IF($A176&lt;=Parameters!$F$34,Parameters!$E$34*$A176,IF($A176&lt;=Parameters!$F$35,Parameters!$E$34*Parameters!$F$34+Parameters!$E$35*($A176-Parameters!$F$34),IF($A176&lt;=Parameters!$F$36,Parameters!$E$34*Parameters!$F$34+Parameters!$E$35*(Parameters!$F$35-Parameters!$F$34)+Parameters!$E$36*($A176-Parameters!$F$35),Parameters!$E$34*Parameters!$F$34+Parameters!$E$35*(Parameters!$F$35-Parameters!$F$34)+Parameters!$E$36*(Parameters!$F$36-Parameters!$F$35)+Parameters!$E$37*($A176-Parameters!$F$36)))),_xlfn.IFS($A176&lt;=Parameters!$F$34,Parameters!$E$34*$A176,$A176&lt;=Parameters!$F$35,Parameters!$E$35*$A176,$A176&lt;=Parameters!$F$36,Parameters!$E$36*$A176,$A176&gt;Parameters!$F$36,Parameters!$E$37*$A176))</f>
        <v>21314.34</v>
      </c>
      <c r="O176" s="290">
        <f t="shared" si="87"/>
        <v>124.64526315789473</v>
      </c>
      <c r="P176" s="290" cm="1">
        <f t="array" ref="P176">IF(Parameters!$D$55="No",IF($A176&lt;=Parameters!$F$39,Parameters!$E$39*$A176,IF($A176&lt;=Parameters!$F$40,Parameters!$E$39*Parameters!$F$39+Parameters!$E$40*($A176-Parameters!$F$39),IF($A176&lt;=Parameters!$F$41,Parameters!$E$39*Parameters!$F$39+Parameters!$E$40*(Parameters!$F$40-Parameters!$F$39)+Parameters!$E$41*($A176-Parameters!$F$40),Parameters!$E$39*Parameters!$F$39+Parameters!$E$40*(Parameters!$F$40-Parameters!$F$39)+Parameters!$E$41*(Parameters!$F$41-Parameters!$F$40)+Parameters!$E$42*($A176-Parameters!$F$41)))),_xlfn.IFS($A176&lt;=Parameters!$F$39,Parameters!$E$39*$A176,$A176&lt;=Parameters!$F$40,Parameters!$E$40*$A176,$A176&lt;=Parameters!$F$41,Parameters!$E$41*$A176,$A176&gt;Parameters!$F$41,Parameters!$E$42*$A176))</f>
        <v>22929.84</v>
      </c>
      <c r="Q176" s="290">
        <f t="shared" si="88"/>
        <v>134.09263157894736</v>
      </c>
      <c r="R176" s="290" cm="1">
        <f t="array" ref="R176">IF(Parameters!$E$55="No",IF($A176&lt;=Parameters!$H$23,Parameters!$G$23*$A176,IF($A176&lt;=Parameters!$H$24,Parameters!$G$23*Parameters!$H$23+Parameters!$G$24*($A176-Parameters!$H$23),IF($A176&lt;=Parameters!$H$25,Parameters!$G$23*Parameters!$H$23+Parameters!$G$24*(Parameters!$H$24-Parameters!$H$23)+Parameters!$G$25*($A176-Parameters!$H$24),Parameters!$G$23*Parameters!$H$23+Parameters!$G$24*(Parameters!$H$24-Parameters!$H$23)+Parameters!$G$25*(Parameters!$H$25-Parameters!$H$24)+Parameters!$G$26*($A176-Parameters!$H$25)))),_xlfn.IFS($A176&lt;=Parameters!$H$23,Parameters!$G$23*$A176,$A176&lt;=Parameters!$H$24,Parameters!$G$24*$A176,$A176&lt;=Parameters!$H$25,Parameters!$G$25*$A176,$A176&gt;Parameters!$H$25,Parameters!$G$26*$A176))</f>
        <v>15590.07</v>
      </c>
      <c r="S176" s="290">
        <f t="shared" si="64"/>
        <v>91.17</v>
      </c>
      <c r="T176" s="290" cm="1">
        <f t="array" ref="T176">IF(Parameters!$E$55="No",IF($A176&lt;=Parameters!$H$28,Parameters!$G$28*$A176,IF($A176&lt;=Parameters!$H$29,Parameters!$G$28*Parameters!$H$28+Parameters!$G$29*($A176-Parameters!$H$28),IF($A176&lt;=Parameters!$H$30,Parameters!$G$28*Parameters!$H$28+Parameters!$G$29*(Parameters!$H$29-Parameters!$H$28)+Parameters!$G$30*($A176-Parameters!$H$29),Parameters!$G$28*Parameters!$H$28+Parameters!$G$29*(Parameters!$H$29-Parameters!$H$28)+Parameters!$G$30*(Parameters!$H$30-Parameters!$H$29)+Parameters!$G$31*($A176-Parameters!$H$30)))),_xlfn.IFS($A176&lt;=Parameters!$H$28,Parameters!$G$28*$A176,$A176&lt;=Parameters!$H$29,Parameters!$G$29*$A176,$A176&lt;=Parameters!$H$30,Parameters!$G$30*$A176,$A176&gt;Parameters!$H$30,Parameters!$G$31*$A176))</f>
        <v>16541.79</v>
      </c>
      <c r="U176" s="290">
        <f t="shared" si="65"/>
        <v>96.735614035087721</v>
      </c>
      <c r="V176" s="290" cm="1">
        <f t="array" ref="V176">IF(Parameters!$E$55="No",IF($A176&lt;=Parameters!$H$34,Parameters!$G$34*$A176,IF($A176&lt;=Parameters!$H$35,Parameters!$G$34*Parameters!$H$34+Parameters!$G$35*($A176-Parameters!$H$34),IF($A176&lt;=Parameters!$H$36,Parameters!$G$34*Parameters!$H$34+Parameters!$G$35*(Parameters!$H$35-Parameters!$H$34)+Parameters!$G$36*($A176-Parameters!$H$35),Parameters!$G$34*Parameters!$H$34+Parameters!$G$35*(Parameters!$H$35-Parameters!$H$34)+Parameters!$G$36*(Parameters!$H$36-Parameters!$H$35)+Parameters!$G$37*($A176-Parameters!$H$36)))),_xlfn.IFS($A176&lt;=Parameters!$H$34,Parameters!$G$34*$A176,$A176&lt;=Parameters!$H$35,Parameters!$G$35*$A176,$A176&lt;=Parameters!$H$36,Parameters!$G$36*$A176,$A176&gt;Parameters!$H$36,Parameters!$G$37*$A176))</f>
        <v>21314.34</v>
      </c>
      <c r="W176" s="290">
        <f t="shared" si="89"/>
        <v>124.64526315789473</v>
      </c>
      <c r="X176" s="290" cm="1">
        <f t="array" ref="X176">IF(Parameters!$E$55="No",IF($A176&lt;=Parameters!$H$39,Parameters!$G$39*$A176,IF($A176&lt;=Parameters!$H$40,Parameters!$G$39*Parameters!$H$39+Parameters!$G$40*($A176-Parameters!$H$39),IF($A176&lt;=Parameters!$H$41,Parameters!$G$39*Parameters!$H$39+Parameters!$G$40*(Parameters!$H$40-Parameters!$H$39)+Parameters!$G$41*($A176-Parameters!$H$40),Parameters!$G$39*Parameters!$H$39+Parameters!$G$40*(Parameters!$H$40-Parameters!$H$39)+Parameters!$G$41*(Parameters!$H$41-Parameters!$H$40)+Parameters!$G$42*($A176-Parameters!$H$41)))),_xlfn.IFS($A176&lt;=Parameters!$H$39,Parameters!$G$39*$A176,$A176&lt;=Parameters!$H$40,Parameters!$G$40*$A176,$A176&lt;=Parameters!$H$41,Parameters!$G$41*$A176,$A176&gt;Parameters!$H$41,Parameters!$G$42*$A176))</f>
        <v>22929.84</v>
      </c>
      <c r="Y176" s="290">
        <f t="shared" si="90"/>
        <v>134.09263157894736</v>
      </c>
      <c r="Z176" s="290" cm="1">
        <f t="array" ref="Z176">IF(Parameters!$F$55="No",IF($A176&lt;=Parameters!$J$23,Parameters!$I$23*$A176,IF($A176&lt;=Parameters!$J$24,Parameters!$I$23*Parameters!$J$23+Parameters!$I$24*($A176-Parameters!$J$23),IF($A176&lt;=Parameters!$J$25,Parameters!$I$23*Parameters!$J$23+Parameters!$I$24*(Parameters!$J$24-Parameters!$J$23)+Parameters!$I$25*($A176-Parameters!$J$24),Parameters!$I$23*Parameters!$J$23+Parameters!$I$24*(Parameters!$J$24-Parameters!$J$23)+Parameters!$I$25*(Parameters!$J$25-Parameters!$J$24)+Parameters!$I$26*($A176-Parameters!$J$25)))),_xlfn.IFS($A176&lt;=Parameters!$J$23,Parameters!$I$23*$A176,$A176&lt;=Parameters!$J$24,Parameters!$I$24*$A176,$A176&lt;=Parameters!$J$25,Parameters!$I$25*$A176,$A176&gt;Parameters!$J$25,Parameters!$I$26*$A176))</f>
        <v>15590.07</v>
      </c>
      <c r="AA176" s="290">
        <f t="shared" si="66"/>
        <v>91.17</v>
      </c>
      <c r="AB176" s="290" cm="1">
        <f t="array" ref="AB176">IF(Parameters!$F$55="No",IF($A176&lt;=Parameters!$J$28,Parameters!$I$28*$A176,IF($A176&lt;=Parameters!$J$29,Parameters!$I$28*Parameters!$J$28+Parameters!$I$29*($A176-Parameters!$J$28),IF($A176&lt;=Parameters!$J$30,Parameters!$I$28*Parameters!$J$28+Parameters!$I$29*(Parameters!$J$29-Parameters!$J$28)+Parameters!$I$30*($A176-Parameters!$J$29),Parameters!$I$28*Parameters!$J$28+Parameters!$I$29*(Parameters!$J$29-Parameters!$J$28)+Parameters!$I$30*(Parameters!$J$30-Parameters!$J$29)+Parameters!$I$31*($A176-Parameters!$J$30)))),_xlfn.IFS($A176&lt;=Parameters!$J$28,Parameters!$I$28*$A176,$A176&lt;=Parameters!$J$29,Parameters!$I$29*$A176,$A176&lt;=Parameters!$J$30,Parameters!$I$30*$A176,$A176&gt;Parameters!$J$30,Parameters!$I$31*$A176))</f>
        <v>16541.79</v>
      </c>
      <c r="AC176" s="290">
        <f t="shared" si="67"/>
        <v>96.735614035087721</v>
      </c>
      <c r="AD176" s="290" cm="1">
        <f t="array" ref="AD176">IF(Parameters!$F$55="No",IF($A176&lt;=Parameters!$J$34,Parameters!$I$34*$A176,IF($A176&lt;=Parameters!$J$35,Parameters!$I$34*Parameters!$J$34+Parameters!$I$35*($A176-Parameters!$J$34),IF($A176&lt;=Parameters!$J$36,Parameters!$I$34*Parameters!$J$34+Parameters!$I$35*(Parameters!$J$35-Parameters!$J$34)+Parameters!$I$36*($A176-Parameters!$J$35),Parameters!$I$34*Parameters!$J$34+Parameters!$I$35*(Parameters!$J$35-Parameters!$J$34)+Parameters!$I$36*(Parameters!$J$36-Parameters!$J$35)+Parameters!$I$37*($A176-Parameters!$J$36)))),_xlfn.IFS($A176&lt;=Parameters!$J$34,Parameters!$I$34*$A176,$A176&lt;=Parameters!$J$35,Parameters!$I$35*$A176,$A176&lt;=Parameters!$J$36,Parameters!$I$36*$A176,$A176&gt;Parameters!$J$36,Parameters!$I$37*$A176))</f>
        <v>21314.34</v>
      </c>
      <c r="AE176" s="290">
        <f t="shared" si="91"/>
        <v>124.64526315789473</v>
      </c>
      <c r="AF176" s="290" cm="1">
        <f t="array" ref="AF176">IF(Parameters!$F$55="No",IF($A176&lt;=Parameters!$J$39,Parameters!$I$39*$A176,IF($A176&lt;=Parameters!$J$40,Parameters!$I$39*Parameters!$J$39+Parameters!$I$40*($A176-Parameters!$J$39),IF($A176&lt;=Parameters!$J$41,Parameters!$I$39*Parameters!$J$39+Parameters!$I$40*(Parameters!$J$40-Parameters!$J$39)+Parameters!$I$41*($A176-Parameters!$J$40),Parameters!$I$39*Parameters!$J$39+Parameters!$I$40*(Parameters!$J$40-Parameters!$J$39)+Parameters!$I$41*(Parameters!$J$41-Parameters!$J$40)+Parameters!$I$42*($A176-Parameters!$J$41)))),_xlfn.IFS($A176&lt;=Parameters!$J$39,Parameters!$I$39*$A176,$A176&lt;=Parameters!$J$40,Parameters!$I$40*$A176,$A176&lt;=Parameters!$J$41,Parameters!$I$41*$A176,$A176&gt;Parameters!$J$41,Parameters!$I$42*$A176))</f>
        <v>22929.84</v>
      </c>
      <c r="AG176" s="290">
        <f t="shared" si="92"/>
        <v>134.09263157894736</v>
      </c>
      <c r="AI176" s="428">
        <f t="shared" si="68"/>
        <v>91.170000000000073</v>
      </c>
      <c r="AJ176" s="428">
        <f t="shared" si="69"/>
        <v>136.4900000000016</v>
      </c>
      <c r="AK176" s="428">
        <f t="shared" si="70"/>
        <v>143.54000000000087</v>
      </c>
      <c r="AL176" s="428">
        <f t="shared" si="71"/>
        <v>143.54000000000087</v>
      </c>
      <c r="AM176" s="428">
        <f t="shared" si="72"/>
        <v>91.170000000000073</v>
      </c>
      <c r="AN176" s="428">
        <f t="shared" si="73"/>
        <v>136.4900000000016</v>
      </c>
      <c r="AO176" s="428">
        <f t="shared" si="74"/>
        <v>143.54000000000087</v>
      </c>
      <c r="AP176" s="428">
        <f t="shared" si="75"/>
        <v>143.54000000000087</v>
      </c>
      <c r="AQ176" s="428">
        <f t="shared" si="76"/>
        <v>91.170000000000073</v>
      </c>
      <c r="AR176" s="428">
        <f t="shared" si="77"/>
        <v>136.4900000000016</v>
      </c>
      <c r="AS176" s="428">
        <f t="shared" si="78"/>
        <v>143.54000000000087</v>
      </c>
      <c r="AT176" s="428">
        <f t="shared" si="79"/>
        <v>143.54000000000087</v>
      </c>
      <c r="AU176" s="428">
        <f t="shared" si="80"/>
        <v>91.170000000000073</v>
      </c>
      <c r="AV176" s="428">
        <f t="shared" si="81"/>
        <v>136.4900000000016</v>
      </c>
      <c r="AW176" s="428">
        <f t="shared" si="82"/>
        <v>143.54000000000087</v>
      </c>
      <c r="AX176" s="428">
        <f t="shared" si="83"/>
        <v>143.54000000000087</v>
      </c>
    </row>
    <row r="177">
      <c r="A177" s="413">
        <v>172</v>
      </c>
      <c r="B177" s="290" cm="1">
        <f t="array" ref="B177">IF(Parameters!$C$55="No",IF($A177&lt;=Parameters!$D$23,Parameters!$C$23*$A177,IF($A177&lt;=Parameters!$D$24,Parameters!$C$23*Parameters!$D$23+Parameters!$C$24*($A177-Parameters!$D$23),IF($A177&lt;=Parameters!$D$25,Parameters!$C$23*Parameters!$D$23+Parameters!$C$24*(Parameters!$D$24-Parameters!$D$23)+Parameters!$C$25*($A177-Parameters!$D$24),Parameters!$C$23*Parameters!$D$23+Parameters!$C$24*(Parameters!$D$24-Parameters!$D$23)+Parameters!$C$25*(Parameters!$D$25-Parameters!$D$24)+Parameters!$C$26*($A177-Parameters!$D$25)))),_xlfn.IFS($A177&lt;=Parameters!$D$23,Parameters!$C$23*$A177,$A177&lt;=Parameters!$D$24,Parameters!$C$24*$A177,$A177&lt;=Parameters!$D$25,Parameters!$C$25*$A177,$A177&gt;Parameters!$D$25,Parameters!$C$26*$A177))</f>
        <v>15681.24</v>
      </c>
      <c r="C177" s="290">
        <f t="shared" si="84"/>
        <v>91.17</v>
      </c>
      <c r="D177" s="290" cm="1">
        <f t="array" ref="D177">IF(Parameters!$C$55="No",IF($A177&lt;=Parameters!$D$28,Parameters!$C$28*$A177,IF($A177&lt;=Parameters!$D$29,Parameters!$C$28*Parameters!$D$28+Parameters!$C$29*($A177-Parameters!$D$28),IF($A177&lt;=Parameters!$D$30,Parameters!$C$28*Parameters!$D$28+Parameters!$C$29*(Parameters!$D$29-Parameters!$D$28)+Parameters!$C$30*($A177-Parameters!$D$29),Parameters!$C$28*Parameters!$D$28+Parameters!$C$29*(Parameters!$D$29-Parameters!$D$28)+Parameters!$C$30*(Parameters!$D$30-Parameters!$D$29)+Parameters!$C$31*($A177-Parameters!$D$30)))),_xlfn.IFS($A177&lt;=Parameters!$D$28,Parameters!$C$28*$A177,$A177&lt;=Parameters!$D$29,Parameters!$C$29*$A177,$A177&lt;=Parameters!$D$30,Parameters!$C$30*$A177,$A177&gt;Parameters!$D$30,Parameters!$C$31*$A177))</f>
        <v>16678.28</v>
      </c>
      <c r="E177" s="290">
        <f t="shared" si="84"/>
        <v>96.966744186046512</v>
      </c>
      <c r="F177" s="290" cm="1">
        <f t="array" ref="F177">IF(Parameters!$C$55="No",IF($A177&lt;=Parameters!$D$34,Parameters!$C$34*$A177,IF($A177&lt;=Parameters!$D$35,Parameters!$C$34*Parameters!$D$34+Parameters!$C$35*($A177-Parameters!$D$34),IF($A177&lt;=Parameters!$D$36,Parameters!$C$34*Parameters!$D$34+Parameters!$C$35*(Parameters!$D$35-Parameters!$D$34)+Parameters!$C$36*($A177-Parameters!$D$35),Parameters!$C$34*Parameters!$D$34+Parameters!$C$35*(Parameters!$D$35-Parameters!$D$34)+Parameters!$C$36*(Parameters!$D$36-Parameters!$D$35)+Parameters!$C$37*($A177-Parameters!$D$36)))),_xlfn.IFS($A177&lt;=Parameters!$D$34,Parameters!$C$34*$A177,$A177&lt;=Parameters!$D$35,Parameters!$C$35*$A177,$A177&lt;=Parameters!$D$36,Parameters!$C$36*$A177,$A177&gt;Parameters!$D$36,Parameters!$C$37*$A177))</f>
        <v>21457.879999999997</v>
      </c>
      <c r="G177" s="290">
        <f t="shared" si="85"/>
        <v>124.75511627906975</v>
      </c>
      <c r="H177" s="290" cm="1">
        <f t="array" ref="H177">IF(Parameters!$C$55="No",IF($A177&lt;=Parameters!$D$39,Parameters!$C$39*$A177,IF($A177&lt;=Parameters!$D$40,Parameters!$C$39*Parameters!$D$39+Parameters!$C$40*($A177-Parameters!$D$39),IF($A177&lt;=Parameters!$D$41,Parameters!$C$39*Parameters!$D$39+Parameters!$C$40*(Parameters!$D$40-Parameters!$D$39)+Parameters!$C$41*($A177-Parameters!$D$40),Parameters!$C$39*Parameters!$D$39+Parameters!$C$40*(Parameters!$D$40-Parameters!$D$39)+Parameters!$C$41*(Parameters!$D$41-Parameters!$D$40)+Parameters!$C$42*($A177-Parameters!$D$41)))),_xlfn.IFS($A177&lt;=Parameters!$D$39,Parameters!$C$39*$A177,$A177&lt;=Parameters!$D$40,Parameters!$C$40*$A177,$A177&lt;=Parameters!$D$41,Parameters!$C$41*$A177,$A177&gt;Parameters!$D$41,Parameters!$C$42*$A177))</f>
        <v>23073.379999999997</v>
      </c>
      <c r="I177" s="290">
        <f t="shared" si="86"/>
        <v>134.14755813953488</v>
      </c>
      <c r="J177" s="290" cm="1">
        <f t="array" ref="J177">IF(Parameters!$D$55="No",IF($A177&lt;=Parameters!$F$23,Parameters!$E$23*$A177,IF($A177&lt;=Parameters!$F$24,Parameters!$E$23*Parameters!$F$23+Parameters!$E$24*($A177-Parameters!$F$23),IF($A177&lt;=Parameters!$F$25,Parameters!$E$23*Parameters!$F$23+Parameters!$E$24*(Parameters!$F$24-Parameters!$F$23)+Parameters!$E$25*($A177-Parameters!$F$24),Parameters!$E$23*Parameters!$F$23+Parameters!$E$24*(Parameters!$F$24-Parameters!$F$23)+Parameters!$E$25*(Parameters!$F$25-Parameters!$F$24)+Parameters!$E$26*($A177-Parameters!$F$25)))),_xlfn.IFS($A177&lt;=Parameters!$F$23,Parameters!$E$23*$A177,$A177&lt;=Parameters!$F$24,Parameters!$E$24*$A177,$A177&lt;=Parameters!$F$25,Parameters!$E$25*$A177,$A177&gt;Parameters!$F$25,Parameters!$E$26*$A177))</f>
        <v>15681.24</v>
      </c>
      <c r="K177" s="290">
        <f t="shared" si="62"/>
        <v>91.17</v>
      </c>
      <c r="L177" s="290" cm="1">
        <f t="array" ref="L177">IF(Parameters!$D$55="No",IF($A177&lt;=Parameters!$F$28,Parameters!$E$28*$A177,IF($A177&lt;=Parameters!$F$29,Parameters!$E$28*Parameters!$F$28+Parameters!$E$29*($A177-Parameters!$F$28),IF($A177&lt;=Parameters!$F$30,Parameters!$E$28*Parameters!$F$28+Parameters!$E$29*(Parameters!$F$29-Parameters!$F$28)+Parameters!$E$30*($A177-Parameters!$F$29),Parameters!$E$28*Parameters!$F$28+Parameters!$E$29*(Parameters!$F$29-Parameters!$F$28)+Parameters!$E$30*(Parameters!$F$30-Parameters!$F$29)+Parameters!$E$31*($A177-Parameters!$F$30)))),_xlfn.IFS($A177&lt;=Parameters!$F$28,Parameters!$E$28*$A177,$A177&lt;=Parameters!$F$29,Parameters!$E$29*$A177,$A177&lt;=Parameters!$F$30,Parameters!$E$30*$A177,$A177&gt;Parameters!$F$30,Parameters!$E$31*$A177))</f>
        <v>16678.28</v>
      </c>
      <c r="M177" s="290">
        <f t="shared" si="63"/>
        <v>96.966744186046512</v>
      </c>
      <c r="N177" s="290" cm="1">
        <f t="array" ref="N177">IF(Parameters!$D$55="No",IF($A177&lt;=Parameters!$F$34,Parameters!$E$34*$A177,IF($A177&lt;=Parameters!$F$35,Parameters!$E$34*Parameters!$F$34+Parameters!$E$35*($A177-Parameters!$F$34),IF($A177&lt;=Parameters!$F$36,Parameters!$E$34*Parameters!$F$34+Parameters!$E$35*(Parameters!$F$35-Parameters!$F$34)+Parameters!$E$36*($A177-Parameters!$F$35),Parameters!$E$34*Parameters!$F$34+Parameters!$E$35*(Parameters!$F$35-Parameters!$F$34)+Parameters!$E$36*(Parameters!$F$36-Parameters!$F$35)+Parameters!$E$37*($A177-Parameters!$F$36)))),_xlfn.IFS($A177&lt;=Parameters!$F$34,Parameters!$E$34*$A177,$A177&lt;=Parameters!$F$35,Parameters!$E$35*$A177,$A177&lt;=Parameters!$F$36,Parameters!$E$36*$A177,$A177&gt;Parameters!$F$36,Parameters!$E$37*$A177))</f>
        <v>21457.879999999997</v>
      </c>
      <c r="O177" s="290">
        <f t="shared" si="87"/>
        <v>124.75511627906975</v>
      </c>
      <c r="P177" s="290" cm="1">
        <f t="array" ref="P177">IF(Parameters!$D$55="No",IF($A177&lt;=Parameters!$F$39,Parameters!$E$39*$A177,IF($A177&lt;=Parameters!$F$40,Parameters!$E$39*Parameters!$F$39+Parameters!$E$40*($A177-Parameters!$F$39),IF($A177&lt;=Parameters!$F$41,Parameters!$E$39*Parameters!$F$39+Parameters!$E$40*(Parameters!$F$40-Parameters!$F$39)+Parameters!$E$41*($A177-Parameters!$F$40),Parameters!$E$39*Parameters!$F$39+Parameters!$E$40*(Parameters!$F$40-Parameters!$F$39)+Parameters!$E$41*(Parameters!$F$41-Parameters!$F$40)+Parameters!$E$42*($A177-Parameters!$F$41)))),_xlfn.IFS($A177&lt;=Parameters!$F$39,Parameters!$E$39*$A177,$A177&lt;=Parameters!$F$40,Parameters!$E$40*$A177,$A177&lt;=Parameters!$F$41,Parameters!$E$41*$A177,$A177&gt;Parameters!$F$41,Parameters!$E$42*$A177))</f>
        <v>23073.379999999997</v>
      </c>
      <c r="Q177" s="290">
        <f t="shared" si="88"/>
        <v>134.14755813953488</v>
      </c>
      <c r="R177" s="290" cm="1">
        <f t="array" ref="R177">IF(Parameters!$E$55="No",IF($A177&lt;=Parameters!$H$23,Parameters!$G$23*$A177,IF($A177&lt;=Parameters!$H$24,Parameters!$G$23*Parameters!$H$23+Parameters!$G$24*($A177-Parameters!$H$23),IF($A177&lt;=Parameters!$H$25,Parameters!$G$23*Parameters!$H$23+Parameters!$G$24*(Parameters!$H$24-Parameters!$H$23)+Parameters!$G$25*($A177-Parameters!$H$24),Parameters!$G$23*Parameters!$H$23+Parameters!$G$24*(Parameters!$H$24-Parameters!$H$23)+Parameters!$G$25*(Parameters!$H$25-Parameters!$H$24)+Parameters!$G$26*($A177-Parameters!$H$25)))),_xlfn.IFS($A177&lt;=Parameters!$H$23,Parameters!$G$23*$A177,$A177&lt;=Parameters!$H$24,Parameters!$G$24*$A177,$A177&lt;=Parameters!$H$25,Parameters!$G$25*$A177,$A177&gt;Parameters!$H$25,Parameters!$G$26*$A177))</f>
        <v>15681.24</v>
      </c>
      <c r="S177" s="290">
        <f t="shared" si="64"/>
        <v>91.17</v>
      </c>
      <c r="T177" s="290" cm="1">
        <f t="array" ref="T177">IF(Parameters!$E$55="No",IF($A177&lt;=Parameters!$H$28,Parameters!$G$28*$A177,IF($A177&lt;=Parameters!$H$29,Parameters!$G$28*Parameters!$H$28+Parameters!$G$29*($A177-Parameters!$H$28),IF($A177&lt;=Parameters!$H$30,Parameters!$G$28*Parameters!$H$28+Parameters!$G$29*(Parameters!$H$29-Parameters!$H$28)+Parameters!$G$30*($A177-Parameters!$H$29),Parameters!$G$28*Parameters!$H$28+Parameters!$G$29*(Parameters!$H$29-Parameters!$H$28)+Parameters!$G$30*(Parameters!$H$30-Parameters!$H$29)+Parameters!$G$31*($A177-Parameters!$H$30)))),_xlfn.IFS($A177&lt;=Parameters!$H$28,Parameters!$G$28*$A177,$A177&lt;=Parameters!$H$29,Parameters!$G$29*$A177,$A177&lt;=Parameters!$H$30,Parameters!$G$30*$A177,$A177&gt;Parameters!$H$30,Parameters!$G$31*$A177))</f>
        <v>16678.28</v>
      </c>
      <c r="U177" s="290">
        <f t="shared" si="65"/>
        <v>96.966744186046512</v>
      </c>
      <c r="V177" s="290" cm="1">
        <f t="array" ref="V177">IF(Parameters!$E$55="No",IF($A177&lt;=Parameters!$H$34,Parameters!$G$34*$A177,IF($A177&lt;=Parameters!$H$35,Parameters!$G$34*Parameters!$H$34+Parameters!$G$35*($A177-Parameters!$H$34),IF($A177&lt;=Parameters!$H$36,Parameters!$G$34*Parameters!$H$34+Parameters!$G$35*(Parameters!$H$35-Parameters!$H$34)+Parameters!$G$36*($A177-Parameters!$H$35),Parameters!$G$34*Parameters!$H$34+Parameters!$G$35*(Parameters!$H$35-Parameters!$H$34)+Parameters!$G$36*(Parameters!$H$36-Parameters!$H$35)+Parameters!$G$37*($A177-Parameters!$H$36)))),_xlfn.IFS($A177&lt;=Parameters!$H$34,Parameters!$G$34*$A177,$A177&lt;=Parameters!$H$35,Parameters!$G$35*$A177,$A177&lt;=Parameters!$H$36,Parameters!$G$36*$A177,$A177&gt;Parameters!$H$36,Parameters!$G$37*$A177))</f>
        <v>21457.879999999997</v>
      </c>
      <c r="W177" s="290">
        <f t="shared" si="89"/>
        <v>124.75511627906975</v>
      </c>
      <c r="X177" s="290" cm="1">
        <f t="array" ref="X177">IF(Parameters!$E$55="No",IF($A177&lt;=Parameters!$H$39,Parameters!$G$39*$A177,IF($A177&lt;=Parameters!$H$40,Parameters!$G$39*Parameters!$H$39+Parameters!$G$40*($A177-Parameters!$H$39),IF($A177&lt;=Parameters!$H$41,Parameters!$G$39*Parameters!$H$39+Parameters!$G$40*(Parameters!$H$40-Parameters!$H$39)+Parameters!$G$41*($A177-Parameters!$H$40),Parameters!$G$39*Parameters!$H$39+Parameters!$G$40*(Parameters!$H$40-Parameters!$H$39)+Parameters!$G$41*(Parameters!$H$41-Parameters!$H$40)+Parameters!$G$42*($A177-Parameters!$H$41)))),_xlfn.IFS($A177&lt;=Parameters!$H$39,Parameters!$G$39*$A177,$A177&lt;=Parameters!$H$40,Parameters!$G$40*$A177,$A177&lt;=Parameters!$H$41,Parameters!$G$41*$A177,$A177&gt;Parameters!$H$41,Parameters!$G$42*$A177))</f>
        <v>23073.379999999997</v>
      </c>
      <c r="Y177" s="290">
        <f t="shared" si="90"/>
        <v>134.14755813953488</v>
      </c>
      <c r="Z177" s="290" cm="1">
        <f t="array" ref="Z177">IF(Parameters!$F$55="No",IF($A177&lt;=Parameters!$J$23,Parameters!$I$23*$A177,IF($A177&lt;=Parameters!$J$24,Parameters!$I$23*Parameters!$J$23+Parameters!$I$24*($A177-Parameters!$J$23),IF($A177&lt;=Parameters!$J$25,Parameters!$I$23*Parameters!$J$23+Parameters!$I$24*(Parameters!$J$24-Parameters!$J$23)+Parameters!$I$25*($A177-Parameters!$J$24),Parameters!$I$23*Parameters!$J$23+Parameters!$I$24*(Parameters!$J$24-Parameters!$J$23)+Parameters!$I$25*(Parameters!$J$25-Parameters!$J$24)+Parameters!$I$26*($A177-Parameters!$J$25)))),_xlfn.IFS($A177&lt;=Parameters!$J$23,Parameters!$I$23*$A177,$A177&lt;=Parameters!$J$24,Parameters!$I$24*$A177,$A177&lt;=Parameters!$J$25,Parameters!$I$25*$A177,$A177&gt;Parameters!$J$25,Parameters!$I$26*$A177))</f>
        <v>15681.24</v>
      </c>
      <c r="AA177" s="290">
        <f t="shared" si="66"/>
        <v>91.17</v>
      </c>
      <c r="AB177" s="290" cm="1">
        <f t="array" ref="AB177">IF(Parameters!$F$55="No",IF($A177&lt;=Parameters!$J$28,Parameters!$I$28*$A177,IF($A177&lt;=Parameters!$J$29,Parameters!$I$28*Parameters!$J$28+Parameters!$I$29*($A177-Parameters!$J$28),IF($A177&lt;=Parameters!$J$30,Parameters!$I$28*Parameters!$J$28+Parameters!$I$29*(Parameters!$J$29-Parameters!$J$28)+Parameters!$I$30*($A177-Parameters!$J$29),Parameters!$I$28*Parameters!$J$28+Parameters!$I$29*(Parameters!$J$29-Parameters!$J$28)+Parameters!$I$30*(Parameters!$J$30-Parameters!$J$29)+Parameters!$I$31*($A177-Parameters!$J$30)))),_xlfn.IFS($A177&lt;=Parameters!$J$28,Parameters!$I$28*$A177,$A177&lt;=Parameters!$J$29,Parameters!$I$29*$A177,$A177&lt;=Parameters!$J$30,Parameters!$I$30*$A177,$A177&gt;Parameters!$J$30,Parameters!$I$31*$A177))</f>
        <v>16678.28</v>
      </c>
      <c r="AC177" s="290">
        <f t="shared" si="67"/>
        <v>96.966744186046512</v>
      </c>
      <c r="AD177" s="290" cm="1">
        <f t="array" ref="AD177">IF(Parameters!$F$55="No",IF($A177&lt;=Parameters!$J$34,Parameters!$I$34*$A177,IF($A177&lt;=Parameters!$J$35,Parameters!$I$34*Parameters!$J$34+Parameters!$I$35*($A177-Parameters!$J$34),IF($A177&lt;=Parameters!$J$36,Parameters!$I$34*Parameters!$J$34+Parameters!$I$35*(Parameters!$J$35-Parameters!$J$34)+Parameters!$I$36*($A177-Parameters!$J$35),Parameters!$I$34*Parameters!$J$34+Parameters!$I$35*(Parameters!$J$35-Parameters!$J$34)+Parameters!$I$36*(Parameters!$J$36-Parameters!$J$35)+Parameters!$I$37*($A177-Parameters!$J$36)))),_xlfn.IFS($A177&lt;=Parameters!$J$34,Parameters!$I$34*$A177,$A177&lt;=Parameters!$J$35,Parameters!$I$35*$A177,$A177&lt;=Parameters!$J$36,Parameters!$I$36*$A177,$A177&gt;Parameters!$J$36,Parameters!$I$37*$A177))</f>
        <v>21457.879999999997</v>
      </c>
      <c r="AE177" s="290">
        <f t="shared" si="91"/>
        <v>124.75511627906975</v>
      </c>
      <c r="AF177" s="290" cm="1">
        <f t="array" ref="AF177">IF(Parameters!$F$55="No",IF($A177&lt;=Parameters!$J$39,Parameters!$I$39*$A177,IF($A177&lt;=Parameters!$J$40,Parameters!$I$39*Parameters!$J$39+Parameters!$I$40*($A177-Parameters!$J$39),IF($A177&lt;=Parameters!$J$41,Parameters!$I$39*Parameters!$J$39+Parameters!$I$40*(Parameters!$J$40-Parameters!$J$39)+Parameters!$I$41*($A177-Parameters!$J$40),Parameters!$I$39*Parameters!$J$39+Parameters!$I$40*(Parameters!$J$40-Parameters!$J$39)+Parameters!$I$41*(Parameters!$J$41-Parameters!$J$40)+Parameters!$I$42*($A177-Parameters!$J$41)))),_xlfn.IFS($A177&lt;=Parameters!$J$39,Parameters!$I$39*$A177,$A177&lt;=Parameters!$J$40,Parameters!$I$40*$A177,$A177&lt;=Parameters!$J$41,Parameters!$I$41*$A177,$A177&gt;Parameters!$J$41,Parameters!$I$42*$A177))</f>
        <v>23073.379999999997</v>
      </c>
      <c r="AG177" s="290">
        <f t="shared" si="92"/>
        <v>134.14755813953488</v>
      </c>
      <c r="AI177" s="428">
        <f t="shared" si="68"/>
        <v>91.170000000000073</v>
      </c>
      <c r="AJ177" s="428">
        <f t="shared" si="69"/>
        <v>136.48999999999796</v>
      </c>
      <c r="AK177" s="428">
        <f t="shared" si="70"/>
        <v>143.53999999999724</v>
      </c>
      <c r="AL177" s="428">
        <f t="shared" si="71"/>
        <v>143.53999999999724</v>
      </c>
      <c r="AM177" s="428">
        <f t="shared" si="72"/>
        <v>91.170000000000073</v>
      </c>
      <c r="AN177" s="428">
        <f t="shared" si="73"/>
        <v>136.48999999999796</v>
      </c>
      <c r="AO177" s="428">
        <f t="shared" si="74"/>
        <v>143.53999999999724</v>
      </c>
      <c r="AP177" s="428">
        <f t="shared" si="75"/>
        <v>143.53999999999724</v>
      </c>
      <c r="AQ177" s="428">
        <f t="shared" si="76"/>
        <v>91.170000000000073</v>
      </c>
      <c r="AR177" s="428">
        <f t="shared" si="77"/>
        <v>136.48999999999796</v>
      </c>
      <c r="AS177" s="428">
        <f t="shared" si="78"/>
        <v>143.53999999999724</v>
      </c>
      <c r="AT177" s="428">
        <f t="shared" si="79"/>
        <v>143.53999999999724</v>
      </c>
      <c r="AU177" s="428">
        <f t="shared" si="80"/>
        <v>91.170000000000073</v>
      </c>
      <c r="AV177" s="428">
        <f t="shared" si="81"/>
        <v>136.48999999999796</v>
      </c>
      <c r="AW177" s="428">
        <f t="shared" si="82"/>
        <v>143.53999999999724</v>
      </c>
      <c r="AX177" s="428">
        <f t="shared" si="83"/>
        <v>143.53999999999724</v>
      </c>
    </row>
    <row r="178">
      <c r="A178" s="413">
        <v>173</v>
      </c>
      <c r="B178" s="290" cm="1">
        <f t="array" ref="B178">IF(Parameters!$C$55="No",IF($A178&lt;=Parameters!$D$23,Parameters!$C$23*$A178,IF($A178&lt;=Parameters!$D$24,Parameters!$C$23*Parameters!$D$23+Parameters!$C$24*($A178-Parameters!$D$23),IF($A178&lt;=Parameters!$D$25,Parameters!$C$23*Parameters!$D$23+Parameters!$C$24*(Parameters!$D$24-Parameters!$D$23)+Parameters!$C$25*($A178-Parameters!$D$24),Parameters!$C$23*Parameters!$D$23+Parameters!$C$24*(Parameters!$D$24-Parameters!$D$23)+Parameters!$C$25*(Parameters!$D$25-Parameters!$D$24)+Parameters!$C$26*($A178-Parameters!$D$25)))),_xlfn.IFS($A178&lt;=Parameters!$D$23,Parameters!$C$23*$A178,$A178&lt;=Parameters!$D$24,Parameters!$C$24*$A178,$A178&lt;=Parameters!$D$25,Parameters!$C$25*$A178,$A178&gt;Parameters!$D$25,Parameters!$C$26*$A178))</f>
        <v>15772.41</v>
      </c>
      <c r="C178" s="290">
        <f t="shared" si="84"/>
        <v>91.17</v>
      </c>
      <c r="D178" s="290" cm="1">
        <f t="array" ref="D178">IF(Parameters!$C$55="No",IF($A178&lt;=Parameters!$D$28,Parameters!$C$28*$A178,IF($A178&lt;=Parameters!$D$29,Parameters!$C$28*Parameters!$D$28+Parameters!$C$29*($A178-Parameters!$D$28),IF($A178&lt;=Parameters!$D$30,Parameters!$C$28*Parameters!$D$28+Parameters!$C$29*(Parameters!$D$29-Parameters!$D$28)+Parameters!$C$30*($A178-Parameters!$D$29),Parameters!$C$28*Parameters!$D$28+Parameters!$C$29*(Parameters!$D$29-Parameters!$D$28)+Parameters!$C$30*(Parameters!$D$30-Parameters!$D$29)+Parameters!$C$31*($A178-Parameters!$D$30)))),_xlfn.IFS($A178&lt;=Parameters!$D$28,Parameters!$C$28*$A178,$A178&lt;=Parameters!$D$29,Parameters!$C$29*$A178,$A178&lt;=Parameters!$D$30,Parameters!$C$30*$A178,$A178&gt;Parameters!$D$30,Parameters!$C$31*$A178))</f>
        <v>16814.77</v>
      </c>
      <c r="E178" s="290">
        <f t="shared" si="84"/>
        <v>97.195202312138733</v>
      </c>
      <c r="F178" s="290" cm="1">
        <f t="array" ref="F178">IF(Parameters!$C$55="No",IF($A178&lt;=Parameters!$D$34,Parameters!$C$34*$A178,IF($A178&lt;=Parameters!$D$35,Parameters!$C$34*Parameters!$D$34+Parameters!$C$35*($A178-Parameters!$D$34),IF($A178&lt;=Parameters!$D$36,Parameters!$C$34*Parameters!$D$34+Parameters!$C$35*(Parameters!$D$35-Parameters!$D$34)+Parameters!$C$36*($A178-Parameters!$D$35),Parameters!$C$34*Parameters!$D$34+Parameters!$C$35*(Parameters!$D$35-Parameters!$D$34)+Parameters!$C$36*(Parameters!$D$36-Parameters!$D$35)+Parameters!$C$37*($A178-Parameters!$D$36)))),_xlfn.IFS($A178&lt;=Parameters!$D$34,Parameters!$C$34*$A178,$A178&lt;=Parameters!$D$35,Parameters!$C$35*$A178,$A178&lt;=Parameters!$D$36,Parameters!$C$36*$A178,$A178&gt;Parameters!$D$36,Parameters!$C$37*$A178))</f>
        <v>21601.42</v>
      </c>
      <c r="G178" s="290">
        <f t="shared" si="85"/>
        <v>124.86369942196531</v>
      </c>
      <c r="H178" s="290" cm="1">
        <f t="array" ref="H178">IF(Parameters!$C$55="No",IF($A178&lt;=Parameters!$D$39,Parameters!$C$39*$A178,IF($A178&lt;=Parameters!$D$40,Parameters!$C$39*Parameters!$D$39+Parameters!$C$40*($A178-Parameters!$D$39),IF($A178&lt;=Parameters!$D$41,Parameters!$C$39*Parameters!$D$39+Parameters!$C$40*(Parameters!$D$40-Parameters!$D$39)+Parameters!$C$41*($A178-Parameters!$D$40),Parameters!$C$39*Parameters!$D$39+Parameters!$C$40*(Parameters!$D$40-Parameters!$D$39)+Parameters!$C$41*(Parameters!$D$41-Parameters!$D$40)+Parameters!$C$42*($A178-Parameters!$D$41)))),_xlfn.IFS($A178&lt;=Parameters!$D$39,Parameters!$C$39*$A178,$A178&lt;=Parameters!$D$40,Parameters!$C$40*$A178,$A178&lt;=Parameters!$D$41,Parameters!$C$41*$A178,$A178&gt;Parameters!$D$41,Parameters!$C$42*$A178))</f>
        <v>23216.92</v>
      </c>
      <c r="I178" s="290">
        <f t="shared" si="86"/>
        <v>134.20184971098266</v>
      </c>
      <c r="J178" s="290" cm="1">
        <f t="array" ref="J178">IF(Parameters!$D$55="No",IF($A178&lt;=Parameters!$F$23,Parameters!$E$23*$A178,IF($A178&lt;=Parameters!$F$24,Parameters!$E$23*Parameters!$F$23+Parameters!$E$24*($A178-Parameters!$F$23),IF($A178&lt;=Parameters!$F$25,Parameters!$E$23*Parameters!$F$23+Parameters!$E$24*(Parameters!$F$24-Parameters!$F$23)+Parameters!$E$25*($A178-Parameters!$F$24),Parameters!$E$23*Parameters!$F$23+Parameters!$E$24*(Parameters!$F$24-Parameters!$F$23)+Parameters!$E$25*(Parameters!$F$25-Parameters!$F$24)+Parameters!$E$26*($A178-Parameters!$F$25)))),_xlfn.IFS($A178&lt;=Parameters!$F$23,Parameters!$E$23*$A178,$A178&lt;=Parameters!$F$24,Parameters!$E$24*$A178,$A178&lt;=Parameters!$F$25,Parameters!$E$25*$A178,$A178&gt;Parameters!$F$25,Parameters!$E$26*$A178))</f>
        <v>15772.41</v>
      </c>
      <c r="K178" s="290">
        <f t="shared" si="62"/>
        <v>91.17</v>
      </c>
      <c r="L178" s="290" cm="1">
        <f t="array" ref="L178">IF(Parameters!$D$55="No",IF($A178&lt;=Parameters!$F$28,Parameters!$E$28*$A178,IF($A178&lt;=Parameters!$F$29,Parameters!$E$28*Parameters!$F$28+Parameters!$E$29*($A178-Parameters!$F$28),IF($A178&lt;=Parameters!$F$30,Parameters!$E$28*Parameters!$F$28+Parameters!$E$29*(Parameters!$F$29-Parameters!$F$28)+Parameters!$E$30*($A178-Parameters!$F$29),Parameters!$E$28*Parameters!$F$28+Parameters!$E$29*(Parameters!$F$29-Parameters!$F$28)+Parameters!$E$30*(Parameters!$F$30-Parameters!$F$29)+Parameters!$E$31*($A178-Parameters!$F$30)))),_xlfn.IFS($A178&lt;=Parameters!$F$28,Parameters!$E$28*$A178,$A178&lt;=Parameters!$F$29,Parameters!$E$29*$A178,$A178&lt;=Parameters!$F$30,Parameters!$E$30*$A178,$A178&gt;Parameters!$F$30,Parameters!$E$31*$A178))</f>
        <v>16814.77</v>
      </c>
      <c r="M178" s="290">
        <f t="shared" si="63"/>
        <v>97.195202312138733</v>
      </c>
      <c r="N178" s="290" cm="1">
        <f t="array" ref="N178">IF(Parameters!$D$55="No",IF($A178&lt;=Parameters!$F$34,Parameters!$E$34*$A178,IF($A178&lt;=Parameters!$F$35,Parameters!$E$34*Parameters!$F$34+Parameters!$E$35*($A178-Parameters!$F$34),IF($A178&lt;=Parameters!$F$36,Parameters!$E$34*Parameters!$F$34+Parameters!$E$35*(Parameters!$F$35-Parameters!$F$34)+Parameters!$E$36*($A178-Parameters!$F$35),Parameters!$E$34*Parameters!$F$34+Parameters!$E$35*(Parameters!$F$35-Parameters!$F$34)+Parameters!$E$36*(Parameters!$F$36-Parameters!$F$35)+Parameters!$E$37*($A178-Parameters!$F$36)))),_xlfn.IFS($A178&lt;=Parameters!$F$34,Parameters!$E$34*$A178,$A178&lt;=Parameters!$F$35,Parameters!$E$35*$A178,$A178&lt;=Parameters!$F$36,Parameters!$E$36*$A178,$A178&gt;Parameters!$F$36,Parameters!$E$37*$A178))</f>
        <v>21601.42</v>
      </c>
      <c r="O178" s="290">
        <f t="shared" si="87"/>
        <v>124.86369942196531</v>
      </c>
      <c r="P178" s="290" cm="1">
        <f t="array" ref="P178">IF(Parameters!$D$55="No",IF($A178&lt;=Parameters!$F$39,Parameters!$E$39*$A178,IF($A178&lt;=Parameters!$F$40,Parameters!$E$39*Parameters!$F$39+Parameters!$E$40*($A178-Parameters!$F$39),IF($A178&lt;=Parameters!$F$41,Parameters!$E$39*Parameters!$F$39+Parameters!$E$40*(Parameters!$F$40-Parameters!$F$39)+Parameters!$E$41*($A178-Parameters!$F$40),Parameters!$E$39*Parameters!$F$39+Parameters!$E$40*(Parameters!$F$40-Parameters!$F$39)+Parameters!$E$41*(Parameters!$F$41-Parameters!$F$40)+Parameters!$E$42*($A178-Parameters!$F$41)))),_xlfn.IFS($A178&lt;=Parameters!$F$39,Parameters!$E$39*$A178,$A178&lt;=Parameters!$F$40,Parameters!$E$40*$A178,$A178&lt;=Parameters!$F$41,Parameters!$E$41*$A178,$A178&gt;Parameters!$F$41,Parameters!$E$42*$A178))</f>
        <v>23216.92</v>
      </c>
      <c r="Q178" s="290">
        <f t="shared" si="88"/>
        <v>134.20184971098266</v>
      </c>
      <c r="R178" s="290" cm="1">
        <f t="array" ref="R178">IF(Parameters!$E$55="No",IF($A178&lt;=Parameters!$H$23,Parameters!$G$23*$A178,IF($A178&lt;=Parameters!$H$24,Parameters!$G$23*Parameters!$H$23+Parameters!$G$24*($A178-Parameters!$H$23),IF($A178&lt;=Parameters!$H$25,Parameters!$G$23*Parameters!$H$23+Parameters!$G$24*(Parameters!$H$24-Parameters!$H$23)+Parameters!$G$25*($A178-Parameters!$H$24),Parameters!$G$23*Parameters!$H$23+Parameters!$G$24*(Parameters!$H$24-Parameters!$H$23)+Parameters!$G$25*(Parameters!$H$25-Parameters!$H$24)+Parameters!$G$26*($A178-Parameters!$H$25)))),_xlfn.IFS($A178&lt;=Parameters!$H$23,Parameters!$G$23*$A178,$A178&lt;=Parameters!$H$24,Parameters!$G$24*$A178,$A178&lt;=Parameters!$H$25,Parameters!$G$25*$A178,$A178&gt;Parameters!$H$25,Parameters!$G$26*$A178))</f>
        <v>15772.41</v>
      </c>
      <c r="S178" s="290">
        <f t="shared" si="64"/>
        <v>91.17</v>
      </c>
      <c r="T178" s="290" cm="1">
        <f t="array" ref="T178">IF(Parameters!$E$55="No",IF($A178&lt;=Parameters!$H$28,Parameters!$G$28*$A178,IF($A178&lt;=Parameters!$H$29,Parameters!$G$28*Parameters!$H$28+Parameters!$G$29*($A178-Parameters!$H$28),IF($A178&lt;=Parameters!$H$30,Parameters!$G$28*Parameters!$H$28+Parameters!$G$29*(Parameters!$H$29-Parameters!$H$28)+Parameters!$G$30*($A178-Parameters!$H$29),Parameters!$G$28*Parameters!$H$28+Parameters!$G$29*(Parameters!$H$29-Parameters!$H$28)+Parameters!$G$30*(Parameters!$H$30-Parameters!$H$29)+Parameters!$G$31*($A178-Parameters!$H$30)))),_xlfn.IFS($A178&lt;=Parameters!$H$28,Parameters!$G$28*$A178,$A178&lt;=Parameters!$H$29,Parameters!$G$29*$A178,$A178&lt;=Parameters!$H$30,Parameters!$G$30*$A178,$A178&gt;Parameters!$H$30,Parameters!$G$31*$A178))</f>
        <v>16814.77</v>
      </c>
      <c r="U178" s="290">
        <f t="shared" si="65"/>
        <v>97.195202312138733</v>
      </c>
      <c r="V178" s="290" cm="1">
        <f t="array" ref="V178">IF(Parameters!$E$55="No",IF($A178&lt;=Parameters!$H$34,Parameters!$G$34*$A178,IF($A178&lt;=Parameters!$H$35,Parameters!$G$34*Parameters!$H$34+Parameters!$G$35*($A178-Parameters!$H$34),IF($A178&lt;=Parameters!$H$36,Parameters!$G$34*Parameters!$H$34+Parameters!$G$35*(Parameters!$H$35-Parameters!$H$34)+Parameters!$G$36*($A178-Parameters!$H$35),Parameters!$G$34*Parameters!$H$34+Parameters!$G$35*(Parameters!$H$35-Parameters!$H$34)+Parameters!$G$36*(Parameters!$H$36-Parameters!$H$35)+Parameters!$G$37*($A178-Parameters!$H$36)))),_xlfn.IFS($A178&lt;=Parameters!$H$34,Parameters!$G$34*$A178,$A178&lt;=Parameters!$H$35,Parameters!$G$35*$A178,$A178&lt;=Parameters!$H$36,Parameters!$G$36*$A178,$A178&gt;Parameters!$H$36,Parameters!$G$37*$A178))</f>
        <v>21601.42</v>
      </c>
      <c r="W178" s="290">
        <f t="shared" si="89"/>
        <v>124.86369942196531</v>
      </c>
      <c r="X178" s="290" cm="1">
        <f t="array" ref="X178">IF(Parameters!$E$55="No",IF($A178&lt;=Parameters!$H$39,Parameters!$G$39*$A178,IF($A178&lt;=Parameters!$H$40,Parameters!$G$39*Parameters!$H$39+Parameters!$G$40*($A178-Parameters!$H$39),IF($A178&lt;=Parameters!$H$41,Parameters!$G$39*Parameters!$H$39+Parameters!$G$40*(Parameters!$H$40-Parameters!$H$39)+Parameters!$G$41*($A178-Parameters!$H$40),Parameters!$G$39*Parameters!$H$39+Parameters!$G$40*(Parameters!$H$40-Parameters!$H$39)+Parameters!$G$41*(Parameters!$H$41-Parameters!$H$40)+Parameters!$G$42*($A178-Parameters!$H$41)))),_xlfn.IFS($A178&lt;=Parameters!$H$39,Parameters!$G$39*$A178,$A178&lt;=Parameters!$H$40,Parameters!$G$40*$A178,$A178&lt;=Parameters!$H$41,Parameters!$G$41*$A178,$A178&gt;Parameters!$H$41,Parameters!$G$42*$A178))</f>
        <v>23216.92</v>
      </c>
      <c r="Y178" s="290">
        <f t="shared" si="90"/>
        <v>134.20184971098266</v>
      </c>
      <c r="Z178" s="290" cm="1">
        <f t="array" ref="Z178">IF(Parameters!$F$55="No",IF($A178&lt;=Parameters!$J$23,Parameters!$I$23*$A178,IF($A178&lt;=Parameters!$J$24,Parameters!$I$23*Parameters!$J$23+Parameters!$I$24*($A178-Parameters!$J$23),IF($A178&lt;=Parameters!$J$25,Parameters!$I$23*Parameters!$J$23+Parameters!$I$24*(Parameters!$J$24-Parameters!$J$23)+Parameters!$I$25*($A178-Parameters!$J$24),Parameters!$I$23*Parameters!$J$23+Parameters!$I$24*(Parameters!$J$24-Parameters!$J$23)+Parameters!$I$25*(Parameters!$J$25-Parameters!$J$24)+Parameters!$I$26*($A178-Parameters!$J$25)))),_xlfn.IFS($A178&lt;=Parameters!$J$23,Parameters!$I$23*$A178,$A178&lt;=Parameters!$J$24,Parameters!$I$24*$A178,$A178&lt;=Parameters!$J$25,Parameters!$I$25*$A178,$A178&gt;Parameters!$J$25,Parameters!$I$26*$A178))</f>
        <v>15772.41</v>
      </c>
      <c r="AA178" s="290">
        <f t="shared" si="66"/>
        <v>91.17</v>
      </c>
      <c r="AB178" s="290" cm="1">
        <f t="array" ref="AB178">IF(Parameters!$F$55="No",IF($A178&lt;=Parameters!$J$28,Parameters!$I$28*$A178,IF($A178&lt;=Parameters!$J$29,Parameters!$I$28*Parameters!$J$28+Parameters!$I$29*($A178-Parameters!$J$28),IF($A178&lt;=Parameters!$J$30,Parameters!$I$28*Parameters!$J$28+Parameters!$I$29*(Parameters!$J$29-Parameters!$J$28)+Parameters!$I$30*($A178-Parameters!$J$29),Parameters!$I$28*Parameters!$J$28+Parameters!$I$29*(Parameters!$J$29-Parameters!$J$28)+Parameters!$I$30*(Parameters!$J$30-Parameters!$J$29)+Parameters!$I$31*($A178-Parameters!$J$30)))),_xlfn.IFS($A178&lt;=Parameters!$J$28,Parameters!$I$28*$A178,$A178&lt;=Parameters!$J$29,Parameters!$I$29*$A178,$A178&lt;=Parameters!$J$30,Parameters!$I$30*$A178,$A178&gt;Parameters!$J$30,Parameters!$I$31*$A178))</f>
        <v>16814.77</v>
      </c>
      <c r="AC178" s="290">
        <f t="shared" si="67"/>
        <v>97.195202312138733</v>
      </c>
      <c r="AD178" s="290" cm="1">
        <f t="array" ref="AD178">IF(Parameters!$F$55="No",IF($A178&lt;=Parameters!$J$34,Parameters!$I$34*$A178,IF($A178&lt;=Parameters!$J$35,Parameters!$I$34*Parameters!$J$34+Parameters!$I$35*($A178-Parameters!$J$34),IF($A178&lt;=Parameters!$J$36,Parameters!$I$34*Parameters!$J$34+Parameters!$I$35*(Parameters!$J$35-Parameters!$J$34)+Parameters!$I$36*($A178-Parameters!$J$35),Parameters!$I$34*Parameters!$J$34+Parameters!$I$35*(Parameters!$J$35-Parameters!$J$34)+Parameters!$I$36*(Parameters!$J$36-Parameters!$J$35)+Parameters!$I$37*($A178-Parameters!$J$36)))),_xlfn.IFS($A178&lt;=Parameters!$J$34,Parameters!$I$34*$A178,$A178&lt;=Parameters!$J$35,Parameters!$I$35*$A178,$A178&lt;=Parameters!$J$36,Parameters!$I$36*$A178,$A178&gt;Parameters!$J$36,Parameters!$I$37*$A178))</f>
        <v>21601.42</v>
      </c>
      <c r="AE178" s="290">
        <f t="shared" si="91"/>
        <v>124.86369942196531</v>
      </c>
      <c r="AF178" s="290" cm="1">
        <f t="array" ref="AF178">IF(Parameters!$F$55="No",IF($A178&lt;=Parameters!$J$39,Parameters!$I$39*$A178,IF($A178&lt;=Parameters!$J$40,Parameters!$I$39*Parameters!$J$39+Parameters!$I$40*($A178-Parameters!$J$39),IF($A178&lt;=Parameters!$J$41,Parameters!$I$39*Parameters!$J$39+Parameters!$I$40*(Parameters!$J$40-Parameters!$J$39)+Parameters!$I$41*($A178-Parameters!$J$40),Parameters!$I$39*Parameters!$J$39+Parameters!$I$40*(Parameters!$J$40-Parameters!$J$39)+Parameters!$I$41*(Parameters!$J$41-Parameters!$J$40)+Parameters!$I$42*($A178-Parameters!$J$41)))),_xlfn.IFS($A178&lt;=Parameters!$J$39,Parameters!$I$39*$A178,$A178&lt;=Parameters!$J$40,Parameters!$I$40*$A178,$A178&lt;=Parameters!$J$41,Parameters!$I$41*$A178,$A178&gt;Parameters!$J$41,Parameters!$I$42*$A178))</f>
        <v>23216.92</v>
      </c>
      <c r="AG178" s="290">
        <f t="shared" si="92"/>
        <v>134.20184971098266</v>
      </c>
      <c r="AI178" s="428">
        <f t="shared" si="68"/>
        <v>91.170000000000073</v>
      </c>
      <c r="AJ178" s="428">
        <f t="shared" si="69"/>
        <v>136.4900000000016</v>
      </c>
      <c r="AK178" s="428">
        <f t="shared" si="70"/>
        <v>143.54000000000087</v>
      </c>
      <c r="AL178" s="428">
        <f t="shared" si="71"/>
        <v>143.54000000000087</v>
      </c>
      <c r="AM178" s="428">
        <f t="shared" si="72"/>
        <v>91.170000000000073</v>
      </c>
      <c r="AN178" s="428">
        <f t="shared" si="73"/>
        <v>136.4900000000016</v>
      </c>
      <c r="AO178" s="428">
        <f t="shared" si="74"/>
        <v>143.54000000000087</v>
      </c>
      <c r="AP178" s="428">
        <f t="shared" si="75"/>
        <v>143.54000000000087</v>
      </c>
      <c r="AQ178" s="428">
        <f t="shared" si="76"/>
        <v>91.170000000000073</v>
      </c>
      <c r="AR178" s="428">
        <f t="shared" si="77"/>
        <v>136.4900000000016</v>
      </c>
      <c r="AS178" s="428">
        <f t="shared" si="78"/>
        <v>143.54000000000087</v>
      </c>
      <c r="AT178" s="428">
        <f t="shared" si="79"/>
        <v>143.54000000000087</v>
      </c>
      <c r="AU178" s="428">
        <f t="shared" si="80"/>
        <v>91.170000000000073</v>
      </c>
      <c r="AV178" s="428">
        <f t="shared" si="81"/>
        <v>136.4900000000016</v>
      </c>
      <c r="AW178" s="428">
        <f t="shared" si="82"/>
        <v>143.54000000000087</v>
      </c>
      <c r="AX178" s="428">
        <f t="shared" si="83"/>
        <v>143.54000000000087</v>
      </c>
    </row>
    <row r="179">
      <c r="A179" s="413">
        <v>174</v>
      </c>
      <c r="B179" s="290" cm="1">
        <f t="array" ref="B179">IF(Parameters!$C$55="No",IF($A179&lt;=Parameters!$D$23,Parameters!$C$23*$A179,IF($A179&lt;=Parameters!$D$24,Parameters!$C$23*Parameters!$D$23+Parameters!$C$24*($A179-Parameters!$D$23),IF($A179&lt;=Parameters!$D$25,Parameters!$C$23*Parameters!$D$23+Parameters!$C$24*(Parameters!$D$24-Parameters!$D$23)+Parameters!$C$25*($A179-Parameters!$D$24),Parameters!$C$23*Parameters!$D$23+Parameters!$C$24*(Parameters!$D$24-Parameters!$D$23)+Parameters!$C$25*(Parameters!$D$25-Parameters!$D$24)+Parameters!$C$26*($A179-Parameters!$D$25)))),_xlfn.IFS($A179&lt;=Parameters!$D$23,Parameters!$C$23*$A179,$A179&lt;=Parameters!$D$24,Parameters!$C$24*$A179,$A179&lt;=Parameters!$D$25,Parameters!$C$25*$A179,$A179&gt;Parameters!$D$25,Parameters!$C$26*$A179))</f>
        <v>15863.58</v>
      </c>
      <c r="C179" s="290">
        <f t="shared" si="84"/>
        <v>91.17</v>
      </c>
      <c r="D179" s="290" cm="1">
        <f t="array" ref="D179">IF(Parameters!$C$55="No",IF($A179&lt;=Parameters!$D$28,Parameters!$C$28*$A179,IF($A179&lt;=Parameters!$D$29,Parameters!$C$28*Parameters!$D$28+Parameters!$C$29*($A179-Parameters!$D$28),IF($A179&lt;=Parameters!$D$30,Parameters!$C$28*Parameters!$D$28+Parameters!$C$29*(Parameters!$D$29-Parameters!$D$28)+Parameters!$C$30*($A179-Parameters!$D$29),Parameters!$C$28*Parameters!$D$28+Parameters!$C$29*(Parameters!$D$29-Parameters!$D$28)+Parameters!$C$30*(Parameters!$D$30-Parameters!$D$29)+Parameters!$C$31*($A179-Parameters!$D$30)))),_xlfn.IFS($A179&lt;=Parameters!$D$28,Parameters!$C$28*$A179,$A179&lt;=Parameters!$D$29,Parameters!$C$29*$A179,$A179&lt;=Parameters!$D$30,Parameters!$C$30*$A179,$A179&gt;Parameters!$D$30,Parameters!$C$31*$A179))</f>
        <v>16951.260000000002</v>
      </c>
      <c r="E179" s="290">
        <f t="shared" si="84"/>
        <v>97.421034482758628</v>
      </c>
      <c r="F179" s="290" cm="1">
        <f t="array" ref="F179">IF(Parameters!$C$55="No",IF($A179&lt;=Parameters!$D$34,Parameters!$C$34*$A179,IF($A179&lt;=Parameters!$D$35,Parameters!$C$34*Parameters!$D$34+Parameters!$C$35*($A179-Parameters!$D$34),IF($A179&lt;=Parameters!$D$36,Parameters!$C$34*Parameters!$D$34+Parameters!$C$35*(Parameters!$D$35-Parameters!$D$34)+Parameters!$C$36*($A179-Parameters!$D$35),Parameters!$C$34*Parameters!$D$34+Parameters!$C$35*(Parameters!$D$35-Parameters!$D$34)+Parameters!$C$36*(Parameters!$D$36-Parameters!$D$35)+Parameters!$C$37*($A179-Parameters!$D$36)))),_xlfn.IFS($A179&lt;=Parameters!$D$34,Parameters!$C$34*$A179,$A179&lt;=Parameters!$D$35,Parameters!$C$35*$A179,$A179&lt;=Parameters!$D$36,Parameters!$C$36*$A179,$A179&gt;Parameters!$D$36,Parameters!$C$37*$A179))</f>
        <v>21744.959999999999</v>
      </c>
      <c r="G179" s="290">
        <f t="shared" si="85"/>
        <v>124.97103448275861</v>
      </c>
      <c r="H179" s="290" cm="1">
        <f t="array" ref="H179">IF(Parameters!$C$55="No",IF($A179&lt;=Parameters!$D$39,Parameters!$C$39*$A179,IF($A179&lt;=Parameters!$D$40,Parameters!$C$39*Parameters!$D$39+Parameters!$C$40*($A179-Parameters!$D$39),IF($A179&lt;=Parameters!$D$41,Parameters!$C$39*Parameters!$D$39+Parameters!$C$40*(Parameters!$D$40-Parameters!$D$39)+Parameters!$C$41*($A179-Parameters!$D$40),Parameters!$C$39*Parameters!$D$39+Parameters!$C$40*(Parameters!$D$40-Parameters!$D$39)+Parameters!$C$41*(Parameters!$D$41-Parameters!$D$40)+Parameters!$C$42*($A179-Parameters!$D$41)))),_xlfn.IFS($A179&lt;=Parameters!$D$39,Parameters!$C$39*$A179,$A179&lt;=Parameters!$D$40,Parameters!$C$40*$A179,$A179&lt;=Parameters!$D$41,Parameters!$C$41*$A179,$A179&gt;Parameters!$D$41,Parameters!$C$42*$A179))</f>
        <v>23360.46</v>
      </c>
      <c r="I179" s="290">
        <f t="shared" si="86"/>
        <v>134.25551724137929</v>
      </c>
      <c r="J179" s="290" cm="1">
        <f t="array" ref="J179">IF(Parameters!$D$55="No",IF($A179&lt;=Parameters!$F$23,Parameters!$E$23*$A179,IF($A179&lt;=Parameters!$F$24,Parameters!$E$23*Parameters!$F$23+Parameters!$E$24*($A179-Parameters!$F$23),IF($A179&lt;=Parameters!$F$25,Parameters!$E$23*Parameters!$F$23+Parameters!$E$24*(Parameters!$F$24-Parameters!$F$23)+Parameters!$E$25*($A179-Parameters!$F$24),Parameters!$E$23*Parameters!$F$23+Parameters!$E$24*(Parameters!$F$24-Parameters!$F$23)+Parameters!$E$25*(Parameters!$F$25-Parameters!$F$24)+Parameters!$E$26*($A179-Parameters!$F$25)))),_xlfn.IFS($A179&lt;=Parameters!$F$23,Parameters!$E$23*$A179,$A179&lt;=Parameters!$F$24,Parameters!$E$24*$A179,$A179&lt;=Parameters!$F$25,Parameters!$E$25*$A179,$A179&gt;Parameters!$F$25,Parameters!$E$26*$A179))</f>
        <v>15863.58</v>
      </c>
      <c r="K179" s="290">
        <f t="shared" si="62"/>
        <v>91.17</v>
      </c>
      <c r="L179" s="290" cm="1">
        <f t="array" ref="L179">IF(Parameters!$D$55="No",IF($A179&lt;=Parameters!$F$28,Parameters!$E$28*$A179,IF($A179&lt;=Parameters!$F$29,Parameters!$E$28*Parameters!$F$28+Parameters!$E$29*($A179-Parameters!$F$28),IF($A179&lt;=Parameters!$F$30,Parameters!$E$28*Parameters!$F$28+Parameters!$E$29*(Parameters!$F$29-Parameters!$F$28)+Parameters!$E$30*($A179-Parameters!$F$29),Parameters!$E$28*Parameters!$F$28+Parameters!$E$29*(Parameters!$F$29-Parameters!$F$28)+Parameters!$E$30*(Parameters!$F$30-Parameters!$F$29)+Parameters!$E$31*($A179-Parameters!$F$30)))),_xlfn.IFS($A179&lt;=Parameters!$F$28,Parameters!$E$28*$A179,$A179&lt;=Parameters!$F$29,Parameters!$E$29*$A179,$A179&lt;=Parameters!$F$30,Parameters!$E$30*$A179,$A179&gt;Parameters!$F$30,Parameters!$E$31*$A179))</f>
        <v>16951.260000000002</v>
      </c>
      <c r="M179" s="290">
        <f t="shared" si="63"/>
        <v>97.421034482758628</v>
      </c>
      <c r="N179" s="290" cm="1">
        <f t="array" ref="N179">IF(Parameters!$D$55="No",IF($A179&lt;=Parameters!$F$34,Parameters!$E$34*$A179,IF($A179&lt;=Parameters!$F$35,Parameters!$E$34*Parameters!$F$34+Parameters!$E$35*($A179-Parameters!$F$34),IF($A179&lt;=Parameters!$F$36,Parameters!$E$34*Parameters!$F$34+Parameters!$E$35*(Parameters!$F$35-Parameters!$F$34)+Parameters!$E$36*($A179-Parameters!$F$35),Parameters!$E$34*Parameters!$F$34+Parameters!$E$35*(Parameters!$F$35-Parameters!$F$34)+Parameters!$E$36*(Parameters!$F$36-Parameters!$F$35)+Parameters!$E$37*($A179-Parameters!$F$36)))),_xlfn.IFS($A179&lt;=Parameters!$F$34,Parameters!$E$34*$A179,$A179&lt;=Parameters!$F$35,Parameters!$E$35*$A179,$A179&lt;=Parameters!$F$36,Parameters!$E$36*$A179,$A179&gt;Parameters!$F$36,Parameters!$E$37*$A179))</f>
        <v>21744.959999999999</v>
      </c>
      <c r="O179" s="290">
        <f t="shared" si="87"/>
        <v>124.97103448275861</v>
      </c>
      <c r="P179" s="290" cm="1">
        <f t="array" ref="P179">IF(Parameters!$D$55="No",IF($A179&lt;=Parameters!$F$39,Parameters!$E$39*$A179,IF($A179&lt;=Parameters!$F$40,Parameters!$E$39*Parameters!$F$39+Parameters!$E$40*($A179-Parameters!$F$39),IF($A179&lt;=Parameters!$F$41,Parameters!$E$39*Parameters!$F$39+Parameters!$E$40*(Parameters!$F$40-Parameters!$F$39)+Parameters!$E$41*($A179-Parameters!$F$40),Parameters!$E$39*Parameters!$F$39+Parameters!$E$40*(Parameters!$F$40-Parameters!$F$39)+Parameters!$E$41*(Parameters!$F$41-Parameters!$F$40)+Parameters!$E$42*($A179-Parameters!$F$41)))),_xlfn.IFS($A179&lt;=Parameters!$F$39,Parameters!$E$39*$A179,$A179&lt;=Parameters!$F$40,Parameters!$E$40*$A179,$A179&lt;=Parameters!$F$41,Parameters!$E$41*$A179,$A179&gt;Parameters!$F$41,Parameters!$E$42*$A179))</f>
        <v>23360.46</v>
      </c>
      <c r="Q179" s="290">
        <f t="shared" si="88"/>
        <v>134.25551724137929</v>
      </c>
      <c r="R179" s="290" cm="1">
        <f t="array" ref="R179">IF(Parameters!$E$55="No",IF($A179&lt;=Parameters!$H$23,Parameters!$G$23*$A179,IF($A179&lt;=Parameters!$H$24,Parameters!$G$23*Parameters!$H$23+Parameters!$G$24*($A179-Parameters!$H$23),IF($A179&lt;=Parameters!$H$25,Parameters!$G$23*Parameters!$H$23+Parameters!$G$24*(Parameters!$H$24-Parameters!$H$23)+Parameters!$G$25*($A179-Parameters!$H$24),Parameters!$G$23*Parameters!$H$23+Parameters!$G$24*(Parameters!$H$24-Parameters!$H$23)+Parameters!$G$25*(Parameters!$H$25-Parameters!$H$24)+Parameters!$G$26*($A179-Parameters!$H$25)))),_xlfn.IFS($A179&lt;=Parameters!$H$23,Parameters!$G$23*$A179,$A179&lt;=Parameters!$H$24,Parameters!$G$24*$A179,$A179&lt;=Parameters!$H$25,Parameters!$G$25*$A179,$A179&gt;Parameters!$H$25,Parameters!$G$26*$A179))</f>
        <v>15863.58</v>
      </c>
      <c r="S179" s="290">
        <f t="shared" si="64"/>
        <v>91.17</v>
      </c>
      <c r="T179" s="290" cm="1">
        <f t="array" ref="T179">IF(Parameters!$E$55="No",IF($A179&lt;=Parameters!$H$28,Parameters!$G$28*$A179,IF($A179&lt;=Parameters!$H$29,Parameters!$G$28*Parameters!$H$28+Parameters!$G$29*($A179-Parameters!$H$28),IF($A179&lt;=Parameters!$H$30,Parameters!$G$28*Parameters!$H$28+Parameters!$G$29*(Parameters!$H$29-Parameters!$H$28)+Parameters!$G$30*($A179-Parameters!$H$29),Parameters!$G$28*Parameters!$H$28+Parameters!$G$29*(Parameters!$H$29-Parameters!$H$28)+Parameters!$G$30*(Parameters!$H$30-Parameters!$H$29)+Parameters!$G$31*($A179-Parameters!$H$30)))),_xlfn.IFS($A179&lt;=Parameters!$H$28,Parameters!$G$28*$A179,$A179&lt;=Parameters!$H$29,Parameters!$G$29*$A179,$A179&lt;=Parameters!$H$30,Parameters!$G$30*$A179,$A179&gt;Parameters!$H$30,Parameters!$G$31*$A179))</f>
        <v>16951.260000000002</v>
      </c>
      <c r="U179" s="290">
        <f t="shared" si="65"/>
        <v>97.421034482758628</v>
      </c>
      <c r="V179" s="290" cm="1">
        <f t="array" ref="V179">IF(Parameters!$E$55="No",IF($A179&lt;=Parameters!$H$34,Parameters!$G$34*$A179,IF($A179&lt;=Parameters!$H$35,Parameters!$G$34*Parameters!$H$34+Parameters!$G$35*($A179-Parameters!$H$34),IF($A179&lt;=Parameters!$H$36,Parameters!$G$34*Parameters!$H$34+Parameters!$G$35*(Parameters!$H$35-Parameters!$H$34)+Parameters!$G$36*($A179-Parameters!$H$35),Parameters!$G$34*Parameters!$H$34+Parameters!$G$35*(Parameters!$H$35-Parameters!$H$34)+Parameters!$G$36*(Parameters!$H$36-Parameters!$H$35)+Parameters!$G$37*($A179-Parameters!$H$36)))),_xlfn.IFS($A179&lt;=Parameters!$H$34,Parameters!$G$34*$A179,$A179&lt;=Parameters!$H$35,Parameters!$G$35*$A179,$A179&lt;=Parameters!$H$36,Parameters!$G$36*$A179,$A179&gt;Parameters!$H$36,Parameters!$G$37*$A179))</f>
        <v>21744.959999999999</v>
      </c>
      <c r="W179" s="290">
        <f t="shared" si="89"/>
        <v>124.97103448275861</v>
      </c>
      <c r="X179" s="290" cm="1">
        <f t="array" ref="X179">IF(Parameters!$E$55="No",IF($A179&lt;=Parameters!$H$39,Parameters!$G$39*$A179,IF($A179&lt;=Parameters!$H$40,Parameters!$G$39*Parameters!$H$39+Parameters!$G$40*($A179-Parameters!$H$39),IF($A179&lt;=Parameters!$H$41,Parameters!$G$39*Parameters!$H$39+Parameters!$G$40*(Parameters!$H$40-Parameters!$H$39)+Parameters!$G$41*($A179-Parameters!$H$40),Parameters!$G$39*Parameters!$H$39+Parameters!$G$40*(Parameters!$H$40-Parameters!$H$39)+Parameters!$G$41*(Parameters!$H$41-Parameters!$H$40)+Parameters!$G$42*($A179-Parameters!$H$41)))),_xlfn.IFS($A179&lt;=Parameters!$H$39,Parameters!$G$39*$A179,$A179&lt;=Parameters!$H$40,Parameters!$G$40*$A179,$A179&lt;=Parameters!$H$41,Parameters!$G$41*$A179,$A179&gt;Parameters!$H$41,Parameters!$G$42*$A179))</f>
        <v>23360.46</v>
      </c>
      <c r="Y179" s="290">
        <f t="shared" si="90"/>
        <v>134.25551724137929</v>
      </c>
      <c r="Z179" s="290" cm="1">
        <f t="array" ref="Z179">IF(Parameters!$F$55="No",IF($A179&lt;=Parameters!$J$23,Parameters!$I$23*$A179,IF($A179&lt;=Parameters!$J$24,Parameters!$I$23*Parameters!$J$23+Parameters!$I$24*($A179-Parameters!$J$23),IF($A179&lt;=Parameters!$J$25,Parameters!$I$23*Parameters!$J$23+Parameters!$I$24*(Parameters!$J$24-Parameters!$J$23)+Parameters!$I$25*($A179-Parameters!$J$24),Parameters!$I$23*Parameters!$J$23+Parameters!$I$24*(Parameters!$J$24-Parameters!$J$23)+Parameters!$I$25*(Parameters!$J$25-Parameters!$J$24)+Parameters!$I$26*($A179-Parameters!$J$25)))),_xlfn.IFS($A179&lt;=Parameters!$J$23,Parameters!$I$23*$A179,$A179&lt;=Parameters!$J$24,Parameters!$I$24*$A179,$A179&lt;=Parameters!$J$25,Parameters!$I$25*$A179,$A179&gt;Parameters!$J$25,Parameters!$I$26*$A179))</f>
        <v>15863.58</v>
      </c>
      <c r="AA179" s="290">
        <f t="shared" si="66"/>
        <v>91.17</v>
      </c>
      <c r="AB179" s="290" cm="1">
        <f t="array" ref="AB179">IF(Parameters!$F$55="No",IF($A179&lt;=Parameters!$J$28,Parameters!$I$28*$A179,IF($A179&lt;=Parameters!$J$29,Parameters!$I$28*Parameters!$J$28+Parameters!$I$29*($A179-Parameters!$J$28),IF($A179&lt;=Parameters!$J$30,Parameters!$I$28*Parameters!$J$28+Parameters!$I$29*(Parameters!$J$29-Parameters!$J$28)+Parameters!$I$30*($A179-Parameters!$J$29),Parameters!$I$28*Parameters!$J$28+Parameters!$I$29*(Parameters!$J$29-Parameters!$J$28)+Parameters!$I$30*(Parameters!$J$30-Parameters!$J$29)+Parameters!$I$31*($A179-Parameters!$J$30)))),_xlfn.IFS($A179&lt;=Parameters!$J$28,Parameters!$I$28*$A179,$A179&lt;=Parameters!$J$29,Parameters!$I$29*$A179,$A179&lt;=Parameters!$J$30,Parameters!$I$30*$A179,$A179&gt;Parameters!$J$30,Parameters!$I$31*$A179))</f>
        <v>16951.260000000002</v>
      </c>
      <c r="AC179" s="290">
        <f t="shared" si="67"/>
        <v>97.421034482758628</v>
      </c>
      <c r="AD179" s="290" cm="1">
        <f t="array" ref="AD179">IF(Parameters!$F$55="No",IF($A179&lt;=Parameters!$J$34,Parameters!$I$34*$A179,IF($A179&lt;=Parameters!$J$35,Parameters!$I$34*Parameters!$J$34+Parameters!$I$35*($A179-Parameters!$J$34),IF($A179&lt;=Parameters!$J$36,Parameters!$I$34*Parameters!$J$34+Parameters!$I$35*(Parameters!$J$35-Parameters!$J$34)+Parameters!$I$36*($A179-Parameters!$J$35),Parameters!$I$34*Parameters!$J$34+Parameters!$I$35*(Parameters!$J$35-Parameters!$J$34)+Parameters!$I$36*(Parameters!$J$36-Parameters!$J$35)+Parameters!$I$37*($A179-Parameters!$J$36)))),_xlfn.IFS($A179&lt;=Parameters!$J$34,Parameters!$I$34*$A179,$A179&lt;=Parameters!$J$35,Parameters!$I$35*$A179,$A179&lt;=Parameters!$J$36,Parameters!$I$36*$A179,$A179&gt;Parameters!$J$36,Parameters!$I$37*$A179))</f>
        <v>21744.959999999999</v>
      </c>
      <c r="AE179" s="290">
        <f t="shared" si="91"/>
        <v>124.97103448275861</v>
      </c>
      <c r="AF179" s="290" cm="1">
        <f t="array" ref="AF179">IF(Parameters!$F$55="No",IF($A179&lt;=Parameters!$J$39,Parameters!$I$39*$A179,IF($A179&lt;=Parameters!$J$40,Parameters!$I$39*Parameters!$J$39+Parameters!$I$40*($A179-Parameters!$J$39),IF($A179&lt;=Parameters!$J$41,Parameters!$I$39*Parameters!$J$39+Parameters!$I$40*(Parameters!$J$40-Parameters!$J$39)+Parameters!$I$41*($A179-Parameters!$J$40),Parameters!$I$39*Parameters!$J$39+Parameters!$I$40*(Parameters!$J$40-Parameters!$J$39)+Parameters!$I$41*(Parameters!$J$41-Parameters!$J$40)+Parameters!$I$42*($A179-Parameters!$J$41)))),_xlfn.IFS($A179&lt;=Parameters!$J$39,Parameters!$I$39*$A179,$A179&lt;=Parameters!$J$40,Parameters!$I$40*$A179,$A179&lt;=Parameters!$J$41,Parameters!$I$41*$A179,$A179&gt;Parameters!$J$41,Parameters!$I$42*$A179))</f>
        <v>23360.46</v>
      </c>
      <c r="AG179" s="290">
        <f t="shared" si="92"/>
        <v>134.25551724137929</v>
      </c>
      <c r="AI179" s="428">
        <f t="shared" si="68"/>
        <v>91.170000000000073</v>
      </c>
      <c r="AJ179" s="428">
        <f t="shared" si="69"/>
        <v>136.4900000000016</v>
      </c>
      <c r="AK179" s="428">
        <f t="shared" si="70"/>
        <v>143.54000000000087</v>
      </c>
      <c r="AL179" s="428">
        <f t="shared" si="71"/>
        <v>143.54000000000087</v>
      </c>
      <c r="AM179" s="428">
        <f t="shared" si="72"/>
        <v>91.170000000000073</v>
      </c>
      <c r="AN179" s="428">
        <f t="shared" si="73"/>
        <v>136.4900000000016</v>
      </c>
      <c r="AO179" s="428">
        <f t="shared" si="74"/>
        <v>143.54000000000087</v>
      </c>
      <c r="AP179" s="428">
        <f t="shared" si="75"/>
        <v>143.54000000000087</v>
      </c>
      <c r="AQ179" s="428">
        <f t="shared" si="76"/>
        <v>91.170000000000073</v>
      </c>
      <c r="AR179" s="428">
        <f t="shared" si="77"/>
        <v>136.4900000000016</v>
      </c>
      <c r="AS179" s="428">
        <f t="shared" si="78"/>
        <v>143.54000000000087</v>
      </c>
      <c r="AT179" s="428">
        <f t="shared" si="79"/>
        <v>143.54000000000087</v>
      </c>
      <c r="AU179" s="428">
        <f t="shared" si="80"/>
        <v>91.170000000000073</v>
      </c>
      <c r="AV179" s="428">
        <f t="shared" si="81"/>
        <v>136.4900000000016</v>
      </c>
      <c r="AW179" s="428">
        <f t="shared" si="82"/>
        <v>143.54000000000087</v>
      </c>
      <c r="AX179" s="428">
        <f t="shared" si="83"/>
        <v>143.54000000000087</v>
      </c>
    </row>
    <row r="180">
      <c r="A180" s="413">
        <v>175</v>
      </c>
      <c r="B180" s="290" cm="1">
        <f t="array" ref="B180">IF(Parameters!$C$55="No",IF($A180&lt;=Parameters!$D$23,Parameters!$C$23*$A180,IF($A180&lt;=Parameters!$D$24,Parameters!$C$23*Parameters!$D$23+Parameters!$C$24*($A180-Parameters!$D$23),IF($A180&lt;=Parameters!$D$25,Parameters!$C$23*Parameters!$D$23+Parameters!$C$24*(Parameters!$D$24-Parameters!$D$23)+Parameters!$C$25*($A180-Parameters!$D$24),Parameters!$C$23*Parameters!$D$23+Parameters!$C$24*(Parameters!$D$24-Parameters!$D$23)+Parameters!$C$25*(Parameters!$D$25-Parameters!$D$24)+Parameters!$C$26*($A180-Parameters!$D$25)))),_xlfn.IFS($A180&lt;=Parameters!$D$23,Parameters!$C$23*$A180,$A180&lt;=Parameters!$D$24,Parameters!$C$24*$A180,$A180&lt;=Parameters!$D$25,Parameters!$C$25*$A180,$A180&gt;Parameters!$D$25,Parameters!$C$26*$A180))</f>
        <v>15954.75</v>
      </c>
      <c r="C180" s="290">
        <f t="shared" si="84"/>
        <v>91.17</v>
      </c>
      <c r="D180" s="290" cm="1">
        <f t="array" ref="D180">IF(Parameters!$C$55="No",IF($A180&lt;=Parameters!$D$28,Parameters!$C$28*$A180,IF($A180&lt;=Parameters!$D$29,Parameters!$C$28*Parameters!$D$28+Parameters!$C$29*($A180-Parameters!$D$28),IF($A180&lt;=Parameters!$D$30,Parameters!$C$28*Parameters!$D$28+Parameters!$C$29*(Parameters!$D$29-Parameters!$D$28)+Parameters!$C$30*($A180-Parameters!$D$29),Parameters!$C$28*Parameters!$D$28+Parameters!$C$29*(Parameters!$D$29-Parameters!$D$28)+Parameters!$C$30*(Parameters!$D$30-Parameters!$D$29)+Parameters!$C$31*($A180-Parameters!$D$30)))),_xlfn.IFS($A180&lt;=Parameters!$D$28,Parameters!$C$28*$A180,$A180&lt;=Parameters!$D$29,Parameters!$C$29*$A180,$A180&lt;=Parameters!$D$30,Parameters!$C$30*$A180,$A180&gt;Parameters!$D$30,Parameters!$C$31*$A180))</f>
        <v>17087.75</v>
      </c>
      <c r="E180" s="290">
        <f t="shared" si="84"/>
        <v>97.644285714285715</v>
      </c>
      <c r="F180" s="290" cm="1">
        <f t="array" ref="F180">IF(Parameters!$C$55="No",IF($A180&lt;=Parameters!$D$34,Parameters!$C$34*$A180,IF($A180&lt;=Parameters!$D$35,Parameters!$C$34*Parameters!$D$34+Parameters!$C$35*($A180-Parameters!$D$34),IF($A180&lt;=Parameters!$D$36,Parameters!$C$34*Parameters!$D$34+Parameters!$C$35*(Parameters!$D$35-Parameters!$D$34)+Parameters!$C$36*($A180-Parameters!$D$35),Parameters!$C$34*Parameters!$D$34+Parameters!$C$35*(Parameters!$D$35-Parameters!$D$34)+Parameters!$C$36*(Parameters!$D$36-Parameters!$D$35)+Parameters!$C$37*($A180-Parameters!$D$36)))),_xlfn.IFS($A180&lt;=Parameters!$D$34,Parameters!$C$34*$A180,$A180&lt;=Parameters!$D$35,Parameters!$C$35*$A180,$A180&lt;=Parameters!$D$36,Parameters!$C$36*$A180,$A180&gt;Parameters!$D$36,Parameters!$C$37*$A180))</f>
        <v>21888.5</v>
      </c>
      <c r="G180" s="290">
        <f t="shared" si="85"/>
        <v>125.07714285714286</v>
      </c>
      <c r="H180" s="290" cm="1">
        <f t="array" ref="H180">IF(Parameters!$C$55="No",IF($A180&lt;=Parameters!$D$39,Parameters!$C$39*$A180,IF($A180&lt;=Parameters!$D$40,Parameters!$C$39*Parameters!$D$39+Parameters!$C$40*($A180-Parameters!$D$39),IF($A180&lt;=Parameters!$D$41,Parameters!$C$39*Parameters!$D$39+Parameters!$C$40*(Parameters!$D$40-Parameters!$D$39)+Parameters!$C$41*($A180-Parameters!$D$40),Parameters!$C$39*Parameters!$D$39+Parameters!$C$40*(Parameters!$D$40-Parameters!$D$39)+Parameters!$C$41*(Parameters!$D$41-Parameters!$D$40)+Parameters!$C$42*($A180-Parameters!$D$41)))),_xlfn.IFS($A180&lt;=Parameters!$D$39,Parameters!$C$39*$A180,$A180&lt;=Parameters!$D$40,Parameters!$C$40*$A180,$A180&lt;=Parameters!$D$41,Parameters!$C$41*$A180,$A180&gt;Parameters!$D$41,Parameters!$C$42*$A180))</f>
        <v>23504</v>
      </c>
      <c r="I180" s="290">
        <f t="shared" si="86"/>
        <v>134.30857142857144</v>
      </c>
      <c r="J180" s="290" cm="1">
        <f t="array" ref="J180">IF(Parameters!$D$55="No",IF($A180&lt;=Parameters!$F$23,Parameters!$E$23*$A180,IF($A180&lt;=Parameters!$F$24,Parameters!$E$23*Parameters!$F$23+Parameters!$E$24*($A180-Parameters!$F$23),IF($A180&lt;=Parameters!$F$25,Parameters!$E$23*Parameters!$F$23+Parameters!$E$24*(Parameters!$F$24-Parameters!$F$23)+Parameters!$E$25*($A180-Parameters!$F$24),Parameters!$E$23*Parameters!$F$23+Parameters!$E$24*(Parameters!$F$24-Parameters!$F$23)+Parameters!$E$25*(Parameters!$F$25-Parameters!$F$24)+Parameters!$E$26*($A180-Parameters!$F$25)))),_xlfn.IFS($A180&lt;=Parameters!$F$23,Parameters!$E$23*$A180,$A180&lt;=Parameters!$F$24,Parameters!$E$24*$A180,$A180&lt;=Parameters!$F$25,Parameters!$E$25*$A180,$A180&gt;Parameters!$F$25,Parameters!$E$26*$A180))</f>
        <v>15954.75</v>
      </c>
      <c r="K180" s="290">
        <f t="shared" si="62"/>
        <v>91.17</v>
      </c>
      <c r="L180" s="290" cm="1">
        <f t="array" ref="L180">IF(Parameters!$D$55="No",IF($A180&lt;=Parameters!$F$28,Parameters!$E$28*$A180,IF($A180&lt;=Parameters!$F$29,Parameters!$E$28*Parameters!$F$28+Parameters!$E$29*($A180-Parameters!$F$28),IF($A180&lt;=Parameters!$F$30,Parameters!$E$28*Parameters!$F$28+Parameters!$E$29*(Parameters!$F$29-Parameters!$F$28)+Parameters!$E$30*($A180-Parameters!$F$29),Parameters!$E$28*Parameters!$F$28+Parameters!$E$29*(Parameters!$F$29-Parameters!$F$28)+Parameters!$E$30*(Parameters!$F$30-Parameters!$F$29)+Parameters!$E$31*($A180-Parameters!$F$30)))),_xlfn.IFS($A180&lt;=Parameters!$F$28,Parameters!$E$28*$A180,$A180&lt;=Parameters!$F$29,Parameters!$E$29*$A180,$A180&lt;=Parameters!$F$30,Parameters!$E$30*$A180,$A180&gt;Parameters!$F$30,Parameters!$E$31*$A180))</f>
        <v>17087.75</v>
      </c>
      <c r="M180" s="290">
        <f t="shared" si="63"/>
        <v>97.644285714285715</v>
      </c>
      <c r="N180" s="290" cm="1">
        <f t="array" ref="N180">IF(Parameters!$D$55="No",IF($A180&lt;=Parameters!$F$34,Parameters!$E$34*$A180,IF($A180&lt;=Parameters!$F$35,Parameters!$E$34*Parameters!$F$34+Parameters!$E$35*($A180-Parameters!$F$34),IF($A180&lt;=Parameters!$F$36,Parameters!$E$34*Parameters!$F$34+Parameters!$E$35*(Parameters!$F$35-Parameters!$F$34)+Parameters!$E$36*($A180-Parameters!$F$35),Parameters!$E$34*Parameters!$F$34+Parameters!$E$35*(Parameters!$F$35-Parameters!$F$34)+Parameters!$E$36*(Parameters!$F$36-Parameters!$F$35)+Parameters!$E$37*($A180-Parameters!$F$36)))),_xlfn.IFS($A180&lt;=Parameters!$F$34,Parameters!$E$34*$A180,$A180&lt;=Parameters!$F$35,Parameters!$E$35*$A180,$A180&lt;=Parameters!$F$36,Parameters!$E$36*$A180,$A180&gt;Parameters!$F$36,Parameters!$E$37*$A180))</f>
        <v>21888.5</v>
      </c>
      <c r="O180" s="290">
        <f t="shared" si="87"/>
        <v>125.07714285714286</v>
      </c>
      <c r="P180" s="290" cm="1">
        <f t="array" ref="P180">IF(Parameters!$D$55="No",IF($A180&lt;=Parameters!$F$39,Parameters!$E$39*$A180,IF($A180&lt;=Parameters!$F$40,Parameters!$E$39*Parameters!$F$39+Parameters!$E$40*($A180-Parameters!$F$39),IF($A180&lt;=Parameters!$F$41,Parameters!$E$39*Parameters!$F$39+Parameters!$E$40*(Parameters!$F$40-Parameters!$F$39)+Parameters!$E$41*($A180-Parameters!$F$40),Parameters!$E$39*Parameters!$F$39+Parameters!$E$40*(Parameters!$F$40-Parameters!$F$39)+Parameters!$E$41*(Parameters!$F$41-Parameters!$F$40)+Parameters!$E$42*($A180-Parameters!$F$41)))),_xlfn.IFS($A180&lt;=Parameters!$F$39,Parameters!$E$39*$A180,$A180&lt;=Parameters!$F$40,Parameters!$E$40*$A180,$A180&lt;=Parameters!$F$41,Parameters!$E$41*$A180,$A180&gt;Parameters!$F$41,Parameters!$E$42*$A180))</f>
        <v>23504</v>
      </c>
      <c r="Q180" s="290">
        <f t="shared" si="88"/>
        <v>134.30857142857144</v>
      </c>
      <c r="R180" s="290" cm="1">
        <f t="array" ref="R180">IF(Parameters!$E$55="No",IF($A180&lt;=Parameters!$H$23,Parameters!$G$23*$A180,IF($A180&lt;=Parameters!$H$24,Parameters!$G$23*Parameters!$H$23+Parameters!$G$24*($A180-Parameters!$H$23),IF($A180&lt;=Parameters!$H$25,Parameters!$G$23*Parameters!$H$23+Parameters!$G$24*(Parameters!$H$24-Parameters!$H$23)+Parameters!$G$25*($A180-Parameters!$H$24),Parameters!$G$23*Parameters!$H$23+Parameters!$G$24*(Parameters!$H$24-Parameters!$H$23)+Parameters!$G$25*(Parameters!$H$25-Parameters!$H$24)+Parameters!$G$26*($A180-Parameters!$H$25)))),_xlfn.IFS($A180&lt;=Parameters!$H$23,Parameters!$G$23*$A180,$A180&lt;=Parameters!$H$24,Parameters!$G$24*$A180,$A180&lt;=Parameters!$H$25,Parameters!$G$25*$A180,$A180&gt;Parameters!$H$25,Parameters!$G$26*$A180))</f>
        <v>15954.75</v>
      </c>
      <c r="S180" s="290">
        <f t="shared" si="64"/>
        <v>91.17</v>
      </c>
      <c r="T180" s="290" cm="1">
        <f t="array" ref="T180">IF(Parameters!$E$55="No",IF($A180&lt;=Parameters!$H$28,Parameters!$G$28*$A180,IF($A180&lt;=Parameters!$H$29,Parameters!$G$28*Parameters!$H$28+Parameters!$G$29*($A180-Parameters!$H$28),IF($A180&lt;=Parameters!$H$30,Parameters!$G$28*Parameters!$H$28+Parameters!$G$29*(Parameters!$H$29-Parameters!$H$28)+Parameters!$G$30*($A180-Parameters!$H$29),Parameters!$G$28*Parameters!$H$28+Parameters!$G$29*(Parameters!$H$29-Parameters!$H$28)+Parameters!$G$30*(Parameters!$H$30-Parameters!$H$29)+Parameters!$G$31*($A180-Parameters!$H$30)))),_xlfn.IFS($A180&lt;=Parameters!$H$28,Parameters!$G$28*$A180,$A180&lt;=Parameters!$H$29,Parameters!$G$29*$A180,$A180&lt;=Parameters!$H$30,Parameters!$G$30*$A180,$A180&gt;Parameters!$H$30,Parameters!$G$31*$A180))</f>
        <v>17087.75</v>
      </c>
      <c r="U180" s="290">
        <f t="shared" si="65"/>
        <v>97.644285714285715</v>
      </c>
      <c r="V180" s="290" cm="1">
        <f t="array" ref="V180">IF(Parameters!$E$55="No",IF($A180&lt;=Parameters!$H$34,Parameters!$G$34*$A180,IF($A180&lt;=Parameters!$H$35,Parameters!$G$34*Parameters!$H$34+Parameters!$G$35*($A180-Parameters!$H$34),IF($A180&lt;=Parameters!$H$36,Parameters!$G$34*Parameters!$H$34+Parameters!$G$35*(Parameters!$H$35-Parameters!$H$34)+Parameters!$G$36*($A180-Parameters!$H$35),Parameters!$G$34*Parameters!$H$34+Parameters!$G$35*(Parameters!$H$35-Parameters!$H$34)+Parameters!$G$36*(Parameters!$H$36-Parameters!$H$35)+Parameters!$G$37*($A180-Parameters!$H$36)))),_xlfn.IFS($A180&lt;=Parameters!$H$34,Parameters!$G$34*$A180,$A180&lt;=Parameters!$H$35,Parameters!$G$35*$A180,$A180&lt;=Parameters!$H$36,Parameters!$G$36*$A180,$A180&gt;Parameters!$H$36,Parameters!$G$37*$A180))</f>
        <v>21888.5</v>
      </c>
      <c r="W180" s="290">
        <f t="shared" si="89"/>
        <v>125.07714285714286</v>
      </c>
      <c r="X180" s="290" cm="1">
        <f t="array" ref="X180">IF(Parameters!$E$55="No",IF($A180&lt;=Parameters!$H$39,Parameters!$G$39*$A180,IF($A180&lt;=Parameters!$H$40,Parameters!$G$39*Parameters!$H$39+Parameters!$G$40*($A180-Parameters!$H$39),IF($A180&lt;=Parameters!$H$41,Parameters!$G$39*Parameters!$H$39+Parameters!$G$40*(Parameters!$H$40-Parameters!$H$39)+Parameters!$G$41*($A180-Parameters!$H$40),Parameters!$G$39*Parameters!$H$39+Parameters!$G$40*(Parameters!$H$40-Parameters!$H$39)+Parameters!$G$41*(Parameters!$H$41-Parameters!$H$40)+Parameters!$G$42*($A180-Parameters!$H$41)))),_xlfn.IFS($A180&lt;=Parameters!$H$39,Parameters!$G$39*$A180,$A180&lt;=Parameters!$H$40,Parameters!$G$40*$A180,$A180&lt;=Parameters!$H$41,Parameters!$G$41*$A180,$A180&gt;Parameters!$H$41,Parameters!$G$42*$A180))</f>
        <v>23504</v>
      </c>
      <c r="Y180" s="290">
        <f t="shared" si="90"/>
        <v>134.30857142857144</v>
      </c>
      <c r="Z180" s="290" cm="1">
        <f t="array" ref="Z180">IF(Parameters!$F$55="No",IF($A180&lt;=Parameters!$J$23,Parameters!$I$23*$A180,IF($A180&lt;=Parameters!$J$24,Parameters!$I$23*Parameters!$J$23+Parameters!$I$24*($A180-Parameters!$J$23),IF($A180&lt;=Parameters!$J$25,Parameters!$I$23*Parameters!$J$23+Parameters!$I$24*(Parameters!$J$24-Parameters!$J$23)+Parameters!$I$25*($A180-Parameters!$J$24),Parameters!$I$23*Parameters!$J$23+Parameters!$I$24*(Parameters!$J$24-Parameters!$J$23)+Parameters!$I$25*(Parameters!$J$25-Parameters!$J$24)+Parameters!$I$26*($A180-Parameters!$J$25)))),_xlfn.IFS($A180&lt;=Parameters!$J$23,Parameters!$I$23*$A180,$A180&lt;=Parameters!$J$24,Parameters!$I$24*$A180,$A180&lt;=Parameters!$J$25,Parameters!$I$25*$A180,$A180&gt;Parameters!$J$25,Parameters!$I$26*$A180))</f>
        <v>15954.75</v>
      </c>
      <c r="AA180" s="290">
        <f t="shared" si="66"/>
        <v>91.17</v>
      </c>
      <c r="AB180" s="290" cm="1">
        <f t="array" ref="AB180">IF(Parameters!$F$55="No",IF($A180&lt;=Parameters!$J$28,Parameters!$I$28*$A180,IF($A180&lt;=Parameters!$J$29,Parameters!$I$28*Parameters!$J$28+Parameters!$I$29*($A180-Parameters!$J$28),IF($A180&lt;=Parameters!$J$30,Parameters!$I$28*Parameters!$J$28+Parameters!$I$29*(Parameters!$J$29-Parameters!$J$28)+Parameters!$I$30*($A180-Parameters!$J$29),Parameters!$I$28*Parameters!$J$28+Parameters!$I$29*(Parameters!$J$29-Parameters!$J$28)+Parameters!$I$30*(Parameters!$J$30-Parameters!$J$29)+Parameters!$I$31*($A180-Parameters!$J$30)))),_xlfn.IFS($A180&lt;=Parameters!$J$28,Parameters!$I$28*$A180,$A180&lt;=Parameters!$J$29,Parameters!$I$29*$A180,$A180&lt;=Parameters!$J$30,Parameters!$I$30*$A180,$A180&gt;Parameters!$J$30,Parameters!$I$31*$A180))</f>
        <v>17087.75</v>
      </c>
      <c r="AC180" s="290">
        <f t="shared" si="67"/>
        <v>97.644285714285715</v>
      </c>
      <c r="AD180" s="290" cm="1">
        <f t="array" ref="AD180">IF(Parameters!$F$55="No",IF($A180&lt;=Parameters!$J$34,Parameters!$I$34*$A180,IF($A180&lt;=Parameters!$J$35,Parameters!$I$34*Parameters!$J$34+Parameters!$I$35*($A180-Parameters!$J$34),IF($A180&lt;=Parameters!$J$36,Parameters!$I$34*Parameters!$J$34+Parameters!$I$35*(Parameters!$J$35-Parameters!$J$34)+Parameters!$I$36*($A180-Parameters!$J$35),Parameters!$I$34*Parameters!$J$34+Parameters!$I$35*(Parameters!$J$35-Parameters!$J$34)+Parameters!$I$36*(Parameters!$J$36-Parameters!$J$35)+Parameters!$I$37*($A180-Parameters!$J$36)))),_xlfn.IFS($A180&lt;=Parameters!$J$34,Parameters!$I$34*$A180,$A180&lt;=Parameters!$J$35,Parameters!$I$35*$A180,$A180&lt;=Parameters!$J$36,Parameters!$I$36*$A180,$A180&gt;Parameters!$J$36,Parameters!$I$37*$A180))</f>
        <v>21888.5</v>
      </c>
      <c r="AE180" s="290">
        <f t="shared" si="91"/>
        <v>125.07714285714286</v>
      </c>
      <c r="AF180" s="290" cm="1">
        <f t="array" ref="AF180">IF(Parameters!$F$55="No",IF($A180&lt;=Parameters!$J$39,Parameters!$I$39*$A180,IF($A180&lt;=Parameters!$J$40,Parameters!$I$39*Parameters!$J$39+Parameters!$I$40*($A180-Parameters!$J$39),IF($A180&lt;=Parameters!$J$41,Parameters!$I$39*Parameters!$J$39+Parameters!$I$40*(Parameters!$J$40-Parameters!$J$39)+Parameters!$I$41*($A180-Parameters!$J$40),Parameters!$I$39*Parameters!$J$39+Parameters!$I$40*(Parameters!$J$40-Parameters!$J$39)+Parameters!$I$41*(Parameters!$J$41-Parameters!$J$40)+Parameters!$I$42*($A180-Parameters!$J$41)))),_xlfn.IFS($A180&lt;=Parameters!$J$39,Parameters!$I$39*$A180,$A180&lt;=Parameters!$J$40,Parameters!$I$40*$A180,$A180&lt;=Parameters!$J$41,Parameters!$I$41*$A180,$A180&gt;Parameters!$J$41,Parameters!$I$42*$A180))</f>
        <v>23504</v>
      </c>
      <c r="AG180" s="290">
        <f t="shared" si="92"/>
        <v>134.30857142857144</v>
      </c>
      <c r="AI180" s="428">
        <f t="shared" si="68"/>
        <v>91.170000000000073</v>
      </c>
      <c r="AJ180" s="428">
        <f t="shared" si="69"/>
        <v>136.48999999999796</v>
      </c>
      <c r="AK180" s="428">
        <f t="shared" si="70"/>
        <v>143.54000000000087</v>
      </c>
      <c r="AL180" s="428">
        <f t="shared" si="71"/>
        <v>143.54000000000087</v>
      </c>
      <c r="AM180" s="428">
        <f t="shared" si="72"/>
        <v>91.170000000000073</v>
      </c>
      <c r="AN180" s="428">
        <f t="shared" si="73"/>
        <v>136.48999999999796</v>
      </c>
      <c r="AO180" s="428">
        <f t="shared" si="74"/>
        <v>143.54000000000087</v>
      </c>
      <c r="AP180" s="428">
        <f t="shared" si="75"/>
        <v>143.54000000000087</v>
      </c>
      <c r="AQ180" s="428">
        <f t="shared" si="76"/>
        <v>91.170000000000073</v>
      </c>
      <c r="AR180" s="428">
        <f t="shared" si="77"/>
        <v>136.48999999999796</v>
      </c>
      <c r="AS180" s="428">
        <f t="shared" si="78"/>
        <v>143.54000000000087</v>
      </c>
      <c r="AT180" s="428">
        <f t="shared" si="79"/>
        <v>143.54000000000087</v>
      </c>
      <c r="AU180" s="428">
        <f t="shared" si="80"/>
        <v>91.170000000000073</v>
      </c>
      <c r="AV180" s="428">
        <f t="shared" si="81"/>
        <v>136.48999999999796</v>
      </c>
      <c r="AW180" s="428">
        <f t="shared" si="82"/>
        <v>143.54000000000087</v>
      </c>
      <c r="AX180" s="428">
        <f t="shared" si="83"/>
        <v>143.54000000000087</v>
      </c>
    </row>
    <row r="181">
      <c r="A181" s="413">
        <v>176</v>
      </c>
      <c r="B181" s="290" cm="1">
        <f t="array" ref="B181">IF(Parameters!$C$55="No",IF($A181&lt;=Parameters!$D$23,Parameters!$C$23*$A181,IF($A181&lt;=Parameters!$D$24,Parameters!$C$23*Parameters!$D$23+Parameters!$C$24*($A181-Parameters!$D$23),IF($A181&lt;=Parameters!$D$25,Parameters!$C$23*Parameters!$D$23+Parameters!$C$24*(Parameters!$D$24-Parameters!$D$23)+Parameters!$C$25*($A181-Parameters!$D$24),Parameters!$C$23*Parameters!$D$23+Parameters!$C$24*(Parameters!$D$24-Parameters!$D$23)+Parameters!$C$25*(Parameters!$D$25-Parameters!$D$24)+Parameters!$C$26*($A181-Parameters!$D$25)))),_xlfn.IFS($A181&lt;=Parameters!$D$23,Parameters!$C$23*$A181,$A181&lt;=Parameters!$D$24,Parameters!$C$24*$A181,$A181&lt;=Parameters!$D$25,Parameters!$C$25*$A181,$A181&gt;Parameters!$D$25,Parameters!$C$26*$A181))</f>
        <v>16045.92</v>
      </c>
      <c r="C181" s="290">
        <f t="shared" si="84"/>
        <v>91.17</v>
      </c>
      <c r="D181" s="290" cm="1">
        <f t="array" ref="D181">IF(Parameters!$C$55="No",IF($A181&lt;=Parameters!$D$28,Parameters!$C$28*$A181,IF($A181&lt;=Parameters!$D$29,Parameters!$C$28*Parameters!$D$28+Parameters!$C$29*($A181-Parameters!$D$28),IF($A181&lt;=Parameters!$D$30,Parameters!$C$28*Parameters!$D$28+Parameters!$C$29*(Parameters!$D$29-Parameters!$D$28)+Parameters!$C$30*($A181-Parameters!$D$29),Parameters!$C$28*Parameters!$D$28+Parameters!$C$29*(Parameters!$D$29-Parameters!$D$28)+Parameters!$C$30*(Parameters!$D$30-Parameters!$D$29)+Parameters!$C$31*($A181-Parameters!$D$30)))),_xlfn.IFS($A181&lt;=Parameters!$D$28,Parameters!$C$28*$A181,$A181&lt;=Parameters!$D$29,Parameters!$C$29*$A181,$A181&lt;=Parameters!$D$30,Parameters!$C$30*$A181,$A181&gt;Parameters!$D$30,Parameters!$C$31*$A181))</f>
        <v>17224.240000000002</v>
      </c>
      <c r="E181" s="290">
        <f t="shared" si="84"/>
        <v>97.865000000000009</v>
      </c>
      <c r="F181" s="290" cm="1">
        <f t="array" ref="F181">IF(Parameters!$C$55="No",IF($A181&lt;=Parameters!$D$34,Parameters!$C$34*$A181,IF($A181&lt;=Parameters!$D$35,Parameters!$C$34*Parameters!$D$34+Parameters!$C$35*($A181-Parameters!$D$34),IF($A181&lt;=Parameters!$D$36,Parameters!$C$34*Parameters!$D$34+Parameters!$C$35*(Parameters!$D$35-Parameters!$D$34)+Parameters!$C$36*($A181-Parameters!$D$35),Parameters!$C$34*Parameters!$D$34+Parameters!$C$35*(Parameters!$D$35-Parameters!$D$34)+Parameters!$C$36*(Parameters!$D$36-Parameters!$D$35)+Parameters!$C$37*($A181-Parameters!$D$36)))),_xlfn.IFS($A181&lt;=Parameters!$D$34,Parameters!$C$34*$A181,$A181&lt;=Parameters!$D$35,Parameters!$C$35*$A181,$A181&lt;=Parameters!$D$36,Parameters!$C$36*$A181,$A181&gt;Parameters!$D$36,Parameters!$C$37*$A181))</f>
        <v>22032.04</v>
      </c>
      <c r="G181" s="290">
        <f t="shared" si="85"/>
        <v>125.18204545454546</v>
      </c>
      <c r="H181" s="290" cm="1">
        <f t="array" ref="H181">IF(Parameters!$C$55="No",IF($A181&lt;=Parameters!$D$39,Parameters!$C$39*$A181,IF($A181&lt;=Parameters!$D$40,Parameters!$C$39*Parameters!$D$39+Parameters!$C$40*($A181-Parameters!$D$39),IF($A181&lt;=Parameters!$D$41,Parameters!$C$39*Parameters!$D$39+Parameters!$C$40*(Parameters!$D$40-Parameters!$D$39)+Parameters!$C$41*($A181-Parameters!$D$40),Parameters!$C$39*Parameters!$D$39+Parameters!$C$40*(Parameters!$D$40-Parameters!$D$39)+Parameters!$C$41*(Parameters!$D$41-Parameters!$D$40)+Parameters!$C$42*($A181-Parameters!$D$41)))),_xlfn.IFS($A181&lt;=Parameters!$D$39,Parameters!$C$39*$A181,$A181&lt;=Parameters!$D$40,Parameters!$C$40*$A181,$A181&lt;=Parameters!$D$41,Parameters!$C$41*$A181,$A181&gt;Parameters!$D$41,Parameters!$C$42*$A181))</f>
        <v>23647.539999999997</v>
      </c>
      <c r="I181" s="290">
        <f t="shared" si="86"/>
        <v>134.36102272727271</v>
      </c>
      <c r="J181" s="290" cm="1">
        <f t="array" ref="J181">IF(Parameters!$D$55="No",IF($A181&lt;=Parameters!$F$23,Parameters!$E$23*$A181,IF($A181&lt;=Parameters!$F$24,Parameters!$E$23*Parameters!$F$23+Parameters!$E$24*($A181-Parameters!$F$23),IF($A181&lt;=Parameters!$F$25,Parameters!$E$23*Parameters!$F$23+Parameters!$E$24*(Parameters!$F$24-Parameters!$F$23)+Parameters!$E$25*($A181-Parameters!$F$24),Parameters!$E$23*Parameters!$F$23+Parameters!$E$24*(Parameters!$F$24-Parameters!$F$23)+Parameters!$E$25*(Parameters!$F$25-Parameters!$F$24)+Parameters!$E$26*($A181-Parameters!$F$25)))),_xlfn.IFS($A181&lt;=Parameters!$F$23,Parameters!$E$23*$A181,$A181&lt;=Parameters!$F$24,Parameters!$E$24*$A181,$A181&lt;=Parameters!$F$25,Parameters!$E$25*$A181,$A181&gt;Parameters!$F$25,Parameters!$E$26*$A181))</f>
        <v>16045.92</v>
      </c>
      <c r="K181" s="290">
        <f t="shared" si="62"/>
        <v>91.17</v>
      </c>
      <c r="L181" s="290" cm="1">
        <f t="array" ref="L181">IF(Parameters!$D$55="No",IF($A181&lt;=Parameters!$F$28,Parameters!$E$28*$A181,IF($A181&lt;=Parameters!$F$29,Parameters!$E$28*Parameters!$F$28+Parameters!$E$29*($A181-Parameters!$F$28),IF($A181&lt;=Parameters!$F$30,Parameters!$E$28*Parameters!$F$28+Parameters!$E$29*(Parameters!$F$29-Parameters!$F$28)+Parameters!$E$30*($A181-Parameters!$F$29),Parameters!$E$28*Parameters!$F$28+Parameters!$E$29*(Parameters!$F$29-Parameters!$F$28)+Parameters!$E$30*(Parameters!$F$30-Parameters!$F$29)+Parameters!$E$31*($A181-Parameters!$F$30)))),_xlfn.IFS($A181&lt;=Parameters!$F$28,Parameters!$E$28*$A181,$A181&lt;=Parameters!$F$29,Parameters!$E$29*$A181,$A181&lt;=Parameters!$F$30,Parameters!$E$30*$A181,$A181&gt;Parameters!$F$30,Parameters!$E$31*$A181))</f>
        <v>17224.240000000002</v>
      </c>
      <c r="M181" s="290">
        <f t="shared" si="63"/>
        <v>97.865000000000009</v>
      </c>
      <c r="N181" s="290" cm="1">
        <f t="array" ref="N181">IF(Parameters!$D$55="No",IF($A181&lt;=Parameters!$F$34,Parameters!$E$34*$A181,IF($A181&lt;=Parameters!$F$35,Parameters!$E$34*Parameters!$F$34+Parameters!$E$35*($A181-Parameters!$F$34),IF($A181&lt;=Parameters!$F$36,Parameters!$E$34*Parameters!$F$34+Parameters!$E$35*(Parameters!$F$35-Parameters!$F$34)+Parameters!$E$36*($A181-Parameters!$F$35),Parameters!$E$34*Parameters!$F$34+Parameters!$E$35*(Parameters!$F$35-Parameters!$F$34)+Parameters!$E$36*(Parameters!$F$36-Parameters!$F$35)+Parameters!$E$37*($A181-Parameters!$F$36)))),_xlfn.IFS($A181&lt;=Parameters!$F$34,Parameters!$E$34*$A181,$A181&lt;=Parameters!$F$35,Parameters!$E$35*$A181,$A181&lt;=Parameters!$F$36,Parameters!$E$36*$A181,$A181&gt;Parameters!$F$36,Parameters!$E$37*$A181))</f>
        <v>22032.04</v>
      </c>
      <c r="O181" s="290">
        <f t="shared" si="87"/>
        <v>125.18204545454546</v>
      </c>
      <c r="P181" s="290" cm="1">
        <f t="array" ref="P181">IF(Parameters!$D$55="No",IF($A181&lt;=Parameters!$F$39,Parameters!$E$39*$A181,IF($A181&lt;=Parameters!$F$40,Parameters!$E$39*Parameters!$F$39+Parameters!$E$40*($A181-Parameters!$F$39),IF($A181&lt;=Parameters!$F$41,Parameters!$E$39*Parameters!$F$39+Parameters!$E$40*(Parameters!$F$40-Parameters!$F$39)+Parameters!$E$41*($A181-Parameters!$F$40),Parameters!$E$39*Parameters!$F$39+Parameters!$E$40*(Parameters!$F$40-Parameters!$F$39)+Parameters!$E$41*(Parameters!$F$41-Parameters!$F$40)+Parameters!$E$42*($A181-Parameters!$F$41)))),_xlfn.IFS($A181&lt;=Parameters!$F$39,Parameters!$E$39*$A181,$A181&lt;=Parameters!$F$40,Parameters!$E$40*$A181,$A181&lt;=Parameters!$F$41,Parameters!$E$41*$A181,$A181&gt;Parameters!$F$41,Parameters!$E$42*$A181))</f>
        <v>23647.539999999997</v>
      </c>
      <c r="Q181" s="290">
        <f t="shared" si="88"/>
        <v>134.36102272727271</v>
      </c>
      <c r="R181" s="290" cm="1">
        <f t="array" ref="R181">IF(Parameters!$E$55="No",IF($A181&lt;=Parameters!$H$23,Parameters!$G$23*$A181,IF($A181&lt;=Parameters!$H$24,Parameters!$G$23*Parameters!$H$23+Parameters!$G$24*($A181-Parameters!$H$23),IF($A181&lt;=Parameters!$H$25,Parameters!$G$23*Parameters!$H$23+Parameters!$G$24*(Parameters!$H$24-Parameters!$H$23)+Parameters!$G$25*($A181-Parameters!$H$24),Parameters!$G$23*Parameters!$H$23+Parameters!$G$24*(Parameters!$H$24-Parameters!$H$23)+Parameters!$G$25*(Parameters!$H$25-Parameters!$H$24)+Parameters!$G$26*($A181-Parameters!$H$25)))),_xlfn.IFS($A181&lt;=Parameters!$H$23,Parameters!$G$23*$A181,$A181&lt;=Parameters!$H$24,Parameters!$G$24*$A181,$A181&lt;=Parameters!$H$25,Parameters!$G$25*$A181,$A181&gt;Parameters!$H$25,Parameters!$G$26*$A181))</f>
        <v>16045.92</v>
      </c>
      <c r="S181" s="290">
        <f t="shared" si="64"/>
        <v>91.17</v>
      </c>
      <c r="T181" s="290" cm="1">
        <f t="array" ref="T181">IF(Parameters!$E$55="No",IF($A181&lt;=Parameters!$H$28,Parameters!$G$28*$A181,IF($A181&lt;=Parameters!$H$29,Parameters!$G$28*Parameters!$H$28+Parameters!$G$29*($A181-Parameters!$H$28),IF($A181&lt;=Parameters!$H$30,Parameters!$G$28*Parameters!$H$28+Parameters!$G$29*(Parameters!$H$29-Parameters!$H$28)+Parameters!$G$30*($A181-Parameters!$H$29),Parameters!$G$28*Parameters!$H$28+Parameters!$G$29*(Parameters!$H$29-Parameters!$H$28)+Parameters!$G$30*(Parameters!$H$30-Parameters!$H$29)+Parameters!$G$31*($A181-Parameters!$H$30)))),_xlfn.IFS($A181&lt;=Parameters!$H$28,Parameters!$G$28*$A181,$A181&lt;=Parameters!$H$29,Parameters!$G$29*$A181,$A181&lt;=Parameters!$H$30,Parameters!$G$30*$A181,$A181&gt;Parameters!$H$30,Parameters!$G$31*$A181))</f>
        <v>17224.240000000002</v>
      </c>
      <c r="U181" s="290">
        <f t="shared" si="65"/>
        <v>97.865000000000009</v>
      </c>
      <c r="V181" s="290" cm="1">
        <f t="array" ref="V181">IF(Parameters!$E$55="No",IF($A181&lt;=Parameters!$H$34,Parameters!$G$34*$A181,IF($A181&lt;=Parameters!$H$35,Parameters!$G$34*Parameters!$H$34+Parameters!$G$35*($A181-Parameters!$H$34),IF($A181&lt;=Parameters!$H$36,Parameters!$G$34*Parameters!$H$34+Parameters!$G$35*(Parameters!$H$35-Parameters!$H$34)+Parameters!$G$36*($A181-Parameters!$H$35),Parameters!$G$34*Parameters!$H$34+Parameters!$G$35*(Parameters!$H$35-Parameters!$H$34)+Parameters!$G$36*(Parameters!$H$36-Parameters!$H$35)+Parameters!$G$37*($A181-Parameters!$H$36)))),_xlfn.IFS($A181&lt;=Parameters!$H$34,Parameters!$G$34*$A181,$A181&lt;=Parameters!$H$35,Parameters!$G$35*$A181,$A181&lt;=Parameters!$H$36,Parameters!$G$36*$A181,$A181&gt;Parameters!$H$36,Parameters!$G$37*$A181))</f>
        <v>22032.04</v>
      </c>
      <c r="W181" s="290">
        <f t="shared" si="89"/>
        <v>125.18204545454546</v>
      </c>
      <c r="X181" s="290" cm="1">
        <f t="array" ref="X181">IF(Parameters!$E$55="No",IF($A181&lt;=Parameters!$H$39,Parameters!$G$39*$A181,IF($A181&lt;=Parameters!$H$40,Parameters!$G$39*Parameters!$H$39+Parameters!$G$40*($A181-Parameters!$H$39),IF($A181&lt;=Parameters!$H$41,Parameters!$G$39*Parameters!$H$39+Parameters!$G$40*(Parameters!$H$40-Parameters!$H$39)+Parameters!$G$41*($A181-Parameters!$H$40),Parameters!$G$39*Parameters!$H$39+Parameters!$G$40*(Parameters!$H$40-Parameters!$H$39)+Parameters!$G$41*(Parameters!$H$41-Parameters!$H$40)+Parameters!$G$42*($A181-Parameters!$H$41)))),_xlfn.IFS($A181&lt;=Parameters!$H$39,Parameters!$G$39*$A181,$A181&lt;=Parameters!$H$40,Parameters!$G$40*$A181,$A181&lt;=Parameters!$H$41,Parameters!$G$41*$A181,$A181&gt;Parameters!$H$41,Parameters!$G$42*$A181))</f>
        <v>23647.539999999997</v>
      </c>
      <c r="Y181" s="290">
        <f t="shared" si="90"/>
        <v>134.36102272727271</v>
      </c>
      <c r="Z181" s="290" cm="1">
        <f t="array" ref="Z181">IF(Parameters!$F$55="No",IF($A181&lt;=Parameters!$J$23,Parameters!$I$23*$A181,IF($A181&lt;=Parameters!$J$24,Parameters!$I$23*Parameters!$J$23+Parameters!$I$24*($A181-Parameters!$J$23),IF($A181&lt;=Parameters!$J$25,Parameters!$I$23*Parameters!$J$23+Parameters!$I$24*(Parameters!$J$24-Parameters!$J$23)+Parameters!$I$25*($A181-Parameters!$J$24),Parameters!$I$23*Parameters!$J$23+Parameters!$I$24*(Parameters!$J$24-Parameters!$J$23)+Parameters!$I$25*(Parameters!$J$25-Parameters!$J$24)+Parameters!$I$26*($A181-Parameters!$J$25)))),_xlfn.IFS($A181&lt;=Parameters!$J$23,Parameters!$I$23*$A181,$A181&lt;=Parameters!$J$24,Parameters!$I$24*$A181,$A181&lt;=Parameters!$J$25,Parameters!$I$25*$A181,$A181&gt;Parameters!$J$25,Parameters!$I$26*$A181))</f>
        <v>16045.92</v>
      </c>
      <c r="AA181" s="290">
        <f t="shared" si="66"/>
        <v>91.17</v>
      </c>
      <c r="AB181" s="290" cm="1">
        <f t="array" ref="AB181">IF(Parameters!$F$55="No",IF($A181&lt;=Parameters!$J$28,Parameters!$I$28*$A181,IF($A181&lt;=Parameters!$J$29,Parameters!$I$28*Parameters!$J$28+Parameters!$I$29*($A181-Parameters!$J$28),IF($A181&lt;=Parameters!$J$30,Parameters!$I$28*Parameters!$J$28+Parameters!$I$29*(Parameters!$J$29-Parameters!$J$28)+Parameters!$I$30*($A181-Parameters!$J$29),Parameters!$I$28*Parameters!$J$28+Parameters!$I$29*(Parameters!$J$29-Parameters!$J$28)+Parameters!$I$30*(Parameters!$J$30-Parameters!$J$29)+Parameters!$I$31*($A181-Parameters!$J$30)))),_xlfn.IFS($A181&lt;=Parameters!$J$28,Parameters!$I$28*$A181,$A181&lt;=Parameters!$J$29,Parameters!$I$29*$A181,$A181&lt;=Parameters!$J$30,Parameters!$I$30*$A181,$A181&gt;Parameters!$J$30,Parameters!$I$31*$A181))</f>
        <v>17224.240000000002</v>
      </c>
      <c r="AC181" s="290">
        <f t="shared" si="67"/>
        <v>97.865000000000009</v>
      </c>
      <c r="AD181" s="290" cm="1">
        <f t="array" ref="AD181">IF(Parameters!$F$55="No",IF($A181&lt;=Parameters!$J$34,Parameters!$I$34*$A181,IF($A181&lt;=Parameters!$J$35,Parameters!$I$34*Parameters!$J$34+Parameters!$I$35*($A181-Parameters!$J$34),IF($A181&lt;=Parameters!$J$36,Parameters!$I$34*Parameters!$J$34+Parameters!$I$35*(Parameters!$J$35-Parameters!$J$34)+Parameters!$I$36*($A181-Parameters!$J$35),Parameters!$I$34*Parameters!$J$34+Parameters!$I$35*(Parameters!$J$35-Parameters!$J$34)+Parameters!$I$36*(Parameters!$J$36-Parameters!$J$35)+Parameters!$I$37*($A181-Parameters!$J$36)))),_xlfn.IFS($A181&lt;=Parameters!$J$34,Parameters!$I$34*$A181,$A181&lt;=Parameters!$J$35,Parameters!$I$35*$A181,$A181&lt;=Parameters!$J$36,Parameters!$I$36*$A181,$A181&gt;Parameters!$J$36,Parameters!$I$37*$A181))</f>
        <v>22032.04</v>
      </c>
      <c r="AE181" s="290">
        <f t="shared" si="91"/>
        <v>125.18204545454546</v>
      </c>
      <c r="AF181" s="290" cm="1">
        <f t="array" ref="AF181">IF(Parameters!$F$55="No",IF($A181&lt;=Parameters!$J$39,Parameters!$I$39*$A181,IF($A181&lt;=Parameters!$J$40,Parameters!$I$39*Parameters!$J$39+Parameters!$I$40*($A181-Parameters!$J$39),IF($A181&lt;=Parameters!$J$41,Parameters!$I$39*Parameters!$J$39+Parameters!$I$40*(Parameters!$J$40-Parameters!$J$39)+Parameters!$I$41*($A181-Parameters!$J$40),Parameters!$I$39*Parameters!$J$39+Parameters!$I$40*(Parameters!$J$40-Parameters!$J$39)+Parameters!$I$41*(Parameters!$J$41-Parameters!$J$40)+Parameters!$I$42*($A181-Parameters!$J$41)))),_xlfn.IFS($A181&lt;=Parameters!$J$39,Parameters!$I$39*$A181,$A181&lt;=Parameters!$J$40,Parameters!$I$40*$A181,$A181&lt;=Parameters!$J$41,Parameters!$I$41*$A181,$A181&gt;Parameters!$J$41,Parameters!$I$42*$A181))</f>
        <v>23647.539999999997</v>
      </c>
      <c r="AG181" s="290">
        <f t="shared" si="92"/>
        <v>134.36102272727271</v>
      </c>
      <c r="AI181" s="428">
        <f t="shared" si="68"/>
        <v>91.170000000000073</v>
      </c>
      <c r="AJ181" s="428">
        <f t="shared" si="69"/>
        <v>136.4900000000016</v>
      </c>
      <c r="AK181" s="428">
        <f t="shared" si="70"/>
        <v>143.54000000000087</v>
      </c>
      <c r="AL181" s="428">
        <f t="shared" si="71"/>
        <v>143.53999999999724</v>
      </c>
      <c r="AM181" s="428">
        <f t="shared" si="72"/>
        <v>91.170000000000073</v>
      </c>
      <c r="AN181" s="428">
        <f t="shared" si="73"/>
        <v>136.4900000000016</v>
      </c>
      <c r="AO181" s="428">
        <f t="shared" si="74"/>
        <v>143.54000000000087</v>
      </c>
      <c r="AP181" s="428">
        <f t="shared" si="75"/>
        <v>143.53999999999724</v>
      </c>
      <c r="AQ181" s="428">
        <f t="shared" si="76"/>
        <v>91.170000000000073</v>
      </c>
      <c r="AR181" s="428">
        <f t="shared" si="77"/>
        <v>136.4900000000016</v>
      </c>
      <c r="AS181" s="428">
        <f t="shared" si="78"/>
        <v>143.54000000000087</v>
      </c>
      <c r="AT181" s="428">
        <f t="shared" si="79"/>
        <v>143.53999999999724</v>
      </c>
      <c r="AU181" s="428">
        <f t="shared" si="80"/>
        <v>91.170000000000073</v>
      </c>
      <c r="AV181" s="428">
        <f t="shared" si="81"/>
        <v>136.4900000000016</v>
      </c>
      <c r="AW181" s="428">
        <f t="shared" si="82"/>
        <v>143.54000000000087</v>
      </c>
      <c r="AX181" s="428">
        <f t="shared" si="83"/>
        <v>143.53999999999724</v>
      </c>
    </row>
    <row r="182">
      <c r="A182" s="413">
        <v>177</v>
      </c>
      <c r="B182" s="290" cm="1">
        <f t="array" ref="B182">IF(Parameters!$C$55="No",IF($A182&lt;=Parameters!$D$23,Parameters!$C$23*$A182,IF($A182&lt;=Parameters!$D$24,Parameters!$C$23*Parameters!$D$23+Parameters!$C$24*($A182-Parameters!$D$23),IF($A182&lt;=Parameters!$D$25,Parameters!$C$23*Parameters!$D$23+Parameters!$C$24*(Parameters!$D$24-Parameters!$D$23)+Parameters!$C$25*($A182-Parameters!$D$24),Parameters!$C$23*Parameters!$D$23+Parameters!$C$24*(Parameters!$D$24-Parameters!$D$23)+Parameters!$C$25*(Parameters!$D$25-Parameters!$D$24)+Parameters!$C$26*($A182-Parameters!$D$25)))),_xlfn.IFS($A182&lt;=Parameters!$D$23,Parameters!$C$23*$A182,$A182&lt;=Parameters!$D$24,Parameters!$C$24*$A182,$A182&lt;=Parameters!$D$25,Parameters!$C$25*$A182,$A182&gt;Parameters!$D$25,Parameters!$C$26*$A182))</f>
        <v>16137.09</v>
      </c>
      <c r="C182" s="290">
        <f t="shared" si="84"/>
        <v>91.17</v>
      </c>
      <c r="D182" s="290" cm="1">
        <f t="array" ref="D182">IF(Parameters!$C$55="No",IF($A182&lt;=Parameters!$D$28,Parameters!$C$28*$A182,IF($A182&lt;=Parameters!$D$29,Parameters!$C$28*Parameters!$D$28+Parameters!$C$29*($A182-Parameters!$D$28),IF($A182&lt;=Parameters!$D$30,Parameters!$C$28*Parameters!$D$28+Parameters!$C$29*(Parameters!$D$29-Parameters!$D$28)+Parameters!$C$30*($A182-Parameters!$D$29),Parameters!$C$28*Parameters!$D$28+Parameters!$C$29*(Parameters!$D$29-Parameters!$D$28)+Parameters!$C$30*(Parameters!$D$30-Parameters!$D$29)+Parameters!$C$31*($A182-Parameters!$D$30)))),_xlfn.IFS($A182&lt;=Parameters!$D$28,Parameters!$C$28*$A182,$A182&lt;=Parameters!$D$29,Parameters!$C$29*$A182,$A182&lt;=Parameters!$D$30,Parameters!$C$30*$A182,$A182&gt;Parameters!$D$30,Parameters!$C$31*$A182))</f>
        <v>17360.73</v>
      </c>
      <c r="E182" s="290">
        <f t="shared" si="84"/>
        <v>98.083220338983054</v>
      </c>
      <c r="F182" s="290" cm="1">
        <f t="array" ref="F182">IF(Parameters!$C$55="No",IF($A182&lt;=Parameters!$D$34,Parameters!$C$34*$A182,IF($A182&lt;=Parameters!$D$35,Parameters!$C$34*Parameters!$D$34+Parameters!$C$35*($A182-Parameters!$D$34),IF($A182&lt;=Parameters!$D$36,Parameters!$C$34*Parameters!$D$34+Parameters!$C$35*(Parameters!$D$35-Parameters!$D$34)+Parameters!$C$36*($A182-Parameters!$D$35),Parameters!$C$34*Parameters!$D$34+Parameters!$C$35*(Parameters!$D$35-Parameters!$D$34)+Parameters!$C$36*(Parameters!$D$36-Parameters!$D$35)+Parameters!$C$37*($A182-Parameters!$D$36)))),_xlfn.IFS($A182&lt;=Parameters!$D$34,Parameters!$C$34*$A182,$A182&lt;=Parameters!$D$35,Parameters!$C$35*$A182,$A182&lt;=Parameters!$D$36,Parameters!$C$36*$A182,$A182&gt;Parameters!$D$36,Parameters!$C$37*$A182))</f>
        <v>22175.58</v>
      </c>
      <c r="G182" s="290">
        <f t="shared" si="85"/>
        <v>125.28576271186442</v>
      </c>
      <c r="H182" s="290" cm="1">
        <f t="array" ref="H182">IF(Parameters!$C$55="No",IF($A182&lt;=Parameters!$D$39,Parameters!$C$39*$A182,IF($A182&lt;=Parameters!$D$40,Parameters!$C$39*Parameters!$D$39+Parameters!$C$40*($A182-Parameters!$D$39),IF($A182&lt;=Parameters!$D$41,Parameters!$C$39*Parameters!$D$39+Parameters!$C$40*(Parameters!$D$40-Parameters!$D$39)+Parameters!$C$41*($A182-Parameters!$D$40),Parameters!$C$39*Parameters!$D$39+Parameters!$C$40*(Parameters!$D$40-Parameters!$D$39)+Parameters!$C$41*(Parameters!$D$41-Parameters!$D$40)+Parameters!$C$42*($A182-Parameters!$D$41)))),_xlfn.IFS($A182&lt;=Parameters!$D$39,Parameters!$C$39*$A182,$A182&lt;=Parameters!$D$40,Parameters!$C$40*$A182,$A182&lt;=Parameters!$D$41,Parameters!$C$41*$A182,$A182&gt;Parameters!$D$41,Parameters!$C$42*$A182))</f>
        <v>23791.079999999998</v>
      </c>
      <c r="I182" s="290">
        <f t="shared" si="86"/>
        <v>134.4128813559322</v>
      </c>
      <c r="J182" s="290" cm="1">
        <f t="array" ref="J182">IF(Parameters!$D$55="No",IF($A182&lt;=Parameters!$F$23,Parameters!$E$23*$A182,IF($A182&lt;=Parameters!$F$24,Parameters!$E$23*Parameters!$F$23+Parameters!$E$24*($A182-Parameters!$F$23),IF($A182&lt;=Parameters!$F$25,Parameters!$E$23*Parameters!$F$23+Parameters!$E$24*(Parameters!$F$24-Parameters!$F$23)+Parameters!$E$25*($A182-Parameters!$F$24),Parameters!$E$23*Parameters!$F$23+Parameters!$E$24*(Parameters!$F$24-Parameters!$F$23)+Parameters!$E$25*(Parameters!$F$25-Parameters!$F$24)+Parameters!$E$26*($A182-Parameters!$F$25)))),_xlfn.IFS($A182&lt;=Parameters!$F$23,Parameters!$E$23*$A182,$A182&lt;=Parameters!$F$24,Parameters!$E$24*$A182,$A182&lt;=Parameters!$F$25,Parameters!$E$25*$A182,$A182&gt;Parameters!$F$25,Parameters!$E$26*$A182))</f>
        <v>16137.09</v>
      </c>
      <c r="K182" s="290">
        <f t="shared" si="62"/>
        <v>91.17</v>
      </c>
      <c r="L182" s="290" cm="1">
        <f t="array" ref="L182">IF(Parameters!$D$55="No",IF($A182&lt;=Parameters!$F$28,Parameters!$E$28*$A182,IF($A182&lt;=Parameters!$F$29,Parameters!$E$28*Parameters!$F$28+Parameters!$E$29*($A182-Parameters!$F$28),IF($A182&lt;=Parameters!$F$30,Parameters!$E$28*Parameters!$F$28+Parameters!$E$29*(Parameters!$F$29-Parameters!$F$28)+Parameters!$E$30*($A182-Parameters!$F$29),Parameters!$E$28*Parameters!$F$28+Parameters!$E$29*(Parameters!$F$29-Parameters!$F$28)+Parameters!$E$30*(Parameters!$F$30-Parameters!$F$29)+Parameters!$E$31*($A182-Parameters!$F$30)))),_xlfn.IFS($A182&lt;=Parameters!$F$28,Parameters!$E$28*$A182,$A182&lt;=Parameters!$F$29,Parameters!$E$29*$A182,$A182&lt;=Parameters!$F$30,Parameters!$E$30*$A182,$A182&gt;Parameters!$F$30,Parameters!$E$31*$A182))</f>
        <v>17360.73</v>
      </c>
      <c r="M182" s="290">
        <f t="shared" si="63"/>
        <v>98.083220338983054</v>
      </c>
      <c r="N182" s="290" cm="1">
        <f t="array" ref="N182">IF(Parameters!$D$55="No",IF($A182&lt;=Parameters!$F$34,Parameters!$E$34*$A182,IF($A182&lt;=Parameters!$F$35,Parameters!$E$34*Parameters!$F$34+Parameters!$E$35*($A182-Parameters!$F$34),IF($A182&lt;=Parameters!$F$36,Parameters!$E$34*Parameters!$F$34+Parameters!$E$35*(Parameters!$F$35-Parameters!$F$34)+Parameters!$E$36*($A182-Parameters!$F$35),Parameters!$E$34*Parameters!$F$34+Parameters!$E$35*(Parameters!$F$35-Parameters!$F$34)+Parameters!$E$36*(Parameters!$F$36-Parameters!$F$35)+Parameters!$E$37*($A182-Parameters!$F$36)))),_xlfn.IFS($A182&lt;=Parameters!$F$34,Parameters!$E$34*$A182,$A182&lt;=Parameters!$F$35,Parameters!$E$35*$A182,$A182&lt;=Parameters!$F$36,Parameters!$E$36*$A182,$A182&gt;Parameters!$F$36,Parameters!$E$37*$A182))</f>
        <v>22175.58</v>
      </c>
      <c r="O182" s="290">
        <f t="shared" si="87"/>
        <v>125.28576271186442</v>
      </c>
      <c r="P182" s="290" cm="1">
        <f t="array" ref="P182">IF(Parameters!$D$55="No",IF($A182&lt;=Parameters!$F$39,Parameters!$E$39*$A182,IF($A182&lt;=Parameters!$F$40,Parameters!$E$39*Parameters!$F$39+Parameters!$E$40*($A182-Parameters!$F$39),IF($A182&lt;=Parameters!$F$41,Parameters!$E$39*Parameters!$F$39+Parameters!$E$40*(Parameters!$F$40-Parameters!$F$39)+Parameters!$E$41*($A182-Parameters!$F$40),Parameters!$E$39*Parameters!$F$39+Parameters!$E$40*(Parameters!$F$40-Parameters!$F$39)+Parameters!$E$41*(Parameters!$F$41-Parameters!$F$40)+Parameters!$E$42*($A182-Parameters!$F$41)))),_xlfn.IFS($A182&lt;=Parameters!$F$39,Parameters!$E$39*$A182,$A182&lt;=Parameters!$F$40,Parameters!$E$40*$A182,$A182&lt;=Parameters!$F$41,Parameters!$E$41*$A182,$A182&gt;Parameters!$F$41,Parameters!$E$42*$A182))</f>
        <v>23791.079999999998</v>
      </c>
      <c r="Q182" s="290">
        <f t="shared" si="88"/>
        <v>134.4128813559322</v>
      </c>
      <c r="R182" s="290" cm="1">
        <f t="array" ref="R182">IF(Parameters!$E$55="No",IF($A182&lt;=Parameters!$H$23,Parameters!$G$23*$A182,IF($A182&lt;=Parameters!$H$24,Parameters!$G$23*Parameters!$H$23+Parameters!$G$24*($A182-Parameters!$H$23),IF($A182&lt;=Parameters!$H$25,Parameters!$G$23*Parameters!$H$23+Parameters!$G$24*(Parameters!$H$24-Parameters!$H$23)+Parameters!$G$25*($A182-Parameters!$H$24),Parameters!$G$23*Parameters!$H$23+Parameters!$G$24*(Parameters!$H$24-Parameters!$H$23)+Parameters!$G$25*(Parameters!$H$25-Parameters!$H$24)+Parameters!$G$26*($A182-Parameters!$H$25)))),_xlfn.IFS($A182&lt;=Parameters!$H$23,Parameters!$G$23*$A182,$A182&lt;=Parameters!$H$24,Parameters!$G$24*$A182,$A182&lt;=Parameters!$H$25,Parameters!$G$25*$A182,$A182&gt;Parameters!$H$25,Parameters!$G$26*$A182))</f>
        <v>16137.09</v>
      </c>
      <c r="S182" s="290">
        <f t="shared" si="64"/>
        <v>91.17</v>
      </c>
      <c r="T182" s="290" cm="1">
        <f t="array" ref="T182">IF(Parameters!$E$55="No",IF($A182&lt;=Parameters!$H$28,Parameters!$G$28*$A182,IF($A182&lt;=Parameters!$H$29,Parameters!$G$28*Parameters!$H$28+Parameters!$G$29*($A182-Parameters!$H$28),IF($A182&lt;=Parameters!$H$30,Parameters!$G$28*Parameters!$H$28+Parameters!$G$29*(Parameters!$H$29-Parameters!$H$28)+Parameters!$G$30*($A182-Parameters!$H$29),Parameters!$G$28*Parameters!$H$28+Parameters!$G$29*(Parameters!$H$29-Parameters!$H$28)+Parameters!$G$30*(Parameters!$H$30-Parameters!$H$29)+Parameters!$G$31*($A182-Parameters!$H$30)))),_xlfn.IFS($A182&lt;=Parameters!$H$28,Parameters!$G$28*$A182,$A182&lt;=Parameters!$H$29,Parameters!$G$29*$A182,$A182&lt;=Parameters!$H$30,Parameters!$G$30*$A182,$A182&gt;Parameters!$H$30,Parameters!$G$31*$A182))</f>
        <v>17360.73</v>
      </c>
      <c r="U182" s="290">
        <f t="shared" si="65"/>
        <v>98.083220338983054</v>
      </c>
      <c r="V182" s="290" cm="1">
        <f t="array" ref="V182">IF(Parameters!$E$55="No",IF($A182&lt;=Parameters!$H$34,Parameters!$G$34*$A182,IF($A182&lt;=Parameters!$H$35,Parameters!$G$34*Parameters!$H$34+Parameters!$G$35*($A182-Parameters!$H$34),IF($A182&lt;=Parameters!$H$36,Parameters!$G$34*Parameters!$H$34+Parameters!$G$35*(Parameters!$H$35-Parameters!$H$34)+Parameters!$G$36*($A182-Parameters!$H$35),Parameters!$G$34*Parameters!$H$34+Parameters!$G$35*(Parameters!$H$35-Parameters!$H$34)+Parameters!$G$36*(Parameters!$H$36-Parameters!$H$35)+Parameters!$G$37*($A182-Parameters!$H$36)))),_xlfn.IFS($A182&lt;=Parameters!$H$34,Parameters!$G$34*$A182,$A182&lt;=Parameters!$H$35,Parameters!$G$35*$A182,$A182&lt;=Parameters!$H$36,Parameters!$G$36*$A182,$A182&gt;Parameters!$H$36,Parameters!$G$37*$A182))</f>
        <v>22175.58</v>
      </c>
      <c r="W182" s="290">
        <f t="shared" si="89"/>
        <v>125.28576271186442</v>
      </c>
      <c r="X182" s="290" cm="1">
        <f t="array" ref="X182">IF(Parameters!$E$55="No",IF($A182&lt;=Parameters!$H$39,Parameters!$G$39*$A182,IF($A182&lt;=Parameters!$H$40,Parameters!$G$39*Parameters!$H$39+Parameters!$G$40*($A182-Parameters!$H$39),IF($A182&lt;=Parameters!$H$41,Parameters!$G$39*Parameters!$H$39+Parameters!$G$40*(Parameters!$H$40-Parameters!$H$39)+Parameters!$G$41*($A182-Parameters!$H$40),Parameters!$G$39*Parameters!$H$39+Parameters!$G$40*(Parameters!$H$40-Parameters!$H$39)+Parameters!$G$41*(Parameters!$H$41-Parameters!$H$40)+Parameters!$G$42*($A182-Parameters!$H$41)))),_xlfn.IFS($A182&lt;=Parameters!$H$39,Parameters!$G$39*$A182,$A182&lt;=Parameters!$H$40,Parameters!$G$40*$A182,$A182&lt;=Parameters!$H$41,Parameters!$G$41*$A182,$A182&gt;Parameters!$H$41,Parameters!$G$42*$A182))</f>
        <v>23791.079999999998</v>
      </c>
      <c r="Y182" s="290">
        <f t="shared" si="90"/>
        <v>134.4128813559322</v>
      </c>
      <c r="Z182" s="290" cm="1">
        <f t="array" ref="Z182">IF(Parameters!$F$55="No",IF($A182&lt;=Parameters!$J$23,Parameters!$I$23*$A182,IF($A182&lt;=Parameters!$J$24,Parameters!$I$23*Parameters!$J$23+Parameters!$I$24*($A182-Parameters!$J$23),IF($A182&lt;=Parameters!$J$25,Parameters!$I$23*Parameters!$J$23+Parameters!$I$24*(Parameters!$J$24-Parameters!$J$23)+Parameters!$I$25*($A182-Parameters!$J$24),Parameters!$I$23*Parameters!$J$23+Parameters!$I$24*(Parameters!$J$24-Parameters!$J$23)+Parameters!$I$25*(Parameters!$J$25-Parameters!$J$24)+Parameters!$I$26*($A182-Parameters!$J$25)))),_xlfn.IFS($A182&lt;=Parameters!$J$23,Parameters!$I$23*$A182,$A182&lt;=Parameters!$J$24,Parameters!$I$24*$A182,$A182&lt;=Parameters!$J$25,Parameters!$I$25*$A182,$A182&gt;Parameters!$J$25,Parameters!$I$26*$A182))</f>
        <v>16137.09</v>
      </c>
      <c r="AA182" s="290">
        <f t="shared" si="66"/>
        <v>91.17</v>
      </c>
      <c r="AB182" s="290" cm="1">
        <f t="array" ref="AB182">IF(Parameters!$F$55="No",IF($A182&lt;=Parameters!$J$28,Parameters!$I$28*$A182,IF($A182&lt;=Parameters!$J$29,Parameters!$I$28*Parameters!$J$28+Parameters!$I$29*($A182-Parameters!$J$28),IF($A182&lt;=Parameters!$J$30,Parameters!$I$28*Parameters!$J$28+Parameters!$I$29*(Parameters!$J$29-Parameters!$J$28)+Parameters!$I$30*($A182-Parameters!$J$29),Parameters!$I$28*Parameters!$J$28+Parameters!$I$29*(Parameters!$J$29-Parameters!$J$28)+Parameters!$I$30*(Parameters!$J$30-Parameters!$J$29)+Parameters!$I$31*($A182-Parameters!$J$30)))),_xlfn.IFS($A182&lt;=Parameters!$J$28,Parameters!$I$28*$A182,$A182&lt;=Parameters!$J$29,Parameters!$I$29*$A182,$A182&lt;=Parameters!$J$30,Parameters!$I$30*$A182,$A182&gt;Parameters!$J$30,Parameters!$I$31*$A182))</f>
        <v>17360.73</v>
      </c>
      <c r="AC182" s="290">
        <f t="shared" si="67"/>
        <v>98.083220338983054</v>
      </c>
      <c r="AD182" s="290" cm="1">
        <f t="array" ref="AD182">IF(Parameters!$F$55="No",IF($A182&lt;=Parameters!$J$34,Parameters!$I$34*$A182,IF($A182&lt;=Parameters!$J$35,Parameters!$I$34*Parameters!$J$34+Parameters!$I$35*($A182-Parameters!$J$34),IF($A182&lt;=Parameters!$J$36,Parameters!$I$34*Parameters!$J$34+Parameters!$I$35*(Parameters!$J$35-Parameters!$J$34)+Parameters!$I$36*($A182-Parameters!$J$35),Parameters!$I$34*Parameters!$J$34+Parameters!$I$35*(Parameters!$J$35-Parameters!$J$34)+Parameters!$I$36*(Parameters!$J$36-Parameters!$J$35)+Parameters!$I$37*($A182-Parameters!$J$36)))),_xlfn.IFS($A182&lt;=Parameters!$J$34,Parameters!$I$34*$A182,$A182&lt;=Parameters!$J$35,Parameters!$I$35*$A182,$A182&lt;=Parameters!$J$36,Parameters!$I$36*$A182,$A182&gt;Parameters!$J$36,Parameters!$I$37*$A182))</f>
        <v>22175.58</v>
      </c>
      <c r="AE182" s="290">
        <f t="shared" si="91"/>
        <v>125.28576271186442</v>
      </c>
      <c r="AF182" s="290" cm="1">
        <f t="array" ref="AF182">IF(Parameters!$F$55="No",IF($A182&lt;=Parameters!$J$39,Parameters!$I$39*$A182,IF($A182&lt;=Parameters!$J$40,Parameters!$I$39*Parameters!$J$39+Parameters!$I$40*($A182-Parameters!$J$39),IF($A182&lt;=Parameters!$J$41,Parameters!$I$39*Parameters!$J$39+Parameters!$I$40*(Parameters!$J$40-Parameters!$J$39)+Parameters!$I$41*($A182-Parameters!$J$40),Parameters!$I$39*Parameters!$J$39+Parameters!$I$40*(Parameters!$J$40-Parameters!$J$39)+Parameters!$I$41*(Parameters!$J$41-Parameters!$J$40)+Parameters!$I$42*($A182-Parameters!$J$41)))),_xlfn.IFS($A182&lt;=Parameters!$J$39,Parameters!$I$39*$A182,$A182&lt;=Parameters!$J$40,Parameters!$I$40*$A182,$A182&lt;=Parameters!$J$41,Parameters!$I$41*$A182,$A182&gt;Parameters!$J$41,Parameters!$I$42*$A182))</f>
        <v>23791.079999999998</v>
      </c>
      <c r="AG182" s="290">
        <f t="shared" si="92"/>
        <v>134.4128813559322</v>
      </c>
      <c r="AI182" s="428">
        <f t="shared" si="68"/>
        <v>91.170000000000073</v>
      </c>
      <c r="AJ182" s="428">
        <f t="shared" si="69"/>
        <v>136.48999999999796</v>
      </c>
      <c r="AK182" s="428">
        <f t="shared" si="70"/>
        <v>143.54000000000087</v>
      </c>
      <c r="AL182" s="428">
        <f t="shared" si="71"/>
        <v>143.54000000000087</v>
      </c>
      <c r="AM182" s="428">
        <f t="shared" si="72"/>
        <v>91.170000000000073</v>
      </c>
      <c r="AN182" s="428">
        <f t="shared" si="73"/>
        <v>136.48999999999796</v>
      </c>
      <c r="AO182" s="428">
        <f t="shared" si="74"/>
        <v>143.54000000000087</v>
      </c>
      <c r="AP182" s="428">
        <f t="shared" si="75"/>
        <v>143.54000000000087</v>
      </c>
      <c r="AQ182" s="428">
        <f t="shared" si="76"/>
        <v>91.170000000000073</v>
      </c>
      <c r="AR182" s="428">
        <f t="shared" si="77"/>
        <v>136.48999999999796</v>
      </c>
      <c r="AS182" s="428">
        <f t="shared" si="78"/>
        <v>143.54000000000087</v>
      </c>
      <c r="AT182" s="428">
        <f t="shared" si="79"/>
        <v>143.54000000000087</v>
      </c>
      <c r="AU182" s="428">
        <f t="shared" si="80"/>
        <v>91.170000000000073</v>
      </c>
      <c r="AV182" s="428">
        <f t="shared" si="81"/>
        <v>136.48999999999796</v>
      </c>
      <c r="AW182" s="428">
        <f t="shared" si="82"/>
        <v>143.54000000000087</v>
      </c>
      <c r="AX182" s="428">
        <f t="shared" si="83"/>
        <v>143.54000000000087</v>
      </c>
    </row>
    <row r="183">
      <c r="A183" s="413">
        <v>178</v>
      </c>
      <c r="B183" s="290" cm="1">
        <f t="array" ref="B183">IF(Parameters!$C$55="No",IF($A183&lt;=Parameters!$D$23,Parameters!$C$23*$A183,IF($A183&lt;=Parameters!$D$24,Parameters!$C$23*Parameters!$D$23+Parameters!$C$24*($A183-Parameters!$D$23),IF($A183&lt;=Parameters!$D$25,Parameters!$C$23*Parameters!$D$23+Parameters!$C$24*(Parameters!$D$24-Parameters!$D$23)+Parameters!$C$25*($A183-Parameters!$D$24),Parameters!$C$23*Parameters!$D$23+Parameters!$C$24*(Parameters!$D$24-Parameters!$D$23)+Parameters!$C$25*(Parameters!$D$25-Parameters!$D$24)+Parameters!$C$26*($A183-Parameters!$D$25)))),_xlfn.IFS($A183&lt;=Parameters!$D$23,Parameters!$C$23*$A183,$A183&lt;=Parameters!$D$24,Parameters!$C$24*$A183,$A183&lt;=Parameters!$D$25,Parameters!$C$25*$A183,$A183&gt;Parameters!$D$25,Parameters!$C$26*$A183))</f>
        <v>16228.26</v>
      </c>
      <c r="C183" s="290">
        <f t="shared" si="84"/>
        <v>91.17</v>
      </c>
      <c r="D183" s="290" cm="1">
        <f t="array" ref="D183">IF(Parameters!$C$55="No",IF($A183&lt;=Parameters!$D$28,Parameters!$C$28*$A183,IF($A183&lt;=Parameters!$D$29,Parameters!$C$28*Parameters!$D$28+Parameters!$C$29*($A183-Parameters!$D$28),IF($A183&lt;=Parameters!$D$30,Parameters!$C$28*Parameters!$D$28+Parameters!$C$29*(Parameters!$D$29-Parameters!$D$28)+Parameters!$C$30*($A183-Parameters!$D$29),Parameters!$C$28*Parameters!$D$28+Parameters!$C$29*(Parameters!$D$29-Parameters!$D$28)+Parameters!$C$30*(Parameters!$D$30-Parameters!$D$29)+Parameters!$C$31*($A183-Parameters!$D$30)))),_xlfn.IFS($A183&lt;=Parameters!$D$28,Parameters!$C$28*$A183,$A183&lt;=Parameters!$D$29,Parameters!$C$29*$A183,$A183&lt;=Parameters!$D$30,Parameters!$C$30*$A183,$A183&gt;Parameters!$D$30,Parameters!$C$31*$A183))</f>
        <v>17497.22</v>
      </c>
      <c r="E183" s="290">
        <f t="shared" si="84"/>
        <v>98.29898876404495</v>
      </c>
      <c r="F183" s="290" cm="1">
        <f t="array" ref="F183">IF(Parameters!$C$55="No",IF($A183&lt;=Parameters!$D$34,Parameters!$C$34*$A183,IF($A183&lt;=Parameters!$D$35,Parameters!$C$34*Parameters!$D$34+Parameters!$C$35*($A183-Parameters!$D$34),IF($A183&lt;=Parameters!$D$36,Parameters!$C$34*Parameters!$D$34+Parameters!$C$35*(Parameters!$D$35-Parameters!$D$34)+Parameters!$C$36*($A183-Parameters!$D$35),Parameters!$C$34*Parameters!$D$34+Parameters!$C$35*(Parameters!$D$35-Parameters!$D$34)+Parameters!$C$36*(Parameters!$D$36-Parameters!$D$35)+Parameters!$C$37*($A183-Parameters!$D$36)))),_xlfn.IFS($A183&lt;=Parameters!$D$34,Parameters!$C$34*$A183,$A183&lt;=Parameters!$D$35,Parameters!$C$35*$A183,$A183&lt;=Parameters!$D$36,Parameters!$C$36*$A183,$A183&gt;Parameters!$D$36,Parameters!$C$37*$A183))</f>
        <v>22319.119999999999</v>
      </c>
      <c r="G183" s="290">
        <f t="shared" si="85"/>
        <v>125.38831460674157</v>
      </c>
      <c r="H183" s="290" cm="1">
        <f t="array" ref="H183">IF(Parameters!$C$55="No",IF($A183&lt;=Parameters!$D$39,Parameters!$C$39*$A183,IF($A183&lt;=Parameters!$D$40,Parameters!$C$39*Parameters!$D$39+Parameters!$C$40*($A183-Parameters!$D$39),IF($A183&lt;=Parameters!$D$41,Parameters!$C$39*Parameters!$D$39+Parameters!$C$40*(Parameters!$D$40-Parameters!$D$39)+Parameters!$C$41*($A183-Parameters!$D$40),Parameters!$C$39*Parameters!$D$39+Parameters!$C$40*(Parameters!$D$40-Parameters!$D$39)+Parameters!$C$41*(Parameters!$D$41-Parameters!$D$40)+Parameters!$C$42*($A183-Parameters!$D$41)))),_xlfn.IFS($A183&lt;=Parameters!$D$39,Parameters!$C$39*$A183,$A183&lt;=Parameters!$D$40,Parameters!$C$40*$A183,$A183&lt;=Parameters!$D$41,Parameters!$C$41*$A183,$A183&gt;Parameters!$D$41,Parameters!$C$42*$A183))</f>
        <v>23934.62</v>
      </c>
      <c r="I183" s="290">
        <f t="shared" si="86"/>
        <v>134.46415730337077</v>
      </c>
      <c r="J183" s="290" cm="1">
        <f t="array" ref="J183">IF(Parameters!$D$55="No",IF($A183&lt;=Parameters!$F$23,Parameters!$E$23*$A183,IF($A183&lt;=Parameters!$F$24,Parameters!$E$23*Parameters!$F$23+Parameters!$E$24*($A183-Parameters!$F$23),IF($A183&lt;=Parameters!$F$25,Parameters!$E$23*Parameters!$F$23+Parameters!$E$24*(Parameters!$F$24-Parameters!$F$23)+Parameters!$E$25*($A183-Parameters!$F$24),Parameters!$E$23*Parameters!$F$23+Parameters!$E$24*(Parameters!$F$24-Parameters!$F$23)+Parameters!$E$25*(Parameters!$F$25-Parameters!$F$24)+Parameters!$E$26*($A183-Parameters!$F$25)))),_xlfn.IFS($A183&lt;=Parameters!$F$23,Parameters!$E$23*$A183,$A183&lt;=Parameters!$F$24,Parameters!$E$24*$A183,$A183&lt;=Parameters!$F$25,Parameters!$E$25*$A183,$A183&gt;Parameters!$F$25,Parameters!$E$26*$A183))</f>
        <v>16228.26</v>
      </c>
      <c r="K183" s="290">
        <f t="shared" si="62"/>
        <v>91.17</v>
      </c>
      <c r="L183" s="290" cm="1">
        <f t="array" ref="L183">IF(Parameters!$D$55="No",IF($A183&lt;=Parameters!$F$28,Parameters!$E$28*$A183,IF($A183&lt;=Parameters!$F$29,Parameters!$E$28*Parameters!$F$28+Parameters!$E$29*($A183-Parameters!$F$28),IF($A183&lt;=Parameters!$F$30,Parameters!$E$28*Parameters!$F$28+Parameters!$E$29*(Parameters!$F$29-Parameters!$F$28)+Parameters!$E$30*($A183-Parameters!$F$29),Parameters!$E$28*Parameters!$F$28+Parameters!$E$29*(Parameters!$F$29-Parameters!$F$28)+Parameters!$E$30*(Parameters!$F$30-Parameters!$F$29)+Parameters!$E$31*($A183-Parameters!$F$30)))),_xlfn.IFS($A183&lt;=Parameters!$F$28,Parameters!$E$28*$A183,$A183&lt;=Parameters!$F$29,Parameters!$E$29*$A183,$A183&lt;=Parameters!$F$30,Parameters!$E$30*$A183,$A183&gt;Parameters!$F$30,Parameters!$E$31*$A183))</f>
        <v>17497.22</v>
      </c>
      <c r="M183" s="290">
        <f t="shared" si="63"/>
        <v>98.29898876404495</v>
      </c>
      <c r="N183" s="290" cm="1">
        <f t="array" ref="N183">IF(Parameters!$D$55="No",IF($A183&lt;=Parameters!$F$34,Parameters!$E$34*$A183,IF($A183&lt;=Parameters!$F$35,Parameters!$E$34*Parameters!$F$34+Parameters!$E$35*($A183-Parameters!$F$34),IF($A183&lt;=Parameters!$F$36,Parameters!$E$34*Parameters!$F$34+Parameters!$E$35*(Parameters!$F$35-Parameters!$F$34)+Parameters!$E$36*($A183-Parameters!$F$35),Parameters!$E$34*Parameters!$F$34+Parameters!$E$35*(Parameters!$F$35-Parameters!$F$34)+Parameters!$E$36*(Parameters!$F$36-Parameters!$F$35)+Parameters!$E$37*($A183-Parameters!$F$36)))),_xlfn.IFS($A183&lt;=Parameters!$F$34,Parameters!$E$34*$A183,$A183&lt;=Parameters!$F$35,Parameters!$E$35*$A183,$A183&lt;=Parameters!$F$36,Parameters!$E$36*$A183,$A183&gt;Parameters!$F$36,Parameters!$E$37*$A183))</f>
        <v>22319.119999999999</v>
      </c>
      <c r="O183" s="290">
        <f t="shared" si="87"/>
        <v>125.38831460674157</v>
      </c>
      <c r="P183" s="290" cm="1">
        <f t="array" ref="P183">IF(Parameters!$D$55="No",IF($A183&lt;=Parameters!$F$39,Parameters!$E$39*$A183,IF($A183&lt;=Parameters!$F$40,Parameters!$E$39*Parameters!$F$39+Parameters!$E$40*($A183-Parameters!$F$39),IF($A183&lt;=Parameters!$F$41,Parameters!$E$39*Parameters!$F$39+Parameters!$E$40*(Parameters!$F$40-Parameters!$F$39)+Parameters!$E$41*($A183-Parameters!$F$40),Parameters!$E$39*Parameters!$F$39+Parameters!$E$40*(Parameters!$F$40-Parameters!$F$39)+Parameters!$E$41*(Parameters!$F$41-Parameters!$F$40)+Parameters!$E$42*($A183-Parameters!$F$41)))),_xlfn.IFS($A183&lt;=Parameters!$F$39,Parameters!$E$39*$A183,$A183&lt;=Parameters!$F$40,Parameters!$E$40*$A183,$A183&lt;=Parameters!$F$41,Parameters!$E$41*$A183,$A183&gt;Parameters!$F$41,Parameters!$E$42*$A183))</f>
        <v>23934.62</v>
      </c>
      <c r="Q183" s="290">
        <f t="shared" si="88"/>
        <v>134.46415730337077</v>
      </c>
      <c r="R183" s="290" cm="1">
        <f t="array" ref="R183">IF(Parameters!$E$55="No",IF($A183&lt;=Parameters!$H$23,Parameters!$G$23*$A183,IF($A183&lt;=Parameters!$H$24,Parameters!$G$23*Parameters!$H$23+Parameters!$G$24*($A183-Parameters!$H$23),IF($A183&lt;=Parameters!$H$25,Parameters!$G$23*Parameters!$H$23+Parameters!$G$24*(Parameters!$H$24-Parameters!$H$23)+Parameters!$G$25*($A183-Parameters!$H$24),Parameters!$G$23*Parameters!$H$23+Parameters!$G$24*(Parameters!$H$24-Parameters!$H$23)+Parameters!$G$25*(Parameters!$H$25-Parameters!$H$24)+Parameters!$G$26*($A183-Parameters!$H$25)))),_xlfn.IFS($A183&lt;=Parameters!$H$23,Parameters!$G$23*$A183,$A183&lt;=Parameters!$H$24,Parameters!$G$24*$A183,$A183&lt;=Parameters!$H$25,Parameters!$G$25*$A183,$A183&gt;Parameters!$H$25,Parameters!$G$26*$A183))</f>
        <v>16228.26</v>
      </c>
      <c r="S183" s="290">
        <f t="shared" si="64"/>
        <v>91.17</v>
      </c>
      <c r="T183" s="290" cm="1">
        <f t="array" ref="T183">IF(Parameters!$E$55="No",IF($A183&lt;=Parameters!$H$28,Parameters!$G$28*$A183,IF($A183&lt;=Parameters!$H$29,Parameters!$G$28*Parameters!$H$28+Parameters!$G$29*($A183-Parameters!$H$28),IF($A183&lt;=Parameters!$H$30,Parameters!$G$28*Parameters!$H$28+Parameters!$G$29*(Parameters!$H$29-Parameters!$H$28)+Parameters!$G$30*($A183-Parameters!$H$29),Parameters!$G$28*Parameters!$H$28+Parameters!$G$29*(Parameters!$H$29-Parameters!$H$28)+Parameters!$G$30*(Parameters!$H$30-Parameters!$H$29)+Parameters!$G$31*($A183-Parameters!$H$30)))),_xlfn.IFS($A183&lt;=Parameters!$H$28,Parameters!$G$28*$A183,$A183&lt;=Parameters!$H$29,Parameters!$G$29*$A183,$A183&lt;=Parameters!$H$30,Parameters!$G$30*$A183,$A183&gt;Parameters!$H$30,Parameters!$G$31*$A183))</f>
        <v>17497.22</v>
      </c>
      <c r="U183" s="290">
        <f t="shared" si="65"/>
        <v>98.29898876404495</v>
      </c>
      <c r="V183" s="290" cm="1">
        <f t="array" ref="V183">IF(Parameters!$E$55="No",IF($A183&lt;=Parameters!$H$34,Parameters!$G$34*$A183,IF($A183&lt;=Parameters!$H$35,Parameters!$G$34*Parameters!$H$34+Parameters!$G$35*($A183-Parameters!$H$34),IF($A183&lt;=Parameters!$H$36,Parameters!$G$34*Parameters!$H$34+Parameters!$G$35*(Parameters!$H$35-Parameters!$H$34)+Parameters!$G$36*($A183-Parameters!$H$35),Parameters!$G$34*Parameters!$H$34+Parameters!$G$35*(Parameters!$H$35-Parameters!$H$34)+Parameters!$G$36*(Parameters!$H$36-Parameters!$H$35)+Parameters!$G$37*($A183-Parameters!$H$36)))),_xlfn.IFS($A183&lt;=Parameters!$H$34,Parameters!$G$34*$A183,$A183&lt;=Parameters!$H$35,Parameters!$G$35*$A183,$A183&lt;=Parameters!$H$36,Parameters!$G$36*$A183,$A183&gt;Parameters!$H$36,Parameters!$G$37*$A183))</f>
        <v>22319.119999999999</v>
      </c>
      <c r="W183" s="290">
        <f t="shared" si="89"/>
        <v>125.38831460674157</v>
      </c>
      <c r="X183" s="290" cm="1">
        <f t="array" ref="X183">IF(Parameters!$E$55="No",IF($A183&lt;=Parameters!$H$39,Parameters!$G$39*$A183,IF($A183&lt;=Parameters!$H$40,Parameters!$G$39*Parameters!$H$39+Parameters!$G$40*($A183-Parameters!$H$39),IF($A183&lt;=Parameters!$H$41,Parameters!$G$39*Parameters!$H$39+Parameters!$G$40*(Parameters!$H$40-Parameters!$H$39)+Parameters!$G$41*($A183-Parameters!$H$40),Parameters!$G$39*Parameters!$H$39+Parameters!$G$40*(Parameters!$H$40-Parameters!$H$39)+Parameters!$G$41*(Parameters!$H$41-Parameters!$H$40)+Parameters!$G$42*($A183-Parameters!$H$41)))),_xlfn.IFS($A183&lt;=Parameters!$H$39,Parameters!$G$39*$A183,$A183&lt;=Parameters!$H$40,Parameters!$G$40*$A183,$A183&lt;=Parameters!$H$41,Parameters!$G$41*$A183,$A183&gt;Parameters!$H$41,Parameters!$G$42*$A183))</f>
        <v>23934.62</v>
      </c>
      <c r="Y183" s="290">
        <f t="shared" si="90"/>
        <v>134.46415730337077</v>
      </c>
      <c r="Z183" s="290" cm="1">
        <f t="array" ref="Z183">IF(Parameters!$F$55="No",IF($A183&lt;=Parameters!$J$23,Parameters!$I$23*$A183,IF($A183&lt;=Parameters!$J$24,Parameters!$I$23*Parameters!$J$23+Parameters!$I$24*($A183-Parameters!$J$23),IF($A183&lt;=Parameters!$J$25,Parameters!$I$23*Parameters!$J$23+Parameters!$I$24*(Parameters!$J$24-Parameters!$J$23)+Parameters!$I$25*($A183-Parameters!$J$24),Parameters!$I$23*Parameters!$J$23+Parameters!$I$24*(Parameters!$J$24-Parameters!$J$23)+Parameters!$I$25*(Parameters!$J$25-Parameters!$J$24)+Parameters!$I$26*($A183-Parameters!$J$25)))),_xlfn.IFS($A183&lt;=Parameters!$J$23,Parameters!$I$23*$A183,$A183&lt;=Parameters!$J$24,Parameters!$I$24*$A183,$A183&lt;=Parameters!$J$25,Parameters!$I$25*$A183,$A183&gt;Parameters!$J$25,Parameters!$I$26*$A183))</f>
        <v>16228.26</v>
      </c>
      <c r="AA183" s="290">
        <f t="shared" si="66"/>
        <v>91.17</v>
      </c>
      <c r="AB183" s="290" cm="1">
        <f t="array" ref="AB183">IF(Parameters!$F$55="No",IF($A183&lt;=Parameters!$J$28,Parameters!$I$28*$A183,IF($A183&lt;=Parameters!$J$29,Parameters!$I$28*Parameters!$J$28+Parameters!$I$29*($A183-Parameters!$J$28),IF($A183&lt;=Parameters!$J$30,Parameters!$I$28*Parameters!$J$28+Parameters!$I$29*(Parameters!$J$29-Parameters!$J$28)+Parameters!$I$30*($A183-Parameters!$J$29),Parameters!$I$28*Parameters!$J$28+Parameters!$I$29*(Parameters!$J$29-Parameters!$J$28)+Parameters!$I$30*(Parameters!$J$30-Parameters!$J$29)+Parameters!$I$31*($A183-Parameters!$J$30)))),_xlfn.IFS($A183&lt;=Parameters!$J$28,Parameters!$I$28*$A183,$A183&lt;=Parameters!$J$29,Parameters!$I$29*$A183,$A183&lt;=Parameters!$J$30,Parameters!$I$30*$A183,$A183&gt;Parameters!$J$30,Parameters!$I$31*$A183))</f>
        <v>17497.22</v>
      </c>
      <c r="AC183" s="290">
        <f t="shared" si="67"/>
        <v>98.29898876404495</v>
      </c>
      <c r="AD183" s="290" cm="1">
        <f t="array" ref="AD183">IF(Parameters!$F$55="No",IF($A183&lt;=Parameters!$J$34,Parameters!$I$34*$A183,IF($A183&lt;=Parameters!$J$35,Parameters!$I$34*Parameters!$J$34+Parameters!$I$35*($A183-Parameters!$J$34),IF($A183&lt;=Parameters!$J$36,Parameters!$I$34*Parameters!$J$34+Parameters!$I$35*(Parameters!$J$35-Parameters!$J$34)+Parameters!$I$36*($A183-Parameters!$J$35),Parameters!$I$34*Parameters!$J$34+Parameters!$I$35*(Parameters!$J$35-Parameters!$J$34)+Parameters!$I$36*(Parameters!$J$36-Parameters!$J$35)+Parameters!$I$37*($A183-Parameters!$J$36)))),_xlfn.IFS($A183&lt;=Parameters!$J$34,Parameters!$I$34*$A183,$A183&lt;=Parameters!$J$35,Parameters!$I$35*$A183,$A183&lt;=Parameters!$J$36,Parameters!$I$36*$A183,$A183&gt;Parameters!$J$36,Parameters!$I$37*$A183))</f>
        <v>22319.119999999999</v>
      </c>
      <c r="AE183" s="290">
        <f t="shared" si="91"/>
        <v>125.38831460674157</v>
      </c>
      <c r="AF183" s="290" cm="1">
        <f t="array" ref="AF183">IF(Parameters!$F$55="No",IF($A183&lt;=Parameters!$J$39,Parameters!$I$39*$A183,IF($A183&lt;=Parameters!$J$40,Parameters!$I$39*Parameters!$J$39+Parameters!$I$40*($A183-Parameters!$J$39),IF($A183&lt;=Parameters!$J$41,Parameters!$I$39*Parameters!$J$39+Parameters!$I$40*(Parameters!$J$40-Parameters!$J$39)+Parameters!$I$41*($A183-Parameters!$J$40),Parameters!$I$39*Parameters!$J$39+Parameters!$I$40*(Parameters!$J$40-Parameters!$J$39)+Parameters!$I$41*(Parameters!$J$41-Parameters!$J$40)+Parameters!$I$42*($A183-Parameters!$J$41)))),_xlfn.IFS($A183&lt;=Parameters!$J$39,Parameters!$I$39*$A183,$A183&lt;=Parameters!$J$40,Parameters!$I$40*$A183,$A183&lt;=Parameters!$J$41,Parameters!$I$41*$A183,$A183&gt;Parameters!$J$41,Parameters!$I$42*$A183))</f>
        <v>23934.62</v>
      </c>
      <c r="AG183" s="290">
        <f t="shared" si="92"/>
        <v>134.46415730337077</v>
      </c>
      <c r="AI183" s="428">
        <f t="shared" si="68"/>
        <v>91.170000000000073</v>
      </c>
      <c r="AJ183" s="428">
        <f t="shared" si="69"/>
        <v>136.4900000000016</v>
      </c>
      <c r="AK183" s="428">
        <f t="shared" si="70"/>
        <v>143.53999999999724</v>
      </c>
      <c r="AL183" s="428">
        <f t="shared" si="71"/>
        <v>143.54000000000087</v>
      </c>
      <c r="AM183" s="428">
        <f t="shared" si="72"/>
        <v>91.170000000000073</v>
      </c>
      <c r="AN183" s="428">
        <f t="shared" si="73"/>
        <v>136.4900000000016</v>
      </c>
      <c r="AO183" s="428">
        <f t="shared" si="74"/>
        <v>143.53999999999724</v>
      </c>
      <c r="AP183" s="428">
        <f t="shared" si="75"/>
        <v>143.54000000000087</v>
      </c>
      <c r="AQ183" s="428">
        <f t="shared" si="76"/>
        <v>91.170000000000073</v>
      </c>
      <c r="AR183" s="428">
        <f t="shared" si="77"/>
        <v>136.4900000000016</v>
      </c>
      <c r="AS183" s="428">
        <f t="shared" si="78"/>
        <v>143.53999999999724</v>
      </c>
      <c r="AT183" s="428">
        <f t="shared" si="79"/>
        <v>143.54000000000087</v>
      </c>
      <c r="AU183" s="428">
        <f t="shared" si="80"/>
        <v>91.170000000000073</v>
      </c>
      <c r="AV183" s="428">
        <f t="shared" si="81"/>
        <v>136.4900000000016</v>
      </c>
      <c r="AW183" s="428">
        <f t="shared" si="82"/>
        <v>143.53999999999724</v>
      </c>
      <c r="AX183" s="428">
        <f t="shared" si="83"/>
        <v>143.54000000000087</v>
      </c>
    </row>
    <row r="184">
      <c r="A184" s="413">
        <v>179</v>
      </c>
      <c r="B184" s="290" cm="1">
        <f t="array" ref="B184">IF(Parameters!$C$55="No",IF($A184&lt;=Parameters!$D$23,Parameters!$C$23*$A184,IF($A184&lt;=Parameters!$D$24,Parameters!$C$23*Parameters!$D$23+Parameters!$C$24*($A184-Parameters!$D$23),IF($A184&lt;=Parameters!$D$25,Parameters!$C$23*Parameters!$D$23+Parameters!$C$24*(Parameters!$D$24-Parameters!$D$23)+Parameters!$C$25*($A184-Parameters!$D$24),Parameters!$C$23*Parameters!$D$23+Parameters!$C$24*(Parameters!$D$24-Parameters!$D$23)+Parameters!$C$25*(Parameters!$D$25-Parameters!$D$24)+Parameters!$C$26*($A184-Parameters!$D$25)))),_xlfn.IFS($A184&lt;=Parameters!$D$23,Parameters!$C$23*$A184,$A184&lt;=Parameters!$D$24,Parameters!$C$24*$A184,$A184&lt;=Parameters!$D$25,Parameters!$C$25*$A184,$A184&gt;Parameters!$D$25,Parameters!$C$26*$A184))</f>
        <v>16319.43</v>
      </c>
      <c r="C184" s="290">
        <f t="shared" si="84"/>
        <v>91.17</v>
      </c>
      <c r="D184" s="290" cm="1">
        <f t="array" ref="D184">IF(Parameters!$C$55="No",IF($A184&lt;=Parameters!$D$28,Parameters!$C$28*$A184,IF($A184&lt;=Parameters!$D$29,Parameters!$C$28*Parameters!$D$28+Parameters!$C$29*($A184-Parameters!$D$28),IF($A184&lt;=Parameters!$D$30,Parameters!$C$28*Parameters!$D$28+Parameters!$C$29*(Parameters!$D$29-Parameters!$D$28)+Parameters!$C$30*($A184-Parameters!$D$29),Parameters!$C$28*Parameters!$D$28+Parameters!$C$29*(Parameters!$D$29-Parameters!$D$28)+Parameters!$C$30*(Parameters!$D$30-Parameters!$D$29)+Parameters!$C$31*($A184-Parameters!$D$30)))),_xlfn.IFS($A184&lt;=Parameters!$D$28,Parameters!$C$28*$A184,$A184&lt;=Parameters!$D$29,Parameters!$C$29*$A184,$A184&lt;=Parameters!$D$30,Parameters!$C$30*$A184,$A184&gt;Parameters!$D$30,Parameters!$C$31*$A184))</f>
        <v>17633.71</v>
      </c>
      <c r="E184" s="290">
        <f t="shared" si="84"/>
        <v>98.512346368715086</v>
      </c>
      <c r="F184" s="290" cm="1">
        <f t="array" ref="F184">IF(Parameters!$C$55="No",IF($A184&lt;=Parameters!$D$34,Parameters!$C$34*$A184,IF($A184&lt;=Parameters!$D$35,Parameters!$C$34*Parameters!$D$34+Parameters!$C$35*($A184-Parameters!$D$34),IF($A184&lt;=Parameters!$D$36,Parameters!$C$34*Parameters!$D$34+Parameters!$C$35*(Parameters!$D$35-Parameters!$D$34)+Parameters!$C$36*($A184-Parameters!$D$35),Parameters!$C$34*Parameters!$D$34+Parameters!$C$35*(Parameters!$D$35-Parameters!$D$34)+Parameters!$C$36*(Parameters!$D$36-Parameters!$D$35)+Parameters!$C$37*($A184-Parameters!$D$36)))),_xlfn.IFS($A184&lt;=Parameters!$D$34,Parameters!$C$34*$A184,$A184&lt;=Parameters!$D$35,Parameters!$C$35*$A184,$A184&lt;=Parameters!$D$36,Parameters!$C$36*$A184,$A184&gt;Parameters!$D$36,Parameters!$C$37*$A184))</f>
        <v>22462.66</v>
      </c>
      <c r="G184" s="290">
        <f t="shared" si="85"/>
        <v>125.48972067039107</v>
      </c>
      <c r="H184" s="290" cm="1">
        <f t="array" ref="H184">IF(Parameters!$C$55="No",IF($A184&lt;=Parameters!$D$39,Parameters!$C$39*$A184,IF($A184&lt;=Parameters!$D$40,Parameters!$C$39*Parameters!$D$39+Parameters!$C$40*($A184-Parameters!$D$39),IF($A184&lt;=Parameters!$D$41,Parameters!$C$39*Parameters!$D$39+Parameters!$C$40*(Parameters!$D$40-Parameters!$D$39)+Parameters!$C$41*($A184-Parameters!$D$40),Parameters!$C$39*Parameters!$D$39+Parameters!$C$40*(Parameters!$D$40-Parameters!$D$39)+Parameters!$C$41*(Parameters!$D$41-Parameters!$D$40)+Parameters!$C$42*($A184-Parameters!$D$41)))),_xlfn.IFS($A184&lt;=Parameters!$D$39,Parameters!$C$39*$A184,$A184&lt;=Parameters!$D$40,Parameters!$C$40*$A184,$A184&lt;=Parameters!$D$41,Parameters!$C$41*$A184,$A184&gt;Parameters!$D$41,Parameters!$C$42*$A184))</f>
        <v>24078.16</v>
      </c>
      <c r="I184" s="290">
        <f t="shared" si="86"/>
        <v>134.51486033519552</v>
      </c>
      <c r="J184" s="290" cm="1">
        <f t="array" ref="J184">IF(Parameters!$D$55="No",IF($A184&lt;=Parameters!$F$23,Parameters!$E$23*$A184,IF($A184&lt;=Parameters!$F$24,Parameters!$E$23*Parameters!$F$23+Parameters!$E$24*($A184-Parameters!$F$23),IF($A184&lt;=Parameters!$F$25,Parameters!$E$23*Parameters!$F$23+Parameters!$E$24*(Parameters!$F$24-Parameters!$F$23)+Parameters!$E$25*($A184-Parameters!$F$24),Parameters!$E$23*Parameters!$F$23+Parameters!$E$24*(Parameters!$F$24-Parameters!$F$23)+Parameters!$E$25*(Parameters!$F$25-Parameters!$F$24)+Parameters!$E$26*($A184-Parameters!$F$25)))),_xlfn.IFS($A184&lt;=Parameters!$F$23,Parameters!$E$23*$A184,$A184&lt;=Parameters!$F$24,Parameters!$E$24*$A184,$A184&lt;=Parameters!$F$25,Parameters!$E$25*$A184,$A184&gt;Parameters!$F$25,Parameters!$E$26*$A184))</f>
        <v>16319.43</v>
      </c>
      <c r="K184" s="290">
        <f t="shared" si="62"/>
        <v>91.17</v>
      </c>
      <c r="L184" s="290" cm="1">
        <f t="array" ref="L184">IF(Parameters!$D$55="No",IF($A184&lt;=Parameters!$F$28,Parameters!$E$28*$A184,IF($A184&lt;=Parameters!$F$29,Parameters!$E$28*Parameters!$F$28+Parameters!$E$29*($A184-Parameters!$F$28),IF($A184&lt;=Parameters!$F$30,Parameters!$E$28*Parameters!$F$28+Parameters!$E$29*(Parameters!$F$29-Parameters!$F$28)+Parameters!$E$30*($A184-Parameters!$F$29),Parameters!$E$28*Parameters!$F$28+Parameters!$E$29*(Parameters!$F$29-Parameters!$F$28)+Parameters!$E$30*(Parameters!$F$30-Parameters!$F$29)+Parameters!$E$31*($A184-Parameters!$F$30)))),_xlfn.IFS($A184&lt;=Parameters!$F$28,Parameters!$E$28*$A184,$A184&lt;=Parameters!$F$29,Parameters!$E$29*$A184,$A184&lt;=Parameters!$F$30,Parameters!$E$30*$A184,$A184&gt;Parameters!$F$30,Parameters!$E$31*$A184))</f>
        <v>17633.71</v>
      </c>
      <c r="M184" s="290">
        <f t="shared" si="63"/>
        <v>98.512346368715086</v>
      </c>
      <c r="N184" s="290" cm="1">
        <f t="array" ref="N184">IF(Parameters!$D$55="No",IF($A184&lt;=Parameters!$F$34,Parameters!$E$34*$A184,IF($A184&lt;=Parameters!$F$35,Parameters!$E$34*Parameters!$F$34+Parameters!$E$35*($A184-Parameters!$F$34),IF($A184&lt;=Parameters!$F$36,Parameters!$E$34*Parameters!$F$34+Parameters!$E$35*(Parameters!$F$35-Parameters!$F$34)+Parameters!$E$36*($A184-Parameters!$F$35),Parameters!$E$34*Parameters!$F$34+Parameters!$E$35*(Parameters!$F$35-Parameters!$F$34)+Parameters!$E$36*(Parameters!$F$36-Parameters!$F$35)+Parameters!$E$37*($A184-Parameters!$F$36)))),_xlfn.IFS($A184&lt;=Parameters!$F$34,Parameters!$E$34*$A184,$A184&lt;=Parameters!$F$35,Parameters!$E$35*$A184,$A184&lt;=Parameters!$F$36,Parameters!$E$36*$A184,$A184&gt;Parameters!$F$36,Parameters!$E$37*$A184))</f>
        <v>22462.66</v>
      </c>
      <c r="O184" s="290">
        <f t="shared" si="87"/>
        <v>125.48972067039107</v>
      </c>
      <c r="P184" s="290" cm="1">
        <f t="array" ref="P184">IF(Parameters!$D$55="No",IF($A184&lt;=Parameters!$F$39,Parameters!$E$39*$A184,IF($A184&lt;=Parameters!$F$40,Parameters!$E$39*Parameters!$F$39+Parameters!$E$40*($A184-Parameters!$F$39),IF($A184&lt;=Parameters!$F$41,Parameters!$E$39*Parameters!$F$39+Parameters!$E$40*(Parameters!$F$40-Parameters!$F$39)+Parameters!$E$41*($A184-Parameters!$F$40),Parameters!$E$39*Parameters!$F$39+Parameters!$E$40*(Parameters!$F$40-Parameters!$F$39)+Parameters!$E$41*(Parameters!$F$41-Parameters!$F$40)+Parameters!$E$42*($A184-Parameters!$F$41)))),_xlfn.IFS($A184&lt;=Parameters!$F$39,Parameters!$E$39*$A184,$A184&lt;=Parameters!$F$40,Parameters!$E$40*$A184,$A184&lt;=Parameters!$F$41,Parameters!$E$41*$A184,$A184&gt;Parameters!$F$41,Parameters!$E$42*$A184))</f>
        <v>24078.16</v>
      </c>
      <c r="Q184" s="290">
        <f t="shared" si="88"/>
        <v>134.51486033519552</v>
      </c>
      <c r="R184" s="290" cm="1">
        <f t="array" ref="R184">IF(Parameters!$E$55="No",IF($A184&lt;=Parameters!$H$23,Parameters!$G$23*$A184,IF($A184&lt;=Parameters!$H$24,Parameters!$G$23*Parameters!$H$23+Parameters!$G$24*($A184-Parameters!$H$23),IF($A184&lt;=Parameters!$H$25,Parameters!$G$23*Parameters!$H$23+Parameters!$G$24*(Parameters!$H$24-Parameters!$H$23)+Parameters!$G$25*($A184-Parameters!$H$24),Parameters!$G$23*Parameters!$H$23+Parameters!$G$24*(Parameters!$H$24-Parameters!$H$23)+Parameters!$G$25*(Parameters!$H$25-Parameters!$H$24)+Parameters!$G$26*($A184-Parameters!$H$25)))),_xlfn.IFS($A184&lt;=Parameters!$H$23,Parameters!$G$23*$A184,$A184&lt;=Parameters!$H$24,Parameters!$G$24*$A184,$A184&lt;=Parameters!$H$25,Parameters!$G$25*$A184,$A184&gt;Parameters!$H$25,Parameters!$G$26*$A184))</f>
        <v>16319.43</v>
      </c>
      <c r="S184" s="290">
        <f t="shared" si="64"/>
        <v>91.17</v>
      </c>
      <c r="T184" s="290" cm="1">
        <f t="array" ref="T184">IF(Parameters!$E$55="No",IF($A184&lt;=Parameters!$H$28,Parameters!$G$28*$A184,IF($A184&lt;=Parameters!$H$29,Parameters!$G$28*Parameters!$H$28+Parameters!$G$29*($A184-Parameters!$H$28),IF($A184&lt;=Parameters!$H$30,Parameters!$G$28*Parameters!$H$28+Parameters!$G$29*(Parameters!$H$29-Parameters!$H$28)+Parameters!$G$30*($A184-Parameters!$H$29),Parameters!$G$28*Parameters!$H$28+Parameters!$G$29*(Parameters!$H$29-Parameters!$H$28)+Parameters!$G$30*(Parameters!$H$30-Parameters!$H$29)+Parameters!$G$31*($A184-Parameters!$H$30)))),_xlfn.IFS($A184&lt;=Parameters!$H$28,Parameters!$G$28*$A184,$A184&lt;=Parameters!$H$29,Parameters!$G$29*$A184,$A184&lt;=Parameters!$H$30,Parameters!$G$30*$A184,$A184&gt;Parameters!$H$30,Parameters!$G$31*$A184))</f>
        <v>17633.71</v>
      </c>
      <c r="U184" s="290">
        <f t="shared" si="65"/>
        <v>98.512346368715086</v>
      </c>
      <c r="V184" s="290" cm="1">
        <f t="array" ref="V184">IF(Parameters!$E$55="No",IF($A184&lt;=Parameters!$H$34,Parameters!$G$34*$A184,IF($A184&lt;=Parameters!$H$35,Parameters!$G$34*Parameters!$H$34+Parameters!$G$35*($A184-Parameters!$H$34),IF($A184&lt;=Parameters!$H$36,Parameters!$G$34*Parameters!$H$34+Parameters!$G$35*(Parameters!$H$35-Parameters!$H$34)+Parameters!$G$36*($A184-Parameters!$H$35),Parameters!$G$34*Parameters!$H$34+Parameters!$G$35*(Parameters!$H$35-Parameters!$H$34)+Parameters!$G$36*(Parameters!$H$36-Parameters!$H$35)+Parameters!$G$37*($A184-Parameters!$H$36)))),_xlfn.IFS($A184&lt;=Parameters!$H$34,Parameters!$G$34*$A184,$A184&lt;=Parameters!$H$35,Parameters!$G$35*$A184,$A184&lt;=Parameters!$H$36,Parameters!$G$36*$A184,$A184&gt;Parameters!$H$36,Parameters!$G$37*$A184))</f>
        <v>22462.66</v>
      </c>
      <c r="W184" s="290">
        <f t="shared" si="89"/>
        <v>125.48972067039107</v>
      </c>
      <c r="X184" s="290" cm="1">
        <f t="array" ref="X184">IF(Parameters!$E$55="No",IF($A184&lt;=Parameters!$H$39,Parameters!$G$39*$A184,IF($A184&lt;=Parameters!$H$40,Parameters!$G$39*Parameters!$H$39+Parameters!$G$40*($A184-Parameters!$H$39),IF($A184&lt;=Parameters!$H$41,Parameters!$G$39*Parameters!$H$39+Parameters!$G$40*(Parameters!$H$40-Parameters!$H$39)+Parameters!$G$41*($A184-Parameters!$H$40),Parameters!$G$39*Parameters!$H$39+Parameters!$G$40*(Parameters!$H$40-Parameters!$H$39)+Parameters!$G$41*(Parameters!$H$41-Parameters!$H$40)+Parameters!$G$42*($A184-Parameters!$H$41)))),_xlfn.IFS($A184&lt;=Parameters!$H$39,Parameters!$G$39*$A184,$A184&lt;=Parameters!$H$40,Parameters!$G$40*$A184,$A184&lt;=Parameters!$H$41,Parameters!$G$41*$A184,$A184&gt;Parameters!$H$41,Parameters!$G$42*$A184))</f>
        <v>24078.16</v>
      </c>
      <c r="Y184" s="290">
        <f t="shared" si="90"/>
        <v>134.51486033519552</v>
      </c>
      <c r="Z184" s="290" cm="1">
        <f t="array" ref="Z184">IF(Parameters!$F$55="No",IF($A184&lt;=Parameters!$J$23,Parameters!$I$23*$A184,IF($A184&lt;=Parameters!$J$24,Parameters!$I$23*Parameters!$J$23+Parameters!$I$24*($A184-Parameters!$J$23),IF($A184&lt;=Parameters!$J$25,Parameters!$I$23*Parameters!$J$23+Parameters!$I$24*(Parameters!$J$24-Parameters!$J$23)+Parameters!$I$25*($A184-Parameters!$J$24),Parameters!$I$23*Parameters!$J$23+Parameters!$I$24*(Parameters!$J$24-Parameters!$J$23)+Parameters!$I$25*(Parameters!$J$25-Parameters!$J$24)+Parameters!$I$26*($A184-Parameters!$J$25)))),_xlfn.IFS($A184&lt;=Parameters!$J$23,Parameters!$I$23*$A184,$A184&lt;=Parameters!$J$24,Parameters!$I$24*$A184,$A184&lt;=Parameters!$J$25,Parameters!$I$25*$A184,$A184&gt;Parameters!$J$25,Parameters!$I$26*$A184))</f>
        <v>16319.43</v>
      </c>
      <c r="AA184" s="290">
        <f t="shared" si="66"/>
        <v>91.17</v>
      </c>
      <c r="AB184" s="290" cm="1">
        <f t="array" ref="AB184">IF(Parameters!$F$55="No",IF($A184&lt;=Parameters!$J$28,Parameters!$I$28*$A184,IF($A184&lt;=Parameters!$J$29,Parameters!$I$28*Parameters!$J$28+Parameters!$I$29*($A184-Parameters!$J$28),IF($A184&lt;=Parameters!$J$30,Parameters!$I$28*Parameters!$J$28+Parameters!$I$29*(Parameters!$J$29-Parameters!$J$28)+Parameters!$I$30*($A184-Parameters!$J$29),Parameters!$I$28*Parameters!$J$28+Parameters!$I$29*(Parameters!$J$29-Parameters!$J$28)+Parameters!$I$30*(Parameters!$J$30-Parameters!$J$29)+Parameters!$I$31*($A184-Parameters!$J$30)))),_xlfn.IFS($A184&lt;=Parameters!$J$28,Parameters!$I$28*$A184,$A184&lt;=Parameters!$J$29,Parameters!$I$29*$A184,$A184&lt;=Parameters!$J$30,Parameters!$I$30*$A184,$A184&gt;Parameters!$J$30,Parameters!$I$31*$A184))</f>
        <v>17633.71</v>
      </c>
      <c r="AC184" s="290">
        <f t="shared" si="67"/>
        <v>98.512346368715086</v>
      </c>
      <c r="AD184" s="290" cm="1">
        <f t="array" ref="AD184">IF(Parameters!$F$55="No",IF($A184&lt;=Parameters!$J$34,Parameters!$I$34*$A184,IF($A184&lt;=Parameters!$J$35,Parameters!$I$34*Parameters!$J$34+Parameters!$I$35*($A184-Parameters!$J$34),IF($A184&lt;=Parameters!$J$36,Parameters!$I$34*Parameters!$J$34+Parameters!$I$35*(Parameters!$J$35-Parameters!$J$34)+Parameters!$I$36*($A184-Parameters!$J$35),Parameters!$I$34*Parameters!$J$34+Parameters!$I$35*(Parameters!$J$35-Parameters!$J$34)+Parameters!$I$36*(Parameters!$J$36-Parameters!$J$35)+Parameters!$I$37*($A184-Parameters!$J$36)))),_xlfn.IFS($A184&lt;=Parameters!$J$34,Parameters!$I$34*$A184,$A184&lt;=Parameters!$J$35,Parameters!$I$35*$A184,$A184&lt;=Parameters!$J$36,Parameters!$I$36*$A184,$A184&gt;Parameters!$J$36,Parameters!$I$37*$A184))</f>
        <v>22462.66</v>
      </c>
      <c r="AE184" s="290">
        <f t="shared" si="91"/>
        <v>125.48972067039107</v>
      </c>
      <c r="AF184" s="290" cm="1">
        <f t="array" ref="AF184">IF(Parameters!$F$55="No",IF($A184&lt;=Parameters!$J$39,Parameters!$I$39*$A184,IF($A184&lt;=Parameters!$J$40,Parameters!$I$39*Parameters!$J$39+Parameters!$I$40*($A184-Parameters!$J$39),IF($A184&lt;=Parameters!$J$41,Parameters!$I$39*Parameters!$J$39+Parameters!$I$40*(Parameters!$J$40-Parameters!$J$39)+Parameters!$I$41*($A184-Parameters!$J$40),Parameters!$I$39*Parameters!$J$39+Parameters!$I$40*(Parameters!$J$40-Parameters!$J$39)+Parameters!$I$41*(Parameters!$J$41-Parameters!$J$40)+Parameters!$I$42*($A184-Parameters!$J$41)))),_xlfn.IFS($A184&lt;=Parameters!$J$39,Parameters!$I$39*$A184,$A184&lt;=Parameters!$J$40,Parameters!$I$40*$A184,$A184&lt;=Parameters!$J$41,Parameters!$I$41*$A184,$A184&gt;Parameters!$J$41,Parameters!$I$42*$A184))</f>
        <v>24078.16</v>
      </c>
      <c r="AG184" s="290">
        <f t="shared" si="92"/>
        <v>134.51486033519552</v>
      </c>
      <c r="AI184" s="428">
        <f t="shared" si="68"/>
        <v>91.170000000000073</v>
      </c>
      <c r="AJ184" s="428">
        <f t="shared" si="69"/>
        <v>136.48999999999796</v>
      </c>
      <c r="AK184" s="428">
        <f t="shared" si="70"/>
        <v>143.54000000000087</v>
      </c>
      <c r="AL184" s="428">
        <f t="shared" si="71"/>
        <v>143.54000000000087</v>
      </c>
      <c r="AM184" s="428">
        <f t="shared" si="72"/>
        <v>91.170000000000073</v>
      </c>
      <c r="AN184" s="428">
        <f t="shared" si="73"/>
        <v>136.48999999999796</v>
      </c>
      <c r="AO184" s="428">
        <f t="shared" si="74"/>
        <v>143.54000000000087</v>
      </c>
      <c r="AP184" s="428">
        <f t="shared" si="75"/>
        <v>143.54000000000087</v>
      </c>
      <c r="AQ184" s="428">
        <f t="shared" si="76"/>
        <v>91.170000000000073</v>
      </c>
      <c r="AR184" s="428">
        <f t="shared" si="77"/>
        <v>136.48999999999796</v>
      </c>
      <c r="AS184" s="428">
        <f t="shared" si="78"/>
        <v>143.54000000000087</v>
      </c>
      <c r="AT184" s="428">
        <f t="shared" si="79"/>
        <v>143.54000000000087</v>
      </c>
      <c r="AU184" s="428">
        <f t="shared" si="80"/>
        <v>91.170000000000073</v>
      </c>
      <c r="AV184" s="428">
        <f t="shared" si="81"/>
        <v>136.48999999999796</v>
      </c>
      <c r="AW184" s="428">
        <f t="shared" si="82"/>
        <v>143.54000000000087</v>
      </c>
      <c r="AX184" s="428">
        <f t="shared" si="83"/>
        <v>143.54000000000087</v>
      </c>
    </row>
    <row r="185">
      <c r="A185" s="413">
        <v>180</v>
      </c>
      <c r="B185" s="290" cm="1">
        <f t="array" ref="B185">IF(Parameters!$C$55="No",IF($A185&lt;=Parameters!$D$23,Parameters!$C$23*$A185,IF($A185&lt;=Parameters!$D$24,Parameters!$C$23*Parameters!$D$23+Parameters!$C$24*($A185-Parameters!$D$23),IF($A185&lt;=Parameters!$D$25,Parameters!$C$23*Parameters!$D$23+Parameters!$C$24*(Parameters!$D$24-Parameters!$D$23)+Parameters!$C$25*($A185-Parameters!$D$24),Parameters!$C$23*Parameters!$D$23+Parameters!$C$24*(Parameters!$D$24-Parameters!$D$23)+Parameters!$C$25*(Parameters!$D$25-Parameters!$D$24)+Parameters!$C$26*($A185-Parameters!$D$25)))),_xlfn.IFS($A185&lt;=Parameters!$D$23,Parameters!$C$23*$A185,$A185&lt;=Parameters!$D$24,Parameters!$C$24*$A185,$A185&lt;=Parameters!$D$25,Parameters!$C$25*$A185,$A185&gt;Parameters!$D$25,Parameters!$C$26*$A185))</f>
        <v>16410.599999999999</v>
      </c>
      <c r="C185" s="290">
        <f t="shared" si="84"/>
        <v>91.169999999999987</v>
      </c>
      <c r="D185" s="290" cm="1">
        <f t="array" ref="D185">IF(Parameters!$C$55="No",IF($A185&lt;=Parameters!$D$28,Parameters!$C$28*$A185,IF($A185&lt;=Parameters!$D$29,Parameters!$C$28*Parameters!$D$28+Parameters!$C$29*($A185-Parameters!$D$28),IF($A185&lt;=Parameters!$D$30,Parameters!$C$28*Parameters!$D$28+Parameters!$C$29*(Parameters!$D$29-Parameters!$D$28)+Parameters!$C$30*($A185-Parameters!$D$29),Parameters!$C$28*Parameters!$D$28+Parameters!$C$29*(Parameters!$D$29-Parameters!$D$28)+Parameters!$C$30*(Parameters!$D$30-Parameters!$D$29)+Parameters!$C$31*($A185-Parameters!$D$30)))),_xlfn.IFS($A185&lt;=Parameters!$D$28,Parameters!$C$28*$A185,$A185&lt;=Parameters!$D$29,Parameters!$C$29*$A185,$A185&lt;=Parameters!$D$30,Parameters!$C$30*$A185,$A185&gt;Parameters!$D$30,Parameters!$C$31*$A185))</f>
        <v>17770.2</v>
      </c>
      <c r="E185" s="290">
        <f t="shared" si="84"/>
        <v>98.723333333333343</v>
      </c>
      <c r="F185" s="290" cm="1">
        <f t="array" ref="F185">IF(Parameters!$C$55="No",IF($A185&lt;=Parameters!$D$34,Parameters!$C$34*$A185,IF($A185&lt;=Parameters!$D$35,Parameters!$C$34*Parameters!$D$34+Parameters!$C$35*($A185-Parameters!$D$34),IF($A185&lt;=Parameters!$D$36,Parameters!$C$34*Parameters!$D$34+Parameters!$C$35*(Parameters!$D$35-Parameters!$D$34)+Parameters!$C$36*($A185-Parameters!$D$35),Parameters!$C$34*Parameters!$D$34+Parameters!$C$35*(Parameters!$D$35-Parameters!$D$34)+Parameters!$C$36*(Parameters!$D$36-Parameters!$D$35)+Parameters!$C$37*($A185-Parameters!$D$36)))),_xlfn.IFS($A185&lt;=Parameters!$D$34,Parameters!$C$34*$A185,$A185&lt;=Parameters!$D$35,Parameters!$C$35*$A185,$A185&lt;=Parameters!$D$36,Parameters!$C$36*$A185,$A185&gt;Parameters!$D$36,Parameters!$C$37*$A185))</f>
        <v>22606.199999999997</v>
      </c>
      <c r="G185" s="290">
        <f t="shared" si="85"/>
        <v>125.58999999999999</v>
      </c>
      <c r="H185" s="290" cm="1">
        <f t="array" ref="H185">IF(Parameters!$C$55="No",IF($A185&lt;=Parameters!$D$39,Parameters!$C$39*$A185,IF($A185&lt;=Parameters!$D$40,Parameters!$C$39*Parameters!$D$39+Parameters!$C$40*($A185-Parameters!$D$39),IF($A185&lt;=Parameters!$D$41,Parameters!$C$39*Parameters!$D$39+Parameters!$C$40*(Parameters!$D$40-Parameters!$D$39)+Parameters!$C$41*($A185-Parameters!$D$40),Parameters!$C$39*Parameters!$D$39+Parameters!$C$40*(Parameters!$D$40-Parameters!$D$39)+Parameters!$C$41*(Parameters!$D$41-Parameters!$D$40)+Parameters!$C$42*($A185-Parameters!$D$41)))),_xlfn.IFS($A185&lt;=Parameters!$D$39,Parameters!$C$39*$A185,$A185&lt;=Parameters!$D$40,Parameters!$C$40*$A185,$A185&lt;=Parameters!$D$41,Parameters!$C$41*$A185,$A185&gt;Parameters!$D$41,Parameters!$C$42*$A185))</f>
        <v>24221.7</v>
      </c>
      <c r="I185" s="290">
        <f t="shared" si="86"/>
        <v>134.565</v>
      </c>
      <c r="J185" s="290" cm="1">
        <f t="array" ref="J185">IF(Parameters!$D$55="No",IF($A185&lt;=Parameters!$F$23,Parameters!$E$23*$A185,IF($A185&lt;=Parameters!$F$24,Parameters!$E$23*Parameters!$F$23+Parameters!$E$24*($A185-Parameters!$F$23),IF($A185&lt;=Parameters!$F$25,Parameters!$E$23*Parameters!$F$23+Parameters!$E$24*(Parameters!$F$24-Parameters!$F$23)+Parameters!$E$25*($A185-Parameters!$F$24),Parameters!$E$23*Parameters!$F$23+Parameters!$E$24*(Parameters!$F$24-Parameters!$F$23)+Parameters!$E$25*(Parameters!$F$25-Parameters!$F$24)+Parameters!$E$26*($A185-Parameters!$F$25)))),_xlfn.IFS($A185&lt;=Parameters!$F$23,Parameters!$E$23*$A185,$A185&lt;=Parameters!$F$24,Parameters!$E$24*$A185,$A185&lt;=Parameters!$F$25,Parameters!$E$25*$A185,$A185&gt;Parameters!$F$25,Parameters!$E$26*$A185))</f>
        <v>16410.599999999999</v>
      </c>
      <c r="K185" s="290">
        <f t="shared" si="62"/>
        <v>91.169999999999987</v>
      </c>
      <c r="L185" s="290" cm="1">
        <f t="array" ref="L185">IF(Parameters!$D$55="No",IF($A185&lt;=Parameters!$F$28,Parameters!$E$28*$A185,IF($A185&lt;=Parameters!$F$29,Parameters!$E$28*Parameters!$F$28+Parameters!$E$29*($A185-Parameters!$F$28),IF($A185&lt;=Parameters!$F$30,Parameters!$E$28*Parameters!$F$28+Parameters!$E$29*(Parameters!$F$29-Parameters!$F$28)+Parameters!$E$30*($A185-Parameters!$F$29),Parameters!$E$28*Parameters!$F$28+Parameters!$E$29*(Parameters!$F$29-Parameters!$F$28)+Parameters!$E$30*(Parameters!$F$30-Parameters!$F$29)+Parameters!$E$31*($A185-Parameters!$F$30)))),_xlfn.IFS($A185&lt;=Parameters!$F$28,Parameters!$E$28*$A185,$A185&lt;=Parameters!$F$29,Parameters!$E$29*$A185,$A185&lt;=Parameters!$F$30,Parameters!$E$30*$A185,$A185&gt;Parameters!$F$30,Parameters!$E$31*$A185))</f>
        <v>17770.2</v>
      </c>
      <c r="M185" s="290">
        <f t="shared" si="63"/>
        <v>98.723333333333343</v>
      </c>
      <c r="N185" s="290" cm="1">
        <f t="array" ref="N185">IF(Parameters!$D$55="No",IF($A185&lt;=Parameters!$F$34,Parameters!$E$34*$A185,IF($A185&lt;=Parameters!$F$35,Parameters!$E$34*Parameters!$F$34+Parameters!$E$35*($A185-Parameters!$F$34),IF($A185&lt;=Parameters!$F$36,Parameters!$E$34*Parameters!$F$34+Parameters!$E$35*(Parameters!$F$35-Parameters!$F$34)+Parameters!$E$36*($A185-Parameters!$F$35),Parameters!$E$34*Parameters!$F$34+Parameters!$E$35*(Parameters!$F$35-Parameters!$F$34)+Parameters!$E$36*(Parameters!$F$36-Parameters!$F$35)+Parameters!$E$37*($A185-Parameters!$F$36)))),_xlfn.IFS($A185&lt;=Parameters!$F$34,Parameters!$E$34*$A185,$A185&lt;=Parameters!$F$35,Parameters!$E$35*$A185,$A185&lt;=Parameters!$F$36,Parameters!$E$36*$A185,$A185&gt;Parameters!$F$36,Parameters!$E$37*$A185))</f>
        <v>22606.199999999997</v>
      </c>
      <c r="O185" s="290">
        <f t="shared" si="87"/>
        <v>125.58999999999999</v>
      </c>
      <c r="P185" s="290" cm="1">
        <f t="array" ref="P185">IF(Parameters!$D$55="No",IF($A185&lt;=Parameters!$F$39,Parameters!$E$39*$A185,IF($A185&lt;=Parameters!$F$40,Parameters!$E$39*Parameters!$F$39+Parameters!$E$40*($A185-Parameters!$F$39),IF($A185&lt;=Parameters!$F$41,Parameters!$E$39*Parameters!$F$39+Parameters!$E$40*(Parameters!$F$40-Parameters!$F$39)+Parameters!$E$41*($A185-Parameters!$F$40),Parameters!$E$39*Parameters!$F$39+Parameters!$E$40*(Parameters!$F$40-Parameters!$F$39)+Parameters!$E$41*(Parameters!$F$41-Parameters!$F$40)+Parameters!$E$42*($A185-Parameters!$F$41)))),_xlfn.IFS($A185&lt;=Parameters!$F$39,Parameters!$E$39*$A185,$A185&lt;=Parameters!$F$40,Parameters!$E$40*$A185,$A185&lt;=Parameters!$F$41,Parameters!$E$41*$A185,$A185&gt;Parameters!$F$41,Parameters!$E$42*$A185))</f>
        <v>24221.7</v>
      </c>
      <c r="Q185" s="290">
        <f t="shared" si="88"/>
        <v>134.565</v>
      </c>
      <c r="R185" s="290" cm="1">
        <f t="array" ref="R185">IF(Parameters!$E$55="No",IF($A185&lt;=Parameters!$H$23,Parameters!$G$23*$A185,IF($A185&lt;=Parameters!$H$24,Parameters!$G$23*Parameters!$H$23+Parameters!$G$24*($A185-Parameters!$H$23),IF($A185&lt;=Parameters!$H$25,Parameters!$G$23*Parameters!$H$23+Parameters!$G$24*(Parameters!$H$24-Parameters!$H$23)+Parameters!$G$25*($A185-Parameters!$H$24),Parameters!$G$23*Parameters!$H$23+Parameters!$G$24*(Parameters!$H$24-Parameters!$H$23)+Parameters!$G$25*(Parameters!$H$25-Parameters!$H$24)+Parameters!$G$26*($A185-Parameters!$H$25)))),_xlfn.IFS($A185&lt;=Parameters!$H$23,Parameters!$G$23*$A185,$A185&lt;=Parameters!$H$24,Parameters!$G$24*$A185,$A185&lt;=Parameters!$H$25,Parameters!$G$25*$A185,$A185&gt;Parameters!$H$25,Parameters!$G$26*$A185))</f>
        <v>16410.599999999999</v>
      </c>
      <c r="S185" s="290">
        <f t="shared" si="64"/>
        <v>91.169999999999987</v>
      </c>
      <c r="T185" s="290" cm="1">
        <f t="array" ref="T185">IF(Parameters!$E$55="No",IF($A185&lt;=Parameters!$H$28,Parameters!$G$28*$A185,IF($A185&lt;=Parameters!$H$29,Parameters!$G$28*Parameters!$H$28+Parameters!$G$29*($A185-Parameters!$H$28),IF($A185&lt;=Parameters!$H$30,Parameters!$G$28*Parameters!$H$28+Parameters!$G$29*(Parameters!$H$29-Parameters!$H$28)+Parameters!$G$30*($A185-Parameters!$H$29),Parameters!$G$28*Parameters!$H$28+Parameters!$G$29*(Parameters!$H$29-Parameters!$H$28)+Parameters!$G$30*(Parameters!$H$30-Parameters!$H$29)+Parameters!$G$31*($A185-Parameters!$H$30)))),_xlfn.IFS($A185&lt;=Parameters!$H$28,Parameters!$G$28*$A185,$A185&lt;=Parameters!$H$29,Parameters!$G$29*$A185,$A185&lt;=Parameters!$H$30,Parameters!$G$30*$A185,$A185&gt;Parameters!$H$30,Parameters!$G$31*$A185))</f>
        <v>17770.2</v>
      </c>
      <c r="U185" s="290">
        <f t="shared" si="65"/>
        <v>98.723333333333343</v>
      </c>
      <c r="V185" s="290" cm="1">
        <f t="array" ref="V185">IF(Parameters!$E$55="No",IF($A185&lt;=Parameters!$H$34,Parameters!$G$34*$A185,IF($A185&lt;=Parameters!$H$35,Parameters!$G$34*Parameters!$H$34+Parameters!$G$35*($A185-Parameters!$H$34),IF($A185&lt;=Parameters!$H$36,Parameters!$G$34*Parameters!$H$34+Parameters!$G$35*(Parameters!$H$35-Parameters!$H$34)+Parameters!$G$36*($A185-Parameters!$H$35),Parameters!$G$34*Parameters!$H$34+Parameters!$G$35*(Parameters!$H$35-Parameters!$H$34)+Parameters!$G$36*(Parameters!$H$36-Parameters!$H$35)+Parameters!$G$37*($A185-Parameters!$H$36)))),_xlfn.IFS($A185&lt;=Parameters!$H$34,Parameters!$G$34*$A185,$A185&lt;=Parameters!$H$35,Parameters!$G$35*$A185,$A185&lt;=Parameters!$H$36,Parameters!$G$36*$A185,$A185&gt;Parameters!$H$36,Parameters!$G$37*$A185))</f>
        <v>22606.199999999997</v>
      </c>
      <c r="W185" s="290">
        <f t="shared" si="89"/>
        <v>125.58999999999999</v>
      </c>
      <c r="X185" s="290" cm="1">
        <f t="array" ref="X185">IF(Parameters!$E$55="No",IF($A185&lt;=Parameters!$H$39,Parameters!$G$39*$A185,IF($A185&lt;=Parameters!$H$40,Parameters!$G$39*Parameters!$H$39+Parameters!$G$40*($A185-Parameters!$H$39),IF($A185&lt;=Parameters!$H$41,Parameters!$G$39*Parameters!$H$39+Parameters!$G$40*(Parameters!$H$40-Parameters!$H$39)+Parameters!$G$41*($A185-Parameters!$H$40),Parameters!$G$39*Parameters!$H$39+Parameters!$G$40*(Parameters!$H$40-Parameters!$H$39)+Parameters!$G$41*(Parameters!$H$41-Parameters!$H$40)+Parameters!$G$42*($A185-Parameters!$H$41)))),_xlfn.IFS($A185&lt;=Parameters!$H$39,Parameters!$G$39*$A185,$A185&lt;=Parameters!$H$40,Parameters!$G$40*$A185,$A185&lt;=Parameters!$H$41,Parameters!$G$41*$A185,$A185&gt;Parameters!$H$41,Parameters!$G$42*$A185))</f>
        <v>24221.7</v>
      </c>
      <c r="Y185" s="290">
        <f t="shared" si="90"/>
        <v>134.565</v>
      </c>
      <c r="Z185" s="290" cm="1">
        <f t="array" ref="Z185">IF(Parameters!$F$55="No",IF($A185&lt;=Parameters!$J$23,Parameters!$I$23*$A185,IF($A185&lt;=Parameters!$J$24,Parameters!$I$23*Parameters!$J$23+Parameters!$I$24*($A185-Parameters!$J$23),IF($A185&lt;=Parameters!$J$25,Parameters!$I$23*Parameters!$J$23+Parameters!$I$24*(Parameters!$J$24-Parameters!$J$23)+Parameters!$I$25*($A185-Parameters!$J$24),Parameters!$I$23*Parameters!$J$23+Parameters!$I$24*(Parameters!$J$24-Parameters!$J$23)+Parameters!$I$25*(Parameters!$J$25-Parameters!$J$24)+Parameters!$I$26*($A185-Parameters!$J$25)))),_xlfn.IFS($A185&lt;=Parameters!$J$23,Parameters!$I$23*$A185,$A185&lt;=Parameters!$J$24,Parameters!$I$24*$A185,$A185&lt;=Parameters!$J$25,Parameters!$I$25*$A185,$A185&gt;Parameters!$J$25,Parameters!$I$26*$A185))</f>
        <v>16410.599999999999</v>
      </c>
      <c r="AA185" s="290">
        <f t="shared" si="66"/>
        <v>91.169999999999987</v>
      </c>
      <c r="AB185" s="290" cm="1">
        <f t="array" ref="AB185">IF(Parameters!$F$55="No",IF($A185&lt;=Parameters!$J$28,Parameters!$I$28*$A185,IF($A185&lt;=Parameters!$J$29,Parameters!$I$28*Parameters!$J$28+Parameters!$I$29*($A185-Parameters!$J$28),IF($A185&lt;=Parameters!$J$30,Parameters!$I$28*Parameters!$J$28+Parameters!$I$29*(Parameters!$J$29-Parameters!$J$28)+Parameters!$I$30*($A185-Parameters!$J$29),Parameters!$I$28*Parameters!$J$28+Parameters!$I$29*(Parameters!$J$29-Parameters!$J$28)+Parameters!$I$30*(Parameters!$J$30-Parameters!$J$29)+Parameters!$I$31*($A185-Parameters!$J$30)))),_xlfn.IFS($A185&lt;=Parameters!$J$28,Parameters!$I$28*$A185,$A185&lt;=Parameters!$J$29,Parameters!$I$29*$A185,$A185&lt;=Parameters!$J$30,Parameters!$I$30*$A185,$A185&gt;Parameters!$J$30,Parameters!$I$31*$A185))</f>
        <v>17770.2</v>
      </c>
      <c r="AC185" s="290">
        <f t="shared" si="67"/>
        <v>98.723333333333343</v>
      </c>
      <c r="AD185" s="290" cm="1">
        <f t="array" ref="AD185">IF(Parameters!$F$55="No",IF($A185&lt;=Parameters!$J$34,Parameters!$I$34*$A185,IF($A185&lt;=Parameters!$J$35,Parameters!$I$34*Parameters!$J$34+Parameters!$I$35*($A185-Parameters!$J$34),IF($A185&lt;=Parameters!$J$36,Parameters!$I$34*Parameters!$J$34+Parameters!$I$35*(Parameters!$J$35-Parameters!$J$34)+Parameters!$I$36*($A185-Parameters!$J$35),Parameters!$I$34*Parameters!$J$34+Parameters!$I$35*(Parameters!$J$35-Parameters!$J$34)+Parameters!$I$36*(Parameters!$J$36-Parameters!$J$35)+Parameters!$I$37*($A185-Parameters!$J$36)))),_xlfn.IFS($A185&lt;=Parameters!$J$34,Parameters!$I$34*$A185,$A185&lt;=Parameters!$J$35,Parameters!$I$35*$A185,$A185&lt;=Parameters!$J$36,Parameters!$I$36*$A185,$A185&gt;Parameters!$J$36,Parameters!$I$37*$A185))</f>
        <v>22606.199999999997</v>
      </c>
      <c r="AE185" s="290">
        <f t="shared" si="91"/>
        <v>125.58999999999999</v>
      </c>
      <c r="AF185" s="290" cm="1">
        <f t="array" ref="AF185">IF(Parameters!$F$55="No",IF($A185&lt;=Parameters!$J$39,Parameters!$I$39*$A185,IF($A185&lt;=Parameters!$J$40,Parameters!$I$39*Parameters!$J$39+Parameters!$I$40*($A185-Parameters!$J$39),IF($A185&lt;=Parameters!$J$41,Parameters!$I$39*Parameters!$J$39+Parameters!$I$40*(Parameters!$J$40-Parameters!$J$39)+Parameters!$I$41*($A185-Parameters!$J$40),Parameters!$I$39*Parameters!$J$39+Parameters!$I$40*(Parameters!$J$40-Parameters!$J$39)+Parameters!$I$41*(Parameters!$J$41-Parameters!$J$40)+Parameters!$I$42*($A185-Parameters!$J$41)))),_xlfn.IFS($A185&lt;=Parameters!$J$39,Parameters!$I$39*$A185,$A185&lt;=Parameters!$J$40,Parameters!$I$40*$A185,$A185&lt;=Parameters!$J$41,Parameters!$I$41*$A185,$A185&gt;Parameters!$J$41,Parameters!$I$42*$A185))</f>
        <v>24221.7</v>
      </c>
      <c r="AG185" s="290">
        <f t="shared" si="92"/>
        <v>134.565</v>
      </c>
      <c r="AI185" s="428">
        <f t="shared" si="68"/>
        <v>91.169999999998254</v>
      </c>
      <c r="AJ185" s="428">
        <f t="shared" si="69"/>
        <v>136.4900000000016</v>
      </c>
      <c r="AK185" s="428">
        <f t="shared" si="70"/>
        <v>143.53999999999724</v>
      </c>
      <c r="AL185" s="428">
        <f t="shared" si="71"/>
        <v>143.54000000000087</v>
      </c>
      <c r="AM185" s="428">
        <f t="shared" si="72"/>
        <v>91.169999999998254</v>
      </c>
      <c r="AN185" s="428">
        <f t="shared" si="73"/>
        <v>136.4900000000016</v>
      </c>
      <c r="AO185" s="428">
        <f t="shared" si="74"/>
        <v>143.53999999999724</v>
      </c>
      <c r="AP185" s="428">
        <f t="shared" si="75"/>
        <v>143.54000000000087</v>
      </c>
      <c r="AQ185" s="428">
        <f t="shared" si="76"/>
        <v>91.169999999998254</v>
      </c>
      <c r="AR185" s="428">
        <f t="shared" si="77"/>
        <v>136.4900000000016</v>
      </c>
      <c r="AS185" s="428">
        <f t="shared" si="78"/>
        <v>143.53999999999724</v>
      </c>
      <c r="AT185" s="428">
        <f t="shared" si="79"/>
        <v>143.54000000000087</v>
      </c>
      <c r="AU185" s="428">
        <f t="shared" si="80"/>
        <v>91.169999999998254</v>
      </c>
      <c r="AV185" s="428">
        <f t="shared" si="81"/>
        <v>136.4900000000016</v>
      </c>
      <c r="AW185" s="428">
        <f t="shared" si="82"/>
        <v>143.53999999999724</v>
      </c>
      <c r="AX185" s="428">
        <f t="shared" si="83"/>
        <v>143.54000000000087</v>
      </c>
    </row>
    <row r="186">
      <c r="A186" s="413">
        <v>181</v>
      </c>
      <c r="B186" s="290" cm="1">
        <f t="array" ref="B186">IF(Parameters!$C$55="No",IF($A186&lt;=Parameters!$D$23,Parameters!$C$23*$A186,IF($A186&lt;=Parameters!$D$24,Parameters!$C$23*Parameters!$D$23+Parameters!$C$24*($A186-Parameters!$D$23),IF($A186&lt;=Parameters!$D$25,Parameters!$C$23*Parameters!$D$23+Parameters!$C$24*(Parameters!$D$24-Parameters!$D$23)+Parameters!$C$25*($A186-Parameters!$D$24),Parameters!$C$23*Parameters!$D$23+Parameters!$C$24*(Parameters!$D$24-Parameters!$D$23)+Parameters!$C$25*(Parameters!$D$25-Parameters!$D$24)+Parameters!$C$26*($A186-Parameters!$D$25)))),_xlfn.IFS($A186&lt;=Parameters!$D$23,Parameters!$C$23*$A186,$A186&lt;=Parameters!$D$24,Parameters!$C$24*$A186,$A186&lt;=Parameters!$D$25,Parameters!$C$25*$A186,$A186&gt;Parameters!$D$25,Parameters!$C$26*$A186))</f>
        <v>16501.77</v>
      </c>
      <c r="C186" s="290">
        <f t="shared" si="84"/>
        <v>91.17</v>
      </c>
      <c r="D186" s="290" cm="1">
        <f t="array" ref="D186">IF(Parameters!$C$55="No",IF($A186&lt;=Parameters!$D$28,Parameters!$C$28*$A186,IF($A186&lt;=Parameters!$D$29,Parameters!$C$28*Parameters!$D$28+Parameters!$C$29*($A186-Parameters!$D$28),IF($A186&lt;=Parameters!$D$30,Parameters!$C$28*Parameters!$D$28+Parameters!$C$29*(Parameters!$D$29-Parameters!$D$28)+Parameters!$C$30*($A186-Parameters!$D$29),Parameters!$C$28*Parameters!$D$28+Parameters!$C$29*(Parameters!$D$29-Parameters!$D$28)+Parameters!$C$30*(Parameters!$D$30-Parameters!$D$29)+Parameters!$C$31*($A186-Parameters!$D$30)))),_xlfn.IFS($A186&lt;=Parameters!$D$28,Parameters!$C$28*$A186,$A186&lt;=Parameters!$D$29,Parameters!$C$29*$A186,$A186&lt;=Parameters!$D$30,Parameters!$C$30*$A186,$A186&gt;Parameters!$D$30,Parameters!$C$31*$A186))</f>
        <v>17906.690000000002</v>
      </c>
      <c r="E186" s="290">
        <f t="shared" si="84"/>
        <v>98.931988950276249</v>
      </c>
      <c r="F186" s="290" cm="1">
        <f t="array" ref="F186">IF(Parameters!$C$55="No",IF($A186&lt;=Parameters!$D$34,Parameters!$C$34*$A186,IF($A186&lt;=Parameters!$D$35,Parameters!$C$34*Parameters!$D$34+Parameters!$C$35*($A186-Parameters!$D$34),IF($A186&lt;=Parameters!$D$36,Parameters!$C$34*Parameters!$D$34+Parameters!$C$35*(Parameters!$D$35-Parameters!$D$34)+Parameters!$C$36*($A186-Parameters!$D$35),Parameters!$C$34*Parameters!$D$34+Parameters!$C$35*(Parameters!$D$35-Parameters!$D$34)+Parameters!$C$36*(Parameters!$D$36-Parameters!$D$35)+Parameters!$C$37*($A186-Parameters!$D$36)))),_xlfn.IFS($A186&lt;=Parameters!$D$34,Parameters!$C$34*$A186,$A186&lt;=Parameters!$D$35,Parameters!$C$35*$A186,$A186&lt;=Parameters!$D$36,Parameters!$C$36*$A186,$A186&gt;Parameters!$D$36,Parameters!$C$37*$A186))</f>
        <v>22749.739999999998</v>
      </c>
      <c r="G186" s="290">
        <f t="shared" si="85"/>
        <v>125.68917127071822</v>
      </c>
      <c r="H186" s="290" cm="1">
        <f t="array" ref="H186">IF(Parameters!$C$55="No",IF($A186&lt;=Parameters!$D$39,Parameters!$C$39*$A186,IF($A186&lt;=Parameters!$D$40,Parameters!$C$39*Parameters!$D$39+Parameters!$C$40*($A186-Parameters!$D$39),IF($A186&lt;=Parameters!$D$41,Parameters!$C$39*Parameters!$D$39+Parameters!$C$40*(Parameters!$D$40-Parameters!$D$39)+Parameters!$C$41*($A186-Parameters!$D$40),Parameters!$C$39*Parameters!$D$39+Parameters!$C$40*(Parameters!$D$40-Parameters!$D$39)+Parameters!$C$41*(Parameters!$D$41-Parameters!$D$40)+Parameters!$C$42*($A186-Parameters!$D$41)))),_xlfn.IFS($A186&lt;=Parameters!$D$39,Parameters!$C$39*$A186,$A186&lt;=Parameters!$D$40,Parameters!$C$40*$A186,$A186&lt;=Parameters!$D$41,Parameters!$C$41*$A186,$A186&gt;Parameters!$D$41,Parameters!$C$42*$A186))</f>
        <v>24365.239999999998</v>
      </c>
      <c r="I186" s="290">
        <f t="shared" si="86"/>
        <v>134.61458563535911</v>
      </c>
      <c r="J186" s="290" cm="1">
        <f t="array" ref="J186">IF(Parameters!$D$55="No",IF($A186&lt;=Parameters!$F$23,Parameters!$E$23*$A186,IF($A186&lt;=Parameters!$F$24,Parameters!$E$23*Parameters!$F$23+Parameters!$E$24*($A186-Parameters!$F$23),IF($A186&lt;=Parameters!$F$25,Parameters!$E$23*Parameters!$F$23+Parameters!$E$24*(Parameters!$F$24-Parameters!$F$23)+Parameters!$E$25*($A186-Parameters!$F$24),Parameters!$E$23*Parameters!$F$23+Parameters!$E$24*(Parameters!$F$24-Parameters!$F$23)+Parameters!$E$25*(Parameters!$F$25-Parameters!$F$24)+Parameters!$E$26*($A186-Parameters!$F$25)))),_xlfn.IFS($A186&lt;=Parameters!$F$23,Parameters!$E$23*$A186,$A186&lt;=Parameters!$F$24,Parameters!$E$24*$A186,$A186&lt;=Parameters!$F$25,Parameters!$E$25*$A186,$A186&gt;Parameters!$F$25,Parameters!$E$26*$A186))</f>
        <v>16501.77</v>
      </c>
      <c r="K186" s="290">
        <f t="shared" si="62"/>
        <v>91.17</v>
      </c>
      <c r="L186" s="290" cm="1">
        <f t="array" ref="L186">IF(Parameters!$D$55="No",IF($A186&lt;=Parameters!$F$28,Parameters!$E$28*$A186,IF($A186&lt;=Parameters!$F$29,Parameters!$E$28*Parameters!$F$28+Parameters!$E$29*($A186-Parameters!$F$28),IF($A186&lt;=Parameters!$F$30,Parameters!$E$28*Parameters!$F$28+Parameters!$E$29*(Parameters!$F$29-Parameters!$F$28)+Parameters!$E$30*($A186-Parameters!$F$29),Parameters!$E$28*Parameters!$F$28+Parameters!$E$29*(Parameters!$F$29-Parameters!$F$28)+Parameters!$E$30*(Parameters!$F$30-Parameters!$F$29)+Parameters!$E$31*($A186-Parameters!$F$30)))),_xlfn.IFS($A186&lt;=Parameters!$F$28,Parameters!$E$28*$A186,$A186&lt;=Parameters!$F$29,Parameters!$E$29*$A186,$A186&lt;=Parameters!$F$30,Parameters!$E$30*$A186,$A186&gt;Parameters!$F$30,Parameters!$E$31*$A186))</f>
        <v>17906.690000000002</v>
      </c>
      <c r="M186" s="290">
        <f t="shared" si="63"/>
        <v>98.931988950276249</v>
      </c>
      <c r="N186" s="290" cm="1">
        <f t="array" ref="N186">IF(Parameters!$D$55="No",IF($A186&lt;=Parameters!$F$34,Parameters!$E$34*$A186,IF($A186&lt;=Parameters!$F$35,Parameters!$E$34*Parameters!$F$34+Parameters!$E$35*($A186-Parameters!$F$34),IF($A186&lt;=Parameters!$F$36,Parameters!$E$34*Parameters!$F$34+Parameters!$E$35*(Parameters!$F$35-Parameters!$F$34)+Parameters!$E$36*($A186-Parameters!$F$35),Parameters!$E$34*Parameters!$F$34+Parameters!$E$35*(Parameters!$F$35-Parameters!$F$34)+Parameters!$E$36*(Parameters!$F$36-Parameters!$F$35)+Parameters!$E$37*($A186-Parameters!$F$36)))),_xlfn.IFS($A186&lt;=Parameters!$F$34,Parameters!$E$34*$A186,$A186&lt;=Parameters!$F$35,Parameters!$E$35*$A186,$A186&lt;=Parameters!$F$36,Parameters!$E$36*$A186,$A186&gt;Parameters!$F$36,Parameters!$E$37*$A186))</f>
        <v>22749.739999999998</v>
      </c>
      <c r="O186" s="290">
        <f t="shared" si="87"/>
        <v>125.68917127071822</v>
      </c>
      <c r="P186" s="290" cm="1">
        <f t="array" ref="P186">IF(Parameters!$D$55="No",IF($A186&lt;=Parameters!$F$39,Parameters!$E$39*$A186,IF($A186&lt;=Parameters!$F$40,Parameters!$E$39*Parameters!$F$39+Parameters!$E$40*($A186-Parameters!$F$39),IF($A186&lt;=Parameters!$F$41,Parameters!$E$39*Parameters!$F$39+Parameters!$E$40*(Parameters!$F$40-Parameters!$F$39)+Parameters!$E$41*($A186-Parameters!$F$40),Parameters!$E$39*Parameters!$F$39+Parameters!$E$40*(Parameters!$F$40-Parameters!$F$39)+Parameters!$E$41*(Parameters!$F$41-Parameters!$F$40)+Parameters!$E$42*($A186-Parameters!$F$41)))),_xlfn.IFS($A186&lt;=Parameters!$F$39,Parameters!$E$39*$A186,$A186&lt;=Parameters!$F$40,Parameters!$E$40*$A186,$A186&lt;=Parameters!$F$41,Parameters!$E$41*$A186,$A186&gt;Parameters!$F$41,Parameters!$E$42*$A186))</f>
        <v>24365.239999999998</v>
      </c>
      <c r="Q186" s="290">
        <f t="shared" si="88"/>
        <v>134.61458563535911</v>
      </c>
      <c r="R186" s="290" cm="1">
        <f t="array" ref="R186">IF(Parameters!$E$55="No",IF($A186&lt;=Parameters!$H$23,Parameters!$G$23*$A186,IF($A186&lt;=Parameters!$H$24,Parameters!$G$23*Parameters!$H$23+Parameters!$G$24*($A186-Parameters!$H$23),IF($A186&lt;=Parameters!$H$25,Parameters!$G$23*Parameters!$H$23+Parameters!$G$24*(Parameters!$H$24-Parameters!$H$23)+Parameters!$G$25*($A186-Parameters!$H$24),Parameters!$G$23*Parameters!$H$23+Parameters!$G$24*(Parameters!$H$24-Parameters!$H$23)+Parameters!$G$25*(Parameters!$H$25-Parameters!$H$24)+Parameters!$G$26*($A186-Parameters!$H$25)))),_xlfn.IFS($A186&lt;=Parameters!$H$23,Parameters!$G$23*$A186,$A186&lt;=Parameters!$H$24,Parameters!$G$24*$A186,$A186&lt;=Parameters!$H$25,Parameters!$G$25*$A186,$A186&gt;Parameters!$H$25,Parameters!$G$26*$A186))</f>
        <v>16501.77</v>
      </c>
      <c r="S186" s="290">
        <f t="shared" si="64"/>
        <v>91.17</v>
      </c>
      <c r="T186" s="290" cm="1">
        <f t="array" ref="T186">IF(Parameters!$E$55="No",IF($A186&lt;=Parameters!$H$28,Parameters!$G$28*$A186,IF($A186&lt;=Parameters!$H$29,Parameters!$G$28*Parameters!$H$28+Parameters!$G$29*($A186-Parameters!$H$28),IF($A186&lt;=Parameters!$H$30,Parameters!$G$28*Parameters!$H$28+Parameters!$G$29*(Parameters!$H$29-Parameters!$H$28)+Parameters!$G$30*($A186-Parameters!$H$29),Parameters!$G$28*Parameters!$H$28+Parameters!$G$29*(Parameters!$H$29-Parameters!$H$28)+Parameters!$G$30*(Parameters!$H$30-Parameters!$H$29)+Parameters!$G$31*($A186-Parameters!$H$30)))),_xlfn.IFS($A186&lt;=Parameters!$H$28,Parameters!$G$28*$A186,$A186&lt;=Parameters!$H$29,Parameters!$G$29*$A186,$A186&lt;=Parameters!$H$30,Parameters!$G$30*$A186,$A186&gt;Parameters!$H$30,Parameters!$G$31*$A186))</f>
        <v>17906.690000000002</v>
      </c>
      <c r="U186" s="290">
        <f t="shared" si="65"/>
        <v>98.931988950276249</v>
      </c>
      <c r="V186" s="290" cm="1">
        <f t="array" ref="V186">IF(Parameters!$E$55="No",IF($A186&lt;=Parameters!$H$34,Parameters!$G$34*$A186,IF($A186&lt;=Parameters!$H$35,Parameters!$G$34*Parameters!$H$34+Parameters!$G$35*($A186-Parameters!$H$34),IF($A186&lt;=Parameters!$H$36,Parameters!$G$34*Parameters!$H$34+Parameters!$G$35*(Parameters!$H$35-Parameters!$H$34)+Parameters!$G$36*($A186-Parameters!$H$35),Parameters!$G$34*Parameters!$H$34+Parameters!$G$35*(Parameters!$H$35-Parameters!$H$34)+Parameters!$G$36*(Parameters!$H$36-Parameters!$H$35)+Parameters!$G$37*($A186-Parameters!$H$36)))),_xlfn.IFS($A186&lt;=Parameters!$H$34,Parameters!$G$34*$A186,$A186&lt;=Parameters!$H$35,Parameters!$G$35*$A186,$A186&lt;=Parameters!$H$36,Parameters!$G$36*$A186,$A186&gt;Parameters!$H$36,Parameters!$G$37*$A186))</f>
        <v>22749.739999999998</v>
      </c>
      <c r="W186" s="290">
        <f t="shared" si="89"/>
        <v>125.68917127071822</v>
      </c>
      <c r="X186" s="290" cm="1">
        <f t="array" ref="X186">IF(Parameters!$E$55="No",IF($A186&lt;=Parameters!$H$39,Parameters!$G$39*$A186,IF($A186&lt;=Parameters!$H$40,Parameters!$G$39*Parameters!$H$39+Parameters!$G$40*($A186-Parameters!$H$39),IF($A186&lt;=Parameters!$H$41,Parameters!$G$39*Parameters!$H$39+Parameters!$G$40*(Parameters!$H$40-Parameters!$H$39)+Parameters!$G$41*($A186-Parameters!$H$40),Parameters!$G$39*Parameters!$H$39+Parameters!$G$40*(Parameters!$H$40-Parameters!$H$39)+Parameters!$G$41*(Parameters!$H$41-Parameters!$H$40)+Parameters!$G$42*($A186-Parameters!$H$41)))),_xlfn.IFS($A186&lt;=Parameters!$H$39,Parameters!$G$39*$A186,$A186&lt;=Parameters!$H$40,Parameters!$G$40*$A186,$A186&lt;=Parameters!$H$41,Parameters!$G$41*$A186,$A186&gt;Parameters!$H$41,Parameters!$G$42*$A186))</f>
        <v>24365.239999999998</v>
      </c>
      <c r="Y186" s="290">
        <f t="shared" si="90"/>
        <v>134.61458563535911</v>
      </c>
      <c r="Z186" s="290" cm="1">
        <f t="array" ref="Z186">IF(Parameters!$F$55="No",IF($A186&lt;=Parameters!$J$23,Parameters!$I$23*$A186,IF($A186&lt;=Parameters!$J$24,Parameters!$I$23*Parameters!$J$23+Parameters!$I$24*($A186-Parameters!$J$23),IF($A186&lt;=Parameters!$J$25,Parameters!$I$23*Parameters!$J$23+Parameters!$I$24*(Parameters!$J$24-Parameters!$J$23)+Parameters!$I$25*($A186-Parameters!$J$24),Parameters!$I$23*Parameters!$J$23+Parameters!$I$24*(Parameters!$J$24-Parameters!$J$23)+Parameters!$I$25*(Parameters!$J$25-Parameters!$J$24)+Parameters!$I$26*($A186-Parameters!$J$25)))),_xlfn.IFS($A186&lt;=Parameters!$J$23,Parameters!$I$23*$A186,$A186&lt;=Parameters!$J$24,Parameters!$I$24*$A186,$A186&lt;=Parameters!$J$25,Parameters!$I$25*$A186,$A186&gt;Parameters!$J$25,Parameters!$I$26*$A186))</f>
        <v>16501.77</v>
      </c>
      <c r="AA186" s="290">
        <f t="shared" si="66"/>
        <v>91.17</v>
      </c>
      <c r="AB186" s="290" cm="1">
        <f t="array" ref="AB186">IF(Parameters!$F$55="No",IF($A186&lt;=Parameters!$J$28,Parameters!$I$28*$A186,IF($A186&lt;=Parameters!$J$29,Parameters!$I$28*Parameters!$J$28+Parameters!$I$29*($A186-Parameters!$J$28),IF($A186&lt;=Parameters!$J$30,Parameters!$I$28*Parameters!$J$28+Parameters!$I$29*(Parameters!$J$29-Parameters!$J$28)+Parameters!$I$30*($A186-Parameters!$J$29),Parameters!$I$28*Parameters!$J$28+Parameters!$I$29*(Parameters!$J$29-Parameters!$J$28)+Parameters!$I$30*(Parameters!$J$30-Parameters!$J$29)+Parameters!$I$31*($A186-Parameters!$J$30)))),_xlfn.IFS($A186&lt;=Parameters!$J$28,Parameters!$I$28*$A186,$A186&lt;=Parameters!$J$29,Parameters!$I$29*$A186,$A186&lt;=Parameters!$J$30,Parameters!$I$30*$A186,$A186&gt;Parameters!$J$30,Parameters!$I$31*$A186))</f>
        <v>17906.690000000002</v>
      </c>
      <c r="AC186" s="290">
        <f t="shared" si="67"/>
        <v>98.931988950276249</v>
      </c>
      <c r="AD186" s="290" cm="1">
        <f t="array" ref="AD186">IF(Parameters!$F$55="No",IF($A186&lt;=Parameters!$J$34,Parameters!$I$34*$A186,IF($A186&lt;=Parameters!$J$35,Parameters!$I$34*Parameters!$J$34+Parameters!$I$35*($A186-Parameters!$J$34),IF($A186&lt;=Parameters!$J$36,Parameters!$I$34*Parameters!$J$34+Parameters!$I$35*(Parameters!$J$35-Parameters!$J$34)+Parameters!$I$36*($A186-Parameters!$J$35),Parameters!$I$34*Parameters!$J$34+Parameters!$I$35*(Parameters!$J$35-Parameters!$J$34)+Parameters!$I$36*(Parameters!$J$36-Parameters!$J$35)+Parameters!$I$37*($A186-Parameters!$J$36)))),_xlfn.IFS($A186&lt;=Parameters!$J$34,Parameters!$I$34*$A186,$A186&lt;=Parameters!$J$35,Parameters!$I$35*$A186,$A186&lt;=Parameters!$J$36,Parameters!$I$36*$A186,$A186&gt;Parameters!$J$36,Parameters!$I$37*$A186))</f>
        <v>22749.739999999998</v>
      </c>
      <c r="AE186" s="290">
        <f t="shared" si="91"/>
        <v>125.68917127071822</v>
      </c>
      <c r="AF186" s="290" cm="1">
        <f t="array" ref="AF186">IF(Parameters!$F$55="No",IF($A186&lt;=Parameters!$J$39,Parameters!$I$39*$A186,IF($A186&lt;=Parameters!$J$40,Parameters!$I$39*Parameters!$J$39+Parameters!$I$40*($A186-Parameters!$J$39),IF($A186&lt;=Parameters!$J$41,Parameters!$I$39*Parameters!$J$39+Parameters!$I$40*(Parameters!$J$40-Parameters!$J$39)+Parameters!$I$41*($A186-Parameters!$J$40),Parameters!$I$39*Parameters!$J$39+Parameters!$I$40*(Parameters!$J$40-Parameters!$J$39)+Parameters!$I$41*(Parameters!$J$41-Parameters!$J$40)+Parameters!$I$42*($A186-Parameters!$J$41)))),_xlfn.IFS($A186&lt;=Parameters!$J$39,Parameters!$I$39*$A186,$A186&lt;=Parameters!$J$40,Parameters!$I$40*$A186,$A186&lt;=Parameters!$J$41,Parameters!$I$41*$A186,$A186&gt;Parameters!$J$41,Parameters!$I$42*$A186))</f>
        <v>24365.239999999998</v>
      </c>
      <c r="AG186" s="290">
        <f t="shared" si="92"/>
        <v>134.61458563535911</v>
      </c>
      <c r="AI186" s="428">
        <f t="shared" si="68"/>
        <v>91.170000000001892</v>
      </c>
      <c r="AJ186" s="428">
        <f t="shared" si="69"/>
        <v>136.4900000000016</v>
      </c>
      <c r="AK186" s="428">
        <f t="shared" si="70"/>
        <v>143.54000000000087</v>
      </c>
      <c r="AL186" s="428">
        <f t="shared" si="71"/>
        <v>143.53999999999724</v>
      </c>
      <c r="AM186" s="428">
        <f t="shared" si="72"/>
        <v>91.170000000001892</v>
      </c>
      <c r="AN186" s="428">
        <f t="shared" si="73"/>
        <v>136.4900000000016</v>
      </c>
      <c r="AO186" s="428">
        <f t="shared" si="74"/>
        <v>143.54000000000087</v>
      </c>
      <c r="AP186" s="428">
        <f t="shared" si="75"/>
        <v>143.53999999999724</v>
      </c>
      <c r="AQ186" s="428">
        <f t="shared" si="76"/>
        <v>91.170000000001892</v>
      </c>
      <c r="AR186" s="428">
        <f t="shared" si="77"/>
        <v>136.4900000000016</v>
      </c>
      <c r="AS186" s="428">
        <f t="shared" si="78"/>
        <v>143.54000000000087</v>
      </c>
      <c r="AT186" s="428">
        <f t="shared" si="79"/>
        <v>143.53999999999724</v>
      </c>
      <c r="AU186" s="428">
        <f t="shared" si="80"/>
        <v>91.170000000001892</v>
      </c>
      <c r="AV186" s="428">
        <f t="shared" si="81"/>
        <v>136.4900000000016</v>
      </c>
      <c r="AW186" s="428">
        <f t="shared" si="82"/>
        <v>143.54000000000087</v>
      </c>
      <c r="AX186" s="428">
        <f t="shared" si="83"/>
        <v>143.53999999999724</v>
      </c>
    </row>
    <row r="187">
      <c r="A187" s="413">
        <v>182</v>
      </c>
      <c r="B187" s="290" cm="1">
        <f t="array" ref="B187">IF(Parameters!$C$55="No",IF($A187&lt;=Parameters!$D$23,Parameters!$C$23*$A187,IF($A187&lt;=Parameters!$D$24,Parameters!$C$23*Parameters!$D$23+Parameters!$C$24*($A187-Parameters!$D$23),IF($A187&lt;=Parameters!$D$25,Parameters!$C$23*Parameters!$D$23+Parameters!$C$24*(Parameters!$D$24-Parameters!$D$23)+Parameters!$C$25*($A187-Parameters!$D$24),Parameters!$C$23*Parameters!$D$23+Parameters!$C$24*(Parameters!$D$24-Parameters!$D$23)+Parameters!$C$25*(Parameters!$D$25-Parameters!$D$24)+Parameters!$C$26*($A187-Parameters!$D$25)))),_xlfn.IFS($A187&lt;=Parameters!$D$23,Parameters!$C$23*$A187,$A187&lt;=Parameters!$D$24,Parameters!$C$24*$A187,$A187&lt;=Parameters!$D$25,Parameters!$C$25*$A187,$A187&gt;Parameters!$D$25,Parameters!$C$26*$A187))</f>
        <v>16592.939999999999</v>
      </c>
      <c r="C187" s="290">
        <f t="shared" si="84"/>
        <v>91.169999999999987</v>
      </c>
      <c r="D187" s="290" cm="1">
        <f t="array" ref="D187">IF(Parameters!$C$55="No",IF($A187&lt;=Parameters!$D$28,Parameters!$C$28*$A187,IF($A187&lt;=Parameters!$D$29,Parameters!$C$28*Parameters!$D$28+Parameters!$C$29*($A187-Parameters!$D$28),IF($A187&lt;=Parameters!$D$30,Parameters!$C$28*Parameters!$D$28+Parameters!$C$29*(Parameters!$D$29-Parameters!$D$28)+Parameters!$C$30*($A187-Parameters!$D$29),Parameters!$C$28*Parameters!$D$28+Parameters!$C$29*(Parameters!$D$29-Parameters!$D$28)+Parameters!$C$30*(Parameters!$D$30-Parameters!$D$29)+Parameters!$C$31*($A187-Parameters!$D$30)))),_xlfn.IFS($A187&lt;=Parameters!$D$28,Parameters!$C$28*$A187,$A187&lt;=Parameters!$D$29,Parameters!$C$29*$A187,$A187&lt;=Parameters!$D$30,Parameters!$C$30*$A187,$A187&gt;Parameters!$D$30,Parameters!$C$31*$A187))</f>
        <v>18043.18</v>
      </c>
      <c r="E187" s="290">
        <f t="shared" si="84"/>
        <v>99.138351648351644</v>
      </c>
      <c r="F187" s="290" cm="1">
        <f t="array" ref="F187">IF(Parameters!$C$55="No",IF($A187&lt;=Parameters!$D$34,Parameters!$C$34*$A187,IF($A187&lt;=Parameters!$D$35,Parameters!$C$34*Parameters!$D$34+Parameters!$C$35*($A187-Parameters!$D$34),IF($A187&lt;=Parameters!$D$36,Parameters!$C$34*Parameters!$D$34+Parameters!$C$35*(Parameters!$D$35-Parameters!$D$34)+Parameters!$C$36*($A187-Parameters!$D$35),Parameters!$C$34*Parameters!$D$34+Parameters!$C$35*(Parameters!$D$35-Parameters!$D$34)+Parameters!$C$36*(Parameters!$D$36-Parameters!$D$35)+Parameters!$C$37*($A187-Parameters!$D$36)))),_xlfn.IFS($A187&lt;=Parameters!$D$34,Parameters!$C$34*$A187,$A187&lt;=Parameters!$D$35,Parameters!$C$35*$A187,$A187&lt;=Parameters!$D$36,Parameters!$C$36*$A187,$A187&gt;Parameters!$D$36,Parameters!$C$37*$A187))</f>
        <v>22893.279999999999</v>
      </c>
      <c r="G187" s="290">
        <f t="shared" si="85"/>
        <v>125.78725274725274</v>
      </c>
      <c r="H187" s="290" cm="1">
        <f t="array" ref="H187">IF(Parameters!$C$55="No",IF($A187&lt;=Parameters!$D$39,Parameters!$C$39*$A187,IF($A187&lt;=Parameters!$D$40,Parameters!$C$39*Parameters!$D$39+Parameters!$C$40*($A187-Parameters!$D$39),IF($A187&lt;=Parameters!$D$41,Parameters!$C$39*Parameters!$D$39+Parameters!$C$40*(Parameters!$D$40-Parameters!$D$39)+Parameters!$C$41*($A187-Parameters!$D$40),Parameters!$C$39*Parameters!$D$39+Parameters!$C$40*(Parameters!$D$40-Parameters!$D$39)+Parameters!$C$41*(Parameters!$D$41-Parameters!$D$40)+Parameters!$C$42*($A187-Parameters!$D$41)))),_xlfn.IFS($A187&lt;=Parameters!$D$39,Parameters!$C$39*$A187,$A187&lt;=Parameters!$D$40,Parameters!$C$40*$A187,$A187&lt;=Parameters!$D$41,Parameters!$C$41*$A187,$A187&gt;Parameters!$D$41,Parameters!$C$42*$A187))</f>
        <v>24508.78</v>
      </c>
      <c r="I187" s="290">
        <f t="shared" si="86"/>
        <v>134.66362637362636</v>
      </c>
      <c r="J187" s="290" cm="1">
        <f t="array" ref="J187">IF(Parameters!$D$55="No",IF($A187&lt;=Parameters!$F$23,Parameters!$E$23*$A187,IF($A187&lt;=Parameters!$F$24,Parameters!$E$23*Parameters!$F$23+Parameters!$E$24*($A187-Parameters!$F$23),IF($A187&lt;=Parameters!$F$25,Parameters!$E$23*Parameters!$F$23+Parameters!$E$24*(Parameters!$F$24-Parameters!$F$23)+Parameters!$E$25*($A187-Parameters!$F$24),Parameters!$E$23*Parameters!$F$23+Parameters!$E$24*(Parameters!$F$24-Parameters!$F$23)+Parameters!$E$25*(Parameters!$F$25-Parameters!$F$24)+Parameters!$E$26*($A187-Parameters!$F$25)))),_xlfn.IFS($A187&lt;=Parameters!$F$23,Parameters!$E$23*$A187,$A187&lt;=Parameters!$F$24,Parameters!$E$24*$A187,$A187&lt;=Parameters!$F$25,Parameters!$E$25*$A187,$A187&gt;Parameters!$F$25,Parameters!$E$26*$A187))</f>
        <v>16592.939999999999</v>
      </c>
      <c r="K187" s="290">
        <f t="shared" si="62"/>
        <v>91.169999999999987</v>
      </c>
      <c r="L187" s="290" cm="1">
        <f t="array" ref="L187">IF(Parameters!$D$55="No",IF($A187&lt;=Parameters!$F$28,Parameters!$E$28*$A187,IF($A187&lt;=Parameters!$F$29,Parameters!$E$28*Parameters!$F$28+Parameters!$E$29*($A187-Parameters!$F$28),IF($A187&lt;=Parameters!$F$30,Parameters!$E$28*Parameters!$F$28+Parameters!$E$29*(Parameters!$F$29-Parameters!$F$28)+Parameters!$E$30*($A187-Parameters!$F$29),Parameters!$E$28*Parameters!$F$28+Parameters!$E$29*(Parameters!$F$29-Parameters!$F$28)+Parameters!$E$30*(Parameters!$F$30-Parameters!$F$29)+Parameters!$E$31*($A187-Parameters!$F$30)))),_xlfn.IFS($A187&lt;=Parameters!$F$28,Parameters!$E$28*$A187,$A187&lt;=Parameters!$F$29,Parameters!$E$29*$A187,$A187&lt;=Parameters!$F$30,Parameters!$E$30*$A187,$A187&gt;Parameters!$F$30,Parameters!$E$31*$A187))</f>
        <v>18043.18</v>
      </c>
      <c r="M187" s="290">
        <f t="shared" si="63"/>
        <v>99.138351648351644</v>
      </c>
      <c r="N187" s="290" cm="1">
        <f t="array" ref="N187">IF(Parameters!$D$55="No",IF($A187&lt;=Parameters!$F$34,Parameters!$E$34*$A187,IF($A187&lt;=Parameters!$F$35,Parameters!$E$34*Parameters!$F$34+Parameters!$E$35*($A187-Parameters!$F$34),IF($A187&lt;=Parameters!$F$36,Parameters!$E$34*Parameters!$F$34+Parameters!$E$35*(Parameters!$F$35-Parameters!$F$34)+Parameters!$E$36*($A187-Parameters!$F$35),Parameters!$E$34*Parameters!$F$34+Parameters!$E$35*(Parameters!$F$35-Parameters!$F$34)+Parameters!$E$36*(Parameters!$F$36-Parameters!$F$35)+Parameters!$E$37*($A187-Parameters!$F$36)))),_xlfn.IFS($A187&lt;=Parameters!$F$34,Parameters!$E$34*$A187,$A187&lt;=Parameters!$F$35,Parameters!$E$35*$A187,$A187&lt;=Parameters!$F$36,Parameters!$E$36*$A187,$A187&gt;Parameters!$F$36,Parameters!$E$37*$A187))</f>
        <v>22893.279999999999</v>
      </c>
      <c r="O187" s="290">
        <f t="shared" si="87"/>
        <v>125.78725274725274</v>
      </c>
      <c r="P187" s="290" cm="1">
        <f t="array" ref="P187">IF(Parameters!$D$55="No",IF($A187&lt;=Parameters!$F$39,Parameters!$E$39*$A187,IF($A187&lt;=Parameters!$F$40,Parameters!$E$39*Parameters!$F$39+Parameters!$E$40*($A187-Parameters!$F$39),IF($A187&lt;=Parameters!$F$41,Parameters!$E$39*Parameters!$F$39+Parameters!$E$40*(Parameters!$F$40-Parameters!$F$39)+Parameters!$E$41*($A187-Parameters!$F$40),Parameters!$E$39*Parameters!$F$39+Parameters!$E$40*(Parameters!$F$40-Parameters!$F$39)+Parameters!$E$41*(Parameters!$F$41-Parameters!$F$40)+Parameters!$E$42*($A187-Parameters!$F$41)))),_xlfn.IFS($A187&lt;=Parameters!$F$39,Parameters!$E$39*$A187,$A187&lt;=Parameters!$F$40,Parameters!$E$40*$A187,$A187&lt;=Parameters!$F$41,Parameters!$E$41*$A187,$A187&gt;Parameters!$F$41,Parameters!$E$42*$A187))</f>
        <v>24508.78</v>
      </c>
      <c r="Q187" s="290">
        <f t="shared" si="88"/>
        <v>134.66362637362636</v>
      </c>
      <c r="R187" s="290" cm="1">
        <f t="array" ref="R187">IF(Parameters!$E$55="No",IF($A187&lt;=Parameters!$H$23,Parameters!$G$23*$A187,IF($A187&lt;=Parameters!$H$24,Parameters!$G$23*Parameters!$H$23+Parameters!$G$24*($A187-Parameters!$H$23),IF($A187&lt;=Parameters!$H$25,Parameters!$G$23*Parameters!$H$23+Parameters!$G$24*(Parameters!$H$24-Parameters!$H$23)+Parameters!$G$25*($A187-Parameters!$H$24),Parameters!$G$23*Parameters!$H$23+Parameters!$G$24*(Parameters!$H$24-Parameters!$H$23)+Parameters!$G$25*(Parameters!$H$25-Parameters!$H$24)+Parameters!$G$26*($A187-Parameters!$H$25)))),_xlfn.IFS($A187&lt;=Parameters!$H$23,Parameters!$G$23*$A187,$A187&lt;=Parameters!$H$24,Parameters!$G$24*$A187,$A187&lt;=Parameters!$H$25,Parameters!$G$25*$A187,$A187&gt;Parameters!$H$25,Parameters!$G$26*$A187))</f>
        <v>16592.939999999999</v>
      </c>
      <c r="S187" s="290">
        <f t="shared" si="64"/>
        <v>91.169999999999987</v>
      </c>
      <c r="T187" s="290" cm="1">
        <f t="array" ref="T187">IF(Parameters!$E$55="No",IF($A187&lt;=Parameters!$H$28,Parameters!$G$28*$A187,IF($A187&lt;=Parameters!$H$29,Parameters!$G$28*Parameters!$H$28+Parameters!$G$29*($A187-Parameters!$H$28),IF($A187&lt;=Parameters!$H$30,Parameters!$G$28*Parameters!$H$28+Parameters!$G$29*(Parameters!$H$29-Parameters!$H$28)+Parameters!$G$30*($A187-Parameters!$H$29),Parameters!$G$28*Parameters!$H$28+Parameters!$G$29*(Parameters!$H$29-Parameters!$H$28)+Parameters!$G$30*(Parameters!$H$30-Parameters!$H$29)+Parameters!$G$31*($A187-Parameters!$H$30)))),_xlfn.IFS($A187&lt;=Parameters!$H$28,Parameters!$G$28*$A187,$A187&lt;=Parameters!$H$29,Parameters!$G$29*$A187,$A187&lt;=Parameters!$H$30,Parameters!$G$30*$A187,$A187&gt;Parameters!$H$30,Parameters!$G$31*$A187))</f>
        <v>18043.18</v>
      </c>
      <c r="U187" s="290">
        <f t="shared" si="65"/>
        <v>99.138351648351644</v>
      </c>
      <c r="V187" s="290" cm="1">
        <f t="array" ref="V187">IF(Parameters!$E$55="No",IF($A187&lt;=Parameters!$H$34,Parameters!$G$34*$A187,IF($A187&lt;=Parameters!$H$35,Parameters!$G$34*Parameters!$H$34+Parameters!$G$35*($A187-Parameters!$H$34),IF($A187&lt;=Parameters!$H$36,Parameters!$G$34*Parameters!$H$34+Parameters!$G$35*(Parameters!$H$35-Parameters!$H$34)+Parameters!$G$36*($A187-Parameters!$H$35),Parameters!$G$34*Parameters!$H$34+Parameters!$G$35*(Parameters!$H$35-Parameters!$H$34)+Parameters!$G$36*(Parameters!$H$36-Parameters!$H$35)+Parameters!$G$37*($A187-Parameters!$H$36)))),_xlfn.IFS($A187&lt;=Parameters!$H$34,Parameters!$G$34*$A187,$A187&lt;=Parameters!$H$35,Parameters!$G$35*$A187,$A187&lt;=Parameters!$H$36,Parameters!$G$36*$A187,$A187&gt;Parameters!$H$36,Parameters!$G$37*$A187))</f>
        <v>22893.279999999999</v>
      </c>
      <c r="W187" s="290">
        <f t="shared" si="89"/>
        <v>125.78725274725274</v>
      </c>
      <c r="X187" s="290" cm="1">
        <f t="array" ref="X187">IF(Parameters!$E$55="No",IF($A187&lt;=Parameters!$H$39,Parameters!$G$39*$A187,IF($A187&lt;=Parameters!$H$40,Parameters!$G$39*Parameters!$H$39+Parameters!$G$40*($A187-Parameters!$H$39),IF($A187&lt;=Parameters!$H$41,Parameters!$G$39*Parameters!$H$39+Parameters!$G$40*(Parameters!$H$40-Parameters!$H$39)+Parameters!$G$41*($A187-Parameters!$H$40),Parameters!$G$39*Parameters!$H$39+Parameters!$G$40*(Parameters!$H$40-Parameters!$H$39)+Parameters!$G$41*(Parameters!$H$41-Parameters!$H$40)+Parameters!$G$42*($A187-Parameters!$H$41)))),_xlfn.IFS($A187&lt;=Parameters!$H$39,Parameters!$G$39*$A187,$A187&lt;=Parameters!$H$40,Parameters!$G$40*$A187,$A187&lt;=Parameters!$H$41,Parameters!$G$41*$A187,$A187&gt;Parameters!$H$41,Parameters!$G$42*$A187))</f>
        <v>24508.78</v>
      </c>
      <c r="Y187" s="290">
        <f t="shared" si="90"/>
        <v>134.66362637362636</v>
      </c>
      <c r="Z187" s="290" cm="1">
        <f t="array" ref="Z187">IF(Parameters!$F$55="No",IF($A187&lt;=Parameters!$J$23,Parameters!$I$23*$A187,IF($A187&lt;=Parameters!$J$24,Parameters!$I$23*Parameters!$J$23+Parameters!$I$24*($A187-Parameters!$J$23),IF($A187&lt;=Parameters!$J$25,Parameters!$I$23*Parameters!$J$23+Parameters!$I$24*(Parameters!$J$24-Parameters!$J$23)+Parameters!$I$25*($A187-Parameters!$J$24),Parameters!$I$23*Parameters!$J$23+Parameters!$I$24*(Parameters!$J$24-Parameters!$J$23)+Parameters!$I$25*(Parameters!$J$25-Parameters!$J$24)+Parameters!$I$26*($A187-Parameters!$J$25)))),_xlfn.IFS($A187&lt;=Parameters!$J$23,Parameters!$I$23*$A187,$A187&lt;=Parameters!$J$24,Parameters!$I$24*$A187,$A187&lt;=Parameters!$J$25,Parameters!$I$25*$A187,$A187&gt;Parameters!$J$25,Parameters!$I$26*$A187))</f>
        <v>16592.939999999999</v>
      </c>
      <c r="AA187" s="290">
        <f t="shared" si="66"/>
        <v>91.169999999999987</v>
      </c>
      <c r="AB187" s="290" cm="1">
        <f t="array" ref="AB187">IF(Parameters!$F$55="No",IF($A187&lt;=Parameters!$J$28,Parameters!$I$28*$A187,IF($A187&lt;=Parameters!$J$29,Parameters!$I$28*Parameters!$J$28+Parameters!$I$29*($A187-Parameters!$J$28),IF($A187&lt;=Parameters!$J$30,Parameters!$I$28*Parameters!$J$28+Parameters!$I$29*(Parameters!$J$29-Parameters!$J$28)+Parameters!$I$30*($A187-Parameters!$J$29),Parameters!$I$28*Parameters!$J$28+Parameters!$I$29*(Parameters!$J$29-Parameters!$J$28)+Parameters!$I$30*(Parameters!$J$30-Parameters!$J$29)+Parameters!$I$31*($A187-Parameters!$J$30)))),_xlfn.IFS($A187&lt;=Parameters!$J$28,Parameters!$I$28*$A187,$A187&lt;=Parameters!$J$29,Parameters!$I$29*$A187,$A187&lt;=Parameters!$J$30,Parameters!$I$30*$A187,$A187&gt;Parameters!$J$30,Parameters!$I$31*$A187))</f>
        <v>18043.18</v>
      </c>
      <c r="AC187" s="290">
        <f t="shared" si="67"/>
        <v>99.138351648351644</v>
      </c>
      <c r="AD187" s="290" cm="1">
        <f t="array" ref="AD187">IF(Parameters!$F$55="No",IF($A187&lt;=Parameters!$J$34,Parameters!$I$34*$A187,IF($A187&lt;=Parameters!$J$35,Parameters!$I$34*Parameters!$J$34+Parameters!$I$35*($A187-Parameters!$J$34),IF($A187&lt;=Parameters!$J$36,Parameters!$I$34*Parameters!$J$34+Parameters!$I$35*(Parameters!$J$35-Parameters!$J$34)+Parameters!$I$36*($A187-Parameters!$J$35),Parameters!$I$34*Parameters!$J$34+Parameters!$I$35*(Parameters!$J$35-Parameters!$J$34)+Parameters!$I$36*(Parameters!$J$36-Parameters!$J$35)+Parameters!$I$37*($A187-Parameters!$J$36)))),_xlfn.IFS($A187&lt;=Parameters!$J$34,Parameters!$I$34*$A187,$A187&lt;=Parameters!$J$35,Parameters!$I$35*$A187,$A187&lt;=Parameters!$J$36,Parameters!$I$36*$A187,$A187&gt;Parameters!$J$36,Parameters!$I$37*$A187))</f>
        <v>22893.279999999999</v>
      </c>
      <c r="AE187" s="290">
        <f t="shared" si="91"/>
        <v>125.78725274725274</v>
      </c>
      <c r="AF187" s="290" cm="1">
        <f t="array" ref="AF187">IF(Parameters!$F$55="No",IF($A187&lt;=Parameters!$J$39,Parameters!$I$39*$A187,IF($A187&lt;=Parameters!$J$40,Parameters!$I$39*Parameters!$J$39+Parameters!$I$40*($A187-Parameters!$J$39),IF($A187&lt;=Parameters!$J$41,Parameters!$I$39*Parameters!$J$39+Parameters!$I$40*(Parameters!$J$40-Parameters!$J$39)+Parameters!$I$41*($A187-Parameters!$J$40),Parameters!$I$39*Parameters!$J$39+Parameters!$I$40*(Parameters!$J$40-Parameters!$J$39)+Parameters!$I$41*(Parameters!$J$41-Parameters!$J$40)+Parameters!$I$42*($A187-Parameters!$J$41)))),_xlfn.IFS($A187&lt;=Parameters!$J$39,Parameters!$I$39*$A187,$A187&lt;=Parameters!$J$40,Parameters!$I$40*$A187,$A187&lt;=Parameters!$J$41,Parameters!$I$41*$A187,$A187&gt;Parameters!$J$41,Parameters!$I$42*$A187))</f>
        <v>24508.78</v>
      </c>
      <c r="AG187" s="290">
        <f t="shared" si="92"/>
        <v>134.66362637362636</v>
      </c>
      <c r="AI187" s="428">
        <f t="shared" si="68"/>
        <v>91.169999999998254</v>
      </c>
      <c r="AJ187" s="428">
        <f t="shared" si="69"/>
        <v>136.48999999999796</v>
      </c>
      <c r="AK187" s="428">
        <f t="shared" si="70"/>
        <v>143.54000000000087</v>
      </c>
      <c r="AL187" s="428">
        <f t="shared" si="71"/>
        <v>143.54000000000087</v>
      </c>
      <c r="AM187" s="428">
        <f t="shared" si="72"/>
        <v>91.169999999998254</v>
      </c>
      <c r="AN187" s="428">
        <f t="shared" si="73"/>
        <v>136.48999999999796</v>
      </c>
      <c r="AO187" s="428">
        <f t="shared" si="74"/>
        <v>143.54000000000087</v>
      </c>
      <c r="AP187" s="428">
        <f t="shared" si="75"/>
        <v>143.54000000000087</v>
      </c>
      <c r="AQ187" s="428">
        <f t="shared" si="76"/>
        <v>91.169999999998254</v>
      </c>
      <c r="AR187" s="428">
        <f t="shared" si="77"/>
        <v>136.48999999999796</v>
      </c>
      <c r="AS187" s="428">
        <f t="shared" si="78"/>
        <v>143.54000000000087</v>
      </c>
      <c r="AT187" s="428">
        <f t="shared" si="79"/>
        <v>143.54000000000087</v>
      </c>
      <c r="AU187" s="428">
        <f t="shared" si="80"/>
        <v>91.169999999998254</v>
      </c>
      <c r="AV187" s="428">
        <f t="shared" si="81"/>
        <v>136.48999999999796</v>
      </c>
      <c r="AW187" s="428">
        <f t="shared" si="82"/>
        <v>143.54000000000087</v>
      </c>
      <c r="AX187" s="428">
        <f t="shared" si="83"/>
        <v>143.54000000000087</v>
      </c>
    </row>
    <row r="188">
      <c r="A188" s="413">
        <v>183</v>
      </c>
      <c r="B188" s="290" cm="1">
        <f t="array" ref="B188">IF(Parameters!$C$55="No",IF($A188&lt;=Parameters!$D$23,Parameters!$C$23*$A188,IF($A188&lt;=Parameters!$D$24,Parameters!$C$23*Parameters!$D$23+Parameters!$C$24*($A188-Parameters!$D$23),IF($A188&lt;=Parameters!$D$25,Parameters!$C$23*Parameters!$D$23+Parameters!$C$24*(Parameters!$D$24-Parameters!$D$23)+Parameters!$C$25*($A188-Parameters!$D$24),Parameters!$C$23*Parameters!$D$23+Parameters!$C$24*(Parameters!$D$24-Parameters!$D$23)+Parameters!$C$25*(Parameters!$D$25-Parameters!$D$24)+Parameters!$C$26*($A188-Parameters!$D$25)))),_xlfn.IFS($A188&lt;=Parameters!$D$23,Parameters!$C$23*$A188,$A188&lt;=Parameters!$D$24,Parameters!$C$24*$A188,$A188&lt;=Parameters!$D$25,Parameters!$C$25*$A188,$A188&gt;Parameters!$D$25,Parameters!$C$26*$A188))</f>
        <v>16684.11</v>
      </c>
      <c r="C188" s="290">
        <f t="shared" si="84"/>
        <v>91.17</v>
      </c>
      <c r="D188" s="290" cm="1">
        <f t="array" ref="D188">IF(Parameters!$C$55="No",IF($A188&lt;=Parameters!$D$28,Parameters!$C$28*$A188,IF($A188&lt;=Parameters!$D$29,Parameters!$C$28*Parameters!$D$28+Parameters!$C$29*($A188-Parameters!$D$28),IF($A188&lt;=Parameters!$D$30,Parameters!$C$28*Parameters!$D$28+Parameters!$C$29*(Parameters!$D$29-Parameters!$D$28)+Parameters!$C$30*($A188-Parameters!$D$29),Parameters!$C$28*Parameters!$D$28+Parameters!$C$29*(Parameters!$D$29-Parameters!$D$28)+Parameters!$C$30*(Parameters!$D$30-Parameters!$D$29)+Parameters!$C$31*($A188-Parameters!$D$30)))),_xlfn.IFS($A188&lt;=Parameters!$D$28,Parameters!$C$28*$A188,$A188&lt;=Parameters!$D$29,Parameters!$C$29*$A188,$A188&lt;=Parameters!$D$30,Parameters!$C$30*$A188,$A188&gt;Parameters!$D$30,Parameters!$C$31*$A188))</f>
        <v>18179.669999999998</v>
      </c>
      <c r="E188" s="290">
        <f t="shared" si="84"/>
        <v>99.342459016393434</v>
      </c>
      <c r="F188" s="290" cm="1">
        <f t="array" ref="F188">IF(Parameters!$C$55="No",IF($A188&lt;=Parameters!$D$34,Parameters!$C$34*$A188,IF($A188&lt;=Parameters!$D$35,Parameters!$C$34*Parameters!$D$34+Parameters!$C$35*($A188-Parameters!$D$34),IF($A188&lt;=Parameters!$D$36,Parameters!$C$34*Parameters!$D$34+Parameters!$C$35*(Parameters!$D$35-Parameters!$D$34)+Parameters!$C$36*($A188-Parameters!$D$35),Parameters!$C$34*Parameters!$D$34+Parameters!$C$35*(Parameters!$D$35-Parameters!$D$34)+Parameters!$C$36*(Parameters!$D$36-Parameters!$D$35)+Parameters!$C$37*($A188-Parameters!$D$36)))),_xlfn.IFS($A188&lt;=Parameters!$D$34,Parameters!$C$34*$A188,$A188&lt;=Parameters!$D$35,Parameters!$C$35*$A188,$A188&lt;=Parameters!$D$36,Parameters!$C$36*$A188,$A188&gt;Parameters!$D$36,Parameters!$C$37*$A188))</f>
        <v>23036.82</v>
      </c>
      <c r="G188" s="290">
        <f t="shared" si="85"/>
        <v>125.88426229508197</v>
      </c>
      <c r="H188" s="290" cm="1">
        <f t="array" ref="H188">IF(Parameters!$C$55="No",IF($A188&lt;=Parameters!$D$39,Parameters!$C$39*$A188,IF($A188&lt;=Parameters!$D$40,Parameters!$C$39*Parameters!$D$39+Parameters!$C$40*($A188-Parameters!$D$39),IF($A188&lt;=Parameters!$D$41,Parameters!$C$39*Parameters!$D$39+Parameters!$C$40*(Parameters!$D$40-Parameters!$D$39)+Parameters!$C$41*($A188-Parameters!$D$40),Parameters!$C$39*Parameters!$D$39+Parameters!$C$40*(Parameters!$D$40-Parameters!$D$39)+Parameters!$C$41*(Parameters!$D$41-Parameters!$D$40)+Parameters!$C$42*($A188-Parameters!$D$41)))),_xlfn.IFS($A188&lt;=Parameters!$D$39,Parameters!$C$39*$A188,$A188&lt;=Parameters!$D$40,Parameters!$C$40*$A188,$A188&lt;=Parameters!$D$41,Parameters!$C$41*$A188,$A188&gt;Parameters!$D$41,Parameters!$C$42*$A188))</f>
        <v>24652.32</v>
      </c>
      <c r="I188" s="290">
        <f t="shared" si="86"/>
        <v>134.71213114754099</v>
      </c>
      <c r="J188" s="290" cm="1">
        <f t="array" ref="J188">IF(Parameters!$D$55="No",IF($A188&lt;=Parameters!$F$23,Parameters!$E$23*$A188,IF($A188&lt;=Parameters!$F$24,Parameters!$E$23*Parameters!$F$23+Parameters!$E$24*($A188-Parameters!$F$23),IF($A188&lt;=Parameters!$F$25,Parameters!$E$23*Parameters!$F$23+Parameters!$E$24*(Parameters!$F$24-Parameters!$F$23)+Parameters!$E$25*($A188-Parameters!$F$24),Parameters!$E$23*Parameters!$F$23+Parameters!$E$24*(Parameters!$F$24-Parameters!$F$23)+Parameters!$E$25*(Parameters!$F$25-Parameters!$F$24)+Parameters!$E$26*($A188-Parameters!$F$25)))),_xlfn.IFS($A188&lt;=Parameters!$F$23,Parameters!$E$23*$A188,$A188&lt;=Parameters!$F$24,Parameters!$E$24*$A188,$A188&lt;=Parameters!$F$25,Parameters!$E$25*$A188,$A188&gt;Parameters!$F$25,Parameters!$E$26*$A188))</f>
        <v>16684.11</v>
      </c>
      <c r="K188" s="290">
        <f t="shared" si="62"/>
        <v>91.17</v>
      </c>
      <c r="L188" s="290" cm="1">
        <f t="array" ref="L188">IF(Parameters!$D$55="No",IF($A188&lt;=Parameters!$F$28,Parameters!$E$28*$A188,IF($A188&lt;=Parameters!$F$29,Parameters!$E$28*Parameters!$F$28+Parameters!$E$29*($A188-Parameters!$F$28),IF($A188&lt;=Parameters!$F$30,Parameters!$E$28*Parameters!$F$28+Parameters!$E$29*(Parameters!$F$29-Parameters!$F$28)+Parameters!$E$30*($A188-Parameters!$F$29),Parameters!$E$28*Parameters!$F$28+Parameters!$E$29*(Parameters!$F$29-Parameters!$F$28)+Parameters!$E$30*(Parameters!$F$30-Parameters!$F$29)+Parameters!$E$31*($A188-Parameters!$F$30)))),_xlfn.IFS($A188&lt;=Parameters!$F$28,Parameters!$E$28*$A188,$A188&lt;=Parameters!$F$29,Parameters!$E$29*$A188,$A188&lt;=Parameters!$F$30,Parameters!$E$30*$A188,$A188&gt;Parameters!$F$30,Parameters!$E$31*$A188))</f>
        <v>18179.669999999998</v>
      </c>
      <c r="M188" s="290">
        <f t="shared" si="63"/>
        <v>99.342459016393434</v>
      </c>
      <c r="N188" s="290" cm="1">
        <f t="array" ref="N188">IF(Parameters!$D$55="No",IF($A188&lt;=Parameters!$F$34,Parameters!$E$34*$A188,IF($A188&lt;=Parameters!$F$35,Parameters!$E$34*Parameters!$F$34+Parameters!$E$35*($A188-Parameters!$F$34),IF($A188&lt;=Parameters!$F$36,Parameters!$E$34*Parameters!$F$34+Parameters!$E$35*(Parameters!$F$35-Parameters!$F$34)+Parameters!$E$36*($A188-Parameters!$F$35),Parameters!$E$34*Parameters!$F$34+Parameters!$E$35*(Parameters!$F$35-Parameters!$F$34)+Parameters!$E$36*(Parameters!$F$36-Parameters!$F$35)+Parameters!$E$37*($A188-Parameters!$F$36)))),_xlfn.IFS($A188&lt;=Parameters!$F$34,Parameters!$E$34*$A188,$A188&lt;=Parameters!$F$35,Parameters!$E$35*$A188,$A188&lt;=Parameters!$F$36,Parameters!$E$36*$A188,$A188&gt;Parameters!$F$36,Parameters!$E$37*$A188))</f>
        <v>23036.82</v>
      </c>
      <c r="O188" s="290">
        <f t="shared" si="87"/>
        <v>125.88426229508197</v>
      </c>
      <c r="P188" s="290" cm="1">
        <f t="array" ref="P188">IF(Parameters!$D$55="No",IF($A188&lt;=Parameters!$F$39,Parameters!$E$39*$A188,IF($A188&lt;=Parameters!$F$40,Parameters!$E$39*Parameters!$F$39+Parameters!$E$40*($A188-Parameters!$F$39),IF($A188&lt;=Parameters!$F$41,Parameters!$E$39*Parameters!$F$39+Parameters!$E$40*(Parameters!$F$40-Parameters!$F$39)+Parameters!$E$41*($A188-Parameters!$F$40),Parameters!$E$39*Parameters!$F$39+Parameters!$E$40*(Parameters!$F$40-Parameters!$F$39)+Parameters!$E$41*(Parameters!$F$41-Parameters!$F$40)+Parameters!$E$42*($A188-Parameters!$F$41)))),_xlfn.IFS($A188&lt;=Parameters!$F$39,Parameters!$E$39*$A188,$A188&lt;=Parameters!$F$40,Parameters!$E$40*$A188,$A188&lt;=Parameters!$F$41,Parameters!$E$41*$A188,$A188&gt;Parameters!$F$41,Parameters!$E$42*$A188))</f>
        <v>24652.32</v>
      </c>
      <c r="Q188" s="290">
        <f t="shared" si="88"/>
        <v>134.71213114754099</v>
      </c>
      <c r="R188" s="290" cm="1">
        <f t="array" ref="R188">IF(Parameters!$E$55="No",IF($A188&lt;=Parameters!$H$23,Parameters!$G$23*$A188,IF($A188&lt;=Parameters!$H$24,Parameters!$G$23*Parameters!$H$23+Parameters!$G$24*($A188-Parameters!$H$23),IF($A188&lt;=Parameters!$H$25,Parameters!$G$23*Parameters!$H$23+Parameters!$G$24*(Parameters!$H$24-Parameters!$H$23)+Parameters!$G$25*($A188-Parameters!$H$24),Parameters!$G$23*Parameters!$H$23+Parameters!$G$24*(Parameters!$H$24-Parameters!$H$23)+Parameters!$G$25*(Parameters!$H$25-Parameters!$H$24)+Parameters!$G$26*($A188-Parameters!$H$25)))),_xlfn.IFS($A188&lt;=Parameters!$H$23,Parameters!$G$23*$A188,$A188&lt;=Parameters!$H$24,Parameters!$G$24*$A188,$A188&lt;=Parameters!$H$25,Parameters!$G$25*$A188,$A188&gt;Parameters!$H$25,Parameters!$G$26*$A188))</f>
        <v>16684.11</v>
      </c>
      <c r="S188" s="290">
        <f t="shared" si="64"/>
        <v>91.17</v>
      </c>
      <c r="T188" s="290" cm="1">
        <f t="array" ref="T188">IF(Parameters!$E$55="No",IF($A188&lt;=Parameters!$H$28,Parameters!$G$28*$A188,IF($A188&lt;=Parameters!$H$29,Parameters!$G$28*Parameters!$H$28+Parameters!$G$29*($A188-Parameters!$H$28),IF($A188&lt;=Parameters!$H$30,Parameters!$G$28*Parameters!$H$28+Parameters!$G$29*(Parameters!$H$29-Parameters!$H$28)+Parameters!$G$30*($A188-Parameters!$H$29),Parameters!$G$28*Parameters!$H$28+Parameters!$G$29*(Parameters!$H$29-Parameters!$H$28)+Parameters!$G$30*(Parameters!$H$30-Parameters!$H$29)+Parameters!$G$31*($A188-Parameters!$H$30)))),_xlfn.IFS($A188&lt;=Parameters!$H$28,Parameters!$G$28*$A188,$A188&lt;=Parameters!$H$29,Parameters!$G$29*$A188,$A188&lt;=Parameters!$H$30,Parameters!$G$30*$A188,$A188&gt;Parameters!$H$30,Parameters!$G$31*$A188))</f>
        <v>18179.669999999998</v>
      </c>
      <c r="U188" s="290">
        <f t="shared" si="65"/>
        <v>99.342459016393434</v>
      </c>
      <c r="V188" s="290" cm="1">
        <f t="array" ref="V188">IF(Parameters!$E$55="No",IF($A188&lt;=Parameters!$H$34,Parameters!$G$34*$A188,IF($A188&lt;=Parameters!$H$35,Parameters!$G$34*Parameters!$H$34+Parameters!$G$35*($A188-Parameters!$H$34),IF($A188&lt;=Parameters!$H$36,Parameters!$G$34*Parameters!$H$34+Parameters!$G$35*(Parameters!$H$35-Parameters!$H$34)+Parameters!$G$36*($A188-Parameters!$H$35),Parameters!$G$34*Parameters!$H$34+Parameters!$G$35*(Parameters!$H$35-Parameters!$H$34)+Parameters!$G$36*(Parameters!$H$36-Parameters!$H$35)+Parameters!$G$37*($A188-Parameters!$H$36)))),_xlfn.IFS($A188&lt;=Parameters!$H$34,Parameters!$G$34*$A188,$A188&lt;=Parameters!$H$35,Parameters!$G$35*$A188,$A188&lt;=Parameters!$H$36,Parameters!$G$36*$A188,$A188&gt;Parameters!$H$36,Parameters!$G$37*$A188))</f>
        <v>23036.82</v>
      </c>
      <c r="W188" s="290">
        <f t="shared" si="89"/>
        <v>125.88426229508197</v>
      </c>
      <c r="X188" s="290" cm="1">
        <f t="array" ref="X188">IF(Parameters!$E$55="No",IF($A188&lt;=Parameters!$H$39,Parameters!$G$39*$A188,IF($A188&lt;=Parameters!$H$40,Parameters!$G$39*Parameters!$H$39+Parameters!$G$40*($A188-Parameters!$H$39),IF($A188&lt;=Parameters!$H$41,Parameters!$G$39*Parameters!$H$39+Parameters!$G$40*(Parameters!$H$40-Parameters!$H$39)+Parameters!$G$41*($A188-Parameters!$H$40),Parameters!$G$39*Parameters!$H$39+Parameters!$G$40*(Parameters!$H$40-Parameters!$H$39)+Parameters!$G$41*(Parameters!$H$41-Parameters!$H$40)+Parameters!$G$42*($A188-Parameters!$H$41)))),_xlfn.IFS($A188&lt;=Parameters!$H$39,Parameters!$G$39*$A188,$A188&lt;=Parameters!$H$40,Parameters!$G$40*$A188,$A188&lt;=Parameters!$H$41,Parameters!$G$41*$A188,$A188&gt;Parameters!$H$41,Parameters!$G$42*$A188))</f>
        <v>24652.32</v>
      </c>
      <c r="Y188" s="290">
        <f t="shared" si="90"/>
        <v>134.71213114754099</v>
      </c>
      <c r="Z188" s="290" cm="1">
        <f t="array" ref="Z188">IF(Parameters!$F$55="No",IF($A188&lt;=Parameters!$J$23,Parameters!$I$23*$A188,IF($A188&lt;=Parameters!$J$24,Parameters!$I$23*Parameters!$J$23+Parameters!$I$24*($A188-Parameters!$J$23),IF($A188&lt;=Parameters!$J$25,Parameters!$I$23*Parameters!$J$23+Parameters!$I$24*(Parameters!$J$24-Parameters!$J$23)+Parameters!$I$25*($A188-Parameters!$J$24),Parameters!$I$23*Parameters!$J$23+Parameters!$I$24*(Parameters!$J$24-Parameters!$J$23)+Parameters!$I$25*(Parameters!$J$25-Parameters!$J$24)+Parameters!$I$26*($A188-Parameters!$J$25)))),_xlfn.IFS($A188&lt;=Parameters!$J$23,Parameters!$I$23*$A188,$A188&lt;=Parameters!$J$24,Parameters!$I$24*$A188,$A188&lt;=Parameters!$J$25,Parameters!$I$25*$A188,$A188&gt;Parameters!$J$25,Parameters!$I$26*$A188))</f>
        <v>16684.11</v>
      </c>
      <c r="AA188" s="290">
        <f t="shared" si="66"/>
        <v>91.17</v>
      </c>
      <c r="AB188" s="290" cm="1">
        <f t="array" ref="AB188">IF(Parameters!$F$55="No",IF($A188&lt;=Parameters!$J$28,Parameters!$I$28*$A188,IF($A188&lt;=Parameters!$J$29,Parameters!$I$28*Parameters!$J$28+Parameters!$I$29*($A188-Parameters!$J$28),IF($A188&lt;=Parameters!$J$30,Parameters!$I$28*Parameters!$J$28+Parameters!$I$29*(Parameters!$J$29-Parameters!$J$28)+Parameters!$I$30*($A188-Parameters!$J$29),Parameters!$I$28*Parameters!$J$28+Parameters!$I$29*(Parameters!$J$29-Parameters!$J$28)+Parameters!$I$30*(Parameters!$J$30-Parameters!$J$29)+Parameters!$I$31*($A188-Parameters!$J$30)))),_xlfn.IFS($A188&lt;=Parameters!$J$28,Parameters!$I$28*$A188,$A188&lt;=Parameters!$J$29,Parameters!$I$29*$A188,$A188&lt;=Parameters!$J$30,Parameters!$I$30*$A188,$A188&gt;Parameters!$J$30,Parameters!$I$31*$A188))</f>
        <v>18179.669999999998</v>
      </c>
      <c r="AC188" s="290">
        <f t="shared" si="67"/>
        <v>99.342459016393434</v>
      </c>
      <c r="AD188" s="290" cm="1">
        <f t="array" ref="AD188">IF(Parameters!$F$55="No",IF($A188&lt;=Parameters!$J$34,Parameters!$I$34*$A188,IF($A188&lt;=Parameters!$J$35,Parameters!$I$34*Parameters!$J$34+Parameters!$I$35*($A188-Parameters!$J$34),IF($A188&lt;=Parameters!$J$36,Parameters!$I$34*Parameters!$J$34+Parameters!$I$35*(Parameters!$J$35-Parameters!$J$34)+Parameters!$I$36*($A188-Parameters!$J$35),Parameters!$I$34*Parameters!$J$34+Parameters!$I$35*(Parameters!$J$35-Parameters!$J$34)+Parameters!$I$36*(Parameters!$J$36-Parameters!$J$35)+Parameters!$I$37*($A188-Parameters!$J$36)))),_xlfn.IFS($A188&lt;=Parameters!$J$34,Parameters!$I$34*$A188,$A188&lt;=Parameters!$J$35,Parameters!$I$35*$A188,$A188&lt;=Parameters!$J$36,Parameters!$I$36*$A188,$A188&gt;Parameters!$J$36,Parameters!$I$37*$A188))</f>
        <v>23036.82</v>
      </c>
      <c r="AE188" s="290">
        <f t="shared" si="91"/>
        <v>125.88426229508197</v>
      </c>
      <c r="AF188" s="290" cm="1">
        <f t="array" ref="AF188">IF(Parameters!$F$55="No",IF($A188&lt;=Parameters!$J$39,Parameters!$I$39*$A188,IF($A188&lt;=Parameters!$J$40,Parameters!$I$39*Parameters!$J$39+Parameters!$I$40*($A188-Parameters!$J$39),IF($A188&lt;=Parameters!$J$41,Parameters!$I$39*Parameters!$J$39+Parameters!$I$40*(Parameters!$J$40-Parameters!$J$39)+Parameters!$I$41*($A188-Parameters!$J$40),Parameters!$I$39*Parameters!$J$39+Parameters!$I$40*(Parameters!$J$40-Parameters!$J$39)+Parameters!$I$41*(Parameters!$J$41-Parameters!$J$40)+Parameters!$I$42*($A188-Parameters!$J$41)))),_xlfn.IFS($A188&lt;=Parameters!$J$39,Parameters!$I$39*$A188,$A188&lt;=Parameters!$J$40,Parameters!$I$40*$A188,$A188&lt;=Parameters!$J$41,Parameters!$I$41*$A188,$A188&gt;Parameters!$J$41,Parameters!$I$42*$A188))</f>
        <v>24652.32</v>
      </c>
      <c r="AG188" s="290">
        <f t="shared" si="92"/>
        <v>134.71213114754099</v>
      </c>
      <c r="AI188" s="428">
        <f t="shared" si="68"/>
        <v>91.170000000001892</v>
      </c>
      <c r="AJ188" s="428">
        <f t="shared" si="69"/>
        <v>136.48999999999796</v>
      </c>
      <c r="AK188" s="428">
        <f t="shared" si="70"/>
        <v>143.54000000000087</v>
      </c>
      <c r="AL188" s="428">
        <f t="shared" si="71"/>
        <v>143.54000000000087</v>
      </c>
      <c r="AM188" s="428">
        <f t="shared" si="72"/>
        <v>91.170000000001892</v>
      </c>
      <c r="AN188" s="428">
        <f t="shared" si="73"/>
        <v>136.48999999999796</v>
      </c>
      <c r="AO188" s="428">
        <f t="shared" si="74"/>
        <v>143.54000000000087</v>
      </c>
      <c r="AP188" s="428">
        <f t="shared" si="75"/>
        <v>143.54000000000087</v>
      </c>
      <c r="AQ188" s="428">
        <f t="shared" si="76"/>
        <v>91.170000000001892</v>
      </c>
      <c r="AR188" s="428">
        <f t="shared" si="77"/>
        <v>136.48999999999796</v>
      </c>
      <c r="AS188" s="428">
        <f t="shared" si="78"/>
        <v>143.54000000000087</v>
      </c>
      <c r="AT188" s="428">
        <f t="shared" si="79"/>
        <v>143.54000000000087</v>
      </c>
      <c r="AU188" s="428">
        <f t="shared" si="80"/>
        <v>91.170000000001892</v>
      </c>
      <c r="AV188" s="428">
        <f t="shared" si="81"/>
        <v>136.48999999999796</v>
      </c>
      <c r="AW188" s="428">
        <f t="shared" si="82"/>
        <v>143.54000000000087</v>
      </c>
      <c r="AX188" s="428">
        <f t="shared" si="83"/>
        <v>143.54000000000087</v>
      </c>
    </row>
    <row r="189">
      <c r="A189" s="413">
        <v>184</v>
      </c>
      <c r="B189" s="290" cm="1">
        <f t="array" ref="B189">IF(Parameters!$C$55="No",IF($A189&lt;=Parameters!$D$23,Parameters!$C$23*$A189,IF($A189&lt;=Parameters!$D$24,Parameters!$C$23*Parameters!$D$23+Parameters!$C$24*($A189-Parameters!$D$23),IF($A189&lt;=Parameters!$D$25,Parameters!$C$23*Parameters!$D$23+Parameters!$C$24*(Parameters!$D$24-Parameters!$D$23)+Parameters!$C$25*($A189-Parameters!$D$24),Parameters!$C$23*Parameters!$D$23+Parameters!$C$24*(Parameters!$D$24-Parameters!$D$23)+Parameters!$C$25*(Parameters!$D$25-Parameters!$D$24)+Parameters!$C$26*($A189-Parameters!$D$25)))),_xlfn.IFS($A189&lt;=Parameters!$D$23,Parameters!$C$23*$A189,$A189&lt;=Parameters!$D$24,Parameters!$C$24*$A189,$A189&lt;=Parameters!$D$25,Parameters!$C$25*$A189,$A189&gt;Parameters!$D$25,Parameters!$C$26*$A189))</f>
        <v>16775.28</v>
      </c>
      <c r="C189" s="290">
        <f t="shared" si="84"/>
        <v>91.169999999999987</v>
      </c>
      <c r="D189" s="290" cm="1">
        <f t="array" ref="D189">IF(Parameters!$C$55="No",IF($A189&lt;=Parameters!$D$28,Parameters!$C$28*$A189,IF($A189&lt;=Parameters!$D$29,Parameters!$C$28*Parameters!$D$28+Parameters!$C$29*($A189-Parameters!$D$28),IF($A189&lt;=Parameters!$D$30,Parameters!$C$28*Parameters!$D$28+Parameters!$C$29*(Parameters!$D$29-Parameters!$D$28)+Parameters!$C$30*($A189-Parameters!$D$29),Parameters!$C$28*Parameters!$D$28+Parameters!$C$29*(Parameters!$D$29-Parameters!$D$28)+Parameters!$C$30*(Parameters!$D$30-Parameters!$D$29)+Parameters!$C$31*($A189-Parameters!$D$30)))),_xlfn.IFS($A189&lt;=Parameters!$D$28,Parameters!$C$28*$A189,$A189&lt;=Parameters!$D$29,Parameters!$C$29*$A189,$A189&lt;=Parameters!$D$30,Parameters!$C$30*$A189,$A189&gt;Parameters!$D$30,Parameters!$C$31*$A189))</f>
        <v>18316.16</v>
      </c>
      <c r="E189" s="290">
        <f t="shared" si="84"/>
        <v>99.544347826086963</v>
      </c>
      <c r="F189" s="290" cm="1">
        <f t="array" ref="F189">IF(Parameters!$C$55="No",IF($A189&lt;=Parameters!$D$34,Parameters!$C$34*$A189,IF($A189&lt;=Parameters!$D$35,Parameters!$C$34*Parameters!$D$34+Parameters!$C$35*($A189-Parameters!$D$34),IF($A189&lt;=Parameters!$D$36,Parameters!$C$34*Parameters!$D$34+Parameters!$C$35*(Parameters!$D$35-Parameters!$D$34)+Parameters!$C$36*($A189-Parameters!$D$35),Parameters!$C$34*Parameters!$D$34+Parameters!$C$35*(Parameters!$D$35-Parameters!$D$34)+Parameters!$C$36*(Parameters!$D$36-Parameters!$D$35)+Parameters!$C$37*($A189-Parameters!$D$36)))),_xlfn.IFS($A189&lt;=Parameters!$D$34,Parameters!$C$34*$A189,$A189&lt;=Parameters!$D$35,Parameters!$C$35*$A189,$A189&lt;=Parameters!$D$36,Parameters!$C$36*$A189,$A189&gt;Parameters!$D$36,Parameters!$C$37*$A189))</f>
        <v>23180.36</v>
      </c>
      <c r="G189" s="290">
        <f t="shared" si="85"/>
        <v>125.98021739130435</v>
      </c>
      <c r="H189" s="290" cm="1">
        <f t="array" ref="H189">IF(Parameters!$C$55="No",IF($A189&lt;=Parameters!$D$39,Parameters!$C$39*$A189,IF($A189&lt;=Parameters!$D$40,Parameters!$C$39*Parameters!$D$39+Parameters!$C$40*($A189-Parameters!$D$39),IF($A189&lt;=Parameters!$D$41,Parameters!$C$39*Parameters!$D$39+Parameters!$C$40*(Parameters!$D$40-Parameters!$D$39)+Parameters!$C$41*($A189-Parameters!$D$40),Parameters!$C$39*Parameters!$D$39+Parameters!$C$40*(Parameters!$D$40-Parameters!$D$39)+Parameters!$C$41*(Parameters!$D$41-Parameters!$D$40)+Parameters!$C$42*($A189-Parameters!$D$41)))),_xlfn.IFS($A189&lt;=Parameters!$D$39,Parameters!$C$39*$A189,$A189&lt;=Parameters!$D$40,Parameters!$C$40*$A189,$A189&lt;=Parameters!$D$41,Parameters!$C$41*$A189,$A189&gt;Parameters!$D$41,Parameters!$C$42*$A189))</f>
        <v>24795.86</v>
      </c>
      <c r="I189" s="290">
        <f t="shared" si="86"/>
        <v>134.76010869565218</v>
      </c>
      <c r="J189" s="290" cm="1">
        <f t="array" ref="J189">IF(Parameters!$D$55="No",IF($A189&lt;=Parameters!$F$23,Parameters!$E$23*$A189,IF($A189&lt;=Parameters!$F$24,Parameters!$E$23*Parameters!$F$23+Parameters!$E$24*($A189-Parameters!$F$23),IF($A189&lt;=Parameters!$F$25,Parameters!$E$23*Parameters!$F$23+Parameters!$E$24*(Parameters!$F$24-Parameters!$F$23)+Parameters!$E$25*($A189-Parameters!$F$24),Parameters!$E$23*Parameters!$F$23+Parameters!$E$24*(Parameters!$F$24-Parameters!$F$23)+Parameters!$E$25*(Parameters!$F$25-Parameters!$F$24)+Parameters!$E$26*($A189-Parameters!$F$25)))),_xlfn.IFS($A189&lt;=Parameters!$F$23,Parameters!$E$23*$A189,$A189&lt;=Parameters!$F$24,Parameters!$E$24*$A189,$A189&lt;=Parameters!$F$25,Parameters!$E$25*$A189,$A189&gt;Parameters!$F$25,Parameters!$E$26*$A189))</f>
        <v>16775.28</v>
      </c>
      <c r="K189" s="290">
        <f t="shared" si="62"/>
        <v>91.169999999999987</v>
      </c>
      <c r="L189" s="290" cm="1">
        <f t="array" ref="L189">IF(Parameters!$D$55="No",IF($A189&lt;=Parameters!$F$28,Parameters!$E$28*$A189,IF($A189&lt;=Parameters!$F$29,Parameters!$E$28*Parameters!$F$28+Parameters!$E$29*($A189-Parameters!$F$28),IF($A189&lt;=Parameters!$F$30,Parameters!$E$28*Parameters!$F$28+Parameters!$E$29*(Parameters!$F$29-Parameters!$F$28)+Parameters!$E$30*($A189-Parameters!$F$29),Parameters!$E$28*Parameters!$F$28+Parameters!$E$29*(Parameters!$F$29-Parameters!$F$28)+Parameters!$E$30*(Parameters!$F$30-Parameters!$F$29)+Parameters!$E$31*($A189-Parameters!$F$30)))),_xlfn.IFS($A189&lt;=Parameters!$F$28,Parameters!$E$28*$A189,$A189&lt;=Parameters!$F$29,Parameters!$E$29*$A189,$A189&lt;=Parameters!$F$30,Parameters!$E$30*$A189,$A189&gt;Parameters!$F$30,Parameters!$E$31*$A189))</f>
        <v>18316.16</v>
      </c>
      <c r="M189" s="290">
        <f t="shared" si="63"/>
        <v>99.544347826086963</v>
      </c>
      <c r="N189" s="290" cm="1">
        <f t="array" ref="N189">IF(Parameters!$D$55="No",IF($A189&lt;=Parameters!$F$34,Parameters!$E$34*$A189,IF($A189&lt;=Parameters!$F$35,Parameters!$E$34*Parameters!$F$34+Parameters!$E$35*($A189-Parameters!$F$34),IF($A189&lt;=Parameters!$F$36,Parameters!$E$34*Parameters!$F$34+Parameters!$E$35*(Parameters!$F$35-Parameters!$F$34)+Parameters!$E$36*($A189-Parameters!$F$35),Parameters!$E$34*Parameters!$F$34+Parameters!$E$35*(Parameters!$F$35-Parameters!$F$34)+Parameters!$E$36*(Parameters!$F$36-Parameters!$F$35)+Parameters!$E$37*($A189-Parameters!$F$36)))),_xlfn.IFS($A189&lt;=Parameters!$F$34,Parameters!$E$34*$A189,$A189&lt;=Parameters!$F$35,Parameters!$E$35*$A189,$A189&lt;=Parameters!$F$36,Parameters!$E$36*$A189,$A189&gt;Parameters!$F$36,Parameters!$E$37*$A189))</f>
        <v>23180.36</v>
      </c>
      <c r="O189" s="290">
        <f t="shared" si="87"/>
        <v>125.98021739130435</v>
      </c>
      <c r="P189" s="290" cm="1">
        <f t="array" ref="P189">IF(Parameters!$D$55="No",IF($A189&lt;=Parameters!$F$39,Parameters!$E$39*$A189,IF($A189&lt;=Parameters!$F$40,Parameters!$E$39*Parameters!$F$39+Parameters!$E$40*($A189-Parameters!$F$39),IF($A189&lt;=Parameters!$F$41,Parameters!$E$39*Parameters!$F$39+Parameters!$E$40*(Parameters!$F$40-Parameters!$F$39)+Parameters!$E$41*($A189-Parameters!$F$40),Parameters!$E$39*Parameters!$F$39+Parameters!$E$40*(Parameters!$F$40-Parameters!$F$39)+Parameters!$E$41*(Parameters!$F$41-Parameters!$F$40)+Parameters!$E$42*($A189-Parameters!$F$41)))),_xlfn.IFS($A189&lt;=Parameters!$F$39,Parameters!$E$39*$A189,$A189&lt;=Parameters!$F$40,Parameters!$E$40*$A189,$A189&lt;=Parameters!$F$41,Parameters!$E$41*$A189,$A189&gt;Parameters!$F$41,Parameters!$E$42*$A189))</f>
        <v>24795.86</v>
      </c>
      <c r="Q189" s="290">
        <f t="shared" si="88"/>
        <v>134.76010869565218</v>
      </c>
      <c r="R189" s="290" cm="1">
        <f t="array" ref="R189">IF(Parameters!$E$55="No",IF($A189&lt;=Parameters!$H$23,Parameters!$G$23*$A189,IF($A189&lt;=Parameters!$H$24,Parameters!$G$23*Parameters!$H$23+Parameters!$G$24*($A189-Parameters!$H$23),IF($A189&lt;=Parameters!$H$25,Parameters!$G$23*Parameters!$H$23+Parameters!$G$24*(Parameters!$H$24-Parameters!$H$23)+Parameters!$G$25*($A189-Parameters!$H$24),Parameters!$G$23*Parameters!$H$23+Parameters!$G$24*(Parameters!$H$24-Parameters!$H$23)+Parameters!$G$25*(Parameters!$H$25-Parameters!$H$24)+Parameters!$G$26*($A189-Parameters!$H$25)))),_xlfn.IFS($A189&lt;=Parameters!$H$23,Parameters!$G$23*$A189,$A189&lt;=Parameters!$H$24,Parameters!$G$24*$A189,$A189&lt;=Parameters!$H$25,Parameters!$G$25*$A189,$A189&gt;Parameters!$H$25,Parameters!$G$26*$A189))</f>
        <v>16775.28</v>
      </c>
      <c r="S189" s="290">
        <f t="shared" si="64"/>
        <v>91.169999999999987</v>
      </c>
      <c r="T189" s="290" cm="1">
        <f t="array" ref="T189">IF(Parameters!$E$55="No",IF($A189&lt;=Parameters!$H$28,Parameters!$G$28*$A189,IF($A189&lt;=Parameters!$H$29,Parameters!$G$28*Parameters!$H$28+Parameters!$G$29*($A189-Parameters!$H$28),IF($A189&lt;=Parameters!$H$30,Parameters!$G$28*Parameters!$H$28+Parameters!$G$29*(Parameters!$H$29-Parameters!$H$28)+Parameters!$G$30*($A189-Parameters!$H$29),Parameters!$G$28*Parameters!$H$28+Parameters!$G$29*(Parameters!$H$29-Parameters!$H$28)+Parameters!$G$30*(Parameters!$H$30-Parameters!$H$29)+Parameters!$G$31*($A189-Parameters!$H$30)))),_xlfn.IFS($A189&lt;=Parameters!$H$28,Parameters!$G$28*$A189,$A189&lt;=Parameters!$H$29,Parameters!$G$29*$A189,$A189&lt;=Parameters!$H$30,Parameters!$G$30*$A189,$A189&gt;Parameters!$H$30,Parameters!$G$31*$A189))</f>
        <v>18316.16</v>
      </c>
      <c r="U189" s="290">
        <f t="shared" si="65"/>
        <v>99.544347826086963</v>
      </c>
      <c r="V189" s="290" cm="1">
        <f t="array" ref="V189">IF(Parameters!$E$55="No",IF($A189&lt;=Parameters!$H$34,Parameters!$G$34*$A189,IF($A189&lt;=Parameters!$H$35,Parameters!$G$34*Parameters!$H$34+Parameters!$G$35*($A189-Parameters!$H$34),IF($A189&lt;=Parameters!$H$36,Parameters!$G$34*Parameters!$H$34+Parameters!$G$35*(Parameters!$H$35-Parameters!$H$34)+Parameters!$G$36*($A189-Parameters!$H$35),Parameters!$G$34*Parameters!$H$34+Parameters!$G$35*(Parameters!$H$35-Parameters!$H$34)+Parameters!$G$36*(Parameters!$H$36-Parameters!$H$35)+Parameters!$G$37*($A189-Parameters!$H$36)))),_xlfn.IFS($A189&lt;=Parameters!$H$34,Parameters!$G$34*$A189,$A189&lt;=Parameters!$H$35,Parameters!$G$35*$A189,$A189&lt;=Parameters!$H$36,Parameters!$G$36*$A189,$A189&gt;Parameters!$H$36,Parameters!$G$37*$A189))</f>
        <v>23180.36</v>
      </c>
      <c r="W189" s="290">
        <f t="shared" si="89"/>
        <v>125.98021739130435</v>
      </c>
      <c r="X189" s="290" cm="1">
        <f t="array" ref="X189">IF(Parameters!$E$55="No",IF($A189&lt;=Parameters!$H$39,Parameters!$G$39*$A189,IF($A189&lt;=Parameters!$H$40,Parameters!$G$39*Parameters!$H$39+Parameters!$G$40*($A189-Parameters!$H$39),IF($A189&lt;=Parameters!$H$41,Parameters!$G$39*Parameters!$H$39+Parameters!$G$40*(Parameters!$H$40-Parameters!$H$39)+Parameters!$G$41*($A189-Parameters!$H$40),Parameters!$G$39*Parameters!$H$39+Parameters!$G$40*(Parameters!$H$40-Parameters!$H$39)+Parameters!$G$41*(Parameters!$H$41-Parameters!$H$40)+Parameters!$G$42*($A189-Parameters!$H$41)))),_xlfn.IFS($A189&lt;=Parameters!$H$39,Parameters!$G$39*$A189,$A189&lt;=Parameters!$H$40,Parameters!$G$40*$A189,$A189&lt;=Parameters!$H$41,Parameters!$G$41*$A189,$A189&gt;Parameters!$H$41,Parameters!$G$42*$A189))</f>
        <v>24795.86</v>
      </c>
      <c r="Y189" s="290">
        <f t="shared" si="90"/>
        <v>134.76010869565218</v>
      </c>
      <c r="Z189" s="290" cm="1">
        <f t="array" ref="Z189">IF(Parameters!$F$55="No",IF($A189&lt;=Parameters!$J$23,Parameters!$I$23*$A189,IF($A189&lt;=Parameters!$J$24,Parameters!$I$23*Parameters!$J$23+Parameters!$I$24*($A189-Parameters!$J$23),IF($A189&lt;=Parameters!$J$25,Parameters!$I$23*Parameters!$J$23+Parameters!$I$24*(Parameters!$J$24-Parameters!$J$23)+Parameters!$I$25*($A189-Parameters!$J$24),Parameters!$I$23*Parameters!$J$23+Parameters!$I$24*(Parameters!$J$24-Parameters!$J$23)+Parameters!$I$25*(Parameters!$J$25-Parameters!$J$24)+Parameters!$I$26*($A189-Parameters!$J$25)))),_xlfn.IFS($A189&lt;=Parameters!$J$23,Parameters!$I$23*$A189,$A189&lt;=Parameters!$J$24,Parameters!$I$24*$A189,$A189&lt;=Parameters!$J$25,Parameters!$I$25*$A189,$A189&gt;Parameters!$J$25,Parameters!$I$26*$A189))</f>
        <v>16775.28</v>
      </c>
      <c r="AA189" s="290">
        <f t="shared" si="66"/>
        <v>91.169999999999987</v>
      </c>
      <c r="AB189" s="290" cm="1">
        <f t="array" ref="AB189">IF(Parameters!$F$55="No",IF($A189&lt;=Parameters!$J$28,Parameters!$I$28*$A189,IF($A189&lt;=Parameters!$J$29,Parameters!$I$28*Parameters!$J$28+Parameters!$I$29*($A189-Parameters!$J$28),IF($A189&lt;=Parameters!$J$30,Parameters!$I$28*Parameters!$J$28+Parameters!$I$29*(Parameters!$J$29-Parameters!$J$28)+Parameters!$I$30*($A189-Parameters!$J$29),Parameters!$I$28*Parameters!$J$28+Parameters!$I$29*(Parameters!$J$29-Parameters!$J$28)+Parameters!$I$30*(Parameters!$J$30-Parameters!$J$29)+Parameters!$I$31*($A189-Parameters!$J$30)))),_xlfn.IFS($A189&lt;=Parameters!$J$28,Parameters!$I$28*$A189,$A189&lt;=Parameters!$J$29,Parameters!$I$29*$A189,$A189&lt;=Parameters!$J$30,Parameters!$I$30*$A189,$A189&gt;Parameters!$J$30,Parameters!$I$31*$A189))</f>
        <v>18316.16</v>
      </c>
      <c r="AC189" s="290">
        <f t="shared" si="67"/>
        <v>99.544347826086963</v>
      </c>
      <c r="AD189" s="290" cm="1">
        <f t="array" ref="AD189">IF(Parameters!$F$55="No",IF($A189&lt;=Parameters!$J$34,Parameters!$I$34*$A189,IF($A189&lt;=Parameters!$J$35,Parameters!$I$34*Parameters!$J$34+Parameters!$I$35*($A189-Parameters!$J$34),IF($A189&lt;=Parameters!$J$36,Parameters!$I$34*Parameters!$J$34+Parameters!$I$35*(Parameters!$J$35-Parameters!$J$34)+Parameters!$I$36*($A189-Parameters!$J$35),Parameters!$I$34*Parameters!$J$34+Parameters!$I$35*(Parameters!$J$35-Parameters!$J$34)+Parameters!$I$36*(Parameters!$J$36-Parameters!$J$35)+Parameters!$I$37*($A189-Parameters!$J$36)))),_xlfn.IFS($A189&lt;=Parameters!$J$34,Parameters!$I$34*$A189,$A189&lt;=Parameters!$J$35,Parameters!$I$35*$A189,$A189&lt;=Parameters!$J$36,Parameters!$I$36*$A189,$A189&gt;Parameters!$J$36,Parameters!$I$37*$A189))</f>
        <v>23180.36</v>
      </c>
      <c r="AE189" s="290">
        <f t="shared" si="91"/>
        <v>125.98021739130435</v>
      </c>
      <c r="AF189" s="290" cm="1">
        <f t="array" ref="AF189">IF(Parameters!$F$55="No",IF($A189&lt;=Parameters!$J$39,Parameters!$I$39*$A189,IF($A189&lt;=Parameters!$J$40,Parameters!$I$39*Parameters!$J$39+Parameters!$I$40*($A189-Parameters!$J$39),IF($A189&lt;=Parameters!$J$41,Parameters!$I$39*Parameters!$J$39+Parameters!$I$40*(Parameters!$J$40-Parameters!$J$39)+Parameters!$I$41*($A189-Parameters!$J$40),Parameters!$I$39*Parameters!$J$39+Parameters!$I$40*(Parameters!$J$40-Parameters!$J$39)+Parameters!$I$41*(Parameters!$J$41-Parameters!$J$40)+Parameters!$I$42*($A189-Parameters!$J$41)))),_xlfn.IFS($A189&lt;=Parameters!$J$39,Parameters!$I$39*$A189,$A189&lt;=Parameters!$J$40,Parameters!$I$40*$A189,$A189&lt;=Parameters!$J$41,Parameters!$I$41*$A189,$A189&gt;Parameters!$J$41,Parameters!$I$42*$A189))</f>
        <v>24795.86</v>
      </c>
      <c r="AG189" s="290">
        <f t="shared" si="92"/>
        <v>134.76010869565218</v>
      </c>
      <c r="AI189" s="428">
        <f t="shared" si="68"/>
        <v>91.169999999998254</v>
      </c>
      <c r="AJ189" s="428">
        <f t="shared" si="69"/>
        <v>136.4900000000016</v>
      </c>
      <c r="AK189" s="428">
        <f t="shared" si="70"/>
        <v>143.54000000000087</v>
      </c>
      <c r="AL189" s="428">
        <f t="shared" si="71"/>
        <v>143.54000000000087</v>
      </c>
      <c r="AM189" s="428">
        <f t="shared" si="72"/>
        <v>91.169999999998254</v>
      </c>
      <c r="AN189" s="428">
        <f t="shared" si="73"/>
        <v>136.4900000000016</v>
      </c>
      <c r="AO189" s="428">
        <f t="shared" si="74"/>
        <v>143.54000000000087</v>
      </c>
      <c r="AP189" s="428">
        <f t="shared" si="75"/>
        <v>143.54000000000087</v>
      </c>
      <c r="AQ189" s="428">
        <f t="shared" si="76"/>
        <v>91.169999999998254</v>
      </c>
      <c r="AR189" s="428">
        <f t="shared" si="77"/>
        <v>136.4900000000016</v>
      </c>
      <c r="AS189" s="428">
        <f t="shared" si="78"/>
        <v>143.54000000000087</v>
      </c>
      <c r="AT189" s="428">
        <f t="shared" si="79"/>
        <v>143.54000000000087</v>
      </c>
      <c r="AU189" s="428">
        <f t="shared" si="80"/>
        <v>91.169999999998254</v>
      </c>
      <c r="AV189" s="428">
        <f t="shared" si="81"/>
        <v>136.4900000000016</v>
      </c>
      <c r="AW189" s="428">
        <f t="shared" si="82"/>
        <v>143.54000000000087</v>
      </c>
      <c r="AX189" s="428">
        <f t="shared" si="83"/>
        <v>143.54000000000087</v>
      </c>
    </row>
    <row r="190">
      <c r="A190" s="413">
        <v>185</v>
      </c>
      <c r="B190" s="290" cm="1">
        <f t="array" ref="B190">IF(Parameters!$C$55="No",IF($A190&lt;=Parameters!$D$23,Parameters!$C$23*$A190,IF($A190&lt;=Parameters!$D$24,Parameters!$C$23*Parameters!$D$23+Parameters!$C$24*($A190-Parameters!$D$23),IF($A190&lt;=Parameters!$D$25,Parameters!$C$23*Parameters!$D$23+Parameters!$C$24*(Parameters!$D$24-Parameters!$D$23)+Parameters!$C$25*($A190-Parameters!$D$24),Parameters!$C$23*Parameters!$D$23+Parameters!$C$24*(Parameters!$D$24-Parameters!$D$23)+Parameters!$C$25*(Parameters!$D$25-Parameters!$D$24)+Parameters!$C$26*($A190-Parameters!$D$25)))),_xlfn.IFS($A190&lt;=Parameters!$D$23,Parameters!$C$23*$A190,$A190&lt;=Parameters!$D$24,Parameters!$C$24*$A190,$A190&lt;=Parameters!$D$25,Parameters!$C$25*$A190,$A190&gt;Parameters!$D$25,Parameters!$C$26*$A190))</f>
        <v>16866.45</v>
      </c>
      <c r="C190" s="290">
        <f t="shared" si="84"/>
        <v>91.17</v>
      </c>
      <c r="D190" s="290" cm="1">
        <f t="array" ref="D190">IF(Parameters!$C$55="No",IF($A190&lt;=Parameters!$D$28,Parameters!$C$28*$A190,IF($A190&lt;=Parameters!$D$29,Parameters!$C$28*Parameters!$D$28+Parameters!$C$29*($A190-Parameters!$D$28),IF($A190&lt;=Parameters!$D$30,Parameters!$C$28*Parameters!$D$28+Parameters!$C$29*(Parameters!$D$29-Parameters!$D$28)+Parameters!$C$30*($A190-Parameters!$D$29),Parameters!$C$28*Parameters!$D$28+Parameters!$C$29*(Parameters!$D$29-Parameters!$D$28)+Parameters!$C$30*(Parameters!$D$30-Parameters!$D$29)+Parameters!$C$31*($A190-Parameters!$D$30)))),_xlfn.IFS($A190&lt;=Parameters!$D$28,Parameters!$C$28*$A190,$A190&lt;=Parameters!$D$29,Parameters!$C$29*$A190,$A190&lt;=Parameters!$D$30,Parameters!$C$30*$A190,$A190&gt;Parameters!$D$30,Parameters!$C$31*$A190))</f>
        <v>18452.650000000001</v>
      </c>
      <c r="E190" s="290">
        <f t="shared" si="84"/>
        <v>99.744054054054061</v>
      </c>
      <c r="F190" s="290" cm="1">
        <f t="array" ref="F190">IF(Parameters!$C$55="No",IF($A190&lt;=Parameters!$D$34,Parameters!$C$34*$A190,IF($A190&lt;=Parameters!$D$35,Parameters!$C$34*Parameters!$D$34+Parameters!$C$35*($A190-Parameters!$D$34),IF($A190&lt;=Parameters!$D$36,Parameters!$C$34*Parameters!$D$34+Parameters!$C$35*(Parameters!$D$35-Parameters!$D$34)+Parameters!$C$36*($A190-Parameters!$D$35),Parameters!$C$34*Parameters!$D$34+Parameters!$C$35*(Parameters!$D$35-Parameters!$D$34)+Parameters!$C$36*(Parameters!$D$36-Parameters!$D$35)+Parameters!$C$37*($A190-Parameters!$D$36)))),_xlfn.IFS($A190&lt;=Parameters!$D$34,Parameters!$C$34*$A190,$A190&lt;=Parameters!$D$35,Parameters!$C$35*$A190,$A190&lt;=Parameters!$D$36,Parameters!$C$36*$A190,$A190&gt;Parameters!$D$36,Parameters!$C$37*$A190))</f>
        <v>23323.9</v>
      </c>
      <c r="G190" s="290">
        <f t="shared" si="85"/>
        <v>126.07513513513514</v>
      </c>
      <c r="H190" s="290" cm="1">
        <f t="array" ref="H190">IF(Parameters!$C$55="No",IF($A190&lt;=Parameters!$D$39,Parameters!$C$39*$A190,IF($A190&lt;=Parameters!$D$40,Parameters!$C$39*Parameters!$D$39+Parameters!$C$40*($A190-Parameters!$D$39),IF($A190&lt;=Parameters!$D$41,Parameters!$C$39*Parameters!$D$39+Parameters!$C$40*(Parameters!$D$40-Parameters!$D$39)+Parameters!$C$41*($A190-Parameters!$D$40),Parameters!$C$39*Parameters!$D$39+Parameters!$C$40*(Parameters!$D$40-Parameters!$D$39)+Parameters!$C$41*(Parameters!$D$41-Parameters!$D$40)+Parameters!$C$42*($A190-Parameters!$D$41)))),_xlfn.IFS($A190&lt;=Parameters!$D$39,Parameters!$C$39*$A190,$A190&lt;=Parameters!$D$40,Parameters!$C$40*$A190,$A190&lt;=Parameters!$D$41,Parameters!$C$41*$A190,$A190&gt;Parameters!$D$41,Parameters!$C$42*$A190))</f>
        <v>24939.399999999998</v>
      </c>
      <c r="I190" s="290">
        <f t="shared" si="86"/>
        <v>134.80756756756756</v>
      </c>
      <c r="J190" s="290" cm="1">
        <f t="array" ref="J190">IF(Parameters!$D$55="No",IF($A190&lt;=Parameters!$F$23,Parameters!$E$23*$A190,IF($A190&lt;=Parameters!$F$24,Parameters!$E$23*Parameters!$F$23+Parameters!$E$24*($A190-Parameters!$F$23),IF($A190&lt;=Parameters!$F$25,Parameters!$E$23*Parameters!$F$23+Parameters!$E$24*(Parameters!$F$24-Parameters!$F$23)+Parameters!$E$25*($A190-Parameters!$F$24),Parameters!$E$23*Parameters!$F$23+Parameters!$E$24*(Parameters!$F$24-Parameters!$F$23)+Parameters!$E$25*(Parameters!$F$25-Parameters!$F$24)+Parameters!$E$26*($A190-Parameters!$F$25)))),_xlfn.IFS($A190&lt;=Parameters!$F$23,Parameters!$E$23*$A190,$A190&lt;=Parameters!$F$24,Parameters!$E$24*$A190,$A190&lt;=Parameters!$F$25,Parameters!$E$25*$A190,$A190&gt;Parameters!$F$25,Parameters!$E$26*$A190))</f>
        <v>16866.45</v>
      </c>
      <c r="K190" s="290">
        <f t="shared" si="62"/>
        <v>91.17</v>
      </c>
      <c r="L190" s="290" cm="1">
        <f t="array" ref="L190">IF(Parameters!$D$55="No",IF($A190&lt;=Parameters!$F$28,Parameters!$E$28*$A190,IF($A190&lt;=Parameters!$F$29,Parameters!$E$28*Parameters!$F$28+Parameters!$E$29*($A190-Parameters!$F$28),IF($A190&lt;=Parameters!$F$30,Parameters!$E$28*Parameters!$F$28+Parameters!$E$29*(Parameters!$F$29-Parameters!$F$28)+Parameters!$E$30*($A190-Parameters!$F$29),Parameters!$E$28*Parameters!$F$28+Parameters!$E$29*(Parameters!$F$29-Parameters!$F$28)+Parameters!$E$30*(Parameters!$F$30-Parameters!$F$29)+Parameters!$E$31*($A190-Parameters!$F$30)))),_xlfn.IFS($A190&lt;=Parameters!$F$28,Parameters!$E$28*$A190,$A190&lt;=Parameters!$F$29,Parameters!$E$29*$A190,$A190&lt;=Parameters!$F$30,Parameters!$E$30*$A190,$A190&gt;Parameters!$F$30,Parameters!$E$31*$A190))</f>
        <v>18452.650000000001</v>
      </c>
      <c r="M190" s="290">
        <f t="shared" si="63"/>
        <v>99.744054054054061</v>
      </c>
      <c r="N190" s="290" cm="1">
        <f t="array" ref="N190">IF(Parameters!$D$55="No",IF($A190&lt;=Parameters!$F$34,Parameters!$E$34*$A190,IF($A190&lt;=Parameters!$F$35,Parameters!$E$34*Parameters!$F$34+Parameters!$E$35*($A190-Parameters!$F$34),IF($A190&lt;=Parameters!$F$36,Parameters!$E$34*Parameters!$F$34+Parameters!$E$35*(Parameters!$F$35-Parameters!$F$34)+Parameters!$E$36*($A190-Parameters!$F$35),Parameters!$E$34*Parameters!$F$34+Parameters!$E$35*(Parameters!$F$35-Parameters!$F$34)+Parameters!$E$36*(Parameters!$F$36-Parameters!$F$35)+Parameters!$E$37*($A190-Parameters!$F$36)))),_xlfn.IFS($A190&lt;=Parameters!$F$34,Parameters!$E$34*$A190,$A190&lt;=Parameters!$F$35,Parameters!$E$35*$A190,$A190&lt;=Parameters!$F$36,Parameters!$E$36*$A190,$A190&gt;Parameters!$F$36,Parameters!$E$37*$A190))</f>
        <v>23323.9</v>
      </c>
      <c r="O190" s="290">
        <f t="shared" si="87"/>
        <v>126.07513513513514</v>
      </c>
      <c r="P190" s="290" cm="1">
        <f t="array" ref="P190">IF(Parameters!$D$55="No",IF($A190&lt;=Parameters!$F$39,Parameters!$E$39*$A190,IF($A190&lt;=Parameters!$F$40,Parameters!$E$39*Parameters!$F$39+Parameters!$E$40*($A190-Parameters!$F$39),IF($A190&lt;=Parameters!$F$41,Parameters!$E$39*Parameters!$F$39+Parameters!$E$40*(Parameters!$F$40-Parameters!$F$39)+Parameters!$E$41*($A190-Parameters!$F$40),Parameters!$E$39*Parameters!$F$39+Parameters!$E$40*(Parameters!$F$40-Parameters!$F$39)+Parameters!$E$41*(Parameters!$F$41-Parameters!$F$40)+Parameters!$E$42*($A190-Parameters!$F$41)))),_xlfn.IFS($A190&lt;=Parameters!$F$39,Parameters!$E$39*$A190,$A190&lt;=Parameters!$F$40,Parameters!$E$40*$A190,$A190&lt;=Parameters!$F$41,Parameters!$E$41*$A190,$A190&gt;Parameters!$F$41,Parameters!$E$42*$A190))</f>
        <v>24939.399999999998</v>
      </c>
      <c r="Q190" s="290">
        <f t="shared" si="88"/>
        <v>134.80756756756756</v>
      </c>
      <c r="R190" s="290" cm="1">
        <f t="array" ref="R190">IF(Parameters!$E$55="No",IF($A190&lt;=Parameters!$H$23,Parameters!$G$23*$A190,IF($A190&lt;=Parameters!$H$24,Parameters!$G$23*Parameters!$H$23+Parameters!$G$24*($A190-Parameters!$H$23),IF($A190&lt;=Parameters!$H$25,Parameters!$G$23*Parameters!$H$23+Parameters!$G$24*(Parameters!$H$24-Parameters!$H$23)+Parameters!$G$25*($A190-Parameters!$H$24),Parameters!$G$23*Parameters!$H$23+Parameters!$G$24*(Parameters!$H$24-Parameters!$H$23)+Parameters!$G$25*(Parameters!$H$25-Parameters!$H$24)+Parameters!$G$26*($A190-Parameters!$H$25)))),_xlfn.IFS($A190&lt;=Parameters!$H$23,Parameters!$G$23*$A190,$A190&lt;=Parameters!$H$24,Parameters!$G$24*$A190,$A190&lt;=Parameters!$H$25,Parameters!$G$25*$A190,$A190&gt;Parameters!$H$25,Parameters!$G$26*$A190))</f>
        <v>16866.45</v>
      </c>
      <c r="S190" s="290">
        <f t="shared" si="64"/>
        <v>91.17</v>
      </c>
      <c r="T190" s="290" cm="1">
        <f t="array" ref="T190">IF(Parameters!$E$55="No",IF($A190&lt;=Parameters!$H$28,Parameters!$G$28*$A190,IF($A190&lt;=Parameters!$H$29,Parameters!$G$28*Parameters!$H$28+Parameters!$G$29*($A190-Parameters!$H$28),IF($A190&lt;=Parameters!$H$30,Parameters!$G$28*Parameters!$H$28+Parameters!$G$29*(Parameters!$H$29-Parameters!$H$28)+Parameters!$G$30*($A190-Parameters!$H$29),Parameters!$G$28*Parameters!$H$28+Parameters!$G$29*(Parameters!$H$29-Parameters!$H$28)+Parameters!$G$30*(Parameters!$H$30-Parameters!$H$29)+Parameters!$G$31*($A190-Parameters!$H$30)))),_xlfn.IFS($A190&lt;=Parameters!$H$28,Parameters!$G$28*$A190,$A190&lt;=Parameters!$H$29,Parameters!$G$29*$A190,$A190&lt;=Parameters!$H$30,Parameters!$G$30*$A190,$A190&gt;Parameters!$H$30,Parameters!$G$31*$A190))</f>
        <v>18452.650000000001</v>
      </c>
      <c r="U190" s="290">
        <f t="shared" si="65"/>
        <v>99.744054054054061</v>
      </c>
      <c r="V190" s="290" cm="1">
        <f t="array" ref="V190">IF(Parameters!$E$55="No",IF($A190&lt;=Parameters!$H$34,Parameters!$G$34*$A190,IF($A190&lt;=Parameters!$H$35,Parameters!$G$34*Parameters!$H$34+Parameters!$G$35*($A190-Parameters!$H$34),IF($A190&lt;=Parameters!$H$36,Parameters!$G$34*Parameters!$H$34+Parameters!$G$35*(Parameters!$H$35-Parameters!$H$34)+Parameters!$G$36*($A190-Parameters!$H$35),Parameters!$G$34*Parameters!$H$34+Parameters!$G$35*(Parameters!$H$35-Parameters!$H$34)+Parameters!$G$36*(Parameters!$H$36-Parameters!$H$35)+Parameters!$G$37*($A190-Parameters!$H$36)))),_xlfn.IFS($A190&lt;=Parameters!$H$34,Parameters!$G$34*$A190,$A190&lt;=Parameters!$H$35,Parameters!$G$35*$A190,$A190&lt;=Parameters!$H$36,Parameters!$G$36*$A190,$A190&gt;Parameters!$H$36,Parameters!$G$37*$A190))</f>
        <v>23323.9</v>
      </c>
      <c r="W190" s="290">
        <f t="shared" si="89"/>
        <v>126.07513513513514</v>
      </c>
      <c r="X190" s="290" cm="1">
        <f t="array" ref="X190">IF(Parameters!$E$55="No",IF($A190&lt;=Parameters!$H$39,Parameters!$G$39*$A190,IF($A190&lt;=Parameters!$H$40,Parameters!$G$39*Parameters!$H$39+Parameters!$G$40*($A190-Parameters!$H$39),IF($A190&lt;=Parameters!$H$41,Parameters!$G$39*Parameters!$H$39+Parameters!$G$40*(Parameters!$H$40-Parameters!$H$39)+Parameters!$G$41*($A190-Parameters!$H$40),Parameters!$G$39*Parameters!$H$39+Parameters!$G$40*(Parameters!$H$40-Parameters!$H$39)+Parameters!$G$41*(Parameters!$H$41-Parameters!$H$40)+Parameters!$G$42*($A190-Parameters!$H$41)))),_xlfn.IFS($A190&lt;=Parameters!$H$39,Parameters!$G$39*$A190,$A190&lt;=Parameters!$H$40,Parameters!$G$40*$A190,$A190&lt;=Parameters!$H$41,Parameters!$G$41*$A190,$A190&gt;Parameters!$H$41,Parameters!$G$42*$A190))</f>
        <v>24939.399999999998</v>
      </c>
      <c r="Y190" s="290">
        <f t="shared" si="90"/>
        <v>134.80756756756756</v>
      </c>
      <c r="Z190" s="290" cm="1">
        <f t="array" ref="Z190">IF(Parameters!$F$55="No",IF($A190&lt;=Parameters!$J$23,Parameters!$I$23*$A190,IF($A190&lt;=Parameters!$J$24,Parameters!$I$23*Parameters!$J$23+Parameters!$I$24*($A190-Parameters!$J$23),IF($A190&lt;=Parameters!$J$25,Parameters!$I$23*Parameters!$J$23+Parameters!$I$24*(Parameters!$J$24-Parameters!$J$23)+Parameters!$I$25*($A190-Parameters!$J$24),Parameters!$I$23*Parameters!$J$23+Parameters!$I$24*(Parameters!$J$24-Parameters!$J$23)+Parameters!$I$25*(Parameters!$J$25-Parameters!$J$24)+Parameters!$I$26*($A190-Parameters!$J$25)))),_xlfn.IFS($A190&lt;=Parameters!$J$23,Parameters!$I$23*$A190,$A190&lt;=Parameters!$J$24,Parameters!$I$24*$A190,$A190&lt;=Parameters!$J$25,Parameters!$I$25*$A190,$A190&gt;Parameters!$J$25,Parameters!$I$26*$A190))</f>
        <v>16866.45</v>
      </c>
      <c r="AA190" s="290">
        <f t="shared" si="66"/>
        <v>91.17</v>
      </c>
      <c r="AB190" s="290" cm="1">
        <f t="array" ref="AB190">IF(Parameters!$F$55="No",IF($A190&lt;=Parameters!$J$28,Parameters!$I$28*$A190,IF($A190&lt;=Parameters!$J$29,Parameters!$I$28*Parameters!$J$28+Parameters!$I$29*($A190-Parameters!$J$28),IF($A190&lt;=Parameters!$J$30,Parameters!$I$28*Parameters!$J$28+Parameters!$I$29*(Parameters!$J$29-Parameters!$J$28)+Parameters!$I$30*($A190-Parameters!$J$29),Parameters!$I$28*Parameters!$J$28+Parameters!$I$29*(Parameters!$J$29-Parameters!$J$28)+Parameters!$I$30*(Parameters!$J$30-Parameters!$J$29)+Parameters!$I$31*($A190-Parameters!$J$30)))),_xlfn.IFS($A190&lt;=Parameters!$J$28,Parameters!$I$28*$A190,$A190&lt;=Parameters!$J$29,Parameters!$I$29*$A190,$A190&lt;=Parameters!$J$30,Parameters!$I$30*$A190,$A190&gt;Parameters!$J$30,Parameters!$I$31*$A190))</f>
        <v>18452.650000000001</v>
      </c>
      <c r="AC190" s="290">
        <f t="shared" si="67"/>
        <v>99.744054054054061</v>
      </c>
      <c r="AD190" s="290" cm="1">
        <f t="array" ref="AD190">IF(Parameters!$F$55="No",IF($A190&lt;=Parameters!$J$34,Parameters!$I$34*$A190,IF($A190&lt;=Parameters!$J$35,Parameters!$I$34*Parameters!$J$34+Parameters!$I$35*($A190-Parameters!$J$34),IF($A190&lt;=Parameters!$J$36,Parameters!$I$34*Parameters!$J$34+Parameters!$I$35*(Parameters!$J$35-Parameters!$J$34)+Parameters!$I$36*($A190-Parameters!$J$35),Parameters!$I$34*Parameters!$J$34+Parameters!$I$35*(Parameters!$J$35-Parameters!$J$34)+Parameters!$I$36*(Parameters!$J$36-Parameters!$J$35)+Parameters!$I$37*($A190-Parameters!$J$36)))),_xlfn.IFS($A190&lt;=Parameters!$J$34,Parameters!$I$34*$A190,$A190&lt;=Parameters!$J$35,Parameters!$I$35*$A190,$A190&lt;=Parameters!$J$36,Parameters!$I$36*$A190,$A190&gt;Parameters!$J$36,Parameters!$I$37*$A190))</f>
        <v>23323.9</v>
      </c>
      <c r="AE190" s="290">
        <f t="shared" si="91"/>
        <v>126.07513513513514</v>
      </c>
      <c r="AF190" s="290" cm="1">
        <f t="array" ref="AF190">IF(Parameters!$F$55="No",IF($A190&lt;=Parameters!$J$39,Parameters!$I$39*$A190,IF($A190&lt;=Parameters!$J$40,Parameters!$I$39*Parameters!$J$39+Parameters!$I$40*($A190-Parameters!$J$39),IF($A190&lt;=Parameters!$J$41,Parameters!$I$39*Parameters!$J$39+Parameters!$I$40*(Parameters!$J$40-Parameters!$J$39)+Parameters!$I$41*($A190-Parameters!$J$40),Parameters!$I$39*Parameters!$J$39+Parameters!$I$40*(Parameters!$J$40-Parameters!$J$39)+Parameters!$I$41*(Parameters!$J$41-Parameters!$J$40)+Parameters!$I$42*($A190-Parameters!$J$41)))),_xlfn.IFS($A190&lt;=Parameters!$J$39,Parameters!$I$39*$A190,$A190&lt;=Parameters!$J$40,Parameters!$I$40*$A190,$A190&lt;=Parameters!$J$41,Parameters!$I$41*$A190,$A190&gt;Parameters!$J$41,Parameters!$I$42*$A190))</f>
        <v>24939.399999999998</v>
      </c>
      <c r="AG190" s="290">
        <f t="shared" si="92"/>
        <v>134.80756756756756</v>
      </c>
      <c r="AI190" s="428">
        <f t="shared" si="68"/>
        <v>91.170000000001892</v>
      </c>
      <c r="AJ190" s="428">
        <f t="shared" si="69"/>
        <v>136.4900000000016</v>
      </c>
      <c r="AK190" s="428">
        <f t="shared" si="70"/>
        <v>143.54000000000087</v>
      </c>
      <c r="AL190" s="428">
        <f t="shared" si="71"/>
        <v>143.53999999999724</v>
      </c>
      <c r="AM190" s="428">
        <f t="shared" si="72"/>
        <v>91.170000000001892</v>
      </c>
      <c r="AN190" s="428">
        <f t="shared" si="73"/>
        <v>136.4900000000016</v>
      </c>
      <c r="AO190" s="428">
        <f t="shared" si="74"/>
        <v>143.54000000000087</v>
      </c>
      <c r="AP190" s="428">
        <f t="shared" si="75"/>
        <v>143.53999999999724</v>
      </c>
      <c r="AQ190" s="428">
        <f t="shared" si="76"/>
        <v>91.170000000001892</v>
      </c>
      <c r="AR190" s="428">
        <f t="shared" si="77"/>
        <v>136.4900000000016</v>
      </c>
      <c r="AS190" s="428">
        <f t="shared" si="78"/>
        <v>143.54000000000087</v>
      </c>
      <c r="AT190" s="428">
        <f t="shared" si="79"/>
        <v>143.53999999999724</v>
      </c>
      <c r="AU190" s="428">
        <f t="shared" si="80"/>
        <v>91.170000000001892</v>
      </c>
      <c r="AV190" s="428">
        <f t="shared" si="81"/>
        <v>136.4900000000016</v>
      </c>
      <c r="AW190" s="428">
        <f t="shared" si="82"/>
        <v>143.54000000000087</v>
      </c>
      <c r="AX190" s="428">
        <f t="shared" si="83"/>
        <v>143.53999999999724</v>
      </c>
    </row>
    <row r="191">
      <c r="A191" s="413">
        <v>186</v>
      </c>
      <c r="B191" s="290" cm="1">
        <f t="array" ref="B191">IF(Parameters!$C$55="No",IF($A191&lt;=Parameters!$D$23,Parameters!$C$23*$A191,IF($A191&lt;=Parameters!$D$24,Parameters!$C$23*Parameters!$D$23+Parameters!$C$24*($A191-Parameters!$D$23),IF($A191&lt;=Parameters!$D$25,Parameters!$C$23*Parameters!$D$23+Parameters!$C$24*(Parameters!$D$24-Parameters!$D$23)+Parameters!$C$25*($A191-Parameters!$D$24),Parameters!$C$23*Parameters!$D$23+Parameters!$C$24*(Parameters!$D$24-Parameters!$D$23)+Parameters!$C$25*(Parameters!$D$25-Parameters!$D$24)+Parameters!$C$26*($A191-Parameters!$D$25)))),_xlfn.IFS($A191&lt;=Parameters!$D$23,Parameters!$C$23*$A191,$A191&lt;=Parameters!$D$24,Parameters!$C$24*$A191,$A191&lt;=Parameters!$D$25,Parameters!$C$25*$A191,$A191&gt;Parameters!$D$25,Parameters!$C$26*$A191))</f>
        <v>16957.62</v>
      </c>
      <c r="C191" s="290">
        <f t="shared" si="84"/>
        <v>91.169999999999987</v>
      </c>
      <c r="D191" s="290" cm="1">
        <f t="array" ref="D191">IF(Parameters!$C$55="No",IF($A191&lt;=Parameters!$D$28,Parameters!$C$28*$A191,IF($A191&lt;=Parameters!$D$29,Parameters!$C$28*Parameters!$D$28+Parameters!$C$29*($A191-Parameters!$D$28),IF($A191&lt;=Parameters!$D$30,Parameters!$C$28*Parameters!$D$28+Parameters!$C$29*(Parameters!$D$29-Parameters!$D$28)+Parameters!$C$30*($A191-Parameters!$D$29),Parameters!$C$28*Parameters!$D$28+Parameters!$C$29*(Parameters!$D$29-Parameters!$D$28)+Parameters!$C$30*(Parameters!$D$30-Parameters!$D$29)+Parameters!$C$31*($A191-Parameters!$D$30)))),_xlfn.IFS($A191&lt;=Parameters!$D$28,Parameters!$C$28*$A191,$A191&lt;=Parameters!$D$29,Parameters!$C$29*$A191,$A191&lt;=Parameters!$D$30,Parameters!$C$30*$A191,$A191&gt;Parameters!$D$30,Parameters!$C$31*$A191))</f>
        <v>18589.14</v>
      </c>
      <c r="E191" s="290">
        <f t="shared" si="84"/>
        <v>99.941612903225803</v>
      </c>
      <c r="F191" s="290" cm="1">
        <f t="array" ref="F191">IF(Parameters!$C$55="No",IF($A191&lt;=Parameters!$D$34,Parameters!$C$34*$A191,IF($A191&lt;=Parameters!$D$35,Parameters!$C$34*Parameters!$D$34+Parameters!$C$35*($A191-Parameters!$D$34),IF($A191&lt;=Parameters!$D$36,Parameters!$C$34*Parameters!$D$34+Parameters!$C$35*(Parameters!$D$35-Parameters!$D$34)+Parameters!$C$36*($A191-Parameters!$D$35),Parameters!$C$34*Parameters!$D$34+Parameters!$C$35*(Parameters!$D$35-Parameters!$D$34)+Parameters!$C$36*(Parameters!$D$36-Parameters!$D$35)+Parameters!$C$37*($A191-Parameters!$D$36)))),_xlfn.IFS($A191&lt;=Parameters!$D$34,Parameters!$C$34*$A191,$A191&lt;=Parameters!$D$35,Parameters!$C$35*$A191,$A191&lt;=Parameters!$D$36,Parameters!$C$36*$A191,$A191&gt;Parameters!$D$36,Parameters!$C$37*$A191))</f>
        <v>23467.439999999999</v>
      </c>
      <c r="G191" s="290">
        <f t="shared" si="85"/>
        <v>126.1690322580645</v>
      </c>
      <c r="H191" s="290" cm="1">
        <f t="array" ref="H191">IF(Parameters!$C$55="No",IF($A191&lt;=Parameters!$D$39,Parameters!$C$39*$A191,IF($A191&lt;=Parameters!$D$40,Parameters!$C$39*Parameters!$D$39+Parameters!$C$40*($A191-Parameters!$D$39),IF($A191&lt;=Parameters!$D$41,Parameters!$C$39*Parameters!$D$39+Parameters!$C$40*(Parameters!$D$40-Parameters!$D$39)+Parameters!$C$41*($A191-Parameters!$D$40),Parameters!$C$39*Parameters!$D$39+Parameters!$C$40*(Parameters!$D$40-Parameters!$D$39)+Parameters!$C$41*(Parameters!$D$41-Parameters!$D$40)+Parameters!$C$42*($A191-Parameters!$D$41)))),_xlfn.IFS($A191&lt;=Parameters!$D$39,Parameters!$C$39*$A191,$A191&lt;=Parameters!$D$40,Parameters!$C$40*$A191,$A191&lt;=Parameters!$D$41,Parameters!$C$41*$A191,$A191&gt;Parameters!$D$41,Parameters!$C$42*$A191))</f>
        <v>25082.94</v>
      </c>
      <c r="I191" s="290">
        <f t="shared" si="86"/>
        <v>134.85451612903225</v>
      </c>
      <c r="J191" s="290" cm="1">
        <f t="array" ref="J191">IF(Parameters!$D$55="No",IF($A191&lt;=Parameters!$F$23,Parameters!$E$23*$A191,IF($A191&lt;=Parameters!$F$24,Parameters!$E$23*Parameters!$F$23+Parameters!$E$24*($A191-Parameters!$F$23),IF($A191&lt;=Parameters!$F$25,Parameters!$E$23*Parameters!$F$23+Parameters!$E$24*(Parameters!$F$24-Parameters!$F$23)+Parameters!$E$25*($A191-Parameters!$F$24),Parameters!$E$23*Parameters!$F$23+Parameters!$E$24*(Parameters!$F$24-Parameters!$F$23)+Parameters!$E$25*(Parameters!$F$25-Parameters!$F$24)+Parameters!$E$26*($A191-Parameters!$F$25)))),_xlfn.IFS($A191&lt;=Parameters!$F$23,Parameters!$E$23*$A191,$A191&lt;=Parameters!$F$24,Parameters!$E$24*$A191,$A191&lt;=Parameters!$F$25,Parameters!$E$25*$A191,$A191&gt;Parameters!$F$25,Parameters!$E$26*$A191))</f>
        <v>16957.62</v>
      </c>
      <c r="K191" s="290">
        <f t="shared" si="62"/>
        <v>91.169999999999987</v>
      </c>
      <c r="L191" s="290" cm="1">
        <f t="array" ref="L191">IF(Parameters!$D$55="No",IF($A191&lt;=Parameters!$F$28,Parameters!$E$28*$A191,IF($A191&lt;=Parameters!$F$29,Parameters!$E$28*Parameters!$F$28+Parameters!$E$29*($A191-Parameters!$F$28),IF($A191&lt;=Parameters!$F$30,Parameters!$E$28*Parameters!$F$28+Parameters!$E$29*(Parameters!$F$29-Parameters!$F$28)+Parameters!$E$30*($A191-Parameters!$F$29),Parameters!$E$28*Parameters!$F$28+Parameters!$E$29*(Parameters!$F$29-Parameters!$F$28)+Parameters!$E$30*(Parameters!$F$30-Parameters!$F$29)+Parameters!$E$31*($A191-Parameters!$F$30)))),_xlfn.IFS($A191&lt;=Parameters!$F$28,Parameters!$E$28*$A191,$A191&lt;=Parameters!$F$29,Parameters!$E$29*$A191,$A191&lt;=Parameters!$F$30,Parameters!$E$30*$A191,$A191&gt;Parameters!$F$30,Parameters!$E$31*$A191))</f>
        <v>18589.14</v>
      </c>
      <c r="M191" s="290">
        <f t="shared" si="63"/>
        <v>99.941612903225803</v>
      </c>
      <c r="N191" s="290" cm="1">
        <f t="array" ref="N191">IF(Parameters!$D$55="No",IF($A191&lt;=Parameters!$F$34,Parameters!$E$34*$A191,IF($A191&lt;=Parameters!$F$35,Parameters!$E$34*Parameters!$F$34+Parameters!$E$35*($A191-Parameters!$F$34),IF($A191&lt;=Parameters!$F$36,Parameters!$E$34*Parameters!$F$34+Parameters!$E$35*(Parameters!$F$35-Parameters!$F$34)+Parameters!$E$36*($A191-Parameters!$F$35),Parameters!$E$34*Parameters!$F$34+Parameters!$E$35*(Parameters!$F$35-Parameters!$F$34)+Parameters!$E$36*(Parameters!$F$36-Parameters!$F$35)+Parameters!$E$37*($A191-Parameters!$F$36)))),_xlfn.IFS($A191&lt;=Parameters!$F$34,Parameters!$E$34*$A191,$A191&lt;=Parameters!$F$35,Parameters!$E$35*$A191,$A191&lt;=Parameters!$F$36,Parameters!$E$36*$A191,$A191&gt;Parameters!$F$36,Parameters!$E$37*$A191))</f>
        <v>23467.439999999999</v>
      </c>
      <c r="O191" s="290">
        <f t="shared" si="87"/>
        <v>126.1690322580645</v>
      </c>
      <c r="P191" s="290" cm="1">
        <f t="array" ref="P191">IF(Parameters!$D$55="No",IF($A191&lt;=Parameters!$F$39,Parameters!$E$39*$A191,IF($A191&lt;=Parameters!$F$40,Parameters!$E$39*Parameters!$F$39+Parameters!$E$40*($A191-Parameters!$F$39),IF($A191&lt;=Parameters!$F$41,Parameters!$E$39*Parameters!$F$39+Parameters!$E$40*(Parameters!$F$40-Parameters!$F$39)+Parameters!$E$41*($A191-Parameters!$F$40),Parameters!$E$39*Parameters!$F$39+Parameters!$E$40*(Parameters!$F$40-Parameters!$F$39)+Parameters!$E$41*(Parameters!$F$41-Parameters!$F$40)+Parameters!$E$42*($A191-Parameters!$F$41)))),_xlfn.IFS($A191&lt;=Parameters!$F$39,Parameters!$E$39*$A191,$A191&lt;=Parameters!$F$40,Parameters!$E$40*$A191,$A191&lt;=Parameters!$F$41,Parameters!$E$41*$A191,$A191&gt;Parameters!$F$41,Parameters!$E$42*$A191))</f>
        <v>25082.94</v>
      </c>
      <c r="Q191" s="290">
        <f t="shared" si="88"/>
        <v>134.85451612903225</v>
      </c>
      <c r="R191" s="290" cm="1">
        <f t="array" ref="R191">IF(Parameters!$E$55="No",IF($A191&lt;=Parameters!$H$23,Parameters!$G$23*$A191,IF($A191&lt;=Parameters!$H$24,Parameters!$G$23*Parameters!$H$23+Parameters!$G$24*($A191-Parameters!$H$23),IF($A191&lt;=Parameters!$H$25,Parameters!$G$23*Parameters!$H$23+Parameters!$G$24*(Parameters!$H$24-Parameters!$H$23)+Parameters!$G$25*($A191-Parameters!$H$24),Parameters!$G$23*Parameters!$H$23+Parameters!$G$24*(Parameters!$H$24-Parameters!$H$23)+Parameters!$G$25*(Parameters!$H$25-Parameters!$H$24)+Parameters!$G$26*($A191-Parameters!$H$25)))),_xlfn.IFS($A191&lt;=Parameters!$H$23,Parameters!$G$23*$A191,$A191&lt;=Parameters!$H$24,Parameters!$G$24*$A191,$A191&lt;=Parameters!$H$25,Parameters!$G$25*$A191,$A191&gt;Parameters!$H$25,Parameters!$G$26*$A191))</f>
        <v>16957.62</v>
      </c>
      <c r="S191" s="290">
        <f t="shared" si="64"/>
        <v>91.169999999999987</v>
      </c>
      <c r="T191" s="290" cm="1">
        <f t="array" ref="T191">IF(Parameters!$E$55="No",IF($A191&lt;=Parameters!$H$28,Parameters!$G$28*$A191,IF($A191&lt;=Parameters!$H$29,Parameters!$G$28*Parameters!$H$28+Parameters!$G$29*($A191-Parameters!$H$28),IF($A191&lt;=Parameters!$H$30,Parameters!$G$28*Parameters!$H$28+Parameters!$G$29*(Parameters!$H$29-Parameters!$H$28)+Parameters!$G$30*($A191-Parameters!$H$29),Parameters!$G$28*Parameters!$H$28+Parameters!$G$29*(Parameters!$H$29-Parameters!$H$28)+Parameters!$G$30*(Parameters!$H$30-Parameters!$H$29)+Parameters!$G$31*($A191-Parameters!$H$30)))),_xlfn.IFS($A191&lt;=Parameters!$H$28,Parameters!$G$28*$A191,$A191&lt;=Parameters!$H$29,Parameters!$G$29*$A191,$A191&lt;=Parameters!$H$30,Parameters!$G$30*$A191,$A191&gt;Parameters!$H$30,Parameters!$G$31*$A191))</f>
        <v>18589.14</v>
      </c>
      <c r="U191" s="290">
        <f t="shared" si="65"/>
        <v>99.941612903225803</v>
      </c>
      <c r="V191" s="290" cm="1">
        <f t="array" ref="V191">IF(Parameters!$E$55="No",IF($A191&lt;=Parameters!$H$34,Parameters!$G$34*$A191,IF($A191&lt;=Parameters!$H$35,Parameters!$G$34*Parameters!$H$34+Parameters!$G$35*($A191-Parameters!$H$34),IF($A191&lt;=Parameters!$H$36,Parameters!$G$34*Parameters!$H$34+Parameters!$G$35*(Parameters!$H$35-Parameters!$H$34)+Parameters!$G$36*($A191-Parameters!$H$35),Parameters!$G$34*Parameters!$H$34+Parameters!$G$35*(Parameters!$H$35-Parameters!$H$34)+Parameters!$G$36*(Parameters!$H$36-Parameters!$H$35)+Parameters!$G$37*($A191-Parameters!$H$36)))),_xlfn.IFS($A191&lt;=Parameters!$H$34,Parameters!$G$34*$A191,$A191&lt;=Parameters!$H$35,Parameters!$G$35*$A191,$A191&lt;=Parameters!$H$36,Parameters!$G$36*$A191,$A191&gt;Parameters!$H$36,Parameters!$G$37*$A191))</f>
        <v>23467.439999999999</v>
      </c>
      <c r="W191" s="290">
        <f t="shared" si="89"/>
        <v>126.1690322580645</v>
      </c>
      <c r="X191" s="290" cm="1">
        <f t="array" ref="X191">IF(Parameters!$E$55="No",IF($A191&lt;=Parameters!$H$39,Parameters!$G$39*$A191,IF($A191&lt;=Parameters!$H$40,Parameters!$G$39*Parameters!$H$39+Parameters!$G$40*($A191-Parameters!$H$39),IF($A191&lt;=Parameters!$H$41,Parameters!$G$39*Parameters!$H$39+Parameters!$G$40*(Parameters!$H$40-Parameters!$H$39)+Parameters!$G$41*($A191-Parameters!$H$40),Parameters!$G$39*Parameters!$H$39+Parameters!$G$40*(Parameters!$H$40-Parameters!$H$39)+Parameters!$G$41*(Parameters!$H$41-Parameters!$H$40)+Parameters!$G$42*($A191-Parameters!$H$41)))),_xlfn.IFS($A191&lt;=Parameters!$H$39,Parameters!$G$39*$A191,$A191&lt;=Parameters!$H$40,Parameters!$G$40*$A191,$A191&lt;=Parameters!$H$41,Parameters!$G$41*$A191,$A191&gt;Parameters!$H$41,Parameters!$G$42*$A191))</f>
        <v>25082.94</v>
      </c>
      <c r="Y191" s="290">
        <f t="shared" si="90"/>
        <v>134.85451612903225</v>
      </c>
      <c r="Z191" s="290" cm="1">
        <f t="array" ref="Z191">IF(Parameters!$F$55="No",IF($A191&lt;=Parameters!$J$23,Parameters!$I$23*$A191,IF($A191&lt;=Parameters!$J$24,Parameters!$I$23*Parameters!$J$23+Parameters!$I$24*($A191-Parameters!$J$23),IF($A191&lt;=Parameters!$J$25,Parameters!$I$23*Parameters!$J$23+Parameters!$I$24*(Parameters!$J$24-Parameters!$J$23)+Parameters!$I$25*($A191-Parameters!$J$24),Parameters!$I$23*Parameters!$J$23+Parameters!$I$24*(Parameters!$J$24-Parameters!$J$23)+Parameters!$I$25*(Parameters!$J$25-Parameters!$J$24)+Parameters!$I$26*($A191-Parameters!$J$25)))),_xlfn.IFS($A191&lt;=Parameters!$J$23,Parameters!$I$23*$A191,$A191&lt;=Parameters!$J$24,Parameters!$I$24*$A191,$A191&lt;=Parameters!$J$25,Parameters!$I$25*$A191,$A191&gt;Parameters!$J$25,Parameters!$I$26*$A191))</f>
        <v>16957.62</v>
      </c>
      <c r="AA191" s="290">
        <f t="shared" si="66"/>
        <v>91.169999999999987</v>
      </c>
      <c r="AB191" s="290" cm="1">
        <f t="array" ref="AB191">IF(Parameters!$F$55="No",IF($A191&lt;=Parameters!$J$28,Parameters!$I$28*$A191,IF($A191&lt;=Parameters!$J$29,Parameters!$I$28*Parameters!$J$28+Parameters!$I$29*($A191-Parameters!$J$28),IF($A191&lt;=Parameters!$J$30,Parameters!$I$28*Parameters!$J$28+Parameters!$I$29*(Parameters!$J$29-Parameters!$J$28)+Parameters!$I$30*($A191-Parameters!$J$29),Parameters!$I$28*Parameters!$J$28+Parameters!$I$29*(Parameters!$J$29-Parameters!$J$28)+Parameters!$I$30*(Parameters!$J$30-Parameters!$J$29)+Parameters!$I$31*($A191-Parameters!$J$30)))),_xlfn.IFS($A191&lt;=Parameters!$J$28,Parameters!$I$28*$A191,$A191&lt;=Parameters!$J$29,Parameters!$I$29*$A191,$A191&lt;=Parameters!$J$30,Parameters!$I$30*$A191,$A191&gt;Parameters!$J$30,Parameters!$I$31*$A191))</f>
        <v>18589.14</v>
      </c>
      <c r="AC191" s="290">
        <f t="shared" si="67"/>
        <v>99.941612903225803</v>
      </c>
      <c r="AD191" s="290" cm="1">
        <f t="array" ref="AD191">IF(Parameters!$F$55="No",IF($A191&lt;=Parameters!$J$34,Parameters!$I$34*$A191,IF($A191&lt;=Parameters!$J$35,Parameters!$I$34*Parameters!$J$34+Parameters!$I$35*($A191-Parameters!$J$34),IF($A191&lt;=Parameters!$J$36,Parameters!$I$34*Parameters!$J$34+Parameters!$I$35*(Parameters!$J$35-Parameters!$J$34)+Parameters!$I$36*($A191-Parameters!$J$35),Parameters!$I$34*Parameters!$J$34+Parameters!$I$35*(Parameters!$J$35-Parameters!$J$34)+Parameters!$I$36*(Parameters!$J$36-Parameters!$J$35)+Parameters!$I$37*($A191-Parameters!$J$36)))),_xlfn.IFS($A191&lt;=Parameters!$J$34,Parameters!$I$34*$A191,$A191&lt;=Parameters!$J$35,Parameters!$I$35*$A191,$A191&lt;=Parameters!$J$36,Parameters!$I$36*$A191,$A191&gt;Parameters!$J$36,Parameters!$I$37*$A191))</f>
        <v>23467.439999999999</v>
      </c>
      <c r="AE191" s="290">
        <f t="shared" si="91"/>
        <v>126.1690322580645</v>
      </c>
      <c r="AF191" s="290" cm="1">
        <f t="array" ref="AF191">IF(Parameters!$F$55="No",IF($A191&lt;=Parameters!$J$39,Parameters!$I$39*$A191,IF($A191&lt;=Parameters!$J$40,Parameters!$I$39*Parameters!$J$39+Parameters!$I$40*($A191-Parameters!$J$39),IF($A191&lt;=Parameters!$J$41,Parameters!$I$39*Parameters!$J$39+Parameters!$I$40*(Parameters!$J$40-Parameters!$J$39)+Parameters!$I$41*($A191-Parameters!$J$40),Parameters!$I$39*Parameters!$J$39+Parameters!$I$40*(Parameters!$J$40-Parameters!$J$39)+Parameters!$I$41*(Parameters!$J$41-Parameters!$J$40)+Parameters!$I$42*($A191-Parameters!$J$41)))),_xlfn.IFS($A191&lt;=Parameters!$J$39,Parameters!$I$39*$A191,$A191&lt;=Parameters!$J$40,Parameters!$I$40*$A191,$A191&lt;=Parameters!$J$41,Parameters!$I$41*$A191,$A191&gt;Parameters!$J$41,Parameters!$I$42*$A191))</f>
        <v>25082.94</v>
      </c>
      <c r="AG191" s="290">
        <f t="shared" si="92"/>
        <v>134.85451612903225</v>
      </c>
      <c r="AI191" s="428">
        <f t="shared" si="68"/>
        <v>91.169999999998254</v>
      </c>
      <c r="AJ191" s="428">
        <f t="shared" si="69"/>
        <v>136.48999999999796</v>
      </c>
      <c r="AK191" s="428">
        <f t="shared" si="70"/>
        <v>143.53999999999724</v>
      </c>
      <c r="AL191" s="428">
        <f t="shared" si="71"/>
        <v>143.54000000000087</v>
      </c>
      <c r="AM191" s="428">
        <f t="shared" si="72"/>
        <v>91.169999999998254</v>
      </c>
      <c r="AN191" s="428">
        <f t="shared" si="73"/>
        <v>136.48999999999796</v>
      </c>
      <c r="AO191" s="428">
        <f t="shared" si="74"/>
        <v>143.53999999999724</v>
      </c>
      <c r="AP191" s="428">
        <f t="shared" si="75"/>
        <v>143.54000000000087</v>
      </c>
      <c r="AQ191" s="428">
        <f t="shared" si="76"/>
        <v>91.169999999998254</v>
      </c>
      <c r="AR191" s="428">
        <f t="shared" si="77"/>
        <v>136.48999999999796</v>
      </c>
      <c r="AS191" s="428">
        <f t="shared" si="78"/>
        <v>143.53999999999724</v>
      </c>
      <c r="AT191" s="428">
        <f t="shared" si="79"/>
        <v>143.54000000000087</v>
      </c>
      <c r="AU191" s="428">
        <f t="shared" si="80"/>
        <v>91.169999999998254</v>
      </c>
      <c r="AV191" s="428">
        <f t="shared" si="81"/>
        <v>136.48999999999796</v>
      </c>
      <c r="AW191" s="428">
        <f t="shared" si="82"/>
        <v>143.53999999999724</v>
      </c>
      <c r="AX191" s="428">
        <f t="shared" si="83"/>
        <v>143.54000000000087</v>
      </c>
    </row>
    <row r="192">
      <c r="A192" s="413">
        <v>187</v>
      </c>
      <c r="B192" s="290" cm="1">
        <f t="array" ref="B192">IF(Parameters!$C$55="No",IF($A192&lt;=Parameters!$D$23,Parameters!$C$23*$A192,IF($A192&lt;=Parameters!$D$24,Parameters!$C$23*Parameters!$D$23+Parameters!$C$24*($A192-Parameters!$D$23),IF($A192&lt;=Parameters!$D$25,Parameters!$C$23*Parameters!$D$23+Parameters!$C$24*(Parameters!$D$24-Parameters!$D$23)+Parameters!$C$25*($A192-Parameters!$D$24),Parameters!$C$23*Parameters!$D$23+Parameters!$C$24*(Parameters!$D$24-Parameters!$D$23)+Parameters!$C$25*(Parameters!$D$25-Parameters!$D$24)+Parameters!$C$26*($A192-Parameters!$D$25)))),_xlfn.IFS($A192&lt;=Parameters!$D$23,Parameters!$C$23*$A192,$A192&lt;=Parameters!$D$24,Parameters!$C$24*$A192,$A192&lt;=Parameters!$D$25,Parameters!$C$25*$A192,$A192&gt;Parameters!$D$25,Parameters!$C$26*$A192))</f>
        <v>17048.79</v>
      </c>
      <c r="C192" s="290">
        <f t="shared" si="84"/>
        <v>91.17</v>
      </c>
      <c r="D192" s="290" cm="1">
        <f t="array" ref="D192">IF(Parameters!$C$55="No",IF($A192&lt;=Parameters!$D$28,Parameters!$C$28*$A192,IF($A192&lt;=Parameters!$D$29,Parameters!$C$28*Parameters!$D$28+Parameters!$C$29*($A192-Parameters!$D$28),IF($A192&lt;=Parameters!$D$30,Parameters!$C$28*Parameters!$D$28+Parameters!$C$29*(Parameters!$D$29-Parameters!$D$28)+Parameters!$C$30*($A192-Parameters!$D$29),Parameters!$C$28*Parameters!$D$28+Parameters!$C$29*(Parameters!$D$29-Parameters!$D$28)+Parameters!$C$30*(Parameters!$D$30-Parameters!$D$29)+Parameters!$C$31*($A192-Parameters!$D$30)))),_xlfn.IFS($A192&lt;=Parameters!$D$28,Parameters!$C$28*$A192,$A192&lt;=Parameters!$D$29,Parameters!$C$29*$A192,$A192&lt;=Parameters!$D$30,Parameters!$C$30*$A192,$A192&gt;Parameters!$D$30,Parameters!$C$31*$A192))</f>
        <v>18725.63</v>
      </c>
      <c r="E192" s="290">
        <f t="shared" si="84"/>
        <v>100.13705882352942</v>
      </c>
      <c r="F192" s="290" cm="1">
        <f t="array" ref="F192">IF(Parameters!$C$55="No",IF($A192&lt;=Parameters!$D$34,Parameters!$C$34*$A192,IF($A192&lt;=Parameters!$D$35,Parameters!$C$34*Parameters!$D$34+Parameters!$C$35*($A192-Parameters!$D$34),IF($A192&lt;=Parameters!$D$36,Parameters!$C$34*Parameters!$D$34+Parameters!$C$35*(Parameters!$D$35-Parameters!$D$34)+Parameters!$C$36*($A192-Parameters!$D$35),Parameters!$C$34*Parameters!$D$34+Parameters!$C$35*(Parameters!$D$35-Parameters!$D$34)+Parameters!$C$36*(Parameters!$D$36-Parameters!$D$35)+Parameters!$C$37*($A192-Parameters!$D$36)))),_xlfn.IFS($A192&lt;=Parameters!$D$34,Parameters!$C$34*$A192,$A192&lt;=Parameters!$D$35,Parameters!$C$35*$A192,$A192&lt;=Parameters!$D$36,Parameters!$C$36*$A192,$A192&gt;Parameters!$D$36,Parameters!$C$37*$A192))</f>
        <v>23610.98</v>
      </c>
      <c r="G192" s="290">
        <f t="shared" si="85"/>
        <v>126.26192513368984</v>
      </c>
      <c r="H192" s="290" cm="1">
        <f t="array" ref="H192">IF(Parameters!$C$55="No",IF($A192&lt;=Parameters!$D$39,Parameters!$C$39*$A192,IF($A192&lt;=Parameters!$D$40,Parameters!$C$39*Parameters!$D$39+Parameters!$C$40*($A192-Parameters!$D$39),IF($A192&lt;=Parameters!$D$41,Parameters!$C$39*Parameters!$D$39+Parameters!$C$40*(Parameters!$D$40-Parameters!$D$39)+Parameters!$C$41*($A192-Parameters!$D$40),Parameters!$C$39*Parameters!$D$39+Parameters!$C$40*(Parameters!$D$40-Parameters!$D$39)+Parameters!$C$41*(Parameters!$D$41-Parameters!$D$40)+Parameters!$C$42*($A192-Parameters!$D$41)))),_xlfn.IFS($A192&lt;=Parameters!$D$39,Parameters!$C$39*$A192,$A192&lt;=Parameters!$D$40,Parameters!$C$40*$A192,$A192&lt;=Parameters!$D$41,Parameters!$C$41*$A192,$A192&gt;Parameters!$D$41,Parameters!$C$42*$A192))</f>
        <v>25226.48</v>
      </c>
      <c r="I192" s="290">
        <f t="shared" si="86"/>
        <v>134.90096256684492</v>
      </c>
      <c r="J192" s="290" cm="1">
        <f t="array" ref="J192">IF(Parameters!$D$55="No",IF($A192&lt;=Parameters!$F$23,Parameters!$E$23*$A192,IF($A192&lt;=Parameters!$F$24,Parameters!$E$23*Parameters!$F$23+Parameters!$E$24*($A192-Parameters!$F$23),IF($A192&lt;=Parameters!$F$25,Parameters!$E$23*Parameters!$F$23+Parameters!$E$24*(Parameters!$F$24-Parameters!$F$23)+Parameters!$E$25*($A192-Parameters!$F$24),Parameters!$E$23*Parameters!$F$23+Parameters!$E$24*(Parameters!$F$24-Parameters!$F$23)+Parameters!$E$25*(Parameters!$F$25-Parameters!$F$24)+Parameters!$E$26*($A192-Parameters!$F$25)))),_xlfn.IFS($A192&lt;=Parameters!$F$23,Parameters!$E$23*$A192,$A192&lt;=Parameters!$F$24,Parameters!$E$24*$A192,$A192&lt;=Parameters!$F$25,Parameters!$E$25*$A192,$A192&gt;Parameters!$F$25,Parameters!$E$26*$A192))</f>
        <v>17048.79</v>
      </c>
      <c r="K192" s="290">
        <f t="shared" si="62"/>
        <v>91.17</v>
      </c>
      <c r="L192" s="290" cm="1">
        <f t="array" ref="L192">IF(Parameters!$D$55="No",IF($A192&lt;=Parameters!$F$28,Parameters!$E$28*$A192,IF($A192&lt;=Parameters!$F$29,Parameters!$E$28*Parameters!$F$28+Parameters!$E$29*($A192-Parameters!$F$28),IF($A192&lt;=Parameters!$F$30,Parameters!$E$28*Parameters!$F$28+Parameters!$E$29*(Parameters!$F$29-Parameters!$F$28)+Parameters!$E$30*($A192-Parameters!$F$29),Parameters!$E$28*Parameters!$F$28+Parameters!$E$29*(Parameters!$F$29-Parameters!$F$28)+Parameters!$E$30*(Parameters!$F$30-Parameters!$F$29)+Parameters!$E$31*($A192-Parameters!$F$30)))),_xlfn.IFS($A192&lt;=Parameters!$F$28,Parameters!$E$28*$A192,$A192&lt;=Parameters!$F$29,Parameters!$E$29*$A192,$A192&lt;=Parameters!$F$30,Parameters!$E$30*$A192,$A192&gt;Parameters!$F$30,Parameters!$E$31*$A192))</f>
        <v>18725.63</v>
      </c>
      <c r="M192" s="290">
        <f t="shared" si="63"/>
        <v>100.13705882352942</v>
      </c>
      <c r="N192" s="290" cm="1">
        <f t="array" ref="N192">IF(Parameters!$D$55="No",IF($A192&lt;=Parameters!$F$34,Parameters!$E$34*$A192,IF($A192&lt;=Parameters!$F$35,Parameters!$E$34*Parameters!$F$34+Parameters!$E$35*($A192-Parameters!$F$34),IF($A192&lt;=Parameters!$F$36,Parameters!$E$34*Parameters!$F$34+Parameters!$E$35*(Parameters!$F$35-Parameters!$F$34)+Parameters!$E$36*($A192-Parameters!$F$35),Parameters!$E$34*Parameters!$F$34+Parameters!$E$35*(Parameters!$F$35-Parameters!$F$34)+Parameters!$E$36*(Parameters!$F$36-Parameters!$F$35)+Parameters!$E$37*($A192-Parameters!$F$36)))),_xlfn.IFS($A192&lt;=Parameters!$F$34,Parameters!$E$34*$A192,$A192&lt;=Parameters!$F$35,Parameters!$E$35*$A192,$A192&lt;=Parameters!$F$36,Parameters!$E$36*$A192,$A192&gt;Parameters!$F$36,Parameters!$E$37*$A192))</f>
        <v>23610.98</v>
      </c>
      <c r="O192" s="290">
        <f t="shared" si="87"/>
        <v>126.26192513368984</v>
      </c>
      <c r="P192" s="290" cm="1">
        <f t="array" ref="P192">IF(Parameters!$D$55="No",IF($A192&lt;=Parameters!$F$39,Parameters!$E$39*$A192,IF($A192&lt;=Parameters!$F$40,Parameters!$E$39*Parameters!$F$39+Parameters!$E$40*($A192-Parameters!$F$39),IF($A192&lt;=Parameters!$F$41,Parameters!$E$39*Parameters!$F$39+Parameters!$E$40*(Parameters!$F$40-Parameters!$F$39)+Parameters!$E$41*($A192-Parameters!$F$40),Parameters!$E$39*Parameters!$F$39+Parameters!$E$40*(Parameters!$F$40-Parameters!$F$39)+Parameters!$E$41*(Parameters!$F$41-Parameters!$F$40)+Parameters!$E$42*($A192-Parameters!$F$41)))),_xlfn.IFS($A192&lt;=Parameters!$F$39,Parameters!$E$39*$A192,$A192&lt;=Parameters!$F$40,Parameters!$E$40*$A192,$A192&lt;=Parameters!$F$41,Parameters!$E$41*$A192,$A192&gt;Parameters!$F$41,Parameters!$E$42*$A192))</f>
        <v>25226.48</v>
      </c>
      <c r="Q192" s="290">
        <f t="shared" si="88"/>
        <v>134.90096256684492</v>
      </c>
      <c r="R192" s="290" cm="1">
        <f t="array" ref="R192">IF(Parameters!$E$55="No",IF($A192&lt;=Parameters!$H$23,Parameters!$G$23*$A192,IF($A192&lt;=Parameters!$H$24,Parameters!$G$23*Parameters!$H$23+Parameters!$G$24*($A192-Parameters!$H$23),IF($A192&lt;=Parameters!$H$25,Parameters!$G$23*Parameters!$H$23+Parameters!$G$24*(Parameters!$H$24-Parameters!$H$23)+Parameters!$G$25*($A192-Parameters!$H$24),Parameters!$G$23*Parameters!$H$23+Parameters!$G$24*(Parameters!$H$24-Parameters!$H$23)+Parameters!$G$25*(Parameters!$H$25-Parameters!$H$24)+Parameters!$G$26*($A192-Parameters!$H$25)))),_xlfn.IFS($A192&lt;=Parameters!$H$23,Parameters!$G$23*$A192,$A192&lt;=Parameters!$H$24,Parameters!$G$24*$A192,$A192&lt;=Parameters!$H$25,Parameters!$G$25*$A192,$A192&gt;Parameters!$H$25,Parameters!$G$26*$A192))</f>
        <v>17048.79</v>
      </c>
      <c r="S192" s="290">
        <f t="shared" si="64"/>
        <v>91.17</v>
      </c>
      <c r="T192" s="290" cm="1">
        <f t="array" ref="T192">IF(Parameters!$E$55="No",IF($A192&lt;=Parameters!$H$28,Parameters!$G$28*$A192,IF($A192&lt;=Parameters!$H$29,Parameters!$G$28*Parameters!$H$28+Parameters!$G$29*($A192-Parameters!$H$28),IF($A192&lt;=Parameters!$H$30,Parameters!$G$28*Parameters!$H$28+Parameters!$G$29*(Parameters!$H$29-Parameters!$H$28)+Parameters!$G$30*($A192-Parameters!$H$29),Parameters!$G$28*Parameters!$H$28+Parameters!$G$29*(Parameters!$H$29-Parameters!$H$28)+Parameters!$G$30*(Parameters!$H$30-Parameters!$H$29)+Parameters!$G$31*($A192-Parameters!$H$30)))),_xlfn.IFS($A192&lt;=Parameters!$H$28,Parameters!$G$28*$A192,$A192&lt;=Parameters!$H$29,Parameters!$G$29*$A192,$A192&lt;=Parameters!$H$30,Parameters!$G$30*$A192,$A192&gt;Parameters!$H$30,Parameters!$G$31*$A192))</f>
        <v>18725.63</v>
      </c>
      <c r="U192" s="290">
        <f t="shared" si="65"/>
        <v>100.13705882352942</v>
      </c>
      <c r="V192" s="290" cm="1">
        <f t="array" ref="V192">IF(Parameters!$E$55="No",IF($A192&lt;=Parameters!$H$34,Parameters!$G$34*$A192,IF($A192&lt;=Parameters!$H$35,Parameters!$G$34*Parameters!$H$34+Parameters!$G$35*($A192-Parameters!$H$34),IF($A192&lt;=Parameters!$H$36,Parameters!$G$34*Parameters!$H$34+Parameters!$G$35*(Parameters!$H$35-Parameters!$H$34)+Parameters!$G$36*($A192-Parameters!$H$35),Parameters!$G$34*Parameters!$H$34+Parameters!$G$35*(Parameters!$H$35-Parameters!$H$34)+Parameters!$G$36*(Parameters!$H$36-Parameters!$H$35)+Parameters!$G$37*($A192-Parameters!$H$36)))),_xlfn.IFS($A192&lt;=Parameters!$H$34,Parameters!$G$34*$A192,$A192&lt;=Parameters!$H$35,Parameters!$G$35*$A192,$A192&lt;=Parameters!$H$36,Parameters!$G$36*$A192,$A192&gt;Parameters!$H$36,Parameters!$G$37*$A192))</f>
        <v>23610.98</v>
      </c>
      <c r="W192" s="290">
        <f t="shared" si="89"/>
        <v>126.26192513368984</v>
      </c>
      <c r="X192" s="290" cm="1">
        <f t="array" ref="X192">IF(Parameters!$E$55="No",IF($A192&lt;=Parameters!$H$39,Parameters!$G$39*$A192,IF($A192&lt;=Parameters!$H$40,Parameters!$G$39*Parameters!$H$39+Parameters!$G$40*($A192-Parameters!$H$39),IF($A192&lt;=Parameters!$H$41,Parameters!$G$39*Parameters!$H$39+Parameters!$G$40*(Parameters!$H$40-Parameters!$H$39)+Parameters!$G$41*($A192-Parameters!$H$40),Parameters!$G$39*Parameters!$H$39+Parameters!$G$40*(Parameters!$H$40-Parameters!$H$39)+Parameters!$G$41*(Parameters!$H$41-Parameters!$H$40)+Parameters!$G$42*($A192-Parameters!$H$41)))),_xlfn.IFS($A192&lt;=Parameters!$H$39,Parameters!$G$39*$A192,$A192&lt;=Parameters!$H$40,Parameters!$G$40*$A192,$A192&lt;=Parameters!$H$41,Parameters!$G$41*$A192,$A192&gt;Parameters!$H$41,Parameters!$G$42*$A192))</f>
        <v>25226.48</v>
      </c>
      <c r="Y192" s="290">
        <f t="shared" si="90"/>
        <v>134.90096256684492</v>
      </c>
      <c r="Z192" s="290" cm="1">
        <f t="array" ref="Z192">IF(Parameters!$F$55="No",IF($A192&lt;=Parameters!$J$23,Parameters!$I$23*$A192,IF($A192&lt;=Parameters!$J$24,Parameters!$I$23*Parameters!$J$23+Parameters!$I$24*($A192-Parameters!$J$23),IF($A192&lt;=Parameters!$J$25,Parameters!$I$23*Parameters!$J$23+Parameters!$I$24*(Parameters!$J$24-Parameters!$J$23)+Parameters!$I$25*($A192-Parameters!$J$24),Parameters!$I$23*Parameters!$J$23+Parameters!$I$24*(Parameters!$J$24-Parameters!$J$23)+Parameters!$I$25*(Parameters!$J$25-Parameters!$J$24)+Parameters!$I$26*($A192-Parameters!$J$25)))),_xlfn.IFS($A192&lt;=Parameters!$J$23,Parameters!$I$23*$A192,$A192&lt;=Parameters!$J$24,Parameters!$I$24*$A192,$A192&lt;=Parameters!$J$25,Parameters!$I$25*$A192,$A192&gt;Parameters!$J$25,Parameters!$I$26*$A192))</f>
        <v>17048.79</v>
      </c>
      <c r="AA192" s="290">
        <f t="shared" si="66"/>
        <v>91.17</v>
      </c>
      <c r="AB192" s="290" cm="1">
        <f t="array" ref="AB192">IF(Parameters!$F$55="No",IF($A192&lt;=Parameters!$J$28,Parameters!$I$28*$A192,IF($A192&lt;=Parameters!$J$29,Parameters!$I$28*Parameters!$J$28+Parameters!$I$29*($A192-Parameters!$J$28),IF($A192&lt;=Parameters!$J$30,Parameters!$I$28*Parameters!$J$28+Parameters!$I$29*(Parameters!$J$29-Parameters!$J$28)+Parameters!$I$30*($A192-Parameters!$J$29),Parameters!$I$28*Parameters!$J$28+Parameters!$I$29*(Parameters!$J$29-Parameters!$J$28)+Parameters!$I$30*(Parameters!$J$30-Parameters!$J$29)+Parameters!$I$31*($A192-Parameters!$J$30)))),_xlfn.IFS($A192&lt;=Parameters!$J$28,Parameters!$I$28*$A192,$A192&lt;=Parameters!$J$29,Parameters!$I$29*$A192,$A192&lt;=Parameters!$J$30,Parameters!$I$30*$A192,$A192&gt;Parameters!$J$30,Parameters!$I$31*$A192))</f>
        <v>18725.63</v>
      </c>
      <c r="AC192" s="290">
        <f t="shared" si="67"/>
        <v>100.13705882352942</v>
      </c>
      <c r="AD192" s="290" cm="1">
        <f t="array" ref="AD192">IF(Parameters!$F$55="No",IF($A192&lt;=Parameters!$J$34,Parameters!$I$34*$A192,IF($A192&lt;=Parameters!$J$35,Parameters!$I$34*Parameters!$J$34+Parameters!$I$35*($A192-Parameters!$J$34),IF($A192&lt;=Parameters!$J$36,Parameters!$I$34*Parameters!$J$34+Parameters!$I$35*(Parameters!$J$35-Parameters!$J$34)+Parameters!$I$36*($A192-Parameters!$J$35),Parameters!$I$34*Parameters!$J$34+Parameters!$I$35*(Parameters!$J$35-Parameters!$J$34)+Parameters!$I$36*(Parameters!$J$36-Parameters!$J$35)+Parameters!$I$37*($A192-Parameters!$J$36)))),_xlfn.IFS($A192&lt;=Parameters!$J$34,Parameters!$I$34*$A192,$A192&lt;=Parameters!$J$35,Parameters!$I$35*$A192,$A192&lt;=Parameters!$J$36,Parameters!$I$36*$A192,$A192&gt;Parameters!$J$36,Parameters!$I$37*$A192))</f>
        <v>23610.98</v>
      </c>
      <c r="AE192" s="290">
        <f t="shared" si="91"/>
        <v>126.26192513368984</v>
      </c>
      <c r="AF192" s="290" cm="1">
        <f t="array" ref="AF192">IF(Parameters!$F$55="No",IF($A192&lt;=Parameters!$J$39,Parameters!$I$39*$A192,IF($A192&lt;=Parameters!$J$40,Parameters!$I$39*Parameters!$J$39+Parameters!$I$40*($A192-Parameters!$J$39),IF($A192&lt;=Parameters!$J$41,Parameters!$I$39*Parameters!$J$39+Parameters!$I$40*(Parameters!$J$40-Parameters!$J$39)+Parameters!$I$41*($A192-Parameters!$J$40),Parameters!$I$39*Parameters!$J$39+Parameters!$I$40*(Parameters!$J$40-Parameters!$J$39)+Parameters!$I$41*(Parameters!$J$41-Parameters!$J$40)+Parameters!$I$42*($A192-Parameters!$J$41)))),_xlfn.IFS($A192&lt;=Parameters!$J$39,Parameters!$I$39*$A192,$A192&lt;=Parameters!$J$40,Parameters!$I$40*$A192,$A192&lt;=Parameters!$J$41,Parameters!$I$41*$A192,$A192&gt;Parameters!$J$41,Parameters!$I$42*$A192))</f>
        <v>25226.48</v>
      </c>
      <c r="AG192" s="290">
        <f t="shared" si="92"/>
        <v>134.90096256684492</v>
      </c>
      <c r="AI192" s="428">
        <f t="shared" si="68"/>
        <v>91.170000000001892</v>
      </c>
      <c r="AJ192" s="428">
        <f t="shared" si="69"/>
        <v>136.4900000000016</v>
      </c>
      <c r="AK192" s="428">
        <f t="shared" si="70"/>
        <v>143.54000000000087</v>
      </c>
      <c r="AL192" s="428">
        <f t="shared" si="71"/>
        <v>143.54000000000087</v>
      </c>
      <c r="AM192" s="428">
        <f t="shared" si="72"/>
        <v>91.170000000001892</v>
      </c>
      <c r="AN192" s="428">
        <f t="shared" si="73"/>
        <v>136.4900000000016</v>
      </c>
      <c r="AO192" s="428">
        <f t="shared" si="74"/>
        <v>143.54000000000087</v>
      </c>
      <c r="AP192" s="428">
        <f t="shared" si="75"/>
        <v>143.54000000000087</v>
      </c>
      <c r="AQ192" s="428">
        <f t="shared" si="76"/>
        <v>91.170000000001892</v>
      </c>
      <c r="AR192" s="428">
        <f t="shared" si="77"/>
        <v>136.4900000000016</v>
      </c>
      <c r="AS192" s="428">
        <f t="shared" si="78"/>
        <v>143.54000000000087</v>
      </c>
      <c r="AT192" s="428">
        <f t="shared" si="79"/>
        <v>143.54000000000087</v>
      </c>
      <c r="AU192" s="428">
        <f t="shared" si="80"/>
        <v>91.170000000001892</v>
      </c>
      <c r="AV192" s="428">
        <f t="shared" si="81"/>
        <v>136.4900000000016</v>
      </c>
      <c r="AW192" s="428">
        <f t="shared" si="82"/>
        <v>143.54000000000087</v>
      </c>
      <c r="AX192" s="428">
        <f t="shared" si="83"/>
        <v>143.54000000000087</v>
      </c>
    </row>
    <row r="193">
      <c r="A193" s="413">
        <v>188</v>
      </c>
      <c r="B193" s="290" cm="1">
        <f t="array" ref="B193">IF(Parameters!$C$55="No",IF($A193&lt;=Parameters!$D$23,Parameters!$C$23*$A193,IF($A193&lt;=Parameters!$D$24,Parameters!$C$23*Parameters!$D$23+Parameters!$C$24*($A193-Parameters!$D$23),IF($A193&lt;=Parameters!$D$25,Parameters!$C$23*Parameters!$D$23+Parameters!$C$24*(Parameters!$D$24-Parameters!$D$23)+Parameters!$C$25*($A193-Parameters!$D$24),Parameters!$C$23*Parameters!$D$23+Parameters!$C$24*(Parameters!$D$24-Parameters!$D$23)+Parameters!$C$25*(Parameters!$D$25-Parameters!$D$24)+Parameters!$C$26*($A193-Parameters!$D$25)))),_xlfn.IFS($A193&lt;=Parameters!$D$23,Parameters!$C$23*$A193,$A193&lt;=Parameters!$D$24,Parameters!$C$24*$A193,$A193&lt;=Parameters!$D$25,Parameters!$C$25*$A193,$A193&gt;Parameters!$D$25,Parameters!$C$26*$A193))</f>
        <v>17139.96</v>
      </c>
      <c r="C193" s="290">
        <f t="shared" si="84"/>
        <v>91.17</v>
      </c>
      <c r="D193" s="290" cm="1">
        <f t="array" ref="D193">IF(Parameters!$C$55="No",IF($A193&lt;=Parameters!$D$28,Parameters!$C$28*$A193,IF($A193&lt;=Parameters!$D$29,Parameters!$C$28*Parameters!$D$28+Parameters!$C$29*($A193-Parameters!$D$28),IF($A193&lt;=Parameters!$D$30,Parameters!$C$28*Parameters!$D$28+Parameters!$C$29*(Parameters!$D$29-Parameters!$D$28)+Parameters!$C$30*($A193-Parameters!$D$29),Parameters!$C$28*Parameters!$D$28+Parameters!$C$29*(Parameters!$D$29-Parameters!$D$28)+Parameters!$C$30*(Parameters!$D$30-Parameters!$D$29)+Parameters!$C$31*($A193-Parameters!$D$30)))),_xlfn.IFS($A193&lt;=Parameters!$D$28,Parameters!$C$28*$A193,$A193&lt;=Parameters!$D$29,Parameters!$C$29*$A193,$A193&lt;=Parameters!$D$30,Parameters!$C$30*$A193,$A193&gt;Parameters!$D$30,Parameters!$C$31*$A193))</f>
        <v>18862.120000000003</v>
      </c>
      <c r="E193" s="290">
        <f t="shared" si="84"/>
        <v>100.33042553191491</v>
      </c>
      <c r="F193" s="290" cm="1">
        <f t="array" ref="F193">IF(Parameters!$C$55="No",IF($A193&lt;=Parameters!$D$34,Parameters!$C$34*$A193,IF($A193&lt;=Parameters!$D$35,Parameters!$C$34*Parameters!$D$34+Parameters!$C$35*($A193-Parameters!$D$34),IF($A193&lt;=Parameters!$D$36,Parameters!$C$34*Parameters!$D$34+Parameters!$C$35*(Parameters!$D$35-Parameters!$D$34)+Parameters!$C$36*($A193-Parameters!$D$35),Parameters!$C$34*Parameters!$D$34+Parameters!$C$35*(Parameters!$D$35-Parameters!$D$34)+Parameters!$C$36*(Parameters!$D$36-Parameters!$D$35)+Parameters!$C$37*($A193-Parameters!$D$36)))),_xlfn.IFS($A193&lt;=Parameters!$D$34,Parameters!$C$34*$A193,$A193&lt;=Parameters!$D$35,Parameters!$C$35*$A193,$A193&lt;=Parameters!$D$36,Parameters!$C$36*$A193,$A193&gt;Parameters!$D$36,Parameters!$C$37*$A193))</f>
        <v>23754.519999999997</v>
      </c>
      <c r="G193" s="290">
        <f t="shared" si="85"/>
        <v>126.35382978723402</v>
      </c>
      <c r="H193" s="290" cm="1">
        <f t="array" ref="H193">IF(Parameters!$C$55="No",IF($A193&lt;=Parameters!$D$39,Parameters!$C$39*$A193,IF($A193&lt;=Parameters!$D$40,Parameters!$C$39*Parameters!$D$39+Parameters!$C$40*($A193-Parameters!$D$39),IF($A193&lt;=Parameters!$D$41,Parameters!$C$39*Parameters!$D$39+Parameters!$C$40*(Parameters!$D$40-Parameters!$D$39)+Parameters!$C$41*($A193-Parameters!$D$40),Parameters!$C$39*Parameters!$D$39+Parameters!$C$40*(Parameters!$D$40-Parameters!$D$39)+Parameters!$C$41*(Parameters!$D$41-Parameters!$D$40)+Parameters!$C$42*($A193-Parameters!$D$41)))),_xlfn.IFS($A193&lt;=Parameters!$D$39,Parameters!$C$39*$A193,$A193&lt;=Parameters!$D$40,Parameters!$C$40*$A193,$A193&lt;=Parameters!$D$41,Parameters!$C$41*$A193,$A193&gt;Parameters!$D$41,Parameters!$C$42*$A193))</f>
        <v>25370.02</v>
      </c>
      <c r="I193" s="290">
        <f t="shared" si="86"/>
        <v>134.94691489361702</v>
      </c>
      <c r="J193" s="290" cm="1">
        <f t="array" ref="J193">IF(Parameters!$D$55="No",IF($A193&lt;=Parameters!$F$23,Parameters!$E$23*$A193,IF($A193&lt;=Parameters!$F$24,Parameters!$E$23*Parameters!$F$23+Parameters!$E$24*($A193-Parameters!$F$23),IF($A193&lt;=Parameters!$F$25,Parameters!$E$23*Parameters!$F$23+Parameters!$E$24*(Parameters!$F$24-Parameters!$F$23)+Parameters!$E$25*($A193-Parameters!$F$24),Parameters!$E$23*Parameters!$F$23+Parameters!$E$24*(Parameters!$F$24-Parameters!$F$23)+Parameters!$E$25*(Parameters!$F$25-Parameters!$F$24)+Parameters!$E$26*($A193-Parameters!$F$25)))),_xlfn.IFS($A193&lt;=Parameters!$F$23,Parameters!$E$23*$A193,$A193&lt;=Parameters!$F$24,Parameters!$E$24*$A193,$A193&lt;=Parameters!$F$25,Parameters!$E$25*$A193,$A193&gt;Parameters!$F$25,Parameters!$E$26*$A193))</f>
        <v>17139.96</v>
      </c>
      <c r="K193" s="290">
        <f t="shared" si="62"/>
        <v>91.17</v>
      </c>
      <c r="L193" s="290" cm="1">
        <f t="array" ref="L193">IF(Parameters!$D$55="No",IF($A193&lt;=Parameters!$F$28,Parameters!$E$28*$A193,IF($A193&lt;=Parameters!$F$29,Parameters!$E$28*Parameters!$F$28+Parameters!$E$29*($A193-Parameters!$F$28),IF($A193&lt;=Parameters!$F$30,Parameters!$E$28*Parameters!$F$28+Parameters!$E$29*(Parameters!$F$29-Parameters!$F$28)+Parameters!$E$30*($A193-Parameters!$F$29),Parameters!$E$28*Parameters!$F$28+Parameters!$E$29*(Parameters!$F$29-Parameters!$F$28)+Parameters!$E$30*(Parameters!$F$30-Parameters!$F$29)+Parameters!$E$31*($A193-Parameters!$F$30)))),_xlfn.IFS($A193&lt;=Parameters!$F$28,Parameters!$E$28*$A193,$A193&lt;=Parameters!$F$29,Parameters!$E$29*$A193,$A193&lt;=Parameters!$F$30,Parameters!$E$30*$A193,$A193&gt;Parameters!$F$30,Parameters!$E$31*$A193))</f>
        <v>18862.120000000003</v>
      </c>
      <c r="M193" s="290">
        <f t="shared" si="63"/>
        <v>100.33042553191491</v>
      </c>
      <c r="N193" s="290" cm="1">
        <f t="array" ref="N193">IF(Parameters!$D$55="No",IF($A193&lt;=Parameters!$F$34,Parameters!$E$34*$A193,IF($A193&lt;=Parameters!$F$35,Parameters!$E$34*Parameters!$F$34+Parameters!$E$35*($A193-Parameters!$F$34),IF($A193&lt;=Parameters!$F$36,Parameters!$E$34*Parameters!$F$34+Parameters!$E$35*(Parameters!$F$35-Parameters!$F$34)+Parameters!$E$36*($A193-Parameters!$F$35),Parameters!$E$34*Parameters!$F$34+Parameters!$E$35*(Parameters!$F$35-Parameters!$F$34)+Parameters!$E$36*(Parameters!$F$36-Parameters!$F$35)+Parameters!$E$37*($A193-Parameters!$F$36)))),_xlfn.IFS($A193&lt;=Parameters!$F$34,Parameters!$E$34*$A193,$A193&lt;=Parameters!$F$35,Parameters!$E$35*$A193,$A193&lt;=Parameters!$F$36,Parameters!$E$36*$A193,$A193&gt;Parameters!$F$36,Parameters!$E$37*$A193))</f>
        <v>23754.519999999997</v>
      </c>
      <c r="O193" s="290">
        <f t="shared" si="87"/>
        <v>126.35382978723402</v>
      </c>
      <c r="P193" s="290" cm="1">
        <f t="array" ref="P193">IF(Parameters!$D$55="No",IF($A193&lt;=Parameters!$F$39,Parameters!$E$39*$A193,IF($A193&lt;=Parameters!$F$40,Parameters!$E$39*Parameters!$F$39+Parameters!$E$40*($A193-Parameters!$F$39),IF($A193&lt;=Parameters!$F$41,Parameters!$E$39*Parameters!$F$39+Parameters!$E$40*(Parameters!$F$40-Parameters!$F$39)+Parameters!$E$41*($A193-Parameters!$F$40),Parameters!$E$39*Parameters!$F$39+Parameters!$E$40*(Parameters!$F$40-Parameters!$F$39)+Parameters!$E$41*(Parameters!$F$41-Parameters!$F$40)+Parameters!$E$42*($A193-Parameters!$F$41)))),_xlfn.IFS($A193&lt;=Parameters!$F$39,Parameters!$E$39*$A193,$A193&lt;=Parameters!$F$40,Parameters!$E$40*$A193,$A193&lt;=Parameters!$F$41,Parameters!$E$41*$A193,$A193&gt;Parameters!$F$41,Parameters!$E$42*$A193))</f>
        <v>25370.02</v>
      </c>
      <c r="Q193" s="290">
        <f t="shared" si="88"/>
        <v>134.94691489361702</v>
      </c>
      <c r="R193" s="290" cm="1">
        <f t="array" ref="R193">IF(Parameters!$E$55="No",IF($A193&lt;=Parameters!$H$23,Parameters!$G$23*$A193,IF($A193&lt;=Parameters!$H$24,Parameters!$G$23*Parameters!$H$23+Parameters!$G$24*($A193-Parameters!$H$23),IF($A193&lt;=Parameters!$H$25,Parameters!$G$23*Parameters!$H$23+Parameters!$G$24*(Parameters!$H$24-Parameters!$H$23)+Parameters!$G$25*($A193-Parameters!$H$24),Parameters!$G$23*Parameters!$H$23+Parameters!$G$24*(Parameters!$H$24-Parameters!$H$23)+Parameters!$G$25*(Parameters!$H$25-Parameters!$H$24)+Parameters!$G$26*($A193-Parameters!$H$25)))),_xlfn.IFS($A193&lt;=Parameters!$H$23,Parameters!$G$23*$A193,$A193&lt;=Parameters!$H$24,Parameters!$G$24*$A193,$A193&lt;=Parameters!$H$25,Parameters!$G$25*$A193,$A193&gt;Parameters!$H$25,Parameters!$G$26*$A193))</f>
        <v>17139.96</v>
      </c>
      <c r="S193" s="290">
        <f t="shared" si="64"/>
        <v>91.17</v>
      </c>
      <c r="T193" s="290" cm="1">
        <f t="array" ref="T193">IF(Parameters!$E$55="No",IF($A193&lt;=Parameters!$H$28,Parameters!$G$28*$A193,IF($A193&lt;=Parameters!$H$29,Parameters!$G$28*Parameters!$H$28+Parameters!$G$29*($A193-Parameters!$H$28),IF($A193&lt;=Parameters!$H$30,Parameters!$G$28*Parameters!$H$28+Parameters!$G$29*(Parameters!$H$29-Parameters!$H$28)+Parameters!$G$30*($A193-Parameters!$H$29),Parameters!$G$28*Parameters!$H$28+Parameters!$G$29*(Parameters!$H$29-Parameters!$H$28)+Parameters!$G$30*(Parameters!$H$30-Parameters!$H$29)+Parameters!$G$31*($A193-Parameters!$H$30)))),_xlfn.IFS($A193&lt;=Parameters!$H$28,Parameters!$G$28*$A193,$A193&lt;=Parameters!$H$29,Parameters!$G$29*$A193,$A193&lt;=Parameters!$H$30,Parameters!$G$30*$A193,$A193&gt;Parameters!$H$30,Parameters!$G$31*$A193))</f>
        <v>18862.120000000003</v>
      </c>
      <c r="U193" s="290">
        <f t="shared" si="65"/>
        <v>100.33042553191491</v>
      </c>
      <c r="V193" s="290" cm="1">
        <f t="array" ref="V193">IF(Parameters!$E$55="No",IF($A193&lt;=Parameters!$H$34,Parameters!$G$34*$A193,IF($A193&lt;=Parameters!$H$35,Parameters!$G$34*Parameters!$H$34+Parameters!$G$35*($A193-Parameters!$H$34),IF($A193&lt;=Parameters!$H$36,Parameters!$G$34*Parameters!$H$34+Parameters!$G$35*(Parameters!$H$35-Parameters!$H$34)+Parameters!$G$36*($A193-Parameters!$H$35),Parameters!$G$34*Parameters!$H$34+Parameters!$G$35*(Parameters!$H$35-Parameters!$H$34)+Parameters!$G$36*(Parameters!$H$36-Parameters!$H$35)+Parameters!$G$37*($A193-Parameters!$H$36)))),_xlfn.IFS($A193&lt;=Parameters!$H$34,Parameters!$G$34*$A193,$A193&lt;=Parameters!$H$35,Parameters!$G$35*$A193,$A193&lt;=Parameters!$H$36,Parameters!$G$36*$A193,$A193&gt;Parameters!$H$36,Parameters!$G$37*$A193))</f>
        <v>23754.519999999997</v>
      </c>
      <c r="W193" s="290">
        <f t="shared" si="89"/>
        <v>126.35382978723402</v>
      </c>
      <c r="X193" s="290" cm="1">
        <f t="array" ref="X193">IF(Parameters!$E$55="No",IF($A193&lt;=Parameters!$H$39,Parameters!$G$39*$A193,IF($A193&lt;=Parameters!$H$40,Parameters!$G$39*Parameters!$H$39+Parameters!$G$40*($A193-Parameters!$H$39),IF($A193&lt;=Parameters!$H$41,Parameters!$G$39*Parameters!$H$39+Parameters!$G$40*(Parameters!$H$40-Parameters!$H$39)+Parameters!$G$41*($A193-Parameters!$H$40),Parameters!$G$39*Parameters!$H$39+Parameters!$G$40*(Parameters!$H$40-Parameters!$H$39)+Parameters!$G$41*(Parameters!$H$41-Parameters!$H$40)+Parameters!$G$42*($A193-Parameters!$H$41)))),_xlfn.IFS($A193&lt;=Parameters!$H$39,Parameters!$G$39*$A193,$A193&lt;=Parameters!$H$40,Parameters!$G$40*$A193,$A193&lt;=Parameters!$H$41,Parameters!$G$41*$A193,$A193&gt;Parameters!$H$41,Parameters!$G$42*$A193))</f>
        <v>25370.02</v>
      </c>
      <c r="Y193" s="290">
        <f t="shared" si="90"/>
        <v>134.94691489361702</v>
      </c>
      <c r="Z193" s="290" cm="1">
        <f t="array" ref="Z193">IF(Parameters!$F$55="No",IF($A193&lt;=Parameters!$J$23,Parameters!$I$23*$A193,IF($A193&lt;=Parameters!$J$24,Parameters!$I$23*Parameters!$J$23+Parameters!$I$24*($A193-Parameters!$J$23),IF($A193&lt;=Parameters!$J$25,Parameters!$I$23*Parameters!$J$23+Parameters!$I$24*(Parameters!$J$24-Parameters!$J$23)+Parameters!$I$25*($A193-Parameters!$J$24),Parameters!$I$23*Parameters!$J$23+Parameters!$I$24*(Parameters!$J$24-Parameters!$J$23)+Parameters!$I$25*(Parameters!$J$25-Parameters!$J$24)+Parameters!$I$26*($A193-Parameters!$J$25)))),_xlfn.IFS($A193&lt;=Parameters!$J$23,Parameters!$I$23*$A193,$A193&lt;=Parameters!$J$24,Parameters!$I$24*$A193,$A193&lt;=Parameters!$J$25,Parameters!$I$25*$A193,$A193&gt;Parameters!$J$25,Parameters!$I$26*$A193))</f>
        <v>17139.96</v>
      </c>
      <c r="AA193" s="290">
        <f t="shared" si="66"/>
        <v>91.17</v>
      </c>
      <c r="AB193" s="290" cm="1">
        <f t="array" ref="AB193">IF(Parameters!$F$55="No",IF($A193&lt;=Parameters!$J$28,Parameters!$I$28*$A193,IF($A193&lt;=Parameters!$J$29,Parameters!$I$28*Parameters!$J$28+Parameters!$I$29*($A193-Parameters!$J$28),IF($A193&lt;=Parameters!$J$30,Parameters!$I$28*Parameters!$J$28+Parameters!$I$29*(Parameters!$J$29-Parameters!$J$28)+Parameters!$I$30*($A193-Parameters!$J$29),Parameters!$I$28*Parameters!$J$28+Parameters!$I$29*(Parameters!$J$29-Parameters!$J$28)+Parameters!$I$30*(Parameters!$J$30-Parameters!$J$29)+Parameters!$I$31*($A193-Parameters!$J$30)))),_xlfn.IFS($A193&lt;=Parameters!$J$28,Parameters!$I$28*$A193,$A193&lt;=Parameters!$J$29,Parameters!$I$29*$A193,$A193&lt;=Parameters!$J$30,Parameters!$I$30*$A193,$A193&gt;Parameters!$J$30,Parameters!$I$31*$A193))</f>
        <v>18862.120000000003</v>
      </c>
      <c r="AC193" s="290">
        <f t="shared" si="67"/>
        <v>100.33042553191491</v>
      </c>
      <c r="AD193" s="290" cm="1">
        <f t="array" ref="AD193">IF(Parameters!$F$55="No",IF($A193&lt;=Parameters!$J$34,Parameters!$I$34*$A193,IF($A193&lt;=Parameters!$J$35,Parameters!$I$34*Parameters!$J$34+Parameters!$I$35*($A193-Parameters!$J$34),IF($A193&lt;=Parameters!$J$36,Parameters!$I$34*Parameters!$J$34+Parameters!$I$35*(Parameters!$J$35-Parameters!$J$34)+Parameters!$I$36*($A193-Parameters!$J$35),Parameters!$I$34*Parameters!$J$34+Parameters!$I$35*(Parameters!$J$35-Parameters!$J$34)+Parameters!$I$36*(Parameters!$J$36-Parameters!$J$35)+Parameters!$I$37*($A193-Parameters!$J$36)))),_xlfn.IFS($A193&lt;=Parameters!$J$34,Parameters!$I$34*$A193,$A193&lt;=Parameters!$J$35,Parameters!$I$35*$A193,$A193&lt;=Parameters!$J$36,Parameters!$I$36*$A193,$A193&gt;Parameters!$J$36,Parameters!$I$37*$A193))</f>
        <v>23754.519999999997</v>
      </c>
      <c r="AE193" s="290">
        <f t="shared" si="91"/>
        <v>126.35382978723402</v>
      </c>
      <c r="AF193" s="290" cm="1">
        <f t="array" ref="AF193">IF(Parameters!$F$55="No",IF($A193&lt;=Parameters!$J$39,Parameters!$I$39*$A193,IF($A193&lt;=Parameters!$J$40,Parameters!$I$39*Parameters!$J$39+Parameters!$I$40*($A193-Parameters!$J$39),IF($A193&lt;=Parameters!$J$41,Parameters!$I$39*Parameters!$J$39+Parameters!$I$40*(Parameters!$J$40-Parameters!$J$39)+Parameters!$I$41*($A193-Parameters!$J$40),Parameters!$I$39*Parameters!$J$39+Parameters!$I$40*(Parameters!$J$40-Parameters!$J$39)+Parameters!$I$41*(Parameters!$J$41-Parameters!$J$40)+Parameters!$I$42*($A193-Parameters!$J$41)))),_xlfn.IFS($A193&lt;=Parameters!$J$39,Parameters!$I$39*$A193,$A193&lt;=Parameters!$J$40,Parameters!$I$40*$A193,$A193&lt;=Parameters!$J$41,Parameters!$I$41*$A193,$A193&gt;Parameters!$J$41,Parameters!$I$42*$A193))</f>
        <v>25370.02</v>
      </c>
      <c r="AG193" s="290">
        <f t="shared" si="92"/>
        <v>134.94691489361702</v>
      </c>
      <c r="AI193" s="428">
        <f t="shared" si="68"/>
        <v>91.169999999998254</v>
      </c>
      <c r="AJ193" s="428">
        <f t="shared" si="69"/>
        <v>136.4900000000016</v>
      </c>
      <c r="AK193" s="428">
        <f t="shared" si="70"/>
        <v>143.53999999999724</v>
      </c>
      <c r="AL193" s="428">
        <f t="shared" si="71"/>
        <v>143.54000000000087</v>
      </c>
      <c r="AM193" s="428">
        <f t="shared" si="72"/>
        <v>91.169999999998254</v>
      </c>
      <c r="AN193" s="428">
        <f t="shared" si="73"/>
        <v>136.4900000000016</v>
      </c>
      <c r="AO193" s="428">
        <f t="shared" si="74"/>
        <v>143.53999999999724</v>
      </c>
      <c r="AP193" s="428">
        <f t="shared" si="75"/>
        <v>143.54000000000087</v>
      </c>
      <c r="AQ193" s="428">
        <f t="shared" si="76"/>
        <v>91.169999999998254</v>
      </c>
      <c r="AR193" s="428">
        <f t="shared" si="77"/>
        <v>136.4900000000016</v>
      </c>
      <c r="AS193" s="428">
        <f t="shared" si="78"/>
        <v>143.53999999999724</v>
      </c>
      <c r="AT193" s="428">
        <f t="shared" si="79"/>
        <v>143.54000000000087</v>
      </c>
      <c r="AU193" s="428">
        <f t="shared" si="80"/>
        <v>91.169999999998254</v>
      </c>
      <c r="AV193" s="428">
        <f t="shared" si="81"/>
        <v>136.4900000000016</v>
      </c>
      <c r="AW193" s="428">
        <f t="shared" si="82"/>
        <v>143.53999999999724</v>
      </c>
      <c r="AX193" s="428">
        <f t="shared" si="83"/>
        <v>143.54000000000087</v>
      </c>
    </row>
    <row r="194">
      <c r="A194" s="413">
        <v>189</v>
      </c>
      <c r="B194" s="290" cm="1">
        <f t="array" ref="B194">IF(Parameters!$C$55="No",IF($A194&lt;=Parameters!$D$23,Parameters!$C$23*$A194,IF($A194&lt;=Parameters!$D$24,Parameters!$C$23*Parameters!$D$23+Parameters!$C$24*($A194-Parameters!$D$23),IF($A194&lt;=Parameters!$D$25,Parameters!$C$23*Parameters!$D$23+Parameters!$C$24*(Parameters!$D$24-Parameters!$D$23)+Parameters!$C$25*($A194-Parameters!$D$24),Parameters!$C$23*Parameters!$D$23+Parameters!$C$24*(Parameters!$D$24-Parameters!$D$23)+Parameters!$C$25*(Parameters!$D$25-Parameters!$D$24)+Parameters!$C$26*($A194-Parameters!$D$25)))),_xlfn.IFS($A194&lt;=Parameters!$D$23,Parameters!$C$23*$A194,$A194&lt;=Parameters!$D$24,Parameters!$C$24*$A194,$A194&lt;=Parameters!$D$25,Parameters!$C$25*$A194,$A194&gt;Parameters!$D$25,Parameters!$C$26*$A194))</f>
        <v>17231.13</v>
      </c>
      <c r="C194" s="290">
        <f t="shared" si="84"/>
        <v>91.17</v>
      </c>
      <c r="D194" s="290" cm="1">
        <f t="array" ref="D194">IF(Parameters!$C$55="No",IF($A194&lt;=Parameters!$D$28,Parameters!$C$28*$A194,IF($A194&lt;=Parameters!$D$29,Parameters!$C$28*Parameters!$D$28+Parameters!$C$29*($A194-Parameters!$D$28),IF($A194&lt;=Parameters!$D$30,Parameters!$C$28*Parameters!$D$28+Parameters!$C$29*(Parameters!$D$29-Parameters!$D$28)+Parameters!$C$30*($A194-Parameters!$D$29),Parameters!$C$28*Parameters!$D$28+Parameters!$C$29*(Parameters!$D$29-Parameters!$D$28)+Parameters!$C$30*(Parameters!$D$30-Parameters!$D$29)+Parameters!$C$31*($A194-Parameters!$D$30)))),_xlfn.IFS($A194&lt;=Parameters!$D$28,Parameters!$C$28*$A194,$A194&lt;=Parameters!$D$29,Parameters!$C$29*$A194,$A194&lt;=Parameters!$D$30,Parameters!$C$30*$A194,$A194&gt;Parameters!$D$30,Parameters!$C$31*$A194))</f>
        <v>18998.61</v>
      </c>
      <c r="E194" s="290">
        <f t="shared" si="84"/>
        <v>100.52174603174603</v>
      </c>
      <c r="F194" s="290" cm="1">
        <f t="array" ref="F194">IF(Parameters!$C$55="No",IF($A194&lt;=Parameters!$D$34,Parameters!$C$34*$A194,IF($A194&lt;=Parameters!$D$35,Parameters!$C$34*Parameters!$D$34+Parameters!$C$35*($A194-Parameters!$D$34),IF($A194&lt;=Parameters!$D$36,Parameters!$C$34*Parameters!$D$34+Parameters!$C$35*(Parameters!$D$35-Parameters!$D$34)+Parameters!$C$36*($A194-Parameters!$D$35),Parameters!$C$34*Parameters!$D$34+Parameters!$C$35*(Parameters!$D$35-Parameters!$D$34)+Parameters!$C$36*(Parameters!$D$36-Parameters!$D$35)+Parameters!$C$37*($A194-Parameters!$D$36)))),_xlfn.IFS($A194&lt;=Parameters!$D$34,Parameters!$C$34*$A194,$A194&lt;=Parameters!$D$35,Parameters!$C$35*$A194,$A194&lt;=Parameters!$D$36,Parameters!$C$36*$A194,$A194&gt;Parameters!$D$36,Parameters!$C$37*$A194))</f>
        <v>23898.059999999998</v>
      </c>
      <c r="G194" s="290">
        <f t="shared" si="85"/>
        <v>126.44476190476189</v>
      </c>
      <c r="H194" s="290" cm="1">
        <f t="array" ref="H194">IF(Parameters!$C$55="No",IF($A194&lt;=Parameters!$D$39,Parameters!$C$39*$A194,IF($A194&lt;=Parameters!$D$40,Parameters!$C$39*Parameters!$D$39+Parameters!$C$40*($A194-Parameters!$D$39),IF($A194&lt;=Parameters!$D$41,Parameters!$C$39*Parameters!$D$39+Parameters!$C$40*(Parameters!$D$40-Parameters!$D$39)+Parameters!$C$41*($A194-Parameters!$D$40),Parameters!$C$39*Parameters!$D$39+Parameters!$C$40*(Parameters!$D$40-Parameters!$D$39)+Parameters!$C$41*(Parameters!$D$41-Parameters!$D$40)+Parameters!$C$42*($A194-Parameters!$D$41)))),_xlfn.IFS($A194&lt;=Parameters!$D$39,Parameters!$C$39*$A194,$A194&lt;=Parameters!$D$40,Parameters!$C$40*$A194,$A194&lt;=Parameters!$D$41,Parameters!$C$41*$A194,$A194&gt;Parameters!$D$41,Parameters!$C$42*$A194))</f>
        <v>25513.559999999998</v>
      </c>
      <c r="I194" s="290">
        <f t="shared" si="86"/>
        <v>134.99238095238093</v>
      </c>
      <c r="J194" s="290" cm="1">
        <f t="array" ref="J194">IF(Parameters!$D$55="No",IF($A194&lt;=Parameters!$F$23,Parameters!$E$23*$A194,IF($A194&lt;=Parameters!$F$24,Parameters!$E$23*Parameters!$F$23+Parameters!$E$24*($A194-Parameters!$F$23),IF($A194&lt;=Parameters!$F$25,Parameters!$E$23*Parameters!$F$23+Parameters!$E$24*(Parameters!$F$24-Parameters!$F$23)+Parameters!$E$25*($A194-Parameters!$F$24),Parameters!$E$23*Parameters!$F$23+Parameters!$E$24*(Parameters!$F$24-Parameters!$F$23)+Parameters!$E$25*(Parameters!$F$25-Parameters!$F$24)+Parameters!$E$26*($A194-Parameters!$F$25)))),_xlfn.IFS($A194&lt;=Parameters!$F$23,Parameters!$E$23*$A194,$A194&lt;=Parameters!$F$24,Parameters!$E$24*$A194,$A194&lt;=Parameters!$F$25,Parameters!$E$25*$A194,$A194&gt;Parameters!$F$25,Parameters!$E$26*$A194))</f>
        <v>17231.13</v>
      </c>
      <c r="K194" s="290">
        <f t="shared" si="62"/>
        <v>91.17</v>
      </c>
      <c r="L194" s="290" cm="1">
        <f t="array" ref="L194">IF(Parameters!$D$55="No",IF($A194&lt;=Parameters!$F$28,Parameters!$E$28*$A194,IF($A194&lt;=Parameters!$F$29,Parameters!$E$28*Parameters!$F$28+Parameters!$E$29*($A194-Parameters!$F$28),IF($A194&lt;=Parameters!$F$30,Parameters!$E$28*Parameters!$F$28+Parameters!$E$29*(Parameters!$F$29-Parameters!$F$28)+Parameters!$E$30*($A194-Parameters!$F$29),Parameters!$E$28*Parameters!$F$28+Parameters!$E$29*(Parameters!$F$29-Parameters!$F$28)+Parameters!$E$30*(Parameters!$F$30-Parameters!$F$29)+Parameters!$E$31*($A194-Parameters!$F$30)))),_xlfn.IFS($A194&lt;=Parameters!$F$28,Parameters!$E$28*$A194,$A194&lt;=Parameters!$F$29,Parameters!$E$29*$A194,$A194&lt;=Parameters!$F$30,Parameters!$E$30*$A194,$A194&gt;Parameters!$F$30,Parameters!$E$31*$A194))</f>
        <v>18998.61</v>
      </c>
      <c r="M194" s="290">
        <f t="shared" si="63"/>
        <v>100.52174603174603</v>
      </c>
      <c r="N194" s="290" cm="1">
        <f t="array" ref="N194">IF(Parameters!$D$55="No",IF($A194&lt;=Parameters!$F$34,Parameters!$E$34*$A194,IF($A194&lt;=Parameters!$F$35,Parameters!$E$34*Parameters!$F$34+Parameters!$E$35*($A194-Parameters!$F$34),IF($A194&lt;=Parameters!$F$36,Parameters!$E$34*Parameters!$F$34+Parameters!$E$35*(Parameters!$F$35-Parameters!$F$34)+Parameters!$E$36*($A194-Parameters!$F$35),Parameters!$E$34*Parameters!$F$34+Parameters!$E$35*(Parameters!$F$35-Parameters!$F$34)+Parameters!$E$36*(Parameters!$F$36-Parameters!$F$35)+Parameters!$E$37*($A194-Parameters!$F$36)))),_xlfn.IFS($A194&lt;=Parameters!$F$34,Parameters!$E$34*$A194,$A194&lt;=Parameters!$F$35,Parameters!$E$35*$A194,$A194&lt;=Parameters!$F$36,Parameters!$E$36*$A194,$A194&gt;Parameters!$F$36,Parameters!$E$37*$A194))</f>
        <v>23898.059999999998</v>
      </c>
      <c r="O194" s="290">
        <f t="shared" si="87"/>
        <v>126.44476190476189</v>
      </c>
      <c r="P194" s="290" cm="1">
        <f t="array" ref="P194">IF(Parameters!$D$55="No",IF($A194&lt;=Parameters!$F$39,Parameters!$E$39*$A194,IF($A194&lt;=Parameters!$F$40,Parameters!$E$39*Parameters!$F$39+Parameters!$E$40*($A194-Parameters!$F$39),IF($A194&lt;=Parameters!$F$41,Parameters!$E$39*Parameters!$F$39+Parameters!$E$40*(Parameters!$F$40-Parameters!$F$39)+Parameters!$E$41*($A194-Parameters!$F$40),Parameters!$E$39*Parameters!$F$39+Parameters!$E$40*(Parameters!$F$40-Parameters!$F$39)+Parameters!$E$41*(Parameters!$F$41-Parameters!$F$40)+Parameters!$E$42*($A194-Parameters!$F$41)))),_xlfn.IFS($A194&lt;=Parameters!$F$39,Parameters!$E$39*$A194,$A194&lt;=Parameters!$F$40,Parameters!$E$40*$A194,$A194&lt;=Parameters!$F$41,Parameters!$E$41*$A194,$A194&gt;Parameters!$F$41,Parameters!$E$42*$A194))</f>
        <v>25513.559999999998</v>
      </c>
      <c r="Q194" s="290">
        <f t="shared" si="88"/>
        <v>134.99238095238093</v>
      </c>
      <c r="R194" s="290" cm="1">
        <f t="array" ref="R194">IF(Parameters!$E$55="No",IF($A194&lt;=Parameters!$H$23,Parameters!$G$23*$A194,IF($A194&lt;=Parameters!$H$24,Parameters!$G$23*Parameters!$H$23+Parameters!$G$24*($A194-Parameters!$H$23),IF($A194&lt;=Parameters!$H$25,Parameters!$G$23*Parameters!$H$23+Parameters!$G$24*(Parameters!$H$24-Parameters!$H$23)+Parameters!$G$25*($A194-Parameters!$H$24),Parameters!$G$23*Parameters!$H$23+Parameters!$G$24*(Parameters!$H$24-Parameters!$H$23)+Parameters!$G$25*(Parameters!$H$25-Parameters!$H$24)+Parameters!$G$26*($A194-Parameters!$H$25)))),_xlfn.IFS($A194&lt;=Parameters!$H$23,Parameters!$G$23*$A194,$A194&lt;=Parameters!$H$24,Parameters!$G$24*$A194,$A194&lt;=Parameters!$H$25,Parameters!$G$25*$A194,$A194&gt;Parameters!$H$25,Parameters!$G$26*$A194))</f>
        <v>17231.13</v>
      </c>
      <c r="S194" s="290">
        <f t="shared" si="64"/>
        <v>91.17</v>
      </c>
      <c r="T194" s="290" cm="1">
        <f t="array" ref="T194">IF(Parameters!$E$55="No",IF($A194&lt;=Parameters!$H$28,Parameters!$G$28*$A194,IF($A194&lt;=Parameters!$H$29,Parameters!$G$28*Parameters!$H$28+Parameters!$G$29*($A194-Parameters!$H$28),IF($A194&lt;=Parameters!$H$30,Parameters!$G$28*Parameters!$H$28+Parameters!$G$29*(Parameters!$H$29-Parameters!$H$28)+Parameters!$G$30*($A194-Parameters!$H$29),Parameters!$G$28*Parameters!$H$28+Parameters!$G$29*(Parameters!$H$29-Parameters!$H$28)+Parameters!$G$30*(Parameters!$H$30-Parameters!$H$29)+Parameters!$G$31*($A194-Parameters!$H$30)))),_xlfn.IFS($A194&lt;=Parameters!$H$28,Parameters!$G$28*$A194,$A194&lt;=Parameters!$H$29,Parameters!$G$29*$A194,$A194&lt;=Parameters!$H$30,Parameters!$G$30*$A194,$A194&gt;Parameters!$H$30,Parameters!$G$31*$A194))</f>
        <v>18998.61</v>
      </c>
      <c r="U194" s="290">
        <f t="shared" si="65"/>
        <v>100.52174603174603</v>
      </c>
      <c r="V194" s="290" cm="1">
        <f t="array" ref="V194">IF(Parameters!$E$55="No",IF($A194&lt;=Parameters!$H$34,Parameters!$G$34*$A194,IF($A194&lt;=Parameters!$H$35,Parameters!$G$34*Parameters!$H$34+Parameters!$G$35*($A194-Parameters!$H$34),IF($A194&lt;=Parameters!$H$36,Parameters!$G$34*Parameters!$H$34+Parameters!$G$35*(Parameters!$H$35-Parameters!$H$34)+Parameters!$G$36*($A194-Parameters!$H$35),Parameters!$G$34*Parameters!$H$34+Parameters!$G$35*(Parameters!$H$35-Parameters!$H$34)+Parameters!$G$36*(Parameters!$H$36-Parameters!$H$35)+Parameters!$G$37*($A194-Parameters!$H$36)))),_xlfn.IFS($A194&lt;=Parameters!$H$34,Parameters!$G$34*$A194,$A194&lt;=Parameters!$H$35,Parameters!$G$35*$A194,$A194&lt;=Parameters!$H$36,Parameters!$G$36*$A194,$A194&gt;Parameters!$H$36,Parameters!$G$37*$A194))</f>
        <v>23898.059999999998</v>
      </c>
      <c r="W194" s="290">
        <f t="shared" si="89"/>
        <v>126.44476190476189</v>
      </c>
      <c r="X194" s="290" cm="1">
        <f t="array" ref="X194">IF(Parameters!$E$55="No",IF($A194&lt;=Parameters!$H$39,Parameters!$G$39*$A194,IF($A194&lt;=Parameters!$H$40,Parameters!$G$39*Parameters!$H$39+Parameters!$G$40*($A194-Parameters!$H$39),IF($A194&lt;=Parameters!$H$41,Parameters!$G$39*Parameters!$H$39+Parameters!$G$40*(Parameters!$H$40-Parameters!$H$39)+Parameters!$G$41*($A194-Parameters!$H$40),Parameters!$G$39*Parameters!$H$39+Parameters!$G$40*(Parameters!$H$40-Parameters!$H$39)+Parameters!$G$41*(Parameters!$H$41-Parameters!$H$40)+Parameters!$G$42*($A194-Parameters!$H$41)))),_xlfn.IFS($A194&lt;=Parameters!$H$39,Parameters!$G$39*$A194,$A194&lt;=Parameters!$H$40,Parameters!$G$40*$A194,$A194&lt;=Parameters!$H$41,Parameters!$G$41*$A194,$A194&gt;Parameters!$H$41,Parameters!$G$42*$A194))</f>
        <v>25513.559999999998</v>
      </c>
      <c r="Y194" s="290">
        <f t="shared" si="90"/>
        <v>134.99238095238093</v>
      </c>
      <c r="Z194" s="290" cm="1">
        <f t="array" ref="Z194">IF(Parameters!$F$55="No",IF($A194&lt;=Parameters!$J$23,Parameters!$I$23*$A194,IF($A194&lt;=Parameters!$J$24,Parameters!$I$23*Parameters!$J$23+Parameters!$I$24*($A194-Parameters!$J$23),IF($A194&lt;=Parameters!$J$25,Parameters!$I$23*Parameters!$J$23+Parameters!$I$24*(Parameters!$J$24-Parameters!$J$23)+Parameters!$I$25*($A194-Parameters!$J$24),Parameters!$I$23*Parameters!$J$23+Parameters!$I$24*(Parameters!$J$24-Parameters!$J$23)+Parameters!$I$25*(Parameters!$J$25-Parameters!$J$24)+Parameters!$I$26*($A194-Parameters!$J$25)))),_xlfn.IFS($A194&lt;=Parameters!$J$23,Parameters!$I$23*$A194,$A194&lt;=Parameters!$J$24,Parameters!$I$24*$A194,$A194&lt;=Parameters!$J$25,Parameters!$I$25*$A194,$A194&gt;Parameters!$J$25,Parameters!$I$26*$A194))</f>
        <v>17231.13</v>
      </c>
      <c r="AA194" s="290">
        <f t="shared" si="66"/>
        <v>91.17</v>
      </c>
      <c r="AB194" s="290" cm="1">
        <f t="array" ref="AB194">IF(Parameters!$F$55="No",IF($A194&lt;=Parameters!$J$28,Parameters!$I$28*$A194,IF($A194&lt;=Parameters!$J$29,Parameters!$I$28*Parameters!$J$28+Parameters!$I$29*($A194-Parameters!$J$28),IF($A194&lt;=Parameters!$J$30,Parameters!$I$28*Parameters!$J$28+Parameters!$I$29*(Parameters!$J$29-Parameters!$J$28)+Parameters!$I$30*($A194-Parameters!$J$29),Parameters!$I$28*Parameters!$J$28+Parameters!$I$29*(Parameters!$J$29-Parameters!$J$28)+Parameters!$I$30*(Parameters!$J$30-Parameters!$J$29)+Parameters!$I$31*($A194-Parameters!$J$30)))),_xlfn.IFS($A194&lt;=Parameters!$J$28,Parameters!$I$28*$A194,$A194&lt;=Parameters!$J$29,Parameters!$I$29*$A194,$A194&lt;=Parameters!$J$30,Parameters!$I$30*$A194,$A194&gt;Parameters!$J$30,Parameters!$I$31*$A194))</f>
        <v>18998.61</v>
      </c>
      <c r="AC194" s="290">
        <f t="shared" si="67"/>
        <v>100.52174603174603</v>
      </c>
      <c r="AD194" s="290" cm="1">
        <f t="array" ref="AD194">IF(Parameters!$F$55="No",IF($A194&lt;=Parameters!$J$34,Parameters!$I$34*$A194,IF($A194&lt;=Parameters!$J$35,Parameters!$I$34*Parameters!$J$34+Parameters!$I$35*($A194-Parameters!$J$34),IF($A194&lt;=Parameters!$J$36,Parameters!$I$34*Parameters!$J$34+Parameters!$I$35*(Parameters!$J$35-Parameters!$J$34)+Parameters!$I$36*($A194-Parameters!$J$35),Parameters!$I$34*Parameters!$J$34+Parameters!$I$35*(Parameters!$J$35-Parameters!$J$34)+Parameters!$I$36*(Parameters!$J$36-Parameters!$J$35)+Parameters!$I$37*($A194-Parameters!$J$36)))),_xlfn.IFS($A194&lt;=Parameters!$J$34,Parameters!$I$34*$A194,$A194&lt;=Parameters!$J$35,Parameters!$I$35*$A194,$A194&lt;=Parameters!$J$36,Parameters!$I$36*$A194,$A194&gt;Parameters!$J$36,Parameters!$I$37*$A194))</f>
        <v>23898.059999999998</v>
      </c>
      <c r="AE194" s="290">
        <f t="shared" si="91"/>
        <v>126.44476190476189</v>
      </c>
      <c r="AF194" s="290" cm="1">
        <f t="array" ref="AF194">IF(Parameters!$F$55="No",IF($A194&lt;=Parameters!$J$39,Parameters!$I$39*$A194,IF($A194&lt;=Parameters!$J$40,Parameters!$I$39*Parameters!$J$39+Parameters!$I$40*($A194-Parameters!$J$39),IF($A194&lt;=Parameters!$J$41,Parameters!$I$39*Parameters!$J$39+Parameters!$I$40*(Parameters!$J$40-Parameters!$J$39)+Parameters!$I$41*($A194-Parameters!$J$40),Parameters!$I$39*Parameters!$J$39+Parameters!$I$40*(Parameters!$J$40-Parameters!$J$39)+Parameters!$I$41*(Parameters!$J$41-Parameters!$J$40)+Parameters!$I$42*($A194-Parameters!$J$41)))),_xlfn.IFS($A194&lt;=Parameters!$J$39,Parameters!$I$39*$A194,$A194&lt;=Parameters!$J$40,Parameters!$I$40*$A194,$A194&lt;=Parameters!$J$41,Parameters!$I$41*$A194,$A194&gt;Parameters!$J$41,Parameters!$I$42*$A194))</f>
        <v>25513.559999999998</v>
      </c>
      <c r="AG194" s="290">
        <f t="shared" si="92"/>
        <v>134.99238095238093</v>
      </c>
      <c r="AI194" s="428">
        <f t="shared" si="68"/>
        <v>91.170000000001892</v>
      </c>
      <c r="AJ194" s="428">
        <f t="shared" si="69"/>
        <v>136.48999999999796</v>
      </c>
      <c r="AK194" s="428">
        <f t="shared" si="70"/>
        <v>143.54000000000087</v>
      </c>
      <c r="AL194" s="428">
        <f t="shared" si="71"/>
        <v>143.53999999999724</v>
      </c>
      <c r="AM194" s="428">
        <f t="shared" si="72"/>
        <v>91.170000000001892</v>
      </c>
      <c r="AN194" s="428">
        <f t="shared" si="73"/>
        <v>136.48999999999796</v>
      </c>
      <c r="AO194" s="428">
        <f t="shared" si="74"/>
        <v>143.54000000000087</v>
      </c>
      <c r="AP194" s="428">
        <f t="shared" si="75"/>
        <v>143.53999999999724</v>
      </c>
      <c r="AQ194" s="428">
        <f t="shared" si="76"/>
        <v>91.170000000001892</v>
      </c>
      <c r="AR194" s="428">
        <f t="shared" si="77"/>
        <v>136.48999999999796</v>
      </c>
      <c r="AS194" s="428">
        <f t="shared" si="78"/>
        <v>143.54000000000087</v>
      </c>
      <c r="AT194" s="428">
        <f t="shared" si="79"/>
        <v>143.53999999999724</v>
      </c>
      <c r="AU194" s="428">
        <f t="shared" si="80"/>
        <v>91.170000000001892</v>
      </c>
      <c r="AV194" s="428">
        <f t="shared" si="81"/>
        <v>136.48999999999796</v>
      </c>
      <c r="AW194" s="428">
        <f t="shared" si="82"/>
        <v>143.54000000000087</v>
      </c>
      <c r="AX194" s="428">
        <f t="shared" si="83"/>
        <v>143.53999999999724</v>
      </c>
    </row>
    <row r="195">
      <c r="A195" s="413">
        <v>190</v>
      </c>
      <c r="B195" s="290" cm="1">
        <f t="array" ref="B195">IF(Parameters!$C$55="No",IF($A195&lt;=Parameters!$D$23,Parameters!$C$23*$A195,IF($A195&lt;=Parameters!$D$24,Parameters!$C$23*Parameters!$D$23+Parameters!$C$24*($A195-Parameters!$D$23),IF($A195&lt;=Parameters!$D$25,Parameters!$C$23*Parameters!$D$23+Parameters!$C$24*(Parameters!$D$24-Parameters!$D$23)+Parameters!$C$25*($A195-Parameters!$D$24),Parameters!$C$23*Parameters!$D$23+Parameters!$C$24*(Parameters!$D$24-Parameters!$D$23)+Parameters!$C$25*(Parameters!$D$25-Parameters!$D$24)+Parameters!$C$26*($A195-Parameters!$D$25)))),_xlfn.IFS($A195&lt;=Parameters!$D$23,Parameters!$C$23*$A195,$A195&lt;=Parameters!$D$24,Parameters!$C$24*$A195,$A195&lt;=Parameters!$D$25,Parameters!$C$25*$A195,$A195&gt;Parameters!$D$25,Parameters!$C$26*$A195))</f>
        <v>17322.3</v>
      </c>
      <c r="C195" s="290">
        <f t="shared" si="84"/>
        <v>91.17</v>
      </c>
      <c r="D195" s="290" cm="1">
        <f t="array" ref="D195">IF(Parameters!$C$55="No",IF($A195&lt;=Parameters!$D$28,Parameters!$C$28*$A195,IF($A195&lt;=Parameters!$D$29,Parameters!$C$28*Parameters!$D$28+Parameters!$C$29*($A195-Parameters!$D$28),IF($A195&lt;=Parameters!$D$30,Parameters!$C$28*Parameters!$D$28+Parameters!$C$29*(Parameters!$D$29-Parameters!$D$28)+Parameters!$C$30*($A195-Parameters!$D$29),Parameters!$C$28*Parameters!$D$28+Parameters!$C$29*(Parameters!$D$29-Parameters!$D$28)+Parameters!$C$30*(Parameters!$D$30-Parameters!$D$29)+Parameters!$C$31*($A195-Parameters!$D$30)))),_xlfn.IFS($A195&lt;=Parameters!$D$28,Parameters!$C$28*$A195,$A195&lt;=Parameters!$D$29,Parameters!$C$29*$A195,$A195&lt;=Parameters!$D$30,Parameters!$C$30*$A195,$A195&gt;Parameters!$D$30,Parameters!$C$31*$A195))</f>
        <v>19135.099999999999</v>
      </c>
      <c r="E195" s="290">
        <f t="shared" si="84"/>
        <v>100.71105263157894</v>
      </c>
      <c r="F195" s="290" cm="1">
        <f t="array" ref="F195">IF(Parameters!$C$55="No",IF($A195&lt;=Parameters!$D$34,Parameters!$C$34*$A195,IF($A195&lt;=Parameters!$D$35,Parameters!$C$34*Parameters!$D$34+Parameters!$C$35*($A195-Parameters!$D$34),IF($A195&lt;=Parameters!$D$36,Parameters!$C$34*Parameters!$D$34+Parameters!$C$35*(Parameters!$D$35-Parameters!$D$34)+Parameters!$C$36*($A195-Parameters!$D$35),Parameters!$C$34*Parameters!$D$34+Parameters!$C$35*(Parameters!$D$35-Parameters!$D$34)+Parameters!$C$36*(Parameters!$D$36-Parameters!$D$35)+Parameters!$C$37*($A195-Parameters!$D$36)))),_xlfn.IFS($A195&lt;=Parameters!$D$34,Parameters!$C$34*$A195,$A195&lt;=Parameters!$D$35,Parameters!$C$35*$A195,$A195&lt;=Parameters!$D$36,Parameters!$C$36*$A195,$A195&gt;Parameters!$D$36,Parameters!$C$37*$A195))</f>
        <v>24041.599999999999</v>
      </c>
      <c r="G195" s="290">
        <f t="shared" si="85"/>
        <v>126.53473684210526</v>
      </c>
      <c r="H195" s="290" cm="1">
        <f t="array" ref="H195">IF(Parameters!$C$55="No",IF($A195&lt;=Parameters!$D$39,Parameters!$C$39*$A195,IF($A195&lt;=Parameters!$D$40,Parameters!$C$39*Parameters!$D$39+Parameters!$C$40*($A195-Parameters!$D$39),IF($A195&lt;=Parameters!$D$41,Parameters!$C$39*Parameters!$D$39+Parameters!$C$40*(Parameters!$D$40-Parameters!$D$39)+Parameters!$C$41*($A195-Parameters!$D$40),Parameters!$C$39*Parameters!$D$39+Parameters!$C$40*(Parameters!$D$40-Parameters!$D$39)+Parameters!$C$41*(Parameters!$D$41-Parameters!$D$40)+Parameters!$C$42*($A195-Parameters!$D$41)))),_xlfn.IFS($A195&lt;=Parameters!$D$39,Parameters!$C$39*$A195,$A195&lt;=Parameters!$D$40,Parameters!$C$40*$A195,$A195&lt;=Parameters!$D$41,Parameters!$C$41*$A195,$A195&gt;Parameters!$D$41,Parameters!$C$42*$A195))</f>
        <v>25657.1</v>
      </c>
      <c r="I195" s="290">
        <f t="shared" si="86"/>
        <v>135.03736842105263</v>
      </c>
      <c r="J195" s="290" cm="1">
        <f t="array" ref="J195">IF(Parameters!$D$55="No",IF($A195&lt;=Parameters!$F$23,Parameters!$E$23*$A195,IF($A195&lt;=Parameters!$F$24,Parameters!$E$23*Parameters!$F$23+Parameters!$E$24*($A195-Parameters!$F$23),IF($A195&lt;=Parameters!$F$25,Parameters!$E$23*Parameters!$F$23+Parameters!$E$24*(Parameters!$F$24-Parameters!$F$23)+Parameters!$E$25*($A195-Parameters!$F$24),Parameters!$E$23*Parameters!$F$23+Parameters!$E$24*(Parameters!$F$24-Parameters!$F$23)+Parameters!$E$25*(Parameters!$F$25-Parameters!$F$24)+Parameters!$E$26*($A195-Parameters!$F$25)))),_xlfn.IFS($A195&lt;=Parameters!$F$23,Parameters!$E$23*$A195,$A195&lt;=Parameters!$F$24,Parameters!$E$24*$A195,$A195&lt;=Parameters!$F$25,Parameters!$E$25*$A195,$A195&gt;Parameters!$F$25,Parameters!$E$26*$A195))</f>
        <v>17322.3</v>
      </c>
      <c r="K195" s="290">
        <f t="shared" si="62"/>
        <v>91.17</v>
      </c>
      <c r="L195" s="290" cm="1">
        <f t="array" ref="L195">IF(Parameters!$D$55="No",IF($A195&lt;=Parameters!$F$28,Parameters!$E$28*$A195,IF($A195&lt;=Parameters!$F$29,Parameters!$E$28*Parameters!$F$28+Parameters!$E$29*($A195-Parameters!$F$28),IF($A195&lt;=Parameters!$F$30,Parameters!$E$28*Parameters!$F$28+Parameters!$E$29*(Parameters!$F$29-Parameters!$F$28)+Parameters!$E$30*($A195-Parameters!$F$29),Parameters!$E$28*Parameters!$F$28+Parameters!$E$29*(Parameters!$F$29-Parameters!$F$28)+Parameters!$E$30*(Parameters!$F$30-Parameters!$F$29)+Parameters!$E$31*($A195-Parameters!$F$30)))),_xlfn.IFS($A195&lt;=Parameters!$F$28,Parameters!$E$28*$A195,$A195&lt;=Parameters!$F$29,Parameters!$E$29*$A195,$A195&lt;=Parameters!$F$30,Parameters!$E$30*$A195,$A195&gt;Parameters!$F$30,Parameters!$E$31*$A195))</f>
        <v>19135.099999999999</v>
      </c>
      <c r="M195" s="290">
        <f t="shared" si="63"/>
        <v>100.71105263157894</v>
      </c>
      <c r="N195" s="290" cm="1">
        <f t="array" ref="N195">IF(Parameters!$D$55="No",IF($A195&lt;=Parameters!$F$34,Parameters!$E$34*$A195,IF($A195&lt;=Parameters!$F$35,Parameters!$E$34*Parameters!$F$34+Parameters!$E$35*($A195-Parameters!$F$34),IF($A195&lt;=Parameters!$F$36,Parameters!$E$34*Parameters!$F$34+Parameters!$E$35*(Parameters!$F$35-Parameters!$F$34)+Parameters!$E$36*($A195-Parameters!$F$35),Parameters!$E$34*Parameters!$F$34+Parameters!$E$35*(Parameters!$F$35-Parameters!$F$34)+Parameters!$E$36*(Parameters!$F$36-Parameters!$F$35)+Parameters!$E$37*($A195-Parameters!$F$36)))),_xlfn.IFS($A195&lt;=Parameters!$F$34,Parameters!$E$34*$A195,$A195&lt;=Parameters!$F$35,Parameters!$E$35*$A195,$A195&lt;=Parameters!$F$36,Parameters!$E$36*$A195,$A195&gt;Parameters!$F$36,Parameters!$E$37*$A195))</f>
        <v>24041.599999999999</v>
      </c>
      <c r="O195" s="290">
        <f t="shared" si="87"/>
        <v>126.53473684210526</v>
      </c>
      <c r="P195" s="290" cm="1">
        <f t="array" ref="P195">IF(Parameters!$D$55="No",IF($A195&lt;=Parameters!$F$39,Parameters!$E$39*$A195,IF($A195&lt;=Parameters!$F$40,Parameters!$E$39*Parameters!$F$39+Parameters!$E$40*($A195-Parameters!$F$39),IF($A195&lt;=Parameters!$F$41,Parameters!$E$39*Parameters!$F$39+Parameters!$E$40*(Parameters!$F$40-Parameters!$F$39)+Parameters!$E$41*($A195-Parameters!$F$40),Parameters!$E$39*Parameters!$F$39+Parameters!$E$40*(Parameters!$F$40-Parameters!$F$39)+Parameters!$E$41*(Parameters!$F$41-Parameters!$F$40)+Parameters!$E$42*($A195-Parameters!$F$41)))),_xlfn.IFS($A195&lt;=Parameters!$F$39,Parameters!$E$39*$A195,$A195&lt;=Parameters!$F$40,Parameters!$E$40*$A195,$A195&lt;=Parameters!$F$41,Parameters!$E$41*$A195,$A195&gt;Parameters!$F$41,Parameters!$E$42*$A195))</f>
        <v>25657.1</v>
      </c>
      <c r="Q195" s="290">
        <f t="shared" si="88"/>
        <v>135.03736842105263</v>
      </c>
      <c r="R195" s="290" cm="1">
        <f t="array" ref="R195">IF(Parameters!$E$55="No",IF($A195&lt;=Parameters!$H$23,Parameters!$G$23*$A195,IF($A195&lt;=Parameters!$H$24,Parameters!$G$23*Parameters!$H$23+Parameters!$G$24*($A195-Parameters!$H$23),IF($A195&lt;=Parameters!$H$25,Parameters!$G$23*Parameters!$H$23+Parameters!$G$24*(Parameters!$H$24-Parameters!$H$23)+Parameters!$G$25*($A195-Parameters!$H$24),Parameters!$G$23*Parameters!$H$23+Parameters!$G$24*(Parameters!$H$24-Parameters!$H$23)+Parameters!$G$25*(Parameters!$H$25-Parameters!$H$24)+Parameters!$G$26*($A195-Parameters!$H$25)))),_xlfn.IFS($A195&lt;=Parameters!$H$23,Parameters!$G$23*$A195,$A195&lt;=Parameters!$H$24,Parameters!$G$24*$A195,$A195&lt;=Parameters!$H$25,Parameters!$G$25*$A195,$A195&gt;Parameters!$H$25,Parameters!$G$26*$A195))</f>
        <v>17322.3</v>
      </c>
      <c r="S195" s="290">
        <f t="shared" si="64"/>
        <v>91.17</v>
      </c>
      <c r="T195" s="290" cm="1">
        <f t="array" ref="T195">IF(Parameters!$E$55="No",IF($A195&lt;=Parameters!$H$28,Parameters!$G$28*$A195,IF($A195&lt;=Parameters!$H$29,Parameters!$G$28*Parameters!$H$28+Parameters!$G$29*($A195-Parameters!$H$28),IF($A195&lt;=Parameters!$H$30,Parameters!$G$28*Parameters!$H$28+Parameters!$G$29*(Parameters!$H$29-Parameters!$H$28)+Parameters!$G$30*($A195-Parameters!$H$29),Parameters!$G$28*Parameters!$H$28+Parameters!$G$29*(Parameters!$H$29-Parameters!$H$28)+Parameters!$G$30*(Parameters!$H$30-Parameters!$H$29)+Parameters!$G$31*($A195-Parameters!$H$30)))),_xlfn.IFS($A195&lt;=Parameters!$H$28,Parameters!$G$28*$A195,$A195&lt;=Parameters!$H$29,Parameters!$G$29*$A195,$A195&lt;=Parameters!$H$30,Parameters!$G$30*$A195,$A195&gt;Parameters!$H$30,Parameters!$G$31*$A195))</f>
        <v>19135.099999999999</v>
      </c>
      <c r="U195" s="290">
        <f t="shared" si="65"/>
        <v>100.71105263157894</v>
      </c>
      <c r="V195" s="290" cm="1">
        <f t="array" ref="V195">IF(Parameters!$E$55="No",IF($A195&lt;=Parameters!$H$34,Parameters!$G$34*$A195,IF($A195&lt;=Parameters!$H$35,Parameters!$G$34*Parameters!$H$34+Parameters!$G$35*($A195-Parameters!$H$34),IF($A195&lt;=Parameters!$H$36,Parameters!$G$34*Parameters!$H$34+Parameters!$G$35*(Parameters!$H$35-Parameters!$H$34)+Parameters!$G$36*($A195-Parameters!$H$35),Parameters!$G$34*Parameters!$H$34+Parameters!$G$35*(Parameters!$H$35-Parameters!$H$34)+Parameters!$G$36*(Parameters!$H$36-Parameters!$H$35)+Parameters!$G$37*($A195-Parameters!$H$36)))),_xlfn.IFS($A195&lt;=Parameters!$H$34,Parameters!$G$34*$A195,$A195&lt;=Parameters!$H$35,Parameters!$G$35*$A195,$A195&lt;=Parameters!$H$36,Parameters!$G$36*$A195,$A195&gt;Parameters!$H$36,Parameters!$G$37*$A195))</f>
        <v>24041.599999999999</v>
      </c>
      <c r="W195" s="290">
        <f t="shared" si="89"/>
        <v>126.53473684210526</v>
      </c>
      <c r="X195" s="290" cm="1">
        <f t="array" ref="X195">IF(Parameters!$E$55="No",IF($A195&lt;=Parameters!$H$39,Parameters!$G$39*$A195,IF($A195&lt;=Parameters!$H$40,Parameters!$G$39*Parameters!$H$39+Parameters!$G$40*($A195-Parameters!$H$39),IF($A195&lt;=Parameters!$H$41,Parameters!$G$39*Parameters!$H$39+Parameters!$G$40*(Parameters!$H$40-Parameters!$H$39)+Parameters!$G$41*($A195-Parameters!$H$40),Parameters!$G$39*Parameters!$H$39+Parameters!$G$40*(Parameters!$H$40-Parameters!$H$39)+Parameters!$G$41*(Parameters!$H$41-Parameters!$H$40)+Parameters!$G$42*($A195-Parameters!$H$41)))),_xlfn.IFS($A195&lt;=Parameters!$H$39,Parameters!$G$39*$A195,$A195&lt;=Parameters!$H$40,Parameters!$G$40*$A195,$A195&lt;=Parameters!$H$41,Parameters!$G$41*$A195,$A195&gt;Parameters!$H$41,Parameters!$G$42*$A195))</f>
        <v>25657.1</v>
      </c>
      <c r="Y195" s="290">
        <f t="shared" si="90"/>
        <v>135.03736842105263</v>
      </c>
      <c r="Z195" s="290" cm="1">
        <f t="array" ref="Z195">IF(Parameters!$F$55="No",IF($A195&lt;=Parameters!$J$23,Parameters!$I$23*$A195,IF($A195&lt;=Parameters!$J$24,Parameters!$I$23*Parameters!$J$23+Parameters!$I$24*($A195-Parameters!$J$23),IF($A195&lt;=Parameters!$J$25,Parameters!$I$23*Parameters!$J$23+Parameters!$I$24*(Parameters!$J$24-Parameters!$J$23)+Parameters!$I$25*($A195-Parameters!$J$24),Parameters!$I$23*Parameters!$J$23+Parameters!$I$24*(Parameters!$J$24-Parameters!$J$23)+Parameters!$I$25*(Parameters!$J$25-Parameters!$J$24)+Parameters!$I$26*($A195-Parameters!$J$25)))),_xlfn.IFS($A195&lt;=Parameters!$J$23,Parameters!$I$23*$A195,$A195&lt;=Parameters!$J$24,Parameters!$I$24*$A195,$A195&lt;=Parameters!$J$25,Parameters!$I$25*$A195,$A195&gt;Parameters!$J$25,Parameters!$I$26*$A195))</f>
        <v>17322.3</v>
      </c>
      <c r="AA195" s="290">
        <f t="shared" si="66"/>
        <v>91.17</v>
      </c>
      <c r="AB195" s="290" cm="1">
        <f t="array" ref="AB195">IF(Parameters!$F$55="No",IF($A195&lt;=Parameters!$J$28,Parameters!$I$28*$A195,IF($A195&lt;=Parameters!$J$29,Parameters!$I$28*Parameters!$J$28+Parameters!$I$29*($A195-Parameters!$J$28),IF($A195&lt;=Parameters!$J$30,Parameters!$I$28*Parameters!$J$28+Parameters!$I$29*(Parameters!$J$29-Parameters!$J$28)+Parameters!$I$30*($A195-Parameters!$J$29),Parameters!$I$28*Parameters!$J$28+Parameters!$I$29*(Parameters!$J$29-Parameters!$J$28)+Parameters!$I$30*(Parameters!$J$30-Parameters!$J$29)+Parameters!$I$31*($A195-Parameters!$J$30)))),_xlfn.IFS($A195&lt;=Parameters!$J$28,Parameters!$I$28*$A195,$A195&lt;=Parameters!$J$29,Parameters!$I$29*$A195,$A195&lt;=Parameters!$J$30,Parameters!$I$30*$A195,$A195&gt;Parameters!$J$30,Parameters!$I$31*$A195))</f>
        <v>19135.099999999999</v>
      </c>
      <c r="AC195" s="290">
        <f t="shared" si="67"/>
        <v>100.71105263157894</v>
      </c>
      <c r="AD195" s="290" cm="1">
        <f t="array" ref="AD195">IF(Parameters!$F$55="No",IF($A195&lt;=Parameters!$J$34,Parameters!$I$34*$A195,IF($A195&lt;=Parameters!$J$35,Parameters!$I$34*Parameters!$J$34+Parameters!$I$35*($A195-Parameters!$J$34),IF($A195&lt;=Parameters!$J$36,Parameters!$I$34*Parameters!$J$34+Parameters!$I$35*(Parameters!$J$35-Parameters!$J$34)+Parameters!$I$36*($A195-Parameters!$J$35),Parameters!$I$34*Parameters!$J$34+Parameters!$I$35*(Parameters!$J$35-Parameters!$J$34)+Parameters!$I$36*(Parameters!$J$36-Parameters!$J$35)+Parameters!$I$37*($A195-Parameters!$J$36)))),_xlfn.IFS($A195&lt;=Parameters!$J$34,Parameters!$I$34*$A195,$A195&lt;=Parameters!$J$35,Parameters!$I$35*$A195,$A195&lt;=Parameters!$J$36,Parameters!$I$36*$A195,$A195&gt;Parameters!$J$36,Parameters!$I$37*$A195))</f>
        <v>24041.599999999999</v>
      </c>
      <c r="AE195" s="290">
        <f t="shared" si="91"/>
        <v>126.53473684210526</v>
      </c>
      <c r="AF195" s="290" cm="1">
        <f t="array" ref="AF195">IF(Parameters!$F$55="No",IF($A195&lt;=Parameters!$J$39,Parameters!$I$39*$A195,IF($A195&lt;=Parameters!$J$40,Parameters!$I$39*Parameters!$J$39+Parameters!$I$40*($A195-Parameters!$J$39),IF($A195&lt;=Parameters!$J$41,Parameters!$I$39*Parameters!$J$39+Parameters!$I$40*(Parameters!$J$40-Parameters!$J$39)+Parameters!$I$41*($A195-Parameters!$J$40),Parameters!$I$39*Parameters!$J$39+Parameters!$I$40*(Parameters!$J$40-Parameters!$J$39)+Parameters!$I$41*(Parameters!$J$41-Parameters!$J$40)+Parameters!$I$42*($A195-Parameters!$J$41)))),_xlfn.IFS($A195&lt;=Parameters!$J$39,Parameters!$I$39*$A195,$A195&lt;=Parameters!$J$40,Parameters!$I$40*$A195,$A195&lt;=Parameters!$J$41,Parameters!$I$41*$A195,$A195&gt;Parameters!$J$41,Parameters!$I$42*$A195))</f>
        <v>25657.1</v>
      </c>
      <c r="AG195" s="290">
        <f t="shared" si="92"/>
        <v>135.03736842105263</v>
      </c>
      <c r="AI195" s="428">
        <f t="shared" si="68"/>
        <v>91.169999999998254</v>
      </c>
      <c r="AJ195" s="428">
        <f t="shared" si="69"/>
        <v>136.48999999999796</v>
      </c>
      <c r="AK195" s="428">
        <f t="shared" si="70"/>
        <v>143.54000000000087</v>
      </c>
      <c r="AL195" s="428">
        <f t="shared" si="71"/>
        <v>143.54000000000087</v>
      </c>
      <c r="AM195" s="428">
        <f t="shared" si="72"/>
        <v>91.169999999998254</v>
      </c>
      <c r="AN195" s="428">
        <f t="shared" si="73"/>
        <v>136.48999999999796</v>
      </c>
      <c r="AO195" s="428">
        <f t="shared" si="74"/>
        <v>143.54000000000087</v>
      </c>
      <c r="AP195" s="428">
        <f t="shared" si="75"/>
        <v>143.54000000000087</v>
      </c>
      <c r="AQ195" s="428">
        <f t="shared" si="76"/>
        <v>91.169999999998254</v>
      </c>
      <c r="AR195" s="428">
        <f t="shared" si="77"/>
        <v>136.48999999999796</v>
      </c>
      <c r="AS195" s="428">
        <f t="shared" si="78"/>
        <v>143.54000000000087</v>
      </c>
      <c r="AT195" s="428">
        <f t="shared" si="79"/>
        <v>143.54000000000087</v>
      </c>
      <c r="AU195" s="428">
        <f t="shared" si="80"/>
        <v>91.169999999998254</v>
      </c>
      <c r="AV195" s="428">
        <f t="shared" si="81"/>
        <v>136.48999999999796</v>
      </c>
      <c r="AW195" s="428">
        <f t="shared" si="82"/>
        <v>143.54000000000087</v>
      </c>
      <c r="AX195" s="428">
        <f t="shared" si="83"/>
        <v>143.54000000000087</v>
      </c>
    </row>
    <row r="196">
      <c r="A196" s="413">
        <v>191</v>
      </c>
      <c r="B196" s="290" cm="1">
        <f t="array" ref="B196">IF(Parameters!$C$55="No",IF($A196&lt;=Parameters!$D$23,Parameters!$C$23*$A196,IF($A196&lt;=Parameters!$D$24,Parameters!$C$23*Parameters!$D$23+Parameters!$C$24*($A196-Parameters!$D$23),IF($A196&lt;=Parameters!$D$25,Parameters!$C$23*Parameters!$D$23+Parameters!$C$24*(Parameters!$D$24-Parameters!$D$23)+Parameters!$C$25*($A196-Parameters!$D$24),Parameters!$C$23*Parameters!$D$23+Parameters!$C$24*(Parameters!$D$24-Parameters!$D$23)+Parameters!$C$25*(Parameters!$D$25-Parameters!$D$24)+Parameters!$C$26*($A196-Parameters!$D$25)))),_xlfn.IFS($A196&lt;=Parameters!$D$23,Parameters!$C$23*$A196,$A196&lt;=Parameters!$D$24,Parameters!$C$24*$A196,$A196&lt;=Parameters!$D$25,Parameters!$C$25*$A196,$A196&gt;Parameters!$D$25,Parameters!$C$26*$A196))</f>
        <v>17413.47</v>
      </c>
      <c r="C196" s="290">
        <f t="shared" si="84"/>
        <v>91.17</v>
      </c>
      <c r="D196" s="290" cm="1">
        <f t="array" ref="D196">IF(Parameters!$C$55="No",IF($A196&lt;=Parameters!$D$28,Parameters!$C$28*$A196,IF($A196&lt;=Parameters!$D$29,Parameters!$C$28*Parameters!$D$28+Parameters!$C$29*($A196-Parameters!$D$28),IF($A196&lt;=Parameters!$D$30,Parameters!$C$28*Parameters!$D$28+Parameters!$C$29*(Parameters!$D$29-Parameters!$D$28)+Parameters!$C$30*($A196-Parameters!$D$29),Parameters!$C$28*Parameters!$D$28+Parameters!$C$29*(Parameters!$D$29-Parameters!$D$28)+Parameters!$C$30*(Parameters!$D$30-Parameters!$D$29)+Parameters!$C$31*($A196-Parameters!$D$30)))),_xlfn.IFS($A196&lt;=Parameters!$D$28,Parameters!$C$28*$A196,$A196&lt;=Parameters!$D$29,Parameters!$C$29*$A196,$A196&lt;=Parameters!$D$30,Parameters!$C$30*$A196,$A196&gt;Parameters!$D$30,Parameters!$C$31*$A196))</f>
        <v>19271.59</v>
      </c>
      <c r="E196" s="290">
        <f t="shared" si="84"/>
        <v>100.89837696335078</v>
      </c>
      <c r="F196" s="290" cm="1">
        <f t="array" ref="F196">IF(Parameters!$C$55="No",IF($A196&lt;=Parameters!$D$34,Parameters!$C$34*$A196,IF($A196&lt;=Parameters!$D$35,Parameters!$C$34*Parameters!$D$34+Parameters!$C$35*($A196-Parameters!$D$34),IF($A196&lt;=Parameters!$D$36,Parameters!$C$34*Parameters!$D$34+Parameters!$C$35*(Parameters!$D$35-Parameters!$D$34)+Parameters!$C$36*($A196-Parameters!$D$35),Parameters!$C$34*Parameters!$D$34+Parameters!$C$35*(Parameters!$D$35-Parameters!$D$34)+Parameters!$C$36*(Parameters!$D$36-Parameters!$D$35)+Parameters!$C$37*($A196-Parameters!$D$36)))),_xlfn.IFS($A196&lt;=Parameters!$D$34,Parameters!$C$34*$A196,$A196&lt;=Parameters!$D$35,Parameters!$C$35*$A196,$A196&lt;=Parameters!$D$36,Parameters!$C$36*$A196,$A196&gt;Parameters!$D$36,Parameters!$C$37*$A196))</f>
        <v>24185.14</v>
      </c>
      <c r="G196" s="290">
        <f t="shared" si="85"/>
        <v>126.62376963350785</v>
      </c>
      <c r="H196" s="290" cm="1">
        <f t="array" ref="H196">IF(Parameters!$C$55="No",IF($A196&lt;=Parameters!$D$39,Parameters!$C$39*$A196,IF($A196&lt;=Parameters!$D$40,Parameters!$C$39*Parameters!$D$39+Parameters!$C$40*($A196-Parameters!$D$39),IF($A196&lt;=Parameters!$D$41,Parameters!$C$39*Parameters!$D$39+Parameters!$C$40*(Parameters!$D$40-Parameters!$D$39)+Parameters!$C$41*($A196-Parameters!$D$40),Parameters!$C$39*Parameters!$D$39+Parameters!$C$40*(Parameters!$D$40-Parameters!$D$39)+Parameters!$C$41*(Parameters!$D$41-Parameters!$D$40)+Parameters!$C$42*($A196-Parameters!$D$41)))),_xlfn.IFS($A196&lt;=Parameters!$D$39,Parameters!$C$39*$A196,$A196&lt;=Parameters!$D$40,Parameters!$C$40*$A196,$A196&lt;=Parameters!$D$41,Parameters!$C$41*$A196,$A196&gt;Parameters!$D$41,Parameters!$C$42*$A196))</f>
        <v>25800.639999999999</v>
      </c>
      <c r="I196" s="290">
        <f t="shared" si="86"/>
        <v>135.08188481675393</v>
      </c>
      <c r="J196" s="290" cm="1">
        <f t="array" ref="J196">IF(Parameters!$D$55="No",IF($A196&lt;=Parameters!$F$23,Parameters!$E$23*$A196,IF($A196&lt;=Parameters!$F$24,Parameters!$E$23*Parameters!$F$23+Parameters!$E$24*($A196-Parameters!$F$23),IF($A196&lt;=Parameters!$F$25,Parameters!$E$23*Parameters!$F$23+Parameters!$E$24*(Parameters!$F$24-Parameters!$F$23)+Parameters!$E$25*($A196-Parameters!$F$24),Parameters!$E$23*Parameters!$F$23+Parameters!$E$24*(Parameters!$F$24-Parameters!$F$23)+Parameters!$E$25*(Parameters!$F$25-Parameters!$F$24)+Parameters!$E$26*($A196-Parameters!$F$25)))),_xlfn.IFS($A196&lt;=Parameters!$F$23,Parameters!$E$23*$A196,$A196&lt;=Parameters!$F$24,Parameters!$E$24*$A196,$A196&lt;=Parameters!$F$25,Parameters!$E$25*$A196,$A196&gt;Parameters!$F$25,Parameters!$E$26*$A196))</f>
        <v>17413.47</v>
      </c>
      <c r="K196" s="290">
        <f t="shared" si="62"/>
        <v>91.17</v>
      </c>
      <c r="L196" s="290" cm="1">
        <f t="array" ref="L196">IF(Parameters!$D$55="No",IF($A196&lt;=Parameters!$F$28,Parameters!$E$28*$A196,IF($A196&lt;=Parameters!$F$29,Parameters!$E$28*Parameters!$F$28+Parameters!$E$29*($A196-Parameters!$F$28),IF($A196&lt;=Parameters!$F$30,Parameters!$E$28*Parameters!$F$28+Parameters!$E$29*(Parameters!$F$29-Parameters!$F$28)+Parameters!$E$30*($A196-Parameters!$F$29),Parameters!$E$28*Parameters!$F$28+Parameters!$E$29*(Parameters!$F$29-Parameters!$F$28)+Parameters!$E$30*(Parameters!$F$30-Parameters!$F$29)+Parameters!$E$31*($A196-Parameters!$F$30)))),_xlfn.IFS($A196&lt;=Parameters!$F$28,Parameters!$E$28*$A196,$A196&lt;=Parameters!$F$29,Parameters!$E$29*$A196,$A196&lt;=Parameters!$F$30,Parameters!$E$30*$A196,$A196&gt;Parameters!$F$30,Parameters!$E$31*$A196))</f>
        <v>19271.59</v>
      </c>
      <c r="M196" s="290">
        <f t="shared" si="63"/>
        <v>100.89837696335078</v>
      </c>
      <c r="N196" s="290" cm="1">
        <f t="array" ref="N196">IF(Parameters!$D$55="No",IF($A196&lt;=Parameters!$F$34,Parameters!$E$34*$A196,IF($A196&lt;=Parameters!$F$35,Parameters!$E$34*Parameters!$F$34+Parameters!$E$35*($A196-Parameters!$F$34),IF($A196&lt;=Parameters!$F$36,Parameters!$E$34*Parameters!$F$34+Parameters!$E$35*(Parameters!$F$35-Parameters!$F$34)+Parameters!$E$36*($A196-Parameters!$F$35),Parameters!$E$34*Parameters!$F$34+Parameters!$E$35*(Parameters!$F$35-Parameters!$F$34)+Parameters!$E$36*(Parameters!$F$36-Parameters!$F$35)+Parameters!$E$37*($A196-Parameters!$F$36)))),_xlfn.IFS($A196&lt;=Parameters!$F$34,Parameters!$E$34*$A196,$A196&lt;=Parameters!$F$35,Parameters!$E$35*$A196,$A196&lt;=Parameters!$F$36,Parameters!$E$36*$A196,$A196&gt;Parameters!$F$36,Parameters!$E$37*$A196))</f>
        <v>24185.14</v>
      </c>
      <c r="O196" s="290">
        <f t="shared" si="87"/>
        <v>126.62376963350785</v>
      </c>
      <c r="P196" s="290" cm="1">
        <f t="array" ref="P196">IF(Parameters!$D$55="No",IF($A196&lt;=Parameters!$F$39,Parameters!$E$39*$A196,IF($A196&lt;=Parameters!$F$40,Parameters!$E$39*Parameters!$F$39+Parameters!$E$40*($A196-Parameters!$F$39),IF($A196&lt;=Parameters!$F$41,Parameters!$E$39*Parameters!$F$39+Parameters!$E$40*(Parameters!$F$40-Parameters!$F$39)+Parameters!$E$41*($A196-Parameters!$F$40),Parameters!$E$39*Parameters!$F$39+Parameters!$E$40*(Parameters!$F$40-Parameters!$F$39)+Parameters!$E$41*(Parameters!$F$41-Parameters!$F$40)+Parameters!$E$42*($A196-Parameters!$F$41)))),_xlfn.IFS($A196&lt;=Parameters!$F$39,Parameters!$E$39*$A196,$A196&lt;=Parameters!$F$40,Parameters!$E$40*$A196,$A196&lt;=Parameters!$F$41,Parameters!$E$41*$A196,$A196&gt;Parameters!$F$41,Parameters!$E$42*$A196))</f>
        <v>25800.639999999999</v>
      </c>
      <c r="Q196" s="290">
        <f t="shared" si="88"/>
        <v>135.08188481675393</v>
      </c>
      <c r="R196" s="290" cm="1">
        <f t="array" ref="R196">IF(Parameters!$E$55="No",IF($A196&lt;=Parameters!$H$23,Parameters!$G$23*$A196,IF($A196&lt;=Parameters!$H$24,Parameters!$G$23*Parameters!$H$23+Parameters!$G$24*($A196-Parameters!$H$23),IF($A196&lt;=Parameters!$H$25,Parameters!$G$23*Parameters!$H$23+Parameters!$G$24*(Parameters!$H$24-Parameters!$H$23)+Parameters!$G$25*($A196-Parameters!$H$24),Parameters!$G$23*Parameters!$H$23+Parameters!$G$24*(Parameters!$H$24-Parameters!$H$23)+Parameters!$G$25*(Parameters!$H$25-Parameters!$H$24)+Parameters!$G$26*($A196-Parameters!$H$25)))),_xlfn.IFS($A196&lt;=Parameters!$H$23,Parameters!$G$23*$A196,$A196&lt;=Parameters!$H$24,Parameters!$G$24*$A196,$A196&lt;=Parameters!$H$25,Parameters!$G$25*$A196,$A196&gt;Parameters!$H$25,Parameters!$G$26*$A196))</f>
        <v>17413.47</v>
      </c>
      <c r="S196" s="290">
        <f t="shared" si="64"/>
        <v>91.17</v>
      </c>
      <c r="T196" s="290" cm="1">
        <f t="array" ref="T196">IF(Parameters!$E$55="No",IF($A196&lt;=Parameters!$H$28,Parameters!$G$28*$A196,IF($A196&lt;=Parameters!$H$29,Parameters!$G$28*Parameters!$H$28+Parameters!$G$29*($A196-Parameters!$H$28),IF($A196&lt;=Parameters!$H$30,Parameters!$G$28*Parameters!$H$28+Parameters!$G$29*(Parameters!$H$29-Parameters!$H$28)+Parameters!$G$30*($A196-Parameters!$H$29),Parameters!$G$28*Parameters!$H$28+Parameters!$G$29*(Parameters!$H$29-Parameters!$H$28)+Parameters!$G$30*(Parameters!$H$30-Parameters!$H$29)+Parameters!$G$31*($A196-Parameters!$H$30)))),_xlfn.IFS($A196&lt;=Parameters!$H$28,Parameters!$G$28*$A196,$A196&lt;=Parameters!$H$29,Parameters!$G$29*$A196,$A196&lt;=Parameters!$H$30,Parameters!$G$30*$A196,$A196&gt;Parameters!$H$30,Parameters!$G$31*$A196))</f>
        <v>19271.59</v>
      </c>
      <c r="U196" s="290">
        <f t="shared" si="65"/>
        <v>100.89837696335078</v>
      </c>
      <c r="V196" s="290" cm="1">
        <f t="array" ref="V196">IF(Parameters!$E$55="No",IF($A196&lt;=Parameters!$H$34,Parameters!$G$34*$A196,IF($A196&lt;=Parameters!$H$35,Parameters!$G$34*Parameters!$H$34+Parameters!$G$35*($A196-Parameters!$H$34),IF($A196&lt;=Parameters!$H$36,Parameters!$G$34*Parameters!$H$34+Parameters!$G$35*(Parameters!$H$35-Parameters!$H$34)+Parameters!$G$36*($A196-Parameters!$H$35),Parameters!$G$34*Parameters!$H$34+Parameters!$G$35*(Parameters!$H$35-Parameters!$H$34)+Parameters!$G$36*(Parameters!$H$36-Parameters!$H$35)+Parameters!$G$37*($A196-Parameters!$H$36)))),_xlfn.IFS($A196&lt;=Parameters!$H$34,Parameters!$G$34*$A196,$A196&lt;=Parameters!$H$35,Parameters!$G$35*$A196,$A196&lt;=Parameters!$H$36,Parameters!$G$36*$A196,$A196&gt;Parameters!$H$36,Parameters!$G$37*$A196))</f>
        <v>24185.14</v>
      </c>
      <c r="W196" s="290">
        <f t="shared" si="89"/>
        <v>126.62376963350785</v>
      </c>
      <c r="X196" s="290" cm="1">
        <f t="array" ref="X196">IF(Parameters!$E$55="No",IF($A196&lt;=Parameters!$H$39,Parameters!$G$39*$A196,IF($A196&lt;=Parameters!$H$40,Parameters!$G$39*Parameters!$H$39+Parameters!$G$40*($A196-Parameters!$H$39),IF($A196&lt;=Parameters!$H$41,Parameters!$G$39*Parameters!$H$39+Parameters!$G$40*(Parameters!$H$40-Parameters!$H$39)+Parameters!$G$41*($A196-Parameters!$H$40),Parameters!$G$39*Parameters!$H$39+Parameters!$G$40*(Parameters!$H$40-Parameters!$H$39)+Parameters!$G$41*(Parameters!$H$41-Parameters!$H$40)+Parameters!$G$42*($A196-Parameters!$H$41)))),_xlfn.IFS($A196&lt;=Parameters!$H$39,Parameters!$G$39*$A196,$A196&lt;=Parameters!$H$40,Parameters!$G$40*$A196,$A196&lt;=Parameters!$H$41,Parameters!$G$41*$A196,$A196&gt;Parameters!$H$41,Parameters!$G$42*$A196))</f>
        <v>25800.639999999999</v>
      </c>
      <c r="Y196" s="290">
        <f t="shared" si="90"/>
        <v>135.08188481675393</v>
      </c>
      <c r="Z196" s="290" cm="1">
        <f t="array" ref="Z196">IF(Parameters!$F$55="No",IF($A196&lt;=Parameters!$J$23,Parameters!$I$23*$A196,IF($A196&lt;=Parameters!$J$24,Parameters!$I$23*Parameters!$J$23+Parameters!$I$24*($A196-Parameters!$J$23),IF($A196&lt;=Parameters!$J$25,Parameters!$I$23*Parameters!$J$23+Parameters!$I$24*(Parameters!$J$24-Parameters!$J$23)+Parameters!$I$25*($A196-Parameters!$J$24),Parameters!$I$23*Parameters!$J$23+Parameters!$I$24*(Parameters!$J$24-Parameters!$J$23)+Parameters!$I$25*(Parameters!$J$25-Parameters!$J$24)+Parameters!$I$26*($A196-Parameters!$J$25)))),_xlfn.IFS($A196&lt;=Parameters!$J$23,Parameters!$I$23*$A196,$A196&lt;=Parameters!$J$24,Parameters!$I$24*$A196,$A196&lt;=Parameters!$J$25,Parameters!$I$25*$A196,$A196&gt;Parameters!$J$25,Parameters!$I$26*$A196))</f>
        <v>17413.47</v>
      </c>
      <c r="AA196" s="290">
        <f t="shared" si="66"/>
        <v>91.17</v>
      </c>
      <c r="AB196" s="290" cm="1">
        <f t="array" ref="AB196">IF(Parameters!$F$55="No",IF($A196&lt;=Parameters!$J$28,Parameters!$I$28*$A196,IF($A196&lt;=Parameters!$J$29,Parameters!$I$28*Parameters!$J$28+Parameters!$I$29*($A196-Parameters!$J$28),IF($A196&lt;=Parameters!$J$30,Parameters!$I$28*Parameters!$J$28+Parameters!$I$29*(Parameters!$J$29-Parameters!$J$28)+Parameters!$I$30*($A196-Parameters!$J$29),Parameters!$I$28*Parameters!$J$28+Parameters!$I$29*(Parameters!$J$29-Parameters!$J$28)+Parameters!$I$30*(Parameters!$J$30-Parameters!$J$29)+Parameters!$I$31*($A196-Parameters!$J$30)))),_xlfn.IFS($A196&lt;=Parameters!$J$28,Parameters!$I$28*$A196,$A196&lt;=Parameters!$J$29,Parameters!$I$29*$A196,$A196&lt;=Parameters!$J$30,Parameters!$I$30*$A196,$A196&gt;Parameters!$J$30,Parameters!$I$31*$A196))</f>
        <v>19271.59</v>
      </c>
      <c r="AC196" s="290">
        <f t="shared" si="67"/>
        <v>100.89837696335078</v>
      </c>
      <c r="AD196" s="290" cm="1">
        <f t="array" ref="AD196">IF(Parameters!$F$55="No",IF($A196&lt;=Parameters!$J$34,Parameters!$I$34*$A196,IF($A196&lt;=Parameters!$J$35,Parameters!$I$34*Parameters!$J$34+Parameters!$I$35*($A196-Parameters!$J$34),IF($A196&lt;=Parameters!$J$36,Parameters!$I$34*Parameters!$J$34+Parameters!$I$35*(Parameters!$J$35-Parameters!$J$34)+Parameters!$I$36*($A196-Parameters!$J$35),Parameters!$I$34*Parameters!$J$34+Parameters!$I$35*(Parameters!$J$35-Parameters!$J$34)+Parameters!$I$36*(Parameters!$J$36-Parameters!$J$35)+Parameters!$I$37*($A196-Parameters!$J$36)))),_xlfn.IFS($A196&lt;=Parameters!$J$34,Parameters!$I$34*$A196,$A196&lt;=Parameters!$J$35,Parameters!$I$35*$A196,$A196&lt;=Parameters!$J$36,Parameters!$I$36*$A196,$A196&gt;Parameters!$J$36,Parameters!$I$37*$A196))</f>
        <v>24185.14</v>
      </c>
      <c r="AE196" s="290">
        <f t="shared" si="91"/>
        <v>126.62376963350785</v>
      </c>
      <c r="AF196" s="290" cm="1">
        <f t="array" ref="AF196">IF(Parameters!$F$55="No",IF($A196&lt;=Parameters!$J$39,Parameters!$I$39*$A196,IF($A196&lt;=Parameters!$J$40,Parameters!$I$39*Parameters!$J$39+Parameters!$I$40*($A196-Parameters!$J$39),IF($A196&lt;=Parameters!$J$41,Parameters!$I$39*Parameters!$J$39+Parameters!$I$40*(Parameters!$J$40-Parameters!$J$39)+Parameters!$I$41*($A196-Parameters!$J$40),Parameters!$I$39*Parameters!$J$39+Parameters!$I$40*(Parameters!$J$40-Parameters!$J$39)+Parameters!$I$41*(Parameters!$J$41-Parameters!$J$40)+Parameters!$I$42*($A196-Parameters!$J$41)))),_xlfn.IFS($A196&lt;=Parameters!$J$39,Parameters!$I$39*$A196,$A196&lt;=Parameters!$J$40,Parameters!$I$40*$A196,$A196&lt;=Parameters!$J$41,Parameters!$I$41*$A196,$A196&gt;Parameters!$J$41,Parameters!$I$42*$A196))</f>
        <v>25800.639999999999</v>
      </c>
      <c r="AG196" s="290">
        <f t="shared" si="92"/>
        <v>135.08188481675393</v>
      </c>
      <c r="AI196" s="428">
        <f t="shared" si="68"/>
        <v>91.170000000001892</v>
      </c>
      <c r="AJ196" s="428">
        <f t="shared" si="69"/>
        <v>136.4900000000016</v>
      </c>
      <c r="AK196" s="428">
        <f t="shared" si="70"/>
        <v>143.54000000000087</v>
      </c>
      <c r="AL196" s="428">
        <f t="shared" si="71"/>
        <v>143.54000000000087</v>
      </c>
      <c r="AM196" s="428">
        <f t="shared" si="72"/>
        <v>91.170000000001892</v>
      </c>
      <c r="AN196" s="428">
        <f t="shared" si="73"/>
        <v>136.4900000000016</v>
      </c>
      <c r="AO196" s="428">
        <f t="shared" si="74"/>
        <v>143.54000000000087</v>
      </c>
      <c r="AP196" s="428">
        <f t="shared" si="75"/>
        <v>143.54000000000087</v>
      </c>
      <c r="AQ196" s="428">
        <f t="shared" si="76"/>
        <v>91.170000000001892</v>
      </c>
      <c r="AR196" s="428">
        <f t="shared" si="77"/>
        <v>136.4900000000016</v>
      </c>
      <c r="AS196" s="428">
        <f t="shared" si="78"/>
        <v>143.54000000000087</v>
      </c>
      <c r="AT196" s="428">
        <f t="shared" si="79"/>
        <v>143.54000000000087</v>
      </c>
      <c r="AU196" s="428">
        <f t="shared" si="80"/>
        <v>91.170000000001892</v>
      </c>
      <c r="AV196" s="428">
        <f t="shared" si="81"/>
        <v>136.4900000000016</v>
      </c>
      <c r="AW196" s="428">
        <f t="shared" si="82"/>
        <v>143.54000000000087</v>
      </c>
      <c r="AX196" s="428">
        <f t="shared" si="83"/>
        <v>143.54000000000087</v>
      </c>
    </row>
    <row r="197">
      <c r="A197" s="413">
        <v>192</v>
      </c>
      <c r="B197" s="290" cm="1">
        <f t="array" ref="B197">IF(Parameters!$C$55="No",IF($A197&lt;=Parameters!$D$23,Parameters!$C$23*$A197,IF($A197&lt;=Parameters!$D$24,Parameters!$C$23*Parameters!$D$23+Parameters!$C$24*($A197-Parameters!$D$23),IF($A197&lt;=Parameters!$D$25,Parameters!$C$23*Parameters!$D$23+Parameters!$C$24*(Parameters!$D$24-Parameters!$D$23)+Parameters!$C$25*($A197-Parameters!$D$24),Parameters!$C$23*Parameters!$D$23+Parameters!$C$24*(Parameters!$D$24-Parameters!$D$23)+Parameters!$C$25*(Parameters!$D$25-Parameters!$D$24)+Parameters!$C$26*($A197-Parameters!$D$25)))),_xlfn.IFS($A197&lt;=Parameters!$D$23,Parameters!$C$23*$A197,$A197&lt;=Parameters!$D$24,Parameters!$C$24*$A197,$A197&lt;=Parameters!$D$25,Parameters!$C$25*$A197,$A197&gt;Parameters!$D$25,Parameters!$C$26*$A197))</f>
        <v>17504.64</v>
      </c>
      <c r="C197" s="290">
        <f t="shared" si="84"/>
        <v>91.17</v>
      </c>
      <c r="D197" s="290" cm="1">
        <f t="array" ref="D197">IF(Parameters!$C$55="No",IF($A197&lt;=Parameters!$D$28,Parameters!$C$28*$A197,IF($A197&lt;=Parameters!$D$29,Parameters!$C$28*Parameters!$D$28+Parameters!$C$29*($A197-Parameters!$D$28),IF($A197&lt;=Parameters!$D$30,Parameters!$C$28*Parameters!$D$28+Parameters!$C$29*(Parameters!$D$29-Parameters!$D$28)+Parameters!$C$30*($A197-Parameters!$D$29),Parameters!$C$28*Parameters!$D$28+Parameters!$C$29*(Parameters!$D$29-Parameters!$D$28)+Parameters!$C$30*(Parameters!$D$30-Parameters!$D$29)+Parameters!$C$31*($A197-Parameters!$D$30)))),_xlfn.IFS($A197&lt;=Parameters!$D$28,Parameters!$C$28*$A197,$A197&lt;=Parameters!$D$29,Parameters!$C$29*$A197,$A197&lt;=Parameters!$D$30,Parameters!$C$30*$A197,$A197&gt;Parameters!$D$30,Parameters!$C$31*$A197))</f>
        <v>19408.080000000002</v>
      </c>
      <c r="E197" s="290">
        <f t="shared" si="84"/>
        <v>101.08375000000001</v>
      </c>
      <c r="F197" s="290" cm="1">
        <f t="array" ref="F197">IF(Parameters!$C$55="No",IF($A197&lt;=Parameters!$D$34,Parameters!$C$34*$A197,IF($A197&lt;=Parameters!$D$35,Parameters!$C$34*Parameters!$D$34+Parameters!$C$35*($A197-Parameters!$D$34),IF($A197&lt;=Parameters!$D$36,Parameters!$C$34*Parameters!$D$34+Parameters!$C$35*(Parameters!$D$35-Parameters!$D$34)+Parameters!$C$36*($A197-Parameters!$D$35),Parameters!$C$34*Parameters!$D$34+Parameters!$C$35*(Parameters!$D$35-Parameters!$D$34)+Parameters!$C$36*(Parameters!$D$36-Parameters!$D$35)+Parameters!$C$37*($A197-Parameters!$D$36)))),_xlfn.IFS($A197&lt;=Parameters!$D$34,Parameters!$C$34*$A197,$A197&lt;=Parameters!$D$35,Parameters!$C$35*$A197,$A197&lt;=Parameters!$D$36,Parameters!$C$36*$A197,$A197&gt;Parameters!$D$36,Parameters!$C$37*$A197))</f>
        <v>24328.68</v>
      </c>
      <c r="G197" s="290">
        <f t="shared" si="85"/>
        <v>126.71187500000001</v>
      </c>
      <c r="H197" s="290" cm="1">
        <f t="array" ref="H197">IF(Parameters!$C$55="No",IF($A197&lt;=Parameters!$D$39,Parameters!$C$39*$A197,IF($A197&lt;=Parameters!$D$40,Parameters!$C$39*Parameters!$D$39+Parameters!$C$40*($A197-Parameters!$D$39),IF($A197&lt;=Parameters!$D$41,Parameters!$C$39*Parameters!$D$39+Parameters!$C$40*(Parameters!$D$40-Parameters!$D$39)+Parameters!$C$41*($A197-Parameters!$D$40),Parameters!$C$39*Parameters!$D$39+Parameters!$C$40*(Parameters!$D$40-Parameters!$D$39)+Parameters!$C$41*(Parameters!$D$41-Parameters!$D$40)+Parameters!$C$42*($A197-Parameters!$D$41)))),_xlfn.IFS($A197&lt;=Parameters!$D$39,Parameters!$C$39*$A197,$A197&lt;=Parameters!$D$40,Parameters!$C$40*$A197,$A197&lt;=Parameters!$D$41,Parameters!$C$41*$A197,$A197&gt;Parameters!$D$41,Parameters!$C$42*$A197))</f>
        <v>25944.18</v>
      </c>
      <c r="I197" s="290">
        <f t="shared" si="86"/>
        <v>135.12593749999999</v>
      </c>
      <c r="J197" s="290" cm="1">
        <f t="array" ref="J197">IF(Parameters!$D$55="No",IF($A197&lt;=Parameters!$F$23,Parameters!$E$23*$A197,IF($A197&lt;=Parameters!$F$24,Parameters!$E$23*Parameters!$F$23+Parameters!$E$24*($A197-Parameters!$F$23),IF($A197&lt;=Parameters!$F$25,Parameters!$E$23*Parameters!$F$23+Parameters!$E$24*(Parameters!$F$24-Parameters!$F$23)+Parameters!$E$25*($A197-Parameters!$F$24),Parameters!$E$23*Parameters!$F$23+Parameters!$E$24*(Parameters!$F$24-Parameters!$F$23)+Parameters!$E$25*(Parameters!$F$25-Parameters!$F$24)+Parameters!$E$26*($A197-Parameters!$F$25)))),_xlfn.IFS($A197&lt;=Parameters!$F$23,Parameters!$E$23*$A197,$A197&lt;=Parameters!$F$24,Parameters!$E$24*$A197,$A197&lt;=Parameters!$F$25,Parameters!$E$25*$A197,$A197&gt;Parameters!$F$25,Parameters!$E$26*$A197))</f>
        <v>17504.64</v>
      </c>
      <c r="K197" s="290">
        <f t="shared" si="62"/>
        <v>91.17</v>
      </c>
      <c r="L197" s="290" cm="1">
        <f t="array" ref="L197">IF(Parameters!$D$55="No",IF($A197&lt;=Parameters!$F$28,Parameters!$E$28*$A197,IF($A197&lt;=Parameters!$F$29,Parameters!$E$28*Parameters!$F$28+Parameters!$E$29*($A197-Parameters!$F$28),IF($A197&lt;=Parameters!$F$30,Parameters!$E$28*Parameters!$F$28+Parameters!$E$29*(Parameters!$F$29-Parameters!$F$28)+Parameters!$E$30*($A197-Parameters!$F$29),Parameters!$E$28*Parameters!$F$28+Parameters!$E$29*(Parameters!$F$29-Parameters!$F$28)+Parameters!$E$30*(Parameters!$F$30-Parameters!$F$29)+Parameters!$E$31*($A197-Parameters!$F$30)))),_xlfn.IFS($A197&lt;=Parameters!$F$28,Parameters!$E$28*$A197,$A197&lt;=Parameters!$F$29,Parameters!$E$29*$A197,$A197&lt;=Parameters!$F$30,Parameters!$E$30*$A197,$A197&gt;Parameters!$F$30,Parameters!$E$31*$A197))</f>
        <v>19408.080000000002</v>
      </c>
      <c r="M197" s="290">
        <f t="shared" si="63"/>
        <v>101.08375000000001</v>
      </c>
      <c r="N197" s="290" cm="1">
        <f t="array" ref="N197">IF(Parameters!$D$55="No",IF($A197&lt;=Parameters!$F$34,Parameters!$E$34*$A197,IF($A197&lt;=Parameters!$F$35,Parameters!$E$34*Parameters!$F$34+Parameters!$E$35*($A197-Parameters!$F$34),IF($A197&lt;=Parameters!$F$36,Parameters!$E$34*Parameters!$F$34+Parameters!$E$35*(Parameters!$F$35-Parameters!$F$34)+Parameters!$E$36*($A197-Parameters!$F$35),Parameters!$E$34*Parameters!$F$34+Parameters!$E$35*(Parameters!$F$35-Parameters!$F$34)+Parameters!$E$36*(Parameters!$F$36-Parameters!$F$35)+Parameters!$E$37*($A197-Parameters!$F$36)))),_xlfn.IFS($A197&lt;=Parameters!$F$34,Parameters!$E$34*$A197,$A197&lt;=Parameters!$F$35,Parameters!$E$35*$A197,$A197&lt;=Parameters!$F$36,Parameters!$E$36*$A197,$A197&gt;Parameters!$F$36,Parameters!$E$37*$A197))</f>
        <v>24328.68</v>
      </c>
      <c r="O197" s="290">
        <f t="shared" si="87"/>
        <v>126.71187500000001</v>
      </c>
      <c r="P197" s="290" cm="1">
        <f t="array" ref="P197">IF(Parameters!$D$55="No",IF($A197&lt;=Parameters!$F$39,Parameters!$E$39*$A197,IF($A197&lt;=Parameters!$F$40,Parameters!$E$39*Parameters!$F$39+Parameters!$E$40*($A197-Parameters!$F$39),IF($A197&lt;=Parameters!$F$41,Parameters!$E$39*Parameters!$F$39+Parameters!$E$40*(Parameters!$F$40-Parameters!$F$39)+Parameters!$E$41*($A197-Parameters!$F$40),Parameters!$E$39*Parameters!$F$39+Parameters!$E$40*(Parameters!$F$40-Parameters!$F$39)+Parameters!$E$41*(Parameters!$F$41-Parameters!$F$40)+Parameters!$E$42*($A197-Parameters!$F$41)))),_xlfn.IFS($A197&lt;=Parameters!$F$39,Parameters!$E$39*$A197,$A197&lt;=Parameters!$F$40,Parameters!$E$40*$A197,$A197&lt;=Parameters!$F$41,Parameters!$E$41*$A197,$A197&gt;Parameters!$F$41,Parameters!$E$42*$A197))</f>
        <v>25944.18</v>
      </c>
      <c r="Q197" s="290">
        <f t="shared" si="88"/>
        <v>135.12593749999999</v>
      </c>
      <c r="R197" s="290" cm="1">
        <f t="array" ref="R197">IF(Parameters!$E$55="No",IF($A197&lt;=Parameters!$H$23,Parameters!$G$23*$A197,IF($A197&lt;=Parameters!$H$24,Parameters!$G$23*Parameters!$H$23+Parameters!$G$24*($A197-Parameters!$H$23),IF($A197&lt;=Parameters!$H$25,Parameters!$G$23*Parameters!$H$23+Parameters!$G$24*(Parameters!$H$24-Parameters!$H$23)+Parameters!$G$25*($A197-Parameters!$H$24),Parameters!$G$23*Parameters!$H$23+Parameters!$G$24*(Parameters!$H$24-Parameters!$H$23)+Parameters!$G$25*(Parameters!$H$25-Parameters!$H$24)+Parameters!$G$26*($A197-Parameters!$H$25)))),_xlfn.IFS($A197&lt;=Parameters!$H$23,Parameters!$G$23*$A197,$A197&lt;=Parameters!$H$24,Parameters!$G$24*$A197,$A197&lt;=Parameters!$H$25,Parameters!$G$25*$A197,$A197&gt;Parameters!$H$25,Parameters!$G$26*$A197))</f>
        <v>17504.64</v>
      </c>
      <c r="S197" s="290">
        <f t="shared" si="64"/>
        <v>91.17</v>
      </c>
      <c r="T197" s="290" cm="1">
        <f t="array" ref="T197">IF(Parameters!$E$55="No",IF($A197&lt;=Parameters!$H$28,Parameters!$G$28*$A197,IF($A197&lt;=Parameters!$H$29,Parameters!$G$28*Parameters!$H$28+Parameters!$G$29*($A197-Parameters!$H$28),IF($A197&lt;=Parameters!$H$30,Parameters!$G$28*Parameters!$H$28+Parameters!$G$29*(Parameters!$H$29-Parameters!$H$28)+Parameters!$G$30*($A197-Parameters!$H$29),Parameters!$G$28*Parameters!$H$28+Parameters!$G$29*(Parameters!$H$29-Parameters!$H$28)+Parameters!$G$30*(Parameters!$H$30-Parameters!$H$29)+Parameters!$G$31*($A197-Parameters!$H$30)))),_xlfn.IFS($A197&lt;=Parameters!$H$28,Parameters!$G$28*$A197,$A197&lt;=Parameters!$H$29,Parameters!$G$29*$A197,$A197&lt;=Parameters!$H$30,Parameters!$G$30*$A197,$A197&gt;Parameters!$H$30,Parameters!$G$31*$A197))</f>
        <v>19408.080000000002</v>
      </c>
      <c r="U197" s="290">
        <f t="shared" si="65"/>
        <v>101.08375000000001</v>
      </c>
      <c r="V197" s="290" cm="1">
        <f t="array" ref="V197">IF(Parameters!$E$55="No",IF($A197&lt;=Parameters!$H$34,Parameters!$G$34*$A197,IF($A197&lt;=Parameters!$H$35,Parameters!$G$34*Parameters!$H$34+Parameters!$G$35*($A197-Parameters!$H$34),IF($A197&lt;=Parameters!$H$36,Parameters!$G$34*Parameters!$H$34+Parameters!$G$35*(Parameters!$H$35-Parameters!$H$34)+Parameters!$G$36*($A197-Parameters!$H$35),Parameters!$G$34*Parameters!$H$34+Parameters!$G$35*(Parameters!$H$35-Parameters!$H$34)+Parameters!$G$36*(Parameters!$H$36-Parameters!$H$35)+Parameters!$G$37*($A197-Parameters!$H$36)))),_xlfn.IFS($A197&lt;=Parameters!$H$34,Parameters!$G$34*$A197,$A197&lt;=Parameters!$H$35,Parameters!$G$35*$A197,$A197&lt;=Parameters!$H$36,Parameters!$G$36*$A197,$A197&gt;Parameters!$H$36,Parameters!$G$37*$A197))</f>
        <v>24328.68</v>
      </c>
      <c r="W197" s="290">
        <f t="shared" si="89"/>
        <v>126.71187500000001</v>
      </c>
      <c r="X197" s="290" cm="1">
        <f t="array" ref="X197">IF(Parameters!$E$55="No",IF($A197&lt;=Parameters!$H$39,Parameters!$G$39*$A197,IF($A197&lt;=Parameters!$H$40,Parameters!$G$39*Parameters!$H$39+Parameters!$G$40*($A197-Parameters!$H$39),IF($A197&lt;=Parameters!$H$41,Parameters!$G$39*Parameters!$H$39+Parameters!$G$40*(Parameters!$H$40-Parameters!$H$39)+Parameters!$G$41*($A197-Parameters!$H$40),Parameters!$G$39*Parameters!$H$39+Parameters!$G$40*(Parameters!$H$40-Parameters!$H$39)+Parameters!$G$41*(Parameters!$H$41-Parameters!$H$40)+Parameters!$G$42*($A197-Parameters!$H$41)))),_xlfn.IFS($A197&lt;=Parameters!$H$39,Parameters!$G$39*$A197,$A197&lt;=Parameters!$H$40,Parameters!$G$40*$A197,$A197&lt;=Parameters!$H$41,Parameters!$G$41*$A197,$A197&gt;Parameters!$H$41,Parameters!$G$42*$A197))</f>
        <v>25944.18</v>
      </c>
      <c r="Y197" s="290">
        <f t="shared" si="90"/>
        <v>135.12593749999999</v>
      </c>
      <c r="Z197" s="290" cm="1">
        <f t="array" ref="Z197">IF(Parameters!$F$55="No",IF($A197&lt;=Parameters!$J$23,Parameters!$I$23*$A197,IF($A197&lt;=Parameters!$J$24,Parameters!$I$23*Parameters!$J$23+Parameters!$I$24*($A197-Parameters!$J$23),IF($A197&lt;=Parameters!$J$25,Parameters!$I$23*Parameters!$J$23+Parameters!$I$24*(Parameters!$J$24-Parameters!$J$23)+Parameters!$I$25*($A197-Parameters!$J$24),Parameters!$I$23*Parameters!$J$23+Parameters!$I$24*(Parameters!$J$24-Parameters!$J$23)+Parameters!$I$25*(Parameters!$J$25-Parameters!$J$24)+Parameters!$I$26*($A197-Parameters!$J$25)))),_xlfn.IFS($A197&lt;=Parameters!$J$23,Parameters!$I$23*$A197,$A197&lt;=Parameters!$J$24,Parameters!$I$24*$A197,$A197&lt;=Parameters!$J$25,Parameters!$I$25*$A197,$A197&gt;Parameters!$J$25,Parameters!$I$26*$A197))</f>
        <v>17504.64</v>
      </c>
      <c r="AA197" s="290">
        <f t="shared" si="66"/>
        <v>91.17</v>
      </c>
      <c r="AB197" s="290" cm="1">
        <f t="array" ref="AB197">IF(Parameters!$F$55="No",IF($A197&lt;=Parameters!$J$28,Parameters!$I$28*$A197,IF($A197&lt;=Parameters!$J$29,Parameters!$I$28*Parameters!$J$28+Parameters!$I$29*($A197-Parameters!$J$28),IF($A197&lt;=Parameters!$J$30,Parameters!$I$28*Parameters!$J$28+Parameters!$I$29*(Parameters!$J$29-Parameters!$J$28)+Parameters!$I$30*($A197-Parameters!$J$29),Parameters!$I$28*Parameters!$J$28+Parameters!$I$29*(Parameters!$J$29-Parameters!$J$28)+Parameters!$I$30*(Parameters!$J$30-Parameters!$J$29)+Parameters!$I$31*($A197-Parameters!$J$30)))),_xlfn.IFS($A197&lt;=Parameters!$J$28,Parameters!$I$28*$A197,$A197&lt;=Parameters!$J$29,Parameters!$I$29*$A197,$A197&lt;=Parameters!$J$30,Parameters!$I$30*$A197,$A197&gt;Parameters!$J$30,Parameters!$I$31*$A197))</f>
        <v>19408.080000000002</v>
      </c>
      <c r="AC197" s="290">
        <f t="shared" si="67"/>
        <v>101.08375000000001</v>
      </c>
      <c r="AD197" s="290" cm="1">
        <f t="array" ref="AD197">IF(Parameters!$F$55="No",IF($A197&lt;=Parameters!$J$34,Parameters!$I$34*$A197,IF($A197&lt;=Parameters!$J$35,Parameters!$I$34*Parameters!$J$34+Parameters!$I$35*($A197-Parameters!$J$34),IF($A197&lt;=Parameters!$J$36,Parameters!$I$34*Parameters!$J$34+Parameters!$I$35*(Parameters!$J$35-Parameters!$J$34)+Parameters!$I$36*($A197-Parameters!$J$35),Parameters!$I$34*Parameters!$J$34+Parameters!$I$35*(Parameters!$J$35-Parameters!$J$34)+Parameters!$I$36*(Parameters!$J$36-Parameters!$J$35)+Parameters!$I$37*($A197-Parameters!$J$36)))),_xlfn.IFS($A197&lt;=Parameters!$J$34,Parameters!$I$34*$A197,$A197&lt;=Parameters!$J$35,Parameters!$I$35*$A197,$A197&lt;=Parameters!$J$36,Parameters!$I$36*$A197,$A197&gt;Parameters!$J$36,Parameters!$I$37*$A197))</f>
        <v>24328.68</v>
      </c>
      <c r="AE197" s="290">
        <f t="shared" si="91"/>
        <v>126.71187500000001</v>
      </c>
      <c r="AF197" s="290" cm="1">
        <f t="array" ref="AF197">IF(Parameters!$F$55="No",IF($A197&lt;=Parameters!$J$39,Parameters!$I$39*$A197,IF($A197&lt;=Parameters!$J$40,Parameters!$I$39*Parameters!$J$39+Parameters!$I$40*($A197-Parameters!$J$39),IF($A197&lt;=Parameters!$J$41,Parameters!$I$39*Parameters!$J$39+Parameters!$I$40*(Parameters!$J$40-Parameters!$J$39)+Parameters!$I$41*($A197-Parameters!$J$40),Parameters!$I$39*Parameters!$J$39+Parameters!$I$40*(Parameters!$J$40-Parameters!$J$39)+Parameters!$I$41*(Parameters!$J$41-Parameters!$J$40)+Parameters!$I$42*($A197-Parameters!$J$41)))),_xlfn.IFS($A197&lt;=Parameters!$J$39,Parameters!$I$39*$A197,$A197&lt;=Parameters!$J$40,Parameters!$I$40*$A197,$A197&lt;=Parameters!$J$41,Parameters!$I$41*$A197,$A197&gt;Parameters!$J$41,Parameters!$I$42*$A197))</f>
        <v>25944.18</v>
      </c>
      <c r="AG197" s="290">
        <f t="shared" si="92"/>
        <v>135.12593749999999</v>
      </c>
      <c r="AI197" s="428">
        <f t="shared" si="68"/>
        <v>91.169999999998254</v>
      </c>
      <c r="AJ197" s="428">
        <f t="shared" si="69"/>
        <v>136.4900000000016</v>
      </c>
      <c r="AK197" s="428">
        <f t="shared" si="70"/>
        <v>143.54000000000087</v>
      </c>
      <c r="AL197" s="428">
        <f t="shared" si="71"/>
        <v>143.54000000000087</v>
      </c>
      <c r="AM197" s="428">
        <f t="shared" si="72"/>
        <v>91.169999999998254</v>
      </c>
      <c r="AN197" s="428">
        <f t="shared" si="73"/>
        <v>136.4900000000016</v>
      </c>
      <c r="AO197" s="428">
        <f t="shared" si="74"/>
        <v>143.54000000000087</v>
      </c>
      <c r="AP197" s="428">
        <f t="shared" si="75"/>
        <v>143.54000000000087</v>
      </c>
      <c r="AQ197" s="428">
        <f t="shared" si="76"/>
        <v>91.169999999998254</v>
      </c>
      <c r="AR197" s="428">
        <f t="shared" si="77"/>
        <v>136.4900000000016</v>
      </c>
      <c r="AS197" s="428">
        <f t="shared" si="78"/>
        <v>143.54000000000087</v>
      </c>
      <c r="AT197" s="428">
        <f t="shared" si="79"/>
        <v>143.54000000000087</v>
      </c>
      <c r="AU197" s="428">
        <f t="shared" si="80"/>
        <v>91.169999999998254</v>
      </c>
      <c r="AV197" s="428">
        <f t="shared" si="81"/>
        <v>136.4900000000016</v>
      </c>
      <c r="AW197" s="428">
        <f t="shared" si="82"/>
        <v>143.54000000000087</v>
      </c>
      <c r="AX197" s="428">
        <f t="shared" si="83"/>
        <v>143.54000000000087</v>
      </c>
    </row>
    <row r="198">
      <c r="A198" s="413">
        <v>193</v>
      </c>
      <c r="B198" s="290" cm="1">
        <f t="array" ref="B198">IF(Parameters!$C$55="No",IF($A198&lt;=Parameters!$D$23,Parameters!$C$23*$A198,IF($A198&lt;=Parameters!$D$24,Parameters!$C$23*Parameters!$D$23+Parameters!$C$24*($A198-Parameters!$D$23),IF($A198&lt;=Parameters!$D$25,Parameters!$C$23*Parameters!$D$23+Parameters!$C$24*(Parameters!$D$24-Parameters!$D$23)+Parameters!$C$25*($A198-Parameters!$D$24),Parameters!$C$23*Parameters!$D$23+Parameters!$C$24*(Parameters!$D$24-Parameters!$D$23)+Parameters!$C$25*(Parameters!$D$25-Parameters!$D$24)+Parameters!$C$26*($A198-Parameters!$D$25)))),_xlfn.IFS($A198&lt;=Parameters!$D$23,Parameters!$C$23*$A198,$A198&lt;=Parameters!$D$24,Parameters!$C$24*$A198,$A198&lt;=Parameters!$D$25,Parameters!$C$25*$A198,$A198&gt;Parameters!$D$25,Parameters!$C$26*$A198))</f>
        <v>17595.810000000001</v>
      </c>
      <c r="C198" s="290">
        <f t="shared" si="84"/>
        <v>91.17</v>
      </c>
      <c r="D198" s="290" cm="1">
        <f t="array" ref="D198">IF(Parameters!$C$55="No",IF($A198&lt;=Parameters!$D$28,Parameters!$C$28*$A198,IF($A198&lt;=Parameters!$D$29,Parameters!$C$28*Parameters!$D$28+Parameters!$C$29*($A198-Parameters!$D$28),IF($A198&lt;=Parameters!$D$30,Parameters!$C$28*Parameters!$D$28+Parameters!$C$29*(Parameters!$D$29-Parameters!$D$28)+Parameters!$C$30*($A198-Parameters!$D$29),Parameters!$C$28*Parameters!$D$28+Parameters!$C$29*(Parameters!$D$29-Parameters!$D$28)+Parameters!$C$30*(Parameters!$D$30-Parameters!$D$29)+Parameters!$C$31*($A198-Parameters!$D$30)))),_xlfn.IFS($A198&lt;=Parameters!$D$28,Parameters!$C$28*$A198,$A198&lt;=Parameters!$D$29,Parameters!$C$29*$A198,$A198&lt;=Parameters!$D$30,Parameters!$C$30*$A198,$A198&gt;Parameters!$D$30,Parameters!$C$31*$A198))</f>
        <v>19544.57</v>
      </c>
      <c r="E198" s="290">
        <f t="shared" si="84"/>
        <v>101.26720207253886</v>
      </c>
      <c r="F198" s="290" cm="1">
        <f t="array" ref="F198">IF(Parameters!$C$55="No",IF($A198&lt;=Parameters!$D$34,Parameters!$C$34*$A198,IF($A198&lt;=Parameters!$D$35,Parameters!$C$34*Parameters!$D$34+Parameters!$C$35*($A198-Parameters!$D$34),IF($A198&lt;=Parameters!$D$36,Parameters!$C$34*Parameters!$D$34+Parameters!$C$35*(Parameters!$D$35-Parameters!$D$34)+Parameters!$C$36*($A198-Parameters!$D$35),Parameters!$C$34*Parameters!$D$34+Parameters!$C$35*(Parameters!$D$35-Parameters!$D$34)+Parameters!$C$36*(Parameters!$D$36-Parameters!$D$35)+Parameters!$C$37*($A198-Parameters!$D$36)))),_xlfn.IFS($A198&lt;=Parameters!$D$34,Parameters!$C$34*$A198,$A198&lt;=Parameters!$D$35,Parameters!$C$35*$A198,$A198&lt;=Parameters!$D$36,Parameters!$C$36*$A198,$A198&gt;Parameters!$D$36,Parameters!$C$37*$A198))</f>
        <v>24472.22</v>
      </c>
      <c r="G198" s="290">
        <f t="shared" si="85"/>
        <v>126.79906735751295</v>
      </c>
      <c r="H198" s="290" cm="1">
        <f t="array" ref="H198">IF(Parameters!$C$55="No",IF($A198&lt;=Parameters!$D$39,Parameters!$C$39*$A198,IF($A198&lt;=Parameters!$D$40,Parameters!$C$39*Parameters!$D$39+Parameters!$C$40*($A198-Parameters!$D$39),IF($A198&lt;=Parameters!$D$41,Parameters!$C$39*Parameters!$D$39+Parameters!$C$40*(Parameters!$D$40-Parameters!$D$39)+Parameters!$C$41*($A198-Parameters!$D$40),Parameters!$C$39*Parameters!$D$39+Parameters!$C$40*(Parameters!$D$40-Parameters!$D$39)+Parameters!$C$41*(Parameters!$D$41-Parameters!$D$40)+Parameters!$C$42*($A198-Parameters!$D$41)))),_xlfn.IFS($A198&lt;=Parameters!$D$39,Parameters!$C$39*$A198,$A198&lt;=Parameters!$D$40,Parameters!$C$40*$A198,$A198&lt;=Parameters!$D$41,Parameters!$C$41*$A198,$A198&gt;Parameters!$D$41,Parameters!$C$42*$A198))</f>
        <v>26087.719999999998</v>
      </c>
      <c r="I198" s="290">
        <f t="shared" si="86"/>
        <v>135.16953367875647</v>
      </c>
      <c r="J198" s="290" cm="1">
        <f t="array" ref="J198">IF(Parameters!$D$55="No",IF($A198&lt;=Parameters!$F$23,Parameters!$E$23*$A198,IF($A198&lt;=Parameters!$F$24,Parameters!$E$23*Parameters!$F$23+Parameters!$E$24*($A198-Parameters!$F$23),IF($A198&lt;=Parameters!$F$25,Parameters!$E$23*Parameters!$F$23+Parameters!$E$24*(Parameters!$F$24-Parameters!$F$23)+Parameters!$E$25*($A198-Parameters!$F$24),Parameters!$E$23*Parameters!$F$23+Parameters!$E$24*(Parameters!$F$24-Parameters!$F$23)+Parameters!$E$25*(Parameters!$F$25-Parameters!$F$24)+Parameters!$E$26*($A198-Parameters!$F$25)))),_xlfn.IFS($A198&lt;=Parameters!$F$23,Parameters!$E$23*$A198,$A198&lt;=Parameters!$F$24,Parameters!$E$24*$A198,$A198&lt;=Parameters!$F$25,Parameters!$E$25*$A198,$A198&gt;Parameters!$F$25,Parameters!$E$26*$A198))</f>
        <v>17595.810000000001</v>
      </c>
      <c r="K198" s="290">
        <f t="shared" ref="K198:K261" si="93">J198/$A198</f>
        <v>91.17</v>
      </c>
      <c r="L198" s="290" cm="1">
        <f t="array" ref="L198">IF(Parameters!$D$55="No",IF($A198&lt;=Parameters!$F$28,Parameters!$E$28*$A198,IF($A198&lt;=Parameters!$F$29,Parameters!$E$28*Parameters!$F$28+Parameters!$E$29*($A198-Parameters!$F$28),IF($A198&lt;=Parameters!$F$30,Parameters!$E$28*Parameters!$F$28+Parameters!$E$29*(Parameters!$F$29-Parameters!$F$28)+Parameters!$E$30*($A198-Parameters!$F$29),Parameters!$E$28*Parameters!$F$28+Parameters!$E$29*(Parameters!$F$29-Parameters!$F$28)+Parameters!$E$30*(Parameters!$F$30-Parameters!$F$29)+Parameters!$E$31*($A198-Parameters!$F$30)))),_xlfn.IFS($A198&lt;=Parameters!$F$28,Parameters!$E$28*$A198,$A198&lt;=Parameters!$F$29,Parameters!$E$29*$A198,$A198&lt;=Parameters!$F$30,Parameters!$E$30*$A198,$A198&gt;Parameters!$F$30,Parameters!$E$31*$A198))</f>
        <v>19544.57</v>
      </c>
      <c r="M198" s="290">
        <f t="shared" ref="M198:M261" si="94">L198/$A198</f>
        <v>101.26720207253886</v>
      </c>
      <c r="N198" s="290" cm="1">
        <f t="array" ref="N198">IF(Parameters!$D$55="No",IF($A198&lt;=Parameters!$F$34,Parameters!$E$34*$A198,IF($A198&lt;=Parameters!$F$35,Parameters!$E$34*Parameters!$F$34+Parameters!$E$35*($A198-Parameters!$F$34),IF($A198&lt;=Parameters!$F$36,Parameters!$E$34*Parameters!$F$34+Parameters!$E$35*(Parameters!$F$35-Parameters!$F$34)+Parameters!$E$36*($A198-Parameters!$F$35),Parameters!$E$34*Parameters!$F$34+Parameters!$E$35*(Parameters!$F$35-Parameters!$F$34)+Parameters!$E$36*(Parameters!$F$36-Parameters!$F$35)+Parameters!$E$37*($A198-Parameters!$F$36)))),_xlfn.IFS($A198&lt;=Parameters!$F$34,Parameters!$E$34*$A198,$A198&lt;=Parameters!$F$35,Parameters!$E$35*$A198,$A198&lt;=Parameters!$F$36,Parameters!$E$36*$A198,$A198&gt;Parameters!$F$36,Parameters!$E$37*$A198))</f>
        <v>24472.22</v>
      </c>
      <c r="O198" s="290">
        <f t="shared" si="87"/>
        <v>126.79906735751295</v>
      </c>
      <c r="P198" s="290" cm="1">
        <f t="array" ref="P198">IF(Parameters!$D$55="No",IF($A198&lt;=Parameters!$F$39,Parameters!$E$39*$A198,IF($A198&lt;=Parameters!$F$40,Parameters!$E$39*Parameters!$F$39+Parameters!$E$40*($A198-Parameters!$F$39),IF($A198&lt;=Parameters!$F$41,Parameters!$E$39*Parameters!$F$39+Parameters!$E$40*(Parameters!$F$40-Parameters!$F$39)+Parameters!$E$41*($A198-Parameters!$F$40),Parameters!$E$39*Parameters!$F$39+Parameters!$E$40*(Parameters!$F$40-Parameters!$F$39)+Parameters!$E$41*(Parameters!$F$41-Parameters!$F$40)+Parameters!$E$42*($A198-Parameters!$F$41)))),_xlfn.IFS($A198&lt;=Parameters!$F$39,Parameters!$E$39*$A198,$A198&lt;=Parameters!$F$40,Parameters!$E$40*$A198,$A198&lt;=Parameters!$F$41,Parameters!$E$41*$A198,$A198&gt;Parameters!$F$41,Parameters!$E$42*$A198))</f>
        <v>26087.719999999998</v>
      </c>
      <c r="Q198" s="290">
        <f t="shared" si="88"/>
        <v>135.16953367875647</v>
      </c>
      <c r="R198" s="290" cm="1">
        <f t="array" ref="R198">IF(Parameters!$E$55="No",IF($A198&lt;=Parameters!$H$23,Parameters!$G$23*$A198,IF($A198&lt;=Parameters!$H$24,Parameters!$G$23*Parameters!$H$23+Parameters!$G$24*($A198-Parameters!$H$23),IF($A198&lt;=Parameters!$H$25,Parameters!$G$23*Parameters!$H$23+Parameters!$G$24*(Parameters!$H$24-Parameters!$H$23)+Parameters!$G$25*($A198-Parameters!$H$24),Parameters!$G$23*Parameters!$H$23+Parameters!$G$24*(Parameters!$H$24-Parameters!$H$23)+Parameters!$G$25*(Parameters!$H$25-Parameters!$H$24)+Parameters!$G$26*($A198-Parameters!$H$25)))),_xlfn.IFS($A198&lt;=Parameters!$H$23,Parameters!$G$23*$A198,$A198&lt;=Parameters!$H$24,Parameters!$G$24*$A198,$A198&lt;=Parameters!$H$25,Parameters!$G$25*$A198,$A198&gt;Parameters!$H$25,Parameters!$G$26*$A198))</f>
        <v>17595.810000000001</v>
      </c>
      <c r="S198" s="290">
        <f t="shared" ref="S198:S261" si="95">R198/$A198</f>
        <v>91.17</v>
      </c>
      <c r="T198" s="290" cm="1">
        <f t="array" ref="T198">IF(Parameters!$E$55="No",IF($A198&lt;=Parameters!$H$28,Parameters!$G$28*$A198,IF($A198&lt;=Parameters!$H$29,Parameters!$G$28*Parameters!$H$28+Parameters!$G$29*($A198-Parameters!$H$28),IF($A198&lt;=Parameters!$H$30,Parameters!$G$28*Parameters!$H$28+Parameters!$G$29*(Parameters!$H$29-Parameters!$H$28)+Parameters!$G$30*($A198-Parameters!$H$29),Parameters!$G$28*Parameters!$H$28+Parameters!$G$29*(Parameters!$H$29-Parameters!$H$28)+Parameters!$G$30*(Parameters!$H$30-Parameters!$H$29)+Parameters!$G$31*($A198-Parameters!$H$30)))),_xlfn.IFS($A198&lt;=Parameters!$H$28,Parameters!$G$28*$A198,$A198&lt;=Parameters!$H$29,Parameters!$G$29*$A198,$A198&lt;=Parameters!$H$30,Parameters!$G$30*$A198,$A198&gt;Parameters!$H$30,Parameters!$G$31*$A198))</f>
        <v>19544.57</v>
      </c>
      <c r="U198" s="290">
        <f t="shared" ref="U198:U261" si="96">T198/$A198</f>
        <v>101.26720207253886</v>
      </c>
      <c r="V198" s="290" cm="1">
        <f t="array" ref="V198">IF(Parameters!$E$55="No",IF($A198&lt;=Parameters!$H$34,Parameters!$G$34*$A198,IF($A198&lt;=Parameters!$H$35,Parameters!$G$34*Parameters!$H$34+Parameters!$G$35*($A198-Parameters!$H$34),IF($A198&lt;=Parameters!$H$36,Parameters!$G$34*Parameters!$H$34+Parameters!$G$35*(Parameters!$H$35-Parameters!$H$34)+Parameters!$G$36*($A198-Parameters!$H$35),Parameters!$G$34*Parameters!$H$34+Parameters!$G$35*(Parameters!$H$35-Parameters!$H$34)+Parameters!$G$36*(Parameters!$H$36-Parameters!$H$35)+Parameters!$G$37*($A198-Parameters!$H$36)))),_xlfn.IFS($A198&lt;=Parameters!$H$34,Parameters!$G$34*$A198,$A198&lt;=Parameters!$H$35,Parameters!$G$35*$A198,$A198&lt;=Parameters!$H$36,Parameters!$G$36*$A198,$A198&gt;Parameters!$H$36,Parameters!$G$37*$A198))</f>
        <v>24472.22</v>
      </c>
      <c r="W198" s="290">
        <f t="shared" si="89"/>
        <v>126.79906735751295</v>
      </c>
      <c r="X198" s="290" cm="1">
        <f t="array" ref="X198">IF(Parameters!$E$55="No",IF($A198&lt;=Parameters!$H$39,Parameters!$G$39*$A198,IF($A198&lt;=Parameters!$H$40,Parameters!$G$39*Parameters!$H$39+Parameters!$G$40*($A198-Parameters!$H$39),IF($A198&lt;=Parameters!$H$41,Parameters!$G$39*Parameters!$H$39+Parameters!$G$40*(Parameters!$H$40-Parameters!$H$39)+Parameters!$G$41*($A198-Parameters!$H$40),Parameters!$G$39*Parameters!$H$39+Parameters!$G$40*(Parameters!$H$40-Parameters!$H$39)+Parameters!$G$41*(Parameters!$H$41-Parameters!$H$40)+Parameters!$G$42*($A198-Parameters!$H$41)))),_xlfn.IFS($A198&lt;=Parameters!$H$39,Parameters!$G$39*$A198,$A198&lt;=Parameters!$H$40,Parameters!$G$40*$A198,$A198&lt;=Parameters!$H$41,Parameters!$G$41*$A198,$A198&gt;Parameters!$H$41,Parameters!$G$42*$A198))</f>
        <v>26087.719999999998</v>
      </c>
      <c r="Y198" s="290">
        <f t="shared" si="90"/>
        <v>135.16953367875647</v>
      </c>
      <c r="Z198" s="290" cm="1">
        <f t="array" ref="Z198">IF(Parameters!$F$55="No",IF($A198&lt;=Parameters!$J$23,Parameters!$I$23*$A198,IF($A198&lt;=Parameters!$J$24,Parameters!$I$23*Parameters!$J$23+Parameters!$I$24*($A198-Parameters!$J$23),IF($A198&lt;=Parameters!$J$25,Parameters!$I$23*Parameters!$J$23+Parameters!$I$24*(Parameters!$J$24-Parameters!$J$23)+Parameters!$I$25*($A198-Parameters!$J$24),Parameters!$I$23*Parameters!$J$23+Parameters!$I$24*(Parameters!$J$24-Parameters!$J$23)+Parameters!$I$25*(Parameters!$J$25-Parameters!$J$24)+Parameters!$I$26*($A198-Parameters!$J$25)))),_xlfn.IFS($A198&lt;=Parameters!$J$23,Parameters!$I$23*$A198,$A198&lt;=Parameters!$J$24,Parameters!$I$24*$A198,$A198&lt;=Parameters!$J$25,Parameters!$I$25*$A198,$A198&gt;Parameters!$J$25,Parameters!$I$26*$A198))</f>
        <v>17595.810000000001</v>
      </c>
      <c r="AA198" s="290">
        <f t="shared" ref="AA198:AA261" si="97">Z198/$A198</f>
        <v>91.17</v>
      </c>
      <c r="AB198" s="290" cm="1">
        <f t="array" ref="AB198">IF(Parameters!$F$55="No",IF($A198&lt;=Parameters!$J$28,Parameters!$I$28*$A198,IF($A198&lt;=Parameters!$J$29,Parameters!$I$28*Parameters!$J$28+Parameters!$I$29*($A198-Parameters!$J$28),IF($A198&lt;=Parameters!$J$30,Parameters!$I$28*Parameters!$J$28+Parameters!$I$29*(Parameters!$J$29-Parameters!$J$28)+Parameters!$I$30*($A198-Parameters!$J$29),Parameters!$I$28*Parameters!$J$28+Parameters!$I$29*(Parameters!$J$29-Parameters!$J$28)+Parameters!$I$30*(Parameters!$J$30-Parameters!$J$29)+Parameters!$I$31*($A198-Parameters!$J$30)))),_xlfn.IFS($A198&lt;=Parameters!$J$28,Parameters!$I$28*$A198,$A198&lt;=Parameters!$J$29,Parameters!$I$29*$A198,$A198&lt;=Parameters!$J$30,Parameters!$I$30*$A198,$A198&gt;Parameters!$J$30,Parameters!$I$31*$A198))</f>
        <v>19544.57</v>
      </c>
      <c r="AC198" s="290">
        <f t="shared" ref="AC198:AC261" si="98">AB198/$A198</f>
        <v>101.26720207253886</v>
      </c>
      <c r="AD198" s="290" cm="1">
        <f t="array" ref="AD198">IF(Parameters!$F$55="No",IF($A198&lt;=Parameters!$J$34,Parameters!$I$34*$A198,IF($A198&lt;=Parameters!$J$35,Parameters!$I$34*Parameters!$J$34+Parameters!$I$35*($A198-Parameters!$J$34),IF($A198&lt;=Parameters!$J$36,Parameters!$I$34*Parameters!$J$34+Parameters!$I$35*(Parameters!$J$35-Parameters!$J$34)+Parameters!$I$36*($A198-Parameters!$J$35),Parameters!$I$34*Parameters!$J$34+Parameters!$I$35*(Parameters!$J$35-Parameters!$J$34)+Parameters!$I$36*(Parameters!$J$36-Parameters!$J$35)+Parameters!$I$37*($A198-Parameters!$J$36)))),_xlfn.IFS($A198&lt;=Parameters!$J$34,Parameters!$I$34*$A198,$A198&lt;=Parameters!$J$35,Parameters!$I$35*$A198,$A198&lt;=Parameters!$J$36,Parameters!$I$36*$A198,$A198&gt;Parameters!$J$36,Parameters!$I$37*$A198))</f>
        <v>24472.22</v>
      </c>
      <c r="AE198" s="290">
        <f t="shared" si="91"/>
        <v>126.79906735751295</v>
      </c>
      <c r="AF198" s="290" cm="1">
        <f t="array" ref="AF198">IF(Parameters!$F$55="No",IF($A198&lt;=Parameters!$J$39,Parameters!$I$39*$A198,IF($A198&lt;=Parameters!$J$40,Parameters!$I$39*Parameters!$J$39+Parameters!$I$40*($A198-Parameters!$J$39),IF($A198&lt;=Parameters!$J$41,Parameters!$I$39*Parameters!$J$39+Parameters!$I$40*(Parameters!$J$40-Parameters!$J$39)+Parameters!$I$41*($A198-Parameters!$J$40),Parameters!$I$39*Parameters!$J$39+Parameters!$I$40*(Parameters!$J$40-Parameters!$J$39)+Parameters!$I$41*(Parameters!$J$41-Parameters!$J$40)+Parameters!$I$42*($A198-Parameters!$J$41)))),_xlfn.IFS($A198&lt;=Parameters!$J$39,Parameters!$I$39*$A198,$A198&lt;=Parameters!$J$40,Parameters!$I$40*$A198,$A198&lt;=Parameters!$J$41,Parameters!$I$41*$A198,$A198&gt;Parameters!$J$41,Parameters!$I$42*$A198))</f>
        <v>26087.719999999998</v>
      </c>
      <c r="AG198" s="290">
        <f t="shared" si="92"/>
        <v>135.16953367875647</v>
      </c>
      <c r="AI198" s="428">
        <f t="shared" ref="AI198:AI261" si="99">B198-B197</f>
        <v>91.170000000001892</v>
      </c>
      <c r="AJ198" s="428">
        <f t="shared" ref="AJ198:AJ261" si="100">D198-D197</f>
        <v>136.48999999999796</v>
      </c>
      <c r="AK198" s="428">
        <f t="shared" ref="AK198:AK261" si="101">F198-F197</f>
        <v>143.54000000000087</v>
      </c>
      <c r="AL198" s="428">
        <f t="shared" ref="AL198:AL261" si="102">H198-H197</f>
        <v>143.53999999999724</v>
      </c>
      <c r="AM198" s="428">
        <f t="shared" ref="AM198:AM261" si="103">J198-J197</f>
        <v>91.170000000001892</v>
      </c>
      <c r="AN198" s="428">
        <f t="shared" ref="AN198:AN261" si="104">L198-L197</f>
        <v>136.48999999999796</v>
      </c>
      <c r="AO198" s="428">
        <f t="shared" ref="AO198:AO261" si="105">N198-N197</f>
        <v>143.54000000000087</v>
      </c>
      <c r="AP198" s="428">
        <f t="shared" ref="AP198:AP261" si="106">P198-P197</f>
        <v>143.53999999999724</v>
      </c>
      <c r="AQ198" s="428">
        <f t="shared" ref="AQ198:AQ261" si="107">R198-R197</f>
        <v>91.170000000001892</v>
      </c>
      <c r="AR198" s="428">
        <f t="shared" ref="AR198:AR261" si="108">T198-T197</f>
        <v>136.48999999999796</v>
      </c>
      <c r="AS198" s="428">
        <f t="shared" ref="AS198:AS261" si="109">V198-V197</f>
        <v>143.54000000000087</v>
      </c>
      <c r="AT198" s="428">
        <f t="shared" ref="AT198:AT261" si="110">X198-X197</f>
        <v>143.53999999999724</v>
      </c>
      <c r="AU198" s="428">
        <f t="shared" ref="AU198:AU261" si="111">Z198-Z197</f>
        <v>91.170000000001892</v>
      </c>
      <c r="AV198" s="428">
        <f t="shared" ref="AV198:AV261" si="112">AB198-AB197</f>
        <v>136.48999999999796</v>
      </c>
      <c r="AW198" s="428">
        <f t="shared" ref="AW198:AW261" si="113">AD198-AD197</f>
        <v>143.54000000000087</v>
      </c>
      <c r="AX198" s="428">
        <f t="shared" ref="AX198:AX261" si="114">AF198-AF197</f>
        <v>143.53999999999724</v>
      </c>
    </row>
    <row r="199">
      <c r="A199" s="413">
        <v>194</v>
      </c>
      <c r="B199" s="290" cm="1">
        <f t="array" ref="B199">IF(Parameters!$C$55="No",IF($A199&lt;=Parameters!$D$23,Parameters!$C$23*$A199,IF($A199&lt;=Parameters!$D$24,Parameters!$C$23*Parameters!$D$23+Parameters!$C$24*($A199-Parameters!$D$23),IF($A199&lt;=Parameters!$D$25,Parameters!$C$23*Parameters!$D$23+Parameters!$C$24*(Parameters!$D$24-Parameters!$D$23)+Parameters!$C$25*($A199-Parameters!$D$24),Parameters!$C$23*Parameters!$D$23+Parameters!$C$24*(Parameters!$D$24-Parameters!$D$23)+Parameters!$C$25*(Parameters!$D$25-Parameters!$D$24)+Parameters!$C$26*($A199-Parameters!$D$25)))),_xlfn.IFS($A199&lt;=Parameters!$D$23,Parameters!$C$23*$A199,$A199&lt;=Parameters!$D$24,Parameters!$C$24*$A199,$A199&lt;=Parameters!$D$25,Parameters!$C$25*$A199,$A199&gt;Parameters!$D$25,Parameters!$C$26*$A199))</f>
        <v>17686.98</v>
      </c>
      <c r="C199" s="290">
        <f t="shared" ref="C199:E262" si="115">B199/$A199</f>
        <v>91.17</v>
      </c>
      <c r="D199" s="290" cm="1">
        <f t="array" ref="D199">IF(Parameters!$C$55="No",IF($A199&lt;=Parameters!$D$28,Parameters!$C$28*$A199,IF($A199&lt;=Parameters!$D$29,Parameters!$C$28*Parameters!$D$28+Parameters!$C$29*($A199-Parameters!$D$28),IF($A199&lt;=Parameters!$D$30,Parameters!$C$28*Parameters!$D$28+Parameters!$C$29*(Parameters!$D$29-Parameters!$D$28)+Parameters!$C$30*($A199-Parameters!$D$29),Parameters!$C$28*Parameters!$D$28+Parameters!$C$29*(Parameters!$D$29-Parameters!$D$28)+Parameters!$C$30*(Parameters!$D$30-Parameters!$D$29)+Parameters!$C$31*($A199-Parameters!$D$30)))),_xlfn.IFS($A199&lt;=Parameters!$D$28,Parameters!$C$28*$A199,$A199&lt;=Parameters!$D$29,Parameters!$C$29*$A199,$A199&lt;=Parameters!$D$30,Parameters!$C$30*$A199,$A199&gt;Parameters!$D$30,Parameters!$C$31*$A199))</f>
        <v>19681.060000000001</v>
      </c>
      <c r="E199" s="290">
        <f t="shared" si="115"/>
        <v>101.44876288659795</v>
      </c>
      <c r="F199" s="290" cm="1">
        <f t="array" ref="F199">IF(Parameters!$C$55="No",IF($A199&lt;=Parameters!$D$34,Parameters!$C$34*$A199,IF($A199&lt;=Parameters!$D$35,Parameters!$C$34*Parameters!$D$34+Parameters!$C$35*($A199-Parameters!$D$34),IF($A199&lt;=Parameters!$D$36,Parameters!$C$34*Parameters!$D$34+Parameters!$C$35*(Parameters!$D$35-Parameters!$D$34)+Parameters!$C$36*($A199-Parameters!$D$35),Parameters!$C$34*Parameters!$D$34+Parameters!$C$35*(Parameters!$D$35-Parameters!$D$34)+Parameters!$C$36*(Parameters!$D$36-Parameters!$D$35)+Parameters!$C$37*($A199-Parameters!$D$36)))),_xlfn.IFS($A199&lt;=Parameters!$D$34,Parameters!$C$34*$A199,$A199&lt;=Parameters!$D$35,Parameters!$C$35*$A199,$A199&lt;=Parameters!$D$36,Parameters!$C$36*$A199,$A199&gt;Parameters!$D$36,Parameters!$C$37*$A199))</f>
        <v>24615.759999999998</v>
      </c>
      <c r="G199" s="290">
        <f t="shared" ref="G199:G262" si="116">F199/$A199</f>
        <v>126.88536082474226</v>
      </c>
      <c r="H199" s="290" cm="1">
        <f t="array" ref="H199">IF(Parameters!$C$55="No",IF($A199&lt;=Parameters!$D$39,Parameters!$C$39*$A199,IF($A199&lt;=Parameters!$D$40,Parameters!$C$39*Parameters!$D$39+Parameters!$C$40*($A199-Parameters!$D$39),IF($A199&lt;=Parameters!$D$41,Parameters!$C$39*Parameters!$D$39+Parameters!$C$40*(Parameters!$D$40-Parameters!$D$39)+Parameters!$C$41*($A199-Parameters!$D$40),Parameters!$C$39*Parameters!$D$39+Parameters!$C$40*(Parameters!$D$40-Parameters!$D$39)+Parameters!$C$41*(Parameters!$D$41-Parameters!$D$40)+Parameters!$C$42*($A199-Parameters!$D$41)))),_xlfn.IFS($A199&lt;=Parameters!$D$39,Parameters!$C$39*$A199,$A199&lt;=Parameters!$D$40,Parameters!$C$40*$A199,$A199&lt;=Parameters!$D$41,Parameters!$C$41*$A199,$A199&gt;Parameters!$D$41,Parameters!$C$42*$A199))</f>
        <v>26231.26</v>
      </c>
      <c r="I199" s="290">
        <f t="shared" ref="I199:I262" si="117">H199/$A199</f>
        <v>135.21268041237113</v>
      </c>
      <c r="J199" s="290" cm="1">
        <f t="array" ref="J199">IF(Parameters!$D$55="No",IF($A199&lt;=Parameters!$F$23,Parameters!$E$23*$A199,IF($A199&lt;=Parameters!$F$24,Parameters!$E$23*Parameters!$F$23+Parameters!$E$24*($A199-Parameters!$F$23),IF($A199&lt;=Parameters!$F$25,Parameters!$E$23*Parameters!$F$23+Parameters!$E$24*(Parameters!$F$24-Parameters!$F$23)+Parameters!$E$25*($A199-Parameters!$F$24),Parameters!$E$23*Parameters!$F$23+Parameters!$E$24*(Parameters!$F$24-Parameters!$F$23)+Parameters!$E$25*(Parameters!$F$25-Parameters!$F$24)+Parameters!$E$26*($A199-Parameters!$F$25)))),_xlfn.IFS($A199&lt;=Parameters!$F$23,Parameters!$E$23*$A199,$A199&lt;=Parameters!$F$24,Parameters!$E$24*$A199,$A199&lt;=Parameters!$F$25,Parameters!$E$25*$A199,$A199&gt;Parameters!$F$25,Parameters!$E$26*$A199))</f>
        <v>17686.98</v>
      </c>
      <c r="K199" s="290">
        <f t="shared" si="93"/>
        <v>91.17</v>
      </c>
      <c r="L199" s="290" cm="1">
        <f t="array" ref="L199">IF(Parameters!$D$55="No",IF($A199&lt;=Parameters!$F$28,Parameters!$E$28*$A199,IF($A199&lt;=Parameters!$F$29,Parameters!$E$28*Parameters!$F$28+Parameters!$E$29*($A199-Parameters!$F$28),IF($A199&lt;=Parameters!$F$30,Parameters!$E$28*Parameters!$F$28+Parameters!$E$29*(Parameters!$F$29-Parameters!$F$28)+Parameters!$E$30*($A199-Parameters!$F$29),Parameters!$E$28*Parameters!$F$28+Parameters!$E$29*(Parameters!$F$29-Parameters!$F$28)+Parameters!$E$30*(Parameters!$F$30-Parameters!$F$29)+Parameters!$E$31*($A199-Parameters!$F$30)))),_xlfn.IFS($A199&lt;=Parameters!$F$28,Parameters!$E$28*$A199,$A199&lt;=Parameters!$F$29,Parameters!$E$29*$A199,$A199&lt;=Parameters!$F$30,Parameters!$E$30*$A199,$A199&gt;Parameters!$F$30,Parameters!$E$31*$A199))</f>
        <v>19681.060000000001</v>
      </c>
      <c r="M199" s="290">
        <f t="shared" si="94"/>
        <v>101.44876288659795</v>
      </c>
      <c r="N199" s="290" cm="1">
        <f t="array" ref="N199">IF(Parameters!$D$55="No",IF($A199&lt;=Parameters!$F$34,Parameters!$E$34*$A199,IF($A199&lt;=Parameters!$F$35,Parameters!$E$34*Parameters!$F$34+Parameters!$E$35*($A199-Parameters!$F$34),IF($A199&lt;=Parameters!$F$36,Parameters!$E$34*Parameters!$F$34+Parameters!$E$35*(Parameters!$F$35-Parameters!$F$34)+Parameters!$E$36*($A199-Parameters!$F$35),Parameters!$E$34*Parameters!$F$34+Parameters!$E$35*(Parameters!$F$35-Parameters!$F$34)+Parameters!$E$36*(Parameters!$F$36-Parameters!$F$35)+Parameters!$E$37*($A199-Parameters!$F$36)))),_xlfn.IFS($A199&lt;=Parameters!$F$34,Parameters!$E$34*$A199,$A199&lt;=Parameters!$F$35,Parameters!$E$35*$A199,$A199&lt;=Parameters!$F$36,Parameters!$E$36*$A199,$A199&gt;Parameters!$F$36,Parameters!$E$37*$A199))</f>
        <v>24615.759999999998</v>
      </c>
      <c r="O199" s="290">
        <f t="shared" ref="O199:O262" si="118">N199/$A199</f>
        <v>126.88536082474226</v>
      </c>
      <c r="P199" s="290" cm="1">
        <f t="array" ref="P199">IF(Parameters!$D$55="No",IF($A199&lt;=Parameters!$F$39,Parameters!$E$39*$A199,IF($A199&lt;=Parameters!$F$40,Parameters!$E$39*Parameters!$F$39+Parameters!$E$40*($A199-Parameters!$F$39),IF($A199&lt;=Parameters!$F$41,Parameters!$E$39*Parameters!$F$39+Parameters!$E$40*(Parameters!$F$40-Parameters!$F$39)+Parameters!$E$41*($A199-Parameters!$F$40),Parameters!$E$39*Parameters!$F$39+Parameters!$E$40*(Parameters!$F$40-Parameters!$F$39)+Parameters!$E$41*(Parameters!$F$41-Parameters!$F$40)+Parameters!$E$42*($A199-Parameters!$F$41)))),_xlfn.IFS($A199&lt;=Parameters!$F$39,Parameters!$E$39*$A199,$A199&lt;=Parameters!$F$40,Parameters!$E$40*$A199,$A199&lt;=Parameters!$F$41,Parameters!$E$41*$A199,$A199&gt;Parameters!$F$41,Parameters!$E$42*$A199))</f>
        <v>26231.26</v>
      </c>
      <c r="Q199" s="290">
        <f t="shared" ref="Q199:Q262" si="119">P199/$A199</f>
        <v>135.21268041237113</v>
      </c>
      <c r="R199" s="290" cm="1">
        <f t="array" ref="R199">IF(Parameters!$E$55="No",IF($A199&lt;=Parameters!$H$23,Parameters!$G$23*$A199,IF($A199&lt;=Parameters!$H$24,Parameters!$G$23*Parameters!$H$23+Parameters!$G$24*($A199-Parameters!$H$23),IF($A199&lt;=Parameters!$H$25,Parameters!$G$23*Parameters!$H$23+Parameters!$G$24*(Parameters!$H$24-Parameters!$H$23)+Parameters!$G$25*($A199-Parameters!$H$24),Parameters!$G$23*Parameters!$H$23+Parameters!$G$24*(Parameters!$H$24-Parameters!$H$23)+Parameters!$G$25*(Parameters!$H$25-Parameters!$H$24)+Parameters!$G$26*($A199-Parameters!$H$25)))),_xlfn.IFS($A199&lt;=Parameters!$H$23,Parameters!$G$23*$A199,$A199&lt;=Parameters!$H$24,Parameters!$G$24*$A199,$A199&lt;=Parameters!$H$25,Parameters!$G$25*$A199,$A199&gt;Parameters!$H$25,Parameters!$G$26*$A199))</f>
        <v>17686.98</v>
      </c>
      <c r="S199" s="290">
        <f t="shared" si="95"/>
        <v>91.17</v>
      </c>
      <c r="T199" s="290" cm="1">
        <f t="array" ref="T199">IF(Parameters!$E$55="No",IF($A199&lt;=Parameters!$H$28,Parameters!$G$28*$A199,IF($A199&lt;=Parameters!$H$29,Parameters!$G$28*Parameters!$H$28+Parameters!$G$29*($A199-Parameters!$H$28),IF($A199&lt;=Parameters!$H$30,Parameters!$G$28*Parameters!$H$28+Parameters!$G$29*(Parameters!$H$29-Parameters!$H$28)+Parameters!$G$30*($A199-Parameters!$H$29),Parameters!$G$28*Parameters!$H$28+Parameters!$G$29*(Parameters!$H$29-Parameters!$H$28)+Parameters!$G$30*(Parameters!$H$30-Parameters!$H$29)+Parameters!$G$31*($A199-Parameters!$H$30)))),_xlfn.IFS($A199&lt;=Parameters!$H$28,Parameters!$G$28*$A199,$A199&lt;=Parameters!$H$29,Parameters!$G$29*$A199,$A199&lt;=Parameters!$H$30,Parameters!$G$30*$A199,$A199&gt;Parameters!$H$30,Parameters!$G$31*$A199))</f>
        <v>19681.060000000001</v>
      </c>
      <c r="U199" s="290">
        <f t="shared" si="96"/>
        <v>101.44876288659795</v>
      </c>
      <c r="V199" s="290" cm="1">
        <f t="array" ref="V199">IF(Parameters!$E$55="No",IF($A199&lt;=Parameters!$H$34,Parameters!$G$34*$A199,IF($A199&lt;=Parameters!$H$35,Parameters!$G$34*Parameters!$H$34+Parameters!$G$35*($A199-Parameters!$H$34),IF($A199&lt;=Parameters!$H$36,Parameters!$G$34*Parameters!$H$34+Parameters!$G$35*(Parameters!$H$35-Parameters!$H$34)+Parameters!$G$36*($A199-Parameters!$H$35),Parameters!$G$34*Parameters!$H$34+Parameters!$G$35*(Parameters!$H$35-Parameters!$H$34)+Parameters!$G$36*(Parameters!$H$36-Parameters!$H$35)+Parameters!$G$37*($A199-Parameters!$H$36)))),_xlfn.IFS($A199&lt;=Parameters!$H$34,Parameters!$G$34*$A199,$A199&lt;=Parameters!$H$35,Parameters!$G$35*$A199,$A199&lt;=Parameters!$H$36,Parameters!$G$36*$A199,$A199&gt;Parameters!$H$36,Parameters!$G$37*$A199))</f>
        <v>24615.759999999998</v>
      </c>
      <c r="W199" s="290">
        <f t="shared" ref="W199:W262" si="120">V199/$A199</f>
        <v>126.88536082474226</v>
      </c>
      <c r="X199" s="290" cm="1">
        <f t="array" ref="X199">IF(Parameters!$E$55="No",IF($A199&lt;=Parameters!$H$39,Parameters!$G$39*$A199,IF($A199&lt;=Parameters!$H$40,Parameters!$G$39*Parameters!$H$39+Parameters!$G$40*($A199-Parameters!$H$39),IF($A199&lt;=Parameters!$H$41,Parameters!$G$39*Parameters!$H$39+Parameters!$G$40*(Parameters!$H$40-Parameters!$H$39)+Parameters!$G$41*($A199-Parameters!$H$40),Parameters!$G$39*Parameters!$H$39+Parameters!$G$40*(Parameters!$H$40-Parameters!$H$39)+Parameters!$G$41*(Parameters!$H$41-Parameters!$H$40)+Parameters!$G$42*($A199-Parameters!$H$41)))),_xlfn.IFS($A199&lt;=Parameters!$H$39,Parameters!$G$39*$A199,$A199&lt;=Parameters!$H$40,Parameters!$G$40*$A199,$A199&lt;=Parameters!$H$41,Parameters!$G$41*$A199,$A199&gt;Parameters!$H$41,Parameters!$G$42*$A199))</f>
        <v>26231.26</v>
      </c>
      <c r="Y199" s="290">
        <f t="shared" ref="Y199:Y262" si="121">X199/$A199</f>
        <v>135.21268041237113</v>
      </c>
      <c r="Z199" s="290" cm="1">
        <f t="array" ref="Z199">IF(Parameters!$F$55="No",IF($A199&lt;=Parameters!$J$23,Parameters!$I$23*$A199,IF($A199&lt;=Parameters!$J$24,Parameters!$I$23*Parameters!$J$23+Parameters!$I$24*($A199-Parameters!$J$23),IF($A199&lt;=Parameters!$J$25,Parameters!$I$23*Parameters!$J$23+Parameters!$I$24*(Parameters!$J$24-Parameters!$J$23)+Parameters!$I$25*($A199-Parameters!$J$24),Parameters!$I$23*Parameters!$J$23+Parameters!$I$24*(Parameters!$J$24-Parameters!$J$23)+Parameters!$I$25*(Parameters!$J$25-Parameters!$J$24)+Parameters!$I$26*($A199-Parameters!$J$25)))),_xlfn.IFS($A199&lt;=Parameters!$J$23,Parameters!$I$23*$A199,$A199&lt;=Parameters!$J$24,Parameters!$I$24*$A199,$A199&lt;=Parameters!$J$25,Parameters!$I$25*$A199,$A199&gt;Parameters!$J$25,Parameters!$I$26*$A199))</f>
        <v>17686.98</v>
      </c>
      <c r="AA199" s="290">
        <f t="shared" si="97"/>
        <v>91.17</v>
      </c>
      <c r="AB199" s="290" cm="1">
        <f t="array" ref="AB199">IF(Parameters!$F$55="No",IF($A199&lt;=Parameters!$J$28,Parameters!$I$28*$A199,IF($A199&lt;=Parameters!$J$29,Parameters!$I$28*Parameters!$J$28+Parameters!$I$29*($A199-Parameters!$J$28),IF($A199&lt;=Parameters!$J$30,Parameters!$I$28*Parameters!$J$28+Parameters!$I$29*(Parameters!$J$29-Parameters!$J$28)+Parameters!$I$30*($A199-Parameters!$J$29),Parameters!$I$28*Parameters!$J$28+Parameters!$I$29*(Parameters!$J$29-Parameters!$J$28)+Parameters!$I$30*(Parameters!$J$30-Parameters!$J$29)+Parameters!$I$31*($A199-Parameters!$J$30)))),_xlfn.IFS($A199&lt;=Parameters!$J$28,Parameters!$I$28*$A199,$A199&lt;=Parameters!$J$29,Parameters!$I$29*$A199,$A199&lt;=Parameters!$J$30,Parameters!$I$30*$A199,$A199&gt;Parameters!$J$30,Parameters!$I$31*$A199))</f>
        <v>19681.060000000001</v>
      </c>
      <c r="AC199" s="290">
        <f t="shared" si="98"/>
        <v>101.44876288659795</v>
      </c>
      <c r="AD199" s="290" cm="1">
        <f t="array" ref="AD199">IF(Parameters!$F$55="No",IF($A199&lt;=Parameters!$J$34,Parameters!$I$34*$A199,IF($A199&lt;=Parameters!$J$35,Parameters!$I$34*Parameters!$J$34+Parameters!$I$35*($A199-Parameters!$J$34),IF($A199&lt;=Parameters!$J$36,Parameters!$I$34*Parameters!$J$34+Parameters!$I$35*(Parameters!$J$35-Parameters!$J$34)+Parameters!$I$36*($A199-Parameters!$J$35),Parameters!$I$34*Parameters!$J$34+Parameters!$I$35*(Parameters!$J$35-Parameters!$J$34)+Parameters!$I$36*(Parameters!$J$36-Parameters!$J$35)+Parameters!$I$37*($A199-Parameters!$J$36)))),_xlfn.IFS($A199&lt;=Parameters!$J$34,Parameters!$I$34*$A199,$A199&lt;=Parameters!$J$35,Parameters!$I$35*$A199,$A199&lt;=Parameters!$J$36,Parameters!$I$36*$A199,$A199&gt;Parameters!$J$36,Parameters!$I$37*$A199))</f>
        <v>24615.759999999998</v>
      </c>
      <c r="AE199" s="290">
        <f t="shared" ref="AE199:AE262" si="122">AD199/$A199</f>
        <v>126.88536082474226</v>
      </c>
      <c r="AF199" s="290" cm="1">
        <f t="array" ref="AF199">IF(Parameters!$F$55="No",IF($A199&lt;=Parameters!$J$39,Parameters!$I$39*$A199,IF($A199&lt;=Parameters!$J$40,Parameters!$I$39*Parameters!$J$39+Parameters!$I$40*($A199-Parameters!$J$39),IF($A199&lt;=Parameters!$J$41,Parameters!$I$39*Parameters!$J$39+Parameters!$I$40*(Parameters!$J$40-Parameters!$J$39)+Parameters!$I$41*($A199-Parameters!$J$40),Parameters!$I$39*Parameters!$J$39+Parameters!$I$40*(Parameters!$J$40-Parameters!$J$39)+Parameters!$I$41*(Parameters!$J$41-Parameters!$J$40)+Parameters!$I$42*($A199-Parameters!$J$41)))),_xlfn.IFS($A199&lt;=Parameters!$J$39,Parameters!$I$39*$A199,$A199&lt;=Parameters!$J$40,Parameters!$I$40*$A199,$A199&lt;=Parameters!$J$41,Parameters!$I$41*$A199,$A199&gt;Parameters!$J$41,Parameters!$I$42*$A199))</f>
        <v>26231.26</v>
      </c>
      <c r="AG199" s="290">
        <f t="shared" ref="AG199:AG262" si="123">AF199/$A199</f>
        <v>135.21268041237113</v>
      </c>
      <c r="AI199" s="428">
        <f t="shared" si="99"/>
        <v>91.169999999998254</v>
      </c>
      <c r="AJ199" s="428">
        <f t="shared" si="100"/>
        <v>136.4900000000016</v>
      </c>
      <c r="AK199" s="428">
        <f t="shared" si="101"/>
        <v>143.53999999999724</v>
      </c>
      <c r="AL199" s="428">
        <f t="shared" si="102"/>
        <v>143.54000000000087</v>
      </c>
      <c r="AM199" s="428">
        <f t="shared" si="103"/>
        <v>91.169999999998254</v>
      </c>
      <c r="AN199" s="428">
        <f t="shared" si="104"/>
        <v>136.4900000000016</v>
      </c>
      <c r="AO199" s="428">
        <f t="shared" si="105"/>
        <v>143.53999999999724</v>
      </c>
      <c r="AP199" s="428">
        <f t="shared" si="106"/>
        <v>143.54000000000087</v>
      </c>
      <c r="AQ199" s="428">
        <f t="shared" si="107"/>
        <v>91.169999999998254</v>
      </c>
      <c r="AR199" s="428">
        <f t="shared" si="108"/>
        <v>136.4900000000016</v>
      </c>
      <c r="AS199" s="428">
        <f t="shared" si="109"/>
        <v>143.53999999999724</v>
      </c>
      <c r="AT199" s="428">
        <f t="shared" si="110"/>
        <v>143.54000000000087</v>
      </c>
      <c r="AU199" s="428">
        <f t="shared" si="111"/>
        <v>91.169999999998254</v>
      </c>
      <c r="AV199" s="428">
        <f t="shared" si="112"/>
        <v>136.4900000000016</v>
      </c>
      <c r="AW199" s="428">
        <f t="shared" si="113"/>
        <v>143.53999999999724</v>
      </c>
      <c r="AX199" s="428">
        <f t="shared" si="114"/>
        <v>143.54000000000087</v>
      </c>
    </row>
    <row r="200">
      <c r="A200" s="413">
        <v>195</v>
      </c>
      <c r="B200" s="290" cm="1">
        <f t="array" ref="B200">IF(Parameters!$C$55="No",IF($A200&lt;=Parameters!$D$23,Parameters!$C$23*$A200,IF($A200&lt;=Parameters!$D$24,Parameters!$C$23*Parameters!$D$23+Parameters!$C$24*($A200-Parameters!$D$23),IF($A200&lt;=Parameters!$D$25,Parameters!$C$23*Parameters!$D$23+Parameters!$C$24*(Parameters!$D$24-Parameters!$D$23)+Parameters!$C$25*($A200-Parameters!$D$24),Parameters!$C$23*Parameters!$D$23+Parameters!$C$24*(Parameters!$D$24-Parameters!$D$23)+Parameters!$C$25*(Parameters!$D$25-Parameters!$D$24)+Parameters!$C$26*($A200-Parameters!$D$25)))),_xlfn.IFS($A200&lt;=Parameters!$D$23,Parameters!$C$23*$A200,$A200&lt;=Parameters!$D$24,Parameters!$C$24*$A200,$A200&lt;=Parameters!$D$25,Parameters!$C$25*$A200,$A200&gt;Parameters!$D$25,Parameters!$C$26*$A200))</f>
        <v>17778.150000000001</v>
      </c>
      <c r="C200" s="290">
        <f t="shared" si="115"/>
        <v>91.17</v>
      </c>
      <c r="D200" s="290" cm="1">
        <f t="array" ref="D200">IF(Parameters!$C$55="No",IF($A200&lt;=Parameters!$D$28,Parameters!$C$28*$A200,IF($A200&lt;=Parameters!$D$29,Parameters!$C$28*Parameters!$D$28+Parameters!$C$29*($A200-Parameters!$D$28),IF($A200&lt;=Parameters!$D$30,Parameters!$C$28*Parameters!$D$28+Parameters!$C$29*(Parameters!$D$29-Parameters!$D$28)+Parameters!$C$30*($A200-Parameters!$D$29),Parameters!$C$28*Parameters!$D$28+Parameters!$C$29*(Parameters!$D$29-Parameters!$D$28)+Parameters!$C$30*(Parameters!$D$30-Parameters!$D$29)+Parameters!$C$31*($A200-Parameters!$D$30)))),_xlfn.IFS($A200&lt;=Parameters!$D$28,Parameters!$C$28*$A200,$A200&lt;=Parameters!$D$29,Parameters!$C$29*$A200,$A200&lt;=Parameters!$D$30,Parameters!$C$30*$A200,$A200&gt;Parameters!$D$30,Parameters!$C$31*$A200))</f>
        <v>19817.55</v>
      </c>
      <c r="E200" s="290">
        <f t="shared" si="115"/>
        <v>101.62846153846154</v>
      </c>
      <c r="F200" s="290" cm="1">
        <f t="array" ref="F200">IF(Parameters!$C$55="No",IF($A200&lt;=Parameters!$D$34,Parameters!$C$34*$A200,IF($A200&lt;=Parameters!$D$35,Parameters!$C$34*Parameters!$D$34+Parameters!$C$35*($A200-Parameters!$D$34),IF($A200&lt;=Parameters!$D$36,Parameters!$C$34*Parameters!$D$34+Parameters!$C$35*(Parameters!$D$35-Parameters!$D$34)+Parameters!$C$36*($A200-Parameters!$D$35),Parameters!$C$34*Parameters!$D$34+Parameters!$C$35*(Parameters!$D$35-Parameters!$D$34)+Parameters!$C$36*(Parameters!$D$36-Parameters!$D$35)+Parameters!$C$37*($A200-Parameters!$D$36)))),_xlfn.IFS($A200&lt;=Parameters!$D$34,Parameters!$C$34*$A200,$A200&lt;=Parameters!$D$35,Parameters!$C$35*$A200,$A200&lt;=Parameters!$D$36,Parameters!$C$36*$A200,$A200&gt;Parameters!$D$36,Parameters!$C$37*$A200))</f>
        <v>24759.3</v>
      </c>
      <c r="G200" s="290">
        <f t="shared" si="116"/>
        <v>126.97076923076922</v>
      </c>
      <c r="H200" s="290" cm="1">
        <f t="array" ref="H200">IF(Parameters!$C$55="No",IF($A200&lt;=Parameters!$D$39,Parameters!$C$39*$A200,IF($A200&lt;=Parameters!$D$40,Parameters!$C$39*Parameters!$D$39+Parameters!$C$40*($A200-Parameters!$D$39),IF($A200&lt;=Parameters!$D$41,Parameters!$C$39*Parameters!$D$39+Parameters!$C$40*(Parameters!$D$40-Parameters!$D$39)+Parameters!$C$41*($A200-Parameters!$D$40),Parameters!$C$39*Parameters!$D$39+Parameters!$C$40*(Parameters!$D$40-Parameters!$D$39)+Parameters!$C$41*(Parameters!$D$41-Parameters!$D$40)+Parameters!$C$42*($A200-Parameters!$D$41)))),_xlfn.IFS($A200&lt;=Parameters!$D$39,Parameters!$C$39*$A200,$A200&lt;=Parameters!$D$40,Parameters!$C$40*$A200,$A200&lt;=Parameters!$D$41,Parameters!$C$41*$A200,$A200&gt;Parameters!$D$41,Parameters!$C$42*$A200))</f>
        <v>26374.799999999999</v>
      </c>
      <c r="I200" s="290">
        <f t="shared" si="117"/>
        <v>135.2553846153846</v>
      </c>
      <c r="J200" s="290" cm="1">
        <f t="array" ref="J200">IF(Parameters!$D$55="No",IF($A200&lt;=Parameters!$F$23,Parameters!$E$23*$A200,IF($A200&lt;=Parameters!$F$24,Parameters!$E$23*Parameters!$F$23+Parameters!$E$24*($A200-Parameters!$F$23),IF($A200&lt;=Parameters!$F$25,Parameters!$E$23*Parameters!$F$23+Parameters!$E$24*(Parameters!$F$24-Parameters!$F$23)+Parameters!$E$25*($A200-Parameters!$F$24),Parameters!$E$23*Parameters!$F$23+Parameters!$E$24*(Parameters!$F$24-Parameters!$F$23)+Parameters!$E$25*(Parameters!$F$25-Parameters!$F$24)+Parameters!$E$26*($A200-Parameters!$F$25)))),_xlfn.IFS($A200&lt;=Parameters!$F$23,Parameters!$E$23*$A200,$A200&lt;=Parameters!$F$24,Parameters!$E$24*$A200,$A200&lt;=Parameters!$F$25,Parameters!$E$25*$A200,$A200&gt;Parameters!$F$25,Parameters!$E$26*$A200))</f>
        <v>17778.150000000001</v>
      </c>
      <c r="K200" s="290">
        <f t="shared" si="93"/>
        <v>91.17</v>
      </c>
      <c r="L200" s="290" cm="1">
        <f t="array" ref="L200">IF(Parameters!$D$55="No",IF($A200&lt;=Parameters!$F$28,Parameters!$E$28*$A200,IF($A200&lt;=Parameters!$F$29,Parameters!$E$28*Parameters!$F$28+Parameters!$E$29*($A200-Parameters!$F$28),IF($A200&lt;=Parameters!$F$30,Parameters!$E$28*Parameters!$F$28+Parameters!$E$29*(Parameters!$F$29-Parameters!$F$28)+Parameters!$E$30*($A200-Parameters!$F$29),Parameters!$E$28*Parameters!$F$28+Parameters!$E$29*(Parameters!$F$29-Parameters!$F$28)+Parameters!$E$30*(Parameters!$F$30-Parameters!$F$29)+Parameters!$E$31*($A200-Parameters!$F$30)))),_xlfn.IFS($A200&lt;=Parameters!$F$28,Parameters!$E$28*$A200,$A200&lt;=Parameters!$F$29,Parameters!$E$29*$A200,$A200&lt;=Parameters!$F$30,Parameters!$E$30*$A200,$A200&gt;Parameters!$F$30,Parameters!$E$31*$A200))</f>
        <v>19817.55</v>
      </c>
      <c r="M200" s="290">
        <f t="shared" si="94"/>
        <v>101.62846153846154</v>
      </c>
      <c r="N200" s="290" cm="1">
        <f t="array" ref="N200">IF(Parameters!$D$55="No",IF($A200&lt;=Parameters!$F$34,Parameters!$E$34*$A200,IF($A200&lt;=Parameters!$F$35,Parameters!$E$34*Parameters!$F$34+Parameters!$E$35*($A200-Parameters!$F$34),IF($A200&lt;=Parameters!$F$36,Parameters!$E$34*Parameters!$F$34+Parameters!$E$35*(Parameters!$F$35-Parameters!$F$34)+Parameters!$E$36*($A200-Parameters!$F$35),Parameters!$E$34*Parameters!$F$34+Parameters!$E$35*(Parameters!$F$35-Parameters!$F$34)+Parameters!$E$36*(Parameters!$F$36-Parameters!$F$35)+Parameters!$E$37*($A200-Parameters!$F$36)))),_xlfn.IFS($A200&lt;=Parameters!$F$34,Parameters!$E$34*$A200,$A200&lt;=Parameters!$F$35,Parameters!$E$35*$A200,$A200&lt;=Parameters!$F$36,Parameters!$E$36*$A200,$A200&gt;Parameters!$F$36,Parameters!$E$37*$A200))</f>
        <v>24759.3</v>
      </c>
      <c r="O200" s="290">
        <f t="shared" si="118"/>
        <v>126.97076923076922</v>
      </c>
      <c r="P200" s="290" cm="1">
        <f t="array" ref="P200">IF(Parameters!$D$55="No",IF($A200&lt;=Parameters!$F$39,Parameters!$E$39*$A200,IF($A200&lt;=Parameters!$F$40,Parameters!$E$39*Parameters!$F$39+Parameters!$E$40*($A200-Parameters!$F$39),IF($A200&lt;=Parameters!$F$41,Parameters!$E$39*Parameters!$F$39+Parameters!$E$40*(Parameters!$F$40-Parameters!$F$39)+Parameters!$E$41*($A200-Parameters!$F$40),Parameters!$E$39*Parameters!$F$39+Parameters!$E$40*(Parameters!$F$40-Parameters!$F$39)+Parameters!$E$41*(Parameters!$F$41-Parameters!$F$40)+Parameters!$E$42*($A200-Parameters!$F$41)))),_xlfn.IFS($A200&lt;=Parameters!$F$39,Parameters!$E$39*$A200,$A200&lt;=Parameters!$F$40,Parameters!$E$40*$A200,$A200&lt;=Parameters!$F$41,Parameters!$E$41*$A200,$A200&gt;Parameters!$F$41,Parameters!$E$42*$A200))</f>
        <v>26374.799999999999</v>
      </c>
      <c r="Q200" s="290">
        <f t="shared" si="119"/>
        <v>135.2553846153846</v>
      </c>
      <c r="R200" s="290" cm="1">
        <f t="array" ref="R200">IF(Parameters!$E$55="No",IF($A200&lt;=Parameters!$H$23,Parameters!$G$23*$A200,IF($A200&lt;=Parameters!$H$24,Parameters!$G$23*Parameters!$H$23+Parameters!$G$24*($A200-Parameters!$H$23),IF($A200&lt;=Parameters!$H$25,Parameters!$G$23*Parameters!$H$23+Parameters!$G$24*(Parameters!$H$24-Parameters!$H$23)+Parameters!$G$25*($A200-Parameters!$H$24),Parameters!$G$23*Parameters!$H$23+Parameters!$G$24*(Parameters!$H$24-Parameters!$H$23)+Parameters!$G$25*(Parameters!$H$25-Parameters!$H$24)+Parameters!$G$26*($A200-Parameters!$H$25)))),_xlfn.IFS($A200&lt;=Parameters!$H$23,Parameters!$G$23*$A200,$A200&lt;=Parameters!$H$24,Parameters!$G$24*$A200,$A200&lt;=Parameters!$H$25,Parameters!$G$25*$A200,$A200&gt;Parameters!$H$25,Parameters!$G$26*$A200))</f>
        <v>17778.150000000001</v>
      </c>
      <c r="S200" s="290">
        <f t="shared" si="95"/>
        <v>91.17</v>
      </c>
      <c r="T200" s="290" cm="1">
        <f t="array" ref="T200">IF(Parameters!$E$55="No",IF($A200&lt;=Parameters!$H$28,Parameters!$G$28*$A200,IF($A200&lt;=Parameters!$H$29,Parameters!$G$28*Parameters!$H$28+Parameters!$G$29*($A200-Parameters!$H$28),IF($A200&lt;=Parameters!$H$30,Parameters!$G$28*Parameters!$H$28+Parameters!$G$29*(Parameters!$H$29-Parameters!$H$28)+Parameters!$G$30*($A200-Parameters!$H$29),Parameters!$G$28*Parameters!$H$28+Parameters!$G$29*(Parameters!$H$29-Parameters!$H$28)+Parameters!$G$30*(Parameters!$H$30-Parameters!$H$29)+Parameters!$G$31*($A200-Parameters!$H$30)))),_xlfn.IFS($A200&lt;=Parameters!$H$28,Parameters!$G$28*$A200,$A200&lt;=Parameters!$H$29,Parameters!$G$29*$A200,$A200&lt;=Parameters!$H$30,Parameters!$G$30*$A200,$A200&gt;Parameters!$H$30,Parameters!$G$31*$A200))</f>
        <v>19817.55</v>
      </c>
      <c r="U200" s="290">
        <f t="shared" si="96"/>
        <v>101.62846153846154</v>
      </c>
      <c r="V200" s="290" cm="1">
        <f t="array" ref="V200">IF(Parameters!$E$55="No",IF($A200&lt;=Parameters!$H$34,Parameters!$G$34*$A200,IF($A200&lt;=Parameters!$H$35,Parameters!$G$34*Parameters!$H$34+Parameters!$G$35*($A200-Parameters!$H$34),IF($A200&lt;=Parameters!$H$36,Parameters!$G$34*Parameters!$H$34+Parameters!$G$35*(Parameters!$H$35-Parameters!$H$34)+Parameters!$G$36*($A200-Parameters!$H$35),Parameters!$G$34*Parameters!$H$34+Parameters!$G$35*(Parameters!$H$35-Parameters!$H$34)+Parameters!$G$36*(Parameters!$H$36-Parameters!$H$35)+Parameters!$G$37*($A200-Parameters!$H$36)))),_xlfn.IFS($A200&lt;=Parameters!$H$34,Parameters!$G$34*$A200,$A200&lt;=Parameters!$H$35,Parameters!$G$35*$A200,$A200&lt;=Parameters!$H$36,Parameters!$G$36*$A200,$A200&gt;Parameters!$H$36,Parameters!$G$37*$A200))</f>
        <v>24759.3</v>
      </c>
      <c r="W200" s="290">
        <f t="shared" si="120"/>
        <v>126.97076923076922</v>
      </c>
      <c r="X200" s="290" cm="1">
        <f t="array" ref="X200">IF(Parameters!$E$55="No",IF($A200&lt;=Parameters!$H$39,Parameters!$G$39*$A200,IF($A200&lt;=Parameters!$H$40,Parameters!$G$39*Parameters!$H$39+Parameters!$G$40*($A200-Parameters!$H$39),IF($A200&lt;=Parameters!$H$41,Parameters!$G$39*Parameters!$H$39+Parameters!$G$40*(Parameters!$H$40-Parameters!$H$39)+Parameters!$G$41*($A200-Parameters!$H$40),Parameters!$G$39*Parameters!$H$39+Parameters!$G$40*(Parameters!$H$40-Parameters!$H$39)+Parameters!$G$41*(Parameters!$H$41-Parameters!$H$40)+Parameters!$G$42*($A200-Parameters!$H$41)))),_xlfn.IFS($A200&lt;=Parameters!$H$39,Parameters!$G$39*$A200,$A200&lt;=Parameters!$H$40,Parameters!$G$40*$A200,$A200&lt;=Parameters!$H$41,Parameters!$G$41*$A200,$A200&gt;Parameters!$H$41,Parameters!$G$42*$A200))</f>
        <v>26374.799999999999</v>
      </c>
      <c r="Y200" s="290">
        <f t="shared" si="121"/>
        <v>135.2553846153846</v>
      </c>
      <c r="Z200" s="290" cm="1">
        <f t="array" ref="Z200">IF(Parameters!$F$55="No",IF($A200&lt;=Parameters!$J$23,Parameters!$I$23*$A200,IF($A200&lt;=Parameters!$J$24,Parameters!$I$23*Parameters!$J$23+Parameters!$I$24*($A200-Parameters!$J$23),IF($A200&lt;=Parameters!$J$25,Parameters!$I$23*Parameters!$J$23+Parameters!$I$24*(Parameters!$J$24-Parameters!$J$23)+Parameters!$I$25*($A200-Parameters!$J$24),Parameters!$I$23*Parameters!$J$23+Parameters!$I$24*(Parameters!$J$24-Parameters!$J$23)+Parameters!$I$25*(Parameters!$J$25-Parameters!$J$24)+Parameters!$I$26*($A200-Parameters!$J$25)))),_xlfn.IFS($A200&lt;=Parameters!$J$23,Parameters!$I$23*$A200,$A200&lt;=Parameters!$J$24,Parameters!$I$24*$A200,$A200&lt;=Parameters!$J$25,Parameters!$I$25*$A200,$A200&gt;Parameters!$J$25,Parameters!$I$26*$A200))</f>
        <v>17778.150000000001</v>
      </c>
      <c r="AA200" s="290">
        <f t="shared" si="97"/>
        <v>91.17</v>
      </c>
      <c r="AB200" s="290" cm="1">
        <f t="array" ref="AB200">IF(Parameters!$F$55="No",IF($A200&lt;=Parameters!$J$28,Parameters!$I$28*$A200,IF($A200&lt;=Parameters!$J$29,Parameters!$I$28*Parameters!$J$28+Parameters!$I$29*($A200-Parameters!$J$28),IF($A200&lt;=Parameters!$J$30,Parameters!$I$28*Parameters!$J$28+Parameters!$I$29*(Parameters!$J$29-Parameters!$J$28)+Parameters!$I$30*($A200-Parameters!$J$29),Parameters!$I$28*Parameters!$J$28+Parameters!$I$29*(Parameters!$J$29-Parameters!$J$28)+Parameters!$I$30*(Parameters!$J$30-Parameters!$J$29)+Parameters!$I$31*($A200-Parameters!$J$30)))),_xlfn.IFS($A200&lt;=Parameters!$J$28,Parameters!$I$28*$A200,$A200&lt;=Parameters!$J$29,Parameters!$I$29*$A200,$A200&lt;=Parameters!$J$30,Parameters!$I$30*$A200,$A200&gt;Parameters!$J$30,Parameters!$I$31*$A200))</f>
        <v>19817.55</v>
      </c>
      <c r="AC200" s="290">
        <f t="shared" si="98"/>
        <v>101.62846153846154</v>
      </c>
      <c r="AD200" s="290" cm="1">
        <f t="array" ref="AD200">IF(Parameters!$F$55="No",IF($A200&lt;=Parameters!$J$34,Parameters!$I$34*$A200,IF($A200&lt;=Parameters!$J$35,Parameters!$I$34*Parameters!$J$34+Parameters!$I$35*($A200-Parameters!$J$34),IF($A200&lt;=Parameters!$J$36,Parameters!$I$34*Parameters!$J$34+Parameters!$I$35*(Parameters!$J$35-Parameters!$J$34)+Parameters!$I$36*($A200-Parameters!$J$35),Parameters!$I$34*Parameters!$J$34+Parameters!$I$35*(Parameters!$J$35-Parameters!$J$34)+Parameters!$I$36*(Parameters!$J$36-Parameters!$J$35)+Parameters!$I$37*($A200-Parameters!$J$36)))),_xlfn.IFS($A200&lt;=Parameters!$J$34,Parameters!$I$34*$A200,$A200&lt;=Parameters!$J$35,Parameters!$I$35*$A200,$A200&lt;=Parameters!$J$36,Parameters!$I$36*$A200,$A200&gt;Parameters!$J$36,Parameters!$I$37*$A200))</f>
        <v>24759.3</v>
      </c>
      <c r="AE200" s="290">
        <f t="shared" si="122"/>
        <v>126.97076923076922</v>
      </c>
      <c r="AF200" s="290" cm="1">
        <f t="array" ref="AF200">IF(Parameters!$F$55="No",IF($A200&lt;=Parameters!$J$39,Parameters!$I$39*$A200,IF($A200&lt;=Parameters!$J$40,Parameters!$I$39*Parameters!$J$39+Parameters!$I$40*($A200-Parameters!$J$39),IF($A200&lt;=Parameters!$J$41,Parameters!$I$39*Parameters!$J$39+Parameters!$I$40*(Parameters!$J$40-Parameters!$J$39)+Parameters!$I$41*($A200-Parameters!$J$40),Parameters!$I$39*Parameters!$J$39+Parameters!$I$40*(Parameters!$J$40-Parameters!$J$39)+Parameters!$I$41*(Parameters!$J$41-Parameters!$J$40)+Parameters!$I$42*($A200-Parameters!$J$41)))),_xlfn.IFS($A200&lt;=Parameters!$J$39,Parameters!$I$39*$A200,$A200&lt;=Parameters!$J$40,Parameters!$I$40*$A200,$A200&lt;=Parameters!$J$41,Parameters!$I$41*$A200,$A200&gt;Parameters!$J$41,Parameters!$I$42*$A200))</f>
        <v>26374.799999999999</v>
      </c>
      <c r="AG200" s="290">
        <f t="shared" si="123"/>
        <v>135.2553846153846</v>
      </c>
      <c r="AI200" s="428">
        <f t="shared" si="99"/>
        <v>91.170000000001892</v>
      </c>
      <c r="AJ200" s="428">
        <f t="shared" si="100"/>
        <v>136.48999999999796</v>
      </c>
      <c r="AK200" s="428">
        <f t="shared" si="101"/>
        <v>143.54000000000087</v>
      </c>
      <c r="AL200" s="428">
        <f t="shared" si="102"/>
        <v>143.54000000000087</v>
      </c>
      <c r="AM200" s="428">
        <f t="shared" si="103"/>
        <v>91.170000000001892</v>
      </c>
      <c r="AN200" s="428">
        <f t="shared" si="104"/>
        <v>136.48999999999796</v>
      </c>
      <c r="AO200" s="428">
        <f t="shared" si="105"/>
        <v>143.54000000000087</v>
      </c>
      <c r="AP200" s="428">
        <f t="shared" si="106"/>
        <v>143.54000000000087</v>
      </c>
      <c r="AQ200" s="428">
        <f t="shared" si="107"/>
        <v>91.170000000001892</v>
      </c>
      <c r="AR200" s="428">
        <f t="shared" si="108"/>
        <v>136.48999999999796</v>
      </c>
      <c r="AS200" s="428">
        <f t="shared" si="109"/>
        <v>143.54000000000087</v>
      </c>
      <c r="AT200" s="428">
        <f t="shared" si="110"/>
        <v>143.54000000000087</v>
      </c>
      <c r="AU200" s="428">
        <f t="shared" si="111"/>
        <v>91.170000000001892</v>
      </c>
      <c r="AV200" s="428">
        <f t="shared" si="112"/>
        <v>136.48999999999796</v>
      </c>
      <c r="AW200" s="428">
        <f t="shared" si="113"/>
        <v>143.54000000000087</v>
      </c>
      <c r="AX200" s="428">
        <f t="shared" si="114"/>
        <v>143.54000000000087</v>
      </c>
    </row>
    <row r="201">
      <c r="A201" s="413">
        <v>196</v>
      </c>
      <c r="B201" s="290" cm="1">
        <f t="array" ref="B201">IF(Parameters!$C$55="No",IF($A201&lt;=Parameters!$D$23,Parameters!$C$23*$A201,IF($A201&lt;=Parameters!$D$24,Parameters!$C$23*Parameters!$D$23+Parameters!$C$24*($A201-Parameters!$D$23),IF($A201&lt;=Parameters!$D$25,Parameters!$C$23*Parameters!$D$23+Parameters!$C$24*(Parameters!$D$24-Parameters!$D$23)+Parameters!$C$25*($A201-Parameters!$D$24),Parameters!$C$23*Parameters!$D$23+Parameters!$C$24*(Parameters!$D$24-Parameters!$D$23)+Parameters!$C$25*(Parameters!$D$25-Parameters!$D$24)+Parameters!$C$26*($A201-Parameters!$D$25)))),_xlfn.IFS($A201&lt;=Parameters!$D$23,Parameters!$C$23*$A201,$A201&lt;=Parameters!$D$24,Parameters!$C$24*$A201,$A201&lt;=Parameters!$D$25,Parameters!$C$25*$A201,$A201&gt;Parameters!$D$25,Parameters!$C$26*$A201))</f>
        <v>17869.32</v>
      </c>
      <c r="C201" s="290">
        <f t="shared" si="115"/>
        <v>91.17</v>
      </c>
      <c r="D201" s="290" cm="1">
        <f t="array" ref="D201">IF(Parameters!$C$55="No",IF($A201&lt;=Parameters!$D$28,Parameters!$C$28*$A201,IF($A201&lt;=Parameters!$D$29,Parameters!$C$28*Parameters!$D$28+Parameters!$C$29*($A201-Parameters!$D$28),IF($A201&lt;=Parameters!$D$30,Parameters!$C$28*Parameters!$D$28+Parameters!$C$29*(Parameters!$D$29-Parameters!$D$28)+Parameters!$C$30*($A201-Parameters!$D$29),Parameters!$C$28*Parameters!$D$28+Parameters!$C$29*(Parameters!$D$29-Parameters!$D$28)+Parameters!$C$30*(Parameters!$D$30-Parameters!$D$29)+Parameters!$C$31*($A201-Parameters!$D$30)))),_xlfn.IFS($A201&lt;=Parameters!$D$28,Parameters!$C$28*$A201,$A201&lt;=Parameters!$D$29,Parameters!$C$29*$A201,$A201&lt;=Parameters!$D$30,Parameters!$C$30*$A201,$A201&gt;Parameters!$D$30,Parameters!$C$31*$A201))</f>
        <v>19954.04</v>
      </c>
      <c r="E201" s="290">
        <f t="shared" si="115"/>
        <v>101.80632653061225</v>
      </c>
      <c r="F201" s="290" cm="1">
        <f t="array" ref="F201">IF(Parameters!$C$55="No",IF($A201&lt;=Parameters!$D$34,Parameters!$C$34*$A201,IF($A201&lt;=Parameters!$D$35,Parameters!$C$34*Parameters!$D$34+Parameters!$C$35*($A201-Parameters!$D$34),IF($A201&lt;=Parameters!$D$36,Parameters!$C$34*Parameters!$D$34+Parameters!$C$35*(Parameters!$D$35-Parameters!$D$34)+Parameters!$C$36*($A201-Parameters!$D$35),Parameters!$C$34*Parameters!$D$34+Parameters!$C$35*(Parameters!$D$35-Parameters!$D$34)+Parameters!$C$36*(Parameters!$D$36-Parameters!$D$35)+Parameters!$C$37*($A201-Parameters!$D$36)))),_xlfn.IFS($A201&lt;=Parameters!$D$34,Parameters!$C$34*$A201,$A201&lt;=Parameters!$D$35,Parameters!$C$35*$A201,$A201&lt;=Parameters!$D$36,Parameters!$C$36*$A201,$A201&gt;Parameters!$D$36,Parameters!$C$37*$A201))</f>
        <v>24902.84</v>
      </c>
      <c r="G201" s="290">
        <f t="shared" si="116"/>
        <v>127.05530612244898</v>
      </c>
      <c r="H201" s="290" cm="1">
        <f t="array" ref="H201">IF(Parameters!$C$55="No",IF($A201&lt;=Parameters!$D$39,Parameters!$C$39*$A201,IF($A201&lt;=Parameters!$D$40,Parameters!$C$39*Parameters!$D$39+Parameters!$C$40*($A201-Parameters!$D$39),IF($A201&lt;=Parameters!$D$41,Parameters!$C$39*Parameters!$D$39+Parameters!$C$40*(Parameters!$D$40-Parameters!$D$39)+Parameters!$C$41*($A201-Parameters!$D$40),Parameters!$C$39*Parameters!$D$39+Parameters!$C$40*(Parameters!$D$40-Parameters!$D$39)+Parameters!$C$41*(Parameters!$D$41-Parameters!$D$40)+Parameters!$C$42*($A201-Parameters!$D$41)))),_xlfn.IFS($A201&lt;=Parameters!$D$39,Parameters!$C$39*$A201,$A201&lt;=Parameters!$D$40,Parameters!$C$40*$A201,$A201&lt;=Parameters!$D$41,Parameters!$C$41*$A201,$A201&gt;Parameters!$D$41,Parameters!$C$42*$A201))</f>
        <v>26518.34</v>
      </c>
      <c r="I201" s="290">
        <f t="shared" si="117"/>
        <v>135.29765306122448</v>
      </c>
      <c r="J201" s="290" cm="1">
        <f t="array" ref="J201">IF(Parameters!$D$55="No",IF($A201&lt;=Parameters!$F$23,Parameters!$E$23*$A201,IF($A201&lt;=Parameters!$F$24,Parameters!$E$23*Parameters!$F$23+Parameters!$E$24*($A201-Parameters!$F$23),IF($A201&lt;=Parameters!$F$25,Parameters!$E$23*Parameters!$F$23+Parameters!$E$24*(Parameters!$F$24-Parameters!$F$23)+Parameters!$E$25*($A201-Parameters!$F$24),Parameters!$E$23*Parameters!$F$23+Parameters!$E$24*(Parameters!$F$24-Parameters!$F$23)+Parameters!$E$25*(Parameters!$F$25-Parameters!$F$24)+Parameters!$E$26*($A201-Parameters!$F$25)))),_xlfn.IFS($A201&lt;=Parameters!$F$23,Parameters!$E$23*$A201,$A201&lt;=Parameters!$F$24,Parameters!$E$24*$A201,$A201&lt;=Parameters!$F$25,Parameters!$E$25*$A201,$A201&gt;Parameters!$F$25,Parameters!$E$26*$A201))</f>
        <v>17869.32</v>
      </c>
      <c r="K201" s="290">
        <f t="shared" si="93"/>
        <v>91.17</v>
      </c>
      <c r="L201" s="290" cm="1">
        <f t="array" ref="L201">IF(Parameters!$D$55="No",IF($A201&lt;=Parameters!$F$28,Parameters!$E$28*$A201,IF($A201&lt;=Parameters!$F$29,Parameters!$E$28*Parameters!$F$28+Parameters!$E$29*($A201-Parameters!$F$28),IF($A201&lt;=Parameters!$F$30,Parameters!$E$28*Parameters!$F$28+Parameters!$E$29*(Parameters!$F$29-Parameters!$F$28)+Parameters!$E$30*($A201-Parameters!$F$29),Parameters!$E$28*Parameters!$F$28+Parameters!$E$29*(Parameters!$F$29-Parameters!$F$28)+Parameters!$E$30*(Parameters!$F$30-Parameters!$F$29)+Parameters!$E$31*($A201-Parameters!$F$30)))),_xlfn.IFS($A201&lt;=Parameters!$F$28,Parameters!$E$28*$A201,$A201&lt;=Parameters!$F$29,Parameters!$E$29*$A201,$A201&lt;=Parameters!$F$30,Parameters!$E$30*$A201,$A201&gt;Parameters!$F$30,Parameters!$E$31*$A201))</f>
        <v>19954.04</v>
      </c>
      <c r="M201" s="290">
        <f t="shared" si="94"/>
        <v>101.80632653061225</v>
      </c>
      <c r="N201" s="290" cm="1">
        <f t="array" ref="N201">IF(Parameters!$D$55="No",IF($A201&lt;=Parameters!$F$34,Parameters!$E$34*$A201,IF($A201&lt;=Parameters!$F$35,Parameters!$E$34*Parameters!$F$34+Parameters!$E$35*($A201-Parameters!$F$34),IF($A201&lt;=Parameters!$F$36,Parameters!$E$34*Parameters!$F$34+Parameters!$E$35*(Parameters!$F$35-Parameters!$F$34)+Parameters!$E$36*($A201-Parameters!$F$35),Parameters!$E$34*Parameters!$F$34+Parameters!$E$35*(Parameters!$F$35-Parameters!$F$34)+Parameters!$E$36*(Parameters!$F$36-Parameters!$F$35)+Parameters!$E$37*($A201-Parameters!$F$36)))),_xlfn.IFS($A201&lt;=Parameters!$F$34,Parameters!$E$34*$A201,$A201&lt;=Parameters!$F$35,Parameters!$E$35*$A201,$A201&lt;=Parameters!$F$36,Parameters!$E$36*$A201,$A201&gt;Parameters!$F$36,Parameters!$E$37*$A201))</f>
        <v>24902.84</v>
      </c>
      <c r="O201" s="290">
        <f t="shared" si="118"/>
        <v>127.05530612244898</v>
      </c>
      <c r="P201" s="290" cm="1">
        <f t="array" ref="P201">IF(Parameters!$D$55="No",IF($A201&lt;=Parameters!$F$39,Parameters!$E$39*$A201,IF($A201&lt;=Parameters!$F$40,Parameters!$E$39*Parameters!$F$39+Parameters!$E$40*($A201-Parameters!$F$39),IF($A201&lt;=Parameters!$F$41,Parameters!$E$39*Parameters!$F$39+Parameters!$E$40*(Parameters!$F$40-Parameters!$F$39)+Parameters!$E$41*($A201-Parameters!$F$40),Parameters!$E$39*Parameters!$F$39+Parameters!$E$40*(Parameters!$F$40-Parameters!$F$39)+Parameters!$E$41*(Parameters!$F$41-Parameters!$F$40)+Parameters!$E$42*($A201-Parameters!$F$41)))),_xlfn.IFS($A201&lt;=Parameters!$F$39,Parameters!$E$39*$A201,$A201&lt;=Parameters!$F$40,Parameters!$E$40*$A201,$A201&lt;=Parameters!$F$41,Parameters!$E$41*$A201,$A201&gt;Parameters!$F$41,Parameters!$E$42*$A201))</f>
        <v>26518.34</v>
      </c>
      <c r="Q201" s="290">
        <f t="shared" si="119"/>
        <v>135.29765306122448</v>
      </c>
      <c r="R201" s="290" cm="1">
        <f t="array" ref="R201">IF(Parameters!$E$55="No",IF($A201&lt;=Parameters!$H$23,Parameters!$G$23*$A201,IF($A201&lt;=Parameters!$H$24,Parameters!$G$23*Parameters!$H$23+Parameters!$G$24*($A201-Parameters!$H$23),IF($A201&lt;=Parameters!$H$25,Parameters!$G$23*Parameters!$H$23+Parameters!$G$24*(Parameters!$H$24-Parameters!$H$23)+Parameters!$G$25*($A201-Parameters!$H$24),Parameters!$G$23*Parameters!$H$23+Parameters!$G$24*(Parameters!$H$24-Parameters!$H$23)+Parameters!$G$25*(Parameters!$H$25-Parameters!$H$24)+Parameters!$G$26*($A201-Parameters!$H$25)))),_xlfn.IFS($A201&lt;=Parameters!$H$23,Parameters!$G$23*$A201,$A201&lt;=Parameters!$H$24,Parameters!$G$24*$A201,$A201&lt;=Parameters!$H$25,Parameters!$G$25*$A201,$A201&gt;Parameters!$H$25,Parameters!$G$26*$A201))</f>
        <v>17869.32</v>
      </c>
      <c r="S201" s="290">
        <f t="shared" si="95"/>
        <v>91.17</v>
      </c>
      <c r="T201" s="290" cm="1">
        <f t="array" ref="T201">IF(Parameters!$E$55="No",IF($A201&lt;=Parameters!$H$28,Parameters!$G$28*$A201,IF($A201&lt;=Parameters!$H$29,Parameters!$G$28*Parameters!$H$28+Parameters!$G$29*($A201-Parameters!$H$28),IF($A201&lt;=Parameters!$H$30,Parameters!$G$28*Parameters!$H$28+Parameters!$G$29*(Parameters!$H$29-Parameters!$H$28)+Parameters!$G$30*($A201-Parameters!$H$29),Parameters!$G$28*Parameters!$H$28+Parameters!$G$29*(Parameters!$H$29-Parameters!$H$28)+Parameters!$G$30*(Parameters!$H$30-Parameters!$H$29)+Parameters!$G$31*($A201-Parameters!$H$30)))),_xlfn.IFS($A201&lt;=Parameters!$H$28,Parameters!$G$28*$A201,$A201&lt;=Parameters!$H$29,Parameters!$G$29*$A201,$A201&lt;=Parameters!$H$30,Parameters!$G$30*$A201,$A201&gt;Parameters!$H$30,Parameters!$G$31*$A201))</f>
        <v>19954.04</v>
      </c>
      <c r="U201" s="290">
        <f t="shared" si="96"/>
        <v>101.80632653061225</v>
      </c>
      <c r="V201" s="290" cm="1">
        <f t="array" ref="V201">IF(Parameters!$E$55="No",IF($A201&lt;=Parameters!$H$34,Parameters!$G$34*$A201,IF($A201&lt;=Parameters!$H$35,Parameters!$G$34*Parameters!$H$34+Parameters!$G$35*($A201-Parameters!$H$34),IF($A201&lt;=Parameters!$H$36,Parameters!$G$34*Parameters!$H$34+Parameters!$G$35*(Parameters!$H$35-Parameters!$H$34)+Parameters!$G$36*($A201-Parameters!$H$35),Parameters!$G$34*Parameters!$H$34+Parameters!$G$35*(Parameters!$H$35-Parameters!$H$34)+Parameters!$G$36*(Parameters!$H$36-Parameters!$H$35)+Parameters!$G$37*($A201-Parameters!$H$36)))),_xlfn.IFS($A201&lt;=Parameters!$H$34,Parameters!$G$34*$A201,$A201&lt;=Parameters!$H$35,Parameters!$G$35*$A201,$A201&lt;=Parameters!$H$36,Parameters!$G$36*$A201,$A201&gt;Parameters!$H$36,Parameters!$G$37*$A201))</f>
        <v>24902.84</v>
      </c>
      <c r="W201" s="290">
        <f t="shared" si="120"/>
        <v>127.05530612244898</v>
      </c>
      <c r="X201" s="290" cm="1">
        <f t="array" ref="X201">IF(Parameters!$E$55="No",IF($A201&lt;=Parameters!$H$39,Parameters!$G$39*$A201,IF($A201&lt;=Parameters!$H$40,Parameters!$G$39*Parameters!$H$39+Parameters!$G$40*($A201-Parameters!$H$39),IF($A201&lt;=Parameters!$H$41,Parameters!$G$39*Parameters!$H$39+Parameters!$G$40*(Parameters!$H$40-Parameters!$H$39)+Parameters!$G$41*($A201-Parameters!$H$40),Parameters!$G$39*Parameters!$H$39+Parameters!$G$40*(Parameters!$H$40-Parameters!$H$39)+Parameters!$G$41*(Parameters!$H$41-Parameters!$H$40)+Parameters!$G$42*($A201-Parameters!$H$41)))),_xlfn.IFS($A201&lt;=Parameters!$H$39,Parameters!$G$39*$A201,$A201&lt;=Parameters!$H$40,Parameters!$G$40*$A201,$A201&lt;=Parameters!$H$41,Parameters!$G$41*$A201,$A201&gt;Parameters!$H$41,Parameters!$G$42*$A201))</f>
        <v>26518.34</v>
      </c>
      <c r="Y201" s="290">
        <f t="shared" si="121"/>
        <v>135.29765306122448</v>
      </c>
      <c r="Z201" s="290" cm="1">
        <f t="array" ref="Z201">IF(Parameters!$F$55="No",IF($A201&lt;=Parameters!$J$23,Parameters!$I$23*$A201,IF($A201&lt;=Parameters!$J$24,Parameters!$I$23*Parameters!$J$23+Parameters!$I$24*($A201-Parameters!$J$23),IF($A201&lt;=Parameters!$J$25,Parameters!$I$23*Parameters!$J$23+Parameters!$I$24*(Parameters!$J$24-Parameters!$J$23)+Parameters!$I$25*($A201-Parameters!$J$24),Parameters!$I$23*Parameters!$J$23+Parameters!$I$24*(Parameters!$J$24-Parameters!$J$23)+Parameters!$I$25*(Parameters!$J$25-Parameters!$J$24)+Parameters!$I$26*($A201-Parameters!$J$25)))),_xlfn.IFS($A201&lt;=Parameters!$J$23,Parameters!$I$23*$A201,$A201&lt;=Parameters!$J$24,Parameters!$I$24*$A201,$A201&lt;=Parameters!$J$25,Parameters!$I$25*$A201,$A201&gt;Parameters!$J$25,Parameters!$I$26*$A201))</f>
        <v>17869.32</v>
      </c>
      <c r="AA201" s="290">
        <f t="shared" si="97"/>
        <v>91.17</v>
      </c>
      <c r="AB201" s="290" cm="1">
        <f t="array" ref="AB201">IF(Parameters!$F$55="No",IF($A201&lt;=Parameters!$J$28,Parameters!$I$28*$A201,IF($A201&lt;=Parameters!$J$29,Parameters!$I$28*Parameters!$J$28+Parameters!$I$29*($A201-Parameters!$J$28),IF($A201&lt;=Parameters!$J$30,Parameters!$I$28*Parameters!$J$28+Parameters!$I$29*(Parameters!$J$29-Parameters!$J$28)+Parameters!$I$30*($A201-Parameters!$J$29),Parameters!$I$28*Parameters!$J$28+Parameters!$I$29*(Parameters!$J$29-Parameters!$J$28)+Parameters!$I$30*(Parameters!$J$30-Parameters!$J$29)+Parameters!$I$31*($A201-Parameters!$J$30)))),_xlfn.IFS($A201&lt;=Parameters!$J$28,Parameters!$I$28*$A201,$A201&lt;=Parameters!$J$29,Parameters!$I$29*$A201,$A201&lt;=Parameters!$J$30,Parameters!$I$30*$A201,$A201&gt;Parameters!$J$30,Parameters!$I$31*$A201))</f>
        <v>19954.04</v>
      </c>
      <c r="AC201" s="290">
        <f t="shared" si="98"/>
        <v>101.80632653061225</v>
      </c>
      <c r="AD201" s="290" cm="1">
        <f t="array" ref="AD201">IF(Parameters!$F$55="No",IF($A201&lt;=Parameters!$J$34,Parameters!$I$34*$A201,IF($A201&lt;=Parameters!$J$35,Parameters!$I$34*Parameters!$J$34+Parameters!$I$35*($A201-Parameters!$J$34),IF($A201&lt;=Parameters!$J$36,Parameters!$I$34*Parameters!$J$34+Parameters!$I$35*(Parameters!$J$35-Parameters!$J$34)+Parameters!$I$36*($A201-Parameters!$J$35),Parameters!$I$34*Parameters!$J$34+Parameters!$I$35*(Parameters!$J$35-Parameters!$J$34)+Parameters!$I$36*(Parameters!$J$36-Parameters!$J$35)+Parameters!$I$37*($A201-Parameters!$J$36)))),_xlfn.IFS($A201&lt;=Parameters!$J$34,Parameters!$I$34*$A201,$A201&lt;=Parameters!$J$35,Parameters!$I$35*$A201,$A201&lt;=Parameters!$J$36,Parameters!$I$36*$A201,$A201&gt;Parameters!$J$36,Parameters!$I$37*$A201))</f>
        <v>24902.84</v>
      </c>
      <c r="AE201" s="290">
        <f t="shared" si="122"/>
        <v>127.05530612244898</v>
      </c>
      <c r="AF201" s="290" cm="1">
        <f t="array" ref="AF201">IF(Parameters!$F$55="No",IF($A201&lt;=Parameters!$J$39,Parameters!$I$39*$A201,IF($A201&lt;=Parameters!$J$40,Parameters!$I$39*Parameters!$J$39+Parameters!$I$40*($A201-Parameters!$J$39),IF($A201&lt;=Parameters!$J$41,Parameters!$I$39*Parameters!$J$39+Parameters!$I$40*(Parameters!$J$40-Parameters!$J$39)+Parameters!$I$41*($A201-Parameters!$J$40),Parameters!$I$39*Parameters!$J$39+Parameters!$I$40*(Parameters!$J$40-Parameters!$J$39)+Parameters!$I$41*(Parameters!$J$41-Parameters!$J$40)+Parameters!$I$42*($A201-Parameters!$J$41)))),_xlfn.IFS($A201&lt;=Parameters!$J$39,Parameters!$I$39*$A201,$A201&lt;=Parameters!$J$40,Parameters!$I$40*$A201,$A201&lt;=Parameters!$J$41,Parameters!$I$41*$A201,$A201&gt;Parameters!$J$41,Parameters!$I$42*$A201))</f>
        <v>26518.34</v>
      </c>
      <c r="AG201" s="290">
        <f t="shared" si="123"/>
        <v>135.29765306122448</v>
      </c>
      <c r="AI201" s="428">
        <f t="shared" si="99"/>
        <v>91.169999999998254</v>
      </c>
      <c r="AJ201" s="428">
        <f t="shared" si="100"/>
        <v>136.4900000000016</v>
      </c>
      <c r="AK201" s="428">
        <f t="shared" si="101"/>
        <v>143.54000000000087</v>
      </c>
      <c r="AL201" s="428">
        <f t="shared" si="102"/>
        <v>143.54000000000087</v>
      </c>
      <c r="AM201" s="428">
        <f t="shared" si="103"/>
        <v>91.169999999998254</v>
      </c>
      <c r="AN201" s="428">
        <f t="shared" si="104"/>
        <v>136.4900000000016</v>
      </c>
      <c r="AO201" s="428">
        <f t="shared" si="105"/>
        <v>143.54000000000087</v>
      </c>
      <c r="AP201" s="428">
        <f t="shared" si="106"/>
        <v>143.54000000000087</v>
      </c>
      <c r="AQ201" s="428">
        <f t="shared" si="107"/>
        <v>91.169999999998254</v>
      </c>
      <c r="AR201" s="428">
        <f t="shared" si="108"/>
        <v>136.4900000000016</v>
      </c>
      <c r="AS201" s="428">
        <f t="shared" si="109"/>
        <v>143.54000000000087</v>
      </c>
      <c r="AT201" s="428">
        <f t="shared" si="110"/>
        <v>143.54000000000087</v>
      </c>
      <c r="AU201" s="428">
        <f t="shared" si="111"/>
        <v>91.169999999998254</v>
      </c>
      <c r="AV201" s="428">
        <f t="shared" si="112"/>
        <v>136.4900000000016</v>
      </c>
      <c r="AW201" s="428">
        <f t="shared" si="113"/>
        <v>143.54000000000087</v>
      </c>
      <c r="AX201" s="428">
        <f t="shared" si="114"/>
        <v>143.54000000000087</v>
      </c>
    </row>
    <row r="202">
      <c r="A202" s="413">
        <v>197</v>
      </c>
      <c r="B202" s="290" cm="1">
        <f t="array" ref="B202">IF(Parameters!$C$55="No",IF($A202&lt;=Parameters!$D$23,Parameters!$C$23*$A202,IF($A202&lt;=Parameters!$D$24,Parameters!$C$23*Parameters!$D$23+Parameters!$C$24*($A202-Parameters!$D$23),IF($A202&lt;=Parameters!$D$25,Parameters!$C$23*Parameters!$D$23+Parameters!$C$24*(Parameters!$D$24-Parameters!$D$23)+Parameters!$C$25*($A202-Parameters!$D$24),Parameters!$C$23*Parameters!$D$23+Parameters!$C$24*(Parameters!$D$24-Parameters!$D$23)+Parameters!$C$25*(Parameters!$D$25-Parameters!$D$24)+Parameters!$C$26*($A202-Parameters!$D$25)))),_xlfn.IFS($A202&lt;=Parameters!$D$23,Parameters!$C$23*$A202,$A202&lt;=Parameters!$D$24,Parameters!$C$24*$A202,$A202&lt;=Parameters!$D$25,Parameters!$C$25*$A202,$A202&gt;Parameters!$D$25,Parameters!$C$26*$A202))</f>
        <v>17960.490000000002</v>
      </c>
      <c r="C202" s="290">
        <f t="shared" si="115"/>
        <v>91.17</v>
      </c>
      <c r="D202" s="290" cm="1">
        <f t="array" ref="D202">IF(Parameters!$C$55="No",IF($A202&lt;=Parameters!$D$28,Parameters!$C$28*$A202,IF($A202&lt;=Parameters!$D$29,Parameters!$C$28*Parameters!$D$28+Parameters!$C$29*($A202-Parameters!$D$28),IF($A202&lt;=Parameters!$D$30,Parameters!$C$28*Parameters!$D$28+Parameters!$C$29*(Parameters!$D$29-Parameters!$D$28)+Parameters!$C$30*($A202-Parameters!$D$29),Parameters!$C$28*Parameters!$D$28+Parameters!$C$29*(Parameters!$D$29-Parameters!$D$28)+Parameters!$C$30*(Parameters!$D$30-Parameters!$D$29)+Parameters!$C$31*($A202-Parameters!$D$30)))),_xlfn.IFS($A202&lt;=Parameters!$D$28,Parameters!$C$28*$A202,$A202&lt;=Parameters!$D$29,Parameters!$C$29*$A202,$A202&lt;=Parameters!$D$30,Parameters!$C$30*$A202,$A202&gt;Parameters!$D$30,Parameters!$C$31*$A202))</f>
        <v>20090.53</v>
      </c>
      <c r="E202" s="290">
        <f t="shared" si="115"/>
        <v>101.98238578680203</v>
      </c>
      <c r="F202" s="290" cm="1">
        <f t="array" ref="F202">IF(Parameters!$C$55="No",IF($A202&lt;=Parameters!$D$34,Parameters!$C$34*$A202,IF($A202&lt;=Parameters!$D$35,Parameters!$C$34*Parameters!$D$34+Parameters!$C$35*($A202-Parameters!$D$34),IF($A202&lt;=Parameters!$D$36,Parameters!$C$34*Parameters!$D$34+Parameters!$C$35*(Parameters!$D$35-Parameters!$D$34)+Parameters!$C$36*($A202-Parameters!$D$35),Parameters!$C$34*Parameters!$D$34+Parameters!$C$35*(Parameters!$D$35-Parameters!$D$34)+Parameters!$C$36*(Parameters!$D$36-Parameters!$D$35)+Parameters!$C$37*($A202-Parameters!$D$36)))),_xlfn.IFS($A202&lt;=Parameters!$D$34,Parameters!$C$34*$A202,$A202&lt;=Parameters!$D$35,Parameters!$C$35*$A202,$A202&lt;=Parameters!$D$36,Parameters!$C$36*$A202,$A202&gt;Parameters!$D$36,Parameters!$C$37*$A202))</f>
        <v>25046.379999999997</v>
      </c>
      <c r="G202" s="290">
        <f t="shared" si="116"/>
        <v>127.13898477157359</v>
      </c>
      <c r="H202" s="290" cm="1">
        <f t="array" ref="H202">IF(Parameters!$C$55="No",IF($A202&lt;=Parameters!$D$39,Parameters!$C$39*$A202,IF($A202&lt;=Parameters!$D$40,Parameters!$C$39*Parameters!$D$39+Parameters!$C$40*($A202-Parameters!$D$39),IF($A202&lt;=Parameters!$D$41,Parameters!$C$39*Parameters!$D$39+Parameters!$C$40*(Parameters!$D$40-Parameters!$D$39)+Parameters!$C$41*($A202-Parameters!$D$40),Parameters!$C$39*Parameters!$D$39+Parameters!$C$40*(Parameters!$D$40-Parameters!$D$39)+Parameters!$C$41*(Parameters!$D$41-Parameters!$D$40)+Parameters!$C$42*($A202-Parameters!$D$41)))),_xlfn.IFS($A202&lt;=Parameters!$D$39,Parameters!$C$39*$A202,$A202&lt;=Parameters!$D$40,Parameters!$C$40*$A202,$A202&lt;=Parameters!$D$41,Parameters!$C$41*$A202,$A202&gt;Parameters!$D$41,Parameters!$C$42*$A202))</f>
        <v>26661.879999999997</v>
      </c>
      <c r="I202" s="290">
        <f t="shared" si="117"/>
        <v>135.3394923857868</v>
      </c>
      <c r="J202" s="290" cm="1">
        <f t="array" ref="J202">IF(Parameters!$D$55="No",IF($A202&lt;=Parameters!$F$23,Parameters!$E$23*$A202,IF($A202&lt;=Parameters!$F$24,Parameters!$E$23*Parameters!$F$23+Parameters!$E$24*($A202-Parameters!$F$23),IF($A202&lt;=Parameters!$F$25,Parameters!$E$23*Parameters!$F$23+Parameters!$E$24*(Parameters!$F$24-Parameters!$F$23)+Parameters!$E$25*($A202-Parameters!$F$24),Parameters!$E$23*Parameters!$F$23+Parameters!$E$24*(Parameters!$F$24-Parameters!$F$23)+Parameters!$E$25*(Parameters!$F$25-Parameters!$F$24)+Parameters!$E$26*($A202-Parameters!$F$25)))),_xlfn.IFS($A202&lt;=Parameters!$F$23,Parameters!$E$23*$A202,$A202&lt;=Parameters!$F$24,Parameters!$E$24*$A202,$A202&lt;=Parameters!$F$25,Parameters!$E$25*$A202,$A202&gt;Parameters!$F$25,Parameters!$E$26*$A202))</f>
        <v>17960.490000000002</v>
      </c>
      <c r="K202" s="290">
        <f t="shared" si="93"/>
        <v>91.17</v>
      </c>
      <c r="L202" s="290" cm="1">
        <f t="array" ref="L202">IF(Parameters!$D$55="No",IF($A202&lt;=Parameters!$F$28,Parameters!$E$28*$A202,IF($A202&lt;=Parameters!$F$29,Parameters!$E$28*Parameters!$F$28+Parameters!$E$29*($A202-Parameters!$F$28),IF($A202&lt;=Parameters!$F$30,Parameters!$E$28*Parameters!$F$28+Parameters!$E$29*(Parameters!$F$29-Parameters!$F$28)+Parameters!$E$30*($A202-Parameters!$F$29),Parameters!$E$28*Parameters!$F$28+Parameters!$E$29*(Parameters!$F$29-Parameters!$F$28)+Parameters!$E$30*(Parameters!$F$30-Parameters!$F$29)+Parameters!$E$31*($A202-Parameters!$F$30)))),_xlfn.IFS($A202&lt;=Parameters!$F$28,Parameters!$E$28*$A202,$A202&lt;=Parameters!$F$29,Parameters!$E$29*$A202,$A202&lt;=Parameters!$F$30,Parameters!$E$30*$A202,$A202&gt;Parameters!$F$30,Parameters!$E$31*$A202))</f>
        <v>20090.53</v>
      </c>
      <c r="M202" s="290">
        <f t="shared" si="94"/>
        <v>101.98238578680203</v>
      </c>
      <c r="N202" s="290" cm="1">
        <f t="array" ref="N202">IF(Parameters!$D$55="No",IF($A202&lt;=Parameters!$F$34,Parameters!$E$34*$A202,IF($A202&lt;=Parameters!$F$35,Parameters!$E$34*Parameters!$F$34+Parameters!$E$35*($A202-Parameters!$F$34),IF($A202&lt;=Parameters!$F$36,Parameters!$E$34*Parameters!$F$34+Parameters!$E$35*(Parameters!$F$35-Parameters!$F$34)+Parameters!$E$36*($A202-Parameters!$F$35),Parameters!$E$34*Parameters!$F$34+Parameters!$E$35*(Parameters!$F$35-Parameters!$F$34)+Parameters!$E$36*(Parameters!$F$36-Parameters!$F$35)+Parameters!$E$37*($A202-Parameters!$F$36)))),_xlfn.IFS($A202&lt;=Parameters!$F$34,Parameters!$E$34*$A202,$A202&lt;=Parameters!$F$35,Parameters!$E$35*$A202,$A202&lt;=Parameters!$F$36,Parameters!$E$36*$A202,$A202&gt;Parameters!$F$36,Parameters!$E$37*$A202))</f>
        <v>25046.379999999997</v>
      </c>
      <c r="O202" s="290">
        <f t="shared" si="118"/>
        <v>127.13898477157359</v>
      </c>
      <c r="P202" s="290" cm="1">
        <f t="array" ref="P202">IF(Parameters!$D$55="No",IF($A202&lt;=Parameters!$F$39,Parameters!$E$39*$A202,IF($A202&lt;=Parameters!$F$40,Parameters!$E$39*Parameters!$F$39+Parameters!$E$40*($A202-Parameters!$F$39),IF($A202&lt;=Parameters!$F$41,Parameters!$E$39*Parameters!$F$39+Parameters!$E$40*(Parameters!$F$40-Parameters!$F$39)+Parameters!$E$41*($A202-Parameters!$F$40),Parameters!$E$39*Parameters!$F$39+Parameters!$E$40*(Parameters!$F$40-Parameters!$F$39)+Parameters!$E$41*(Parameters!$F$41-Parameters!$F$40)+Parameters!$E$42*($A202-Parameters!$F$41)))),_xlfn.IFS($A202&lt;=Parameters!$F$39,Parameters!$E$39*$A202,$A202&lt;=Parameters!$F$40,Parameters!$E$40*$A202,$A202&lt;=Parameters!$F$41,Parameters!$E$41*$A202,$A202&gt;Parameters!$F$41,Parameters!$E$42*$A202))</f>
        <v>26661.879999999997</v>
      </c>
      <c r="Q202" s="290">
        <f t="shared" si="119"/>
        <v>135.3394923857868</v>
      </c>
      <c r="R202" s="290" cm="1">
        <f t="array" ref="R202">IF(Parameters!$E$55="No",IF($A202&lt;=Parameters!$H$23,Parameters!$G$23*$A202,IF($A202&lt;=Parameters!$H$24,Parameters!$G$23*Parameters!$H$23+Parameters!$G$24*($A202-Parameters!$H$23),IF($A202&lt;=Parameters!$H$25,Parameters!$G$23*Parameters!$H$23+Parameters!$G$24*(Parameters!$H$24-Parameters!$H$23)+Parameters!$G$25*($A202-Parameters!$H$24),Parameters!$G$23*Parameters!$H$23+Parameters!$G$24*(Parameters!$H$24-Parameters!$H$23)+Parameters!$G$25*(Parameters!$H$25-Parameters!$H$24)+Parameters!$G$26*($A202-Parameters!$H$25)))),_xlfn.IFS($A202&lt;=Parameters!$H$23,Parameters!$G$23*$A202,$A202&lt;=Parameters!$H$24,Parameters!$G$24*$A202,$A202&lt;=Parameters!$H$25,Parameters!$G$25*$A202,$A202&gt;Parameters!$H$25,Parameters!$G$26*$A202))</f>
        <v>17960.490000000002</v>
      </c>
      <c r="S202" s="290">
        <f t="shared" si="95"/>
        <v>91.17</v>
      </c>
      <c r="T202" s="290" cm="1">
        <f t="array" ref="T202">IF(Parameters!$E$55="No",IF($A202&lt;=Parameters!$H$28,Parameters!$G$28*$A202,IF($A202&lt;=Parameters!$H$29,Parameters!$G$28*Parameters!$H$28+Parameters!$G$29*($A202-Parameters!$H$28),IF($A202&lt;=Parameters!$H$30,Parameters!$G$28*Parameters!$H$28+Parameters!$G$29*(Parameters!$H$29-Parameters!$H$28)+Parameters!$G$30*($A202-Parameters!$H$29),Parameters!$G$28*Parameters!$H$28+Parameters!$G$29*(Parameters!$H$29-Parameters!$H$28)+Parameters!$G$30*(Parameters!$H$30-Parameters!$H$29)+Parameters!$G$31*($A202-Parameters!$H$30)))),_xlfn.IFS($A202&lt;=Parameters!$H$28,Parameters!$G$28*$A202,$A202&lt;=Parameters!$H$29,Parameters!$G$29*$A202,$A202&lt;=Parameters!$H$30,Parameters!$G$30*$A202,$A202&gt;Parameters!$H$30,Parameters!$G$31*$A202))</f>
        <v>20090.53</v>
      </c>
      <c r="U202" s="290">
        <f t="shared" si="96"/>
        <v>101.98238578680203</v>
      </c>
      <c r="V202" s="290" cm="1">
        <f t="array" ref="V202">IF(Parameters!$E$55="No",IF($A202&lt;=Parameters!$H$34,Parameters!$G$34*$A202,IF($A202&lt;=Parameters!$H$35,Parameters!$G$34*Parameters!$H$34+Parameters!$G$35*($A202-Parameters!$H$34),IF($A202&lt;=Parameters!$H$36,Parameters!$G$34*Parameters!$H$34+Parameters!$G$35*(Parameters!$H$35-Parameters!$H$34)+Parameters!$G$36*($A202-Parameters!$H$35),Parameters!$G$34*Parameters!$H$34+Parameters!$G$35*(Parameters!$H$35-Parameters!$H$34)+Parameters!$G$36*(Parameters!$H$36-Parameters!$H$35)+Parameters!$G$37*($A202-Parameters!$H$36)))),_xlfn.IFS($A202&lt;=Parameters!$H$34,Parameters!$G$34*$A202,$A202&lt;=Parameters!$H$35,Parameters!$G$35*$A202,$A202&lt;=Parameters!$H$36,Parameters!$G$36*$A202,$A202&gt;Parameters!$H$36,Parameters!$G$37*$A202))</f>
        <v>25046.379999999997</v>
      </c>
      <c r="W202" s="290">
        <f t="shared" si="120"/>
        <v>127.13898477157359</v>
      </c>
      <c r="X202" s="290" cm="1">
        <f t="array" ref="X202">IF(Parameters!$E$55="No",IF($A202&lt;=Parameters!$H$39,Parameters!$G$39*$A202,IF($A202&lt;=Parameters!$H$40,Parameters!$G$39*Parameters!$H$39+Parameters!$G$40*($A202-Parameters!$H$39),IF($A202&lt;=Parameters!$H$41,Parameters!$G$39*Parameters!$H$39+Parameters!$G$40*(Parameters!$H$40-Parameters!$H$39)+Parameters!$G$41*($A202-Parameters!$H$40),Parameters!$G$39*Parameters!$H$39+Parameters!$G$40*(Parameters!$H$40-Parameters!$H$39)+Parameters!$G$41*(Parameters!$H$41-Parameters!$H$40)+Parameters!$G$42*($A202-Parameters!$H$41)))),_xlfn.IFS($A202&lt;=Parameters!$H$39,Parameters!$G$39*$A202,$A202&lt;=Parameters!$H$40,Parameters!$G$40*$A202,$A202&lt;=Parameters!$H$41,Parameters!$G$41*$A202,$A202&gt;Parameters!$H$41,Parameters!$G$42*$A202))</f>
        <v>26661.879999999997</v>
      </c>
      <c r="Y202" s="290">
        <f t="shared" si="121"/>
        <v>135.3394923857868</v>
      </c>
      <c r="Z202" s="290" cm="1">
        <f t="array" ref="Z202">IF(Parameters!$F$55="No",IF($A202&lt;=Parameters!$J$23,Parameters!$I$23*$A202,IF($A202&lt;=Parameters!$J$24,Parameters!$I$23*Parameters!$J$23+Parameters!$I$24*($A202-Parameters!$J$23),IF($A202&lt;=Parameters!$J$25,Parameters!$I$23*Parameters!$J$23+Parameters!$I$24*(Parameters!$J$24-Parameters!$J$23)+Parameters!$I$25*($A202-Parameters!$J$24),Parameters!$I$23*Parameters!$J$23+Parameters!$I$24*(Parameters!$J$24-Parameters!$J$23)+Parameters!$I$25*(Parameters!$J$25-Parameters!$J$24)+Parameters!$I$26*($A202-Parameters!$J$25)))),_xlfn.IFS($A202&lt;=Parameters!$J$23,Parameters!$I$23*$A202,$A202&lt;=Parameters!$J$24,Parameters!$I$24*$A202,$A202&lt;=Parameters!$J$25,Parameters!$I$25*$A202,$A202&gt;Parameters!$J$25,Parameters!$I$26*$A202))</f>
        <v>17960.490000000002</v>
      </c>
      <c r="AA202" s="290">
        <f t="shared" si="97"/>
        <v>91.17</v>
      </c>
      <c r="AB202" s="290" cm="1">
        <f t="array" ref="AB202">IF(Parameters!$F$55="No",IF($A202&lt;=Parameters!$J$28,Parameters!$I$28*$A202,IF($A202&lt;=Parameters!$J$29,Parameters!$I$28*Parameters!$J$28+Parameters!$I$29*($A202-Parameters!$J$28),IF($A202&lt;=Parameters!$J$30,Parameters!$I$28*Parameters!$J$28+Parameters!$I$29*(Parameters!$J$29-Parameters!$J$28)+Parameters!$I$30*($A202-Parameters!$J$29),Parameters!$I$28*Parameters!$J$28+Parameters!$I$29*(Parameters!$J$29-Parameters!$J$28)+Parameters!$I$30*(Parameters!$J$30-Parameters!$J$29)+Parameters!$I$31*($A202-Parameters!$J$30)))),_xlfn.IFS($A202&lt;=Parameters!$J$28,Parameters!$I$28*$A202,$A202&lt;=Parameters!$J$29,Parameters!$I$29*$A202,$A202&lt;=Parameters!$J$30,Parameters!$I$30*$A202,$A202&gt;Parameters!$J$30,Parameters!$I$31*$A202))</f>
        <v>20090.53</v>
      </c>
      <c r="AC202" s="290">
        <f t="shared" si="98"/>
        <v>101.98238578680203</v>
      </c>
      <c r="AD202" s="290" cm="1">
        <f t="array" ref="AD202">IF(Parameters!$F$55="No",IF($A202&lt;=Parameters!$J$34,Parameters!$I$34*$A202,IF($A202&lt;=Parameters!$J$35,Parameters!$I$34*Parameters!$J$34+Parameters!$I$35*($A202-Parameters!$J$34),IF($A202&lt;=Parameters!$J$36,Parameters!$I$34*Parameters!$J$34+Parameters!$I$35*(Parameters!$J$35-Parameters!$J$34)+Parameters!$I$36*($A202-Parameters!$J$35),Parameters!$I$34*Parameters!$J$34+Parameters!$I$35*(Parameters!$J$35-Parameters!$J$34)+Parameters!$I$36*(Parameters!$J$36-Parameters!$J$35)+Parameters!$I$37*($A202-Parameters!$J$36)))),_xlfn.IFS($A202&lt;=Parameters!$J$34,Parameters!$I$34*$A202,$A202&lt;=Parameters!$J$35,Parameters!$I$35*$A202,$A202&lt;=Parameters!$J$36,Parameters!$I$36*$A202,$A202&gt;Parameters!$J$36,Parameters!$I$37*$A202))</f>
        <v>25046.379999999997</v>
      </c>
      <c r="AE202" s="290">
        <f t="shared" si="122"/>
        <v>127.13898477157359</v>
      </c>
      <c r="AF202" s="290" cm="1">
        <f t="array" ref="AF202">IF(Parameters!$F$55="No",IF($A202&lt;=Parameters!$J$39,Parameters!$I$39*$A202,IF($A202&lt;=Parameters!$J$40,Parameters!$I$39*Parameters!$J$39+Parameters!$I$40*($A202-Parameters!$J$39),IF($A202&lt;=Parameters!$J$41,Parameters!$I$39*Parameters!$J$39+Parameters!$I$40*(Parameters!$J$40-Parameters!$J$39)+Parameters!$I$41*($A202-Parameters!$J$40),Parameters!$I$39*Parameters!$J$39+Parameters!$I$40*(Parameters!$J$40-Parameters!$J$39)+Parameters!$I$41*(Parameters!$J$41-Parameters!$J$40)+Parameters!$I$42*($A202-Parameters!$J$41)))),_xlfn.IFS($A202&lt;=Parameters!$J$39,Parameters!$I$39*$A202,$A202&lt;=Parameters!$J$40,Parameters!$I$40*$A202,$A202&lt;=Parameters!$J$41,Parameters!$I$41*$A202,$A202&gt;Parameters!$J$41,Parameters!$I$42*$A202))</f>
        <v>26661.879999999997</v>
      </c>
      <c r="AG202" s="290">
        <f t="shared" si="123"/>
        <v>135.3394923857868</v>
      </c>
      <c r="AI202" s="428">
        <f t="shared" si="99"/>
        <v>91.170000000001892</v>
      </c>
      <c r="AJ202" s="428">
        <f t="shared" si="100"/>
        <v>136.48999999999796</v>
      </c>
      <c r="AK202" s="428">
        <f t="shared" si="101"/>
        <v>143.53999999999724</v>
      </c>
      <c r="AL202" s="428">
        <f t="shared" si="102"/>
        <v>143.53999999999724</v>
      </c>
      <c r="AM202" s="428">
        <f t="shared" si="103"/>
        <v>91.170000000001892</v>
      </c>
      <c r="AN202" s="428">
        <f t="shared" si="104"/>
        <v>136.48999999999796</v>
      </c>
      <c r="AO202" s="428">
        <f t="shared" si="105"/>
        <v>143.53999999999724</v>
      </c>
      <c r="AP202" s="428">
        <f t="shared" si="106"/>
        <v>143.53999999999724</v>
      </c>
      <c r="AQ202" s="428">
        <f t="shared" si="107"/>
        <v>91.170000000001892</v>
      </c>
      <c r="AR202" s="428">
        <f t="shared" si="108"/>
        <v>136.48999999999796</v>
      </c>
      <c r="AS202" s="428">
        <f t="shared" si="109"/>
        <v>143.53999999999724</v>
      </c>
      <c r="AT202" s="428">
        <f t="shared" si="110"/>
        <v>143.53999999999724</v>
      </c>
      <c r="AU202" s="428">
        <f t="shared" si="111"/>
        <v>91.170000000001892</v>
      </c>
      <c r="AV202" s="428">
        <f t="shared" si="112"/>
        <v>136.48999999999796</v>
      </c>
      <c r="AW202" s="428">
        <f t="shared" si="113"/>
        <v>143.53999999999724</v>
      </c>
      <c r="AX202" s="428">
        <f t="shared" si="114"/>
        <v>143.53999999999724</v>
      </c>
    </row>
    <row r="203">
      <c r="A203" s="413">
        <v>198</v>
      </c>
      <c r="B203" s="290" cm="1">
        <f t="array" ref="B203">IF(Parameters!$C$55="No",IF($A203&lt;=Parameters!$D$23,Parameters!$C$23*$A203,IF($A203&lt;=Parameters!$D$24,Parameters!$C$23*Parameters!$D$23+Parameters!$C$24*($A203-Parameters!$D$23),IF($A203&lt;=Parameters!$D$25,Parameters!$C$23*Parameters!$D$23+Parameters!$C$24*(Parameters!$D$24-Parameters!$D$23)+Parameters!$C$25*($A203-Parameters!$D$24),Parameters!$C$23*Parameters!$D$23+Parameters!$C$24*(Parameters!$D$24-Parameters!$D$23)+Parameters!$C$25*(Parameters!$D$25-Parameters!$D$24)+Parameters!$C$26*($A203-Parameters!$D$25)))),_xlfn.IFS($A203&lt;=Parameters!$D$23,Parameters!$C$23*$A203,$A203&lt;=Parameters!$D$24,Parameters!$C$24*$A203,$A203&lt;=Parameters!$D$25,Parameters!$C$25*$A203,$A203&gt;Parameters!$D$25,Parameters!$C$26*$A203))</f>
        <v>18051.66</v>
      </c>
      <c r="C203" s="290">
        <f t="shared" si="115"/>
        <v>91.17</v>
      </c>
      <c r="D203" s="290" cm="1">
        <f t="array" ref="D203">IF(Parameters!$C$55="No",IF($A203&lt;=Parameters!$D$28,Parameters!$C$28*$A203,IF($A203&lt;=Parameters!$D$29,Parameters!$C$28*Parameters!$D$28+Parameters!$C$29*($A203-Parameters!$D$28),IF($A203&lt;=Parameters!$D$30,Parameters!$C$28*Parameters!$D$28+Parameters!$C$29*(Parameters!$D$29-Parameters!$D$28)+Parameters!$C$30*($A203-Parameters!$D$29),Parameters!$C$28*Parameters!$D$28+Parameters!$C$29*(Parameters!$D$29-Parameters!$D$28)+Parameters!$C$30*(Parameters!$D$30-Parameters!$D$29)+Parameters!$C$31*($A203-Parameters!$D$30)))),_xlfn.IFS($A203&lt;=Parameters!$D$28,Parameters!$C$28*$A203,$A203&lt;=Parameters!$D$29,Parameters!$C$29*$A203,$A203&lt;=Parameters!$D$30,Parameters!$C$30*$A203,$A203&gt;Parameters!$D$30,Parameters!$C$31*$A203))</f>
        <v>20227.02</v>
      </c>
      <c r="E203" s="290">
        <f t="shared" si="115"/>
        <v>102.15666666666667</v>
      </c>
      <c r="F203" s="290" cm="1">
        <f t="array" ref="F203">IF(Parameters!$C$55="No",IF($A203&lt;=Parameters!$D$34,Parameters!$C$34*$A203,IF($A203&lt;=Parameters!$D$35,Parameters!$C$34*Parameters!$D$34+Parameters!$C$35*($A203-Parameters!$D$34),IF($A203&lt;=Parameters!$D$36,Parameters!$C$34*Parameters!$D$34+Parameters!$C$35*(Parameters!$D$35-Parameters!$D$34)+Parameters!$C$36*($A203-Parameters!$D$35),Parameters!$C$34*Parameters!$D$34+Parameters!$C$35*(Parameters!$D$35-Parameters!$D$34)+Parameters!$C$36*(Parameters!$D$36-Parameters!$D$35)+Parameters!$C$37*($A203-Parameters!$D$36)))),_xlfn.IFS($A203&lt;=Parameters!$D$34,Parameters!$C$34*$A203,$A203&lt;=Parameters!$D$35,Parameters!$C$35*$A203,$A203&lt;=Parameters!$D$36,Parameters!$C$36*$A203,$A203&gt;Parameters!$D$36,Parameters!$C$37*$A203))</f>
        <v>25189.919999999998</v>
      </c>
      <c r="G203" s="290">
        <f t="shared" si="116"/>
        <v>127.22181818181818</v>
      </c>
      <c r="H203" s="290" cm="1">
        <f t="array" ref="H203">IF(Parameters!$C$55="No",IF($A203&lt;=Parameters!$D$39,Parameters!$C$39*$A203,IF($A203&lt;=Parameters!$D$40,Parameters!$C$39*Parameters!$D$39+Parameters!$C$40*($A203-Parameters!$D$39),IF($A203&lt;=Parameters!$D$41,Parameters!$C$39*Parameters!$D$39+Parameters!$C$40*(Parameters!$D$40-Parameters!$D$39)+Parameters!$C$41*($A203-Parameters!$D$40),Parameters!$C$39*Parameters!$D$39+Parameters!$C$40*(Parameters!$D$40-Parameters!$D$39)+Parameters!$C$41*(Parameters!$D$41-Parameters!$D$40)+Parameters!$C$42*($A203-Parameters!$D$41)))),_xlfn.IFS($A203&lt;=Parameters!$D$39,Parameters!$C$39*$A203,$A203&lt;=Parameters!$D$40,Parameters!$C$40*$A203,$A203&lt;=Parameters!$D$41,Parameters!$C$41*$A203,$A203&gt;Parameters!$D$41,Parameters!$C$42*$A203))</f>
        <v>26805.42</v>
      </c>
      <c r="I203" s="290">
        <f t="shared" si="117"/>
        <v>135.38090909090909</v>
      </c>
      <c r="J203" s="290" cm="1">
        <f t="array" ref="J203">IF(Parameters!$D$55="No",IF($A203&lt;=Parameters!$F$23,Parameters!$E$23*$A203,IF($A203&lt;=Parameters!$F$24,Parameters!$E$23*Parameters!$F$23+Parameters!$E$24*($A203-Parameters!$F$23),IF($A203&lt;=Parameters!$F$25,Parameters!$E$23*Parameters!$F$23+Parameters!$E$24*(Parameters!$F$24-Parameters!$F$23)+Parameters!$E$25*($A203-Parameters!$F$24),Parameters!$E$23*Parameters!$F$23+Parameters!$E$24*(Parameters!$F$24-Parameters!$F$23)+Parameters!$E$25*(Parameters!$F$25-Parameters!$F$24)+Parameters!$E$26*($A203-Parameters!$F$25)))),_xlfn.IFS($A203&lt;=Parameters!$F$23,Parameters!$E$23*$A203,$A203&lt;=Parameters!$F$24,Parameters!$E$24*$A203,$A203&lt;=Parameters!$F$25,Parameters!$E$25*$A203,$A203&gt;Parameters!$F$25,Parameters!$E$26*$A203))</f>
        <v>18051.66</v>
      </c>
      <c r="K203" s="290">
        <f t="shared" si="93"/>
        <v>91.17</v>
      </c>
      <c r="L203" s="290" cm="1">
        <f t="array" ref="L203">IF(Parameters!$D$55="No",IF($A203&lt;=Parameters!$F$28,Parameters!$E$28*$A203,IF($A203&lt;=Parameters!$F$29,Parameters!$E$28*Parameters!$F$28+Parameters!$E$29*($A203-Parameters!$F$28),IF($A203&lt;=Parameters!$F$30,Parameters!$E$28*Parameters!$F$28+Parameters!$E$29*(Parameters!$F$29-Parameters!$F$28)+Parameters!$E$30*($A203-Parameters!$F$29),Parameters!$E$28*Parameters!$F$28+Parameters!$E$29*(Parameters!$F$29-Parameters!$F$28)+Parameters!$E$30*(Parameters!$F$30-Parameters!$F$29)+Parameters!$E$31*($A203-Parameters!$F$30)))),_xlfn.IFS($A203&lt;=Parameters!$F$28,Parameters!$E$28*$A203,$A203&lt;=Parameters!$F$29,Parameters!$E$29*$A203,$A203&lt;=Parameters!$F$30,Parameters!$E$30*$A203,$A203&gt;Parameters!$F$30,Parameters!$E$31*$A203))</f>
        <v>20227.02</v>
      </c>
      <c r="M203" s="290">
        <f t="shared" si="94"/>
        <v>102.15666666666667</v>
      </c>
      <c r="N203" s="290" cm="1">
        <f t="array" ref="N203">IF(Parameters!$D$55="No",IF($A203&lt;=Parameters!$F$34,Parameters!$E$34*$A203,IF($A203&lt;=Parameters!$F$35,Parameters!$E$34*Parameters!$F$34+Parameters!$E$35*($A203-Parameters!$F$34),IF($A203&lt;=Parameters!$F$36,Parameters!$E$34*Parameters!$F$34+Parameters!$E$35*(Parameters!$F$35-Parameters!$F$34)+Parameters!$E$36*($A203-Parameters!$F$35),Parameters!$E$34*Parameters!$F$34+Parameters!$E$35*(Parameters!$F$35-Parameters!$F$34)+Parameters!$E$36*(Parameters!$F$36-Parameters!$F$35)+Parameters!$E$37*($A203-Parameters!$F$36)))),_xlfn.IFS($A203&lt;=Parameters!$F$34,Parameters!$E$34*$A203,$A203&lt;=Parameters!$F$35,Parameters!$E$35*$A203,$A203&lt;=Parameters!$F$36,Parameters!$E$36*$A203,$A203&gt;Parameters!$F$36,Parameters!$E$37*$A203))</f>
        <v>25189.919999999998</v>
      </c>
      <c r="O203" s="290">
        <f t="shared" si="118"/>
        <v>127.22181818181818</v>
      </c>
      <c r="P203" s="290" cm="1">
        <f t="array" ref="P203">IF(Parameters!$D$55="No",IF($A203&lt;=Parameters!$F$39,Parameters!$E$39*$A203,IF($A203&lt;=Parameters!$F$40,Parameters!$E$39*Parameters!$F$39+Parameters!$E$40*($A203-Parameters!$F$39),IF($A203&lt;=Parameters!$F$41,Parameters!$E$39*Parameters!$F$39+Parameters!$E$40*(Parameters!$F$40-Parameters!$F$39)+Parameters!$E$41*($A203-Parameters!$F$40),Parameters!$E$39*Parameters!$F$39+Parameters!$E$40*(Parameters!$F$40-Parameters!$F$39)+Parameters!$E$41*(Parameters!$F$41-Parameters!$F$40)+Parameters!$E$42*($A203-Parameters!$F$41)))),_xlfn.IFS($A203&lt;=Parameters!$F$39,Parameters!$E$39*$A203,$A203&lt;=Parameters!$F$40,Parameters!$E$40*$A203,$A203&lt;=Parameters!$F$41,Parameters!$E$41*$A203,$A203&gt;Parameters!$F$41,Parameters!$E$42*$A203))</f>
        <v>26805.42</v>
      </c>
      <c r="Q203" s="290">
        <f t="shared" si="119"/>
        <v>135.38090909090909</v>
      </c>
      <c r="R203" s="290" cm="1">
        <f t="array" ref="R203">IF(Parameters!$E$55="No",IF($A203&lt;=Parameters!$H$23,Parameters!$G$23*$A203,IF($A203&lt;=Parameters!$H$24,Parameters!$G$23*Parameters!$H$23+Parameters!$G$24*($A203-Parameters!$H$23),IF($A203&lt;=Parameters!$H$25,Parameters!$G$23*Parameters!$H$23+Parameters!$G$24*(Parameters!$H$24-Parameters!$H$23)+Parameters!$G$25*($A203-Parameters!$H$24),Parameters!$G$23*Parameters!$H$23+Parameters!$G$24*(Parameters!$H$24-Parameters!$H$23)+Parameters!$G$25*(Parameters!$H$25-Parameters!$H$24)+Parameters!$G$26*($A203-Parameters!$H$25)))),_xlfn.IFS($A203&lt;=Parameters!$H$23,Parameters!$G$23*$A203,$A203&lt;=Parameters!$H$24,Parameters!$G$24*$A203,$A203&lt;=Parameters!$H$25,Parameters!$G$25*$A203,$A203&gt;Parameters!$H$25,Parameters!$G$26*$A203))</f>
        <v>18051.66</v>
      </c>
      <c r="S203" s="290">
        <f t="shared" si="95"/>
        <v>91.17</v>
      </c>
      <c r="T203" s="290" cm="1">
        <f t="array" ref="T203">IF(Parameters!$E$55="No",IF($A203&lt;=Parameters!$H$28,Parameters!$G$28*$A203,IF($A203&lt;=Parameters!$H$29,Parameters!$G$28*Parameters!$H$28+Parameters!$G$29*($A203-Parameters!$H$28),IF($A203&lt;=Parameters!$H$30,Parameters!$G$28*Parameters!$H$28+Parameters!$G$29*(Parameters!$H$29-Parameters!$H$28)+Parameters!$G$30*($A203-Parameters!$H$29),Parameters!$G$28*Parameters!$H$28+Parameters!$G$29*(Parameters!$H$29-Parameters!$H$28)+Parameters!$G$30*(Parameters!$H$30-Parameters!$H$29)+Parameters!$G$31*($A203-Parameters!$H$30)))),_xlfn.IFS($A203&lt;=Parameters!$H$28,Parameters!$G$28*$A203,$A203&lt;=Parameters!$H$29,Parameters!$G$29*$A203,$A203&lt;=Parameters!$H$30,Parameters!$G$30*$A203,$A203&gt;Parameters!$H$30,Parameters!$G$31*$A203))</f>
        <v>20227.02</v>
      </c>
      <c r="U203" s="290">
        <f t="shared" si="96"/>
        <v>102.15666666666667</v>
      </c>
      <c r="V203" s="290" cm="1">
        <f t="array" ref="V203">IF(Parameters!$E$55="No",IF($A203&lt;=Parameters!$H$34,Parameters!$G$34*$A203,IF($A203&lt;=Parameters!$H$35,Parameters!$G$34*Parameters!$H$34+Parameters!$G$35*($A203-Parameters!$H$34),IF($A203&lt;=Parameters!$H$36,Parameters!$G$34*Parameters!$H$34+Parameters!$G$35*(Parameters!$H$35-Parameters!$H$34)+Parameters!$G$36*($A203-Parameters!$H$35),Parameters!$G$34*Parameters!$H$34+Parameters!$G$35*(Parameters!$H$35-Parameters!$H$34)+Parameters!$G$36*(Parameters!$H$36-Parameters!$H$35)+Parameters!$G$37*($A203-Parameters!$H$36)))),_xlfn.IFS($A203&lt;=Parameters!$H$34,Parameters!$G$34*$A203,$A203&lt;=Parameters!$H$35,Parameters!$G$35*$A203,$A203&lt;=Parameters!$H$36,Parameters!$G$36*$A203,$A203&gt;Parameters!$H$36,Parameters!$G$37*$A203))</f>
        <v>25189.919999999998</v>
      </c>
      <c r="W203" s="290">
        <f t="shared" si="120"/>
        <v>127.22181818181818</v>
      </c>
      <c r="X203" s="290" cm="1">
        <f t="array" ref="X203">IF(Parameters!$E$55="No",IF($A203&lt;=Parameters!$H$39,Parameters!$G$39*$A203,IF($A203&lt;=Parameters!$H$40,Parameters!$G$39*Parameters!$H$39+Parameters!$G$40*($A203-Parameters!$H$39),IF($A203&lt;=Parameters!$H$41,Parameters!$G$39*Parameters!$H$39+Parameters!$G$40*(Parameters!$H$40-Parameters!$H$39)+Parameters!$G$41*($A203-Parameters!$H$40),Parameters!$G$39*Parameters!$H$39+Parameters!$G$40*(Parameters!$H$40-Parameters!$H$39)+Parameters!$G$41*(Parameters!$H$41-Parameters!$H$40)+Parameters!$G$42*($A203-Parameters!$H$41)))),_xlfn.IFS($A203&lt;=Parameters!$H$39,Parameters!$G$39*$A203,$A203&lt;=Parameters!$H$40,Parameters!$G$40*$A203,$A203&lt;=Parameters!$H$41,Parameters!$G$41*$A203,$A203&gt;Parameters!$H$41,Parameters!$G$42*$A203))</f>
        <v>26805.42</v>
      </c>
      <c r="Y203" s="290">
        <f t="shared" si="121"/>
        <v>135.38090909090909</v>
      </c>
      <c r="Z203" s="290" cm="1">
        <f t="array" ref="Z203">IF(Parameters!$F$55="No",IF($A203&lt;=Parameters!$J$23,Parameters!$I$23*$A203,IF($A203&lt;=Parameters!$J$24,Parameters!$I$23*Parameters!$J$23+Parameters!$I$24*($A203-Parameters!$J$23),IF($A203&lt;=Parameters!$J$25,Parameters!$I$23*Parameters!$J$23+Parameters!$I$24*(Parameters!$J$24-Parameters!$J$23)+Parameters!$I$25*($A203-Parameters!$J$24),Parameters!$I$23*Parameters!$J$23+Parameters!$I$24*(Parameters!$J$24-Parameters!$J$23)+Parameters!$I$25*(Parameters!$J$25-Parameters!$J$24)+Parameters!$I$26*($A203-Parameters!$J$25)))),_xlfn.IFS($A203&lt;=Parameters!$J$23,Parameters!$I$23*$A203,$A203&lt;=Parameters!$J$24,Parameters!$I$24*$A203,$A203&lt;=Parameters!$J$25,Parameters!$I$25*$A203,$A203&gt;Parameters!$J$25,Parameters!$I$26*$A203))</f>
        <v>18051.66</v>
      </c>
      <c r="AA203" s="290">
        <f t="shared" si="97"/>
        <v>91.17</v>
      </c>
      <c r="AB203" s="290" cm="1">
        <f t="array" ref="AB203">IF(Parameters!$F$55="No",IF($A203&lt;=Parameters!$J$28,Parameters!$I$28*$A203,IF($A203&lt;=Parameters!$J$29,Parameters!$I$28*Parameters!$J$28+Parameters!$I$29*($A203-Parameters!$J$28),IF($A203&lt;=Parameters!$J$30,Parameters!$I$28*Parameters!$J$28+Parameters!$I$29*(Parameters!$J$29-Parameters!$J$28)+Parameters!$I$30*($A203-Parameters!$J$29),Parameters!$I$28*Parameters!$J$28+Parameters!$I$29*(Parameters!$J$29-Parameters!$J$28)+Parameters!$I$30*(Parameters!$J$30-Parameters!$J$29)+Parameters!$I$31*($A203-Parameters!$J$30)))),_xlfn.IFS($A203&lt;=Parameters!$J$28,Parameters!$I$28*$A203,$A203&lt;=Parameters!$J$29,Parameters!$I$29*$A203,$A203&lt;=Parameters!$J$30,Parameters!$I$30*$A203,$A203&gt;Parameters!$J$30,Parameters!$I$31*$A203))</f>
        <v>20227.02</v>
      </c>
      <c r="AC203" s="290">
        <f t="shared" si="98"/>
        <v>102.15666666666667</v>
      </c>
      <c r="AD203" s="290" cm="1">
        <f t="array" ref="AD203">IF(Parameters!$F$55="No",IF($A203&lt;=Parameters!$J$34,Parameters!$I$34*$A203,IF($A203&lt;=Parameters!$J$35,Parameters!$I$34*Parameters!$J$34+Parameters!$I$35*($A203-Parameters!$J$34),IF($A203&lt;=Parameters!$J$36,Parameters!$I$34*Parameters!$J$34+Parameters!$I$35*(Parameters!$J$35-Parameters!$J$34)+Parameters!$I$36*($A203-Parameters!$J$35),Parameters!$I$34*Parameters!$J$34+Parameters!$I$35*(Parameters!$J$35-Parameters!$J$34)+Parameters!$I$36*(Parameters!$J$36-Parameters!$J$35)+Parameters!$I$37*($A203-Parameters!$J$36)))),_xlfn.IFS($A203&lt;=Parameters!$J$34,Parameters!$I$34*$A203,$A203&lt;=Parameters!$J$35,Parameters!$I$35*$A203,$A203&lt;=Parameters!$J$36,Parameters!$I$36*$A203,$A203&gt;Parameters!$J$36,Parameters!$I$37*$A203))</f>
        <v>25189.919999999998</v>
      </c>
      <c r="AE203" s="290">
        <f t="shared" si="122"/>
        <v>127.22181818181818</v>
      </c>
      <c r="AF203" s="290" cm="1">
        <f t="array" ref="AF203">IF(Parameters!$F$55="No",IF($A203&lt;=Parameters!$J$39,Parameters!$I$39*$A203,IF($A203&lt;=Parameters!$J$40,Parameters!$I$39*Parameters!$J$39+Parameters!$I$40*($A203-Parameters!$J$39),IF($A203&lt;=Parameters!$J$41,Parameters!$I$39*Parameters!$J$39+Parameters!$I$40*(Parameters!$J$40-Parameters!$J$39)+Parameters!$I$41*($A203-Parameters!$J$40),Parameters!$I$39*Parameters!$J$39+Parameters!$I$40*(Parameters!$J$40-Parameters!$J$39)+Parameters!$I$41*(Parameters!$J$41-Parameters!$J$40)+Parameters!$I$42*($A203-Parameters!$J$41)))),_xlfn.IFS($A203&lt;=Parameters!$J$39,Parameters!$I$39*$A203,$A203&lt;=Parameters!$J$40,Parameters!$I$40*$A203,$A203&lt;=Parameters!$J$41,Parameters!$I$41*$A203,$A203&gt;Parameters!$J$41,Parameters!$I$42*$A203))</f>
        <v>26805.42</v>
      </c>
      <c r="AG203" s="290">
        <f t="shared" si="123"/>
        <v>135.38090909090909</v>
      </c>
      <c r="AI203" s="428">
        <f t="shared" si="99"/>
        <v>91.169999999998254</v>
      </c>
      <c r="AJ203" s="428">
        <f t="shared" si="100"/>
        <v>136.4900000000016</v>
      </c>
      <c r="AK203" s="428">
        <f t="shared" si="101"/>
        <v>143.54000000000087</v>
      </c>
      <c r="AL203" s="428">
        <f t="shared" si="102"/>
        <v>143.54000000000087</v>
      </c>
      <c r="AM203" s="428">
        <f t="shared" si="103"/>
        <v>91.169999999998254</v>
      </c>
      <c r="AN203" s="428">
        <f t="shared" si="104"/>
        <v>136.4900000000016</v>
      </c>
      <c r="AO203" s="428">
        <f t="shared" si="105"/>
        <v>143.54000000000087</v>
      </c>
      <c r="AP203" s="428">
        <f t="shared" si="106"/>
        <v>143.54000000000087</v>
      </c>
      <c r="AQ203" s="428">
        <f t="shared" si="107"/>
        <v>91.169999999998254</v>
      </c>
      <c r="AR203" s="428">
        <f t="shared" si="108"/>
        <v>136.4900000000016</v>
      </c>
      <c r="AS203" s="428">
        <f t="shared" si="109"/>
        <v>143.54000000000087</v>
      </c>
      <c r="AT203" s="428">
        <f t="shared" si="110"/>
        <v>143.54000000000087</v>
      </c>
      <c r="AU203" s="428">
        <f t="shared" si="111"/>
        <v>91.169999999998254</v>
      </c>
      <c r="AV203" s="428">
        <f t="shared" si="112"/>
        <v>136.4900000000016</v>
      </c>
      <c r="AW203" s="428">
        <f t="shared" si="113"/>
        <v>143.54000000000087</v>
      </c>
      <c r="AX203" s="428">
        <f t="shared" si="114"/>
        <v>143.54000000000087</v>
      </c>
    </row>
    <row r="204">
      <c r="A204" s="413">
        <v>199</v>
      </c>
      <c r="B204" s="290" cm="1">
        <f t="array" ref="B204">IF(Parameters!$C$55="No",IF($A204&lt;=Parameters!$D$23,Parameters!$C$23*$A204,IF($A204&lt;=Parameters!$D$24,Parameters!$C$23*Parameters!$D$23+Parameters!$C$24*($A204-Parameters!$D$23),IF($A204&lt;=Parameters!$D$25,Parameters!$C$23*Parameters!$D$23+Parameters!$C$24*(Parameters!$D$24-Parameters!$D$23)+Parameters!$C$25*($A204-Parameters!$D$24),Parameters!$C$23*Parameters!$D$23+Parameters!$C$24*(Parameters!$D$24-Parameters!$D$23)+Parameters!$C$25*(Parameters!$D$25-Parameters!$D$24)+Parameters!$C$26*($A204-Parameters!$D$25)))),_xlfn.IFS($A204&lt;=Parameters!$D$23,Parameters!$C$23*$A204,$A204&lt;=Parameters!$D$24,Parameters!$C$24*$A204,$A204&lt;=Parameters!$D$25,Parameters!$C$25*$A204,$A204&gt;Parameters!$D$25,Parameters!$C$26*$A204))</f>
        <v>18142.830000000002</v>
      </c>
      <c r="C204" s="290">
        <f t="shared" si="115"/>
        <v>91.17</v>
      </c>
      <c r="D204" s="290" cm="1">
        <f t="array" ref="D204">IF(Parameters!$C$55="No",IF($A204&lt;=Parameters!$D$28,Parameters!$C$28*$A204,IF($A204&lt;=Parameters!$D$29,Parameters!$C$28*Parameters!$D$28+Parameters!$C$29*($A204-Parameters!$D$28),IF($A204&lt;=Parameters!$D$30,Parameters!$C$28*Parameters!$D$28+Parameters!$C$29*(Parameters!$D$29-Parameters!$D$28)+Parameters!$C$30*($A204-Parameters!$D$29),Parameters!$C$28*Parameters!$D$28+Parameters!$C$29*(Parameters!$D$29-Parameters!$D$28)+Parameters!$C$30*(Parameters!$D$30-Parameters!$D$29)+Parameters!$C$31*($A204-Parameters!$D$30)))),_xlfn.IFS($A204&lt;=Parameters!$D$28,Parameters!$C$28*$A204,$A204&lt;=Parameters!$D$29,Parameters!$C$29*$A204,$A204&lt;=Parameters!$D$30,Parameters!$C$30*$A204,$A204&gt;Parameters!$D$30,Parameters!$C$31*$A204))</f>
        <v>20363.510000000002</v>
      </c>
      <c r="E204" s="290">
        <f t="shared" si="115"/>
        <v>102.32919597989951</v>
      </c>
      <c r="F204" s="290" cm="1">
        <f t="array" ref="F204">IF(Parameters!$C$55="No",IF($A204&lt;=Parameters!$D$34,Parameters!$C$34*$A204,IF($A204&lt;=Parameters!$D$35,Parameters!$C$34*Parameters!$D$34+Parameters!$C$35*($A204-Parameters!$D$34),IF($A204&lt;=Parameters!$D$36,Parameters!$C$34*Parameters!$D$34+Parameters!$C$35*(Parameters!$D$35-Parameters!$D$34)+Parameters!$C$36*($A204-Parameters!$D$35),Parameters!$C$34*Parameters!$D$34+Parameters!$C$35*(Parameters!$D$35-Parameters!$D$34)+Parameters!$C$36*(Parameters!$D$36-Parameters!$D$35)+Parameters!$C$37*($A204-Parameters!$D$36)))),_xlfn.IFS($A204&lt;=Parameters!$D$34,Parameters!$C$34*$A204,$A204&lt;=Parameters!$D$35,Parameters!$C$35*$A204,$A204&lt;=Parameters!$D$36,Parameters!$C$36*$A204,$A204&gt;Parameters!$D$36,Parameters!$C$37*$A204))</f>
        <v>25333.46</v>
      </c>
      <c r="G204" s="290">
        <f t="shared" si="116"/>
        <v>127.30381909547738</v>
      </c>
      <c r="H204" s="290" cm="1">
        <f t="array" ref="H204">IF(Parameters!$C$55="No",IF($A204&lt;=Parameters!$D$39,Parameters!$C$39*$A204,IF($A204&lt;=Parameters!$D$40,Parameters!$C$39*Parameters!$D$39+Parameters!$C$40*($A204-Parameters!$D$39),IF($A204&lt;=Parameters!$D$41,Parameters!$C$39*Parameters!$D$39+Parameters!$C$40*(Parameters!$D$40-Parameters!$D$39)+Parameters!$C$41*($A204-Parameters!$D$40),Parameters!$C$39*Parameters!$D$39+Parameters!$C$40*(Parameters!$D$40-Parameters!$D$39)+Parameters!$C$41*(Parameters!$D$41-Parameters!$D$40)+Parameters!$C$42*($A204-Parameters!$D$41)))),_xlfn.IFS($A204&lt;=Parameters!$D$39,Parameters!$C$39*$A204,$A204&lt;=Parameters!$D$40,Parameters!$C$40*$A204,$A204&lt;=Parameters!$D$41,Parameters!$C$41*$A204,$A204&gt;Parameters!$D$41,Parameters!$C$42*$A204))</f>
        <v>26948.959999999999</v>
      </c>
      <c r="I204" s="290">
        <f t="shared" si="117"/>
        <v>135.42190954773869</v>
      </c>
      <c r="J204" s="290" cm="1">
        <f t="array" ref="J204">IF(Parameters!$D$55="No",IF($A204&lt;=Parameters!$F$23,Parameters!$E$23*$A204,IF($A204&lt;=Parameters!$F$24,Parameters!$E$23*Parameters!$F$23+Parameters!$E$24*($A204-Parameters!$F$23),IF($A204&lt;=Parameters!$F$25,Parameters!$E$23*Parameters!$F$23+Parameters!$E$24*(Parameters!$F$24-Parameters!$F$23)+Parameters!$E$25*($A204-Parameters!$F$24),Parameters!$E$23*Parameters!$F$23+Parameters!$E$24*(Parameters!$F$24-Parameters!$F$23)+Parameters!$E$25*(Parameters!$F$25-Parameters!$F$24)+Parameters!$E$26*($A204-Parameters!$F$25)))),_xlfn.IFS($A204&lt;=Parameters!$F$23,Parameters!$E$23*$A204,$A204&lt;=Parameters!$F$24,Parameters!$E$24*$A204,$A204&lt;=Parameters!$F$25,Parameters!$E$25*$A204,$A204&gt;Parameters!$F$25,Parameters!$E$26*$A204))</f>
        <v>18142.830000000002</v>
      </c>
      <c r="K204" s="290">
        <f t="shared" si="93"/>
        <v>91.17</v>
      </c>
      <c r="L204" s="290" cm="1">
        <f t="array" ref="L204">IF(Parameters!$D$55="No",IF($A204&lt;=Parameters!$F$28,Parameters!$E$28*$A204,IF($A204&lt;=Parameters!$F$29,Parameters!$E$28*Parameters!$F$28+Parameters!$E$29*($A204-Parameters!$F$28),IF($A204&lt;=Parameters!$F$30,Parameters!$E$28*Parameters!$F$28+Parameters!$E$29*(Parameters!$F$29-Parameters!$F$28)+Parameters!$E$30*($A204-Parameters!$F$29),Parameters!$E$28*Parameters!$F$28+Parameters!$E$29*(Parameters!$F$29-Parameters!$F$28)+Parameters!$E$30*(Parameters!$F$30-Parameters!$F$29)+Parameters!$E$31*($A204-Parameters!$F$30)))),_xlfn.IFS($A204&lt;=Parameters!$F$28,Parameters!$E$28*$A204,$A204&lt;=Parameters!$F$29,Parameters!$E$29*$A204,$A204&lt;=Parameters!$F$30,Parameters!$E$30*$A204,$A204&gt;Parameters!$F$30,Parameters!$E$31*$A204))</f>
        <v>20363.510000000002</v>
      </c>
      <c r="M204" s="290">
        <f t="shared" si="94"/>
        <v>102.32919597989951</v>
      </c>
      <c r="N204" s="290" cm="1">
        <f t="array" ref="N204">IF(Parameters!$D$55="No",IF($A204&lt;=Parameters!$F$34,Parameters!$E$34*$A204,IF($A204&lt;=Parameters!$F$35,Parameters!$E$34*Parameters!$F$34+Parameters!$E$35*($A204-Parameters!$F$34),IF($A204&lt;=Parameters!$F$36,Parameters!$E$34*Parameters!$F$34+Parameters!$E$35*(Parameters!$F$35-Parameters!$F$34)+Parameters!$E$36*($A204-Parameters!$F$35),Parameters!$E$34*Parameters!$F$34+Parameters!$E$35*(Parameters!$F$35-Parameters!$F$34)+Parameters!$E$36*(Parameters!$F$36-Parameters!$F$35)+Parameters!$E$37*($A204-Parameters!$F$36)))),_xlfn.IFS($A204&lt;=Parameters!$F$34,Parameters!$E$34*$A204,$A204&lt;=Parameters!$F$35,Parameters!$E$35*$A204,$A204&lt;=Parameters!$F$36,Parameters!$E$36*$A204,$A204&gt;Parameters!$F$36,Parameters!$E$37*$A204))</f>
        <v>25333.46</v>
      </c>
      <c r="O204" s="290">
        <f t="shared" si="118"/>
        <v>127.30381909547738</v>
      </c>
      <c r="P204" s="290" cm="1">
        <f t="array" ref="P204">IF(Parameters!$D$55="No",IF($A204&lt;=Parameters!$F$39,Parameters!$E$39*$A204,IF($A204&lt;=Parameters!$F$40,Parameters!$E$39*Parameters!$F$39+Parameters!$E$40*($A204-Parameters!$F$39),IF($A204&lt;=Parameters!$F$41,Parameters!$E$39*Parameters!$F$39+Parameters!$E$40*(Parameters!$F$40-Parameters!$F$39)+Parameters!$E$41*($A204-Parameters!$F$40),Parameters!$E$39*Parameters!$F$39+Parameters!$E$40*(Parameters!$F$40-Parameters!$F$39)+Parameters!$E$41*(Parameters!$F$41-Parameters!$F$40)+Parameters!$E$42*($A204-Parameters!$F$41)))),_xlfn.IFS($A204&lt;=Parameters!$F$39,Parameters!$E$39*$A204,$A204&lt;=Parameters!$F$40,Parameters!$E$40*$A204,$A204&lt;=Parameters!$F$41,Parameters!$E$41*$A204,$A204&gt;Parameters!$F$41,Parameters!$E$42*$A204))</f>
        <v>26948.959999999999</v>
      </c>
      <c r="Q204" s="290">
        <f t="shared" si="119"/>
        <v>135.42190954773869</v>
      </c>
      <c r="R204" s="290" cm="1">
        <f t="array" ref="R204">IF(Parameters!$E$55="No",IF($A204&lt;=Parameters!$H$23,Parameters!$G$23*$A204,IF($A204&lt;=Parameters!$H$24,Parameters!$G$23*Parameters!$H$23+Parameters!$G$24*($A204-Parameters!$H$23),IF($A204&lt;=Parameters!$H$25,Parameters!$G$23*Parameters!$H$23+Parameters!$G$24*(Parameters!$H$24-Parameters!$H$23)+Parameters!$G$25*($A204-Parameters!$H$24),Parameters!$G$23*Parameters!$H$23+Parameters!$G$24*(Parameters!$H$24-Parameters!$H$23)+Parameters!$G$25*(Parameters!$H$25-Parameters!$H$24)+Parameters!$G$26*($A204-Parameters!$H$25)))),_xlfn.IFS($A204&lt;=Parameters!$H$23,Parameters!$G$23*$A204,$A204&lt;=Parameters!$H$24,Parameters!$G$24*$A204,$A204&lt;=Parameters!$H$25,Parameters!$G$25*$A204,$A204&gt;Parameters!$H$25,Parameters!$G$26*$A204))</f>
        <v>18142.830000000002</v>
      </c>
      <c r="S204" s="290">
        <f t="shared" si="95"/>
        <v>91.17</v>
      </c>
      <c r="T204" s="290" cm="1">
        <f t="array" ref="T204">IF(Parameters!$E$55="No",IF($A204&lt;=Parameters!$H$28,Parameters!$G$28*$A204,IF($A204&lt;=Parameters!$H$29,Parameters!$G$28*Parameters!$H$28+Parameters!$G$29*($A204-Parameters!$H$28),IF($A204&lt;=Parameters!$H$30,Parameters!$G$28*Parameters!$H$28+Parameters!$G$29*(Parameters!$H$29-Parameters!$H$28)+Parameters!$G$30*($A204-Parameters!$H$29),Parameters!$G$28*Parameters!$H$28+Parameters!$G$29*(Parameters!$H$29-Parameters!$H$28)+Parameters!$G$30*(Parameters!$H$30-Parameters!$H$29)+Parameters!$G$31*($A204-Parameters!$H$30)))),_xlfn.IFS($A204&lt;=Parameters!$H$28,Parameters!$G$28*$A204,$A204&lt;=Parameters!$H$29,Parameters!$G$29*$A204,$A204&lt;=Parameters!$H$30,Parameters!$G$30*$A204,$A204&gt;Parameters!$H$30,Parameters!$G$31*$A204))</f>
        <v>20363.510000000002</v>
      </c>
      <c r="U204" s="290">
        <f t="shared" si="96"/>
        <v>102.32919597989951</v>
      </c>
      <c r="V204" s="290" cm="1">
        <f t="array" ref="V204">IF(Parameters!$E$55="No",IF($A204&lt;=Parameters!$H$34,Parameters!$G$34*$A204,IF($A204&lt;=Parameters!$H$35,Parameters!$G$34*Parameters!$H$34+Parameters!$G$35*($A204-Parameters!$H$34),IF($A204&lt;=Parameters!$H$36,Parameters!$G$34*Parameters!$H$34+Parameters!$G$35*(Parameters!$H$35-Parameters!$H$34)+Parameters!$G$36*($A204-Parameters!$H$35),Parameters!$G$34*Parameters!$H$34+Parameters!$G$35*(Parameters!$H$35-Parameters!$H$34)+Parameters!$G$36*(Parameters!$H$36-Parameters!$H$35)+Parameters!$G$37*($A204-Parameters!$H$36)))),_xlfn.IFS($A204&lt;=Parameters!$H$34,Parameters!$G$34*$A204,$A204&lt;=Parameters!$H$35,Parameters!$G$35*$A204,$A204&lt;=Parameters!$H$36,Parameters!$G$36*$A204,$A204&gt;Parameters!$H$36,Parameters!$G$37*$A204))</f>
        <v>25333.46</v>
      </c>
      <c r="W204" s="290">
        <f t="shared" si="120"/>
        <v>127.30381909547738</v>
      </c>
      <c r="X204" s="290" cm="1">
        <f t="array" ref="X204">IF(Parameters!$E$55="No",IF($A204&lt;=Parameters!$H$39,Parameters!$G$39*$A204,IF($A204&lt;=Parameters!$H$40,Parameters!$G$39*Parameters!$H$39+Parameters!$G$40*($A204-Parameters!$H$39),IF($A204&lt;=Parameters!$H$41,Parameters!$G$39*Parameters!$H$39+Parameters!$G$40*(Parameters!$H$40-Parameters!$H$39)+Parameters!$G$41*($A204-Parameters!$H$40),Parameters!$G$39*Parameters!$H$39+Parameters!$G$40*(Parameters!$H$40-Parameters!$H$39)+Parameters!$G$41*(Parameters!$H$41-Parameters!$H$40)+Parameters!$G$42*($A204-Parameters!$H$41)))),_xlfn.IFS($A204&lt;=Parameters!$H$39,Parameters!$G$39*$A204,$A204&lt;=Parameters!$H$40,Parameters!$G$40*$A204,$A204&lt;=Parameters!$H$41,Parameters!$G$41*$A204,$A204&gt;Parameters!$H$41,Parameters!$G$42*$A204))</f>
        <v>26948.959999999999</v>
      </c>
      <c r="Y204" s="290">
        <f t="shared" si="121"/>
        <v>135.42190954773869</v>
      </c>
      <c r="Z204" s="290" cm="1">
        <f t="array" ref="Z204">IF(Parameters!$F$55="No",IF($A204&lt;=Parameters!$J$23,Parameters!$I$23*$A204,IF($A204&lt;=Parameters!$J$24,Parameters!$I$23*Parameters!$J$23+Parameters!$I$24*($A204-Parameters!$J$23),IF($A204&lt;=Parameters!$J$25,Parameters!$I$23*Parameters!$J$23+Parameters!$I$24*(Parameters!$J$24-Parameters!$J$23)+Parameters!$I$25*($A204-Parameters!$J$24),Parameters!$I$23*Parameters!$J$23+Parameters!$I$24*(Parameters!$J$24-Parameters!$J$23)+Parameters!$I$25*(Parameters!$J$25-Parameters!$J$24)+Parameters!$I$26*($A204-Parameters!$J$25)))),_xlfn.IFS($A204&lt;=Parameters!$J$23,Parameters!$I$23*$A204,$A204&lt;=Parameters!$J$24,Parameters!$I$24*$A204,$A204&lt;=Parameters!$J$25,Parameters!$I$25*$A204,$A204&gt;Parameters!$J$25,Parameters!$I$26*$A204))</f>
        <v>18142.830000000002</v>
      </c>
      <c r="AA204" s="290">
        <f t="shared" si="97"/>
        <v>91.17</v>
      </c>
      <c r="AB204" s="290" cm="1">
        <f t="array" ref="AB204">IF(Parameters!$F$55="No",IF($A204&lt;=Parameters!$J$28,Parameters!$I$28*$A204,IF($A204&lt;=Parameters!$J$29,Parameters!$I$28*Parameters!$J$28+Parameters!$I$29*($A204-Parameters!$J$28),IF($A204&lt;=Parameters!$J$30,Parameters!$I$28*Parameters!$J$28+Parameters!$I$29*(Parameters!$J$29-Parameters!$J$28)+Parameters!$I$30*($A204-Parameters!$J$29),Parameters!$I$28*Parameters!$J$28+Parameters!$I$29*(Parameters!$J$29-Parameters!$J$28)+Parameters!$I$30*(Parameters!$J$30-Parameters!$J$29)+Parameters!$I$31*($A204-Parameters!$J$30)))),_xlfn.IFS($A204&lt;=Parameters!$J$28,Parameters!$I$28*$A204,$A204&lt;=Parameters!$J$29,Parameters!$I$29*$A204,$A204&lt;=Parameters!$J$30,Parameters!$I$30*$A204,$A204&gt;Parameters!$J$30,Parameters!$I$31*$A204))</f>
        <v>20363.510000000002</v>
      </c>
      <c r="AC204" s="290">
        <f t="shared" si="98"/>
        <v>102.32919597989951</v>
      </c>
      <c r="AD204" s="290" cm="1">
        <f t="array" ref="AD204">IF(Parameters!$F$55="No",IF($A204&lt;=Parameters!$J$34,Parameters!$I$34*$A204,IF($A204&lt;=Parameters!$J$35,Parameters!$I$34*Parameters!$J$34+Parameters!$I$35*($A204-Parameters!$J$34),IF($A204&lt;=Parameters!$J$36,Parameters!$I$34*Parameters!$J$34+Parameters!$I$35*(Parameters!$J$35-Parameters!$J$34)+Parameters!$I$36*($A204-Parameters!$J$35),Parameters!$I$34*Parameters!$J$34+Parameters!$I$35*(Parameters!$J$35-Parameters!$J$34)+Parameters!$I$36*(Parameters!$J$36-Parameters!$J$35)+Parameters!$I$37*($A204-Parameters!$J$36)))),_xlfn.IFS($A204&lt;=Parameters!$J$34,Parameters!$I$34*$A204,$A204&lt;=Parameters!$J$35,Parameters!$I$35*$A204,$A204&lt;=Parameters!$J$36,Parameters!$I$36*$A204,$A204&gt;Parameters!$J$36,Parameters!$I$37*$A204))</f>
        <v>25333.46</v>
      </c>
      <c r="AE204" s="290">
        <f t="shared" si="122"/>
        <v>127.30381909547738</v>
      </c>
      <c r="AF204" s="290" cm="1">
        <f t="array" ref="AF204">IF(Parameters!$F$55="No",IF($A204&lt;=Parameters!$J$39,Parameters!$I$39*$A204,IF($A204&lt;=Parameters!$J$40,Parameters!$I$39*Parameters!$J$39+Parameters!$I$40*($A204-Parameters!$J$39),IF($A204&lt;=Parameters!$J$41,Parameters!$I$39*Parameters!$J$39+Parameters!$I$40*(Parameters!$J$40-Parameters!$J$39)+Parameters!$I$41*($A204-Parameters!$J$40),Parameters!$I$39*Parameters!$J$39+Parameters!$I$40*(Parameters!$J$40-Parameters!$J$39)+Parameters!$I$41*(Parameters!$J$41-Parameters!$J$40)+Parameters!$I$42*($A204-Parameters!$J$41)))),_xlfn.IFS($A204&lt;=Parameters!$J$39,Parameters!$I$39*$A204,$A204&lt;=Parameters!$J$40,Parameters!$I$40*$A204,$A204&lt;=Parameters!$J$41,Parameters!$I$41*$A204,$A204&gt;Parameters!$J$41,Parameters!$I$42*$A204))</f>
        <v>26948.959999999999</v>
      </c>
      <c r="AG204" s="290">
        <f t="shared" si="123"/>
        <v>135.42190954773869</v>
      </c>
      <c r="AI204" s="428">
        <f t="shared" si="99"/>
        <v>91.170000000001892</v>
      </c>
      <c r="AJ204" s="428">
        <f t="shared" si="100"/>
        <v>136.4900000000016</v>
      </c>
      <c r="AK204" s="428">
        <f t="shared" si="101"/>
        <v>143.54000000000087</v>
      </c>
      <c r="AL204" s="428">
        <f t="shared" si="102"/>
        <v>143.54000000000087</v>
      </c>
      <c r="AM204" s="428">
        <f t="shared" si="103"/>
        <v>91.170000000001892</v>
      </c>
      <c r="AN204" s="428">
        <f t="shared" si="104"/>
        <v>136.4900000000016</v>
      </c>
      <c r="AO204" s="428">
        <f t="shared" si="105"/>
        <v>143.54000000000087</v>
      </c>
      <c r="AP204" s="428">
        <f t="shared" si="106"/>
        <v>143.54000000000087</v>
      </c>
      <c r="AQ204" s="428">
        <f t="shared" si="107"/>
        <v>91.170000000001892</v>
      </c>
      <c r="AR204" s="428">
        <f t="shared" si="108"/>
        <v>136.4900000000016</v>
      </c>
      <c r="AS204" s="428">
        <f t="shared" si="109"/>
        <v>143.54000000000087</v>
      </c>
      <c r="AT204" s="428">
        <f t="shared" si="110"/>
        <v>143.54000000000087</v>
      </c>
      <c r="AU204" s="428">
        <f t="shared" si="111"/>
        <v>91.170000000001892</v>
      </c>
      <c r="AV204" s="428">
        <f t="shared" si="112"/>
        <v>136.4900000000016</v>
      </c>
      <c r="AW204" s="428">
        <f t="shared" si="113"/>
        <v>143.54000000000087</v>
      </c>
      <c r="AX204" s="428">
        <f t="shared" si="114"/>
        <v>143.54000000000087</v>
      </c>
    </row>
    <row r="205">
      <c r="A205" s="413">
        <v>200</v>
      </c>
      <c r="B205" s="290" cm="1">
        <f t="array" ref="B205">IF(Parameters!$C$55="No",IF($A205&lt;=Parameters!$D$23,Parameters!$C$23*$A205,IF($A205&lt;=Parameters!$D$24,Parameters!$C$23*Parameters!$D$23+Parameters!$C$24*($A205-Parameters!$D$23),IF($A205&lt;=Parameters!$D$25,Parameters!$C$23*Parameters!$D$23+Parameters!$C$24*(Parameters!$D$24-Parameters!$D$23)+Parameters!$C$25*($A205-Parameters!$D$24),Parameters!$C$23*Parameters!$D$23+Parameters!$C$24*(Parameters!$D$24-Parameters!$D$23)+Parameters!$C$25*(Parameters!$D$25-Parameters!$D$24)+Parameters!$C$26*($A205-Parameters!$D$25)))),_xlfn.IFS($A205&lt;=Parameters!$D$23,Parameters!$C$23*$A205,$A205&lt;=Parameters!$D$24,Parameters!$C$24*$A205,$A205&lt;=Parameters!$D$25,Parameters!$C$25*$A205,$A205&gt;Parameters!$D$25,Parameters!$C$26*$A205))</f>
        <v>18234</v>
      </c>
      <c r="C205" s="290">
        <f t="shared" si="115"/>
        <v>91.17</v>
      </c>
      <c r="D205" s="290" cm="1">
        <f t="array" ref="D205">IF(Parameters!$C$55="No",IF($A205&lt;=Parameters!$D$28,Parameters!$C$28*$A205,IF($A205&lt;=Parameters!$D$29,Parameters!$C$28*Parameters!$D$28+Parameters!$C$29*($A205-Parameters!$D$28),IF($A205&lt;=Parameters!$D$30,Parameters!$C$28*Parameters!$D$28+Parameters!$C$29*(Parameters!$D$29-Parameters!$D$28)+Parameters!$C$30*($A205-Parameters!$D$29),Parameters!$C$28*Parameters!$D$28+Parameters!$C$29*(Parameters!$D$29-Parameters!$D$28)+Parameters!$C$30*(Parameters!$D$30-Parameters!$D$29)+Parameters!$C$31*($A205-Parameters!$D$30)))),_xlfn.IFS($A205&lt;=Parameters!$D$28,Parameters!$C$28*$A205,$A205&lt;=Parameters!$D$29,Parameters!$C$29*$A205,$A205&lt;=Parameters!$D$30,Parameters!$C$30*$A205,$A205&gt;Parameters!$D$30,Parameters!$C$31*$A205))</f>
        <v>20500</v>
      </c>
      <c r="E205" s="290">
        <f t="shared" si="115"/>
        <v>102.5</v>
      </c>
      <c r="F205" s="290" cm="1">
        <f t="array" ref="F205">IF(Parameters!$C$55="No",IF($A205&lt;=Parameters!$D$34,Parameters!$C$34*$A205,IF($A205&lt;=Parameters!$D$35,Parameters!$C$34*Parameters!$D$34+Parameters!$C$35*($A205-Parameters!$D$34),IF($A205&lt;=Parameters!$D$36,Parameters!$C$34*Parameters!$D$34+Parameters!$C$35*(Parameters!$D$35-Parameters!$D$34)+Parameters!$C$36*($A205-Parameters!$D$35),Parameters!$C$34*Parameters!$D$34+Parameters!$C$35*(Parameters!$D$35-Parameters!$D$34)+Parameters!$C$36*(Parameters!$D$36-Parameters!$D$35)+Parameters!$C$37*($A205-Parameters!$D$36)))),_xlfn.IFS($A205&lt;=Parameters!$D$34,Parameters!$C$34*$A205,$A205&lt;=Parameters!$D$35,Parameters!$C$35*$A205,$A205&lt;=Parameters!$D$36,Parameters!$C$36*$A205,$A205&gt;Parameters!$D$36,Parameters!$C$37*$A205))</f>
        <v>25477</v>
      </c>
      <c r="G205" s="290">
        <f t="shared" si="116"/>
        <v>127.38500000000001</v>
      </c>
      <c r="H205" s="290" cm="1">
        <f t="array" ref="H205">IF(Parameters!$C$55="No",IF($A205&lt;=Parameters!$D$39,Parameters!$C$39*$A205,IF($A205&lt;=Parameters!$D$40,Parameters!$C$39*Parameters!$D$39+Parameters!$C$40*($A205-Parameters!$D$39),IF($A205&lt;=Parameters!$D$41,Parameters!$C$39*Parameters!$D$39+Parameters!$C$40*(Parameters!$D$40-Parameters!$D$39)+Parameters!$C$41*($A205-Parameters!$D$40),Parameters!$C$39*Parameters!$D$39+Parameters!$C$40*(Parameters!$D$40-Parameters!$D$39)+Parameters!$C$41*(Parameters!$D$41-Parameters!$D$40)+Parameters!$C$42*($A205-Parameters!$D$41)))),_xlfn.IFS($A205&lt;=Parameters!$D$39,Parameters!$C$39*$A205,$A205&lt;=Parameters!$D$40,Parameters!$C$40*$A205,$A205&lt;=Parameters!$D$41,Parameters!$C$41*$A205,$A205&gt;Parameters!$D$41,Parameters!$C$42*$A205))</f>
        <v>27092.5</v>
      </c>
      <c r="I205" s="290">
        <f t="shared" si="117"/>
        <v>135.46250000000001</v>
      </c>
      <c r="J205" s="290" cm="1">
        <f t="array" ref="J205">IF(Parameters!$D$55="No",IF($A205&lt;=Parameters!$F$23,Parameters!$E$23*$A205,IF($A205&lt;=Parameters!$F$24,Parameters!$E$23*Parameters!$F$23+Parameters!$E$24*($A205-Parameters!$F$23),IF($A205&lt;=Parameters!$F$25,Parameters!$E$23*Parameters!$F$23+Parameters!$E$24*(Parameters!$F$24-Parameters!$F$23)+Parameters!$E$25*($A205-Parameters!$F$24),Parameters!$E$23*Parameters!$F$23+Parameters!$E$24*(Parameters!$F$24-Parameters!$F$23)+Parameters!$E$25*(Parameters!$F$25-Parameters!$F$24)+Parameters!$E$26*($A205-Parameters!$F$25)))),_xlfn.IFS($A205&lt;=Parameters!$F$23,Parameters!$E$23*$A205,$A205&lt;=Parameters!$F$24,Parameters!$E$24*$A205,$A205&lt;=Parameters!$F$25,Parameters!$E$25*$A205,$A205&gt;Parameters!$F$25,Parameters!$E$26*$A205))</f>
        <v>18234</v>
      </c>
      <c r="K205" s="290">
        <f t="shared" si="93"/>
        <v>91.17</v>
      </c>
      <c r="L205" s="290" cm="1">
        <f t="array" ref="L205">IF(Parameters!$D$55="No",IF($A205&lt;=Parameters!$F$28,Parameters!$E$28*$A205,IF($A205&lt;=Parameters!$F$29,Parameters!$E$28*Parameters!$F$28+Parameters!$E$29*($A205-Parameters!$F$28),IF($A205&lt;=Parameters!$F$30,Parameters!$E$28*Parameters!$F$28+Parameters!$E$29*(Parameters!$F$29-Parameters!$F$28)+Parameters!$E$30*($A205-Parameters!$F$29),Parameters!$E$28*Parameters!$F$28+Parameters!$E$29*(Parameters!$F$29-Parameters!$F$28)+Parameters!$E$30*(Parameters!$F$30-Parameters!$F$29)+Parameters!$E$31*($A205-Parameters!$F$30)))),_xlfn.IFS($A205&lt;=Parameters!$F$28,Parameters!$E$28*$A205,$A205&lt;=Parameters!$F$29,Parameters!$E$29*$A205,$A205&lt;=Parameters!$F$30,Parameters!$E$30*$A205,$A205&gt;Parameters!$F$30,Parameters!$E$31*$A205))</f>
        <v>20500</v>
      </c>
      <c r="M205" s="290">
        <f t="shared" si="94"/>
        <v>102.5</v>
      </c>
      <c r="N205" s="290" cm="1">
        <f t="array" ref="N205">IF(Parameters!$D$55="No",IF($A205&lt;=Parameters!$F$34,Parameters!$E$34*$A205,IF($A205&lt;=Parameters!$F$35,Parameters!$E$34*Parameters!$F$34+Parameters!$E$35*($A205-Parameters!$F$34),IF($A205&lt;=Parameters!$F$36,Parameters!$E$34*Parameters!$F$34+Parameters!$E$35*(Parameters!$F$35-Parameters!$F$34)+Parameters!$E$36*($A205-Parameters!$F$35),Parameters!$E$34*Parameters!$F$34+Parameters!$E$35*(Parameters!$F$35-Parameters!$F$34)+Parameters!$E$36*(Parameters!$F$36-Parameters!$F$35)+Parameters!$E$37*($A205-Parameters!$F$36)))),_xlfn.IFS($A205&lt;=Parameters!$F$34,Parameters!$E$34*$A205,$A205&lt;=Parameters!$F$35,Parameters!$E$35*$A205,$A205&lt;=Parameters!$F$36,Parameters!$E$36*$A205,$A205&gt;Parameters!$F$36,Parameters!$E$37*$A205))</f>
        <v>25477</v>
      </c>
      <c r="O205" s="290">
        <f t="shared" si="118"/>
        <v>127.38500000000001</v>
      </c>
      <c r="P205" s="290" cm="1">
        <f t="array" ref="P205">IF(Parameters!$D$55="No",IF($A205&lt;=Parameters!$F$39,Parameters!$E$39*$A205,IF($A205&lt;=Parameters!$F$40,Parameters!$E$39*Parameters!$F$39+Parameters!$E$40*($A205-Parameters!$F$39),IF($A205&lt;=Parameters!$F$41,Parameters!$E$39*Parameters!$F$39+Parameters!$E$40*(Parameters!$F$40-Parameters!$F$39)+Parameters!$E$41*($A205-Parameters!$F$40),Parameters!$E$39*Parameters!$F$39+Parameters!$E$40*(Parameters!$F$40-Parameters!$F$39)+Parameters!$E$41*(Parameters!$F$41-Parameters!$F$40)+Parameters!$E$42*($A205-Parameters!$F$41)))),_xlfn.IFS($A205&lt;=Parameters!$F$39,Parameters!$E$39*$A205,$A205&lt;=Parameters!$F$40,Parameters!$E$40*$A205,$A205&lt;=Parameters!$F$41,Parameters!$E$41*$A205,$A205&gt;Parameters!$F$41,Parameters!$E$42*$A205))</f>
        <v>27092.5</v>
      </c>
      <c r="Q205" s="290">
        <f t="shared" si="119"/>
        <v>135.46250000000001</v>
      </c>
      <c r="R205" s="290" cm="1">
        <f t="array" ref="R205">IF(Parameters!$E$55="No",IF($A205&lt;=Parameters!$H$23,Parameters!$G$23*$A205,IF($A205&lt;=Parameters!$H$24,Parameters!$G$23*Parameters!$H$23+Parameters!$G$24*($A205-Parameters!$H$23),IF($A205&lt;=Parameters!$H$25,Parameters!$G$23*Parameters!$H$23+Parameters!$G$24*(Parameters!$H$24-Parameters!$H$23)+Parameters!$G$25*($A205-Parameters!$H$24),Parameters!$G$23*Parameters!$H$23+Parameters!$G$24*(Parameters!$H$24-Parameters!$H$23)+Parameters!$G$25*(Parameters!$H$25-Parameters!$H$24)+Parameters!$G$26*($A205-Parameters!$H$25)))),_xlfn.IFS($A205&lt;=Parameters!$H$23,Parameters!$G$23*$A205,$A205&lt;=Parameters!$H$24,Parameters!$G$24*$A205,$A205&lt;=Parameters!$H$25,Parameters!$G$25*$A205,$A205&gt;Parameters!$H$25,Parameters!$G$26*$A205))</f>
        <v>18234</v>
      </c>
      <c r="S205" s="290">
        <f t="shared" si="95"/>
        <v>91.17</v>
      </c>
      <c r="T205" s="290" cm="1">
        <f t="array" ref="T205">IF(Parameters!$E$55="No",IF($A205&lt;=Parameters!$H$28,Parameters!$G$28*$A205,IF($A205&lt;=Parameters!$H$29,Parameters!$G$28*Parameters!$H$28+Parameters!$G$29*($A205-Parameters!$H$28),IF($A205&lt;=Parameters!$H$30,Parameters!$G$28*Parameters!$H$28+Parameters!$G$29*(Parameters!$H$29-Parameters!$H$28)+Parameters!$G$30*($A205-Parameters!$H$29),Parameters!$G$28*Parameters!$H$28+Parameters!$G$29*(Parameters!$H$29-Parameters!$H$28)+Parameters!$G$30*(Parameters!$H$30-Parameters!$H$29)+Parameters!$G$31*($A205-Parameters!$H$30)))),_xlfn.IFS($A205&lt;=Parameters!$H$28,Parameters!$G$28*$A205,$A205&lt;=Parameters!$H$29,Parameters!$G$29*$A205,$A205&lt;=Parameters!$H$30,Parameters!$G$30*$A205,$A205&gt;Parameters!$H$30,Parameters!$G$31*$A205))</f>
        <v>20500</v>
      </c>
      <c r="U205" s="290">
        <f t="shared" si="96"/>
        <v>102.5</v>
      </c>
      <c r="V205" s="290" cm="1">
        <f t="array" ref="V205">IF(Parameters!$E$55="No",IF($A205&lt;=Parameters!$H$34,Parameters!$G$34*$A205,IF($A205&lt;=Parameters!$H$35,Parameters!$G$34*Parameters!$H$34+Parameters!$G$35*($A205-Parameters!$H$34),IF($A205&lt;=Parameters!$H$36,Parameters!$G$34*Parameters!$H$34+Parameters!$G$35*(Parameters!$H$35-Parameters!$H$34)+Parameters!$G$36*($A205-Parameters!$H$35),Parameters!$G$34*Parameters!$H$34+Parameters!$G$35*(Parameters!$H$35-Parameters!$H$34)+Parameters!$G$36*(Parameters!$H$36-Parameters!$H$35)+Parameters!$G$37*($A205-Parameters!$H$36)))),_xlfn.IFS($A205&lt;=Parameters!$H$34,Parameters!$G$34*$A205,$A205&lt;=Parameters!$H$35,Parameters!$G$35*$A205,$A205&lt;=Parameters!$H$36,Parameters!$G$36*$A205,$A205&gt;Parameters!$H$36,Parameters!$G$37*$A205))</f>
        <v>25477</v>
      </c>
      <c r="W205" s="290">
        <f t="shared" si="120"/>
        <v>127.38500000000001</v>
      </c>
      <c r="X205" s="290" cm="1">
        <f t="array" ref="X205">IF(Parameters!$E$55="No",IF($A205&lt;=Parameters!$H$39,Parameters!$G$39*$A205,IF($A205&lt;=Parameters!$H$40,Parameters!$G$39*Parameters!$H$39+Parameters!$G$40*($A205-Parameters!$H$39),IF($A205&lt;=Parameters!$H$41,Parameters!$G$39*Parameters!$H$39+Parameters!$G$40*(Parameters!$H$40-Parameters!$H$39)+Parameters!$G$41*($A205-Parameters!$H$40),Parameters!$G$39*Parameters!$H$39+Parameters!$G$40*(Parameters!$H$40-Parameters!$H$39)+Parameters!$G$41*(Parameters!$H$41-Parameters!$H$40)+Parameters!$G$42*($A205-Parameters!$H$41)))),_xlfn.IFS($A205&lt;=Parameters!$H$39,Parameters!$G$39*$A205,$A205&lt;=Parameters!$H$40,Parameters!$G$40*$A205,$A205&lt;=Parameters!$H$41,Parameters!$G$41*$A205,$A205&gt;Parameters!$H$41,Parameters!$G$42*$A205))</f>
        <v>27092.5</v>
      </c>
      <c r="Y205" s="290">
        <f t="shared" si="121"/>
        <v>135.46250000000001</v>
      </c>
      <c r="Z205" s="290" cm="1">
        <f t="array" ref="Z205">IF(Parameters!$F$55="No",IF($A205&lt;=Parameters!$J$23,Parameters!$I$23*$A205,IF($A205&lt;=Parameters!$J$24,Parameters!$I$23*Parameters!$J$23+Parameters!$I$24*($A205-Parameters!$J$23),IF($A205&lt;=Parameters!$J$25,Parameters!$I$23*Parameters!$J$23+Parameters!$I$24*(Parameters!$J$24-Parameters!$J$23)+Parameters!$I$25*($A205-Parameters!$J$24),Parameters!$I$23*Parameters!$J$23+Parameters!$I$24*(Parameters!$J$24-Parameters!$J$23)+Parameters!$I$25*(Parameters!$J$25-Parameters!$J$24)+Parameters!$I$26*($A205-Parameters!$J$25)))),_xlfn.IFS($A205&lt;=Parameters!$J$23,Parameters!$I$23*$A205,$A205&lt;=Parameters!$J$24,Parameters!$I$24*$A205,$A205&lt;=Parameters!$J$25,Parameters!$I$25*$A205,$A205&gt;Parameters!$J$25,Parameters!$I$26*$A205))</f>
        <v>18234</v>
      </c>
      <c r="AA205" s="290">
        <f t="shared" si="97"/>
        <v>91.17</v>
      </c>
      <c r="AB205" s="290" cm="1">
        <f t="array" ref="AB205">IF(Parameters!$F$55="No",IF($A205&lt;=Parameters!$J$28,Parameters!$I$28*$A205,IF($A205&lt;=Parameters!$J$29,Parameters!$I$28*Parameters!$J$28+Parameters!$I$29*($A205-Parameters!$J$28),IF($A205&lt;=Parameters!$J$30,Parameters!$I$28*Parameters!$J$28+Parameters!$I$29*(Parameters!$J$29-Parameters!$J$28)+Parameters!$I$30*($A205-Parameters!$J$29),Parameters!$I$28*Parameters!$J$28+Parameters!$I$29*(Parameters!$J$29-Parameters!$J$28)+Parameters!$I$30*(Parameters!$J$30-Parameters!$J$29)+Parameters!$I$31*($A205-Parameters!$J$30)))),_xlfn.IFS($A205&lt;=Parameters!$J$28,Parameters!$I$28*$A205,$A205&lt;=Parameters!$J$29,Parameters!$I$29*$A205,$A205&lt;=Parameters!$J$30,Parameters!$I$30*$A205,$A205&gt;Parameters!$J$30,Parameters!$I$31*$A205))</f>
        <v>20500</v>
      </c>
      <c r="AC205" s="290">
        <f t="shared" si="98"/>
        <v>102.5</v>
      </c>
      <c r="AD205" s="290" cm="1">
        <f t="array" ref="AD205">IF(Parameters!$F$55="No",IF($A205&lt;=Parameters!$J$34,Parameters!$I$34*$A205,IF($A205&lt;=Parameters!$J$35,Parameters!$I$34*Parameters!$J$34+Parameters!$I$35*($A205-Parameters!$J$34),IF($A205&lt;=Parameters!$J$36,Parameters!$I$34*Parameters!$J$34+Parameters!$I$35*(Parameters!$J$35-Parameters!$J$34)+Parameters!$I$36*($A205-Parameters!$J$35),Parameters!$I$34*Parameters!$J$34+Parameters!$I$35*(Parameters!$J$35-Parameters!$J$34)+Parameters!$I$36*(Parameters!$J$36-Parameters!$J$35)+Parameters!$I$37*($A205-Parameters!$J$36)))),_xlfn.IFS($A205&lt;=Parameters!$J$34,Parameters!$I$34*$A205,$A205&lt;=Parameters!$J$35,Parameters!$I$35*$A205,$A205&lt;=Parameters!$J$36,Parameters!$I$36*$A205,$A205&gt;Parameters!$J$36,Parameters!$I$37*$A205))</f>
        <v>25477</v>
      </c>
      <c r="AE205" s="290">
        <f t="shared" si="122"/>
        <v>127.38500000000001</v>
      </c>
      <c r="AF205" s="290" cm="1">
        <f t="array" ref="AF205">IF(Parameters!$F$55="No",IF($A205&lt;=Parameters!$J$39,Parameters!$I$39*$A205,IF($A205&lt;=Parameters!$J$40,Parameters!$I$39*Parameters!$J$39+Parameters!$I$40*($A205-Parameters!$J$39),IF($A205&lt;=Parameters!$J$41,Parameters!$I$39*Parameters!$J$39+Parameters!$I$40*(Parameters!$J$40-Parameters!$J$39)+Parameters!$I$41*($A205-Parameters!$J$40),Parameters!$I$39*Parameters!$J$39+Parameters!$I$40*(Parameters!$J$40-Parameters!$J$39)+Parameters!$I$41*(Parameters!$J$41-Parameters!$J$40)+Parameters!$I$42*($A205-Parameters!$J$41)))),_xlfn.IFS($A205&lt;=Parameters!$J$39,Parameters!$I$39*$A205,$A205&lt;=Parameters!$J$40,Parameters!$I$40*$A205,$A205&lt;=Parameters!$J$41,Parameters!$I$41*$A205,$A205&gt;Parameters!$J$41,Parameters!$I$42*$A205))</f>
        <v>27092.5</v>
      </c>
      <c r="AG205" s="290">
        <f t="shared" si="123"/>
        <v>135.46250000000001</v>
      </c>
      <c r="AI205" s="428">
        <f t="shared" si="99"/>
        <v>91.169999999998254</v>
      </c>
      <c r="AJ205" s="428">
        <f t="shared" si="100"/>
        <v>136.48999999999796</v>
      </c>
      <c r="AK205" s="428">
        <f t="shared" si="101"/>
        <v>143.54000000000087</v>
      </c>
      <c r="AL205" s="428">
        <f t="shared" si="102"/>
        <v>143.54000000000087</v>
      </c>
      <c r="AM205" s="428">
        <f t="shared" si="103"/>
        <v>91.169999999998254</v>
      </c>
      <c r="AN205" s="428">
        <f t="shared" si="104"/>
        <v>136.48999999999796</v>
      </c>
      <c r="AO205" s="428">
        <f t="shared" si="105"/>
        <v>143.54000000000087</v>
      </c>
      <c r="AP205" s="428">
        <f t="shared" si="106"/>
        <v>143.54000000000087</v>
      </c>
      <c r="AQ205" s="428">
        <f t="shared" si="107"/>
        <v>91.169999999998254</v>
      </c>
      <c r="AR205" s="428">
        <f t="shared" si="108"/>
        <v>136.48999999999796</v>
      </c>
      <c r="AS205" s="428">
        <f t="shared" si="109"/>
        <v>143.54000000000087</v>
      </c>
      <c r="AT205" s="428">
        <f t="shared" si="110"/>
        <v>143.54000000000087</v>
      </c>
      <c r="AU205" s="428">
        <f t="shared" si="111"/>
        <v>91.169999999998254</v>
      </c>
      <c r="AV205" s="428">
        <f t="shared" si="112"/>
        <v>136.48999999999796</v>
      </c>
      <c r="AW205" s="428">
        <f t="shared" si="113"/>
        <v>143.54000000000087</v>
      </c>
      <c r="AX205" s="428">
        <f t="shared" si="114"/>
        <v>143.54000000000087</v>
      </c>
    </row>
    <row r="206">
      <c r="A206" s="413">
        <v>201</v>
      </c>
      <c r="B206" s="290" cm="1">
        <f t="array" ref="B206">IF(Parameters!$C$55="No",IF($A206&lt;=Parameters!$D$23,Parameters!$C$23*$A206,IF($A206&lt;=Parameters!$D$24,Parameters!$C$23*Parameters!$D$23+Parameters!$C$24*($A206-Parameters!$D$23),IF($A206&lt;=Parameters!$D$25,Parameters!$C$23*Parameters!$D$23+Parameters!$C$24*(Parameters!$D$24-Parameters!$D$23)+Parameters!$C$25*($A206-Parameters!$D$24),Parameters!$C$23*Parameters!$D$23+Parameters!$C$24*(Parameters!$D$24-Parameters!$D$23)+Parameters!$C$25*(Parameters!$D$25-Parameters!$D$24)+Parameters!$C$26*($A206-Parameters!$D$25)))),_xlfn.IFS($A206&lt;=Parameters!$D$23,Parameters!$C$23*$A206,$A206&lt;=Parameters!$D$24,Parameters!$C$24*$A206,$A206&lt;=Parameters!$D$25,Parameters!$C$25*$A206,$A206&gt;Parameters!$D$25,Parameters!$C$26*$A206))</f>
        <v>18325.170000000002</v>
      </c>
      <c r="C206" s="290">
        <f t="shared" si="115"/>
        <v>91.170000000000016</v>
      </c>
      <c r="D206" s="290" cm="1">
        <f t="array" ref="D206">IF(Parameters!$C$55="No",IF($A206&lt;=Parameters!$D$28,Parameters!$C$28*$A206,IF($A206&lt;=Parameters!$D$29,Parameters!$C$28*Parameters!$D$28+Parameters!$C$29*($A206-Parameters!$D$28),IF($A206&lt;=Parameters!$D$30,Parameters!$C$28*Parameters!$D$28+Parameters!$C$29*(Parameters!$D$29-Parameters!$D$28)+Parameters!$C$30*($A206-Parameters!$D$29),Parameters!$C$28*Parameters!$D$28+Parameters!$C$29*(Parameters!$D$29-Parameters!$D$28)+Parameters!$C$30*(Parameters!$D$30-Parameters!$D$29)+Parameters!$C$31*($A206-Parameters!$D$30)))),_xlfn.IFS($A206&lt;=Parameters!$D$28,Parameters!$C$28*$A206,$A206&lt;=Parameters!$D$29,Parameters!$C$29*$A206,$A206&lt;=Parameters!$D$30,Parameters!$C$30*$A206,$A206&gt;Parameters!$D$30,Parameters!$C$31*$A206))</f>
        <v>20636.490000000002</v>
      </c>
      <c r="E206" s="290">
        <f t="shared" si="115"/>
        <v>102.66910447761195</v>
      </c>
      <c r="F206" s="290" cm="1">
        <f t="array" ref="F206">IF(Parameters!$C$55="No",IF($A206&lt;=Parameters!$D$34,Parameters!$C$34*$A206,IF($A206&lt;=Parameters!$D$35,Parameters!$C$34*Parameters!$D$34+Parameters!$C$35*($A206-Parameters!$D$34),IF($A206&lt;=Parameters!$D$36,Parameters!$C$34*Parameters!$D$34+Parameters!$C$35*(Parameters!$D$35-Parameters!$D$34)+Parameters!$C$36*($A206-Parameters!$D$35),Parameters!$C$34*Parameters!$D$34+Parameters!$C$35*(Parameters!$D$35-Parameters!$D$34)+Parameters!$C$36*(Parameters!$D$36-Parameters!$D$35)+Parameters!$C$37*($A206-Parameters!$D$36)))),_xlfn.IFS($A206&lt;=Parameters!$D$34,Parameters!$C$34*$A206,$A206&lt;=Parameters!$D$35,Parameters!$C$35*$A206,$A206&lt;=Parameters!$D$36,Parameters!$C$36*$A206,$A206&gt;Parameters!$D$36,Parameters!$C$37*$A206))</f>
        <v>25620.54</v>
      </c>
      <c r="G206" s="290">
        <f t="shared" si="116"/>
        <v>127.46537313432836</v>
      </c>
      <c r="H206" s="290" cm="1">
        <f t="array" ref="H206">IF(Parameters!$C$55="No",IF($A206&lt;=Parameters!$D$39,Parameters!$C$39*$A206,IF($A206&lt;=Parameters!$D$40,Parameters!$C$39*Parameters!$D$39+Parameters!$C$40*($A206-Parameters!$D$39),IF($A206&lt;=Parameters!$D$41,Parameters!$C$39*Parameters!$D$39+Parameters!$C$40*(Parameters!$D$40-Parameters!$D$39)+Parameters!$C$41*($A206-Parameters!$D$40),Parameters!$C$39*Parameters!$D$39+Parameters!$C$40*(Parameters!$D$40-Parameters!$D$39)+Parameters!$C$41*(Parameters!$D$41-Parameters!$D$40)+Parameters!$C$42*($A206-Parameters!$D$41)))),_xlfn.IFS($A206&lt;=Parameters!$D$39,Parameters!$C$39*$A206,$A206&lt;=Parameters!$D$40,Parameters!$C$40*$A206,$A206&lt;=Parameters!$D$41,Parameters!$C$41*$A206,$A206&gt;Parameters!$D$41,Parameters!$C$42*$A206))</f>
        <v>27236.039999999997</v>
      </c>
      <c r="I206" s="290">
        <f t="shared" si="117"/>
        <v>135.50268656716418</v>
      </c>
      <c r="J206" s="290" cm="1">
        <f t="array" ref="J206">IF(Parameters!$D$55="No",IF($A206&lt;=Parameters!$F$23,Parameters!$E$23*$A206,IF($A206&lt;=Parameters!$F$24,Parameters!$E$23*Parameters!$F$23+Parameters!$E$24*($A206-Parameters!$F$23),IF($A206&lt;=Parameters!$F$25,Parameters!$E$23*Parameters!$F$23+Parameters!$E$24*(Parameters!$F$24-Parameters!$F$23)+Parameters!$E$25*($A206-Parameters!$F$24),Parameters!$E$23*Parameters!$F$23+Parameters!$E$24*(Parameters!$F$24-Parameters!$F$23)+Parameters!$E$25*(Parameters!$F$25-Parameters!$F$24)+Parameters!$E$26*($A206-Parameters!$F$25)))),_xlfn.IFS($A206&lt;=Parameters!$F$23,Parameters!$E$23*$A206,$A206&lt;=Parameters!$F$24,Parameters!$E$24*$A206,$A206&lt;=Parameters!$F$25,Parameters!$E$25*$A206,$A206&gt;Parameters!$F$25,Parameters!$E$26*$A206))</f>
        <v>18325.170000000002</v>
      </c>
      <c r="K206" s="290">
        <f t="shared" si="93"/>
        <v>91.170000000000016</v>
      </c>
      <c r="L206" s="290" cm="1">
        <f t="array" ref="L206">IF(Parameters!$D$55="No",IF($A206&lt;=Parameters!$F$28,Parameters!$E$28*$A206,IF($A206&lt;=Parameters!$F$29,Parameters!$E$28*Parameters!$F$28+Parameters!$E$29*($A206-Parameters!$F$28),IF($A206&lt;=Parameters!$F$30,Parameters!$E$28*Parameters!$F$28+Parameters!$E$29*(Parameters!$F$29-Parameters!$F$28)+Parameters!$E$30*($A206-Parameters!$F$29),Parameters!$E$28*Parameters!$F$28+Parameters!$E$29*(Parameters!$F$29-Parameters!$F$28)+Parameters!$E$30*(Parameters!$F$30-Parameters!$F$29)+Parameters!$E$31*($A206-Parameters!$F$30)))),_xlfn.IFS($A206&lt;=Parameters!$F$28,Parameters!$E$28*$A206,$A206&lt;=Parameters!$F$29,Parameters!$E$29*$A206,$A206&lt;=Parameters!$F$30,Parameters!$E$30*$A206,$A206&gt;Parameters!$F$30,Parameters!$E$31*$A206))</f>
        <v>20636.490000000002</v>
      </c>
      <c r="M206" s="290">
        <f t="shared" si="94"/>
        <v>102.66910447761195</v>
      </c>
      <c r="N206" s="290" cm="1">
        <f t="array" ref="N206">IF(Parameters!$D$55="No",IF($A206&lt;=Parameters!$F$34,Parameters!$E$34*$A206,IF($A206&lt;=Parameters!$F$35,Parameters!$E$34*Parameters!$F$34+Parameters!$E$35*($A206-Parameters!$F$34),IF($A206&lt;=Parameters!$F$36,Parameters!$E$34*Parameters!$F$34+Parameters!$E$35*(Parameters!$F$35-Parameters!$F$34)+Parameters!$E$36*($A206-Parameters!$F$35),Parameters!$E$34*Parameters!$F$34+Parameters!$E$35*(Parameters!$F$35-Parameters!$F$34)+Parameters!$E$36*(Parameters!$F$36-Parameters!$F$35)+Parameters!$E$37*($A206-Parameters!$F$36)))),_xlfn.IFS($A206&lt;=Parameters!$F$34,Parameters!$E$34*$A206,$A206&lt;=Parameters!$F$35,Parameters!$E$35*$A206,$A206&lt;=Parameters!$F$36,Parameters!$E$36*$A206,$A206&gt;Parameters!$F$36,Parameters!$E$37*$A206))</f>
        <v>25620.54</v>
      </c>
      <c r="O206" s="290">
        <f t="shared" si="118"/>
        <v>127.46537313432836</v>
      </c>
      <c r="P206" s="290" cm="1">
        <f t="array" ref="P206">IF(Parameters!$D$55="No",IF($A206&lt;=Parameters!$F$39,Parameters!$E$39*$A206,IF($A206&lt;=Parameters!$F$40,Parameters!$E$39*Parameters!$F$39+Parameters!$E$40*($A206-Parameters!$F$39),IF($A206&lt;=Parameters!$F$41,Parameters!$E$39*Parameters!$F$39+Parameters!$E$40*(Parameters!$F$40-Parameters!$F$39)+Parameters!$E$41*($A206-Parameters!$F$40),Parameters!$E$39*Parameters!$F$39+Parameters!$E$40*(Parameters!$F$40-Parameters!$F$39)+Parameters!$E$41*(Parameters!$F$41-Parameters!$F$40)+Parameters!$E$42*($A206-Parameters!$F$41)))),_xlfn.IFS($A206&lt;=Parameters!$F$39,Parameters!$E$39*$A206,$A206&lt;=Parameters!$F$40,Parameters!$E$40*$A206,$A206&lt;=Parameters!$F$41,Parameters!$E$41*$A206,$A206&gt;Parameters!$F$41,Parameters!$E$42*$A206))</f>
        <v>27236.039999999997</v>
      </c>
      <c r="Q206" s="290">
        <f t="shared" si="119"/>
        <v>135.50268656716418</v>
      </c>
      <c r="R206" s="290" cm="1">
        <f t="array" ref="R206">IF(Parameters!$E$55="No",IF($A206&lt;=Parameters!$H$23,Parameters!$G$23*$A206,IF($A206&lt;=Parameters!$H$24,Parameters!$G$23*Parameters!$H$23+Parameters!$G$24*($A206-Parameters!$H$23),IF($A206&lt;=Parameters!$H$25,Parameters!$G$23*Parameters!$H$23+Parameters!$G$24*(Parameters!$H$24-Parameters!$H$23)+Parameters!$G$25*($A206-Parameters!$H$24),Parameters!$G$23*Parameters!$H$23+Parameters!$G$24*(Parameters!$H$24-Parameters!$H$23)+Parameters!$G$25*(Parameters!$H$25-Parameters!$H$24)+Parameters!$G$26*($A206-Parameters!$H$25)))),_xlfn.IFS($A206&lt;=Parameters!$H$23,Parameters!$G$23*$A206,$A206&lt;=Parameters!$H$24,Parameters!$G$24*$A206,$A206&lt;=Parameters!$H$25,Parameters!$G$25*$A206,$A206&gt;Parameters!$H$25,Parameters!$G$26*$A206))</f>
        <v>18325.170000000002</v>
      </c>
      <c r="S206" s="290">
        <f t="shared" si="95"/>
        <v>91.170000000000016</v>
      </c>
      <c r="T206" s="290" cm="1">
        <f t="array" ref="T206">IF(Parameters!$E$55="No",IF($A206&lt;=Parameters!$H$28,Parameters!$G$28*$A206,IF($A206&lt;=Parameters!$H$29,Parameters!$G$28*Parameters!$H$28+Parameters!$G$29*($A206-Parameters!$H$28),IF($A206&lt;=Parameters!$H$30,Parameters!$G$28*Parameters!$H$28+Parameters!$G$29*(Parameters!$H$29-Parameters!$H$28)+Parameters!$G$30*($A206-Parameters!$H$29),Parameters!$G$28*Parameters!$H$28+Parameters!$G$29*(Parameters!$H$29-Parameters!$H$28)+Parameters!$G$30*(Parameters!$H$30-Parameters!$H$29)+Parameters!$G$31*($A206-Parameters!$H$30)))),_xlfn.IFS($A206&lt;=Parameters!$H$28,Parameters!$G$28*$A206,$A206&lt;=Parameters!$H$29,Parameters!$G$29*$A206,$A206&lt;=Parameters!$H$30,Parameters!$G$30*$A206,$A206&gt;Parameters!$H$30,Parameters!$G$31*$A206))</f>
        <v>20636.490000000002</v>
      </c>
      <c r="U206" s="290">
        <f t="shared" si="96"/>
        <v>102.66910447761195</v>
      </c>
      <c r="V206" s="290" cm="1">
        <f t="array" ref="V206">IF(Parameters!$E$55="No",IF($A206&lt;=Parameters!$H$34,Parameters!$G$34*$A206,IF($A206&lt;=Parameters!$H$35,Parameters!$G$34*Parameters!$H$34+Parameters!$G$35*($A206-Parameters!$H$34),IF($A206&lt;=Parameters!$H$36,Parameters!$G$34*Parameters!$H$34+Parameters!$G$35*(Parameters!$H$35-Parameters!$H$34)+Parameters!$G$36*($A206-Parameters!$H$35),Parameters!$G$34*Parameters!$H$34+Parameters!$G$35*(Parameters!$H$35-Parameters!$H$34)+Parameters!$G$36*(Parameters!$H$36-Parameters!$H$35)+Parameters!$G$37*($A206-Parameters!$H$36)))),_xlfn.IFS($A206&lt;=Parameters!$H$34,Parameters!$G$34*$A206,$A206&lt;=Parameters!$H$35,Parameters!$G$35*$A206,$A206&lt;=Parameters!$H$36,Parameters!$G$36*$A206,$A206&gt;Parameters!$H$36,Parameters!$G$37*$A206))</f>
        <v>25620.54</v>
      </c>
      <c r="W206" s="290">
        <f t="shared" si="120"/>
        <v>127.46537313432836</v>
      </c>
      <c r="X206" s="290" cm="1">
        <f t="array" ref="X206">IF(Parameters!$E$55="No",IF($A206&lt;=Parameters!$H$39,Parameters!$G$39*$A206,IF($A206&lt;=Parameters!$H$40,Parameters!$G$39*Parameters!$H$39+Parameters!$G$40*($A206-Parameters!$H$39),IF($A206&lt;=Parameters!$H$41,Parameters!$G$39*Parameters!$H$39+Parameters!$G$40*(Parameters!$H$40-Parameters!$H$39)+Parameters!$G$41*($A206-Parameters!$H$40),Parameters!$G$39*Parameters!$H$39+Parameters!$G$40*(Parameters!$H$40-Parameters!$H$39)+Parameters!$G$41*(Parameters!$H$41-Parameters!$H$40)+Parameters!$G$42*($A206-Parameters!$H$41)))),_xlfn.IFS($A206&lt;=Parameters!$H$39,Parameters!$G$39*$A206,$A206&lt;=Parameters!$H$40,Parameters!$G$40*$A206,$A206&lt;=Parameters!$H$41,Parameters!$G$41*$A206,$A206&gt;Parameters!$H$41,Parameters!$G$42*$A206))</f>
        <v>27236.039999999997</v>
      </c>
      <c r="Y206" s="290">
        <f t="shared" si="121"/>
        <v>135.50268656716418</v>
      </c>
      <c r="Z206" s="290" cm="1">
        <f t="array" ref="Z206">IF(Parameters!$F$55="No",IF($A206&lt;=Parameters!$J$23,Parameters!$I$23*$A206,IF($A206&lt;=Parameters!$J$24,Parameters!$I$23*Parameters!$J$23+Parameters!$I$24*($A206-Parameters!$J$23),IF($A206&lt;=Parameters!$J$25,Parameters!$I$23*Parameters!$J$23+Parameters!$I$24*(Parameters!$J$24-Parameters!$J$23)+Parameters!$I$25*($A206-Parameters!$J$24),Parameters!$I$23*Parameters!$J$23+Parameters!$I$24*(Parameters!$J$24-Parameters!$J$23)+Parameters!$I$25*(Parameters!$J$25-Parameters!$J$24)+Parameters!$I$26*($A206-Parameters!$J$25)))),_xlfn.IFS($A206&lt;=Parameters!$J$23,Parameters!$I$23*$A206,$A206&lt;=Parameters!$J$24,Parameters!$I$24*$A206,$A206&lt;=Parameters!$J$25,Parameters!$I$25*$A206,$A206&gt;Parameters!$J$25,Parameters!$I$26*$A206))</f>
        <v>18325.170000000002</v>
      </c>
      <c r="AA206" s="290">
        <f t="shared" si="97"/>
        <v>91.170000000000016</v>
      </c>
      <c r="AB206" s="290" cm="1">
        <f t="array" ref="AB206">IF(Parameters!$F$55="No",IF($A206&lt;=Parameters!$J$28,Parameters!$I$28*$A206,IF($A206&lt;=Parameters!$J$29,Parameters!$I$28*Parameters!$J$28+Parameters!$I$29*($A206-Parameters!$J$28),IF($A206&lt;=Parameters!$J$30,Parameters!$I$28*Parameters!$J$28+Parameters!$I$29*(Parameters!$J$29-Parameters!$J$28)+Parameters!$I$30*($A206-Parameters!$J$29),Parameters!$I$28*Parameters!$J$28+Parameters!$I$29*(Parameters!$J$29-Parameters!$J$28)+Parameters!$I$30*(Parameters!$J$30-Parameters!$J$29)+Parameters!$I$31*($A206-Parameters!$J$30)))),_xlfn.IFS($A206&lt;=Parameters!$J$28,Parameters!$I$28*$A206,$A206&lt;=Parameters!$J$29,Parameters!$I$29*$A206,$A206&lt;=Parameters!$J$30,Parameters!$I$30*$A206,$A206&gt;Parameters!$J$30,Parameters!$I$31*$A206))</f>
        <v>20636.490000000002</v>
      </c>
      <c r="AC206" s="290">
        <f t="shared" si="98"/>
        <v>102.66910447761195</v>
      </c>
      <c r="AD206" s="290" cm="1">
        <f t="array" ref="AD206">IF(Parameters!$F$55="No",IF($A206&lt;=Parameters!$J$34,Parameters!$I$34*$A206,IF($A206&lt;=Parameters!$J$35,Parameters!$I$34*Parameters!$J$34+Parameters!$I$35*($A206-Parameters!$J$34),IF($A206&lt;=Parameters!$J$36,Parameters!$I$34*Parameters!$J$34+Parameters!$I$35*(Parameters!$J$35-Parameters!$J$34)+Parameters!$I$36*($A206-Parameters!$J$35),Parameters!$I$34*Parameters!$J$34+Parameters!$I$35*(Parameters!$J$35-Parameters!$J$34)+Parameters!$I$36*(Parameters!$J$36-Parameters!$J$35)+Parameters!$I$37*($A206-Parameters!$J$36)))),_xlfn.IFS($A206&lt;=Parameters!$J$34,Parameters!$I$34*$A206,$A206&lt;=Parameters!$J$35,Parameters!$I$35*$A206,$A206&lt;=Parameters!$J$36,Parameters!$I$36*$A206,$A206&gt;Parameters!$J$36,Parameters!$I$37*$A206))</f>
        <v>25620.54</v>
      </c>
      <c r="AE206" s="290">
        <f t="shared" si="122"/>
        <v>127.46537313432836</v>
      </c>
      <c r="AF206" s="290" cm="1">
        <f t="array" ref="AF206">IF(Parameters!$F$55="No",IF($A206&lt;=Parameters!$J$39,Parameters!$I$39*$A206,IF($A206&lt;=Parameters!$J$40,Parameters!$I$39*Parameters!$J$39+Parameters!$I$40*($A206-Parameters!$J$39),IF($A206&lt;=Parameters!$J$41,Parameters!$I$39*Parameters!$J$39+Parameters!$I$40*(Parameters!$J$40-Parameters!$J$39)+Parameters!$I$41*($A206-Parameters!$J$40),Parameters!$I$39*Parameters!$J$39+Parameters!$I$40*(Parameters!$J$40-Parameters!$J$39)+Parameters!$I$41*(Parameters!$J$41-Parameters!$J$40)+Parameters!$I$42*($A206-Parameters!$J$41)))),_xlfn.IFS($A206&lt;=Parameters!$J$39,Parameters!$I$39*$A206,$A206&lt;=Parameters!$J$40,Parameters!$I$40*$A206,$A206&lt;=Parameters!$J$41,Parameters!$I$41*$A206,$A206&gt;Parameters!$J$41,Parameters!$I$42*$A206))</f>
        <v>27236.039999999997</v>
      </c>
      <c r="AG206" s="290">
        <f t="shared" si="123"/>
        <v>135.50268656716418</v>
      </c>
      <c r="AI206" s="428">
        <f t="shared" si="99"/>
        <v>91.170000000001892</v>
      </c>
      <c r="AJ206" s="428">
        <f t="shared" si="100"/>
        <v>136.4900000000016</v>
      </c>
      <c r="AK206" s="428">
        <f t="shared" si="101"/>
        <v>143.54000000000087</v>
      </c>
      <c r="AL206" s="428">
        <f t="shared" si="102"/>
        <v>143.53999999999724</v>
      </c>
      <c r="AM206" s="428">
        <f t="shared" si="103"/>
        <v>91.170000000001892</v>
      </c>
      <c r="AN206" s="428">
        <f t="shared" si="104"/>
        <v>136.4900000000016</v>
      </c>
      <c r="AO206" s="428">
        <f t="shared" si="105"/>
        <v>143.54000000000087</v>
      </c>
      <c r="AP206" s="428">
        <f t="shared" si="106"/>
        <v>143.53999999999724</v>
      </c>
      <c r="AQ206" s="428">
        <f t="shared" si="107"/>
        <v>91.170000000001892</v>
      </c>
      <c r="AR206" s="428">
        <f t="shared" si="108"/>
        <v>136.4900000000016</v>
      </c>
      <c r="AS206" s="428">
        <f t="shared" si="109"/>
        <v>143.54000000000087</v>
      </c>
      <c r="AT206" s="428">
        <f t="shared" si="110"/>
        <v>143.53999999999724</v>
      </c>
      <c r="AU206" s="428">
        <f t="shared" si="111"/>
        <v>91.170000000001892</v>
      </c>
      <c r="AV206" s="428">
        <f t="shared" si="112"/>
        <v>136.4900000000016</v>
      </c>
      <c r="AW206" s="428">
        <f t="shared" si="113"/>
        <v>143.54000000000087</v>
      </c>
      <c r="AX206" s="428">
        <f t="shared" si="114"/>
        <v>143.53999999999724</v>
      </c>
    </row>
    <row r="207">
      <c r="A207" s="413">
        <v>202</v>
      </c>
      <c r="B207" s="290" cm="1">
        <f t="array" ref="B207">IF(Parameters!$C$55="No",IF($A207&lt;=Parameters!$D$23,Parameters!$C$23*$A207,IF($A207&lt;=Parameters!$D$24,Parameters!$C$23*Parameters!$D$23+Parameters!$C$24*($A207-Parameters!$D$23),IF($A207&lt;=Parameters!$D$25,Parameters!$C$23*Parameters!$D$23+Parameters!$C$24*(Parameters!$D$24-Parameters!$D$23)+Parameters!$C$25*($A207-Parameters!$D$24),Parameters!$C$23*Parameters!$D$23+Parameters!$C$24*(Parameters!$D$24-Parameters!$D$23)+Parameters!$C$25*(Parameters!$D$25-Parameters!$D$24)+Parameters!$C$26*($A207-Parameters!$D$25)))),_xlfn.IFS($A207&lt;=Parameters!$D$23,Parameters!$C$23*$A207,$A207&lt;=Parameters!$D$24,Parameters!$C$24*$A207,$A207&lt;=Parameters!$D$25,Parameters!$C$25*$A207,$A207&gt;Parameters!$D$25,Parameters!$C$26*$A207))</f>
        <v>18416.34</v>
      </c>
      <c r="C207" s="290">
        <f t="shared" si="115"/>
        <v>91.17</v>
      </c>
      <c r="D207" s="290" cm="1">
        <f t="array" ref="D207">IF(Parameters!$C$55="No",IF($A207&lt;=Parameters!$D$28,Parameters!$C$28*$A207,IF($A207&lt;=Parameters!$D$29,Parameters!$C$28*Parameters!$D$28+Parameters!$C$29*($A207-Parameters!$D$28),IF($A207&lt;=Parameters!$D$30,Parameters!$C$28*Parameters!$D$28+Parameters!$C$29*(Parameters!$D$29-Parameters!$D$28)+Parameters!$C$30*($A207-Parameters!$D$29),Parameters!$C$28*Parameters!$D$28+Parameters!$C$29*(Parameters!$D$29-Parameters!$D$28)+Parameters!$C$30*(Parameters!$D$30-Parameters!$D$29)+Parameters!$C$31*($A207-Parameters!$D$30)))),_xlfn.IFS($A207&lt;=Parameters!$D$28,Parameters!$C$28*$A207,$A207&lt;=Parameters!$D$29,Parameters!$C$29*$A207,$A207&lt;=Parameters!$D$30,Parameters!$C$30*$A207,$A207&gt;Parameters!$D$30,Parameters!$C$31*$A207))</f>
        <v>20772.98</v>
      </c>
      <c r="E207" s="290">
        <f t="shared" si="115"/>
        <v>102.83653465346535</v>
      </c>
      <c r="F207" s="290" cm="1">
        <f t="array" ref="F207">IF(Parameters!$C$55="No",IF($A207&lt;=Parameters!$D$34,Parameters!$C$34*$A207,IF($A207&lt;=Parameters!$D$35,Parameters!$C$34*Parameters!$D$34+Parameters!$C$35*($A207-Parameters!$D$34),IF($A207&lt;=Parameters!$D$36,Parameters!$C$34*Parameters!$D$34+Parameters!$C$35*(Parameters!$D$35-Parameters!$D$34)+Parameters!$C$36*($A207-Parameters!$D$35),Parameters!$C$34*Parameters!$D$34+Parameters!$C$35*(Parameters!$D$35-Parameters!$D$34)+Parameters!$C$36*(Parameters!$D$36-Parameters!$D$35)+Parameters!$C$37*($A207-Parameters!$D$36)))),_xlfn.IFS($A207&lt;=Parameters!$D$34,Parameters!$C$34*$A207,$A207&lt;=Parameters!$D$35,Parameters!$C$35*$A207,$A207&lt;=Parameters!$D$36,Parameters!$C$36*$A207,$A207&gt;Parameters!$D$36,Parameters!$C$37*$A207))</f>
        <v>25764.080000000002</v>
      </c>
      <c r="G207" s="290">
        <f t="shared" si="116"/>
        <v>127.54495049504952</v>
      </c>
      <c r="H207" s="290" cm="1">
        <f t="array" ref="H207">IF(Parameters!$C$55="No",IF($A207&lt;=Parameters!$D$39,Parameters!$C$39*$A207,IF($A207&lt;=Parameters!$D$40,Parameters!$C$39*Parameters!$D$39+Parameters!$C$40*($A207-Parameters!$D$39),IF($A207&lt;=Parameters!$D$41,Parameters!$C$39*Parameters!$D$39+Parameters!$C$40*(Parameters!$D$40-Parameters!$D$39)+Parameters!$C$41*($A207-Parameters!$D$40),Parameters!$C$39*Parameters!$D$39+Parameters!$C$40*(Parameters!$D$40-Parameters!$D$39)+Parameters!$C$41*(Parameters!$D$41-Parameters!$D$40)+Parameters!$C$42*($A207-Parameters!$D$41)))),_xlfn.IFS($A207&lt;=Parameters!$D$39,Parameters!$C$39*$A207,$A207&lt;=Parameters!$D$40,Parameters!$C$40*$A207,$A207&lt;=Parameters!$D$41,Parameters!$C$41*$A207,$A207&gt;Parameters!$D$41,Parameters!$C$42*$A207))</f>
        <v>27379.579999999998</v>
      </c>
      <c r="I207" s="290">
        <f t="shared" si="117"/>
        <v>135.54247524752475</v>
      </c>
      <c r="J207" s="290" cm="1">
        <f t="array" ref="J207">IF(Parameters!$D$55="No",IF($A207&lt;=Parameters!$F$23,Parameters!$E$23*$A207,IF($A207&lt;=Parameters!$F$24,Parameters!$E$23*Parameters!$F$23+Parameters!$E$24*($A207-Parameters!$F$23),IF($A207&lt;=Parameters!$F$25,Parameters!$E$23*Parameters!$F$23+Parameters!$E$24*(Parameters!$F$24-Parameters!$F$23)+Parameters!$E$25*($A207-Parameters!$F$24),Parameters!$E$23*Parameters!$F$23+Parameters!$E$24*(Parameters!$F$24-Parameters!$F$23)+Parameters!$E$25*(Parameters!$F$25-Parameters!$F$24)+Parameters!$E$26*($A207-Parameters!$F$25)))),_xlfn.IFS($A207&lt;=Parameters!$F$23,Parameters!$E$23*$A207,$A207&lt;=Parameters!$F$24,Parameters!$E$24*$A207,$A207&lt;=Parameters!$F$25,Parameters!$E$25*$A207,$A207&gt;Parameters!$F$25,Parameters!$E$26*$A207))</f>
        <v>18416.34</v>
      </c>
      <c r="K207" s="290">
        <f t="shared" si="93"/>
        <v>91.17</v>
      </c>
      <c r="L207" s="290" cm="1">
        <f t="array" ref="L207">IF(Parameters!$D$55="No",IF($A207&lt;=Parameters!$F$28,Parameters!$E$28*$A207,IF($A207&lt;=Parameters!$F$29,Parameters!$E$28*Parameters!$F$28+Parameters!$E$29*($A207-Parameters!$F$28),IF($A207&lt;=Parameters!$F$30,Parameters!$E$28*Parameters!$F$28+Parameters!$E$29*(Parameters!$F$29-Parameters!$F$28)+Parameters!$E$30*($A207-Parameters!$F$29),Parameters!$E$28*Parameters!$F$28+Parameters!$E$29*(Parameters!$F$29-Parameters!$F$28)+Parameters!$E$30*(Parameters!$F$30-Parameters!$F$29)+Parameters!$E$31*($A207-Parameters!$F$30)))),_xlfn.IFS($A207&lt;=Parameters!$F$28,Parameters!$E$28*$A207,$A207&lt;=Parameters!$F$29,Parameters!$E$29*$A207,$A207&lt;=Parameters!$F$30,Parameters!$E$30*$A207,$A207&gt;Parameters!$F$30,Parameters!$E$31*$A207))</f>
        <v>20772.98</v>
      </c>
      <c r="M207" s="290">
        <f t="shared" si="94"/>
        <v>102.83653465346535</v>
      </c>
      <c r="N207" s="290" cm="1">
        <f t="array" ref="N207">IF(Parameters!$D$55="No",IF($A207&lt;=Parameters!$F$34,Parameters!$E$34*$A207,IF($A207&lt;=Parameters!$F$35,Parameters!$E$34*Parameters!$F$34+Parameters!$E$35*($A207-Parameters!$F$34),IF($A207&lt;=Parameters!$F$36,Parameters!$E$34*Parameters!$F$34+Parameters!$E$35*(Parameters!$F$35-Parameters!$F$34)+Parameters!$E$36*($A207-Parameters!$F$35),Parameters!$E$34*Parameters!$F$34+Parameters!$E$35*(Parameters!$F$35-Parameters!$F$34)+Parameters!$E$36*(Parameters!$F$36-Parameters!$F$35)+Parameters!$E$37*($A207-Parameters!$F$36)))),_xlfn.IFS($A207&lt;=Parameters!$F$34,Parameters!$E$34*$A207,$A207&lt;=Parameters!$F$35,Parameters!$E$35*$A207,$A207&lt;=Parameters!$F$36,Parameters!$E$36*$A207,$A207&gt;Parameters!$F$36,Parameters!$E$37*$A207))</f>
        <v>25764.080000000002</v>
      </c>
      <c r="O207" s="290">
        <f t="shared" si="118"/>
        <v>127.54495049504952</v>
      </c>
      <c r="P207" s="290" cm="1">
        <f t="array" ref="P207">IF(Parameters!$D$55="No",IF($A207&lt;=Parameters!$F$39,Parameters!$E$39*$A207,IF($A207&lt;=Parameters!$F$40,Parameters!$E$39*Parameters!$F$39+Parameters!$E$40*($A207-Parameters!$F$39),IF($A207&lt;=Parameters!$F$41,Parameters!$E$39*Parameters!$F$39+Parameters!$E$40*(Parameters!$F$40-Parameters!$F$39)+Parameters!$E$41*($A207-Parameters!$F$40),Parameters!$E$39*Parameters!$F$39+Parameters!$E$40*(Parameters!$F$40-Parameters!$F$39)+Parameters!$E$41*(Parameters!$F$41-Parameters!$F$40)+Parameters!$E$42*($A207-Parameters!$F$41)))),_xlfn.IFS($A207&lt;=Parameters!$F$39,Parameters!$E$39*$A207,$A207&lt;=Parameters!$F$40,Parameters!$E$40*$A207,$A207&lt;=Parameters!$F$41,Parameters!$E$41*$A207,$A207&gt;Parameters!$F$41,Parameters!$E$42*$A207))</f>
        <v>27379.579999999998</v>
      </c>
      <c r="Q207" s="290">
        <f t="shared" si="119"/>
        <v>135.54247524752475</v>
      </c>
      <c r="R207" s="290" cm="1">
        <f t="array" ref="R207">IF(Parameters!$E$55="No",IF($A207&lt;=Parameters!$H$23,Parameters!$G$23*$A207,IF($A207&lt;=Parameters!$H$24,Parameters!$G$23*Parameters!$H$23+Parameters!$G$24*($A207-Parameters!$H$23),IF($A207&lt;=Parameters!$H$25,Parameters!$G$23*Parameters!$H$23+Parameters!$G$24*(Parameters!$H$24-Parameters!$H$23)+Parameters!$G$25*($A207-Parameters!$H$24),Parameters!$G$23*Parameters!$H$23+Parameters!$G$24*(Parameters!$H$24-Parameters!$H$23)+Parameters!$G$25*(Parameters!$H$25-Parameters!$H$24)+Parameters!$G$26*($A207-Parameters!$H$25)))),_xlfn.IFS($A207&lt;=Parameters!$H$23,Parameters!$G$23*$A207,$A207&lt;=Parameters!$H$24,Parameters!$G$24*$A207,$A207&lt;=Parameters!$H$25,Parameters!$G$25*$A207,$A207&gt;Parameters!$H$25,Parameters!$G$26*$A207))</f>
        <v>18416.34</v>
      </c>
      <c r="S207" s="290">
        <f t="shared" si="95"/>
        <v>91.17</v>
      </c>
      <c r="T207" s="290" cm="1">
        <f t="array" ref="T207">IF(Parameters!$E$55="No",IF($A207&lt;=Parameters!$H$28,Parameters!$G$28*$A207,IF($A207&lt;=Parameters!$H$29,Parameters!$G$28*Parameters!$H$28+Parameters!$G$29*($A207-Parameters!$H$28),IF($A207&lt;=Parameters!$H$30,Parameters!$G$28*Parameters!$H$28+Parameters!$G$29*(Parameters!$H$29-Parameters!$H$28)+Parameters!$G$30*($A207-Parameters!$H$29),Parameters!$G$28*Parameters!$H$28+Parameters!$G$29*(Parameters!$H$29-Parameters!$H$28)+Parameters!$G$30*(Parameters!$H$30-Parameters!$H$29)+Parameters!$G$31*($A207-Parameters!$H$30)))),_xlfn.IFS($A207&lt;=Parameters!$H$28,Parameters!$G$28*$A207,$A207&lt;=Parameters!$H$29,Parameters!$G$29*$A207,$A207&lt;=Parameters!$H$30,Parameters!$G$30*$A207,$A207&gt;Parameters!$H$30,Parameters!$G$31*$A207))</f>
        <v>20772.98</v>
      </c>
      <c r="U207" s="290">
        <f t="shared" si="96"/>
        <v>102.83653465346535</v>
      </c>
      <c r="V207" s="290" cm="1">
        <f t="array" ref="V207">IF(Parameters!$E$55="No",IF($A207&lt;=Parameters!$H$34,Parameters!$G$34*$A207,IF($A207&lt;=Parameters!$H$35,Parameters!$G$34*Parameters!$H$34+Parameters!$G$35*($A207-Parameters!$H$34),IF($A207&lt;=Parameters!$H$36,Parameters!$G$34*Parameters!$H$34+Parameters!$G$35*(Parameters!$H$35-Parameters!$H$34)+Parameters!$G$36*($A207-Parameters!$H$35),Parameters!$G$34*Parameters!$H$34+Parameters!$G$35*(Parameters!$H$35-Parameters!$H$34)+Parameters!$G$36*(Parameters!$H$36-Parameters!$H$35)+Parameters!$G$37*($A207-Parameters!$H$36)))),_xlfn.IFS($A207&lt;=Parameters!$H$34,Parameters!$G$34*$A207,$A207&lt;=Parameters!$H$35,Parameters!$G$35*$A207,$A207&lt;=Parameters!$H$36,Parameters!$G$36*$A207,$A207&gt;Parameters!$H$36,Parameters!$G$37*$A207))</f>
        <v>25764.080000000002</v>
      </c>
      <c r="W207" s="290">
        <f t="shared" si="120"/>
        <v>127.54495049504952</v>
      </c>
      <c r="X207" s="290" cm="1">
        <f t="array" ref="X207">IF(Parameters!$E$55="No",IF($A207&lt;=Parameters!$H$39,Parameters!$G$39*$A207,IF($A207&lt;=Parameters!$H$40,Parameters!$G$39*Parameters!$H$39+Parameters!$G$40*($A207-Parameters!$H$39),IF($A207&lt;=Parameters!$H$41,Parameters!$G$39*Parameters!$H$39+Parameters!$G$40*(Parameters!$H$40-Parameters!$H$39)+Parameters!$G$41*($A207-Parameters!$H$40),Parameters!$G$39*Parameters!$H$39+Parameters!$G$40*(Parameters!$H$40-Parameters!$H$39)+Parameters!$G$41*(Parameters!$H$41-Parameters!$H$40)+Parameters!$G$42*($A207-Parameters!$H$41)))),_xlfn.IFS($A207&lt;=Parameters!$H$39,Parameters!$G$39*$A207,$A207&lt;=Parameters!$H$40,Parameters!$G$40*$A207,$A207&lt;=Parameters!$H$41,Parameters!$G$41*$A207,$A207&gt;Parameters!$H$41,Parameters!$G$42*$A207))</f>
        <v>27379.579999999998</v>
      </c>
      <c r="Y207" s="290">
        <f t="shared" si="121"/>
        <v>135.54247524752475</v>
      </c>
      <c r="Z207" s="290" cm="1">
        <f t="array" ref="Z207">IF(Parameters!$F$55="No",IF($A207&lt;=Parameters!$J$23,Parameters!$I$23*$A207,IF($A207&lt;=Parameters!$J$24,Parameters!$I$23*Parameters!$J$23+Parameters!$I$24*($A207-Parameters!$J$23),IF($A207&lt;=Parameters!$J$25,Parameters!$I$23*Parameters!$J$23+Parameters!$I$24*(Parameters!$J$24-Parameters!$J$23)+Parameters!$I$25*($A207-Parameters!$J$24),Parameters!$I$23*Parameters!$J$23+Parameters!$I$24*(Parameters!$J$24-Parameters!$J$23)+Parameters!$I$25*(Parameters!$J$25-Parameters!$J$24)+Parameters!$I$26*($A207-Parameters!$J$25)))),_xlfn.IFS($A207&lt;=Parameters!$J$23,Parameters!$I$23*$A207,$A207&lt;=Parameters!$J$24,Parameters!$I$24*$A207,$A207&lt;=Parameters!$J$25,Parameters!$I$25*$A207,$A207&gt;Parameters!$J$25,Parameters!$I$26*$A207))</f>
        <v>18416.34</v>
      </c>
      <c r="AA207" s="290">
        <f t="shared" si="97"/>
        <v>91.17</v>
      </c>
      <c r="AB207" s="290" cm="1">
        <f t="array" ref="AB207">IF(Parameters!$F$55="No",IF($A207&lt;=Parameters!$J$28,Parameters!$I$28*$A207,IF($A207&lt;=Parameters!$J$29,Parameters!$I$28*Parameters!$J$28+Parameters!$I$29*($A207-Parameters!$J$28),IF($A207&lt;=Parameters!$J$30,Parameters!$I$28*Parameters!$J$28+Parameters!$I$29*(Parameters!$J$29-Parameters!$J$28)+Parameters!$I$30*($A207-Parameters!$J$29),Parameters!$I$28*Parameters!$J$28+Parameters!$I$29*(Parameters!$J$29-Parameters!$J$28)+Parameters!$I$30*(Parameters!$J$30-Parameters!$J$29)+Parameters!$I$31*($A207-Parameters!$J$30)))),_xlfn.IFS($A207&lt;=Parameters!$J$28,Parameters!$I$28*$A207,$A207&lt;=Parameters!$J$29,Parameters!$I$29*$A207,$A207&lt;=Parameters!$J$30,Parameters!$I$30*$A207,$A207&gt;Parameters!$J$30,Parameters!$I$31*$A207))</f>
        <v>20772.98</v>
      </c>
      <c r="AC207" s="290">
        <f t="shared" si="98"/>
        <v>102.83653465346535</v>
      </c>
      <c r="AD207" s="290" cm="1">
        <f t="array" ref="AD207">IF(Parameters!$F$55="No",IF($A207&lt;=Parameters!$J$34,Parameters!$I$34*$A207,IF($A207&lt;=Parameters!$J$35,Parameters!$I$34*Parameters!$J$34+Parameters!$I$35*($A207-Parameters!$J$34),IF($A207&lt;=Parameters!$J$36,Parameters!$I$34*Parameters!$J$34+Parameters!$I$35*(Parameters!$J$35-Parameters!$J$34)+Parameters!$I$36*($A207-Parameters!$J$35),Parameters!$I$34*Parameters!$J$34+Parameters!$I$35*(Parameters!$J$35-Parameters!$J$34)+Parameters!$I$36*(Parameters!$J$36-Parameters!$J$35)+Parameters!$I$37*($A207-Parameters!$J$36)))),_xlfn.IFS($A207&lt;=Parameters!$J$34,Parameters!$I$34*$A207,$A207&lt;=Parameters!$J$35,Parameters!$I$35*$A207,$A207&lt;=Parameters!$J$36,Parameters!$I$36*$A207,$A207&gt;Parameters!$J$36,Parameters!$I$37*$A207))</f>
        <v>25764.080000000002</v>
      </c>
      <c r="AE207" s="290">
        <f t="shared" si="122"/>
        <v>127.54495049504952</v>
      </c>
      <c r="AF207" s="290" cm="1">
        <f t="array" ref="AF207">IF(Parameters!$F$55="No",IF($A207&lt;=Parameters!$J$39,Parameters!$I$39*$A207,IF($A207&lt;=Parameters!$J$40,Parameters!$I$39*Parameters!$J$39+Parameters!$I$40*($A207-Parameters!$J$39),IF($A207&lt;=Parameters!$J$41,Parameters!$I$39*Parameters!$J$39+Parameters!$I$40*(Parameters!$J$40-Parameters!$J$39)+Parameters!$I$41*($A207-Parameters!$J$40),Parameters!$I$39*Parameters!$J$39+Parameters!$I$40*(Parameters!$J$40-Parameters!$J$39)+Parameters!$I$41*(Parameters!$J$41-Parameters!$J$40)+Parameters!$I$42*($A207-Parameters!$J$41)))),_xlfn.IFS($A207&lt;=Parameters!$J$39,Parameters!$I$39*$A207,$A207&lt;=Parameters!$J$40,Parameters!$I$40*$A207,$A207&lt;=Parameters!$J$41,Parameters!$I$41*$A207,$A207&gt;Parameters!$J$41,Parameters!$I$42*$A207))</f>
        <v>27379.579999999998</v>
      </c>
      <c r="AG207" s="290">
        <f t="shared" si="123"/>
        <v>135.54247524752475</v>
      </c>
      <c r="AI207" s="428">
        <f t="shared" si="99"/>
        <v>91.169999999998254</v>
      </c>
      <c r="AJ207" s="428">
        <f t="shared" si="100"/>
        <v>136.48999999999796</v>
      </c>
      <c r="AK207" s="428">
        <f t="shared" si="101"/>
        <v>143.54000000000087</v>
      </c>
      <c r="AL207" s="428">
        <f t="shared" si="102"/>
        <v>143.54000000000087</v>
      </c>
      <c r="AM207" s="428">
        <f t="shared" si="103"/>
        <v>91.169999999998254</v>
      </c>
      <c r="AN207" s="428">
        <f t="shared" si="104"/>
        <v>136.48999999999796</v>
      </c>
      <c r="AO207" s="428">
        <f t="shared" si="105"/>
        <v>143.54000000000087</v>
      </c>
      <c r="AP207" s="428">
        <f t="shared" si="106"/>
        <v>143.54000000000087</v>
      </c>
      <c r="AQ207" s="428">
        <f t="shared" si="107"/>
        <v>91.169999999998254</v>
      </c>
      <c r="AR207" s="428">
        <f t="shared" si="108"/>
        <v>136.48999999999796</v>
      </c>
      <c r="AS207" s="428">
        <f t="shared" si="109"/>
        <v>143.54000000000087</v>
      </c>
      <c r="AT207" s="428">
        <f t="shared" si="110"/>
        <v>143.54000000000087</v>
      </c>
      <c r="AU207" s="428">
        <f t="shared" si="111"/>
        <v>91.169999999998254</v>
      </c>
      <c r="AV207" s="428">
        <f t="shared" si="112"/>
        <v>136.48999999999796</v>
      </c>
      <c r="AW207" s="428">
        <f t="shared" si="113"/>
        <v>143.54000000000087</v>
      </c>
      <c r="AX207" s="428">
        <f t="shared" si="114"/>
        <v>143.54000000000087</v>
      </c>
    </row>
    <row r="208">
      <c r="A208" s="413">
        <v>203</v>
      </c>
      <c r="B208" s="290" cm="1">
        <f t="array" ref="B208">IF(Parameters!$C$55="No",IF($A208&lt;=Parameters!$D$23,Parameters!$C$23*$A208,IF($A208&lt;=Parameters!$D$24,Parameters!$C$23*Parameters!$D$23+Parameters!$C$24*($A208-Parameters!$D$23),IF($A208&lt;=Parameters!$D$25,Parameters!$C$23*Parameters!$D$23+Parameters!$C$24*(Parameters!$D$24-Parameters!$D$23)+Parameters!$C$25*($A208-Parameters!$D$24),Parameters!$C$23*Parameters!$D$23+Parameters!$C$24*(Parameters!$D$24-Parameters!$D$23)+Parameters!$C$25*(Parameters!$D$25-Parameters!$D$24)+Parameters!$C$26*($A208-Parameters!$D$25)))),_xlfn.IFS($A208&lt;=Parameters!$D$23,Parameters!$C$23*$A208,$A208&lt;=Parameters!$D$24,Parameters!$C$24*$A208,$A208&lt;=Parameters!$D$25,Parameters!$C$25*$A208,$A208&gt;Parameters!$D$25,Parameters!$C$26*$A208))</f>
        <v>18507.510000000002</v>
      </c>
      <c r="C208" s="290">
        <f t="shared" si="115"/>
        <v>91.170000000000016</v>
      </c>
      <c r="D208" s="290" cm="1">
        <f t="array" ref="D208">IF(Parameters!$C$55="No",IF($A208&lt;=Parameters!$D$28,Parameters!$C$28*$A208,IF($A208&lt;=Parameters!$D$29,Parameters!$C$28*Parameters!$D$28+Parameters!$C$29*($A208-Parameters!$D$28),IF($A208&lt;=Parameters!$D$30,Parameters!$C$28*Parameters!$D$28+Parameters!$C$29*(Parameters!$D$29-Parameters!$D$28)+Parameters!$C$30*($A208-Parameters!$D$29),Parameters!$C$28*Parameters!$D$28+Parameters!$C$29*(Parameters!$D$29-Parameters!$D$28)+Parameters!$C$30*(Parameters!$D$30-Parameters!$D$29)+Parameters!$C$31*($A208-Parameters!$D$30)))),_xlfn.IFS($A208&lt;=Parameters!$D$28,Parameters!$C$28*$A208,$A208&lt;=Parameters!$D$29,Parameters!$C$29*$A208,$A208&lt;=Parameters!$D$30,Parameters!$C$30*$A208,$A208&gt;Parameters!$D$30,Parameters!$C$31*$A208))</f>
        <v>20909.47</v>
      </c>
      <c r="E208" s="290">
        <f t="shared" si="115"/>
        <v>103.00231527093597</v>
      </c>
      <c r="F208" s="290" cm="1">
        <f t="array" ref="F208">IF(Parameters!$C$55="No",IF($A208&lt;=Parameters!$D$34,Parameters!$C$34*$A208,IF($A208&lt;=Parameters!$D$35,Parameters!$C$34*Parameters!$D$34+Parameters!$C$35*($A208-Parameters!$D$34),IF($A208&lt;=Parameters!$D$36,Parameters!$C$34*Parameters!$D$34+Parameters!$C$35*(Parameters!$D$35-Parameters!$D$34)+Parameters!$C$36*($A208-Parameters!$D$35),Parameters!$C$34*Parameters!$D$34+Parameters!$C$35*(Parameters!$D$35-Parameters!$D$34)+Parameters!$C$36*(Parameters!$D$36-Parameters!$D$35)+Parameters!$C$37*($A208-Parameters!$D$36)))),_xlfn.IFS($A208&lt;=Parameters!$D$34,Parameters!$C$34*$A208,$A208&lt;=Parameters!$D$35,Parameters!$C$35*$A208,$A208&lt;=Parameters!$D$36,Parameters!$C$36*$A208,$A208&gt;Parameters!$D$36,Parameters!$C$37*$A208))</f>
        <v>25907.62</v>
      </c>
      <c r="G208" s="290">
        <f t="shared" si="116"/>
        <v>127.62374384236453</v>
      </c>
      <c r="H208" s="290" cm="1">
        <f t="array" ref="H208">IF(Parameters!$C$55="No",IF($A208&lt;=Parameters!$D$39,Parameters!$C$39*$A208,IF($A208&lt;=Parameters!$D$40,Parameters!$C$39*Parameters!$D$39+Parameters!$C$40*($A208-Parameters!$D$39),IF($A208&lt;=Parameters!$D$41,Parameters!$C$39*Parameters!$D$39+Parameters!$C$40*(Parameters!$D$40-Parameters!$D$39)+Parameters!$C$41*($A208-Parameters!$D$40),Parameters!$C$39*Parameters!$D$39+Parameters!$C$40*(Parameters!$D$40-Parameters!$D$39)+Parameters!$C$41*(Parameters!$D$41-Parameters!$D$40)+Parameters!$C$42*($A208-Parameters!$D$41)))),_xlfn.IFS($A208&lt;=Parameters!$D$39,Parameters!$C$39*$A208,$A208&lt;=Parameters!$D$40,Parameters!$C$40*$A208,$A208&lt;=Parameters!$D$41,Parameters!$C$41*$A208,$A208&gt;Parameters!$D$41,Parameters!$C$42*$A208))</f>
        <v>27523.119999999999</v>
      </c>
      <c r="I208" s="290">
        <f t="shared" si="117"/>
        <v>135.58187192118226</v>
      </c>
      <c r="J208" s="290" cm="1">
        <f t="array" ref="J208">IF(Parameters!$D$55="No",IF($A208&lt;=Parameters!$F$23,Parameters!$E$23*$A208,IF($A208&lt;=Parameters!$F$24,Parameters!$E$23*Parameters!$F$23+Parameters!$E$24*($A208-Parameters!$F$23),IF($A208&lt;=Parameters!$F$25,Parameters!$E$23*Parameters!$F$23+Parameters!$E$24*(Parameters!$F$24-Parameters!$F$23)+Parameters!$E$25*($A208-Parameters!$F$24),Parameters!$E$23*Parameters!$F$23+Parameters!$E$24*(Parameters!$F$24-Parameters!$F$23)+Parameters!$E$25*(Parameters!$F$25-Parameters!$F$24)+Parameters!$E$26*($A208-Parameters!$F$25)))),_xlfn.IFS($A208&lt;=Parameters!$F$23,Parameters!$E$23*$A208,$A208&lt;=Parameters!$F$24,Parameters!$E$24*$A208,$A208&lt;=Parameters!$F$25,Parameters!$E$25*$A208,$A208&gt;Parameters!$F$25,Parameters!$E$26*$A208))</f>
        <v>18507.510000000002</v>
      </c>
      <c r="K208" s="290">
        <f t="shared" si="93"/>
        <v>91.170000000000016</v>
      </c>
      <c r="L208" s="290" cm="1">
        <f t="array" ref="L208">IF(Parameters!$D$55="No",IF($A208&lt;=Parameters!$F$28,Parameters!$E$28*$A208,IF($A208&lt;=Parameters!$F$29,Parameters!$E$28*Parameters!$F$28+Parameters!$E$29*($A208-Parameters!$F$28),IF($A208&lt;=Parameters!$F$30,Parameters!$E$28*Parameters!$F$28+Parameters!$E$29*(Parameters!$F$29-Parameters!$F$28)+Parameters!$E$30*($A208-Parameters!$F$29),Parameters!$E$28*Parameters!$F$28+Parameters!$E$29*(Parameters!$F$29-Parameters!$F$28)+Parameters!$E$30*(Parameters!$F$30-Parameters!$F$29)+Parameters!$E$31*($A208-Parameters!$F$30)))),_xlfn.IFS($A208&lt;=Parameters!$F$28,Parameters!$E$28*$A208,$A208&lt;=Parameters!$F$29,Parameters!$E$29*$A208,$A208&lt;=Parameters!$F$30,Parameters!$E$30*$A208,$A208&gt;Parameters!$F$30,Parameters!$E$31*$A208))</f>
        <v>20909.47</v>
      </c>
      <c r="M208" s="290">
        <f t="shared" si="94"/>
        <v>103.00231527093597</v>
      </c>
      <c r="N208" s="290" cm="1">
        <f t="array" ref="N208">IF(Parameters!$D$55="No",IF($A208&lt;=Parameters!$F$34,Parameters!$E$34*$A208,IF($A208&lt;=Parameters!$F$35,Parameters!$E$34*Parameters!$F$34+Parameters!$E$35*($A208-Parameters!$F$34),IF($A208&lt;=Parameters!$F$36,Parameters!$E$34*Parameters!$F$34+Parameters!$E$35*(Parameters!$F$35-Parameters!$F$34)+Parameters!$E$36*($A208-Parameters!$F$35),Parameters!$E$34*Parameters!$F$34+Parameters!$E$35*(Parameters!$F$35-Parameters!$F$34)+Parameters!$E$36*(Parameters!$F$36-Parameters!$F$35)+Parameters!$E$37*($A208-Parameters!$F$36)))),_xlfn.IFS($A208&lt;=Parameters!$F$34,Parameters!$E$34*$A208,$A208&lt;=Parameters!$F$35,Parameters!$E$35*$A208,$A208&lt;=Parameters!$F$36,Parameters!$E$36*$A208,$A208&gt;Parameters!$F$36,Parameters!$E$37*$A208))</f>
        <v>25907.62</v>
      </c>
      <c r="O208" s="290">
        <f t="shared" si="118"/>
        <v>127.62374384236453</v>
      </c>
      <c r="P208" s="290" cm="1">
        <f t="array" ref="P208">IF(Parameters!$D$55="No",IF($A208&lt;=Parameters!$F$39,Parameters!$E$39*$A208,IF($A208&lt;=Parameters!$F$40,Parameters!$E$39*Parameters!$F$39+Parameters!$E$40*($A208-Parameters!$F$39),IF($A208&lt;=Parameters!$F$41,Parameters!$E$39*Parameters!$F$39+Parameters!$E$40*(Parameters!$F$40-Parameters!$F$39)+Parameters!$E$41*($A208-Parameters!$F$40),Parameters!$E$39*Parameters!$F$39+Parameters!$E$40*(Parameters!$F$40-Parameters!$F$39)+Parameters!$E$41*(Parameters!$F$41-Parameters!$F$40)+Parameters!$E$42*($A208-Parameters!$F$41)))),_xlfn.IFS($A208&lt;=Parameters!$F$39,Parameters!$E$39*$A208,$A208&lt;=Parameters!$F$40,Parameters!$E$40*$A208,$A208&lt;=Parameters!$F$41,Parameters!$E$41*$A208,$A208&gt;Parameters!$F$41,Parameters!$E$42*$A208))</f>
        <v>27523.119999999999</v>
      </c>
      <c r="Q208" s="290">
        <f t="shared" si="119"/>
        <v>135.58187192118226</v>
      </c>
      <c r="R208" s="290" cm="1">
        <f t="array" ref="R208">IF(Parameters!$E$55="No",IF($A208&lt;=Parameters!$H$23,Parameters!$G$23*$A208,IF($A208&lt;=Parameters!$H$24,Parameters!$G$23*Parameters!$H$23+Parameters!$G$24*($A208-Parameters!$H$23),IF($A208&lt;=Parameters!$H$25,Parameters!$G$23*Parameters!$H$23+Parameters!$G$24*(Parameters!$H$24-Parameters!$H$23)+Parameters!$G$25*($A208-Parameters!$H$24),Parameters!$G$23*Parameters!$H$23+Parameters!$G$24*(Parameters!$H$24-Parameters!$H$23)+Parameters!$G$25*(Parameters!$H$25-Parameters!$H$24)+Parameters!$G$26*($A208-Parameters!$H$25)))),_xlfn.IFS($A208&lt;=Parameters!$H$23,Parameters!$G$23*$A208,$A208&lt;=Parameters!$H$24,Parameters!$G$24*$A208,$A208&lt;=Parameters!$H$25,Parameters!$G$25*$A208,$A208&gt;Parameters!$H$25,Parameters!$G$26*$A208))</f>
        <v>18507.510000000002</v>
      </c>
      <c r="S208" s="290">
        <f t="shared" si="95"/>
        <v>91.170000000000016</v>
      </c>
      <c r="T208" s="290" cm="1">
        <f t="array" ref="T208">IF(Parameters!$E$55="No",IF($A208&lt;=Parameters!$H$28,Parameters!$G$28*$A208,IF($A208&lt;=Parameters!$H$29,Parameters!$G$28*Parameters!$H$28+Parameters!$G$29*($A208-Parameters!$H$28),IF($A208&lt;=Parameters!$H$30,Parameters!$G$28*Parameters!$H$28+Parameters!$G$29*(Parameters!$H$29-Parameters!$H$28)+Parameters!$G$30*($A208-Parameters!$H$29),Parameters!$G$28*Parameters!$H$28+Parameters!$G$29*(Parameters!$H$29-Parameters!$H$28)+Parameters!$G$30*(Parameters!$H$30-Parameters!$H$29)+Parameters!$G$31*($A208-Parameters!$H$30)))),_xlfn.IFS($A208&lt;=Parameters!$H$28,Parameters!$G$28*$A208,$A208&lt;=Parameters!$H$29,Parameters!$G$29*$A208,$A208&lt;=Parameters!$H$30,Parameters!$G$30*$A208,$A208&gt;Parameters!$H$30,Parameters!$G$31*$A208))</f>
        <v>20909.47</v>
      </c>
      <c r="U208" s="290">
        <f t="shared" si="96"/>
        <v>103.00231527093597</v>
      </c>
      <c r="V208" s="290" cm="1">
        <f t="array" ref="V208">IF(Parameters!$E$55="No",IF($A208&lt;=Parameters!$H$34,Parameters!$G$34*$A208,IF($A208&lt;=Parameters!$H$35,Parameters!$G$34*Parameters!$H$34+Parameters!$G$35*($A208-Parameters!$H$34),IF($A208&lt;=Parameters!$H$36,Parameters!$G$34*Parameters!$H$34+Parameters!$G$35*(Parameters!$H$35-Parameters!$H$34)+Parameters!$G$36*($A208-Parameters!$H$35),Parameters!$G$34*Parameters!$H$34+Parameters!$G$35*(Parameters!$H$35-Parameters!$H$34)+Parameters!$G$36*(Parameters!$H$36-Parameters!$H$35)+Parameters!$G$37*($A208-Parameters!$H$36)))),_xlfn.IFS($A208&lt;=Parameters!$H$34,Parameters!$G$34*$A208,$A208&lt;=Parameters!$H$35,Parameters!$G$35*$A208,$A208&lt;=Parameters!$H$36,Parameters!$G$36*$A208,$A208&gt;Parameters!$H$36,Parameters!$G$37*$A208))</f>
        <v>25907.62</v>
      </c>
      <c r="W208" s="290">
        <f t="shared" si="120"/>
        <v>127.62374384236453</v>
      </c>
      <c r="X208" s="290" cm="1">
        <f t="array" ref="X208">IF(Parameters!$E$55="No",IF($A208&lt;=Parameters!$H$39,Parameters!$G$39*$A208,IF($A208&lt;=Parameters!$H$40,Parameters!$G$39*Parameters!$H$39+Parameters!$G$40*($A208-Parameters!$H$39),IF($A208&lt;=Parameters!$H$41,Parameters!$G$39*Parameters!$H$39+Parameters!$G$40*(Parameters!$H$40-Parameters!$H$39)+Parameters!$G$41*($A208-Parameters!$H$40),Parameters!$G$39*Parameters!$H$39+Parameters!$G$40*(Parameters!$H$40-Parameters!$H$39)+Parameters!$G$41*(Parameters!$H$41-Parameters!$H$40)+Parameters!$G$42*($A208-Parameters!$H$41)))),_xlfn.IFS($A208&lt;=Parameters!$H$39,Parameters!$G$39*$A208,$A208&lt;=Parameters!$H$40,Parameters!$G$40*$A208,$A208&lt;=Parameters!$H$41,Parameters!$G$41*$A208,$A208&gt;Parameters!$H$41,Parameters!$G$42*$A208))</f>
        <v>27523.119999999999</v>
      </c>
      <c r="Y208" s="290">
        <f t="shared" si="121"/>
        <v>135.58187192118226</v>
      </c>
      <c r="Z208" s="290" cm="1">
        <f t="array" ref="Z208">IF(Parameters!$F$55="No",IF($A208&lt;=Parameters!$J$23,Parameters!$I$23*$A208,IF($A208&lt;=Parameters!$J$24,Parameters!$I$23*Parameters!$J$23+Parameters!$I$24*($A208-Parameters!$J$23),IF($A208&lt;=Parameters!$J$25,Parameters!$I$23*Parameters!$J$23+Parameters!$I$24*(Parameters!$J$24-Parameters!$J$23)+Parameters!$I$25*($A208-Parameters!$J$24),Parameters!$I$23*Parameters!$J$23+Parameters!$I$24*(Parameters!$J$24-Parameters!$J$23)+Parameters!$I$25*(Parameters!$J$25-Parameters!$J$24)+Parameters!$I$26*($A208-Parameters!$J$25)))),_xlfn.IFS($A208&lt;=Parameters!$J$23,Parameters!$I$23*$A208,$A208&lt;=Parameters!$J$24,Parameters!$I$24*$A208,$A208&lt;=Parameters!$J$25,Parameters!$I$25*$A208,$A208&gt;Parameters!$J$25,Parameters!$I$26*$A208))</f>
        <v>18507.510000000002</v>
      </c>
      <c r="AA208" s="290">
        <f t="shared" si="97"/>
        <v>91.170000000000016</v>
      </c>
      <c r="AB208" s="290" cm="1">
        <f t="array" ref="AB208">IF(Parameters!$F$55="No",IF($A208&lt;=Parameters!$J$28,Parameters!$I$28*$A208,IF($A208&lt;=Parameters!$J$29,Parameters!$I$28*Parameters!$J$28+Parameters!$I$29*($A208-Parameters!$J$28),IF($A208&lt;=Parameters!$J$30,Parameters!$I$28*Parameters!$J$28+Parameters!$I$29*(Parameters!$J$29-Parameters!$J$28)+Parameters!$I$30*($A208-Parameters!$J$29),Parameters!$I$28*Parameters!$J$28+Parameters!$I$29*(Parameters!$J$29-Parameters!$J$28)+Parameters!$I$30*(Parameters!$J$30-Parameters!$J$29)+Parameters!$I$31*($A208-Parameters!$J$30)))),_xlfn.IFS($A208&lt;=Parameters!$J$28,Parameters!$I$28*$A208,$A208&lt;=Parameters!$J$29,Parameters!$I$29*$A208,$A208&lt;=Parameters!$J$30,Parameters!$I$30*$A208,$A208&gt;Parameters!$J$30,Parameters!$I$31*$A208))</f>
        <v>20909.47</v>
      </c>
      <c r="AC208" s="290">
        <f t="shared" si="98"/>
        <v>103.00231527093597</v>
      </c>
      <c r="AD208" s="290" cm="1">
        <f t="array" ref="AD208">IF(Parameters!$F$55="No",IF($A208&lt;=Parameters!$J$34,Parameters!$I$34*$A208,IF($A208&lt;=Parameters!$J$35,Parameters!$I$34*Parameters!$J$34+Parameters!$I$35*($A208-Parameters!$J$34),IF($A208&lt;=Parameters!$J$36,Parameters!$I$34*Parameters!$J$34+Parameters!$I$35*(Parameters!$J$35-Parameters!$J$34)+Parameters!$I$36*($A208-Parameters!$J$35),Parameters!$I$34*Parameters!$J$34+Parameters!$I$35*(Parameters!$J$35-Parameters!$J$34)+Parameters!$I$36*(Parameters!$J$36-Parameters!$J$35)+Parameters!$I$37*($A208-Parameters!$J$36)))),_xlfn.IFS($A208&lt;=Parameters!$J$34,Parameters!$I$34*$A208,$A208&lt;=Parameters!$J$35,Parameters!$I$35*$A208,$A208&lt;=Parameters!$J$36,Parameters!$I$36*$A208,$A208&gt;Parameters!$J$36,Parameters!$I$37*$A208))</f>
        <v>25907.62</v>
      </c>
      <c r="AE208" s="290">
        <f t="shared" si="122"/>
        <v>127.62374384236453</v>
      </c>
      <c r="AF208" s="290" cm="1">
        <f t="array" ref="AF208">IF(Parameters!$F$55="No",IF($A208&lt;=Parameters!$J$39,Parameters!$I$39*$A208,IF($A208&lt;=Parameters!$J$40,Parameters!$I$39*Parameters!$J$39+Parameters!$I$40*($A208-Parameters!$J$39),IF($A208&lt;=Parameters!$J$41,Parameters!$I$39*Parameters!$J$39+Parameters!$I$40*(Parameters!$J$40-Parameters!$J$39)+Parameters!$I$41*($A208-Parameters!$J$40),Parameters!$I$39*Parameters!$J$39+Parameters!$I$40*(Parameters!$J$40-Parameters!$J$39)+Parameters!$I$41*(Parameters!$J$41-Parameters!$J$40)+Parameters!$I$42*($A208-Parameters!$J$41)))),_xlfn.IFS($A208&lt;=Parameters!$J$39,Parameters!$I$39*$A208,$A208&lt;=Parameters!$J$40,Parameters!$I$40*$A208,$A208&lt;=Parameters!$J$41,Parameters!$I$41*$A208,$A208&gt;Parameters!$J$41,Parameters!$I$42*$A208))</f>
        <v>27523.119999999999</v>
      </c>
      <c r="AG208" s="290">
        <f t="shared" si="123"/>
        <v>135.58187192118226</v>
      </c>
      <c r="AI208" s="428">
        <f t="shared" si="99"/>
        <v>91.170000000001892</v>
      </c>
      <c r="AJ208" s="428">
        <f t="shared" si="100"/>
        <v>136.4900000000016</v>
      </c>
      <c r="AK208" s="428">
        <f t="shared" si="101"/>
        <v>143.53999999999724</v>
      </c>
      <c r="AL208" s="428">
        <f t="shared" si="102"/>
        <v>143.54000000000087</v>
      </c>
      <c r="AM208" s="428">
        <f t="shared" si="103"/>
        <v>91.170000000001892</v>
      </c>
      <c r="AN208" s="428">
        <f t="shared" si="104"/>
        <v>136.4900000000016</v>
      </c>
      <c r="AO208" s="428">
        <f t="shared" si="105"/>
        <v>143.53999999999724</v>
      </c>
      <c r="AP208" s="428">
        <f t="shared" si="106"/>
        <v>143.54000000000087</v>
      </c>
      <c r="AQ208" s="428">
        <f t="shared" si="107"/>
        <v>91.170000000001892</v>
      </c>
      <c r="AR208" s="428">
        <f t="shared" si="108"/>
        <v>136.4900000000016</v>
      </c>
      <c r="AS208" s="428">
        <f t="shared" si="109"/>
        <v>143.53999999999724</v>
      </c>
      <c r="AT208" s="428">
        <f t="shared" si="110"/>
        <v>143.54000000000087</v>
      </c>
      <c r="AU208" s="428">
        <f t="shared" si="111"/>
        <v>91.170000000001892</v>
      </c>
      <c r="AV208" s="428">
        <f t="shared" si="112"/>
        <v>136.4900000000016</v>
      </c>
      <c r="AW208" s="428">
        <f t="shared" si="113"/>
        <v>143.53999999999724</v>
      </c>
      <c r="AX208" s="428">
        <f t="shared" si="114"/>
        <v>143.54000000000087</v>
      </c>
    </row>
    <row r="209">
      <c r="A209" s="413">
        <v>204</v>
      </c>
      <c r="B209" s="290" cm="1">
        <f t="array" ref="B209">IF(Parameters!$C$55="No",IF($A209&lt;=Parameters!$D$23,Parameters!$C$23*$A209,IF($A209&lt;=Parameters!$D$24,Parameters!$C$23*Parameters!$D$23+Parameters!$C$24*($A209-Parameters!$D$23),IF($A209&lt;=Parameters!$D$25,Parameters!$C$23*Parameters!$D$23+Parameters!$C$24*(Parameters!$D$24-Parameters!$D$23)+Parameters!$C$25*($A209-Parameters!$D$24),Parameters!$C$23*Parameters!$D$23+Parameters!$C$24*(Parameters!$D$24-Parameters!$D$23)+Parameters!$C$25*(Parameters!$D$25-Parameters!$D$24)+Parameters!$C$26*($A209-Parameters!$D$25)))),_xlfn.IFS($A209&lt;=Parameters!$D$23,Parameters!$C$23*$A209,$A209&lt;=Parameters!$D$24,Parameters!$C$24*$A209,$A209&lt;=Parameters!$D$25,Parameters!$C$25*$A209,$A209&gt;Parameters!$D$25,Parameters!$C$26*$A209))</f>
        <v>18598.68</v>
      </c>
      <c r="C209" s="290">
        <f t="shared" si="115"/>
        <v>91.17</v>
      </c>
      <c r="D209" s="290" cm="1">
        <f t="array" ref="D209">IF(Parameters!$C$55="No",IF($A209&lt;=Parameters!$D$28,Parameters!$C$28*$A209,IF($A209&lt;=Parameters!$D$29,Parameters!$C$28*Parameters!$D$28+Parameters!$C$29*($A209-Parameters!$D$28),IF($A209&lt;=Parameters!$D$30,Parameters!$C$28*Parameters!$D$28+Parameters!$C$29*(Parameters!$D$29-Parameters!$D$28)+Parameters!$C$30*($A209-Parameters!$D$29),Parameters!$C$28*Parameters!$D$28+Parameters!$C$29*(Parameters!$D$29-Parameters!$D$28)+Parameters!$C$30*(Parameters!$D$30-Parameters!$D$29)+Parameters!$C$31*($A209-Parameters!$D$30)))),_xlfn.IFS($A209&lt;=Parameters!$D$28,Parameters!$C$28*$A209,$A209&lt;=Parameters!$D$29,Parameters!$C$29*$A209,$A209&lt;=Parameters!$D$30,Parameters!$C$30*$A209,$A209&gt;Parameters!$D$30,Parameters!$C$31*$A209))</f>
        <v>21045.96</v>
      </c>
      <c r="E209" s="290">
        <f t="shared" si="115"/>
        <v>103.16647058823528</v>
      </c>
      <c r="F209" s="290" cm="1">
        <f t="array" ref="F209">IF(Parameters!$C$55="No",IF($A209&lt;=Parameters!$D$34,Parameters!$C$34*$A209,IF($A209&lt;=Parameters!$D$35,Parameters!$C$34*Parameters!$D$34+Parameters!$C$35*($A209-Parameters!$D$34),IF($A209&lt;=Parameters!$D$36,Parameters!$C$34*Parameters!$D$34+Parameters!$C$35*(Parameters!$D$35-Parameters!$D$34)+Parameters!$C$36*($A209-Parameters!$D$35),Parameters!$C$34*Parameters!$D$34+Parameters!$C$35*(Parameters!$D$35-Parameters!$D$34)+Parameters!$C$36*(Parameters!$D$36-Parameters!$D$35)+Parameters!$C$37*($A209-Parameters!$D$36)))),_xlfn.IFS($A209&lt;=Parameters!$D$34,Parameters!$C$34*$A209,$A209&lt;=Parameters!$D$35,Parameters!$C$35*$A209,$A209&lt;=Parameters!$D$36,Parameters!$C$36*$A209,$A209&gt;Parameters!$D$36,Parameters!$C$37*$A209))</f>
        <v>26051.16</v>
      </c>
      <c r="G209" s="290">
        <f t="shared" si="116"/>
        <v>127.70176470588235</v>
      </c>
      <c r="H209" s="290" cm="1">
        <f t="array" ref="H209">IF(Parameters!$C$55="No",IF($A209&lt;=Parameters!$D$39,Parameters!$C$39*$A209,IF($A209&lt;=Parameters!$D$40,Parameters!$C$39*Parameters!$D$39+Parameters!$C$40*($A209-Parameters!$D$39),IF($A209&lt;=Parameters!$D$41,Parameters!$C$39*Parameters!$D$39+Parameters!$C$40*(Parameters!$D$40-Parameters!$D$39)+Parameters!$C$41*($A209-Parameters!$D$40),Parameters!$C$39*Parameters!$D$39+Parameters!$C$40*(Parameters!$D$40-Parameters!$D$39)+Parameters!$C$41*(Parameters!$D$41-Parameters!$D$40)+Parameters!$C$42*($A209-Parameters!$D$41)))),_xlfn.IFS($A209&lt;=Parameters!$D$39,Parameters!$C$39*$A209,$A209&lt;=Parameters!$D$40,Parameters!$C$40*$A209,$A209&lt;=Parameters!$D$41,Parameters!$C$41*$A209,$A209&gt;Parameters!$D$41,Parameters!$C$42*$A209))</f>
        <v>27666.66</v>
      </c>
      <c r="I209" s="290">
        <f t="shared" si="117"/>
        <v>135.62088235294118</v>
      </c>
      <c r="J209" s="290" cm="1">
        <f t="array" ref="J209">IF(Parameters!$D$55="No",IF($A209&lt;=Parameters!$F$23,Parameters!$E$23*$A209,IF($A209&lt;=Parameters!$F$24,Parameters!$E$23*Parameters!$F$23+Parameters!$E$24*($A209-Parameters!$F$23),IF($A209&lt;=Parameters!$F$25,Parameters!$E$23*Parameters!$F$23+Parameters!$E$24*(Parameters!$F$24-Parameters!$F$23)+Parameters!$E$25*($A209-Parameters!$F$24),Parameters!$E$23*Parameters!$F$23+Parameters!$E$24*(Parameters!$F$24-Parameters!$F$23)+Parameters!$E$25*(Parameters!$F$25-Parameters!$F$24)+Parameters!$E$26*($A209-Parameters!$F$25)))),_xlfn.IFS($A209&lt;=Parameters!$F$23,Parameters!$E$23*$A209,$A209&lt;=Parameters!$F$24,Parameters!$E$24*$A209,$A209&lt;=Parameters!$F$25,Parameters!$E$25*$A209,$A209&gt;Parameters!$F$25,Parameters!$E$26*$A209))</f>
        <v>18598.68</v>
      </c>
      <c r="K209" s="290">
        <f t="shared" si="93"/>
        <v>91.17</v>
      </c>
      <c r="L209" s="290" cm="1">
        <f t="array" ref="L209">IF(Parameters!$D$55="No",IF($A209&lt;=Parameters!$F$28,Parameters!$E$28*$A209,IF($A209&lt;=Parameters!$F$29,Parameters!$E$28*Parameters!$F$28+Parameters!$E$29*($A209-Parameters!$F$28),IF($A209&lt;=Parameters!$F$30,Parameters!$E$28*Parameters!$F$28+Parameters!$E$29*(Parameters!$F$29-Parameters!$F$28)+Parameters!$E$30*($A209-Parameters!$F$29),Parameters!$E$28*Parameters!$F$28+Parameters!$E$29*(Parameters!$F$29-Parameters!$F$28)+Parameters!$E$30*(Parameters!$F$30-Parameters!$F$29)+Parameters!$E$31*($A209-Parameters!$F$30)))),_xlfn.IFS($A209&lt;=Parameters!$F$28,Parameters!$E$28*$A209,$A209&lt;=Parameters!$F$29,Parameters!$E$29*$A209,$A209&lt;=Parameters!$F$30,Parameters!$E$30*$A209,$A209&gt;Parameters!$F$30,Parameters!$E$31*$A209))</f>
        <v>21045.96</v>
      </c>
      <c r="M209" s="290">
        <f t="shared" si="94"/>
        <v>103.16647058823528</v>
      </c>
      <c r="N209" s="290" cm="1">
        <f t="array" ref="N209">IF(Parameters!$D$55="No",IF($A209&lt;=Parameters!$F$34,Parameters!$E$34*$A209,IF($A209&lt;=Parameters!$F$35,Parameters!$E$34*Parameters!$F$34+Parameters!$E$35*($A209-Parameters!$F$34),IF($A209&lt;=Parameters!$F$36,Parameters!$E$34*Parameters!$F$34+Parameters!$E$35*(Parameters!$F$35-Parameters!$F$34)+Parameters!$E$36*($A209-Parameters!$F$35),Parameters!$E$34*Parameters!$F$34+Parameters!$E$35*(Parameters!$F$35-Parameters!$F$34)+Parameters!$E$36*(Parameters!$F$36-Parameters!$F$35)+Parameters!$E$37*($A209-Parameters!$F$36)))),_xlfn.IFS($A209&lt;=Parameters!$F$34,Parameters!$E$34*$A209,$A209&lt;=Parameters!$F$35,Parameters!$E$35*$A209,$A209&lt;=Parameters!$F$36,Parameters!$E$36*$A209,$A209&gt;Parameters!$F$36,Parameters!$E$37*$A209))</f>
        <v>26051.16</v>
      </c>
      <c r="O209" s="290">
        <f t="shared" si="118"/>
        <v>127.70176470588235</v>
      </c>
      <c r="P209" s="290" cm="1">
        <f t="array" ref="P209">IF(Parameters!$D$55="No",IF($A209&lt;=Parameters!$F$39,Parameters!$E$39*$A209,IF($A209&lt;=Parameters!$F$40,Parameters!$E$39*Parameters!$F$39+Parameters!$E$40*($A209-Parameters!$F$39),IF($A209&lt;=Parameters!$F$41,Parameters!$E$39*Parameters!$F$39+Parameters!$E$40*(Parameters!$F$40-Parameters!$F$39)+Parameters!$E$41*($A209-Parameters!$F$40),Parameters!$E$39*Parameters!$F$39+Parameters!$E$40*(Parameters!$F$40-Parameters!$F$39)+Parameters!$E$41*(Parameters!$F$41-Parameters!$F$40)+Parameters!$E$42*($A209-Parameters!$F$41)))),_xlfn.IFS($A209&lt;=Parameters!$F$39,Parameters!$E$39*$A209,$A209&lt;=Parameters!$F$40,Parameters!$E$40*$A209,$A209&lt;=Parameters!$F$41,Parameters!$E$41*$A209,$A209&gt;Parameters!$F$41,Parameters!$E$42*$A209))</f>
        <v>27666.66</v>
      </c>
      <c r="Q209" s="290">
        <f t="shared" si="119"/>
        <v>135.62088235294118</v>
      </c>
      <c r="R209" s="290" cm="1">
        <f t="array" ref="R209">IF(Parameters!$E$55="No",IF($A209&lt;=Parameters!$H$23,Parameters!$G$23*$A209,IF($A209&lt;=Parameters!$H$24,Parameters!$G$23*Parameters!$H$23+Parameters!$G$24*($A209-Parameters!$H$23),IF($A209&lt;=Parameters!$H$25,Parameters!$G$23*Parameters!$H$23+Parameters!$G$24*(Parameters!$H$24-Parameters!$H$23)+Parameters!$G$25*($A209-Parameters!$H$24),Parameters!$G$23*Parameters!$H$23+Parameters!$G$24*(Parameters!$H$24-Parameters!$H$23)+Parameters!$G$25*(Parameters!$H$25-Parameters!$H$24)+Parameters!$G$26*($A209-Parameters!$H$25)))),_xlfn.IFS($A209&lt;=Parameters!$H$23,Parameters!$G$23*$A209,$A209&lt;=Parameters!$H$24,Parameters!$G$24*$A209,$A209&lt;=Parameters!$H$25,Parameters!$G$25*$A209,$A209&gt;Parameters!$H$25,Parameters!$G$26*$A209))</f>
        <v>18598.68</v>
      </c>
      <c r="S209" s="290">
        <f t="shared" si="95"/>
        <v>91.17</v>
      </c>
      <c r="T209" s="290" cm="1">
        <f t="array" ref="T209">IF(Parameters!$E$55="No",IF($A209&lt;=Parameters!$H$28,Parameters!$G$28*$A209,IF($A209&lt;=Parameters!$H$29,Parameters!$G$28*Parameters!$H$28+Parameters!$G$29*($A209-Parameters!$H$28),IF($A209&lt;=Parameters!$H$30,Parameters!$G$28*Parameters!$H$28+Parameters!$G$29*(Parameters!$H$29-Parameters!$H$28)+Parameters!$G$30*($A209-Parameters!$H$29),Parameters!$G$28*Parameters!$H$28+Parameters!$G$29*(Parameters!$H$29-Parameters!$H$28)+Parameters!$G$30*(Parameters!$H$30-Parameters!$H$29)+Parameters!$G$31*($A209-Parameters!$H$30)))),_xlfn.IFS($A209&lt;=Parameters!$H$28,Parameters!$G$28*$A209,$A209&lt;=Parameters!$H$29,Parameters!$G$29*$A209,$A209&lt;=Parameters!$H$30,Parameters!$G$30*$A209,$A209&gt;Parameters!$H$30,Parameters!$G$31*$A209))</f>
        <v>21045.96</v>
      </c>
      <c r="U209" s="290">
        <f t="shared" si="96"/>
        <v>103.16647058823528</v>
      </c>
      <c r="V209" s="290" cm="1">
        <f t="array" ref="V209">IF(Parameters!$E$55="No",IF($A209&lt;=Parameters!$H$34,Parameters!$G$34*$A209,IF($A209&lt;=Parameters!$H$35,Parameters!$G$34*Parameters!$H$34+Parameters!$G$35*($A209-Parameters!$H$34),IF($A209&lt;=Parameters!$H$36,Parameters!$G$34*Parameters!$H$34+Parameters!$G$35*(Parameters!$H$35-Parameters!$H$34)+Parameters!$G$36*($A209-Parameters!$H$35),Parameters!$G$34*Parameters!$H$34+Parameters!$G$35*(Parameters!$H$35-Parameters!$H$34)+Parameters!$G$36*(Parameters!$H$36-Parameters!$H$35)+Parameters!$G$37*($A209-Parameters!$H$36)))),_xlfn.IFS($A209&lt;=Parameters!$H$34,Parameters!$G$34*$A209,$A209&lt;=Parameters!$H$35,Parameters!$G$35*$A209,$A209&lt;=Parameters!$H$36,Parameters!$G$36*$A209,$A209&gt;Parameters!$H$36,Parameters!$G$37*$A209))</f>
        <v>26051.16</v>
      </c>
      <c r="W209" s="290">
        <f t="shared" si="120"/>
        <v>127.70176470588235</v>
      </c>
      <c r="X209" s="290" cm="1">
        <f t="array" ref="X209">IF(Parameters!$E$55="No",IF($A209&lt;=Parameters!$H$39,Parameters!$G$39*$A209,IF($A209&lt;=Parameters!$H$40,Parameters!$G$39*Parameters!$H$39+Parameters!$G$40*($A209-Parameters!$H$39),IF($A209&lt;=Parameters!$H$41,Parameters!$G$39*Parameters!$H$39+Parameters!$G$40*(Parameters!$H$40-Parameters!$H$39)+Parameters!$G$41*($A209-Parameters!$H$40),Parameters!$G$39*Parameters!$H$39+Parameters!$G$40*(Parameters!$H$40-Parameters!$H$39)+Parameters!$G$41*(Parameters!$H$41-Parameters!$H$40)+Parameters!$G$42*($A209-Parameters!$H$41)))),_xlfn.IFS($A209&lt;=Parameters!$H$39,Parameters!$G$39*$A209,$A209&lt;=Parameters!$H$40,Parameters!$G$40*$A209,$A209&lt;=Parameters!$H$41,Parameters!$G$41*$A209,$A209&gt;Parameters!$H$41,Parameters!$G$42*$A209))</f>
        <v>27666.66</v>
      </c>
      <c r="Y209" s="290">
        <f t="shared" si="121"/>
        <v>135.62088235294118</v>
      </c>
      <c r="Z209" s="290" cm="1">
        <f t="array" ref="Z209">IF(Parameters!$F$55="No",IF($A209&lt;=Parameters!$J$23,Parameters!$I$23*$A209,IF($A209&lt;=Parameters!$J$24,Parameters!$I$23*Parameters!$J$23+Parameters!$I$24*($A209-Parameters!$J$23),IF($A209&lt;=Parameters!$J$25,Parameters!$I$23*Parameters!$J$23+Parameters!$I$24*(Parameters!$J$24-Parameters!$J$23)+Parameters!$I$25*($A209-Parameters!$J$24),Parameters!$I$23*Parameters!$J$23+Parameters!$I$24*(Parameters!$J$24-Parameters!$J$23)+Parameters!$I$25*(Parameters!$J$25-Parameters!$J$24)+Parameters!$I$26*($A209-Parameters!$J$25)))),_xlfn.IFS($A209&lt;=Parameters!$J$23,Parameters!$I$23*$A209,$A209&lt;=Parameters!$J$24,Parameters!$I$24*$A209,$A209&lt;=Parameters!$J$25,Parameters!$I$25*$A209,$A209&gt;Parameters!$J$25,Parameters!$I$26*$A209))</f>
        <v>18598.68</v>
      </c>
      <c r="AA209" s="290">
        <f t="shared" si="97"/>
        <v>91.17</v>
      </c>
      <c r="AB209" s="290" cm="1">
        <f t="array" ref="AB209">IF(Parameters!$F$55="No",IF($A209&lt;=Parameters!$J$28,Parameters!$I$28*$A209,IF($A209&lt;=Parameters!$J$29,Parameters!$I$28*Parameters!$J$28+Parameters!$I$29*($A209-Parameters!$J$28),IF($A209&lt;=Parameters!$J$30,Parameters!$I$28*Parameters!$J$28+Parameters!$I$29*(Parameters!$J$29-Parameters!$J$28)+Parameters!$I$30*($A209-Parameters!$J$29),Parameters!$I$28*Parameters!$J$28+Parameters!$I$29*(Parameters!$J$29-Parameters!$J$28)+Parameters!$I$30*(Parameters!$J$30-Parameters!$J$29)+Parameters!$I$31*($A209-Parameters!$J$30)))),_xlfn.IFS($A209&lt;=Parameters!$J$28,Parameters!$I$28*$A209,$A209&lt;=Parameters!$J$29,Parameters!$I$29*$A209,$A209&lt;=Parameters!$J$30,Parameters!$I$30*$A209,$A209&gt;Parameters!$J$30,Parameters!$I$31*$A209))</f>
        <v>21045.96</v>
      </c>
      <c r="AC209" s="290">
        <f t="shared" si="98"/>
        <v>103.16647058823528</v>
      </c>
      <c r="AD209" s="290" cm="1">
        <f t="array" ref="AD209">IF(Parameters!$F$55="No",IF($A209&lt;=Parameters!$J$34,Parameters!$I$34*$A209,IF($A209&lt;=Parameters!$J$35,Parameters!$I$34*Parameters!$J$34+Parameters!$I$35*($A209-Parameters!$J$34),IF($A209&lt;=Parameters!$J$36,Parameters!$I$34*Parameters!$J$34+Parameters!$I$35*(Parameters!$J$35-Parameters!$J$34)+Parameters!$I$36*($A209-Parameters!$J$35),Parameters!$I$34*Parameters!$J$34+Parameters!$I$35*(Parameters!$J$35-Parameters!$J$34)+Parameters!$I$36*(Parameters!$J$36-Parameters!$J$35)+Parameters!$I$37*($A209-Parameters!$J$36)))),_xlfn.IFS($A209&lt;=Parameters!$J$34,Parameters!$I$34*$A209,$A209&lt;=Parameters!$J$35,Parameters!$I$35*$A209,$A209&lt;=Parameters!$J$36,Parameters!$I$36*$A209,$A209&gt;Parameters!$J$36,Parameters!$I$37*$A209))</f>
        <v>26051.16</v>
      </c>
      <c r="AE209" s="290">
        <f t="shared" si="122"/>
        <v>127.70176470588235</v>
      </c>
      <c r="AF209" s="290" cm="1">
        <f t="array" ref="AF209">IF(Parameters!$F$55="No",IF($A209&lt;=Parameters!$J$39,Parameters!$I$39*$A209,IF($A209&lt;=Parameters!$J$40,Parameters!$I$39*Parameters!$J$39+Parameters!$I$40*($A209-Parameters!$J$39),IF($A209&lt;=Parameters!$J$41,Parameters!$I$39*Parameters!$J$39+Parameters!$I$40*(Parameters!$J$40-Parameters!$J$39)+Parameters!$I$41*($A209-Parameters!$J$40),Parameters!$I$39*Parameters!$J$39+Parameters!$I$40*(Parameters!$J$40-Parameters!$J$39)+Parameters!$I$41*(Parameters!$J$41-Parameters!$J$40)+Parameters!$I$42*($A209-Parameters!$J$41)))),_xlfn.IFS($A209&lt;=Parameters!$J$39,Parameters!$I$39*$A209,$A209&lt;=Parameters!$J$40,Parameters!$I$40*$A209,$A209&lt;=Parameters!$J$41,Parameters!$I$41*$A209,$A209&gt;Parameters!$J$41,Parameters!$I$42*$A209))</f>
        <v>27666.66</v>
      </c>
      <c r="AG209" s="290">
        <f t="shared" si="123"/>
        <v>135.62088235294118</v>
      </c>
      <c r="AI209" s="428">
        <f t="shared" si="99"/>
        <v>91.169999999998254</v>
      </c>
      <c r="AJ209" s="428">
        <f t="shared" si="100"/>
        <v>136.48999999999796</v>
      </c>
      <c r="AK209" s="428">
        <f t="shared" si="101"/>
        <v>143.54000000000087</v>
      </c>
      <c r="AL209" s="428">
        <f t="shared" si="102"/>
        <v>143.54000000000087</v>
      </c>
      <c r="AM209" s="428">
        <f t="shared" si="103"/>
        <v>91.169999999998254</v>
      </c>
      <c r="AN209" s="428">
        <f t="shared" si="104"/>
        <v>136.48999999999796</v>
      </c>
      <c r="AO209" s="428">
        <f t="shared" si="105"/>
        <v>143.54000000000087</v>
      </c>
      <c r="AP209" s="428">
        <f t="shared" si="106"/>
        <v>143.54000000000087</v>
      </c>
      <c r="AQ209" s="428">
        <f t="shared" si="107"/>
        <v>91.169999999998254</v>
      </c>
      <c r="AR209" s="428">
        <f t="shared" si="108"/>
        <v>136.48999999999796</v>
      </c>
      <c r="AS209" s="428">
        <f t="shared" si="109"/>
        <v>143.54000000000087</v>
      </c>
      <c r="AT209" s="428">
        <f t="shared" si="110"/>
        <v>143.54000000000087</v>
      </c>
      <c r="AU209" s="428">
        <f t="shared" si="111"/>
        <v>91.169999999998254</v>
      </c>
      <c r="AV209" s="428">
        <f t="shared" si="112"/>
        <v>136.48999999999796</v>
      </c>
      <c r="AW209" s="428">
        <f t="shared" si="113"/>
        <v>143.54000000000087</v>
      </c>
      <c r="AX209" s="428">
        <f t="shared" si="114"/>
        <v>143.54000000000087</v>
      </c>
    </row>
    <row r="210">
      <c r="A210" s="413">
        <v>205</v>
      </c>
      <c r="B210" s="290" cm="1">
        <f t="array" ref="B210">IF(Parameters!$C$55="No",IF($A210&lt;=Parameters!$D$23,Parameters!$C$23*$A210,IF($A210&lt;=Parameters!$D$24,Parameters!$C$23*Parameters!$D$23+Parameters!$C$24*($A210-Parameters!$D$23),IF($A210&lt;=Parameters!$D$25,Parameters!$C$23*Parameters!$D$23+Parameters!$C$24*(Parameters!$D$24-Parameters!$D$23)+Parameters!$C$25*($A210-Parameters!$D$24),Parameters!$C$23*Parameters!$D$23+Parameters!$C$24*(Parameters!$D$24-Parameters!$D$23)+Parameters!$C$25*(Parameters!$D$25-Parameters!$D$24)+Parameters!$C$26*($A210-Parameters!$D$25)))),_xlfn.IFS($A210&lt;=Parameters!$D$23,Parameters!$C$23*$A210,$A210&lt;=Parameters!$D$24,Parameters!$C$24*$A210,$A210&lt;=Parameters!$D$25,Parameters!$C$25*$A210,$A210&gt;Parameters!$D$25,Parameters!$C$26*$A210))</f>
        <v>18689.849999999999</v>
      </c>
      <c r="C210" s="290">
        <f t="shared" si="115"/>
        <v>91.169999999999987</v>
      </c>
      <c r="D210" s="290" cm="1">
        <f t="array" ref="D210">IF(Parameters!$C$55="No",IF($A210&lt;=Parameters!$D$28,Parameters!$C$28*$A210,IF($A210&lt;=Parameters!$D$29,Parameters!$C$28*Parameters!$D$28+Parameters!$C$29*($A210-Parameters!$D$28),IF($A210&lt;=Parameters!$D$30,Parameters!$C$28*Parameters!$D$28+Parameters!$C$29*(Parameters!$D$29-Parameters!$D$28)+Parameters!$C$30*($A210-Parameters!$D$29),Parameters!$C$28*Parameters!$D$28+Parameters!$C$29*(Parameters!$D$29-Parameters!$D$28)+Parameters!$C$30*(Parameters!$D$30-Parameters!$D$29)+Parameters!$C$31*($A210-Parameters!$D$30)))),_xlfn.IFS($A210&lt;=Parameters!$D$28,Parameters!$C$28*$A210,$A210&lt;=Parameters!$D$29,Parameters!$C$29*$A210,$A210&lt;=Parameters!$D$30,Parameters!$C$30*$A210,$A210&gt;Parameters!$D$30,Parameters!$C$31*$A210))</f>
        <v>21182.45</v>
      </c>
      <c r="E210" s="290">
        <f t="shared" si="115"/>
        <v>103.3290243902439</v>
      </c>
      <c r="F210" s="290" cm="1">
        <f t="array" ref="F210">IF(Parameters!$C$55="No",IF($A210&lt;=Parameters!$D$34,Parameters!$C$34*$A210,IF($A210&lt;=Parameters!$D$35,Parameters!$C$34*Parameters!$D$34+Parameters!$C$35*($A210-Parameters!$D$34),IF($A210&lt;=Parameters!$D$36,Parameters!$C$34*Parameters!$D$34+Parameters!$C$35*(Parameters!$D$35-Parameters!$D$34)+Parameters!$C$36*($A210-Parameters!$D$35),Parameters!$C$34*Parameters!$D$34+Parameters!$C$35*(Parameters!$D$35-Parameters!$D$34)+Parameters!$C$36*(Parameters!$D$36-Parameters!$D$35)+Parameters!$C$37*($A210-Parameters!$D$36)))),_xlfn.IFS($A210&lt;=Parameters!$D$34,Parameters!$C$34*$A210,$A210&lt;=Parameters!$D$35,Parameters!$C$35*$A210,$A210&lt;=Parameters!$D$36,Parameters!$C$36*$A210,$A210&gt;Parameters!$D$36,Parameters!$C$37*$A210))</f>
        <v>26194.699999999997</v>
      </c>
      <c r="G210" s="290">
        <f t="shared" si="116"/>
        <v>127.77902439024389</v>
      </c>
      <c r="H210" s="290" cm="1">
        <f t="array" ref="H210">IF(Parameters!$C$55="No",IF($A210&lt;=Parameters!$D$39,Parameters!$C$39*$A210,IF($A210&lt;=Parameters!$D$40,Parameters!$C$39*Parameters!$D$39+Parameters!$C$40*($A210-Parameters!$D$39),IF($A210&lt;=Parameters!$D$41,Parameters!$C$39*Parameters!$D$39+Parameters!$C$40*(Parameters!$D$40-Parameters!$D$39)+Parameters!$C$41*($A210-Parameters!$D$40),Parameters!$C$39*Parameters!$D$39+Parameters!$C$40*(Parameters!$D$40-Parameters!$D$39)+Parameters!$C$41*(Parameters!$D$41-Parameters!$D$40)+Parameters!$C$42*($A210-Parameters!$D$41)))),_xlfn.IFS($A210&lt;=Parameters!$D$39,Parameters!$C$39*$A210,$A210&lt;=Parameters!$D$40,Parameters!$C$40*$A210,$A210&lt;=Parameters!$D$41,Parameters!$C$41*$A210,$A210&gt;Parameters!$D$41,Parameters!$C$42*$A210))</f>
        <v>27810.199999999997</v>
      </c>
      <c r="I210" s="290">
        <f t="shared" si="117"/>
        <v>135.65951219512195</v>
      </c>
      <c r="J210" s="290" cm="1">
        <f t="array" ref="J210">IF(Parameters!$D$55="No",IF($A210&lt;=Parameters!$F$23,Parameters!$E$23*$A210,IF($A210&lt;=Parameters!$F$24,Parameters!$E$23*Parameters!$F$23+Parameters!$E$24*($A210-Parameters!$F$23),IF($A210&lt;=Parameters!$F$25,Parameters!$E$23*Parameters!$F$23+Parameters!$E$24*(Parameters!$F$24-Parameters!$F$23)+Parameters!$E$25*($A210-Parameters!$F$24),Parameters!$E$23*Parameters!$F$23+Parameters!$E$24*(Parameters!$F$24-Parameters!$F$23)+Parameters!$E$25*(Parameters!$F$25-Parameters!$F$24)+Parameters!$E$26*($A210-Parameters!$F$25)))),_xlfn.IFS($A210&lt;=Parameters!$F$23,Parameters!$E$23*$A210,$A210&lt;=Parameters!$F$24,Parameters!$E$24*$A210,$A210&lt;=Parameters!$F$25,Parameters!$E$25*$A210,$A210&gt;Parameters!$F$25,Parameters!$E$26*$A210))</f>
        <v>18689.849999999999</v>
      </c>
      <c r="K210" s="290">
        <f t="shared" si="93"/>
        <v>91.169999999999987</v>
      </c>
      <c r="L210" s="290" cm="1">
        <f t="array" ref="L210">IF(Parameters!$D$55="No",IF($A210&lt;=Parameters!$F$28,Parameters!$E$28*$A210,IF($A210&lt;=Parameters!$F$29,Parameters!$E$28*Parameters!$F$28+Parameters!$E$29*($A210-Parameters!$F$28),IF($A210&lt;=Parameters!$F$30,Parameters!$E$28*Parameters!$F$28+Parameters!$E$29*(Parameters!$F$29-Parameters!$F$28)+Parameters!$E$30*($A210-Parameters!$F$29),Parameters!$E$28*Parameters!$F$28+Parameters!$E$29*(Parameters!$F$29-Parameters!$F$28)+Parameters!$E$30*(Parameters!$F$30-Parameters!$F$29)+Parameters!$E$31*($A210-Parameters!$F$30)))),_xlfn.IFS($A210&lt;=Parameters!$F$28,Parameters!$E$28*$A210,$A210&lt;=Parameters!$F$29,Parameters!$E$29*$A210,$A210&lt;=Parameters!$F$30,Parameters!$E$30*$A210,$A210&gt;Parameters!$F$30,Parameters!$E$31*$A210))</f>
        <v>21182.45</v>
      </c>
      <c r="M210" s="290">
        <f t="shared" si="94"/>
        <v>103.3290243902439</v>
      </c>
      <c r="N210" s="290" cm="1">
        <f t="array" ref="N210">IF(Parameters!$D$55="No",IF($A210&lt;=Parameters!$F$34,Parameters!$E$34*$A210,IF($A210&lt;=Parameters!$F$35,Parameters!$E$34*Parameters!$F$34+Parameters!$E$35*($A210-Parameters!$F$34),IF($A210&lt;=Parameters!$F$36,Parameters!$E$34*Parameters!$F$34+Parameters!$E$35*(Parameters!$F$35-Parameters!$F$34)+Parameters!$E$36*($A210-Parameters!$F$35),Parameters!$E$34*Parameters!$F$34+Parameters!$E$35*(Parameters!$F$35-Parameters!$F$34)+Parameters!$E$36*(Parameters!$F$36-Parameters!$F$35)+Parameters!$E$37*($A210-Parameters!$F$36)))),_xlfn.IFS($A210&lt;=Parameters!$F$34,Parameters!$E$34*$A210,$A210&lt;=Parameters!$F$35,Parameters!$E$35*$A210,$A210&lt;=Parameters!$F$36,Parameters!$E$36*$A210,$A210&gt;Parameters!$F$36,Parameters!$E$37*$A210))</f>
        <v>26194.699999999997</v>
      </c>
      <c r="O210" s="290">
        <f t="shared" si="118"/>
        <v>127.77902439024389</v>
      </c>
      <c r="P210" s="290" cm="1">
        <f t="array" ref="P210">IF(Parameters!$D$55="No",IF($A210&lt;=Parameters!$F$39,Parameters!$E$39*$A210,IF($A210&lt;=Parameters!$F$40,Parameters!$E$39*Parameters!$F$39+Parameters!$E$40*($A210-Parameters!$F$39),IF($A210&lt;=Parameters!$F$41,Parameters!$E$39*Parameters!$F$39+Parameters!$E$40*(Parameters!$F$40-Parameters!$F$39)+Parameters!$E$41*($A210-Parameters!$F$40),Parameters!$E$39*Parameters!$F$39+Parameters!$E$40*(Parameters!$F$40-Parameters!$F$39)+Parameters!$E$41*(Parameters!$F$41-Parameters!$F$40)+Parameters!$E$42*($A210-Parameters!$F$41)))),_xlfn.IFS($A210&lt;=Parameters!$F$39,Parameters!$E$39*$A210,$A210&lt;=Parameters!$F$40,Parameters!$E$40*$A210,$A210&lt;=Parameters!$F$41,Parameters!$E$41*$A210,$A210&gt;Parameters!$F$41,Parameters!$E$42*$A210))</f>
        <v>27810.199999999997</v>
      </c>
      <c r="Q210" s="290">
        <f t="shared" si="119"/>
        <v>135.65951219512195</v>
      </c>
      <c r="R210" s="290" cm="1">
        <f t="array" ref="R210">IF(Parameters!$E$55="No",IF($A210&lt;=Parameters!$H$23,Parameters!$G$23*$A210,IF($A210&lt;=Parameters!$H$24,Parameters!$G$23*Parameters!$H$23+Parameters!$G$24*($A210-Parameters!$H$23),IF($A210&lt;=Parameters!$H$25,Parameters!$G$23*Parameters!$H$23+Parameters!$G$24*(Parameters!$H$24-Parameters!$H$23)+Parameters!$G$25*($A210-Parameters!$H$24),Parameters!$G$23*Parameters!$H$23+Parameters!$G$24*(Parameters!$H$24-Parameters!$H$23)+Parameters!$G$25*(Parameters!$H$25-Parameters!$H$24)+Parameters!$G$26*($A210-Parameters!$H$25)))),_xlfn.IFS($A210&lt;=Parameters!$H$23,Parameters!$G$23*$A210,$A210&lt;=Parameters!$H$24,Parameters!$G$24*$A210,$A210&lt;=Parameters!$H$25,Parameters!$G$25*$A210,$A210&gt;Parameters!$H$25,Parameters!$G$26*$A210))</f>
        <v>18689.849999999999</v>
      </c>
      <c r="S210" s="290">
        <f t="shared" si="95"/>
        <v>91.169999999999987</v>
      </c>
      <c r="T210" s="290" cm="1">
        <f t="array" ref="T210">IF(Parameters!$E$55="No",IF($A210&lt;=Parameters!$H$28,Parameters!$G$28*$A210,IF($A210&lt;=Parameters!$H$29,Parameters!$G$28*Parameters!$H$28+Parameters!$G$29*($A210-Parameters!$H$28),IF($A210&lt;=Parameters!$H$30,Parameters!$G$28*Parameters!$H$28+Parameters!$G$29*(Parameters!$H$29-Parameters!$H$28)+Parameters!$G$30*($A210-Parameters!$H$29),Parameters!$G$28*Parameters!$H$28+Parameters!$G$29*(Parameters!$H$29-Parameters!$H$28)+Parameters!$G$30*(Parameters!$H$30-Parameters!$H$29)+Parameters!$G$31*($A210-Parameters!$H$30)))),_xlfn.IFS($A210&lt;=Parameters!$H$28,Parameters!$G$28*$A210,$A210&lt;=Parameters!$H$29,Parameters!$G$29*$A210,$A210&lt;=Parameters!$H$30,Parameters!$G$30*$A210,$A210&gt;Parameters!$H$30,Parameters!$G$31*$A210))</f>
        <v>21182.45</v>
      </c>
      <c r="U210" s="290">
        <f t="shared" si="96"/>
        <v>103.3290243902439</v>
      </c>
      <c r="V210" s="290" cm="1">
        <f t="array" ref="V210">IF(Parameters!$E$55="No",IF($A210&lt;=Parameters!$H$34,Parameters!$G$34*$A210,IF($A210&lt;=Parameters!$H$35,Parameters!$G$34*Parameters!$H$34+Parameters!$G$35*($A210-Parameters!$H$34),IF($A210&lt;=Parameters!$H$36,Parameters!$G$34*Parameters!$H$34+Parameters!$G$35*(Parameters!$H$35-Parameters!$H$34)+Parameters!$G$36*($A210-Parameters!$H$35),Parameters!$G$34*Parameters!$H$34+Parameters!$G$35*(Parameters!$H$35-Parameters!$H$34)+Parameters!$G$36*(Parameters!$H$36-Parameters!$H$35)+Parameters!$G$37*($A210-Parameters!$H$36)))),_xlfn.IFS($A210&lt;=Parameters!$H$34,Parameters!$G$34*$A210,$A210&lt;=Parameters!$H$35,Parameters!$G$35*$A210,$A210&lt;=Parameters!$H$36,Parameters!$G$36*$A210,$A210&gt;Parameters!$H$36,Parameters!$G$37*$A210))</f>
        <v>26194.699999999997</v>
      </c>
      <c r="W210" s="290">
        <f t="shared" si="120"/>
        <v>127.77902439024389</v>
      </c>
      <c r="X210" s="290" cm="1">
        <f t="array" ref="X210">IF(Parameters!$E$55="No",IF($A210&lt;=Parameters!$H$39,Parameters!$G$39*$A210,IF($A210&lt;=Parameters!$H$40,Parameters!$G$39*Parameters!$H$39+Parameters!$G$40*($A210-Parameters!$H$39),IF($A210&lt;=Parameters!$H$41,Parameters!$G$39*Parameters!$H$39+Parameters!$G$40*(Parameters!$H$40-Parameters!$H$39)+Parameters!$G$41*($A210-Parameters!$H$40),Parameters!$G$39*Parameters!$H$39+Parameters!$G$40*(Parameters!$H$40-Parameters!$H$39)+Parameters!$G$41*(Parameters!$H$41-Parameters!$H$40)+Parameters!$G$42*($A210-Parameters!$H$41)))),_xlfn.IFS($A210&lt;=Parameters!$H$39,Parameters!$G$39*$A210,$A210&lt;=Parameters!$H$40,Parameters!$G$40*$A210,$A210&lt;=Parameters!$H$41,Parameters!$G$41*$A210,$A210&gt;Parameters!$H$41,Parameters!$G$42*$A210))</f>
        <v>27810.199999999997</v>
      </c>
      <c r="Y210" s="290">
        <f t="shared" si="121"/>
        <v>135.65951219512195</v>
      </c>
      <c r="Z210" s="290" cm="1">
        <f t="array" ref="Z210">IF(Parameters!$F$55="No",IF($A210&lt;=Parameters!$J$23,Parameters!$I$23*$A210,IF($A210&lt;=Parameters!$J$24,Parameters!$I$23*Parameters!$J$23+Parameters!$I$24*($A210-Parameters!$J$23),IF($A210&lt;=Parameters!$J$25,Parameters!$I$23*Parameters!$J$23+Parameters!$I$24*(Parameters!$J$24-Parameters!$J$23)+Parameters!$I$25*($A210-Parameters!$J$24),Parameters!$I$23*Parameters!$J$23+Parameters!$I$24*(Parameters!$J$24-Parameters!$J$23)+Parameters!$I$25*(Parameters!$J$25-Parameters!$J$24)+Parameters!$I$26*($A210-Parameters!$J$25)))),_xlfn.IFS($A210&lt;=Parameters!$J$23,Parameters!$I$23*$A210,$A210&lt;=Parameters!$J$24,Parameters!$I$24*$A210,$A210&lt;=Parameters!$J$25,Parameters!$I$25*$A210,$A210&gt;Parameters!$J$25,Parameters!$I$26*$A210))</f>
        <v>18689.849999999999</v>
      </c>
      <c r="AA210" s="290">
        <f t="shared" si="97"/>
        <v>91.169999999999987</v>
      </c>
      <c r="AB210" s="290" cm="1">
        <f t="array" ref="AB210">IF(Parameters!$F$55="No",IF($A210&lt;=Parameters!$J$28,Parameters!$I$28*$A210,IF($A210&lt;=Parameters!$J$29,Parameters!$I$28*Parameters!$J$28+Parameters!$I$29*($A210-Parameters!$J$28),IF($A210&lt;=Parameters!$J$30,Parameters!$I$28*Parameters!$J$28+Parameters!$I$29*(Parameters!$J$29-Parameters!$J$28)+Parameters!$I$30*($A210-Parameters!$J$29),Parameters!$I$28*Parameters!$J$28+Parameters!$I$29*(Parameters!$J$29-Parameters!$J$28)+Parameters!$I$30*(Parameters!$J$30-Parameters!$J$29)+Parameters!$I$31*($A210-Parameters!$J$30)))),_xlfn.IFS($A210&lt;=Parameters!$J$28,Parameters!$I$28*$A210,$A210&lt;=Parameters!$J$29,Parameters!$I$29*$A210,$A210&lt;=Parameters!$J$30,Parameters!$I$30*$A210,$A210&gt;Parameters!$J$30,Parameters!$I$31*$A210))</f>
        <v>21182.45</v>
      </c>
      <c r="AC210" s="290">
        <f t="shared" si="98"/>
        <v>103.3290243902439</v>
      </c>
      <c r="AD210" s="290" cm="1">
        <f t="array" ref="AD210">IF(Parameters!$F$55="No",IF($A210&lt;=Parameters!$J$34,Parameters!$I$34*$A210,IF($A210&lt;=Parameters!$J$35,Parameters!$I$34*Parameters!$J$34+Parameters!$I$35*($A210-Parameters!$J$34),IF($A210&lt;=Parameters!$J$36,Parameters!$I$34*Parameters!$J$34+Parameters!$I$35*(Parameters!$J$35-Parameters!$J$34)+Parameters!$I$36*($A210-Parameters!$J$35),Parameters!$I$34*Parameters!$J$34+Parameters!$I$35*(Parameters!$J$35-Parameters!$J$34)+Parameters!$I$36*(Parameters!$J$36-Parameters!$J$35)+Parameters!$I$37*($A210-Parameters!$J$36)))),_xlfn.IFS($A210&lt;=Parameters!$J$34,Parameters!$I$34*$A210,$A210&lt;=Parameters!$J$35,Parameters!$I$35*$A210,$A210&lt;=Parameters!$J$36,Parameters!$I$36*$A210,$A210&gt;Parameters!$J$36,Parameters!$I$37*$A210))</f>
        <v>26194.699999999997</v>
      </c>
      <c r="AE210" s="290">
        <f t="shared" si="122"/>
        <v>127.77902439024389</v>
      </c>
      <c r="AF210" s="290" cm="1">
        <f t="array" ref="AF210">IF(Parameters!$F$55="No",IF($A210&lt;=Parameters!$J$39,Parameters!$I$39*$A210,IF($A210&lt;=Parameters!$J$40,Parameters!$I$39*Parameters!$J$39+Parameters!$I$40*($A210-Parameters!$J$39),IF($A210&lt;=Parameters!$J$41,Parameters!$I$39*Parameters!$J$39+Parameters!$I$40*(Parameters!$J$40-Parameters!$J$39)+Parameters!$I$41*($A210-Parameters!$J$40),Parameters!$I$39*Parameters!$J$39+Parameters!$I$40*(Parameters!$J$40-Parameters!$J$39)+Parameters!$I$41*(Parameters!$J$41-Parameters!$J$40)+Parameters!$I$42*($A210-Parameters!$J$41)))),_xlfn.IFS($A210&lt;=Parameters!$J$39,Parameters!$I$39*$A210,$A210&lt;=Parameters!$J$40,Parameters!$I$40*$A210,$A210&lt;=Parameters!$J$41,Parameters!$I$41*$A210,$A210&gt;Parameters!$J$41,Parameters!$I$42*$A210))</f>
        <v>27810.199999999997</v>
      </c>
      <c r="AG210" s="290">
        <f t="shared" si="123"/>
        <v>135.65951219512195</v>
      </c>
      <c r="AI210" s="428">
        <f t="shared" si="99"/>
        <v>91.169999999998254</v>
      </c>
      <c r="AJ210" s="428">
        <f t="shared" si="100"/>
        <v>136.4900000000016</v>
      </c>
      <c r="AK210" s="428">
        <f t="shared" si="101"/>
        <v>143.53999999999724</v>
      </c>
      <c r="AL210" s="428">
        <f t="shared" si="102"/>
        <v>143.53999999999724</v>
      </c>
      <c r="AM210" s="428">
        <f t="shared" si="103"/>
        <v>91.169999999998254</v>
      </c>
      <c r="AN210" s="428">
        <f t="shared" si="104"/>
        <v>136.4900000000016</v>
      </c>
      <c r="AO210" s="428">
        <f t="shared" si="105"/>
        <v>143.53999999999724</v>
      </c>
      <c r="AP210" s="428">
        <f t="shared" si="106"/>
        <v>143.53999999999724</v>
      </c>
      <c r="AQ210" s="428">
        <f t="shared" si="107"/>
        <v>91.169999999998254</v>
      </c>
      <c r="AR210" s="428">
        <f t="shared" si="108"/>
        <v>136.4900000000016</v>
      </c>
      <c r="AS210" s="428">
        <f t="shared" si="109"/>
        <v>143.53999999999724</v>
      </c>
      <c r="AT210" s="428">
        <f t="shared" si="110"/>
        <v>143.53999999999724</v>
      </c>
      <c r="AU210" s="428">
        <f t="shared" si="111"/>
        <v>91.169999999998254</v>
      </c>
      <c r="AV210" s="428">
        <f t="shared" si="112"/>
        <v>136.4900000000016</v>
      </c>
      <c r="AW210" s="428">
        <f t="shared" si="113"/>
        <v>143.53999999999724</v>
      </c>
      <c r="AX210" s="428">
        <f t="shared" si="114"/>
        <v>143.53999999999724</v>
      </c>
    </row>
    <row r="211">
      <c r="A211" s="413">
        <v>206</v>
      </c>
      <c r="B211" s="290" cm="1">
        <f t="array" ref="B211">IF(Parameters!$C$55="No",IF($A211&lt;=Parameters!$D$23,Parameters!$C$23*$A211,IF($A211&lt;=Parameters!$D$24,Parameters!$C$23*Parameters!$D$23+Parameters!$C$24*($A211-Parameters!$D$23),IF($A211&lt;=Parameters!$D$25,Parameters!$C$23*Parameters!$D$23+Parameters!$C$24*(Parameters!$D$24-Parameters!$D$23)+Parameters!$C$25*($A211-Parameters!$D$24),Parameters!$C$23*Parameters!$D$23+Parameters!$C$24*(Parameters!$D$24-Parameters!$D$23)+Parameters!$C$25*(Parameters!$D$25-Parameters!$D$24)+Parameters!$C$26*($A211-Parameters!$D$25)))),_xlfn.IFS($A211&lt;=Parameters!$D$23,Parameters!$C$23*$A211,$A211&lt;=Parameters!$D$24,Parameters!$C$24*$A211,$A211&lt;=Parameters!$D$25,Parameters!$C$25*$A211,$A211&gt;Parameters!$D$25,Parameters!$C$26*$A211))</f>
        <v>18781.02</v>
      </c>
      <c r="C211" s="290">
        <f t="shared" si="115"/>
        <v>91.17</v>
      </c>
      <c r="D211" s="290" cm="1">
        <f t="array" ref="D211">IF(Parameters!$C$55="No",IF($A211&lt;=Parameters!$D$28,Parameters!$C$28*$A211,IF($A211&lt;=Parameters!$D$29,Parameters!$C$28*Parameters!$D$28+Parameters!$C$29*($A211-Parameters!$D$28),IF($A211&lt;=Parameters!$D$30,Parameters!$C$28*Parameters!$D$28+Parameters!$C$29*(Parameters!$D$29-Parameters!$D$28)+Parameters!$C$30*($A211-Parameters!$D$29),Parameters!$C$28*Parameters!$D$28+Parameters!$C$29*(Parameters!$D$29-Parameters!$D$28)+Parameters!$C$30*(Parameters!$D$30-Parameters!$D$29)+Parameters!$C$31*($A211-Parameters!$D$30)))),_xlfn.IFS($A211&lt;=Parameters!$D$28,Parameters!$C$28*$A211,$A211&lt;=Parameters!$D$29,Parameters!$C$29*$A211,$A211&lt;=Parameters!$D$30,Parameters!$C$30*$A211,$A211&gt;Parameters!$D$30,Parameters!$C$31*$A211))</f>
        <v>21318.940000000002</v>
      </c>
      <c r="E211" s="290">
        <f t="shared" si="115"/>
        <v>103.49000000000001</v>
      </c>
      <c r="F211" s="290" cm="1">
        <f t="array" ref="F211">IF(Parameters!$C$55="No",IF($A211&lt;=Parameters!$D$34,Parameters!$C$34*$A211,IF($A211&lt;=Parameters!$D$35,Parameters!$C$34*Parameters!$D$34+Parameters!$C$35*($A211-Parameters!$D$34),IF($A211&lt;=Parameters!$D$36,Parameters!$C$34*Parameters!$D$34+Parameters!$C$35*(Parameters!$D$35-Parameters!$D$34)+Parameters!$C$36*($A211-Parameters!$D$35),Parameters!$C$34*Parameters!$D$34+Parameters!$C$35*(Parameters!$D$35-Parameters!$D$34)+Parameters!$C$36*(Parameters!$D$36-Parameters!$D$35)+Parameters!$C$37*($A211-Parameters!$D$36)))),_xlfn.IFS($A211&lt;=Parameters!$D$34,Parameters!$C$34*$A211,$A211&lt;=Parameters!$D$35,Parameters!$C$35*$A211,$A211&lt;=Parameters!$D$36,Parameters!$C$36*$A211,$A211&gt;Parameters!$D$36,Parameters!$C$37*$A211))</f>
        <v>26338.239999999998</v>
      </c>
      <c r="G211" s="290">
        <f t="shared" si="116"/>
        <v>127.85553398058252</v>
      </c>
      <c r="H211" s="290" cm="1">
        <f t="array" ref="H211">IF(Parameters!$C$55="No",IF($A211&lt;=Parameters!$D$39,Parameters!$C$39*$A211,IF($A211&lt;=Parameters!$D$40,Parameters!$C$39*Parameters!$D$39+Parameters!$C$40*($A211-Parameters!$D$39),IF($A211&lt;=Parameters!$D$41,Parameters!$C$39*Parameters!$D$39+Parameters!$C$40*(Parameters!$D$40-Parameters!$D$39)+Parameters!$C$41*($A211-Parameters!$D$40),Parameters!$C$39*Parameters!$D$39+Parameters!$C$40*(Parameters!$D$40-Parameters!$D$39)+Parameters!$C$41*(Parameters!$D$41-Parameters!$D$40)+Parameters!$C$42*($A211-Parameters!$D$41)))),_xlfn.IFS($A211&lt;=Parameters!$D$39,Parameters!$C$39*$A211,$A211&lt;=Parameters!$D$40,Parameters!$C$40*$A211,$A211&lt;=Parameters!$D$41,Parameters!$C$41*$A211,$A211&gt;Parameters!$D$41,Parameters!$C$42*$A211))</f>
        <v>27953.739999999998</v>
      </c>
      <c r="I211" s="290">
        <f t="shared" si="117"/>
        <v>135.69776699029126</v>
      </c>
      <c r="J211" s="290" cm="1">
        <f t="array" ref="J211">IF(Parameters!$D$55="No",IF($A211&lt;=Parameters!$F$23,Parameters!$E$23*$A211,IF($A211&lt;=Parameters!$F$24,Parameters!$E$23*Parameters!$F$23+Parameters!$E$24*($A211-Parameters!$F$23),IF($A211&lt;=Parameters!$F$25,Parameters!$E$23*Parameters!$F$23+Parameters!$E$24*(Parameters!$F$24-Parameters!$F$23)+Parameters!$E$25*($A211-Parameters!$F$24),Parameters!$E$23*Parameters!$F$23+Parameters!$E$24*(Parameters!$F$24-Parameters!$F$23)+Parameters!$E$25*(Parameters!$F$25-Parameters!$F$24)+Parameters!$E$26*($A211-Parameters!$F$25)))),_xlfn.IFS($A211&lt;=Parameters!$F$23,Parameters!$E$23*$A211,$A211&lt;=Parameters!$F$24,Parameters!$E$24*$A211,$A211&lt;=Parameters!$F$25,Parameters!$E$25*$A211,$A211&gt;Parameters!$F$25,Parameters!$E$26*$A211))</f>
        <v>18781.02</v>
      </c>
      <c r="K211" s="290">
        <f t="shared" si="93"/>
        <v>91.17</v>
      </c>
      <c r="L211" s="290" cm="1">
        <f t="array" ref="L211">IF(Parameters!$D$55="No",IF($A211&lt;=Parameters!$F$28,Parameters!$E$28*$A211,IF($A211&lt;=Parameters!$F$29,Parameters!$E$28*Parameters!$F$28+Parameters!$E$29*($A211-Parameters!$F$28),IF($A211&lt;=Parameters!$F$30,Parameters!$E$28*Parameters!$F$28+Parameters!$E$29*(Parameters!$F$29-Parameters!$F$28)+Parameters!$E$30*($A211-Parameters!$F$29),Parameters!$E$28*Parameters!$F$28+Parameters!$E$29*(Parameters!$F$29-Parameters!$F$28)+Parameters!$E$30*(Parameters!$F$30-Parameters!$F$29)+Parameters!$E$31*($A211-Parameters!$F$30)))),_xlfn.IFS($A211&lt;=Parameters!$F$28,Parameters!$E$28*$A211,$A211&lt;=Parameters!$F$29,Parameters!$E$29*$A211,$A211&lt;=Parameters!$F$30,Parameters!$E$30*$A211,$A211&gt;Parameters!$F$30,Parameters!$E$31*$A211))</f>
        <v>21318.940000000002</v>
      </c>
      <c r="M211" s="290">
        <f t="shared" si="94"/>
        <v>103.49000000000001</v>
      </c>
      <c r="N211" s="290" cm="1">
        <f t="array" ref="N211">IF(Parameters!$D$55="No",IF($A211&lt;=Parameters!$F$34,Parameters!$E$34*$A211,IF($A211&lt;=Parameters!$F$35,Parameters!$E$34*Parameters!$F$34+Parameters!$E$35*($A211-Parameters!$F$34),IF($A211&lt;=Parameters!$F$36,Parameters!$E$34*Parameters!$F$34+Parameters!$E$35*(Parameters!$F$35-Parameters!$F$34)+Parameters!$E$36*($A211-Parameters!$F$35),Parameters!$E$34*Parameters!$F$34+Parameters!$E$35*(Parameters!$F$35-Parameters!$F$34)+Parameters!$E$36*(Parameters!$F$36-Parameters!$F$35)+Parameters!$E$37*($A211-Parameters!$F$36)))),_xlfn.IFS($A211&lt;=Parameters!$F$34,Parameters!$E$34*$A211,$A211&lt;=Parameters!$F$35,Parameters!$E$35*$A211,$A211&lt;=Parameters!$F$36,Parameters!$E$36*$A211,$A211&gt;Parameters!$F$36,Parameters!$E$37*$A211))</f>
        <v>26338.239999999998</v>
      </c>
      <c r="O211" s="290">
        <f t="shared" si="118"/>
        <v>127.85553398058252</v>
      </c>
      <c r="P211" s="290" cm="1">
        <f t="array" ref="P211">IF(Parameters!$D$55="No",IF($A211&lt;=Parameters!$F$39,Parameters!$E$39*$A211,IF($A211&lt;=Parameters!$F$40,Parameters!$E$39*Parameters!$F$39+Parameters!$E$40*($A211-Parameters!$F$39),IF($A211&lt;=Parameters!$F$41,Parameters!$E$39*Parameters!$F$39+Parameters!$E$40*(Parameters!$F$40-Parameters!$F$39)+Parameters!$E$41*($A211-Parameters!$F$40),Parameters!$E$39*Parameters!$F$39+Parameters!$E$40*(Parameters!$F$40-Parameters!$F$39)+Parameters!$E$41*(Parameters!$F$41-Parameters!$F$40)+Parameters!$E$42*($A211-Parameters!$F$41)))),_xlfn.IFS($A211&lt;=Parameters!$F$39,Parameters!$E$39*$A211,$A211&lt;=Parameters!$F$40,Parameters!$E$40*$A211,$A211&lt;=Parameters!$F$41,Parameters!$E$41*$A211,$A211&gt;Parameters!$F$41,Parameters!$E$42*$A211))</f>
        <v>27953.739999999998</v>
      </c>
      <c r="Q211" s="290">
        <f t="shared" si="119"/>
        <v>135.69776699029126</v>
      </c>
      <c r="R211" s="290" cm="1">
        <f t="array" ref="R211">IF(Parameters!$E$55="No",IF($A211&lt;=Parameters!$H$23,Parameters!$G$23*$A211,IF($A211&lt;=Parameters!$H$24,Parameters!$G$23*Parameters!$H$23+Parameters!$G$24*($A211-Parameters!$H$23),IF($A211&lt;=Parameters!$H$25,Parameters!$G$23*Parameters!$H$23+Parameters!$G$24*(Parameters!$H$24-Parameters!$H$23)+Parameters!$G$25*($A211-Parameters!$H$24),Parameters!$G$23*Parameters!$H$23+Parameters!$G$24*(Parameters!$H$24-Parameters!$H$23)+Parameters!$G$25*(Parameters!$H$25-Parameters!$H$24)+Parameters!$G$26*($A211-Parameters!$H$25)))),_xlfn.IFS($A211&lt;=Parameters!$H$23,Parameters!$G$23*$A211,$A211&lt;=Parameters!$H$24,Parameters!$G$24*$A211,$A211&lt;=Parameters!$H$25,Parameters!$G$25*$A211,$A211&gt;Parameters!$H$25,Parameters!$G$26*$A211))</f>
        <v>18781.02</v>
      </c>
      <c r="S211" s="290">
        <f t="shared" si="95"/>
        <v>91.17</v>
      </c>
      <c r="T211" s="290" cm="1">
        <f t="array" ref="T211">IF(Parameters!$E$55="No",IF($A211&lt;=Parameters!$H$28,Parameters!$G$28*$A211,IF($A211&lt;=Parameters!$H$29,Parameters!$G$28*Parameters!$H$28+Parameters!$G$29*($A211-Parameters!$H$28),IF($A211&lt;=Parameters!$H$30,Parameters!$G$28*Parameters!$H$28+Parameters!$G$29*(Parameters!$H$29-Parameters!$H$28)+Parameters!$G$30*($A211-Parameters!$H$29),Parameters!$G$28*Parameters!$H$28+Parameters!$G$29*(Parameters!$H$29-Parameters!$H$28)+Parameters!$G$30*(Parameters!$H$30-Parameters!$H$29)+Parameters!$G$31*($A211-Parameters!$H$30)))),_xlfn.IFS($A211&lt;=Parameters!$H$28,Parameters!$G$28*$A211,$A211&lt;=Parameters!$H$29,Parameters!$G$29*$A211,$A211&lt;=Parameters!$H$30,Parameters!$G$30*$A211,$A211&gt;Parameters!$H$30,Parameters!$G$31*$A211))</f>
        <v>21318.940000000002</v>
      </c>
      <c r="U211" s="290">
        <f t="shared" si="96"/>
        <v>103.49000000000001</v>
      </c>
      <c r="V211" s="290" cm="1">
        <f t="array" ref="V211">IF(Parameters!$E$55="No",IF($A211&lt;=Parameters!$H$34,Parameters!$G$34*$A211,IF($A211&lt;=Parameters!$H$35,Parameters!$G$34*Parameters!$H$34+Parameters!$G$35*($A211-Parameters!$H$34),IF($A211&lt;=Parameters!$H$36,Parameters!$G$34*Parameters!$H$34+Parameters!$G$35*(Parameters!$H$35-Parameters!$H$34)+Parameters!$G$36*($A211-Parameters!$H$35),Parameters!$G$34*Parameters!$H$34+Parameters!$G$35*(Parameters!$H$35-Parameters!$H$34)+Parameters!$G$36*(Parameters!$H$36-Parameters!$H$35)+Parameters!$G$37*($A211-Parameters!$H$36)))),_xlfn.IFS($A211&lt;=Parameters!$H$34,Parameters!$G$34*$A211,$A211&lt;=Parameters!$H$35,Parameters!$G$35*$A211,$A211&lt;=Parameters!$H$36,Parameters!$G$36*$A211,$A211&gt;Parameters!$H$36,Parameters!$G$37*$A211))</f>
        <v>26338.239999999998</v>
      </c>
      <c r="W211" s="290">
        <f t="shared" si="120"/>
        <v>127.85553398058252</v>
      </c>
      <c r="X211" s="290" cm="1">
        <f t="array" ref="X211">IF(Parameters!$E$55="No",IF($A211&lt;=Parameters!$H$39,Parameters!$G$39*$A211,IF($A211&lt;=Parameters!$H$40,Parameters!$G$39*Parameters!$H$39+Parameters!$G$40*($A211-Parameters!$H$39),IF($A211&lt;=Parameters!$H$41,Parameters!$G$39*Parameters!$H$39+Parameters!$G$40*(Parameters!$H$40-Parameters!$H$39)+Parameters!$G$41*($A211-Parameters!$H$40),Parameters!$G$39*Parameters!$H$39+Parameters!$G$40*(Parameters!$H$40-Parameters!$H$39)+Parameters!$G$41*(Parameters!$H$41-Parameters!$H$40)+Parameters!$G$42*($A211-Parameters!$H$41)))),_xlfn.IFS($A211&lt;=Parameters!$H$39,Parameters!$G$39*$A211,$A211&lt;=Parameters!$H$40,Parameters!$G$40*$A211,$A211&lt;=Parameters!$H$41,Parameters!$G$41*$A211,$A211&gt;Parameters!$H$41,Parameters!$G$42*$A211))</f>
        <v>27953.739999999998</v>
      </c>
      <c r="Y211" s="290">
        <f t="shared" si="121"/>
        <v>135.69776699029126</v>
      </c>
      <c r="Z211" s="290" cm="1">
        <f t="array" ref="Z211">IF(Parameters!$F$55="No",IF($A211&lt;=Parameters!$J$23,Parameters!$I$23*$A211,IF($A211&lt;=Parameters!$J$24,Parameters!$I$23*Parameters!$J$23+Parameters!$I$24*($A211-Parameters!$J$23),IF($A211&lt;=Parameters!$J$25,Parameters!$I$23*Parameters!$J$23+Parameters!$I$24*(Parameters!$J$24-Parameters!$J$23)+Parameters!$I$25*($A211-Parameters!$J$24),Parameters!$I$23*Parameters!$J$23+Parameters!$I$24*(Parameters!$J$24-Parameters!$J$23)+Parameters!$I$25*(Parameters!$J$25-Parameters!$J$24)+Parameters!$I$26*($A211-Parameters!$J$25)))),_xlfn.IFS($A211&lt;=Parameters!$J$23,Parameters!$I$23*$A211,$A211&lt;=Parameters!$J$24,Parameters!$I$24*$A211,$A211&lt;=Parameters!$J$25,Parameters!$I$25*$A211,$A211&gt;Parameters!$J$25,Parameters!$I$26*$A211))</f>
        <v>18781.02</v>
      </c>
      <c r="AA211" s="290">
        <f t="shared" si="97"/>
        <v>91.17</v>
      </c>
      <c r="AB211" s="290" cm="1">
        <f t="array" ref="AB211">IF(Parameters!$F$55="No",IF($A211&lt;=Parameters!$J$28,Parameters!$I$28*$A211,IF($A211&lt;=Parameters!$J$29,Parameters!$I$28*Parameters!$J$28+Parameters!$I$29*($A211-Parameters!$J$28),IF($A211&lt;=Parameters!$J$30,Parameters!$I$28*Parameters!$J$28+Parameters!$I$29*(Parameters!$J$29-Parameters!$J$28)+Parameters!$I$30*($A211-Parameters!$J$29),Parameters!$I$28*Parameters!$J$28+Parameters!$I$29*(Parameters!$J$29-Parameters!$J$28)+Parameters!$I$30*(Parameters!$J$30-Parameters!$J$29)+Parameters!$I$31*($A211-Parameters!$J$30)))),_xlfn.IFS($A211&lt;=Parameters!$J$28,Parameters!$I$28*$A211,$A211&lt;=Parameters!$J$29,Parameters!$I$29*$A211,$A211&lt;=Parameters!$J$30,Parameters!$I$30*$A211,$A211&gt;Parameters!$J$30,Parameters!$I$31*$A211))</f>
        <v>21318.940000000002</v>
      </c>
      <c r="AC211" s="290">
        <f t="shared" si="98"/>
        <v>103.49000000000001</v>
      </c>
      <c r="AD211" s="290" cm="1">
        <f t="array" ref="AD211">IF(Parameters!$F$55="No",IF($A211&lt;=Parameters!$J$34,Parameters!$I$34*$A211,IF($A211&lt;=Parameters!$J$35,Parameters!$I$34*Parameters!$J$34+Parameters!$I$35*($A211-Parameters!$J$34),IF($A211&lt;=Parameters!$J$36,Parameters!$I$34*Parameters!$J$34+Parameters!$I$35*(Parameters!$J$35-Parameters!$J$34)+Parameters!$I$36*($A211-Parameters!$J$35),Parameters!$I$34*Parameters!$J$34+Parameters!$I$35*(Parameters!$J$35-Parameters!$J$34)+Parameters!$I$36*(Parameters!$J$36-Parameters!$J$35)+Parameters!$I$37*($A211-Parameters!$J$36)))),_xlfn.IFS($A211&lt;=Parameters!$J$34,Parameters!$I$34*$A211,$A211&lt;=Parameters!$J$35,Parameters!$I$35*$A211,$A211&lt;=Parameters!$J$36,Parameters!$I$36*$A211,$A211&gt;Parameters!$J$36,Parameters!$I$37*$A211))</f>
        <v>26338.239999999998</v>
      </c>
      <c r="AE211" s="290">
        <f t="shared" si="122"/>
        <v>127.85553398058252</v>
      </c>
      <c r="AF211" s="290" cm="1">
        <f t="array" ref="AF211">IF(Parameters!$F$55="No",IF($A211&lt;=Parameters!$J$39,Parameters!$I$39*$A211,IF($A211&lt;=Parameters!$J$40,Parameters!$I$39*Parameters!$J$39+Parameters!$I$40*($A211-Parameters!$J$39),IF($A211&lt;=Parameters!$J$41,Parameters!$I$39*Parameters!$J$39+Parameters!$I$40*(Parameters!$J$40-Parameters!$J$39)+Parameters!$I$41*($A211-Parameters!$J$40),Parameters!$I$39*Parameters!$J$39+Parameters!$I$40*(Parameters!$J$40-Parameters!$J$39)+Parameters!$I$41*(Parameters!$J$41-Parameters!$J$40)+Parameters!$I$42*($A211-Parameters!$J$41)))),_xlfn.IFS($A211&lt;=Parameters!$J$39,Parameters!$I$39*$A211,$A211&lt;=Parameters!$J$40,Parameters!$I$40*$A211,$A211&lt;=Parameters!$J$41,Parameters!$I$41*$A211,$A211&gt;Parameters!$J$41,Parameters!$I$42*$A211))</f>
        <v>27953.739999999998</v>
      </c>
      <c r="AG211" s="290">
        <f t="shared" si="123"/>
        <v>135.69776699029126</v>
      </c>
      <c r="AI211" s="428">
        <f t="shared" si="99"/>
        <v>91.170000000001892</v>
      </c>
      <c r="AJ211" s="428">
        <f t="shared" si="100"/>
        <v>136.4900000000016</v>
      </c>
      <c r="AK211" s="428">
        <f t="shared" si="101"/>
        <v>143.54000000000087</v>
      </c>
      <c r="AL211" s="428">
        <f t="shared" si="102"/>
        <v>143.54000000000087</v>
      </c>
      <c r="AM211" s="428">
        <f t="shared" si="103"/>
        <v>91.170000000001892</v>
      </c>
      <c r="AN211" s="428">
        <f t="shared" si="104"/>
        <v>136.4900000000016</v>
      </c>
      <c r="AO211" s="428">
        <f t="shared" si="105"/>
        <v>143.54000000000087</v>
      </c>
      <c r="AP211" s="428">
        <f t="shared" si="106"/>
        <v>143.54000000000087</v>
      </c>
      <c r="AQ211" s="428">
        <f t="shared" si="107"/>
        <v>91.170000000001892</v>
      </c>
      <c r="AR211" s="428">
        <f t="shared" si="108"/>
        <v>136.4900000000016</v>
      </c>
      <c r="AS211" s="428">
        <f t="shared" si="109"/>
        <v>143.54000000000087</v>
      </c>
      <c r="AT211" s="428">
        <f t="shared" si="110"/>
        <v>143.54000000000087</v>
      </c>
      <c r="AU211" s="428">
        <f t="shared" si="111"/>
        <v>91.170000000001892</v>
      </c>
      <c r="AV211" s="428">
        <f t="shared" si="112"/>
        <v>136.4900000000016</v>
      </c>
      <c r="AW211" s="428">
        <f t="shared" si="113"/>
        <v>143.54000000000087</v>
      </c>
      <c r="AX211" s="428">
        <f t="shared" si="114"/>
        <v>143.54000000000087</v>
      </c>
    </row>
    <row r="212">
      <c r="A212" s="413">
        <v>207</v>
      </c>
      <c r="B212" s="290" cm="1">
        <f t="array" ref="B212">IF(Parameters!$C$55="No",IF($A212&lt;=Parameters!$D$23,Parameters!$C$23*$A212,IF($A212&lt;=Parameters!$D$24,Parameters!$C$23*Parameters!$D$23+Parameters!$C$24*($A212-Parameters!$D$23),IF($A212&lt;=Parameters!$D$25,Parameters!$C$23*Parameters!$D$23+Parameters!$C$24*(Parameters!$D$24-Parameters!$D$23)+Parameters!$C$25*($A212-Parameters!$D$24),Parameters!$C$23*Parameters!$D$23+Parameters!$C$24*(Parameters!$D$24-Parameters!$D$23)+Parameters!$C$25*(Parameters!$D$25-Parameters!$D$24)+Parameters!$C$26*($A212-Parameters!$D$25)))),_xlfn.IFS($A212&lt;=Parameters!$D$23,Parameters!$C$23*$A212,$A212&lt;=Parameters!$D$24,Parameters!$C$24*$A212,$A212&lt;=Parameters!$D$25,Parameters!$C$25*$A212,$A212&gt;Parameters!$D$25,Parameters!$C$26*$A212))</f>
        <v>18872.189999999999</v>
      </c>
      <c r="C212" s="290">
        <f t="shared" si="115"/>
        <v>91.169999999999987</v>
      </c>
      <c r="D212" s="290" cm="1">
        <f t="array" ref="D212">IF(Parameters!$C$55="No",IF($A212&lt;=Parameters!$D$28,Parameters!$C$28*$A212,IF($A212&lt;=Parameters!$D$29,Parameters!$C$28*Parameters!$D$28+Parameters!$C$29*($A212-Parameters!$D$28),IF($A212&lt;=Parameters!$D$30,Parameters!$C$28*Parameters!$D$28+Parameters!$C$29*(Parameters!$D$29-Parameters!$D$28)+Parameters!$C$30*($A212-Parameters!$D$29),Parameters!$C$28*Parameters!$D$28+Parameters!$C$29*(Parameters!$D$29-Parameters!$D$28)+Parameters!$C$30*(Parameters!$D$30-Parameters!$D$29)+Parameters!$C$31*($A212-Parameters!$D$30)))),_xlfn.IFS($A212&lt;=Parameters!$D$28,Parameters!$C$28*$A212,$A212&lt;=Parameters!$D$29,Parameters!$C$29*$A212,$A212&lt;=Parameters!$D$30,Parameters!$C$30*$A212,$A212&gt;Parameters!$D$30,Parameters!$C$31*$A212))</f>
        <v>21455.43</v>
      </c>
      <c r="E212" s="290">
        <f t="shared" si="115"/>
        <v>103.64942028985507</v>
      </c>
      <c r="F212" s="290" cm="1">
        <f t="array" ref="F212">IF(Parameters!$C$55="No",IF($A212&lt;=Parameters!$D$34,Parameters!$C$34*$A212,IF($A212&lt;=Parameters!$D$35,Parameters!$C$34*Parameters!$D$34+Parameters!$C$35*($A212-Parameters!$D$34),IF($A212&lt;=Parameters!$D$36,Parameters!$C$34*Parameters!$D$34+Parameters!$C$35*(Parameters!$D$35-Parameters!$D$34)+Parameters!$C$36*($A212-Parameters!$D$35),Parameters!$C$34*Parameters!$D$34+Parameters!$C$35*(Parameters!$D$35-Parameters!$D$34)+Parameters!$C$36*(Parameters!$D$36-Parameters!$D$35)+Parameters!$C$37*($A212-Parameters!$D$36)))),_xlfn.IFS($A212&lt;=Parameters!$D$34,Parameters!$C$34*$A212,$A212&lt;=Parameters!$D$35,Parameters!$C$35*$A212,$A212&lt;=Parameters!$D$36,Parameters!$C$36*$A212,$A212&gt;Parameters!$D$36,Parameters!$C$37*$A212))</f>
        <v>26481.78</v>
      </c>
      <c r="G212" s="290">
        <f t="shared" si="116"/>
        <v>127.93130434782609</v>
      </c>
      <c r="H212" s="290" cm="1">
        <f t="array" ref="H212">IF(Parameters!$C$55="No",IF($A212&lt;=Parameters!$D$39,Parameters!$C$39*$A212,IF($A212&lt;=Parameters!$D$40,Parameters!$C$39*Parameters!$D$39+Parameters!$C$40*($A212-Parameters!$D$39),IF($A212&lt;=Parameters!$D$41,Parameters!$C$39*Parameters!$D$39+Parameters!$C$40*(Parameters!$D$40-Parameters!$D$39)+Parameters!$C$41*($A212-Parameters!$D$40),Parameters!$C$39*Parameters!$D$39+Parameters!$C$40*(Parameters!$D$40-Parameters!$D$39)+Parameters!$C$41*(Parameters!$D$41-Parameters!$D$40)+Parameters!$C$42*($A212-Parameters!$D$41)))),_xlfn.IFS($A212&lt;=Parameters!$D$39,Parameters!$C$39*$A212,$A212&lt;=Parameters!$D$40,Parameters!$C$40*$A212,$A212&lt;=Parameters!$D$41,Parameters!$C$41*$A212,$A212&gt;Parameters!$D$41,Parameters!$C$42*$A212))</f>
        <v>28097.279999999999</v>
      </c>
      <c r="I212" s="290">
        <f t="shared" si="117"/>
        <v>135.73565217391302</v>
      </c>
      <c r="J212" s="290" cm="1">
        <f t="array" ref="J212">IF(Parameters!$D$55="No",IF($A212&lt;=Parameters!$F$23,Parameters!$E$23*$A212,IF($A212&lt;=Parameters!$F$24,Parameters!$E$23*Parameters!$F$23+Parameters!$E$24*($A212-Parameters!$F$23),IF($A212&lt;=Parameters!$F$25,Parameters!$E$23*Parameters!$F$23+Parameters!$E$24*(Parameters!$F$24-Parameters!$F$23)+Parameters!$E$25*($A212-Parameters!$F$24),Parameters!$E$23*Parameters!$F$23+Parameters!$E$24*(Parameters!$F$24-Parameters!$F$23)+Parameters!$E$25*(Parameters!$F$25-Parameters!$F$24)+Parameters!$E$26*($A212-Parameters!$F$25)))),_xlfn.IFS($A212&lt;=Parameters!$F$23,Parameters!$E$23*$A212,$A212&lt;=Parameters!$F$24,Parameters!$E$24*$A212,$A212&lt;=Parameters!$F$25,Parameters!$E$25*$A212,$A212&gt;Parameters!$F$25,Parameters!$E$26*$A212))</f>
        <v>18872.189999999999</v>
      </c>
      <c r="K212" s="290">
        <f t="shared" si="93"/>
        <v>91.169999999999987</v>
      </c>
      <c r="L212" s="290" cm="1">
        <f t="array" ref="L212">IF(Parameters!$D$55="No",IF($A212&lt;=Parameters!$F$28,Parameters!$E$28*$A212,IF($A212&lt;=Parameters!$F$29,Parameters!$E$28*Parameters!$F$28+Parameters!$E$29*($A212-Parameters!$F$28),IF($A212&lt;=Parameters!$F$30,Parameters!$E$28*Parameters!$F$28+Parameters!$E$29*(Parameters!$F$29-Parameters!$F$28)+Parameters!$E$30*($A212-Parameters!$F$29),Parameters!$E$28*Parameters!$F$28+Parameters!$E$29*(Parameters!$F$29-Parameters!$F$28)+Parameters!$E$30*(Parameters!$F$30-Parameters!$F$29)+Parameters!$E$31*($A212-Parameters!$F$30)))),_xlfn.IFS($A212&lt;=Parameters!$F$28,Parameters!$E$28*$A212,$A212&lt;=Parameters!$F$29,Parameters!$E$29*$A212,$A212&lt;=Parameters!$F$30,Parameters!$E$30*$A212,$A212&gt;Parameters!$F$30,Parameters!$E$31*$A212))</f>
        <v>21455.43</v>
      </c>
      <c r="M212" s="290">
        <f t="shared" si="94"/>
        <v>103.64942028985507</v>
      </c>
      <c r="N212" s="290" cm="1">
        <f t="array" ref="N212">IF(Parameters!$D$55="No",IF($A212&lt;=Parameters!$F$34,Parameters!$E$34*$A212,IF($A212&lt;=Parameters!$F$35,Parameters!$E$34*Parameters!$F$34+Parameters!$E$35*($A212-Parameters!$F$34),IF($A212&lt;=Parameters!$F$36,Parameters!$E$34*Parameters!$F$34+Parameters!$E$35*(Parameters!$F$35-Parameters!$F$34)+Parameters!$E$36*($A212-Parameters!$F$35),Parameters!$E$34*Parameters!$F$34+Parameters!$E$35*(Parameters!$F$35-Parameters!$F$34)+Parameters!$E$36*(Parameters!$F$36-Parameters!$F$35)+Parameters!$E$37*($A212-Parameters!$F$36)))),_xlfn.IFS($A212&lt;=Parameters!$F$34,Parameters!$E$34*$A212,$A212&lt;=Parameters!$F$35,Parameters!$E$35*$A212,$A212&lt;=Parameters!$F$36,Parameters!$E$36*$A212,$A212&gt;Parameters!$F$36,Parameters!$E$37*$A212))</f>
        <v>26481.78</v>
      </c>
      <c r="O212" s="290">
        <f t="shared" si="118"/>
        <v>127.93130434782609</v>
      </c>
      <c r="P212" s="290" cm="1">
        <f t="array" ref="P212">IF(Parameters!$D$55="No",IF($A212&lt;=Parameters!$F$39,Parameters!$E$39*$A212,IF($A212&lt;=Parameters!$F$40,Parameters!$E$39*Parameters!$F$39+Parameters!$E$40*($A212-Parameters!$F$39),IF($A212&lt;=Parameters!$F$41,Parameters!$E$39*Parameters!$F$39+Parameters!$E$40*(Parameters!$F$40-Parameters!$F$39)+Parameters!$E$41*($A212-Parameters!$F$40),Parameters!$E$39*Parameters!$F$39+Parameters!$E$40*(Parameters!$F$40-Parameters!$F$39)+Parameters!$E$41*(Parameters!$F$41-Parameters!$F$40)+Parameters!$E$42*($A212-Parameters!$F$41)))),_xlfn.IFS($A212&lt;=Parameters!$F$39,Parameters!$E$39*$A212,$A212&lt;=Parameters!$F$40,Parameters!$E$40*$A212,$A212&lt;=Parameters!$F$41,Parameters!$E$41*$A212,$A212&gt;Parameters!$F$41,Parameters!$E$42*$A212))</f>
        <v>28097.279999999999</v>
      </c>
      <c r="Q212" s="290">
        <f t="shared" si="119"/>
        <v>135.73565217391302</v>
      </c>
      <c r="R212" s="290" cm="1">
        <f t="array" ref="R212">IF(Parameters!$E$55="No",IF($A212&lt;=Parameters!$H$23,Parameters!$G$23*$A212,IF($A212&lt;=Parameters!$H$24,Parameters!$G$23*Parameters!$H$23+Parameters!$G$24*($A212-Parameters!$H$23),IF($A212&lt;=Parameters!$H$25,Parameters!$G$23*Parameters!$H$23+Parameters!$G$24*(Parameters!$H$24-Parameters!$H$23)+Parameters!$G$25*($A212-Parameters!$H$24),Parameters!$G$23*Parameters!$H$23+Parameters!$G$24*(Parameters!$H$24-Parameters!$H$23)+Parameters!$G$25*(Parameters!$H$25-Parameters!$H$24)+Parameters!$G$26*($A212-Parameters!$H$25)))),_xlfn.IFS($A212&lt;=Parameters!$H$23,Parameters!$G$23*$A212,$A212&lt;=Parameters!$H$24,Parameters!$G$24*$A212,$A212&lt;=Parameters!$H$25,Parameters!$G$25*$A212,$A212&gt;Parameters!$H$25,Parameters!$G$26*$A212))</f>
        <v>18872.189999999999</v>
      </c>
      <c r="S212" s="290">
        <f t="shared" si="95"/>
        <v>91.169999999999987</v>
      </c>
      <c r="T212" s="290" cm="1">
        <f t="array" ref="T212">IF(Parameters!$E$55="No",IF($A212&lt;=Parameters!$H$28,Parameters!$G$28*$A212,IF($A212&lt;=Parameters!$H$29,Parameters!$G$28*Parameters!$H$28+Parameters!$G$29*($A212-Parameters!$H$28),IF($A212&lt;=Parameters!$H$30,Parameters!$G$28*Parameters!$H$28+Parameters!$G$29*(Parameters!$H$29-Parameters!$H$28)+Parameters!$G$30*($A212-Parameters!$H$29),Parameters!$G$28*Parameters!$H$28+Parameters!$G$29*(Parameters!$H$29-Parameters!$H$28)+Parameters!$G$30*(Parameters!$H$30-Parameters!$H$29)+Parameters!$G$31*($A212-Parameters!$H$30)))),_xlfn.IFS($A212&lt;=Parameters!$H$28,Parameters!$G$28*$A212,$A212&lt;=Parameters!$H$29,Parameters!$G$29*$A212,$A212&lt;=Parameters!$H$30,Parameters!$G$30*$A212,$A212&gt;Parameters!$H$30,Parameters!$G$31*$A212))</f>
        <v>21455.43</v>
      </c>
      <c r="U212" s="290">
        <f t="shared" si="96"/>
        <v>103.64942028985507</v>
      </c>
      <c r="V212" s="290" cm="1">
        <f t="array" ref="V212">IF(Parameters!$E$55="No",IF($A212&lt;=Parameters!$H$34,Parameters!$G$34*$A212,IF($A212&lt;=Parameters!$H$35,Parameters!$G$34*Parameters!$H$34+Parameters!$G$35*($A212-Parameters!$H$34),IF($A212&lt;=Parameters!$H$36,Parameters!$G$34*Parameters!$H$34+Parameters!$G$35*(Parameters!$H$35-Parameters!$H$34)+Parameters!$G$36*($A212-Parameters!$H$35),Parameters!$G$34*Parameters!$H$34+Parameters!$G$35*(Parameters!$H$35-Parameters!$H$34)+Parameters!$G$36*(Parameters!$H$36-Parameters!$H$35)+Parameters!$G$37*($A212-Parameters!$H$36)))),_xlfn.IFS($A212&lt;=Parameters!$H$34,Parameters!$G$34*$A212,$A212&lt;=Parameters!$H$35,Parameters!$G$35*$A212,$A212&lt;=Parameters!$H$36,Parameters!$G$36*$A212,$A212&gt;Parameters!$H$36,Parameters!$G$37*$A212))</f>
        <v>26481.78</v>
      </c>
      <c r="W212" s="290">
        <f t="shared" si="120"/>
        <v>127.93130434782609</v>
      </c>
      <c r="X212" s="290" cm="1">
        <f t="array" ref="X212">IF(Parameters!$E$55="No",IF($A212&lt;=Parameters!$H$39,Parameters!$G$39*$A212,IF($A212&lt;=Parameters!$H$40,Parameters!$G$39*Parameters!$H$39+Parameters!$G$40*($A212-Parameters!$H$39),IF($A212&lt;=Parameters!$H$41,Parameters!$G$39*Parameters!$H$39+Parameters!$G$40*(Parameters!$H$40-Parameters!$H$39)+Parameters!$G$41*($A212-Parameters!$H$40),Parameters!$G$39*Parameters!$H$39+Parameters!$G$40*(Parameters!$H$40-Parameters!$H$39)+Parameters!$G$41*(Parameters!$H$41-Parameters!$H$40)+Parameters!$G$42*($A212-Parameters!$H$41)))),_xlfn.IFS($A212&lt;=Parameters!$H$39,Parameters!$G$39*$A212,$A212&lt;=Parameters!$H$40,Parameters!$G$40*$A212,$A212&lt;=Parameters!$H$41,Parameters!$G$41*$A212,$A212&gt;Parameters!$H$41,Parameters!$G$42*$A212))</f>
        <v>28097.279999999999</v>
      </c>
      <c r="Y212" s="290">
        <f t="shared" si="121"/>
        <v>135.73565217391302</v>
      </c>
      <c r="Z212" s="290" cm="1">
        <f t="array" ref="Z212">IF(Parameters!$F$55="No",IF($A212&lt;=Parameters!$J$23,Parameters!$I$23*$A212,IF($A212&lt;=Parameters!$J$24,Parameters!$I$23*Parameters!$J$23+Parameters!$I$24*($A212-Parameters!$J$23),IF($A212&lt;=Parameters!$J$25,Parameters!$I$23*Parameters!$J$23+Parameters!$I$24*(Parameters!$J$24-Parameters!$J$23)+Parameters!$I$25*($A212-Parameters!$J$24),Parameters!$I$23*Parameters!$J$23+Parameters!$I$24*(Parameters!$J$24-Parameters!$J$23)+Parameters!$I$25*(Parameters!$J$25-Parameters!$J$24)+Parameters!$I$26*($A212-Parameters!$J$25)))),_xlfn.IFS($A212&lt;=Parameters!$J$23,Parameters!$I$23*$A212,$A212&lt;=Parameters!$J$24,Parameters!$I$24*$A212,$A212&lt;=Parameters!$J$25,Parameters!$I$25*$A212,$A212&gt;Parameters!$J$25,Parameters!$I$26*$A212))</f>
        <v>18872.189999999999</v>
      </c>
      <c r="AA212" s="290">
        <f t="shared" si="97"/>
        <v>91.169999999999987</v>
      </c>
      <c r="AB212" s="290" cm="1">
        <f t="array" ref="AB212">IF(Parameters!$F$55="No",IF($A212&lt;=Parameters!$J$28,Parameters!$I$28*$A212,IF($A212&lt;=Parameters!$J$29,Parameters!$I$28*Parameters!$J$28+Parameters!$I$29*($A212-Parameters!$J$28),IF($A212&lt;=Parameters!$J$30,Parameters!$I$28*Parameters!$J$28+Parameters!$I$29*(Parameters!$J$29-Parameters!$J$28)+Parameters!$I$30*($A212-Parameters!$J$29),Parameters!$I$28*Parameters!$J$28+Parameters!$I$29*(Parameters!$J$29-Parameters!$J$28)+Parameters!$I$30*(Parameters!$J$30-Parameters!$J$29)+Parameters!$I$31*($A212-Parameters!$J$30)))),_xlfn.IFS($A212&lt;=Parameters!$J$28,Parameters!$I$28*$A212,$A212&lt;=Parameters!$J$29,Parameters!$I$29*$A212,$A212&lt;=Parameters!$J$30,Parameters!$I$30*$A212,$A212&gt;Parameters!$J$30,Parameters!$I$31*$A212))</f>
        <v>21455.43</v>
      </c>
      <c r="AC212" s="290">
        <f t="shared" si="98"/>
        <v>103.64942028985507</v>
      </c>
      <c r="AD212" s="290" cm="1">
        <f t="array" ref="AD212">IF(Parameters!$F$55="No",IF($A212&lt;=Parameters!$J$34,Parameters!$I$34*$A212,IF($A212&lt;=Parameters!$J$35,Parameters!$I$34*Parameters!$J$34+Parameters!$I$35*($A212-Parameters!$J$34),IF($A212&lt;=Parameters!$J$36,Parameters!$I$34*Parameters!$J$34+Parameters!$I$35*(Parameters!$J$35-Parameters!$J$34)+Parameters!$I$36*($A212-Parameters!$J$35),Parameters!$I$34*Parameters!$J$34+Parameters!$I$35*(Parameters!$J$35-Parameters!$J$34)+Parameters!$I$36*(Parameters!$J$36-Parameters!$J$35)+Parameters!$I$37*($A212-Parameters!$J$36)))),_xlfn.IFS($A212&lt;=Parameters!$J$34,Parameters!$I$34*$A212,$A212&lt;=Parameters!$J$35,Parameters!$I$35*$A212,$A212&lt;=Parameters!$J$36,Parameters!$I$36*$A212,$A212&gt;Parameters!$J$36,Parameters!$I$37*$A212))</f>
        <v>26481.78</v>
      </c>
      <c r="AE212" s="290">
        <f t="shared" si="122"/>
        <v>127.93130434782609</v>
      </c>
      <c r="AF212" s="290" cm="1">
        <f t="array" ref="AF212">IF(Parameters!$F$55="No",IF($A212&lt;=Parameters!$J$39,Parameters!$I$39*$A212,IF($A212&lt;=Parameters!$J$40,Parameters!$I$39*Parameters!$J$39+Parameters!$I$40*($A212-Parameters!$J$39),IF($A212&lt;=Parameters!$J$41,Parameters!$I$39*Parameters!$J$39+Parameters!$I$40*(Parameters!$J$40-Parameters!$J$39)+Parameters!$I$41*($A212-Parameters!$J$40),Parameters!$I$39*Parameters!$J$39+Parameters!$I$40*(Parameters!$J$40-Parameters!$J$39)+Parameters!$I$41*(Parameters!$J$41-Parameters!$J$40)+Parameters!$I$42*($A212-Parameters!$J$41)))),_xlfn.IFS($A212&lt;=Parameters!$J$39,Parameters!$I$39*$A212,$A212&lt;=Parameters!$J$40,Parameters!$I$40*$A212,$A212&lt;=Parameters!$J$41,Parameters!$I$41*$A212,$A212&gt;Parameters!$J$41,Parameters!$I$42*$A212))</f>
        <v>28097.279999999999</v>
      </c>
      <c r="AG212" s="290">
        <f t="shared" si="123"/>
        <v>135.73565217391302</v>
      </c>
      <c r="AI212" s="428">
        <f t="shared" si="99"/>
        <v>91.169999999998254</v>
      </c>
      <c r="AJ212" s="428">
        <f t="shared" si="100"/>
        <v>136.48999999999796</v>
      </c>
      <c r="AK212" s="428">
        <f t="shared" si="101"/>
        <v>143.54000000000087</v>
      </c>
      <c r="AL212" s="428">
        <f t="shared" si="102"/>
        <v>143.54000000000087</v>
      </c>
      <c r="AM212" s="428">
        <f t="shared" si="103"/>
        <v>91.169999999998254</v>
      </c>
      <c r="AN212" s="428">
        <f t="shared" si="104"/>
        <v>136.48999999999796</v>
      </c>
      <c r="AO212" s="428">
        <f t="shared" si="105"/>
        <v>143.54000000000087</v>
      </c>
      <c r="AP212" s="428">
        <f t="shared" si="106"/>
        <v>143.54000000000087</v>
      </c>
      <c r="AQ212" s="428">
        <f t="shared" si="107"/>
        <v>91.169999999998254</v>
      </c>
      <c r="AR212" s="428">
        <f t="shared" si="108"/>
        <v>136.48999999999796</v>
      </c>
      <c r="AS212" s="428">
        <f t="shared" si="109"/>
        <v>143.54000000000087</v>
      </c>
      <c r="AT212" s="428">
        <f t="shared" si="110"/>
        <v>143.54000000000087</v>
      </c>
      <c r="AU212" s="428">
        <f t="shared" si="111"/>
        <v>91.169999999998254</v>
      </c>
      <c r="AV212" s="428">
        <f t="shared" si="112"/>
        <v>136.48999999999796</v>
      </c>
      <c r="AW212" s="428">
        <f t="shared" si="113"/>
        <v>143.54000000000087</v>
      </c>
      <c r="AX212" s="428">
        <f t="shared" si="114"/>
        <v>143.54000000000087</v>
      </c>
    </row>
    <row r="213">
      <c r="A213" s="413">
        <v>208</v>
      </c>
      <c r="B213" s="290" cm="1">
        <f t="array" ref="B213">IF(Parameters!$C$55="No",IF($A213&lt;=Parameters!$D$23,Parameters!$C$23*$A213,IF($A213&lt;=Parameters!$D$24,Parameters!$C$23*Parameters!$D$23+Parameters!$C$24*($A213-Parameters!$D$23),IF($A213&lt;=Parameters!$D$25,Parameters!$C$23*Parameters!$D$23+Parameters!$C$24*(Parameters!$D$24-Parameters!$D$23)+Parameters!$C$25*($A213-Parameters!$D$24),Parameters!$C$23*Parameters!$D$23+Parameters!$C$24*(Parameters!$D$24-Parameters!$D$23)+Parameters!$C$25*(Parameters!$D$25-Parameters!$D$24)+Parameters!$C$26*($A213-Parameters!$D$25)))),_xlfn.IFS($A213&lt;=Parameters!$D$23,Parameters!$C$23*$A213,$A213&lt;=Parameters!$D$24,Parameters!$C$24*$A213,$A213&lt;=Parameters!$D$25,Parameters!$C$25*$A213,$A213&gt;Parameters!$D$25,Parameters!$C$26*$A213))</f>
        <v>18963.36</v>
      </c>
      <c r="C213" s="290">
        <f t="shared" si="115"/>
        <v>91.17</v>
      </c>
      <c r="D213" s="290" cm="1">
        <f t="array" ref="D213">IF(Parameters!$C$55="No",IF($A213&lt;=Parameters!$D$28,Parameters!$C$28*$A213,IF($A213&lt;=Parameters!$D$29,Parameters!$C$28*Parameters!$D$28+Parameters!$C$29*($A213-Parameters!$D$28),IF($A213&lt;=Parameters!$D$30,Parameters!$C$28*Parameters!$D$28+Parameters!$C$29*(Parameters!$D$29-Parameters!$D$28)+Parameters!$C$30*($A213-Parameters!$D$29),Parameters!$C$28*Parameters!$D$28+Parameters!$C$29*(Parameters!$D$29-Parameters!$D$28)+Parameters!$C$30*(Parameters!$D$30-Parameters!$D$29)+Parameters!$C$31*($A213-Parameters!$D$30)))),_xlfn.IFS($A213&lt;=Parameters!$D$28,Parameters!$C$28*$A213,$A213&lt;=Parameters!$D$29,Parameters!$C$29*$A213,$A213&lt;=Parameters!$D$30,Parameters!$C$30*$A213,$A213&gt;Parameters!$D$30,Parameters!$C$31*$A213))</f>
        <v>21591.919999999998</v>
      </c>
      <c r="E213" s="290">
        <f t="shared" si="115"/>
        <v>103.80730769230769</v>
      </c>
      <c r="F213" s="290" cm="1">
        <f t="array" ref="F213">IF(Parameters!$C$55="No",IF($A213&lt;=Parameters!$D$34,Parameters!$C$34*$A213,IF($A213&lt;=Parameters!$D$35,Parameters!$C$34*Parameters!$D$34+Parameters!$C$35*($A213-Parameters!$D$34),IF($A213&lt;=Parameters!$D$36,Parameters!$C$34*Parameters!$D$34+Parameters!$C$35*(Parameters!$D$35-Parameters!$D$34)+Parameters!$C$36*($A213-Parameters!$D$35),Parameters!$C$34*Parameters!$D$34+Parameters!$C$35*(Parameters!$D$35-Parameters!$D$34)+Parameters!$C$36*(Parameters!$D$36-Parameters!$D$35)+Parameters!$C$37*($A213-Parameters!$D$36)))),_xlfn.IFS($A213&lt;=Parameters!$D$34,Parameters!$C$34*$A213,$A213&lt;=Parameters!$D$35,Parameters!$C$35*$A213,$A213&lt;=Parameters!$D$36,Parameters!$C$36*$A213,$A213&gt;Parameters!$D$36,Parameters!$C$37*$A213))</f>
        <v>26625.32</v>
      </c>
      <c r="G213" s="290">
        <f t="shared" si="116"/>
        <v>128.00634615384615</v>
      </c>
      <c r="H213" s="290" cm="1">
        <f t="array" ref="H213">IF(Parameters!$C$55="No",IF($A213&lt;=Parameters!$D$39,Parameters!$C$39*$A213,IF($A213&lt;=Parameters!$D$40,Parameters!$C$39*Parameters!$D$39+Parameters!$C$40*($A213-Parameters!$D$39),IF($A213&lt;=Parameters!$D$41,Parameters!$C$39*Parameters!$D$39+Parameters!$C$40*(Parameters!$D$40-Parameters!$D$39)+Parameters!$C$41*($A213-Parameters!$D$40),Parameters!$C$39*Parameters!$D$39+Parameters!$C$40*(Parameters!$D$40-Parameters!$D$39)+Parameters!$C$41*(Parameters!$D$41-Parameters!$D$40)+Parameters!$C$42*($A213-Parameters!$D$41)))),_xlfn.IFS($A213&lt;=Parameters!$D$39,Parameters!$C$39*$A213,$A213&lt;=Parameters!$D$40,Parameters!$C$40*$A213,$A213&lt;=Parameters!$D$41,Parameters!$C$41*$A213,$A213&gt;Parameters!$D$41,Parameters!$C$42*$A213))</f>
        <v>28240.82</v>
      </c>
      <c r="I213" s="290">
        <f t="shared" si="117"/>
        <v>135.77317307692309</v>
      </c>
      <c r="J213" s="290" cm="1">
        <f t="array" ref="J213">IF(Parameters!$D$55="No",IF($A213&lt;=Parameters!$F$23,Parameters!$E$23*$A213,IF($A213&lt;=Parameters!$F$24,Parameters!$E$23*Parameters!$F$23+Parameters!$E$24*($A213-Parameters!$F$23),IF($A213&lt;=Parameters!$F$25,Parameters!$E$23*Parameters!$F$23+Parameters!$E$24*(Parameters!$F$24-Parameters!$F$23)+Parameters!$E$25*($A213-Parameters!$F$24),Parameters!$E$23*Parameters!$F$23+Parameters!$E$24*(Parameters!$F$24-Parameters!$F$23)+Parameters!$E$25*(Parameters!$F$25-Parameters!$F$24)+Parameters!$E$26*($A213-Parameters!$F$25)))),_xlfn.IFS($A213&lt;=Parameters!$F$23,Parameters!$E$23*$A213,$A213&lt;=Parameters!$F$24,Parameters!$E$24*$A213,$A213&lt;=Parameters!$F$25,Parameters!$E$25*$A213,$A213&gt;Parameters!$F$25,Parameters!$E$26*$A213))</f>
        <v>18963.36</v>
      </c>
      <c r="K213" s="290">
        <f t="shared" si="93"/>
        <v>91.17</v>
      </c>
      <c r="L213" s="290" cm="1">
        <f t="array" ref="L213">IF(Parameters!$D$55="No",IF($A213&lt;=Parameters!$F$28,Parameters!$E$28*$A213,IF($A213&lt;=Parameters!$F$29,Parameters!$E$28*Parameters!$F$28+Parameters!$E$29*($A213-Parameters!$F$28),IF($A213&lt;=Parameters!$F$30,Parameters!$E$28*Parameters!$F$28+Parameters!$E$29*(Parameters!$F$29-Parameters!$F$28)+Parameters!$E$30*($A213-Parameters!$F$29),Parameters!$E$28*Parameters!$F$28+Parameters!$E$29*(Parameters!$F$29-Parameters!$F$28)+Parameters!$E$30*(Parameters!$F$30-Parameters!$F$29)+Parameters!$E$31*($A213-Parameters!$F$30)))),_xlfn.IFS($A213&lt;=Parameters!$F$28,Parameters!$E$28*$A213,$A213&lt;=Parameters!$F$29,Parameters!$E$29*$A213,$A213&lt;=Parameters!$F$30,Parameters!$E$30*$A213,$A213&gt;Parameters!$F$30,Parameters!$E$31*$A213))</f>
        <v>21591.919999999998</v>
      </c>
      <c r="M213" s="290">
        <f t="shared" si="94"/>
        <v>103.80730769230769</v>
      </c>
      <c r="N213" s="290" cm="1">
        <f t="array" ref="N213">IF(Parameters!$D$55="No",IF($A213&lt;=Parameters!$F$34,Parameters!$E$34*$A213,IF($A213&lt;=Parameters!$F$35,Parameters!$E$34*Parameters!$F$34+Parameters!$E$35*($A213-Parameters!$F$34),IF($A213&lt;=Parameters!$F$36,Parameters!$E$34*Parameters!$F$34+Parameters!$E$35*(Parameters!$F$35-Parameters!$F$34)+Parameters!$E$36*($A213-Parameters!$F$35),Parameters!$E$34*Parameters!$F$34+Parameters!$E$35*(Parameters!$F$35-Parameters!$F$34)+Parameters!$E$36*(Parameters!$F$36-Parameters!$F$35)+Parameters!$E$37*($A213-Parameters!$F$36)))),_xlfn.IFS($A213&lt;=Parameters!$F$34,Parameters!$E$34*$A213,$A213&lt;=Parameters!$F$35,Parameters!$E$35*$A213,$A213&lt;=Parameters!$F$36,Parameters!$E$36*$A213,$A213&gt;Parameters!$F$36,Parameters!$E$37*$A213))</f>
        <v>26625.32</v>
      </c>
      <c r="O213" s="290">
        <f t="shared" si="118"/>
        <v>128.00634615384615</v>
      </c>
      <c r="P213" s="290" cm="1">
        <f t="array" ref="P213">IF(Parameters!$D$55="No",IF($A213&lt;=Parameters!$F$39,Parameters!$E$39*$A213,IF($A213&lt;=Parameters!$F$40,Parameters!$E$39*Parameters!$F$39+Parameters!$E$40*($A213-Parameters!$F$39),IF($A213&lt;=Parameters!$F$41,Parameters!$E$39*Parameters!$F$39+Parameters!$E$40*(Parameters!$F$40-Parameters!$F$39)+Parameters!$E$41*($A213-Parameters!$F$40),Parameters!$E$39*Parameters!$F$39+Parameters!$E$40*(Parameters!$F$40-Parameters!$F$39)+Parameters!$E$41*(Parameters!$F$41-Parameters!$F$40)+Parameters!$E$42*($A213-Parameters!$F$41)))),_xlfn.IFS($A213&lt;=Parameters!$F$39,Parameters!$E$39*$A213,$A213&lt;=Parameters!$F$40,Parameters!$E$40*$A213,$A213&lt;=Parameters!$F$41,Parameters!$E$41*$A213,$A213&gt;Parameters!$F$41,Parameters!$E$42*$A213))</f>
        <v>28240.82</v>
      </c>
      <c r="Q213" s="290">
        <f t="shared" si="119"/>
        <v>135.77317307692309</v>
      </c>
      <c r="R213" s="290" cm="1">
        <f t="array" ref="R213">IF(Parameters!$E$55="No",IF($A213&lt;=Parameters!$H$23,Parameters!$G$23*$A213,IF($A213&lt;=Parameters!$H$24,Parameters!$G$23*Parameters!$H$23+Parameters!$G$24*($A213-Parameters!$H$23),IF($A213&lt;=Parameters!$H$25,Parameters!$G$23*Parameters!$H$23+Parameters!$G$24*(Parameters!$H$24-Parameters!$H$23)+Parameters!$G$25*($A213-Parameters!$H$24),Parameters!$G$23*Parameters!$H$23+Parameters!$G$24*(Parameters!$H$24-Parameters!$H$23)+Parameters!$G$25*(Parameters!$H$25-Parameters!$H$24)+Parameters!$G$26*($A213-Parameters!$H$25)))),_xlfn.IFS($A213&lt;=Parameters!$H$23,Parameters!$G$23*$A213,$A213&lt;=Parameters!$H$24,Parameters!$G$24*$A213,$A213&lt;=Parameters!$H$25,Parameters!$G$25*$A213,$A213&gt;Parameters!$H$25,Parameters!$G$26*$A213))</f>
        <v>18963.36</v>
      </c>
      <c r="S213" s="290">
        <f t="shared" si="95"/>
        <v>91.17</v>
      </c>
      <c r="T213" s="290" cm="1">
        <f t="array" ref="T213">IF(Parameters!$E$55="No",IF($A213&lt;=Parameters!$H$28,Parameters!$G$28*$A213,IF($A213&lt;=Parameters!$H$29,Parameters!$G$28*Parameters!$H$28+Parameters!$G$29*($A213-Parameters!$H$28),IF($A213&lt;=Parameters!$H$30,Parameters!$G$28*Parameters!$H$28+Parameters!$G$29*(Parameters!$H$29-Parameters!$H$28)+Parameters!$G$30*($A213-Parameters!$H$29),Parameters!$G$28*Parameters!$H$28+Parameters!$G$29*(Parameters!$H$29-Parameters!$H$28)+Parameters!$G$30*(Parameters!$H$30-Parameters!$H$29)+Parameters!$G$31*($A213-Parameters!$H$30)))),_xlfn.IFS($A213&lt;=Parameters!$H$28,Parameters!$G$28*$A213,$A213&lt;=Parameters!$H$29,Parameters!$G$29*$A213,$A213&lt;=Parameters!$H$30,Parameters!$G$30*$A213,$A213&gt;Parameters!$H$30,Parameters!$G$31*$A213))</f>
        <v>21591.919999999998</v>
      </c>
      <c r="U213" s="290">
        <f t="shared" si="96"/>
        <v>103.80730769230769</v>
      </c>
      <c r="V213" s="290" cm="1">
        <f t="array" ref="V213">IF(Parameters!$E$55="No",IF($A213&lt;=Parameters!$H$34,Parameters!$G$34*$A213,IF($A213&lt;=Parameters!$H$35,Parameters!$G$34*Parameters!$H$34+Parameters!$G$35*($A213-Parameters!$H$34),IF($A213&lt;=Parameters!$H$36,Parameters!$G$34*Parameters!$H$34+Parameters!$G$35*(Parameters!$H$35-Parameters!$H$34)+Parameters!$G$36*($A213-Parameters!$H$35),Parameters!$G$34*Parameters!$H$34+Parameters!$G$35*(Parameters!$H$35-Parameters!$H$34)+Parameters!$G$36*(Parameters!$H$36-Parameters!$H$35)+Parameters!$G$37*($A213-Parameters!$H$36)))),_xlfn.IFS($A213&lt;=Parameters!$H$34,Parameters!$G$34*$A213,$A213&lt;=Parameters!$H$35,Parameters!$G$35*$A213,$A213&lt;=Parameters!$H$36,Parameters!$G$36*$A213,$A213&gt;Parameters!$H$36,Parameters!$G$37*$A213))</f>
        <v>26625.32</v>
      </c>
      <c r="W213" s="290">
        <f t="shared" si="120"/>
        <v>128.00634615384615</v>
      </c>
      <c r="X213" s="290" cm="1">
        <f t="array" ref="X213">IF(Parameters!$E$55="No",IF($A213&lt;=Parameters!$H$39,Parameters!$G$39*$A213,IF($A213&lt;=Parameters!$H$40,Parameters!$G$39*Parameters!$H$39+Parameters!$G$40*($A213-Parameters!$H$39),IF($A213&lt;=Parameters!$H$41,Parameters!$G$39*Parameters!$H$39+Parameters!$G$40*(Parameters!$H$40-Parameters!$H$39)+Parameters!$G$41*($A213-Parameters!$H$40),Parameters!$G$39*Parameters!$H$39+Parameters!$G$40*(Parameters!$H$40-Parameters!$H$39)+Parameters!$G$41*(Parameters!$H$41-Parameters!$H$40)+Parameters!$G$42*($A213-Parameters!$H$41)))),_xlfn.IFS($A213&lt;=Parameters!$H$39,Parameters!$G$39*$A213,$A213&lt;=Parameters!$H$40,Parameters!$G$40*$A213,$A213&lt;=Parameters!$H$41,Parameters!$G$41*$A213,$A213&gt;Parameters!$H$41,Parameters!$G$42*$A213))</f>
        <v>28240.82</v>
      </c>
      <c r="Y213" s="290">
        <f t="shared" si="121"/>
        <v>135.77317307692309</v>
      </c>
      <c r="Z213" s="290" cm="1">
        <f t="array" ref="Z213">IF(Parameters!$F$55="No",IF($A213&lt;=Parameters!$J$23,Parameters!$I$23*$A213,IF($A213&lt;=Parameters!$J$24,Parameters!$I$23*Parameters!$J$23+Parameters!$I$24*($A213-Parameters!$J$23),IF($A213&lt;=Parameters!$J$25,Parameters!$I$23*Parameters!$J$23+Parameters!$I$24*(Parameters!$J$24-Parameters!$J$23)+Parameters!$I$25*($A213-Parameters!$J$24),Parameters!$I$23*Parameters!$J$23+Parameters!$I$24*(Parameters!$J$24-Parameters!$J$23)+Parameters!$I$25*(Parameters!$J$25-Parameters!$J$24)+Parameters!$I$26*($A213-Parameters!$J$25)))),_xlfn.IFS($A213&lt;=Parameters!$J$23,Parameters!$I$23*$A213,$A213&lt;=Parameters!$J$24,Parameters!$I$24*$A213,$A213&lt;=Parameters!$J$25,Parameters!$I$25*$A213,$A213&gt;Parameters!$J$25,Parameters!$I$26*$A213))</f>
        <v>18963.36</v>
      </c>
      <c r="AA213" s="290">
        <f t="shared" si="97"/>
        <v>91.17</v>
      </c>
      <c r="AB213" s="290" cm="1">
        <f t="array" ref="AB213">IF(Parameters!$F$55="No",IF($A213&lt;=Parameters!$J$28,Parameters!$I$28*$A213,IF($A213&lt;=Parameters!$J$29,Parameters!$I$28*Parameters!$J$28+Parameters!$I$29*($A213-Parameters!$J$28),IF($A213&lt;=Parameters!$J$30,Parameters!$I$28*Parameters!$J$28+Parameters!$I$29*(Parameters!$J$29-Parameters!$J$28)+Parameters!$I$30*($A213-Parameters!$J$29),Parameters!$I$28*Parameters!$J$28+Parameters!$I$29*(Parameters!$J$29-Parameters!$J$28)+Parameters!$I$30*(Parameters!$J$30-Parameters!$J$29)+Parameters!$I$31*($A213-Parameters!$J$30)))),_xlfn.IFS($A213&lt;=Parameters!$J$28,Parameters!$I$28*$A213,$A213&lt;=Parameters!$J$29,Parameters!$I$29*$A213,$A213&lt;=Parameters!$J$30,Parameters!$I$30*$A213,$A213&gt;Parameters!$J$30,Parameters!$I$31*$A213))</f>
        <v>21591.919999999998</v>
      </c>
      <c r="AC213" s="290">
        <f t="shared" si="98"/>
        <v>103.80730769230769</v>
      </c>
      <c r="AD213" s="290" cm="1">
        <f t="array" ref="AD213">IF(Parameters!$F$55="No",IF($A213&lt;=Parameters!$J$34,Parameters!$I$34*$A213,IF($A213&lt;=Parameters!$J$35,Parameters!$I$34*Parameters!$J$34+Parameters!$I$35*($A213-Parameters!$J$34),IF($A213&lt;=Parameters!$J$36,Parameters!$I$34*Parameters!$J$34+Parameters!$I$35*(Parameters!$J$35-Parameters!$J$34)+Parameters!$I$36*($A213-Parameters!$J$35),Parameters!$I$34*Parameters!$J$34+Parameters!$I$35*(Parameters!$J$35-Parameters!$J$34)+Parameters!$I$36*(Parameters!$J$36-Parameters!$J$35)+Parameters!$I$37*($A213-Parameters!$J$36)))),_xlfn.IFS($A213&lt;=Parameters!$J$34,Parameters!$I$34*$A213,$A213&lt;=Parameters!$J$35,Parameters!$I$35*$A213,$A213&lt;=Parameters!$J$36,Parameters!$I$36*$A213,$A213&gt;Parameters!$J$36,Parameters!$I$37*$A213))</f>
        <v>26625.32</v>
      </c>
      <c r="AE213" s="290">
        <f t="shared" si="122"/>
        <v>128.00634615384615</v>
      </c>
      <c r="AF213" s="290" cm="1">
        <f t="array" ref="AF213">IF(Parameters!$F$55="No",IF($A213&lt;=Parameters!$J$39,Parameters!$I$39*$A213,IF($A213&lt;=Parameters!$J$40,Parameters!$I$39*Parameters!$J$39+Parameters!$I$40*($A213-Parameters!$J$39),IF($A213&lt;=Parameters!$J$41,Parameters!$I$39*Parameters!$J$39+Parameters!$I$40*(Parameters!$J$40-Parameters!$J$39)+Parameters!$I$41*($A213-Parameters!$J$40),Parameters!$I$39*Parameters!$J$39+Parameters!$I$40*(Parameters!$J$40-Parameters!$J$39)+Parameters!$I$41*(Parameters!$J$41-Parameters!$J$40)+Parameters!$I$42*($A213-Parameters!$J$41)))),_xlfn.IFS($A213&lt;=Parameters!$J$39,Parameters!$I$39*$A213,$A213&lt;=Parameters!$J$40,Parameters!$I$40*$A213,$A213&lt;=Parameters!$J$41,Parameters!$I$41*$A213,$A213&gt;Parameters!$J$41,Parameters!$I$42*$A213))</f>
        <v>28240.82</v>
      </c>
      <c r="AG213" s="290">
        <f t="shared" si="123"/>
        <v>135.77317307692309</v>
      </c>
      <c r="AI213" s="428">
        <f t="shared" si="99"/>
        <v>91.170000000001892</v>
      </c>
      <c r="AJ213" s="428">
        <f t="shared" si="100"/>
        <v>136.48999999999796</v>
      </c>
      <c r="AK213" s="428">
        <f t="shared" si="101"/>
        <v>143.54000000000087</v>
      </c>
      <c r="AL213" s="428">
        <f t="shared" si="102"/>
        <v>143.54000000000087</v>
      </c>
      <c r="AM213" s="428">
        <f t="shared" si="103"/>
        <v>91.170000000001892</v>
      </c>
      <c r="AN213" s="428">
        <f t="shared" si="104"/>
        <v>136.48999999999796</v>
      </c>
      <c r="AO213" s="428">
        <f t="shared" si="105"/>
        <v>143.54000000000087</v>
      </c>
      <c r="AP213" s="428">
        <f t="shared" si="106"/>
        <v>143.54000000000087</v>
      </c>
      <c r="AQ213" s="428">
        <f t="shared" si="107"/>
        <v>91.170000000001892</v>
      </c>
      <c r="AR213" s="428">
        <f t="shared" si="108"/>
        <v>136.48999999999796</v>
      </c>
      <c r="AS213" s="428">
        <f t="shared" si="109"/>
        <v>143.54000000000087</v>
      </c>
      <c r="AT213" s="428">
        <f t="shared" si="110"/>
        <v>143.54000000000087</v>
      </c>
      <c r="AU213" s="428">
        <f t="shared" si="111"/>
        <v>91.170000000001892</v>
      </c>
      <c r="AV213" s="428">
        <f t="shared" si="112"/>
        <v>136.48999999999796</v>
      </c>
      <c r="AW213" s="428">
        <f t="shared" si="113"/>
        <v>143.54000000000087</v>
      </c>
      <c r="AX213" s="428">
        <f t="shared" si="114"/>
        <v>143.54000000000087</v>
      </c>
    </row>
    <row r="214">
      <c r="A214" s="413">
        <v>209</v>
      </c>
      <c r="B214" s="290" cm="1">
        <f t="array" ref="B214">IF(Parameters!$C$55="No",IF($A214&lt;=Parameters!$D$23,Parameters!$C$23*$A214,IF($A214&lt;=Parameters!$D$24,Parameters!$C$23*Parameters!$D$23+Parameters!$C$24*($A214-Parameters!$D$23),IF($A214&lt;=Parameters!$D$25,Parameters!$C$23*Parameters!$D$23+Parameters!$C$24*(Parameters!$D$24-Parameters!$D$23)+Parameters!$C$25*($A214-Parameters!$D$24),Parameters!$C$23*Parameters!$D$23+Parameters!$C$24*(Parameters!$D$24-Parameters!$D$23)+Parameters!$C$25*(Parameters!$D$25-Parameters!$D$24)+Parameters!$C$26*($A214-Parameters!$D$25)))),_xlfn.IFS($A214&lt;=Parameters!$D$23,Parameters!$C$23*$A214,$A214&lt;=Parameters!$D$24,Parameters!$C$24*$A214,$A214&lt;=Parameters!$D$25,Parameters!$C$25*$A214,$A214&gt;Parameters!$D$25,Parameters!$C$26*$A214))</f>
        <v>19054.53</v>
      </c>
      <c r="C214" s="290">
        <f t="shared" si="115"/>
        <v>91.169999999999987</v>
      </c>
      <c r="D214" s="290" cm="1">
        <f t="array" ref="D214">IF(Parameters!$C$55="No",IF($A214&lt;=Parameters!$D$28,Parameters!$C$28*$A214,IF($A214&lt;=Parameters!$D$29,Parameters!$C$28*Parameters!$D$28+Parameters!$C$29*($A214-Parameters!$D$28),IF($A214&lt;=Parameters!$D$30,Parameters!$C$28*Parameters!$D$28+Parameters!$C$29*(Parameters!$D$29-Parameters!$D$28)+Parameters!$C$30*($A214-Parameters!$D$29),Parameters!$C$28*Parameters!$D$28+Parameters!$C$29*(Parameters!$D$29-Parameters!$D$28)+Parameters!$C$30*(Parameters!$D$30-Parameters!$D$29)+Parameters!$C$31*($A214-Parameters!$D$30)))),_xlfn.IFS($A214&lt;=Parameters!$D$28,Parameters!$C$28*$A214,$A214&lt;=Parameters!$D$29,Parameters!$C$29*$A214,$A214&lt;=Parameters!$D$30,Parameters!$C$30*$A214,$A214&gt;Parameters!$D$30,Parameters!$C$31*$A214))</f>
        <v>21728.41</v>
      </c>
      <c r="E214" s="290">
        <f t="shared" si="115"/>
        <v>103.96368421052631</v>
      </c>
      <c r="F214" s="290" cm="1">
        <f t="array" ref="F214">IF(Parameters!$C$55="No",IF($A214&lt;=Parameters!$D$34,Parameters!$C$34*$A214,IF($A214&lt;=Parameters!$D$35,Parameters!$C$34*Parameters!$D$34+Parameters!$C$35*($A214-Parameters!$D$34),IF($A214&lt;=Parameters!$D$36,Parameters!$C$34*Parameters!$D$34+Parameters!$C$35*(Parameters!$D$35-Parameters!$D$34)+Parameters!$C$36*($A214-Parameters!$D$35),Parameters!$C$34*Parameters!$D$34+Parameters!$C$35*(Parameters!$D$35-Parameters!$D$34)+Parameters!$C$36*(Parameters!$D$36-Parameters!$D$35)+Parameters!$C$37*($A214-Parameters!$D$36)))),_xlfn.IFS($A214&lt;=Parameters!$D$34,Parameters!$C$34*$A214,$A214&lt;=Parameters!$D$35,Parameters!$C$35*$A214,$A214&lt;=Parameters!$D$36,Parameters!$C$36*$A214,$A214&gt;Parameters!$D$36,Parameters!$C$37*$A214))</f>
        <v>26768.86</v>
      </c>
      <c r="G214" s="290">
        <f t="shared" si="116"/>
        <v>128.08066985645934</v>
      </c>
      <c r="H214" s="290" cm="1">
        <f t="array" ref="H214">IF(Parameters!$C$55="No",IF($A214&lt;=Parameters!$D$39,Parameters!$C$39*$A214,IF($A214&lt;=Parameters!$D$40,Parameters!$C$39*Parameters!$D$39+Parameters!$C$40*($A214-Parameters!$D$39),IF($A214&lt;=Parameters!$D$41,Parameters!$C$39*Parameters!$D$39+Parameters!$C$40*(Parameters!$D$40-Parameters!$D$39)+Parameters!$C$41*($A214-Parameters!$D$40),Parameters!$C$39*Parameters!$D$39+Parameters!$C$40*(Parameters!$D$40-Parameters!$D$39)+Parameters!$C$41*(Parameters!$D$41-Parameters!$D$40)+Parameters!$C$42*($A214-Parameters!$D$41)))),_xlfn.IFS($A214&lt;=Parameters!$D$39,Parameters!$C$39*$A214,$A214&lt;=Parameters!$D$40,Parameters!$C$40*$A214,$A214&lt;=Parameters!$D$41,Parameters!$C$41*$A214,$A214&gt;Parameters!$D$41,Parameters!$C$42*$A214))</f>
        <v>28384.359999999997</v>
      </c>
      <c r="I214" s="290">
        <f t="shared" si="117"/>
        <v>135.81033492822965</v>
      </c>
      <c r="J214" s="290" cm="1">
        <f t="array" ref="J214">IF(Parameters!$D$55="No",IF($A214&lt;=Parameters!$F$23,Parameters!$E$23*$A214,IF($A214&lt;=Parameters!$F$24,Parameters!$E$23*Parameters!$F$23+Parameters!$E$24*($A214-Parameters!$F$23),IF($A214&lt;=Parameters!$F$25,Parameters!$E$23*Parameters!$F$23+Parameters!$E$24*(Parameters!$F$24-Parameters!$F$23)+Parameters!$E$25*($A214-Parameters!$F$24),Parameters!$E$23*Parameters!$F$23+Parameters!$E$24*(Parameters!$F$24-Parameters!$F$23)+Parameters!$E$25*(Parameters!$F$25-Parameters!$F$24)+Parameters!$E$26*($A214-Parameters!$F$25)))),_xlfn.IFS($A214&lt;=Parameters!$F$23,Parameters!$E$23*$A214,$A214&lt;=Parameters!$F$24,Parameters!$E$24*$A214,$A214&lt;=Parameters!$F$25,Parameters!$E$25*$A214,$A214&gt;Parameters!$F$25,Parameters!$E$26*$A214))</f>
        <v>19054.53</v>
      </c>
      <c r="K214" s="290">
        <f t="shared" si="93"/>
        <v>91.169999999999987</v>
      </c>
      <c r="L214" s="290" cm="1">
        <f t="array" ref="L214">IF(Parameters!$D$55="No",IF($A214&lt;=Parameters!$F$28,Parameters!$E$28*$A214,IF($A214&lt;=Parameters!$F$29,Parameters!$E$28*Parameters!$F$28+Parameters!$E$29*($A214-Parameters!$F$28),IF($A214&lt;=Parameters!$F$30,Parameters!$E$28*Parameters!$F$28+Parameters!$E$29*(Parameters!$F$29-Parameters!$F$28)+Parameters!$E$30*($A214-Parameters!$F$29),Parameters!$E$28*Parameters!$F$28+Parameters!$E$29*(Parameters!$F$29-Parameters!$F$28)+Parameters!$E$30*(Parameters!$F$30-Parameters!$F$29)+Parameters!$E$31*($A214-Parameters!$F$30)))),_xlfn.IFS($A214&lt;=Parameters!$F$28,Parameters!$E$28*$A214,$A214&lt;=Parameters!$F$29,Parameters!$E$29*$A214,$A214&lt;=Parameters!$F$30,Parameters!$E$30*$A214,$A214&gt;Parameters!$F$30,Parameters!$E$31*$A214))</f>
        <v>21728.41</v>
      </c>
      <c r="M214" s="290">
        <f t="shared" si="94"/>
        <v>103.96368421052631</v>
      </c>
      <c r="N214" s="290" cm="1">
        <f t="array" ref="N214">IF(Parameters!$D$55="No",IF($A214&lt;=Parameters!$F$34,Parameters!$E$34*$A214,IF($A214&lt;=Parameters!$F$35,Parameters!$E$34*Parameters!$F$34+Parameters!$E$35*($A214-Parameters!$F$34),IF($A214&lt;=Parameters!$F$36,Parameters!$E$34*Parameters!$F$34+Parameters!$E$35*(Parameters!$F$35-Parameters!$F$34)+Parameters!$E$36*($A214-Parameters!$F$35),Parameters!$E$34*Parameters!$F$34+Parameters!$E$35*(Parameters!$F$35-Parameters!$F$34)+Parameters!$E$36*(Parameters!$F$36-Parameters!$F$35)+Parameters!$E$37*($A214-Parameters!$F$36)))),_xlfn.IFS($A214&lt;=Parameters!$F$34,Parameters!$E$34*$A214,$A214&lt;=Parameters!$F$35,Parameters!$E$35*$A214,$A214&lt;=Parameters!$F$36,Parameters!$E$36*$A214,$A214&gt;Parameters!$F$36,Parameters!$E$37*$A214))</f>
        <v>26768.86</v>
      </c>
      <c r="O214" s="290">
        <f t="shared" si="118"/>
        <v>128.08066985645934</v>
      </c>
      <c r="P214" s="290" cm="1">
        <f t="array" ref="P214">IF(Parameters!$D$55="No",IF($A214&lt;=Parameters!$F$39,Parameters!$E$39*$A214,IF($A214&lt;=Parameters!$F$40,Parameters!$E$39*Parameters!$F$39+Parameters!$E$40*($A214-Parameters!$F$39),IF($A214&lt;=Parameters!$F$41,Parameters!$E$39*Parameters!$F$39+Parameters!$E$40*(Parameters!$F$40-Parameters!$F$39)+Parameters!$E$41*($A214-Parameters!$F$40),Parameters!$E$39*Parameters!$F$39+Parameters!$E$40*(Parameters!$F$40-Parameters!$F$39)+Parameters!$E$41*(Parameters!$F$41-Parameters!$F$40)+Parameters!$E$42*($A214-Parameters!$F$41)))),_xlfn.IFS($A214&lt;=Parameters!$F$39,Parameters!$E$39*$A214,$A214&lt;=Parameters!$F$40,Parameters!$E$40*$A214,$A214&lt;=Parameters!$F$41,Parameters!$E$41*$A214,$A214&gt;Parameters!$F$41,Parameters!$E$42*$A214))</f>
        <v>28384.359999999997</v>
      </c>
      <c r="Q214" s="290">
        <f t="shared" si="119"/>
        <v>135.81033492822965</v>
      </c>
      <c r="R214" s="290" cm="1">
        <f t="array" ref="R214">IF(Parameters!$E$55="No",IF($A214&lt;=Parameters!$H$23,Parameters!$G$23*$A214,IF($A214&lt;=Parameters!$H$24,Parameters!$G$23*Parameters!$H$23+Parameters!$G$24*($A214-Parameters!$H$23),IF($A214&lt;=Parameters!$H$25,Parameters!$G$23*Parameters!$H$23+Parameters!$G$24*(Parameters!$H$24-Parameters!$H$23)+Parameters!$G$25*($A214-Parameters!$H$24),Parameters!$G$23*Parameters!$H$23+Parameters!$G$24*(Parameters!$H$24-Parameters!$H$23)+Parameters!$G$25*(Parameters!$H$25-Parameters!$H$24)+Parameters!$G$26*($A214-Parameters!$H$25)))),_xlfn.IFS($A214&lt;=Parameters!$H$23,Parameters!$G$23*$A214,$A214&lt;=Parameters!$H$24,Parameters!$G$24*$A214,$A214&lt;=Parameters!$H$25,Parameters!$G$25*$A214,$A214&gt;Parameters!$H$25,Parameters!$G$26*$A214))</f>
        <v>19054.53</v>
      </c>
      <c r="S214" s="290">
        <f t="shared" si="95"/>
        <v>91.169999999999987</v>
      </c>
      <c r="T214" s="290" cm="1">
        <f t="array" ref="T214">IF(Parameters!$E$55="No",IF($A214&lt;=Parameters!$H$28,Parameters!$G$28*$A214,IF($A214&lt;=Parameters!$H$29,Parameters!$G$28*Parameters!$H$28+Parameters!$G$29*($A214-Parameters!$H$28),IF($A214&lt;=Parameters!$H$30,Parameters!$G$28*Parameters!$H$28+Parameters!$G$29*(Parameters!$H$29-Parameters!$H$28)+Parameters!$G$30*($A214-Parameters!$H$29),Parameters!$G$28*Parameters!$H$28+Parameters!$G$29*(Parameters!$H$29-Parameters!$H$28)+Parameters!$G$30*(Parameters!$H$30-Parameters!$H$29)+Parameters!$G$31*($A214-Parameters!$H$30)))),_xlfn.IFS($A214&lt;=Parameters!$H$28,Parameters!$G$28*$A214,$A214&lt;=Parameters!$H$29,Parameters!$G$29*$A214,$A214&lt;=Parameters!$H$30,Parameters!$G$30*$A214,$A214&gt;Parameters!$H$30,Parameters!$G$31*$A214))</f>
        <v>21728.41</v>
      </c>
      <c r="U214" s="290">
        <f t="shared" si="96"/>
        <v>103.96368421052631</v>
      </c>
      <c r="V214" s="290" cm="1">
        <f t="array" ref="V214">IF(Parameters!$E$55="No",IF($A214&lt;=Parameters!$H$34,Parameters!$G$34*$A214,IF($A214&lt;=Parameters!$H$35,Parameters!$G$34*Parameters!$H$34+Parameters!$G$35*($A214-Parameters!$H$34),IF($A214&lt;=Parameters!$H$36,Parameters!$G$34*Parameters!$H$34+Parameters!$G$35*(Parameters!$H$35-Parameters!$H$34)+Parameters!$G$36*($A214-Parameters!$H$35),Parameters!$G$34*Parameters!$H$34+Parameters!$G$35*(Parameters!$H$35-Parameters!$H$34)+Parameters!$G$36*(Parameters!$H$36-Parameters!$H$35)+Parameters!$G$37*($A214-Parameters!$H$36)))),_xlfn.IFS($A214&lt;=Parameters!$H$34,Parameters!$G$34*$A214,$A214&lt;=Parameters!$H$35,Parameters!$G$35*$A214,$A214&lt;=Parameters!$H$36,Parameters!$G$36*$A214,$A214&gt;Parameters!$H$36,Parameters!$G$37*$A214))</f>
        <v>26768.86</v>
      </c>
      <c r="W214" s="290">
        <f t="shared" si="120"/>
        <v>128.08066985645934</v>
      </c>
      <c r="X214" s="290" cm="1">
        <f t="array" ref="X214">IF(Parameters!$E$55="No",IF($A214&lt;=Parameters!$H$39,Parameters!$G$39*$A214,IF($A214&lt;=Parameters!$H$40,Parameters!$G$39*Parameters!$H$39+Parameters!$G$40*($A214-Parameters!$H$39),IF($A214&lt;=Parameters!$H$41,Parameters!$G$39*Parameters!$H$39+Parameters!$G$40*(Parameters!$H$40-Parameters!$H$39)+Parameters!$G$41*($A214-Parameters!$H$40),Parameters!$G$39*Parameters!$H$39+Parameters!$G$40*(Parameters!$H$40-Parameters!$H$39)+Parameters!$G$41*(Parameters!$H$41-Parameters!$H$40)+Parameters!$G$42*($A214-Parameters!$H$41)))),_xlfn.IFS($A214&lt;=Parameters!$H$39,Parameters!$G$39*$A214,$A214&lt;=Parameters!$H$40,Parameters!$G$40*$A214,$A214&lt;=Parameters!$H$41,Parameters!$G$41*$A214,$A214&gt;Parameters!$H$41,Parameters!$G$42*$A214))</f>
        <v>28384.359999999997</v>
      </c>
      <c r="Y214" s="290">
        <f t="shared" si="121"/>
        <v>135.81033492822965</v>
      </c>
      <c r="Z214" s="290" cm="1">
        <f t="array" ref="Z214">IF(Parameters!$F$55="No",IF($A214&lt;=Parameters!$J$23,Parameters!$I$23*$A214,IF($A214&lt;=Parameters!$J$24,Parameters!$I$23*Parameters!$J$23+Parameters!$I$24*($A214-Parameters!$J$23),IF($A214&lt;=Parameters!$J$25,Parameters!$I$23*Parameters!$J$23+Parameters!$I$24*(Parameters!$J$24-Parameters!$J$23)+Parameters!$I$25*($A214-Parameters!$J$24),Parameters!$I$23*Parameters!$J$23+Parameters!$I$24*(Parameters!$J$24-Parameters!$J$23)+Parameters!$I$25*(Parameters!$J$25-Parameters!$J$24)+Parameters!$I$26*($A214-Parameters!$J$25)))),_xlfn.IFS($A214&lt;=Parameters!$J$23,Parameters!$I$23*$A214,$A214&lt;=Parameters!$J$24,Parameters!$I$24*$A214,$A214&lt;=Parameters!$J$25,Parameters!$I$25*$A214,$A214&gt;Parameters!$J$25,Parameters!$I$26*$A214))</f>
        <v>19054.53</v>
      </c>
      <c r="AA214" s="290">
        <f t="shared" si="97"/>
        <v>91.169999999999987</v>
      </c>
      <c r="AB214" s="290" cm="1">
        <f t="array" ref="AB214">IF(Parameters!$F$55="No",IF($A214&lt;=Parameters!$J$28,Parameters!$I$28*$A214,IF($A214&lt;=Parameters!$J$29,Parameters!$I$28*Parameters!$J$28+Parameters!$I$29*($A214-Parameters!$J$28),IF($A214&lt;=Parameters!$J$30,Parameters!$I$28*Parameters!$J$28+Parameters!$I$29*(Parameters!$J$29-Parameters!$J$28)+Parameters!$I$30*($A214-Parameters!$J$29),Parameters!$I$28*Parameters!$J$28+Parameters!$I$29*(Parameters!$J$29-Parameters!$J$28)+Parameters!$I$30*(Parameters!$J$30-Parameters!$J$29)+Parameters!$I$31*($A214-Parameters!$J$30)))),_xlfn.IFS($A214&lt;=Parameters!$J$28,Parameters!$I$28*$A214,$A214&lt;=Parameters!$J$29,Parameters!$I$29*$A214,$A214&lt;=Parameters!$J$30,Parameters!$I$30*$A214,$A214&gt;Parameters!$J$30,Parameters!$I$31*$A214))</f>
        <v>21728.41</v>
      </c>
      <c r="AC214" s="290">
        <f t="shared" si="98"/>
        <v>103.96368421052631</v>
      </c>
      <c r="AD214" s="290" cm="1">
        <f t="array" ref="AD214">IF(Parameters!$F$55="No",IF($A214&lt;=Parameters!$J$34,Parameters!$I$34*$A214,IF($A214&lt;=Parameters!$J$35,Parameters!$I$34*Parameters!$J$34+Parameters!$I$35*($A214-Parameters!$J$34),IF($A214&lt;=Parameters!$J$36,Parameters!$I$34*Parameters!$J$34+Parameters!$I$35*(Parameters!$J$35-Parameters!$J$34)+Parameters!$I$36*($A214-Parameters!$J$35),Parameters!$I$34*Parameters!$J$34+Parameters!$I$35*(Parameters!$J$35-Parameters!$J$34)+Parameters!$I$36*(Parameters!$J$36-Parameters!$J$35)+Parameters!$I$37*($A214-Parameters!$J$36)))),_xlfn.IFS($A214&lt;=Parameters!$J$34,Parameters!$I$34*$A214,$A214&lt;=Parameters!$J$35,Parameters!$I$35*$A214,$A214&lt;=Parameters!$J$36,Parameters!$I$36*$A214,$A214&gt;Parameters!$J$36,Parameters!$I$37*$A214))</f>
        <v>26768.86</v>
      </c>
      <c r="AE214" s="290">
        <f t="shared" si="122"/>
        <v>128.08066985645934</v>
      </c>
      <c r="AF214" s="290" cm="1">
        <f t="array" ref="AF214">IF(Parameters!$F$55="No",IF($A214&lt;=Parameters!$J$39,Parameters!$I$39*$A214,IF($A214&lt;=Parameters!$J$40,Parameters!$I$39*Parameters!$J$39+Parameters!$I$40*($A214-Parameters!$J$39),IF($A214&lt;=Parameters!$J$41,Parameters!$I$39*Parameters!$J$39+Parameters!$I$40*(Parameters!$J$40-Parameters!$J$39)+Parameters!$I$41*($A214-Parameters!$J$40),Parameters!$I$39*Parameters!$J$39+Parameters!$I$40*(Parameters!$J$40-Parameters!$J$39)+Parameters!$I$41*(Parameters!$J$41-Parameters!$J$40)+Parameters!$I$42*($A214-Parameters!$J$41)))),_xlfn.IFS($A214&lt;=Parameters!$J$39,Parameters!$I$39*$A214,$A214&lt;=Parameters!$J$40,Parameters!$I$40*$A214,$A214&lt;=Parameters!$J$41,Parameters!$I$41*$A214,$A214&gt;Parameters!$J$41,Parameters!$I$42*$A214))</f>
        <v>28384.359999999997</v>
      </c>
      <c r="AG214" s="290">
        <f t="shared" si="123"/>
        <v>135.81033492822965</v>
      </c>
      <c r="AI214" s="428">
        <f t="shared" si="99"/>
        <v>91.169999999998254</v>
      </c>
      <c r="AJ214" s="428">
        <f t="shared" si="100"/>
        <v>136.4900000000016</v>
      </c>
      <c r="AK214" s="428">
        <f t="shared" si="101"/>
        <v>143.54000000000087</v>
      </c>
      <c r="AL214" s="428">
        <f t="shared" si="102"/>
        <v>143.53999999999724</v>
      </c>
      <c r="AM214" s="428">
        <f t="shared" si="103"/>
        <v>91.169999999998254</v>
      </c>
      <c r="AN214" s="428">
        <f t="shared" si="104"/>
        <v>136.4900000000016</v>
      </c>
      <c r="AO214" s="428">
        <f t="shared" si="105"/>
        <v>143.54000000000087</v>
      </c>
      <c r="AP214" s="428">
        <f t="shared" si="106"/>
        <v>143.53999999999724</v>
      </c>
      <c r="AQ214" s="428">
        <f t="shared" si="107"/>
        <v>91.169999999998254</v>
      </c>
      <c r="AR214" s="428">
        <f t="shared" si="108"/>
        <v>136.4900000000016</v>
      </c>
      <c r="AS214" s="428">
        <f t="shared" si="109"/>
        <v>143.54000000000087</v>
      </c>
      <c r="AT214" s="428">
        <f t="shared" si="110"/>
        <v>143.53999999999724</v>
      </c>
      <c r="AU214" s="428">
        <f t="shared" si="111"/>
        <v>91.169999999998254</v>
      </c>
      <c r="AV214" s="428">
        <f t="shared" si="112"/>
        <v>136.4900000000016</v>
      </c>
      <c r="AW214" s="428">
        <f t="shared" si="113"/>
        <v>143.54000000000087</v>
      </c>
      <c r="AX214" s="428">
        <f t="shared" si="114"/>
        <v>143.53999999999724</v>
      </c>
    </row>
    <row r="215">
      <c r="A215" s="413">
        <v>210</v>
      </c>
      <c r="B215" s="290" cm="1">
        <f t="array" ref="B215">IF(Parameters!$C$55="No",IF($A215&lt;=Parameters!$D$23,Parameters!$C$23*$A215,IF($A215&lt;=Parameters!$D$24,Parameters!$C$23*Parameters!$D$23+Parameters!$C$24*($A215-Parameters!$D$23),IF($A215&lt;=Parameters!$D$25,Parameters!$C$23*Parameters!$D$23+Parameters!$C$24*(Parameters!$D$24-Parameters!$D$23)+Parameters!$C$25*($A215-Parameters!$D$24),Parameters!$C$23*Parameters!$D$23+Parameters!$C$24*(Parameters!$D$24-Parameters!$D$23)+Parameters!$C$25*(Parameters!$D$25-Parameters!$D$24)+Parameters!$C$26*($A215-Parameters!$D$25)))),_xlfn.IFS($A215&lt;=Parameters!$D$23,Parameters!$C$23*$A215,$A215&lt;=Parameters!$D$24,Parameters!$C$24*$A215,$A215&lt;=Parameters!$D$25,Parameters!$C$25*$A215,$A215&gt;Parameters!$D$25,Parameters!$C$26*$A215))</f>
        <v>19145.7</v>
      </c>
      <c r="C215" s="290">
        <f t="shared" si="115"/>
        <v>91.17</v>
      </c>
      <c r="D215" s="290" cm="1">
        <f t="array" ref="D215">IF(Parameters!$C$55="No",IF($A215&lt;=Parameters!$D$28,Parameters!$C$28*$A215,IF($A215&lt;=Parameters!$D$29,Parameters!$C$28*Parameters!$D$28+Parameters!$C$29*($A215-Parameters!$D$28),IF($A215&lt;=Parameters!$D$30,Parameters!$C$28*Parameters!$D$28+Parameters!$C$29*(Parameters!$D$29-Parameters!$D$28)+Parameters!$C$30*($A215-Parameters!$D$29),Parameters!$C$28*Parameters!$D$28+Parameters!$C$29*(Parameters!$D$29-Parameters!$D$28)+Parameters!$C$30*(Parameters!$D$30-Parameters!$D$29)+Parameters!$C$31*($A215-Parameters!$D$30)))),_xlfn.IFS($A215&lt;=Parameters!$D$28,Parameters!$C$28*$A215,$A215&lt;=Parameters!$D$29,Parameters!$C$29*$A215,$A215&lt;=Parameters!$D$30,Parameters!$C$30*$A215,$A215&gt;Parameters!$D$30,Parameters!$C$31*$A215))</f>
        <v>21864.9</v>
      </c>
      <c r="E215" s="290">
        <f t="shared" si="115"/>
        <v>104.11857142857144</v>
      </c>
      <c r="F215" s="290" cm="1">
        <f t="array" ref="F215">IF(Parameters!$C$55="No",IF($A215&lt;=Parameters!$D$34,Parameters!$C$34*$A215,IF($A215&lt;=Parameters!$D$35,Parameters!$C$34*Parameters!$D$34+Parameters!$C$35*($A215-Parameters!$D$34),IF($A215&lt;=Parameters!$D$36,Parameters!$C$34*Parameters!$D$34+Parameters!$C$35*(Parameters!$D$35-Parameters!$D$34)+Parameters!$C$36*($A215-Parameters!$D$35),Parameters!$C$34*Parameters!$D$34+Parameters!$C$35*(Parameters!$D$35-Parameters!$D$34)+Parameters!$C$36*(Parameters!$D$36-Parameters!$D$35)+Parameters!$C$37*($A215-Parameters!$D$36)))),_xlfn.IFS($A215&lt;=Parameters!$D$34,Parameters!$C$34*$A215,$A215&lt;=Parameters!$D$35,Parameters!$C$35*$A215,$A215&lt;=Parameters!$D$36,Parameters!$C$36*$A215,$A215&gt;Parameters!$D$36,Parameters!$C$37*$A215))</f>
        <v>26912.400000000001</v>
      </c>
      <c r="G215" s="290">
        <f t="shared" si="116"/>
        <v>128.15428571428572</v>
      </c>
      <c r="H215" s="290" cm="1">
        <f t="array" ref="H215">IF(Parameters!$C$55="No",IF($A215&lt;=Parameters!$D$39,Parameters!$C$39*$A215,IF($A215&lt;=Parameters!$D$40,Parameters!$C$39*Parameters!$D$39+Parameters!$C$40*($A215-Parameters!$D$39),IF($A215&lt;=Parameters!$D$41,Parameters!$C$39*Parameters!$D$39+Parameters!$C$40*(Parameters!$D$40-Parameters!$D$39)+Parameters!$C$41*($A215-Parameters!$D$40),Parameters!$C$39*Parameters!$D$39+Parameters!$C$40*(Parameters!$D$40-Parameters!$D$39)+Parameters!$C$41*(Parameters!$D$41-Parameters!$D$40)+Parameters!$C$42*($A215-Parameters!$D$41)))),_xlfn.IFS($A215&lt;=Parameters!$D$39,Parameters!$C$39*$A215,$A215&lt;=Parameters!$D$40,Parameters!$C$40*$A215,$A215&lt;=Parameters!$D$41,Parameters!$C$41*$A215,$A215&gt;Parameters!$D$41,Parameters!$C$42*$A215))</f>
        <v>28527.899999999998</v>
      </c>
      <c r="I215" s="290">
        <f t="shared" si="117"/>
        <v>135.84714285714284</v>
      </c>
      <c r="J215" s="290" cm="1">
        <f t="array" ref="J215">IF(Parameters!$D$55="No",IF($A215&lt;=Parameters!$F$23,Parameters!$E$23*$A215,IF($A215&lt;=Parameters!$F$24,Parameters!$E$23*Parameters!$F$23+Parameters!$E$24*($A215-Parameters!$F$23),IF($A215&lt;=Parameters!$F$25,Parameters!$E$23*Parameters!$F$23+Parameters!$E$24*(Parameters!$F$24-Parameters!$F$23)+Parameters!$E$25*($A215-Parameters!$F$24),Parameters!$E$23*Parameters!$F$23+Parameters!$E$24*(Parameters!$F$24-Parameters!$F$23)+Parameters!$E$25*(Parameters!$F$25-Parameters!$F$24)+Parameters!$E$26*($A215-Parameters!$F$25)))),_xlfn.IFS($A215&lt;=Parameters!$F$23,Parameters!$E$23*$A215,$A215&lt;=Parameters!$F$24,Parameters!$E$24*$A215,$A215&lt;=Parameters!$F$25,Parameters!$E$25*$A215,$A215&gt;Parameters!$F$25,Parameters!$E$26*$A215))</f>
        <v>19145.7</v>
      </c>
      <c r="K215" s="290">
        <f t="shared" si="93"/>
        <v>91.17</v>
      </c>
      <c r="L215" s="290" cm="1">
        <f t="array" ref="L215">IF(Parameters!$D$55="No",IF($A215&lt;=Parameters!$F$28,Parameters!$E$28*$A215,IF($A215&lt;=Parameters!$F$29,Parameters!$E$28*Parameters!$F$28+Parameters!$E$29*($A215-Parameters!$F$28),IF($A215&lt;=Parameters!$F$30,Parameters!$E$28*Parameters!$F$28+Parameters!$E$29*(Parameters!$F$29-Parameters!$F$28)+Parameters!$E$30*($A215-Parameters!$F$29),Parameters!$E$28*Parameters!$F$28+Parameters!$E$29*(Parameters!$F$29-Parameters!$F$28)+Parameters!$E$30*(Parameters!$F$30-Parameters!$F$29)+Parameters!$E$31*($A215-Parameters!$F$30)))),_xlfn.IFS($A215&lt;=Parameters!$F$28,Parameters!$E$28*$A215,$A215&lt;=Parameters!$F$29,Parameters!$E$29*$A215,$A215&lt;=Parameters!$F$30,Parameters!$E$30*$A215,$A215&gt;Parameters!$F$30,Parameters!$E$31*$A215))</f>
        <v>21864.9</v>
      </c>
      <c r="M215" s="290">
        <f t="shared" si="94"/>
        <v>104.11857142857144</v>
      </c>
      <c r="N215" s="290" cm="1">
        <f t="array" ref="N215">IF(Parameters!$D$55="No",IF($A215&lt;=Parameters!$F$34,Parameters!$E$34*$A215,IF($A215&lt;=Parameters!$F$35,Parameters!$E$34*Parameters!$F$34+Parameters!$E$35*($A215-Parameters!$F$34),IF($A215&lt;=Parameters!$F$36,Parameters!$E$34*Parameters!$F$34+Parameters!$E$35*(Parameters!$F$35-Parameters!$F$34)+Parameters!$E$36*($A215-Parameters!$F$35),Parameters!$E$34*Parameters!$F$34+Parameters!$E$35*(Parameters!$F$35-Parameters!$F$34)+Parameters!$E$36*(Parameters!$F$36-Parameters!$F$35)+Parameters!$E$37*($A215-Parameters!$F$36)))),_xlfn.IFS($A215&lt;=Parameters!$F$34,Parameters!$E$34*$A215,$A215&lt;=Parameters!$F$35,Parameters!$E$35*$A215,$A215&lt;=Parameters!$F$36,Parameters!$E$36*$A215,$A215&gt;Parameters!$F$36,Parameters!$E$37*$A215))</f>
        <v>26912.400000000001</v>
      </c>
      <c r="O215" s="290">
        <f t="shared" si="118"/>
        <v>128.15428571428572</v>
      </c>
      <c r="P215" s="290" cm="1">
        <f t="array" ref="P215">IF(Parameters!$D$55="No",IF($A215&lt;=Parameters!$F$39,Parameters!$E$39*$A215,IF($A215&lt;=Parameters!$F$40,Parameters!$E$39*Parameters!$F$39+Parameters!$E$40*($A215-Parameters!$F$39),IF($A215&lt;=Parameters!$F$41,Parameters!$E$39*Parameters!$F$39+Parameters!$E$40*(Parameters!$F$40-Parameters!$F$39)+Parameters!$E$41*($A215-Parameters!$F$40),Parameters!$E$39*Parameters!$F$39+Parameters!$E$40*(Parameters!$F$40-Parameters!$F$39)+Parameters!$E$41*(Parameters!$F$41-Parameters!$F$40)+Parameters!$E$42*($A215-Parameters!$F$41)))),_xlfn.IFS($A215&lt;=Parameters!$F$39,Parameters!$E$39*$A215,$A215&lt;=Parameters!$F$40,Parameters!$E$40*$A215,$A215&lt;=Parameters!$F$41,Parameters!$E$41*$A215,$A215&gt;Parameters!$F$41,Parameters!$E$42*$A215))</f>
        <v>28527.899999999998</v>
      </c>
      <c r="Q215" s="290">
        <f t="shared" si="119"/>
        <v>135.84714285714284</v>
      </c>
      <c r="R215" s="290" cm="1">
        <f t="array" ref="R215">IF(Parameters!$E$55="No",IF($A215&lt;=Parameters!$H$23,Parameters!$G$23*$A215,IF($A215&lt;=Parameters!$H$24,Parameters!$G$23*Parameters!$H$23+Parameters!$G$24*($A215-Parameters!$H$23),IF($A215&lt;=Parameters!$H$25,Parameters!$G$23*Parameters!$H$23+Parameters!$G$24*(Parameters!$H$24-Parameters!$H$23)+Parameters!$G$25*($A215-Parameters!$H$24),Parameters!$G$23*Parameters!$H$23+Parameters!$G$24*(Parameters!$H$24-Parameters!$H$23)+Parameters!$G$25*(Parameters!$H$25-Parameters!$H$24)+Parameters!$G$26*($A215-Parameters!$H$25)))),_xlfn.IFS($A215&lt;=Parameters!$H$23,Parameters!$G$23*$A215,$A215&lt;=Parameters!$H$24,Parameters!$G$24*$A215,$A215&lt;=Parameters!$H$25,Parameters!$G$25*$A215,$A215&gt;Parameters!$H$25,Parameters!$G$26*$A215))</f>
        <v>19145.7</v>
      </c>
      <c r="S215" s="290">
        <f t="shared" si="95"/>
        <v>91.17</v>
      </c>
      <c r="T215" s="290" cm="1">
        <f t="array" ref="T215">IF(Parameters!$E$55="No",IF($A215&lt;=Parameters!$H$28,Parameters!$G$28*$A215,IF($A215&lt;=Parameters!$H$29,Parameters!$G$28*Parameters!$H$28+Parameters!$G$29*($A215-Parameters!$H$28),IF($A215&lt;=Parameters!$H$30,Parameters!$G$28*Parameters!$H$28+Parameters!$G$29*(Parameters!$H$29-Parameters!$H$28)+Parameters!$G$30*($A215-Parameters!$H$29),Parameters!$G$28*Parameters!$H$28+Parameters!$G$29*(Parameters!$H$29-Parameters!$H$28)+Parameters!$G$30*(Parameters!$H$30-Parameters!$H$29)+Parameters!$G$31*($A215-Parameters!$H$30)))),_xlfn.IFS($A215&lt;=Parameters!$H$28,Parameters!$G$28*$A215,$A215&lt;=Parameters!$H$29,Parameters!$G$29*$A215,$A215&lt;=Parameters!$H$30,Parameters!$G$30*$A215,$A215&gt;Parameters!$H$30,Parameters!$G$31*$A215))</f>
        <v>21864.9</v>
      </c>
      <c r="U215" s="290">
        <f t="shared" si="96"/>
        <v>104.11857142857144</v>
      </c>
      <c r="V215" s="290" cm="1">
        <f t="array" ref="V215">IF(Parameters!$E$55="No",IF($A215&lt;=Parameters!$H$34,Parameters!$G$34*$A215,IF($A215&lt;=Parameters!$H$35,Parameters!$G$34*Parameters!$H$34+Parameters!$G$35*($A215-Parameters!$H$34),IF($A215&lt;=Parameters!$H$36,Parameters!$G$34*Parameters!$H$34+Parameters!$G$35*(Parameters!$H$35-Parameters!$H$34)+Parameters!$G$36*($A215-Parameters!$H$35),Parameters!$G$34*Parameters!$H$34+Parameters!$G$35*(Parameters!$H$35-Parameters!$H$34)+Parameters!$G$36*(Parameters!$H$36-Parameters!$H$35)+Parameters!$G$37*($A215-Parameters!$H$36)))),_xlfn.IFS($A215&lt;=Parameters!$H$34,Parameters!$G$34*$A215,$A215&lt;=Parameters!$H$35,Parameters!$G$35*$A215,$A215&lt;=Parameters!$H$36,Parameters!$G$36*$A215,$A215&gt;Parameters!$H$36,Parameters!$G$37*$A215))</f>
        <v>26912.400000000001</v>
      </c>
      <c r="W215" s="290">
        <f t="shared" si="120"/>
        <v>128.15428571428572</v>
      </c>
      <c r="X215" s="290" cm="1">
        <f t="array" ref="X215">IF(Parameters!$E$55="No",IF($A215&lt;=Parameters!$H$39,Parameters!$G$39*$A215,IF($A215&lt;=Parameters!$H$40,Parameters!$G$39*Parameters!$H$39+Parameters!$G$40*($A215-Parameters!$H$39),IF($A215&lt;=Parameters!$H$41,Parameters!$G$39*Parameters!$H$39+Parameters!$G$40*(Parameters!$H$40-Parameters!$H$39)+Parameters!$G$41*($A215-Parameters!$H$40),Parameters!$G$39*Parameters!$H$39+Parameters!$G$40*(Parameters!$H$40-Parameters!$H$39)+Parameters!$G$41*(Parameters!$H$41-Parameters!$H$40)+Parameters!$G$42*($A215-Parameters!$H$41)))),_xlfn.IFS($A215&lt;=Parameters!$H$39,Parameters!$G$39*$A215,$A215&lt;=Parameters!$H$40,Parameters!$G$40*$A215,$A215&lt;=Parameters!$H$41,Parameters!$G$41*$A215,$A215&gt;Parameters!$H$41,Parameters!$G$42*$A215))</f>
        <v>28527.899999999998</v>
      </c>
      <c r="Y215" s="290">
        <f t="shared" si="121"/>
        <v>135.84714285714284</v>
      </c>
      <c r="Z215" s="290" cm="1">
        <f t="array" ref="Z215">IF(Parameters!$F$55="No",IF($A215&lt;=Parameters!$J$23,Parameters!$I$23*$A215,IF($A215&lt;=Parameters!$J$24,Parameters!$I$23*Parameters!$J$23+Parameters!$I$24*($A215-Parameters!$J$23),IF($A215&lt;=Parameters!$J$25,Parameters!$I$23*Parameters!$J$23+Parameters!$I$24*(Parameters!$J$24-Parameters!$J$23)+Parameters!$I$25*($A215-Parameters!$J$24),Parameters!$I$23*Parameters!$J$23+Parameters!$I$24*(Parameters!$J$24-Parameters!$J$23)+Parameters!$I$25*(Parameters!$J$25-Parameters!$J$24)+Parameters!$I$26*($A215-Parameters!$J$25)))),_xlfn.IFS($A215&lt;=Parameters!$J$23,Parameters!$I$23*$A215,$A215&lt;=Parameters!$J$24,Parameters!$I$24*$A215,$A215&lt;=Parameters!$J$25,Parameters!$I$25*$A215,$A215&gt;Parameters!$J$25,Parameters!$I$26*$A215))</f>
        <v>19145.7</v>
      </c>
      <c r="AA215" s="290">
        <f t="shared" si="97"/>
        <v>91.17</v>
      </c>
      <c r="AB215" s="290" cm="1">
        <f t="array" ref="AB215">IF(Parameters!$F$55="No",IF($A215&lt;=Parameters!$J$28,Parameters!$I$28*$A215,IF($A215&lt;=Parameters!$J$29,Parameters!$I$28*Parameters!$J$28+Parameters!$I$29*($A215-Parameters!$J$28),IF($A215&lt;=Parameters!$J$30,Parameters!$I$28*Parameters!$J$28+Parameters!$I$29*(Parameters!$J$29-Parameters!$J$28)+Parameters!$I$30*($A215-Parameters!$J$29),Parameters!$I$28*Parameters!$J$28+Parameters!$I$29*(Parameters!$J$29-Parameters!$J$28)+Parameters!$I$30*(Parameters!$J$30-Parameters!$J$29)+Parameters!$I$31*($A215-Parameters!$J$30)))),_xlfn.IFS($A215&lt;=Parameters!$J$28,Parameters!$I$28*$A215,$A215&lt;=Parameters!$J$29,Parameters!$I$29*$A215,$A215&lt;=Parameters!$J$30,Parameters!$I$30*$A215,$A215&gt;Parameters!$J$30,Parameters!$I$31*$A215))</f>
        <v>21864.9</v>
      </c>
      <c r="AC215" s="290">
        <f t="shared" si="98"/>
        <v>104.11857142857144</v>
      </c>
      <c r="AD215" s="290" cm="1">
        <f t="array" ref="AD215">IF(Parameters!$F$55="No",IF($A215&lt;=Parameters!$J$34,Parameters!$I$34*$A215,IF($A215&lt;=Parameters!$J$35,Parameters!$I$34*Parameters!$J$34+Parameters!$I$35*($A215-Parameters!$J$34),IF($A215&lt;=Parameters!$J$36,Parameters!$I$34*Parameters!$J$34+Parameters!$I$35*(Parameters!$J$35-Parameters!$J$34)+Parameters!$I$36*($A215-Parameters!$J$35),Parameters!$I$34*Parameters!$J$34+Parameters!$I$35*(Parameters!$J$35-Parameters!$J$34)+Parameters!$I$36*(Parameters!$J$36-Parameters!$J$35)+Parameters!$I$37*($A215-Parameters!$J$36)))),_xlfn.IFS($A215&lt;=Parameters!$J$34,Parameters!$I$34*$A215,$A215&lt;=Parameters!$J$35,Parameters!$I$35*$A215,$A215&lt;=Parameters!$J$36,Parameters!$I$36*$A215,$A215&gt;Parameters!$J$36,Parameters!$I$37*$A215))</f>
        <v>26912.400000000001</v>
      </c>
      <c r="AE215" s="290">
        <f t="shared" si="122"/>
        <v>128.15428571428572</v>
      </c>
      <c r="AF215" s="290" cm="1">
        <f t="array" ref="AF215">IF(Parameters!$F$55="No",IF($A215&lt;=Parameters!$J$39,Parameters!$I$39*$A215,IF($A215&lt;=Parameters!$J$40,Parameters!$I$39*Parameters!$J$39+Parameters!$I$40*($A215-Parameters!$J$39),IF($A215&lt;=Parameters!$J$41,Parameters!$I$39*Parameters!$J$39+Parameters!$I$40*(Parameters!$J$40-Parameters!$J$39)+Parameters!$I$41*($A215-Parameters!$J$40),Parameters!$I$39*Parameters!$J$39+Parameters!$I$40*(Parameters!$J$40-Parameters!$J$39)+Parameters!$I$41*(Parameters!$J$41-Parameters!$J$40)+Parameters!$I$42*($A215-Parameters!$J$41)))),_xlfn.IFS($A215&lt;=Parameters!$J$39,Parameters!$I$39*$A215,$A215&lt;=Parameters!$J$40,Parameters!$I$40*$A215,$A215&lt;=Parameters!$J$41,Parameters!$I$41*$A215,$A215&gt;Parameters!$J$41,Parameters!$I$42*$A215))</f>
        <v>28527.899999999998</v>
      </c>
      <c r="AG215" s="290">
        <f t="shared" si="123"/>
        <v>135.84714285714284</v>
      </c>
      <c r="AI215" s="428">
        <f t="shared" si="99"/>
        <v>91.170000000001892</v>
      </c>
      <c r="AJ215" s="428">
        <f t="shared" si="100"/>
        <v>136.4900000000016</v>
      </c>
      <c r="AK215" s="428">
        <f t="shared" si="101"/>
        <v>143.54000000000087</v>
      </c>
      <c r="AL215" s="428">
        <f t="shared" si="102"/>
        <v>143.54000000000087</v>
      </c>
      <c r="AM215" s="428">
        <f t="shared" si="103"/>
        <v>91.170000000001892</v>
      </c>
      <c r="AN215" s="428">
        <f t="shared" si="104"/>
        <v>136.4900000000016</v>
      </c>
      <c r="AO215" s="428">
        <f t="shared" si="105"/>
        <v>143.54000000000087</v>
      </c>
      <c r="AP215" s="428">
        <f t="shared" si="106"/>
        <v>143.54000000000087</v>
      </c>
      <c r="AQ215" s="428">
        <f t="shared" si="107"/>
        <v>91.170000000001892</v>
      </c>
      <c r="AR215" s="428">
        <f t="shared" si="108"/>
        <v>136.4900000000016</v>
      </c>
      <c r="AS215" s="428">
        <f t="shared" si="109"/>
        <v>143.54000000000087</v>
      </c>
      <c r="AT215" s="428">
        <f t="shared" si="110"/>
        <v>143.54000000000087</v>
      </c>
      <c r="AU215" s="428">
        <f t="shared" si="111"/>
        <v>91.170000000001892</v>
      </c>
      <c r="AV215" s="428">
        <f t="shared" si="112"/>
        <v>136.4900000000016</v>
      </c>
      <c r="AW215" s="428">
        <f t="shared" si="113"/>
        <v>143.54000000000087</v>
      </c>
      <c r="AX215" s="428">
        <f t="shared" si="114"/>
        <v>143.54000000000087</v>
      </c>
    </row>
    <row r="216">
      <c r="A216" s="413">
        <v>211</v>
      </c>
      <c r="B216" s="290" cm="1">
        <f t="array" ref="B216">IF(Parameters!$C$55="No",IF($A216&lt;=Parameters!$D$23,Parameters!$C$23*$A216,IF($A216&lt;=Parameters!$D$24,Parameters!$C$23*Parameters!$D$23+Parameters!$C$24*($A216-Parameters!$D$23),IF($A216&lt;=Parameters!$D$25,Parameters!$C$23*Parameters!$D$23+Parameters!$C$24*(Parameters!$D$24-Parameters!$D$23)+Parameters!$C$25*($A216-Parameters!$D$24),Parameters!$C$23*Parameters!$D$23+Parameters!$C$24*(Parameters!$D$24-Parameters!$D$23)+Parameters!$C$25*(Parameters!$D$25-Parameters!$D$24)+Parameters!$C$26*($A216-Parameters!$D$25)))),_xlfn.IFS($A216&lt;=Parameters!$D$23,Parameters!$C$23*$A216,$A216&lt;=Parameters!$D$24,Parameters!$C$24*$A216,$A216&lt;=Parameters!$D$25,Parameters!$C$25*$A216,$A216&gt;Parameters!$D$25,Parameters!$C$26*$A216))</f>
        <v>19236.87</v>
      </c>
      <c r="C216" s="290">
        <f t="shared" si="115"/>
        <v>91.17</v>
      </c>
      <c r="D216" s="290" cm="1">
        <f t="array" ref="D216">IF(Parameters!$C$55="No",IF($A216&lt;=Parameters!$D$28,Parameters!$C$28*$A216,IF($A216&lt;=Parameters!$D$29,Parameters!$C$28*Parameters!$D$28+Parameters!$C$29*($A216-Parameters!$D$28),IF($A216&lt;=Parameters!$D$30,Parameters!$C$28*Parameters!$D$28+Parameters!$C$29*(Parameters!$D$29-Parameters!$D$28)+Parameters!$C$30*($A216-Parameters!$D$29),Parameters!$C$28*Parameters!$D$28+Parameters!$C$29*(Parameters!$D$29-Parameters!$D$28)+Parameters!$C$30*(Parameters!$D$30-Parameters!$D$29)+Parameters!$C$31*($A216-Parameters!$D$30)))),_xlfn.IFS($A216&lt;=Parameters!$D$28,Parameters!$C$28*$A216,$A216&lt;=Parameters!$D$29,Parameters!$C$29*$A216,$A216&lt;=Parameters!$D$30,Parameters!$C$30*$A216,$A216&gt;Parameters!$D$30,Parameters!$C$31*$A216))</f>
        <v>22001.39</v>
      </c>
      <c r="E216" s="290">
        <f t="shared" si="115"/>
        <v>104.27199052132701</v>
      </c>
      <c r="F216" s="290" cm="1">
        <f t="array" ref="F216">IF(Parameters!$C$55="No",IF($A216&lt;=Parameters!$D$34,Parameters!$C$34*$A216,IF($A216&lt;=Parameters!$D$35,Parameters!$C$34*Parameters!$D$34+Parameters!$C$35*($A216-Parameters!$D$34),IF($A216&lt;=Parameters!$D$36,Parameters!$C$34*Parameters!$D$34+Parameters!$C$35*(Parameters!$D$35-Parameters!$D$34)+Parameters!$C$36*($A216-Parameters!$D$35),Parameters!$C$34*Parameters!$D$34+Parameters!$C$35*(Parameters!$D$35-Parameters!$D$34)+Parameters!$C$36*(Parameters!$D$36-Parameters!$D$35)+Parameters!$C$37*($A216-Parameters!$D$36)))),_xlfn.IFS($A216&lt;=Parameters!$D$34,Parameters!$C$34*$A216,$A216&lt;=Parameters!$D$35,Parameters!$C$35*$A216,$A216&lt;=Parameters!$D$36,Parameters!$C$36*$A216,$A216&gt;Parameters!$D$36,Parameters!$C$37*$A216))</f>
        <v>27055.94</v>
      </c>
      <c r="G216" s="290">
        <f t="shared" si="116"/>
        <v>128.22720379146918</v>
      </c>
      <c r="H216" s="290" cm="1">
        <f t="array" ref="H216">IF(Parameters!$C$55="No",IF($A216&lt;=Parameters!$D$39,Parameters!$C$39*$A216,IF($A216&lt;=Parameters!$D$40,Parameters!$C$39*Parameters!$D$39+Parameters!$C$40*($A216-Parameters!$D$39),IF($A216&lt;=Parameters!$D$41,Parameters!$C$39*Parameters!$D$39+Parameters!$C$40*(Parameters!$D$40-Parameters!$D$39)+Parameters!$C$41*($A216-Parameters!$D$40),Parameters!$C$39*Parameters!$D$39+Parameters!$C$40*(Parameters!$D$40-Parameters!$D$39)+Parameters!$C$41*(Parameters!$D$41-Parameters!$D$40)+Parameters!$C$42*($A216-Parameters!$D$41)))),_xlfn.IFS($A216&lt;=Parameters!$D$39,Parameters!$C$39*$A216,$A216&lt;=Parameters!$D$40,Parameters!$C$40*$A216,$A216&lt;=Parameters!$D$41,Parameters!$C$41*$A216,$A216&gt;Parameters!$D$41,Parameters!$C$42*$A216))</f>
        <v>28671.439999999999</v>
      </c>
      <c r="I216" s="290">
        <f t="shared" si="117"/>
        <v>135.88360189573459</v>
      </c>
      <c r="J216" s="290" cm="1">
        <f t="array" ref="J216">IF(Parameters!$D$55="No",IF($A216&lt;=Parameters!$F$23,Parameters!$E$23*$A216,IF($A216&lt;=Parameters!$F$24,Parameters!$E$23*Parameters!$F$23+Parameters!$E$24*($A216-Parameters!$F$23),IF($A216&lt;=Parameters!$F$25,Parameters!$E$23*Parameters!$F$23+Parameters!$E$24*(Parameters!$F$24-Parameters!$F$23)+Parameters!$E$25*($A216-Parameters!$F$24),Parameters!$E$23*Parameters!$F$23+Parameters!$E$24*(Parameters!$F$24-Parameters!$F$23)+Parameters!$E$25*(Parameters!$F$25-Parameters!$F$24)+Parameters!$E$26*($A216-Parameters!$F$25)))),_xlfn.IFS($A216&lt;=Parameters!$F$23,Parameters!$E$23*$A216,$A216&lt;=Parameters!$F$24,Parameters!$E$24*$A216,$A216&lt;=Parameters!$F$25,Parameters!$E$25*$A216,$A216&gt;Parameters!$F$25,Parameters!$E$26*$A216))</f>
        <v>19236.87</v>
      </c>
      <c r="K216" s="290">
        <f t="shared" si="93"/>
        <v>91.17</v>
      </c>
      <c r="L216" s="290" cm="1">
        <f t="array" ref="L216">IF(Parameters!$D$55="No",IF($A216&lt;=Parameters!$F$28,Parameters!$E$28*$A216,IF($A216&lt;=Parameters!$F$29,Parameters!$E$28*Parameters!$F$28+Parameters!$E$29*($A216-Parameters!$F$28),IF($A216&lt;=Parameters!$F$30,Parameters!$E$28*Parameters!$F$28+Parameters!$E$29*(Parameters!$F$29-Parameters!$F$28)+Parameters!$E$30*($A216-Parameters!$F$29),Parameters!$E$28*Parameters!$F$28+Parameters!$E$29*(Parameters!$F$29-Parameters!$F$28)+Parameters!$E$30*(Parameters!$F$30-Parameters!$F$29)+Parameters!$E$31*($A216-Parameters!$F$30)))),_xlfn.IFS($A216&lt;=Parameters!$F$28,Parameters!$E$28*$A216,$A216&lt;=Parameters!$F$29,Parameters!$E$29*$A216,$A216&lt;=Parameters!$F$30,Parameters!$E$30*$A216,$A216&gt;Parameters!$F$30,Parameters!$E$31*$A216))</f>
        <v>22001.39</v>
      </c>
      <c r="M216" s="290">
        <f t="shared" si="94"/>
        <v>104.27199052132701</v>
      </c>
      <c r="N216" s="290" cm="1">
        <f t="array" ref="N216">IF(Parameters!$D$55="No",IF($A216&lt;=Parameters!$F$34,Parameters!$E$34*$A216,IF($A216&lt;=Parameters!$F$35,Parameters!$E$34*Parameters!$F$34+Parameters!$E$35*($A216-Parameters!$F$34),IF($A216&lt;=Parameters!$F$36,Parameters!$E$34*Parameters!$F$34+Parameters!$E$35*(Parameters!$F$35-Parameters!$F$34)+Parameters!$E$36*($A216-Parameters!$F$35),Parameters!$E$34*Parameters!$F$34+Parameters!$E$35*(Parameters!$F$35-Parameters!$F$34)+Parameters!$E$36*(Parameters!$F$36-Parameters!$F$35)+Parameters!$E$37*($A216-Parameters!$F$36)))),_xlfn.IFS($A216&lt;=Parameters!$F$34,Parameters!$E$34*$A216,$A216&lt;=Parameters!$F$35,Parameters!$E$35*$A216,$A216&lt;=Parameters!$F$36,Parameters!$E$36*$A216,$A216&gt;Parameters!$F$36,Parameters!$E$37*$A216))</f>
        <v>27055.94</v>
      </c>
      <c r="O216" s="290">
        <f t="shared" si="118"/>
        <v>128.22720379146918</v>
      </c>
      <c r="P216" s="290" cm="1">
        <f t="array" ref="P216">IF(Parameters!$D$55="No",IF($A216&lt;=Parameters!$F$39,Parameters!$E$39*$A216,IF($A216&lt;=Parameters!$F$40,Parameters!$E$39*Parameters!$F$39+Parameters!$E$40*($A216-Parameters!$F$39),IF($A216&lt;=Parameters!$F$41,Parameters!$E$39*Parameters!$F$39+Parameters!$E$40*(Parameters!$F$40-Parameters!$F$39)+Parameters!$E$41*($A216-Parameters!$F$40),Parameters!$E$39*Parameters!$F$39+Parameters!$E$40*(Parameters!$F$40-Parameters!$F$39)+Parameters!$E$41*(Parameters!$F$41-Parameters!$F$40)+Parameters!$E$42*($A216-Parameters!$F$41)))),_xlfn.IFS($A216&lt;=Parameters!$F$39,Parameters!$E$39*$A216,$A216&lt;=Parameters!$F$40,Parameters!$E$40*$A216,$A216&lt;=Parameters!$F$41,Parameters!$E$41*$A216,$A216&gt;Parameters!$F$41,Parameters!$E$42*$A216))</f>
        <v>28671.439999999999</v>
      </c>
      <c r="Q216" s="290">
        <f t="shared" si="119"/>
        <v>135.88360189573459</v>
      </c>
      <c r="R216" s="290" cm="1">
        <f t="array" ref="R216">IF(Parameters!$E$55="No",IF($A216&lt;=Parameters!$H$23,Parameters!$G$23*$A216,IF($A216&lt;=Parameters!$H$24,Parameters!$G$23*Parameters!$H$23+Parameters!$G$24*($A216-Parameters!$H$23),IF($A216&lt;=Parameters!$H$25,Parameters!$G$23*Parameters!$H$23+Parameters!$G$24*(Parameters!$H$24-Parameters!$H$23)+Parameters!$G$25*($A216-Parameters!$H$24),Parameters!$G$23*Parameters!$H$23+Parameters!$G$24*(Parameters!$H$24-Parameters!$H$23)+Parameters!$G$25*(Parameters!$H$25-Parameters!$H$24)+Parameters!$G$26*($A216-Parameters!$H$25)))),_xlfn.IFS($A216&lt;=Parameters!$H$23,Parameters!$G$23*$A216,$A216&lt;=Parameters!$H$24,Parameters!$G$24*$A216,$A216&lt;=Parameters!$H$25,Parameters!$G$25*$A216,$A216&gt;Parameters!$H$25,Parameters!$G$26*$A216))</f>
        <v>19236.87</v>
      </c>
      <c r="S216" s="290">
        <f t="shared" si="95"/>
        <v>91.17</v>
      </c>
      <c r="T216" s="290" cm="1">
        <f t="array" ref="T216">IF(Parameters!$E$55="No",IF($A216&lt;=Parameters!$H$28,Parameters!$G$28*$A216,IF($A216&lt;=Parameters!$H$29,Parameters!$G$28*Parameters!$H$28+Parameters!$G$29*($A216-Parameters!$H$28),IF($A216&lt;=Parameters!$H$30,Parameters!$G$28*Parameters!$H$28+Parameters!$G$29*(Parameters!$H$29-Parameters!$H$28)+Parameters!$G$30*($A216-Parameters!$H$29),Parameters!$G$28*Parameters!$H$28+Parameters!$G$29*(Parameters!$H$29-Parameters!$H$28)+Parameters!$G$30*(Parameters!$H$30-Parameters!$H$29)+Parameters!$G$31*($A216-Parameters!$H$30)))),_xlfn.IFS($A216&lt;=Parameters!$H$28,Parameters!$G$28*$A216,$A216&lt;=Parameters!$H$29,Parameters!$G$29*$A216,$A216&lt;=Parameters!$H$30,Parameters!$G$30*$A216,$A216&gt;Parameters!$H$30,Parameters!$G$31*$A216))</f>
        <v>22001.39</v>
      </c>
      <c r="U216" s="290">
        <f t="shared" si="96"/>
        <v>104.27199052132701</v>
      </c>
      <c r="V216" s="290" cm="1">
        <f t="array" ref="V216">IF(Parameters!$E$55="No",IF($A216&lt;=Parameters!$H$34,Parameters!$G$34*$A216,IF($A216&lt;=Parameters!$H$35,Parameters!$G$34*Parameters!$H$34+Parameters!$G$35*($A216-Parameters!$H$34),IF($A216&lt;=Parameters!$H$36,Parameters!$G$34*Parameters!$H$34+Parameters!$G$35*(Parameters!$H$35-Parameters!$H$34)+Parameters!$G$36*($A216-Parameters!$H$35),Parameters!$G$34*Parameters!$H$34+Parameters!$G$35*(Parameters!$H$35-Parameters!$H$34)+Parameters!$G$36*(Parameters!$H$36-Parameters!$H$35)+Parameters!$G$37*($A216-Parameters!$H$36)))),_xlfn.IFS($A216&lt;=Parameters!$H$34,Parameters!$G$34*$A216,$A216&lt;=Parameters!$H$35,Parameters!$G$35*$A216,$A216&lt;=Parameters!$H$36,Parameters!$G$36*$A216,$A216&gt;Parameters!$H$36,Parameters!$G$37*$A216))</f>
        <v>27055.94</v>
      </c>
      <c r="W216" s="290">
        <f t="shared" si="120"/>
        <v>128.22720379146918</v>
      </c>
      <c r="X216" s="290" cm="1">
        <f t="array" ref="X216">IF(Parameters!$E$55="No",IF($A216&lt;=Parameters!$H$39,Parameters!$G$39*$A216,IF($A216&lt;=Parameters!$H$40,Parameters!$G$39*Parameters!$H$39+Parameters!$G$40*($A216-Parameters!$H$39),IF($A216&lt;=Parameters!$H$41,Parameters!$G$39*Parameters!$H$39+Parameters!$G$40*(Parameters!$H$40-Parameters!$H$39)+Parameters!$G$41*($A216-Parameters!$H$40),Parameters!$G$39*Parameters!$H$39+Parameters!$G$40*(Parameters!$H$40-Parameters!$H$39)+Parameters!$G$41*(Parameters!$H$41-Parameters!$H$40)+Parameters!$G$42*($A216-Parameters!$H$41)))),_xlfn.IFS($A216&lt;=Parameters!$H$39,Parameters!$G$39*$A216,$A216&lt;=Parameters!$H$40,Parameters!$G$40*$A216,$A216&lt;=Parameters!$H$41,Parameters!$G$41*$A216,$A216&gt;Parameters!$H$41,Parameters!$G$42*$A216))</f>
        <v>28671.439999999999</v>
      </c>
      <c r="Y216" s="290">
        <f t="shared" si="121"/>
        <v>135.88360189573459</v>
      </c>
      <c r="Z216" s="290" cm="1">
        <f t="array" ref="Z216">IF(Parameters!$F$55="No",IF($A216&lt;=Parameters!$J$23,Parameters!$I$23*$A216,IF($A216&lt;=Parameters!$J$24,Parameters!$I$23*Parameters!$J$23+Parameters!$I$24*($A216-Parameters!$J$23),IF($A216&lt;=Parameters!$J$25,Parameters!$I$23*Parameters!$J$23+Parameters!$I$24*(Parameters!$J$24-Parameters!$J$23)+Parameters!$I$25*($A216-Parameters!$J$24),Parameters!$I$23*Parameters!$J$23+Parameters!$I$24*(Parameters!$J$24-Parameters!$J$23)+Parameters!$I$25*(Parameters!$J$25-Parameters!$J$24)+Parameters!$I$26*($A216-Parameters!$J$25)))),_xlfn.IFS($A216&lt;=Parameters!$J$23,Parameters!$I$23*$A216,$A216&lt;=Parameters!$J$24,Parameters!$I$24*$A216,$A216&lt;=Parameters!$J$25,Parameters!$I$25*$A216,$A216&gt;Parameters!$J$25,Parameters!$I$26*$A216))</f>
        <v>19236.87</v>
      </c>
      <c r="AA216" s="290">
        <f t="shared" si="97"/>
        <v>91.17</v>
      </c>
      <c r="AB216" s="290" cm="1">
        <f t="array" ref="AB216">IF(Parameters!$F$55="No",IF($A216&lt;=Parameters!$J$28,Parameters!$I$28*$A216,IF($A216&lt;=Parameters!$J$29,Parameters!$I$28*Parameters!$J$28+Parameters!$I$29*($A216-Parameters!$J$28),IF($A216&lt;=Parameters!$J$30,Parameters!$I$28*Parameters!$J$28+Parameters!$I$29*(Parameters!$J$29-Parameters!$J$28)+Parameters!$I$30*($A216-Parameters!$J$29),Parameters!$I$28*Parameters!$J$28+Parameters!$I$29*(Parameters!$J$29-Parameters!$J$28)+Parameters!$I$30*(Parameters!$J$30-Parameters!$J$29)+Parameters!$I$31*($A216-Parameters!$J$30)))),_xlfn.IFS($A216&lt;=Parameters!$J$28,Parameters!$I$28*$A216,$A216&lt;=Parameters!$J$29,Parameters!$I$29*$A216,$A216&lt;=Parameters!$J$30,Parameters!$I$30*$A216,$A216&gt;Parameters!$J$30,Parameters!$I$31*$A216))</f>
        <v>22001.39</v>
      </c>
      <c r="AC216" s="290">
        <f t="shared" si="98"/>
        <v>104.27199052132701</v>
      </c>
      <c r="AD216" s="290" cm="1">
        <f t="array" ref="AD216">IF(Parameters!$F$55="No",IF($A216&lt;=Parameters!$J$34,Parameters!$I$34*$A216,IF($A216&lt;=Parameters!$J$35,Parameters!$I$34*Parameters!$J$34+Parameters!$I$35*($A216-Parameters!$J$34),IF($A216&lt;=Parameters!$J$36,Parameters!$I$34*Parameters!$J$34+Parameters!$I$35*(Parameters!$J$35-Parameters!$J$34)+Parameters!$I$36*($A216-Parameters!$J$35),Parameters!$I$34*Parameters!$J$34+Parameters!$I$35*(Parameters!$J$35-Parameters!$J$34)+Parameters!$I$36*(Parameters!$J$36-Parameters!$J$35)+Parameters!$I$37*($A216-Parameters!$J$36)))),_xlfn.IFS($A216&lt;=Parameters!$J$34,Parameters!$I$34*$A216,$A216&lt;=Parameters!$J$35,Parameters!$I$35*$A216,$A216&lt;=Parameters!$J$36,Parameters!$I$36*$A216,$A216&gt;Parameters!$J$36,Parameters!$I$37*$A216))</f>
        <v>27055.94</v>
      </c>
      <c r="AE216" s="290">
        <f t="shared" si="122"/>
        <v>128.22720379146918</v>
      </c>
      <c r="AF216" s="290" cm="1">
        <f t="array" ref="AF216">IF(Parameters!$F$55="No",IF($A216&lt;=Parameters!$J$39,Parameters!$I$39*$A216,IF($A216&lt;=Parameters!$J$40,Parameters!$I$39*Parameters!$J$39+Parameters!$I$40*($A216-Parameters!$J$39),IF($A216&lt;=Parameters!$J$41,Parameters!$I$39*Parameters!$J$39+Parameters!$I$40*(Parameters!$J$40-Parameters!$J$39)+Parameters!$I$41*($A216-Parameters!$J$40),Parameters!$I$39*Parameters!$J$39+Parameters!$I$40*(Parameters!$J$40-Parameters!$J$39)+Parameters!$I$41*(Parameters!$J$41-Parameters!$J$40)+Parameters!$I$42*($A216-Parameters!$J$41)))),_xlfn.IFS($A216&lt;=Parameters!$J$39,Parameters!$I$39*$A216,$A216&lt;=Parameters!$J$40,Parameters!$I$40*$A216,$A216&lt;=Parameters!$J$41,Parameters!$I$41*$A216,$A216&gt;Parameters!$J$41,Parameters!$I$42*$A216))</f>
        <v>28671.439999999999</v>
      </c>
      <c r="AG216" s="290">
        <f t="shared" si="123"/>
        <v>135.88360189573459</v>
      </c>
      <c r="AI216" s="428">
        <f t="shared" si="99"/>
        <v>91.169999999998254</v>
      </c>
      <c r="AJ216" s="428">
        <f t="shared" si="100"/>
        <v>136.48999999999796</v>
      </c>
      <c r="AK216" s="428">
        <f t="shared" si="101"/>
        <v>143.53999999999724</v>
      </c>
      <c r="AL216" s="428">
        <f t="shared" si="102"/>
        <v>143.54000000000087</v>
      </c>
      <c r="AM216" s="428">
        <f t="shared" si="103"/>
        <v>91.169999999998254</v>
      </c>
      <c r="AN216" s="428">
        <f t="shared" si="104"/>
        <v>136.48999999999796</v>
      </c>
      <c r="AO216" s="428">
        <f t="shared" si="105"/>
        <v>143.53999999999724</v>
      </c>
      <c r="AP216" s="428">
        <f t="shared" si="106"/>
        <v>143.54000000000087</v>
      </c>
      <c r="AQ216" s="428">
        <f t="shared" si="107"/>
        <v>91.169999999998254</v>
      </c>
      <c r="AR216" s="428">
        <f t="shared" si="108"/>
        <v>136.48999999999796</v>
      </c>
      <c r="AS216" s="428">
        <f t="shared" si="109"/>
        <v>143.53999999999724</v>
      </c>
      <c r="AT216" s="428">
        <f t="shared" si="110"/>
        <v>143.54000000000087</v>
      </c>
      <c r="AU216" s="428">
        <f t="shared" si="111"/>
        <v>91.169999999998254</v>
      </c>
      <c r="AV216" s="428">
        <f t="shared" si="112"/>
        <v>136.48999999999796</v>
      </c>
      <c r="AW216" s="428">
        <f t="shared" si="113"/>
        <v>143.53999999999724</v>
      </c>
      <c r="AX216" s="428">
        <f t="shared" si="114"/>
        <v>143.54000000000087</v>
      </c>
    </row>
    <row r="217">
      <c r="A217" s="413">
        <v>212</v>
      </c>
      <c r="B217" s="290" cm="1">
        <f t="array" ref="B217">IF(Parameters!$C$55="No",IF($A217&lt;=Parameters!$D$23,Parameters!$C$23*$A217,IF($A217&lt;=Parameters!$D$24,Parameters!$C$23*Parameters!$D$23+Parameters!$C$24*($A217-Parameters!$D$23),IF($A217&lt;=Parameters!$D$25,Parameters!$C$23*Parameters!$D$23+Parameters!$C$24*(Parameters!$D$24-Parameters!$D$23)+Parameters!$C$25*($A217-Parameters!$D$24),Parameters!$C$23*Parameters!$D$23+Parameters!$C$24*(Parameters!$D$24-Parameters!$D$23)+Parameters!$C$25*(Parameters!$D$25-Parameters!$D$24)+Parameters!$C$26*($A217-Parameters!$D$25)))),_xlfn.IFS($A217&lt;=Parameters!$D$23,Parameters!$C$23*$A217,$A217&lt;=Parameters!$D$24,Parameters!$C$24*$A217,$A217&lt;=Parameters!$D$25,Parameters!$C$25*$A217,$A217&gt;Parameters!$D$25,Parameters!$C$26*$A217))</f>
        <v>19328.04</v>
      </c>
      <c r="C217" s="290">
        <f t="shared" si="115"/>
        <v>91.17</v>
      </c>
      <c r="D217" s="290" cm="1">
        <f t="array" ref="D217">IF(Parameters!$C$55="No",IF($A217&lt;=Parameters!$D$28,Parameters!$C$28*$A217,IF($A217&lt;=Parameters!$D$29,Parameters!$C$28*Parameters!$D$28+Parameters!$C$29*($A217-Parameters!$D$28),IF($A217&lt;=Parameters!$D$30,Parameters!$C$28*Parameters!$D$28+Parameters!$C$29*(Parameters!$D$29-Parameters!$D$28)+Parameters!$C$30*($A217-Parameters!$D$29),Parameters!$C$28*Parameters!$D$28+Parameters!$C$29*(Parameters!$D$29-Parameters!$D$28)+Parameters!$C$30*(Parameters!$D$30-Parameters!$D$29)+Parameters!$C$31*($A217-Parameters!$D$30)))),_xlfn.IFS($A217&lt;=Parameters!$D$28,Parameters!$C$28*$A217,$A217&lt;=Parameters!$D$29,Parameters!$C$29*$A217,$A217&lt;=Parameters!$D$30,Parameters!$C$30*$A217,$A217&gt;Parameters!$D$30,Parameters!$C$31*$A217))</f>
        <v>22137.88</v>
      </c>
      <c r="E217" s="290">
        <f t="shared" si="115"/>
        <v>104.42396226415094</v>
      </c>
      <c r="F217" s="290" cm="1">
        <f t="array" ref="F217">IF(Parameters!$C$55="No",IF($A217&lt;=Parameters!$D$34,Parameters!$C$34*$A217,IF($A217&lt;=Parameters!$D$35,Parameters!$C$34*Parameters!$D$34+Parameters!$C$35*($A217-Parameters!$D$34),IF($A217&lt;=Parameters!$D$36,Parameters!$C$34*Parameters!$D$34+Parameters!$C$35*(Parameters!$D$35-Parameters!$D$34)+Parameters!$C$36*($A217-Parameters!$D$35),Parameters!$C$34*Parameters!$D$34+Parameters!$C$35*(Parameters!$D$35-Parameters!$D$34)+Parameters!$C$36*(Parameters!$D$36-Parameters!$D$35)+Parameters!$C$37*($A217-Parameters!$D$36)))),_xlfn.IFS($A217&lt;=Parameters!$D$34,Parameters!$C$34*$A217,$A217&lt;=Parameters!$D$35,Parameters!$C$35*$A217,$A217&lt;=Parameters!$D$36,Parameters!$C$36*$A217,$A217&gt;Parameters!$D$36,Parameters!$C$37*$A217))</f>
        <v>27199.48</v>
      </c>
      <c r="G217" s="290">
        <f t="shared" si="116"/>
        <v>128.29943396226415</v>
      </c>
      <c r="H217" s="290" cm="1">
        <f t="array" ref="H217">IF(Parameters!$C$55="No",IF($A217&lt;=Parameters!$D$39,Parameters!$C$39*$A217,IF($A217&lt;=Parameters!$D$40,Parameters!$C$39*Parameters!$D$39+Parameters!$C$40*($A217-Parameters!$D$39),IF($A217&lt;=Parameters!$D$41,Parameters!$C$39*Parameters!$D$39+Parameters!$C$40*(Parameters!$D$40-Parameters!$D$39)+Parameters!$C$41*($A217-Parameters!$D$40),Parameters!$C$39*Parameters!$D$39+Parameters!$C$40*(Parameters!$D$40-Parameters!$D$39)+Parameters!$C$41*(Parameters!$D$41-Parameters!$D$40)+Parameters!$C$42*($A217-Parameters!$D$41)))),_xlfn.IFS($A217&lt;=Parameters!$D$39,Parameters!$C$39*$A217,$A217&lt;=Parameters!$D$40,Parameters!$C$40*$A217,$A217&lt;=Parameters!$D$41,Parameters!$C$41*$A217,$A217&gt;Parameters!$D$41,Parameters!$C$42*$A217))</f>
        <v>28814.98</v>
      </c>
      <c r="I217" s="290">
        <f t="shared" si="117"/>
        <v>135.91971698113207</v>
      </c>
      <c r="J217" s="290" cm="1">
        <f t="array" ref="J217">IF(Parameters!$D$55="No",IF($A217&lt;=Parameters!$F$23,Parameters!$E$23*$A217,IF($A217&lt;=Parameters!$F$24,Parameters!$E$23*Parameters!$F$23+Parameters!$E$24*($A217-Parameters!$F$23),IF($A217&lt;=Parameters!$F$25,Parameters!$E$23*Parameters!$F$23+Parameters!$E$24*(Parameters!$F$24-Parameters!$F$23)+Parameters!$E$25*($A217-Parameters!$F$24),Parameters!$E$23*Parameters!$F$23+Parameters!$E$24*(Parameters!$F$24-Parameters!$F$23)+Parameters!$E$25*(Parameters!$F$25-Parameters!$F$24)+Parameters!$E$26*($A217-Parameters!$F$25)))),_xlfn.IFS($A217&lt;=Parameters!$F$23,Parameters!$E$23*$A217,$A217&lt;=Parameters!$F$24,Parameters!$E$24*$A217,$A217&lt;=Parameters!$F$25,Parameters!$E$25*$A217,$A217&gt;Parameters!$F$25,Parameters!$E$26*$A217))</f>
        <v>19328.04</v>
      </c>
      <c r="K217" s="290">
        <f t="shared" si="93"/>
        <v>91.17</v>
      </c>
      <c r="L217" s="290" cm="1">
        <f t="array" ref="L217">IF(Parameters!$D$55="No",IF($A217&lt;=Parameters!$F$28,Parameters!$E$28*$A217,IF($A217&lt;=Parameters!$F$29,Parameters!$E$28*Parameters!$F$28+Parameters!$E$29*($A217-Parameters!$F$28),IF($A217&lt;=Parameters!$F$30,Parameters!$E$28*Parameters!$F$28+Parameters!$E$29*(Parameters!$F$29-Parameters!$F$28)+Parameters!$E$30*($A217-Parameters!$F$29),Parameters!$E$28*Parameters!$F$28+Parameters!$E$29*(Parameters!$F$29-Parameters!$F$28)+Parameters!$E$30*(Parameters!$F$30-Parameters!$F$29)+Parameters!$E$31*($A217-Parameters!$F$30)))),_xlfn.IFS($A217&lt;=Parameters!$F$28,Parameters!$E$28*$A217,$A217&lt;=Parameters!$F$29,Parameters!$E$29*$A217,$A217&lt;=Parameters!$F$30,Parameters!$E$30*$A217,$A217&gt;Parameters!$F$30,Parameters!$E$31*$A217))</f>
        <v>22137.88</v>
      </c>
      <c r="M217" s="290">
        <f t="shared" si="94"/>
        <v>104.42396226415094</v>
      </c>
      <c r="N217" s="290" cm="1">
        <f t="array" ref="N217">IF(Parameters!$D$55="No",IF($A217&lt;=Parameters!$F$34,Parameters!$E$34*$A217,IF($A217&lt;=Parameters!$F$35,Parameters!$E$34*Parameters!$F$34+Parameters!$E$35*($A217-Parameters!$F$34),IF($A217&lt;=Parameters!$F$36,Parameters!$E$34*Parameters!$F$34+Parameters!$E$35*(Parameters!$F$35-Parameters!$F$34)+Parameters!$E$36*($A217-Parameters!$F$35),Parameters!$E$34*Parameters!$F$34+Parameters!$E$35*(Parameters!$F$35-Parameters!$F$34)+Parameters!$E$36*(Parameters!$F$36-Parameters!$F$35)+Parameters!$E$37*($A217-Parameters!$F$36)))),_xlfn.IFS($A217&lt;=Parameters!$F$34,Parameters!$E$34*$A217,$A217&lt;=Parameters!$F$35,Parameters!$E$35*$A217,$A217&lt;=Parameters!$F$36,Parameters!$E$36*$A217,$A217&gt;Parameters!$F$36,Parameters!$E$37*$A217))</f>
        <v>27199.48</v>
      </c>
      <c r="O217" s="290">
        <f t="shared" si="118"/>
        <v>128.29943396226415</v>
      </c>
      <c r="P217" s="290" cm="1">
        <f t="array" ref="P217">IF(Parameters!$D$55="No",IF($A217&lt;=Parameters!$F$39,Parameters!$E$39*$A217,IF($A217&lt;=Parameters!$F$40,Parameters!$E$39*Parameters!$F$39+Parameters!$E$40*($A217-Parameters!$F$39),IF($A217&lt;=Parameters!$F$41,Parameters!$E$39*Parameters!$F$39+Parameters!$E$40*(Parameters!$F$40-Parameters!$F$39)+Parameters!$E$41*($A217-Parameters!$F$40),Parameters!$E$39*Parameters!$F$39+Parameters!$E$40*(Parameters!$F$40-Parameters!$F$39)+Parameters!$E$41*(Parameters!$F$41-Parameters!$F$40)+Parameters!$E$42*($A217-Parameters!$F$41)))),_xlfn.IFS($A217&lt;=Parameters!$F$39,Parameters!$E$39*$A217,$A217&lt;=Parameters!$F$40,Parameters!$E$40*$A217,$A217&lt;=Parameters!$F$41,Parameters!$E$41*$A217,$A217&gt;Parameters!$F$41,Parameters!$E$42*$A217))</f>
        <v>28814.98</v>
      </c>
      <c r="Q217" s="290">
        <f t="shared" si="119"/>
        <v>135.91971698113207</v>
      </c>
      <c r="R217" s="290" cm="1">
        <f t="array" ref="R217">IF(Parameters!$E$55="No",IF($A217&lt;=Parameters!$H$23,Parameters!$G$23*$A217,IF($A217&lt;=Parameters!$H$24,Parameters!$G$23*Parameters!$H$23+Parameters!$G$24*($A217-Parameters!$H$23),IF($A217&lt;=Parameters!$H$25,Parameters!$G$23*Parameters!$H$23+Parameters!$G$24*(Parameters!$H$24-Parameters!$H$23)+Parameters!$G$25*($A217-Parameters!$H$24),Parameters!$G$23*Parameters!$H$23+Parameters!$G$24*(Parameters!$H$24-Parameters!$H$23)+Parameters!$G$25*(Parameters!$H$25-Parameters!$H$24)+Parameters!$G$26*($A217-Parameters!$H$25)))),_xlfn.IFS($A217&lt;=Parameters!$H$23,Parameters!$G$23*$A217,$A217&lt;=Parameters!$H$24,Parameters!$G$24*$A217,$A217&lt;=Parameters!$H$25,Parameters!$G$25*$A217,$A217&gt;Parameters!$H$25,Parameters!$G$26*$A217))</f>
        <v>19328.04</v>
      </c>
      <c r="S217" s="290">
        <f t="shared" si="95"/>
        <v>91.17</v>
      </c>
      <c r="T217" s="290" cm="1">
        <f t="array" ref="T217">IF(Parameters!$E$55="No",IF($A217&lt;=Parameters!$H$28,Parameters!$G$28*$A217,IF($A217&lt;=Parameters!$H$29,Parameters!$G$28*Parameters!$H$28+Parameters!$G$29*($A217-Parameters!$H$28),IF($A217&lt;=Parameters!$H$30,Parameters!$G$28*Parameters!$H$28+Parameters!$G$29*(Parameters!$H$29-Parameters!$H$28)+Parameters!$G$30*($A217-Parameters!$H$29),Parameters!$G$28*Parameters!$H$28+Parameters!$G$29*(Parameters!$H$29-Parameters!$H$28)+Parameters!$G$30*(Parameters!$H$30-Parameters!$H$29)+Parameters!$G$31*($A217-Parameters!$H$30)))),_xlfn.IFS($A217&lt;=Parameters!$H$28,Parameters!$G$28*$A217,$A217&lt;=Parameters!$H$29,Parameters!$G$29*$A217,$A217&lt;=Parameters!$H$30,Parameters!$G$30*$A217,$A217&gt;Parameters!$H$30,Parameters!$G$31*$A217))</f>
        <v>22137.88</v>
      </c>
      <c r="U217" s="290">
        <f t="shared" si="96"/>
        <v>104.42396226415094</v>
      </c>
      <c r="V217" s="290" cm="1">
        <f t="array" ref="V217">IF(Parameters!$E$55="No",IF($A217&lt;=Parameters!$H$34,Parameters!$G$34*$A217,IF($A217&lt;=Parameters!$H$35,Parameters!$G$34*Parameters!$H$34+Parameters!$G$35*($A217-Parameters!$H$34),IF($A217&lt;=Parameters!$H$36,Parameters!$G$34*Parameters!$H$34+Parameters!$G$35*(Parameters!$H$35-Parameters!$H$34)+Parameters!$G$36*($A217-Parameters!$H$35),Parameters!$G$34*Parameters!$H$34+Parameters!$G$35*(Parameters!$H$35-Parameters!$H$34)+Parameters!$G$36*(Parameters!$H$36-Parameters!$H$35)+Parameters!$G$37*($A217-Parameters!$H$36)))),_xlfn.IFS($A217&lt;=Parameters!$H$34,Parameters!$G$34*$A217,$A217&lt;=Parameters!$H$35,Parameters!$G$35*$A217,$A217&lt;=Parameters!$H$36,Parameters!$G$36*$A217,$A217&gt;Parameters!$H$36,Parameters!$G$37*$A217))</f>
        <v>27199.48</v>
      </c>
      <c r="W217" s="290">
        <f t="shared" si="120"/>
        <v>128.29943396226415</v>
      </c>
      <c r="X217" s="290" cm="1">
        <f t="array" ref="X217">IF(Parameters!$E$55="No",IF($A217&lt;=Parameters!$H$39,Parameters!$G$39*$A217,IF($A217&lt;=Parameters!$H$40,Parameters!$G$39*Parameters!$H$39+Parameters!$G$40*($A217-Parameters!$H$39),IF($A217&lt;=Parameters!$H$41,Parameters!$G$39*Parameters!$H$39+Parameters!$G$40*(Parameters!$H$40-Parameters!$H$39)+Parameters!$G$41*($A217-Parameters!$H$40),Parameters!$G$39*Parameters!$H$39+Parameters!$G$40*(Parameters!$H$40-Parameters!$H$39)+Parameters!$G$41*(Parameters!$H$41-Parameters!$H$40)+Parameters!$G$42*($A217-Parameters!$H$41)))),_xlfn.IFS($A217&lt;=Parameters!$H$39,Parameters!$G$39*$A217,$A217&lt;=Parameters!$H$40,Parameters!$G$40*$A217,$A217&lt;=Parameters!$H$41,Parameters!$G$41*$A217,$A217&gt;Parameters!$H$41,Parameters!$G$42*$A217))</f>
        <v>28814.98</v>
      </c>
      <c r="Y217" s="290">
        <f t="shared" si="121"/>
        <v>135.91971698113207</v>
      </c>
      <c r="Z217" s="290" cm="1">
        <f t="array" ref="Z217">IF(Parameters!$F$55="No",IF($A217&lt;=Parameters!$J$23,Parameters!$I$23*$A217,IF($A217&lt;=Parameters!$J$24,Parameters!$I$23*Parameters!$J$23+Parameters!$I$24*($A217-Parameters!$J$23),IF($A217&lt;=Parameters!$J$25,Parameters!$I$23*Parameters!$J$23+Parameters!$I$24*(Parameters!$J$24-Parameters!$J$23)+Parameters!$I$25*($A217-Parameters!$J$24),Parameters!$I$23*Parameters!$J$23+Parameters!$I$24*(Parameters!$J$24-Parameters!$J$23)+Parameters!$I$25*(Parameters!$J$25-Parameters!$J$24)+Parameters!$I$26*($A217-Parameters!$J$25)))),_xlfn.IFS($A217&lt;=Parameters!$J$23,Parameters!$I$23*$A217,$A217&lt;=Parameters!$J$24,Parameters!$I$24*$A217,$A217&lt;=Parameters!$J$25,Parameters!$I$25*$A217,$A217&gt;Parameters!$J$25,Parameters!$I$26*$A217))</f>
        <v>19328.04</v>
      </c>
      <c r="AA217" s="290">
        <f t="shared" si="97"/>
        <v>91.17</v>
      </c>
      <c r="AB217" s="290" cm="1">
        <f t="array" ref="AB217">IF(Parameters!$F$55="No",IF($A217&lt;=Parameters!$J$28,Parameters!$I$28*$A217,IF($A217&lt;=Parameters!$J$29,Parameters!$I$28*Parameters!$J$28+Parameters!$I$29*($A217-Parameters!$J$28),IF($A217&lt;=Parameters!$J$30,Parameters!$I$28*Parameters!$J$28+Parameters!$I$29*(Parameters!$J$29-Parameters!$J$28)+Parameters!$I$30*($A217-Parameters!$J$29),Parameters!$I$28*Parameters!$J$28+Parameters!$I$29*(Parameters!$J$29-Parameters!$J$28)+Parameters!$I$30*(Parameters!$J$30-Parameters!$J$29)+Parameters!$I$31*($A217-Parameters!$J$30)))),_xlfn.IFS($A217&lt;=Parameters!$J$28,Parameters!$I$28*$A217,$A217&lt;=Parameters!$J$29,Parameters!$I$29*$A217,$A217&lt;=Parameters!$J$30,Parameters!$I$30*$A217,$A217&gt;Parameters!$J$30,Parameters!$I$31*$A217))</f>
        <v>22137.88</v>
      </c>
      <c r="AC217" s="290">
        <f t="shared" si="98"/>
        <v>104.42396226415094</v>
      </c>
      <c r="AD217" s="290" cm="1">
        <f t="array" ref="AD217">IF(Parameters!$F$55="No",IF($A217&lt;=Parameters!$J$34,Parameters!$I$34*$A217,IF($A217&lt;=Parameters!$J$35,Parameters!$I$34*Parameters!$J$34+Parameters!$I$35*($A217-Parameters!$J$34),IF($A217&lt;=Parameters!$J$36,Parameters!$I$34*Parameters!$J$34+Parameters!$I$35*(Parameters!$J$35-Parameters!$J$34)+Parameters!$I$36*($A217-Parameters!$J$35),Parameters!$I$34*Parameters!$J$34+Parameters!$I$35*(Parameters!$J$35-Parameters!$J$34)+Parameters!$I$36*(Parameters!$J$36-Parameters!$J$35)+Parameters!$I$37*($A217-Parameters!$J$36)))),_xlfn.IFS($A217&lt;=Parameters!$J$34,Parameters!$I$34*$A217,$A217&lt;=Parameters!$J$35,Parameters!$I$35*$A217,$A217&lt;=Parameters!$J$36,Parameters!$I$36*$A217,$A217&gt;Parameters!$J$36,Parameters!$I$37*$A217))</f>
        <v>27199.48</v>
      </c>
      <c r="AE217" s="290">
        <f t="shared" si="122"/>
        <v>128.29943396226415</v>
      </c>
      <c r="AF217" s="290" cm="1">
        <f t="array" ref="AF217">IF(Parameters!$F$55="No",IF($A217&lt;=Parameters!$J$39,Parameters!$I$39*$A217,IF($A217&lt;=Parameters!$J$40,Parameters!$I$39*Parameters!$J$39+Parameters!$I$40*($A217-Parameters!$J$39),IF($A217&lt;=Parameters!$J$41,Parameters!$I$39*Parameters!$J$39+Parameters!$I$40*(Parameters!$J$40-Parameters!$J$39)+Parameters!$I$41*($A217-Parameters!$J$40),Parameters!$I$39*Parameters!$J$39+Parameters!$I$40*(Parameters!$J$40-Parameters!$J$39)+Parameters!$I$41*(Parameters!$J$41-Parameters!$J$40)+Parameters!$I$42*($A217-Parameters!$J$41)))),_xlfn.IFS($A217&lt;=Parameters!$J$39,Parameters!$I$39*$A217,$A217&lt;=Parameters!$J$40,Parameters!$I$40*$A217,$A217&lt;=Parameters!$J$41,Parameters!$I$41*$A217,$A217&gt;Parameters!$J$41,Parameters!$I$42*$A217))</f>
        <v>28814.98</v>
      </c>
      <c r="AG217" s="290">
        <f t="shared" si="123"/>
        <v>135.91971698113207</v>
      </c>
      <c r="AI217" s="428">
        <f t="shared" si="99"/>
        <v>91.170000000001892</v>
      </c>
      <c r="AJ217" s="428">
        <f t="shared" si="100"/>
        <v>136.4900000000016</v>
      </c>
      <c r="AK217" s="428">
        <f t="shared" si="101"/>
        <v>143.54000000000087</v>
      </c>
      <c r="AL217" s="428">
        <f t="shared" si="102"/>
        <v>143.54000000000087</v>
      </c>
      <c r="AM217" s="428">
        <f t="shared" si="103"/>
        <v>91.170000000001892</v>
      </c>
      <c r="AN217" s="428">
        <f t="shared" si="104"/>
        <v>136.4900000000016</v>
      </c>
      <c r="AO217" s="428">
        <f t="shared" si="105"/>
        <v>143.54000000000087</v>
      </c>
      <c r="AP217" s="428">
        <f t="shared" si="106"/>
        <v>143.54000000000087</v>
      </c>
      <c r="AQ217" s="428">
        <f t="shared" si="107"/>
        <v>91.170000000001892</v>
      </c>
      <c r="AR217" s="428">
        <f t="shared" si="108"/>
        <v>136.4900000000016</v>
      </c>
      <c r="AS217" s="428">
        <f t="shared" si="109"/>
        <v>143.54000000000087</v>
      </c>
      <c r="AT217" s="428">
        <f t="shared" si="110"/>
        <v>143.54000000000087</v>
      </c>
      <c r="AU217" s="428">
        <f t="shared" si="111"/>
        <v>91.170000000001892</v>
      </c>
      <c r="AV217" s="428">
        <f t="shared" si="112"/>
        <v>136.4900000000016</v>
      </c>
      <c r="AW217" s="428">
        <f t="shared" si="113"/>
        <v>143.54000000000087</v>
      </c>
      <c r="AX217" s="428">
        <f t="shared" si="114"/>
        <v>143.54000000000087</v>
      </c>
    </row>
    <row r="218">
      <c r="A218" s="413">
        <v>213</v>
      </c>
      <c r="B218" s="290" cm="1">
        <f t="array" ref="B218">IF(Parameters!$C$55="No",IF($A218&lt;=Parameters!$D$23,Parameters!$C$23*$A218,IF($A218&lt;=Parameters!$D$24,Parameters!$C$23*Parameters!$D$23+Parameters!$C$24*($A218-Parameters!$D$23),IF($A218&lt;=Parameters!$D$25,Parameters!$C$23*Parameters!$D$23+Parameters!$C$24*(Parameters!$D$24-Parameters!$D$23)+Parameters!$C$25*($A218-Parameters!$D$24),Parameters!$C$23*Parameters!$D$23+Parameters!$C$24*(Parameters!$D$24-Parameters!$D$23)+Parameters!$C$25*(Parameters!$D$25-Parameters!$D$24)+Parameters!$C$26*($A218-Parameters!$D$25)))),_xlfn.IFS($A218&lt;=Parameters!$D$23,Parameters!$C$23*$A218,$A218&lt;=Parameters!$D$24,Parameters!$C$24*$A218,$A218&lt;=Parameters!$D$25,Parameters!$C$25*$A218,$A218&gt;Parameters!$D$25,Parameters!$C$26*$A218))</f>
        <v>19419.21</v>
      </c>
      <c r="C218" s="290">
        <f t="shared" si="115"/>
        <v>91.17</v>
      </c>
      <c r="D218" s="290" cm="1">
        <f t="array" ref="D218">IF(Parameters!$C$55="No",IF($A218&lt;=Parameters!$D$28,Parameters!$C$28*$A218,IF($A218&lt;=Parameters!$D$29,Parameters!$C$28*Parameters!$D$28+Parameters!$C$29*($A218-Parameters!$D$28),IF($A218&lt;=Parameters!$D$30,Parameters!$C$28*Parameters!$D$28+Parameters!$C$29*(Parameters!$D$29-Parameters!$D$28)+Parameters!$C$30*($A218-Parameters!$D$29),Parameters!$C$28*Parameters!$D$28+Parameters!$C$29*(Parameters!$D$29-Parameters!$D$28)+Parameters!$C$30*(Parameters!$D$30-Parameters!$D$29)+Parameters!$C$31*($A218-Parameters!$D$30)))),_xlfn.IFS($A218&lt;=Parameters!$D$28,Parameters!$C$28*$A218,$A218&lt;=Parameters!$D$29,Parameters!$C$29*$A218,$A218&lt;=Parameters!$D$30,Parameters!$C$30*$A218,$A218&gt;Parameters!$D$30,Parameters!$C$31*$A218))</f>
        <v>22274.370000000003</v>
      </c>
      <c r="E218" s="290">
        <f t="shared" si="115"/>
        <v>104.57450704225353</v>
      </c>
      <c r="F218" s="290" cm="1">
        <f t="array" ref="F218">IF(Parameters!$C$55="No",IF($A218&lt;=Parameters!$D$34,Parameters!$C$34*$A218,IF($A218&lt;=Parameters!$D$35,Parameters!$C$34*Parameters!$D$34+Parameters!$C$35*($A218-Parameters!$D$34),IF($A218&lt;=Parameters!$D$36,Parameters!$C$34*Parameters!$D$34+Parameters!$C$35*(Parameters!$D$35-Parameters!$D$34)+Parameters!$C$36*($A218-Parameters!$D$35),Parameters!$C$34*Parameters!$D$34+Parameters!$C$35*(Parameters!$D$35-Parameters!$D$34)+Parameters!$C$36*(Parameters!$D$36-Parameters!$D$35)+Parameters!$C$37*($A218-Parameters!$D$36)))),_xlfn.IFS($A218&lt;=Parameters!$D$34,Parameters!$C$34*$A218,$A218&lt;=Parameters!$D$35,Parameters!$C$35*$A218,$A218&lt;=Parameters!$D$36,Parameters!$C$36*$A218,$A218&gt;Parameters!$D$36,Parameters!$C$37*$A218))</f>
        <v>27343.019999999997</v>
      </c>
      <c r="G218" s="290">
        <f t="shared" si="116"/>
        <v>128.37098591549295</v>
      </c>
      <c r="H218" s="290" cm="1">
        <f t="array" ref="H218">IF(Parameters!$C$55="No",IF($A218&lt;=Parameters!$D$39,Parameters!$C$39*$A218,IF($A218&lt;=Parameters!$D$40,Parameters!$C$39*Parameters!$D$39+Parameters!$C$40*($A218-Parameters!$D$39),IF($A218&lt;=Parameters!$D$41,Parameters!$C$39*Parameters!$D$39+Parameters!$C$40*(Parameters!$D$40-Parameters!$D$39)+Parameters!$C$41*($A218-Parameters!$D$40),Parameters!$C$39*Parameters!$D$39+Parameters!$C$40*(Parameters!$D$40-Parameters!$D$39)+Parameters!$C$41*(Parameters!$D$41-Parameters!$D$40)+Parameters!$C$42*($A218-Parameters!$D$41)))),_xlfn.IFS($A218&lt;=Parameters!$D$39,Parameters!$C$39*$A218,$A218&lt;=Parameters!$D$40,Parameters!$C$40*$A218,$A218&lt;=Parameters!$D$41,Parameters!$C$41*$A218,$A218&gt;Parameters!$D$41,Parameters!$C$42*$A218))</f>
        <v>28958.52</v>
      </c>
      <c r="I218" s="290">
        <f t="shared" si="117"/>
        <v>135.95549295774649</v>
      </c>
      <c r="J218" s="290" cm="1">
        <f t="array" ref="J218">IF(Parameters!$D$55="No",IF($A218&lt;=Parameters!$F$23,Parameters!$E$23*$A218,IF($A218&lt;=Parameters!$F$24,Parameters!$E$23*Parameters!$F$23+Parameters!$E$24*($A218-Parameters!$F$23),IF($A218&lt;=Parameters!$F$25,Parameters!$E$23*Parameters!$F$23+Parameters!$E$24*(Parameters!$F$24-Parameters!$F$23)+Parameters!$E$25*($A218-Parameters!$F$24),Parameters!$E$23*Parameters!$F$23+Parameters!$E$24*(Parameters!$F$24-Parameters!$F$23)+Parameters!$E$25*(Parameters!$F$25-Parameters!$F$24)+Parameters!$E$26*($A218-Parameters!$F$25)))),_xlfn.IFS($A218&lt;=Parameters!$F$23,Parameters!$E$23*$A218,$A218&lt;=Parameters!$F$24,Parameters!$E$24*$A218,$A218&lt;=Parameters!$F$25,Parameters!$E$25*$A218,$A218&gt;Parameters!$F$25,Parameters!$E$26*$A218))</f>
        <v>19419.21</v>
      </c>
      <c r="K218" s="290">
        <f t="shared" si="93"/>
        <v>91.17</v>
      </c>
      <c r="L218" s="290" cm="1">
        <f t="array" ref="L218">IF(Parameters!$D$55="No",IF($A218&lt;=Parameters!$F$28,Parameters!$E$28*$A218,IF($A218&lt;=Parameters!$F$29,Parameters!$E$28*Parameters!$F$28+Parameters!$E$29*($A218-Parameters!$F$28),IF($A218&lt;=Parameters!$F$30,Parameters!$E$28*Parameters!$F$28+Parameters!$E$29*(Parameters!$F$29-Parameters!$F$28)+Parameters!$E$30*($A218-Parameters!$F$29),Parameters!$E$28*Parameters!$F$28+Parameters!$E$29*(Parameters!$F$29-Parameters!$F$28)+Parameters!$E$30*(Parameters!$F$30-Parameters!$F$29)+Parameters!$E$31*($A218-Parameters!$F$30)))),_xlfn.IFS($A218&lt;=Parameters!$F$28,Parameters!$E$28*$A218,$A218&lt;=Parameters!$F$29,Parameters!$E$29*$A218,$A218&lt;=Parameters!$F$30,Parameters!$E$30*$A218,$A218&gt;Parameters!$F$30,Parameters!$E$31*$A218))</f>
        <v>22274.370000000003</v>
      </c>
      <c r="M218" s="290">
        <f t="shared" si="94"/>
        <v>104.57450704225353</v>
      </c>
      <c r="N218" s="290" cm="1">
        <f t="array" ref="N218">IF(Parameters!$D$55="No",IF($A218&lt;=Parameters!$F$34,Parameters!$E$34*$A218,IF($A218&lt;=Parameters!$F$35,Parameters!$E$34*Parameters!$F$34+Parameters!$E$35*($A218-Parameters!$F$34),IF($A218&lt;=Parameters!$F$36,Parameters!$E$34*Parameters!$F$34+Parameters!$E$35*(Parameters!$F$35-Parameters!$F$34)+Parameters!$E$36*($A218-Parameters!$F$35),Parameters!$E$34*Parameters!$F$34+Parameters!$E$35*(Parameters!$F$35-Parameters!$F$34)+Parameters!$E$36*(Parameters!$F$36-Parameters!$F$35)+Parameters!$E$37*($A218-Parameters!$F$36)))),_xlfn.IFS($A218&lt;=Parameters!$F$34,Parameters!$E$34*$A218,$A218&lt;=Parameters!$F$35,Parameters!$E$35*$A218,$A218&lt;=Parameters!$F$36,Parameters!$E$36*$A218,$A218&gt;Parameters!$F$36,Parameters!$E$37*$A218))</f>
        <v>27343.019999999997</v>
      </c>
      <c r="O218" s="290">
        <f t="shared" si="118"/>
        <v>128.37098591549295</v>
      </c>
      <c r="P218" s="290" cm="1">
        <f t="array" ref="P218">IF(Parameters!$D$55="No",IF($A218&lt;=Parameters!$F$39,Parameters!$E$39*$A218,IF($A218&lt;=Parameters!$F$40,Parameters!$E$39*Parameters!$F$39+Parameters!$E$40*($A218-Parameters!$F$39),IF($A218&lt;=Parameters!$F$41,Parameters!$E$39*Parameters!$F$39+Parameters!$E$40*(Parameters!$F$40-Parameters!$F$39)+Parameters!$E$41*($A218-Parameters!$F$40),Parameters!$E$39*Parameters!$F$39+Parameters!$E$40*(Parameters!$F$40-Parameters!$F$39)+Parameters!$E$41*(Parameters!$F$41-Parameters!$F$40)+Parameters!$E$42*($A218-Parameters!$F$41)))),_xlfn.IFS($A218&lt;=Parameters!$F$39,Parameters!$E$39*$A218,$A218&lt;=Parameters!$F$40,Parameters!$E$40*$A218,$A218&lt;=Parameters!$F$41,Parameters!$E$41*$A218,$A218&gt;Parameters!$F$41,Parameters!$E$42*$A218))</f>
        <v>28958.52</v>
      </c>
      <c r="Q218" s="290">
        <f t="shared" si="119"/>
        <v>135.95549295774649</v>
      </c>
      <c r="R218" s="290" cm="1">
        <f t="array" ref="R218">IF(Parameters!$E$55="No",IF($A218&lt;=Parameters!$H$23,Parameters!$G$23*$A218,IF($A218&lt;=Parameters!$H$24,Parameters!$G$23*Parameters!$H$23+Parameters!$G$24*($A218-Parameters!$H$23),IF($A218&lt;=Parameters!$H$25,Parameters!$G$23*Parameters!$H$23+Parameters!$G$24*(Parameters!$H$24-Parameters!$H$23)+Parameters!$G$25*($A218-Parameters!$H$24),Parameters!$G$23*Parameters!$H$23+Parameters!$G$24*(Parameters!$H$24-Parameters!$H$23)+Parameters!$G$25*(Parameters!$H$25-Parameters!$H$24)+Parameters!$G$26*($A218-Parameters!$H$25)))),_xlfn.IFS($A218&lt;=Parameters!$H$23,Parameters!$G$23*$A218,$A218&lt;=Parameters!$H$24,Parameters!$G$24*$A218,$A218&lt;=Parameters!$H$25,Parameters!$G$25*$A218,$A218&gt;Parameters!$H$25,Parameters!$G$26*$A218))</f>
        <v>19419.21</v>
      </c>
      <c r="S218" s="290">
        <f t="shared" si="95"/>
        <v>91.17</v>
      </c>
      <c r="T218" s="290" cm="1">
        <f t="array" ref="T218">IF(Parameters!$E$55="No",IF($A218&lt;=Parameters!$H$28,Parameters!$G$28*$A218,IF($A218&lt;=Parameters!$H$29,Parameters!$G$28*Parameters!$H$28+Parameters!$G$29*($A218-Parameters!$H$28),IF($A218&lt;=Parameters!$H$30,Parameters!$G$28*Parameters!$H$28+Parameters!$G$29*(Parameters!$H$29-Parameters!$H$28)+Parameters!$G$30*($A218-Parameters!$H$29),Parameters!$G$28*Parameters!$H$28+Parameters!$G$29*(Parameters!$H$29-Parameters!$H$28)+Parameters!$G$30*(Parameters!$H$30-Parameters!$H$29)+Parameters!$G$31*($A218-Parameters!$H$30)))),_xlfn.IFS($A218&lt;=Parameters!$H$28,Parameters!$G$28*$A218,$A218&lt;=Parameters!$H$29,Parameters!$G$29*$A218,$A218&lt;=Parameters!$H$30,Parameters!$G$30*$A218,$A218&gt;Parameters!$H$30,Parameters!$G$31*$A218))</f>
        <v>22274.370000000003</v>
      </c>
      <c r="U218" s="290">
        <f t="shared" si="96"/>
        <v>104.57450704225353</v>
      </c>
      <c r="V218" s="290" cm="1">
        <f t="array" ref="V218">IF(Parameters!$E$55="No",IF($A218&lt;=Parameters!$H$34,Parameters!$G$34*$A218,IF($A218&lt;=Parameters!$H$35,Parameters!$G$34*Parameters!$H$34+Parameters!$G$35*($A218-Parameters!$H$34),IF($A218&lt;=Parameters!$H$36,Parameters!$G$34*Parameters!$H$34+Parameters!$G$35*(Parameters!$H$35-Parameters!$H$34)+Parameters!$G$36*($A218-Parameters!$H$35),Parameters!$G$34*Parameters!$H$34+Parameters!$G$35*(Parameters!$H$35-Parameters!$H$34)+Parameters!$G$36*(Parameters!$H$36-Parameters!$H$35)+Parameters!$G$37*($A218-Parameters!$H$36)))),_xlfn.IFS($A218&lt;=Parameters!$H$34,Parameters!$G$34*$A218,$A218&lt;=Parameters!$H$35,Parameters!$G$35*$A218,$A218&lt;=Parameters!$H$36,Parameters!$G$36*$A218,$A218&gt;Parameters!$H$36,Parameters!$G$37*$A218))</f>
        <v>27343.019999999997</v>
      </c>
      <c r="W218" s="290">
        <f t="shared" si="120"/>
        <v>128.37098591549295</v>
      </c>
      <c r="X218" s="290" cm="1">
        <f t="array" ref="X218">IF(Parameters!$E$55="No",IF($A218&lt;=Parameters!$H$39,Parameters!$G$39*$A218,IF($A218&lt;=Parameters!$H$40,Parameters!$G$39*Parameters!$H$39+Parameters!$G$40*($A218-Parameters!$H$39),IF($A218&lt;=Parameters!$H$41,Parameters!$G$39*Parameters!$H$39+Parameters!$G$40*(Parameters!$H$40-Parameters!$H$39)+Parameters!$G$41*($A218-Parameters!$H$40),Parameters!$G$39*Parameters!$H$39+Parameters!$G$40*(Parameters!$H$40-Parameters!$H$39)+Parameters!$G$41*(Parameters!$H$41-Parameters!$H$40)+Parameters!$G$42*($A218-Parameters!$H$41)))),_xlfn.IFS($A218&lt;=Parameters!$H$39,Parameters!$G$39*$A218,$A218&lt;=Parameters!$H$40,Parameters!$G$40*$A218,$A218&lt;=Parameters!$H$41,Parameters!$G$41*$A218,$A218&gt;Parameters!$H$41,Parameters!$G$42*$A218))</f>
        <v>28958.52</v>
      </c>
      <c r="Y218" s="290">
        <f t="shared" si="121"/>
        <v>135.95549295774649</v>
      </c>
      <c r="Z218" s="290" cm="1">
        <f t="array" ref="Z218">IF(Parameters!$F$55="No",IF($A218&lt;=Parameters!$J$23,Parameters!$I$23*$A218,IF($A218&lt;=Parameters!$J$24,Parameters!$I$23*Parameters!$J$23+Parameters!$I$24*($A218-Parameters!$J$23),IF($A218&lt;=Parameters!$J$25,Parameters!$I$23*Parameters!$J$23+Parameters!$I$24*(Parameters!$J$24-Parameters!$J$23)+Parameters!$I$25*($A218-Parameters!$J$24),Parameters!$I$23*Parameters!$J$23+Parameters!$I$24*(Parameters!$J$24-Parameters!$J$23)+Parameters!$I$25*(Parameters!$J$25-Parameters!$J$24)+Parameters!$I$26*($A218-Parameters!$J$25)))),_xlfn.IFS($A218&lt;=Parameters!$J$23,Parameters!$I$23*$A218,$A218&lt;=Parameters!$J$24,Parameters!$I$24*$A218,$A218&lt;=Parameters!$J$25,Parameters!$I$25*$A218,$A218&gt;Parameters!$J$25,Parameters!$I$26*$A218))</f>
        <v>19419.21</v>
      </c>
      <c r="AA218" s="290">
        <f t="shared" si="97"/>
        <v>91.17</v>
      </c>
      <c r="AB218" s="290" cm="1">
        <f t="array" ref="AB218">IF(Parameters!$F$55="No",IF($A218&lt;=Parameters!$J$28,Parameters!$I$28*$A218,IF($A218&lt;=Parameters!$J$29,Parameters!$I$28*Parameters!$J$28+Parameters!$I$29*($A218-Parameters!$J$28),IF($A218&lt;=Parameters!$J$30,Parameters!$I$28*Parameters!$J$28+Parameters!$I$29*(Parameters!$J$29-Parameters!$J$28)+Parameters!$I$30*($A218-Parameters!$J$29),Parameters!$I$28*Parameters!$J$28+Parameters!$I$29*(Parameters!$J$29-Parameters!$J$28)+Parameters!$I$30*(Parameters!$J$30-Parameters!$J$29)+Parameters!$I$31*($A218-Parameters!$J$30)))),_xlfn.IFS($A218&lt;=Parameters!$J$28,Parameters!$I$28*$A218,$A218&lt;=Parameters!$J$29,Parameters!$I$29*$A218,$A218&lt;=Parameters!$J$30,Parameters!$I$30*$A218,$A218&gt;Parameters!$J$30,Parameters!$I$31*$A218))</f>
        <v>22274.370000000003</v>
      </c>
      <c r="AC218" s="290">
        <f t="shared" si="98"/>
        <v>104.57450704225353</v>
      </c>
      <c r="AD218" s="290" cm="1">
        <f t="array" ref="AD218">IF(Parameters!$F$55="No",IF($A218&lt;=Parameters!$J$34,Parameters!$I$34*$A218,IF($A218&lt;=Parameters!$J$35,Parameters!$I$34*Parameters!$J$34+Parameters!$I$35*($A218-Parameters!$J$34),IF($A218&lt;=Parameters!$J$36,Parameters!$I$34*Parameters!$J$34+Parameters!$I$35*(Parameters!$J$35-Parameters!$J$34)+Parameters!$I$36*($A218-Parameters!$J$35),Parameters!$I$34*Parameters!$J$34+Parameters!$I$35*(Parameters!$J$35-Parameters!$J$34)+Parameters!$I$36*(Parameters!$J$36-Parameters!$J$35)+Parameters!$I$37*($A218-Parameters!$J$36)))),_xlfn.IFS($A218&lt;=Parameters!$J$34,Parameters!$I$34*$A218,$A218&lt;=Parameters!$J$35,Parameters!$I$35*$A218,$A218&lt;=Parameters!$J$36,Parameters!$I$36*$A218,$A218&gt;Parameters!$J$36,Parameters!$I$37*$A218))</f>
        <v>27343.019999999997</v>
      </c>
      <c r="AE218" s="290">
        <f t="shared" si="122"/>
        <v>128.37098591549295</v>
      </c>
      <c r="AF218" s="290" cm="1">
        <f t="array" ref="AF218">IF(Parameters!$F$55="No",IF($A218&lt;=Parameters!$J$39,Parameters!$I$39*$A218,IF($A218&lt;=Parameters!$J$40,Parameters!$I$39*Parameters!$J$39+Parameters!$I$40*($A218-Parameters!$J$39),IF($A218&lt;=Parameters!$J$41,Parameters!$I$39*Parameters!$J$39+Parameters!$I$40*(Parameters!$J$40-Parameters!$J$39)+Parameters!$I$41*($A218-Parameters!$J$40),Parameters!$I$39*Parameters!$J$39+Parameters!$I$40*(Parameters!$J$40-Parameters!$J$39)+Parameters!$I$41*(Parameters!$J$41-Parameters!$J$40)+Parameters!$I$42*($A218-Parameters!$J$41)))),_xlfn.IFS($A218&lt;=Parameters!$J$39,Parameters!$I$39*$A218,$A218&lt;=Parameters!$J$40,Parameters!$I$40*$A218,$A218&lt;=Parameters!$J$41,Parameters!$I$41*$A218,$A218&gt;Parameters!$J$41,Parameters!$I$42*$A218))</f>
        <v>28958.52</v>
      </c>
      <c r="AG218" s="290">
        <f t="shared" si="123"/>
        <v>135.95549295774649</v>
      </c>
      <c r="AI218" s="428">
        <f t="shared" si="99"/>
        <v>91.169999999998254</v>
      </c>
      <c r="AJ218" s="428">
        <f t="shared" si="100"/>
        <v>136.4900000000016</v>
      </c>
      <c r="AK218" s="428">
        <f t="shared" si="101"/>
        <v>143.53999999999724</v>
      </c>
      <c r="AL218" s="428">
        <f t="shared" si="102"/>
        <v>143.54000000000087</v>
      </c>
      <c r="AM218" s="428">
        <f t="shared" si="103"/>
        <v>91.169999999998254</v>
      </c>
      <c r="AN218" s="428">
        <f t="shared" si="104"/>
        <v>136.4900000000016</v>
      </c>
      <c r="AO218" s="428">
        <f t="shared" si="105"/>
        <v>143.53999999999724</v>
      </c>
      <c r="AP218" s="428">
        <f t="shared" si="106"/>
        <v>143.54000000000087</v>
      </c>
      <c r="AQ218" s="428">
        <f t="shared" si="107"/>
        <v>91.169999999998254</v>
      </c>
      <c r="AR218" s="428">
        <f t="shared" si="108"/>
        <v>136.4900000000016</v>
      </c>
      <c r="AS218" s="428">
        <f t="shared" si="109"/>
        <v>143.53999999999724</v>
      </c>
      <c r="AT218" s="428">
        <f t="shared" si="110"/>
        <v>143.54000000000087</v>
      </c>
      <c r="AU218" s="428">
        <f t="shared" si="111"/>
        <v>91.169999999998254</v>
      </c>
      <c r="AV218" s="428">
        <f t="shared" si="112"/>
        <v>136.4900000000016</v>
      </c>
      <c r="AW218" s="428">
        <f t="shared" si="113"/>
        <v>143.53999999999724</v>
      </c>
      <c r="AX218" s="428">
        <f t="shared" si="114"/>
        <v>143.54000000000087</v>
      </c>
    </row>
    <row r="219">
      <c r="A219" s="413">
        <v>214</v>
      </c>
      <c r="B219" s="290" cm="1">
        <f t="array" ref="B219">IF(Parameters!$C$55="No",IF($A219&lt;=Parameters!$D$23,Parameters!$C$23*$A219,IF($A219&lt;=Parameters!$D$24,Parameters!$C$23*Parameters!$D$23+Parameters!$C$24*($A219-Parameters!$D$23),IF($A219&lt;=Parameters!$D$25,Parameters!$C$23*Parameters!$D$23+Parameters!$C$24*(Parameters!$D$24-Parameters!$D$23)+Parameters!$C$25*($A219-Parameters!$D$24),Parameters!$C$23*Parameters!$D$23+Parameters!$C$24*(Parameters!$D$24-Parameters!$D$23)+Parameters!$C$25*(Parameters!$D$25-Parameters!$D$24)+Parameters!$C$26*($A219-Parameters!$D$25)))),_xlfn.IFS($A219&lt;=Parameters!$D$23,Parameters!$C$23*$A219,$A219&lt;=Parameters!$D$24,Parameters!$C$24*$A219,$A219&lt;=Parameters!$D$25,Parameters!$C$25*$A219,$A219&gt;Parameters!$D$25,Parameters!$C$26*$A219))</f>
        <v>19510.38</v>
      </c>
      <c r="C219" s="290">
        <f t="shared" si="115"/>
        <v>91.17</v>
      </c>
      <c r="D219" s="290" cm="1">
        <f t="array" ref="D219">IF(Parameters!$C$55="No",IF($A219&lt;=Parameters!$D$28,Parameters!$C$28*$A219,IF($A219&lt;=Parameters!$D$29,Parameters!$C$28*Parameters!$D$28+Parameters!$C$29*($A219-Parameters!$D$28),IF($A219&lt;=Parameters!$D$30,Parameters!$C$28*Parameters!$D$28+Parameters!$C$29*(Parameters!$D$29-Parameters!$D$28)+Parameters!$C$30*($A219-Parameters!$D$29),Parameters!$C$28*Parameters!$D$28+Parameters!$C$29*(Parameters!$D$29-Parameters!$D$28)+Parameters!$C$30*(Parameters!$D$30-Parameters!$D$29)+Parameters!$C$31*($A219-Parameters!$D$30)))),_xlfn.IFS($A219&lt;=Parameters!$D$28,Parameters!$C$28*$A219,$A219&lt;=Parameters!$D$29,Parameters!$C$29*$A219,$A219&lt;=Parameters!$D$30,Parameters!$C$30*$A219,$A219&gt;Parameters!$D$30,Parameters!$C$31*$A219))</f>
        <v>22410.86</v>
      </c>
      <c r="E219" s="290">
        <f t="shared" si="115"/>
        <v>104.72364485981309</v>
      </c>
      <c r="F219" s="290" cm="1">
        <f t="array" ref="F219">IF(Parameters!$C$55="No",IF($A219&lt;=Parameters!$D$34,Parameters!$C$34*$A219,IF($A219&lt;=Parameters!$D$35,Parameters!$C$34*Parameters!$D$34+Parameters!$C$35*($A219-Parameters!$D$34),IF($A219&lt;=Parameters!$D$36,Parameters!$C$34*Parameters!$D$34+Parameters!$C$35*(Parameters!$D$35-Parameters!$D$34)+Parameters!$C$36*($A219-Parameters!$D$35),Parameters!$C$34*Parameters!$D$34+Parameters!$C$35*(Parameters!$D$35-Parameters!$D$34)+Parameters!$C$36*(Parameters!$D$36-Parameters!$D$35)+Parameters!$C$37*($A219-Parameters!$D$36)))),_xlfn.IFS($A219&lt;=Parameters!$D$34,Parameters!$C$34*$A219,$A219&lt;=Parameters!$D$35,Parameters!$C$35*$A219,$A219&lt;=Parameters!$D$36,Parameters!$C$36*$A219,$A219&gt;Parameters!$D$36,Parameters!$C$37*$A219))</f>
        <v>27486.559999999998</v>
      </c>
      <c r="G219" s="290">
        <f t="shared" si="116"/>
        <v>128.44186915887849</v>
      </c>
      <c r="H219" s="290" cm="1">
        <f t="array" ref="H219">IF(Parameters!$C$55="No",IF($A219&lt;=Parameters!$D$39,Parameters!$C$39*$A219,IF($A219&lt;=Parameters!$D$40,Parameters!$C$39*Parameters!$D$39+Parameters!$C$40*($A219-Parameters!$D$39),IF($A219&lt;=Parameters!$D$41,Parameters!$C$39*Parameters!$D$39+Parameters!$C$40*(Parameters!$D$40-Parameters!$D$39)+Parameters!$C$41*($A219-Parameters!$D$40),Parameters!$C$39*Parameters!$D$39+Parameters!$C$40*(Parameters!$D$40-Parameters!$D$39)+Parameters!$C$41*(Parameters!$D$41-Parameters!$D$40)+Parameters!$C$42*($A219-Parameters!$D$41)))),_xlfn.IFS($A219&lt;=Parameters!$D$39,Parameters!$C$39*$A219,$A219&lt;=Parameters!$D$40,Parameters!$C$40*$A219,$A219&lt;=Parameters!$D$41,Parameters!$C$41*$A219,$A219&gt;Parameters!$D$41,Parameters!$C$42*$A219))</f>
        <v>29102.059999999998</v>
      </c>
      <c r="I219" s="290">
        <f t="shared" si="117"/>
        <v>135.99093457943926</v>
      </c>
      <c r="J219" s="290" cm="1">
        <f t="array" ref="J219">IF(Parameters!$D$55="No",IF($A219&lt;=Parameters!$F$23,Parameters!$E$23*$A219,IF($A219&lt;=Parameters!$F$24,Parameters!$E$23*Parameters!$F$23+Parameters!$E$24*($A219-Parameters!$F$23),IF($A219&lt;=Parameters!$F$25,Parameters!$E$23*Parameters!$F$23+Parameters!$E$24*(Parameters!$F$24-Parameters!$F$23)+Parameters!$E$25*($A219-Parameters!$F$24),Parameters!$E$23*Parameters!$F$23+Parameters!$E$24*(Parameters!$F$24-Parameters!$F$23)+Parameters!$E$25*(Parameters!$F$25-Parameters!$F$24)+Parameters!$E$26*($A219-Parameters!$F$25)))),_xlfn.IFS($A219&lt;=Parameters!$F$23,Parameters!$E$23*$A219,$A219&lt;=Parameters!$F$24,Parameters!$E$24*$A219,$A219&lt;=Parameters!$F$25,Parameters!$E$25*$A219,$A219&gt;Parameters!$F$25,Parameters!$E$26*$A219))</f>
        <v>19510.38</v>
      </c>
      <c r="K219" s="290">
        <f t="shared" si="93"/>
        <v>91.17</v>
      </c>
      <c r="L219" s="290" cm="1">
        <f t="array" ref="L219">IF(Parameters!$D$55="No",IF($A219&lt;=Parameters!$F$28,Parameters!$E$28*$A219,IF($A219&lt;=Parameters!$F$29,Parameters!$E$28*Parameters!$F$28+Parameters!$E$29*($A219-Parameters!$F$28),IF($A219&lt;=Parameters!$F$30,Parameters!$E$28*Parameters!$F$28+Parameters!$E$29*(Parameters!$F$29-Parameters!$F$28)+Parameters!$E$30*($A219-Parameters!$F$29),Parameters!$E$28*Parameters!$F$28+Parameters!$E$29*(Parameters!$F$29-Parameters!$F$28)+Parameters!$E$30*(Parameters!$F$30-Parameters!$F$29)+Parameters!$E$31*($A219-Parameters!$F$30)))),_xlfn.IFS($A219&lt;=Parameters!$F$28,Parameters!$E$28*$A219,$A219&lt;=Parameters!$F$29,Parameters!$E$29*$A219,$A219&lt;=Parameters!$F$30,Parameters!$E$30*$A219,$A219&gt;Parameters!$F$30,Parameters!$E$31*$A219))</f>
        <v>22410.86</v>
      </c>
      <c r="M219" s="290">
        <f t="shared" si="94"/>
        <v>104.72364485981309</v>
      </c>
      <c r="N219" s="290" cm="1">
        <f t="array" ref="N219">IF(Parameters!$D$55="No",IF($A219&lt;=Parameters!$F$34,Parameters!$E$34*$A219,IF($A219&lt;=Parameters!$F$35,Parameters!$E$34*Parameters!$F$34+Parameters!$E$35*($A219-Parameters!$F$34),IF($A219&lt;=Parameters!$F$36,Parameters!$E$34*Parameters!$F$34+Parameters!$E$35*(Parameters!$F$35-Parameters!$F$34)+Parameters!$E$36*($A219-Parameters!$F$35),Parameters!$E$34*Parameters!$F$34+Parameters!$E$35*(Parameters!$F$35-Parameters!$F$34)+Parameters!$E$36*(Parameters!$F$36-Parameters!$F$35)+Parameters!$E$37*($A219-Parameters!$F$36)))),_xlfn.IFS($A219&lt;=Parameters!$F$34,Parameters!$E$34*$A219,$A219&lt;=Parameters!$F$35,Parameters!$E$35*$A219,$A219&lt;=Parameters!$F$36,Parameters!$E$36*$A219,$A219&gt;Parameters!$F$36,Parameters!$E$37*$A219))</f>
        <v>27486.559999999998</v>
      </c>
      <c r="O219" s="290">
        <f t="shared" si="118"/>
        <v>128.44186915887849</v>
      </c>
      <c r="P219" s="290" cm="1">
        <f t="array" ref="P219">IF(Parameters!$D$55="No",IF($A219&lt;=Parameters!$F$39,Parameters!$E$39*$A219,IF($A219&lt;=Parameters!$F$40,Parameters!$E$39*Parameters!$F$39+Parameters!$E$40*($A219-Parameters!$F$39),IF($A219&lt;=Parameters!$F$41,Parameters!$E$39*Parameters!$F$39+Parameters!$E$40*(Parameters!$F$40-Parameters!$F$39)+Parameters!$E$41*($A219-Parameters!$F$40),Parameters!$E$39*Parameters!$F$39+Parameters!$E$40*(Parameters!$F$40-Parameters!$F$39)+Parameters!$E$41*(Parameters!$F$41-Parameters!$F$40)+Parameters!$E$42*($A219-Parameters!$F$41)))),_xlfn.IFS($A219&lt;=Parameters!$F$39,Parameters!$E$39*$A219,$A219&lt;=Parameters!$F$40,Parameters!$E$40*$A219,$A219&lt;=Parameters!$F$41,Parameters!$E$41*$A219,$A219&gt;Parameters!$F$41,Parameters!$E$42*$A219))</f>
        <v>29102.059999999998</v>
      </c>
      <c r="Q219" s="290">
        <f t="shared" si="119"/>
        <v>135.99093457943926</v>
      </c>
      <c r="R219" s="290" cm="1">
        <f t="array" ref="R219">IF(Parameters!$E$55="No",IF($A219&lt;=Parameters!$H$23,Parameters!$G$23*$A219,IF($A219&lt;=Parameters!$H$24,Parameters!$G$23*Parameters!$H$23+Parameters!$G$24*($A219-Parameters!$H$23),IF($A219&lt;=Parameters!$H$25,Parameters!$G$23*Parameters!$H$23+Parameters!$G$24*(Parameters!$H$24-Parameters!$H$23)+Parameters!$G$25*($A219-Parameters!$H$24),Parameters!$G$23*Parameters!$H$23+Parameters!$G$24*(Parameters!$H$24-Parameters!$H$23)+Parameters!$G$25*(Parameters!$H$25-Parameters!$H$24)+Parameters!$G$26*($A219-Parameters!$H$25)))),_xlfn.IFS($A219&lt;=Parameters!$H$23,Parameters!$G$23*$A219,$A219&lt;=Parameters!$H$24,Parameters!$G$24*$A219,$A219&lt;=Parameters!$H$25,Parameters!$G$25*$A219,$A219&gt;Parameters!$H$25,Parameters!$G$26*$A219))</f>
        <v>19510.38</v>
      </c>
      <c r="S219" s="290">
        <f t="shared" si="95"/>
        <v>91.17</v>
      </c>
      <c r="T219" s="290" cm="1">
        <f t="array" ref="T219">IF(Parameters!$E$55="No",IF($A219&lt;=Parameters!$H$28,Parameters!$G$28*$A219,IF($A219&lt;=Parameters!$H$29,Parameters!$G$28*Parameters!$H$28+Parameters!$G$29*($A219-Parameters!$H$28),IF($A219&lt;=Parameters!$H$30,Parameters!$G$28*Parameters!$H$28+Parameters!$G$29*(Parameters!$H$29-Parameters!$H$28)+Parameters!$G$30*($A219-Parameters!$H$29),Parameters!$G$28*Parameters!$H$28+Parameters!$G$29*(Parameters!$H$29-Parameters!$H$28)+Parameters!$G$30*(Parameters!$H$30-Parameters!$H$29)+Parameters!$G$31*($A219-Parameters!$H$30)))),_xlfn.IFS($A219&lt;=Parameters!$H$28,Parameters!$G$28*$A219,$A219&lt;=Parameters!$H$29,Parameters!$G$29*$A219,$A219&lt;=Parameters!$H$30,Parameters!$G$30*$A219,$A219&gt;Parameters!$H$30,Parameters!$G$31*$A219))</f>
        <v>22410.86</v>
      </c>
      <c r="U219" s="290">
        <f t="shared" si="96"/>
        <v>104.72364485981309</v>
      </c>
      <c r="V219" s="290" cm="1">
        <f t="array" ref="V219">IF(Parameters!$E$55="No",IF($A219&lt;=Parameters!$H$34,Parameters!$G$34*$A219,IF($A219&lt;=Parameters!$H$35,Parameters!$G$34*Parameters!$H$34+Parameters!$G$35*($A219-Parameters!$H$34),IF($A219&lt;=Parameters!$H$36,Parameters!$G$34*Parameters!$H$34+Parameters!$G$35*(Parameters!$H$35-Parameters!$H$34)+Parameters!$G$36*($A219-Parameters!$H$35),Parameters!$G$34*Parameters!$H$34+Parameters!$G$35*(Parameters!$H$35-Parameters!$H$34)+Parameters!$G$36*(Parameters!$H$36-Parameters!$H$35)+Parameters!$G$37*($A219-Parameters!$H$36)))),_xlfn.IFS($A219&lt;=Parameters!$H$34,Parameters!$G$34*$A219,$A219&lt;=Parameters!$H$35,Parameters!$G$35*$A219,$A219&lt;=Parameters!$H$36,Parameters!$G$36*$A219,$A219&gt;Parameters!$H$36,Parameters!$G$37*$A219))</f>
        <v>27486.559999999998</v>
      </c>
      <c r="W219" s="290">
        <f t="shared" si="120"/>
        <v>128.44186915887849</v>
      </c>
      <c r="X219" s="290" cm="1">
        <f t="array" ref="X219">IF(Parameters!$E$55="No",IF($A219&lt;=Parameters!$H$39,Parameters!$G$39*$A219,IF($A219&lt;=Parameters!$H$40,Parameters!$G$39*Parameters!$H$39+Parameters!$G$40*($A219-Parameters!$H$39),IF($A219&lt;=Parameters!$H$41,Parameters!$G$39*Parameters!$H$39+Parameters!$G$40*(Parameters!$H$40-Parameters!$H$39)+Parameters!$G$41*($A219-Parameters!$H$40),Parameters!$G$39*Parameters!$H$39+Parameters!$G$40*(Parameters!$H$40-Parameters!$H$39)+Parameters!$G$41*(Parameters!$H$41-Parameters!$H$40)+Parameters!$G$42*($A219-Parameters!$H$41)))),_xlfn.IFS($A219&lt;=Parameters!$H$39,Parameters!$G$39*$A219,$A219&lt;=Parameters!$H$40,Parameters!$G$40*$A219,$A219&lt;=Parameters!$H$41,Parameters!$G$41*$A219,$A219&gt;Parameters!$H$41,Parameters!$G$42*$A219))</f>
        <v>29102.059999999998</v>
      </c>
      <c r="Y219" s="290">
        <f t="shared" si="121"/>
        <v>135.99093457943926</v>
      </c>
      <c r="Z219" s="290" cm="1">
        <f t="array" ref="Z219">IF(Parameters!$F$55="No",IF($A219&lt;=Parameters!$J$23,Parameters!$I$23*$A219,IF($A219&lt;=Parameters!$J$24,Parameters!$I$23*Parameters!$J$23+Parameters!$I$24*($A219-Parameters!$J$23),IF($A219&lt;=Parameters!$J$25,Parameters!$I$23*Parameters!$J$23+Parameters!$I$24*(Parameters!$J$24-Parameters!$J$23)+Parameters!$I$25*($A219-Parameters!$J$24),Parameters!$I$23*Parameters!$J$23+Parameters!$I$24*(Parameters!$J$24-Parameters!$J$23)+Parameters!$I$25*(Parameters!$J$25-Parameters!$J$24)+Parameters!$I$26*($A219-Parameters!$J$25)))),_xlfn.IFS($A219&lt;=Parameters!$J$23,Parameters!$I$23*$A219,$A219&lt;=Parameters!$J$24,Parameters!$I$24*$A219,$A219&lt;=Parameters!$J$25,Parameters!$I$25*$A219,$A219&gt;Parameters!$J$25,Parameters!$I$26*$A219))</f>
        <v>19510.38</v>
      </c>
      <c r="AA219" s="290">
        <f t="shared" si="97"/>
        <v>91.17</v>
      </c>
      <c r="AB219" s="290" cm="1">
        <f t="array" ref="AB219">IF(Parameters!$F$55="No",IF($A219&lt;=Parameters!$J$28,Parameters!$I$28*$A219,IF($A219&lt;=Parameters!$J$29,Parameters!$I$28*Parameters!$J$28+Parameters!$I$29*($A219-Parameters!$J$28),IF($A219&lt;=Parameters!$J$30,Parameters!$I$28*Parameters!$J$28+Parameters!$I$29*(Parameters!$J$29-Parameters!$J$28)+Parameters!$I$30*($A219-Parameters!$J$29),Parameters!$I$28*Parameters!$J$28+Parameters!$I$29*(Parameters!$J$29-Parameters!$J$28)+Parameters!$I$30*(Parameters!$J$30-Parameters!$J$29)+Parameters!$I$31*($A219-Parameters!$J$30)))),_xlfn.IFS($A219&lt;=Parameters!$J$28,Parameters!$I$28*$A219,$A219&lt;=Parameters!$J$29,Parameters!$I$29*$A219,$A219&lt;=Parameters!$J$30,Parameters!$I$30*$A219,$A219&gt;Parameters!$J$30,Parameters!$I$31*$A219))</f>
        <v>22410.86</v>
      </c>
      <c r="AC219" s="290">
        <f t="shared" si="98"/>
        <v>104.72364485981309</v>
      </c>
      <c r="AD219" s="290" cm="1">
        <f t="array" ref="AD219">IF(Parameters!$F$55="No",IF($A219&lt;=Parameters!$J$34,Parameters!$I$34*$A219,IF($A219&lt;=Parameters!$J$35,Parameters!$I$34*Parameters!$J$34+Parameters!$I$35*($A219-Parameters!$J$34),IF($A219&lt;=Parameters!$J$36,Parameters!$I$34*Parameters!$J$34+Parameters!$I$35*(Parameters!$J$35-Parameters!$J$34)+Parameters!$I$36*($A219-Parameters!$J$35),Parameters!$I$34*Parameters!$J$34+Parameters!$I$35*(Parameters!$J$35-Parameters!$J$34)+Parameters!$I$36*(Parameters!$J$36-Parameters!$J$35)+Parameters!$I$37*($A219-Parameters!$J$36)))),_xlfn.IFS($A219&lt;=Parameters!$J$34,Parameters!$I$34*$A219,$A219&lt;=Parameters!$J$35,Parameters!$I$35*$A219,$A219&lt;=Parameters!$J$36,Parameters!$I$36*$A219,$A219&gt;Parameters!$J$36,Parameters!$I$37*$A219))</f>
        <v>27486.559999999998</v>
      </c>
      <c r="AE219" s="290">
        <f t="shared" si="122"/>
        <v>128.44186915887849</v>
      </c>
      <c r="AF219" s="290" cm="1">
        <f t="array" ref="AF219">IF(Parameters!$F$55="No",IF($A219&lt;=Parameters!$J$39,Parameters!$I$39*$A219,IF($A219&lt;=Parameters!$J$40,Parameters!$I$39*Parameters!$J$39+Parameters!$I$40*($A219-Parameters!$J$39),IF($A219&lt;=Parameters!$J$41,Parameters!$I$39*Parameters!$J$39+Parameters!$I$40*(Parameters!$J$40-Parameters!$J$39)+Parameters!$I$41*($A219-Parameters!$J$40),Parameters!$I$39*Parameters!$J$39+Parameters!$I$40*(Parameters!$J$40-Parameters!$J$39)+Parameters!$I$41*(Parameters!$J$41-Parameters!$J$40)+Parameters!$I$42*($A219-Parameters!$J$41)))),_xlfn.IFS($A219&lt;=Parameters!$J$39,Parameters!$I$39*$A219,$A219&lt;=Parameters!$J$40,Parameters!$I$40*$A219,$A219&lt;=Parameters!$J$41,Parameters!$I$41*$A219,$A219&gt;Parameters!$J$41,Parameters!$I$42*$A219))</f>
        <v>29102.059999999998</v>
      </c>
      <c r="AG219" s="290">
        <f t="shared" si="123"/>
        <v>135.99093457943926</v>
      </c>
      <c r="AI219" s="428">
        <f t="shared" si="99"/>
        <v>91.170000000001892</v>
      </c>
      <c r="AJ219" s="428">
        <f t="shared" si="100"/>
        <v>136.48999999999796</v>
      </c>
      <c r="AK219" s="428">
        <f t="shared" si="101"/>
        <v>143.54000000000087</v>
      </c>
      <c r="AL219" s="428">
        <f t="shared" si="102"/>
        <v>143.53999999999724</v>
      </c>
      <c r="AM219" s="428">
        <f t="shared" si="103"/>
        <v>91.170000000001892</v>
      </c>
      <c r="AN219" s="428">
        <f t="shared" si="104"/>
        <v>136.48999999999796</v>
      </c>
      <c r="AO219" s="428">
        <f t="shared" si="105"/>
        <v>143.54000000000087</v>
      </c>
      <c r="AP219" s="428">
        <f t="shared" si="106"/>
        <v>143.53999999999724</v>
      </c>
      <c r="AQ219" s="428">
        <f t="shared" si="107"/>
        <v>91.170000000001892</v>
      </c>
      <c r="AR219" s="428">
        <f t="shared" si="108"/>
        <v>136.48999999999796</v>
      </c>
      <c r="AS219" s="428">
        <f t="shared" si="109"/>
        <v>143.54000000000087</v>
      </c>
      <c r="AT219" s="428">
        <f t="shared" si="110"/>
        <v>143.53999999999724</v>
      </c>
      <c r="AU219" s="428">
        <f t="shared" si="111"/>
        <v>91.170000000001892</v>
      </c>
      <c r="AV219" s="428">
        <f t="shared" si="112"/>
        <v>136.48999999999796</v>
      </c>
      <c r="AW219" s="428">
        <f t="shared" si="113"/>
        <v>143.54000000000087</v>
      </c>
      <c r="AX219" s="428">
        <f t="shared" si="114"/>
        <v>143.53999999999724</v>
      </c>
    </row>
    <row r="220">
      <c r="A220" s="413">
        <v>215</v>
      </c>
      <c r="B220" s="290" cm="1">
        <f t="array" ref="B220">IF(Parameters!$C$55="No",IF($A220&lt;=Parameters!$D$23,Parameters!$C$23*$A220,IF($A220&lt;=Parameters!$D$24,Parameters!$C$23*Parameters!$D$23+Parameters!$C$24*($A220-Parameters!$D$23),IF($A220&lt;=Parameters!$D$25,Parameters!$C$23*Parameters!$D$23+Parameters!$C$24*(Parameters!$D$24-Parameters!$D$23)+Parameters!$C$25*($A220-Parameters!$D$24),Parameters!$C$23*Parameters!$D$23+Parameters!$C$24*(Parameters!$D$24-Parameters!$D$23)+Parameters!$C$25*(Parameters!$D$25-Parameters!$D$24)+Parameters!$C$26*($A220-Parameters!$D$25)))),_xlfn.IFS($A220&lt;=Parameters!$D$23,Parameters!$C$23*$A220,$A220&lt;=Parameters!$D$24,Parameters!$C$24*$A220,$A220&lt;=Parameters!$D$25,Parameters!$C$25*$A220,$A220&gt;Parameters!$D$25,Parameters!$C$26*$A220))</f>
        <v>19601.55</v>
      </c>
      <c r="C220" s="290">
        <f t="shared" si="115"/>
        <v>91.17</v>
      </c>
      <c r="D220" s="290" cm="1">
        <f t="array" ref="D220">IF(Parameters!$C$55="No",IF($A220&lt;=Parameters!$D$28,Parameters!$C$28*$A220,IF($A220&lt;=Parameters!$D$29,Parameters!$C$28*Parameters!$D$28+Parameters!$C$29*($A220-Parameters!$D$28),IF($A220&lt;=Parameters!$D$30,Parameters!$C$28*Parameters!$D$28+Parameters!$C$29*(Parameters!$D$29-Parameters!$D$28)+Parameters!$C$30*($A220-Parameters!$D$29),Parameters!$C$28*Parameters!$D$28+Parameters!$C$29*(Parameters!$D$29-Parameters!$D$28)+Parameters!$C$30*(Parameters!$D$30-Parameters!$D$29)+Parameters!$C$31*($A220-Parameters!$D$30)))),_xlfn.IFS($A220&lt;=Parameters!$D$28,Parameters!$C$28*$A220,$A220&lt;=Parameters!$D$29,Parameters!$C$29*$A220,$A220&lt;=Parameters!$D$30,Parameters!$C$30*$A220,$A220&gt;Parameters!$D$30,Parameters!$C$31*$A220))</f>
        <v>22547.35</v>
      </c>
      <c r="E220" s="290">
        <f t="shared" si="115"/>
        <v>104.8713953488372</v>
      </c>
      <c r="F220" s="290" cm="1">
        <f t="array" ref="F220">IF(Parameters!$C$55="No",IF($A220&lt;=Parameters!$D$34,Parameters!$C$34*$A220,IF($A220&lt;=Parameters!$D$35,Parameters!$C$34*Parameters!$D$34+Parameters!$C$35*($A220-Parameters!$D$34),IF($A220&lt;=Parameters!$D$36,Parameters!$C$34*Parameters!$D$34+Parameters!$C$35*(Parameters!$D$35-Parameters!$D$34)+Parameters!$C$36*($A220-Parameters!$D$35),Parameters!$C$34*Parameters!$D$34+Parameters!$C$35*(Parameters!$D$35-Parameters!$D$34)+Parameters!$C$36*(Parameters!$D$36-Parameters!$D$35)+Parameters!$C$37*($A220-Parameters!$D$36)))),_xlfn.IFS($A220&lt;=Parameters!$D$34,Parameters!$C$34*$A220,$A220&lt;=Parameters!$D$35,Parameters!$C$35*$A220,$A220&lt;=Parameters!$D$36,Parameters!$C$36*$A220,$A220&gt;Parameters!$D$36,Parameters!$C$37*$A220))</f>
        <v>27630.1</v>
      </c>
      <c r="G220" s="290">
        <f t="shared" si="116"/>
        <v>128.5120930232558</v>
      </c>
      <c r="H220" s="290" cm="1">
        <f t="array" ref="H220">IF(Parameters!$C$55="No",IF($A220&lt;=Parameters!$D$39,Parameters!$C$39*$A220,IF($A220&lt;=Parameters!$D$40,Parameters!$C$39*Parameters!$D$39+Parameters!$C$40*($A220-Parameters!$D$39),IF($A220&lt;=Parameters!$D$41,Parameters!$C$39*Parameters!$D$39+Parameters!$C$40*(Parameters!$D$40-Parameters!$D$39)+Parameters!$C$41*($A220-Parameters!$D$40),Parameters!$C$39*Parameters!$D$39+Parameters!$C$40*(Parameters!$D$40-Parameters!$D$39)+Parameters!$C$41*(Parameters!$D$41-Parameters!$D$40)+Parameters!$C$42*($A220-Parameters!$D$41)))),_xlfn.IFS($A220&lt;=Parameters!$D$39,Parameters!$C$39*$A220,$A220&lt;=Parameters!$D$40,Parameters!$C$40*$A220,$A220&lt;=Parameters!$D$41,Parameters!$C$41*$A220,$A220&gt;Parameters!$D$41,Parameters!$C$42*$A220))</f>
        <v>29245.599999999999</v>
      </c>
      <c r="I220" s="290">
        <f t="shared" si="117"/>
        <v>136.0260465116279</v>
      </c>
      <c r="J220" s="290" cm="1">
        <f t="array" ref="J220">IF(Parameters!$D$55="No",IF($A220&lt;=Parameters!$F$23,Parameters!$E$23*$A220,IF($A220&lt;=Parameters!$F$24,Parameters!$E$23*Parameters!$F$23+Parameters!$E$24*($A220-Parameters!$F$23),IF($A220&lt;=Parameters!$F$25,Parameters!$E$23*Parameters!$F$23+Parameters!$E$24*(Parameters!$F$24-Parameters!$F$23)+Parameters!$E$25*($A220-Parameters!$F$24),Parameters!$E$23*Parameters!$F$23+Parameters!$E$24*(Parameters!$F$24-Parameters!$F$23)+Parameters!$E$25*(Parameters!$F$25-Parameters!$F$24)+Parameters!$E$26*($A220-Parameters!$F$25)))),_xlfn.IFS($A220&lt;=Parameters!$F$23,Parameters!$E$23*$A220,$A220&lt;=Parameters!$F$24,Parameters!$E$24*$A220,$A220&lt;=Parameters!$F$25,Parameters!$E$25*$A220,$A220&gt;Parameters!$F$25,Parameters!$E$26*$A220))</f>
        <v>19601.55</v>
      </c>
      <c r="K220" s="290">
        <f t="shared" si="93"/>
        <v>91.17</v>
      </c>
      <c r="L220" s="290" cm="1">
        <f t="array" ref="L220">IF(Parameters!$D$55="No",IF($A220&lt;=Parameters!$F$28,Parameters!$E$28*$A220,IF($A220&lt;=Parameters!$F$29,Parameters!$E$28*Parameters!$F$28+Parameters!$E$29*($A220-Parameters!$F$28),IF($A220&lt;=Parameters!$F$30,Parameters!$E$28*Parameters!$F$28+Parameters!$E$29*(Parameters!$F$29-Parameters!$F$28)+Parameters!$E$30*($A220-Parameters!$F$29),Parameters!$E$28*Parameters!$F$28+Parameters!$E$29*(Parameters!$F$29-Parameters!$F$28)+Parameters!$E$30*(Parameters!$F$30-Parameters!$F$29)+Parameters!$E$31*($A220-Parameters!$F$30)))),_xlfn.IFS($A220&lt;=Parameters!$F$28,Parameters!$E$28*$A220,$A220&lt;=Parameters!$F$29,Parameters!$E$29*$A220,$A220&lt;=Parameters!$F$30,Parameters!$E$30*$A220,$A220&gt;Parameters!$F$30,Parameters!$E$31*$A220))</f>
        <v>22547.35</v>
      </c>
      <c r="M220" s="290">
        <f t="shared" si="94"/>
        <v>104.8713953488372</v>
      </c>
      <c r="N220" s="290" cm="1">
        <f t="array" ref="N220">IF(Parameters!$D$55="No",IF($A220&lt;=Parameters!$F$34,Parameters!$E$34*$A220,IF($A220&lt;=Parameters!$F$35,Parameters!$E$34*Parameters!$F$34+Parameters!$E$35*($A220-Parameters!$F$34),IF($A220&lt;=Parameters!$F$36,Parameters!$E$34*Parameters!$F$34+Parameters!$E$35*(Parameters!$F$35-Parameters!$F$34)+Parameters!$E$36*($A220-Parameters!$F$35),Parameters!$E$34*Parameters!$F$34+Parameters!$E$35*(Parameters!$F$35-Parameters!$F$34)+Parameters!$E$36*(Parameters!$F$36-Parameters!$F$35)+Parameters!$E$37*($A220-Parameters!$F$36)))),_xlfn.IFS($A220&lt;=Parameters!$F$34,Parameters!$E$34*$A220,$A220&lt;=Parameters!$F$35,Parameters!$E$35*$A220,$A220&lt;=Parameters!$F$36,Parameters!$E$36*$A220,$A220&gt;Parameters!$F$36,Parameters!$E$37*$A220))</f>
        <v>27630.1</v>
      </c>
      <c r="O220" s="290">
        <f t="shared" si="118"/>
        <v>128.5120930232558</v>
      </c>
      <c r="P220" s="290" cm="1">
        <f t="array" ref="P220">IF(Parameters!$D$55="No",IF($A220&lt;=Parameters!$F$39,Parameters!$E$39*$A220,IF($A220&lt;=Parameters!$F$40,Parameters!$E$39*Parameters!$F$39+Parameters!$E$40*($A220-Parameters!$F$39),IF($A220&lt;=Parameters!$F$41,Parameters!$E$39*Parameters!$F$39+Parameters!$E$40*(Parameters!$F$40-Parameters!$F$39)+Parameters!$E$41*($A220-Parameters!$F$40),Parameters!$E$39*Parameters!$F$39+Parameters!$E$40*(Parameters!$F$40-Parameters!$F$39)+Parameters!$E$41*(Parameters!$F$41-Parameters!$F$40)+Parameters!$E$42*($A220-Parameters!$F$41)))),_xlfn.IFS($A220&lt;=Parameters!$F$39,Parameters!$E$39*$A220,$A220&lt;=Parameters!$F$40,Parameters!$E$40*$A220,$A220&lt;=Parameters!$F$41,Parameters!$E$41*$A220,$A220&gt;Parameters!$F$41,Parameters!$E$42*$A220))</f>
        <v>29245.599999999999</v>
      </c>
      <c r="Q220" s="290">
        <f t="shared" si="119"/>
        <v>136.0260465116279</v>
      </c>
      <c r="R220" s="290" cm="1">
        <f t="array" ref="R220">IF(Parameters!$E$55="No",IF($A220&lt;=Parameters!$H$23,Parameters!$G$23*$A220,IF($A220&lt;=Parameters!$H$24,Parameters!$G$23*Parameters!$H$23+Parameters!$G$24*($A220-Parameters!$H$23),IF($A220&lt;=Parameters!$H$25,Parameters!$G$23*Parameters!$H$23+Parameters!$G$24*(Parameters!$H$24-Parameters!$H$23)+Parameters!$G$25*($A220-Parameters!$H$24),Parameters!$G$23*Parameters!$H$23+Parameters!$G$24*(Parameters!$H$24-Parameters!$H$23)+Parameters!$G$25*(Parameters!$H$25-Parameters!$H$24)+Parameters!$G$26*($A220-Parameters!$H$25)))),_xlfn.IFS($A220&lt;=Parameters!$H$23,Parameters!$G$23*$A220,$A220&lt;=Parameters!$H$24,Parameters!$G$24*$A220,$A220&lt;=Parameters!$H$25,Parameters!$G$25*$A220,$A220&gt;Parameters!$H$25,Parameters!$G$26*$A220))</f>
        <v>19601.55</v>
      </c>
      <c r="S220" s="290">
        <f t="shared" si="95"/>
        <v>91.17</v>
      </c>
      <c r="T220" s="290" cm="1">
        <f t="array" ref="T220">IF(Parameters!$E$55="No",IF($A220&lt;=Parameters!$H$28,Parameters!$G$28*$A220,IF($A220&lt;=Parameters!$H$29,Parameters!$G$28*Parameters!$H$28+Parameters!$G$29*($A220-Parameters!$H$28),IF($A220&lt;=Parameters!$H$30,Parameters!$G$28*Parameters!$H$28+Parameters!$G$29*(Parameters!$H$29-Parameters!$H$28)+Parameters!$G$30*($A220-Parameters!$H$29),Parameters!$G$28*Parameters!$H$28+Parameters!$G$29*(Parameters!$H$29-Parameters!$H$28)+Parameters!$G$30*(Parameters!$H$30-Parameters!$H$29)+Parameters!$G$31*($A220-Parameters!$H$30)))),_xlfn.IFS($A220&lt;=Parameters!$H$28,Parameters!$G$28*$A220,$A220&lt;=Parameters!$H$29,Parameters!$G$29*$A220,$A220&lt;=Parameters!$H$30,Parameters!$G$30*$A220,$A220&gt;Parameters!$H$30,Parameters!$G$31*$A220))</f>
        <v>22547.35</v>
      </c>
      <c r="U220" s="290">
        <f t="shared" si="96"/>
        <v>104.8713953488372</v>
      </c>
      <c r="V220" s="290" cm="1">
        <f t="array" ref="V220">IF(Parameters!$E$55="No",IF($A220&lt;=Parameters!$H$34,Parameters!$G$34*$A220,IF($A220&lt;=Parameters!$H$35,Parameters!$G$34*Parameters!$H$34+Parameters!$G$35*($A220-Parameters!$H$34),IF($A220&lt;=Parameters!$H$36,Parameters!$G$34*Parameters!$H$34+Parameters!$G$35*(Parameters!$H$35-Parameters!$H$34)+Parameters!$G$36*($A220-Parameters!$H$35),Parameters!$G$34*Parameters!$H$34+Parameters!$G$35*(Parameters!$H$35-Parameters!$H$34)+Parameters!$G$36*(Parameters!$H$36-Parameters!$H$35)+Parameters!$G$37*($A220-Parameters!$H$36)))),_xlfn.IFS($A220&lt;=Parameters!$H$34,Parameters!$G$34*$A220,$A220&lt;=Parameters!$H$35,Parameters!$G$35*$A220,$A220&lt;=Parameters!$H$36,Parameters!$G$36*$A220,$A220&gt;Parameters!$H$36,Parameters!$G$37*$A220))</f>
        <v>27630.1</v>
      </c>
      <c r="W220" s="290">
        <f t="shared" si="120"/>
        <v>128.5120930232558</v>
      </c>
      <c r="X220" s="290" cm="1">
        <f t="array" ref="X220">IF(Parameters!$E$55="No",IF($A220&lt;=Parameters!$H$39,Parameters!$G$39*$A220,IF($A220&lt;=Parameters!$H$40,Parameters!$G$39*Parameters!$H$39+Parameters!$G$40*($A220-Parameters!$H$39),IF($A220&lt;=Parameters!$H$41,Parameters!$G$39*Parameters!$H$39+Parameters!$G$40*(Parameters!$H$40-Parameters!$H$39)+Parameters!$G$41*($A220-Parameters!$H$40),Parameters!$G$39*Parameters!$H$39+Parameters!$G$40*(Parameters!$H$40-Parameters!$H$39)+Parameters!$G$41*(Parameters!$H$41-Parameters!$H$40)+Parameters!$G$42*($A220-Parameters!$H$41)))),_xlfn.IFS($A220&lt;=Parameters!$H$39,Parameters!$G$39*$A220,$A220&lt;=Parameters!$H$40,Parameters!$G$40*$A220,$A220&lt;=Parameters!$H$41,Parameters!$G$41*$A220,$A220&gt;Parameters!$H$41,Parameters!$G$42*$A220))</f>
        <v>29245.599999999999</v>
      </c>
      <c r="Y220" s="290">
        <f t="shared" si="121"/>
        <v>136.0260465116279</v>
      </c>
      <c r="Z220" s="290" cm="1">
        <f t="array" ref="Z220">IF(Parameters!$F$55="No",IF($A220&lt;=Parameters!$J$23,Parameters!$I$23*$A220,IF($A220&lt;=Parameters!$J$24,Parameters!$I$23*Parameters!$J$23+Parameters!$I$24*($A220-Parameters!$J$23),IF($A220&lt;=Parameters!$J$25,Parameters!$I$23*Parameters!$J$23+Parameters!$I$24*(Parameters!$J$24-Parameters!$J$23)+Parameters!$I$25*($A220-Parameters!$J$24),Parameters!$I$23*Parameters!$J$23+Parameters!$I$24*(Parameters!$J$24-Parameters!$J$23)+Parameters!$I$25*(Parameters!$J$25-Parameters!$J$24)+Parameters!$I$26*($A220-Parameters!$J$25)))),_xlfn.IFS($A220&lt;=Parameters!$J$23,Parameters!$I$23*$A220,$A220&lt;=Parameters!$J$24,Parameters!$I$24*$A220,$A220&lt;=Parameters!$J$25,Parameters!$I$25*$A220,$A220&gt;Parameters!$J$25,Parameters!$I$26*$A220))</f>
        <v>19601.55</v>
      </c>
      <c r="AA220" s="290">
        <f t="shared" si="97"/>
        <v>91.17</v>
      </c>
      <c r="AB220" s="290" cm="1">
        <f t="array" ref="AB220">IF(Parameters!$F$55="No",IF($A220&lt;=Parameters!$J$28,Parameters!$I$28*$A220,IF($A220&lt;=Parameters!$J$29,Parameters!$I$28*Parameters!$J$28+Parameters!$I$29*($A220-Parameters!$J$28),IF($A220&lt;=Parameters!$J$30,Parameters!$I$28*Parameters!$J$28+Parameters!$I$29*(Parameters!$J$29-Parameters!$J$28)+Parameters!$I$30*($A220-Parameters!$J$29),Parameters!$I$28*Parameters!$J$28+Parameters!$I$29*(Parameters!$J$29-Parameters!$J$28)+Parameters!$I$30*(Parameters!$J$30-Parameters!$J$29)+Parameters!$I$31*($A220-Parameters!$J$30)))),_xlfn.IFS($A220&lt;=Parameters!$J$28,Parameters!$I$28*$A220,$A220&lt;=Parameters!$J$29,Parameters!$I$29*$A220,$A220&lt;=Parameters!$J$30,Parameters!$I$30*$A220,$A220&gt;Parameters!$J$30,Parameters!$I$31*$A220))</f>
        <v>22547.35</v>
      </c>
      <c r="AC220" s="290">
        <f t="shared" si="98"/>
        <v>104.8713953488372</v>
      </c>
      <c r="AD220" s="290" cm="1">
        <f t="array" ref="AD220">IF(Parameters!$F$55="No",IF($A220&lt;=Parameters!$J$34,Parameters!$I$34*$A220,IF($A220&lt;=Parameters!$J$35,Parameters!$I$34*Parameters!$J$34+Parameters!$I$35*($A220-Parameters!$J$34),IF($A220&lt;=Parameters!$J$36,Parameters!$I$34*Parameters!$J$34+Parameters!$I$35*(Parameters!$J$35-Parameters!$J$34)+Parameters!$I$36*($A220-Parameters!$J$35),Parameters!$I$34*Parameters!$J$34+Parameters!$I$35*(Parameters!$J$35-Parameters!$J$34)+Parameters!$I$36*(Parameters!$J$36-Parameters!$J$35)+Parameters!$I$37*($A220-Parameters!$J$36)))),_xlfn.IFS($A220&lt;=Parameters!$J$34,Parameters!$I$34*$A220,$A220&lt;=Parameters!$J$35,Parameters!$I$35*$A220,$A220&lt;=Parameters!$J$36,Parameters!$I$36*$A220,$A220&gt;Parameters!$J$36,Parameters!$I$37*$A220))</f>
        <v>27630.1</v>
      </c>
      <c r="AE220" s="290">
        <f t="shared" si="122"/>
        <v>128.5120930232558</v>
      </c>
      <c r="AF220" s="290" cm="1">
        <f t="array" ref="AF220">IF(Parameters!$F$55="No",IF($A220&lt;=Parameters!$J$39,Parameters!$I$39*$A220,IF($A220&lt;=Parameters!$J$40,Parameters!$I$39*Parameters!$J$39+Parameters!$I$40*($A220-Parameters!$J$39),IF($A220&lt;=Parameters!$J$41,Parameters!$I$39*Parameters!$J$39+Parameters!$I$40*(Parameters!$J$40-Parameters!$J$39)+Parameters!$I$41*($A220-Parameters!$J$40),Parameters!$I$39*Parameters!$J$39+Parameters!$I$40*(Parameters!$J$40-Parameters!$J$39)+Parameters!$I$41*(Parameters!$J$41-Parameters!$J$40)+Parameters!$I$42*($A220-Parameters!$J$41)))),_xlfn.IFS($A220&lt;=Parameters!$J$39,Parameters!$I$39*$A220,$A220&lt;=Parameters!$J$40,Parameters!$I$40*$A220,$A220&lt;=Parameters!$J$41,Parameters!$I$41*$A220,$A220&gt;Parameters!$J$41,Parameters!$I$42*$A220))</f>
        <v>29245.599999999999</v>
      </c>
      <c r="AG220" s="290">
        <f t="shared" si="123"/>
        <v>136.0260465116279</v>
      </c>
      <c r="AI220" s="428">
        <f t="shared" si="99"/>
        <v>91.169999999998254</v>
      </c>
      <c r="AJ220" s="428">
        <f t="shared" si="100"/>
        <v>136.48999999999796</v>
      </c>
      <c r="AK220" s="428">
        <f t="shared" si="101"/>
        <v>143.54000000000087</v>
      </c>
      <c r="AL220" s="428">
        <f t="shared" si="102"/>
        <v>143.54000000000087</v>
      </c>
      <c r="AM220" s="428">
        <f t="shared" si="103"/>
        <v>91.169999999998254</v>
      </c>
      <c r="AN220" s="428">
        <f t="shared" si="104"/>
        <v>136.48999999999796</v>
      </c>
      <c r="AO220" s="428">
        <f t="shared" si="105"/>
        <v>143.54000000000087</v>
      </c>
      <c r="AP220" s="428">
        <f t="shared" si="106"/>
        <v>143.54000000000087</v>
      </c>
      <c r="AQ220" s="428">
        <f t="shared" si="107"/>
        <v>91.169999999998254</v>
      </c>
      <c r="AR220" s="428">
        <f t="shared" si="108"/>
        <v>136.48999999999796</v>
      </c>
      <c r="AS220" s="428">
        <f t="shared" si="109"/>
        <v>143.54000000000087</v>
      </c>
      <c r="AT220" s="428">
        <f t="shared" si="110"/>
        <v>143.54000000000087</v>
      </c>
      <c r="AU220" s="428">
        <f t="shared" si="111"/>
        <v>91.169999999998254</v>
      </c>
      <c r="AV220" s="428">
        <f t="shared" si="112"/>
        <v>136.48999999999796</v>
      </c>
      <c r="AW220" s="428">
        <f t="shared" si="113"/>
        <v>143.54000000000087</v>
      </c>
      <c r="AX220" s="428">
        <f t="shared" si="114"/>
        <v>143.54000000000087</v>
      </c>
    </row>
    <row r="221">
      <c r="A221" s="413">
        <v>216</v>
      </c>
      <c r="B221" s="290" cm="1">
        <f t="array" ref="B221">IF(Parameters!$C$55="No",IF($A221&lt;=Parameters!$D$23,Parameters!$C$23*$A221,IF($A221&lt;=Parameters!$D$24,Parameters!$C$23*Parameters!$D$23+Parameters!$C$24*($A221-Parameters!$D$23),IF($A221&lt;=Parameters!$D$25,Parameters!$C$23*Parameters!$D$23+Parameters!$C$24*(Parameters!$D$24-Parameters!$D$23)+Parameters!$C$25*($A221-Parameters!$D$24),Parameters!$C$23*Parameters!$D$23+Parameters!$C$24*(Parameters!$D$24-Parameters!$D$23)+Parameters!$C$25*(Parameters!$D$25-Parameters!$D$24)+Parameters!$C$26*($A221-Parameters!$D$25)))),_xlfn.IFS($A221&lt;=Parameters!$D$23,Parameters!$C$23*$A221,$A221&lt;=Parameters!$D$24,Parameters!$C$24*$A221,$A221&lt;=Parameters!$D$25,Parameters!$C$25*$A221,$A221&gt;Parameters!$D$25,Parameters!$C$26*$A221))</f>
        <v>19692.72</v>
      </c>
      <c r="C221" s="290">
        <f t="shared" si="115"/>
        <v>91.17</v>
      </c>
      <c r="D221" s="290" cm="1">
        <f t="array" ref="D221">IF(Parameters!$C$55="No",IF($A221&lt;=Parameters!$D$28,Parameters!$C$28*$A221,IF($A221&lt;=Parameters!$D$29,Parameters!$C$28*Parameters!$D$28+Parameters!$C$29*($A221-Parameters!$D$28),IF($A221&lt;=Parameters!$D$30,Parameters!$C$28*Parameters!$D$28+Parameters!$C$29*(Parameters!$D$29-Parameters!$D$28)+Parameters!$C$30*($A221-Parameters!$D$29),Parameters!$C$28*Parameters!$D$28+Parameters!$C$29*(Parameters!$D$29-Parameters!$D$28)+Parameters!$C$30*(Parameters!$D$30-Parameters!$D$29)+Parameters!$C$31*($A221-Parameters!$D$30)))),_xlfn.IFS($A221&lt;=Parameters!$D$28,Parameters!$C$28*$A221,$A221&lt;=Parameters!$D$29,Parameters!$C$29*$A221,$A221&lt;=Parameters!$D$30,Parameters!$C$30*$A221,$A221&gt;Parameters!$D$30,Parameters!$C$31*$A221))</f>
        <v>22683.84</v>
      </c>
      <c r="E221" s="290">
        <f t="shared" si="115"/>
        <v>105.01777777777778</v>
      </c>
      <c r="F221" s="290" cm="1">
        <f t="array" ref="F221">IF(Parameters!$C$55="No",IF($A221&lt;=Parameters!$D$34,Parameters!$C$34*$A221,IF($A221&lt;=Parameters!$D$35,Parameters!$C$34*Parameters!$D$34+Parameters!$C$35*($A221-Parameters!$D$34),IF($A221&lt;=Parameters!$D$36,Parameters!$C$34*Parameters!$D$34+Parameters!$C$35*(Parameters!$D$35-Parameters!$D$34)+Parameters!$C$36*($A221-Parameters!$D$35),Parameters!$C$34*Parameters!$D$34+Parameters!$C$35*(Parameters!$D$35-Parameters!$D$34)+Parameters!$C$36*(Parameters!$D$36-Parameters!$D$35)+Parameters!$C$37*($A221-Parameters!$D$36)))),_xlfn.IFS($A221&lt;=Parameters!$D$34,Parameters!$C$34*$A221,$A221&lt;=Parameters!$D$35,Parameters!$C$35*$A221,$A221&lt;=Parameters!$D$36,Parameters!$C$36*$A221,$A221&gt;Parameters!$D$36,Parameters!$C$37*$A221))</f>
        <v>27773.64</v>
      </c>
      <c r="G221" s="290">
        <f t="shared" si="116"/>
        <v>128.58166666666668</v>
      </c>
      <c r="H221" s="290" cm="1">
        <f t="array" ref="H221">IF(Parameters!$C$55="No",IF($A221&lt;=Parameters!$D$39,Parameters!$C$39*$A221,IF($A221&lt;=Parameters!$D$40,Parameters!$C$39*Parameters!$D$39+Parameters!$C$40*($A221-Parameters!$D$39),IF($A221&lt;=Parameters!$D$41,Parameters!$C$39*Parameters!$D$39+Parameters!$C$40*(Parameters!$D$40-Parameters!$D$39)+Parameters!$C$41*($A221-Parameters!$D$40),Parameters!$C$39*Parameters!$D$39+Parameters!$C$40*(Parameters!$D$40-Parameters!$D$39)+Parameters!$C$41*(Parameters!$D$41-Parameters!$D$40)+Parameters!$C$42*($A221-Parameters!$D$41)))),_xlfn.IFS($A221&lt;=Parameters!$D$39,Parameters!$C$39*$A221,$A221&lt;=Parameters!$D$40,Parameters!$C$40*$A221,$A221&lt;=Parameters!$D$41,Parameters!$C$41*$A221,$A221&gt;Parameters!$D$41,Parameters!$C$42*$A221))</f>
        <v>29389.14</v>
      </c>
      <c r="I221" s="290">
        <f t="shared" si="117"/>
        <v>136.06083333333333</v>
      </c>
      <c r="J221" s="290" cm="1">
        <f t="array" ref="J221">IF(Parameters!$D$55="No",IF($A221&lt;=Parameters!$F$23,Parameters!$E$23*$A221,IF($A221&lt;=Parameters!$F$24,Parameters!$E$23*Parameters!$F$23+Parameters!$E$24*($A221-Parameters!$F$23),IF($A221&lt;=Parameters!$F$25,Parameters!$E$23*Parameters!$F$23+Parameters!$E$24*(Parameters!$F$24-Parameters!$F$23)+Parameters!$E$25*($A221-Parameters!$F$24),Parameters!$E$23*Parameters!$F$23+Parameters!$E$24*(Parameters!$F$24-Parameters!$F$23)+Parameters!$E$25*(Parameters!$F$25-Parameters!$F$24)+Parameters!$E$26*($A221-Parameters!$F$25)))),_xlfn.IFS($A221&lt;=Parameters!$F$23,Parameters!$E$23*$A221,$A221&lt;=Parameters!$F$24,Parameters!$E$24*$A221,$A221&lt;=Parameters!$F$25,Parameters!$E$25*$A221,$A221&gt;Parameters!$F$25,Parameters!$E$26*$A221))</f>
        <v>19692.72</v>
      </c>
      <c r="K221" s="290">
        <f t="shared" si="93"/>
        <v>91.17</v>
      </c>
      <c r="L221" s="290" cm="1">
        <f t="array" ref="L221">IF(Parameters!$D$55="No",IF($A221&lt;=Parameters!$F$28,Parameters!$E$28*$A221,IF($A221&lt;=Parameters!$F$29,Parameters!$E$28*Parameters!$F$28+Parameters!$E$29*($A221-Parameters!$F$28),IF($A221&lt;=Parameters!$F$30,Parameters!$E$28*Parameters!$F$28+Parameters!$E$29*(Parameters!$F$29-Parameters!$F$28)+Parameters!$E$30*($A221-Parameters!$F$29),Parameters!$E$28*Parameters!$F$28+Parameters!$E$29*(Parameters!$F$29-Parameters!$F$28)+Parameters!$E$30*(Parameters!$F$30-Parameters!$F$29)+Parameters!$E$31*($A221-Parameters!$F$30)))),_xlfn.IFS($A221&lt;=Parameters!$F$28,Parameters!$E$28*$A221,$A221&lt;=Parameters!$F$29,Parameters!$E$29*$A221,$A221&lt;=Parameters!$F$30,Parameters!$E$30*$A221,$A221&gt;Parameters!$F$30,Parameters!$E$31*$A221))</f>
        <v>22683.84</v>
      </c>
      <c r="M221" s="290">
        <f t="shared" si="94"/>
        <v>105.01777777777778</v>
      </c>
      <c r="N221" s="290" cm="1">
        <f t="array" ref="N221">IF(Parameters!$D$55="No",IF($A221&lt;=Parameters!$F$34,Parameters!$E$34*$A221,IF($A221&lt;=Parameters!$F$35,Parameters!$E$34*Parameters!$F$34+Parameters!$E$35*($A221-Parameters!$F$34),IF($A221&lt;=Parameters!$F$36,Parameters!$E$34*Parameters!$F$34+Parameters!$E$35*(Parameters!$F$35-Parameters!$F$34)+Parameters!$E$36*($A221-Parameters!$F$35),Parameters!$E$34*Parameters!$F$34+Parameters!$E$35*(Parameters!$F$35-Parameters!$F$34)+Parameters!$E$36*(Parameters!$F$36-Parameters!$F$35)+Parameters!$E$37*($A221-Parameters!$F$36)))),_xlfn.IFS($A221&lt;=Parameters!$F$34,Parameters!$E$34*$A221,$A221&lt;=Parameters!$F$35,Parameters!$E$35*$A221,$A221&lt;=Parameters!$F$36,Parameters!$E$36*$A221,$A221&gt;Parameters!$F$36,Parameters!$E$37*$A221))</f>
        <v>27773.64</v>
      </c>
      <c r="O221" s="290">
        <f t="shared" si="118"/>
        <v>128.58166666666668</v>
      </c>
      <c r="P221" s="290" cm="1">
        <f t="array" ref="P221">IF(Parameters!$D$55="No",IF($A221&lt;=Parameters!$F$39,Parameters!$E$39*$A221,IF($A221&lt;=Parameters!$F$40,Parameters!$E$39*Parameters!$F$39+Parameters!$E$40*($A221-Parameters!$F$39),IF($A221&lt;=Parameters!$F$41,Parameters!$E$39*Parameters!$F$39+Parameters!$E$40*(Parameters!$F$40-Parameters!$F$39)+Parameters!$E$41*($A221-Parameters!$F$40),Parameters!$E$39*Parameters!$F$39+Parameters!$E$40*(Parameters!$F$40-Parameters!$F$39)+Parameters!$E$41*(Parameters!$F$41-Parameters!$F$40)+Parameters!$E$42*($A221-Parameters!$F$41)))),_xlfn.IFS($A221&lt;=Parameters!$F$39,Parameters!$E$39*$A221,$A221&lt;=Parameters!$F$40,Parameters!$E$40*$A221,$A221&lt;=Parameters!$F$41,Parameters!$E$41*$A221,$A221&gt;Parameters!$F$41,Parameters!$E$42*$A221))</f>
        <v>29389.14</v>
      </c>
      <c r="Q221" s="290">
        <f t="shared" si="119"/>
        <v>136.06083333333333</v>
      </c>
      <c r="R221" s="290" cm="1">
        <f t="array" ref="R221">IF(Parameters!$E$55="No",IF($A221&lt;=Parameters!$H$23,Parameters!$G$23*$A221,IF($A221&lt;=Parameters!$H$24,Parameters!$G$23*Parameters!$H$23+Parameters!$G$24*($A221-Parameters!$H$23),IF($A221&lt;=Parameters!$H$25,Parameters!$G$23*Parameters!$H$23+Parameters!$G$24*(Parameters!$H$24-Parameters!$H$23)+Parameters!$G$25*($A221-Parameters!$H$24),Parameters!$G$23*Parameters!$H$23+Parameters!$G$24*(Parameters!$H$24-Parameters!$H$23)+Parameters!$G$25*(Parameters!$H$25-Parameters!$H$24)+Parameters!$G$26*($A221-Parameters!$H$25)))),_xlfn.IFS($A221&lt;=Parameters!$H$23,Parameters!$G$23*$A221,$A221&lt;=Parameters!$H$24,Parameters!$G$24*$A221,$A221&lt;=Parameters!$H$25,Parameters!$G$25*$A221,$A221&gt;Parameters!$H$25,Parameters!$G$26*$A221))</f>
        <v>19692.72</v>
      </c>
      <c r="S221" s="290">
        <f t="shared" si="95"/>
        <v>91.17</v>
      </c>
      <c r="T221" s="290" cm="1">
        <f t="array" ref="T221">IF(Parameters!$E$55="No",IF($A221&lt;=Parameters!$H$28,Parameters!$G$28*$A221,IF($A221&lt;=Parameters!$H$29,Parameters!$G$28*Parameters!$H$28+Parameters!$G$29*($A221-Parameters!$H$28),IF($A221&lt;=Parameters!$H$30,Parameters!$G$28*Parameters!$H$28+Parameters!$G$29*(Parameters!$H$29-Parameters!$H$28)+Parameters!$G$30*($A221-Parameters!$H$29),Parameters!$G$28*Parameters!$H$28+Parameters!$G$29*(Parameters!$H$29-Parameters!$H$28)+Parameters!$G$30*(Parameters!$H$30-Parameters!$H$29)+Parameters!$G$31*($A221-Parameters!$H$30)))),_xlfn.IFS($A221&lt;=Parameters!$H$28,Parameters!$G$28*$A221,$A221&lt;=Parameters!$H$29,Parameters!$G$29*$A221,$A221&lt;=Parameters!$H$30,Parameters!$G$30*$A221,$A221&gt;Parameters!$H$30,Parameters!$G$31*$A221))</f>
        <v>22683.84</v>
      </c>
      <c r="U221" s="290">
        <f t="shared" si="96"/>
        <v>105.01777777777778</v>
      </c>
      <c r="V221" s="290" cm="1">
        <f t="array" ref="V221">IF(Parameters!$E$55="No",IF($A221&lt;=Parameters!$H$34,Parameters!$G$34*$A221,IF($A221&lt;=Parameters!$H$35,Parameters!$G$34*Parameters!$H$34+Parameters!$G$35*($A221-Parameters!$H$34),IF($A221&lt;=Parameters!$H$36,Parameters!$G$34*Parameters!$H$34+Parameters!$G$35*(Parameters!$H$35-Parameters!$H$34)+Parameters!$G$36*($A221-Parameters!$H$35),Parameters!$G$34*Parameters!$H$34+Parameters!$G$35*(Parameters!$H$35-Parameters!$H$34)+Parameters!$G$36*(Parameters!$H$36-Parameters!$H$35)+Parameters!$G$37*($A221-Parameters!$H$36)))),_xlfn.IFS($A221&lt;=Parameters!$H$34,Parameters!$G$34*$A221,$A221&lt;=Parameters!$H$35,Parameters!$G$35*$A221,$A221&lt;=Parameters!$H$36,Parameters!$G$36*$A221,$A221&gt;Parameters!$H$36,Parameters!$G$37*$A221))</f>
        <v>27773.64</v>
      </c>
      <c r="W221" s="290">
        <f t="shared" si="120"/>
        <v>128.58166666666668</v>
      </c>
      <c r="X221" s="290" cm="1">
        <f t="array" ref="X221">IF(Parameters!$E$55="No",IF($A221&lt;=Parameters!$H$39,Parameters!$G$39*$A221,IF($A221&lt;=Parameters!$H$40,Parameters!$G$39*Parameters!$H$39+Parameters!$G$40*($A221-Parameters!$H$39),IF($A221&lt;=Parameters!$H$41,Parameters!$G$39*Parameters!$H$39+Parameters!$G$40*(Parameters!$H$40-Parameters!$H$39)+Parameters!$G$41*($A221-Parameters!$H$40),Parameters!$G$39*Parameters!$H$39+Parameters!$G$40*(Parameters!$H$40-Parameters!$H$39)+Parameters!$G$41*(Parameters!$H$41-Parameters!$H$40)+Parameters!$G$42*($A221-Parameters!$H$41)))),_xlfn.IFS($A221&lt;=Parameters!$H$39,Parameters!$G$39*$A221,$A221&lt;=Parameters!$H$40,Parameters!$G$40*$A221,$A221&lt;=Parameters!$H$41,Parameters!$G$41*$A221,$A221&gt;Parameters!$H$41,Parameters!$G$42*$A221))</f>
        <v>29389.14</v>
      </c>
      <c r="Y221" s="290">
        <f t="shared" si="121"/>
        <v>136.06083333333333</v>
      </c>
      <c r="Z221" s="290" cm="1">
        <f t="array" ref="Z221">IF(Parameters!$F$55="No",IF($A221&lt;=Parameters!$J$23,Parameters!$I$23*$A221,IF($A221&lt;=Parameters!$J$24,Parameters!$I$23*Parameters!$J$23+Parameters!$I$24*($A221-Parameters!$J$23),IF($A221&lt;=Parameters!$J$25,Parameters!$I$23*Parameters!$J$23+Parameters!$I$24*(Parameters!$J$24-Parameters!$J$23)+Parameters!$I$25*($A221-Parameters!$J$24),Parameters!$I$23*Parameters!$J$23+Parameters!$I$24*(Parameters!$J$24-Parameters!$J$23)+Parameters!$I$25*(Parameters!$J$25-Parameters!$J$24)+Parameters!$I$26*($A221-Parameters!$J$25)))),_xlfn.IFS($A221&lt;=Parameters!$J$23,Parameters!$I$23*$A221,$A221&lt;=Parameters!$J$24,Parameters!$I$24*$A221,$A221&lt;=Parameters!$J$25,Parameters!$I$25*$A221,$A221&gt;Parameters!$J$25,Parameters!$I$26*$A221))</f>
        <v>19692.72</v>
      </c>
      <c r="AA221" s="290">
        <f t="shared" si="97"/>
        <v>91.17</v>
      </c>
      <c r="AB221" s="290" cm="1">
        <f t="array" ref="AB221">IF(Parameters!$F$55="No",IF($A221&lt;=Parameters!$J$28,Parameters!$I$28*$A221,IF($A221&lt;=Parameters!$J$29,Parameters!$I$28*Parameters!$J$28+Parameters!$I$29*($A221-Parameters!$J$28),IF($A221&lt;=Parameters!$J$30,Parameters!$I$28*Parameters!$J$28+Parameters!$I$29*(Parameters!$J$29-Parameters!$J$28)+Parameters!$I$30*($A221-Parameters!$J$29),Parameters!$I$28*Parameters!$J$28+Parameters!$I$29*(Parameters!$J$29-Parameters!$J$28)+Parameters!$I$30*(Parameters!$J$30-Parameters!$J$29)+Parameters!$I$31*($A221-Parameters!$J$30)))),_xlfn.IFS($A221&lt;=Parameters!$J$28,Parameters!$I$28*$A221,$A221&lt;=Parameters!$J$29,Parameters!$I$29*$A221,$A221&lt;=Parameters!$J$30,Parameters!$I$30*$A221,$A221&gt;Parameters!$J$30,Parameters!$I$31*$A221))</f>
        <v>22683.84</v>
      </c>
      <c r="AC221" s="290">
        <f t="shared" si="98"/>
        <v>105.01777777777778</v>
      </c>
      <c r="AD221" s="290" cm="1">
        <f t="array" ref="AD221">IF(Parameters!$F$55="No",IF($A221&lt;=Parameters!$J$34,Parameters!$I$34*$A221,IF($A221&lt;=Parameters!$J$35,Parameters!$I$34*Parameters!$J$34+Parameters!$I$35*($A221-Parameters!$J$34),IF($A221&lt;=Parameters!$J$36,Parameters!$I$34*Parameters!$J$34+Parameters!$I$35*(Parameters!$J$35-Parameters!$J$34)+Parameters!$I$36*($A221-Parameters!$J$35),Parameters!$I$34*Parameters!$J$34+Parameters!$I$35*(Parameters!$J$35-Parameters!$J$34)+Parameters!$I$36*(Parameters!$J$36-Parameters!$J$35)+Parameters!$I$37*($A221-Parameters!$J$36)))),_xlfn.IFS($A221&lt;=Parameters!$J$34,Parameters!$I$34*$A221,$A221&lt;=Parameters!$J$35,Parameters!$I$35*$A221,$A221&lt;=Parameters!$J$36,Parameters!$I$36*$A221,$A221&gt;Parameters!$J$36,Parameters!$I$37*$A221))</f>
        <v>27773.64</v>
      </c>
      <c r="AE221" s="290">
        <f t="shared" si="122"/>
        <v>128.58166666666668</v>
      </c>
      <c r="AF221" s="290" cm="1">
        <f t="array" ref="AF221">IF(Parameters!$F$55="No",IF($A221&lt;=Parameters!$J$39,Parameters!$I$39*$A221,IF($A221&lt;=Parameters!$J$40,Parameters!$I$39*Parameters!$J$39+Parameters!$I$40*($A221-Parameters!$J$39),IF($A221&lt;=Parameters!$J$41,Parameters!$I$39*Parameters!$J$39+Parameters!$I$40*(Parameters!$J$40-Parameters!$J$39)+Parameters!$I$41*($A221-Parameters!$J$40),Parameters!$I$39*Parameters!$J$39+Parameters!$I$40*(Parameters!$J$40-Parameters!$J$39)+Parameters!$I$41*(Parameters!$J$41-Parameters!$J$40)+Parameters!$I$42*($A221-Parameters!$J$41)))),_xlfn.IFS($A221&lt;=Parameters!$J$39,Parameters!$I$39*$A221,$A221&lt;=Parameters!$J$40,Parameters!$I$40*$A221,$A221&lt;=Parameters!$J$41,Parameters!$I$41*$A221,$A221&gt;Parameters!$J$41,Parameters!$I$42*$A221))</f>
        <v>29389.14</v>
      </c>
      <c r="AG221" s="290">
        <f t="shared" si="123"/>
        <v>136.06083333333333</v>
      </c>
      <c r="AI221" s="428">
        <f t="shared" si="99"/>
        <v>91.170000000001892</v>
      </c>
      <c r="AJ221" s="428">
        <f t="shared" si="100"/>
        <v>136.4900000000016</v>
      </c>
      <c r="AK221" s="428">
        <f t="shared" si="101"/>
        <v>143.54000000000087</v>
      </c>
      <c r="AL221" s="428">
        <f t="shared" si="102"/>
        <v>143.54000000000087</v>
      </c>
      <c r="AM221" s="428">
        <f t="shared" si="103"/>
        <v>91.170000000001892</v>
      </c>
      <c r="AN221" s="428">
        <f t="shared" si="104"/>
        <v>136.4900000000016</v>
      </c>
      <c r="AO221" s="428">
        <f t="shared" si="105"/>
        <v>143.54000000000087</v>
      </c>
      <c r="AP221" s="428">
        <f t="shared" si="106"/>
        <v>143.54000000000087</v>
      </c>
      <c r="AQ221" s="428">
        <f t="shared" si="107"/>
        <v>91.170000000001892</v>
      </c>
      <c r="AR221" s="428">
        <f t="shared" si="108"/>
        <v>136.4900000000016</v>
      </c>
      <c r="AS221" s="428">
        <f t="shared" si="109"/>
        <v>143.54000000000087</v>
      </c>
      <c r="AT221" s="428">
        <f t="shared" si="110"/>
        <v>143.54000000000087</v>
      </c>
      <c r="AU221" s="428">
        <f t="shared" si="111"/>
        <v>91.170000000001892</v>
      </c>
      <c r="AV221" s="428">
        <f t="shared" si="112"/>
        <v>136.4900000000016</v>
      </c>
      <c r="AW221" s="428">
        <f t="shared" si="113"/>
        <v>143.54000000000087</v>
      </c>
      <c r="AX221" s="428">
        <f t="shared" si="114"/>
        <v>143.54000000000087</v>
      </c>
    </row>
    <row r="222">
      <c r="A222" s="413">
        <v>217</v>
      </c>
      <c r="B222" s="290" cm="1">
        <f t="array" ref="B222">IF(Parameters!$C$55="No",IF($A222&lt;=Parameters!$D$23,Parameters!$C$23*$A222,IF($A222&lt;=Parameters!$D$24,Parameters!$C$23*Parameters!$D$23+Parameters!$C$24*($A222-Parameters!$D$23),IF($A222&lt;=Parameters!$D$25,Parameters!$C$23*Parameters!$D$23+Parameters!$C$24*(Parameters!$D$24-Parameters!$D$23)+Parameters!$C$25*($A222-Parameters!$D$24),Parameters!$C$23*Parameters!$D$23+Parameters!$C$24*(Parameters!$D$24-Parameters!$D$23)+Parameters!$C$25*(Parameters!$D$25-Parameters!$D$24)+Parameters!$C$26*($A222-Parameters!$D$25)))),_xlfn.IFS($A222&lt;=Parameters!$D$23,Parameters!$C$23*$A222,$A222&lt;=Parameters!$D$24,Parameters!$C$24*$A222,$A222&lt;=Parameters!$D$25,Parameters!$C$25*$A222,$A222&gt;Parameters!$D$25,Parameters!$C$26*$A222))</f>
        <v>19783.89</v>
      </c>
      <c r="C222" s="290">
        <f t="shared" si="115"/>
        <v>91.17</v>
      </c>
      <c r="D222" s="290" cm="1">
        <f t="array" ref="D222">IF(Parameters!$C$55="No",IF($A222&lt;=Parameters!$D$28,Parameters!$C$28*$A222,IF($A222&lt;=Parameters!$D$29,Parameters!$C$28*Parameters!$D$28+Parameters!$C$29*($A222-Parameters!$D$28),IF($A222&lt;=Parameters!$D$30,Parameters!$C$28*Parameters!$D$28+Parameters!$C$29*(Parameters!$D$29-Parameters!$D$28)+Parameters!$C$30*($A222-Parameters!$D$29),Parameters!$C$28*Parameters!$D$28+Parameters!$C$29*(Parameters!$D$29-Parameters!$D$28)+Parameters!$C$30*(Parameters!$D$30-Parameters!$D$29)+Parameters!$C$31*($A222-Parameters!$D$30)))),_xlfn.IFS($A222&lt;=Parameters!$D$28,Parameters!$C$28*$A222,$A222&lt;=Parameters!$D$29,Parameters!$C$29*$A222,$A222&lt;=Parameters!$D$30,Parameters!$C$30*$A222,$A222&gt;Parameters!$D$30,Parameters!$C$31*$A222))</f>
        <v>22820.33</v>
      </c>
      <c r="E222" s="290">
        <f t="shared" si="115"/>
        <v>105.16281105990784</v>
      </c>
      <c r="F222" s="290" cm="1">
        <f t="array" ref="F222">IF(Parameters!$C$55="No",IF($A222&lt;=Parameters!$D$34,Parameters!$C$34*$A222,IF($A222&lt;=Parameters!$D$35,Parameters!$C$34*Parameters!$D$34+Parameters!$C$35*($A222-Parameters!$D$34),IF($A222&lt;=Parameters!$D$36,Parameters!$C$34*Parameters!$D$34+Parameters!$C$35*(Parameters!$D$35-Parameters!$D$34)+Parameters!$C$36*($A222-Parameters!$D$35),Parameters!$C$34*Parameters!$D$34+Parameters!$C$35*(Parameters!$D$35-Parameters!$D$34)+Parameters!$C$36*(Parameters!$D$36-Parameters!$D$35)+Parameters!$C$37*($A222-Parameters!$D$36)))),_xlfn.IFS($A222&lt;=Parameters!$D$34,Parameters!$C$34*$A222,$A222&lt;=Parameters!$D$35,Parameters!$C$35*$A222,$A222&lt;=Parameters!$D$36,Parameters!$C$36*$A222,$A222&gt;Parameters!$D$36,Parameters!$C$37*$A222))</f>
        <v>27917.18</v>
      </c>
      <c r="G222" s="290">
        <f t="shared" si="116"/>
        <v>128.650599078341</v>
      </c>
      <c r="H222" s="290" cm="1">
        <f t="array" ref="H222">IF(Parameters!$C$55="No",IF($A222&lt;=Parameters!$D$39,Parameters!$C$39*$A222,IF($A222&lt;=Parameters!$D$40,Parameters!$C$39*Parameters!$D$39+Parameters!$C$40*($A222-Parameters!$D$39),IF($A222&lt;=Parameters!$D$41,Parameters!$C$39*Parameters!$D$39+Parameters!$C$40*(Parameters!$D$40-Parameters!$D$39)+Parameters!$C$41*($A222-Parameters!$D$40),Parameters!$C$39*Parameters!$D$39+Parameters!$C$40*(Parameters!$D$40-Parameters!$D$39)+Parameters!$C$41*(Parameters!$D$41-Parameters!$D$40)+Parameters!$C$42*($A222-Parameters!$D$41)))),_xlfn.IFS($A222&lt;=Parameters!$D$39,Parameters!$C$39*$A222,$A222&lt;=Parameters!$D$40,Parameters!$C$40*$A222,$A222&lt;=Parameters!$D$41,Parameters!$C$41*$A222,$A222&gt;Parameters!$D$41,Parameters!$C$42*$A222))</f>
        <v>29532.68</v>
      </c>
      <c r="I222" s="290">
        <f t="shared" si="117"/>
        <v>136.0952995391705</v>
      </c>
      <c r="J222" s="290" cm="1">
        <f t="array" ref="J222">IF(Parameters!$D$55="No",IF($A222&lt;=Parameters!$F$23,Parameters!$E$23*$A222,IF($A222&lt;=Parameters!$F$24,Parameters!$E$23*Parameters!$F$23+Parameters!$E$24*($A222-Parameters!$F$23),IF($A222&lt;=Parameters!$F$25,Parameters!$E$23*Parameters!$F$23+Parameters!$E$24*(Parameters!$F$24-Parameters!$F$23)+Parameters!$E$25*($A222-Parameters!$F$24),Parameters!$E$23*Parameters!$F$23+Parameters!$E$24*(Parameters!$F$24-Parameters!$F$23)+Parameters!$E$25*(Parameters!$F$25-Parameters!$F$24)+Parameters!$E$26*($A222-Parameters!$F$25)))),_xlfn.IFS($A222&lt;=Parameters!$F$23,Parameters!$E$23*$A222,$A222&lt;=Parameters!$F$24,Parameters!$E$24*$A222,$A222&lt;=Parameters!$F$25,Parameters!$E$25*$A222,$A222&gt;Parameters!$F$25,Parameters!$E$26*$A222))</f>
        <v>19783.89</v>
      </c>
      <c r="K222" s="290">
        <f t="shared" si="93"/>
        <v>91.17</v>
      </c>
      <c r="L222" s="290" cm="1">
        <f t="array" ref="L222">IF(Parameters!$D$55="No",IF($A222&lt;=Parameters!$F$28,Parameters!$E$28*$A222,IF($A222&lt;=Parameters!$F$29,Parameters!$E$28*Parameters!$F$28+Parameters!$E$29*($A222-Parameters!$F$28),IF($A222&lt;=Parameters!$F$30,Parameters!$E$28*Parameters!$F$28+Parameters!$E$29*(Parameters!$F$29-Parameters!$F$28)+Parameters!$E$30*($A222-Parameters!$F$29),Parameters!$E$28*Parameters!$F$28+Parameters!$E$29*(Parameters!$F$29-Parameters!$F$28)+Parameters!$E$30*(Parameters!$F$30-Parameters!$F$29)+Parameters!$E$31*($A222-Parameters!$F$30)))),_xlfn.IFS($A222&lt;=Parameters!$F$28,Parameters!$E$28*$A222,$A222&lt;=Parameters!$F$29,Parameters!$E$29*$A222,$A222&lt;=Parameters!$F$30,Parameters!$E$30*$A222,$A222&gt;Parameters!$F$30,Parameters!$E$31*$A222))</f>
        <v>22820.33</v>
      </c>
      <c r="M222" s="290">
        <f t="shared" si="94"/>
        <v>105.16281105990784</v>
      </c>
      <c r="N222" s="290" cm="1">
        <f t="array" ref="N222">IF(Parameters!$D$55="No",IF($A222&lt;=Parameters!$F$34,Parameters!$E$34*$A222,IF($A222&lt;=Parameters!$F$35,Parameters!$E$34*Parameters!$F$34+Parameters!$E$35*($A222-Parameters!$F$34),IF($A222&lt;=Parameters!$F$36,Parameters!$E$34*Parameters!$F$34+Parameters!$E$35*(Parameters!$F$35-Parameters!$F$34)+Parameters!$E$36*($A222-Parameters!$F$35),Parameters!$E$34*Parameters!$F$34+Parameters!$E$35*(Parameters!$F$35-Parameters!$F$34)+Parameters!$E$36*(Parameters!$F$36-Parameters!$F$35)+Parameters!$E$37*($A222-Parameters!$F$36)))),_xlfn.IFS($A222&lt;=Parameters!$F$34,Parameters!$E$34*$A222,$A222&lt;=Parameters!$F$35,Parameters!$E$35*$A222,$A222&lt;=Parameters!$F$36,Parameters!$E$36*$A222,$A222&gt;Parameters!$F$36,Parameters!$E$37*$A222))</f>
        <v>27917.18</v>
      </c>
      <c r="O222" s="290">
        <f t="shared" si="118"/>
        <v>128.650599078341</v>
      </c>
      <c r="P222" s="290" cm="1">
        <f t="array" ref="P222">IF(Parameters!$D$55="No",IF($A222&lt;=Parameters!$F$39,Parameters!$E$39*$A222,IF($A222&lt;=Parameters!$F$40,Parameters!$E$39*Parameters!$F$39+Parameters!$E$40*($A222-Parameters!$F$39),IF($A222&lt;=Parameters!$F$41,Parameters!$E$39*Parameters!$F$39+Parameters!$E$40*(Parameters!$F$40-Parameters!$F$39)+Parameters!$E$41*($A222-Parameters!$F$40),Parameters!$E$39*Parameters!$F$39+Parameters!$E$40*(Parameters!$F$40-Parameters!$F$39)+Parameters!$E$41*(Parameters!$F$41-Parameters!$F$40)+Parameters!$E$42*($A222-Parameters!$F$41)))),_xlfn.IFS($A222&lt;=Parameters!$F$39,Parameters!$E$39*$A222,$A222&lt;=Parameters!$F$40,Parameters!$E$40*$A222,$A222&lt;=Parameters!$F$41,Parameters!$E$41*$A222,$A222&gt;Parameters!$F$41,Parameters!$E$42*$A222))</f>
        <v>29532.68</v>
      </c>
      <c r="Q222" s="290">
        <f t="shared" si="119"/>
        <v>136.0952995391705</v>
      </c>
      <c r="R222" s="290" cm="1">
        <f t="array" ref="R222">IF(Parameters!$E$55="No",IF($A222&lt;=Parameters!$H$23,Parameters!$G$23*$A222,IF($A222&lt;=Parameters!$H$24,Parameters!$G$23*Parameters!$H$23+Parameters!$G$24*($A222-Parameters!$H$23),IF($A222&lt;=Parameters!$H$25,Parameters!$G$23*Parameters!$H$23+Parameters!$G$24*(Parameters!$H$24-Parameters!$H$23)+Parameters!$G$25*($A222-Parameters!$H$24),Parameters!$G$23*Parameters!$H$23+Parameters!$G$24*(Parameters!$H$24-Parameters!$H$23)+Parameters!$G$25*(Parameters!$H$25-Parameters!$H$24)+Parameters!$G$26*($A222-Parameters!$H$25)))),_xlfn.IFS($A222&lt;=Parameters!$H$23,Parameters!$G$23*$A222,$A222&lt;=Parameters!$H$24,Parameters!$G$24*$A222,$A222&lt;=Parameters!$H$25,Parameters!$G$25*$A222,$A222&gt;Parameters!$H$25,Parameters!$G$26*$A222))</f>
        <v>19783.89</v>
      </c>
      <c r="S222" s="290">
        <f t="shared" si="95"/>
        <v>91.17</v>
      </c>
      <c r="T222" s="290" cm="1">
        <f t="array" ref="T222">IF(Parameters!$E$55="No",IF($A222&lt;=Parameters!$H$28,Parameters!$G$28*$A222,IF($A222&lt;=Parameters!$H$29,Parameters!$G$28*Parameters!$H$28+Parameters!$G$29*($A222-Parameters!$H$28),IF($A222&lt;=Parameters!$H$30,Parameters!$G$28*Parameters!$H$28+Parameters!$G$29*(Parameters!$H$29-Parameters!$H$28)+Parameters!$G$30*($A222-Parameters!$H$29),Parameters!$G$28*Parameters!$H$28+Parameters!$G$29*(Parameters!$H$29-Parameters!$H$28)+Parameters!$G$30*(Parameters!$H$30-Parameters!$H$29)+Parameters!$G$31*($A222-Parameters!$H$30)))),_xlfn.IFS($A222&lt;=Parameters!$H$28,Parameters!$G$28*$A222,$A222&lt;=Parameters!$H$29,Parameters!$G$29*$A222,$A222&lt;=Parameters!$H$30,Parameters!$G$30*$A222,$A222&gt;Parameters!$H$30,Parameters!$G$31*$A222))</f>
        <v>22820.33</v>
      </c>
      <c r="U222" s="290">
        <f t="shared" si="96"/>
        <v>105.16281105990784</v>
      </c>
      <c r="V222" s="290" cm="1">
        <f t="array" ref="V222">IF(Parameters!$E$55="No",IF($A222&lt;=Parameters!$H$34,Parameters!$G$34*$A222,IF($A222&lt;=Parameters!$H$35,Parameters!$G$34*Parameters!$H$34+Parameters!$G$35*($A222-Parameters!$H$34),IF($A222&lt;=Parameters!$H$36,Parameters!$G$34*Parameters!$H$34+Parameters!$G$35*(Parameters!$H$35-Parameters!$H$34)+Parameters!$G$36*($A222-Parameters!$H$35),Parameters!$G$34*Parameters!$H$34+Parameters!$G$35*(Parameters!$H$35-Parameters!$H$34)+Parameters!$G$36*(Parameters!$H$36-Parameters!$H$35)+Parameters!$G$37*($A222-Parameters!$H$36)))),_xlfn.IFS($A222&lt;=Parameters!$H$34,Parameters!$G$34*$A222,$A222&lt;=Parameters!$H$35,Parameters!$G$35*$A222,$A222&lt;=Parameters!$H$36,Parameters!$G$36*$A222,$A222&gt;Parameters!$H$36,Parameters!$G$37*$A222))</f>
        <v>27917.18</v>
      </c>
      <c r="W222" s="290">
        <f t="shared" si="120"/>
        <v>128.650599078341</v>
      </c>
      <c r="X222" s="290" cm="1">
        <f t="array" ref="X222">IF(Parameters!$E$55="No",IF($A222&lt;=Parameters!$H$39,Parameters!$G$39*$A222,IF($A222&lt;=Parameters!$H$40,Parameters!$G$39*Parameters!$H$39+Parameters!$G$40*($A222-Parameters!$H$39),IF($A222&lt;=Parameters!$H$41,Parameters!$G$39*Parameters!$H$39+Parameters!$G$40*(Parameters!$H$40-Parameters!$H$39)+Parameters!$G$41*($A222-Parameters!$H$40),Parameters!$G$39*Parameters!$H$39+Parameters!$G$40*(Parameters!$H$40-Parameters!$H$39)+Parameters!$G$41*(Parameters!$H$41-Parameters!$H$40)+Parameters!$G$42*($A222-Parameters!$H$41)))),_xlfn.IFS($A222&lt;=Parameters!$H$39,Parameters!$G$39*$A222,$A222&lt;=Parameters!$H$40,Parameters!$G$40*$A222,$A222&lt;=Parameters!$H$41,Parameters!$G$41*$A222,$A222&gt;Parameters!$H$41,Parameters!$G$42*$A222))</f>
        <v>29532.68</v>
      </c>
      <c r="Y222" s="290">
        <f t="shared" si="121"/>
        <v>136.0952995391705</v>
      </c>
      <c r="Z222" s="290" cm="1">
        <f t="array" ref="Z222">IF(Parameters!$F$55="No",IF($A222&lt;=Parameters!$J$23,Parameters!$I$23*$A222,IF($A222&lt;=Parameters!$J$24,Parameters!$I$23*Parameters!$J$23+Parameters!$I$24*($A222-Parameters!$J$23),IF($A222&lt;=Parameters!$J$25,Parameters!$I$23*Parameters!$J$23+Parameters!$I$24*(Parameters!$J$24-Parameters!$J$23)+Parameters!$I$25*($A222-Parameters!$J$24),Parameters!$I$23*Parameters!$J$23+Parameters!$I$24*(Parameters!$J$24-Parameters!$J$23)+Parameters!$I$25*(Parameters!$J$25-Parameters!$J$24)+Parameters!$I$26*($A222-Parameters!$J$25)))),_xlfn.IFS($A222&lt;=Parameters!$J$23,Parameters!$I$23*$A222,$A222&lt;=Parameters!$J$24,Parameters!$I$24*$A222,$A222&lt;=Parameters!$J$25,Parameters!$I$25*$A222,$A222&gt;Parameters!$J$25,Parameters!$I$26*$A222))</f>
        <v>19783.89</v>
      </c>
      <c r="AA222" s="290">
        <f t="shared" si="97"/>
        <v>91.17</v>
      </c>
      <c r="AB222" s="290" cm="1">
        <f t="array" ref="AB222">IF(Parameters!$F$55="No",IF($A222&lt;=Parameters!$J$28,Parameters!$I$28*$A222,IF($A222&lt;=Parameters!$J$29,Parameters!$I$28*Parameters!$J$28+Parameters!$I$29*($A222-Parameters!$J$28),IF($A222&lt;=Parameters!$J$30,Parameters!$I$28*Parameters!$J$28+Parameters!$I$29*(Parameters!$J$29-Parameters!$J$28)+Parameters!$I$30*($A222-Parameters!$J$29),Parameters!$I$28*Parameters!$J$28+Parameters!$I$29*(Parameters!$J$29-Parameters!$J$28)+Parameters!$I$30*(Parameters!$J$30-Parameters!$J$29)+Parameters!$I$31*($A222-Parameters!$J$30)))),_xlfn.IFS($A222&lt;=Parameters!$J$28,Parameters!$I$28*$A222,$A222&lt;=Parameters!$J$29,Parameters!$I$29*$A222,$A222&lt;=Parameters!$J$30,Parameters!$I$30*$A222,$A222&gt;Parameters!$J$30,Parameters!$I$31*$A222))</f>
        <v>22820.33</v>
      </c>
      <c r="AC222" s="290">
        <f t="shared" si="98"/>
        <v>105.16281105990784</v>
      </c>
      <c r="AD222" s="290" cm="1">
        <f t="array" ref="AD222">IF(Parameters!$F$55="No",IF($A222&lt;=Parameters!$J$34,Parameters!$I$34*$A222,IF($A222&lt;=Parameters!$J$35,Parameters!$I$34*Parameters!$J$34+Parameters!$I$35*($A222-Parameters!$J$34),IF($A222&lt;=Parameters!$J$36,Parameters!$I$34*Parameters!$J$34+Parameters!$I$35*(Parameters!$J$35-Parameters!$J$34)+Parameters!$I$36*($A222-Parameters!$J$35),Parameters!$I$34*Parameters!$J$34+Parameters!$I$35*(Parameters!$J$35-Parameters!$J$34)+Parameters!$I$36*(Parameters!$J$36-Parameters!$J$35)+Parameters!$I$37*($A222-Parameters!$J$36)))),_xlfn.IFS($A222&lt;=Parameters!$J$34,Parameters!$I$34*$A222,$A222&lt;=Parameters!$J$35,Parameters!$I$35*$A222,$A222&lt;=Parameters!$J$36,Parameters!$I$36*$A222,$A222&gt;Parameters!$J$36,Parameters!$I$37*$A222))</f>
        <v>27917.18</v>
      </c>
      <c r="AE222" s="290">
        <f t="shared" si="122"/>
        <v>128.650599078341</v>
      </c>
      <c r="AF222" s="290" cm="1">
        <f t="array" ref="AF222">IF(Parameters!$F$55="No",IF($A222&lt;=Parameters!$J$39,Parameters!$I$39*$A222,IF($A222&lt;=Parameters!$J$40,Parameters!$I$39*Parameters!$J$39+Parameters!$I$40*($A222-Parameters!$J$39),IF($A222&lt;=Parameters!$J$41,Parameters!$I$39*Parameters!$J$39+Parameters!$I$40*(Parameters!$J$40-Parameters!$J$39)+Parameters!$I$41*($A222-Parameters!$J$40),Parameters!$I$39*Parameters!$J$39+Parameters!$I$40*(Parameters!$J$40-Parameters!$J$39)+Parameters!$I$41*(Parameters!$J$41-Parameters!$J$40)+Parameters!$I$42*($A222-Parameters!$J$41)))),_xlfn.IFS($A222&lt;=Parameters!$J$39,Parameters!$I$39*$A222,$A222&lt;=Parameters!$J$40,Parameters!$I$40*$A222,$A222&lt;=Parameters!$J$41,Parameters!$I$41*$A222,$A222&gt;Parameters!$J$41,Parameters!$I$42*$A222))</f>
        <v>29532.68</v>
      </c>
      <c r="AG222" s="290">
        <f t="shared" si="123"/>
        <v>136.0952995391705</v>
      </c>
      <c r="AI222" s="428">
        <f t="shared" si="99"/>
        <v>91.169999999998254</v>
      </c>
      <c r="AJ222" s="428">
        <f t="shared" si="100"/>
        <v>136.4900000000016</v>
      </c>
      <c r="AK222" s="428">
        <f t="shared" si="101"/>
        <v>143.54000000000087</v>
      </c>
      <c r="AL222" s="428">
        <f t="shared" si="102"/>
        <v>143.54000000000087</v>
      </c>
      <c r="AM222" s="428">
        <f t="shared" si="103"/>
        <v>91.169999999998254</v>
      </c>
      <c r="AN222" s="428">
        <f t="shared" si="104"/>
        <v>136.4900000000016</v>
      </c>
      <c r="AO222" s="428">
        <f t="shared" si="105"/>
        <v>143.54000000000087</v>
      </c>
      <c r="AP222" s="428">
        <f t="shared" si="106"/>
        <v>143.54000000000087</v>
      </c>
      <c r="AQ222" s="428">
        <f t="shared" si="107"/>
        <v>91.169999999998254</v>
      </c>
      <c r="AR222" s="428">
        <f t="shared" si="108"/>
        <v>136.4900000000016</v>
      </c>
      <c r="AS222" s="428">
        <f t="shared" si="109"/>
        <v>143.54000000000087</v>
      </c>
      <c r="AT222" s="428">
        <f t="shared" si="110"/>
        <v>143.54000000000087</v>
      </c>
      <c r="AU222" s="428">
        <f t="shared" si="111"/>
        <v>91.169999999998254</v>
      </c>
      <c r="AV222" s="428">
        <f t="shared" si="112"/>
        <v>136.4900000000016</v>
      </c>
      <c r="AW222" s="428">
        <f t="shared" si="113"/>
        <v>143.54000000000087</v>
      </c>
      <c r="AX222" s="428">
        <f t="shared" si="114"/>
        <v>143.54000000000087</v>
      </c>
    </row>
    <row r="223">
      <c r="A223" s="413">
        <v>218</v>
      </c>
      <c r="B223" s="290" cm="1">
        <f t="array" ref="B223">IF(Parameters!$C$55="No",IF($A223&lt;=Parameters!$D$23,Parameters!$C$23*$A223,IF($A223&lt;=Parameters!$D$24,Parameters!$C$23*Parameters!$D$23+Parameters!$C$24*($A223-Parameters!$D$23),IF($A223&lt;=Parameters!$D$25,Parameters!$C$23*Parameters!$D$23+Parameters!$C$24*(Parameters!$D$24-Parameters!$D$23)+Parameters!$C$25*($A223-Parameters!$D$24),Parameters!$C$23*Parameters!$D$23+Parameters!$C$24*(Parameters!$D$24-Parameters!$D$23)+Parameters!$C$25*(Parameters!$D$25-Parameters!$D$24)+Parameters!$C$26*($A223-Parameters!$D$25)))),_xlfn.IFS($A223&lt;=Parameters!$D$23,Parameters!$C$23*$A223,$A223&lt;=Parameters!$D$24,Parameters!$C$24*$A223,$A223&lt;=Parameters!$D$25,Parameters!$C$25*$A223,$A223&gt;Parameters!$D$25,Parameters!$C$26*$A223))</f>
        <v>19875.060000000001</v>
      </c>
      <c r="C223" s="290">
        <f t="shared" si="115"/>
        <v>91.17</v>
      </c>
      <c r="D223" s="290" cm="1">
        <f t="array" ref="D223">IF(Parameters!$C$55="No",IF($A223&lt;=Parameters!$D$28,Parameters!$C$28*$A223,IF($A223&lt;=Parameters!$D$29,Parameters!$C$28*Parameters!$D$28+Parameters!$C$29*($A223-Parameters!$D$28),IF($A223&lt;=Parameters!$D$30,Parameters!$C$28*Parameters!$D$28+Parameters!$C$29*(Parameters!$D$29-Parameters!$D$28)+Parameters!$C$30*($A223-Parameters!$D$29),Parameters!$C$28*Parameters!$D$28+Parameters!$C$29*(Parameters!$D$29-Parameters!$D$28)+Parameters!$C$30*(Parameters!$D$30-Parameters!$D$29)+Parameters!$C$31*($A223-Parameters!$D$30)))),_xlfn.IFS($A223&lt;=Parameters!$D$28,Parameters!$C$28*$A223,$A223&lt;=Parameters!$D$29,Parameters!$C$29*$A223,$A223&lt;=Parameters!$D$30,Parameters!$C$30*$A223,$A223&gt;Parameters!$D$30,Parameters!$C$31*$A223))</f>
        <v>22956.82</v>
      </c>
      <c r="E223" s="290">
        <f t="shared" si="115"/>
        <v>105.30651376146788</v>
      </c>
      <c r="F223" s="290" cm="1">
        <f t="array" ref="F223">IF(Parameters!$C$55="No",IF($A223&lt;=Parameters!$D$34,Parameters!$C$34*$A223,IF($A223&lt;=Parameters!$D$35,Parameters!$C$34*Parameters!$D$34+Parameters!$C$35*($A223-Parameters!$D$34),IF($A223&lt;=Parameters!$D$36,Parameters!$C$34*Parameters!$D$34+Parameters!$C$35*(Parameters!$D$35-Parameters!$D$34)+Parameters!$C$36*($A223-Parameters!$D$35),Parameters!$C$34*Parameters!$D$34+Parameters!$C$35*(Parameters!$D$35-Parameters!$D$34)+Parameters!$C$36*(Parameters!$D$36-Parameters!$D$35)+Parameters!$C$37*($A223-Parameters!$D$36)))),_xlfn.IFS($A223&lt;=Parameters!$D$34,Parameters!$C$34*$A223,$A223&lt;=Parameters!$D$35,Parameters!$C$35*$A223,$A223&lt;=Parameters!$D$36,Parameters!$C$36*$A223,$A223&gt;Parameters!$D$36,Parameters!$C$37*$A223))</f>
        <v>28060.719999999998</v>
      </c>
      <c r="G223" s="290">
        <f t="shared" si="116"/>
        <v>128.71889908256878</v>
      </c>
      <c r="H223" s="290" cm="1">
        <f t="array" ref="H223">IF(Parameters!$C$55="No",IF($A223&lt;=Parameters!$D$39,Parameters!$C$39*$A223,IF($A223&lt;=Parameters!$D$40,Parameters!$C$39*Parameters!$D$39+Parameters!$C$40*($A223-Parameters!$D$39),IF($A223&lt;=Parameters!$D$41,Parameters!$C$39*Parameters!$D$39+Parameters!$C$40*(Parameters!$D$40-Parameters!$D$39)+Parameters!$C$41*($A223-Parameters!$D$40),Parameters!$C$39*Parameters!$D$39+Parameters!$C$40*(Parameters!$D$40-Parameters!$D$39)+Parameters!$C$41*(Parameters!$D$41-Parameters!$D$40)+Parameters!$C$42*($A223-Parameters!$D$41)))),_xlfn.IFS($A223&lt;=Parameters!$D$39,Parameters!$C$39*$A223,$A223&lt;=Parameters!$D$40,Parameters!$C$40*$A223,$A223&lt;=Parameters!$D$41,Parameters!$C$41*$A223,$A223&gt;Parameters!$D$41,Parameters!$C$42*$A223))</f>
        <v>29676.219999999998</v>
      </c>
      <c r="I223" s="290">
        <f t="shared" si="117"/>
        <v>136.1294495412844</v>
      </c>
      <c r="J223" s="290" cm="1">
        <f t="array" ref="J223">IF(Parameters!$D$55="No",IF($A223&lt;=Parameters!$F$23,Parameters!$E$23*$A223,IF($A223&lt;=Parameters!$F$24,Parameters!$E$23*Parameters!$F$23+Parameters!$E$24*($A223-Parameters!$F$23),IF($A223&lt;=Parameters!$F$25,Parameters!$E$23*Parameters!$F$23+Parameters!$E$24*(Parameters!$F$24-Parameters!$F$23)+Parameters!$E$25*($A223-Parameters!$F$24),Parameters!$E$23*Parameters!$F$23+Parameters!$E$24*(Parameters!$F$24-Parameters!$F$23)+Parameters!$E$25*(Parameters!$F$25-Parameters!$F$24)+Parameters!$E$26*($A223-Parameters!$F$25)))),_xlfn.IFS($A223&lt;=Parameters!$F$23,Parameters!$E$23*$A223,$A223&lt;=Parameters!$F$24,Parameters!$E$24*$A223,$A223&lt;=Parameters!$F$25,Parameters!$E$25*$A223,$A223&gt;Parameters!$F$25,Parameters!$E$26*$A223))</f>
        <v>19875.060000000001</v>
      </c>
      <c r="K223" s="290">
        <f t="shared" si="93"/>
        <v>91.17</v>
      </c>
      <c r="L223" s="290" cm="1">
        <f t="array" ref="L223">IF(Parameters!$D$55="No",IF($A223&lt;=Parameters!$F$28,Parameters!$E$28*$A223,IF($A223&lt;=Parameters!$F$29,Parameters!$E$28*Parameters!$F$28+Parameters!$E$29*($A223-Parameters!$F$28),IF($A223&lt;=Parameters!$F$30,Parameters!$E$28*Parameters!$F$28+Parameters!$E$29*(Parameters!$F$29-Parameters!$F$28)+Parameters!$E$30*($A223-Parameters!$F$29),Parameters!$E$28*Parameters!$F$28+Parameters!$E$29*(Parameters!$F$29-Parameters!$F$28)+Parameters!$E$30*(Parameters!$F$30-Parameters!$F$29)+Parameters!$E$31*($A223-Parameters!$F$30)))),_xlfn.IFS($A223&lt;=Parameters!$F$28,Parameters!$E$28*$A223,$A223&lt;=Parameters!$F$29,Parameters!$E$29*$A223,$A223&lt;=Parameters!$F$30,Parameters!$E$30*$A223,$A223&gt;Parameters!$F$30,Parameters!$E$31*$A223))</f>
        <v>22956.82</v>
      </c>
      <c r="M223" s="290">
        <f t="shared" si="94"/>
        <v>105.30651376146788</v>
      </c>
      <c r="N223" s="290" cm="1">
        <f t="array" ref="N223">IF(Parameters!$D$55="No",IF($A223&lt;=Parameters!$F$34,Parameters!$E$34*$A223,IF($A223&lt;=Parameters!$F$35,Parameters!$E$34*Parameters!$F$34+Parameters!$E$35*($A223-Parameters!$F$34),IF($A223&lt;=Parameters!$F$36,Parameters!$E$34*Parameters!$F$34+Parameters!$E$35*(Parameters!$F$35-Parameters!$F$34)+Parameters!$E$36*($A223-Parameters!$F$35),Parameters!$E$34*Parameters!$F$34+Parameters!$E$35*(Parameters!$F$35-Parameters!$F$34)+Parameters!$E$36*(Parameters!$F$36-Parameters!$F$35)+Parameters!$E$37*($A223-Parameters!$F$36)))),_xlfn.IFS($A223&lt;=Parameters!$F$34,Parameters!$E$34*$A223,$A223&lt;=Parameters!$F$35,Parameters!$E$35*$A223,$A223&lt;=Parameters!$F$36,Parameters!$E$36*$A223,$A223&gt;Parameters!$F$36,Parameters!$E$37*$A223))</f>
        <v>28060.719999999998</v>
      </c>
      <c r="O223" s="290">
        <f t="shared" si="118"/>
        <v>128.71889908256878</v>
      </c>
      <c r="P223" s="290" cm="1">
        <f t="array" ref="P223">IF(Parameters!$D$55="No",IF($A223&lt;=Parameters!$F$39,Parameters!$E$39*$A223,IF($A223&lt;=Parameters!$F$40,Parameters!$E$39*Parameters!$F$39+Parameters!$E$40*($A223-Parameters!$F$39),IF($A223&lt;=Parameters!$F$41,Parameters!$E$39*Parameters!$F$39+Parameters!$E$40*(Parameters!$F$40-Parameters!$F$39)+Parameters!$E$41*($A223-Parameters!$F$40),Parameters!$E$39*Parameters!$F$39+Parameters!$E$40*(Parameters!$F$40-Parameters!$F$39)+Parameters!$E$41*(Parameters!$F$41-Parameters!$F$40)+Parameters!$E$42*($A223-Parameters!$F$41)))),_xlfn.IFS($A223&lt;=Parameters!$F$39,Parameters!$E$39*$A223,$A223&lt;=Parameters!$F$40,Parameters!$E$40*$A223,$A223&lt;=Parameters!$F$41,Parameters!$E$41*$A223,$A223&gt;Parameters!$F$41,Parameters!$E$42*$A223))</f>
        <v>29676.219999999998</v>
      </c>
      <c r="Q223" s="290">
        <f t="shared" si="119"/>
        <v>136.1294495412844</v>
      </c>
      <c r="R223" s="290" cm="1">
        <f t="array" ref="R223">IF(Parameters!$E$55="No",IF($A223&lt;=Parameters!$H$23,Parameters!$G$23*$A223,IF($A223&lt;=Parameters!$H$24,Parameters!$G$23*Parameters!$H$23+Parameters!$G$24*($A223-Parameters!$H$23),IF($A223&lt;=Parameters!$H$25,Parameters!$G$23*Parameters!$H$23+Parameters!$G$24*(Parameters!$H$24-Parameters!$H$23)+Parameters!$G$25*($A223-Parameters!$H$24),Parameters!$G$23*Parameters!$H$23+Parameters!$G$24*(Parameters!$H$24-Parameters!$H$23)+Parameters!$G$25*(Parameters!$H$25-Parameters!$H$24)+Parameters!$G$26*($A223-Parameters!$H$25)))),_xlfn.IFS($A223&lt;=Parameters!$H$23,Parameters!$G$23*$A223,$A223&lt;=Parameters!$H$24,Parameters!$G$24*$A223,$A223&lt;=Parameters!$H$25,Parameters!$G$25*$A223,$A223&gt;Parameters!$H$25,Parameters!$G$26*$A223))</f>
        <v>19875.060000000001</v>
      </c>
      <c r="S223" s="290">
        <f t="shared" si="95"/>
        <v>91.17</v>
      </c>
      <c r="T223" s="290" cm="1">
        <f t="array" ref="T223">IF(Parameters!$E$55="No",IF($A223&lt;=Parameters!$H$28,Parameters!$G$28*$A223,IF($A223&lt;=Parameters!$H$29,Parameters!$G$28*Parameters!$H$28+Parameters!$G$29*($A223-Parameters!$H$28),IF($A223&lt;=Parameters!$H$30,Parameters!$G$28*Parameters!$H$28+Parameters!$G$29*(Parameters!$H$29-Parameters!$H$28)+Parameters!$G$30*($A223-Parameters!$H$29),Parameters!$G$28*Parameters!$H$28+Parameters!$G$29*(Parameters!$H$29-Parameters!$H$28)+Parameters!$G$30*(Parameters!$H$30-Parameters!$H$29)+Parameters!$G$31*($A223-Parameters!$H$30)))),_xlfn.IFS($A223&lt;=Parameters!$H$28,Parameters!$G$28*$A223,$A223&lt;=Parameters!$H$29,Parameters!$G$29*$A223,$A223&lt;=Parameters!$H$30,Parameters!$G$30*$A223,$A223&gt;Parameters!$H$30,Parameters!$G$31*$A223))</f>
        <v>22956.82</v>
      </c>
      <c r="U223" s="290">
        <f t="shared" si="96"/>
        <v>105.30651376146788</v>
      </c>
      <c r="V223" s="290" cm="1">
        <f t="array" ref="V223">IF(Parameters!$E$55="No",IF($A223&lt;=Parameters!$H$34,Parameters!$G$34*$A223,IF($A223&lt;=Parameters!$H$35,Parameters!$G$34*Parameters!$H$34+Parameters!$G$35*($A223-Parameters!$H$34),IF($A223&lt;=Parameters!$H$36,Parameters!$G$34*Parameters!$H$34+Parameters!$G$35*(Parameters!$H$35-Parameters!$H$34)+Parameters!$G$36*($A223-Parameters!$H$35),Parameters!$G$34*Parameters!$H$34+Parameters!$G$35*(Parameters!$H$35-Parameters!$H$34)+Parameters!$G$36*(Parameters!$H$36-Parameters!$H$35)+Parameters!$G$37*($A223-Parameters!$H$36)))),_xlfn.IFS($A223&lt;=Parameters!$H$34,Parameters!$G$34*$A223,$A223&lt;=Parameters!$H$35,Parameters!$G$35*$A223,$A223&lt;=Parameters!$H$36,Parameters!$G$36*$A223,$A223&gt;Parameters!$H$36,Parameters!$G$37*$A223))</f>
        <v>28060.719999999998</v>
      </c>
      <c r="W223" s="290">
        <f t="shared" si="120"/>
        <v>128.71889908256878</v>
      </c>
      <c r="X223" s="290" cm="1">
        <f t="array" ref="X223">IF(Parameters!$E$55="No",IF($A223&lt;=Parameters!$H$39,Parameters!$G$39*$A223,IF($A223&lt;=Parameters!$H$40,Parameters!$G$39*Parameters!$H$39+Parameters!$G$40*($A223-Parameters!$H$39),IF($A223&lt;=Parameters!$H$41,Parameters!$G$39*Parameters!$H$39+Parameters!$G$40*(Parameters!$H$40-Parameters!$H$39)+Parameters!$G$41*($A223-Parameters!$H$40),Parameters!$G$39*Parameters!$H$39+Parameters!$G$40*(Parameters!$H$40-Parameters!$H$39)+Parameters!$G$41*(Parameters!$H$41-Parameters!$H$40)+Parameters!$G$42*($A223-Parameters!$H$41)))),_xlfn.IFS($A223&lt;=Parameters!$H$39,Parameters!$G$39*$A223,$A223&lt;=Parameters!$H$40,Parameters!$G$40*$A223,$A223&lt;=Parameters!$H$41,Parameters!$G$41*$A223,$A223&gt;Parameters!$H$41,Parameters!$G$42*$A223))</f>
        <v>29676.219999999998</v>
      </c>
      <c r="Y223" s="290">
        <f t="shared" si="121"/>
        <v>136.1294495412844</v>
      </c>
      <c r="Z223" s="290" cm="1">
        <f t="array" ref="Z223">IF(Parameters!$F$55="No",IF($A223&lt;=Parameters!$J$23,Parameters!$I$23*$A223,IF($A223&lt;=Parameters!$J$24,Parameters!$I$23*Parameters!$J$23+Parameters!$I$24*($A223-Parameters!$J$23),IF($A223&lt;=Parameters!$J$25,Parameters!$I$23*Parameters!$J$23+Parameters!$I$24*(Parameters!$J$24-Parameters!$J$23)+Parameters!$I$25*($A223-Parameters!$J$24),Parameters!$I$23*Parameters!$J$23+Parameters!$I$24*(Parameters!$J$24-Parameters!$J$23)+Parameters!$I$25*(Parameters!$J$25-Parameters!$J$24)+Parameters!$I$26*($A223-Parameters!$J$25)))),_xlfn.IFS($A223&lt;=Parameters!$J$23,Parameters!$I$23*$A223,$A223&lt;=Parameters!$J$24,Parameters!$I$24*$A223,$A223&lt;=Parameters!$J$25,Parameters!$I$25*$A223,$A223&gt;Parameters!$J$25,Parameters!$I$26*$A223))</f>
        <v>19875.060000000001</v>
      </c>
      <c r="AA223" s="290">
        <f t="shared" si="97"/>
        <v>91.17</v>
      </c>
      <c r="AB223" s="290" cm="1">
        <f t="array" ref="AB223">IF(Parameters!$F$55="No",IF($A223&lt;=Parameters!$J$28,Parameters!$I$28*$A223,IF($A223&lt;=Parameters!$J$29,Parameters!$I$28*Parameters!$J$28+Parameters!$I$29*($A223-Parameters!$J$28),IF($A223&lt;=Parameters!$J$30,Parameters!$I$28*Parameters!$J$28+Parameters!$I$29*(Parameters!$J$29-Parameters!$J$28)+Parameters!$I$30*($A223-Parameters!$J$29),Parameters!$I$28*Parameters!$J$28+Parameters!$I$29*(Parameters!$J$29-Parameters!$J$28)+Parameters!$I$30*(Parameters!$J$30-Parameters!$J$29)+Parameters!$I$31*($A223-Parameters!$J$30)))),_xlfn.IFS($A223&lt;=Parameters!$J$28,Parameters!$I$28*$A223,$A223&lt;=Parameters!$J$29,Parameters!$I$29*$A223,$A223&lt;=Parameters!$J$30,Parameters!$I$30*$A223,$A223&gt;Parameters!$J$30,Parameters!$I$31*$A223))</f>
        <v>22956.82</v>
      </c>
      <c r="AC223" s="290">
        <f t="shared" si="98"/>
        <v>105.30651376146788</v>
      </c>
      <c r="AD223" s="290" cm="1">
        <f t="array" ref="AD223">IF(Parameters!$F$55="No",IF($A223&lt;=Parameters!$J$34,Parameters!$I$34*$A223,IF($A223&lt;=Parameters!$J$35,Parameters!$I$34*Parameters!$J$34+Parameters!$I$35*($A223-Parameters!$J$34),IF($A223&lt;=Parameters!$J$36,Parameters!$I$34*Parameters!$J$34+Parameters!$I$35*(Parameters!$J$35-Parameters!$J$34)+Parameters!$I$36*($A223-Parameters!$J$35),Parameters!$I$34*Parameters!$J$34+Parameters!$I$35*(Parameters!$J$35-Parameters!$J$34)+Parameters!$I$36*(Parameters!$J$36-Parameters!$J$35)+Parameters!$I$37*($A223-Parameters!$J$36)))),_xlfn.IFS($A223&lt;=Parameters!$J$34,Parameters!$I$34*$A223,$A223&lt;=Parameters!$J$35,Parameters!$I$35*$A223,$A223&lt;=Parameters!$J$36,Parameters!$I$36*$A223,$A223&gt;Parameters!$J$36,Parameters!$I$37*$A223))</f>
        <v>28060.719999999998</v>
      </c>
      <c r="AE223" s="290">
        <f t="shared" si="122"/>
        <v>128.71889908256878</v>
      </c>
      <c r="AF223" s="290" cm="1">
        <f t="array" ref="AF223">IF(Parameters!$F$55="No",IF($A223&lt;=Parameters!$J$39,Parameters!$I$39*$A223,IF($A223&lt;=Parameters!$J$40,Parameters!$I$39*Parameters!$J$39+Parameters!$I$40*($A223-Parameters!$J$39),IF($A223&lt;=Parameters!$J$41,Parameters!$I$39*Parameters!$J$39+Parameters!$I$40*(Parameters!$J$40-Parameters!$J$39)+Parameters!$I$41*($A223-Parameters!$J$40),Parameters!$I$39*Parameters!$J$39+Parameters!$I$40*(Parameters!$J$40-Parameters!$J$39)+Parameters!$I$41*(Parameters!$J$41-Parameters!$J$40)+Parameters!$I$42*($A223-Parameters!$J$41)))),_xlfn.IFS($A223&lt;=Parameters!$J$39,Parameters!$I$39*$A223,$A223&lt;=Parameters!$J$40,Parameters!$I$40*$A223,$A223&lt;=Parameters!$J$41,Parameters!$I$41*$A223,$A223&gt;Parameters!$J$41,Parameters!$I$42*$A223))</f>
        <v>29676.219999999998</v>
      </c>
      <c r="AG223" s="290">
        <f t="shared" si="123"/>
        <v>136.1294495412844</v>
      </c>
      <c r="AI223" s="428">
        <f t="shared" si="99"/>
        <v>91.170000000001892</v>
      </c>
      <c r="AJ223" s="428">
        <f t="shared" si="100"/>
        <v>136.48999999999796</v>
      </c>
      <c r="AK223" s="428">
        <f t="shared" si="101"/>
        <v>143.53999999999724</v>
      </c>
      <c r="AL223" s="428">
        <f t="shared" si="102"/>
        <v>143.53999999999724</v>
      </c>
      <c r="AM223" s="428">
        <f t="shared" si="103"/>
        <v>91.170000000001892</v>
      </c>
      <c r="AN223" s="428">
        <f t="shared" si="104"/>
        <v>136.48999999999796</v>
      </c>
      <c r="AO223" s="428">
        <f t="shared" si="105"/>
        <v>143.53999999999724</v>
      </c>
      <c r="AP223" s="428">
        <f t="shared" si="106"/>
        <v>143.53999999999724</v>
      </c>
      <c r="AQ223" s="428">
        <f t="shared" si="107"/>
        <v>91.170000000001892</v>
      </c>
      <c r="AR223" s="428">
        <f t="shared" si="108"/>
        <v>136.48999999999796</v>
      </c>
      <c r="AS223" s="428">
        <f t="shared" si="109"/>
        <v>143.53999999999724</v>
      </c>
      <c r="AT223" s="428">
        <f t="shared" si="110"/>
        <v>143.53999999999724</v>
      </c>
      <c r="AU223" s="428">
        <f t="shared" si="111"/>
        <v>91.170000000001892</v>
      </c>
      <c r="AV223" s="428">
        <f t="shared" si="112"/>
        <v>136.48999999999796</v>
      </c>
      <c r="AW223" s="428">
        <f t="shared" si="113"/>
        <v>143.53999999999724</v>
      </c>
      <c r="AX223" s="428">
        <f t="shared" si="114"/>
        <v>143.53999999999724</v>
      </c>
    </row>
    <row r="224">
      <c r="A224" s="413">
        <v>219</v>
      </c>
      <c r="B224" s="290" cm="1">
        <f t="array" ref="B224">IF(Parameters!$C$55="No",IF($A224&lt;=Parameters!$D$23,Parameters!$C$23*$A224,IF($A224&lt;=Parameters!$D$24,Parameters!$C$23*Parameters!$D$23+Parameters!$C$24*($A224-Parameters!$D$23),IF($A224&lt;=Parameters!$D$25,Parameters!$C$23*Parameters!$D$23+Parameters!$C$24*(Parameters!$D$24-Parameters!$D$23)+Parameters!$C$25*($A224-Parameters!$D$24),Parameters!$C$23*Parameters!$D$23+Parameters!$C$24*(Parameters!$D$24-Parameters!$D$23)+Parameters!$C$25*(Parameters!$D$25-Parameters!$D$24)+Parameters!$C$26*($A224-Parameters!$D$25)))),_xlfn.IFS($A224&lt;=Parameters!$D$23,Parameters!$C$23*$A224,$A224&lt;=Parameters!$D$24,Parameters!$C$24*$A224,$A224&lt;=Parameters!$D$25,Parameters!$C$25*$A224,$A224&gt;Parameters!$D$25,Parameters!$C$26*$A224))</f>
        <v>19966.23</v>
      </c>
      <c r="C224" s="290">
        <f t="shared" si="115"/>
        <v>91.17</v>
      </c>
      <c r="D224" s="290" cm="1">
        <f t="array" ref="D224">IF(Parameters!$C$55="No",IF($A224&lt;=Parameters!$D$28,Parameters!$C$28*$A224,IF($A224&lt;=Parameters!$D$29,Parameters!$C$28*Parameters!$D$28+Parameters!$C$29*($A224-Parameters!$D$28),IF($A224&lt;=Parameters!$D$30,Parameters!$C$28*Parameters!$D$28+Parameters!$C$29*(Parameters!$D$29-Parameters!$D$28)+Parameters!$C$30*($A224-Parameters!$D$29),Parameters!$C$28*Parameters!$D$28+Parameters!$C$29*(Parameters!$D$29-Parameters!$D$28)+Parameters!$C$30*(Parameters!$D$30-Parameters!$D$29)+Parameters!$C$31*($A224-Parameters!$D$30)))),_xlfn.IFS($A224&lt;=Parameters!$D$28,Parameters!$C$28*$A224,$A224&lt;=Parameters!$D$29,Parameters!$C$29*$A224,$A224&lt;=Parameters!$D$30,Parameters!$C$30*$A224,$A224&gt;Parameters!$D$30,Parameters!$C$31*$A224))</f>
        <v>23093.31</v>
      </c>
      <c r="E224" s="290">
        <f t="shared" si="115"/>
        <v>105.44890410958905</v>
      </c>
      <c r="F224" s="290" cm="1">
        <f t="array" ref="F224">IF(Parameters!$C$55="No",IF($A224&lt;=Parameters!$D$34,Parameters!$C$34*$A224,IF($A224&lt;=Parameters!$D$35,Parameters!$C$34*Parameters!$D$34+Parameters!$C$35*($A224-Parameters!$D$34),IF($A224&lt;=Parameters!$D$36,Parameters!$C$34*Parameters!$D$34+Parameters!$C$35*(Parameters!$D$35-Parameters!$D$34)+Parameters!$C$36*($A224-Parameters!$D$35),Parameters!$C$34*Parameters!$D$34+Parameters!$C$35*(Parameters!$D$35-Parameters!$D$34)+Parameters!$C$36*(Parameters!$D$36-Parameters!$D$35)+Parameters!$C$37*($A224-Parameters!$D$36)))),_xlfn.IFS($A224&lt;=Parameters!$D$34,Parameters!$C$34*$A224,$A224&lt;=Parameters!$D$35,Parameters!$C$35*$A224,$A224&lt;=Parameters!$D$36,Parameters!$C$36*$A224,$A224&gt;Parameters!$D$36,Parameters!$C$37*$A224))</f>
        <v>28204.26</v>
      </c>
      <c r="G224" s="290">
        <f t="shared" si="116"/>
        <v>128.78657534246574</v>
      </c>
      <c r="H224" s="290" cm="1">
        <f t="array" ref="H224">IF(Parameters!$C$55="No",IF($A224&lt;=Parameters!$D$39,Parameters!$C$39*$A224,IF($A224&lt;=Parameters!$D$40,Parameters!$C$39*Parameters!$D$39+Parameters!$C$40*($A224-Parameters!$D$39),IF($A224&lt;=Parameters!$D$41,Parameters!$C$39*Parameters!$D$39+Parameters!$C$40*(Parameters!$D$40-Parameters!$D$39)+Parameters!$C$41*($A224-Parameters!$D$40),Parameters!$C$39*Parameters!$D$39+Parameters!$C$40*(Parameters!$D$40-Parameters!$D$39)+Parameters!$C$41*(Parameters!$D$41-Parameters!$D$40)+Parameters!$C$42*($A224-Parameters!$D$41)))),_xlfn.IFS($A224&lt;=Parameters!$D$39,Parameters!$C$39*$A224,$A224&lt;=Parameters!$D$40,Parameters!$C$40*$A224,$A224&lt;=Parameters!$D$41,Parameters!$C$41*$A224,$A224&gt;Parameters!$D$41,Parameters!$C$42*$A224))</f>
        <v>29819.759999999998</v>
      </c>
      <c r="I224" s="290">
        <f t="shared" si="117"/>
        <v>136.16328767123287</v>
      </c>
      <c r="J224" s="290" cm="1">
        <f t="array" ref="J224">IF(Parameters!$D$55="No",IF($A224&lt;=Parameters!$F$23,Parameters!$E$23*$A224,IF($A224&lt;=Parameters!$F$24,Parameters!$E$23*Parameters!$F$23+Parameters!$E$24*($A224-Parameters!$F$23),IF($A224&lt;=Parameters!$F$25,Parameters!$E$23*Parameters!$F$23+Parameters!$E$24*(Parameters!$F$24-Parameters!$F$23)+Parameters!$E$25*($A224-Parameters!$F$24),Parameters!$E$23*Parameters!$F$23+Parameters!$E$24*(Parameters!$F$24-Parameters!$F$23)+Parameters!$E$25*(Parameters!$F$25-Parameters!$F$24)+Parameters!$E$26*($A224-Parameters!$F$25)))),_xlfn.IFS($A224&lt;=Parameters!$F$23,Parameters!$E$23*$A224,$A224&lt;=Parameters!$F$24,Parameters!$E$24*$A224,$A224&lt;=Parameters!$F$25,Parameters!$E$25*$A224,$A224&gt;Parameters!$F$25,Parameters!$E$26*$A224))</f>
        <v>19966.23</v>
      </c>
      <c r="K224" s="290">
        <f t="shared" si="93"/>
        <v>91.17</v>
      </c>
      <c r="L224" s="290" cm="1">
        <f t="array" ref="L224">IF(Parameters!$D$55="No",IF($A224&lt;=Parameters!$F$28,Parameters!$E$28*$A224,IF($A224&lt;=Parameters!$F$29,Parameters!$E$28*Parameters!$F$28+Parameters!$E$29*($A224-Parameters!$F$28),IF($A224&lt;=Parameters!$F$30,Parameters!$E$28*Parameters!$F$28+Parameters!$E$29*(Parameters!$F$29-Parameters!$F$28)+Parameters!$E$30*($A224-Parameters!$F$29),Parameters!$E$28*Parameters!$F$28+Parameters!$E$29*(Parameters!$F$29-Parameters!$F$28)+Parameters!$E$30*(Parameters!$F$30-Parameters!$F$29)+Parameters!$E$31*($A224-Parameters!$F$30)))),_xlfn.IFS($A224&lt;=Parameters!$F$28,Parameters!$E$28*$A224,$A224&lt;=Parameters!$F$29,Parameters!$E$29*$A224,$A224&lt;=Parameters!$F$30,Parameters!$E$30*$A224,$A224&gt;Parameters!$F$30,Parameters!$E$31*$A224))</f>
        <v>23093.31</v>
      </c>
      <c r="M224" s="290">
        <f t="shared" si="94"/>
        <v>105.44890410958905</v>
      </c>
      <c r="N224" s="290" cm="1">
        <f t="array" ref="N224">IF(Parameters!$D$55="No",IF($A224&lt;=Parameters!$F$34,Parameters!$E$34*$A224,IF($A224&lt;=Parameters!$F$35,Parameters!$E$34*Parameters!$F$34+Parameters!$E$35*($A224-Parameters!$F$34),IF($A224&lt;=Parameters!$F$36,Parameters!$E$34*Parameters!$F$34+Parameters!$E$35*(Parameters!$F$35-Parameters!$F$34)+Parameters!$E$36*($A224-Parameters!$F$35),Parameters!$E$34*Parameters!$F$34+Parameters!$E$35*(Parameters!$F$35-Parameters!$F$34)+Parameters!$E$36*(Parameters!$F$36-Parameters!$F$35)+Parameters!$E$37*($A224-Parameters!$F$36)))),_xlfn.IFS($A224&lt;=Parameters!$F$34,Parameters!$E$34*$A224,$A224&lt;=Parameters!$F$35,Parameters!$E$35*$A224,$A224&lt;=Parameters!$F$36,Parameters!$E$36*$A224,$A224&gt;Parameters!$F$36,Parameters!$E$37*$A224))</f>
        <v>28204.26</v>
      </c>
      <c r="O224" s="290">
        <f t="shared" si="118"/>
        <v>128.78657534246574</v>
      </c>
      <c r="P224" s="290" cm="1">
        <f t="array" ref="P224">IF(Parameters!$D$55="No",IF($A224&lt;=Parameters!$F$39,Parameters!$E$39*$A224,IF($A224&lt;=Parameters!$F$40,Parameters!$E$39*Parameters!$F$39+Parameters!$E$40*($A224-Parameters!$F$39),IF($A224&lt;=Parameters!$F$41,Parameters!$E$39*Parameters!$F$39+Parameters!$E$40*(Parameters!$F$40-Parameters!$F$39)+Parameters!$E$41*($A224-Parameters!$F$40),Parameters!$E$39*Parameters!$F$39+Parameters!$E$40*(Parameters!$F$40-Parameters!$F$39)+Parameters!$E$41*(Parameters!$F$41-Parameters!$F$40)+Parameters!$E$42*($A224-Parameters!$F$41)))),_xlfn.IFS($A224&lt;=Parameters!$F$39,Parameters!$E$39*$A224,$A224&lt;=Parameters!$F$40,Parameters!$E$40*$A224,$A224&lt;=Parameters!$F$41,Parameters!$E$41*$A224,$A224&gt;Parameters!$F$41,Parameters!$E$42*$A224))</f>
        <v>29819.759999999998</v>
      </c>
      <c r="Q224" s="290">
        <f t="shared" si="119"/>
        <v>136.16328767123287</v>
      </c>
      <c r="R224" s="290" cm="1">
        <f t="array" ref="R224">IF(Parameters!$E$55="No",IF($A224&lt;=Parameters!$H$23,Parameters!$G$23*$A224,IF($A224&lt;=Parameters!$H$24,Parameters!$G$23*Parameters!$H$23+Parameters!$G$24*($A224-Parameters!$H$23),IF($A224&lt;=Parameters!$H$25,Parameters!$G$23*Parameters!$H$23+Parameters!$G$24*(Parameters!$H$24-Parameters!$H$23)+Parameters!$G$25*($A224-Parameters!$H$24),Parameters!$G$23*Parameters!$H$23+Parameters!$G$24*(Parameters!$H$24-Parameters!$H$23)+Parameters!$G$25*(Parameters!$H$25-Parameters!$H$24)+Parameters!$G$26*($A224-Parameters!$H$25)))),_xlfn.IFS($A224&lt;=Parameters!$H$23,Parameters!$G$23*$A224,$A224&lt;=Parameters!$H$24,Parameters!$G$24*$A224,$A224&lt;=Parameters!$H$25,Parameters!$G$25*$A224,$A224&gt;Parameters!$H$25,Parameters!$G$26*$A224))</f>
        <v>19966.23</v>
      </c>
      <c r="S224" s="290">
        <f t="shared" si="95"/>
        <v>91.17</v>
      </c>
      <c r="T224" s="290" cm="1">
        <f t="array" ref="T224">IF(Parameters!$E$55="No",IF($A224&lt;=Parameters!$H$28,Parameters!$G$28*$A224,IF($A224&lt;=Parameters!$H$29,Parameters!$G$28*Parameters!$H$28+Parameters!$G$29*($A224-Parameters!$H$28),IF($A224&lt;=Parameters!$H$30,Parameters!$G$28*Parameters!$H$28+Parameters!$G$29*(Parameters!$H$29-Parameters!$H$28)+Parameters!$G$30*($A224-Parameters!$H$29),Parameters!$G$28*Parameters!$H$28+Parameters!$G$29*(Parameters!$H$29-Parameters!$H$28)+Parameters!$G$30*(Parameters!$H$30-Parameters!$H$29)+Parameters!$G$31*($A224-Parameters!$H$30)))),_xlfn.IFS($A224&lt;=Parameters!$H$28,Parameters!$G$28*$A224,$A224&lt;=Parameters!$H$29,Parameters!$G$29*$A224,$A224&lt;=Parameters!$H$30,Parameters!$G$30*$A224,$A224&gt;Parameters!$H$30,Parameters!$G$31*$A224))</f>
        <v>23093.31</v>
      </c>
      <c r="U224" s="290">
        <f t="shared" si="96"/>
        <v>105.44890410958905</v>
      </c>
      <c r="V224" s="290" cm="1">
        <f t="array" ref="V224">IF(Parameters!$E$55="No",IF($A224&lt;=Parameters!$H$34,Parameters!$G$34*$A224,IF($A224&lt;=Parameters!$H$35,Parameters!$G$34*Parameters!$H$34+Parameters!$G$35*($A224-Parameters!$H$34),IF($A224&lt;=Parameters!$H$36,Parameters!$G$34*Parameters!$H$34+Parameters!$G$35*(Parameters!$H$35-Parameters!$H$34)+Parameters!$G$36*($A224-Parameters!$H$35),Parameters!$G$34*Parameters!$H$34+Parameters!$G$35*(Parameters!$H$35-Parameters!$H$34)+Parameters!$G$36*(Parameters!$H$36-Parameters!$H$35)+Parameters!$G$37*($A224-Parameters!$H$36)))),_xlfn.IFS($A224&lt;=Parameters!$H$34,Parameters!$G$34*$A224,$A224&lt;=Parameters!$H$35,Parameters!$G$35*$A224,$A224&lt;=Parameters!$H$36,Parameters!$G$36*$A224,$A224&gt;Parameters!$H$36,Parameters!$G$37*$A224))</f>
        <v>28204.26</v>
      </c>
      <c r="W224" s="290">
        <f t="shared" si="120"/>
        <v>128.78657534246574</v>
      </c>
      <c r="X224" s="290" cm="1">
        <f t="array" ref="X224">IF(Parameters!$E$55="No",IF($A224&lt;=Parameters!$H$39,Parameters!$G$39*$A224,IF($A224&lt;=Parameters!$H$40,Parameters!$G$39*Parameters!$H$39+Parameters!$G$40*($A224-Parameters!$H$39),IF($A224&lt;=Parameters!$H$41,Parameters!$G$39*Parameters!$H$39+Parameters!$G$40*(Parameters!$H$40-Parameters!$H$39)+Parameters!$G$41*($A224-Parameters!$H$40),Parameters!$G$39*Parameters!$H$39+Parameters!$G$40*(Parameters!$H$40-Parameters!$H$39)+Parameters!$G$41*(Parameters!$H$41-Parameters!$H$40)+Parameters!$G$42*($A224-Parameters!$H$41)))),_xlfn.IFS($A224&lt;=Parameters!$H$39,Parameters!$G$39*$A224,$A224&lt;=Parameters!$H$40,Parameters!$G$40*$A224,$A224&lt;=Parameters!$H$41,Parameters!$G$41*$A224,$A224&gt;Parameters!$H$41,Parameters!$G$42*$A224))</f>
        <v>29819.759999999998</v>
      </c>
      <c r="Y224" s="290">
        <f t="shared" si="121"/>
        <v>136.16328767123287</v>
      </c>
      <c r="Z224" s="290" cm="1">
        <f t="array" ref="Z224">IF(Parameters!$F$55="No",IF($A224&lt;=Parameters!$J$23,Parameters!$I$23*$A224,IF($A224&lt;=Parameters!$J$24,Parameters!$I$23*Parameters!$J$23+Parameters!$I$24*($A224-Parameters!$J$23),IF($A224&lt;=Parameters!$J$25,Parameters!$I$23*Parameters!$J$23+Parameters!$I$24*(Parameters!$J$24-Parameters!$J$23)+Parameters!$I$25*($A224-Parameters!$J$24),Parameters!$I$23*Parameters!$J$23+Parameters!$I$24*(Parameters!$J$24-Parameters!$J$23)+Parameters!$I$25*(Parameters!$J$25-Parameters!$J$24)+Parameters!$I$26*($A224-Parameters!$J$25)))),_xlfn.IFS($A224&lt;=Parameters!$J$23,Parameters!$I$23*$A224,$A224&lt;=Parameters!$J$24,Parameters!$I$24*$A224,$A224&lt;=Parameters!$J$25,Parameters!$I$25*$A224,$A224&gt;Parameters!$J$25,Parameters!$I$26*$A224))</f>
        <v>19966.23</v>
      </c>
      <c r="AA224" s="290">
        <f t="shared" si="97"/>
        <v>91.17</v>
      </c>
      <c r="AB224" s="290" cm="1">
        <f t="array" ref="AB224">IF(Parameters!$F$55="No",IF($A224&lt;=Parameters!$J$28,Parameters!$I$28*$A224,IF($A224&lt;=Parameters!$J$29,Parameters!$I$28*Parameters!$J$28+Parameters!$I$29*($A224-Parameters!$J$28),IF($A224&lt;=Parameters!$J$30,Parameters!$I$28*Parameters!$J$28+Parameters!$I$29*(Parameters!$J$29-Parameters!$J$28)+Parameters!$I$30*($A224-Parameters!$J$29),Parameters!$I$28*Parameters!$J$28+Parameters!$I$29*(Parameters!$J$29-Parameters!$J$28)+Parameters!$I$30*(Parameters!$J$30-Parameters!$J$29)+Parameters!$I$31*($A224-Parameters!$J$30)))),_xlfn.IFS($A224&lt;=Parameters!$J$28,Parameters!$I$28*$A224,$A224&lt;=Parameters!$J$29,Parameters!$I$29*$A224,$A224&lt;=Parameters!$J$30,Parameters!$I$30*$A224,$A224&gt;Parameters!$J$30,Parameters!$I$31*$A224))</f>
        <v>23093.31</v>
      </c>
      <c r="AC224" s="290">
        <f t="shared" si="98"/>
        <v>105.44890410958905</v>
      </c>
      <c r="AD224" s="290" cm="1">
        <f t="array" ref="AD224">IF(Parameters!$F$55="No",IF($A224&lt;=Parameters!$J$34,Parameters!$I$34*$A224,IF($A224&lt;=Parameters!$J$35,Parameters!$I$34*Parameters!$J$34+Parameters!$I$35*($A224-Parameters!$J$34),IF($A224&lt;=Parameters!$J$36,Parameters!$I$34*Parameters!$J$34+Parameters!$I$35*(Parameters!$J$35-Parameters!$J$34)+Parameters!$I$36*($A224-Parameters!$J$35),Parameters!$I$34*Parameters!$J$34+Parameters!$I$35*(Parameters!$J$35-Parameters!$J$34)+Parameters!$I$36*(Parameters!$J$36-Parameters!$J$35)+Parameters!$I$37*($A224-Parameters!$J$36)))),_xlfn.IFS($A224&lt;=Parameters!$J$34,Parameters!$I$34*$A224,$A224&lt;=Parameters!$J$35,Parameters!$I$35*$A224,$A224&lt;=Parameters!$J$36,Parameters!$I$36*$A224,$A224&gt;Parameters!$J$36,Parameters!$I$37*$A224))</f>
        <v>28204.26</v>
      </c>
      <c r="AE224" s="290">
        <f t="shared" si="122"/>
        <v>128.78657534246574</v>
      </c>
      <c r="AF224" s="290" cm="1">
        <f t="array" ref="AF224">IF(Parameters!$F$55="No",IF($A224&lt;=Parameters!$J$39,Parameters!$I$39*$A224,IF($A224&lt;=Parameters!$J$40,Parameters!$I$39*Parameters!$J$39+Parameters!$I$40*($A224-Parameters!$J$39),IF($A224&lt;=Parameters!$J$41,Parameters!$I$39*Parameters!$J$39+Parameters!$I$40*(Parameters!$J$40-Parameters!$J$39)+Parameters!$I$41*($A224-Parameters!$J$40),Parameters!$I$39*Parameters!$J$39+Parameters!$I$40*(Parameters!$J$40-Parameters!$J$39)+Parameters!$I$41*(Parameters!$J$41-Parameters!$J$40)+Parameters!$I$42*($A224-Parameters!$J$41)))),_xlfn.IFS($A224&lt;=Parameters!$J$39,Parameters!$I$39*$A224,$A224&lt;=Parameters!$J$40,Parameters!$I$40*$A224,$A224&lt;=Parameters!$J$41,Parameters!$I$41*$A224,$A224&gt;Parameters!$J$41,Parameters!$I$42*$A224))</f>
        <v>29819.759999999998</v>
      </c>
      <c r="AG224" s="290">
        <f t="shared" si="123"/>
        <v>136.16328767123287</v>
      </c>
      <c r="AI224" s="428">
        <f t="shared" si="99"/>
        <v>91.169999999998254</v>
      </c>
      <c r="AJ224" s="428">
        <f t="shared" si="100"/>
        <v>136.4900000000016</v>
      </c>
      <c r="AK224" s="428">
        <f t="shared" si="101"/>
        <v>143.54000000000087</v>
      </c>
      <c r="AL224" s="428">
        <f t="shared" si="102"/>
        <v>143.54000000000087</v>
      </c>
      <c r="AM224" s="428">
        <f t="shared" si="103"/>
        <v>91.169999999998254</v>
      </c>
      <c r="AN224" s="428">
        <f t="shared" si="104"/>
        <v>136.4900000000016</v>
      </c>
      <c r="AO224" s="428">
        <f t="shared" si="105"/>
        <v>143.54000000000087</v>
      </c>
      <c r="AP224" s="428">
        <f t="shared" si="106"/>
        <v>143.54000000000087</v>
      </c>
      <c r="AQ224" s="428">
        <f t="shared" si="107"/>
        <v>91.169999999998254</v>
      </c>
      <c r="AR224" s="428">
        <f t="shared" si="108"/>
        <v>136.4900000000016</v>
      </c>
      <c r="AS224" s="428">
        <f t="shared" si="109"/>
        <v>143.54000000000087</v>
      </c>
      <c r="AT224" s="428">
        <f t="shared" si="110"/>
        <v>143.54000000000087</v>
      </c>
      <c r="AU224" s="428">
        <f t="shared" si="111"/>
        <v>91.169999999998254</v>
      </c>
      <c r="AV224" s="428">
        <f t="shared" si="112"/>
        <v>136.4900000000016</v>
      </c>
      <c r="AW224" s="428">
        <f t="shared" si="113"/>
        <v>143.54000000000087</v>
      </c>
      <c r="AX224" s="428">
        <f t="shared" si="114"/>
        <v>143.54000000000087</v>
      </c>
    </row>
    <row r="225">
      <c r="A225" s="413">
        <v>220</v>
      </c>
      <c r="B225" s="290" cm="1">
        <f t="array" ref="B225">IF(Parameters!$C$55="No",IF($A225&lt;=Parameters!$D$23,Parameters!$C$23*$A225,IF($A225&lt;=Parameters!$D$24,Parameters!$C$23*Parameters!$D$23+Parameters!$C$24*($A225-Parameters!$D$23),IF($A225&lt;=Parameters!$D$25,Parameters!$C$23*Parameters!$D$23+Parameters!$C$24*(Parameters!$D$24-Parameters!$D$23)+Parameters!$C$25*($A225-Parameters!$D$24),Parameters!$C$23*Parameters!$D$23+Parameters!$C$24*(Parameters!$D$24-Parameters!$D$23)+Parameters!$C$25*(Parameters!$D$25-Parameters!$D$24)+Parameters!$C$26*($A225-Parameters!$D$25)))),_xlfn.IFS($A225&lt;=Parameters!$D$23,Parameters!$C$23*$A225,$A225&lt;=Parameters!$D$24,Parameters!$C$24*$A225,$A225&lt;=Parameters!$D$25,Parameters!$C$25*$A225,$A225&gt;Parameters!$D$25,Parameters!$C$26*$A225))</f>
        <v>20057.400000000001</v>
      </c>
      <c r="C225" s="290">
        <f t="shared" si="115"/>
        <v>91.17</v>
      </c>
      <c r="D225" s="290" cm="1">
        <f t="array" ref="D225">IF(Parameters!$C$55="No",IF($A225&lt;=Parameters!$D$28,Parameters!$C$28*$A225,IF($A225&lt;=Parameters!$D$29,Parameters!$C$28*Parameters!$D$28+Parameters!$C$29*($A225-Parameters!$D$28),IF($A225&lt;=Parameters!$D$30,Parameters!$C$28*Parameters!$D$28+Parameters!$C$29*(Parameters!$D$29-Parameters!$D$28)+Parameters!$C$30*($A225-Parameters!$D$29),Parameters!$C$28*Parameters!$D$28+Parameters!$C$29*(Parameters!$D$29-Parameters!$D$28)+Parameters!$C$30*(Parameters!$D$30-Parameters!$D$29)+Parameters!$C$31*($A225-Parameters!$D$30)))),_xlfn.IFS($A225&lt;=Parameters!$D$28,Parameters!$C$28*$A225,$A225&lt;=Parameters!$D$29,Parameters!$C$29*$A225,$A225&lt;=Parameters!$D$30,Parameters!$C$30*$A225,$A225&gt;Parameters!$D$30,Parameters!$C$31*$A225))</f>
        <v>23229.800000000003</v>
      </c>
      <c r="E225" s="290">
        <f t="shared" si="115"/>
        <v>105.59000000000002</v>
      </c>
      <c r="F225" s="290" cm="1">
        <f t="array" ref="F225">IF(Parameters!$C$55="No",IF($A225&lt;=Parameters!$D$34,Parameters!$C$34*$A225,IF($A225&lt;=Parameters!$D$35,Parameters!$C$34*Parameters!$D$34+Parameters!$C$35*($A225-Parameters!$D$34),IF($A225&lt;=Parameters!$D$36,Parameters!$C$34*Parameters!$D$34+Parameters!$C$35*(Parameters!$D$35-Parameters!$D$34)+Parameters!$C$36*($A225-Parameters!$D$35),Parameters!$C$34*Parameters!$D$34+Parameters!$C$35*(Parameters!$D$35-Parameters!$D$34)+Parameters!$C$36*(Parameters!$D$36-Parameters!$D$35)+Parameters!$C$37*($A225-Parameters!$D$36)))),_xlfn.IFS($A225&lt;=Parameters!$D$34,Parameters!$C$34*$A225,$A225&lt;=Parameters!$D$35,Parameters!$C$35*$A225,$A225&lt;=Parameters!$D$36,Parameters!$C$36*$A225,$A225&gt;Parameters!$D$36,Parameters!$C$37*$A225))</f>
        <v>28347.8</v>
      </c>
      <c r="G225" s="290">
        <f t="shared" si="116"/>
        <v>128.85363636363635</v>
      </c>
      <c r="H225" s="290" cm="1">
        <f t="array" ref="H225">IF(Parameters!$C$55="No",IF($A225&lt;=Parameters!$D$39,Parameters!$C$39*$A225,IF($A225&lt;=Parameters!$D$40,Parameters!$C$39*Parameters!$D$39+Parameters!$C$40*($A225-Parameters!$D$39),IF($A225&lt;=Parameters!$D$41,Parameters!$C$39*Parameters!$D$39+Parameters!$C$40*(Parameters!$D$40-Parameters!$D$39)+Parameters!$C$41*($A225-Parameters!$D$40),Parameters!$C$39*Parameters!$D$39+Parameters!$C$40*(Parameters!$D$40-Parameters!$D$39)+Parameters!$C$41*(Parameters!$D$41-Parameters!$D$40)+Parameters!$C$42*($A225-Parameters!$D$41)))),_xlfn.IFS($A225&lt;=Parameters!$D$39,Parameters!$C$39*$A225,$A225&lt;=Parameters!$D$40,Parameters!$C$40*$A225,$A225&lt;=Parameters!$D$41,Parameters!$C$41*$A225,$A225&gt;Parameters!$D$41,Parameters!$C$42*$A225))</f>
        <v>29963.3</v>
      </c>
      <c r="I225" s="290">
        <f t="shared" si="117"/>
        <v>136.19681818181817</v>
      </c>
      <c r="J225" s="290" cm="1">
        <f t="array" ref="J225">IF(Parameters!$D$55="No",IF($A225&lt;=Parameters!$F$23,Parameters!$E$23*$A225,IF($A225&lt;=Parameters!$F$24,Parameters!$E$23*Parameters!$F$23+Parameters!$E$24*($A225-Parameters!$F$23),IF($A225&lt;=Parameters!$F$25,Parameters!$E$23*Parameters!$F$23+Parameters!$E$24*(Parameters!$F$24-Parameters!$F$23)+Parameters!$E$25*($A225-Parameters!$F$24),Parameters!$E$23*Parameters!$F$23+Parameters!$E$24*(Parameters!$F$24-Parameters!$F$23)+Parameters!$E$25*(Parameters!$F$25-Parameters!$F$24)+Parameters!$E$26*($A225-Parameters!$F$25)))),_xlfn.IFS($A225&lt;=Parameters!$F$23,Parameters!$E$23*$A225,$A225&lt;=Parameters!$F$24,Parameters!$E$24*$A225,$A225&lt;=Parameters!$F$25,Parameters!$E$25*$A225,$A225&gt;Parameters!$F$25,Parameters!$E$26*$A225))</f>
        <v>20057.400000000001</v>
      </c>
      <c r="K225" s="290">
        <f t="shared" si="93"/>
        <v>91.17</v>
      </c>
      <c r="L225" s="290" cm="1">
        <f t="array" ref="L225">IF(Parameters!$D$55="No",IF($A225&lt;=Parameters!$F$28,Parameters!$E$28*$A225,IF($A225&lt;=Parameters!$F$29,Parameters!$E$28*Parameters!$F$28+Parameters!$E$29*($A225-Parameters!$F$28),IF($A225&lt;=Parameters!$F$30,Parameters!$E$28*Parameters!$F$28+Parameters!$E$29*(Parameters!$F$29-Parameters!$F$28)+Parameters!$E$30*($A225-Parameters!$F$29),Parameters!$E$28*Parameters!$F$28+Parameters!$E$29*(Parameters!$F$29-Parameters!$F$28)+Parameters!$E$30*(Parameters!$F$30-Parameters!$F$29)+Parameters!$E$31*($A225-Parameters!$F$30)))),_xlfn.IFS($A225&lt;=Parameters!$F$28,Parameters!$E$28*$A225,$A225&lt;=Parameters!$F$29,Parameters!$E$29*$A225,$A225&lt;=Parameters!$F$30,Parameters!$E$30*$A225,$A225&gt;Parameters!$F$30,Parameters!$E$31*$A225))</f>
        <v>23229.800000000003</v>
      </c>
      <c r="M225" s="290">
        <f t="shared" si="94"/>
        <v>105.59000000000002</v>
      </c>
      <c r="N225" s="290" cm="1">
        <f t="array" ref="N225">IF(Parameters!$D$55="No",IF($A225&lt;=Parameters!$F$34,Parameters!$E$34*$A225,IF($A225&lt;=Parameters!$F$35,Parameters!$E$34*Parameters!$F$34+Parameters!$E$35*($A225-Parameters!$F$34),IF($A225&lt;=Parameters!$F$36,Parameters!$E$34*Parameters!$F$34+Parameters!$E$35*(Parameters!$F$35-Parameters!$F$34)+Parameters!$E$36*($A225-Parameters!$F$35),Parameters!$E$34*Parameters!$F$34+Parameters!$E$35*(Parameters!$F$35-Parameters!$F$34)+Parameters!$E$36*(Parameters!$F$36-Parameters!$F$35)+Parameters!$E$37*($A225-Parameters!$F$36)))),_xlfn.IFS($A225&lt;=Parameters!$F$34,Parameters!$E$34*$A225,$A225&lt;=Parameters!$F$35,Parameters!$E$35*$A225,$A225&lt;=Parameters!$F$36,Parameters!$E$36*$A225,$A225&gt;Parameters!$F$36,Parameters!$E$37*$A225))</f>
        <v>28347.8</v>
      </c>
      <c r="O225" s="290">
        <f t="shared" si="118"/>
        <v>128.85363636363635</v>
      </c>
      <c r="P225" s="290" cm="1">
        <f t="array" ref="P225">IF(Parameters!$D$55="No",IF($A225&lt;=Parameters!$F$39,Parameters!$E$39*$A225,IF($A225&lt;=Parameters!$F$40,Parameters!$E$39*Parameters!$F$39+Parameters!$E$40*($A225-Parameters!$F$39),IF($A225&lt;=Parameters!$F$41,Parameters!$E$39*Parameters!$F$39+Parameters!$E$40*(Parameters!$F$40-Parameters!$F$39)+Parameters!$E$41*($A225-Parameters!$F$40),Parameters!$E$39*Parameters!$F$39+Parameters!$E$40*(Parameters!$F$40-Parameters!$F$39)+Parameters!$E$41*(Parameters!$F$41-Parameters!$F$40)+Parameters!$E$42*($A225-Parameters!$F$41)))),_xlfn.IFS($A225&lt;=Parameters!$F$39,Parameters!$E$39*$A225,$A225&lt;=Parameters!$F$40,Parameters!$E$40*$A225,$A225&lt;=Parameters!$F$41,Parameters!$E$41*$A225,$A225&gt;Parameters!$F$41,Parameters!$E$42*$A225))</f>
        <v>29963.3</v>
      </c>
      <c r="Q225" s="290">
        <f t="shared" si="119"/>
        <v>136.19681818181817</v>
      </c>
      <c r="R225" s="290" cm="1">
        <f t="array" ref="R225">IF(Parameters!$E$55="No",IF($A225&lt;=Parameters!$H$23,Parameters!$G$23*$A225,IF($A225&lt;=Parameters!$H$24,Parameters!$G$23*Parameters!$H$23+Parameters!$G$24*($A225-Parameters!$H$23),IF($A225&lt;=Parameters!$H$25,Parameters!$G$23*Parameters!$H$23+Parameters!$G$24*(Parameters!$H$24-Parameters!$H$23)+Parameters!$G$25*($A225-Parameters!$H$24),Parameters!$G$23*Parameters!$H$23+Parameters!$G$24*(Parameters!$H$24-Parameters!$H$23)+Parameters!$G$25*(Parameters!$H$25-Parameters!$H$24)+Parameters!$G$26*($A225-Parameters!$H$25)))),_xlfn.IFS($A225&lt;=Parameters!$H$23,Parameters!$G$23*$A225,$A225&lt;=Parameters!$H$24,Parameters!$G$24*$A225,$A225&lt;=Parameters!$H$25,Parameters!$G$25*$A225,$A225&gt;Parameters!$H$25,Parameters!$G$26*$A225))</f>
        <v>20057.400000000001</v>
      </c>
      <c r="S225" s="290">
        <f t="shared" si="95"/>
        <v>91.17</v>
      </c>
      <c r="T225" s="290" cm="1">
        <f t="array" ref="T225">IF(Parameters!$E$55="No",IF($A225&lt;=Parameters!$H$28,Parameters!$G$28*$A225,IF($A225&lt;=Parameters!$H$29,Parameters!$G$28*Parameters!$H$28+Parameters!$G$29*($A225-Parameters!$H$28),IF($A225&lt;=Parameters!$H$30,Parameters!$G$28*Parameters!$H$28+Parameters!$G$29*(Parameters!$H$29-Parameters!$H$28)+Parameters!$G$30*($A225-Parameters!$H$29),Parameters!$G$28*Parameters!$H$28+Parameters!$G$29*(Parameters!$H$29-Parameters!$H$28)+Parameters!$G$30*(Parameters!$H$30-Parameters!$H$29)+Parameters!$G$31*($A225-Parameters!$H$30)))),_xlfn.IFS($A225&lt;=Parameters!$H$28,Parameters!$G$28*$A225,$A225&lt;=Parameters!$H$29,Parameters!$G$29*$A225,$A225&lt;=Parameters!$H$30,Parameters!$G$30*$A225,$A225&gt;Parameters!$H$30,Parameters!$G$31*$A225))</f>
        <v>23229.800000000003</v>
      </c>
      <c r="U225" s="290">
        <f t="shared" si="96"/>
        <v>105.59000000000002</v>
      </c>
      <c r="V225" s="290" cm="1">
        <f t="array" ref="V225">IF(Parameters!$E$55="No",IF($A225&lt;=Parameters!$H$34,Parameters!$G$34*$A225,IF($A225&lt;=Parameters!$H$35,Parameters!$G$34*Parameters!$H$34+Parameters!$G$35*($A225-Parameters!$H$34),IF($A225&lt;=Parameters!$H$36,Parameters!$G$34*Parameters!$H$34+Parameters!$G$35*(Parameters!$H$35-Parameters!$H$34)+Parameters!$G$36*($A225-Parameters!$H$35),Parameters!$G$34*Parameters!$H$34+Parameters!$G$35*(Parameters!$H$35-Parameters!$H$34)+Parameters!$G$36*(Parameters!$H$36-Parameters!$H$35)+Parameters!$G$37*($A225-Parameters!$H$36)))),_xlfn.IFS($A225&lt;=Parameters!$H$34,Parameters!$G$34*$A225,$A225&lt;=Parameters!$H$35,Parameters!$G$35*$A225,$A225&lt;=Parameters!$H$36,Parameters!$G$36*$A225,$A225&gt;Parameters!$H$36,Parameters!$G$37*$A225))</f>
        <v>28347.8</v>
      </c>
      <c r="W225" s="290">
        <f t="shared" si="120"/>
        <v>128.85363636363635</v>
      </c>
      <c r="X225" s="290" cm="1">
        <f t="array" ref="X225">IF(Parameters!$E$55="No",IF($A225&lt;=Parameters!$H$39,Parameters!$G$39*$A225,IF($A225&lt;=Parameters!$H$40,Parameters!$G$39*Parameters!$H$39+Parameters!$G$40*($A225-Parameters!$H$39),IF($A225&lt;=Parameters!$H$41,Parameters!$G$39*Parameters!$H$39+Parameters!$G$40*(Parameters!$H$40-Parameters!$H$39)+Parameters!$G$41*($A225-Parameters!$H$40),Parameters!$G$39*Parameters!$H$39+Parameters!$G$40*(Parameters!$H$40-Parameters!$H$39)+Parameters!$G$41*(Parameters!$H$41-Parameters!$H$40)+Parameters!$G$42*($A225-Parameters!$H$41)))),_xlfn.IFS($A225&lt;=Parameters!$H$39,Parameters!$G$39*$A225,$A225&lt;=Parameters!$H$40,Parameters!$G$40*$A225,$A225&lt;=Parameters!$H$41,Parameters!$G$41*$A225,$A225&gt;Parameters!$H$41,Parameters!$G$42*$A225))</f>
        <v>29963.3</v>
      </c>
      <c r="Y225" s="290">
        <f t="shared" si="121"/>
        <v>136.19681818181817</v>
      </c>
      <c r="Z225" s="290" cm="1">
        <f t="array" ref="Z225">IF(Parameters!$F$55="No",IF($A225&lt;=Parameters!$J$23,Parameters!$I$23*$A225,IF($A225&lt;=Parameters!$J$24,Parameters!$I$23*Parameters!$J$23+Parameters!$I$24*($A225-Parameters!$J$23),IF($A225&lt;=Parameters!$J$25,Parameters!$I$23*Parameters!$J$23+Parameters!$I$24*(Parameters!$J$24-Parameters!$J$23)+Parameters!$I$25*($A225-Parameters!$J$24),Parameters!$I$23*Parameters!$J$23+Parameters!$I$24*(Parameters!$J$24-Parameters!$J$23)+Parameters!$I$25*(Parameters!$J$25-Parameters!$J$24)+Parameters!$I$26*($A225-Parameters!$J$25)))),_xlfn.IFS($A225&lt;=Parameters!$J$23,Parameters!$I$23*$A225,$A225&lt;=Parameters!$J$24,Parameters!$I$24*$A225,$A225&lt;=Parameters!$J$25,Parameters!$I$25*$A225,$A225&gt;Parameters!$J$25,Parameters!$I$26*$A225))</f>
        <v>20057.400000000001</v>
      </c>
      <c r="AA225" s="290">
        <f t="shared" si="97"/>
        <v>91.17</v>
      </c>
      <c r="AB225" s="290" cm="1">
        <f t="array" ref="AB225">IF(Parameters!$F$55="No",IF($A225&lt;=Parameters!$J$28,Parameters!$I$28*$A225,IF($A225&lt;=Parameters!$J$29,Parameters!$I$28*Parameters!$J$28+Parameters!$I$29*($A225-Parameters!$J$28),IF($A225&lt;=Parameters!$J$30,Parameters!$I$28*Parameters!$J$28+Parameters!$I$29*(Parameters!$J$29-Parameters!$J$28)+Parameters!$I$30*($A225-Parameters!$J$29),Parameters!$I$28*Parameters!$J$28+Parameters!$I$29*(Parameters!$J$29-Parameters!$J$28)+Parameters!$I$30*(Parameters!$J$30-Parameters!$J$29)+Parameters!$I$31*($A225-Parameters!$J$30)))),_xlfn.IFS($A225&lt;=Parameters!$J$28,Parameters!$I$28*$A225,$A225&lt;=Parameters!$J$29,Parameters!$I$29*$A225,$A225&lt;=Parameters!$J$30,Parameters!$I$30*$A225,$A225&gt;Parameters!$J$30,Parameters!$I$31*$A225))</f>
        <v>23229.800000000003</v>
      </c>
      <c r="AC225" s="290">
        <f t="shared" si="98"/>
        <v>105.59000000000002</v>
      </c>
      <c r="AD225" s="290" cm="1">
        <f t="array" ref="AD225">IF(Parameters!$F$55="No",IF($A225&lt;=Parameters!$J$34,Parameters!$I$34*$A225,IF($A225&lt;=Parameters!$J$35,Parameters!$I$34*Parameters!$J$34+Parameters!$I$35*($A225-Parameters!$J$34),IF($A225&lt;=Parameters!$J$36,Parameters!$I$34*Parameters!$J$34+Parameters!$I$35*(Parameters!$J$35-Parameters!$J$34)+Parameters!$I$36*($A225-Parameters!$J$35),Parameters!$I$34*Parameters!$J$34+Parameters!$I$35*(Parameters!$J$35-Parameters!$J$34)+Parameters!$I$36*(Parameters!$J$36-Parameters!$J$35)+Parameters!$I$37*($A225-Parameters!$J$36)))),_xlfn.IFS($A225&lt;=Parameters!$J$34,Parameters!$I$34*$A225,$A225&lt;=Parameters!$J$35,Parameters!$I$35*$A225,$A225&lt;=Parameters!$J$36,Parameters!$I$36*$A225,$A225&gt;Parameters!$J$36,Parameters!$I$37*$A225))</f>
        <v>28347.8</v>
      </c>
      <c r="AE225" s="290">
        <f t="shared" si="122"/>
        <v>128.85363636363635</v>
      </c>
      <c r="AF225" s="290" cm="1">
        <f t="array" ref="AF225">IF(Parameters!$F$55="No",IF($A225&lt;=Parameters!$J$39,Parameters!$I$39*$A225,IF($A225&lt;=Parameters!$J$40,Parameters!$I$39*Parameters!$J$39+Parameters!$I$40*($A225-Parameters!$J$39),IF($A225&lt;=Parameters!$J$41,Parameters!$I$39*Parameters!$J$39+Parameters!$I$40*(Parameters!$J$40-Parameters!$J$39)+Parameters!$I$41*($A225-Parameters!$J$40),Parameters!$I$39*Parameters!$J$39+Parameters!$I$40*(Parameters!$J$40-Parameters!$J$39)+Parameters!$I$41*(Parameters!$J$41-Parameters!$J$40)+Parameters!$I$42*($A225-Parameters!$J$41)))),_xlfn.IFS($A225&lt;=Parameters!$J$39,Parameters!$I$39*$A225,$A225&lt;=Parameters!$J$40,Parameters!$I$40*$A225,$A225&lt;=Parameters!$J$41,Parameters!$I$41*$A225,$A225&gt;Parameters!$J$41,Parameters!$I$42*$A225))</f>
        <v>29963.3</v>
      </c>
      <c r="AG225" s="290">
        <f t="shared" si="123"/>
        <v>136.19681818181817</v>
      </c>
      <c r="AI225" s="428">
        <f t="shared" si="99"/>
        <v>91.170000000001892</v>
      </c>
      <c r="AJ225" s="428">
        <f t="shared" si="100"/>
        <v>136.4900000000016</v>
      </c>
      <c r="AK225" s="428">
        <f t="shared" si="101"/>
        <v>143.54000000000087</v>
      </c>
      <c r="AL225" s="428">
        <f t="shared" si="102"/>
        <v>143.54000000000087</v>
      </c>
      <c r="AM225" s="428">
        <f t="shared" si="103"/>
        <v>91.170000000001892</v>
      </c>
      <c r="AN225" s="428">
        <f t="shared" si="104"/>
        <v>136.4900000000016</v>
      </c>
      <c r="AO225" s="428">
        <f t="shared" si="105"/>
        <v>143.54000000000087</v>
      </c>
      <c r="AP225" s="428">
        <f t="shared" si="106"/>
        <v>143.54000000000087</v>
      </c>
      <c r="AQ225" s="428">
        <f t="shared" si="107"/>
        <v>91.170000000001892</v>
      </c>
      <c r="AR225" s="428">
        <f t="shared" si="108"/>
        <v>136.4900000000016</v>
      </c>
      <c r="AS225" s="428">
        <f t="shared" si="109"/>
        <v>143.54000000000087</v>
      </c>
      <c r="AT225" s="428">
        <f t="shared" si="110"/>
        <v>143.54000000000087</v>
      </c>
      <c r="AU225" s="428">
        <f t="shared" si="111"/>
        <v>91.170000000001892</v>
      </c>
      <c r="AV225" s="428">
        <f t="shared" si="112"/>
        <v>136.4900000000016</v>
      </c>
      <c r="AW225" s="428">
        <f t="shared" si="113"/>
        <v>143.54000000000087</v>
      </c>
      <c r="AX225" s="428">
        <f t="shared" si="114"/>
        <v>143.54000000000087</v>
      </c>
    </row>
    <row r="226">
      <c r="A226" s="413">
        <v>221</v>
      </c>
      <c r="B226" s="290" cm="1">
        <f t="array" ref="B226">IF(Parameters!$C$55="No",IF($A226&lt;=Parameters!$D$23,Parameters!$C$23*$A226,IF($A226&lt;=Parameters!$D$24,Parameters!$C$23*Parameters!$D$23+Parameters!$C$24*($A226-Parameters!$D$23),IF($A226&lt;=Parameters!$D$25,Parameters!$C$23*Parameters!$D$23+Parameters!$C$24*(Parameters!$D$24-Parameters!$D$23)+Parameters!$C$25*($A226-Parameters!$D$24),Parameters!$C$23*Parameters!$D$23+Parameters!$C$24*(Parameters!$D$24-Parameters!$D$23)+Parameters!$C$25*(Parameters!$D$25-Parameters!$D$24)+Parameters!$C$26*($A226-Parameters!$D$25)))),_xlfn.IFS($A226&lt;=Parameters!$D$23,Parameters!$C$23*$A226,$A226&lt;=Parameters!$D$24,Parameters!$C$24*$A226,$A226&lt;=Parameters!$D$25,Parameters!$C$25*$A226,$A226&gt;Parameters!$D$25,Parameters!$C$26*$A226))</f>
        <v>20148.57</v>
      </c>
      <c r="C226" s="290">
        <f t="shared" si="115"/>
        <v>91.17</v>
      </c>
      <c r="D226" s="290" cm="1">
        <f t="array" ref="D226">IF(Parameters!$C$55="No",IF($A226&lt;=Parameters!$D$28,Parameters!$C$28*$A226,IF($A226&lt;=Parameters!$D$29,Parameters!$C$28*Parameters!$D$28+Parameters!$C$29*($A226-Parameters!$D$28),IF($A226&lt;=Parameters!$D$30,Parameters!$C$28*Parameters!$D$28+Parameters!$C$29*(Parameters!$D$29-Parameters!$D$28)+Parameters!$C$30*($A226-Parameters!$D$29),Parameters!$C$28*Parameters!$D$28+Parameters!$C$29*(Parameters!$D$29-Parameters!$D$28)+Parameters!$C$30*(Parameters!$D$30-Parameters!$D$29)+Parameters!$C$31*($A226-Parameters!$D$30)))),_xlfn.IFS($A226&lt;=Parameters!$D$28,Parameters!$C$28*$A226,$A226&lt;=Parameters!$D$29,Parameters!$C$29*$A226,$A226&lt;=Parameters!$D$30,Parameters!$C$30*$A226,$A226&gt;Parameters!$D$30,Parameters!$C$31*$A226))</f>
        <v>23366.29</v>
      </c>
      <c r="E226" s="290">
        <f t="shared" si="115"/>
        <v>105.72981900452488</v>
      </c>
      <c r="F226" s="290" cm="1">
        <f t="array" ref="F226">IF(Parameters!$C$55="No",IF($A226&lt;=Parameters!$D$34,Parameters!$C$34*$A226,IF($A226&lt;=Parameters!$D$35,Parameters!$C$34*Parameters!$D$34+Parameters!$C$35*($A226-Parameters!$D$34),IF($A226&lt;=Parameters!$D$36,Parameters!$C$34*Parameters!$D$34+Parameters!$C$35*(Parameters!$D$35-Parameters!$D$34)+Parameters!$C$36*($A226-Parameters!$D$35),Parameters!$C$34*Parameters!$D$34+Parameters!$C$35*(Parameters!$D$35-Parameters!$D$34)+Parameters!$C$36*(Parameters!$D$36-Parameters!$D$35)+Parameters!$C$37*($A226-Parameters!$D$36)))),_xlfn.IFS($A226&lt;=Parameters!$D$34,Parameters!$C$34*$A226,$A226&lt;=Parameters!$D$35,Parameters!$C$35*$A226,$A226&lt;=Parameters!$D$36,Parameters!$C$36*$A226,$A226&gt;Parameters!$D$36,Parameters!$C$37*$A226))</f>
        <v>28491.34</v>
      </c>
      <c r="G226" s="290">
        <f t="shared" si="116"/>
        <v>128.92009049773756</v>
      </c>
      <c r="H226" s="290" cm="1">
        <f t="array" ref="H226">IF(Parameters!$C$55="No",IF($A226&lt;=Parameters!$D$39,Parameters!$C$39*$A226,IF($A226&lt;=Parameters!$D$40,Parameters!$C$39*Parameters!$D$39+Parameters!$C$40*($A226-Parameters!$D$39),IF($A226&lt;=Parameters!$D$41,Parameters!$C$39*Parameters!$D$39+Parameters!$C$40*(Parameters!$D$40-Parameters!$D$39)+Parameters!$C$41*($A226-Parameters!$D$40),Parameters!$C$39*Parameters!$D$39+Parameters!$C$40*(Parameters!$D$40-Parameters!$D$39)+Parameters!$C$41*(Parameters!$D$41-Parameters!$D$40)+Parameters!$C$42*($A226-Parameters!$D$41)))),_xlfn.IFS($A226&lt;=Parameters!$D$39,Parameters!$C$39*$A226,$A226&lt;=Parameters!$D$40,Parameters!$C$40*$A226,$A226&lt;=Parameters!$D$41,Parameters!$C$41*$A226,$A226&gt;Parameters!$D$41,Parameters!$C$42*$A226))</f>
        <v>30106.84</v>
      </c>
      <c r="I226" s="290">
        <f t="shared" si="117"/>
        <v>136.23004524886878</v>
      </c>
      <c r="J226" s="290" cm="1">
        <f t="array" ref="J226">IF(Parameters!$D$55="No",IF($A226&lt;=Parameters!$F$23,Parameters!$E$23*$A226,IF($A226&lt;=Parameters!$F$24,Parameters!$E$23*Parameters!$F$23+Parameters!$E$24*($A226-Parameters!$F$23),IF($A226&lt;=Parameters!$F$25,Parameters!$E$23*Parameters!$F$23+Parameters!$E$24*(Parameters!$F$24-Parameters!$F$23)+Parameters!$E$25*($A226-Parameters!$F$24),Parameters!$E$23*Parameters!$F$23+Parameters!$E$24*(Parameters!$F$24-Parameters!$F$23)+Parameters!$E$25*(Parameters!$F$25-Parameters!$F$24)+Parameters!$E$26*($A226-Parameters!$F$25)))),_xlfn.IFS($A226&lt;=Parameters!$F$23,Parameters!$E$23*$A226,$A226&lt;=Parameters!$F$24,Parameters!$E$24*$A226,$A226&lt;=Parameters!$F$25,Parameters!$E$25*$A226,$A226&gt;Parameters!$F$25,Parameters!$E$26*$A226))</f>
        <v>20148.57</v>
      </c>
      <c r="K226" s="290">
        <f t="shared" si="93"/>
        <v>91.17</v>
      </c>
      <c r="L226" s="290" cm="1">
        <f t="array" ref="L226">IF(Parameters!$D$55="No",IF($A226&lt;=Parameters!$F$28,Parameters!$E$28*$A226,IF($A226&lt;=Parameters!$F$29,Parameters!$E$28*Parameters!$F$28+Parameters!$E$29*($A226-Parameters!$F$28),IF($A226&lt;=Parameters!$F$30,Parameters!$E$28*Parameters!$F$28+Parameters!$E$29*(Parameters!$F$29-Parameters!$F$28)+Parameters!$E$30*($A226-Parameters!$F$29),Parameters!$E$28*Parameters!$F$28+Parameters!$E$29*(Parameters!$F$29-Parameters!$F$28)+Parameters!$E$30*(Parameters!$F$30-Parameters!$F$29)+Parameters!$E$31*($A226-Parameters!$F$30)))),_xlfn.IFS($A226&lt;=Parameters!$F$28,Parameters!$E$28*$A226,$A226&lt;=Parameters!$F$29,Parameters!$E$29*$A226,$A226&lt;=Parameters!$F$30,Parameters!$E$30*$A226,$A226&gt;Parameters!$F$30,Parameters!$E$31*$A226))</f>
        <v>23366.29</v>
      </c>
      <c r="M226" s="290">
        <f t="shared" si="94"/>
        <v>105.72981900452488</v>
      </c>
      <c r="N226" s="290" cm="1">
        <f t="array" ref="N226">IF(Parameters!$D$55="No",IF($A226&lt;=Parameters!$F$34,Parameters!$E$34*$A226,IF($A226&lt;=Parameters!$F$35,Parameters!$E$34*Parameters!$F$34+Parameters!$E$35*($A226-Parameters!$F$34),IF($A226&lt;=Parameters!$F$36,Parameters!$E$34*Parameters!$F$34+Parameters!$E$35*(Parameters!$F$35-Parameters!$F$34)+Parameters!$E$36*($A226-Parameters!$F$35),Parameters!$E$34*Parameters!$F$34+Parameters!$E$35*(Parameters!$F$35-Parameters!$F$34)+Parameters!$E$36*(Parameters!$F$36-Parameters!$F$35)+Parameters!$E$37*($A226-Parameters!$F$36)))),_xlfn.IFS($A226&lt;=Parameters!$F$34,Parameters!$E$34*$A226,$A226&lt;=Parameters!$F$35,Parameters!$E$35*$A226,$A226&lt;=Parameters!$F$36,Parameters!$E$36*$A226,$A226&gt;Parameters!$F$36,Parameters!$E$37*$A226))</f>
        <v>28491.34</v>
      </c>
      <c r="O226" s="290">
        <f t="shared" si="118"/>
        <v>128.92009049773756</v>
      </c>
      <c r="P226" s="290" cm="1">
        <f t="array" ref="P226">IF(Parameters!$D$55="No",IF($A226&lt;=Parameters!$F$39,Parameters!$E$39*$A226,IF($A226&lt;=Parameters!$F$40,Parameters!$E$39*Parameters!$F$39+Parameters!$E$40*($A226-Parameters!$F$39),IF($A226&lt;=Parameters!$F$41,Parameters!$E$39*Parameters!$F$39+Parameters!$E$40*(Parameters!$F$40-Parameters!$F$39)+Parameters!$E$41*($A226-Parameters!$F$40),Parameters!$E$39*Parameters!$F$39+Parameters!$E$40*(Parameters!$F$40-Parameters!$F$39)+Parameters!$E$41*(Parameters!$F$41-Parameters!$F$40)+Parameters!$E$42*($A226-Parameters!$F$41)))),_xlfn.IFS($A226&lt;=Parameters!$F$39,Parameters!$E$39*$A226,$A226&lt;=Parameters!$F$40,Parameters!$E$40*$A226,$A226&lt;=Parameters!$F$41,Parameters!$E$41*$A226,$A226&gt;Parameters!$F$41,Parameters!$E$42*$A226))</f>
        <v>30106.84</v>
      </c>
      <c r="Q226" s="290">
        <f t="shared" si="119"/>
        <v>136.23004524886878</v>
      </c>
      <c r="R226" s="290" cm="1">
        <f t="array" ref="R226">IF(Parameters!$E$55="No",IF($A226&lt;=Parameters!$H$23,Parameters!$G$23*$A226,IF($A226&lt;=Parameters!$H$24,Parameters!$G$23*Parameters!$H$23+Parameters!$G$24*($A226-Parameters!$H$23),IF($A226&lt;=Parameters!$H$25,Parameters!$G$23*Parameters!$H$23+Parameters!$G$24*(Parameters!$H$24-Parameters!$H$23)+Parameters!$G$25*($A226-Parameters!$H$24),Parameters!$G$23*Parameters!$H$23+Parameters!$G$24*(Parameters!$H$24-Parameters!$H$23)+Parameters!$G$25*(Parameters!$H$25-Parameters!$H$24)+Parameters!$G$26*($A226-Parameters!$H$25)))),_xlfn.IFS($A226&lt;=Parameters!$H$23,Parameters!$G$23*$A226,$A226&lt;=Parameters!$H$24,Parameters!$G$24*$A226,$A226&lt;=Parameters!$H$25,Parameters!$G$25*$A226,$A226&gt;Parameters!$H$25,Parameters!$G$26*$A226))</f>
        <v>20148.57</v>
      </c>
      <c r="S226" s="290">
        <f t="shared" si="95"/>
        <v>91.17</v>
      </c>
      <c r="T226" s="290" cm="1">
        <f t="array" ref="T226">IF(Parameters!$E$55="No",IF($A226&lt;=Parameters!$H$28,Parameters!$G$28*$A226,IF($A226&lt;=Parameters!$H$29,Parameters!$G$28*Parameters!$H$28+Parameters!$G$29*($A226-Parameters!$H$28),IF($A226&lt;=Parameters!$H$30,Parameters!$G$28*Parameters!$H$28+Parameters!$G$29*(Parameters!$H$29-Parameters!$H$28)+Parameters!$G$30*($A226-Parameters!$H$29),Parameters!$G$28*Parameters!$H$28+Parameters!$G$29*(Parameters!$H$29-Parameters!$H$28)+Parameters!$G$30*(Parameters!$H$30-Parameters!$H$29)+Parameters!$G$31*($A226-Parameters!$H$30)))),_xlfn.IFS($A226&lt;=Parameters!$H$28,Parameters!$G$28*$A226,$A226&lt;=Parameters!$H$29,Parameters!$G$29*$A226,$A226&lt;=Parameters!$H$30,Parameters!$G$30*$A226,$A226&gt;Parameters!$H$30,Parameters!$G$31*$A226))</f>
        <v>23366.29</v>
      </c>
      <c r="U226" s="290">
        <f t="shared" si="96"/>
        <v>105.72981900452488</v>
      </c>
      <c r="V226" s="290" cm="1">
        <f t="array" ref="V226">IF(Parameters!$E$55="No",IF($A226&lt;=Parameters!$H$34,Parameters!$G$34*$A226,IF($A226&lt;=Parameters!$H$35,Parameters!$G$34*Parameters!$H$34+Parameters!$G$35*($A226-Parameters!$H$34),IF($A226&lt;=Parameters!$H$36,Parameters!$G$34*Parameters!$H$34+Parameters!$G$35*(Parameters!$H$35-Parameters!$H$34)+Parameters!$G$36*($A226-Parameters!$H$35),Parameters!$G$34*Parameters!$H$34+Parameters!$G$35*(Parameters!$H$35-Parameters!$H$34)+Parameters!$G$36*(Parameters!$H$36-Parameters!$H$35)+Parameters!$G$37*($A226-Parameters!$H$36)))),_xlfn.IFS($A226&lt;=Parameters!$H$34,Parameters!$G$34*$A226,$A226&lt;=Parameters!$H$35,Parameters!$G$35*$A226,$A226&lt;=Parameters!$H$36,Parameters!$G$36*$A226,$A226&gt;Parameters!$H$36,Parameters!$G$37*$A226))</f>
        <v>28491.34</v>
      </c>
      <c r="W226" s="290">
        <f t="shared" si="120"/>
        <v>128.92009049773756</v>
      </c>
      <c r="X226" s="290" cm="1">
        <f t="array" ref="X226">IF(Parameters!$E$55="No",IF($A226&lt;=Parameters!$H$39,Parameters!$G$39*$A226,IF($A226&lt;=Parameters!$H$40,Parameters!$G$39*Parameters!$H$39+Parameters!$G$40*($A226-Parameters!$H$39),IF($A226&lt;=Parameters!$H$41,Parameters!$G$39*Parameters!$H$39+Parameters!$G$40*(Parameters!$H$40-Parameters!$H$39)+Parameters!$G$41*($A226-Parameters!$H$40),Parameters!$G$39*Parameters!$H$39+Parameters!$G$40*(Parameters!$H$40-Parameters!$H$39)+Parameters!$G$41*(Parameters!$H$41-Parameters!$H$40)+Parameters!$G$42*($A226-Parameters!$H$41)))),_xlfn.IFS($A226&lt;=Parameters!$H$39,Parameters!$G$39*$A226,$A226&lt;=Parameters!$H$40,Parameters!$G$40*$A226,$A226&lt;=Parameters!$H$41,Parameters!$G$41*$A226,$A226&gt;Parameters!$H$41,Parameters!$G$42*$A226))</f>
        <v>30106.84</v>
      </c>
      <c r="Y226" s="290">
        <f t="shared" si="121"/>
        <v>136.23004524886878</v>
      </c>
      <c r="Z226" s="290" cm="1">
        <f t="array" ref="Z226">IF(Parameters!$F$55="No",IF($A226&lt;=Parameters!$J$23,Parameters!$I$23*$A226,IF($A226&lt;=Parameters!$J$24,Parameters!$I$23*Parameters!$J$23+Parameters!$I$24*($A226-Parameters!$J$23),IF($A226&lt;=Parameters!$J$25,Parameters!$I$23*Parameters!$J$23+Parameters!$I$24*(Parameters!$J$24-Parameters!$J$23)+Parameters!$I$25*($A226-Parameters!$J$24),Parameters!$I$23*Parameters!$J$23+Parameters!$I$24*(Parameters!$J$24-Parameters!$J$23)+Parameters!$I$25*(Parameters!$J$25-Parameters!$J$24)+Parameters!$I$26*($A226-Parameters!$J$25)))),_xlfn.IFS($A226&lt;=Parameters!$J$23,Parameters!$I$23*$A226,$A226&lt;=Parameters!$J$24,Parameters!$I$24*$A226,$A226&lt;=Parameters!$J$25,Parameters!$I$25*$A226,$A226&gt;Parameters!$J$25,Parameters!$I$26*$A226))</f>
        <v>20148.57</v>
      </c>
      <c r="AA226" s="290">
        <f t="shared" si="97"/>
        <v>91.17</v>
      </c>
      <c r="AB226" s="290" cm="1">
        <f t="array" ref="AB226">IF(Parameters!$F$55="No",IF($A226&lt;=Parameters!$J$28,Parameters!$I$28*$A226,IF($A226&lt;=Parameters!$J$29,Parameters!$I$28*Parameters!$J$28+Parameters!$I$29*($A226-Parameters!$J$28),IF($A226&lt;=Parameters!$J$30,Parameters!$I$28*Parameters!$J$28+Parameters!$I$29*(Parameters!$J$29-Parameters!$J$28)+Parameters!$I$30*($A226-Parameters!$J$29),Parameters!$I$28*Parameters!$J$28+Parameters!$I$29*(Parameters!$J$29-Parameters!$J$28)+Parameters!$I$30*(Parameters!$J$30-Parameters!$J$29)+Parameters!$I$31*($A226-Parameters!$J$30)))),_xlfn.IFS($A226&lt;=Parameters!$J$28,Parameters!$I$28*$A226,$A226&lt;=Parameters!$J$29,Parameters!$I$29*$A226,$A226&lt;=Parameters!$J$30,Parameters!$I$30*$A226,$A226&gt;Parameters!$J$30,Parameters!$I$31*$A226))</f>
        <v>23366.29</v>
      </c>
      <c r="AC226" s="290">
        <f t="shared" si="98"/>
        <v>105.72981900452488</v>
      </c>
      <c r="AD226" s="290" cm="1">
        <f t="array" ref="AD226">IF(Parameters!$F$55="No",IF($A226&lt;=Parameters!$J$34,Parameters!$I$34*$A226,IF($A226&lt;=Parameters!$J$35,Parameters!$I$34*Parameters!$J$34+Parameters!$I$35*($A226-Parameters!$J$34),IF($A226&lt;=Parameters!$J$36,Parameters!$I$34*Parameters!$J$34+Parameters!$I$35*(Parameters!$J$35-Parameters!$J$34)+Parameters!$I$36*($A226-Parameters!$J$35),Parameters!$I$34*Parameters!$J$34+Parameters!$I$35*(Parameters!$J$35-Parameters!$J$34)+Parameters!$I$36*(Parameters!$J$36-Parameters!$J$35)+Parameters!$I$37*($A226-Parameters!$J$36)))),_xlfn.IFS($A226&lt;=Parameters!$J$34,Parameters!$I$34*$A226,$A226&lt;=Parameters!$J$35,Parameters!$I$35*$A226,$A226&lt;=Parameters!$J$36,Parameters!$I$36*$A226,$A226&gt;Parameters!$J$36,Parameters!$I$37*$A226))</f>
        <v>28491.34</v>
      </c>
      <c r="AE226" s="290">
        <f t="shared" si="122"/>
        <v>128.92009049773756</v>
      </c>
      <c r="AF226" s="290" cm="1">
        <f t="array" ref="AF226">IF(Parameters!$F$55="No",IF($A226&lt;=Parameters!$J$39,Parameters!$I$39*$A226,IF($A226&lt;=Parameters!$J$40,Parameters!$I$39*Parameters!$J$39+Parameters!$I$40*($A226-Parameters!$J$39),IF($A226&lt;=Parameters!$J$41,Parameters!$I$39*Parameters!$J$39+Parameters!$I$40*(Parameters!$J$40-Parameters!$J$39)+Parameters!$I$41*($A226-Parameters!$J$40),Parameters!$I$39*Parameters!$J$39+Parameters!$I$40*(Parameters!$J$40-Parameters!$J$39)+Parameters!$I$41*(Parameters!$J$41-Parameters!$J$40)+Parameters!$I$42*($A226-Parameters!$J$41)))),_xlfn.IFS($A226&lt;=Parameters!$J$39,Parameters!$I$39*$A226,$A226&lt;=Parameters!$J$40,Parameters!$I$40*$A226,$A226&lt;=Parameters!$J$41,Parameters!$I$41*$A226,$A226&gt;Parameters!$J$41,Parameters!$I$42*$A226))</f>
        <v>30106.84</v>
      </c>
      <c r="AG226" s="290">
        <f t="shared" si="123"/>
        <v>136.23004524886878</v>
      </c>
      <c r="AI226" s="428">
        <f t="shared" si="99"/>
        <v>91.169999999998254</v>
      </c>
      <c r="AJ226" s="428">
        <f t="shared" si="100"/>
        <v>136.48999999999796</v>
      </c>
      <c r="AK226" s="428">
        <f t="shared" si="101"/>
        <v>143.54000000000087</v>
      </c>
      <c r="AL226" s="428">
        <f t="shared" si="102"/>
        <v>143.54000000000087</v>
      </c>
      <c r="AM226" s="428">
        <f t="shared" si="103"/>
        <v>91.169999999998254</v>
      </c>
      <c r="AN226" s="428">
        <f t="shared" si="104"/>
        <v>136.48999999999796</v>
      </c>
      <c r="AO226" s="428">
        <f t="shared" si="105"/>
        <v>143.54000000000087</v>
      </c>
      <c r="AP226" s="428">
        <f t="shared" si="106"/>
        <v>143.54000000000087</v>
      </c>
      <c r="AQ226" s="428">
        <f t="shared" si="107"/>
        <v>91.169999999998254</v>
      </c>
      <c r="AR226" s="428">
        <f t="shared" si="108"/>
        <v>136.48999999999796</v>
      </c>
      <c r="AS226" s="428">
        <f t="shared" si="109"/>
        <v>143.54000000000087</v>
      </c>
      <c r="AT226" s="428">
        <f t="shared" si="110"/>
        <v>143.54000000000087</v>
      </c>
      <c r="AU226" s="428">
        <f t="shared" si="111"/>
        <v>91.169999999998254</v>
      </c>
      <c r="AV226" s="428">
        <f t="shared" si="112"/>
        <v>136.48999999999796</v>
      </c>
      <c r="AW226" s="428">
        <f t="shared" si="113"/>
        <v>143.54000000000087</v>
      </c>
      <c r="AX226" s="428">
        <f t="shared" si="114"/>
        <v>143.54000000000087</v>
      </c>
    </row>
    <row r="227">
      <c r="A227" s="413">
        <v>222</v>
      </c>
      <c r="B227" s="290" cm="1">
        <f t="array" ref="B227">IF(Parameters!$C$55="No",IF($A227&lt;=Parameters!$D$23,Parameters!$C$23*$A227,IF($A227&lt;=Parameters!$D$24,Parameters!$C$23*Parameters!$D$23+Parameters!$C$24*($A227-Parameters!$D$23),IF($A227&lt;=Parameters!$D$25,Parameters!$C$23*Parameters!$D$23+Parameters!$C$24*(Parameters!$D$24-Parameters!$D$23)+Parameters!$C$25*($A227-Parameters!$D$24),Parameters!$C$23*Parameters!$D$23+Parameters!$C$24*(Parameters!$D$24-Parameters!$D$23)+Parameters!$C$25*(Parameters!$D$25-Parameters!$D$24)+Parameters!$C$26*($A227-Parameters!$D$25)))),_xlfn.IFS($A227&lt;=Parameters!$D$23,Parameters!$C$23*$A227,$A227&lt;=Parameters!$D$24,Parameters!$C$24*$A227,$A227&lt;=Parameters!$D$25,Parameters!$C$25*$A227,$A227&gt;Parameters!$D$25,Parameters!$C$26*$A227))</f>
        <v>20239.740000000002</v>
      </c>
      <c r="C227" s="290">
        <f t="shared" si="115"/>
        <v>91.17</v>
      </c>
      <c r="D227" s="290" cm="1">
        <f t="array" ref="D227">IF(Parameters!$C$55="No",IF($A227&lt;=Parameters!$D$28,Parameters!$C$28*$A227,IF($A227&lt;=Parameters!$D$29,Parameters!$C$28*Parameters!$D$28+Parameters!$C$29*($A227-Parameters!$D$28),IF($A227&lt;=Parameters!$D$30,Parameters!$C$28*Parameters!$D$28+Parameters!$C$29*(Parameters!$D$29-Parameters!$D$28)+Parameters!$C$30*($A227-Parameters!$D$29),Parameters!$C$28*Parameters!$D$28+Parameters!$C$29*(Parameters!$D$29-Parameters!$D$28)+Parameters!$C$30*(Parameters!$D$30-Parameters!$D$29)+Parameters!$C$31*($A227-Parameters!$D$30)))),_xlfn.IFS($A227&lt;=Parameters!$D$28,Parameters!$C$28*$A227,$A227&lt;=Parameters!$D$29,Parameters!$C$29*$A227,$A227&lt;=Parameters!$D$30,Parameters!$C$30*$A227,$A227&gt;Parameters!$D$30,Parameters!$C$31*$A227))</f>
        <v>23502.78</v>
      </c>
      <c r="E227" s="290">
        <f t="shared" si="115"/>
        <v>105.86837837837837</v>
      </c>
      <c r="F227" s="290" cm="1">
        <f t="array" ref="F227">IF(Parameters!$C$55="No",IF($A227&lt;=Parameters!$D$34,Parameters!$C$34*$A227,IF($A227&lt;=Parameters!$D$35,Parameters!$C$34*Parameters!$D$34+Parameters!$C$35*($A227-Parameters!$D$34),IF($A227&lt;=Parameters!$D$36,Parameters!$C$34*Parameters!$D$34+Parameters!$C$35*(Parameters!$D$35-Parameters!$D$34)+Parameters!$C$36*($A227-Parameters!$D$35),Parameters!$C$34*Parameters!$D$34+Parameters!$C$35*(Parameters!$D$35-Parameters!$D$34)+Parameters!$C$36*(Parameters!$D$36-Parameters!$D$35)+Parameters!$C$37*($A227-Parameters!$D$36)))),_xlfn.IFS($A227&lt;=Parameters!$D$34,Parameters!$C$34*$A227,$A227&lt;=Parameters!$D$35,Parameters!$C$35*$A227,$A227&lt;=Parameters!$D$36,Parameters!$C$36*$A227,$A227&gt;Parameters!$D$36,Parameters!$C$37*$A227))</f>
        <v>28634.879999999997</v>
      </c>
      <c r="G227" s="290">
        <f t="shared" si="116"/>
        <v>128.98594594594593</v>
      </c>
      <c r="H227" s="290" cm="1">
        <f t="array" ref="H227">IF(Parameters!$C$55="No",IF($A227&lt;=Parameters!$D$39,Parameters!$C$39*$A227,IF($A227&lt;=Parameters!$D$40,Parameters!$C$39*Parameters!$D$39+Parameters!$C$40*($A227-Parameters!$D$39),IF($A227&lt;=Parameters!$D$41,Parameters!$C$39*Parameters!$D$39+Parameters!$C$40*(Parameters!$D$40-Parameters!$D$39)+Parameters!$C$41*($A227-Parameters!$D$40),Parameters!$C$39*Parameters!$D$39+Parameters!$C$40*(Parameters!$D$40-Parameters!$D$39)+Parameters!$C$41*(Parameters!$D$41-Parameters!$D$40)+Parameters!$C$42*($A227-Parameters!$D$41)))),_xlfn.IFS($A227&lt;=Parameters!$D$39,Parameters!$C$39*$A227,$A227&lt;=Parameters!$D$40,Parameters!$C$40*$A227,$A227&lt;=Parameters!$D$41,Parameters!$C$41*$A227,$A227&gt;Parameters!$D$41,Parameters!$C$42*$A227))</f>
        <v>30250.379999999997</v>
      </c>
      <c r="I227" s="290">
        <f t="shared" si="117"/>
        <v>136.26297297297296</v>
      </c>
      <c r="J227" s="290" cm="1">
        <f t="array" ref="J227">IF(Parameters!$D$55="No",IF($A227&lt;=Parameters!$F$23,Parameters!$E$23*$A227,IF($A227&lt;=Parameters!$F$24,Parameters!$E$23*Parameters!$F$23+Parameters!$E$24*($A227-Parameters!$F$23),IF($A227&lt;=Parameters!$F$25,Parameters!$E$23*Parameters!$F$23+Parameters!$E$24*(Parameters!$F$24-Parameters!$F$23)+Parameters!$E$25*($A227-Parameters!$F$24),Parameters!$E$23*Parameters!$F$23+Parameters!$E$24*(Parameters!$F$24-Parameters!$F$23)+Parameters!$E$25*(Parameters!$F$25-Parameters!$F$24)+Parameters!$E$26*($A227-Parameters!$F$25)))),_xlfn.IFS($A227&lt;=Parameters!$F$23,Parameters!$E$23*$A227,$A227&lt;=Parameters!$F$24,Parameters!$E$24*$A227,$A227&lt;=Parameters!$F$25,Parameters!$E$25*$A227,$A227&gt;Parameters!$F$25,Parameters!$E$26*$A227))</f>
        <v>20239.740000000002</v>
      </c>
      <c r="K227" s="290">
        <f t="shared" si="93"/>
        <v>91.17</v>
      </c>
      <c r="L227" s="290" cm="1">
        <f t="array" ref="L227">IF(Parameters!$D$55="No",IF($A227&lt;=Parameters!$F$28,Parameters!$E$28*$A227,IF($A227&lt;=Parameters!$F$29,Parameters!$E$28*Parameters!$F$28+Parameters!$E$29*($A227-Parameters!$F$28),IF($A227&lt;=Parameters!$F$30,Parameters!$E$28*Parameters!$F$28+Parameters!$E$29*(Parameters!$F$29-Parameters!$F$28)+Parameters!$E$30*($A227-Parameters!$F$29),Parameters!$E$28*Parameters!$F$28+Parameters!$E$29*(Parameters!$F$29-Parameters!$F$28)+Parameters!$E$30*(Parameters!$F$30-Parameters!$F$29)+Parameters!$E$31*($A227-Parameters!$F$30)))),_xlfn.IFS($A227&lt;=Parameters!$F$28,Parameters!$E$28*$A227,$A227&lt;=Parameters!$F$29,Parameters!$E$29*$A227,$A227&lt;=Parameters!$F$30,Parameters!$E$30*$A227,$A227&gt;Parameters!$F$30,Parameters!$E$31*$A227))</f>
        <v>23502.78</v>
      </c>
      <c r="M227" s="290">
        <f t="shared" si="94"/>
        <v>105.86837837837837</v>
      </c>
      <c r="N227" s="290" cm="1">
        <f t="array" ref="N227">IF(Parameters!$D$55="No",IF($A227&lt;=Parameters!$F$34,Parameters!$E$34*$A227,IF($A227&lt;=Parameters!$F$35,Parameters!$E$34*Parameters!$F$34+Parameters!$E$35*($A227-Parameters!$F$34),IF($A227&lt;=Parameters!$F$36,Parameters!$E$34*Parameters!$F$34+Parameters!$E$35*(Parameters!$F$35-Parameters!$F$34)+Parameters!$E$36*($A227-Parameters!$F$35),Parameters!$E$34*Parameters!$F$34+Parameters!$E$35*(Parameters!$F$35-Parameters!$F$34)+Parameters!$E$36*(Parameters!$F$36-Parameters!$F$35)+Parameters!$E$37*($A227-Parameters!$F$36)))),_xlfn.IFS($A227&lt;=Parameters!$F$34,Parameters!$E$34*$A227,$A227&lt;=Parameters!$F$35,Parameters!$E$35*$A227,$A227&lt;=Parameters!$F$36,Parameters!$E$36*$A227,$A227&gt;Parameters!$F$36,Parameters!$E$37*$A227))</f>
        <v>28634.879999999997</v>
      </c>
      <c r="O227" s="290">
        <f t="shared" si="118"/>
        <v>128.98594594594593</v>
      </c>
      <c r="P227" s="290" cm="1">
        <f t="array" ref="P227">IF(Parameters!$D$55="No",IF($A227&lt;=Parameters!$F$39,Parameters!$E$39*$A227,IF($A227&lt;=Parameters!$F$40,Parameters!$E$39*Parameters!$F$39+Parameters!$E$40*($A227-Parameters!$F$39),IF($A227&lt;=Parameters!$F$41,Parameters!$E$39*Parameters!$F$39+Parameters!$E$40*(Parameters!$F$40-Parameters!$F$39)+Parameters!$E$41*($A227-Parameters!$F$40),Parameters!$E$39*Parameters!$F$39+Parameters!$E$40*(Parameters!$F$40-Parameters!$F$39)+Parameters!$E$41*(Parameters!$F$41-Parameters!$F$40)+Parameters!$E$42*($A227-Parameters!$F$41)))),_xlfn.IFS($A227&lt;=Parameters!$F$39,Parameters!$E$39*$A227,$A227&lt;=Parameters!$F$40,Parameters!$E$40*$A227,$A227&lt;=Parameters!$F$41,Parameters!$E$41*$A227,$A227&gt;Parameters!$F$41,Parameters!$E$42*$A227))</f>
        <v>30250.379999999997</v>
      </c>
      <c r="Q227" s="290">
        <f t="shared" si="119"/>
        <v>136.26297297297296</v>
      </c>
      <c r="R227" s="290" cm="1">
        <f t="array" ref="R227">IF(Parameters!$E$55="No",IF($A227&lt;=Parameters!$H$23,Parameters!$G$23*$A227,IF($A227&lt;=Parameters!$H$24,Parameters!$G$23*Parameters!$H$23+Parameters!$G$24*($A227-Parameters!$H$23),IF($A227&lt;=Parameters!$H$25,Parameters!$G$23*Parameters!$H$23+Parameters!$G$24*(Parameters!$H$24-Parameters!$H$23)+Parameters!$G$25*($A227-Parameters!$H$24),Parameters!$G$23*Parameters!$H$23+Parameters!$G$24*(Parameters!$H$24-Parameters!$H$23)+Parameters!$G$25*(Parameters!$H$25-Parameters!$H$24)+Parameters!$G$26*($A227-Parameters!$H$25)))),_xlfn.IFS($A227&lt;=Parameters!$H$23,Parameters!$G$23*$A227,$A227&lt;=Parameters!$H$24,Parameters!$G$24*$A227,$A227&lt;=Parameters!$H$25,Parameters!$G$25*$A227,$A227&gt;Parameters!$H$25,Parameters!$G$26*$A227))</f>
        <v>20239.740000000002</v>
      </c>
      <c r="S227" s="290">
        <f t="shared" si="95"/>
        <v>91.17</v>
      </c>
      <c r="T227" s="290" cm="1">
        <f t="array" ref="T227">IF(Parameters!$E$55="No",IF($A227&lt;=Parameters!$H$28,Parameters!$G$28*$A227,IF($A227&lt;=Parameters!$H$29,Parameters!$G$28*Parameters!$H$28+Parameters!$G$29*($A227-Parameters!$H$28),IF($A227&lt;=Parameters!$H$30,Parameters!$G$28*Parameters!$H$28+Parameters!$G$29*(Parameters!$H$29-Parameters!$H$28)+Parameters!$G$30*($A227-Parameters!$H$29),Parameters!$G$28*Parameters!$H$28+Parameters!$G$29*(Parameters!$H$29-Parameters!$H$28)+Parameters!$G$30*(Parameters!$H$30-Parameters!$H$29)+Parameters!$G$31*($A227-Parameters!$H$30)))),_xlfn.IFS($A227&lt;=Parameters!$H$28,Parameters!$G$28*$A227,$A227&lt;=Parameters!$H$29,Parameters!$G$29*$A227,$A227&lt;=Parameters!$H$30,Parameters!$G$30*$A227,$A227&gt;Parameters!$H$30,Parameters!$G$31*$A227))</f>
        <v>23502.78</v>
      </c>
      <c r="U227" s="290">
        <f t="shared" si="96"/>
        <v>105.86837837837837</v>
      </c>
      <c r="V227" s="290" cm="1">
        <f t="array" ref="V227">IF(Parameters!$E$55="No",IF($A227&lt;=Parameters!$H$34,Parameters!$G$34*$A227,IF($A227&lt;=Parameters!$H$35,Parameters!$G$34*Parameters!$H$34+Parameters!$G$35*($A227-Parameters!$H$34),IF($A227&lt;=Parameters!$H$36,Parameters!$G$34*Parameters!$H$34+Parameters!$G$35*(Parameters!$H$35-Parameters!$H$34)+Parameters!$G$36*($A227-Parameters!$H$35),Parameters!$G$34*Parameters!$H$34+Parameters!$G$35*(Parameters!$H$35-Parameters!$H$34)+Parameters!$G$36*(Parameters!$H$36-Parameters!$H$35)+Parameters!$G$37*($A227-Parameters!$H$36)))),_xlfn.IFS($A227&lt;=Parameters!$H$34,Parameters!$G$34*$A227,$A227&lt;=Parameters!$H$35,Parameters!$G$35*$A227,$A227&lt;=Parameters!$H$36,Parameters!$G$36*$A227,$A227&gt;Parameters!$H$36,Parameters!$G$37*$A227))</f>
        <v>28634.879999999997</v>
      </c>
      <c r="W227" s="290">
        <f t="shared" si="120"/>
        <v>128.98594594594593</v>
      </c>
      <c r="X227" s="290" cm="1">
        <f t="array" ref="X227">IF(Parameters!$E$55="No",IF($A227&lt;=Parameters!$H$39,Parameters!$G$39*$A227,IF($A227&lt;=Parameters!$H$40,Parameters!$G$39*Parameters!$H$39+Parameters!$G$40*($A227-Parameters!$H$39),IF($A227&lt;=Parameters!$H$41,Parameters!$G$39*Parameters!$H$39+Parameters!$G$40*(Parameters!$H$40-Parameters!$H$39)+Parameters!$G$41*($A227-Parameters!$H$40),Parameters!$G$39*Parameters!$H$39+Parameters!$G$40*(Parameters!$H$40-Parameters!$H$39)+Parameters!$G$41*(Parameters!$H$41-Parameters!$H$40)+Parameters!$G$42*($A227-Parameters!$H$41)))),_xlfn.IFS($A227&lt;=Parameters!$H$39,Parameters!$G$39*$A227,$A227&lt;=Parameters!$H$40,Parameters!$G$40*$A227,$A227&lt;=Parameters!$H$41,Parameters!$G$41*$A227,$A227&gt;Parameters!$H$41,Parameters!$G$42*$A227))</f>
        <v>30250.379999999997</v>
      </c>
      <c r="Y227" s="290">
        <f t="shared" si="121"/>
        <v>136.26297297297296</v>
      </c>
      <c r="Z227" s="290" cm="1">
        <f t="array" ref="Z227">IF(Parameters!$F$55="No",IF($A227&lt;=Parameters!$J$23,Parameters!$I$23*$A227,IF($A227&lt;=Parameters!$J$24,Parameters!$I$23*Parameters!$J$23+Parameters!$I$24*($A227-Parameters!$J$23),IF($A227&lt;=Parameters!$J$25,Parameters!$I$23*Parameters!$J$23+Parameters!$I$24*(Parameters!$J$24-Parameters!$J$23)+Parameters!$I$25*($A227-Parameters!$J$24),Parameters!$I$23*Parameters!$J$23+Parameters!$I$24*(Parameters!$J$24-Parameters!$J$23)+Parameters!$I$25*(Parameters!$J$25-Parameters!$J$24)+Parameters!$I$26*($A227-Parameters!$J$25)))),_xlfn.IFS($A227&lt;=Parameters!$J$23,Parameters!$I$23*$A227,$A227&lt;=Parameters!$J$24,Parameters!$I$24*$A227,$A227&lt;=Parameters!$J$25,Parameters!$I$25*$A227,$A227&gt;Parameters!$J$25,Parameters!$I$26*$A227))</f>
        <v>20239.740000000002</v>
      </c>
      <c r="AA227" s="290">
        <f t="shared" si="97"/>
        <v>91.17</v>
      </c>
      <c r="AB227" s="290" cm="1">
        <f t="array" ref="AB227">IF(Parameters!$F$55="No",IF($A227&lt;=Parameters!$J$28,Parameters!$I$28*$A227,IF($A227&lt;=Parameters!$J$29,Parameters!$I$28*Parameters!$J$28+Parameters!$I$29*($A227-Parameters!$J$28),IF($A227&lt;=Parameters!$J$30,Parameters!$I$28*Parameters!$J$28+Parameters!$I$29*(Parameters!$J$29-Parameters!$J$28)+Parameters!$I$30*($A227-Parameters!$J$29),Parameters!$I$28*Parameters!$J$28+Parameters!$I$29*(Parameters!$J$29-Parameters!$J$28)+Parameters!$I$30*(Parameters!$J$30-Parameters!$J$29)+Parameters!$I$31*($A227-Parameters!$J$30)))),_xlfn.IFS($A227&lt;=Parameters!$J$28,Parameters!$I$28*$A227,$A227&lt;=Parameters!$J$29,Parameters!$I$29*$A227,$A227&lt;=Parameters!$J$30,Parameters!$I$30*$A227,$A227&gt;Parameters!$J$30,Parameters!$I$31*$A227))</f>
        <v>23502.78</v>
      </c>
      <c r="AC227" s="290">
        <f t="shared" si="98"/>
        <v>105.86837837837837</v>
      </c>
      <c r="AD227" s="290" cm="1">
        <f t="array" ref="AD227">IF(Parameters!$F$55="No",IF($A227&lt;=Parameters!$J$34,Parameters!$I$34*$A227,IF($A227&lt;=Parameters!$J$35,Parameters!$I$34*Parameters!$J$34+Parameters!$I$35*($A227-Parameters!$J$34),IF($A227&lt;=Parameters!$J$36,Parameters!$I$34*Parameters!$J$34+Parameters!$I$35*(Parameters!$J$35-Parameters!$J$34)+Parameters!$I$36*($A227-Parameters!$J$35),Parameters!$I$34*Parameters!$J$34+Parameters!$I$35*(Parameters!$J$35-Parameters!$J$34)+Parameters!$I$36*(Parameters!$J$36-Parameters!$J$35)+Parameters!$I$37*($A227-Parameters!$J$36)))),_xlfn.IFS($A227&lt;=Parameters!$J$34,Parameters!$I$34*$A227,$A227&lt;=Parameters!$J$35,Parameters!$I$35*$A227,$A227&lt;=Parameters!$J$36,Parameters!$I$36*$A227,$A227&gt;Parameters!$J$36,Parameters!$I$37*$A227))</f>
        <v>28634.879999999997</v>
      </c>
      <c r="AE227" s="290">
        <f t="shared" si="122"/>
        <v>128.98594594594593</v>
      </c>
      <c r="AF227" s="290" cm="1">
        <f t="array" ref="AF227">IF(Parameters!$F$55="No",IF($A227&lt;=Parameters!$J$39,Parameters!$I$39*$A227,IF($A227&lt;=Parameters!$J$40,Parameters!$I$39*Parameters!$J$39+Parameters!$I$40*($A227-Parameters!$J$39),IF($A227&lt;=Parameters!$J$41,Parameters!$I$39*Parameters!$J$39+Parameters!$I$40*(Parameters!$J$40-Parameters!$J$39)+Parameters!$I$41*($A227-Parameters!$J$40),Parameters!$I$39*Parameters!$J$39+Parameters!$I$40*(Parameters!$J$40-Parameters!$J$39)+Parameters!$I$41*(Parameters!$J$41-Parameters!$J$40)+Parameters!$I$42*($A227-Parameters!$J$41)))),_xlfn.IFS($A227&lt;=Parameters!$J$39,Parameters!$I$39*$A227,$A227&lt;=Parameters!$J$40,Parameters!$I$40*$A227,$A227&lt;=Parameters!$J$41,Parameters!$I$41*$A227,$A227&gt;Parameters!$J$41,Parameters!$I$42*$A227))</f>
        <v>30250.379999999997</v>
      </c>
      <c r="AG227" s="290">
        <f t="shared" si="123"/>
        <v>136.26297297297296</v>
      </c>
      <c r="AI227" s="428">
        <f t="shared" si="99"/>
        <v>91.170000000001892</v>
      </c>
      <c r="AJ227" s="428">
        <f t="shared" si="100"/>
        <v>136.48999999999796</v>
      </c>
      <c r="AK227" s="428">
        <f t="shared" si="101"/>
        <v>143.53999999999724</v>
      </c>
      <c r="AL227" s="428">
        <f t="shared" si="102"/>
        <v>143.53999999999724</v>
      </c>
      <c r="AM227" s="428">
        <f t="shared" si="103"/>
        <v>91.170000000001892</v>
      </c>
      <c r="AN227" s="428">
        <f t="shared" si="104"/>
        <v>136.48999999999796</v>
      </c>
      <c r="AO227" s="428">
        <f t="shared" si="105"/>
        <v>143.53999999999724</v>
      </c>
      <c r="AP227" s="428">
        <f t="shared" si="106"/>
        <v>143.53999999999724</v>
      </c>
      <c r="AQ227" s="428">
        <f t="shared" si="107"/>
        <v>91.170000000001892</v>
      </c>
      <c r="AR227" s="428">
        <f t="shared" si="108"/>
        <v>136.48999999999796</v>
      </c>
      <c r="AS227" s="428">
        <f t="shared" si="109"/>
        <v>143.53999999999724</v>
      </c>
      <c r="AT227" s="428">
        <f t="shared" si="110"/>
        <v>143.53999999999724</v>
      </c>
      <c r="AU227" s="428">
        <f t="shared" si="111"/>
        <v>91.170000000001892</v>
      </c>
      <c r="AV227" s="428">
        <f t="shared" si="112"/>
        <v>136.48999999999796</v>
      </c>
      <c r="AW227" s="428">
        <f t="shared" si="113"/>
        <v>143.53999999999724</v>
      </c>
      <c r="AX227" s="428">
        <f t="shared" si="114"/>
        <v>143.53999999999724</v>
      </c>
    </row>
    <row r="228">
      <c r="A228" s="413">
        <v>223</v>
      </c>
      <c r="B228" s="290" cm="1">
        <f t="array" ref="B228">IF(Parameters!$C$55="No",IF($A228&lt;=Parameters!$D$23,Parameters!$C$23*$A228,IF($A228&lt;=Parameters!$D$24,Parameters!$C$23*Parameters!$D$23+Parameters!$C$24*($A228-Parameters!$D$23),IF($A228&lt;=Parameters!$D$25,Parameters!$C$23*Parameters!$D$23+Parameters!$C$24*(Parameters!$D$24-Parameters!$D$23)+Parameters!$C$25*($A228-Parameters!$D$24),Parameters!$C$23*Parameters!$D$23+Parameters!$C$24*(Parameters!$D$24-Parameters!$D$23)+Parameters!$C$25*(Parameters!$D$25-Parameters!$D$24)+Parameters!$C$26*($A228-Parameters!$D$25)))),_xlfn.IFS($A228&lt;=Parameters!$D$23,Parameters!$C$23*$A228,$A228&lt;=Parameters!$D$24,Parameters!$C$24*$A228,$A228&lt;=Parameters!$D$25,Parameters!$C$25*$A228,$A228&gt;Parameters!$D$25,Parameters!$C$26*$A228))</f>
        <v>20330.91</v>
      </c>
      <c r="C228" s="290">
        <f t="shared" si="115"/>
        <v>91.17</v>
      </c>
      <c r="D228" s="290" cm="1">
        <f t="array" ref="D228">IF(Parameters!$C$55="No",IF($A228&lt;=Parameters!$D$28,Parameters!$C$28*$A228,IF($A228&lt;=Parameters!$D$29,Parameters!$C$28*Parameters!$D$28+Parameters!$C$29*($A228-Parameters!$D$28),IF($A228&lt;=Parameters!$D$30,Parameters!$C$28*Parameters!$D$28+Parameters!$C$29*(Parameters!$D$29-Parameters!$D$28)+Parameters!$C$30*($A228-Parameters!$D$29),Parameters!$C$28*Parameters!$D$28+Parameters!$C$29*(Parameters!$D$29-Parameters!$D$28)+Parameters!$C$30*(Parameters!$D$30-Parameters!$D$29)+Parameters!$C$31*($A228-Parameters!$D$30)))),_xlfn.IFS($A228&lt;=Parameters!$D$28,Parameters!$C$28*$A228,$A228&lt;=Parameters!$D$29,Parameters!$C$29*$A228,$A228&lt;=Parameters!$D$30,Parameters!$C$30*$A228,$A228&gt;Parameters!$D$30,Parameters!$C$31*$A228))</f>
        <v>23639.27</v>
      </c>
      <c r="E228" s="290">
        <f t="shared" si="115"/>
        <v>106.00569506726458</v>
      </c>
      <c r="F228" s="290" cm="1">
        <f t="array" ref="F228">IF(Parameters!$C$55="No",IF($A228&lt;=Parameters!$D$34,Parameters!$C$34*$A228,IF($A228&lt;=Parameters!$D$35,Parameters!$C$34*Parameters!$D$34+Parameters!$C$35*($A228-Parameters!$D$34),IF($A228&lt;=Parameters!$D$36,Parameters!$C$34*Parameters!$D$34+Parameters!$C$35*(Parameters!$D$35-Parameters!$D$34)+Parameters!$C$36*($A228-Parameters!$D$35),Parameters!$C$34*Parameters!$D$34+Parameters!$C$35*(Parameters!$D$35-Parameters!$D$34)+Parameters!$C$36*(Parameters!$D$36-Parameters!$D$35)+Parameters!$C$37*($A228-Parameters!$D$36)))),_xlfn.IFS($A228&lt;=Parameters!$D$34,Parameters!$C$34*$A228,$A228&lt;=Parameters!$D$35,Parameters!$C$35*$A228,$A228&lt;=Parameters!$D$36,Parameters!$C$36*$A228,$A228&gt;Parameters!$D$36,Parameters!$C$37*$A228))</f>
        <v>28778.42</v>
      </c>
      <c r="G228" s="290">
        <f t="shared" si="116"/>
        <v>129.05121076233183</v>
      </c>
      <c r="H228" s="290" cm="1">
        <f t="array" ref="H228">IF(Parameters!$C$55="No",IF($A228&lt;=Parameters!$D$39,Parameters!$C$39*$A228,IF($A228&lt;=Parameters!$D$40,Parameters!$C$39*Parameters!$D$39+Parameters!$C$40*($A228-Parameters!$D$39),IF($A228&lt;=Parameters!$D$41,Parameters!$C$39*Parameters!$D$39+Parameters!$C$40*(Parameters!$D$40-Parameters!$D$39)+Parameters!$C$41*($A228-Parameters!$D$40),Parameters!$C$39*Parameters!$D$39+Parameters!$C$40*(Parameters!$D$40-Parameters!$D$39)+Parameters!$C$41*(Parameters!$D$41-Parameters!$D$40)+Parameters!$C$42*($A228-Parameters!$D$41)))),_xlfn.IFS($A228&lt;=Parameters!$D$39,Parameters!$C$39*$A228,$A228&lt;=Parameters!$D$40,Parameters!$C$40*$A228,$A228&lt;=Parameters!$D$41,Parameters!$C$41*$A228,$A228&gt;Parameters!$D$41,Parameters!$C$42*$A228))</f>
        <v>30393.919999999998</v>
      </c>
      <c r="I228" s="290">
        <f t="shared" si="117"/>
        <v>136.2956053811659</v>
      </c>
      <c r="J228" s="290" cm="1">
        <f t="array" ref="J228">IF(Parameters!$D$55="No",IF($A228&lt;=Parameters!$F$23,Parameters!$E$23*$A228,IF($A228&lt;=Parameters!$F$24,Parameters!$E$23*Parameters!$F$23+Parameters!$E$24*($A228-Parameters!$F$23),IF($A228&lt;=Parameters!$F$25,Parameters!$E$23*Parameters!$F$23+Parameters!$E$24*(Parameters!$F$24-Parameters!$F$23)+Parameters!$E$25*($A228-Parameters!$F$24),Parameters!$E$23*Parameters!$F$23+Parameters!$E$24*(Parameters!$F$24-Parameters!$F$23)+Parameters!$E$25*(Parameters!$F$25-Parameters!$F$24)+Parameters!$E$26*($A228-Parameters!$F$25)))),_xlfn.IFS($A228&lt;=Parameters!$F$23,Parameters!$E$23*$A228,$A228&lt;=Parameters!$F$24,Parameters!$E$24*$A228,$A228&lt;=Parameters!$F$25,Parameters!$E$25*$A228,$A228&gt;Parameters!$F$25,Parameters!$E$26*$A228))</f>
        <v>20330.91</v>
      </c>
      <c r="K228" s="290">
        <f t="shared" si="93"/>
        <v>91.17</v>
      </c>
      <c r="L228" s="290" cm="1">
        <f t="array" ref="L228">IF(Parameters!$D$55="No",IF($A228&lt;=Parameters!$F$28,Parameters!$E$28*$A228,IF($A228&lt;=Parameters!$F$29,Parameters!$E$28*Parameters!$F$28+Parameters!$E$29*($A228-Parameters!$F$28),IF($A228&lt;=Parameters!$F$30,Parameters!$E$28*Parameters!$F$28+Parameters!$E$29*(Parameters!$F$29-Parameters!$F$28)+Parameters!$E$30*($A228-Parameters!$F$29),Parameters!$E$28*Parameters!$F$28+Parameters!$E$29*(Parameters!$F$29-Parameters!$F$28)+Parameters!$E$30*(Parameters!$F$30-Parameters!$F$29)+Parameters!$E$31*($A228-Parameters!$F$30)))),_xlfn.IFS($A228&lt;=Parameters!$F$28,Parameters!$E$28*$A228,$A228&lt;=Parameters!$F$29,Parameters!$E$29*$A228,$A228&lt;=Parameters!$F$30,Parameters!$E$30*$A228,$A228&gt;Parameters!$F$30,Parameters!$E$31*$A228))</f>
        <v>23639.27</v>
      </c>
      <c r="M228" s="290">
        <f t="shared" si="94"/>
        <v>106.00569506726458</v>
      </c>
      <c r="N228" s="290" cm="1">
        <f t="array" ref="N228">IF(Parameters!$D$55="No",IF($A228&lt;=Parameters!$F$34,Parameters!$E$34*$A228,IF($A228&lt;=Parameters!$F$35,Parameters!$E$34*Parameters!$F$34+Parameters!$E$35*($A228-Parameters!$F$34),IF($A228&lt;=Parameters!$F$36,Parameters!$E$34*Parameters!$F$34+Parameters!$E$35*(Parameters!$F$35-Parameters!$F$34)+Parameters!$E$36*($A228-Parameters!$F$35),Parameters!$E$34*Parameters!$F$34+Parameters!$E$35*(Parameters!$F$35-Parameters!$F$34)+Parameters!$E$36*(Parameters!$F$36-Parameters!$F$35)+Parameters!$E$37*($A228-Parameters!$F$36)))),_xlfn.IFS($A228&lt;=Parameters!$F$34,Parameters!$E$34*$A228,$A228&lt;=Parameters!$F$35,Parameters!$E$35*$A228,$A228&lt;=Parameters!$F$36,Parameters!$E$36*$A228,$A228&gt;Parameters!$F$36,Parameters!$E$37*$A228))</f>
        <v>28778.42</v>
      </c>
      <c r="O228" s="290">
        <f t="shared" si="118"/>
        <v>129.05121076233183</v>
      </c>
      <c r="P228" s="290" cm="1">
        <f t="array" ref="P228">IF(Parameters!$D$55="No",IF($A228&lt;=Parameters!$F$39,Parameters!$E$39*$A228,IF($A228&lt;=Parameters!$F$40,Parameters!$E$39*Parameters!$F$39+Parameters!$E$40*($A228-Parameters!$F$39),IF($A228&lt;=Parameters!$F$41,Parameters!$E$39*Parameters!$F$39+Parameters!$E$40*(Parameters!$F$40-Parameters!$F$39)+Parameters!$E$41*($A228-Parameters!$F$40),Parameters!$E$39*Parameters!$F$39+Parameters!$E$40*(Parameters!$F$40-Parameters!$F$39)+Parameters!$E$41*(Parameters!$F$41-Parameters!$F$40)+Parameters!$E$42*($A228-Parameters!$F$41)))),_xlfn.IFS($A228&lt;=Parameters!$F$39,Parameters!$E$39*$A228,$A228&lt;=Parameters!$F$40,Parameters!$E$40*$A228,$A228&lt;=Parameters!$F$41,Parameters!$E$41*$A228,$A228&gt;Parameters!$F$41,Parameters!$E$42*$A228))</f>
        <v>30393.919999999998</v>
      </c>
      <c r="Q228" s="290">
        <f t="shared" si="119"/>
        <v>136.2956053811659</v>
      </c>
      <c r="R228" s="290" cm="1">
        <f t="array" ref="R228">IF(Parameters!$E$55="No",IF($A228&lt;=Parameters!$H$23,Parameters!$G$23*$A228,IF($A228&lt;=Parameters!$H$24,Parameters!$G$23*Parameters!$H$23+Parameters!$G$24*($A228-Parameters!$H$23),IF($A228&lt;=Parameters!$H$25,Parameters!$G$23*Parameters!$H$23+Parameters!$G$24*(Parameters!$H$24-Parameters!$H$23)+Parameters!$G$25*($A228-Parameters!$H$24),Parameters!$G$23*Parameters!$H$23+Parameters!$G$24*(Parameters!$H$24-Parameters!$H$23)+Parameters!$G$25*(Parameters!$H$25-Parameters!$H$24)+Parameters!$G$26*($A228-Parameters!$H$25)))),_xlfn.IFS($A228&lt;=Parameters!$H$23,Parameters!$G$23*$A228,$A228&lt;=Parameters!$H$24,Parameters!$G$24*$A228,$A228&lt;=Parameters!$H$25,Parameters!$G$25*$A228,$A228&gt;Parameters!$H$25,Parameters!$G$26*$A228))</f>
        <v>20330.91</v>
      </c>
      <c r="S228" s="290">
        <f t="shared" si="95"/>
        <v>91.17</v>
      </c>
      <c r="T228" s="290" cm="1">
        <f t="array" ref="T228">IF(Parameters!$E$55="No",IF($A228&lt;=Parameters!$H$28,Parameters!$G$28*$A228,IF($A228&lt;=Parameters!$H$29,Parameters!$G$28*Parameters!$H$28+Parameters!$G$29*($A228-Parameters!$H$28),IF($A228&lt;=Parameters!$H$30,Parameters!$G$28*Parameters!$H$28+Parameters!$G$29*(Parameters!$H$29-Parameters!$H$28)+Parameters!$G$30*($A228-Parameters!$H$29),Parameters!$G$28*Parameters!$H$28+Parameters!$G$29*(Parameters!$H$29-Parameters!$H$28)+Parameters!$G$30*(Parameters!$H$30-Parameters!$H$29)+Parameters!$G$31*($A228-Parameters!$H$30)))),_xlfn.IFS($A228&lt;=Parameters!$H$28,Parameters!$G$28*$A228,$A228&lt;=Parameters!$H$29,Parameters!$G$29*$A228,$A228&lt;=Parameters!$H$30,Parameters!$G$30*$A228,$A228&gt;Parameters!$H$30,Parameters!$G$31*$A228))</f>
        <v>23639.27</v>
      </c>
      <c r="U228" s="290">
        <f t="shared" si="96"/>
        <v>106.00569506726458</v>
      </c>
      <c r="V228" s="290" cm="1">
        <f t="array" ref="V228">IF(Parameters!$E$55="No",IF($A228&lt;=Parameters!$H$34,Parameters!$G$34*$A228,IF($A228&lt;=Parameters!$H$35,Parameters!$G$34*Parameters!$H$34+Parameters!$G$35*($A228-Parameters!$H$34),IF($A228&lt;=Parameters!$H$36,Parameters!$G$34*Parameters!$H$34+Parameters!$G$35*(Parameters!$H$35-Parameters!$H$34)+Parameters!$G$36*($A228-Parameters!$H$35),Parameters!$G$34*Parameters!$H$34+Parameters!$G$35*(Parameters!$H$35-Parameters!$H$34)+Parameters!$G$36*(Parameters!$H$36-Parameters!$H$35)+Parameters!$G$37*($A228-Parameters!$H$36)))),_xlfn.IFS($A228&lt;=Parameters!$H$34,Parameters!$G$34*$A228,$A228&lt;=Parameters!$H$35,Parameters!$G$35*$A228,$A228&lt;=Parameters!$H$36,Parameters!$G$36*$A228,$A228&gt;Parameters!$H$36,Parameters!$G$37*$A228))</f>
        <v>28778.42</v>
      </c>
      <c r="W228" s="290">
        <f t="shared" si="120"/>
        <v>129.05121076233183</v>
      </c>
      <c r="X228" s="290" cm="1">
        <f t="array" ref="X228">IF(Parameters!$E$55="No",IF($A228&lt;=Parameters!$H$39,Parameters!$G$39*$A228,IF($A228&lt;=Parameters!$H$40,Parameters!$G$39*Parameters!$H$39+Parameters!$G$40*($A228-Parameters!$H$39),IF($A228&lt;=Parameters!$H$41,Parameters!$G$39*Parameters!$H$39+Parameters!$G$40*(Parameters!$H$40-Parameters!$H$39)+Parameters!$G$41*($A228-Parameters!$H$40),Parameters!$G$39*Parameters!$H$39+Parameters!$G$40*(Parameters!$H$40-Parameters!$H$39)+Parameters!$G$41*(Parameters!$H$41-Parameters!$H$40)+Parameters!$G$42*($A228-Parameters!$H$41)))),_xlfn.IFS($A228&lt;=Parameters!$H$39,Parameters!$G$39*$A228,$A228&lt;=Parameters!$H$40,Parameters!$G$40*$A228,$A228&lt;=Parameters!$H$41,Parameters!$G$41*$A228,$A228&gt;Parameters!$H$41,Parameters!$G$42*$A228))</f>
        <v>30393.919999999998</v>
      </c>
      <c r="Y228" s="290">
        <f t="shared" si="121"/>
        <v>136.2956053811659</v>
      </c>
      <c r="Z228" s="290" cm="1">
        <f t="array" ref="Z228">IF(Parameters!$F$55="No",IF($A228&lt;=Parameters!$J$23,Parameters!$I$23*$A228,IF($A228&lt;=Parameters!$J$24,Parameters!$I$23*Parameters!$J$23+Parameters!$I$24*($A228-Parameters!$J$23),IF($A228&lt;=Parameters!$J$25,Parameters!$I$23*Parameters!$J$23+Parameters!$I$24*(Parameters!$J$24-Parameters!$J$23)+Parameters!$I$25*($A228-Parameters!$J$24),Parameters!$I$23*Parameters!$J$23+Parameters!$I$24*(Parameters!$J$24-Parameters!$J$23)+Parameters!$I$25*(Parameters!$J$25-Parameters!$J$24)+Parameters!$I$26*($A228-Parameters!$J$25)))),_xlfn.IFS($A228&lt;=Parameters!$J$23,Parameters!$I$23*$A228,$A228&lt;=Parameters!$J$24,Parameters!$I$24*$A228,$A228&lt;=Parameters!$J$25,Parameters!$I$25*$A228,$A228&gt;Parameters!$J$25,Parameters!$I$26*$A228))</f>
        <v>20330.91</v>
      </c>
      <c r="AA228" s="290">
        <f t="shared" si="97"/>
        <v>91.17</v>
      </c>
      <c r="AB228" s="290" cm="1">
        <f t="array" ref="AB228">IF(Parameters!$F$55="No",IF($A228&lt;=Parameters!$J$28,Parameters!$I$28*$A228,IF($A228&lt;=Parameters!$J$29,Parameters!$I$28*Parameters!$J$28+Parameters!$I$29*($A228-Parameters!$J$28),IF($A228&lt;=Parameters!$J$30,Parameters!$I$28*Parameters!$J$28+Parameters!$I$29*(Parameters!$J$29-Parameters!$J$28)+Parameters!$I$30*($A228-Parameters!$J$29),Parameters!$I$28*Parameters!$J$28+Parameters!$I$29*(Parameters!$J$29-Parameters!$J$28)+Parameters!$I$30*(Parameters!$J$30-Parameters!$J$29)+Parameters!$I$31*($A228-Parameters!$J$30)))),_xlfn.IFS($A228&lt;=Parameters!$J$28,Parameters!$I$28*$A228,$A228&lt;=Parameters!$J$29,Parameters!$I$29*$A228,$A228&lt;=Parameters!$J$30,Parameters!$I$30*$A228,$A228&gt;Parameters!$J$30,Parameters!$I$31*$A228))</f>
        <v>23639.27</v>
      </c>
      <c r="AC228" s="290">
        <f t="shared" si="98"/>
        <v>106.00569506726458</v>
      </c>
      <c r="AD228" s="290" cm="1">
        <f t="array" ref="AD228">IF(Parameters!$F$55="No",IF($A228&lt;=Parameters!$J$34,Parameters!$I$34*$A228,IF($A228&lt;=Parameters!$J$35,Parameters!$I$34*Parameters!$J$34+Parameters!$I$35*($A228-Parameters!$J$34),IF($A228&lt;=Parameters!$J$36,Parameters!$I$34*Parameters!$J$34+Parameters!$I$35*(Parameters!$J$35-Parameters!$J$34)+Parameters!$I$36*($A228-Parameters!$J$35),Parameters!$I$34*Parameters!$J$34+Parameters!$I$35*(Parameters!$J$35-Parameters!$J$34)+Parameters!$I$36*(Parameters!$J$36-Parameters!$J$35)+Parameters!$I$37*($A228-Parameters!$J$36)))),_xlfn.IFS($A228&lt;=Parameters!$J$34,Parameters!$I$34*$A228,$A228&lt;=Parameters!$J$35,Parameters!$I$35*$A228,$A228&lt;=Parameters!$J$36,Parameters!$I$36*$A228,$A228&gt;Parameters!$J$36,Parameters!$I$37*$A228))</f>
        <v>28778.42</v>
      </c>
      <c r="AE228" s="290">
        <f t="shared" si="122"/>
        <v>129.05121076233183</v>
      </c>
      <c r="AF228" s="290" cm="1">
        <f t="array" ref="AF228">IF(Parameters!$F$55="No",IF($A228&lt;=Parameters!$J$39,Parameters!$I$39*$A228,IF($A228&lt;=Parameters!$J$40,Parameters!$I$39*Parameters!$J$39+Parameters!$I$40*($A228-Parameters!$J$39),IF($A228&lt;=Parameters!$J$41,Parameters!$I$39*Parameters!$J$39+Parameters!$I$40*(Parameters!$J$40-Parameters!$J$39)+Parameters!$I$41*($A228-Parameters!$J$40),Parameters!$I$39*Parameters!$J$39+Parameters!$I$40*(Parameters!$J$40-Parameters!$J$39)+Parameters!$I$41*(Parameters!$J$41-Parameters!$J$40)+Parameters!$I$42*($A228-Parameters!$J$41)))),_xlfn.IFS($A228&lt;=Parameters!$J$39,Parameters!$I$39*$A228,$A228&lt;=Parameters!$J$40,Parameters!$I$40*$A228,$A228&lt;=Parameters!$J$41,Parameters!$I$41*$A228,$A228&gt;Parameters!$J$41,Parameters!$I$42*$A228))</f>
        <v>30393.919999999998</v>
      </c>
      <c r="AG228" s="290">
        <f t="shared" si="123"/>
        <v>136.2956053811659</v>
      </c>
      <c r="AI228" s="428">
        <f t="shared" si="99"/>
        <v>91.169999999998254</v>
      </c>
      <c r="AJ228" s="428">
        <f t="shared" si="100"/>
        <v>136.4900000000016</v>
      </c>
      <c r="AK228" s="428">
        <f t="shared" si="101"/>
        <v>143.54000000000087</v>
      </c>
      <c r="AL228" s="428">
        <f t="shared" si="102"/>
        <v>143.54000000000087</v>
      </c>
      <c r="AM228" s="428">
        <f t="shared" si="103"/>
        <v>91.169999999998254</v>
      </c>
      <c r="AN228" s="428">
        <f t="shared" si="104"/>
        <v>136.4900000000016</v>
      </c>
      <c r="AO228" s="428">
        <f t="shared" si="105"/>
        <v>143.54000000000087</v>
      </c>
      <c r="AP228" s="428">
        <f t="shared" si="106"/>
        <v>143.54000000000087</v>
      </c>
      <c r="AQ228" s="428">
        <f t="shared" si="107"/>
        <v>91.169999999998254</v>
      </c>
      <c r="AR228" s="428">
        <f t="shared" si="108"/>
        <v>136.4900000000016</v>
      </c>
      <c r="AS228" s="428">
        <f t="shared" si="109"/>
        <v>143.54000000000087</v>
      </c>
      <c r="AT228" s="428">
        <f t="shared" si="110"/>
        <v>143.54000000000087</v>
      </c>
      <c r="AU228" s="428">
        <f t="shared" si="111"/>
        <v>91.169999999998254</v>
      </c>
      <c r="AV228" s="428">
        <f t="shared" si="112"/>
        <v>136.4900000000016</v>
      </c>
      <c r="AW228" s="428">
        <f t="shared" si="113"/>
        <v>143.54000000000087</v>
      </c>
      <c r="AX228" s="428">
        <f t="shared" si="114"/>
        <v>143.54000000000087</v>
      </c>
    </row>
    <row r="229">
      <c r="A229" s="413">
        <v>224</v>
      </c>
      <c r="B229" s="290" cm="1">
        <f t="array" ref="B229">IF(Parameters!$C$55="No",IF($A229&lt;=Parameters!$D$23,Parameters!$C$23*$A229,IF($A229&lt;=Parameters!$D$24,Parameters!$C$23*Parameters!$D$23+Parameters!$C$24*($A229-Parameters!$D$23),IF($A229&lt;=Parameters!$D$25,Parameters!$C$23*Parameters!$D$23+Parameters!$C$24*(Parameters!$D$24-Parameters!$D$23)+Parameters!$C$25*($A229-Parameters!$D$24),Parameters!$C$23*Parameters!$D$23+Parameters!$C$24*(Parameters!$D$24-Parameters!$D$23)+Parameters!$C$25*(Parameters!$D$25-Parameters!$D$24)+Parameters!$C$26*($A229-Parameters!$D$25)))),_xlfn.IFS($A229&lt;=Parameters!$D$23,Parameters!$C$23*$A229,$A229&lt;=Parameters!$D$24,Parameters!$C$24*$A229,$A229&lt;=Parameters!$D$25,Parameters!$C$25*$A229,$A229&gt;Parameters!$D$25,Parameters!$C$26*$A229))</f>
        <v>20422.080000000002</v>
      </c>
      <c r="C229" s="290">
        <f t="shared" si="115"/>
        <v>91.17</v>
      </c>
      <c r="D229" s="290" cm="1">
        <f t="array" ref="D229">IF(Parameters!$C$55="No",IF($A229&lt;=Parameters!$D$28,Parameters!$C$28*$A229,IF($A229&lt;=Parameters!$D$29,Parameters!$C$28*Parameters!$D$28+Parameters!$C$29*($A229-Parameters!$D$28),IF($A229&lt;=Parameters!$D$30,Parameters!$C$28*Parameters!$D$28+Parameters!$C$29*(Parameters!$D$29-Parameters!$D$28)+Parameters!$C$30*($A229-Parameters!$D$29),Parameters!$C$28*Parameters!$D$28+Parameters!$C$29*(Parameters!$D$29-Parameters!$D$28)+Parameters!$C$30*(Parameters!$D$30-Parameters!$D$29)+Parameters!$C$31*($A229-Parameters!$D$30)))),_xlfn.IFS($A229&lt;=Parameters!$D$28,Parameters!$C$28*$A229,$A229&lt;=Parameters!$D$29,Parameters!$C$29*$A229,$A229&lt;=Parameters!$D$30,Parameters!$C$30*$A229,$A229&gt;Parameters!$D$30,Parameters!$C$31*$A229))</f>
        <v>23775.760000000002</v>
      </c>
      <c r="E229" s="290">
        <f t="shared" si="115"/>
        <v>106.14178571428572</v>
      </c>
      <c r="F229" s="290" cm="1">
        <f t="array" ref="F229">IF(Parameters!$C$55="No",IF($A229&lt;=Parameters!$D$34,Parameters!$C$34*$A229,IF($A229&lt;=Parameters!$D$35,Parameters!$C$34*Parameters!$D$34+Parameters!$C$35*($A229-Parameters!$D$34),IF($A229&lt;=Parameters!$D$36,Parameters!$C$34*Parameters!$D$34+Parameters!$C$35*(Parameters!$D$35-Parameters!$D$34)+Parameters!$C$36*($A229-Parameters!$D$35),Parameters!$C$34*Parameters!$D$34+Parameters!$C$35*(Parameters!$D$35-Parameters!$D$34)+Parameters!$C$36*(Parameters!$D$36-Parameters!$D$35)+Parameters!$C$37*($A229-Parameters!$D$36)))),_xlfn.IFS($A229&lt;=Parameters!$D$34,Parameters!$C$34*$A229,$A229&lt;=Parameters!$D$35,Parameters!$C$35*$A229,$A229&lt;=Parameters!$D$36,Parameters!$C$36*$A229,$A229&gt;Parameters!$D$36,Parameters!$C$37*$A229))</f>
        <v>28921.96</v>
      </c>
      <c r="G229" s="290">
        <f t="shared" si="116"/>
        <v>129.11589285714285</v>
      </c>
      <c r="H229" s="290" cm="1">
        <f t="array" ref="H229">IF(Parameters!$C$55="No",IF($A229&lt;=Parameters!$D$39,Parameters!$C$39*$A229,IF($A229&lt;=Parameters!$D$40,Parameters!$C$39*Parameters!$D$39+Parameters!$C$40*($A229-Parameters!$D$39),IF($A229&lt;=Parameters!$D$41,Parameters!$C$39*Parameters!$D$39+Parameters!$C$40*(Parameters!$D$40-Parameters!$D$39)+Parameters!$C$41*($A229-Parameters!$D$40),Parameters!$C$39*Parameters!$D$39+Parameters!$C$40*(Parameters!$D$40-Parameters!$D$39)+Parameters!$C$41*(Parameters!$D$41-Parameters!$D$40)+Parameters!$C$42*($A229-Parameters!$D$41)))),_xlfn.IFS($A229&lt;=Parameters!$D$39,Parameters!$C$39*$A229,$A229&lt;=Parameters!$D$40,Parameters!$C$40*$A229,$A229&lt;=Parameters!$D$41,Parameters!$C$41*$A229,$A229&gt;Parameters!$D$41,Parameters!$C$42*$A229))</f>
        <v>30537.46</v>
      </c>
      <c r="I229" s="290">
        <f t="shared" si="117"/>
        <v>136.32794642857144</v>
      </c>
      <c r="J229" s="290" cm="1">
        <f t="array" ref="J229">IF(Parameters!$D$55="No",IF($A229&lt;=Parameters!$F$23,Parameters!$E$23*$A229,IF($A229&lt;=Parameters!$F$24,Parameters!$E$23*Parameters!$F$23+Parameters!$E$24*($A229-Parameters!$F$23),IF($A229&lt;=Parameters!$F$25,Parameters!$E$23*Parameters!$F$23+Parameters!$E$24*(Parameters!$F$24-Parameters!$F$23)+Parameters!$E$25*($A229-Parameters!$F$24),Parameters!$E$23*Parameters!$F$23+Parameters!$E$24*(Parameters!$F$24-Parameters!$F$23)+Parameters!$E$25*(Parameters!$F$25-Parameters!$F$24)+Parameters!$E$26*($A229-Parameters!$F$25)))),_xlfn.IFS($A229&lt;=Parameters!$F$23,Parameters!$E$23*$A229,$A229&lt;=Parameters!$F$24,Parameters!$E$24*$A229,$A229&lt;=Parameters!$F$25,Parameters!$E$25*$A229,$A229&gt;Parameters!$F$25,Parameters!$E$26*$A229))</f>
        <v>20422.080000000002</v>
      </c>
      <c r="K229" s="290">
        <f t="shared" si="93"/>
        <v>91.17</v>
      </c>
      <c r="L229" s="290" cm="1">
        <f t="array" ref="L229">IF(Parameters!$D$55="No",IF($A229&lt;=Parameters!$F$28,Parameters!$E$28*$A229,IF($A229&lt;=Parameters!$F$29,Parameters!$E$28*Parameters!$F$28+Parameters!$E$29*($A229-Parameters!$F$28),IF($A229&lt;=Parameters!$F$30,Parameters!$E$28*Parameters!$F$28+Parameters!$E$29*(Parameters!$F$29-Parameters!$F$28)+Parameters!$E$30*($A229-Parameters!$F$29),Parameters!$E$28*Parameters!$F$28+Parameters!$E$29*(Parameters!$F$29-Parameters!$F$28)+Parameters!$E$30*(Parameters!$F$30-Parameters!$F$29)+Parameters!$E$31*($A229-Parameters!$F$30)))),_xlfn.IFS($A229&lt;=Parameters!$F$28,Parameters!$E$28*$A229,$A229&lt;=Parameters!$F$29,Parameters!$E$29*$A229,$A229&lt;=Parameters!$F$30,Parameters!$E$30*$A229,$A229&gt;Parameters!$F$30,Parameters!$E$31*$A229))</f>
        <v>23775.760000000002</v>
      </c>
      <c r="M229" s="290">
        <f t="shared" si="94"/>
        <v>106.14178571428572</v>
      </c>
      <c r="N229" s="290" cm="1">
        <f t="array" ref="N229">IF(Parameters!$D$55="No",IF($A229&lt;=Parameters!$F$34,Parameters!$E$34*$A229,IF($A229&lt;=Parameters!$F$35,Parameters!$E$34*Parameters!$F$34+Parameters!$E$35*($A229-Parameters!$F$34),IF($A229&lt;=Parameters!$F$36,Parameters!$E$34*Parameters!$F$34+Parameters!$E$35*(Parameters!$F$35-Parameters!$F$34)+Parameters!$E$36*($A229-Parameters!$F$35),Parameters!$E$34*Parameters!$F$34+Parameters!$E$35*(Parameters!$F$35-Parameters!$F$34)+Parameters!$E$36*(Parameters!$F$36-Parameters!$F$35)+Parameters!$E$37*($A229-Parameters!$F$36)))),_xlfn.IFS($A229&lt;=Parameters!$F$34,Parameters!$E$34*$A229,$A229&lt;=Parameters!$F$35,Parameters!$E$35*$A229,$A229&lt;=Parameters!$F$36,Parameters!$E$36*$A229,$A229&gt;Parameters!$F$36,Parameters!$E$37*$A229))</f>
        <v>28921.96</v>
      </c>
      <c r="O229" s="290">
        <f t="shared" si="118"/>
        <v>129.11589285714285</v>
      </c>
      <c r="P229" s="290" cm="1">
        <f t="array" ref="P229">IF(Parameters!$D$55="No",IF($A229&lt;=Parameters!$F$39,Parameters!$E$39*$A229,IF($A229&lt;=Parameters!$F$40,Parameters!$E$39*Parameters!$F$39+Parameters!$E$40*($A229-Parameters!$F$39),IF($A229&lt;=Parameters!$F$41,Parameters!$E$39*Parameters!$F$39+Parameters!$E$40*(Parameters!$F$40-Parameters!$F$39)+Parameters!$E$41*($A229-Parameters!$F$40),Parameters!$E$39*Parameters!$F$39+Parameters!$E$40*(Parameters!$F$40-Parameters!$F$39)+Parameters!$E$41*(Parameters!$F$41-Parameters!$F$40)+Parameters!$E$42*($A229-Parameters!$F$41)))),_xlfn.IFS($A229&lt;=Parameters!$F$39,Parameters!$E$39*$A229,$A229&lt;=Parameters!$F$40,Parameters!$E$40*$A229,$A229&lt;=Parameters!$F$41,Parameters!$E$41*$A229,$A229&gt;Parameters!$F$41,Parameters!$E$42*$A229))</f>
        <v>30537.46</v>
      </c>
      <c r="Q229" s="290">
        <f t="shared" si="119"/>
        <v>136.32794642857144</v>
      </c>
      <c r="R229" s="290" cm="1">
        <f t="array" ref="R229">IF(Parameters!$E$55="No",IF($A229&lt;=Parameters!$H$23,Parameters!$G$23*$A229,IF($A229&lt;=Parameters!$H$24,Parameters!$G$23*Parameters!$H$23+Parameters!$G$24*($A229-Parameters!$H$23),IF($A229&lt;=Parameters!$H$25,Parameters!$G$23*Parameters!$H$23+Parameters!$G$24*(Parameters!$H$24-Parameters!$H$23)+Parameters!$G$25*($A229-Parameters!$H$24),Parameters!$G$23*Parameters!$H$23+Parameters!$G$24*(Parameters!$H$24-Parameters!$H$23)+Parameters!$G$25*(Parameters!$H$25-Parameters!$H$24)+Parameters!$G$26*($A229-Parameters!$H$25)))),_xlfn.IFS($A229&lt;=Parameters!$H$23,Parameters!$G$23*$A229,$A229&lt;=Parameters!$H$24,Parameters!$G$24*$A229,$A229&lt;=Parameters!$H$25,Parameters!$G$25*$A229,$A229&gt;Parameters!$H$25,Parameters!$G$26*$A229))</f>
        <v>20422.080000000002</v>
      </c>
      <c r="S229" s="290">
        <f t="shared" si="95"/>
        <v>91.17</v>
      </c>
      <c r="T229" s="290" cm="1">
        <f t="array" ref="T229">IF(Parameters!$E$55="No",IF($A229&lt;=Parameters!$H$28,Parameters!$G$28*$A229,IF($A229&lt;=Parameters!$H$29,Parameters!$G$28*Parameters!$H$28+Parameters!$G$29*($A229-Parameters!$H$28),IF($A229&lt;=Parameters!$H$30,Parameters!$G$28*Parameters!$H$28+Parameters!$G$29*(Parameters!$H$29-Parameters!$H$28)+Parameters!$G$30*($A229-Parameters!$H$29),Parameters!$G$28*Parameters!$H$28+Parameters!$G$29*(Parameters!$H$29-Parameters!$H$28)+Parameters!$G$30*(Parameters!$H$30-Parameters!$H$29)+Parameters!$G$31*($A229-Parameters!$H$30)))),_xlfn.IFS($A229&lt;=Parameters!$H$28,Parameters!$G$28*$A229,$A229&lt;=Parameters!$H$29,Parameters!$G$29*$A229,$A229&lt;=Parameters!$H$30,Parameters!$G$30*$A229,$A229&gt;Parameters!$H$30,Parameters!$G$31*$A229))</f>
        <v>23775.760000000002</v>
      </c>
      <c r="U229" s="290">
        <f t="shared" si="96"/>
        <v>106.14178571428572</v>
      </c>
      <c r="V229" s="290" cm="1">
        <f t="array" ref="V229">IF(Parameters!$E$55="No",IF($A229&lt;=Parameters!$H$34,Parameters!$G$34*$A229,IF($A229&lt;=Parameters!$H$35,Parameters!$G$34*Parameters!$H$34+Parameters!$G$35*($A229-Parameters!$H$34),IF($A229&lt;=Parameters!$H$36,Parameters!$G$34*Parameters!$H$34+Parameters!$G$35*(Parameters!$H$35-Parameters!$H$34)+Parameters!$G$36*($A229-Parameters!$H$35),Parameters!$G$34*Parameters!$H$34+Parameters!$G$35*(Parameters!$H$35-Parameters!$H$34)+Parameters!$G$36*(Parameters!$H$36-Parameters!$H$35)+Parameters!$G$37*($A229-Parameters!$H$36)))),_xlfn.IFS($A229&lt;=Parameters!$H$34,Parameters!$G$34*$A229,$A229&lt;=Parameters!$H$35,Parameters!$G$35*$A229,$A229&lt;=Parameters!$H$36,Parameters!$G$36*$A229,$A229&gt;Parameters!$H$36,Parameters!$G$37*$A229))</f>
        <v>28921.96</v>
      </c>
      <c r="W229" s="290">
        <f t="shared" si="120"/>
        <v>129.11589285714285</v>
      </c>
      <c r="X229" s="290" cm="1">
        <f t="array" ref="X229">IF(Parameters!$E$55="No",IF($A229&lt;=Parameters!$H$39,Parameters!$G$39*$A229,IF($A229&lt;=Parameters!$H$40,Parameters!$G$39*Parameters!$H$39+Parameters!$G$40*($A229-Parameters!$H$39),IF($A229&lt;=Parameters!$H$41,Parameters!$G$39*Parameters!$H$39+Parameters!$G$40*(Parameters!$H$40-Parameters!$H$39)+Parameters!$G$41*($A229-Parameters!$H$40),Parameters!$G$39*Parameters!$H$39+Parameters!$G$40*(Parameters!$H$40-Parameters!$H$39)+Parameters!$G$41*(Parameters!$H$41-Parameters!$H$40)+Parameters!$G$42*($A229-Parameters!$H$41)))),_xlfn.IFS($A229&lt;=Parameters!$H$39,Parameters!$G$39*$A229,$A229&lt;=Parameters!$H$40,Parameters!$G$40*$A229,$A229&lt;=Parameters!$H$41,Parameters!$G$41*$A229,$A229&gt;Parameters!$H$41,Parameters!$G$42*$A229))</f>
        <v>30537.46</v>
      </c>
      <c r="Y229" s="290">
        <f t="shared" si="121"/>
        <v>136.32794642857144</v>
      </c>
      <c r="Z229" s="290" cm="1">
        <f t="array" ref="Z229">IF(Parameters!$F$55="No",IF($A229&lt;=Parameters!$J$23,Parameters!$I$23*$A229,IF($A229&lt;=Parameters!$J$24,Parameters!$I$23*Parameters!$J$23+Parameters!$I$24*($A229-Parameters!$J$23),IF($A229&lt;=Parameters!$J$25,Parameters!$I$23*Parameters!$J$23+Parameters!$I$24*(Parameters!$J$24-Parameters!$J$23)+Parameters!$I$25*($A229-Parameters!$J$24),Parameters!$I$23*Parameters!$J$23+Parameters!$I$24*(Parameters!$J$24-Parameters!$J$23)+Parameters!$I$25*(Parameters!$J$25-Parameters!$J$24)+Parameters!$I$26*($A229-Parameters!$J$25)))),_xlfn.IFS($A229&lt;=Parameters!$J$23,Parameters!$I$23*$A229,$A229&lt;=Parameters!$J$24,Parameters!$I$24*$A229,$A229&lt;=Parameters!$J$25,Parameters!$I$25*$A229,$A229&gt;Parameters!$J$25,Parameters!$I$26*$A229))</f>
        <v>20422.080000000002</v>
      </c>
      <c r="AA229" s="290">
        <f t="shared" si="97"/>
        <v>91.17</v>
      </c>
      <c r="AB229" s="290" cm="1">
        <f t="array" ref="AB229">IF(Parameters!$F$55="No",IF($A229&lt;=Parameters!$J$28,Parameters!$I$28*$A229,IF($A229&lt;=Parameters!$J$29,Parameters!$I$28*Parameters!$J$28+Parameters!$I$29*($A229-Parameters!$J$28),IF($A229&lt;=Parameters!$J$30,Parameters!$I$28*Parameters!$J$28+Parameters!$I$29*(Parameters!$J$29-Parameters!$J$28)+Parameters!$I$30*($A229-Parameters!$J$29),Parameters!$I$28*Parameters!$J$28+Parameters!$I$29*(Parameters!$J$29-Parameters!$J$28)+Parameters!$I$30*(Parameters!$J$30-Parameters!$J$29)+Parameters!$I$31*($A229-Parameters!$J$30)))),_xlfn.IFS($A229&lt;=Parameters!$J$28,Parameters!$I$28*$A229,$A229&lt;=Parameters!$J$29,Parameters!$I$29*$A229,$A229&lt;=Parameters!$J$30,Parameters!$I$30*$A229,$A229&gt;Parameters!$J$30,Parameters!$I$31*$A229))</f>
        <v>23775.760000000002</v>
      </c>
      <c r="AC229" s="290">
        <f t="shared" si="98"/>
        <v>106.14178571428572</v>
      </c>
      <c r="AD229" s="290" cm="1">
        <f t="array" ref="AD229">IF(Parameters!$F$55="No",IF($A229&lt;=Parameters!$J$34,Parameters!$I$34*$A229,IF($A229&lt;=Parameters!$J$35,Parameters!$I$34*Parameters!$J$34+Parameters!$I$35*($A229-Parameters!$J$34),IF($A229&lt;=Parameters!$J$36,Parameters!$I$34*Parameters!$J$34+Parameters!$I$35*(Parameters!$J$35-Parameters!$J$34)+Parameters!$I$36*($A229-Parameters!$J$35),Parameters!$I$34*Parameters!$J$34+Parameters!$I$35*(Parameters!$J$35-Parameters!$J$34)+Parameters!$I$36*(Parameters!$J$36-Parameters!$J$35)+Parameters!$I$37*($A229-Parameters!$J$36)))),_xlfn.IFS($A229&lt;=Parameters!$J$34,Parameters!$I$34*$A229,$A229&lt;=Parameters!$J$35,Parameters!$I$35*$A229,$A229&lt;=Parameters!$J$36,Parameters!$I$36*$A229,$A229&gt;Parameters!$J$36,Parameters!$I$37*$A229))</f>
        <v>28921.96</v>
      </c>
      <c r="AE229" s="290">
        <f t="shared" si="122"/>
        <v>129.11589285714285</v>
      </c>
      <c r="AF229" s="290" cm="1">
        <f t="array" ref="AF229">IF(Parameters!$F$55="No",IF($A229&lt;=Parameters!$J$39,Parameters!$I$39*$A229,IF($A229&lt;=Parameters!$J$40,Parameters!$I$39*Parameters!$J$39+Parameters!$I$40*($A229-Parameters!$J$39),IF($A229&lt;=Parameters!$J$41,Parameters!$I$39*Parameters!$J$39+Parameters!$I$40*(Parameters!$J$40-Parameters!$J$39)+Parameters!$I$41*($A229-Parameters!$J$40),Parameters!$I$39*Parameters!$J$39+Parameters!$I$40*(Parameters!$J$40-Parameters!$J$39)+Parameters!$I$41*(Parameters!$J$41-Parameters!$J$40)+Parameters!$I$42*($A229-Parameters!$J$41)))),_xlfn.IFS($A229&lt;=Parameters!$J$39,Parameters!$I$39*$A229,$A229&lt;=Parameters!$J$40,Parameters!$I$40*$A229,$A229&lt;=Parameters!$J$41,Parameters!$I$41*$A229,$A229&gt;Parameters!$J$41,Parameters!$I$42*$A229))</f>
        <v>30537.46</v>
      </c>
      <c r="AG229" s="290">
        <f t="shared" si="123"/>
        <v>136.32794642857144</v>
      </c>
      <c r="AI229" s="428">
        <f t="shared" si="99"/>
        <v>91.170000000001892</v>
      </c>
      <c r="AJ229" s="428">
        <f t="shared" si="100"/>
        <v>136.4900000000016</v>
      </c>
      <c r="AK229" s="428">
        <f t="shared" si="101"/>
        <v>143.54000000000087</v>
      </c>
      <c r="AL229" s="428">
        <f t="shared" si="102"/>
        <v>143.54000000000087</v>
      </c>
      <c r="AM229" s="428">
        <f t="shared" si="103"/>
        <v>91.170000000001892</v>
      </c>
      <c r="AN229" s="428">
        <f t="shared" si="104"/>
        <v>136.4900000000016</v>
      </c>
      <c r="AO229" s="428">
        <f t="shared" si="105"/>
        <v>143.54000000000087</v>
      </c>
      <c r="AP229" s="428">
        <f t="shared" si="106"/>
        <v>143.54000000000087</v>
      </c>
      <c r="AQ229" s="428">
        <f t="shared" si="107"/>
        <v>91.170000000001892</v>
      </c>
      <c r="AR229" s="428">
        <f t="shared" si="108"/>
        <v>136.4900000000016</v>
      </c>
      <c r="AS229" s="428">
        <f t="shared" si="109"/>
        <v>143.54000000000087</v>
      </c>
      <c r="AT229" s="428">
        <f t="shared" si="110"/>
        <v>143.54000000000087</v>
      </c>
      <c r="AU229" s="428">
        <f t="shared" si="111"/>
        <v>91.170000000001892</v>
      </c>
      <c r="AV229" s="428">
        <f t="shared" si="112"/>
        <v>136.4900000000016</v>
      </c>
      <c r="AW229" s="428">
        <f t="shared" si="113"/>
        <v>143.54000000000087</v>
      </c>
      <c r="AX229" s="428">
        <f t="shared" si="114"/>
        <v>143.54000000000087</v>
      </c>
    </row>
    <row r="230">
      <c r="A230" s="413">
        <v>225</v>
      </c>
      <c r="B230" s="290" cm="1">
        <f t="array" ref="B230">IF(Parameters!$C$55="No",IF($A230&lt;=Parameters!$D$23,Parameters!$C$23*$A230,IF($A230&lt;=Parameters!$D$24,Parameters!$C$23*Parameters!$D$23+Parameters!$C$24*($A230-Parameters!$D$23),IF($A230&lt;=Parameters!$D$25,Parameters!$C$23*Parameters!$D$23+Parameters!$C$24*(Parameters!$D$24-Parameters!$D$23)+Parameters!$C$25*($A230-Parameters!$D$24),Parameters!$C$23*Parameters!$D$23+Parameters!$C$24*(Parameters!$D$24-Parameters!$D$23)+Parameters!$C$25*(Parameters!$D$25-Parameters!$D$24)+Parameters!$C$26*($A230-Parameters!$D$25)))),_xlfn.IFS($A230&lt;=Parameters!$D$23,Parameters!$C$23*$A230,$A230&lt;=Parameters!$D$24,Parameters!$C$24*$A230,$A230&lt;=Parameters!$D$25,Parameters!$C$25*$A230,$A230&gt;Parameters!$D$25,Parameters!$C$26*$A230))</f>
        <v>20513.25</v>
      </c>
      <c r="C230" s="290">
        <f t="shared" si="115"/>
        <v>91.17</v>
      </c>
      <c r="D230" s="290" cm="1">
        <f t="array" ref="D230">IF(Parameters!$C$55="No",IF($A230&lt;=Parameters!$D$28,Parameters!$C$28*$A230,IF($A230&lt;=Parameters!$D$29,Parameters!$C$28*Parameters!$D$28+Parameters!$C$29*($A230-Parameters!$D$28),IF($A230&lt;=Parameters!$D$30,Parameters!$C$28*Parameters!$D$28+Parameters!$C$29*(Parameters!$D$29-Parameters!$D$28)+Parameters!$C$30*($A230-Parameters!$D$29),Parameters!$C$28*Parameters!$D$28+Parameters!$C$29*(Parameters!$D$29-Parameters!$D$28)+Parameters!$C$30*(Parameters!$D$30-Parameters!$D$29)+Parameters!$C$31*($A230-Parameters!$D$30)))),_xlfn.IFS($A230&lt;=Parameters!$D$28,Parameters!$C$28*$A230,$A230&lt;=Parameters!$D$29,Parameters!$C$29*$A230,$A230&lt;=Parameters!$D$30,Parameters!$C$30*$A230,$A230&gt;Parameters!$D$30,Parameters!$C$31*$A230))</f>
        <v>23912.25</v>
      </c>
      <c r="E230" s="290">
        <f t="shared" si="115"/>
        <v>106.27666666666667</v>
      </c>
      <c r="F230" s="290" cm="1">
        <f t="array" ref="F230">IF(Parameters!$C$55="No",IF($A230&lt;=Parameters!$D$34,Parameters!$C$34*$A230,IF($A230&lt;=Parameters!$D$35,Parameters!$C$34*Parameters!$D$34+Parameters!$C$35*($A230-Parameters!$D$34),IF($A230&lt;=Parameters!$D$36,Parameters!$C$34*Parameters!$D$34+Parameters!$C$35*(Parameters!$D$35-Parameters!$D$34)+Parameters!$C$36*($A230-Parameters!$D$35),Parameters!$C$34*Parameters!$D$34+Parameters!$C$35*(Parameters!$D$35-Parameters!$D$34)+Parameters!$C$36*(Parameters!$D$36-Parameters!$D$35)+Parameters!$C$37*($A230-Parameters!$D$36)))),_xlfn.IFS($A230&lt;=Parameters!$D$34,Parameters!$C$34*$A230,$A230&lt;=Parameters!$D$35,Parameters!$C$35*$A230,$A230&lt;=Parameters!$D$36,Parameters!$C$36*$A230,$A230&gt;Parameters!$D$36,Parameters!$C$37*$A230))</f>
        <v>29065.5</v>
      </c>
      <c r="G230" s="290">
        <f t="shared" si="116"/>
        <v>129.18</v>
      </c>
      <c r="H230" s="290" cm="1">
        <f t="array" ref="H230">IF(Parameters!$C$55="No",IF($A230&lt;=Parameters!$D$39,Parameters!$C$39*$A230,IF($A230&lt;=Parameters!$D$40,Parameters!$C$39*Parameters!$D$39+Parameters!$C$40*($A230-Parameters!$D$39),IF($A230&lt;=Parameters!$D$41,Parameters!$C$39*Parameters!$D$39+Parameters!$C$40*(Parameters!$D$40-Parameters!$D$39)+Parameters!$C$41*($A230-Parameters!$D$40),Parameters!$C$39*Parameters!$D$39+Parameters!$C$40*(Parameters!$D$40-Parameters!$D$39)+Parameters!$C$41*(Parameters!$D$41-Parameters!$D$40)+Parameters!$C$42*($A230-Parameters!$D$41)))),_xlfn.IFS($A230&lt;=Parameters!$D$39,Parameters!$C$39*$A230,$A230&lt;=Parameters!$D$40,Parameters!$C$40*$A230,$A230&lt;=Parameters!$D$41,Parameters!$C$41*$A230,$A230&gt;Parameters!$D$41,Parameters!$C$42*$A230))</f>
        <v>30681</v>
      </c>
      <c r="I230" s="290">
        <f t="shared" si="117"/>
        <v>136.36000000000001</v>
      </c>
      <c r="J230" s="290" cm="1">
        <f t="array" ref="J230">IF(Parameters!$D$55="No",IF($A230&lt;=Parameters!$F$23,Parameters!$E$23*$A230,IF($A230&lt;=Parameters!$F$24,Parameters!$E$23*Parameters!$F$23+Parameters!$E$24*($A230-Parameters!$F$23),IF($A230&lt;=Parameters!$F$25,Parameters!$E$23*Parameters!$F$23+Parameters!$E$24*(Parameters!$F$24-Parameters!$F$23)+Parameters!$E$25*($A230-Parameters!$F$24),Parameters!$E$23*Parameters!$F$23+Parameters!$E$24*(Parameters!$F$24-Parameters!$F$23)+Parameters!$E$25*(Parameters!$F$25-Parameters!$F$24)+Parameters!$E$26*($A230-Parameters!$F$25)))),_xlfn.IFS($A230&lt;=Parameters!$F$23,Parameters!$E$23*$A230,$A230&lt;=Parameters!$F$24,Parameters!$E$24*$A230,$A230&lt;=Parameters!$F$25,Parameters!$E$25*$A230,$A230&gt;Parameters!$F$25,Parameters!$E$26*$A230))</f>
        <v>20513.25</v>
      </c>
      <c r="K230" s="290">
        <f t="shared" si="93"/>
        <v>91.17</v>
      </c>
      <c r="L230" s="290" cm="1">
        <f t="array" ref="L230">IF(Parameters!$D$55="No",IF($A230&lt;=Parameters!$F$28,Parameters!$E$28*$A230,IF($A230&lt;=Parameters!$F$29,Parameters!$E$28*Parameters!$F$28+Parameters!$E$29*($A230-Parameters!$F$28),IF($A230&lt;=Parameters!$F$30,Parameters!$E$28*Parameters!$F$28+Parameters!$E$29*(Parameters!$F$29-Parameters!$F$28)+Parameters!$E$30*($A230-Parameters!$F$29),Parameters!$E$28*Parameters!$F$28+Parameters!$E$29*(Parameters!$F$29-Parameters!$F$28)+Parameters!$E$30*(Parameters!$F$30-Parameters!$F$29)+Parameters!$E$31*($A230-Parameters!$F$30)))),_xlfn.IFS($A230&lt;=Parameters!$F$28,Parameters!$E$28*$A230,$A230&lt;=Parameters!$F$29,Parameters!$E$29*$A230,$A230&lt;=Parameters!$F$30,Parameters!$E$30*$A230,$A230&gt;Parameters!$F$30,Parameters!$E$31*$A230))</f>
        <v>23912.25</v>
      </c>
      <c r="M230" s="290">
        <f t="shared" si="94"/>
        <v>106.27666666666667</v>
      </c>
      <c r="N230" s="290" cm="1">
        <f t="array" ref="N230">IF(Parameters!$D$55="No",IF($A230&lt;=Parameters!$F$34,Parameters!$E$34*$A230,IF($A230&lt;=Parameters!$F$35,Parameters!$E$34*Parameters!$F$34+Parameters!$E$35*($A230-Parameters!$F$34),IF($A230&lt;=Parameters!$F$36,Parameters!$E$34*Parameters!$F$34+Parameters!$E$35*(Parameters!$F$35-Parameters!$F$34)+Parameters!$E$36*($A230-Parameters!$F$35),Parameters!$E$34*Parameters!$F$34+Parameters!$E$35*(Parameters!$F$35-Parameters!$F$34)+Parameters!$E$36*(Parameters!$F$36-Parameters!$F$35)+Parameters!$E$37*($A230-Parameters!$F$36)))),_xlfn.IFS($A230&lt;=Parameters!$F$34,Parameters!$E$34*$A230,$A230&lt;=Parameters!$F$35,Parameters!$E$35*$A230,$A230&lt;=Parameters!$F$36,Parameters!$E$36*$A230,$A230&gt;Parameters!$F$36,Parameters!$E$37*$A230))</f>
        <v>29065.5</v>
      </c>
      <c r="O230" s="290">
        <f t="shared" si="118"/>
        <v>129.18</v>
      </c>
      <c r="P230" s="290" cm="1">
        <f t="array" ref="P230">IF(Parameters!$D$55="No",IF($A230&lt;=Parameters!$F$39,Parameters!$E$39*$A230,IF($A230&lt;=Parameters!$F$40,Parameters!$E$39*Parameters!$F$39+Parameters!$E$40*($A230-Parameters!$F$39),IF($A230&lt;=Parameters!$F$41,Parameters!$E$39*Parameters!$F$39+Parameters!$E$40*(Parameters!$F$40-Parameters!$F$39)+Parameters!$E$41*($A230-Parameters!$F$40),Parameters!$E$39*Parameters!$F$39+Parameters!$E$40*(Parameters!$F$40-Parameters!$F$39)+Parameters!$E$41*(Parameters!$F$41-Parameters!$F$40)+Parameters!$E$42*($A230-Parameters!$F$41)))),_xlfn.IFS($A230&lt;=Parameters!$F$39,Parameters!$E$39*$A230,$A230&lt;=Parameters!$F$40,Parameters!$E$40*$A230,$A230&lt;=Parameters!$F$41,Parameters!$E$41*$A230,$A230&gt;Parameters!$F$41,Parameters!$E$42*$A230))</f>
        <v>30681</v>
      </c>
      <c r="Q230" s="290">
        <f t="shared" si="119"/>
        <v>136.36000000000001</v>
      </c>
      <c r="R230" s="290" cm="1">
        <f t="array" ref="R230">IF(Parameters!$E$55="No",IF($A230&lt;=Parameters!$H$23,Parameters!$G$23*$A230,IF($A230&lt;=Parameters!$H$24,Parameters!$G$23*Parameters!$H$23+Parameters!$G$24*($A230-Parameters!$H$23),IF($A230&lt;=Parameters!$H$25,Parameters!$G$23*Parameters!$H$23+Parameters!$G$24*(Parameters!$H$24-Parameters!$H$23)+Parameters!$G$25*($A230-Parameters!$H$24),Parameters!$G$23*Parameters!$H$23+Parameters!$G$24*(Parameters!$H$24-Parameters!$H$23)+Parameters!$G$25*(Parameters!$H$25-Parameters!$H$24)+Parameters!$G$26*($A230-Parameters!$H$25)))),_xlfn.IFS($A230&lt;=Parameters!$H$23,Parameters!$G$23*$A230,$A230&lt;=Parameters!$H$24,Parameters!$G$24*$A230,$A230&lt;=Parameters!$H$25,Parameters!$G$25*$A230,$A230&gt;Parameters!$H$25,Parameters!$G$26*$A230))</f>
        <v>20513.25</v>
      </c>
      <c r="S230" s="290">
        <f t="shared" si="95"/>
        <v>91.17</v>
      </c>
      <c r="T230" s="290" cm="1">
        <f t="array" ref="T230">IF(Parameters!$E$55="No",IF($A230&lt;=Parameters!$H$28,Parameters!$G$28*$A230,IF($A230&lt;=Parameters!$H$29,Parameters!$G$28*Parameters!$H$28+Parameters!$G$29*($A230-Parameters!$H$28),IF($A230&lt;=Parameters!$H$30,Parameters!$G$28*Parameters!$H$28+Parameters!$G$29*(Parameters!$H$29-Parameters!$H$28)+Parameters!$G$30*($A230-Parameters!$H$29),Parameters!$G$28*Parameters!$H$28+Parameters!$G$29*(Parameters!$H$29-Parameters!$H$28)+Parameters!$G$30*(Parameters!$H$30-Parameters!$H$29)+Parameters!$G$31*($A230-Parameters!$H$30)))),_xlfn.IFS($A230&lt;=Parameters!$H$28,Parameters!$G$28*$A230,$A230&lt;=Parameters!$H$29,Parameters!$G$29*$A230,$A230&lt;=Parameters!$H$30,Parameters!$G$30*$A230,$A230&gt;Parameters!$H$30,Parameters!$G$31*$A230))</f>
        <v>23912.25</v>
      </c>
      <c r="U230" s="290">
        <f t="shared" si="96"/>
        <v>106.27666666666667</v>
      </c>
      <c r="V230" s="290" cm="1">
        <f t="array" ref="V230">IF(Parameters!$E$55="No",IF($A230&lt;=Parameters!$H$34,Parameters!$G$34*$A230,IF($A230&lt;=Parameters!$H$35,Parameters!$G$34*Parameters!$H$34+Parameters!$G$35*($A230-Parameters!$H$34),IF($A230&lt;=Parameters!$H$36,Parameters!$G$34*Parameters!$H$34+Parameters!$G$35*(Parameters!$H$35-Parameters!$H$34)+Parameters!$G$36*($A230-Parameters!$H$35),Parameters!$G$34*Parameters!$H$34+Parameters!$G$35*(Parameters!$H$35-Parameters!$H$34)+Parameters!$G$36*(Parameters!$H$36-Parameters!$H$35)+Parameters!$G$37*($A230-Parameters!$H$36)))),_xlfn.IFS($A230&lt;=Parameters!$H$34,Parameters!$G$34*$A230,$A230&lt;=Parameters!$H$35,Parameters!$G$35*$A230,$A230&lt;=Parameters!$H$36,Parameters!$G$36*$A230,$A230&gt;Parameters!$H$36,Parameters!$G$37*$A230))</f>
        <v>29065.5</v>
      </c>
      <c r="W230" s="290">
        <f t="shared" si="120"/>
        <v>129.18</v>
      </c>
      <c r="X230" s="290" cm="1">
        <f t="array" ref="X230">IF(Parameters!$E$55="No",IF($A230&lt;=Parameters!$H$39,Parameters!$G$39*$A230,IF($A230&lt;=Parameters!$H$40,Parameters!$G$39*Parameters!$H$39+Parameters!$G$40*($A230-Parameters!$H$39),IF($A230&lt;=Parameters!$H$41,Parameters!$G$39*Parameters!$H$39+Parameters!$G$40*(Parameters!$H$40-Parameters!$H$39)+Parameters!$G$41*($A230-Parameters!$H$40),Parameters!$G$39*Parameters!$H$39+Parameters!$G$40*(Parameters!$H$40-Parameters!$H$39)+Parameters!$G$41*(Parameters!$H$41-Parameters!$H$40)+Parameters!$G$42*($A230-Parameters!$H$41)))),_xlfn.IFS($A230&lt;=Parameters!$H$39,Parameters!$G$39*$A230,$A230&lt;=Parameters!$H$40,Parameters!$G$40*$A230,$A230&lt;=Parameters!$H$41,Parameters!$G$41*$A230,$A230&gt;Parameters!$H$41,Parameters!$G$42*$A230))</f>
        <v>30681</v>
      </c>
      <c r="Y230" s="290">
        <f t="shared" si="121"/>
        <v>136.36000000000001</v>
      </c>
      <c r="Z230" s="290" cm="1">
        <f t="array" ref="Z230">IF(Parameters!$F$55="No",IF($A230&lt;=Parameters!$J$23,Parameters!$I$23*$A230,IF($A230&lt;=Parameters!$J$24,Parameters!$I$23*Parameters!$J$23+Parameters!$I$24*($A230-Parameters!$J$23),IF($A230&lt;=Parameters!$J$25,Parameters!$I$23*Parameters!$J$23+Parameters!$I$24*(Parameters!$J$24-Parameters!$J$23)+Parameters!$I$25*($A230-Parameters!$J$24),Parameters!$I$23*Parameters!$J$23+Parameters!$I$24*(Parameters!$J$24-Parameters!$J$23)+Parameters!$I$25*(Parameters!$J$25-Parameters!$J$24)+Parameters!$I$26*($A230-Parameters!$J$25)))),_xlfn.IFS($A230&lt;=Parameters!$J$23,Parameters!$I$23*$A230,$A230&lt;=Parameters!$J$24,Parameters!$I$24*$A230,$A230&lt;=Parameters!$J$25,Parameters!$I$25*$A230,$A230&gt;Parameters!$J$25,Parameters!$I$26*$A230))</f>
        <v>20513.25</v>
      </c>
      <c r="AA230" s="290">
        <f t="shared" si="97"/>
        <v>91.17</v>
      </c>
      <c r="AB230" s="290" cm="1">
        <f t="array" ref="AB230">IF(Parameters!$F$55="No",IF($A230&lt;=Parameters!$J$28,Parameters!$I$28*$A230,IF($A230&lt;=Parameters!$J$29,Parameters!$I$28*Parameters!$J$28+Parameters!$I$29*($A230-Parameters!$J$28),IF($A230&lt;=Parameters!$J$30,Parameters!$I$28*Parameters!$J$28+Parameters!$I$29*(Parameters!$J$29-Parameters!$J$28)+Parameters!$I$30*($A230-Parameters!$J$29),Parameters!$I$28*Parameters!$J$28+Parameters!$I$29*(Parameters!$J$29-Parameters!$J$28)+Parameters!$I$30*(Parameters!$J$30-Parameters!$J$29)+Parameters!$I$31*($A230-Parameters!$J$30)))),_xlfn.IFS($A230&lt;=Parameters!$J$28,Parameters!$I$28*$A230,$A230&lt;=Parameters!$J$29,Parameters!$I$29*$A230,$A230&lt;=Parameters!$J$30,Parameters!$I$30*$A230,$A230&gt;Parameters!$J$30,Parameters!$I$31*$A230))</f>
        <v>23912.25</v>
      </c>
      <c r="AC230" s="290">
        <f t="shared" si="98"/>
        <v>106.27666666666667</v>
      </c>
      <c r="AD230" s="290" cm="1">
        <f t="array" ref="AD230">IF(Parameters!$F$55="No",IF($A230&lt;=Parameters!$J$34,Parameters!$I$34*$A230,IF($A230&lt;=Parameters!$J$35,Parameters!$I$34*Parameters!$J$34+Parameters!$I$35*($A230-Parameters!$J$34),IF($A230&lt;=Parameters!$J$36,Parameters!$I$34*Parameters!$J$34+Parameters!$I$35*(Parameters!$J$35-Parameters!$J$34)+Parameters!$I$36*($A230-Parameters!$J$35),Parameters!$I$34*Parameters!$J$34+Parameters!$I$35*(Parameters!$J$35-Parameters!$J$34)+Parameters!$I$36*(Parameters!$J$36-Parameters!$J$35)+Parameters!$I$37*($A230-Parameters!$J$36)))),_xlfn.IFS($A230&lt;=Parameters!$J$34,Parameters!$I$34*$A230,$A230&lt;=Parameters!$J$35,Parameters!$I$35*$A230,$A230&lt;=Parameters!$J$36,Parameters!$I$36*$A230,$A230&gt;Parameters!$J$36,Parameters!$I$37*$A230))</f>
        <v>29065.5</v>
      </c>
      <c r="AE230" s="290">
        <f t="shared" si="122"/>
        <v>129.18</v>
      </c>
      <c r="AF230" s="290" cm="1">
        <f t="array" ref="AF230">IF(Parameters!$F$55="No",IF($A230&lt;=Parameters!$J$39,Parameters!$I$39*$A230,IF($A230&lt;=Parameters!$J$40,Parameters!$I$39*Parameters!$J$39+Parameters!$I$40*($A230-Parameters!$J$39),IF($A230&lt;=Parameters!$J$41,Parameters!$I$39*Parameters!$J$39+Parameters!$I$40*(Parameters!$J$40-Parameters!$J$39)+Parameters!$I$41*($A230-Parameters!$J$40),Parameters!$I$39*Parameters!$J$39+Parameters!$I$40*(Parameters!$J$40-Parameters!$J$39)+Parameters!$I$41*(Parameters!$J$41-Parameters!$J$40)+Parameters!$I$42*($A230-Parameters!$J$41)))),_xlfn.IFS($A230&lt;=Parameters!$J$39,Parameters!$I$39*$A230,$A230&lt;=Parameters!$J$40,Parameters!$I$40*$A230,$A230&lt;=Parameters!$J$41,Parameters!$I$41*$A230,$A230&gt;Parameters!$J$41,Parameters!$I$42*$A230))</f>
        <v>30681</v>
      </c>
      <c r="AG230" s="290">
        <f t="shared" si="123"/>
        <v>136.36000000000001</v>
      </c>
      <c r="AI230" s="428">
        <f t="shared" si="99"/>
        <v>91.169999999998254</v>
      </c>
      <c r="AJ230" s="428">
        <f t="shared" si="100"/>
        <v>136.48999999999796</v>
      </c>
      <c r="AK230" s="428">
        <f t="shared" si="101"/>
        <v>143.54000000000087</v>
      </c>
      <c r="AL230" s="428">
        <f t="shared" si="102"/>
        <v>143.54000000000087</v>
      </c>
      <c r="AM230" s="428">
        <f t="shared" si="103"/>
        <v>91.169999999998254</v>
      </c>
      <c r="AN230" s="428">
        <f t="shared" si="104"/>
        <v>136.48999999999796</v>
      </c>
      <c r="AO230" s="428">
        <f t="shared" si="105"/>
        <v>143.54000000000087</v>
      </c>
      <c r="AP230" s="428">
        <f t="shared" si="106"/>
        <v>143.54000000000087</v>
      </c>
      <c r="AQ230" s="428">
        <f t="shared" si="107"/>
        <v>91.169999999998254</v>
      </c>
      <c r="AR230" s="428">
        <f t="shared" si="108"/>
        <v>136.48999999999796</v>
      </c>
      <c r="AS230" s="428">
        <f t="shared" si="109"/>
        <v>143.54000000000087</v>
      </c>
      <c r="AT230" s="428">
        <f t="shared" si="110"/>
        <v>143.54000000000087</v>
      </c>
      <c r="AU230" s="428">
        <f t="shared" si="111"/>
        <v>91.169999999998254</v>
      </c>
      <c r="AV230" s="428">
        <f t="shared" si="112"/>
        <v>136.48999999999796</v>
      </c>
      <c r="AW230" s="428">
        <f t="shared" si="113"/>
        <v>143.54000000000087</v>
      </c>
      <c r="AX230" s="428">
        <f t="shared" si="114"/>
        <v>143.54000000000087</v>
      </c>
    </row>
    <row r="231">
      <c r="A231" s="413">
        <v>226</v>
      </c>
      <c r="B231" s="290" cm="1">
        <f t="array" ref="B231">IF(Parameters!$C$55="No",IF($A231&lt;=Parameters!$D$23,Parameters!$C$23*$A231,IF($A231&lt;=Parameters!$D$24,Parameters!$C$23*Parameters!$D$23+Parameters!$C$24*($A231-Parameters!$D$23),IF($A231&lt;=Parameters!$D$25,Parameters!$C$23*Parameters!$D$23+Parameters!$C$24*(Parameters!$D$24-Parameters!$D$23)+Parameters!$C$25*($A231-Parameters!$D$24),Parameters!$C$23*Parameters!$D$23+Parameters!$C$24*(Parameters!$D$24-Parameters!$D$23)+Parameters!$C$25*(Parameters!$D$25-Parameters!$D$24)+Parameters!$C$26*($A231-Parameters!$D$25)))),_xlfn.IFS($A231&lt;=Parameters!$D$23,Parameters!$C$23*$A231,$A231&lt;=Parameters!$D$24,Parameters!$C$24*$A231,$A231&lt;=Parameters!$D$25,Parameters!$C$25*$A231,$A231&gt;Parameters!$D$25,Parameters!$C$26*$A231))</f>
        <v>20604.420000000002</v>
      </c>
      <c r="C231" s="290">
        <f t="shared" si="115"/>
        <v>91.17</v>
      </c>
      <c r="D231" s="290" cm="1">
        <f t="array" ref="D231">IF(Parameters!$C$55="No",IF($A231&lt;=Parameters!$D$28,Parameters!$C$28*$A231,IF($A231&lt;=Parameters!$D$29,Parameters!$C$28*Parameters!$D$28+Parameters!$C$29*($A231-Parameters!$D$28),IF($A231&lt;=Parameters!$D$30,Parameters!$C$28*Parameters!$D$28+Parameters!$C$29*(Parameters!$D$29-Parameters!$D$28)+Parameters!$C$30*($A231-Parameters!$D$29),Parameters!$C$28*Parameters!$D$28+Parameters!$C$29*(Parameters!$D$29-Parameters!$D$28)+Parameters!$C$30*(Parameters!$D$30-Parameters!$D$29)+Parameters!$C$31*($A231-Parameters!$D$30)))),_xlfn.IFS($A231&lt;=Parameters!$D$28,Parameters!$C$28*$A231,$A231&lt;=Parameters!$D$29,Parameters!$C$29*$A231,$A231&lt;=Parameters!$D$30,Parameters!$C$30*$A231,$A231&gt;Parameters!$D$30,Parameters!$C$31*$A231))</f>
        <v>24048.74</v>
      </c>
      <c r="E231" s="290">
        <f t="shared" si="115"/>
        <v>106.41035398230089</v>
      </c>
      <c r="F231" s="290" cm="1">
        <f t="array" ref="F231">IF(Parameters!$C$55="No",IF($A231&lt;=Parameters!$D$34,Parameters!$C$34*$A231,IF($A231&lt;=Parameters!$D$35,Parameters!$C$34*Parameters!$D$34+Parameters!$C$35*($A231-Parameters!$D$34),IF($A231&lt;=Parameters!$D$36,Parameters!$C$34*Parameters!$D$34+Parameters!$C$35*(Parameters!$D$35-Parameters!$D$34)+Parameters!$C$36*($A231-Parameters!$D$35),Parameters!$C$34*Parameters!$D$34+Parameters!$C$35*(Parameters!$D$35-Parameters!$D$34)+Parameters!$C$36*(Parameters!$D$36-Parameters!$D$35)+Parameters!$C$37*($A231-Parameters!$D$36)))),_xlfn.IFS($A231&lt;=Parameters!$D$34,Parameters!$C$34*$A231,$A231&lt;=Parameters!$D$35,Parameters!$C$35*$A231,$A231&lt;=Parameters!$D$36,Parameters!$C$36*$A231,$A231&gt;Parameters!$D$36,Parameters!$C$37*$A231))</f>
        <v>29209.039999999997</v>
      </c>
      <c r="G231" s="290">
        <f t="shared" si="116"/>
        <v>129.24353982300883</v>
      </c>
      <c r="H231" s="290" cm="1">
        <f t="array" ref="H231">IF(Parameters!$C$55="No",IF($A231&lt;=Parameters!$D$39,Parameters!$C$39*$A231,IF($A231&lt;=Parameters!$D$40,Parameters!$C$39*Parameters!$D$39+Parameters!$C$40*($A231-Parameters!$D$39),IF($A231&lt;=Parameters!$D$41,Parameters!$C$39*Parameters!$D$39+Parameters!$C$40*(Parameters!$D$40-Parameters!$D$39)+Parameters!$C$41*($A231-Parameters!$D$40),Parameters!$C$39*Parameters!$D$39+Parameters!$C$40*(Parameters!$D$40-Parameters!$D$39)+Parameters!$C$41*(Parameters!$D$41-Parameters!$D$40)+Parameters!$C$42*($A231-Parameters!$D$41)))),_xlfn.IFS($A231&lt;=Parameters!$D$39,Parameters!$C$39*$A231,$A231&lt;=Parameters!$D$40,Parameters!$C$40*$A231,$A231&lt;=Parameters!$D$41,Parameters!$C$41*$A231,$A231&gt;Parameters!$D$41,Parameters!$C$42*$A231))</f>
        <v>30824.539999999997</v>
      </c>
      <c r="I231" s="290">
        <f t="shared" si="117"/>
        <v>136.39176991150441</v>
      </c>
      <c r="J231" s="290" cm="1">
        <f t="array" ref="J231">IF(Parameters!$D$55="No",IF($A231&lt;=Parameters!$F$23,Parameters!$E$23*$A231,IF($A231&lt;=Parameters!$F$24,Parameters!$E$23*Parameters!$F$23+Parameters!$E$24*($A231-Parameters!$F$23),IF($A231&lt;=Parameters!$F$25,Parameters!$E$23*Parameters!$F$23+Parameters!$E$24*(Parameters!$F$24-Parameters!$F$23)+Parameters!$E$25*($A231-Parameters!$F$24),Parameters!$E$23*Parameters!$F$23+Parameters!$E$24*(Parameters!$F$24-Parameters!$F$23)+Parameters!$E$25*(Parameters!$F$25-Parameters!$F$24)+Parameters!$E$26*($A231-Parameters!$F$25)))),_xlfn.IFS($A231&lt;=Parameters!$F$23,Parameters!$E$23*$A231,$A231&lt;=Parameters!$F$24,Parameters!$E$24*$A231,$A231&lt;=Parameters!$F$25,Parameters!$E$25*$A231,$A231&gt;Parameters!$F$25,Parameters!$E$26*$A231))</f>
        <v>20604.420000000002</v>
      </c>
      <c r="K231" s="290">
        <f t="shared" si="93"/>
        <v>91.17</v>
      </c>
      <c r="L231" s="290" cm="1">
        <f t="array" ref="L231">IF(Parameters!$D$55="No",IF($A231&lt;=Parameters!$F$28,Parameters!$E$28*$A231,IF($A231&lt;=Parameters!$F$29,Parameters!$E$28*Parameters!$F$28+Parameters!$E$29*($A231-Parameters!$F$28),IF($A231&lt;=Parameters!$F$30,Parameters!$E$28*Parameters!$F$28+Parameters!$E$29*(Parameters!$F$29-Parameters!$F$28)+Parameters!$E$30*($A231-Parameters!$F$29),Parameters!$E$28*Parameters!$F$28+Parameters!$E$29*(Parameters!$F$29-Parameters!$F$28)+Parameters!$E$30*(Parameters!$F$30-Parameters!$F$29)+Parameters!$E$31*($A231-Parameters!$F$30)))),_xlfn.IFS($A231&lt;=Parameters!$F$28,Parameters!$E$28*$A231,$A231&lt;=Parameters!$F$29,Parameters!$E$29*$A231,$A231&lt;=Parameters!$F$30,Parameters!$E$30*$A231,$A231&gt;Parameters!$F$30,Parameters!$E$31*$A231))</f>
        <v>24048.74</v>
      </c>
      <c r="M231" s="290">
        <f t="shared" si="94"/>
        <v>106.41035398230089</v>
      </c>
      <c r="N231" s="290" cm="1">
        <f t="array" ref="N231">IF(Parameters!$D$55="No",IF($A231&lt;=Parameters!$F$34,Parameters!$E$34*$A231,IF($A231&lt;=Parameters!$F$35,Parameters!$E$34*Parameters!$F$34+Parameters!$E$35*($A231-Parameters!$F$34),IF($A231&lt;=Parameters!$F$36,Parameters!$E$34*Parameters!$F$34+Parameters!$E$35*(Parameters!$F$35-Parameters!$F$34)+Parameters!$E$36*($A231-Parameters!$F$35),Parameters!$E$34*Parameters!$F$34+Parameters!$E$35*(Parameters!$F$35-Parameters!$F$34)+Parameters!$E$36*(Parameters!$F$36-Parameters!$F$35)+Parameters!$E$37*($A231-Parameters!$F$36)))),_xlfn.IFS($A231&lt;=Parameters!$F$34,Parameters!$E$34*$A231,$A231&lt;=Parameters!$F$35,Parameters!$E$35*$A231,$A231&lt;=Parameters!$F$36,Parameters!$E$36*$A231,$A231&gt;Parameters!$F$36,Parameters!$E$37*$A231))</f>
        <v>29209.039999999997</v>
      </c>
      <c r="O231" s="290">
        <f t="shared" si="118"/>
        <v>129.24353982300883</v>
      </c>
      <c r="P231" s="290" cm="1">
        <f t="array" ref="P231">IF(Parameters!$D$55="No",IF($A231&lt;=Parameters!$F$39,Parameters!$E$39*$A231,IF($A231&lt;=Parameters!$F$40,Parameters!$E$39*Parameters!$F$39+Parameters!$E$40*($A231-Parameters!$F$39),IF($A231&lt;=Parameters!$F$41,Parameters!$E$39*Parameters!$F$39+Parameters!$E$40*(Parameters!$F$40-Parameters!$F$39)+Parameters!$E$41*($A231-Parameters!$F$40),Parameters!$E$39*Parameters!$F$39+Parameters!$E$40*(Parameters!$F$40-Parameters!$F$39)+Parameters!$E$41*(Parameters!$F$41-Parameters!$F$40)+Parameters!$E$42*($A231-Parameters!$F$41)))),_xlfn.IFS($A231&lt;=Parameters!$F$39,Parameters!$E$39*$A231,$A231&lt;=Parameters!$F$40,Parameters!$E$40*$A231,$A231&lt;=Parameters!$F$41,Parameters!$E$41*$A231,$A231&gt;Parameters!$F$41,Parameters!$E$42*$A231))</f>
        <v>30824.539999999997</v>
      </c>
      <c r="Q231" s="290">
        <f t="shared" si="119"/>
        <v>136.39176991150441</v>
      </c>
      <c r="R231" s="290" cm="1">
        <f t="array" ref="R231">IF(Parameters!$E$55="No",IF($A231&lt;=Parameters!$H$23,Parameters!$G$23*$A231,IF($A231&lt;=Parameters!$H$24,Parameters!$G$23*Parameters!$H$23+Parameters!$G$24*($A231-Parameters!$H$23),IF($A231&lt;=Parameters!$H$25,Parameters!$G$23*Parameters!$H$23+Parameters!$G$24*(Parameters!$H$24-Parameters!$H$23)+Parameters!$G$25*($A231-Parameters!$H$24),Parameters!$G$23*Parameters!$H$23+Parameters!$G$24*(Parameters!$H$24-Parameters!$H$23)+Parameters!$G$25*(Parameters!$H$25-Parameters!$H$24)+Parameters!$G$26*($A231-Parameters!$H$25)))),_xlfn.IFS($A231&lt;=Parameters!$H$23,Parameters!$G$23*$A231,$A231&lt;=Parameters!$H$24,Parameters!$G$24*$A231,$A231&lt;=Parameters!$H$25,Parameters!$G$25*$A231,$A231&gt;Parameters!$H$25,Parameters!$G$26*$A231))</f>
        <v>20604.420000000002</v>
      </c>
      <c r="S231" s="290">
        <f t="shared" si="95"/>
        <v>91.17</v>
      </c>
      <c r="T231" s="290" cm="1">
        <f t="array" ref="T231">IF(Parameters!$E$55="No",IF($A231&lt;=Parameters!$H$28,Parameters!$G$28*$A231,IF($A231&lt;=Parameters!$H$29,Parameters!$G$28*Parameters!$H$28+Parameters!$G$29*($A231-Parameters!$H$28),IF($A231&lt;=Parameters!$H$30,Parameters!$G$28*Parameters!$H$28+Parameters!$G$29*(Parameters!$H$29-Parameters!$H$28)+Parameters!$G$30*($A231-Parameters!$H$29),Parameters!$G$28*Parameters!$H$28+Parameters!$G$29*(Parameters!$H$29-Parameters!$H$28)+Parameters!$G$30*(Parameters!$H$30-Parameters!$H$29)+Parameters!$G$31*($A231-Parameters!$H$30)))),_xlfn.IFS($A231&lt;=Parameters!$H$28,Parameters!$G$28*$A231,$A231&lt;=Parameters!$H$29,Parameters!$G$29*$A231,$A231&lt;=Parameters!$H$30,Parameters!$G$30*$A231,$A231&gt;Parameters!$H$30,Parameters!$G$31*$A231))</f>
        <v>24048.74</v>
      </c>
      <c r="U231" s="290">
        <f t="shared" si="96"/>
        <v>106.41035398230089</v>
      </c>
      <c r="V231" s="290" cm="1">
        <f t="array" ref="V231">IF(Parameters!$E$55="No",IF($A231&lt;=Parameters!$H$34,Parameters!$G$34*$A231,IF($A231&lt;=Parameters!$H$35,Parameters!$G$34*Parameters!$H$34+Parameters!$G$35*($A231-Parameters!$H$34),IF($A231&lt;=Parameters!$H$36,Parameters!$G$34*Parameters!$H$34+Parameters!$G$35*(Parameters!$H$35-Parameters!$H$34)+Parameters!$G$36*($A231-Parameters!$H$35),Parameters!$G$34*Parameters!$H$34+Parameters!$G$35*(Parameters!$H$35-Parameters!$H$34)+Parameters!$G$36*(Parameters!$H$36-Parameters!$H$35)+Parameters!$G$37*($A231-Parameters!$H$36)))),_xlfn.IFS($A231&lt;=Parameters!$H$34,Parameters!$G$34*$A231,$A231&lt;=Parameters!$H$35,Parameters!$G$35*$A231,$A231&lt;=Parameters!$H$36,Parameters!$G$36*$A231,$A231&gt;Parameters!$H$36,Parameters!$G$37*$A231))</f>
        <v>29209.039999999997</v>
      </c>
      <c r="W231" s="290">
        <f t="shared" si="120"/>
        <v>129.24353982300883</v>
      </c>
      <c r="X231" s="290" cm="1">
        <f t="array" ref="X231">IF(Parameters!$E$55="No",IF($A231&lt;=Parameters!$H$39,Parameters!$G$39*$A231,IF($A231&lt;=Parameters!$H$40,Parameters!$G$39*Parameters!$H$39+Parameters!$G$40*($A231-Parameters!$H$39),IF($A231&lt;=Parameters!$H$41,Parameters!$G$39*Parameters!$H$39+Parameters!$G$40*(Parameters!$H$40-Parameters!$H$39)+Parameters!$G$41*($A231-Parameters!$H$40),Parameters!$G$39*Parameters!$H$39+Parameters!$G$40*(Parameters!$H$40-Parameters!$H$39)+Parameters!$G$41*(Parameters!$H$41-Parameters!$H$40)+Parameters!$G$42*($A231-Parameters!$H$41)))),_xlfn.IFS($A231&lt;=Parameters!$H$39,Parameters!$G$39*$A231,$A231&lt;=Parameters!$H$40,Parameters!$G$40*$A231,$A231&lt;=Parameters!$H$41,Parameters!$G$41*$A231,$A231&gt;Parameters!$H$41,Parameters!$G$42*$A231))</f>
        <v>30824.539999999997</v>
      </c>
      <c r="Y231" s="290">
        <f t="shared" si="121"/>
        <v>136.39176991150441</v>
      </c>
      <c r="Z231" s="290" cm="1">
        <f t="array" ref="Z231">IF(Parameters!$F$55="No",IF($A231&lt;=Parameters!$J$23,Parameters!$I$23*$A231,IF($A231&lt;=Parameters!$J$24,Parameters!$I$23*Parameters!$J$23+Parameters!$I$24*($A231-Parameters!$J$23),IF($A231&lt;=Parameters!$J$25,Parameters!$I$23*Parameters!$J$23+Parameters!$I$24*(Parameters!$J$24-Parameters!$J$23)+Parameters!$I$25*($A231-Parameters!$J$24),Parameters!$I$23*Parameters!$J$23+Parameters!$I$24*(Parameters!$J$24-Parameters!$J$23)+Parameters!$I$25*(Parameters!$J$25-Parameters!$J$24)+Parameters!$I$26*($A231-Parameters!$J$25)))),_xlfn.IFS($A231&lt;=Parameters!$J$23,Parameters!$I$23*$A231,$A231&lt;=Parameters!$J$24,Parameters!$I$24*$A231,$A231&lt;=Parameters!$J$25,Parameters!$I$25*$A231,$A231&gt;Parameters!$J$25,Parameters!$I$26*$A231))</f>
        <v>20604.420000000002</v>
      </c>
      <c r="AA231" s="290">
        <f t="shared" si="97"/>
        <v>91.17</v>
      </c>
      <c r="AB231" s="290" cm="1">
        <f t="array" ref="AB231">IF(Parameters!$F$55="No",IF($A231&lt;=Parameters!$J$28,Parameters!$I$28*$A231,IF($A231&lt;=Parameters!$J$29,Parameters!$I$28*Parameters!$J$28+Parameters!$I$29*($A231-Parameters!$J$28),IF($A231&lt;=Parameters!$J$30,Parameters!$I$28*Parameters!$J$28+Parameters!$I$29*(Parameters!$J$29-Parameters!$J$28)+Parameters!$I$30*($A231-Parameters!$J$29),Parameters!$I$28*Parameters!$J$28+Parameters!$I$29*(Parameters!$J$29-Parameters!$J$28)+Parameters!$I$30*(Parameters!$J$30-Parameters!$J$29)+Parameters!$I$31*($A231-Parameters!$J$30)))),_xlfn.IFS($A231&lt;=Parameters!$J$28,Parameters!$I$28*$A231,$A231&lt;=Parameters!$J$29,Parameters!$I$29*$A231,$A231&lt;=Parameters!$J$30,Parameters!$I$30*$A231,$A231&gt;Parameters!$J$30,Parameters!$I$31*$A231))</f>
        <v>24048.74</v>
      </c>
      <c r="AC231" s="290">
        <f t="shared" si="98"/>
        <v>106.41035398230089</v>
      </c>
      <c r="AD231" s="290" cm="1">
        <f t="array" ref="AD231">IF(Parameters!$F$55="No",IF($A231&lt;=Parameters!$J$34,Parameters!$I$34*$A231,IF($A231&lt;=Parameters!$J$35,Parameters!$I$34*Parameters!$J$34+Parameters!$I$35*($A231-Parameters!$J$34),IF($A231&lt;=Parameters!$J$36,Parameters!$I$34*Parameters!$J$34+Parameters!$I$35*(Parameters!$J$35-Parameters!$J$34)+Parameters!$I$36*($A231-Parameters!$J$35),Parameters!$I$34*Parameters!$J$34+Parameters!$I$35*(Parameters!$J$35-Parameters!$J$34)+Parameters!$I$36*(Parameters!$J$36-Parameters!$J$35)+Parameters!$I$37*($A231-Parameters!$J$36)))),_xlfn.IFS($A231&lt;=Parameters!$J$34,Parameters!$I$34*$A231,$A231&lt;=Parameters!$J$35,Parameters!$I$35*$A231,$A231&lt;=Parameters!$J$36,Parameters!$I$36*$A231,$A231&gt;Parameters!$J$36,Parameters!$I$37*$A231))</f>
        <v>29209.039999999997</v>
      </c>
      <c r="AE231" s="290">
        <f t="shared" si="122"/>
        <v>129.24353982300883</v>
      </c>
      <c r="AF231" s="290" cm="1">
        <f t="array" ref="AF231">IF(Parameters!$F$55="No",IF($A231&lt;=Parameters!$J$39,Parameters!$I$39*$A231,IF($A231&lt;=Parameters!$J$40,Parameters!$I$39*Parameters!$J$39+Parameters!$I$40*($A231-Parameters!$J$39),IF($A231&lt;=Parameters!$J$41,Parameters!$I$39*Parameters!$J$39+Parameters!$I$40*(Parameters!$J$40-Parameters!$J$39)+Parameters!$I$41*($A231-Parameters!$J$40),Parameters!$I$39*Parameters!$J$39+Parameters!$I$40*(Parameters!$J$40-Parameters!$J$39)+Parameters!$I$41*(Parameters!$J$41-Parameters!$J$40)+Parameters!$I$42*($A231-Parameters!$J$41)))),_xlfn.IFS($A231&lt;=Parameters!$J$39,Parameters!$I$39*$A231,$A231&lt;=Parameters!$J$40,Parameters!$I$40*$A231,$A231&lt;=Parameters!$J$41,Parameters!$I$41*$A231,$A231&gt;Parameters!$J$41,Parameters!$I$42*$A231))</f>
        <v>30824.539999999997</v>
      </c>
      <c r="AG231" s="290">
        <f t="shared" si="123"/>
        <v>136.39176991150441</v>
      </c>
      <c r="AI231" s="428">
        <f t="shared" si="99"/>
        <v>91.170000000001892</v>
      </c>
      <c r="AJ231" s="428">
        <f t="shared" si="100"/>
        <v>136.4900000000016</v>
      </c>
      <c r="AK231" s="428">
        <f t="shared" si="101"/>
        <v>143.53999999999724</v>
      </c>
      <c r="AL231" s="428">
        <f t="shared" si="102"/>
        <v>143.53999999999724</v>
      </c>
      <c r="AM231" s="428">
        <f t="shared" si="103"/>
        <v>91.170000000001892</v>
      </c>
      <c r="AN231" s="428">
        <f t="shared" si="104"/>
        <v>136.4900000000016</v>
      </c>
      <c r="AO231" s="428">
        <f t="shared" si="105"/>
        <v>143.53999999999724</v>
      </c>
      <c r="AP231" s="428">
        <f t="shared" si="106"/>
        <v>143.53999999999724</v>
      </c>
      <c r="AQ231" s="428">
        <f t="shared" si="107"/>
        <v>91.170000000001892</v>
      </c>
      <c r="AR231" s="428">
        <f t="shared" si="108"/>
        <v>136.4900000000016</v>
      </c>
      <c r="AS231" s="428">
        <f t="shared" si="109"/>
        <v>143.53999999999724</v>
      </c>
      <c r="AT231" s="428">
        <f t="shared" si="110"/>
        <v>143.53999999999724</v>
      </c>
      <c r="AU231" s="428">
        <f t="shared" si="111"/>
        <v>91.170000000001892</v>
      </c>
      <c r="AV231" s="428">
        <f t="shared" si="112"/>
        <v>136.4900000000016</v>
      </c>
      <c r="AW231" s="428">
        <f t="shared" si="113"/>
        <v>143.53999999999724</v>
      </c>
      <c r="AX231" s="428">
        <f t="shared" si="114"/>
        <v>143.53999999999724</v>
      </c>
    </row>
    <row r="232">
      <c r="A232" s="413">
        <v>227</v>
      </c>
      <c r="B232" s="290" cm="1">
        <f t="array" ref="B232">IF(Parameters!$C$55="No",IF($A232&lt;=Parameters!$D$23,Parameters!$C$23*$A232,IF($A232&lt;=Parameters!$D$24,Parameters!$C$23*Parameters!$D$23+Parameters!$C$24*($A232-Parameters!$D$23),IF($A232&lt;=Parameters!$D$25,Parameters!$C$23*Parameters!$D$23+Parameters!$C$24*(Parameters!$D$24-Parameters!$D$23)+Parameters!$C$25*($A232-Parameters!$D$24),Parameters!$C$23*Parameters!$D$23+Parameters!$C$24*(Parameters!$D$24-Parameters!$D$23)+Parameters!$C$25*(Parameters!$D$25-Parameters!$D$24)+Parameters!$C$26*($A232-Parameters!$D$25)))),_xlfn.IFS($A232&lt;=Parameters!$D$23,Parameters!$C$23*$A232,$A232&lt;=Parameters!$D$24,Parameters!$C$24*$A232,$A232&lt;=Parameters!$D$25,Parameters!$C$25*$A232,$A232&gt;Parameters!$D$25,Parameters!$C$26*$A232))</f>
        <v>20695.59</v>
      </c>
      <c r="C232" s="290">
        <f t="shared" si="115"/>
        <v>91.17</v>
      </c>
      <c r="D232" s="290" cm="1">
        <f t="array" ref="D232">IF(Parameters!$C$55="No",IF($A232&lt;=Parameters!$D$28,Parameters!$C$28*$A232,IF($A232&lt;=Parameters!$D$29,Parameters!$C$28*Parameters!$D$28+Parameters!$C$29*($A232-Parameters!$D$28),IF($A232&lt;=Parameters!$D$30,Parameters!$C$28*Parameters!$D$28+Parameters!$C$29*(Parameters!$D$29-Parameters!$D$28)+Parameters!$C$30*($A232-Parameters!$D$29),Parameters!$C$28*Parameters!$D$28+Parameters!$C$29*(Parameters!$D$29-Parameters!$D$28)+Parameters!$C$30*(Parameters!$D$30-Parameters!$D$29)+Parameters!$C$31*($A232-Parameters!$D$30)))),_xlfn.IFS($A232&lt;=Parameters!$D$28,Parameters!$C$28*$A232,$A232&lt;=Parameters!$D$29,Parameters!$C$29*$A232,$A232&lt;=Parameters!$D$30,Parameters!$C$30*$A232,$A232&gt;Parameters!$D$30,Parameters!$C$31*$A232))</f>
        <v>24185.230000000003</v>
      </c>
      <c r="E232" s="290">
        <f t="shared" si="115"/>
        <v>106.54286343612337</v>
      </c>
      <c r="F232" s="290" cm="1">
        <f t="array" ref="F232">IF(Parameters!$C$55="No",IF($A232&lt;=Parameters!$D$34,Parameters!$C$34*$A232,IF($A232&lt;=Parameters!$D$35,Parameters!$C$34*Parameters!$D$34+Parameters!$C$35*($A232-Parameters!$D$34),IF($A232&lt;=Parameters!$D$36,Parameters!$C$34*Parameters!$D$34+Parameters!$C$35*(Parameters!$D$35-Parameters!$D$34)+Parameters!$C$36*($A232-Parameters!$D$35),Parameters!$C$34*Parameters!$D$34+Parameters!$C$35*(Parameters!$D$35-Parameters!$D$34)+Parameters!$C$36*(Parameters!$D$36-Parameters!$D$35)+Parameters!$C$37*($A232-Parameters!$D$36)))),_xlfn.IFS($A232&lt;=Parameters!$D$34,Parameters!$C$34*$A232,$A232&lt;=Parameters!$D$35,Parameters!$C$35*$A232,$A232&lt;=Parameters!$D$36,Parameters!$C$36*$A232,$A232&gt;Parameters!$D$36,Parameters!$C$37*$A232))</f>
        <v>29352.579999999998</v>
      </c>
      <c r="G232" s="290">
        <f t="shared" si="116"/>
        <v>129.30651982378853</v>
      </c>
      <c r="H232" s="290" cm="1">
        <f t="array" ref="H232">IF(Parameters!$C$55="No",IF($A232&lt;=Parameters!$D$39,Parameters!$C$39*$A232,IF($A232&lt;=Parameters!$D$40,Parameters!$C$39*Parameters!$D$39+Parameters!$C$40*($A232-Parameters!$D$39),IF($A232&lt;=Parameters!$D$41,Parameters!$C$39*Parameters!$D$39+Parameters!$C$40*(Parameters!$D$40-Parameters!$D$39)+Parameters!$C$41*($A232-Parameters!$D$40),Parameters!$C$39*Parameters!$D$39+Parameters!$C$40*(Parameters!$D$40-Parameters!$D$39)+Parameters!$C$41*(Parameters!$D$41-Parameters!$D$40)+Parameters!$C$42*($A232-Parameters!$D$41)))),_xlfn.IFS($A232&lt;=Parameters!$D$39,Parameters!$C$39*$A232,$A232&lt;=Parameters!$D$40,Parameters!$C$40*$A232,$A232&lt;=Parameters!$D$41,Parameters!$C$41*$A232,$A232&gt;Parameters!$D$41,Parameters!$C$42*$A232))</f>
        <v>30968.079999999998</v>
      </c>
      <c r="I232" s="290">
        <f t="shared" si="117"/>
        <v>136.42325991189426</v>
      </c>
      <c r="J232" s="290" cm="1">
        <f t="array" ref="J232">IF(Parameters!$D$55="No",IF($A232&lt;=Parameters!$F$23,Parameters!$E$23*$A232,IF($A232&lt;=Parameters!$F$24,Parameters!$E$23*Parameters!$F$23+Parameters!$E$24*($A232-Parameters!$F$23),IF($A232&lt;=Parameters!$F$25,Parameters!$E$23*Parameters!$F$23+Parameters!$E$24*(Parameters!$F$24-Parameters!$F$23)+Parameters!$E$25*($A232-Parameters!$F$24),Parameters!$E$23*Parameters!$F$23+Parameters!$E$24*(Parameters!$F$24-Parameters!$F$23)+Parameters!$E$25*(Parameters!$F$25-Parameters!$F$24)+Parameters!$E$26*($A232-Parameters!$F$25)))),_xlfn.IFS($A232&lt;=Parameters!$F$23,Parameters!$E$23*$A232,$A232&lt;=Parameters!$F$24,Parameters!$E$24*$A232,$A232&lt;=Parameters!$F$25,Parameters!$E$25*$A232,$A232&gt;Parameters!$F$25,Parameters!$E$26*$A232))</f>
        <v>20695.59</v>
      </c>
      <c r="K232" s="290">
        <f t="shared" si="93"/>
        <v>91.17</v>
      </c>
      <c r="L232" s="290" cm="1">
        <f t="array" ref="L232">IF(Parameters!$D$55="No",IF($A232&lt;=Parameters!$F$28,Parameters!$E$28*$A232,IF($A232&lt;=Parameters!$F$29,Parameters!$E$28*Parameters!$F$28+Parameters!$E$29*($A232-Parameters!$F$28),IF($A232&lt;=Parameters!$F$30,Parameters!$E$28*Parameters!$F$28+Parameters!$E$29*(Parameters!$F$29-Parameters!$F$28)+Parameters!$E$30*($A232-Parameters!$F$29),Parameters!$E$28*Parameters!$F$28+Parameters!$E$29*(Parameters!$F$29-Parameters!$F$28)+Parameters!$E$30*(Parameters!$F$30-Parameters!$F$29)+Parameters!$E$31*($A232-Parameters!$F$30)))),_xlfn.IFS($A232&lt;=Parameters!$F$28,Parameters!$E$28*$A232,$A232&lt;=Parameters!$F$29,Parameters!$E$29*$A232,$A232&lt;=Parameters!$F$30,Parameters!$E$30*$A232,$A232&gt;Parameters!$F$30,Parameters!$E$31*$A232))</f>
        <v>24185.230000000003</v>
      </c>
      <c r="M232" s="290">
        <f t="shared" si="94"/>
        <v>106.54286343612337</v>
      </c>
      <c r="N232" s="290" cm="1">
        <f t="array" ref="N232">IF(Parameters!$D$55="No",IF($A232&lt;=Parameters!$F$34,Parameters!$E$34*$A232,IF($A232&lt;=Parameters!$F$35,Parameters!$E$34*Parameters!$F$34+Parameters!$E$35*($A232-Parameters!$F$34),IF($A232&lt;=Parameters!$F$36,Parameters!$E$34*Parameters!$F$34+Parameters!$E$35*(Parameters!$F$35-Parameters!$F$34)+Parameters!$E$36*($A232-Parameters!$F$35),Parameters!$E$34*Parameters!$F$34+Parameters!$E$35*(Parameters!$F$35-Parameters!$F$34)+Parameters!$E$36*(Parameters!$F$36-Parameters!$F$35)+Parameters!$E$37*($A232-Parameters!$F$36)))),_xlfn.IFS($A232&lt;=Parameters!$F$34,Parameters!$E$34*$A232,$A232&lt;=Parameters!$F$35,Parameters!$E$35*$A232,$A232&lt;=Parameters!$F$36,Parameters!$E$36*$A232,$A232&gt;Parameters!$F$36,Parameters!$E$37*$A232))</f>
        <v>29352.579999999998</v>
      </c>
      <c r="O232" s="290">
        <f t="shared" si="118"/>
        <v>129.30651982378853</v>
      </c>
      <c r="P232" s="290" cm="1">
        <f t="array" ref="P232">IF(Parameters!$D$55="No",IF($A232&lt;=Parameters!$F$39,Parameters!$E$39*$A232,IF($A232&lt;=Parameters!$F$40,Parameters!$E$39*Parameters!$F$39+Parameters!$E$40*($A232-Parameters!$F$39),IF($A232&lt;=Parameters!$F$41,Parameters!$E$39*Parameters!$F$39+Parameters!$E$40*(Parameters!$F$40-Parameters!$F$39)+Parameters!$E$41*($A232-Parameters!$F$40),Parameters!$E$39*Parameters!$F$39+Parameters!$E$40*(Parameters!$F$40-Parameters!$F$39)+Parameters!$E$41*(Parameters!$F$41-Parameters!$F$40)+Parameters!$E$42*($A232-Parameters!$F$41)))),_xlfn.IFS($A232&lt;=Parameters!$F$39,Parameters!$E$39*$A232,$A232&lt;=Parameters!$F$40,Parameters!$E$40*$A232,$A232&lt;=Parameters!$F$41,Parameters!$E$41*$A232,$A232&gt;Parameters!$F$41,Parameters!$E$42*$A232))</f>
        <v>30968.079999999998</v>
      </c>
      <c r="Q232" s="290">
        <f t="shared" si="119"/>
        <v>136.42325991189426</v>
      </c>
      <c r="R232" s="290" cm="1">
        <f t="array" ref="R232">IF(Parameters!$E$55="No",IF($A232&lt;=Parameters!$H$23,Parameters!$G$23*$A232,IF($A232&lt;=Parameters!$H$24,Parameters!$G$23*Parameters!$H$23+Parameters!$G$24*($A232-Parameters!$H$23),IF($A232&lt;=Parameters!$H$25,Parameters!$G$23*Parameters!$H$23+Parameters!$G$24*(Parameters!$H$24-Parameters!$H$23)+Parameters!$G$25*($A232-Parameters!$H$24),Parameters!$G$23*Parameters!$H$23+Parameters!$G$24*(Parameters!$H$24-Parameters!$H$23)+Parameters!$G$25*(Parameters!$H$25-Parameters!$H$24)+Parameters!$G$26*($A232-Parameters!$H$25)))),_xlfn.IFS($A232&lt;=Parameters!$H$23,Parameters!$G$23*$A232,$A232&lt;=Parameters!$H$24,Parameters!$G$24*$A232,$A232&lt;=Parameters!$H$25,Parameters!$G$25*$A232,$A232&gt;Parameters!$H$25,Parameters!$G$26*$A232))</f>
        <v>20695.59</v>
      </c>
      <c r="S232" s="290">
        <f t="shared" si="95"/>
        <v>91.17</v>
      </c>
      <c r="T232" s="290" cm="1">
        <f t="array" ref="T232">IF(Parameters!$E$55="No",IF($A232&lt;=Parameters!$H$28,Parameters!$G$28*$A232,IF($A232&lt;=Parameters!$H$29,Parameters!$G$28*Parameters!$H$28+Parameters!$G$29*($A232-Parameters!$H$28),IF($A232&lt;=Parameters!$H$30,Parameters!$G$28*Parameters!$H$28+Parameters!$G$29*(Parameters!$H$29-Parameters!$H$28)+Parameters!$G$30*($A232-Parameters!$H$29),Parameters!$G$28*Parameters!$H$28+Parameters!$G$29*(Parameters!$H$29-Parameters!$H$28)+Parameters!$G$30*(Parameters!$H$30-Parameters!$H$29)+Parameters!$G$31*($A232-Parameters!$H$30)))),_xlfn.IFS($A232&lt;=Parameters!$H$28,Parameters!$G$28*$A232,$A232&lt;=Parameters!$H$29,Parameters!$G$29*$A232,$A232&lt;=Parameters!$H$30,Parameters!$G$30*$A232,$A232&gt;Parameters!$H$30,Parameters!$G$31*$A232))</f>
        <v>24185.230000000003</v>
      </c>
      <c r="U232" s="290">
        <f t="shared" si="96"/>
        <v>106.54286343612337</v>
      </c>
      <c r="V232" s="290" cm="1">
        <f t="array" ref="V232">IF(Parameters!$E$55="No",IF($A232&lt;=Parameters!$H$34,Parameters!$G$34*$A232,IF($A232&lt;=Parameters!$H$35,Parameters!$G$34*Parameters!$H$34+Parameters!$G$35*($A232-Parameters!$H$34),IF($A232&lt;=Parameters!$H$36,Parameters!$G$34*Parameters!$H$34+Parameters!$G$35*(Parameters!$H$35-Parameters!$H$34)+Parameters!$G$36*($A232-Parameters!$H$35),Parameters!$G$34*Parameters!$H$34+Parameters!$G$35*(Parameters!$H$35-Parameters!$H$34)+Parameters!$G$36*(Parameters!$H$36-Parameters!$H$35)+Parameters!$G$37*($A232-Parameters!$H$36)))),_xlfn.IFS($A232&lt;=Parameters!$H$34,Parameters!$G$34*$A232,$A232&lt;=Parameters!$H$35,Parameters!$G$35*$A232,$A232&lt;=Parameters!$H$36,Parameters!$G$36*$A232,$A232&gt;Parameters!$H$36,Parameters!$G$37*$A232))</f>
        <v>29352.579999999998</v>
      </c>
      <c r="W232" s="290">
        <f t="shared" si="120"/>
        <v>129.30651982378853</v>
      </c>
      <c r="X232" s="290" cm="1">
        <f t="array" ref="X232">IF(Parameters!$E$55="No",IF($A232&lt;=Parameters!$H$39,Parameters!$G$39*$A232,IF($A232&lt;=Parameters!$H$40,Parameters!$G$39*Parameters!$H$39+Parameters!$G$40*($A232-Parameters!$H$39),IF($A232&lt;=Parameters!$H$41,Parameters!$G$39*Parameters!$H$39+Parameters!$G$40*(Parameters!$H$40-Parameters!$H$39)+Parameters!$G$41*($A232-Parameters!$H$40),Parameters!$G$39*Parameters!$H$39+Parameters!$G$40*(Parameters!$H$40-Parameters!$H$39)+Parameters!$G$41*(Parameters!$H$41-Parameters!$H$40)+Parameters!$G$42*($A232-Parameters!$H$41)))),_xlfn.IFS($A232&lt;=Parameters!$H$39,Parameters!$G$39*$A232,$A232&lt;=Parameters!$H$40,Parameters!$G$40*$A232,$A232&lt;=Parameters!$H$41,Parameters!$G$41*$A232,$A232&gt;Parameters!$H$41,Parameters!$G$42*$A232))</f>
        <v>30968.079999999998</v>
      </c>
      <c r="Y232" s="290">
        <f t="shared" si="121"/>
        <v>136.42325991189426</v>
      </c>
      <c r="Z232" s="290" cm="1">
        <f t="array" ref="Z232">IF(Parameters!$F$55="No",IF($A232&lt;=Parameters!$J$23,Parameters!$I$23*$A232,IF($A232&lt;=Parameters!$J$24,Parameters!$I$23*Parameters!$J$23+Parameters!$I$24*($A232-Parameters!$J$23),IF($A232&lt;=Parameters!$J$25,Parameters!$I$23*Parameters!$J$23+Parameters!$I$24*(Parameters!$J$24-Parameters!$J$23)+Parameters!$I$25*($A232-Parameters!$J$24),Parameters!$I$23*Parameters!$J$23+Parameters!$I$24*(Parameters!$J$24-Parameters!$J$23)+Parameters!$I$25*(Parameters!$J$25-Parameters!$J$24)+Parameters!$I$26*($A232-Parameters!$J$25)))),_xlfn.IFS($A232&lt;=Parameters!$J$23,Parameters!$I$23*$A232,$A232&lt;=Parameters!$J$24,Parameters!$I$24*$A232,$A232&lt;=Parameters!$J$25,Parameters!$I$25*$A232,$A232&gt;Parameters!$J$25,Parameters!$I$26*$A232))</f>
        <v>20695.59</v>
      </c>
      <c r="AA232" s="290">
        <f t="shared" si="97"/>
        <v>91.17</v>
      </c>
      <c r="AB232" s="290" cm="1">
        <f t="array" ref="AB232">IF(Parameters!$F$55="No",IF($A232&lt;=Parameters!$J$28,Parameters!$I$28*$A232,IF($A232&lt;=Parameters!$J$29,Parameters!$I$28*Parameters!$J$28+Parameters!$I$29*($A232-Parameters!$J$28),IF($A232&lt;=Parameters!$J$30,Parameters!$I$28*Parameters!$J$28+Parameters!$I$29*(Parameters!$J$29-Parameters!$J$28)+Parameters!$I$30*($A232-Parameters!$J$29),Parameters!$I$28*Parameters!$J$28+Parameters!$I$29*(Parameters!$J$29-Parameters!$J$28)+Parameters!$I$30*(Parameters!$J$30-Parameters!$J$29)+Parameters!$I$31*($A232-Parameters!$J$30)))),_xlfn.IFS($A232&lt;=Parameters!$J$28,Parameters!$I$28*$A232,$A232&lt;=Parameters!$J$29,Parameters!$I$29*$A232,$A232&lt;=Parameters!$J$30,Parameters!$I$30*$A232,$A232&gt;Parameters!$J$30,Parameters!$I$31*$A232))</f>
        <v>24185.230000000003</v>
      </c>
      <c r="AC232" s="290">
        <f t="shared" si="98"/>
        <v>106.54286343612337</v>
      </c>
      <c r="AD232" s="290" cm="1">
        <f t="array" ref="AD232">IF(Parameters!$F$55="No",IF($A232&lt;=Parameters!$J$34,Parameters!$I$34*$A232,IF($A232&lt;=Parameters!$J$35,Parameters!$I$34*Parameters!$J$34+Parameters!$I$35*($A232-Parameters!$J$34),IF($A232&lt;=Parameters!$J$36,Parameters!$I$34*Parameters!$J$34+Parameters!$I$35*(Parameters!$J$35-Parameters!$J$34)+Parameters!$I$36*($A232-Parameters!$J$35),Parameters!$I$34*Parameters!$J$34+Parameters!$I$35*(Parameters!$J$35-Parameters!$J$34)+Parameters!$I$36*(Parameters!$J$36-Parameters!$J$35)+Parameters!$I$37*($A232-Parameters!$J$36)))),_xlfn.IFS($A232&lt;=Parameters!$J$34,Parameters!$I$34*$A232,$A232&lt;=Parameters!$J$35,Parameters!$I$35*$A232,$A232&lt;=Parameters!$J$36,Parameters!$I$36*$A232,$A232&gt;Parameters!$J$36,Parameters!$I$37*$A232))</f>
        <v>29352.579999999998</v>
      </c>
      <c r="AE232" s="290">
        <f t="shared" si="122"/>
        <v>129.30651982378853</v>
      </c>
      <c r="AF232" s="290" cm="1">
        <f t="array" ref="AF232">IF(Parameters!$F$55="No",IF($A232&lt;=Parameters!$J$39,Parameters!$I$39*$A232,IF($A232&lt;=Parameters!$J$40,Parameters!$I$39*Parameters!$J$39+Parameters!$I$40*($A232-Parameters!$J$39),IF($A232&lt;=Parameters!$J$41,Parameters!$I$39*Parameters!$J$39+Parameters!$I$40*(Parameters!$J$40-Parameters!$J$39)+Parameters!$I$41*($A232-Parameters!$J$40),Parameters!$I$39*Parameters!$J$39+Parameters!$I$40*(Parameters!$J$40-Parameters!$J$39)+Parameters!$I$41*(Parameters!$J$41-Parameters!$J$40)+Parameters!$I$42*($A232-Parameters!$J$41)))),_xlfn.IFS($A232&lt;=Parameters!$J$39,Parameters!$I$39*$A232,$A232&lt;=Parameters!$J$40,Parameters!$I$40*$A232,$A232&lt;=Parameters!$J$41,Parameters!$I$41*$A232,$A232&gt;Parameters!$J$41,Parameters!$I$42*$A232))</f>
        <v>30968.079999999998</v>
      </c>
      <c r="AG232" s="290">
        <f t="shared" si="123"/>
        <v>136.42325991189426</v>
      </c>
      <c r="AI232" s="428">
        <f t="shared" si="99"/>
        <v>91.169999999998254</v>
      </c>
      <c r="AJ232" s="428">
        <f t="shared" si="100"/>
        <v>136.4900000000016</v>
      </c>
      <c r="AK232" s="428">
        <f t="shared" si="101"/>
        <v>143.54000000000087</v>
      </c>
      <c r="AL232" s="428">
        <f t="shared" si="102"/>
        <v>143.54000000000087</v>
      </c>
      <c r="AM232" s="428">
        <f t="shared" si="103"/>
        <v>91.169999999998254</v>
      </c>
      <c r="AN232" s="428">
        <f t="shared" si="104"/>
        <v>136.4900000000016</v>
      </c>
      <c r="AO232" s="428">
        <f t="shared" si="105"/>
        <v>143.54000000000087</v>
      </c>
      <c r="AP232" s="428">
        <f t="shared" si="106"/>
        <v>143.54000000000087</v>
      </c>
      <c r="AQ232" s="428">
        <f t="shared" si="107"/>
        <v>91.169999999998254</v>
      </c>
      <c r="AR232" s="428">
        <f t="shared" si="108"/>
        <v>136.4900000000016</v>
      </c>
      <c r="AS232" s="428">
        <f t="shared" si="109"/>
        <v>143.54000000000087</v>
      </c>
      <c r="AT232" s="428">
        <f t="shared" si="110"/>
        <v>143.54000000000087</v>
      </c>
      <c r="AU232" s="428">
        <f t="shared" si="111"/>
        <v>91.169999999998254</v>
      </c>
      <c r="AV232" s="428">
        <f t="shared" si="112"/>
        <v>136.4900000000016</v>
      </c>
      <c r="AW232" s="428">
        <f t="shared" si="113"/>
        <v>143.54000000000087</v>
      </c>
      <c r="AX232" s="428">
        <f t="shared" si="114"/>
        <v>143.54000000000087</v>
      </c>
    </row>
    <row r="233">
      <c r="A233" s="413">
        <v>228</v>
      </c>
      <c r="B233" s="290" cm="1">
        <f t="array" ref="B233">IF(Parameters!$C$55="No",IF($A233&lt;=Parameters!$D$23,Parameters!$C$23*$A233,IF($A233&lt;=Parameters!$D$24,Parameters!$C$23*Parameters!$D$23+Parameters!$C$24*($A233-Parameters!$D$23),IF($A233&lt;=Parameters!$D$25,Parameters!$C$23*Parameters!$D$23+Parameters!$C$24*(Parameters!$D$24-Parameters!$D$23)+Parameters!$C$25*($A233-Parameters!$D$24),Parameters!$C$23*Parameters!$D$23+Parameters!$C$24*(Parameters!$D$24-Parameters!$D$23)+Parameters!$C$25*(Parameters!$D$25-Parameters!$D$24)+Parameters!$C$26*($A233-Parameters!$D$25)))),_xlfn.IFS($A233&lt;=Parameters!$D$23,Parameters!$C$23*$A233,$A233&lt;=Parameters!$D$24,Parameters!$C$24*$A233,$A233&lt;=Parameters!$D$25,Parameters!$C$25*$A233,$A233&gt;Parameters!$D$25,Parameters!$C$26*$A233))</f>
        <v>20786.760000000002</v>
      </c>
      <c r="C233" s="290">
        <f t="shared" si="115"/>
        <v>91.170000000000016</v>
      </c>
      <c r="D233" s="290" cm="1">
        <f t="array" ref="D233">IF(Parameters!$C$55="No",IF($A233&lt;=Parameters!$D$28,Parameters!$C$28*$A233,IF($A233&lt;=Parameters!$D$29,Parameters!$C$28*Parameters!$D$28+Parameters!$C$29*($A233-Parameters!$D$28),IF($A233&lt;=Parameters!$D$30,Parameters!$C$28*Parameters!$D$28+Parameters!$C$29*(Parameters!$D$29-Parameters!$D$28)+Parameters!$C$30*($A233-Parameters!$D$29),Parameters!$C$28*Parameters!$D$28+Parameters!$C$29*(Parameters!$D$29-Parameters!$D$28)+Parameters!$C$30*(Parameters!$D$30-Parameters!$D$29)+Parameters!$C$31*($A233-Parameters!$D$30)))),_xlfn.IFS($A233&lt;=Parameters!$D$28,Parameters!$C$28*$A233,$A233&lt;=Parameters!$D$29,Parameters!$C$29*$A233,$A233&lt;=Parameters!$D$30,Parameters!$C$30*$A233,$A233&gt;Parameters!$D$30,Parameters!$C$31*$A233))</f>
        <v>24321.72</v>
      </c>
      <c r="E233" s="290">
        <f t="shared" si="115"/>
        <v>106.67421052631579</v>
      </c>
      <c r="F233" s="290" cm="1">
        <f t="array" ref="F233">IF(Parameters!$C$55="No",IF($A233&lt;=Parameters!$D$34,Parameters!$C$34*$A233,IF($A233&lt;=Parameters!$D$35,Parameters!$C$34*Parameters!$D$34+Parameters!$C$35*($A233-Parameters!$D$34),IF($A233&lt;=Parameters!$D$36,Parameters!$C$34*Parameters!$D$34+Parameters!$C$35*(Parameters!$D$35-Parameters!$D$34)+Parameters!$C$36*($A233-Parameters!$D$35),Parameters!$C$34*Parameters!$D$34+Parameters!$C$35*(Parameters!$D$35-Parameters!$D$34)+Parameters!$C$36*(Parameters!$D$36-Parameters!$D$35)+Parameters!$C$37*($A233-Parameters!$D$36)))),_xlfn.IFS($A233&lt;=Parameters!$D$34,Parameters!$C$34*$A233,$A233&lt;=Parameters!$D$35,Parameters!$C$35*$A233,$A233&lt;=Parameters!$D$36,Parameters!$C$36*$A233,$A233&gt;Parameters!$D$36,Parameters!$C$37*$A233))</f>
        <v>29496.12</v>
      </c>
      <c r="G233" s="290">
        <f t="shared" si="116"/>
        <v>129.36894736842106</v>
      </c>
      <c r="H233" s="290" cm="1">
        <f t="array" ref="H233">IF(Parameters!$C$55="No",IF($A233&lt;=Parameters!$D$39,Parameters!$C$39*$A233,IF($A233&lt;=Parameters!$D$40,Parameters!$C$39*Parameters!$D$39+Parameters!$C$40*($A233-Parameters!$D$39),IF($A233&lt;=Parameters!$D$41,Parameters!$C$39*Parameters!$D$39+Parameters!$C$40*(Parameters!$D$40-Parameters!$D$39)+Parameters!$C$41*($A233-Parameters!$D$40),Parameters!$C$39*Parameters!$D$39+Parameters!$C$40*(Parameters!$D$40-Parameters!$D$39)+Parameters!$C$41*(Parameters!$D$41-Parameters!$D$40)+Parameters!$C$42*($A233-Parameters!$D$41)))),_xlfn.IFS($A233&lt;=Parameters!$D$39,Parameters!$C$39*$A233,$A233&lt;=Parameters!$D$40,Parameters!$C$40*$A233,$A233&lt;=Parameters!$D$41,Parameters!$C$41*$A233,$A233&gt;Parameters!$D$41,Parameters!$C$42*$A233))</f>
        <v>31111.62</v>
      </c>
      <c r="I233" s="290">
        <f t="shared" si="117"/>
        <v>136.45447368421051</v>
      </c>
      <c r="J233" s="290" cm="1">
        <f t="array" ref="J233">IF(Parameters!$D$55="No",IF($A233&lt;=Parameters!$F$23,Parameters!$E$23*$A233,IF($A233&lt;=Parameters!$F$24,Parameters!$E$23*Parameters!$F$23+Parameters!$E$24*($A233-Parameters!$F$23),IF($A233&lt;=Parameters!$F$25,Parameters!$E$23*Parameters!$F$23+Parameters!$E$24*(Parameters!$F$24-Parameters!$F$23)+Parameters!$E$25*($A233-Parameters!$F$24),Parameters!$E$23*Parameters!$F$23+Parameters!$E$24*(Parameters!$F$24-Parameters!$F$23)+Parameters!$E$25*(Parameters!$F$25-Parameters!$F$24)+Parameters!$E$26*($A233-Parameters!$F$25)))),_xlfn.IFS($A233&lt;=Parameters!$F$23,Parameters!$E$23*$A233,$A233&lt;=Parameters!$F$24,Parameters!$E$24*$A233,$A233&lt;=Parameters!$F$25,Parameters!$E$25*$A233,$A233&gt;Parameters!$F$25,Parameters!$E$26*$A233))</f>
        <v>20786.760000000002</v>
      </c>
      <c r="K233" s="290">
        <f t="shared" si="93"/>
        <v>91.170000000000016</v>
      </c>
      <c r="L233" s="290" cm="1">
        <f t="array" ref="L233">IF(Parameters!$D$55="No",IF($A233&lt;=Parameters!$F$28,Parameters!$E$28*$A233,IF($A233&lt;=Parameters!$F$29,Parameters!$E$28*Parameters!$F$28+Parameters!$E$29*($A233-Parameters!$F$28),IF($A233&lt;=Parameters!$F$30,Parameters!$E$28*Parameters!$F$28+Parameters!$E$29*(Parameters!$F$29-Parameters!$F$28)+Parameters!$E$30*($A233-Parameters!$F$29),Parameters!$E$28*Parameters!$F$28+Parameters!$E$29*(Parameters!$F$29-Parameters!$F$28)+Parameters!$E$30*(Parameters!$F$30-Parameters!$F$29)+Parameters!$E$31*($A233-Parameters!$F$30)))),_xlfn.IFS($A233&lt;=Parameters!$F$28,Parameters!$E$28*$A233,$A233&lt;=Parameters!$F$29,Parameters!$E$29*$A233,$A233&lt;=Parameters!$F$30,Parameters!$E$30*$A233,$A233&gt;Parameters!$F$30,Parameters!$E$31*$A233))</f>
        <v>24321.72</v>
      </c>
      <c r="M233" s="290">
        <f t="shared" si="94"/>
        <v>106.67421052631579</v>
      </c>
      <c r="N233" s="290" cm="1">
        <f t="array" ref="N233">IF(Parameters!$D$55="No",IF($A233&lt;=Parameters!$F$34,Parameters!$E$34*$A233,IF($A233&lt;=Parameters!$F$35,Parameters!$E$34*Parameters!$F$34+Parameters!$E$35*($A233-Parameters!$F$34),IF($A233&lt;=Parameters!$F$36,Parameters!$E$34*Parameters!$F$34+Parameters!$E$35*(Parameters!$F$35-Parameters!$F$34)+Parameters!$E$36*($A233-Parameters!$F$35),Parameters!$E$34*Parameters!$F$34+Parameters!$E$35*(Parameters!$F$35-Parameters!$F$34)+Parameters!$E$36*(Parameters!$F$36-Parameters!$F$35)+Parameters!$E$37*($A233-Parameters!$F$36)))),_xlfn.IFS($A233&lt;=Parameters!$F$34,Parameters!$E$34*$A233,$A233&lt;=Parameters!$F$35,Parameters!$E$35*$A233,$A233&lt;=Parameters!$F$36,Parameters!$E$36*$A233,$A233&gt;Parameters!$F$36,Parameters!$E$37*$A233))</f>
        <v>29496.12</v>
      </c>
      <c r="O233" s="290">
        <f t="shared" si="118"/>
        <v>129.36894736842106</v>
      </c>
      <c r="P233" s="290" cm="1">
        <f t="array" ref="P233">IF(Parameters!$D$55="No",IF($A233&lt;=Parameters!$F$39,Parameters!$E$39*$A233,IF($A233&lt;=Parameters!$F$40,Parameters!$E$39*Parameters!$F$39+Parameters!$E$40*($A233-Parameters!$F$39),IF($A233&lt;=Parameters!$F$41,Parameters!$E$39*Parameters!$F$39+Parameters!$E$40*(Parameters!$F$40-Parameters!$F$39)+Parameters!$E$41*($A233-Parameters!$F$40),Parameters!$E$39*Parameters!$F$39+Parameters!$E$40*(Parameters!$F$40-Parameters!$F$39)+Parameters!$E$41*(Parameters!$F$41-Parameters!$F$40)+Parameters!$E$42*($A233-Parameters!$F$41)))),_xlfn.IFS($A233&lt;=Parameters!$F$39,Parameters!$E$39*$A233,$A233&lt;=Parameters!$F$40,Parameters!$E$40*$A233,$A233&lt;=Parameters!$F$41,Parameters!$E$41*$A233,$A233&gt;Parameters!$F$41,Parameters!$E$42*$A233))</f>
        <v>31111.62</v>
      </c>
      <c r="Q233" s="290">
        <f t="shared" si="119"/>
        <v>136.45447368421051</v>
      </c>
      <c r="R233" s="290" cm="1">
        <f t="array" ref="R233">IF(Parameters!$E$55="No",IF($A233&lt;=Parameters!$H$23,Parameters!$G$23*$A233,IF($A233&lt;=Parameters!$H$24,Parameters!$G$23*Parameters!$H$23+Parameters!$G$24*($A233-Parameters!$H$23),IF($A233&lt;=Parameters!$H$25,Parameters!$G$23*Parameters!$H$23+Parameters!$G$24*(Parameters!$H$24-Parameters!$H$23)+Parameters!$G$25*($A233-Parameters!$H$24),Parameters!$G$23*Parameters!$H$23+Parameters!$G$24*(Parameters!$H$24-Parameters!$H$23)+Parameters!$G$25*(Parameters!$H$25-Parameters!$H$24)+Parameters!$G$26*($A233-Parameters!$H$25)))),_xlfn.IFS($A233&lt;=Parameters!$H$23,Parameters!$G$23*$A233,$A233&lt;=Parameters!$H$24,Parameters!$G$24*$A233,$A233&lt;=Parameters!$H$25,Parameters!$G$25*$A233,$A233&gt;Parameters!$H$25,Parameters!$G$26*$A233))</f>
        <v>20786.760000000002</v>
      </c>
      <c r="S233" s="290">
        <f t="shared" si="95"/>
        <v>91.170000000000016</v>
      </c>
      <c r="T233" s="290" cm="1">
        <f t="array" ref="T233">IF(Parameters!$E$55="No",IF($A233&lt;=Parameters!$H$28,Parameters!$G$28*$A233,IF($A233&lt;=Parameters!$H$29,Parameters!$G$28*Parameters!$H$28+Parameters!$G$29*($A233-Parameters!$H$28),IF($A233&lt;=Parameters!$H$30,Parameters!$G$28*Parameters!$H$28+Parameters!$G$29*(Parameters!$H$29-Parameters!$H$28)+Parameters!$G$30*($A233-Parameters!$H$29),Parameters!$G$28*Parameters!$H$28+Parameters!$G$29*(Parameters!$H$29-Parameters!$H$28)+Parameters!$G$30*(Parameters!$H$30-Parameters!$H$29)+Parameters!$G$31*($A233-Parameters!$H$30)))),_xlfn.IFS($A233&lt;=Parameters!$H$28,Parameters!$G$28*$A233,$A233&lt;=Parameters!$H$29,Parameters!$G$29*$A233,$A233&lt;=Parameters!$H$30,Parameters!$G$30*$A233,$A233&gt;Parameters!$H$30,Parameters!$G$31*$A233))</f>
        <v>24321.72</v>
      </c>
      <c r="U233" s="290">
        <f t="shared" si="96"/>
        <v>106.67421052631579</v>
      </c>
      <c r="V233" s="290" cm="1">
        <f t="array" ref="V233">IF(Parameters!$E$55="No",IF($A233&lt;=Parameters!$H$34,Parameters!$G$34*$A233,IF($A233&lt;=Parameters!$H$35,Parameters!$G$34*Parameters!$H$34+Parameters!$G$35*($A233-Parameters!$H$34),IF($A233&lt;=Parameters!$H$36,Parameters!$G$34*Parameters!$H$34+Parameters!$G$35*(Parameters!$H$35-Parameters!$H$34)+Parameters!$G$36*($A233-Parameters!$H$35),Parameters!$G$34*Parameters!$H$34+Parameters!$G$35*(Parameters!$H$35-Parameters!$H$34)+Parameters!$G$36*(Parameters!$H$36-Parameters!$H$35)+Parameters!$G$37*($A233-Parameters!$H$36)))),_xlfn.IFS($A233&lt;=Parameters!$H$34,Parameters!$G$34*$A233,$A233&lt;=Parameters!$H$35,Parameters!$G$35*$A233,$A233&lt;=Parameters!$H$36,Parameters!$G$36*$A233,$A233&gt;Parameters!$H$36,Parameters!$G$37*$A233))</f>
        <v>29496.12</v>
      </c>
      <c r="W233" s="290">
        <f t="shared" si="120"/>
        <v>129.36894736842106</v>
      </c>
      <c r="X233" s="290" cm="1">
        <f t="array" ref="X233">IF(Parameters!$E$55="No",IF($A233&lt;=Parameters!$H$39,Parameters!$G$39*$A233,IF($A233&lt;=Parameters!$H$40,Parameters!$G$39*Parameters!$H$39+Parameters!$G$40*($A233-Parameters!$H$39),IF($A233&lt;=Parameters!$H$41,Parameters!$G$39*Parameters!$H$39+Parameters!$G$40*(Parameters!$H$40-Parameters!$H$39)+Parameters!$G$41*($A233-Parameters!$H$40),Parameters!$G$39*Parameters!$H$39+Parameters!$G$40*(Parameters!$H$40-Parameters!$H$39)+Parameters!$G$41*(Parameters!$H$41-Parameters!$H$40)+Parameters!$G$42*($A233-Parameters!$H$41)))),_xlfn.IFS($A233&lt;=Parameters!$H$39,Parameters!$G$39*$A233,$A233&lt;=Parameters!$H$40,Parameters!$G$40*$A233,$A233&lt;=Parameters!$H$41,Parameters!$G$41*$A233,$A233&gt;Parameters!$H$41,Parameters!$G$42*$A233))</f>
        <v>31111.62</v>
      </c>
      <c r="Y233" s="290">
        <f t="shared" si="121"/>
        <v>136.45447368421051</v>
      </c>
      <c r="Z233" s="290" cm="1">
        <f t="array" ref="Z233">IF(Parameters!$F$55="No",IF($A233&lt;=Parameters!$J$23,Parameters!$I$23*$A233,IF($A233&lt;=Parameters!$J$24,Parameters!$I$23*Parameters!$J$23+Parameters!$I$24*($A233-Parameters!$J$23),IF($A233&lt;=Parameters!$J$25,Parameters!$I$23*Parameters!$J$23+Parameters!$I$24*(Parameters!$J$24-Parameters!$J$23)+Parameters!$I$25*($A233-Parameters!$J$24),Parameters!$I$23*Parameters!$J$23+Parameters!$I$24*(Parameters!$J$24-Parameters!$J$23)+Parameters!$I$25*(Parameters!$J$25-Parameters!$J$24)+Parameters!$I$26*($A233-Parameters!$J$25)))),_xlfn.IFS($A233&lt;=Parameters!$J$23,Parameters!$I$23*$A233,$A233&lt;=Parameters!$J$24,Parameters!$I$24*$A233,$A233&lt;=Parameters!$J$25,Parameters!$I$25*$A233,$A233&gt;Parameters!$J$25,Parameters!$I$26*$A233))</f>
        <v>20786.760000000002</v>
      </c>
      <c r="AA233" s="290">
        <f t="shared" si="97"/>
        <v>91.170000000000016</v>
      </c>
      <c r="AB233" s="290" cm="1">
        <f t="array" ref="AB233">IF(Parameters!$F$55="No",IF($A233&lt;=Parameters!$J$28,Parameters!$I$28*$A233,IF($A233&lt;=Parameters!$J$29,Parameters!$I$28*Parameters!$J$28+Parameters!$I$29*($A233-Parameters!$J$28),IF($A233&lt;=Parameters!$J$30,Parameters!$I$28*Parameters!$J$28+Parameters!$I$29*(Parameters!$J$29-Parameters!$J$28)+Parameters!$I$30*($A233-Parameters!$J$29),Parameters!$I$28*Parameters!$J$28+Parameters!$I$29*(Parameters!$J$29-Parameters!$J$28)+Parameters!$I$30*(Parameters!$J$30-Parameters!$J$29)+Parameters!$I$31*($A233-Parameters!$J$30)))),_xlfn.IFS($A233&lt;=Parameters!$J$28,Parameters!$I$28*$A233,$A233&lt;=Parameters!$J$29,Parameters!$I$29*$A233,$A233&lt;=Parameters!$J$30,Parameters!$I$30*$A233,$A233&gt;Parameters!$J$30,Parameters!$I$31*$A233))</f>
        <v>24321.72</v>
      </c>
      <c r="AC233" s="290">
        <f t="shared" si="98"/>
        <v>106.67421052631579</v>
      </c>
      <c r="AD233" s="290" cm="1">
        <f t="array" ref="AD233">IF(Parameters!$F$55="No",IF($A233&lt;=Parameters!$J$34,Parameters!$I$34*$A233,IF($A233&lt;=Parameters!$J$35,Parameters!$I$34*Parameters!$J$34+Parameters!$I$35*($A233-Parameters!$J$34),IF($A233&lt;=Parameters!$J$36,Parameters!$I$34*Parameters!$J$34+Parameters!$I$35*(Parameters!$J$35-Parameters!$J$34)+Parameters!$I$36*($A233-Parameters!$J$35),Parameters!$I$34*Parameters!$J$34+Parameters!$I$35*(Parameters!$J$35-Parameters!$J$34)+Parameters!$I$36*(Parameters!$J$36-Parameters!$J$35)+Parameters!$I$37*($A233-Parameters!$J$36)))),_xlfn.IFS($A233&lt;=Parameters!$J$34,Parameters!$I$34*$A233,$A233&lt;=Parameters!$J$35,Parameters!$I$35*$A233,$A233&lt;=Parameters!$J$36,Parameters!$I$36*$A233,$A233&gt;Parameters!$J$36,Parameters!$I$37*$A233))</f>
        <v>29496.12</v>
      </c>
      <c r="AE233" s="290">
        <f t="shared" si="122"/>
        <v>129.36894736842106</v>
      </c>
      <c r="AF233" s="290" cm="1">
        <f t="array" ref="AF233">IF(Parameters!$F$55="No",IF($A233&lt;=Parameters!$J$39,Parameters!$I$39*$A233,IF($A233&lt;=Parameters!$J$40,Parameters!$I$39*Parameters!$J$39+Parameters!$I$40*($A233-Parameters!$J$39),IF($A233&lt;=Parameters!$J$41,Parameters!$I$39*Parameters!$J$39+Parameters!$I$40*(Parameters!$J$40-Parameters!$J$39)+Parameters!$I$41*($A233-Parameters!$J$40),Parameters!$I$39*Parameters!$J$39+Parameters!$I$40*(Parameters!$J$40-Parameters!$J$39)+Parameters!$I$41*(Parameters!$J$41-Parameters!$J$40)+Parameters!$I$42*($A233-Parameters!$J$41)))),_xlfn.IFS($A233&lt;=Parameters!$J$39,Parameters!$I$39*$A233,$A233&lt;=Parameters!$J$40,Parameters!$I$40*$A233,$A233&lt;=Parameters!$J$41,Parameters!$I$41*$A233,$A233&gt;Parameters!$J$41,Parameters!$I$42*$A233))</f>
        <v>31111.62</v>
      </c>
      <c r="AG233" s="290">
        <f t="shared" si="123"/>
        <v>136.45447368421051</v>
      </c>
      <c r="AI233" s="428">
        <f t="shared" si="99"/>
        <v>91.170000000001892</v>
      </c>
      <c r="AJ233" s="428">
        <f t="shared" si="100"/>
        <v>136.48999999999796</v>
      </c>
      <c r="AK233" s="428">
        <f t="shared" si="101"/>
        <v>143.54000000000087</v>
      </c>
      <c r="AL233" s="428">
        <f t="shared" si="102"/>
        <v>143.54000000000087</v>
      </c>
      <c r="AM233" s="428">
        <f t="shared" si="103"/>
        <v>91.170000000001892</v>
      </c>
      <c r="AN233" s="428">
        <f t="shared" si="104"/>
        <v>136.48999999999796</v>
      </c>
      <c r="AO233" s="428">
        <f t="shared" si="105"/>
        <v>143.54000000000087</v>
      </c>
      <c r="AP233" s="428">
        <f t="shared" si="106"/>
        <v>143.54000000000087</v>
      </c>
      <c r="AQ233" s="428">
        <f t="shared" si="107"/>
        <v>91.170000000001892</v>
      </c>
      <c r="AR233" s="428">
        <f t="shared" si="108"/>
        <v>136.48999999999796</v>
      </c>
      <c r="AS233" s="428">
        <f t="shared" si="109"/>
        <v>143.54000000000087</v>
      </c>
      <c r="AT233" s="428">
        <f t="shared" si="110"/>
        <v>143.54000000000087</v>
      </c>
      <c r="AU233" s="428">
        <f t="shared" si="111"/>
        <v>91.170000000001892</v>
      </c>
      <c r="AV233" s="428">
        <f t="shared" si="112"/>
        <v>136.48999999999796</v>
      </c>
      <c r="AW233" s="428">
        <f t="shared" si="113"/>
        <v>143.54000000000087</v>
      </c>
      <c r="AX233" s="428">
        <f t="shared" si="114"/>
        <v>143.54000000000087</v>
      </c>
    </row>
    <row r="234">
      <c r="A234" s="413">
        <v>229</v>
      </c>
      <c r="B234" s="290" cm="1">
        <f t="array" ref="B234">IF(Parameters!$C$55="No",IF($A234&lt;=Parameters!$D$23,Parameters!$C$23*$A234,IF($A234&lt;=Parameters!$D$24,Parameters!$C$23*Parameters!$D$23+Parameters!$C$24*($A234-Parameters!$D$23),IF($A234&lt;=Parameters!$D$25,Parameters!$C$23*Parameters!$D$23+Parameters!$C$24*(Parameters!$D$24-Parameters!$D$23)+Parameters!$C$25*($A234-Parameters!$D$24),Parameters!$C$23*Parameters!$D$23+Parameters!$C$24*(Parameters!$D$24-Parameters!$D$23)+Parameters!$C$25*(Parameters!$D$25-Parameters!$D$24)+Parameters!$C$26*($A234-Parameters!$D$25)))),_xlfn.IFS($A234&lt;=Parameters!$D$23,Parameters!$C$23*$A234,$A234&lt;=Parameters!$D$24,Parameters!$C$24*$A234,$A234&lt;=Parameters!$D$25,Parameters!$C$25*$A234,$A234&gt;Parameters!$D$25,Parameters!$C$26*$A234))</f>
        <v>20877.93</v>
      </c>
      <c r="C234" s="290">
        <f t="shared" si="115"/>
        <v>91.17</v>
      </c>
      <c r="D234" s="290" cm="1">
        <f t="array" ref="D234">IF(Parameters!$C$55="No",IF($A234&lt;=Parameters!$D$28,Parameters!$C$28*$A234,IF($A234&lt;=Parameters!$D$29,Parameters!$C$28*Parameters!$D$28+Parameters!$C$29*($A234-Parameters!$D$28),IF($A234&lt;=Parameters!$D$30,Parameters!$C$28*Parameters!$D$28+Parameters!$C$29*(Parameters!$D$29-Parameters!$D$28)+Parameters!$C$30*($A234-Parameters!$D$29),Parameters!$C$28*Parameters!$D$28+Parameters!$C$29*(Parameters!$D$29-Parameters!$D$28)+Parameters!$C$30*(Parameters!$D$30-Parameters!$D$29)+Parameters!$C$31*($A234-Parameters!$D$30)))),_xlfn.IFS($A234&lt;=Parameters!$D$28,Parameters!$C$28*$A234,$A234&lt;=Parameters!$D$29,Parameters!$C$29*$A234,$A234&lt;=Parameters!$D$30,Parameters!$C$30*$A234,$A234&gt;Parameters!$D$30,Parameters!$C$31*$A234))</f>
        <v>24458.21</v>
      </c>
      <c r="E234" s="290">
        <f t="shared" si="115"/>
        <v>106.80441048034935</v>
      </c>
      <c r="F234" s="290" cm="1">
        <f t="array" ref="F234">IF(Parameters!$C$55="No",IF($A234&lt;=Parameters!$D$34,Parameters!$C$34*$A234,IF($A234&lt;=Parameters!$D$35,Parameters!$C$34*Parameters!$D$34+Parameters!$C$35*($A234-Parameters!$D$34),IF($A234&lt;=Parameters!$D$36,Parameters!$C$34*Parameters!$D$34+Parameters!$C$35*(Parameters!$D$35-Parameters!$D$34)+Parameters!$C$36*($A234-Parameters!$D$35),Parameters!$C$34*Parameters!$D$34+Parameters!$C$35*(Parameters!$D$35-Parameters!$D$34)+Parameters!$C$36*(Parameters!$D$36-Parameters!$D$35)+Parameters!$C$37*($A234-Parameters!$D$36)))),_xlfn.IFS($A234&lt;=Parameters!$D$34,Parameters!$C$34*$A234,$A234&lt;=Parameters!$D$35,Parameters!$C$35*$A234,$A234&lt;=Parameters!$D$36,Parameters!$C$36*$A234,$A234&gt;Parameters!$D$36,Parameters!$C$37*$A234))</f>
        <v>29639.66</v>
      </c>
      <c r="G234" s="290">
        <f t="shared" si="116"/>
        <v>129.43082969432314</v>
      </c>
      <c r="H234" s="290" cm="1">
        <f t="array" ref="H234">IF(Parameters!$C$55="No",IF($A234&lt;=Parameters!$D$39,Parameters!$C$39*$A234,IF($A234&lt;=Parameters!$D$40,Parameters!$C$39*Parameters!$D$39+Parameters!$C$40*($A234-Parameters!$D$39),IF($A234&lt;=Parameters!$D$41,Parameters!$C$39*Parameters!$D$39+Parameters!$C$40*(Parameters!$D$40-Parameters!$D$39)+Parameters!$C$41*($A234-Parameters!$D$40),Parameters!$C$39*Parameters!$D$39+Parameters!$C$40*(Parameters!$D$40-Parameters!$D$39)+Parameters!$C$41*(Parameters!$D$41-Parameters!$D$40)+Parameters!$C$42*($A234-Parameters!$D$41)))),_xlfn.IFS($A234&lt;=Parameters!$D$39,Parameters!$C$39*$A234,$A234&lt;=Parameters!$D$40,Parameters!$C$40*$A234,$A234&lt;=Parameters!$D$41,Parameters!$C$41*$A234,$A234&gt;Parameters!$D$41,Parameters!$C$42*$A234))</f>
        <v>31255.16</v>
      </c>
      <c r="I234" s="290">
        <f t="shared" si="117"/>
        <v>136.48541484716156</v>
      </c>
      <c r="J234" s="290" cm="1">
        <f t="array" ref="J234">IF(Parameters!$D$55="No",IF($A234&lt;=Parameters!$F$23,Parameters!$E$23*$A234,IF($A234&lt;=Parameters!$F$24,Parameters!$E$23*Parameters!$F$23+Parameters!$E$24*($A234-Parameters!$F$23),IF($A234&lt;=Parameters!$F$25,Parameters!$E$23*Parameters!$F$23+Parameters!$E$24*(Parameters!$F$24-Parameters!$F$23)+Parameters!$E$25*($A234-Parameters!$F$24),Parameters!$E$23*Parameters!$F$23+Parameters!$E$24*(Parameters!$F$24-Parameters!$F$23)+Parameters!$E$25*(Parameters!$F$25-Parameters!$F$24)+Parameters!$E$26*($A234-Parameters!$F$25)))),_xlfn.IFS($A234&lt;=Parameters!$F$23,Parameters!$E$23*$A234,$A234&lt;=Parameters!$F$24,Parameters!$E$24*$A234,$A234&lt;=Parameters!$F$25,Parameters!$E$25*$A234,$A234&gt;Parameters!$F$25,Parameters!$E$26*$A234))</f>
        <v>20877.93</v>
      </c>
      <c r="K234" s="290">
        <f t="shared" si="93"/>
        <v>91.17</v>
      </c>
      <c r="L234" s="290" cm="1">
        <f t="array" ref="L234">IF(Parameters!$D$55="No",IF($A234&lt;=Parameters!$F$28,Parameters!$E$28*$A234,IF($A234&lt;=Parameters!$F$29,Parameters!$E$28*Parameters!$F$28+Parameters!$E$29*($A234-Parameters!$F$28),IF($A234&lt;=Parameters!$F$30,Parameters!$E$28*Parameters!$F$28+Parameters!$E$29*(Parameters!$F$29-Parameters!$F$28)+Parameters!$E$30*($A234-Parameters!$F$29),Parameters!$E$28*Parameters!$F$28+Parameters!$E$29*(Parameters!$F$29-Parameters!$F$28)+Parameters!$E$30*(Parameters!$F$30-Parameters!$F$29)+Parameters!$E$31*($A234-Parameters!$F$30)))),_xlfn.IFS($A234&lt;=Parameters!$F$28,Parameters!$E$28*$A234,$A234&lt;=Parameters!$F$29,Parameters!$E$29*$A234,$A234&lt;=Parameters!$F$30,Parameters!$E$30*$A234,$A234&gt;Parameters!$F$30,Parameters!$E$31*$A234))</f>
        <v>24458.21</v>
      </c>
      <c r="M234" s="290">
        <f t="shared" si="94"/>
        <v>106.80441048034935</v>
      </c>
      <c r="N234" s="290" cm="1">
        <f t="array" ref="N234">IF(Parameters!$D$55="No",IF($A234&lt;=Parameters!$F$34,Parameters!$E$34*$A234,IF($A234&lt;=Parameters!$F$35,Parameters!$E$34*Parameters!$F$34+Parameters!$E$35*($A234-Parameters!$F$34),IF($A234&lt;=Parameters!$F$36,Parameters!$E$34*Parameters!$F$34+Parameters!$E$35*(Parameters!$F$35-Parameters!$F$34)+Parameters!$E$36*($A234-Parameters!$F$35),Parameters!$E$34*Parameters!$F$34+Parameters!$E$35*(Parameters!$F$35-Parameters!$F$34)+Parameters!$E$36*(Parameters!$F$36-Parameters!$F$35)+Parameters!$E$37*($A234-Parameters!$F$36)))),_xlfn.IFS($A234&lt;=Parameters!$F$34,Parameters!$E$34*$A234,$A234&lt;=Parameters!$F$35,Parameters!$E$35*$A234,$A234&lt;=Parameters!$F$36,Parameters!$E$36*$A234,$A234&gt;Parameters!$F$36,Parameters!$E$37*$A234))</f>
        <v>29639.66</v>
      </c>
      <c r="O234" s="290">
        <f t="shared" si="118"/>
        <v>129.43082969432314</v>
      </c>
      <c r="P234" s="290" cm="1">
        <f t="array" ref="P234">IF(Parameters!$D$55="No",IF($A234&lt;=Parameters!$F$39,Parameters!$E$39*$A234,IF($A234&lt;=Parameters!$F$40,Parameters!$E$39*Parameters!$F$39+Parameters!$E$40*($A234-Parameters!$F$39),IF($A234&lt;=Parameters!$F$41,Parameters!$E$39*Parameters!$F$39+Parameters!$E$40*(Parameters!$F$40-Parameters!$F$39)+Parameters!$E$41*($A234-Parameters!$F$40),Parameters!$E$39*Parameters!$F$39+Parameters!$E$40*(Parameters!$F$40-Parameters!$F$39)+Parameters!$E$41*(Parameters!$F$41-Parameters!$F$40)+Parameters!$E$42*($A234-Parameters!$F$41)))),_xlfn.IFS($A234&lt;=Parameters!$F$39,Parameters!$E$39*$A234,$A234&lt;=Parameters!$F$40,Parameters!$E$40*$A234,$A234&lt;=Parameters!$F$41,Parameters!$E$41*$A234,$A234&gt;Parameters!$F$41,Parameters!$E$42*$A234))</f>
        <v>31255.16</v>
      </c>
      <c r="Q234" s="290">
        <f t="shared" si="119"/>
        <v>136.48541484716156</v>
      </c>
      <c r="R234" s="290" cm="1">
        <f t="array" ref="R234">IF(Parameters!$E$55="No",IF($A234&lt;=Parameters!$H$23,Parameters!$G$23*$A234,IF($A234&lt;=Parameters!$H$24,Parameters!$G$23*Parameters!$H$23+Parameters!$G$24*($A234-Parameters!$H$23),IF($A234&lt;=Parameters!$H$25,Parameters!$G$23*Parameters!$H$23+Parameters!$G$24*(Parameters!$H$24-Parameters!$H$23)+Parameters!$G$25*($A234-Parameters!$H$24),Parameters!$G$23*Parameters!$H$23+Parameters!$G$24*(Parameters!$H$24-Parameters!$H$23)+Parameters!$G$25*(Parameters!$H$25-Parameters!$H$24)+Parameters!$G$26*($A234-Parameters!$H$25)))),_xlfn.IFS($A234&lt;=Parameters!$H$23,Parameters!$G$23*$A234,$A234&lt;=Parameters!$H$24,Parameters!$G$24*$A234,$A234&lt;=Parameters!$H$25,Parameters!$G$25*$A234,$A234&gt;Parameters!$H$25,Parameters!$G$26*$A234))</f>
        <v>20877.93</v>
      </c>
      <c r="S234" s="290">
        <f t="shared" si="95"/>
        <v>91.17</v>
      </c>
      <c r="T234" s="290" cm="1">
        <f t="array" ref="T234">IF(Parameters!$E$55="No",IF($A234&lt;=Parameters!$H$28,Parameters!$G$28*$A234,IF($A234&lt;=Parameters!$H$29,Parameters!$G$28*Parameters!$H$28+Parameters!$G$29*($A234-Parameters!$H$28),IF($A234&lt;=Parameters!$H$30,Parameters!$G$28*Parameters!$H$28+Parameters!$G$29*(Parameters!$H$29-Parameters!$H$28)+Parameters!$G$30*($A234-Parameters!$H$29),Parameters!$G$28*Parameters!$H$28+Parameters!$G$29*(Parameters!$H$29-Parameters!$H$28)+Parameters!$G$30*(Parameters!$H$30-Parameters!$H$29)+Parameters!$G$31*($A234-Parameters!$H$30)))),_xlfn.IFS($A234&lt;=Parameters!$H$28,Parameters!$G$28*$A234,$A234&lt;=Parameters!$H$29,Parameters!$G$29*$A234,$A234&lt;=Parameters!$H$30,Parameters!$G$30*$A234,$A234&gt;Parameters!$H$30,Parameters!$G$31*$A234))</f>
        <v>24458.21</v>
      </c>
      <c r="U234" s="290">
        <f t="shared" si="96"/>
        <v>106.80441048034935</v>
      </c>
      <c r="V234" s="290" cm="1">
        <f t="array" ref="V234">IF(Parameters!$E$55="No",IF($A234&lt;=Parameters!$H$34,Parameters!$G$34*$A234,IF($A234&lt;=Parameters!$H$35,Parameters!$G$34*Parameters!$H$34+Parameters!$G$35*($A234-Parameters!$H$34),IF($A234&lt;=Parameters!$H$36,Parameters!$G$34*Parameters!$H$34+Parameters!$G$35*(Parameters!$H$35-Parameters!$H$34)+Parameters!$G$36*($A234-Parameters!$H$35),Parameters!$G$34*Parameters!$H$34+Parameters!$G$35*(Parameters!$H$35-Parameters!$H$34)+Parameters!$G$36*(Parameters!$H$36-Parameters!$H$35)+Parameters!$G$37*($A234-Parameters!$H$36)))),_xlfn.IFS($A234&lt;=Parameters!$H$34,Parameters!$G$34*$A234,$A234&lt;=Parameters!$H$35,Parameters!$G$35*$A234,$A234&lt;=Parameters!$H$36,Parameters!$G$36*$A234,$A234&gt;Parameters!$H$36,Parameters!$G$37*$A234))</f>
        <v>29639.66</v>
      </c>
      <c r="W234" s="290">
        <f t="shared" si="120"/>
        <v>129.43082969432314</v>
      </c>
      <c r="X234" s="290" cm="1">
        <f t="array" ref="X234">IF(Parameters!$E$55="No",IF($A234&lt;=Parameters!$H$39,Parameters!$G$39*$A234,IF($A234&lt;=Parameters!$H$40,Parameters!$G$39*Parameters!$H$39+Parameters!$G$40*($A234-Parameters!$H$39),IF($A234&lt;=Parameters!$H$41,Parameters!$G$39*Parameters!$H$39+Parameters!$G$40*(Parameters!$H$40-Parameters!$H$39)+Parameters!$G$41*($A234-Parameters!$H$40),Parameters!$G$39*Parameters!$H$39+Parameters!$G$40*(Parameters!$H$40-Parameters!$H$39)+Parameters!$G$41*(Parameters!$H$41-Parameters!$H$40)+Parameters!$G$42*($A234-Parameters!$H$41)))),_xlfn.IFS($A234&lt;=Parameters!$H$39,Parameters!$G$39*$A234,$A234&lt;=Parameters!$H$40,Parameters!$G$40*$A234,$A234&lt;=Parameters!$H$41,Parameters!$G$41*$A234,$A234&gt;Parameters!$H$41,Parameters!$G$42*$A234))</f>
        <v>31255.16</v>
      </c>
      <c r="Y234" s="290">
        <f t="shared" si="121"/>
        <v>136.48541484716156</v>
      </c>
      <c r="Z234" s="290" cm="1">
        <f t="array" ref="Z234">IF(Parameters!$F$55="No",IF($A234&lt;=Parameters!$J$23,Parameters!$I$23*$A234,IF($A234&lt;=Parameters!$J$24,Parameters!$I$23*Parameters!$J$23+Parameters!$I$24*($A234-Parameters!$J$23),IF($A234&lt;=Parameters!$J$25,Parameters!$I$23*Parameters!$J$23+Parameters!$I$24*(Parameters!$J$24-Parameters!$J$23)+Parameters!$I$25*($A234-Parameters!$J$24),Parameters!$I$23*Parameters!$J$23+Parameters!$I$24*(Parameters!$J$24-Parameters!$J$23)+Parameters!$I$25*(Parameters!$J$25-Parameters!$J$24)+Parameters!$I$26*($A234-Parameters!$J$25)))),_xlfn.IFS($A234&lt;=Parameters!$J$23,Parameters!$I$23*$A234,$A234&lt;=Parameters!$J$24,Parameters!$I$24*$A234,$A234&lt;=Parameters!$J$25,Parameters!$I$25*$A234,$A234&gt;Parameters!$J$25,Parameters!$I$26*$A234))</f>
        <v>20877.93</v>
      </c>
      <c r="AA234" s="290">
        <f t="shared" si="97"/>
        <v>91.17</v>
      </c>
      <c r="AB234" s="290" cm="1">
        <f t="array" ref="AB234">IF(Parameters!$F$55="No",IF($A234&lt;=Parameters!$J$28,Parameters!$I$28*$A234,IF($A234&lt;=Parameters!$J$29,Parameters!$I$28*Parameters!$J$28+Parameters!$I$29*($A234-Parameters!$J$28),IF($A234&lt;=Parameters!$J$30,Parameters!$I$28*Parameters!$J$28+Parameters!$I$29*(Parameters!$J$29-Parameters!$J$28)+Parameters!$I$30*($A234-Parameters!$J$29),Parameters!$I$28*Parameters!$J$28+Parameters!$I$29*(Parameters!$J$29-Parameters!$J$28)+Parameters!$I$30*(Parameters!$J$30-Parameters!$J$29)+Parameters!$I$31*($A234-Parameters!$J$30)))),_xlfn.IFS($A234&lt;=Parameters!$J$28,Parameters!$I$28*$A234,$A234&lt;=Parameters!$J$29,Parameters!$I$29*$A234,$A234&lt;=Parameters!$J$30,Parameters!$I$30*$A234,$A234&gt;Parameters!$J$30,Parameters!$I$31*$A234))</f>
        <v>24458.21</v>
      </c>
      <c r="AC234" s="290">
        <f t="shared" si="98"/>
        <v>106.80441048034935</v>
      </c>
      <c r="AD234" s="290" cm="1">
        <f t="array" ref="AD234">IF(Parameters!$F$55="No",IF($A234&lt;=Parameters!$J$34,Parameters!$I$34*$A234,IF($A234&lt;=Parameters!$J$35,Parameters!$I$34*Parameters!$J$34+Parameters!$I$35*($A234-Parameters!$J$34),IF($A234&lt;=Parameters!$J$36,Parameters!$I$34*Parameters!$J$34+Parameters!$I$35*(Parameters!$J$35-Parameters!$J$34)+Parameters!$I$36*($A234-Parameters!$J$35),Parameters!$I$34*Parameters!$J$34+Parameters!$I$35*(Parameters!$J$35-Parameters!$J$34)+Parameters!$I$36*(Parameters!$J$36-Parameters!$J$35)+Parameters!$I$37*($A234-Parameters!$J$36)))),_xlfn.IFS($A234&lt;=Parameters!$J$34,Parameters!$I$34*$A234,$A234&lt;=Parameters!$J$35,Parameters!$I$35*$A234,$A234&lt;=Parameters!$J$36,Parameters!$I$36*$A234,$A234&gt;Parameters!$J$36,Parameters!$I$37*$A234))</f>
        <v>29639.66</v>
      </c>
      <c r="AE234" s="290">
        <f t="shared" si="122"/>
        <v>129.43082969432314</v>
      </c>
      <c r="AF234" s="290" cm="1">
        <f t="array" ref="AF234">IF(Parameters!$F$55="No",IF($A234&lt;=Parameters!$J$39,Parameters!$I$39*$A234,IF($A234&lt;=Parameters!$J$40,Parameters!$I$39*Parameters!$J$39+Parameters!$I$40*($A234-Parameters!$J$39),IF($A234&lt;=Parameters!$J$41,Parameters!$I$39*Parameters!$J$39+Parameters!$I$40*(Parameters!$J$40-Parameters!$J$39)+Parameters!$I$41*($A234-Parameters!$J$40),Parameters!$I$39*Parameters!$J$39+Parameters!$I$40*(Parameters!$J$40-Parameters!$J$39)+Parameters!$I$41*(Parameters!$J$41-Parameters!$J$40)+Parameters!$I$42*($A234-Parameters!$J$41)))),_xlfn.IFS($A234&lt;=Parameters!$J$39,Parameters!$I$39*$A234,$A234&lt;=Parameters!$J$40,Parameters!$I$40*$A234,$A234&lt;=Parameters!$J$41,Parameters!$I$41*$A234,$A234&gt;Parameters!$J$41,Parameters!$I$42*$A234))</f>
        <v>31255.16</v>
      </c>
      <c r="AG234" s="290">
        <f t="shared" si="123"/>
        <v>136.48541484716156</v>
      </c>
      <c r="AI234" s="428">
        <f t="shared" si="99"/>
        <v>91.169999999998254</v>
      </c>
      <c r="AJ234" s="428">
        <f t="shared" si="100"/>
        <v>136.48999999999796</v>
      </c>
      <c r="AK234" s="428">
        <f t="shared" si="101"/>
        <v>143.54000000000087</v>
      </c>
      <c r="AL234" s="428">
        <f t="shared" si="102"/>
        <v>143.54000000000087</v>
      </c>
      <c r="AM234" s="428">
        <f t="shared" si="103"/>
        <v>91.169999999998254</v>
      </c>
      <c r="AN234" s="428">
        <f t="shared" si="104"/>
        <v>136.48999999999796</v>
      </c>
      <c r="AO234" s="428">
        <f t="shared" si="105"/>
        <v>143.54000000000087</v>
      </c>
      <c r="AP234" s="428">
        <f t="shared" si="106"/>
        <v>143.54000000000087</v>
      </c>
      <c r="AQ234" s="428">
        <f t="shared" si="107"/>
        <v>91.169999999998254</v>
      </c>
      <c r="AR234" s="428">
        <f t="shared" si="108"/>
        <v>136.48999999999796</v>
      </c>
      <c r="AS234" s="428">
        <f t="shared" si="109"/>
        <v>143.54000000000087</v>
      </c>
      <c r="AT234" s="428">
        <f t="shared" si="110"/>
        <v>143.54000000000087</v>
      </c>
      <c r="AU234" s="428">
        <f t="shared" si="111"/>
        <v>91.169999999998254</v>
      </c>
      <c r="AV234" s="428">
        <f t="shared" si="112"/>
        <v>136.48999999999796</v>
      </c>
      <c r="AW234" s="428">
        <f t="shared" si="113"/>
        <v>143.54000000000087</v>
      </c>
      <c r="AX234" s="428">
        <f t="shared" si="114"/>
        <v>143.54000000000087</v>
      </c>
    </row>
    <row r="235">
      <c r="A235" s="413">
        <v>230</v>
      </c>
      <c r="B235" s="290" cm="1">
        <f t="array" ref="B235">IF(Parameters!$C$55="No",IF($A235&lt;=Parameters!$D$23,Parameters!$C$23*$A235,IF($A235&lt;=Parameters!$D$24,Parameters!$C$23*Parameters!$D$23+Parameters!$C$24*($A235-Parameters!$D$23),IF($A235&lt;=Parameters!$D$25,Parameters!$C$23*Parameters!$D$23+Parameters!$C$24*(Parameters!$D$24-Parameters!$D$23)+Parameters!$C$25*($A235-Parameters!$D$24),Parameters!$C$23*Parameters!$D$23+Parameters!$C$24*(Parameters!$D$24-Parameters!$D$23)+Parameters!$C$25*(Parameters!$D$25-Parameters!$D$24)+Parameters!$C$26*($A235-Parameters!$D$25)))),_xlfn.IFS($A235&lt;=Parameters!$D$23,Parameters!$C$23*$A235,$A235&lt;=Parameters!$D$24,Parameters!$C$24*$A235,$A235&lt;=Parameters!$D$25,Parameters!$C$25*$A235,$A235&gt;Parameters!$D$25,Parameters!$C$26*$A235))</f>
        <v>20969.100000000002</v>
      </c>
      <c r="C235" s="290">
        <f t="shared" si="115"/>
        <v>91.170000000000016</v>
      </c>
      <c r="D235" s="290" cm="1">
        <f t="array" ref="D235">IF(Parameters!$C$55="No",IF($A235&lt;=Parameters!$D$28,Parameters!$C$28*$A235,IF($A235&lt;=Parameters!$D$29,Parameters!$C$28*Parameters!$D$28+Parameters!$C$29*($A235-Parameters!$D$28),IF($A235&lt;=Parameters!$D$30,Parameters!$C$28*Parameters!$D$28+Parameters!$C$29*(Parameters!$D$29-Parameters!$D$28)+Parameters!$C$30*($A235-Parameters!$D$29),Parameters!$C$28*Parameters!$D$28+Parameters!$C$29*(Parameters!$D$29-Parameters!$D$28)+Parameters!$C$30*(Parameters!$D$30-Parameters!$D$29)+Parameters!$C$31*($A235-Parameters!$D$30)))),_xlfn.IFS($A235&lt;=Parameters!$D$28,Parameters!$C$28*$A235,$A235&lt;=Parameters!$D$29,Parameters!$C$29*$A235,$A235&lt;=Parameters!$D$30,Parameters!$C$30*$A235,$A235&gt;Parameters!$D$30,Parameters!$C$31*$A235))</f>
        <v>24594.7</v>
      </c>
      <c r="E235" s="290">
        <f t="shared" si="115"/>
        <v>106.93347826086956</v>
      </c>
      <c r="F235" s="290" cm="1">
        <f t="array" ref="F235">IF(Parameters!$C$55="No",IF($A235&lt;=Parameters!$D$34,Parameters!$C$34*$A235,IF($A235&lt;=Parameters!$D$35,Parameters!$C$34*Parameters!$D$34+Parameters!$C$35*($A235-Parameters!$D$34),IF($A235&lt;=Parameters!$D$36,Parameters!$C$34*Parameters!$D$34+Parameters!$C$35*(Parameters!$D$35-Parameters!$D$34)+Parameters!$C$36*($A235-Parameters!$D$35),Parameters!$C$34*Parameters!$D$34+Parameters!$C$35*(Parameters!$D$35-Parameters!$D$34)+Parameters!$C$36*(Parameters!$D$36-Parameters!$D$35)+Parameters!$C$37*($A235-Parameters!$D$36)))),_xlfn.IFS($A235&lt;=Parameters!$D$34,Parameters!$C$34*$A235,$A235&lt;=Parameters!$D$35,Parameters!$C$35*$A235,$A235&lt;=Parameters!$D$36,Parameters!$C$36*$A235,$A235&gt;Parameters!$D$36,Parameters!$C$37*$A235))</f>
        <v>29783.200000000001</v>
      </c>
      <c r="G235" s="290">
        <f t="shared" si="116"/>
        <v>129.49217391304347</v>
      </c>
      <c r="H235" s="290" cm="1">
        <f t="array" ref="H235">IF(Parameters!$C$55="No",IF($A235&lt;=Parameters!$D$39,Parameters!$C$39*$A235,IF($A235&lt;=Parameters!$D$40,Parameters!$C$39*Parameters!$D$39+Parameters!$C$40*($A235-Parameters!$D$39),IF($A235&lt;=Parameters!$D$41,Parameters!$C$39*Parameters!$D$39+Parameters!$C$40*(Parameters!$D$40-Parameters!$D$39)+Parameters!$C$41*($A235-Parameters!$D$40),Parameters!$C$39*Parameters!$D$39+Parameters!$C$40*(Parameters!$D$40-Parameters!$D$39)+Parameters!$C$41*(Parameters!$D$41-Parameters!$D$40)+Parameters!$C$42*($A235-Parameters!$D$41)))),_xlfn.IFS($A235&lt;=Parameters!$D$39,Parameters!$C$39*$A235,$A235&lt;=Parameters!$D$40,Parameters!$C$40*$A235,$A235&lt;=Parameters!$D$41,Parameters!$C$41*$A235,$A235&gt;Parameters!$D$41,Parameters!$C$42*$A235))</f>
        <v>31398.699999999997</v>
      </c>
      <c r="I235" s="290">
        <f t="shared" si="117"/>
        <v>136.51608695652172</v>
      </c>
      <c r="J235" s="290" cm="1">
        <f t="array" ref="J235">IF(Parameters!$D$55="No",IF($A235&lt;=Parameters!$F$23,Parameters!$E$23*$A235,IF($A235&lt;=Parameters!$F$24,Parameters!$E$23*Parameters!$F$23+Parameters!$E$24*($A235-Parameters!$F$23),IF($A235&lt;=Parameters!$F$25,Parameters!$E$23*Parameters!$F$23+Parameters!$E$24*(Parameters!$F$24-Parameters!$F$23)+Parameters!$E$25*($A235-Parameters!$F$24),Parameters!$E$23*Parameters!$F$23+Parameters!$E$24*(Parameters!$F$24-Parameters!$F$23)+Parameters!$E$25*(Parameters!$F$25-Parameters!$F$24)+Parameters!$E$26*($A235-Parameters!$F$25)))),_xlfn.IFS($A235&lt;=Parameters!$F$23,Parameters!$E$23*$A235,$A235&lt;=Parameters!$F$24,Parameters!$E$24*$A235,$A235&lt;=Parameters!$F$25,Parameters!$E$25*$A235,$A235&gt;Parameters!$F$25,Parameters!$E$26*$A235))</f>
        <v>20969.100000000002</v>
      </c>
      <c r="K235" s="290">
        <f t="shared" si="93"/>
        <v>91.170000000000016</v>
      </c>
      <c r="L235" s="290" cm="1">
        <f t="array" ref="L235">IF(Parameters!$D$55="No",IF($A235&lt;=Parameters!$F$28,Parameters!$E$28*$A235,IF($A235&lt;=Parameters!$F$29,Parameters!$E$28*Parameters!$F$28+Parameters!$E$29*($A235-Parameters!$F$28),IF($A235&lt;=Parameters!$F$30,Parameters!$E$28*Parameters!$F$28+Parameters!$E$29*(Parameters!$F$29-Parameters!$F$28)+Parameters!$E$30*($A235-Parameters!$F$29),Parameters!$E$28*Parameters!$F$28+Parameters!$E$29*(Parameters!$F$29-Parameters!$F$28)+Parameters!$E$30*(Parameters!$F$30-Parameters!$F$29)+Parameters!$E$31*($A235-Parameters!$F$30)))),_xlfn.IFS($A235&lt;=Parameters!$F$28,Parameters!$E$28*$A235,$A235&lt;=Parameters!$F$29,Parameters!$E$29*$A235,$A235&lt;=Parameters!$F$30,Parameters!$E$30*$A235,$A235&gt;Parameters!$F$30,Parameters!$E$31*$A235))</f>
        <v>24594.7</v>
      </c>
      <c r="M235" s="290">
        <f t="shared" si="94"/>
        <v>106.93347826086956</v>
      </c>
      <c r="N235" s="290" cm="1">
        <f t="array" ref="N235">IF(Parameters!$D$55="No",IF($A235&lt;=Parameters!$F$34,Parameters!$E$34*$A235,IF($A235&lt;=Parameters!$F$35,Parameters!$E$34*Parameters!$F$34+Parameters!$E$35*($A235-Parameters!$F$34),IF($A235&lt;=Parameters!$F$36,Parameters!$E$34*Parameters!$F$34+Parameters!$E$35*(Parameters!$F$35-Parameters!$F$34)+Parameters!$E$36*($A235-Parameters!$F$35),Parameters!$E$34*Parameters!$F$34+Parameters!$E$35*(Parameters!$F$35-Parameters!$F$34)+Parameters!$E$36*(Parameters!$F$36-Parameters!$F$35)+Parameters!$E$37*($A235-Parameters!$F$36)))),_xlfn.IFS($A235&lt;=Parameters!$F$34,Parameters!$E$34*$A235,$A235&lt;=Parameters!$F$35,Parameters!$E$35*$A235,$A235&lt;=Parameters!$F$36,Parameters!$E$36*$A235,$A235&gt;Parameters!$F$36,Parameters!$E$37*$A235))</f>
        <v>29783.200000000001</v>
      </c>
      <c r="O235" s="290">
        <f t="shared" si="118"/>
        <v>129.49217391304347</v>
      </c>
      <c r="P235" s="290" cm="1">
        <f t="array" ref="P235">IF(Parameters!$D$55="No",IF($A235&lt;=Parameters!$F$39,Parameters!$E$39*$A235,IF($A235&lt;=Parameters!$F$40,Parameters!$E$39*Parameters!$F$39+Parameters!$E$40*($A235-Parameters!$F$39),IF($A235&lt;=Parameters!$F$41,Parameters!$E$39*Parameters!$F$39+Parameters!$E$40*(Parameters!$F$40-Parameters!$F$39)+Parameters!$E$41*($A235-Parameters!$F$40),Parameters!$E$39*Parameters!$F$39+Parameters!$E$40*(Parameters!$F$40-Parameters!$F$39)+Parameters!$E$41*(Parameters!$F$41-Parameters!$F$40)+Parameters!$E$42*($A235-Parameters!$F$41)))),_xlfn.IFS($A235&lt;=Parameters!$F$39,Parameters!$E$39*$A235,$A235&lt;=Parameters!$F$40,Parameters!$E$40*$A235,$A235&lt;=Parameters!$F$41,Parameters!$E$41*$A235,$A235&gt;Parameters!$F$41,Parameters!$E$42*$A235))</f>
        <v>31398.699999999997</v>
      </c>
      <c r="Q235" s="290">
        <f t="shared" si="119"/>
        <v>136.51608695652172</v>
      </c>
      <c r="R235" s="290" cm="1">
        <f t="array" ref="R235">IF(Parameters!$E$55="No",IF($A235&lt;=Parameters!$H$23,Parameters!$G$23*$A235,IF($A235&lt;=Parameters!$H$24,Parameters!$G$23*Parameters!$H$23+Parameters!$G$24*($A235-Parameters!$H$23),IF($A235&lt;=Parameters!$H$25,Parameters!$G$23*Parameters!$H$23+Parameters!$G$24*(Parameters!$H$24-Parameters!$H$23)+Parameters!$G$25*($A235-Parameters!$H$24),Parameters!$G$23*Parameters!$H$23+Parameters!$G$24*(Parameters!$H$24-Parameters!$H$23)+Parameters!$G$25*(Parameters!$H$25-Parameters!$H$24)+Parameters!$G$26*($A235-Parameters!$H$25)))),_xlfn.IFS($A235&lt;=Parameters!$H$23,Parameters!$G$23*$A235,$A235&lt;=Parameters!$H$24,Parameters!$G$24*$A235,$A235&lt;=Parameters!$H$25,Parameters!$G$25*$A235,$A235&gt;Parameters!$H$25,Parameters!$G$26*$A235))</f>
        <v>20969.100000000002</v>
      </c>
      <c r="S235" s="290">
        <f t="shared" si="95"/>
        <v>91.170000000000016</v>
      </c>
      <c r="T235" s="290" cm="1">
        <f t="array" ref="T235">IF(Parameters!$E$55="No",IF($A235&lt;=Parameters!$H$28,Parameters!$G$28*$A235,IF($A235&lt;=Parameters!$H$29,Parameters!$G$28*Parameters!$H$28+Parameters!$G$29*($A235-Parameters!$H$28),IF($A235&lt;=Parameters!$H$30,Parameters!$G$28*Parameters!$H$28+Parameters!$G$29*(Parameters!$H$29-Parameters!$H$28)+Parameters!$G$30*($A235-Parameters!$H$29),Parameters!$G$28*Parameters!$H$28+Parameters!$G$29*(Parameters!$H$29-Parameters!$H$28)+Parameters!$G$30*(Parameters!$H$30-Parameters!$H$29)+Parameters!$G$31*($A235-Parameters!$H$30)))),_xlfn.IFS($A235&lt;=Parameters!$H$28,Parameters!$G$28*$A235,$A235&lt;=Parameters!$H$29,Parameters!$G$29*$A235,$A235&lt;=Parameters!$H$30,Parameters!$G$30*$A235,$A235&gt;Parameters!$H$30,Parameters!$G$31*$A235))</f>
        <v>24594.7</v>
      </c>
      <c r="U235" s="290">
        <f t="shared" si="96"/>
        <v>106.93347826086956</v>
      </c>
      <c r="V235" s="290" cm="1">
        <f t="array" ref="V235">IF(Parameters!$E$55="No",IF($A235&lt;=Parameters!$H$34,Parameters!$G$34*$A235,IF($A235&lt;=Parameters!$H$35,Parameters!$G$34*Parameters!$H$34+Parameters!$G$35*($A235-Parameters!$H$34),IF($A235&lt;=Parameters!$H$36,Parameters!$G$34*Parameters!$H$34+Parameters!$G$35*(Parameters!$H$35-Parameters!$H$34)+Parameters!$G$36*($A235-Parameters!$H$35),Parameters!$G$34*Parameters!$H$34+Parameters!$G$35*(Parameters!$H$35-Parameters!$H$34)+Parameters!$G$36*(Parameters!$H$36-Parameters!$H$35)+Parameters!$G$37*($A235-Parameters!$H$36)))),_xlfn.IFS($A235&lt;=Parameters!$H$34,Parameters!$G$34*$A235,$A235&lt;=Parameters!$H$35,Parameters!$G$35*$A235,$A235&lt;=Parameters!$H$36,Parameters!$G$36*$A235,$A235&gt;Parameters!$H$36,Parameters!$G$37*$A235))</f>
        <v>29783.200000000001</v>
      </c>
      <c r="W235" s="290">
        <f t="shared" si="120"/>
        <v>129.49217391304347</v>
      </c>
      <c r="X235" s="290" cm="1">
        <f t="array" ref="X235">IF(Parameters!$E$55="No",IF($A235&lt;=Parameters!$H$39,Parameters!$G$39*$A235,IF($A235&lt;=Parameters!$H$40,Parameters!$G$39*Parameters!$H$39+Parameters!$G$40*($A235-Parameters!$H$39),IF($A235&lt;=Parameters!$H$41,Parameters!$G$39*Parameters!$H$39+Parameters!$G$40*(Parameters!$H$40-Parameters!$H$39)+Parameters!$G$41*($A235-Parameters!$H$40),Parameters!$G$39*Parameters!$H$39+Parameters!$G$40*(Parameters!$H$40-Parameters!$H$39)+Parameters!$G$41*(Parameters!$H$41-Parameters!$H$40)+Parameters!$G$42*($A235-Parameters!$H$41)))),_xlfn.IFS($A235&lt;=Parameters!$H$39,Parameters!$G$39*$A235,$A235&lt;=Parameters!$H$40,Parameters!$G$40*$A235,$A235&lt;=Parameters!$H$41,Parameters!$G$41*$A235,$A235&gt;Parameters!$H$41,Parameters!$G$42*$A235))</f>
        <v>31398.699999999997</v>
      </c>
      <c r="Y235" s="290">
        <f t="shared" si="121"/>
        <v>136.51608695652172</v>
      </c>
      <c r="Z235" s="290" cm="1">
        <f t="array" ref="Z235">IF(Parameters!$F$55="No",IF($A235&lt;=Parameters!$J$23,Parameters!$I$23*$A235,IF($A235&lt;=Parameters!$J$24,Parameters!$I$23*Parameters!$J$23+Parameters!$I$24*($A235-Parameters!$J$23),IF($A235&lt;=Parameters!$J$25,Parameters!$I$23*Parameters!$J$23+Parameters!$I$24*(Parameters!$J$24-Parameters!$J$23)+Parameters!$I$25*($A235-Parameters!$J$24),Parameters!$I$23*Parameters!$J$23+Parameters!$I$24*(Parameters!$J$24-Parameters!$J$23)+Parameters!$I$25*(Parameters!$J$25-Parameters!$J$24)+Parameters!$I$26*($A235-Parameters!$J$25)))),_xlfn.IFS($A235&lt;=Parameters!$J$23,Parameters!$I$23*$A235,$A235&lt;=Parameters!$J$24,Parameters!$I$24*$A235,$A235&lt;=Parameters!$J$25,Parameters!$I$25*$A235,$A235&gt;Parameters!$J$25,Parameters!$I$26*$A235))</f>
        <v>20969.100000000002</v>
      </c>
      <c r="AA235" s="290">
        <f t="shared" si="97"/>
        <v>91.170000000000016</v>
      </c>
      <c r="AB235" s="290" cm="1">
        <f t="array" ref="AB235">IF(Parameters!$F$55="No",IF($A235&lt;=Parameters!$J$28,Parameters!$I$28*$A235,IF($A235&lt;=Parameters!$J$29,Parameters!$I$28*Parameters!$J$28+Parameters!$I$29*($A235-Parameters!$J$28),IF($A235&lt;=Parameters!$J$30,Parameters!$I$28*Parameters!$J$28+Parameters!$I$29*(Parameters!$J$29-Parameters!$J$28)+Parameters!$I$30*($A235-Parameters!$J$29),Parameters!$I$28*Parameters!$J$28+Parameters!$I$29*(Parameters!$J$29-Parameters!$J$28)+Parameters!$I$30*(Parameters!$J$30-Parameters!$J$29)+Parameters!$I$31*($A235-Parameters!$J$30)))),_xlfn.IFS($A235&lt;=Parameters!$J$28,Parameters!$I$28*$A235,$A235&lt;=Parameters!$J$29,Parameters!$I$29*$A235,$A235&lt;=Parameters!$J$30,Parameters!$I$30*$A235,$A235&gt;Parameters!$J$30,Parameters!$I$31*$A235))</f>
        <v>24594.7</v>
      </c>
      <c r="AC235" s="290">
        <f t="shared" si="98"/>
        <v>106.93347826086956</v>
      </c>
      <c r="AD235" s="290" cm="1">
        <f t="array" ref="AD235">IF(Parameters!$F$55="No",IF($A235&lt;=Parameters!$J$34,Parameters!$I$34*$A235,IF($A235&lt;=Parameters!$J$35,Parameters!$I$34*Parameters!$J$34+Parameters!$I$35*($A235-Parameters!$J$34),IF($A235&lt;=Parameters!$J$36,Parameters!$I$34*Parameters!$J$34+Parameters!$I$35*(Parameters!$J$35-Parameters!$J$34)+Parameters!$I$36*($A235-Parameters!$J$35),Parameters!$I$34*Parameters!$J$34+Parameters!$I$35*(Parameters!$J$35-Parameters!$J$34)+Parameters!$I$36*(Parameters!$J$36-Parameters!$J$35)+Parameters!$I$37*($A235-Parameters!$J$36)))),_xlfn.IFS($A235&lt;=Parameters!$J$34,Parameters!$I$34*$A235,$A235&lt;=Parameters!$J$35,Parameters!$I$35*$A235,$A235&lt;=Parameters!$J$36,Parameters!$I$36*$A235,$A235&gt;Parameters!$J$36,Parameters!$I$37*$A235))</f>
        <v>29783.200000000001</v>
      </c>
      <c r="AE235" s="290">
        <f t="shared" si="122"/>
        <v>129.49217391304347</v>
      </c>
      <c r="AF235" s="290" cm="1">
        <f t="array" ref="AF235">IF(Parameters!$F$55="No",IF($A235&lt;=Parameters!$J$39,Parameters!$I$39*$A235,IF($A235&lt;=Parameters!$J$40,Parameters!$I$39*Parameters!$J$39+Parameters!$I$40*($A235-Parameters!$J$39),IF($A235&lt;=Parameters!$J$41,Parameters!$I$39*Parameters!$J$39+Parameters!$I$40*(Parameters!$J$40-Parameters!$J$39)+Parameters!$I$41*($A235-Parameters!$J$40),Parameters!$I$39*Parameters!$J$39+Parameters!$I$40*(Parameters!$J$40-Parameters!$J$39)+Parameters!$I$41*(Parameters!$J$41-Parameters!$J$40)+Parameters!$I$42*($A235-Parameters!$J$41)))),_xlfn.IFS($A235&lt;=Parameters!$J$39,Parameters!$I$39*$A235,$A235&lt;=Parameters!$J$40,Parameters!$I$40*$A235,$A235&lt;=Parameters!$J$41,Parameters!$I$41*$A235,$A235&gt;Parameters!$J$41,Parameters!$I$42*$A235))</f>
        <v>31398.699999999997</v>
      </c>
      <c r="AG235" s="290">
        <f t="shared" si="123"/>
        <v>136.51608695652172</v>
      </c>
      <c r="AI235" s="428">
        <f t="shared" si="99"/>
        <v>91.170000000001892</v>
      </c>
      <c r="AJ235" s="428">
        <f t="shared" si="100"/>
        <v>136.4900000000016</v>
      </c>
      <c r="AK235" s="428">
        <f t="shared" si="101"/>
        <v>143.54000000000087</v>
      </c>
      <c r="AL235" s="428">
        <f t="shared" si="102"/>
        <v>143.53999999999724</v>
      </c>
      <c r="AM235" s="428">
        <f t="shared" si="103"/>
        <v>91.170000000001892</v>
      </c>
      <c r="AN235" s="428">
        <f t="shared" si="104"/>
        <v>136.4900000000016</v>
      </c>
      <c r="AO235" s="428">
        <f t="shared" si="105"/>
        <v>143.54000000000087</v>
      </c>
      <c r="AP235" s="428">
        <f t="shared" si="106"/>
        <v>143.53999999999724</v>
      </c>
      <c r="AQ235" s="428">
        <f t="shared" si="107"/>
        <v>91.170000000001892</v>
      </c>
      <c r="AR235" s="428">
        <f t="shared" si="108"/>
        <v>136.4900000000016</v>
      </c>
      <c r="AS235" s="428">
        <f t="shared" si="109"/>
        <v>143.54000000000087</v>
      </c>
      <c r="AT235" s="428">
        <f t="shared" si="110"/>
        <v>143.53999999999724</v>
      </c>
      <c r="AU235" s="428">
        <f t="shared" si="111"/>
        <v>91.170000000001892</v>
      </c>
      <c r="AV235" s="428">
        <f t="shared" si="112"/>
        <v>136.4900000000016</v>
      </c>
      <c r="AW235" s="428">
        <f t="shared" si="113"/>
        <v>143.54000000000087</v>
      </c>
      <c r="AX235" s="428">
        <f t="shared" si="114"/>
        <v>143.53999999999724</v>
      </c>
    </row>
    <row r="236">
      <c r="A236" s="413">
        <v>231</v>
      </c>
      <c r="B236" s="290" cm="1">
        <f t="array" ref="B236">IF(Parameters!$C$55="No",IF($A236&lt;=Parameters!$D$23,Parameters!$C$23*$A236,IF($A236&lt;=Parameters!$D$24,Parameters!$C$23*Parameters!$D$23+Parameters!$C$24*($A236-Parameters!$D$23),IF($A236&lt;=Parameters!$D$25,Parameters!$C$23*Parameters!$D$23+Parameters!$C$24*(Parameters!$D$24-Parameters!$D$23)+Parameters!$C$25*($A236-Parameters!$D$24),Parameters!$C$23*Parameters!$D$23+Parameters!$C$24*(Parameters!$D$24-Parameters!$D$23)+Parameters!$C$25*(Parameters!$D$25-Parameters!$D$24)+Parameters!$C$26*($A236-Parameters!$D$25)))),_xlfn.IFS($A236&lt;=Parameters!$D$23,Parameters!$C$23*$A236,$A236&lt;=Parameters!$D$24,Parameters!$C$24*$A236,$A236&lt;=Parameters!$D$25,Parameters!$C$25*$A236,$A236&gt;Parameters!$D$25,Parameters!$C$26*$A236))</f>
        <v>21060.27</v>
      </c>
      <c r="C236" s="290">
        <f t="shared" si="115"/>
        <v>91.17</v>
      </c>
      <c r="D236" s="290" cm="1">
        <f t="array" ref="D236">IF(Parameters!$C$55="No",IF($A236&lt;=Parameters!$D$28,Parameters!$C$28*$A236,IF($A236&lt;=Parameters!$D$29,Parameters!$C$28*Parameters!$D$28+Parameters!$C$29*($A236-Parameters!$D$28),IF($A236&lt;=Parameters!$D$30,Parameters!$C$28*Parameters!$D$28+Parameters!$C$29*(Parameters!$D$29-Parameters!$D$28)+Parameters!$C$30*($A236-Parameters!$D$29),Parameters!$C$28*Parameters!$D$28+Parameters!$C$29*(Parameters!$D$29-Parameters!$D$28)+Parameters!$C$30*(Parameters!$D$30-Parameters!$D$29)+Parameters!$C$31*($A236-Parameters!$D$30)))),_xlfn.IFS($A236&lt;=Parameters!$D$28,Parameters!$C$28*$A236,$A236&lt;=Parameters!$D$29,Parameters!$C$29*$A236,$A236&lt;=Parameters!$D$30,Parameters!$C$30*$A236,$A236&gt;Parameters!$D$30,Parameters!$C$31*$A236))</f>
        <v>24731.190000000002</v>
      </c>
      <c r="E236" s="290">
        <f t="shared" si="115"/>
        <v>107.06142857142858</v>
      </c>
      <c r="F236" s="290" cm="1">
        <f t="array" ref="F236">IF(Parameters!$C$55="No",IF($A236&lt;=Parameters!$D$34,Parameters!$C$34*$A236,IF($A236&lt;=Parameters!$D$35,Parameters!$C$34*Parameters!$D$34+Parameters!$C$35*($A236-Parameters!$D$34),IF($A236&lt;=Parameters!$D$36,Parameters!$C$34*Parameters!$D$34+Parameters!$C$35*(Parameters!$D$35-Parameters!$D$34)+Parameters!$C$36*($A236-Parameters!$D$35),Parameters!$C$34*Parameters!$D$34+Parameters!$C$35*(Parameters!$D$35-Parameters!$D$34)+Parameters!$C$36*(Parameters!$D$36-Parameters!$D$35)+Parameters!$C$37*($A236-Parameters!$D$36)))),_xlfn.IFS($A236&lt;=Parameters!$D$34,Parameters!$C$34*$A236,$A236&lt;=Parameters!$D$35,Parameters!$C$35*$A236,$A236&lt;=Parameters!$D$36,Parameters!$C$36*$A236,$A236&gt;Parameters!$D$36,Parameters!$C$37*$A236))</f>
        <v>29926.739999999998</v>
      </c>
      <c r="G236" s="290">
        <f t="shared" si="116"/>
        <v>129.55298701298702</v>
      </c>
      <c r="H236" s="290" cm="1">
        <f t="array" ref="H236">IF(Parameters!$C$55="No",IF($A236&lt;=Parameters!$D$39,Parameters!$C$39*$A236,IF($A236&lt;=Parameters!$D$40,Parameters!$C$39*Parameters!$D$39+Parameters!$C$40*($A236-Parameters!$D$39),IF($A236&lt;=Parameters!$D$41,Parameters!$C$39*Parameters!$D$39+Parameters!$C$40*(Parameters!$D$40-Parameters!$D$39)+Parameters!$C$41*($A236-Parameters!$D$40),Parameters!$C$39*Parameters!$D$39+Parameters!$C$40*(Parameters!$D$40-Parameters!$D$39)+Parameters!$C$41*(Parameters!$D$41-Parameters!$D$40)+Parameters!$C$42*($A236-Parameters!$D$41)))),_xlfn.IFS($A236&lt;=Parameters!$D$39,Parameters!$C$39*$A236,$A236&lt;=Parameters!$D$40,Parameters!$C$40*$A236,$A236&lt;=Parameters!$D$41,Parameters!$C$41*$A236,$A236&gt;Parameters!$D$41,Parameters!$C$42*$A236))</f>
        <v>31542.239999999998</v>
      </c>
      <c r="I236" s="290">
        <f t="shared" si="117"/>
        <v>136.5464935064935</v>
      </c>
      <c r="J236" s="290" cm="1">
        <f t="array" ref="J236">IF(Parameters!$D$55="No",IF($A236&lt;=Parameters!$F$23,Parameters!$E$23*$A236,IF($A236&lt;=Parameters!$F$24,Parameters!$E$23*Parameters!$F$23+Parameters!$E$24*($A236-Parameters!$F$23),IF($A236&lt;=Parameters!$F$25,Parameters!$E$23*Parameters!$F$23+Parameters!$E$24*(Parameters!$F$24-Parameters!$F$23)+Parameters!$E$25*($A236-Parameters!$F$24),Parameters!$E$23*Parameters!$F$23+Parameters!$E$24*(Parameters!$F$24-Parameters!$F$23)+Parameters!$E$25*(Parameters!$F$25-Parameters!$F$24)+Parameters!$E$26*($A236-Parameters!$F$25)))),_xlfn.IFS($A236&lt;=Parameters!$F$23,Parameters!$E$23*$A236,$A236&lt;=Parameters!$F$24,Parameters!$E$24*$A236,$A236&lt;=Parameters!$F$25,Parameters!$E$25*$A236,$A236&gt;Parameters!$F$25,Parameters!$E$26*$A236))</f>
        <v>21060.27</v>
      </c>
      <c r="K236" s="290">
        <f t="shared" si="93"/>
        <v>91.17</v>
      </c>
      <c r="L236" s="290" cm="1">
        <f t="array" ref="L236">IF(Parameters!$D$55="No",IF($A236&lt;=Parameters!$F$28,Parameters!$E$28*$A236,IF($A236&lt;=Parameters!$F$29,Parameters!$E$28*Parameters!$F$28+Parameters!$E$29*($A236-Parameters!$F$28),IF($A236&lt;=Parameters!$F$30,Parameters!$E$28*Parameters!$F$28+Parameters!$E$29*(Parameters!$F$29-Parameters!$F$28)+Parameters!$E$30*($A236-Parameters!$F$29),Parameters!$E$28*Parameters!$F$28+Parameters!$E$29*(Parameters!$F$29-Parameters!$F$28)+Parameters!$E$30*(Parameters!$F$30-Parameters!$F$29)+Parameters!$E$31*($A236-Parameters!$F$30)))),_xlfn.IFS($A236&lt;=Parameters!$F$28,Parameters!$E$28*$A236,$A236&lt;=Parameters!$F$29,Parameters!$E$29*$A236,$A236&lt;=Parameters!$F$30,Parameters!$E$30*$A236,$A236&gt;Parameters!$F$30,Parameters!$E$31*$A236))</f>
        <v>24731.190000000002</v>
      </c>
      <c r="M236" s="290">
        <f t="shared" si="94"/>
        <v>107.06142857142858</v>
      </c>
      <c r="N236" s="290" cm="1">
        <f t="array" ref="N236">IF(Parameters!$D$55="No",IF($A236&lt;=Parameters!$F$34,Parameters!$E$34*$A236,IF($A236&lt;=Parameters!$F$35,Parameters!$E$34*Parameters!$F$34+Parameters!$E$35*($A236-Parameters!$F$34),IF($A236&lt;=Parameters!$F$36,Parameters!$E$34*Parameters!$F$34+Parameters!$E$35*(Parameters!$F$35-Parameters!$F$34)+Parameters!$E$36*($A236-Parameters!$F$35),Parameters!$E$34*Parameters!$F$34+Parameters!$E$35*(Parameters!$F$35-Parameters!$F$34)+Parameters!$E$36*(Parameters!$F$36-Parameters!$F$35)+Parameters!$E$37*($A236-Parameters!$F$36)))),_xlfn.IFS($A236&lt;=Parameters!$F$34,Parameters!$E$34*$A236,$A236&lt;=Parameters!$F$35,Parameters!$E$35*$A236,$A236&lt;=Parameters!$F$36,Parameters!$E$36*$A236,$A236&gt;Parameters!$F$36,Parameters!$E$37*$A236))</f>
        <v>29926.739999999998</v>
      </c>
      <c r="O236" s="290">
        <f t="shared" si="118"/>
        <v>129.55298701298702</v>
      </c>
      <c r="P236" s="290" cm="1">
        <f t="array" ref="P236">IF(Parameters!$D$55="No",IF($A236&lt;=Parameters!$F$39,Parameters!$E$39*$A236,IF($A236&lt;=Parameters!$F$40,Parameters!$E$39*Parameters!$F$39+Parameters!$E$40*($A236-Parameters!$F$39),IF($A236&lt;=Parameters!$F$41,Parameters!$E$39*Parameters!$F$39+Parameters!$E$40*(Parameters!$F$40-Parameters!$F$39)+Parameters!$E$41*($A236-Parameters!$F$40),Parameters!$E$39*Parameters!$F$39+Parameters!$E$40*(Parameters!$F$40-Parameters!$F$39)+Parameters!$E$41*(Parameters!$F$41-Parameters!$F$40)+Parameters!$E$42*($A236-Parameters!$F$41)))),_xlfn.IFS($A236&lt;=Parameters!$F$39,Parameters!$E$39*$A236,$A236&lt;=Parameters!$F$40,Parameters!$E$40*$A236,$A236&lt;=Parameters!$F$41,Parameters!$E$41*$A236,$A236&gt;Parameters!$F$41,Parameters!$E$42*$A236))</f>
        <v>31542.239999999998</v>
      </c>
      <c r="Q236" s="290">
        <f t="shared" si="119"/>
        <v>136.5464935064935</v>
      </c>
      <c r="R236" s="290" cm="1">
        <f t="array" ref="R236">IF(Parameters!$E$55="No",IF($A236&lt;=Parameters!$H$23,Parameters!$G$23*$A236,IF($A236&lt;=Parameters!$H$24,Parameters!$G$23*Parameters!$H$23+Parameters!$G$24*($A236-Parameters!$H$23),IF($A236&lt;=Parameters!$H$25,Parameters!$G$23*Parameters!$H$23+Parameters!$G$24*(Parameters!$H$24-Parameters!$H$23)+Parameters!$G$25*($A236-Parameters!$H$24),Parameters!$G$23*Parameters!$H$23+Parameters!$G$24*(Parameters!$H$24-Parameters!$H$23)+Parameters!$G$25*(Parameters!$H$25-Parameters!$H$24)+Parameters!$G$26*($A236-Parameters!$H$25)))),_xlfn.IFS($A236&lt;=Parameters!$H$23,Parameters!$G$23*$A236,$A236&lt;=Parameters!$H$24,Parameters!$G$24*$A236,$A236&lt;=Parameters!$H$25,Parameters!$G$25*$A236,$A236&gt;Parameters!$H$25,Parameters!$G$26*$A236))</f>
        <v>21060.27</v>
      </c>
      <c r="S236" s="290">
        <f t="shared" si="95"/>
        <v>91.17</v>
      </c>
      <c r="T236" s="290" cm="1">
        <f t="array" ref="T236">IF(Parameters!$E$55="No",IF($A236&lt;=Parameters!$H$28,Parameters!$G$28*$A236,IF($A236&lt;=Parameters!$H$29,Parameters!$G$28*Parameters!$H$28+Parameters!$G$29*($A236-Parameters!$H$28),IF($A236&lt;=Parameters!$H$30,Parameters!$G$28*Parameters!$H$28+Parameters!$G$29*(Parameters!$H$29-Parameters!$H$28)+Parameters!$G$30*($A236-Parameters!$H$29),Parameters!$G$28*Parameters!$H$28+Parameters!$G$29*(Parameters!$H$29-Parameters!$H$28)+Parameters!$G$30*(Parameters!$H$30-Parameters!$H$29)+Parameters!$G$31*($A236-Parameters!$H$30)))),_xlfn.IFS($A236&lt;=Parameters!$H$28,Parameters!$G$28*$A236,$A236&lt;=Parameters!$H$29,Parameters!$G$29*$A236,$A236&lt;=Parameters!$H$30,Parameters!$G$30*$A236,$A236&gt;Parameters!$H$30,Parameters!$G$31*$A236))</f>
        <v>24731.190000000002</v>
      </c>
      <c r="U236" s="290">
        <f t="shared" si="96"/>
        <v>107.06142857142858</v>
      </c>
      <c r="V236" s="290" cm="1">
        <f t="array" ref="V236">IF(Parameters!$E$55="No",IF($A236&lt;=Parameters!$H$34,Parameters!$G$34*$A236,IF($A236&lt;=Parameters!$H$35,Parameters!$G$34*Parameters!$H$34+Parameters!$G$35*($A236-Parameters!$H$34),IF($A236&lt;=Parameters!$H$36,Parameters!$G$34*Parameters!$H$34+Parameters!$G$35*(Parameters!$H$35-Parameters!$H$34)+Parameters!$G$36*($A236-Parameters!$H$35),Parameters!$G$34*Parameters!$H$34+Parameters!$G$35*(Parameters!$H$35-Parameters!$H$34)+Parameters!$G$36*(Parameters!$H$36-Parameters!$H$35)+Parameters!$G$37*($A236-Parameters!$H$36)))),_xlfn.IFS($A236&lt;=Parameters!$H$34,Parameters!$G$34*$A236,$A236&lt;=Parameters!$H$35,Parameters!$G$35*$A236,$A236&lt;=Parameters!$H$36,Parameters!$G$36*$A236,$A236&gt;Parameters!$H$36,Parameters!$G$37*$A236))</f>
        <v>29926.739999999998</v>
      </c>
      <c r="W236" s="290">
        <f t="shared" si="120"/>
        <v>129.55298701298702</v>
      </c>
      <c r="X236" s="290" cm="1">
        <f t="array" ref="X236">IF(Parameters!$E$55="No",IF($A236&lt;=Parameters!$H$39,Parameters!$G$39*$A236,IF($A236&lt;=Parameters!$H$40,Parameters!$G$39*Parameters!$H$39+Parameters!$G$40*($A236-Parameters!$H$39),IF($A236&lt;=Parameters!$H$41,Parameters!$G$39*Parameters!$H$39+Parameters!$G$40*(Parameters!$H$40-Parameters!$H$39)+Parameters!$G$41*($A236-Parameters!$H$40),Parameters!$G$39*Parameters!$H$39+Parameters!$G$40*(Parameters!$H$40-Parameters!$H$39)+Parameters!$G$41*(Parameters!$H$41-Parameters!$H$40)+Parameters!$G$42*($A236-Parameters!$H$41)))),_xlfn.IFS($A236&lt;=Parameters!$H$39,Parameters!$G$39*$A236,$A236&lt;=Parameters!$H$40,Parameters!$G$40*$A236,$A236&lt;=Parameters!$H$41,Parameters!$G$41*$A236,$A236&gt;Parameters!$H$41,Parameters!$G$42*$A236))</f>
        <v>31542.239999999998</v>
      </c>
      <c r="Y236" s="290">
        <f t="shared" si="121"/>
        <v>136.5464935064935</v>
      </c>
      <c r="Z236" s="290" cm="1">
        <f t="array" ref="Z236">IF(Parameters!$F$55="No",IF($A236&lt;=Parameters!$J$23,Parameters!$I$23*$A236,IF($A236&lt;=Parameters!$J$24,Parameters!$I$23*Parameters!$J$23+Parameters!$I$24*($A236-Parameters!$J$23),IF($A236&lt;=Parameters!$J$25,Parameters!$I$23*Parameters!$J$23+Parameters!$I$24*(Parameters!$J$24-Parameters!$J$23)+Parameters!$I$25*($A236-Parameters!$J$24),Parameters!$I$23*Parameters!$J$23+Parameters!$I$24*(Parameters!$J$24-Parameters!$J$23)+Parameters!$I$25*(Parameters!$J$25-Parameters!$J$24)+Parameters!$I$26*($A236-Parameters!$J$25)))),_xlfn.IFS($A236&lt;=Parameters!$J$23,Parameters!$I$23*$A236,$A236&lt;=Parameters!$J$24,Parameters!$I$24*$A236,$A236&lt;=Parameters!$J$25,Parameters!$I$25*$A236,$A236&gt;Parameters!$J$25,Parameters!$I$26*$A236))</f>
        <v>21060.27</v>
      </c>
      <c r="AA236" s="290">
        <f t="shared" si="97"/>
        <v>91.17</v>
      </c>
      <c r="AB236" s="290" cm="1">
        <f t="array" ref="AB236">IF(Parameters!$F$55="No",IF($A236&lt;=Parameters!$J$28,Parameters!$I$28*$A236,IF($A236&lt;=Parameters!$J$29,Parameters!$I$28*Parameters!$J$28+Parameters!$I$29*($A236-Parameters!$J$28),IF($A236&lt;=Parameters!$J$30,Parameters!$I$28*Parameters!$J$28+Parameters!$I$29*(Parameters!$J$29-Parameters!$J$28)+Parameters!$I$30*($A236-Parameters!$J$29),Parameters!$I$28*Parameters!$J$28+Parameters!$I$29*(Parameters!$J$29-Parameters!$J$28)+Parameters!$I$30*(Parameters!$J$30-Parameters!$J$29)+Parameters!$I$31*($A236-Parameters!$J$30)))),_xlfn.IFS($A236&lt;=Parameters!$J$28,Parameters!$I$28*$A236,$A236&lt;=Parameters!$J$29,Parameters!$I$29*$A236,$A236&lt;=Parameters!$J$30,Parameters!$I$30*$A236,$A236&gt;Parameters!$J$30,Parameters!$I$31*$A236))</f>
        <v>24731.190000000002</v>
      </c>
      <c r="AC236" s="290">
        <f t="shared" si="98"/>
        <v>107.06142857142858</v>
      </c>
      <c r="AD236" s="290" cm="1">
        <f t="array" ref="AD236">IF(Parameters!$F$55="No",IF($A236&lt;=Parameters!$J$34,Parameters!$I$34*$A236,IF($A236&lt;=Parameters!$J$35,Parameters!$I$34*Parameters!$J$34+Parameters!$I$35*($A236-Parameters!$J$34),IF($A236&lt;=Parameters!$J$36,Parameters!$I$34*Parameters!$J$34+Parameters!$I$35*(Parameters!$J$35-Parameters!$J$34)+Parameters!$I$36*($A236-Parameters!$J$35),Parameters!$I$34*Parameters!$J$34+Parameters!$I$35*(Parameters!$J$35-Parameters!$J$34)+Parameters!$I$36*(Parameters!$J$36-Parameters!$J$35)+Parameters!$I$37*($A236-Parameters!$J$36)))),_xlfn.IFS($A236&lt;=Parameters!$J$34,Parameters!$I$34*$A236,$A236&lt;=Parameters!$J$35,Parameters!$I$35*$A236,$A236&lt;=Parameters!$J$36,Parameters!$I$36*$A236,$A236&gt;Parameters!$J$36,Parameters!$I$37*$A236))</f>
        <v>29926.739999999998</v>
      </c>
      <c r="AE236" s="290">
        <f t="shared" si="122"/>
        <v>129.55298701298702</v>
      </c>
      <c r="AF236" s="290" cm="1">
        <f t="array" ref="AF236">IF(Parameters!$F$55="No",IF($A236&lt;=Parameters!$J$39,Parameters!$I$39*$A236,IF($A236&lt;=Parameters!$J$40,Parameters!$I$39*Parameters!$J$39+Parameters!$I$40*($A236-Parameters!$J$39),IF($A236&lt;=Parameters!$J$41,Parameters!$I$39*Parameters!$J$39+Parameters!$I$40*(Parameters!$J$40-Parameters!$J$39)+Parameters!$I$41*($A236-Parameters!$J$40),Parameters!$I$39*Parameters!$J$39+Parameters!$I$40*(Parameters!$J$40-Parameters!$J$39)+Parameters!$I$41*(Parameters!$J$41-Parameters!$J$40)+Parameters!$I$42*($A236-Parameters!$J$41)))),_xlfn.IFS($A236&lt;=Parameters!$J$39,Parameters!$I$39*$A236,$A236&lt;=Parameters!$J$40,Parameters!$I$40*$A236,$A236&lt;=Parameters!$J$41,Parameters!$I$41*$A236,$A236&gt;Parameters!$J$41,Parameters!$I$42*$A236))</f>
        <v>31542.239999999998</v>
      </c>
      <c r="AG236" s="290">
        <f t="shared" si="123"/>
        <v>136.5464935064935</v>
      </c>
      <c r="AI236" s="428">
        <f t="shared" si="99"/>
        <v>91.169999999998254</v>
      </c>
      <c r="AJ236" s="428">
        <f t="shared" si="100"/>
        <v>136.4900000000016</v>
      </c>
      <c r="AK236" s="428">
        <f t="shared" si="101"/>
        <v>143.53999999999724</v>
      </c>
      <c r="AL236" s="428">
        <f t="shared" si="102"/>
        <v>143.54000000000087</v>
      </c>
      <c r="AM236" s="428">
        <f t="shared" si="103"/>
        <v>91.169999999998254</v>
      </c>
      <c r="AN236" s="428">
        <f t="shared" si="104"/>
        <v>136.4900000000016</v>
      </c>
      <c r="AO236" s="428">
        <f t="shared" si="105"/>
        <v>143.53999999999724</v>
      </c>
      <c r="AP236" s="428">
        <f t="shared" si="106"/>
        <v>143.54000000000087</v>
      </c>
      <c r="AQ236" s="428">
        <f t="shared" si="107"/>
        <v>91.169999999998254</v>
      </c>
      <c r="AR236" s="428">
        <f t="shared" si="108"/>
        <v>136.4900000000016</v>
      </c>
      <c r="AS236" s="428">
        <f t="shared" si="109"/>
        <v>143.53999999999724</v>
      </c>
      <c r="AT236" s="428">
        <f t="shared" si="110"/>
        <v>143.54000000000087</v>
      </c>
      <c r="AU236" s="428">
        <f t="shared" si="111"/>
        <v>91.169999999998254</v>
      </c>
      <c r="AV236" s="428">
        <f t="shared" si="112"/>
        <v>136.4900000000016</v>
      </c>
      <c r="AW236" s="428">
        <f t="shared" si="113"/>
        <v>143.53999999999724</v>
      </c>
      <c r="AX236" s="428">
        <f t="shared" si="114"/>
        <v>143.54000000000087</v>
      </c>
    </row>
    <row r="237">
      <c r="A237" s="413">
        <v>232</v>
      </c>
      <c r="B237" s="290" cm="1">
        <f t="array" ref="B237">IF(Parameters!$C$55="No",IF($A237&lt;=Parameters!$D$23,Parameters!$C$23*$A237,IF($A237&lt;=Parameters!$D$24,Parameters!$C$23*Parameters!$D$23+Parameters!$C$24*($A237-Parameters!$D$23),IF($A237&lt;=Parameters!$D$25,Parameters!$C$23*Parameters!$D$23+Parameters!$C$24*(Parameters!$D$24-Parameters!$D$23)+Parameters!$C$25*($A237-Parameters!$D$24),Parameters!$C$23*Parameters!$D$23+Parameters!$C$24*(Parameters!$D$24-Parameters!$D$23)+Parameters!$C$25*(Parameters!$D$25-Parameters!$D$24)+Parameters!$C$26*($A237-Parameters!$D$25)))),_xlfn.IFS($A237&lt;=Parameters!$D$23,Parameters!$C$23*$A237,$A237&lt;=Parameters!$D$24,Parameters!$C$24*$A237,$A237&lt;=Parameters!$D$25,Parameters!$C$25*$A237,$A237&gt;Parameters!$D$25,Parameters!$C$26*$A237))</f>
        <v>21151.439999999999</v>
      </c>
      <c r="C237" s="290">
        <f t="shared" si="115"/>
        <v>91.169999999999987</v>
      </c>
      <c r="D237" s="290" cm="1">
        <f t="array" ref="D237">IF(Parameters!$C$55="No",IF($A237&lt;=Parameters!$D$28,Parameters!$C$28*$A237,IF($A237&lt;=Parameters!$D$29,Parameters!$C$28*Parameters!$D$28+Parameters!$C$29*($A237-Parameters!$D$28),IF($A237&lt;=Parameters!$D$30,Parameters!$C$28*Parameters!$D$28+Parameters!$C$29*(Parameters!$D$29-Parameters!$D$28)+Parameters!$C$30*($A237-Parameters!$D$29),Parameters!$C$28*Parameters!$D$28+Parameters!$C$29*(Parameters!$D$29-Parameters!$D$28)+Parameters!$C$30*(Parameters!$D$30-Parameters!$D$29)+Parameters!$C$31*($A237-Parameters!$D$30)))),_xlfn.IFS($A237&lt;=Parameters!$D$28,Parameters!$C$28*$A237,$A237&lt;=Parameters!$D$29,Parameters!$C$29*$A237,$A237&lt;=Parameters!$D$30,Parameters!$C$30*$A237,$A237&gt;Parameters!$D$30,Parameters!$C$31*$A237))</f>
        <v>24867.68</v>
      </c>
      <c r="E237" s="290">
        <f t="shared" si="115"/>
        <v>107.18827586206896</v>
      </c>
      <c r="F237" s="290" cm="1">
        <f t="array" ref="F237">IF(Parameters!$C$55="No",IF($A237&lt;=Parameters!$D$34,Parameters!$C$34*$A237,IF($A237&lt;=Parameters!$D$35,Parameters!$C$34*Parameters!$D$34+Parameters!$C$35*($A237-Parameters!$D$34),IF($A237&lt;=Parameters!$D$36,Parameters!$C$34*Parameters!$D$34+Parameters!$C$35*(Parameters!$D$35-Parameters!$D$34)+Parameters!$C$36*($A237-Parameters!$D$35),Parameters!$C$34*Parameters!$D$34+Parameters!$C$35*(Parameters!$D$35-Parameters!$D$34)+Parameters!$C$36*(Parameters!$D$36-Parameters!$D$35)+Parameters!$C$37*($A237-Parameters!$D$36)))),_xlfn.IFS($A237&lt;=Parameters!$D$34,Parameters!$C$34*$A237,$A237&lt;=Parameters!$D$35,Parameters!$C$35*$A237,$A237&lt;=Parameters!$D$36,Parameters!$C$36*$A237,$A237&gt;Parameters!$D$36,Parameters!$C$37*$A237))</f>
        <v>30070.28</v>
      </c>
      <c r="G237" s="290">
        <f t="shared" si="116"/>
        <v>129.61327586206897</v>
      </c>
      <c r="H237" s="290" cm="1">
        <f t="array" ref="H237">IF(Parameters!$C$55="No",IF($A237&lt;=Parameters!$D$39,Parameters!$C$39*$A237,IF($A237&lt;=Parameters!$D$40,Parameters!$C$39*Parameters!$D$39+Parameters!$C$40*($A237-Parameters!$D$39),IF($A237&lt;=Parameters!$D$41,Parameters!$C$39*Parameters!$D$39+Parameters!$C$40*(Parameters!$D$40-Parameters!$D$39)+Parameters!$C$41*($A237-Parameters!$D$40),Parameters!$C$39*Parameters!$D$39+Parameters!$C$40*(Parameters!$D$40-Parameters!$D$39)+Parameters!$C$41*(Parameters!$D$41-Parameters!$D$40)+Parameters!$C$42*($A237-Parameters!$D$41)))),_xlfn.IFS($A237&lt;=Parameters!$D$39,Parameters!$C$39*$A237,$A237&lt;=Parameters!$D$40,Parameters!$C$40*$A237,$A237&lt;=Parameters!$D$41,Parameters!$C$41*$A237,$A237&gt;Parameters!$D$41,Parameters!$C$42*$A237))</f>
        <v>31685.78</v>
      </c>
      <c r="I237" s="290">
        <f t="shared" si="117"/>
        <v>136.57663793103447</v>
      </c>
      <c r="J237" s="290" cm="1">
        <f t="array" ref="J237">IF(Parameters!$D$55="No",IF($A237&lt;=Parameters!$F$23,Parameters!$E$23*$A237,IF($A237&lt;=Parameters!$F$24,Parameters!$E$23*Parameters!$F$23+Parameters!$E$24*($A237-Parameters!$F$23),IF($A237&lt;=Parameters!$F$25,Parameters!$E$23*Parameters!$F$23+Parameters!$E$24*(Parameters!$F$24-Parameters!$F$23)+Parameters!$E$25*($A237-Parameters!$F$24),Parameters!$E$23*Parameters!$F$23+Parameters!$E$24*(Parameters!$F$24-Parameters!$F$23)+Parameters!$E$25*(Parameters!$F$25-Parameters!$F$24)+Parameters!$E$26*($A237-Parameters!$F$25)))),_xlfn.IFS($A237&lt;=Parameters!$F$23,Parameters!$E$23*$A237,$A237&lt;=Parameters!$F$24,Parameters!$E$24*$A237,$A237&lt;=Parameters!$F$25,Parameters!$E$25*$A237,$A237&gt;Parameters!$F$25,Parameters!$E$26*$A237))</f>
        <v>21151.439999999999</v>
      </c>
      <c r="K237" s="290">
        <f t="shared" si="93"/>
        <v>91.169999999999987</v>
      </c>
      <c r="L237" s="290" cm="1">
        <f t="array" ref="L237">IF(Parameters!$D$55="No",IF($A237&lt;=Parameters!$F$28,Parameters!$E$28*$A237,IF($A237&lt;=Parameters!$F$29,Parameters!$E$28*Parameters!$F$28+Parameters!$E$29*($A237-Parameters!$F$28),IF($A237&lt;=Parameters!$F$30,Parameters!$E$28*Parameters!$F$28+Parameters!$E$29*(Parameters!$F$29-Parameters!$F$28)+Parameters!$E$30*($A237-Parameters!$F$29),Parameters!$E$28*Parameters!$F$28+Parameters!$E$29*(Parameters!$F$29-Parameters!$F$28)+Parameters!$E$30*(Parameters!$F$30-Parameters!$F$29)+Parameters!$E$31*($A237-Parameters!$F$30)))),_xlfn.IFS($A237&lt;=Parameters!$F$28,Parameters!$E$28*$A237,$A237&lt;=Parameters!$F$29,Parameters!$E$29*$A237,$A237&lt;=Parameters!$F$30,Parameters!$E$30*$A237,$A237&gt;Parameters!$F$30,Parameters!$E$31*$A237))</f>
        <v>24867.68</v>
      </c>
      <c r="M237" s="290">
        <f t="shared" si="94"/>
        <v>107.18827586206896</v>
      </c>
      <c r="N237" s="290" cm="1">
        <f t="array" ref="N237">IF(Parameters!$D$55="No",IF($A237&lt;=Parameters!$F$34,Parameters!$E$34*$A237,IF($A237&lt;=Parameters!$F$35,Parameters!$E$34*Parameters!$F$34+Parameters!$E$35*($A237-Parameters!$F$34),IF($A237&lt;=Parameters!$F$36,Parameters!$E$34*Parameters!$F$34+Parameters!$E$35*(Parameters!$F$35-Parameters!$F$34)+Parameters!$E$36*($A237-Parameters!$F$35),Parameters!$E$34*Parameters!$F$34+Parameters!$E$35*(Parameters!$F$35-Parameters!$F$34)+Parameters!$E$36*(Parameters!$F$36-Parameters!$F$35)+Parameters!$E$37*($A237-Parameters!$F$36)))),_xlfn.IFS($A237&lt;=Parameters!$F$34,Parameters!$E$34*$A237,$A237&lt;=Parameters!$F$35,Parameters!$E$35*$A237,$A237&lt;=Parameters!$F$36,Parameters!$E$36*$A237,$A237&gt;Parameters!$F$36,Parameters!$E$37*$A237))</f>
        <v>30070.28</v>
      </c>
      <c r="O237" s="290">
        <f t="shared" si="118"/>
        <v>129.61327586206897</v>
      </c>
      <c r="P237" s="290" cm="1">
        <f t="array" ref="P237">IF(Parameters!$D$55="No",IF($A237&lt;=Parameters!$F$39,Parameters!$E$39*$A237,IF($A237&lt;=Parameters!$F$40,Parameters!$E$39*Parameters!$F$39+Parameters!$E$40*($A237-Parameters!$F$39),IF($A237&lt;=Parameters!$F$41,Parameters!$E$39*Parameters!$F$39+Parameters!$E$40*(Parameters!$F$40-Parameters!$F$39)+Parameters!$E$41*($A237-Parameters!$F$40),Parameters!$E$39*Parameters!$F$39+Parameters!$E$40*(Parameters!$F$40-Parameters!$F$39)+Parameters!$E$41*(Parameters!$F$41-Parameters!$F$40)+Parameters!$E$42*($A237-Parameters!$F$41)))),_xlfn.IFS($A237&lt;=Parameters!$F$39,Parameters!$E$39*$A237,$A237&lt;=Parameters!$F$40,Parameters!$E$40*$A237,$A237&lt;=Parameters!$F$41,Parameters!$E$41*$A237,$A237&gt;Parameters!$F$41,Parameters!$E$42*$A237))</f>
        <v>31685.78</v>
      </c>
      <c r="Q237" s="290">
        <f t="shared" si="119"/>
        <v>136.57663793103447</v>
      </c>
      <c r="R237" s="290" cm="1">
        <f t="array" ref="R237">IF(Parameters!$E$55="No",IF($A237&lt;=Parameters!$H$23,Parameters!$G$23*$A237,IF($A237&lt;=Parameters!$H$24,Parameters!$G$23*Parameters!$H$23+Parameters!$G$24*($A237-Parameters!$H$23),IF($A237&lt;=Parameters!$H$25,Parameters!$G$23*Parameters!$H$23+Parameters!$G$24*(Parameters!$H$24-Parameters!$H$23)+Parameters!$G$25*($A237-Parameters!$H$24),Parameters!$G$23*Parameters!$H$23+Parameters!$G$24*(Parameters!$H$24-Parameters!$H$23)+Parameters!$G$25*(Parameters!$H$25-Parameters!$H$24)+Parameters!$G$26*($A237-Parameters!$H$25)))),_xlfn.IFS($A237&lt;=Parameters!$H$23,Parameters!$G$23*$A237,$A237&lt;=Parameters!$H$24,Parameters!$G$24*$A237,$A237&lt;=Parameters!$H$25,Parameters!$G$25*$A237,$A237&gt;Parameters!$H$25,Parameters!$G$26*$A237))</f>
        <v>21151.439999999999</v>
      </c>
      <c r="S237" s="290">
        <f t="shared" si="95"/>
        <v>91.169999999999987</v>
      </c>
      <c r="T237" s="290" cm="1">
        <f t="array" ref="T237">IF(Parameters!$E$55="No",IF($A237&lt;=Parameters!$H$28,Parameters!$G$28*$A237,IF($A237&lt;=Parameters!$H$29,Parameters!$G$28*Parameters!$H$28+Parameters!$G$29*($A237-Parameters!$H$28),IF($A237&lt;=Parameters!$H$30,Parameters!$G$28*Parameters!$H$28+Parameters!$G$29*(Parameters!$H$29-Parameters!$H$28)+Parameters!$G$30*($A237-Parameters!$H$29),Parameters!$G$28*Parameters!$H$28+Parameters!$G$29*(Parameters!$H$29-Parameters!$H$28)+Parameters!$G$30*(Parameters!$H$30-Parameters!$H$29)+Parameters!$G$31*($A237-Parameters!$H$30)))),_xlfn.IFS($A237&lt;=Parameters!$H$28,Parameters!$G$28*$A237,$A237&lt;=Parameters!$H$29,Parameters!$G$29*$A237,$A237&lt;=Parameters!$H$30,Parameters!$G$30*$A237,$A237&gt;Parameters!$H$30,Parameters!$G$31*$A237))</f>
        <v>24867.68</v>
      </c>
      <c r="U237" s="290">
        <f t="shared" si="96"/>
        <v>107.18827586206896</v>
      </c>
      <c r="V237" s="290" cm="1">
        <f t="array" ref="V237">IF(Parameters!$E$55="No",IF($A237&lt;=Parameters!$H$34,Parameters!$G$34*$A237,IF($A237&lt;=Parameters!$H$35,Parameters!$G$34*Parameters!$H$34+Parameters!$G$35*($A237-Parameters!$H$34),IF($A237&lt;=Parameters!$H$36,Parameters!$G$34*Parameters!$H$34+Parameters!$G$35*(Parameters!$H$35-Parameters!$H$34)+Parameters!$G$36*($A237-Parameters!$H$35),Parameters!$G$34*Parameters!$H$34+Parameters!$G$35*(Parameters!$H$35-Parameters!$H$34)+Parameters!$G$36*(Parameters!$H$36-Parameters!$H$35)+Parameters!$G$37*($A237-Parameters!$H$36)))),_xlfn.IFS($A237&lt;=Parameters!$H$34,Parameters!$G$34*$A237,$A237&lt;=Parameters!$H$35,Parameters!$G$35*$A237,$A237&lt;=Parameters!$H$36,Parameters!$G$36*$A237,$A237&gt;Parameters!$H$36,Parameters!$G$37*$A237))</f>
        <v>30070.28</v>
      </c>
      <c r="W237" s="290">
        <f t="shared" si="120"/>
        <v>129.61327586206897</v>
      </c>
      <c r="X237" s="290" cm="1">
        <f t="array" ref="X237">IF(Parameters!$E$55="No",IF($A237&lt;=Parameters!$H$39,Parameters!$G$39*$A237,IF($A237&lt;=Parameters!$H$40,Parameters!$G$39*Parameters!$H$39+Parameters!$G$40*($A237-Parameters!$H$39),IF($A237&lt;=Parameters!$H$41,Parameters!$G$39*Parameters!$H$39+Parameters!$G$40*(Parameters!$H$40-Parameters!$H$39)+Parameters!$G$41*($A237-Parameters!$H$40),Parameters!$G$39*Parameters!$H$39+Parameters!$G$40*(Parameters!$H$40-Parameters!$H$39)+Parameters!$G$41*(Parameters!$H$41-Parameters!$H$40)+Parameters!$G$42*($A237-Parameters!$H$41)))),_xlfn.IFS($A237&lt;=Parameters!$H$39,Parameters!$G$39*$A237,$A237&lt;=Parameters!$H$40,Parameters!$G$40*$A237,$A237&lt;=Parameters!$H$41,Parameters!$G$41*$A237,$A237&gt;Parameters!$H$41,Parameters!$G$42*$A237))</f>
        <v>31685.78</v>
      </c>
      <c r="Y237" s="290">
        <f t="shared" si="121"/>
        <v>136.57663793103447</v>
      </c>
      <c r="Z237" s="290" cm="1">
        <f t="array" ref="Z237">IF(Parameters!$F$55="No",IF($A237&lt;=Parameters!$J$23,Parameters!$I$23*$A237,IF($A237&lt;=Parameters!$J$24,Parameters!$I$23*Parameters!$J$23+Parameters!$I$24*($A237-Parameters!$J$23),IF($A237&lt;=Parameters!$J$25,Parameters!$I$23*Parameters!$J$23+Parameters!$I$24*(Parameters!$J$24-Parameters!$J$23)+Parameters!$I$25*($A237-Parameters!$J$24),Parameters!$I$23*Parameters!$J$23+Parameters!$I$24*(Parameters!$J$24-Parameters!$J$23)+Parameters!$I$25*(Parameters!$J$25-Parameters!$J$24)+Parameters!$I$26*($A237-Parameters!$J$25)))),_xlfn.IFS($A237&lt;=Parameters!$J$23,Parameters!$I$23*$A237,$A237&lt;=Parameters!$J$24,Parameters!$I$24*$A237,$A237&lt;=Parameters!$J$25,Parameters!$I$25*$A237,$A237&gt;Parameters!$J$25,Parameters!$I$26*$A237))</f>
        <v>21151.439999999999</v>
      </c>
      <c r="AA237" s="290">
        <f t="shared" si="97"/>
        <v>91.169999999999987</v>
      </c>
      <c r="AB237" s="290" cm="1">
        <f t="array" ref="AB237">IF(Parameters!$F$55="No",IF($A237&lt;=Parameters!$J$28,Parameters!$I$28*$A237,IF($A237&lt;=Parameters!$J$29,Parameters!$I$28*Parameters!$J$28+Parameters!$I$29*($A237-Parameters!$J$28),IF($A237&lt;=Parameters!$J$30,Parameters!$I$28*Parameters!$J$28+Parameters!$I$29*(Parameters!$J$29-Parameters!$J$28)+Parameters!$I$30*($A237-Parameters!$J$29),Parameters!$I$28*Parameters!$J$28+Parameters!$I$29*(Parameters!$J$29-Parameters!$J$28)+Parameters!$I$30*(Parameters!$J$30-Parameters!$J$29)+Parameters!$I$31*($A237-Parameters!$J$30)))),_xlfn.IFS($A237&lt;=Parameters!$J$28,Parameters!$I$28*$A237,$A237&lt;=Parameters!$J$29,Parameters!$I$29*$A237,$A237&lt;=Parameters!$J$30,Parameters!$I$30*$A237,$A237&gt;Parameters!$J$30,Parameters!$I$31*$A237))</f>
        <v>24867.68</v>
      </c>
      <c r="AC237" s="290">
        <f t="shared" si="98"/>
        <v>107.18827586206896</v>
      </c>
      <c r="AD237" s="290" cm="1">
        <f t="array" ref="AD237">IF(Parameters!$F$55="No",IF($A237&lt;=Parameters!$J$34,Parameters!$I$34*$A237,IF($A237&lt;=Parameters!$J$35,Parameters!$I$34*Parameters!$J$34+Parameters!$I$35*($A237-Parameters!$J$34),IF($A237&lt;=Parameters!$J$36,Parameters!$I$34*Parameters!$J$34+Parameters!$I$35*(Parameters!$J$35-Parameters!$J$34)+Parameters!$I$36*($A237-Parameters!$J$35),Parameters!$I$34*Parameters!$J$34+Parameters!$I$35*(Parameters!$J$35-Parameters!$J$34)+Parameters!$I$36*(Parameters!$J$36-Parameters!$J$35)+Parameters!$I$37*($A237-Parameters!$J$36)))),_xlfn.IFS($A237&lt;=Parameters!$J$34,Parameters!$I$34*$A237,$A237&lt;=Parameters!$J$35,Parameters!$I$35*$A237,$A237&lt;=Parameters!$J$36,Parameters!$I$36*$A237,$A237&gt;Parameters!$J$36,Parameters!$I$37*$A237))</f>
        <v>30070.28</v>
      </c>
      <c r="AE237" s="290">
        <f t="shared" si="122"/>
        <v>129.61327586206897</v>
      </c>
      <c r="AF237" s="290" cm="1">
        <f t="array" ref="AF237">IF(Parameters!$F$55="No",IF($A237&lt;=Parameters!$J$39,Parameters!$I$39*$A237,IF($A237&lt;=Parameters!$J$40,Parameters!$I$39*Parameters!$J$39+Parameters!$I$40*($A237-Parameters!$J$39),IF($A237&lt;=Parameters!$J$41,Parameters!$I$39*Parameters!$J$39+Parameters!$I$40*(Parameters!$J$40-Parameters!$J$39)+Parameters!$I$41*($A237-Parameters!$J$40),Parameters!$I$39*Parameters!$J$39+Parameters!$I$40*(Parameters!$J$40-Parameters!$J$39)+Parameters!$I$41*(Parameters!$J$41-Parameters!$J$40)+Parameters!$I$42*($A237-Parameters!$J$41)))),_xlfn.IFS($A237&lt;=Parameters!$J$39,Parameters!$I$39*$A237,$A237&lt;=Parameters!$J$40,Parameters!$I$40*$A237,$A237&lt;=Parameters!$J$41,Parameters!$I$41*$A237,$A237&gt;Parameters!$J$41,Parameters!$I$42*$A237))</f>
        <v>31685.78</v>
      </c>
      <c r="AG237" s="290">
        <f t="shared" si="123"/>
        <v>136.57663793103447</v>
      </c>
      <c r="AI237" s="428">
        <f t="shared" si="99"/>
        <v>91.169999999998254</v>
      </c>
      <c r="AJ237" s="428">
        <f t="shared" si="100"/>
        <v>136.48999999999796</v>
      </c>
      <c r="AK237" s="428">
        <f t="shared" si="101"/>
        <v>143.54000000000087</v>
      </c>
      <c r="AL237" s="428">
        <f t="shared" si="102"/>
        <v>143.54000000000087</v>
      </c>
      <c r="AM237" s="428">
        <f t="shared" si="103"/>
        <v>91.169999999998254</v>
      </c>
      <c r="AN237" s="428">
        <f t="shared" si="104"/>
        <v>136.48999999999796</v>
      </c>
      <c r="AO237" s="428">
        <f t="shared" si="105"/>
        <v>143.54000000000087</v>
      </c>
      <c r="AP237" s="428">
        <f t="shared" si="106"/>
        <v>143.54000000000087</v>
      </c>
      <c r="AQ237" s="428">
        <f t="shared" si="107"/>
        <v>91.169999999998254</v>
      </c>
      <c r="AR237" s="428">
        <f t="shared" si="108"/>
        <v>136.48999999999796</v>
      </c>
      <c r="AS237" s="428">
        <f t="shared" si="109"/>
        <v>143.54000000000087</v>
      </c>
      <c r="AT237" s="428">
        <f t="shared" si="110"/>
        <v>143.54000000000087</v>
      </c>
      <c r="AU237" s="428">
        <f t="shared" si="111"/>
        <v>91.169999999998254</v>
      </c>
      <c r="AV237" s="428">
        <f t="shared" si="112"/>
        <v>136.48999999999796</v>
      </c>
      <c r="AW237" s="428">
        <f t="shared" si="113"/>
        <v>143.54000000000087</v>
      </c>
      <c r="AX237" s="428">
        <f t="shared" si="114"/>
        <v>143.54000000000087</v>
      </c>
    </row>
    <row r="238">
      <c r="A238" s="413">
        <v>233</v>
      </c>
      <c r="B238" s="290" cm="1">
        <f t="array" ref="B238">IF(Parameters!$C$55="No",IF($A238&lt;=Parameters!$D$23,Parameters!$C$23*$A238,IF($A238&lt;=Parameters!$D$24,Parameters!$C$23*Parameters!$D$23+Parameters!$C$24*($A238-Parameters!$D$23),IF($A238&lt;=Parameters!$D$25,Parameters!$C$23*Parameters!$D$23+Parameters!$C$24*(Parameters!$D$24-Parameters!$D$23)+Parameters!$C$25*($A238-Parameters!$D$24),Parameters!$C$23*Parameters!$D$23+Parameters!$C$24*(Parameters!$D$24-Parameters!$D$23)+Parameters!$C$25*(Parameters!$D$25-Parameters!$D$24)+Parameters!$C$26*($A238-Parameters!$D$25)))),_xlfn.IFS($A238&lt;=Parameters!$D$23,Parameters!$C$23*$A238,$A238&lt;=Parameters!$D$24,Parameters!$C$24*$A238,$A238&lt;=Parameters!$D$25,Parameters!$C$25*$A238,$A238&gt;Parameters!$D$25,Parameters!$C$26*$A238))</f>
        <v>21242.61</v>
      </c>
      <c r="C238" s="290">
        <f t="shared" si="115"/>
        <v>91.17</v>
      </c>
      <c r="D238" s="290" cm="1">
        <f t="array" ref="D238">IF(Parameters!$C$55="No",IF($A238&lt;=Parameters!$D$28,Parameters!$C$28*$A238,IF($A238&lt;=Parameters!$D$29,Parameters!$C$28*Parameters!$D$28+Parameters!$C$29*($A238-Parameters!$D$28),IF($A238&lt;=Parameters!$D$30,Parameters!$C$28*Parameters!$D$28+Parameters!$C$29*(Parameters!$D$29-Parameters!$D$28)+Parameters!$C$30*($A238-Parameters!$D$29),Parameters!$C$28*Parameters!$D$28+Parameters!$C$29*(Parameters!$D$29-Parameters!$D$28)+Parameters!$C$30*(Parameters!$D$30-Parameters!$D$29)+Parameters!$C$31*($A238-Parameters!$D$30)))),_xlfn.IFS($A238&lt;=Parameters!$D$28,Parameters!$C$28*$A238,$A238&lt;=Parameters!$D$29,Parameters!$C$29*$A238,$A238&lt;=Parameters!$D$30,Parameters!$C$30*$A238,$A238&gt;Parameters!$D$30,Parameters!$C$31*$A238))</f>
        <v>25004.17</v>
      </c>
      <c r="E238" s="290">
        <f t="shared" si="115"/>
        <v>107.31403433476395</v>
      </c>
      <c r="F238" s="290" cm="1">
        <f t="array" ref="F238">IF(Parameters!$C$55="No",IF($A238&lt;=Parameters!$D$34,Parameters!$C$34*$A238,IF($A238&lt;=Parameters!$D$35,Parameters!$C$34*Parameters!$D$34+Parameters!$C$35*($A238-Parameters!$D$34),IF($A238&lt;=Parameters!$D$36,Parameters!$C$34*Parameters!$D$34+Parameters!$C$35*(Parameters!$D$35-Parameters!$D$34)+Parameters!$C$36*($A238-Parameters!$D$35),Parameters!$C$34*Parameters!$D$34+Parameters!$C$35*(Parameters!$D$35-Parameters!$D$34)+Parameters!$C$36*(Parameters!$D$36-Parameters!$D$35)+Parameters!$C$37*($A238-Parameters!$D$36)))),_xlfn.IFS($A238&lt;=Parameters!$D$34,Parameters!$C$34*$A238,$A238&lt;=Parameters!$D$35,Parameters!$C$35*$A238,$A238&lt;=Parameters!$D$36,Parameters!$C$36*$A238,$A238&gt;Parameters!$D$36,Parameters!$C$37*$A238))</f>
        <v>30213.82</v>
      </c>
      <c r="G238" s="290">
        <f t="shared" si="116"/>
        <v>129.67304721030044</v>
      </c>
      <c r="H238" s="290" cm="1">
        <f t="array" ref="H238">IF(Parameters!$C$55="No",IF($A238&lt;=Parameters!$D$39,Parameters!$C$39*$A238,IF($A238&lt;=Parameters!$D$40,Parameters!$C$39*Parameters!$D$39+Parameters!$C$40*($A238-Parameters!$D$39),IF($A238&lt;=Parameters!$D$41,Parameters!$C$39*Parameters!$D$39+Parameters!$C$40*(Parameters!$D$40-Parameters!$D$39)+Parameters!$C$41*($A238-Parameters!$D$40),Parameters!$C$39*Parameters!$D$39+Parameters!$C$40*(Parameters!$D$40-Parameters!$D$39)+Parameters!$C$41*(Parameters!$D$41-Parameters!$D$40)+Parameters!$C$42*($A238-Parameters!$D$41)))),_xlfn.IFS($A238&lt;=Parameters!$D$39,Parameters!$C$39*$A238,$A238&lt;=Parameters!$D$40,Parameters!$C$40*$A238,$A238&lt;=Parameters!$D$41,Parameters!$C$41*$A238,$A238&gt;Parameters!$D$41,Parameters!$C$42*$A238))</f>
        <v>31829.32</v>
      </c>
      <c r="I238" s="290">
        <f t="shared" si="117"/>
        <v>136.60652360515022</v>
      </c>
      <c r="J238" s="290" cm="1">
        <f t="array" ref="J238">IF(Parameters!$D$55="No",IF($A238&lt;=Parameters!$F$23,Parameters!$E$23*$A238,IF($A238&lt;=Parameters!$F$24,Parameters!$E$23*Parameters!$F$23+Parameters!$E$24*($A238-Parameters!$F$23),IF($A238&lt;=Parameters!$F$25,Parameters!$E$23*Parameters!$F$23+Parameters!$E$24*(Parameters!$F$24-Parameters!$F$23)+Parameters!$E$25*($A238-Parameters!$F$24),Parameters!$E$23*Parameters!$F$23+Parameters!$E$24*(Parameters!$F$24-Parameters!$F$23)+Parameters!$E$25*(Parameters!$F$25-Parameters!$F$24)+Parameters!$E$26*($A238-Parameters!$F$25)))),_xlfn.IFS($A238&lt;=Parameters!$F$23,Parameters!$E$23*$A238,$A238&lt;=Parameters!$F$24,Parameters!$E$24*$A238,$A238&lt;=Parameters!$F$25,Parameters!$E$25*$A238,$A238&gt;Parameters!$F$25,Parameters!$E$26*$A238))</f>
        <v>21242.61</v>
      </c>
      <c r="K238" s="290">
        <f t="shared" si="93"/>
        <v>91.17</v>
      </c>
      <c r="L238" s="290" cm="1">
        <f t="array" ref="L238">IF(Parameters!$D$55="No",IF($A238&lt;=Parameters!$F$28,Parameters!$E$28*$A238,IF($A238&lt;=Parameters!$F$29,Parameters!$E$28*Parameters!$F$28+Parameters!$E$29*($A238-Parameters!$F$28),IF($A238&lt;=Parameters!$F$30,Parameters!$E$28*Parameters!$F$28+Parameters!$E$29*(Parameters!$F$29-Parameters!$F$28)+Parameters!$E$30*($A238-Parameters!$F$29),Parameters!$E$28*Parameters!$F$28+Parameters!$E$29*(Parameters!$F$29-Parameters!$F$28)+Parameters!$E$30*(Parameters!$F$30-Parameters!$F$29)+Parameters!$E$31*($A238-Parameters!$F$30)))),_xlfn.IFS($A238&lt;=Parameters!$F$28,Parameters!$E$28*$A238,$A238&lt;=Parameters!$F$29,Parameters!$E$29*$A238,$A238&lt;=Parameters!$F$30,Parameters!$E$30*$A238,$A238&gt;Parameters!$F$30,Parameters!$E$31*$A238))</f>
        <v>25004.17</v>
      </c>
      <c r="M238" s="290">
        <f t="shared" si="94"/>
        <v>107.31403433476395</v>
      </c>
      <c r="N238" s="290" cm="1">
        <f t="array" ref="N238">IF(Parameters!$D$55="No",IF($A238&lt;=Parameters!$F$34,Parameters!$E$34*$A238,IF($A238&lt;=Parameters!$F$35,Parameters!$E$34*Parameters!$F$34+Parameters!$E$35*($A238-Parameters!$F$34),IF($A238&lt;=Parameters!$F$36,Parameters!$E$34*Parameters!$F$34+Parameters!$E$35*(Parameters!$F$35-Parameters!$F$34)+Parameters!$E$36*($A238-Parameters!$F$35),Parameters!$E$34*Parameters!$F$34+Parameters!$E$35*(Parameters!$F$35-Parameters!$F$34)+Parameters!$E$36*(Parameters!$F$36-Parameters!$F$35)+Parameters!$E$37*($A238-Parameters!$F$36)))),_xlfn.IFS($A238&lt;=Parameters!$F$34,Parameters!$E$34*$A238,$A238&lt;=Parameters!$F$35,Parameters!$E$35*$A238,$A238&lt;=Parameters!$F$36,Parameters!$E$36*$A238,$A238&gt;Parameters!$F$36,Parameters!$E$37*$A238))</f>
        <v>30213.82</v>
      </c>
      <c r="O238" s="290">
        <f t="shared" si="118"/>
        <v>129.67304721030044</v>
      </c>
      <c r="P238" s="290" cm="1">
        <f t="array" ref="P238">IF(Parameters!$D$55="No",IF($A238&lt;=Parameters!$F$39,Parameters!$E$39*$A238,IF($A238&lt;=Parameters!$F$40,Parameters!$E$39*Parameters!$F$39+Parameters!$E$40*($A238-Parameters!$F$39),IF($A238&lt;=Parameters!$F$41,Parameters!$E$39*Parameters!$F$39+Parameters!$E$40*(Parameters!$F$40-Parameters!$F$39)+Parameters!$E$41*($A238-Parameters!$F$40),Parameters!$E$39*Parameters!$F$39+Parameters!$E$40*(Parameters!$F$40-Parameters!$F$39)+Parameters!$E$41*(Parameters!$F$41-Parameters!$F$40)+Parameters!$E$42*($A238-Parameters!$F$41)))),_xlfn.IFS($A238&lt;=Parameters!$F$39,Parameters!$E$39*$A238,$A238&lt;=Parameters!$F$40,Parameters!$E$40*$A238,$A238&lt;=Parameters!$F$41,Parameters!$E$41*$A238,$A238&gt;Parameters!$F$41,Parameters!$E$42*$A238))</f>
        <v>31829.32</v>
      </c>
      <c r="Q238" s="290">
        <f t="shared" si="119"/>
        <v>136.60652360515022</v>
      </c>
      <c r="R238" s="290" cm="1">
        <f t="array" ref="R238">IF(Parameters!$E$55="No",IF($A238&lt;=Parameters!$H$23,Parameters!$G$23*$A238,IF($A238&lt;=Parameters!$H$24,Parameters!$G$23*Parameters!$H$23+Parameters!$G$24*($A238-Parameters!$H$23),IF($A238&lt;=Parameters!$H$25,Parameters!$G$23*Parameters!$H$23+Parameters!$G$24*(Parameters!$H$24-Parameters!$H$23)+Parameters!$G$25*($A238-Parameters!$H$24),Parameters!$G$23*Parameters!$H$23+Parameters!$G$24*(Parameters!$H$24-Parameters!$H$23)+Parameters!$G$25*(Parameters!$H$25-Parameters!$H$24)+Parameters!$G$26*($A238-Parameters!$H$25)))),_xlfn.IFS($A238&lt;=Parameters!$H$23,Parameters!$G$23*$A238,$A238&lt;=Parameters!$H$24,Parameters!$G$24*$A238,$A238&lt;=Parameters!$H$25,Parameters!$G$25*$A238,$A238&gt;Parameters!$H$25,Parameters!$G$26*$A238))</f>
        <v>21242.61</v>
      </c>
      <c r="S238" s="290">
        <f t="shared" si="95"/>
        <v>91.17</v>
      </c>
      <c r="T238" s="290" cm="1">
        <f t="array" ref="T238">IF(Parameters!$E$55="No",IF($A238&lt;=Parameters!$H$28,Parameters!$G$28*$A238,IF($A238&lt;=Parameters!$H$29,Parameters!$G$28*Parameters!$H$28+Parameters!$G$29*($A238-Parameters!$H$28),IF($A238&lt;=Parameters!$H$30,Parameters!$G$28*Parameters!$H$28+Parameters!$G$29*(Parameters!$H$29-Parameters!$H$28)+Parameters!$G$30*($A238-Parameters!$H$29),Parameters!$G$28*Parameters!$H$28+Parameters!$G$29*(Parameters!$H$29-Parameters!$H$28)+Parameters!$G$30*(Parameters!$H$30-Parameters!$H$29)+Parameters!$G$31*($A238-Parameters!$H$30)))),_xlfn.IFS($A238&lt;=Parameters!$H$28,Parameters!$G$28*$A238,$A238&lt;=Parameters!$H$29,Parameters!$G$29*$A238,$A238&lt;=Parameters!$H$30,Parameters!$G$30*$A238,$A238&gt;Parameters!$H$30,Parameters!$G$31*$A238))</f>
        <v>25004.17</v>
      </c>
      <c r="U238" s="290">
        <f t="shared" si="96"/>
        <v>107.31403433476395</v>
      </c>
      <c r="V238" s="290" cm="1">
        <f t="array" ref="V238">IF(Parameters!$E$55="No",IF($A238&lt;=Parameters!$H$34,Parameters!$G$34*$A238,IF($A238&lt;=Parameters!$H$35,Parameters!$G$34*Parameters!$H$34+Parameters!$G$35*($A238-Parameters!$H$34),IF($A238&lt;=Parameters!$H$36,Parameters!$G$34*Parameters!$H$34+Parameters!$G$35*(Parameters!$H$35-Parameters!$H$34)+Parameters!$G$36*($A238-Parameters!$H$35),Parameters!$G$34*Parameters!$H$34+Parameters!$G$35*(Parameters!$H$35-Parameters!$H$34)+Parameters!$G$36*(Parameters!$H$36-Parameters!$H$35)+Parameters!$G$37*($A238-Parameters!$H$36)))),_xlfn.IFS($A238&lt;=Parameters!$H$34,Parameters!$G$34*$A238,$A238&lt;=Parameters!$H$35,Parameters!$G$35*$A238,$A238&lt;=Parameters!$H$36,Parameters!$G$36*$A238,$A238&gt;Parameters!$H$36,Parameters!$G$37*$A238))</f>
        <v>30213.82</v>
      </c>
      <c r="W238" s="290">
        <f t="shared" si="120"/>
        <v>129.67304721030044</v>
      </c>
      <c r="X238" s="290" cm="1">
        <f t="array" ref="X238">IF(Parameters!$E$55="No",IF($A238&lt;=Parameters!$H$39,Parameters!$G$39*$A238,IF($A238&lt;=Parameters!$H$40,Parameters!$G$39*Parameters!$H$39+Parameters!$G$40*($A238-Parameters!$H$39),IF($A238&lt;=Parameters!$H$41,Parameters!$G$39*Parameters!$H$39+Parameters!$G$40*(Parameters!$H$40-Parameters!$H$39)+Parameters!$G$41*($A238-Parameters!$H$40),Parameters!$G$39*Parameters!$H$39+Parameters!$G$40*(Parameters!$H$40-Parameters!$H$39)+Parameters!$G$41*(Parameters!$H$41-Parameters!$H$40)+Parameters!$G$42*($A238-Parameters!$H$41)))),_xlfn.IFS($A238&lt;=Parameters!$H$39,Parameters!$G$39*$A238,$A238&lt;=Parameters!$H$40,Parameters!$G$40*$A238,$A238&lt;=Parameters!$H$41,Parameters!$G$41*$A238,$A238&gt;Parameters!$H$41,Parameters!$G$42*$A238))</f>
        <v>31829.32</v>
      </c>
      <c r="Y238" s="290">
        <f t="shared" si="121"/>
        <v>136.60652360515022</v>
      </c>
      <c r="Z238" s="290" cm="1">
        <f t="array" ref="Z238">IF(Parameters!$F$55="No",IF($A238&lt;=Parameters!$J$23,Parameters!$I$23*$A238,IF($A238&lt;=Parameters!$J$24,Parameters!$I$23*Parameters!$J$23+Parameters!$I$24*($A238-Parameters!$J$23),IF($A238&lt;=Parameters!$J$25,Parameters!$I$23*Parameters!$J$23+Parameters!$I$24*(Parameters!$J$24-Parameters!$J$23)+Parameters!$I$25*($A238-Parameters!$J$24),Parameters!$I$23*Parameters!$J$23+Parameters!$I$24*(Parameters!$J$24-Parameters!$J$23)+Parameters!$I$25*(Parameters!$J$25-Parameters!$J$24)+Parameters!$I$26*($A238-Parameters!$J$25)))),_xlfn.IFS($A238&lt;=Parameters!$J$23,Parameters!$I$23*$A238,$A238&lt;=Parameters!$J$24,Parameters!$I$24*$A238,$A238&lt;=Parameters!$J$25,Parameters!$I$25*$A238,$A238&gt;Parameters!$J$25,Parameters!$I$26*$A238))</f>
        <v>21242.61</v>
      </c>
      <c r="AA238" s="290">
        <f t="shared" si="97"/>
        <v>91.17</v>
      </c>
      <c r="AB238" s="290" cm="1">
        <f t="array" ref="AB238">IF(Parameters!$F$55="No",IF($A238&lt;=Parameters!$J$28,Parameters!$I$28*$A238,IF($A238&lt;=Parameters!$J$29,Parameters!$I$28*Parameters!$J$28+Parameters!$I$29*($A238-Parameters!$J$28),IF($A238&lt;=Parameters!$J$30,Parameters!$I$28*Parameters!$J$28+Parameters!$I$29*(Parameters!$J$29-Parameters!$J$28)+Parameters!$I$30*($A238-Parameters!$J$29),Parameters!$I$28*Parameters!$J$28+Parameters!$I$29*(Parameters!$J$29-Parameters!$J$28)+Parameters!$I$30*(Parameters!$J$30-Parameters!$J$29)+Parameters!$I$31*($A238-Parameters!$J$30)))),_xlfn.IFS($A238&lt;=Parameters!$J$28,Parameters!$I$28*$A238,$A238&lt;=Parameters!$J$29,Parameters!$I$29*$A238,$A238&lt;=Parameters!$J$30,Parameters!$I$30*$A238,$A238&gt;Parameters!$J$30,Parameters!$I$31*$A238))</f>
        <v>25004.17</v>
      </c>
      <c r="AC238" s="290">
        <f t="shared" si="98"/>
        <v>107.31403433476395</v>
      </c>
      <c r="AD238" s="290" cm="1">
        <f t="array" ref="AD238">IF(Parameters!$F$55="No",IF($A238&lt;=Parameters!$J$34,Parameters!$I$34*$A238,IF($A238&lt;=Parameters!$J$35,Parameters!$I$34*Parameters!$J$34+Parameters!$I$35*($A238-Parameters!$J$34),IF($A238&lt;=Parameters!$J$36,Parameters!$I$34*Parameters!$J$34+Parameters!$I$35*(Parameters!$J$35-Parameters!$J$34)+Parameters!$I$36*($A238-Parameters!$J$35),Parameters!$I$34*Parameters!$J$34+Parameters!$I$35*(Parameters!$J$35-Parameters!$J$34)+Parameters!$I$36*(Parameters!$J$36-Parameters!$J$35)+Parameters!$I$37*($A238-Parameters!$J$36)))),_xlfn.IFS($A238&lt;=Parameters!$J$34,Parameters!$I$34*$A238,$A238&lt;=Parameters!$J$35,Parameters!$I$35*$A238,$A238&lt;=Parameters!$J$36,Parameters!$I$36*$A238,$A238&gt;Parameters!$J$36,Parameters!$I$37*$A238))</f>
        <v>30213.82</v>
      </c>
      <c r="AE238" s="290">
        <f t="shared" si="122"/>
        <v>129.67304721030044</v>
      </c>
      <c r="AF238" s="290" cm="1">
        <f t="array" ref="AF238">IF(Parameters!$F$55="No",IF($A238&lt;=Parameters!$J$39,Parameters!$I$39*$A238,IF($A238&lt;=Parameters!$J$40,Parameters!$I$39*Parameters!$J$39+Parameters!$I$40*($A238-Parameters!$J$39),IF($A238&lt;=Parameters!$J$41,Parameters!$I$39*Parameters!$J$39+Parameters!$I$40*(Parameters!$J$40-Parameters!$J$39)+Parameters!$I$41*($A238-Parameters!$J$40),Parameters!$I$39*Parameters!$J$39+Parameters!$I$40*(Parameters!$J$40-Parameters!$J$39)+Parameters!$I$41*(Parameters!$J$41-Parameters!$J$40)+Parameters!$I$42*($A238-Parameters!$J$41)))),_xlfn.IFS($A238&lt;=Parameters!$J$39,Parameters!$I$39*$A238,$A238&lt;=Parameters!$J$40,Parameters!$I$40*$A238,$A238&lt;=Parameters!$J$41,Parameters!$I$41*$A238,$A238&gt;Parameters!$J$41,Parameters!$I$42*$A238))</f>
        <v>31829.32</v>
      </c>
      <c r="AG238" s="290">
        <f t="shared" si="123"/>
        <v>136.60652360515022</v>
      </c>
      <c r="AI238" s="428">
        <f t="shared" si="99"/>
        <v>91.170000000001892</v>
      </c>
      <c r="AJ238" s="428">
        <f t="shared" si="100"/>
        <v>136.48999999999796</v>
      </c>
      <c r="AK238" s="428">
        <f t="shared" si="101"/>
        <v>143.54000000000087</v>
      </c>
      <c r="AL238" s="428">
        <f t="shared" si="102"/>
        <v>143.54000000000087</v>
      </c>
      <c r="AM238" s="428">
        <f t="shared" si="103"/>
        <v>91.170000000001892</v>
      </c>
      <c r="AN238" s="428">
        <f t="shared" si="104"/>
        <v>136.48999999999796</v>
      </c>
      <c r="AO238" s="428">
        <f t="shared" si="105"/>
        <v>143.54000000000087</v>
      </c>
      <c r="AP238" s="428">
        <f t="shared" si="106"/>
        <v>143.54000000000087</v>
      </c>
      <c r="AQ238" s="428">
        <f t="shared" si="107"/>
        <v>91.170000000001892</v>
      </c>
      <c r="AR238" s="428">
        <f t="shared" si="108"/>
        <v>136.48999999999796</v>
      </c>
      <c r="AS238" s="428">
        <f t="shared" si="109"/>
        <v>143.54000000000087</v>
      </c>
      <c r="AT238" s="428">
        <f t="shared" si="110"/>
        <v>143.54000000000087</v>
      </c>
      <c r="AU238" s="428">
        <f t="shared" si="111"/>
        <v>91.170000000001892</v>
      </c>
      <c r="AV238" s="428">
        <f t="shared" si="112"/>
        <v>136.48999999999796</v>
      </c>
      <c r="AW238" s="428">
        <f t="shared" si="113"/>
        <v>143.54000000000087</v>
      </c>
      <c r="AX238" s="428">
        <f t="shared" si="114"/>
        <v>143.54000000000087</v>
      </c>
    </row>
    <row r="239">
      <c r="A239" s="413">
        <v>234</v>
      </c>
      <c r="B239" s="290" cm="1">
        <f t="array" ref="B239">IF(Parameters!$C$55="No",IF($A239&lt;=Parameters!$D$23,Parameters!$C$23*$A239,IF($A239&lt;=Parameters!$D$24,Parameters!$C$23*Parameters!$D$23+Parameters!$C$24*($A239-Parameters!$D$23),IF($A239&lt;=Parameters!$D$25,Parameters!$C$23*Parameters!$D$23+Parameters!$C$24*(Parameters!$D$24-Parameters!$D$23)+Parameters!$C$25*($A239-Parameters!$D$24),Parameters!$C$23*Parameters!$D$23+Parameters!$C$24*(Parameters!$D$24-Parameters!$D$23)+Parameters!$C$25*(Parameters!$D$25-Parameters!$D$24)+Parameters!$C$26*($A239-Parameters!$D$25)))),_xlfn.IFS($A239&lt;=Parameters!$D$23,Parameters!$C$23*$A239,$A239&lt;=Parameters!$D$24,Parameters!$C$24*$A239,$A239&lt;=Parameters!$D$25,Parameters!$C$25*$A239,$A239&gt;Parameters!$D$25,Parameters!$C$26*$A239))</f>
        <v>21333.78</v>
      </c>
      <c r="C239" s="290">
        <f t="shared" si="115"/>
        <v>91.17</v>
      </c>
      <c r="D239" s="290" cm="1">
        <f t="array" ref="D239">IF(Parameters!$C$55="No",IF($A239&lt;=Parameters!$D$28,Parameters!$C$28*$A239,IF($A239&lt;=Parameters!$D$29,Parameters!$C$28*Parameters!$D$28+Parameters!$C$29*($A239-Parameters!$D$28),IF($A239&lt;=Parameters!$D$30,Parameters!$C$28*Parameters!$D$28+Parameters!$C$29*(Parameters!$D$29-Parameters!$D$28)+Parameters!$C$30*($A239-Parameters!$D$29),Parameters!$C$28*Parameters!$D$28+Parameters!$C$29*(Parameters!$D$29-Parameters!$D$28)+Parameters!$C$30*(Parameters!$D$30-Parameters!$D$29)+Parameters!$C$31*($A239-Parameters!$D$30)))),_xlfn.IFS($A239&lt;=Parameters!$D$28,Parameters!$C$28*$A239,$A239&lt;=Parameters!$D$29,Parameters!$C$29*$A239,$A239&lt;=Parameters!$D$30,Parameters!$C$30*$A239,$A239&gt;Parameters!$D$30,Parameters!$C$31*$A239))</f>
        <v>25140.66</v>
      </c>
      <c r="E239" s="290">
        <f t="shared" si="115"/>
        <v>107.43871794871795</v>
      </c>
      <c r="F239" s="290" cm="1">
        <f t="array" ref="F239">IF(Parameters!$C$55="No",IF($A239&lt;=Parameters!$D$34,Parameters!$C$34*$A239,IF($A239&lt;=Parameters!$D$35,Parameters!$C$34*Parameters!$D$34+Parameters!$C$35*($A239-Parameters!$D$34),IF($A239&lt;=Parameters!$D$36,Parameters!$C$34*Parameters!$D$34+Parameters!$C$35*(Parameters!$D$35-Parameters!$D$34)+Parameters!$C$36*($A239-Parameters!$D$35),Parameters!$C$34*Parameters!$D$34+Parameters!$C$35*(Parameters!$D$35-Parameters!$D$34)+Parameters!$C$36*(Parameters!$D$36-Parameters!$D$35)+Parameters!$C$37*($A239-Parameters!$D$36)))),_xlfn.IFS($A239&lt;=Parameters!$D$34,Parameters!$C$34*$A239,$A239&lt;=Parameters!$D$35,Parameters!$C$35*$A239,$A239&lt;=Parameters!$D$36,Parameters!$C$36*$A239,$A239&gt;Parameters!$D$36,Parameters!$C$37*$A239))</f>
        <v>30357.360000000001</v>
      </c>
      <c r="G239" s="290">
        <f t="shared" si="116"/>
        <v>129.7323076923077</v>
      </c>
      <c r="H239" s="290" cm="1">
        <f t="array" ref="H239">IF(Parameters!$C$55="No",IF($A239&lt;=Parameters!$D$39,Parameters!$C$39*$A239,IF($A239&lt;=Parameters!$D$40,Parameters!$C$39*Parameters!$D$39+Parameters!$C$40*($A239-Parameters!$D$39),IF($A239&lt;=Parameters!$D$41,Parameters!$C$39*Parameters!$D$39+Parameters!$C$40*(Parameters!$D$40-Parameters!$D$39)+Parameters!$C$41*($A239-Parameters!$D$40),Parameters!$C$39*Parameters!$D$39+Parameters!$C$40*(Parameters!$D$40-Parameters!$D$39)+Parameters!$C$41*(Parameters!$D$41-Parameters!$D$40)+Parameters!$C$42*($A239-Parameters!$D$41)))),_xlfn.IFS($A239&lt;=Parameters!$D$39,Parameters!$C$39*$A239,$A239&lt;=Parameters!$D$40,Parameters!$C$40*$A239,$A239&lt;=Parameters!$D$41,Parameters!$C$41*$A239,$A239&gt;Parameters!$D$41,Parameters!$C$42*$A239))</f>
        <v>31972.859999999997</v>
      </c>
      <c r="I239" s="290">
        <f t="shared" si="117"/>
        <v>136.63615384615383</v>
      </c>
      <c r="J239" s="290" cm="1">
        <f t="array" ref="J239">IF(Parameters!$D$55="No",IF($A239&lt;=Parameters!$F$23,Parameters!$E$23*$A239,IF($A239&lt;=Parameters!$F$24,Parameters!$E$23*Parameters!$F$23+Parameters!$E$24*($A239-Parameters!$F$23),IF($A239&lt;=Parameters!$F$25,Parameters!$E$23*Parameters!$F$23+Parameters!$E$24*(Parameters!$F$24-Parameters!$F$23)+Parameters!$E$25*($A239-Parameters!$F$24),Parameters!$E$23*Parameters!$F$23+Parameters!$E$24*(Parameters!$F$24-Parameters!$F$23)+Parameters!$E$25*(Parameters!$F$25-Parameters!$F$24)+Parameters!$E$26*($A239-Parameters!$F$25)))),_xlfn.IFS($A239&lt;=Parameters!$F$23,Parameters!$E$23*$A239,$A239&lt;=Parameters!$F$24,Parameters!$E$24*$A239,$A239&lt;=Parameters!$F$25,Parameters!$E$25*$A239,$A239&gt;Parameters!$F$25,Parameters!$E$26*$A239))</f>
        <v>21333.78</v>
      </c>
      <c r="K239" s="290">
        <f t="shared" si="93"/>
        <v>91.17</v>
      </c>
      <c r="L239" s="290" cm="1">
        <f t="array" ref="L239">IF(Parameters!$D$55="No",IF($A239&lt;=Parameters!$F$28,Parameters!$E$28*$A239,IF($A239&lt;=Parameters!$F$29,Parameters!$E$28*Parameters!$F$28+Parameters!$E$29*($A239-Parameters!$F$28),IF($A239&lt;=Parameters!$F$30,Parameters!$E$28*Parameters!$F$28+Parameters!$E$29*(Parameters!$F$29-Parameters!$F$28)+Parameters!$E$30*($A239-Parameters!$F$29),Parameters!$E$28*Parameters!$F$28+Parameters!$E$29*(Parameters!$F$29-Parameters!$F$28)+Parameters!$E$30*(Parameters!$F$30-Parameters!$F$29)+Parameters!$E$31*($A239-Parameters!$F$30)))),_xlfn.IFS($A239&lt;=Parameters!$F$28,Parameters!$E$28*$A239,$A239&lt;=Parameters!$F$29,Parameters!$E$29*$A239,$A239&lt;=Parameters!$F$30,Parameters!$E$30*$A239,$A239&gt;Parameters!$F$30,Parameters!$E$31*$A239))</f>
        <v>25140.66</v>
      </c>
      <c r="M239" s="290">
        <f t="shared" si="94"/>
        <v>107.43871794871795</v>
      </c>
      <c r="N239" s="290" cm="1">
        <f t="array" ref="N239">IF(Parameters!$D$55="No",IF($A239&lt;=Parameters!$F$34,Parameters!$E$34*$A239,IF($A239&lt;=Parameters!$F$35,Parameters!$E$34*Parameters!$F$34+Parameters!$E$35*($A239-Parameters!$F$34),IF($A239&lt;=Parameters!$F$36,Parameters!$E$34*Parameters!$F$34+Parameters!$E$35*(Parameters!$F$35-Parameters!$F$34)+Parameters!$E$36*($A239-Parameters!$F$35),Parameters!$E$34*Parameters!$F$34+Parameters!$E$35*(Parameters!$F$35-Parameters!$F$34)+Parameters!$E$36*(Parameters!$F$36-Parameters!$F$35)+Parameters!$E$37*($A239-Parameters!$F$36)))),_xlfn.IFS($A239&lt;=Parameters!$F$34,Parameters!$E$34*$A239,$A239&lt;=Parameters!$F$35,Parameters!$E$35*$A239,$A239&lt;=Parameters!$F$36,Parameters!$E$36*$A239,$A239&gt;Parameters!$F$36,Parameters!$E$37*$A239))</f>
        <v>30357.360000000001</v>
      </c>
      <c r="O239" s="290">
        <f t="shared" si="118"/>
        <v>129.7323076923077</v>
      </c>
      <c r="P239" s="290" cm="1">
        <f t="array" ref="P239">IF(Parameters!$D$55="No",IF($A239&lt;=Parameters!$F$39,Parameters!$E$39*$A239,IF($A239&lt;=Parameters!$F$40,Parameters!$E$39*Parameters!$F$39+Parameters!$E$40*($A239-Parameters!$F$39),IF($A239&lt;=Parameters!$F$41,Parameters!$E$39*Parameters!$F$39+Parameters!$E$40*(Parameters!$F$40-Parameters!$F$39)+Parameters!$E$41*($A239-Parameters!$F$40),Parameters!$E$39*Parameters!$F$39+Parameters!$E$40*(Parameters!$F$40-Parameters!$F$39)+Parameters!$E$41*(Parameters!$F$41-Parameters!$F$40)+Parameters!$E$42*($A239-Parameters!$F$41)))),_xlfn.IFS($A239&lt;=Parameters!$F$39,Parameters!$E$39*$A239,$A239&lt;=Parameters!$F$40,Parameters!$E$40*$A239,$A239&lt;=Parameters!$F$41,Parameters!$E$41*$A239,$A239&gt;Parameters!$F$41,Parameters!$E$42*$A239))</f>
        <v>31972.859999999997</v>
      </c>
      <c r="Q239" s="290">
        <f t="shared" si="119"/>
        <v>136.63615384615383</v>
      </c>
      <c r="R239" s="290" cm="1">
        <f t="array" ref="R239">IF(Parameters!$E$55="No",IF($A239&lt;=Parameters!$H$23,Parameters!$G$23*$A239,IF($A239&lt;=Parameters!$H$24,Parameters!$G$23*Parameters!$H$23+Parameters!$G$24*($A239-Parameters!$H$23),IF($A239&lt;=Parameters!$H$25,Parameters!$G$23*Parameters!$H$23+Parameters!$G$24*(Parameters!$H$24-Parameters!$H$23)+Parameters!$G$25*($A239-Parameters!$H$24),Parameters!$G$23*Parameters!$H$23+Parameters!$G$24*(Parameters!$H$24-Parameters!$H$23)+Parameters!$G$25*(Parameters!$H$25-Parameters!$H$24)+Parameters!$G$26*($A239-Parameters!$H$25)))),_xlfn.IFS($A239&lt;=Parameters!$H$23,Parameters!$G$23*$A239,$A239&lt;=Parameters!$H$24,Parameters!$G$24*$A239,$A239&lt;=Parameters!$H$25,Parameters!$G$25*$A239,$A239&gt;Parameters!$H$25,Parameters!$G$26*$A239))</f>
        <v>21333.78</v>
      </c>
      <c r="S239" s="290">
        <f t="shared" si="95"/>
        <v>91.17</v>
      </c>
      <c r="T239" s="290" cm="1">
        <f t="array" ref="T239">IF(Parameters!$E$55="No",IF($A239&lt;=Parameters!$H$28,Parameters!$G$28*$A239,IF($A239&lt;=Parameters!$H$29,Parameters!$G$28*Parameters!$H$28+Parameters!$G$29*($A239-Parameters!$H$28),IF($A239&lt;=Parameters!$H$30,Parameters!$G$28*Parameters!$H$28+Parameters!$G$29*(Parameters!$H$29-Parameters!$H$28)+Parameters!$G$30*($A239-Parameters!$H$29),Parameters!$G$28*Parameters!$H$28+Parameters!$G$29*(Parameters!$H$29-Parameters!$H$28)+Parameters!$G$30*(Parameters!$H$30-Parameters!$H$29)+Parameters!$G$31*($A239-Parameters!$H$30)))),_xlfn.IFS($A239&lt;=Parameters!$H$28,Parameters!$G$28*$A239,$A239&lt;=Parameters!$H$29,Parameters!$G$29*$A239,$A239&lt;=Parameters!$H$30,Parameters!$G$30*$A239,$A239&gt;Parameters!$H$30,Parameters!$G$31*$A239))</f>
        <v>25140.66</v>
      </c>
      <c r="U239" s="290">
        <f t="shared" si="96"/>
        <v>107.43871794871795</v>
      </c>
      <c r="V239" s="290" cm="1">
        <f t="array" ref="V239">IF(Parameters!$E$55="No",IF($A239&lt;=Parameters!$H$34,Parameters!$G$34*$A239,IF($A239&lt;=Parameters!$H$35,Parameters!$G$34*Parameters!$H$34+Parameters!$G$35*($A239-Parameters!$H$34),IF($A239&lt;=Parameters!$H$36,Parameters!$G$34*Parameters!$H$34+Parameters!$G$35*(Parameters!$H$35-Parameters!$H$34)+Parameters!$G$36*($A239-Parameters!$H$35),Parameters!$G$34*Parameters!$H$34+Parameters!$G$35*(Parameters!$H$35-Parameters!$H$34)+Parameters!$G$36*(Parameters!$H$36-Parameters!$H$35)+Parameters!$G$37*($A239-Parameters!$H$36)))),_xlfn.IFS($A239&lt;=Parameters!$H$34,Parameters!$G$34*$A239,$A239&lt;=Parameters!$H$35,Parameters!$G$35*$A239,$A239&lt;=Parameters!$H$36,Parameters!$G$36*$A239,$A239&gt;Parameters!$H$36,Parameters!$G$37*$A239))</f>
        <v>30357.360000000001</v>
      </c>
      <c r="W239" s="290">
        <f t="shared" si="120"/>
        <v>129.7323076923077</v>
      </c>
      <c r="X239" s="290" cm="1">
        <f t="array" ref="X239">IF(Parameters!$E$55="No",IF($A239&lt;=Parameters!$H$39,Parameters!$G$39*$A239,IF($A239&lt;=Parameters!$H$40,Parameters!$G$39*Parameters!$H$39+Parameters!$G$40*($A239-Parameters!$H$39),IF($A239&lt;=Parameters!$H$41,Parameters!$G$39*Parameters!$H$39+Parameters!$G$40*(Parameters!$H$40-Parameters!$H$39)+Parameters!$G$41*($A239-Parameters!$H$40),Parameters!$G$39*Parameters!$H$39+Parameters!$G$40*(Parameters!$H$40-Parameters!$H$39)+Parameters!$G$41*(Parameters!$H$41-Parameters!$H$40)+Parameters!$G$42*($A239-Parameters!$H$41)))),_xlfn.IFS($A239&lt;=Parameters!$H$39,Parameters!$G$39*$A239,$A239&lt;=Parameters!$H$40,Parameters!$G$40*$A239,$A239&lt;=Parameters!$H$41,Parameters!$G$41*$A239,$A239&gt;Parameters!$H$41,Parameters!$G$42*$A239))</f>
        <v>31972.859999999997</v>
      </c>
      <c r="Y239" s="290">
        <f t="shared" si="121"/>
        <v>136.63615384615383</v>
      </c>
      <c r="Z239" s="290" cm="1">
        <f t="array" ref="Z239">IF(Parameters!$F$55="No",IF($A239&lt;=Parameters!$J$23,Parameters!$I$23*$A239,IF($A239&lt;=Parameters!$J$24,Parameters!$I$23*Parameters!$J$23+Parameters!$I$24*($A239-Parameters!$J$23),IF($A239&lt;=Parameters!$J$25,Parameters!$I$23*Parameters!$J$23+Parameters!$I$24*(Parameters!$J$24-Parameters!$J$23)+Parameters!$I$25*($A239-Parameters!$J$24),Parameters!$I$23*Parameters!$J$23+Parameters!$I$24*(Parameters!$J$24-Parameters!$J$23)+Parameters!$I$25*(Parameters!$J$25-Parameters!$J$24)+Parameters!$I$26*($A239-Parameters!$J$25)))),_xlfn.IFS($A239&lt;=Parameters!$J$23,Parameters!$I$23*$A239,$A239&lt;=Parameters!$J$24,Parameters!$I$24*$A239,$A239&lt;=Parameters!$J$25,Parameters!$I$25*$A239,$A239&gt;Parameters!$J$25,Parameters!$I$26*$A239))</f>
        <v>21333.78</v>
      </c>
      <c r="AA239" s="290">
        <f t="shared" si="97"/>
        <v>91.17</v>
      </c>
      <c r="AB239" s="290" cm="1">
        <f t="array" ref="AB239">IF(Parameters!$F$55="No",IF($A239&lt;=Parameters!$J$28,Parameters!$I$28*$A239,IF($A239&lt;=Parameters!$J$29,Parameters!$I$28*Parameters!$J$28+Parameters!$I$29*($A239-Parameters!$J$28),IF($A239&lt;=Parameters!$J$30,Parameters!$I$28*Parameters!$J$28+Parameters!$I$29*(Parameters!$J$29-Parameters!$J$28)+Parameters!$I$30*($A239-Parameters!$J$29),Parameters!$I$28*Parameters!$J$28+Parameters!$I$29*(Parameters!$J$29-Parameters!$J$28)+Parameters!$I$30*(Parameters!$J$30-Parameters!$J$29)+Parameters!$I$31*($A239-Parameters!$J$30)))),_xlfn.IFS($A239&lt;=Parameters!$J$28,Parameters!$I$28*$A239,$A239&lt;=Parameters!$J$29,Parameters!$I$29*$A239,$A239&lt;=Parameters!$J$30,Parameters!$I$30*$A239,$A239&gt;Parameters!$J$30,Parameters!$I$31*$A239))</f>
        <v>25140.66</v>
      </c>
      <c r="AC239" s="290">
        <f t="shared" si="98"/>
        <v>107.43871794871795</v>
      </c>
      <c r="AD239" s="290" cm="1">
        <f t="array" ref="AD239">IF(Parameters!$F$55="No",IF($A239&lt;=Parameters!$J$34,Parameters!$I$34*$A239,IF($A239&lt;=Parameters!$J$35,Parameters!$I$34*Parameters!$J$34+Parameters!$I$35*($A239-Parameters!$J$34),IF($A239&lt;=Parameters!$J$36,Parameters!$I$34*Parameters!$J$34+Parameters!$I$35*(Parameters!$J$35-Parameters!$J$34)+Parameters!$I$36*($A239-Parameters!$J$35),Parameters!$I$34*Parameters!$J$34+Parameters!$I$35*(Parameters!$J$35-Parameters!$J$34)+Parameters!$I$36*(Parameters!$J$36-Parameters!$J$35)+Parameters!$I$37*($A239-Parameters!$J$36)))),_xlfn.IFS($A239&lt;=Parameters!$J$34,Parameters!$I$34*$A239,$A239&lt;=Parameters!$J$35,Parameters!$I$35*$A239,$A239&lt;=Parameters!$J$36,Parameters!$I$36*$A239,$A239&gt;Parameters!$J$36,Parameters!$I$37*$A239))</f>
        <v>30357.360000000001</v>
      </c>
      <c r="AE239" s="290">
        <f t="shared" si="122"/>
        <v>129.7323076923077</v>
      </c>
      <c r="AF239" s="290" cm="1">
        <f t="array" ref="AF239">IF(Parameters!$F$55="No",IF($A239&lt;=Parameters!$J$39,Parameters!$I$39*$A239,IF($A239&lt;=Parameters!$J$40,Parameters!$I$39*Parameters!$J$39+Parameters!$I$40*($A239-Parameters!$J$39),IF($A239&lt;=Parameters!$J$41,Parameters!$I$39*Parameters!$J$39+Parameters!$I$40*(Parameters!$J$40-Parameters!$J$39)+Parameters!$I$41*($A239-Parameters!$J$40),Parameters!$I$39*Parameters!$J$39+Parameters!$I$40*(Parameters!$J$40-Parameters!$J$39)+Parameters!$I$41*(Parameters!$J$41-Parameters!$J$40)+Parameters!$I$42*($A239-Parameters!$J$41)))),_xlfn.IFS($A239&lt;=Parameters!$J$39,Parameters!$I$39*$A239,$A239&lt;=Parameters!$J$40,Parameters!$I$40*$A239,$A239&lt;=Parameters!$J$41,Parameters!$I$41*$A239,$A239&gt;Parameters!$J$41,Parameters!$I$42*$A239))</f>
        <v>31972.859999999997</v>
      </c>
      <c r="AG239" s="290">
        <f t="shared" si="123"/>
        <v>136.63615384615383</v>
      </c>
      <c r="AI239" s="428">
        <f t="shared" si="99"/>
        <v>91.169999999998254</v>
      </c>
      <c r="AJ239" s="428">
        <f t="shared" si="100"/>
        <v>136.4900000000016</v>
      </c>
      <c r="AK239" s="428">
        <f t="shared" si="101"/>
        <v>143.54000000000087</v>
      </c>
      <c r="AL239" s="428">
        <f t="shared" si="102"/>
        <v>143.53999999999724</v>
      </c>
      <c r="AM239" s="428">
        <f t="shared" si="103"/>
        <v>91.169999999998254</v>
      </c>
      <c r="AN239" s="428">
        <f t="shared" si="104"/>
        <v>136.4900000000016</v>
      </c>
      <c r="AO239" s="428">
        <f t="shared" si="105"/>
        <v>143.54000000000087</v>
      </c>
      <c r="AP239" s="428">
        <f t="shared" si="106"/>
        <v>143.53999999999724</v>
      </c>
      <c r="AQ239" s="428">
        <f t="shared" si="107"/>
        <v>91.169999999998254</v>
      </c>
      <c r="AR239" s="428">
        <f t="shared" si="108"/>
        <v>136.4900000000016</v>
      </c>
      <c r="AS239" s="428">
        <f t="shared" si="109"/>
        <v>143.54000000000087</v>
      </c>
      <c r="AT239" s="428">
        <f t="shared" si="110"/>
        <v>143.53999999999724</v>
      </c>
      <c r="AU239" s="428">
        <f t="shared" si="111"/>
        <v>91.169999999998254</v>
      </c>
      <c r="AV239" s="428">
        <f t="shared" si="112"/>
        <v>136.4900000000016</v>
      </c>
      <c r="AW239" s="428">
        <f t="shared" si="113"/>
        <v>143.54000000000087</v>
      </c>
      <c r="AX239" s="428">
        <f t="shared" si="114"/>
        <v>143.53999999999724</v>
      </c>
    </row>
    <row r="240">
      <c r="A240" s="413">
        <v>235</v>
      </c>
      <c r="B240" s="290" cm="1">
        <f t="array" ref="B240">IF(Parameters!$C$55="No",IF($A240&lt;=Parameters!$D$23,Parameters!$C$23*$A240,IF($A240&lt;=Parameters!$D$24,Parameters!$C$23*Parameters!$D$23+Parameters!$C$24*($A240-Parameters!$D$23),IF($A240&lt;=Parameters!$D$25,Parameters!$C$23*Parameters!$D$23+Parameters!$C$24*(Parameters!$D$24-Parameters!$D$23)+Parameters!$C$25*($A240-Parameters!$D$24),Parameters!$C$23*Parameters!$D$23+Parameters!$C$24*(Parameters!$D$24-Parameters!$D$23)+Parameters!$C$25*(Parameters!$D$25-Parameters!$D$24)+Parameters!$C$26*($A240-Parameters!$D$25)))),_xlfn.IFS($A240&lt;=Parameters!$D$23,Parameters!$C$23*$A240,$A240&lt;=Parameters!$D$24,Parameters!$C$24*$A240,$A240&lt;=Parameters!$D$25,Parameters!$C$25*$A240,$A240&gt;Parameters!$D$25,Parameters!$C$26*$A240))</f>
        <v>21424.95</v>
      </c>
      <c r="C240" s="290">
        <f t="shared" si="115"/>
        <v>91.17</v>
      </c>
      <c r="D240" s="290" cm="1">
        <f t="array" ref="D240">IF(Parameters!$C$55="No",IF($A240&lt;=Parameters!$D$28,Parameters!$C$28*$A240,IF($A240&lt;=Parameters!$D$29,Parameters!$C$28*Parameters!$D$28+Parameters!$C$29*($A240-Parameters!$D$28),IF($A240&lt;=Parameters!$D$30,Parameters!$C$28*Parameters!$D$28+Parameters!$C$29*(Parameters!$D$29-Parameters!$D$28)+Parameters!$C$30*($A240-Parameters!$D$29),Parameters!$C$28*Parameters!$D$28+Parameters!$C$29*(Parameters!$D$29-Parameters!$D$28)+Parameters!$C$30*(Parameters!$D$30-Parameters!$D$29)+Parameters!$C$31*($A240-Parameters!$D$30)))),_xlfn.IFS($A240&lt;=Parameters!$D$28,Parameters!$C$28*$A240,$A240&lt;=Parameters!$D$29,Parameters!$C$29*$A240,$A240&lt;=Parameters!$D$30,Parameters!$C$30*$A240,$A240&gt;Parameters!$D$30,Parameters!$C$31*$A240))</f>
        <v>25277.15</v>
      </c>
      <c r="E240" s="290">
        <f t="shared" si="115"/>
        <v>107.56234042553191</v>
      </c>
      <c r="F240" s="290" cm="1">
        <f t="array" ref="F240">IF(Parameters!$C$55="No",IF($A240&lt;=Parameters!$D$34,Parameters!$C$34*$A240,IF($A240&lt;=Parameters!$D$35,Parameters!$C$34*Parameters!$D$34+Parameters!$C$35*($A240-Parameters!$D$34),IF($A240&lt;=Parameters!$D$36,Parameters!$C$34*Parameters!$D$34+Parameters!$C$35*(Parameters!$D$35-Parameters!$D$34)+Parameters!$C$36*($A240-Parameters!$D$35),Parameters!$C$34*Parameters!$D$34+Parameters!$C$35*(Parameters!$D$35-Parameters!$D$34)+Parameters!$C$36*(Parameters!$D$36-Parameters!$D$35)+Parameters!$C$37*($A240-Parameters!$D$36)))),_xlfn.IFS($A240&lt;=Parameters!$D$34,Parameters!$C$34*$A240,$A240&lt;=Parameters!$D$35,Parameters!$C$35*$A240,$A240&lt;=Parameters!$D$36,Parameters!$C$36*$A240,$A240&gt;Parameters!$D$36,Parameters!$C$37*$A240))</f>
        <v>30500.899999999998</v>
      </c>
      <c r="G240" s="290">
        <f t="shared" si="116"/>
        <v>129.79106382978722</v>
      </c>
      <c r="H240" s="290" cm="1">
        <f t="array" ref="H240">IF(Parameters!$C$55="No",IF($A240&lt;=Parameters!$D$39,Parameters!$C$39*$A240,IF($A240&lt;=Parameters!$D$40,Parameters!$C$39*Parameters!$D$39+Parameters!$C$40*($A240-Parameters!$D$39),IF($A240&lt;=Parameters!$D$41,Parameters!$C$39*Parameters!$D$39+Parameters!$C$40*(Parameters!$D$40-Parameters!$D$39)+Parameters!$C$41*($A240-Parameters!$D$40),Parameters!$C$39*Parameters!$D$39+Parameters!$C$40*(Parameters!$D$40-Parameters!$D$39)+Parameters!$C$41*(Parameters!$D$41-Parameters!$D$40)+Parameters!$C$42*($A240-Parameters!$D$41)))),_xlfn.IFS($A240&lt;=Parameters!$D$39,Parameters!$C$39*$A240,$A240&lt;=Parameters!$D$40,Parameters!$C$40*$A240,$A240&lt;=Parameters!$D$41,Parameters!$C$41*$A240,$A240&gt;Parameters!$D$41,Parameters!$C$42*$A240))</f>
        <v>32116.399999999998</v>
      </c>
      <c r="I240" s="290">
        <f t="shared" si="117"/>
        <v>136.66553191489362</v>
      </c>
      <c r="J240" s="290" cm="1">
        <f t="array" ref="J240">IF(Parameters!$D$55="No",IF($A240&lt;=Parameters!$F$23,Parameters!$E$23*$A240,IF($A240&lt;=Parameters!$F$24,Parameters!$E$23*Parameters!$F$23+Parameters!$E$24*($A240-Parameters!$F$23),IF($A240&lt;=Parameters!$F$25,Parameters!$E$23*Parameters!$F$23+Parameters!$E$24*(Parameters!$F$24-Parameters!$F$23)+Parameters!$E$25*($A240-Parameters!$F$24),Parameters!$E$23*Parameters!$F$23+Parameters!$E$24*(Parameters!$F$24-Parameters!$F$23)+Parameters!$E$25*(Parameters!$F$25-Parameters!$F$24)+Parameters!$E$26*($A240-Parameters!$F$25)))),_xlfn.IFS($A240&lt;=Parameters!$F$23,Parameters!$E$23*$A240,$A240&lt;=Parameters!$F$24,Parameters!$E$24*$A240,$A240&lt;=Parameters!$F$25,Parameters!$E$25*$A240,$A240&gt;Parameters!$F$25,Parameters!$E$26*$A240))</f>
        <v>21424.95</v>
      </c>
      <c r="K240" s="290">
        <f t="shared" si="93"/>
        <v>91.17</v>
      </c>
      <c r="L240" s="290" cm="1">
        <f t="array" ref="L240">IF(Parameters!$D$55="No",IF($A240&lt;=Parameters!$F$28,Parameters!$E$28*$A240,IF($A240&lt;=Parameters!$F$29,Parameters!$E$28*Parameters!$F$28+Parameters!$E$29*($A240-Parameters!$F$28),IF($A240&lt;=Parameters!$F$30,Parameters!$E$28*Parameters!$F$28+Parameters!$E$29*(Parameters!$F$29-Parameters!$F$28)+Parameters!$E$30*($A240-Parameters!$F$29),Parameters!$E$28*Parameters!$F$28+Parameters!$E$29*(Parameters!$F$29-Parameters!$F$28)+Parameters!$E$30*(Parameters!$F$30-Parameters!$F$29)+Parameters!$E$31*($A240-Parameters!$F$30)))),_xlfn.IFS($A240&lt;=Parameters!$F$28,Parameters!$E$28*$A240,$A240&lt;=Parameters!$F$29,Parameters!$E$29*$A240,$A240&lt;=Parameters!$F$30,Parameters!$E$30*$A240,$A240&gt;Parameters!$F$30,Parameters!$E$31*$A240))</f>
        <v>25277.15</v>
      </c>
      <c r="M240" s="290">
        <f t="shared" si="94"/>
        <v>107.56234042553191</v>
      </c>
      <c r="N240" s="290" cm="1">
        <f t="array" ref="N240">IF(Parameters!$D$55="No",IF($A240&lt;=Parameters!$F$34,Parameters!$E$34*$A240,IF($A240&lt;=Parameters!$F$35,Parameters!$E$34*Parameters!$F$34+Parameters!$E$35*($A240-Parameters!$F$34),IF($A240&lt;=Parameters!$F$36,Parameters!$E$34*Parameters!$F$34+Parameters!$E$35*(Parameters!$F$35-Parameters!$F$34)+Parameters!$E$36*($A240-Parameters!$F$35),Parameters!$E$34*Parameters!$F$34+Parameters!$E$35*(Parameters!$F$35-Parameters!$F$34)+Parameters!$E$36*(Parameters!$F$36-Parameters!$F$35)+Parameters!$E$37*($A240-Parameters!$F$36)))),_xlfn.IFS($A240&lt;=Parameters!$F$34,Parameters!$E$34*$A240,$A240&lt;=Parameters!$F$35,Parameters!$E$35*$A240,$A240&lt;=Parameters!$F$36,Parameters!$E$36*$A240,$A240&gt;Parameters!$F$36,Parameters!$E$37*$A240))</f>
        <v>30500.899999999998</v>
      </c>
      <c r="O240" s="290">
        <f t="shared" si="118"/>
        <v>129.79106382978722</v>
      </c>
      <c r="P240" s="290" cm="1">
        <f t="array" ref="P240">IF(Parameters!$D$55="No",IF($A240&lt;=Parameters!$F$39,Parameters!$E$39*$A240,IF($A240&lt;=Parameters!$F$40,Parameters!$E$39*Parameters!$F$39+Parameters!$E$40*($A240-Parameters!$F$39),IF($A240&lt;=Parameters!$F$41,Parameters!$E$39*Parameters!$F$39+Parameters!$E$40*(Parameters!$F$40-Parameters!$F$39)+Parameters!$E$41*($A240-Parameters!$F$40),Parameters!$E$39*Parameters!$F$39+Parameters!$E$40*(Parameters!$F$40-Parameters!$F$39)+Parameters!$E$41*(Parameters!$F$41-Parameters!$F$40)+Parameters!$E$42*($A240-Parameters!$F$41)))),_xlfn.IFS($A240&lt;=Parameters!$F$39,Parameters!$E$39*$A240,$A240&lt;=Parameters!$F$40,Parameters!$E$40*$A240,$A240&lt;=Parameters!$F$41,Parameters!$E$41*$A240,$A240&gt;Parameters!$F$41,Parameters!$E$42*$A240))</f>
        <v>32116.399999999998</v>
      </c>
      <c r="Q240" s="290">
        <f t="shared" si="119"/>
        <v>136.66553191489362</v>
      </c>
      <c r="R240" s="290" cm="1">
        <f t="array" ref="R240">IF(Parameters!$E$55="No",IF($A240&lt;=Parameters!$H$23,Parameters!$G$23*$A240,IF($A240&lt;=Parameters!$H$24,Parameters!$G$23*Parameters!$H$23+Parameters!$G$24*($A240-Parameters!$H$23),IF($A240&lt;=Parameters!$H$25,Parameters!$G$23*Parameters!$H$23+Parameters!$G$24*(Parameters!$H$24-Parameters!$H$23)+Parameters!$G$25*($A240-Parameters!$H$24),Parameters!$G$23*Parameters!$H$23+Parameters!$G$24*(Parameters!$H$24-Parameters!$H$23)+Parameters!$G$25*(Parameters!$H$25-Parameters!$H$24)+Parameters!$G$26*($A240-Parameters!$H$25)))),_xlfn.IFS($A240&lt;=Parameters!$H$23,Parameters!$G$23*$A240,$A240&lt;=Parameters!$H$24,Parameters!$G$24*$A240,$A240&lt;=Parameters!$H$25,Parameters!$G$25*$A240,$A240&gt;Parameters!$H$25,Parameters!$G$26*$A240))</f>
        <v>21424.95</v>
      </c>
      <c r="S240" s="290">
        <f t="shared" si="95"/>
        <v>91.17</v>
      </c>
      <c r="T240" s="290" cm="1">
        <f t="array" ref="T240">IF(Parameters!$E$55="No",IF($A240&lt;=Parameters!$H$28,Parameters!$G$28*$A240,IF($A240&lt;=Parameters!$H$29,Parameters!$G$28*Parameters!$H$28+Parameters!$G$29*($A240-Parameters!$H$28),IF($A240&lt;=Parameters!$H$30,Parameters!$G$28*Parameters!$H$28+Parameters!$G$29*(Parameters!$H$29-Parameters!$H$28)+Parameters!$G$30*($A240-Parameters!$H$29),Parameters!$G$28*Parameters!$H$28+Parameters!$G$29*(Parameters!$H$29-Parameters!$H$28)+Parameters!$G$30*(Parameters!$H$30-Parameters!$H$29)+Parameters!$G$31*($A240-Parameters!$H$30)))),_xlfn.IFS($A240&lt;=Parameters!$H$28,Parameters!$G$28*$A240,$A240&lt;=Parameters!$H$29,Parameters!$G$29*$A240,$A240&lt;=Parameters!$H$30,Parameters!$G$30*$A240,$A240&gt;Parameters!$H$30,Parameters!$G$31*$A240))</f>
        <v>25277.15</v>
      </c>
      <c r="U240" s="290">
        <f t="shared" si="96"/>
        <v>107.56234042553191</v>
      </c>
      <c r="V240" s="290" cm="1">
        <f t="array" ref="V240">IF(Parameters!$E$55="No",IF($A240&lt;=Parameters!$H$34,Parameters!$G$34*$A240,IF($A240&lt;=Parameters!$H$35,Parameters!$G$34*Parameters!$H$34+Parameters!$G$35*($A240-Parameters!$H$34),IF($A240&lt;=Parameters!$H$36,Parameters!$G$34*Parameters!$H$34+Parameters!$G$35*(Parameters!$H$35-Parameters!$H$34)+Parameters!$G$36*($A240-Parameters!$H$35),Parameters!$G$34*Parameters!$H$34+Parameters!$G$35*(Parameters!$H$35-Parameters!$H$34)+Parameters!$G$36*(Parameters!$H$36-Parameters!$H$35)+Parameters!$G$37*($A240-Parameters!$H$36)))),_xlfn.IFS($A240&lt;=Parameters!$H$34,Parameters!$G$34*$A240,$A240&lt;=Parameters!$H$35,Parameters!$G$35*$A240,$A240&lt;=Parameters!$H$36,Parameters!$G$36*$A240,$A240&gt;Parameters!$H$36,Parameters!$G$37*$A240))</f>
        <v>30500.899999999998</v>
      </c>
      <c r="W240" s="290">
        <f t="shared" si="120"/>
        <v>129.79106382978722</v>
      </c>
      <c r="X240" s="290" cm="1">
        <f t="array" ref="X240">IF(Parameters!$E$55="No",IF($A240&lt;=Parameters!$H$39,Parameters!$G$39*$A240,IF($A240&lt;=Parameters!$H$40,Parameters!$G$39*Parameters!$H$39+Parameters!$G$40*($A240-Parameters!$H$39),IF($A240&lt;=Parameters!$H$41,Parameters!$G$39*Parameters!$H$39+Parameters!$G$40*(Parameters!$H$40-Parameters!$H$39)+Parameters!$G$41*($A240-Parameters!$H$40),Parameters!$G$39*Parameters!$H$39+Parameters!$G$40*(Parameters!$H$40-Parameters!$H$39)+Parameters!$G$41*(Parameters!$H$41-Parameters!$H$40)+Parameters!$G$42*($A240-Parameters!$H$41)))),_xlfn.IFS($A240&lt;=Parameters!$H$39,Parameters!$G$39*$A240,$A240&lt;=Parameters!$H$40,Parameters!$G$40*$A240,$A240&lt;=Parameters!$H$41,Parameters!$G$41*$A240,$A240&gt;Parameters!$H$41,Parameters!$G$42*$A240))</f>
        <v>32116.399999999998</v>
      </c>
      <c r="Y240" s="290">
        <f t="shared" si="121"/>
        <v>136.66553191489362</v>
      </c>
      <c r="Z240" s="290" cm="1">
        <f t="array" ref="Z240">IF(Parameters!$F$55="No",IF($A240&lt;=Parameters!$J$23,Parameters!$I$23*$A240,IF($A240&lt;=Parameters!$J$24,Parameters!$I$23*Parameters!$J$23+Parameters!$I$24*($A240-Parameters!$J$23),IF($A240&lt;=Parameters!$J$25,Parameters!$I$23*Parameters!$J$23+Parameters!$I$24*(Parameters!$J$24-Parameters!$J$23)+Parameters!$I$25*($A240-Parameters!$J$24),Parameters!$I$23*Parameters!$J$23+Parameters!$I$24*(Parameters!$J$24-Parameters!$J$23)+Parameters!$I$25*(Parameters!$J$25-Parameters!$J$24)+Parameters!$I$26*($A240-Parameters!$J$25)))),_xlfn.IFS($A240&lt;=Parameters!$J$23,Parameters!$I$23*$A240,$A240&lt;=Parameters!$J$24,Parameters!$I$24*$A240,$A240&lt;=Parameters!$J$25,Parameters!$I$25*$A240,$A240&gt;Parameters!$J$25,Parameters!$I$26*$A240))</f>
        <v>21424.95</v>
      </c>
      <c r="AA240" s="290">
        <f t="shared" si="97"/>
        <v>91.17</v>
      </c>
      <c r="AB240" s="290" cm="1">
        <f t="array" ref="AB240">IF(Parameters!$F$55="No",IF($A240&lt;=Parameters!$J$28,Parameters!$I$28*$A240,IF($A240&lt;=Parameters!$J$29,Parameters!$I$28*Parameters!$J$28+Parameters!$I$29*($A240-Parameters!$J$28),IF($A240&lt;=Parameters!$J$30,Parameters!$I$28*Parameters!$J$28+Parameters!$I$29*(Parameters!$J$29-Parameters!$J$28)+Parameters!$I$30*($A240-Parameters!$J$29),Parameters!$I$28*Parameters!$J$28+Parameters!$I$29*(Parameters!$J$29-Parameters!$J$28)+Parameters!$I$30*(Parameters!$J$30-Parameters!$J$29)+Parameters!$I$31*($A240-Parameters!$J$30)))),_xlfn.IFS($A240&lt;=Parameters!$J$28,Parameters!$I$28*$A240,$A240&lt;=Parameters!$J$29,Parameters!$I$29*$A240,$A240&lt;=Parameters!$J$30,Parameters!$I$30*$A240,$A240&gt;Parameters!$J$30,Parameters!$I$31*$A240))</f>
        <v>25277.15</v>
      </c>
      <c r="AC240" s="290">
        <f t="shared" si="98"/>
        <v>107.56234042553191</v>
      </c>
      <c r="AD240" s="290" cm="1">
        <f t="array" ref="AD240">IF(Parameters!$F$55="No",IF($A240&lt;=Parameters!$J$34,Parameters!$I$34*$A240,IF($A240&lt;=Parameters!$J$35,Parameters!$I$34*Parameters!$J$34+Parameters!$I$35*($A240-Parameters!$J$34),IF($A240&lt;=Parameters!$J$36,Parameters!$I$34*Parameters!$J$34+Parameters!$I$35*(Parameters!$J$35-Parameters!$J$34)+Parameters!$I$36*($A240-Parameters!$J$35),Parameters!$I$34*Parameters!$J$34+Parameters!$I$35*(Parameters!$J$35-Parameters!$J$34)+Parameters!$I$36*(Parameters!$J$36-Parameters!$J$35)+Parameters!$I$37*($A240-Parameters!$J$36)))),_xlfn.IFS($A240&lt;=Parameters!$J$34,Parameters!$I$34*$A240,$A240&lt;=Parameters!$J$35,Parameters!$I$35*$A240,$A240&lt;=Parameters!$J$36,Parameters!$I$36*$A240,$A240&gt;Parameters!$J$36,Parameters!$I$37*$A240))</f>
        <v>30500.899999999998</v>
      </c>
      <c r="AE240" s="290">
        <f t="shared" si="122"/>
        <v>129.79106382978722</v>
      </c>
      <c r="AF240" s="290" cm="1">
        <f t="array" ref="AF240">IF(Parameters!$F$55="No",IF($A240&lt;=Parameters!$J$39,Parameters!$I$39*$A240,IF($A240&lt;=Parameters!$J$40,Parameters!$I$39*Parameters!$J$39+Parameters!$I$40*($A240-Parameters!$J$39),IF($A240&lt;=Parameters!$J$41,Parameters!$I$39*Parameters!$J$39+Parameters!$I$40*(Parameters!$J$40-Parameters!$J$39)+Parameters!$I$41*($A240-Parameters!$J$40),Parameters!$I$39*Parameters!$J$39+Parameters!$I$40*(Parameters!$J$40-Parameters!$J$39)+Parameters!$I$41*(Parameters!$J$41-Parameters!$J$40)+Parameters!$I$42*($A240-Parameters!$J$41)))),_xlfn.IFS($A240&lt;=Parameters!$J$39,Parameters!$I$39*$A240,$A240&lt;=Parameters!$J$40,Parameters!$I$40*$A240,$A240&lt;=Parameters!$J$41,Parameters!$I$41*$A240,$A240&gt;Parameters!$J$41,Parameters!$I$42*$A240))</f>
        <v>32116.399999999998</v>
      </c>
      <c r="AG240" s="290">
        <f t="shared" si="123"/>
        <v>136.66553191489362</v>
      </c>
      <c r="AI240" s="428">
        <f t="shared" si="99"/>
        <v>91.170000000001892</v>
      </c>
      <c r="AJ240" s="428">
        <f t="shared" si="100"/>
        <v>136.4900000000016</v>
      </c>
      <c r="AK240" s="428">
        <f t="shared" si="101"/>
        <v>143.53999999999724</v>
      </c>
      <c r="AL240" s="428">
        <f t="shared" si="102"/>
        <v>143.54000000000087</v>
      </c>
      <c r="AM240" s="428">
        <f t="shared" si="103"/>
        <v>91.170000000001892</v>
      </c>
      <c r="AN240" s="428">
        <f t="shared" si="104"/>
        <v>136.4900000000016</v>
      </c>
      <c r="AO240" s="428">
        <f t="shared" si="105"/>
        <v>143.53999999999724</v>
      </c>
      <c r="AP240" s="428">
        <f t="shared" si="106"/>
        <v>143.54000000000087</v>
      </c>
      <c r="AQ240" s="428">
        <f t="shared" si="107"/>
        <v>91.170000000001892</v>
      </c>
      <c r="AR240" s="428">
        <f t="shared" si="108"/>
        <v>136.4900000000016</v>
      </c>
      <c r="AS240" s="428">
        <f t="shared" si="109"/>
        <v>143.53999999999724</v>
      </c>
      <c r="AT240" s="428">
        <f t="shared" si="110"/>
        <v>143.54000000000087</v>
      </c>
      <c r="AU240" s="428">
        <f t="shared" si="111"/>
        <v>91.170000000001892</v>
      </c>
      <c r="AV240" s="428">
        <f t="shared" si="112"/>
        <v>136.4900000000016</v>
      </c>
      <c r="AW240" s="428">
        <f t="shared" si="113"/>
        <v>143.53999999999724</v>
      </c>
      <c r="AX240" s="428">
        <f t="shared" si="114"/>
        <v>143.54000000000087</v>
      </c>
    </row>
    <row r="241">
      <c r="A241" s="413">
        <v>236</v>
      </c>
      <c r="B241" s="290" cm="1">
        <f t="array" ref="B241">IF(Parameters!$C$55="No",IF($A241&lt;=Parameters!$D$23,Parameters!$C$23*$A241,IF($A241&lt;=Parameters!$D$24,Parameters!$C$23*Parameters!$D$23+Parameters!$C$24*($A241-Parameters!$D$23),IF($A241&lt;=Parameters!$D$25,Parameters!$C$23*Parameters!$D$23+Parameters!$C$24*(Parameters!$D$24-Parameters!$D$23)+Parameters!$C$25*($A241-Parameters!$D$24),Parameters!$C$23*Parameters!$D$23+Parameters!$C$24*(Parameters!$D$24-Parameters!$D$23)+Parameters!$C$25*(Parameters!$D$25-Parameters!$D$24)+Parameters!$C$26*($A241-Parameters!$D$25)))),_xlfn.IFS($A241&lt;=Parameters!$D$23,Parameters!$C$23*$A241,$A241&lt;=Parameters!$D$24,Parameters!$C$24*$A241,$A241&lt;=Parameters!$D$25,Parameters!$C$25*$A241,$A241&gt;Parameters!$D$25,Parameters!$C$26*$A241))</f>
        <v>21516.12</v>
      </c>
      <c r="C241" s="290">
        <f t="shared" si="115"/>
        <v>91.17</v>
      </c>
      <c r="D241" s="290" cm="1">
        <f t="array" ref="D241">IF(Parameters!$C$55="No",IF($A241&lt;=Parameters!$D$28,Parameters!$C$28*$A241,IF($A241&lt;=Parameters!$D$29,Parameters!$C$28*Parameters!$D$28+Parameters!$C$29*($A241-Parameters!$D$28),IF($A241&lt;=Parameters!$D$30,Parameters!$C$28*Parameters!$D$28+Parameters!$C$29*(Parameters!$D$29-Parameters!$D$28)+Parameters!$C$30*($A241-Parameters!$D$29),Parameters!$C$28*Parameters!$D$28+Parameters!$C$29*(Parameters!$D$29-Parameters!$D$28)+Parameters!$C$30*(Parameters!$D$30-Parameters!$D$29)+Parameters!$C$31*($A241-Parameters!$D$30)))),_xlfn.IFS($A241&lt;=Parameters!$D$28,Parameters!$C$28*$A241,$A241&lt;=Parameters!$D$29,Parameters!$C$29*$A241,$A241&lt;=Parameters!$D$30,Parameters!$C$30*$A241,$A241&gt;Parameters!$D$30,Parameters!$C$31*$A241))</f>
        <v>25413.64</v>
      </c>
      <c r="E241" s="290">
        <f t="shared" si="115"/>
        <v>107.68491525423728</v>
      </c>
      <c r="F241" s="290" cm="1">
        <f t="array" ref="F241">IF(Parameters!$C$55="No",IF($A241&lt;=Parameters!$D$34,Parameters!$C$34*$A241,IF($A241&lt;=Parameters!$D$35,Parameters!$C$34*Parameters!$D$34+Parameters!$C$35*($A241-Parameters!$D$34),IF($A241&lt;=Parameters!$D$36,Parameters!$C$34*Parameters!$D$34+Parameters!$C$35*(Parameters!$D$35-Parameters!$D$34)+Parameters!$C$36*($A241-Parameters!$D$35),Parameters!$C$34*Parameters!$D$34+Parameters!$C$35*(Parameters!$D$35-Parameters!$D$34)+Parameters!$C$36*(Parameters!$D$36-Parameters!$D$35)+Parameters!$C$37*($A241-Parameters!$D$36)))),_xlfn.IFS($A241&lt;=Parameters!$D$34,Parameters!$C$34*$A241,$A241&lt;=Parameters!$D$35,Parameters!$C$35*$A241,$A241&lt;=Parameters!$D$36,Parameters!$C$36*$A241,$A241&gt;Parameters!$D$36,Parameters!$C$37*$A241))</f>
        <v>30644.44</v>
      </c>
      <c r="G241" s="290">
        <f t="shared" si="116"/>
        <v>129.84932203389829</v>
      </c>
      <c r="H241" s="290" cm="1">
        <f t="array" ref="H241">IF(Parameters!$C$55="No",IF($A241&lt;=Parameters!$D$39,Parameters!$C$39*$A241,IF($A241&lt;=Parameters!$D$40,Parameters!$C$39*Parameters!$D$39+Parameters!$C$40*($A241-Parameters!$D$39),IF($A241&lt;=Parameters!$D$41,Parameters!$C$39*Parameters!$D$39+Parameters!$C$40*(Parameters!$D$40-Parameters!$D$39)+Parameters!$C$41*($A241-Parameters!$D$40),Parameters!$C$39*Parameters!$D$39+Parameters!$C$40*(Parameters!$D$40-Parameters!$D$39)+Parameters!$C$41*(Parameters!$D$41-Parameters!$D$40)+Parameters!$C$42*($A241-Parameters!$D$41)))),_xlfn.IFS($A241&lt;=Parameters!$D$39,Parameters!$C$39*$A241,$A241&lt;=Parameters!$D$40,Parameters!$C$40*$A241,$A241&lt;=Parameters!$D$41,Parameters!$C$41*$A241,$A241&gt;Parameters!$D$41,Parameters!$C$42*$A241))</f>
        <v>32259.94</v>
      </c>
      <c r="I241" s="290">
        <f t="shared" si="117"/>
        <v>136.69466101694914</v>
      </c>
      <c r="J241" s="290" cm="1">
        <f t="array" ref="J241">IF(Parameters!$D$55="No",IF($A241&lt;=Parameters!$F$23,Parameters!$E$23*$A241,IF($A241&lt;=Parameters!$F$24,Parameters!$E$23*Parameters!$F$23+Parameters!$E$24*($A241-Parameters!$F$23),IF($A241&lt;=Parameters!$F$25,Parameters!$E$23*Parameters!$F$23+Parameters!$E$24*(Parameters!$F$24-Parameters!$F$23)+Parameters!$E$25*($A241-Parameters!$F$24),Parameters!$E$23*Parameters!$F$23+Parameters!$E$24*(Parameters!$F$24-Parameters!$F$23)+Parameters!$E$25*(Parameters!$F$25-Parameters!$F$24)+Parameters!$E$26*($A241-Parameters!$F$25)))),_xlfn.IFS($A241&lt;=Parameters!$F$23,Parameters!$E$23*$A241,$A241&lt;=Parameters!$F$24,Parameters!$E$24*$A241,$A241&lt;=Parameters!$F$25,Parameters!$E$25*$A241,$A241&gt;Parameters!$F$25,Parameters!$E$26*$A241))</f>
        <v>21516.12</v>
      </c>
      <c r="K241" s="290">
        <f t="shared" si="93"/>
        <v>91.17</v>
      </c>
      <c r="L241" s="290" cm="1">
        <f t="array" ref="L241">IF(Parameters!$D$55="No",IF($A241&lt;=Parameters!$F$28,Parameters!$E$28*$A241,IF($A241&lt;=Parameters!$F$29,Parameters!$E$28*Parameters!$F$28+Parameters!$E$29*($A241-Parameters!$F$28),IF($A241&lt;=Parameters!$F$30,Parameters!$E$28*Parameters!$F$28+Parameters!$E$29*(Parameters!$F$29-Parameters!$F$28)+Parameters!$E$30*($A241-Parameters!$F$29),Parameters!$E$28*Parameters!$F$28+Parameters!$E$29*(Parameters!$F$29-Parameters!$F$28)+Parameters!$E$30*(Parameters!$F$30-Parameters!$F$29)+Parameters!$E$31*($A241-Parameters!$F$30)))),_xlfn.IFS($A241&lt;=Parameters!$F$28,Parameters!$E$28*$A241,$A241&lt;=Parameters!$F$29,Parameters!$E$29*$A241,$A241&lt;=Parameters!$F$30,Parameters!$E$30*$A241,$A241&gt;Parameters!$F$30,Parameters!$E$31*$A241))</f>
        <v>25413.64</v>
      </c>
      <c r="M241" s="290">
        <f t="shared" si="94"/>
        <v>107.68491525423728</v>
      </c>
      <c r="N241" s="290" cm="1">
        <f t="array" ref="N241">IF(Parameters!$D$55="No",IF($A241&lt;=Parameters!$F$34,Parameters!$E$34*$A241,IF($A241&lt;=Parameters!$F$35,Parameters!$E$34*Parameters!$F$34+Parameters!$E$35*($A241-Parameters!$F$34),IF($A241&lt;=Parameters!$F$36,Parameters!$E$34*Parameters!$F$34+Parameters!$E$35*(Parameters!$F$35-Parameters!$F$34)+Parameters!$E$36*($A241-Parameters!$F$35),Parameters!$E$34*Parameters!$F$34+Parameters!$E$35*(Parameters!$F$35-Parameters!$F$34)+Parameters!$E$36*(Parameters!$F$36-Parameters!$F$35)+Parameters!$E$37*($A241-Parameters!$F$36)))),_xlfn.IFS($A241&lt;=Parameters!$F$34,Parameters!$E$34*$A241,$A241&lt;=Parameters!$F$35,Parameters!$E$35*$A241,$A241&lt;=Parameters!$F$36,Parameters!$E$36*$A241,$A241&gt;Parameters!$F$36,Parameters!$E$37*$A241))</f>
        <v>30644.44</v>
      </c>
      <c r="O241" s="290">
        <f t="shared" si="118"/>
        <v>129.84932203389829</v>
      </c>
      <c r="P241" s="290" cm="1">
        <f t="array" ref="P241">IF(Parameters!$D$55="No",IF($A241&lt;=Parameters!$F$39,Parameters!$E$39*$A241,IF($A241&lt;=Parameters!$F$40,Parameters!$E$39*Parameters!$F$39+Parameters!$E$40*($A241-Parameters!$F$39),IF($A241&lt;=Parameters!$F$41,Parameters!$E$39*Parameters!$F$39+Parameters!$E$40*(Parameters!$F$40-Parameters!$F$39)+Parameters!$E$41*($A241-Parameters!$F$40),Parameters!$E$39*Parameters!$F$39+Parameters!$E$40*(Parameters!$F$40-Parameters!$F$39)+Parameters!$E$41*(Parameters!$F$41-Parameters!$F$40)+Parameters!$E$42*($A241-Parameters!$F$41)))),_xlfn.IFS($A241&lt;=Parameters!$F$39,Parameters!$E$39*$A241,$A241&lt;=Parameters!$F$40,Parameters!$E$40*$A241,$A241&lt;=Parameters!$F$41,Parameters!$E$41*$A241,$A241&gt;Parameters!$F$41,Parameters!$E$42*$A241))</f>
        <v>32259.94</v>
      </c>
      <c r="Q241" s="290">
        <f t="shared" si="119"/>
        <v>136.69466101694914</v>
      </c>
      <c r="R241" s="290" cm="1">
        <f t="array" ref="R241">IF(Parameters!$E$55="No",IF($A241&lt;=Parameters!$H$23,Parameters!$G$23*$A241,IF($A241&lt;=Parameters!$H$24,Parameters!$G$23*Parameters!$H$23+Parameters!$G$24*($A241-Parameters!$H$23),IF($A241&lt;=Parameters!$H$25,Parameters!$G$23*Parameters!$H$23+Parameters!$G$24*(Parameters!$H$24-Parameters!$H$23)+Parameters!$G$25*($A241-Parameters!$H$24),Parameters!$G$23*Parameters!$H$23+Parameters!$G$24*(Parameters!$H$24-Parameters!$H$23)+Parameters!$G$25*(Parameters!$H$25-Parameters!$H$24)+Parameters!$G$26*($A241-Parameters!$H$25)))),_xlfn.IFS($A241&lt;=Parameters!$H$23,Parameters!$G$23*$A241,$A241&lt;=Parameters!$H$24,Parameters!$G$24*$A241,$A241&lt;=Parameters!$H$25,Parameters!$G$25*$A241,$A241&gt;Parameters!$H$25,Parameters!$G$26*$A241))</f>
        <v>21516.12</v>
      </c>
      <c r="S241" s="290">
        <f t="shared" si="95"/>
        <v>91.17</v>
      </c>
      <c r="T241" s="290" cm="1">
        <f t="array" ref="T241">IF(Parameters!$E$55="No",IF($A241&lt;=Parameters!$H$28,Parameters!$G$28*$A241,IF($A241&lt;=Parameters!$H$29,Parameters!$G$28*Parameters!$H$28+Parameters!$G$29*($A241-Parameters!$H$28),IF($A241&lt;=Parameters!$H$30,Parameters!$G$28*Parameters!$H$28+Parameters!$G$29*(Parameters!$H$29-Parameters!$H$28)+Parameters!$G$30*($A241-Parameters!$H$29),Parameters!$G$28*Parameters!$H$28+Parameters!$G$29*(Parameters!$H$29-Parameters!$H$28)+Parameters!$G$30*(Parameters!$H$30-Parameters!$H$29)+Parameters!$G$31*($A241-Parameters!$H$30)))),_xlfn.IFS($A241&lt;=Parameters!$H$28,Parameters!$G$28*$A241,$A241&lt;=Parameters!$H$29,Parameters!$G$29*$A241,$A241&lt;=Parameters!$H$30,Parameters!$G$30*$A241,$A241&gt;Parameters!$H$30,Parameters!$G$31*$A241))</f>
        <v>25413.64</v>
      </c>
      <c r="U241" s="290">
        <f t="shared" si="96"/>
        <v>107.68491525423728</v>
      </c>
      <c r="V241" s="290" cm="1">
        <f t="array" ref="V241">IF(Parameters!$E$55="No",IF($A241&lt;=Parameters!$H$34,Parameters!$G$34*$A241,IF($A241&lt;=Parameters!$H$35,Parameters!$G$34*Parameters!$H$34+Parameters!$G$35*($A241-Parameters!$H$34),IF($A241&lt;=Parameters!$H$36,Parameters!$G$34*Parameters!$H$34+Parameters!$G$35*(Parameters!$H$35-Parameters!$H$34)+Parameters!$G$36*($A241-Parameters!$H$35),Parameters!$G$34*Parameters!$H$34+Parameters!$G$35*(Parameters!$H$35-Parameters!$H$34)+Parameters!$G$36*(Parameters!$H$36-Parameters!$H$35)+Parameters!$G$37*($A241-Parameters!$H$36)))),_xlfn.IFS($A241&lt;=Parameters!$H$34,Parameters!$G$34*$A241,$A241&lt;=Parameters!$H$35,Parameters!$G$35*$A241,$A241&lt;=Parameters!$H$36,Parameters!$G$36*$A241,$A241&gt;Parameters!$H$36,Parameters!$G$37*$A241))</f>
        <v>30644.44</v>
      </c>
      <c r="W241" s="290">
        <f t="shared" si="120"/>
        <v>129.84932203389829</v>
      </c>
      <c r="X241" s="290" cm="1">
        <f t="array" ref="X241">IF(Parameters!$E$55="No",IF($A241&lt;=Parameters!$H$39,Parameters!$G$39*$A241,IF($A241&lt;=Parameters!$H$40,Parameters!$G$39*Parameters!$H$39+Parameters!$G$40*($A241-Parameters!$H$39),IF($A241&lt;=Parameters!$H$41,Parameters!$G$39*Parameters!$H$39+Parameters!$G$40*(Parameters!$H$40-Parameters!$H$39)+Parameters!$G$41*($A241-Parameters!$H$40),Parameters!$G$39*Parameters!$H$39+Parameters!$G$40*(Parameters!$H$40-Parameters!$H$39)+Parameters!$G$41*(Parameters!$H$41-Parameters!$H$40)+Parameters!$G$42*($A241-Parameters!$H$41)))),_xlfn.IFS($A241&lt;=Parameters!$H$39,Parameters!$G$39*$A241,$A241&lt;=Parameters!$H$40,Parameters!$G$40*$A241,$A241&lt;=Parameters!$H$41,Parameters!$G$41*$A241,$A241&gt;Parameters!$H$41,Parameters!$G$42*$A241))</f>
        <v>32259.94</v>
      </c>
      <c r="Y241" s="290">
        <f t="shared" si="121"/>
        <v>136.69466101694914</v>
      </c>
      <c r="Z241" s="290" cm="1">
        <f t="array" ref="Z241">IF(Parameters!$F$55="No",IF($A241&lt;=Parameters!$J$23,Parameters!$I$23*$A241,IF($A241&lt;=Parameters!$J$24,Parameters!$I$23*Parameters!$J$23+Parameters!$I$24*($A241-Parameters!$J$23),IF($A241&lt;=Parameters!$J$25,Parameters!$I$23*Parameters!$J$23+Parameters!$I$24*(Parameters!$J$24-Parameters!$J$23)+Parameters!$I$25*($A241-Parameters!$J$24),Parameters!$I$23*Parameters!$J$23+Parameters!$I$24*(Parameters!$J$24-Parameters!$J$23)+Parameters!$I$25*(Parameters!$J$25-Parameters!$J$24)+Parameters!$I$26*($A241-Parameters!$J$25)))),_xlfn.IFS($A241&lt;=Parameters!$J$23,Parameters!$I$23*$A241,$A241&lt;=Parameters!$J$24,Parameters!$I$24*$A241,$A241&lt;=Parameters!$J$25,Parameters!$I$25*$A241,$A241&gt;Parameters!$J$25,Parameters!$I$26*$A241))</f>
        <v>21516.12</v>
      </c>
      <c r="AA241" s="290">
        <f t="shared" si="97"/>
        <v>91.17</v>
      </c>
      <c r="AB241" s="290" cm="1">
        <f t="array" ref="AB241">IF(Parameters!$F$55="No",IF($A241&lt;=Parameters!$J$28,Parameters!$I$28*$A241,IF($A241&lt;=Parameters!$J$29,Parameters!$I$28*Parameters!$J$28+Parameters!$I$29*($A241-Parameters!$J$28),IF($A241&lt;=Parameters!$J$30,Parameters!$I$28*Parameters!$J$28+Parameters!$I$29*(Parameters!$J$29-Parameters!$J$28)+Parameters!$I$30*($A241-Parameters!$J$29),Parameters!$I$28*Parameters!$J$28+Parameters!$I$29*(Parameters!$J$29-Parameters!$J$28)+Parameters!$I$30*(Parameters!$J$30-Parameters!$J$29)+Parameters!$I$31*($A241-Parameters!$J$30)))),_xlfn.IFS($A241&lt;=Parameters!$J$28,Parameters!$I$28*$A241,$A241&lt;=Parameters!$J$29,Parameters!$I$29*$A241,$A241&lt;=Parameters!$J$30,Parameters!$I$30*$A241,$A241&gt;Parameters!$J$30,Parameters!$I$31*$A241))</f>
        <v>25413.64</v>
      </c>
      <c r="AC241" s="290">
        <f t="shared" si="98"/>
        <v>107.68491525423728</v>
      </c>
      <c r="AD241" s="290" cm="1">
        <f t="array" ref="AD241">IF(Parameters!$F$55="No",IF($A241&lt;=Parameters!$J$34,Parameters!$I$34*$A241,IF($A241&lt;=Parameters!$J$35,Parameters!$I$34*Parameters!$J$34+Parameters!$I$35*($A241-Parameters!$J$34),IF($A241&lt;=Parameters!$J$36,Parameters!$I$34*Parameters!$J$34+Parameters!$I$35*(Parameters!$J$35-Parameters!$J$34)+Parameters!$I$36*($A241-Parameters!$J$35),Parameters!$I$34*Parameters!$J$34+Parameters!$I$35*(Parameters!$J$35-Parameters!$J$34)+Parameters!$I$36*(Parameters!$J$36-Parameters!$J$35)+Parameters!$I$37*($A241-Parameters!$J$36)))),_xlfn.IFS($A241&lt;=Parameters!$J$34,Parameters!$I$34*$A241,$A241&lt;=Parameters!$J$35,Parameters!$I$35*$A241,$A241&lt;=Parameters!$J$36,Parameters!$I$36*$A241,$A241&gt;Parameters!$J$36,Parameters!$I$37*$A241))</f>
        <v>30644.44</v>
      </c>
      <c r="AE241" s="290">
        <f t="shared" si="122"/>
        <v>129.84932203389829</v>
      </c>
      <c r="AF241" s="290" cm="1">
        <f t="array" ref="AF241">IF(Parameters!$F$55="No",IF($A241&lt;=Parameters!$J$39,Parameters!$I$39*$A241,IF($A241&lt;=Parameters!$J$40,Parameters!$I$39*Parameters!$J$39+Parameters!$I$40*($A241-Parameters!$J$39),IF($A241&lt;=Parameters!$J$41,Parameters!$I$39*Parameters!$J$39+Parameters!$I$40*(Parameters!$J$40-Parameters!$J$39)+Parameters!$I$41*($A241-Parameters!$J$40),Parameters!$I$39*Parameters!$J$39+Parameters!$I$40*(Parameters!$J$40-Parameters!$J$39)+Parameters!$I$41*(Parameters!$J$41-Parameters!$J$40)+Parameters!$I$42*($A241-Parameters!$J$41)))),_xlfn.IFS($A241&lt;=Parameters!$J$39,Parameters!$I$39*$A241,$A241&lt;=Parameters!$J$40,Parameters!$I$40*$A241,$A241&lt;=Parameters!$J$41,Parameters!$I$41*$A241,$A241&gt;Parameters!$J$41,Parameters!$I$42*$A241))</f>
        <v>32259.94</v>
      </c>
      <c r="AG241" s="290">
        <f t="shared" si="123"/>
        <v>136.69466101694914</v>
      </c>
      <c r="AI241" s="428">
        <f t="shared" si="99"/>
        <v>91.169999999998254</v>
      </c>
      <c r="AJ241" s="428">
        <f t="shared" si="100"/>
        <v>136.48999999999796</v>
      </c>
      <c r="AK241" s="428">
        <f t="shared" si="101"/>
        <v>143.54000000000087</v>
      </c>
      <c r="AL241" s="428">
        <f t="shared" si="102"/>
        <v>143.54000000000087</v>
      </c>
      <c r="AM241" s="428">
        <f t="shared" si="103"/>
        <v>91.169999999998254</v>
      </c>
      <c r="AN241" s="428">
        <f t="shared" si="104"/>
        <v>136.48999999999796</v>
      </c>
      <c r="AO241" s="428">
        <f t="shared" si="105"/>
        <v>143.54000000000087</v>
      </c>
      <c r="AP241" s="428">
        <f t="shared" si="106"/>
        <v>143.54000000000087</v>
      </c>
      <c r="AQ241" s="428">
        <f t="shared" si="107"/>
        <v>91.169999999998254</v>
      </c>
      <c r="AR241" s="428">
        <f t="shared" si="108"/>
        <v>136.48999999999796</v>
      </c>
      <c r="AS241" s="428">
        <f t="shared" si="109"/>
        <v>143.54000000000087</v>
      </c>
      <c r="AT241" s="428">
        <f t="shared" si="110"/>
        <v>143.54000000000087</v>
      </c>
      <c r="AU241" s="428">
        <f t="shared" si="111"/>
        <v>91.169999999998254</v>
      </c>
      <c r="AV241" s="428">
        <f t="shared" si="112"/>
        <v>136.48999999999796</v>
      </c>
      <c r="AW241" s="428">
        <f t="shared" si="113"/>
        <v>143.54000000000087</v>
      </c>
      <c r="AX241" s="428">
        <f t="shared" si="114"/>
        <v>143.54000000000087</v>
      </c>
    </row>
    <row r="242">
      <c r="A242" s="413">
        <v>237</v>
      </c>
      <c r="B242" s="290" cm="1">
        <f t="array" ref="B242">IF(Parameters!$C$55="No",IF($A242&lt;=Parameters!$D$23,Parameters!$C$23*$A242,IF($A242&lt;=Parameters!$D$24,Parameters!$C$23*Parameters!$D$23+Parameters!$C$24*($A242-Parameters!$D$23),IF($A242&lt;=Parameters!$D$25,Parameters!$C$23*Parameters!$D$23+Parameters!$C$24*(Parameters!$D$24-Parameters!$D$23)+Parameters!$C$25*($A242-Parameters!$D$24),Parameters!$C$23*Parameters!$D$23+Parameters!$C$24*(Parameters!$D$24-Parameters!$D$23)+Parameters!$C$25*(Parameters!$D$25-Parameters!$D$24)+Parameters!$C$26*($A242-Parameters!$D$25)))),_xlfn.IFS($A242&lt;=Parameters!$D$23,Parameters!$C$23*$A242,$A242&lt;=Parameters!$D$24,Parameters!$C$24*$A242,$A242&lt;=Parameters!$D$25,Parameters!$C$25*$A242,$A242&gt;Parameters!$D$25,Parameters!$C$26*$A242))</f>
        <v>21607.29</v>
      </c>
      <c r="C242" s="290">
        <f t="shared" si="115"/>
        <v>91.17</v>
      </c>
      <c r="D242" s="290" cm="1">
        <f t="array" ref="D242">IF(Parameters!$C$55="No",IF($A242&lt;=Parameters!$D$28,Parameters!$C$28*$A242,IF($A242&lt;=Parameters!$D$29,Parameters!$C$28*Parameters!$D$28+Parameters!$C$29*($A242-Parameters!$D$28),IF($A242&lt;=Parameters!$D$30,Parameters!$C$28*Parameters!$D$28+Parameters!$C$29*(Parameters!$D$29-Parameters!$D$28)+Parameters!$C$30*($A242-Parameters!$D$29),Parameters!$C$28*Parameters!$D$28+Parameters!$C$29*(Parameters!$D$29-Parameters!$D$28)+Parameters!$C$30*(Parameters!$D$30-Parameters!$D$29)+Parameters!$C$31*($A242-Parameters!$D$30)))),_xlfn.IFS($A242&lt;=Parameters!$D$28,Parameters!$C$28*$A242,$A242&lt;=Parameters!$D$29,Parameters!$C$29*$A242,$A242&lt;=Parameters!$D$30,Parameters!$C$30*$A242,$A242&gt;Parameters!$D$30,Parameters!$C$31*$A242))</f>
        <v>25550.13</v>
      </c>
      <c r="E242" s="290">
        <f t="shared" si="115"/>
        <v>107.80645569620253</v>
      </c>
      <c r="F242" s="290" cm="1">
        <f t="array" ref="F242">IF(Parameters!$C$55="No",IF($A242&lt;=Parameters!$D$34,Parameters!$C$34*$A242,IF($A242&lt;=Parameters!$D$35,Parameters!$C$34*Parameters!$D$34+Parameters!$C$35*($A242-Parameters!$D$34),IF($A242&lt;=Parameters!$D$36,Parameters!$C$34*Parameters!$D$34+Parameters!$C$35*(Parameters!$D$35-Parameters!$D$34)+Parameters!$C$36*($A242-Parameters!$D$35),Parameters!$C$34*Parameters!$D$34+Parameters!$C$35*(Parameters!$D$35-Parameters!$D$34)+Parameters!$C$36*(Parameters!$D$36-Parameters!$D$35)+Parameters!$C$37*($A242-Parameters!$D$36)))),_xlfn.IFS($A242&lt;=Parameters!$D$34,Parameters!$C$34*$A242,$A242&lt;=Parameters!$D$35,Parameters!$C$35*$A242,$A242&lt;=Parameters!$D$36,Parameters!$C$36*$A242,$A242&gt;Parameters!$D$36,Parameters!$C$37*$A242))</f>
        <v>30787.98</v>
      </c>
      <c r="G242" s="290">
        <f t="shared" si="116"/>
        <v>129.90708860759494</v>
      </c>
      <c r="H242" s="290" cm="1">
        <f t="array" ref="H242">IF(Parameters!$C$55="No",IF($A242&lt;=Parameters!$D$39,Parameters!$C$39*$A242,IF($A242&lt;=Parameters!$D$40,Parameters!$C$39*Parameters!$D$39+Parameters!$C$40*($A242-Parameters!$D$39),IF($A242&lt;=Parameters!$D$41,Parameters!$C$39*Parameters!$D$39+Parameters!$C$40*(Parameters!$D$40-Parameters!$D$39)+Parameters!$C$41*($A242-Parameters!$D$40),Parameters!$C$39*Parameters!$D$39+Parameters!$C$40*(Parameters!$D$40-Parameters!$D$39)+Parameters!$C$41*(Parameters!$D$41-Parameters!$D$40)+Parameters!$C$42*($A242-Parameters!$D$41)))),_xlfn.IFS($A242&lt;=Parameters!$D$39,Parameters!$C$39*$A242,$A242&lt;=Parameters!$D$40,Parameters!$C$40*$A242,$A242&lt;=Parameters!$D$41,Parameters!$C$41*$A242,$A242&gt;Parameters!$D$41,Parameters!$C$42*$A242))</f>
        <v>32403.48</v>
      </c>
      <c r="I242" s="290">
        <f t="shared" si="117"/>
        <v>136.72354430379747</v>
      </c>
      <c r="J242" s="290" cm="1">
        <f t="array" ref="J242">IF(Parameters!$D$55="No",IF($A242&lt;=Parameters!$F$23,Parameters!$E$23*$A242,IF($A242&lt;=Parameters!$F$24,Parameters!$E$23*Parameters!$F$23+Parameters!$E$24*($A242-Parameters!$F$23),IF($A242&lt;=Parameters!$F$25,Parameters!$E$23*Parameters!$F$23+Parameters!$E$24*(Parameters!$F$24-Parameters!$F$23)+Parameters!$E$25*($A242-Parameters!$F$24),Parameters!$E$23*Parameters!$F$23+Parameters!$E$24*(Parameters!$F$24-Parameters!$F$23)+Parameters!$E$25*(Parameters!$F$25-Parameters!$F$24)+Parameters!$E$26*($A242-Parameters!$F$25)))),_xlfn.IFS($A242&lt;=Parameters!$F$23,Parameters!$E$23*$A242,$A242&lt;=Parameters!$F$24,Parameters!$E$24*$A242,$A242&lt;=Parameters!$F$25,Parameters!$E$25*$A242,$A242&gt;Parameters!$F$25,Parameters!$E$26*$A242))</f>
        <v>21607.29</v>
      </c>
      <c r="K242" s="290">
        <f t="shared" si="93"/>
        <v>91.17</v>
      </c>
      <c r="L242" s="290" cm="1">
        <f t="array" ref="L242">IF(Parameters!$D$55="No",IF($A242&lt;=Parameters!$F$28,Parameters!$E$28*$A242,IF($A242&lt;=Parameters!$F$29,Parameters!$E$28*Parameters!$F$28+Parameters!$E$29*($A242-Parameters!$F$28),IF($A242&lt;=Parameters!$F$30,Parameters!$E$28*Parameters!$F$28+Parameters!$E$29*(Parameters!$F$29-Parameters!$F$28)+Parameters!$E$30*($A242-Parameters!$F$29),Parameters!$E$28*Parameters!$F$28+Parameters!$E$29*(Parameters!$F$29-Parameters!$F$28)+Parameters!$E$30*(Parameters!$F$30-Parameters!$F$29)+Parameters!$E$31*($A242-Parameters!$F$30)))),_xlfn.IFS($A242&lt;=Parameters!$F$28,Parameters!$E$28*$A242,$A242&lt;=Parameters!$F$29,Parameters!$E$29*$A242,$A242&lt;=Parameters!$F$30,Parameters!$E$30*$A242,$A242&gt;Parameters!$F$30,Parameters!$E$31*$A242))</f>
        <v>25550.13</v>
      </c>
      <c r="M242" s="290">
        <f t="shared" si="94"/>
        <v>107.80645569620253</v>
      </c>
      <c r="N242" s="290" cm="1">
        <f t="array" ref="N242">IF(Parameters!$D$55="No",IF($A242&lt;=Parameters!$F$34,Parameters!$E$34*$A242,IF($A242&lt;=Parameters!$F$35,Parameters!$E$34*Parameters!$F$34+Parameters!$E$35*($A242-Parameters!$F$34),IF($A242&lt;=Parameters!$F$36,Parameters!$E$34*Parameters!$F$34+Parameters!$E$35*(Parameters!$F$35-Parameters!$F$34)+Parameters!$E$36*($A242-Parameters!$F$35),Parameters!$E$34*Parameters!$F$34+Parameters!$E$35*(Parameters!$F$35-Parameters!$F$34)+Parameters!$E$36*(Parameters!$F$36-Parameters!$F$35)+Parameters!$E$37*($A242-Parameters!$F$36)))),_xlfn.IFS($A242&lt;=Parameters!$F$34,Parameters!$E$34*$A242,$A242&lt;=Parameters!$F$35,Parameters!$E$35*$A242,$A242&lt;=Parameters!$F$36,Parameters!$E$36*$A242,$A242&gt;Parameters!$F$36,Parameters!$E$37*$A242))</f>
        <v>30787.98</v>
      </c>
      <c r="O242" s="290">
        <f t="shared" si="118"/>
        <v>129.90708860759494</v>
      </c>
      <c r="P242" s="290" cm="1">
        <f t="array" ref="P242">IF(Parameters!$D$55="No",IF($A242&lt;=Parameters!$F$39,Parameters!$E$39*$A242,IF($A242&lt;=Parameters!$F$40,Parameters!$E$39*Parameters!$F$39+Parameters!$E$40*($A242-Parameters!$F$39),IF($A242&lt;=Parameters!$F$41,Parameters!$E$39*Parameters!$F$39+Parameters!$E$40*(Parameters!$F$40-Parameters!$F$39)+Parameters!$E$41*($A242-Parameters!$F$40),Parameters!$E$39*Parameters!$F$39+Parameters!$E$40*(Parameters!$F$40-Parameters!$F$39)+Parameters!$E$41*(Parameters!$F$41-Parameters!$F$40)+Parameters!$E$42*($A242-Parameters!$F$41)))),_xlfn.IFS($A242&lt;=Parameters!$F$39,Parameters!$E$39*$A242,$A242&lt;=Parameters!$F$40,Parameters!$E$40*$A242,$A242&lt;=Parameters!$F$41,Parameters!$E$41*$A242,$A242&gt;Parameters!$F$41,Parameters!$E$42*$A242))</f>
        <v>32403.48</v>
      </c>
      <c r="Q242" s="290">
        <f t="shared" si="119"/>
        <v>136.72354430379747</v>
      </c>
      <c r="R242" s="290" cm="1">
        <f t="array" ref="R242">IF(Parameters!$E$55="No",IF($A242&lt;=Parameters!$H$23,Parameters!$G$23*$A242,IF($A242&lt;=Parameters!$H$24,Parameters!$G$23*Parameters!$H$23+Parameters!$G$24*($A242-Parameters!$H$23),IF($A242&lt;=Parameters!$H$25,Parameters!$G$23*Parameters!$H$23+Parameters!$G$24*(Parameters!$H$24-Parameters!$H$23)+Parameters!$G$25*($A242-Parameters!$H$24),Parameters!$G$23*Parameters!$H$23+Parameters!$G$24*(Parameters!$H$24-Parameters!$H$23)+Parameters!$G$25*(Parameters!$H$25-Parameters!$H$24)+Parameters!$G$26*($A242-Parameters!$H$25)))),_xlfn.IFS($A242&lt;=Parameters!$H$23,Parameters!$G$23*$A242,$A242&lt;=Parameters!$H$24,Parameters!$G$24*$A242,$A242&lt;=Parameters!$H$25,Parameters!$G$25*$A242,$A242&gt;Parameters!$H$25,Parameters!$G$26*$A242))</f>
        <v>21607.29</v>
      </c>
      <c r="S242" s="290">
        <f t="shared" si="95"/>
        <v>91.17</v>
      </c>
      <c r="T242" s="290" cm="1">
        <f t="array" ref="T242">IF(Parameters!$E$55="No",IF($A242&lt;=Parameters!$H$28,Parameters!$G$28*$A242,IF($A242&lt;=Parameters!$H$29,Parameters!$G$28*Parameters!$H$28+Parameters!$G$29*($A242-Parameters!$H$28),IF($A242&lt;=Parameters!$H$30,Parameters!$G$28*Parameters!$H$28+Parameters!$G$29*(Parameters!$H$29-Parameters!$H$28)+Parameters!$G$30*($A242-Parameters!$H$29),Parameters!$G$28*Parameters!$H$28+Parameters!$G$29*(Parameters!$H$29-Parameters!$H$28)+Parameters!$G$30*(Parameters!$H$30-Parameters!$H$29)+Parameters!$G$31*($A242-Parameters!$H$30)))),_xlfn.IFS($A242&lt;=Parameters!$H$28,Parameters!$G$28*$A242,$A242&lt;=Parameters!$H$29,Parameters!$G$29*$A242,$A242&lt;=Parameters!$H$30,Parameters!$G$30*$A242,$A242&gt;Parameters!$H$30,Parameters!$G$31*$A242))</f>
        <v>25550.13</v>
      </c>
      <c r="U242" s="290">
        <f t="shared" si="96"/>
        <v>107.80645569620253</v>
      </c>
      <c r="V242" s="290" cm="1">
        <f t="array" ref="V242">IF(Parameters!$E$55="No",IF($A242&lt;=Parameters!$H$34,Parameters!$G$34*$A242,IF($A242&lt;=Parameters!$H$35,Parameters!$G$34*Parameters!$H$34+Parameters!$G$35*($A242-Parameters!$H$34),IF($A242&lt;=Parameters!$H$36,Parameters!$G$34*Parameters!$H$34+Parameters!$G$35*(Parameters!$H$35-Parameters!$H$34)+Parameters!$G$36*($A242-Parameters!$H$35),Parameters!$G$34*Parameters!$H$34+Parameters!$G$35*(Parameters!$H$35-Parameters!$H$34)+Parameters!$G$36*(Parameters!$H$36-Parameters!$H$35)+Parameters!$G$37*($A242-Parameters!$H$36)))),_xlfn.IFS($A242&lt;=Parameters!$H$34,Parameters!$G$34*$A242,$A242&lt;=Parameters!$H$35,Parameters!$G$35*$A242,$A242&lt;=Parameters!$H$36,Parameters!$G$36*$A242,$A242&gt;Parameters!$H$36,Parameters!$G$37*$A242))</f>
        <v>30787.98</v>
      </c>
      <c r="W242" s="290">
        <f t="shared" si="120"/>
        <v>129.90708860759494</v>
      </c>
      <c r="X242" s="290" cm="1">
        <f t="array" ref="X242">IF(Parameters!$E$55="No",IF($A242&lt;=Parameters!$H$39,Parameters!$G$39*$A242,IF($A242&lt;=Parameters!$H$40,Parameters!$G$39*Parameters!$H$39+Parameters!$G$40*($A242-Parameters!$H$39),IF($A242&lt;=Parameters!$H$41,Parameters!$G$39*Parameters!$H$39+Parameters!$G$40*(Parameters!$H$40-Parameters!$H$39)+Parameters!$G$41*($A242-Parameters!$H$40),Parameters!$G$39*Parameters!$H$39+Parameters!$G$40*(Parameters!$H$40-Parameters!$H$39)+Parameters!$G$41*(Parameters!$H$41-Parameters!$H$40)+Parameters!$G$42*($A242-Parameters!$H$41)))),_xlfn.IFS($A242&lt;=Parameters!$H$39,Parameters!$G$39*$A242,$A242&lt;=Parameters!$H$40,Parameters!$G$40*$A242,$A242&lt;=Parameters!$H$41,Parameters!$G$41*$A242,$A242&gt;Parameters!$H$41,Parameters!$G$42*$A242))</f>
        <v>32403.48</v>
      </c>
      <c r="Y242" s="290">
        <f t="shared" si="121"/>
        <v>136.72354430379747</v>
      </c>
      <c r="Z242" s="290" cm="1">
        <f t="array" ref="Z242">IF(Parameters!$F$55="No",IF($A242&lt;=Parameters!$J$23,Parameters!$I$23*$A242,IF($A242&lt;=Parameters!$J$24,Parameters!$I$23*Parameters!$J$23+Parameters!$I$24*($A242-Parameters!$J$23),IF($A242&lt;=Parameters!$J$25,Parameters!$I$23*Parameters!$J$23+Parameters!$I$24*(Parameters!$J$24-Parameters!$J$23)+Parameters!$I$25*($A242-Parameters!$J$24),Parameters!$I$23*Parameters!$J$23+Parameters!$I$24*(Parameters!$J$24-Parameters!$J$23)+Parameters!$I$25*(Parameters!$J$25-Parameters!$J$24)+Parameters!$I$26*($A242-Parameters!$J$25)))),_xlfn.IFS($A242&lt;=Parameters!$J$23,Parameters!$I$23*$A242,$A242&lt;=Parameters!$J$24,Parameters!$I$24*$A242,$A242&lt;=Parameters!$J$25,Parameters!$I$25*$A242,$A242&gt;Parameters!$J$25,Parameters!$I$26*$A242))</f>
        <v>21607.29</v>
      </c>
      <c r="AA242" s="290">
        <f t="shared" si="97"/>
        <v>91.17</v>
      </c>
      <c r="AB242" s="290" cm="1">
        <f t="array" ref="AB242">IF(Parameters!$F$55="No",IF($A242&lt;=Parameters!$J$28,Parameters!$I$28*$A242,IF($A242&lt;=Parameters!$J$29,Parameters!$I$28*Parameters!$J$28+Parameters!$I$29*($A242-Parameters!$J$28),IF($A242&lt;=Parameters!$J$30,Parameters!$I$28*Parameters!$J$28+Parameters!$I$29*(Parameters!$J$29-Parameters!$J$28)+Parameters!$I$30*($A242-Parameters!$J$29),Parameters!$I$28*Parameters!$J$28+Parameters!$I$29*(Parameters!$J$29-Parameters!$J$28)+Parameters!$I$30*(Parameters!$J$30-Parameters!$J$29)+Parameters!$I$31*($A242-Parameters!$J$30)))),_xlfn.IFS($A242&lt;=Parameters!$J$28,Parameters!$I$28*$A242,$A242&lt;=Parameters!$J$29,Parameters!$I$29*$A242,$A242&lt;=Parameters!$J$30,Parameters!$I$30*$A242,$A242&gt;Parameters!$J$30,Parameters!$I$31*$A242))</f>
        <v>25550.13</v>
      </c>
      <c r="AC242" s="290">
        <f t="shared" si="98"/>
        <v>107.80645569620253</v>
      </c>
      <c r="AD242" s="290" cm="1">
        <f t="array" ref="AD242">IF(Parameters!$F$55="No",IF($A242&lt;=Parameters!$J$34,Parameters!$I$34*$A242,IF($A242&lt;=Parameters!$J$35,Parameters!$I$34*Parameters!$J$34+Parameters!$I$35*($A242-Parameters!$J$34),IF($A242&lt;=Parameters!$J$36,Parameters!$I$34*Parameters!$J$34+Parameters!$I$35*(Parameters!$J$35-Parameters!$J$34)+Parameters!$I$36*($A242-Parameters!$J$35),Parameters!$I$34*Parameters!$J$34+Parameters!$I$35*(Parameters!$J$35-Parameters!$J$34)+Parameters!$I$36*(Parameters!$J$36-Parameters!$J$35)+Parameters!$I$37*($A242-Parameters!$J$36)))),_xlfn.IFS($A242&lt;=Parameters!$J$34,Parameters!$I$34*$A242,$A242&lt;=Parameters!$J$35,Parameters!$I$35*$A242,$A242&lt;=Parameters!$J$36,Parameters!$I$36*$A242,$A242&gt;Parameters!$J$36,Parameters!$I$37*$A242))</f>
        <v>30787.98</v>
      </c>
      <c r="AE242" s="290">
        <f t="shared" si="122"/>
        <v>129.90708860759494</v>
      </c>
      <c r="AF242" s="290" cm="1">
        <f t="array" ref="AF242">IF(Parameters!$F$55="No",IF($A242&lt;=Parameters!$J$39,Parameters!$I$39*$A242,IF($A242&lt;=Parameters!$J$40,Parameters!$I$39*Parameters!$J$39+Parameters!$I$40*($A242-Parameters!$J$39),IF($A242&lt;=Parameters!$J$41,Parameters!$I$39*Parameters!$J$39+Parameters!$I$40*(Parameters!$J$40-Parameters!$J$39)+Parameters!$I$41*($A242-Parameters!$J$40),Parameters!$I$39*Parameters!$J$39+Parameters!$I$40*(Parameters!$J$40-Parameters!$J$39)+Parameters!$I$41*(Parameters!$J$41-Parameters!$J$40)+Parameters!$I$42*($A242-Parameters!$J$41)))),_xlfn.IFS($A242&lt;=Parameters!$J$39,Parameters!$I$39*$A242,$A242&lt;=Parameters!$J$40,Parameters!$I$40*$A242,$A242&lt;=Parameters!$J$41,Parameters!$I$41*$A242,$A242&gt;Parameters!$J$41,Parameters!$I$42*$A242))</f>
        <v>32403.48</v>
      </c>
      <c r="AG242" s="290">
        <f t="shared" si="123"/>
        <v>136.72354430379747</v>
      </c>
      <c r="AI242" s="428">
        <f t="shared" si="99"/>
        <v>91.170000000001892</v>
      </c>
      <c r="AJ242" s="428">
        <f t="shared" si="100"/>
        <v>136.4900000000016</v>
      </c>
      <c r="AK242" s="428">
        <f t="shared" si="101"/>
        <v>143.54000000000087</v>
      </c>
      <c r="AL242" s="428">
        <f t="shared" si="102"/>
        <v>143.54000000000087</v>
      </c>
      <c r="AM242" s="428">
        <f t="shared" si="103"/>
        <v>91.170000000001892</v>
      </c>
      <c r="AN242" s="428">
        <f t="shared" si="104"/>
        <v>136.4900000000016</v>
      </c>
      <c r="AO242" s="428">
        <f t="shared" si="105"/>
        <v>143.54000000000087</v>
      </c>
      <c r="AP242" s="428">
        <f t="shared" si="106"/>
        <v>143.54000000000087</v>
      </c>
      <c r="AQ242" s="428">
        <f t="shared" si="107"/>
        <v>91.170000000001892</v>
      </c>
      <c r="AR242" s="428">
        <f t="shared" si="108"/>
        <v>136.4900000000016</v>
      </c>
      <c r="AS242" s="428">
        <f t="shared" si="109"/>
        <v>143.54000000000087</v>
      </c>
      <c r="AT242" s="428">
        <f t="shared" si="110"/>
        <v>143.54000000000087</v>
      </c>
      <c r="AU242" s="428">
        <f t="shared" si="111"/>
        <v>91.170000000001892</v>
      </c>
      <c r="AV242" s="428">
        <f t="shared" si="112"/>
        <v>136.4900000000016</v>
      </c>
      <c r="AW242" s="428">
        <f t="shared" si="113"/>
        <v>143.54000000000087</v>
      </c>
      <c r="AX242" s="428">
        <f t="shared" si="114"/>
        <v>143.54000000000087</v>
      </c>
    </row>
    <row r="243">
      <c r="A243" s="413">
        <v>238</v>
      </c>
      <c r="B243" s="290" cm="1">
        <f t="array" ref="B243">IF(Parameters!$C$55="No",IF($A243&lt;=Parameters!$D$23,Parameters!$C$23*$A243,IF($A243&lt;=Parameters!$D$24,Parameters!$C$23*Parameters!$D$23+Parameters!$C$24*($A243-Parameters!$D$23),IF($A243&lt;=Parameters!$D$25,Parameters!$C$23*Parameters!$D$23+Parameters!$C$24*(Parameters!$D$24-Parameters!$D$23)+Parameters!$C$25*($A243-Parameters!$D$24),Parameters!$C$23*Parameters!$D$23+Parameters!$C$24*(Parameters!$D$24-Parameters!$D$23)+Parameters!$C$25*(Parameters!$D$25-Parameters!$D$24)+Parameters!$C$26*($A243-Parameters!$D$25)))),_xlfn.IFS($A243&lt;=Parameters!$D$23,Parameters!$C$23*$A243,$A243&lt;=Parameters!$D$24,Parameters!$C$24*$A243,$A243&lt;=Parameters!$D$25,Parameters!$C$25*$A243,$A243&gt;Parameters!$D$25,Parameters!$C$26*$A243))</f>
        <v>21698.46</v>
      </c>
      <c r="C243" s="290">
        <f t="shared" si="115"/>
        <v>91.17</v>
      </c>
      <c r="D243" s="290" cm="1">
        <f t="array" ref="D243">IF(Parameters!$C$55="No",IF($A243&lt;=Parameters!$D$28,Parameters!$C$28*$A243,IF($A243&lt;=Parameters!$D$29,Parameters!$C$28*Parameters!$D$28+Parameters!$C$29*($A243-Parameters!$D$28),IF($A243&lt;=Parameters!$D$30,Parameters!$C$28*Parameters!$D$28+Parameters!$C$29*(Parameters!$D$29-Parameters!$D$28)+Parameters!$C$30*($A243-Parameters!$D$29),Parameters!$C$28*Parameters!$D$28+Parameters!$C$29*(Parameters!$D$29-Parameters!$D$28)+Parameters!$C$30*(Parameters!$D$30-Parameters!$D$29)+Parameters!$C$31*($A243-Parameters!$D$30)))),_xlfn.IFS($A243&lt;=Parameters!$D$28,Parameters!$C$28*$A243,$A243&lt;=Parameters!$D$29,Parameters!$C$29*$A243,$A243&lt;=Parameters!$D$30,Parameters!$C$30*$A243,$A243&gt;Parameters!$D$30,Parameters!$C$31*$A243))</f>
        <v>25686.620000000003</v>
      </c>
      <c r="E243" s="290">
        <f t="shared" si="115"/>
        <v>107.92697478991597</v>
      </c>
      <c r="F243" s="290" cm="1">
        <f t="array" ref="F243">IF(Parameters!$C$55="No",IF($A243&lt;=Parameters!$D$34,Parameters!$C$34*$A243,IF($A243&lt;=Parameters!$D$35,Parameters!$C$34*Parameters!$D$34+Parameters!$C$35*($A243-Parameters!$D$34),IF($A243&lt;=Parameters!$D$36,Parameters!$C$34*Parameters!$D$34+Parameters!$C$35*(Parameters!$D$35-Parameters!$D$34)+Parameters!$C$36*($A243-Parameters!$D$35),Parameters!$C$34*Parameters!$D$34+Parameters!$C$35*(Parameters!$D$35-Parameters!$D$34)+Parameters!$C$36*(Parameters!$D$36-Parameters!$D$35)+Parameters!$C$37*($A243-Parameters!$D$36)))),_xlfn.IFS($A243&lt;=Parameters!$D$34,Parameters!$C$34*$A243,$A243&lt;=Parameters!$D$35,Parameters!$C$35*$A243,$A243&lt;=Parameters!$D$36,Parameters!$C$36*$A243,$A243&gt;Parameters!$D$36,Parameters!$C$37*$A243))</f>
        <v>30931.52</v>
      </c>
      <c r="G243" s="290">
        <f t="shared" si="116"/>
        <v>129.96436974789916</v>
      </c>
      <c r="H243" s="290" cm="1">
        <f t="array" ref="H243">IF(Parameters!$C$55="No",IF($A243&lt;=Parameters!$D$39,Parameters!$C$39*$A243,IF($A243&lt;=Parameters!$D$40,Parameters!$C$39*Parameters!$D$39+Parameters!$C$40*($A243-Parameters!$D$39),IF($A243&lt;=Parameters!$D$41,Parameters!$C$39*Parameters!$D$39+Parameters!$C$40*(Parameters!$D$40-Parameters!$D$39)+Parameters!$C$41*($A243-Parameters!$D$40),Parameters!$C$39*Parameters!$D$39+Parameters!$C$40*(Parameters!$D$40-Parameters!$D$39)+Parameters!$C$41*(Parameters!$D$41-Parameters!$D$40)+Parameters!$C$42*($A243-Parameters!$D$41)))),_xlfn.IFS($A243&lt;=Parameters!$D$39,Parameters!$C$39*$A243,$A243&lt;=Parameters!$D$40,Parameters!$C$40*$A243,$A243&lt;=Parameters!$D$41,Parameters!$C$41*$A243,$A243&gt;Parameters!$D$41,Parameters!$C$42*$A243))</f>
        <v>32547.019999999997</v>
      </c>
      <c r="I243" s="290">
        <f t="shared" si="117"/>
        <v>136.75218487394957</v>
      </c>
      <c r="J243" s="290" cm="1">
        <f t="array" ref="J243">IF(Parameters!$D$55="No",IF($A243&lt;=Parameters!$F$23,Parameters!$E$23*$A243,IF($A243&lt;=Parameters!$F$24,Parameters!$E$23*Parameters!$F$23+Parameters!$E$24*($A243-Parameters!$F$23),IF($A243&lt;=Parameters!$F$25,Parameters!$E$23*Parameters!$F$23+Parameters!$E$24*(Parameters!$F$24-Parameters!$F$23)+Parameters!$E$25*($A243-Parameters!$F$24),Parameters!$E$23*Parameters!$F$23+Parameters!$E$24*(Parameters!$F$24-Parameters!$F$23)+Parameters!$E$25*(Parameters!$F$25-Parameters!$F$24)+Parameters!$E$26*($A243-Parameters!$F$25)))),_xlfn.IFS($A243&lt;=Parameters!$F$23,Parameters!$E$23*$A243,$A243&lt;=Parameters!$F$24,Parameters!$E$24*$A243,$A243&lt;=Parameters!$F$25,Parameters!$E$25*$A243,$A243&gt;Parameters!$F$25,Parameters!$E$26*$A243))</f>
        <v>21698.46</v>
      </c>
      <c r="K243" s="290">
        <f t="shared" si="93"/>
        <v>91.17</v>
      </c>
      <c r="L243" s="290" cm="1">
        <f t="array" ref="L243">IF(Parameters!$D$55="No",IF($A243&lt;=Parameters!$F$28,Parameters!$E$28*$A243,IF($A243&lt;=Parameters!$F$29,Parameters!$E$28*Parameters!$F$28+Parameters!$E$29*($A243-Parameters!$F$28),IF($A243&lt;=Parameters!$F$30,Parameters!$E$28*Parameters!$F$28+Parameters!$E$29*(Parameters!$F$29-Parameters!$F$28)+Parameters!$E$30*($A243-Parameters!$F$29),Parameters!$E$28*Parameters!$F$28+Parameters!$E$29*(Parameters!$F$29-Parameters!$F$28)+Parameters!$E$30*(Parameters!$F$30-Parameters!$F$29)+Parameters!$E$31*($A243-Parameters!$F$30)))),_xlfn.IFS($A243&lt;=Parameters!$F$28,Parameters!$E$28*$A243,$A243&lt;=Parameters!$F$29,Parameters!$E$29*$A243,$A243&lt;=Parameters!$F$30,Parameters!$E$30*$A243,$A243&gt;Parameters!$F$30,Parameters!$E$31*$A243))</f>
        <v>25686.620000000003</v>
      </c>
      <c r="M243" s="290">
        <f t="shared" si="94"/>
        <v>107.92697478991597</v>
      </c>
      <c r="N243" s="290" cm="1">
        <f t="array" ref="N243">IF(Parameters!$D$55="No",IF($A243&lt;=Parameters!$F$34,Parameters!$E$34*$A243,IF($A243&lt;=Parameters!$F$35,Parameters!$E$34*Parameters!$F$34+Parameters!$E$35*($A243-Parameters!$F$34),IF($A243&lt;=Parameters!$F$36,Parameters!$E$34*Parameters!$F$34+Parameters!$E$35*(Parameters!$F$35-Parameters!$F$34)+Parameters!$E$36*($A243-Parameters!$F$35),Parameters!$E$34*Parameters!$F$34+Parameters!$E$35*(Parameters!$F$35-Parameters!$F$34)+Parameters!$E$36*(Parameters!$F$36-Parameters!$F$35)+Parameters!$E$37*($A243-Parameters!$F$36)))),_xlfn.IFS($A243&lt;=Parameters!$F$34,Parameters!$E$34*$A243,$A243&lt;=Parameters!$F$35,Parameters!$E$35*$A243,$A243&lt;=Parameters!$F$36,Parameters!$E$36*$A243,$A243&gt;Parameters!$F$36,Parameters!$E$37*$A243))</f>
        <v>30931.52</v>
      </c>
      <c r="O243" s="290">
        <f t="shared" si="118"/>
        <v>129.96436974789916</v>
      </c>
      <c r="P243" s="290" cm="1">
        <f t="array" ref="P243">IF(Parameters!$D$55="No",IF($A243&lt;=Parameters!$F$39,Parameters!$E$39*$A243,IF($A243&lt;=Parameters!$F$40,Parameters!$E$39*Parameters!$F$39+Parameters!$E$40*($A243-Parameters!$F$39),IF($A243&lt;=Parameters!$F$41,Parameters!$E$39*Parameters!$F$39+Parameters!$E$40*(Parameters!$F$40-Parameters!$F$39)+Parameters!$E$41*($A243-Parameters!$F$40),Parameters!$E$39*Parameters!$F$39+Parameters!$E$40*(Parameters!$F$40-Parameters!$F$39)+Parameters!$E$41*(Parameters!$F$41-Parameters!$F$40)+Parameters!$E$42*($A243-Parameters!$F$41)))),_xlfn.IFS($A243&lt;=Parameters!$F$39,Parameters!$E$39*$A243,$A243&lt;=Parameters!$F$40,Parameters!$E$40*$A243,$A243&lt;=Parameters!$F$41,Parameters!$E$41*$A243,$A243&gt;Parameters!$F$41,Parameters!$E$42*$A243))</f>
        <v>32547.019999999997</v>
      </c>
      <c r="Q243" s="290">
        <f t="shared" si="119"/>
        <v>136.75218487394957</v>
      </c>
      <c r="R243" s="290" cm="1">
        <f t="array" ref="R243">IF(Parameters!$E$55="No",IF($A243&lt;=Parameters!$H$23,Parameters!$G$23*$A243,IF($A243&lt;=Parameters!$H$24,Parameters!$G$23*Parameters!$H$23+Parameters!$G$24*($A243-Parameters!$H$23),IF($A243&lt;=Parameters!$H$25,Parameters!$G$23*Parameters!$H$23+Parameters!$G$24*(Parameters!$H$24-Parameters!$H$23)+Parameters!$G$25*($A243-Parameters!$H$24),Parameters!$G$23*Parameters!$H$23+Parameters!$G$24*(Parameters!$H$24-Parameters!$H$23)+Parameters!$G$25*(Parameters!$H$25-Parameters!$H$24)+Parameters!$G$26*($A243-Parameters!$H$25)))),_xlfn.IFS($A243&lt;=Parameters!$H$23,Parameters!$G$23*$A243,$A243&lt;=Parameters!$H$24,Parameters!$G$24*$A243,$A243&lt;=Parameters!$H$25,Parameters!$G$25*$A243,$A243&gt;Parameters!$H$25,Parameters!$G$26*$A243))</f>
        <v>21698.46</v>
      </c>
      <c r="S243" s="290">
        <f t="shared" si="95"/>
        <v>91.17</v>
      </c>
      <c r="T243" s="290" cm="1">
        <f t="array" ref="T243">IF(Parameters!$E$55="No",IF($A243&lt;=Parameters!$H$28,Parameters!$G$28*$A243,IF($A243&lt;=Parameters!$H$29,Parameters!$G$28*Parameters!$H$28+Parameters!$G$29*($A243-Parameters!$H$28),IF($A243&lt;=Parameters!$H$30,Parameters!$G$28*Parameters!$H$28+Parameters!$G$29*(Parameters!$H$29-Parameters!$H$28)+Parameters!$G$30*($A243-Parameters!$H$29),Parameters!$G$28*Parameters!$H$28+Parameters!$G$29*(Parameters!$H$29-Parameters!$H$28)+Parameters!$G$30*(Parameters!$H$30-Parameters!$H$29)+Parameters!$G$31*($A243-Parameters!$H$30)))),_xlfn.IFS($A243&lt;=Parameters!$H$28,Parameters!$G$28*$A243,$A243&lt;=Parameters!$H$29,Parameters!$G$29*$A243,$A243&lt;=Parameters!$H$30,Parameters!$G$30*$A243,$A243&gt;Parameters!$H$30,Parameters!$G$31*$A243))</f>
        <v>25686.620000000003</v>
      </c>
      <c r="U243" s="290">
        <f t="shared" si="96"/>
        <v>107.92697478991597</v>
      </c>
      <c r="V243" s="290" cm="1">
        <f t="array" ref="V243">IF(Parameters!$E$55="No",IF($A243&lt;=Parameters!$H$34,Parameters!$G$34*$A243,IF($A243&lt;=Parameters!$H$35,Parameters!$G$34*Parameters!$H$34+Parameters!$G$35*($A243-Parameters!$H$34),IF($A243&lt;=Parameters!$H$36,Parameters!$G$34*Parameters!$H$34+Parameters!$G$35*(Parameters!$H$35-Parameters!$H$34)+Parameters!$G$36*($A243-Parameters!$H$35),Parameters!$G$34*Parameters!$H$34+Parameters!$G$35*(Parameters!$H$35-Parameters!$H$34)+Parameters!$G$36*(Parameters!$H$36-Parameters!$H$35)+Parameters!$G$37*($A243-Parameters!$H$36)))),_xlfn.IFS($A243&lt;=Parameters!$H$34,Parameters!$G$34*$A243,$A243&lt;=Parameters!$H$35,Parameters!$G$35*$A243,$A243&lt;=Parameters!$H$36,Parameters!$G$36*$A243,$A243&gt;Parameters!$H$36,Parameters!$G$37*$A243))</f>
        <v>30931.52</v>
      </c>
      <c r="W243" s="290">
        <f t="shared" si="120"/>
        <v>129.96436974789916</v>
      </c>
      <c r="X243" s="290" cm="1">
        <f t="array" ref="X243">IF(Parameters!$E$55="No",IF($A243&lt;=Parameters!$H$39,Parameters!$G$39*$A243,IF($A243&lt;=Parameters!$H$40,Parameters!$G$39*Parameters!$H$39+Parameters!$G$40*($A243-Parameters!$H$39),IF($A243&lt;=Parameters!$H$41,Parameters!$G$39*Parameters!$H$39+Parameters!$G$40*(Parameters!$H$40-Parameters!$H$39)+Parameters!$G$41*($A243-Parameters!$H$40),Parameters!$G$39*Parameters!$H$39+Parameters!$G$40*(Parameters!$H$40-Parameters!$H$39)+Parameters!$G$41*(Parameters!$H$41-Parameters!$H$40)+Parameters!$G$42*($A243-Parameters!$H$41)))),_xlfn.IFS($A243&lt;=Parameters!$H$39,Parameters!$G$39*$A243,$A243&lt;=Parameters!$H$40,Parameters!$G$40*$A243,$A243&lt;=Parameters!$H$41,Parameters!$G$41*$A243,$A243&gt;Parameters!$H$41,Parameters!$G$42*$A243))</f>
        <v>32547.019999999997</v>
      </c>
      <c r="Y243" s="290">
        <f t="shared" si="121"/>
        <v>136.75218487394957</v>
      </c>
      <c r="Z243" s="290" cm="1">
        <f t="array" ref="Z243">IF(Parameters!$F$55="No",IF($A243&lt;=Parameters!$J$23,Parameters!$I$23*$A243,IF($A243&lt;=Parameters!$J$24,Parameters!$I$23*Parameters!$J$23+Parameters!$I$24*($A243-Parameters!$J$23),IF($A243&lt;=Parameters!$J$25,Parameters!$I$23*Parameters!$J$23+Parameters!$I$24*(Parameters!$J$24-Parameters!$J$23)+Parameters!$I$25*($A243-Parameters!$J$24),Parameters!$I$23*Parameters!$J$23+Parameters!$I$24*(Parameters!$J$24-Parameters!$J$23)+Parameters!$I$25*(Parameters!$J$25-Parameters!$J$24)+Parameters!$I$26*($A243-Parameters!$J$25)))),_xlfn.IFS($A243&lt;=Parameters!$J$23,Parameters!$I$23*$A243,$A243&lt;=Parameters!$J$24,Parameters!$I$24*$A243,$A243&lt;=Parameters!$J$25,Parameters!$I$25*$A243,$A243&gt;Parameters!$J$25,Parameters!$I$26*$A243))</f>
        <v>21698.46</v>
      </c>
      <c r="AA243" s="290">
        <f t="shared" si="97"/>
        <v>91.17</v>
      </c>
      <c r="AB243" s="290" cm="1">
        <f t="array" ref="AB243">IF(Parameters!$F$55="No",IF($A243&lt;=Parameters!$J$28,Parameters!$I$28*$A243,IF($A243&lt;=Parameters!$J$29,Parameters!$I$28*Parameters!$J$28+Parameters!$I$29*($A243-Parameters!$J$28),IF($A243&lt;=Parameters!$J$30,Parameters!$I$28*Parameters!$J$28+Parameters!$I$29*(Parameters!$J$29-Parameters!$J$28)+Parameters!$I$30*($A243-Parameters!$J$29),Parameters!$I$28*Parameters!$J$28+Parameters!$I$29*(Parameters!$J$29-Parameters!$J$28)+Parameters!$I$30*(Parameters!$J$30-Parameters!$J$29)+Parameters!$I$31*($A243-Parameters!$J$30)))),_xlfn.IFS($A243&lt;=Parameters!$J$28,Parameters!$I$28*$A243,$A243&lt;=Parameters!$J$29,Parameters!$I$29*$A243,$A243&lt;=Parameters!$J$30,Parameters!$I$30*$A243,$A243&gt;Parameters!$J$30,Parameters!$I$31*$A243))</f>
        <v>25686.620000000003</v>
      </c>
      <c r="AC243" s="290">
        <f t="shared" si="98"/>
        <v>107.92697478991597</v>
      </c>
      <c r="AD243" s="290" cm="1">
        <f t="array" ref="AD243">IF(Parameters!$F$55="No",IF($A243&lt;=Parameters!$J$34,Parameters!$I$34*$A243,IF($A243&lt;=Parameters!$J$35,Parameters!$I$34*Parameters!$J$34+Parameters!$I$35*($A243-Parameters!$J$34),IF($A243&lt;=Parameters!$J$36,Parameters!$I$34*Parameters!$J$34+Parameters!$I$35*(Parameters!$J$35-Parameters!$J$34)+Parameters!$I$36*($A243-Parameters!$J$35),Parameters!$I$34*Parameters!$J$34+Parameters!$I$35*(Parameters!$J$35-Parameters!$J$34)+Parameters!$I$36*(Parameters!$J$36-Parameters!$J$35)+Parameters!$I$37*($A243-Parameters!$J$36)))),_xlfn.IFS($A243&lt;=Parameters!$J$34,Parameters!$I$34*$A243,$A243&lt;=Parameters!$J$35,Parameters!$I$35*$A243,$A243&lt;=Parameters!$J$36,Parameters!$I$36*$A243,$A243&gt;Parameters!$J$36,Parameters!$I$37*$A243))</f>
        <v>30931.52</v>
      </c>
      <c r="AE243" s="290">
        <f t="shared" si="122"/>
        <v>129.96436974789916</v>
      </c>
      <c r="AF243" s="290" cm="1">
        <f t="array" ref="AF243">IF(Parameters!$F$55="No",IF($A243&lt;=Parameters!$J$39,Parameters!$I$39*$A243,IF($A243&lt;=Parameters!$J$40,Parameters!$I$39*Parameters!$J$39+Parameters!$I$40*($A243-Parameters!$J$39),IF($A243&lt;=Parameters!$J$41,Parameters!$I$39*Parameters!$J$39+Parameters!$I$40*(Parameters!$J$40-Parameters!$J$39)+Parameters!$I$41*($A243-Parameters!$J$40),Parameters!$I$39*Parameters!$J$39+Parameters!$I$40*(Parameters!$J$40-Parameters!$J$39)+Parameters!$I$41*(Parameters!$J$41-Parameters!$J$40)+Parameters!$I$42*($A243-Parameters!$J$41)))),_xlfn.IFS($A243&lt;=Parameters!$J$39,Parameters!$I$39*$A243,$A243&lt;=Parameters!$J$40,Parameters!$I$40*$A243,$A243&lt;=Parameters!$J$41,Parameters!$I$41*$A243,$A243&gt;Parameters!$J$41,Parameters!$I$42*$A243))</f>
        <v>32547.019999999997</v>
      </c>
      <c r="AG243" s="290">
        <f t="shared" si="123"/>
        <v>136.75218487394957</v>
      </c>
      <c r="AI243" s="428">
        <f t="shared" si="99"/>
        <v>91.169999999998254</v>
      </c>
      <c r="AJ243" s="428">
        <f t="shared" si="100"/>
        <v>136.4900000000016</v>
      </c>
      <c r="AK243" s="428">
        <f t="shared" si="101"/>
        <v>143.54000000000087</v>
      </c>
      <c r="AL243" s="428">
        <f t="shared" si="102"/>
        <v>143.53999999999724</v>
      </c>
      <c r="AM243" s="428">
        <f t="shared" si="103"/>
        <v>91.169999999998254</v>
      </c>
      <c r="AN243" s="428">
        <f t="shared" si="104"/>
        <v>136.4900000000016</v>
      </c>
      <c r="AO243" s="428">
        <f t="shared" si="105"/>
        <v>143.54000000000087</v>
      </c>
      <c r="AP243" s="428">
        <f t="shared" si="106"/>
        <v>143.53999999999724</v>
      </c>
      <c r="AQ243" s="428">
        <f t="shared" si="107"/>
        <v>91.169999999998254</v>
      </c>
      <c r="AR243" s="428">
        <f t="shared" si="108"/>
        <v>136.4900000000016</v>
      </c>
      <c r="AS243" s="428">
        <f t="shared" si="109"/>
        <v>143.54000000000087</v>
      </c>
      <c r="AT243" s="428">
        <f t="shared" si="110"/>
        <v>143.53999999999724</v>
      </c>
      <c r="AU243" s="428">
        <f t="shared" si="111"/>
        <v>91.169999999998254</v>
      </c>
      <c r="AV243" s="428">
        <f t="shared" si="112"/>
        <v>136.4900000000016</v>
      </c>
      <c r="AW243" s="428">
        <f t="shared" si="113"/>
        <v>143.54000000000087</v>
      </c>
      <c r="AX243" s="428">
        <f t="shared" si="114"/>
        <v>143.53999999999724</v>
      </c>
    </row>
    <row r="244">
      <c r="A244" s="413">
        <v>239</v>
      </c>
      <c r="B244" s="290" cm="1">
        <f t="array" ref="B244">IF(Parameters!$C$55="No",IF($A244&lt;=Parameters!$D$23,Parameters!$C$23*$A244,IF($A244&lt;=Parameters!$D$24,Parameters!$C$23*Parameters!$D$23+Parameters!$C$24*($A244-Parameters!$D$23),IF($A244&lt;=Parameters!$D$25,Parameters!$C$23*Parameters!$D$23+Parameters!$C$24*(Parameters!$D$24-Parameters!$D$23)+Parameters!$C$25*($A244-Parameters!$D$24),Parameters!$C$23*Parameters!$D$23+Parameters!$C$24*(Parameters!$D$24-Parameters!$D$23)+Parameters!$C$25*(Parameters!$D$25-Parameters!$D$24)+Parameters!$C$26*($A244-Parameters!$D$25)))),_xlfn.IFS($A244&lt;=Parameters!$D$23,Parameters!$C$23*$A244,$A244&lt;=Parameters!$D$24,Parameters!$C$24*$A244,$A244&lt;=Parameters!$D$25,Parameters!$C$25*$A244,$A244&gt;Parameters!$D$25,Parameters!$C$26*$A244))</f>
        <v>21789.63</v>
      </c>
      <c r="C244" s="290">
        <f t="shared" si="115"/>
        <v>91.17</v>
      </c>
      <c r="D244" s="290" cm="1">
        <f t="array" ref="D244">IF(Parameters!$C$55="No",IF($A244&lt;=Parameters!$D$28,Parameters!$C$28*$A244,IF($A244&lt;=Parameters!$D$29,Parameters!$C$28*Parameters!$D$28+Parameters!$C$29*($A244-Parameters!$D$28),IF($A244&lt;=Parameters!$D$30,Parameters!$C$28*Parameters!$D$28+Parameters!$C$29*(Parameters!$D$29-Parameters!$D$28)+Parameters!$C$30*($A244-Parameters!$D$29),Parameters!$C$28*Parameters!$D$28+Parameters!$C$29*(Parameters!$D$29-Parameters!$D$28)+Parameters!$C$30*(Parameters!$D$30-Parameters!$D$29)+Parameters!$C$31*($A244-Parameters!$D$30)))),_xlfn.IFS($A244&lt;=Parameters!$D$28,Parameters!$C$28*$A244,$A244&lt;=Parameters!$D$29,Parameters!$C$29*$A244,$A244&lt;=Parameters!$D$30,Parameters!$C$30*$A244,$A244&gt;Parameters!$D$30,Parameters!$C$31*$A244))</f>
        <v>25823.11</v>
      </c>
      <c r="E244" s="290">
        <f t="shared" si="115"/>
        <v>108.04648535564854</v>
      </c>
      <c r="F244" s="290" cm="1">
        <f t="array" ref="F244">IF(Parameters!$C$55="No",IF($A244&lt;=Parameters!$D$34,Parameters!$C$34*$A244,IF($A244&lt;=Parameters!$D$35,Parameters!$C$34*Parameters!$D$34+Parameters!$C$35*($A244-Parameters!$D$34),IF($A244&lt;=Parameters!$D$36,Parameters!$C$34*Parameters!$D$34+Parameters!$C$35*(Parameters!$D$35-Parameters!$D$34)+Parameters!$C$36*($A244-Parameters!$D$35),Parameters!$C$34*Parameters!$D$34+Parameters!$C$35*(Parameters!$D$35-Parameters!$D$34)+Parameters!$C$36*(Parameters!$D$36-Parameters!$D$35)+Parameters!$C$37*($A244-Parameters!$D$36)))),_xlfn.IFS($A244&lt;=Parameters!$D$34,Parameters!$C$34*$A244,$A244&lt;=Parameters!$D$35,Parameters!$C$35*$A244,$A244&lt;=Parameters!$D$36,Parameters!$C$36*$A244,$A244&gt;Parameters!$D$36,Parameters!$C$37*$A244))</f>
        <v>31075.059999999998</v>
      </c>
      <c r="G244" s="290">
        <f t="shared" si="116"/>
        <v>130.02117154811714</v>
      </c>
      <c r="H244" s="290" cm="1">
        <f t="array" ref="H244">IF(Parameters!$C$55="No",IF($A244&lt;=Parameters!$D$39,Parameters!$C$39*$A244,IF($A244&lt;=Parameters!$D$40,Parameters!$C$39*Parameters!$D$39+Parameters!$C$40*($A244-Parameters!$D$39),IF($A244&lt;=Parameters!$D$41,Parameters!$C$39*Parameters!$D$39+Parameters!$C$40*(Parameters!$D$40-Parameters!$D$39)+Parameters!$C$41*($A244-Parameters!$D$40),Parameters!$C$39*Parameters!$D$39+Parameters!$C$40*(Parameters!$D$40-Parameters!$D$39)+Parameters!$C$41*(Parameters!$D$41-Parameters!$D$40)+Parameters!$C$42*($A244-Parameters!$D$41)))),_xlfn.IFS($A244&lt;=Parameters!$D$39,Parameters!$C$39*$A244,$A244&lt;=Parameters!$D$40,Parameters!$C$40*$A244,$A244&lt;=Parameters!$D$41,Parameters!$C$41*$A244,$A244&gt;Parameters!$D$41,Parameters!$C$42*$A244))</f>
        <v>32690.559999999998</v>
      </c>
      <c r="I244" s="290">
        <f t="shared" si="117"/>
        <v>136.78058577405858</v>
      </c>
      <c r="J244" s="290" cm="1">
        <f t="array" ref="J244">IF(Parameters!$D$55="No",IF($A244&lt;=Parameters!$F$23,Parameters!$E$23*$A244,IF($A244&lt;=Parameters!$F$24,Parameters!$E$23*Parameters!$F$23+Parameters!$E$24*($A244-Parameters!$F$23),IF($A244&lt;=Parameters!$F$25,Parameters!$E$23*Parameters!$F$23+Parameters!$E$24*(Parameters!$F$24-Parameters!$F$23)+Parameters!$E$25*($A244-Parameters!$F$24),Parameters!$E$23*Parameters!$F$23+Parameters!$E$24*(Parameters!$F$24-Parameters!$F$23)+Parameters!$E$25*(Parameters!$F$25-Parameters!$F$24)+Parameters!$E$26*($A244-Parameters!$F$25)))),_xlfn.IFS($A244&lt;=Parameters!$F$23,Parameters!$E$23*$A244,$A244&lt;=Parameters!$F$24,Parameters!$E$24*$A244,$A244&lt;=Parameters!$F$25,Parameters!$E$25*$A244,$A244&gt;Parameters!$F$25,Parameters!$E$26*$A244))</f>
        <v>21789.63</v>
      </c>
      <c r="K244" s="290">
        <f t="shared" si="93"/>
        <v>91.17</v>
      </c>
      <c r="L244" s="290" cm="1">
        <f t="array" ref="L244">IF(Parameters!$D$55="No",IF($A244&lt;=Parameters!$F$28,Parameters!$E$28*$A244,IF($A244&lt;=Parameters!$F$29,Parameters!$E$28*Parameters!$F$28+Parameters!$E$29*($A244-Parameters!$F$28),IF($A244&lt;=Parameters!$F$30,Parameters!$E$28*Parameters!$F$28+Parameters!$E$29*(Parameters!$F$29-Parameters!$F$28)+Parameters!$E$30*($A244-Parameters!$F$29),Parameters!$E$28*Parameters!$F$28+Parameters!$E$29*(Parameters!$F$29-Parameters!$F$28)+Parameters!$E$30*(Parameters!$F$30-Parameters!$F$29)+Parameters!$E$31*($A244-Parameters!$F$30)))),_xlfn.IFS($A244&lt;=Parameters!$F$28,Parameters!$E$28*$A244,$A244&lt;=Parameters!$F$29,Parameters!$E$29*$A244,$A244&lt;=Parameters!$F$30,Parameters!$E$30*$A244,$A244&gt;Parameters!$F$30,Parameters!$E$31*$A244))</f>
        <v>25823.11</v>
      </c>
      <c r="M244" s="290">
        <f t="shared" si="94"/>
        <v>108.04648535564854</v>
      </c>
      <c r="N244" s="290" cm="1">
        <f t="array" ref="N244">IF(Parameters!$D$55="No",IF($A244&lt;=Parameters!$F$34,Parameters!$E$34*$A244,IF($A244&lt;=Parameters!$F$35,Parameters!$E$34*Parameters!$F$34+Parameters!$E$35*($A244-Parameters!$F$34),IF($A244&lt;=Parameters!$F$36,Parameters!$E$34*Parameters!$F$34+Parameters!$E$35*(Parameters!$F$35-Parameters!$F$34)+Parameters!$E$36*($A244-Parameters!$F$35),Parameters!$E$34*Parameters!$F$34+Parameters!$E$35*(Parameters!$F$35-Parameters!$F$34)+Parameters!$E$36*(Parameters!$F$36-Parameters!$F$35)+Parameters!$E$37*($A244-Parameters!$F$36)))),_xlfn.IFS($A244&lt;=Parameters!$F$34,Parameters!$E$34*$A244,$A244&lt;=Parameters!$F$35,Parameters!$E$35*$A244,$A244&lt;=Parameters!$F$36,Parameters!$E$36*$A244,$A244&gt;Parameters!$F$36,Parameters!$E$37*$A244))</f>
        <v>31075.059999999998</v>
      </c>
      <c r="O244" s="290">
        <f t="shared" si="118"/>
        <v>130.02117154811714</v>
      </c>
      <c r="P244" s="290" cm="1">
        <f t="array" ref="P244">IF(Parameters!$D$55="No",IF($A244&lt;=Parameters!$F$39,Parameters!$E$39*$A244,IF($A244&lt;=Parameters!$F$40,Parameters!$E$39*Parameters!$F$39+Parameters!$E$40*($A244-Parameters!$F$39),IF($A244&lt;=Parameters!$F$41,Parameters!$E$39*Parameters!$F$39+Parameters!$E$40*(Parameters!$F$40-Parameters!$F$39)+Parameters!$E$41*($A244-Parameters!$F$40),Parameters!$E$39*Parameters!$F$39+Parameters!$E$40*(Parameters!$F$40-Parameters!$F$39)+Parameters!$E$41*(Parameters!$F$41-Parameters!$F$40)+Parameters!$E$42*($A244-Parameters!$F$41)))),_xlfn.IFS($A244&lt;=Parameters!$F$39,Parameters!$E$39*$A244,$A244&lt;=Parameters!$F$40,Parameters!$E$40*$A244,$A244&lt;=Parameters!$F$41,Parameters!$E$41*$A244,$A244&gt;Parameters!$F$41,Parameters!$E$42*$A244))</f>
        <v>32690.559999999998</v>
      </c>
      <c r="Q244" s="290">
        <f t="shared" si="119"/>
        <v>136.78058577405858</v>
      </c>
      <c r="R244" s="290" cm="1">
        <f t="array" ref="R244">IF(Parameters!$E$55="No",IF($A244&lt;=Parameters!$H$23,Parameters!$G$23*$A244,IF($A244&lt;=Parameters!$H$24,Parameters!$G$23*Parameters!$H$23+Parameters!$G$24*($A244-Parameters!$H$23),IF($A244&lt;=Parameters!$H$25,Parameters!$G$23*Parameters!$H$23+Parameters!$G$24*(Parameters!$H$24-Parameters!$H$23)+Parameters!$G$25*($A244-Parameters!$H$24),Parameters!$G$23*Parameters!$H$23+Parameters!$G$24*(Parameters!$H$24-Parameters!$H$23)+Parameters!$G$25*(Parameters!$H$25-Parameters!$H$24)+Parameters!$G$26*($A244-Parameters!$H$25)))),_xlfn.IFS($A244&lt;=Parameters!$H$23,Parameters!$G$23*$A244,$A244&lt;=Parameters!$H$24,Parameters!$G$24*$A244,$A244&lt;=Parameters!$H$25,Parameters!$G$25*$A244,$A244&gt;Parameters!$H$25,Parameters!$G$26*$A244))</f>
        <v>21789.63</v>
      </c>
      <c r="S244" s="290">
        <f t="shared" si="95"/>
        <v>91.17</v>
      </c>
      <c r="T244" s="290" cm="1">
        <f t="array" ref="T244">IF(Parameters!$E$55="No",IF($A244&lt;=Parameters!$H$28,Parameters!$G$28*$A244,IF($A244&lt;=Parameters!$H$29,Parameters!$G$28*Parameters!$H$28+Parameters!$G$29*($A244-Parameters!$H$28),IF($A244&lt;=Parameters!$H$30,Parameters!$G$28*Parameters!$H$28+Parameters!$G$29*(Parameters!$H$29-Parameters!$H$28)+Parameters!$G$30*($A244-Parameters!$H$29),Parameters!$G$28*Parameters!$H$28+Parameters!$G$29*(Parameters!$H$29-Parameters!$H$28)+Parameters!$G$30*(Parameters!$H$30-Parameters!$H$29)+Parameters!$G$31*($A244-Parameters!$H$30)))),_xlfn.IFS($A244&lt;=Parameters!$H$28,Parameters!$G$28*$A244,$A244&lt;=Parameters!$H$29,Parameters!$G$29*$A244,$A244&lt;=Parameters!$H$30,Parameters!$G$30*$A244,$A244&gt;Parameters!$H$30,Parameters!$G$31*$A244))</f>
        <v>25823.11</v>
      </c>
      <c r="U244" s="290">
        <f t="shared" si="96"/>
        <v>108.04648535564854</v>
      </c>
      <c r="V244" s="290" cm="1">
        <f t="array" ref="V244">IF(Parameters!$E$55="No",IF($A244&lt;=Parameters!$H$34,Parameters!$G$34*$A244,IF($A244&lt;=Parameters!$H$35,Parameters!$G$34*Parameters!$H$34+Parameters!$G$35*($A244-Parameters!$H$34),IF($A244&lt;=Parameters!$H$36,Parameters!$G$34*Parameters!$H$34+Parameters!$G$35*(Parameters!$H$35-Parameters!$H$34)+Parameters!$G$36*($A244-Parameters!$H$35),Parameters!$G$34*Parameters!$H$34+Parameters!$G$35*(Parameters!$H$35-Parameters!$H$34)+Parameters!$G$36*(Parameters!$H$36-Parameters!$H$35)+Parameters!$G$37*($A244-Parameters!$H$36)))),_xlfn.IFS($A244&lt;=Parameters!$H$34,Parameters!$G$34*$A244,$A244&lt;=Parameters!$H$35,Parameters!$G$35*$A244,$A244&lt;=Parameters!$H$36,Parameters!$G$36*$A244,$A244&gt;Parameters!$H$36,Parameters!$G$37*$A244))</f>
        <v>31075.059999999998</v>
      </c>
      <c r="W244" s="290">
        <f t="shared" si="120"/>
        <v>130.02117154811714</v>
      </c>
      <c r="X244" s="290" cm="1">
        <f t="array" ref="X244">IF(Parameters!$E$55="No",IF($A244&lt;=Parameters!$H$39,Parameters!$G$39*$A244,IF($A244&lt;=Parameters!$H$40,Parameters!$G$39*Parameters!$H$39+Parameters!$G$40*($A244-Parameters!$H$39),IF($A244&lt;=Parameters!$H$41,Parameters!$G$39*Parameters!$H$39+Parameters!$G$40*(Parameters!$H$40-Parameters!$H$39)+Parameters!$G$41*($A244-Parameters!$H$40),Parameters!$G$39*Parameters!$H$39+Parameters!$G$40*(Parameters!$H$40-Parameters!$H$39)+Parameters!$G$41*(Parameters!$H$41-Parameters!$H$40)+Parameters!$G$42*($A244-Parameters!$H$41)))),_xlfn.IFS($A244&lt;=Parameters!$H$39,Parameters!$G$39*$A244,$A244&lt;=Parameters!$H$40,Parameters!$G$40*$A244,$A244&lt;=Parameters!$H$41,Parameters!$G$41*$A244,$A244&gt;Parameters!$H$41,Parameters!$G$42*$A244))</f>
        <v>32690.559999999998</v>
      </c>
      <c r="Y244" s="290">
        <f t="shared" si="121"/>
        <v>136.78058577405858</v>
      </c>
      <c r="Z244" s="290" cm="1">
        <f t="array" ref="Z244">IF(Parameters!$F$55="No",IF($A244&lt;=Parameters!$J$23,Parameters!$I$23*$A244,IF($A244&lt;=Parameters!$J$24,Parameters!$I$23*Parameters!$J$23+Parameters!$I$24*($A244-Parameters!$J$23),IF($A244&lt;=Parameters!$J$25,Parameters!$I$23*Parameters!$J$23+Parameters!$I$24*(Parameters!$J$24-Parameters!$J$23)+Parameters!$I$25*($A244-Parameters!$J$24),Parameters!$I$23*Parameters!$J$23+Parameters!$I$24*(Parameters!$J$24-Parameters!$J$23)+Parameters!$I$25*(Parameters!$J$25-Parameters!$J$24)+Parameters!$I$26*($A244-Parameters!$J$25)))),_xlfn.IFS($A244&lt;=Parameters!$J$23,Parameters!$I$23*$A244,$A244&lt;=Parameters!$J$24,Parameters!$I$24*$A244,$A244&lt;=Parameters!$J$25,Parameters!$I$25*$A244,$A244&gt;Parameters!$J$25,Parameters!$I$26*$A244))</f>
        <v>21789.63</v>
      </c>
      <c r="AA244" s="290">
        <f t="shared" si="97"/>
        <v>91.17</v>
      </c>
      <c r="AB244" s="290" cm="1">
        <f t="array" ref="AB244">IF(Parameters!$F$55="No",IF($A244&lt;=Parameters!$J$28,Parameters!$I$28*$A244,IF($A244&lt;=Parameters!$J$29,Parameters!$I$28*Parameters!$J$28+Parameters!$I$29*($A244-Parameters!$J$28),IF($A244&lt;=Parameters!$J$30,Parameters!$I$28*Parameters!$J$28+Parameters!$I$29*(Parameters!$J$29-Parameters!$J$28)+Parameters!$I$30*($A244-Parameters!$J$29),Parameters!$I$28*Parameters!$J$28+Parameters!$I$29*(Parameters!$J$29-Parameters!$J$28)+Parameters!$I$30*(Parameters!$J$30-Parameters!$J$29)+Parameters!$I$31*($A244-Parameters!$J$30)))),_xlfn.IFS($A244&lt;=Parameters!$J$28,Parameters!$I$28*$A244,$A244&lt;=Parameters!$J$29,Parameters!$I$29*$A244,$A244&lt;=Parameters!$J$30,Parameters!$I$30*$A244,$A244&gt;Parameters!$J$30,Parameters!$I$31*$A244))</f>
        <v>25823.11</v>
      </c>
      <c r="AC244" s="290">
        <f t="shared" si="98"/>
        <v>108.04648535564854</v>
      </c>
      <c r="AD244" s="290" cm="1">
        <f t="array" ref="AD244">IF(Parameters!$F$55="No",IF($A244&lt;=Parameters!$J$34,Parameters!$I$34*$A244,IF($A244&lt;=Parameters!$J$35,Parameters!$I$34*Parameters!$J$34+Parameters!$I$35*($A244-Parameters!$J$34),IF($A244&lt;=Parameters!$J$36,Parameters!$I$34*Parameters!$J$34+Parameters!$I$35*(Parameters!$J$35-Parameters!$J$34)+Parameters!$I$36*($A244-Parameters!$J$35),Parameters!$I$34*Parameters!$J$34+Parameters!$I$35*(Parameters!$J$35-Parameters!$J$34)+Parameters!$I$36*(Parameters!$J$36-Parameters!$J$35)+Parameters!$I$37*($A244-Parameters!$J$36)))),_xlfn.IFS($A244&lt;=Parameters!$J$34,Parameters!$I$34*$A244,$A244&lt;=Parameters!$J$35,Parameters!$I$35*$A244,$A244&lt;=Parameters!$J$36,Parameters!$I$36*$A244,$A244&gt;Parameters!$J$36,Parameters!$I$37*$A244))</f>
        <v>31075.059999999998</v>
      </c>
      <c r="AE244" s="290">
        <f t="shared" si="122"/>
        <v>130.02117154811714</v>
      </c>
      <c r="AF244" s="290" cm="1">
        <f t="array" ref="AF244">IF(Parameters!$F$55="No",IF($A244&lt;=Parameters!$J$39,Parameters!$I$39*$A244,IF($A244&lt;=Parameters!$J$40,Parameters!$I$39*Parameters!$J$39+Parameters!$I$40*($A244-Parameters!$J$39),IF($A244&lt;=Parameters!$J$41,Parameters!$I$39*Parameters!$J$39+Parameters!$I$40*(Parameters!$J$40-Parameters!$J$39)+Parameters!$I$41*($A244-Parameters!$J$40),Parameters!$I$39*Parameters!$J$39+Parameters!$I$40*(Parameters!$J$40-Parameters!$J$39)+Parameters!$I$41*(Parameters!$J$41-Parameters!$J$40)+Parameters!$I$42*($A244-Parameters!$J$41)))),_xlfn.IFS($A244&lt;=Parameters!$J$39,Parameters!$I$39*$A244,$A244&lt;=Parameters!$J$40,Parameters!$I$40*$A244,$A244&lt;=Parameters!$J$41,Parameters!$I$41*$A244,$A244&gt;Parameters!$J$41,Parameters!$I$42*$A244))</f>
        <v>32690.559999999998</v>
      </c>
      <c r="AG244" s="290">
        <f t="shared" si="123"/>
        <v>136.78058577405858</v>
      </c>
      <c r="AI244" s="428">
        <f t="shared" si="99"/>
        <v>91.170000000001892</v>
      </c>
      <c r="AJ244" s="428">
        <f t="shared" si="100"/>
        <v>136.48999999999796</v>
      </c>
      <c r="AK244" s="428">
        <f t="shared" si="101"/>
        <v>143.53999999999724</v>
      </c>
      <c r="AL244" s="428">
        <f t="shared" si="102"/>
        <v>143.54000000000087</v>
      </c>
      <c r="AM244" s="428">
        <f t="shared" si="103"/>
        <v>91.170000000001892</v>
      </c>
      <c r="AN244" s="428">
        <f t="shared" si="104"/>
        <v>136.48999999999796</v>
      </c>
      <c r="AO244" s="428">
        <f t="shared" si="105"/>
        <v>143.53999999999724</v>
      </c>
      <c r="AP244" s="428">
        <f t="shared" si="106"/>
        <v>143.54000000000087</v>
      </c>
      <c r="AQ244" s="428">
        <f t="shared" si="107"/>
        <v>91.170000000001892</v>
      </c>
      <c r="AR244" s="428">
        <f t="shared" si="108"/>
        <v>136.48999999999796</v>
      </c>
      <c r="AS244" s="428">
        <f t="shared" si="109"/>
        <v>143.53999999999724</v>
      </c>
      <c r="AT244" s="428">
        <f t="shared" si="110"/>
        <v>143.54000000000087</v>
      </c>
      <c r="AU244" s="428">
        <f t="shared" si="111"/>
        <v>91.170000000001892</v>
      </c>
      <c r="AV244" s="428">
        <f t="shared" si="112"/>
        <v>136.48999999999796</v>
      </c>
      <c r="AW244" s="428">
        <f t="shared" si="113"/>
        <v>143.53999999999724</v>
      </c>
      <c r="AX244" s="428">
        <f t="shared" si="114"/>
        <v>143.54000000000087</v>
      </c>
    </row>
    <row r="245">
      <c r="A245" s="413">
        <v>240</v>
      </c>
      <c r="B245" s="290" cm="1">
        <f t="array" ref="B245">IF(Parameters!$C$55="No",IF($A245&lt;=Parameters!$D$23,Parameters!$C$23*$A245,IF($A245&lt;=Parameters!$D$24,Parameters!$C$23*Parameters!$D$23+Parameters!$C$24*($A245-Parameters!$D$23),IF($A245&lt;=Parameters!$D$25,Parameters!$C$23*Parameters!$D$23+Parameters!$C$24*(Parameters!$D$24-Parameters!$D$23)+Parameters!$C$25*($A245-Parameters!$D$24),Parameters!$C$23*Parameters!$D$23+Parameters!$C$24*(Parameters!$D$24-Parameters!$D$23)+Parameters!$C$25*(Parameters!$D$25-Parameters!$D$24)+Parameters!$C$26*($A245-Parameters!$D$25)))),_xlfn.IFS($A245&lt;=Parameters!$D$23,Parameters!$C$23*$A245,$A245&lt;=Parameters!$D$24,Parameters!$C$24*$A245,$A245&lt;=Parameters!$D$25,Parameters!$C$25*$A245,$A245&gt;Parameters!$D$25,Parameters!$C$26*$A245))</f>
        <v>21880.799999999999</v>
      </c>
      <c r="C245" s="290">
        <f t="shared" si="115"/>
        <v>91.17</v>
      </c>
      <c r="D245" s="290" cm="1">
        <f t="array" ref="D245">IF(Parameters!$C$55="No",IF($A245&lt;=Parameters!$D$28,Parameters!$C$28*$A245,IF($A245&lt;=Parameters!$D$29,Parameters!$C$28*Parameters!$D$28+Parameters!$C$29*($A245-Parameters!$D$28),IF($A245&lt;=Parameters!$D$30,Parameters!$C$28*Parameters!$D$28+Parameters!$C$29*(Parameters!$D$29-Parameters!$D$28)+Parameters!$C$30*($A245-Parameters!$D$29),Parameters!$C$28*Parameters!$D$28+Parameters!$C$29*(Parameters!$D$29-Parameters!$D$28)+Parameters!$C$30*(Parameters!$D$30-Parameters!$D$29)+Parameters!$C$31*($A245-Parameters!$D$30)))),_xlfn.IFS($A245&lt;=Parameters!$D$28,Parameters!$C$28*$A245,$A245&lt;=Parameters!$D$29,Parameters!$C$29*$A245,$A245&lt;=Parameters!$D$30,Parameters!$C$30*$A245,$A245&gt;Parameters!$D$30,Parameters!$C$31*$A245))</f>
        <v>25959.599999999999</v>
      </c>
      <c r="E245" s="290">
        <f t="shared" si="115"/>
        <v>108.16499999999999</v>
      </c>
      <c r="F245" s="290" cm="1">
        <f t="array" ref="F245">IF(Parameters!$C$55="No",IF($A245&lt;=Parameters!$D$34,Parameters!$C$34*$A245,IF($A245&lt;=Parameters!$D$35,Parameters!$C$34*Parameters!$D$34+Parameters!$C$35*($A245-Parameters!$D$34),IF($A245&lt;=Parameters!$D$36,Parameters!$C$34*Parameters!$D$34+Parameters!$C$35*(Parameters!$D$35-Parameters!$D$34)+Parameters!$C$36*($A245-Parameters!$D$35),Parameters!$C$34*Parameters!$D$34+Parameters!$C$35*(Parameters!$D$35-Parameters!$D$34)+Parameters!$C$36*(Parameters!$D$36-Parameters!$D$35)+Parameters!$C$37*($A245-Parameters!$D$36)))),_xlfn.IFS($A245&lt;=Parameters!$D$34,Parameters!$C$34*$A245,$A245&lt;=Parameters!$D$35,Parameters!$C$35*$A245,$A245&lt;=Parameters!$D$36,Parameters!$C$36*$A245,$A245&gt;Parameters!$D$36,Parameters!$C$37*$A245))</f>
        <v>31218.6</v>
      </c>
      <c r="G245" s="290">
        <f t="shared" si="116"/>
        <v>130.07749999999999</v>
      </c>
      <c r="H245" s="290" cm="1">
        <f t="array" ref="H245">IF(Parameters!$C$55="No",IF($A245&lt;=Parameters!$D$39,Parameters!$C$39*$A245,IF($A245&lt;=Parameters!$D$40,Parameters!$C$39*Parameters!$D$39+Parameters!$C$40*($A245-Parameters!$D$39),IF($A245&lt;=Parameters!$D$41,Parameters!$C$39*Parameters!$D$39+Parameters!$C$40*(Parameters!$D$40-Parameters!$D$39)+Parameters!$C$41*($A245-Parameters!$D$40),Parameters!$C$39*Parameters!$D$39+Parameters!$C$40*(Parameters!$D$40-Parameters!$D$39)+Parameters!$C$41*(Parameters!$D$41-Parameters!$D$40)+Parameters!$C$42*($A245-Parameters!$D$41)))),_xlfn.IFS($A245&lt;=Parameters!$D$39,Parameters!$C$39*$A245,$A245&lt;=Parameters!$D$40,Parameters!$C$40*$A245,$A245&lt;=Parameters!$D$41,Parameters!$C$41*$A245,$A245&gt;Parameters!$D$41,Parameters!$C$42*$A245))</f>
        <v>32834.1</v>
      </c>
      <c r="I245" s="290">
        <f t="shared" si="117"/>
        <v>136.80875</v>
      </c>
      <c r="J245" s="290" cm="1">
        <f t="array" ref="J245">IF(Parameters!$D$55="No",IF($A245&lt;=Parameters!$F$23,Parameters!$E$23*$A245,IF($A245&lt;=Parameters!$F$24,Parameters!$E$23*Parameters!$F$23+Parameters!$E$24*($A245-Parameters!$F$23),IF($A245&lt;=Parameters!$F$25,Parameters!$E$23*Parameters!$F$23+Parameters!$E$24*(Parameters!$F$24-Parameters!$F$23)+Parameters!$E$25*($A245-Parameters!$F$24),Parameters!$E$23*Parameters!$F$23+Parameters!$E$24*(Parameters!$F$24-Parameters!$F$23)+Parameters!$E$25*(Parameters!$F$25-Parameters!$F$24)+Parameters!$E$26*($A245-Parameters!$F$25)))),_xlfn.IFS($A245&lt;=Parameters!$F$23,Parameters!$E$23*$A245,$A245&lt;=Parameters!$F$24,Parameters!$E$24*$A245,$A245&lt;=Parameters!$F$25,Parameters!$E$25*$A245,$A245&gt;Parameters!$F$25,Parameters!$E$26*$A245))</f>
        <v>21880.799999999999</v>
      </c>
      <c r="K245" s="290">
        <f t="shared" si="93"/>
        <v>91.17</v>
      </c>
      <c r="L245" s="290" cm="1">
        <f t="array" ref="L245">IF(Parameters!$D$55="No",IF($A245&lt;=Parameters!$F$28,Parameters!$E$28*$A245,IF($A245&lt;=Parameters!$F$29,Parameters!$E$28*Parameters!$F$28+Parameters!$E$29*($A245-Parameters!$F$28),IF($A245&lt;=Parameters!$F$30,Parameters!$E$28*Parameters!$F$28+Parameters!$E$29*(Parameters!$F$29-Parameters!$F$28)+Parameters!$E$30*($A245-Parameters!$F$29),Parameters!$E$28*Parameters!$F$28+Parameters!$E$29*(Parameters!$F$29-Parameters!$F$28)+Parameters!$E$30*(Parameters!$F$30-Parameters!$F$29)+Parameters!$E$31*($A245-Parameters!$F$30)))),_xlfn.IFS($A245&lt;=Parameters!$F$28,Parameters!$E$28*$A245,$A245&lt;=Parameters!$F$29,Parameters!$E$29*$A245,$A245&lt;=Parameters!$F$30,Parameters!$E$30*$A245,$A245&gt;Parameters!$F$30,Parameters!$E$31*$A245))</f>
        <v>25959.599999999999</v>
      </c>
      <c r="M245" s="290">
        <f t="shared" si="94"/>
        <v>108.16499999999999</v>
      </c>
      <c r="N245" s="290" cm="1">
        <f t="array" ref="N245">IF(Parameters!$D$55="No",IF($A245&lt;=Parameters!$F$34,Parameters!$E$34*$A245,IF($A245&lt;=Parameters!$F$35,Parameters!$E$34*Parameters!$F$34+Parameters!$E$35*($A245-Parameters!$F$34),IF($A245&lt;=Parameters!$F$36,Parameters!$E$34*Parameters!$F$34+Parameters!$E$35*(Parameters!$F$35-Parameters!$F$34)+Parameters!$E$36*($A245-Parameters!$F$35),Parameters!$E$34*Parameters!$F$34+Parameters!$E$35*(Parameters!$F$35-Parameters!$F$34)+Parameters!$E$36*(Parameters!$F$36-Parameters!$F$35)+Parameters!$E$37*($A245-Parameters!$F$36)))),_xlfn.IFS($A245&lt;=Parameters!$F$34,Parameters!$E$34*$A245,$A245&lt;=Parameters!$F$35,Parameters!$E$35*$A245,$A245&lt;=Parameters!$F$36,Parameters!$E$36*$A245,$A245&gt;Parameters!$F$36,Parameters!$E$37*$A245))</f>
        <v>31218.6</v>
      </c>
      <c r="O245" s="290">
        <f t="shared" si="118"/>
        <v>130.07749999999999</v>
      </c>
      <c r="P245" s="290" cm="1">
        <f t="array" ref="P245">IF(Parameters!$D$55="No",IF($A245&lt;=Parameters!$F$39,Parameters!$E$39*$A245,IF($A245&lt;=Parameters!$F$40,Parameters!$E$39*Parameters!$F$39+Parameters!$E$40*($A245-Parameters!$F$39),IF($A245&lt;=Parameters!$F$41,Parameters!$E$39*Parameters!$F$39+Parameters!$E$40*(Parameters!$F$40-Parameters!$F$39)+Parameters!$E$41*($A245-Parameters!$F$40),Parameters!$E$39*Parameters!$F$39+Parameters!$E$40*(Parameters!$F$40-Parameters!$F$39)+Parameters!$E$41*(Parameters!$F$41-Parameters!$F$40)+Parameters!$E$42*($A245-Parameters!$F$41)))),_xlfn.IFS($A245&lt;=Parameters!$F$39,Parameters!$E$39*$A245,$A245&lt;=Parameters!$F$40,Parameters!$E$40*$A245,$A245&lt;=Parameters!$F$41,Parameters!$E$41*$A245,$A245&gt;Parameters!$F$41,Parameters!$E$42*$A245))</f>
        <v>32834.1</v>
      </c>
      <c r="Q245" s="290">
        <f t="shared" si="119"/>
        <v>136.80875</v>
      </c>
      <c r="R245" s="290" cm="1">
        <f t="array" ref="R245">IF(Parameters!$E$55="No",IF($A245&lt;=Parameters!$H$23,Parameters!$G$23*$A245,IF($A245&lt;=Parameters!$H$24,Parameters!$G$23*Parameters!$H$23+Parameters!$G$24*($A245-Parameters!$H$23),IF($A245&lt;=Parameters!$H$25,Parameters!$G$23*Parameters!$H$23+Parameters!$G$24*(Parameters!$H$24-Parameters!$H$23)+Parameters!$G$25*($A245-Parameters!$H$24),Parameters!$G$23*Parameters!$H$23+Parameters!$G$24*(Parameters!$H$24-Parameters!$H$23)+Parameters!$G$25*(Parameters!$H$25-Parameters!$H$24)+Parameters!$G$26*($A245-Parameters!$H$25)))),_xlfn.IFS($A245&lt;=Parameters!$H$23,Parameters!$G$23*$A245,$A245&lt;=Parameters!$H$24,Parameters!$G$24*$A245,$A245&lt;=Parameters!$H$25,Parameters!$G$25*$A245,$A245&gt;Parameters!$H$25,Parameters!$G$26*$A245))</f>
        <v>21880.799999999999</v>
      </c>
      <c r="S245" s="290">
        <f t="shared" si="95"/>
        <v>91.17</v>
      </c>
      <c r="T245" s="290" cm="1">
        <f t="array" ref="T245">IF(Parameters!$E$55="No",IF($A245&lt;=Parameters!$H$28,Parameters!$G$28*$A245,IF($A245&lt;=Parameters!$H$29,Parameters!$G$28*Parameters!$H$28+Parameters!$G$29*($A245-Parameters!$H$28),IF($A245&lt;=Parameters!$H$30,Parameters!$G$28*Parameters!$H$28+Parameters!$G$29*(Parameters!$H$29-Parameters!$H$28)+Parameters!$G$30*($A245-Parameters!$H$29),Parameters!$G$28*Parameters!$H$28+Parameters!$G$29*(Parameters!$H$29-Parameters!$H$28)+Parameters!$G$30*(Parameters!$H$30-Parameters!$H$29)+Parameters!$G$31*($A245-Parameters!$H$30)))),_xlfn.IFS($A245&lt;=Parameters!$H$28,Parameters!$G$28*$A245,$A245&lt;=Parameters!$H$29,Parameters!$G$29*$A245,$A245&lt;=Parameters!$H$30,Parameters!$G$30*$A245,$A245&gt;Parameters!$H$30,Parameters!$G$31*$A245))</f>
        <v>25959.599999999999</v>
      </c>
      <c r="U245" s="290">
        <f t="shared" si="96"/>
        <v>108.16499999999999</v>
      </c>
      <c r="V245" s="290" cm="1">
        <f t="array" ref="V245">IF(Parameters!$E$55="No",IF($A245&lt;=Parameters!$H$34,Parameters!$G$34*$A245,IF($A245&lt;=Parameters!$H$35,Parameters!$G$34*Parameters!$H$34+Parameters!$G$35*($A245-Parameters!$H$34),IF($A245&lt;=Parameters!$H$36,Parameters!$G$34*Parameters!$H$34+Parameters!$G$35*(Parameters!$H$35-Parameters!$H$34)+Parameters!$G$36*($A245-Parameters!$H$35),Parameters!$G$34*Parameters!$H$34+Parameters!$G$35*(Parameters!$H$35-Parameters!$H$34)+Parameters!$G$36*(Parameters!$H$36-Parameters!$H$35)+Parameters!$G$37*($A245-Parameters!$H$36)))),_xlfn.IFS($A245&lt;=Parameters!$H$34,Parameters!$G$34*$A245,$A245&lt;=Parameters!$H$35,Parameters!$G$35*$A245,$A245&lt;=Parameters!$H$36,Parameters!$G$36*$A245,$A245&gt;Parameters!$H$36,Parameters!$G$37*$A245))</f>
        <v>31218.6</v>
      </c>
      <c r="W245" s="290">
        <f t="shared" si="120"/>
        <v>130.07749999999999</v>
      </c>
      <c r="X245" s="290" cm="1">
        <f t="array" ref="X245">IF(Parameters!$E$55="No",IF($A245&lt;=Parameters!$H$39,Parameters!$G$39*$A245,IF($A245&lt;=Parameters!$H$40,Parameters!$G$39*Parameters!$H$39+Parameters!$G$40*($A245-Parameters!$H$39),IF($A245&lt;=Parameters!$H$41,Parameters!$G$39*Parameters!$H$39+Parameters!$G$40*(Parameters!$H$40-Parameters!$H$39)+Parameters!$G$41*($A245-Parameters!$H$40),Parameters!$G$39*Parameters!$H$39+Parameters!$G$40*(Parameters!$H$40-Parameters!$H$39)+Parameters!$G$41*(Parameters!$H$41-Parameters!$H$40)+Parameters!$G$42*($A245-Parameters!$H$41)))),_xlfn.IFS($A245&lt;=Parameters!$H$39,Parameters!$G$39*$A245,$A245&lt;=Parameters!$H$40,Parameters!$G$40*$A245,$A245&lt;=Parameters!$H$41,Parameters!$G$41*$A245,$A245&gt;Parameters!$H$41,Parameters!$G$42*$A245))</f>
        <v>32834.1</v>
      </c>
      <c r="Y245" s="290">
        <f t="shared" si="121"/>
        <v>136.80875</v>
      </c>
      <c r="Z245" s="290" cm="1">
        <f t="array" ref="Z245">IF(Parameters!$F$55="No",IF($A245&lt;=Parameters!$J$23,Parameters!$I$23*$A245,IF($A245&lt;=Parameters!$J$24,Parameters!$I$23*Parameters!$J$23+Parameters!$I$24*($A245-Parameters!$J$23),IF($A245&lt;=Parameters!$J$25,Parameters!$I$23*Parameters!$J$23+Parameters!$I$24*(Parameters!$J$24-Parameters!$J$23)+Parameters!$I$25*($A245-Parameters!$J$24),Parameters!$I$23*Parameters!$J$23+Parameters!$I$24*(Parameters!$J$24-Parameters!$J$23)+Parameters!$I$25*(Parameters!$J$25-Parameters!$J$24)+Parameters!$I$26*($A245-Parameters!$J$25)))),_xlfn.IFS($A245&lt;=Parameters!$J$23,Parameters!$I$23*$A245,$A245&lt;=Parameters!$J$24,Parameters!$I$24*$A245,$A245&lt;=Parameters!$J$25,Parameters!$I$25*$A245,$A245&gt;Parameters!$J$25,Parameters!$I$26*$A245))</f>
        <v>21880.799999999999</v>
      </c>
      <c r="AA245" s="290">
        <f t="shared" si="97"/>
        <v>91.17</v>
      </c>
      <c r="AB245" s="290" cm="1">
        <f t="array" ref="AB245">IF(Parameters!$F$55="No",IF($A245&lt;=Parameters!$J$28,Parameters!$I$28*$A245,IF($A245&lt;=Parameters!$J$29,Parameters!$I$28*Parameters!$J$28+Parameters!$I$29*($A245-Parameters!$J$28),IF($A245&lt;=Parameters!$J$30,Parameters!$I$28*Parameters!$J$28+Parameters!$I$29*(Parameters!$J$29-Parameters!$J$28)+Parameters!$I$30*($A245-Parameters!$J$29),Parameters!$I$28*Parameters!$J$28+Parameters!$I$29*(Parameters!$J$29-Parameters!$J$28)+Parameters!$I$30*(Parameters!$J$30-Parameters!$J$29)+Parameters!$I$31*($A245-Parameters!$J$30)))),_xlfn.IFS($A245&lt;=Parameters!$J$28,Parameters!$I$28*$A245,$A245&lt;=Parameters!$J$29,Parameters!$I$29*$A245,$A245&lt;=Parameters!$J$30,Parameters!$I$30*$A245,$A245&gt;Parameters!$J$30,Parameters!$I$31*$A245))</f>
        <v>25959.599999999999</v>
      </c>
      <c r="AC245" s="290">
        <f t="shared" si="98"/>
        <v>108.16499999999999</v>
      </c>
      <c r="AD245" s="290" cm="1">
        <f t="array" ref="AD245">IF(Parameters!$F$55="No",IF($A245&lt;=Parameters!$J$34,Parameters!$I$34*$A245,IF($A245&lt;=Parameters!$J$35,Parameters!$I$34*Parameters!$J$34+Parameters!$I$35*($A245-Parameters!$J$34),IF($A245&lt;=Parameters!$J$36,Parameters!$I$34*Parameters!$J$34+Parameters!$I$35*(Parameters!$J$35-Parameters!$J$34)+Parameters!$I$36*($A245-Parameters!$J$35),Parameters!$I$34*Parameters!$J$34+Parameters!$I$35*(Parameters!$J$35-Parameters!$J$34)+Parameters!$I$36*(Parameters!$J$36-Parameters!$J$35)+Parameters!$I$37*($A245-Parameters!$J$36)))),_xlfn.IFS($A245&lt;=Parameters!$J$34,Parameters!$I$34*$A245,$A245&lt;=Parameters!$J$35,Parameters!$I$35*$A245,$A245&lt;=Parameters!$J$36,Parameters!$I$36*$A245,$A245&gt;Parameters!$J$36,Parameters!$I$37*$A245))</f>
        <v>31218.6</v>
      </c>
      <c r="AE245" s="290">
        <f t="shared" si="122"/>
        <v>130.07749999999999</v>
      </c>
      <c r="AF245" s="290" cm="1">
        <f t="array" ref="AF245">IF(Parameters!$F$55="No",IF($A245&lt;=Parameters!$J$39,Parameters!$I$39*$A245,IF($A245&lt;=Parameters!$J$40,Parameters!$I$39*Parameters!$J$39+Parameters!$I$40*($A245-Parameters!$J$39),IF($A245&lt;=Parameters!$J$41,Parameters!$I$39*Parameters!$J$39+Parameters!$I$40*(Parameters!$J$40-Parameters!$J$39)+Parameters!$I$41*($A245-Parameters!$J$40),Parameters!$I$39*Parameters!$J$39+Parameters!$I$40*(Parameters!$J$40-Parameters!$J$39)+Parameters!$I$41*(Parameters!$J$41-Parameters!$J$40)+Parameters!$I$42*($A245-Parameters!$J$41)))),_xlfn.IFS($A245&lt;=Parameters!$J$39,Parameters!$I$39*$A245,$A245&lt;=Parameters!$J$40,Parameters!$I$40*$A245,$A245&lt;=Parameters!$J$41,Parameters!$I$41*$A245,$A245&gt;Parameters!$J$41,Parameters!$I$42*$A245))</f>
        <v>32834.1</v>
      </c>
      <c r="AG245" s="290">
        <f t="shared" si="123"/>
        <v>136.80875</v>
      </c>
      <c r="AI245" s="428">
        <f t="shared" si="99"/>
        <v>91.169999999998254</v>
      </c>
      <c r="AJ245" s="428">
        <f t="shared" si="100"/>
        <v>136.48999999999796</v>
      </c>
      <c r="AK245" s="428">
        <f t="shared" si="101"/>
        <v>143.54000000000087</v>
      </c>
      <c r="AL245" s="428">
        <f t="shared" si="102"/>
        <v>143.54000000000087</v>
      </c>
      <c r="AM245" s="428">
        <f t="shared" si="103"/>
        <v>91.169999999998254</v>
      </c>
      <c r="AN245" s="428">
        <f t="shared" si="104"/>
        <v>136.48999999999796</v>
      </c>
      <c r="AO245" s="428">
        <f t="shared" si="105"/>
        <v>143.54000000000087</v>
      </c>
      <c r="AP245" s="428">
        <f t="shared" si="106"/>
        <v>143.54000000000087</v>
      </c>
      <c r="AQ245" s="428">
        <f t="shared" si="107"/>
        <v>91.169999999998254</v>
      </c>
      <c r="AR245" s="428">
        <f t="shared" si="108"/>
        <v>136.48999999999796</v>
      </c>
      <c r="AS245" s="428">
        <f t="shared" si="109"/>
        <v>143.54000000000087</v>
      </c>
      <c r="AT245" s="428">
        <f t="shared" si="110"/>
        <v>143.54000000000087</v>
      </c>
      <c r="AU245" s="428">
        <f t="shared" si="111"/>
        <v>91.169999999998254</v>
      </c>
      <c r="AV245" s="428">
        <f t="shared" si="112"/>
        <v>136.48999999999796</v>
      </c>
      <c r="AW245" s="428">
        <f t="shared" si="113"/>
        <v>143.54000000000087</v>
      </c>
      <c r="AX245" s="428">
        <f t="shared" si="114"/>
        <v>143.54000000000087</v>
      </c>
    </row>
    <row r="246">
      <c r="A246" s="413">
        <v>241</v>
      </c>
      <c r="B246" s="290" cm="1">
        <f t="array" ref="B246">IF(Parameters!$C$55="No",IF($A246&lt;=Parameters!$D$23,Parameters!$C$23*$A246,IF($A246&lt;=Parameters!$D$24,Parameters!$C$23*Parameters!$D$23+Parameters!$C$24*($A246-Parameters!$D$23),IF($A246&lt;=Parameters!$D$25,Parameters!$C$23*Parameters!$D$23+Parameters!$C$24*(Parameters!$D$24-Parameters!$D$23)+Parameters!$C$25*($A246-Parameters!$D$24),Parameters!$C$23*Parameters!$D$23+Parameters!$C$24*(Parameters!$D$24-Parameters!$D$23)+Parameters!$C$25*(Parameters!$D$25-Parameters!$D$24)+Parameters!$C$26*($A246-Parameters!$D$25)))),_xlfn.IFS($A246&lt;=Parameters!$D$23,Parameters!$C$23*$A246,$A246&lt;=Parameters!$D$24,Parameters!$C$24*$A246,$A246&lt;=Parameters!$D$25,Parameters!$C$25*$A246,$A246&gt;Parameters!$D$25,Parameters!$C$26*$A246))</f>
        <v>21971.97</v>
      </c>
      <c r="C246" s="290">
        <f t="shared" si="115"/>
        <v>91.17</v>
      </c>
      <c r="D246" s="290" cm="1">
        <f t="array" ref="D246">IF(Parameters!$C$55="No",IF($A246&lt;=Parameters!$D$28,Parameters!$C$28*$A246,IF($A246&lt;=Parameters!$D$29,Parameters!$C$28*Parameters!$D$28+Parameters!$C$29*($A246-Parameters!$D$28),IF($A246&lt;=Parameters!$D$30,Parameters!$C$28*Parameters!$D$28+Parameters!$C$29*(Parameters!$D$29-Parameters!$D$28)+Parameters!$C$30*($A246-Parameters!$D$29),Parameters!$C$28*Parameters!$D$28+Parameters!$C$29*(Parameters!$D$29-Parameters!$D$28)+Parameters!$C$30*(Parameters!$D$30-Parameters!$D$29)+Parameters!$C$31*($A246-Parameters!$D$30)))),_xlfn.IFS($A246&lt;=Parameters!$D$28,Parameters!$C$28*$A246,$A246&lt;=Parameters!$D$29,Parameters!$C$29*$A246,$A246&lt;=Parameters!$D$30,Parameters!$C$30*$A246,$A246&gt;Parameters!$D$30,Parameters!$C$31*$A246))</f>
        <v>26096.09</v>
      </c>
      <c r="E246" s="290">
        <f t="shared" si="115"/>
        <v>108.28253112033195</v>
      </c>
      <c r="F246" s="290" cm="1">
        <f t="array" ref="F246">IF(Parameters!$C$55="No",IF($A246&lt;=Parameters!$D$34,Parameters!$C$34*$A246,IF($A246&lt;=Parameters!$D$35,Parameters!$C$34*Parameters!$D$34+Parameters!$C$35*($A246-Parameters!$D$34),IF($A246&lt;=Parameters!$D$36,Parameters!$C$34*Parameters!$D$34+Parameters!$C$35*(Parameters!$D$35-Parameters!$D$34)+Parameters!$C$36*($A246-Parameters!$D$35),Parameters!$C$34*Parameters!$D$34+Parameters!$C$35*(Parameters!$D$35-Parameters!$D$34)+Parameters!$C$36*(Parameters!$D$36-Parameters!$D$35)+Parameters!$C$37*($A246-Parameters!$D$36)))),_xlfn.IFS($A246&lt;=Parameters!$D$34,Parameters!$C$34*$A246,$A246&lt;=Parameters!$D$35,Parameters!$C$35*$A246,$A246&lt;=Parameters!$D$36,Parameters!$C$36*$A246,$A246&gt;Parameters!$D$36,Parameters!$C$37*$A246))</f>
        <v>31362.14</v>
      </c>
      <c r="G246" s="290">
        <f t="shared" si="116"/>
        <v>130.13336099585061</v>
      </c>
      <c r="H246" s="290" cm="1">
        <f t="array" ref="H246">IF(Parameters!$C$55="No",IF($A246&lt;=Parameters!$D$39,Parameters!$C$39*$A246,IF($A246&lt;=Parameters!$D$40,Parameters!$C$39*Parameters!$D$39+Parameters!$C$40*($A246-Parameters!$D$39),IF($A246&lt;=Parameters!$D$41,Parameters!$C$39*Parameters!$D$39+Parameters!$C$40*(Parameters!$D$40-Parameters!$D$39)+Parameters!$C$41*($A246-Parameters!$D$40),Parameters!$C$39*Parameters!$D$39+Parameters!$C$40*(Parameters!$D$40-Parameters!$D$39)+Parameters!$C$41*(Parameters!$D$41-Parameters!$D$40)+Parameters!$C$42*($A246-Parameters!$D$41)))),_xlfn.IFS($A246&lt;=Parameters!$D$39,Parameters!$C$39*$A246,$A246&lt;=Parameters!$D$40,Parameters!$C$40*$A246,$A246&lt;=Parameters!$D$41,Parameters!$C$41*$A246,$A246&gt;Parameters!$D$41,Parameters!$C$42*$A246))</f>
        <v>32977.64</v>
      </c>
      <c r="I246" s="290">
        <f t="shared" si="117"/>
        <v>136.8366804979253</v>
      </c>
      <c r="J246" s="290" cm="1">
        <f t="array" ref="J246">IF(Parameters!$D$55="No",IF($A246&lt;=Parameters!$F$23,Parameters!$E$23*$A246,IF($A246&lt;=Parameters!$F$24,Parameters!$E$23*Parameters!$F$23+Parameters!$E$24*($A246-Parameters!$F$23),IF($A246&lt;=Parameters!$F$25,Parameters!$E$23*Parameters!$F$23+Parameters!$E$24*(Parameters!$F$24-Parameters!$F$23)+Parameters!$E$25*($A246-Parameters!$F$24),Parameters!$E$23*Parameters!$F$23+Parameters!$E$24*(Parameters!$F$24-Parameters!$F$23)+Parameters!$E$25*(Parameters!$F$25-Parameters!$F$24)+Parameters!$E$26*($A246-Parameters!$F$25)))),_xlfn.IFS($A246&lt;=Parameters!$F$23,Parameters!$E$23*$A246,$A246&lt;=Parameters!$F$24,Parameters!$E$24*$A246,$A246&lt;=Parameters!$F$25,Parameters!$E$25*$A246,$A246&gt;Parameters!$F$25,Parameters!$E$26*$A246))</f>
        <v>21971.97</v>
      </c>
      <c r="K246" s="290">
        <f t="shared" si="93"/>
        <v>91.17</v>
      </c>
      <c r="L246" s="290" cm="1">
        <f t="array" ref="L246">IF(Parameters!$D$55="No",IF($A246&lt;=Parameters!$F$28,Parameters!$E$28*$A246,IF($A246&lt;=Parameters!$F$29,Parameters!$E$28*Parameters!$F$28+Parameters!$E$29*($A246-Parameters!$F$28),IF($A246&lt;=Parameters!$F$30,Parameters!$E$28*Parameters!$F$28+Parameters!$E$29*(Parameters!$F$29-Parameters!$F$28)+Parameters!$E$30*($A246-Parameters!$F$29),Parameters!$E$28*Parameters!$F$28+Parameters!$E$29*(Parameters!$F$29-Parameters!$F$28)+Parameters!$E$30*(Parameters!$F$30-Parameters!$F$29)+Parameters!$E$31*($A246-Parameters!$F$30)))),_xlfn.IFS($A246&lt;=Parameters!$F$28,Parameters!$E$28*$A246,$A246&lt;=Parameters!$F$29,Parameters!$E$29*$A246,$A246&lt;=Parameters!$F$30,Parameters!$E$30*$A246,$A246&gt;Parameters!$F$30,Parameters!$E$31*$A246))</f>
        <v>26096.09</v>
      </c>
      <c r="M246" s="290">
        <f t="shared" si="94"/>
        <v>108.28253112033195</v>
      </c>
      <c r="N246" s="290" cm="1">
        <f t="array" ref="N246">IF(Parameters!$D$55="No",IF($A246&lt;=Parameters!$F$34,Parameters!$E$34*$A246,IF($A246&lt;=Parameters!$F$35,Parameters!$E$34*Parameters!$F$34+Parameters!$E$35*($A246-Parameters!$F$34),IF($A246&lt;=Parameters!$F$36,Parameters!$E$34*Parameters!$F$34+Parameters!$E$35*(Parameters!$F$35-Parameters!$F$34)+Parameters!$E$36*($A246-Parameters!$F$35),Parameters!$E$34*Parameters!$F$34+Parameters!$E$35*(Parameters!$F$35-Parameters!$F$34)+Parameters!$E$36*(Parameters!$F$36-Parameters!$F$35)+Parameters!$E$37*($A246-Parameters!$F$36)))),_xlfn.IFS($A246&lt;=Parameters!$F$34,Parameters!$E$34*$A246,$A246&lt;=Parameters!$F$35,Parameters!$E$35*$A246,$A246&lt;=Parameters!$F$36,Parameters!$E$36*$A246,$A246&gt;Parameters!$F$36,Parameters!$E$37*$A246))</f>
        <v>31362.14</v>
      </c>
      <c r="O246" s="290">
        <f t="shared" si="118"/>
        <v>130.13336099585061</v>
      </c>
      <c r="P246" s="290" cm="1">
        <f t="array" ref="P246">IF(Parameters!$D$55="No",IF($A246&lt;=Parameters!$F$39,Parameters!$E$39*$A246,IF($A246&lt;=Parameters!$F$40,Parameters!$E$39*Parameters!$F$39+Parameters!$E$40*($A246-Parameters!$F$39),IF($A246&lt;=Parameters!$F$41,Parameters!$E$39*Parameters!$F$39+Parameters!$E$40*(Parameters!$F$40-Parameters!$F$39)+Parameters!$E$41*($A246-Parameters!$F$40),Parameters!$E$39*Parameters!$F$39+Parameters!$E$40*(Parameters!$F$40-Parameters!$F$39)+Parameters!$E$41*(Parameters!$F$41-Parameters!$F$40)+Parameters!$E$42*($A246-Parameters!$F$41)))),_xlfn.IFS($A246&lt;=Parameters!$F$39,Parameters!$E$39*$A246,$A246&lt;=Parameters!$F$40,Parameters!$E$40*$A246,$A246&lt;=Parameters!$F$41,Parameters!$E$41*$A246,$A246&gt;Parameters!$F$41,Parameters!$E$42*$A246))</f>
        <v>32977.64</v>
      </c>
      <c r="Q246" s="290">
        <f t="shared" si="119"/>
        <v>136.8366804979253</v>
      </c>
      <c r="R246" s="290" cm="1">
        <f t="array" ref="R246">IF(Parameters!$E$55="No",IF($A246&lt;=Parameters!$H$23,Parameters!$G$23*$A246,IF($A246&lt;=Parameters!$H$24,Parameters!$G$23*Parameters!$H$23+Parameters!$G$24*($A246-Parameters!$H$23),IF($A246&lt;=Parameters!$H$25,Parameters!$G$23*Parameters!$H$23+Parameters!$G$24*(Parameters!$H$24-Parameters!$H$23)+Parameters!$G$25*($A246-Parameters!$H$24),Parameters!$G$23*Parameters!$H$23+Parameters!$G$24*(Parameters!$H$24-Parameters!$H$23)+Parameters!$G$25*(Parameters!$H$25-Parameters!$H$24)+Parameters!$G$26*($A246-Parameters!$H$25)))),_xlfn.IFS($A246&lt;=Parameters!$H$23,Parameters!$G$23*$A246,$A246&lt;=Parameters!$H$24,Parameters!$G$24*$A246,$A246&lt;=Parameters!$H$25,Parameters!$G$25*$A246,$A246&gt;Parameters!$H$25,Parameters!$G$26*$A246))</f>
        <v>21971.97</v>
      </c>
      <c r="S246" s="290">
        <f t="shared" si="95"/>
        <v>91.17</v>
      </c>
      <c r="T246" s="290" cm="1">
        <f t="array" ref="T246">IF(Parameters!$E$55="No",IF($A246&lt;=Parameters!$H$28,Parameters!$G$28*$A246,IF($A246&lt;=Parameters!$H$29,Parameters!$G$28*Parameters!$H$28+Parameters!$G$29*($A246-Parameters!$H$28),IF($A246&lt;=Parameters!$H$30,Parameters!$G$28*Parameters!$H$28+Parameters!$G$29*(Parameters!$H$29-Parameters!$H$28)+Parameters!$G$30*($A246-Parameters!$H$29),Parameters!$G$28*Parameters!$H$28+Parameters!$G$29*(Parameters!$H$29-Parameters!$H$28)+Parameters!$G$30*(Parameters!$H$30-Parameters!$H$29)+Parameters!$G$31*($A246-Parameters!$H$30)))),_xlfn.IFS($A246&lt;=Parameters!$H$28,Parameters!$G$28*$A246,$A246&lt;=Parameters!$H$29,Parameters!$G$29*$A246,$A246&lt;=Parameters!$H$30,Parameters!$G$30*$A246,$A246&gt;Parameters!$H$30,Parameters!$G$31*$A246))</f>
        <v>26096.09</v>
      </c>
      <c r="U246" s="290">
        <f t="shared" si="96"/>
        <v>108.28253112033195</v>
      </c>
      <c r="V246" s="290" cm="1">
        <f t="array" ref="V246">IF(Parameters!$E$55="No",IF($A246&lt;=Parameters!$H$34,Parameters!$G$34*$A246,IF($A246&lt;=Parameters!$H$35,Parameters!$G$34*Parameters!$H$34+Parameters!$G$35*($A246-Parameters!$H$34),IF($A246&lt;=Parameters!$H$36,Parameters!$G$34*Parameters!$H$34+Parameters!$G$35*(Parameters!$H$35-Parameters!$H$34)+Parameters!$G$36*($A246-Parameters!$H$35),Parameters!$G$34*Parameters!$H$34+Parameters!$G$35*(Parameters!$H$35-Parameters!$H$34)+Parameters!$G$36*(Parameters!$H$36-Parameters!$H$35)+Parameters!$G$37*($A246-Parameters!$H$36)))),_xlfn.IFS($A246&lt;=Parameters!$H$34,Parameters!$G$34*$A246,$A246&lt;=Parameters!$H$35,Parameters!$G$35*$A246,$A246&lt;=Parameters!$H$36,Parameters!$G$36*$A246,$A246&gt;Parameters!$H$36,Parameters!$G$37*$A246))</f>
        <v>31362.14</v>
      </c>
      <c r="W246" s="290">
        <f t="shared" si="120"/>
        <v>130.13336099585061</v>
      </c>
      <c r="X246" s="290" cm="1">
        <f t="array" ref="X246">IF(Parameters!$E$55="No",IF($A246&lt;=Parameters!$H$39,Parameters!$G$39*$A246,IF($A246&lt;=Parameters!$H$40,Parameters!$G$39*Parameters!$H$39+Parameters!$G$40*($A246-Parameters!$H$39),IF($A246&lt;=Parameters!$H$41,Parameters!$G$39*Parameters!$H$39+Parameters!$G$40*(Parameters!$H$40-Parameters!$H$39)+Parameters!$G$41*($A246-Parameters!$H$40),Parameters!$G$39*Parameters!$H$39+Parameters!$G$40*(Parameters!$H$40-Parameters!$H$39)+Parameters!$G$41*(Parameters!$H$41-Parameters!$H$40)+Parameters!$G$42*($A246-Parameters!$H$41)))),_xlfn.IFS($A246&lt;=Parameters!$H$39,Parameters!$G$39*$A246,$A246&lt;=Parameters!$H$40,Parameters!$G$40*$A246,$A246&lt;=Parameters!$H$41,Parameters!$G$41*$A246,$A246&gt;Parameters!$H$41,Parameters!$G$42*$A246))</f>
        <v>32977.64</v>
      </c>
      <c r="Y246" s="290">
        <f t="shared" si="121"/>
        <v>136.8366804979253</v>
      </c>
      <c r="Z246" s="290" cm="1">
        <f t="array" ref="Z246">IF(Parameters!$F$55="No",IF($A246&lt;=Parameters!$J$23,Parameters!$I$23*$A246,IF($A246&lt;=Parameters!$J$24,Parameters!$I$23*Parameters!$J$23+Parameters!$I$24*($A246-Parameters!$J$23),IF($A246&lt;=Parameters!$J$25,Parameters!$I$23*Parameters!$J$23+Parameters!$I$24*(Parameters!$J$24-Parameters!$J$23)+Parameters!$I$25*($A246-Parameters!$J$24),Parameters!$I$23*Parameters!$J$23+Parameters!$I$24*(Parameters!$J$24-Parameters!$J$23)+Parameters!$I$25*(Parameters!$J$25-Parameters!$J$24)+Parameters!$I$26*($A246-Parameters!$J$25)))),_xlfn.IFS($A246&lt;=Parameters!$J$23,Parameters!$I$23*$A246,$A246&lt;=Parameters!$J$24,Parameters!$I$24*$A246,$A246&lt;=Parameters!$J$25,Parameters!$I$25*$A246,$A246&gt;Parameters!$J$25,Parameters!$I$26*$A246))</f>
        <v>21971.97</v>
      </c>
      <c r="AA246" s="290">
        <f t="shared" si="97"/>
        <v>91.17</v>
      </c>
      <c r="AB246" s="290" cm="1">
        <f t="array" ref="AB246">IF(Parameters!$F$55="No",IF($A246&lt;=Parameters!$J$28,Parameters!$I$28*$A246,IF($A246&lt;=Parameters!$J$29,Parameters!$I$28*Parameters!$J$28+Parameters!$I$29*($A246-Parameters!$J$28),IF($A246&lt;=Parameters!$J$30,Parameters!$I$28*Parameters!$J$28+Parameters!$I$29*(Parameters!$J$29-Parameters!$J$28)+Parameters!$I$30*($A246-Parameters!$J$29),Parameters!$I$28*Parameters!$J$28+Parameters!$I$29*(Parameters!$J$29-Parameters!$J$28)+Parameters!$I$30*(Parameters!$J$30-Parameters!$J$29)+Parameters!$I$31*($A246-Parameters!$J$30)))),_xlfn.IFS($A246&lt;=Parameters!$J$28,Parameters!$I$28*$A246,$A246&lt;=Parameters!$J$29,Parameters!$I$29*$A246,$A246&lt;=Parameters!$J$30,Parameters!$I$30*$A246,$A246&gt;Parameters!$J$30,Parameters!$I$31*$A246))</f>
        <v>26096.09</v>
      </c>
      <c r="AC246" s="290">
        <f t="shared" si="98"/>
        <v>108.28253112033195</v>
      </c>
      <c r="AD246" s="290" cm="1">
        <f t="array" ref="AD246">IF(Parameters!$F$55="No",IF($A246&lt;=Parameters!$J$34,Parameters!$I$34*$A246,IF($A246&lt;=Parameters!$J$35,Parameters!$I$34*Parameters!$J$34+Parameters!$I$35*($A246-Parameters!$J$34),IF($A246&lt;=Parameters!$J$36,Parameters!$I$34*Parameters!$J$34+Parameters!$I$35*(Parameters!$J$35-Parameters!$J$34)+Parameters!$I$36*($A246-Parameters!$J$35),Parameters!$I$34*Parameters!$J$34+Parameters!$I$35*(Parameters!$J$35-Parameters!$J$34)+Parameters!$I$36*(Parameters!$J$36-Parameters!$J$35)+Parameters!$I$37*($A246-Parameters!$J$36)))),_xlfn.IFS($A246&lt;=Parameters!$J$34,Parameters!$I$34*$A246,$A246&lt;=Parameters!$J$35,Parameters!$I$35*$A246,$A246&lt;=Parameters!$J$36,Parameters!$I$36*$A246,$A246&gt;Parameters!$J$36,Parameters!$I$37*$A246))</f>
        <v>31362.14</v>
      </c>
      <c r="AE246" s="290">
        <f t="shared" si="122"/>
        <v>130.13336099585061</v>
      </c>
      <c r="AF246" s="290" cm="1">
        <f t="array" ref="AF246">IF(Parameters!$F$55="No",IF($A246&lt;=Parameters!$J$39,Parameters!$I$39*$A246,IF($A246&lt;=Parameters!$J$40,Parameters!$I$39*Parameters!$J$39+Parameters!$I$40*($A246-Parameters!$J$39),IF($A246&lt;=Parameters!$J$41,Parameters!$I$39*Parameters!$J$39+Parameters!$I$40*(Parameters!$J$40-Parameters!$J$39)+Parameters!$I$41*($A246-Parameters!$J$40),Parameters!$I$39*Parameters!$J$39+Parameters!$I$40*(Parameters!$J$40-Parameters!$J$39)+Parameters!$I$41*(Parameters!$J$41-Parameters!$J$40)+Parameters!$I$42*($A246-Parameters!$J$41)))),_xlfn.IFS($A246&lt;=Parameters!$J$39,Parameters!$I$39*$A246,$A246&lt;=Parameters!$J$40,Parameters!$I$40*$A246,$A246&lt;=Parameters!$J$41,Parameters!$I$41*$A246,$A246&gt;Parameters!$J$41,Parameters!$I$42*$A246))</f>
        <v>32977.64</v>
      </c>
      <c r="AG246" s="290">
        <f t="shared" si="123"/>
        <v>136.8366804979253</v>
      </c>
      <c r="AI246" s="428">
        <f t="shared" si="99"/>
        <v>91.170000000001892</v>
      </c>
      <c r="AJ246" s="428">
        <f t="shared" si="100"/>
        <v>136.4900000000016</v>
      </c>
      <c r="AK246" s="428">
        <f t="shared" si="101"/>
        <v>143.54000000000087</v>
      </c>
      <c r="AL246" s="428">
        <f t="shared" si="102"/>
        <v>143.54000000000087</v>
      </c>
      <c r="AM246" s="428">
        <f t="shared" si="103"/>
        <v>91.170000000001892</v>
      </c>
      <c r="AN246" s="428">
        <f t="shared" si="104"/>
        <v>136.4900000000016</v>
      </c>
      <c r="AO246" s="428">
        <f t="shared" si="105"/>
        <v>143.54000000000087</v>
      </c>
      <c r="AP246" s="428">
        <f t="shared" si="106"/>
        <v>143.54000000000087</v>
      </c>
      <c r="AQ246" s="428">
        <f t="shared" si="107"/>
        <v>91.170000000001892</v>
      </c>
      <c r="AR246" s="428">
        <f t="shared" si="108"/>
        <v>136.4900000000016</v>
      </c>
      <c r="AS246" s="428">
        <f t="shared" si="109"/>
        <v>143.54000000000087</v>
      </c>
      <c r="AT246" s="428">
        <f t="shared" si="110"/>
        <v>143.54000000000087</v>
      </c>
      <c r="AU246" s="428">
        <f t="shared" si="111"/>
        <v>91.170000000001892</v>
      </c>
      <c r="AV246" s="428">
        <f t="shared" si="112"/>
        <v>136.4900000000016</v>
      </c>
      <c r="AW246" s="428">
        <f t="shared" si="113"/>
        <v>143.54000000000087</v>
      </c>
      <c r="AX246" s="428">
        <f t="shared" si="114"/>
        <v>143.54000000000087</v>
      </c>
    </row>
    <row r="247">
      <c r="A247" s="413">
        <v>242</v>
      </c>
      <c r="B247" s="290" cm="1">
        <f t="array" ref="B247">IF(Parameters!$C$55="No",IF($A247&lt;=Parameters!$D$23,Parameters!$C$23*$A247,IF($A247&lt;=Parameters!$D$24,Parameters!$C$23*Parameters!$D$23+Parameters!$C$24*($A247-Parameters!$D$23),IF($A247&lt;=Parameters!$D$25,Parameters!$C$23*Parameters!$D$23+Parameters!$C$24*(Parameters!$D$24-Parameters!$D$23)+Parameters!$C$25*($A247-Parameters!$D$24),Parameters!$C$23*Parameters!$D$23+Parameters!$C$24*(Parameters!$D$24-Parameters!$D$23)+Parameters!$C$25*(Parameters!$D$25-Parameters!$D$24)+Parameters!$C$26*($A247-Parameters!$D$25)))),_xlfn.IFS($A247&lt;=Parameters!$D$23,Parameters!$C$23*$A247,$A247&lt;=Parameters!$D$24,Parameters!$C$24*$A247,$A247&lt;=Parameters!$D$25,Parameters!$C$25*$A247,$A247&gt;Parameters!$D$25,Parameters!$C$26*$A247))</f>
        <v>22063.14</v>
      </c>
      <c r="C247" s="290">
        <f t="shared" si="115"/>
        <v>91.17</v>
      </c>
      <c r="D247" s="290" cm="1">
        <f t="array" ref="D247">IF(Parameters!$C$55="No",IF($A247&lt;=Parameters!$D$28,Parameters!$C$28*$A247,IF($A247&lt;=Parameters!$D$29,Parameters!$C$28*Parameters!$D$28+Parameters!$C$29*($A247-Parameters!$D$28),IF($A247&lt;=Parameters!$D$30,Parameters!$C$28*Parameters!$D$28+Parameters!$C$29*(Parameters!$D$29-Parameters!$D$28)+Parameters!$C$30*($A247-Parameters!$D$29),Parameters!$C$28*Parameters!$D$28+Parameters!$C$29*(Parameters!$D$29-Parameters!$D$28)+Parameters!$C$30*(Parameters!$D$30-Parameters!$D$29)+Parameters!$C$31*($A247-Parameters!$D$30)))),_xlfn.IFS($A247&lt;=Parameters!$D$28,Parameters!$C$28*$A247,$A247&lt;=Parameters!$D$29,Parameters!$C$29*$A247,$A247&lt;=Parameters!$D$30,Parameters!$C$30*$A247,$A247&gt;Parameters!$D$30,Parameters!$C$31*$A247))</f>
        <v>26232.58</v>
      </c>
      <c r="E247" s="290">
        <f t="shared" si="115"/>
        <v>108.39909090909092</v>
      </c>
      <c r="F247" s="290" cm="1">
        <f t="array" ref="F247">IF(Parameters!$C$55="No",IF($A247&lt;=Parameters!$D$34,Parameters!$C$34*$A247,IF($A247&lt;=Parameters!$D$35,Parameters!$C$34*Parameters!$D$34+Parameters!$C$35*($A247-Parameters!$D$34),IF($A247&lt;=Parameters!$D$36,Parameters!$C$34*Parameters!$D$34+Parameters!$C$35*(Parameters!$D$35-Parameters!$D$34)+Parameters!$C$36*($A247-Parameters!$D$35),Parameters!$C$34*Parameters!$D$34+Parameters!$C$35*(Parameters!$D$35-Parameters!$D$34)+Parameters!$C$36*(Parameters!$D$36-Parameters!$D$35)+Parameters!$C$37*($A247-Parameters!$D$36)))),_xlfn.IFS($A247&lt;=Parameters!$D$34,Parameters!$C$34*$A247,$A247&lt;=Parameters!$D$35,Parameters!$C$35*$A247,$A247&lt;=Parameters!$D$36,Parameters!$C$36*$A247,$A247&gt;Parameters!$D$36,Parameters!$C$37*$A247))</f>
        <v>31505.68</v>
      </c>
      <c r="G247" s="290">
        <f t="shared" si="116"/>
        <v>130.1887603305785</v>
      </c>
      <c r="H247" s="290" cm="1">
        <f t="array" ref="H247">IF(Parameters!$C$55="No",IF($A247&lt;=Parameters!$D$39,Parameters!$C$39*$A247,IF($A247&lt;=Parameters!$D$40,Parameters!$C$39*Parameters!$D$39+Parameters!$C$40*($A247-Parameters!$D$39),IF($A247&lt;=Parameters!$D$41,Parameters!$C$39*Parameters!$D$39+Parameters!$C$40*(Parameters!$D$40-Parameters!$D$39)+Parameters!$C$41*($A247-Parameters!$D$40),Parameters!$C$39*Parameters!$D$39+Parameters!$C$40*(Parameters!$D$40-Parameters!$D$39)+Parameters!$C$41*(Parameters!$D$41-Parameters!$D$40)+Parameters!$C$42*($A247-Parameters!$D$41)))),_xlfn.IFS($A247&lt;=Parameters!$D$39,Parameters!$C$39*$A247,$A247&lt;=Parameters!$D$40,Parameters!$C$40*$A247,$A247&lt;=Parameters!$D$41,Parameters!$C$41*$A247,$A247&gt;Parameters!$D$41,Parameters!$C$42*$A247))</f>
        <v>33121.18</v>
      </c>
      <c r="I247" s="290">
        <f t="shared" si="117"/>
        <v>136.86438016528925</v>
      </c>
      <c r="J247" s="290" cm="1">
        <f t="array" ref="J247">IF(Parameters!$D$55="No",IF($A247&lt;=Parameters!$F$23,Parameters!$E$23*$A247,IF($A247&lt;=Parameters!$F$24,Parameters!$E$23*Parameters!$F$23+Parameters!$E$24*($A247-Parameters!$F$23),IF($A247&lt;=Parameters!$F$25,Parameters!$E$23*Parameters!$F$23+Parameters!$E$24*(Parameters!$F$24-Parameters!$F$23)+Parameters!$E$25*($A247-Parameters!$F$24),Parameters!$E$23*Parameters!$F$23+Parameters!$E$24*(Parameters!$F$24-Parameters!$F$23)+Parameters!$E$25*(Parameters!$F$25-Parameters!$F$24)+Parameters!$E$26*($A247-Parameters!$F$25)))),_xlfn.IFS($A247&lt;=Parameters!$F$23,Parameters!$E$23*$A247,$A247&lt;=Parameters!$F$24,Parameters!$E$24*$A247,$A247&lt;=Parameters!$F$25,Parameters!$E$25*$A247,$A247&gt;Parameters!$F$25,Parameters!$E$26*$A247))</f>
        <v>22063.14</v>
      </c>
      <c r="K247" s="290">
        <f t="shared" si="93"/>
        <v>91.17</v>
      </c>
      <c r="L247" s="290" cm="1">
        <f t="array" ref="L247">IF(Parameters!$D$55="No",IF($A247&lt;=Parameters!$F$28,Parameters!$E$28*$A247,IF($A247&lt;=Parameters!$F$29,Parameters!$E$28*Parameters!$F$28+Parameters!$E$29*($A247-Parameters!$F$28),IF($A247&lt;=Parameters!$F$30,Parameters!$E$28*Parameters!$F$28+Parameters!$E$29*(Parameters!$F$29-Parameters!$F$28)+Parameters!$E$30*($A247-Parameters!$F$29),Parameters!$E$28*Parameters!$F$28+Parameters!$E$29*(Parameters!$F$29-Parameters!$F$28)+Parameters!$E$30*(Parameters!$F$30-Parameters!$F$29)+Parameters!$E$31*($A247-Parameters!$F$30)))),_xlfn.IFS($A247&lt;=Parameters!$F$28,Parameters!$E$28*$A247,$A247&lt;=Parameters!$F$29,Parameters!$E$29*$A247,$A247&lt;=Parameters!$F$30,Parameters!$E$30*$A247,$A247&gt;Parameters!$F$30,Parameters!$E$31*$A247))</f>
        <v>26232.58</v>
      </c>
      <c r="M247" s="290">
        <f t="shared" si="94"/>
        <v>108.39909090909092</v>
      </c>
      <c r="N247" s="290" cm="1">
        <f t="array" ref="N247">IF(Parameters!$D$55="No",IF($A247&lt;=Parameters!$F$34,Parameters!$E$34*$A247,IF($A247&lt;=Parameters!$F$35,Parameters!$E$34*Parameters!$F$34+Parameters!$E$35*($A247-Parameters!$F$34),IF($A247&lt;=Parameters!$F$36,Parameters!$E$34*Parameters!$F$34+Parameters!$E$35*(Parameters!$F$35-Parameters!$F$34)+Parameters!$E$36*($A247-Parameters!$F$35),Parameters!$E$34*Parameters!$F$34+Parameters!$E$35*(Parameters!$F$35-Parameters!$F$34)+Parameters!$E$36*(Parameters!$F$36-Parameters!$F$35)+Parameters!$E$37*($A247-Parameters!$F$36)))),_xlfn.IFS($A247&lt;=Parameters!$F$34,Parameters!$E$34*$A247,$A247&lt;=Parameters!$F$35,Parameters!$E$35*$A247,$A247&lt;=Parameters!$F$36,Parameters!$E$36*$A247,$A247&gt;Parameters!$F$36,Parameters!$E$37*$A247))</f>
        <v>31505.68</v>
      </c>
      <c r="O247" s="290">
        <f t="shared" si="118"/>
        <v>130.1887603305785</v>
      </c>
      <c r="P247" s="290" cm="1">
        <f t="array" ref="P247">IF(Parameters!$D$55="No",IF($A247&lt;=Parameters!$F$39,Parameters!$E$39*$A247,IF($A247&lt;=Parameters!$F$40,Parameters!$E$39*Parameters!$F$39+Parameters!$E$40*($A247-Parameters!$F$39),IF($A247&lt;=Parameters!$F$41,Parameters!$E$39*Parameters!$F$39+Parameters!$E$40*(Parameters!$F$40-Parameters!$F$39)+Parameters!$E$41*($A247-Parameters!$F$40),Parameters!$E$39*Parameters!$F$39+Parameters!$E$40*(Parameters!$F$40-Parameters!$F$39)+Parameters!$E$41*(Parameters!$F$41-Parameters!$F$40)+Parameters!$E$42*($A247-Parameters!$F$41)))),_xlfn.IFS($A247&lt;=Parameters!$F$39,Parameters!$E$39*$A247,$A247&lt;=Parameters!$F$40,Parameters!$E$40*$A247,$A247&lt;=Parameters!$F$41,Parameters!$E$41*$A247,$A247&gt;Parameters!$F$41,Parameters!$E$42*$A247))</f>
        <v>33121.18</v>
      </c>
      <c r="Q247" s="290">
        <f t="shared" si="119"/>
        <v>136.86438016528925</v>
      </c>
      <c r="R247" s="290" cm="1">
        <f t="array" ref="R247">IF(Parameters!$E$55="No",IF($A247&lt;=Parameters!$H$23,Parameters!$G$23*$A247,IF($A247&lt;=Parameters!$H$24,Parameters!$G$23*Parameters!$H$23+Parameters!$G$24*($A247-Parameters!$H$23),IF($A247&lt;=Parameters!$H$25,Parameters!$G$23*Parameters!$H$23+Parameters!$G$24*(Parameters!$H$24-Parameters!$H$23)+Parameters!$G$25*($A247-Parameters!$H$24),Parameters!$G$23*Parameters!$H$23+Parameters!$G$24*(Parameters!$H$24-Parameters!$H$23)+Parameters!$G$25*(Parameters!$H$25-Parameters!$H$24)+Parameters!$G$26*($A247-Parameters!$H$25)))),_xlfn.IFS($A247&lt;=Parameters!$H$23,Parameters!$G$23*$A247,$A247&lt;=Parameters!$H$24,Parameters!$G$24*$A247,$A247&lt;=Parameters!$H$25,Parameters!$G$25*$A247,$A247&gt;Parameters!$H$25,Parameters!$G$26*$A247))</f>
        <v>22063.14</v>
      </c>
      <c r="S247" s="290">
        <f t="shared" si="95"/>
        <v>91.17</v>
      </c>
      <c r="T247" s="290" cm="1">
        <f t="array" ref="T247">IF(Parameters!$E$55="No",IF($A247&lt;=Parameters!$H$28,Parameters!$G$28*$A247,IF($A247&lt;=Parameters!$H$29,Parameters!$G$28*Parameters!$H$28+Parameters!$G$29*($A247-Parameters!$H$28),IF($A247&lt;=Parameters!$H$30,Parameters!$G$28*Parameters!$H$28+Parameters!$G$29*(Parameters!$H$29-Parameters!$H$28)+Parameters!$G$30*($A247-Parameters!$H$29),Parameters!$G$28*Parameters!$H$28+Parameters!$G$29*(Parameters!$H$29-Parameters!$H$28)+Parameters!$G$30*(Parameters!$H$30-Parameters!$H$29)+Parameters!$G$31*($A247-Parameters!$H$30)))),_xlfn.IFS($A247&lt;=Parameters!$H$28,Parameters!$G$28*$A247,$A247&lt;=Parameters!$H$29,Parameters!$G$29*$A247,$A247&lt;=Parameters!$H$30,Parameters!$G$30*$A247,$A247&gt;Parameters!$H$30,Parameters!$G$31*$A247))</f>
        <v>26232.58</v>
      </c>
      <c r="U247" s="290">
        <f t="shared" si="96"/>
        <v>108.39909090909092</v>
      </c>
      <c r="V247" s="290" cm="1">
        <f t="array" ref="V247">IF(Parameters!$E$55="No",IF($A247&lt;=Parameters!$H$34,Parameters!$G$34*$A247,IF($A247&lt;=Parameters!$H$35,Parameters!$G$34*Parameters!$H$34+Parameters!$G$35*($A247-Parameters!$H$34),IF($A247&lt;=Parameters!$H$36,Parameters!$G$34*Parameters!$H$34+Parameters!$G$35*(Parameters!$H$35-Parameters!$H$34)+Parameters!$G$36*($A247-Parameters!$H$35),Parameters!$G$34*Parameters!$H$34+Parameters!$G$35*(Parameters!$H$35-Parameters!$H$34)+Parameters!$G$36*(Parameters!$H$36-Parameters!$H$35)+Parameters!$G$37*($A247-Parameters!$H$36)))),_xlfn.IFS($A247&lt;=Parameters!$H$34,Parameters!$G$34*$A247,$A247&lt;=Parameters!$H$35,Parameters!$G$35*$A247,$A247&lt;=Parameters!$H$36,Parameters!$G$36*$A247,$A247&gt;Parameters!$H$36,Parameters!$G$37*$A247))</f>
        <v>31505.68</v>
      </c>
      <c r="W247" s="290">
        <f t="shared" si="120"/>
        <v>130.1887603305785</v>
      </c>
      <c r="X247" s="290" cm="1">
        <f t="array" ref="X247">IF(Parameters!$E$55="No",IF($A247&lt;=Parameters!$H$39,Parameters!$G$39*$A247,IF($A247&lt;=Parameters!$H$40,Parameters!$G$39*Parameters!$H$39+Parameters!$G$40*($A247-Parameters!$H$39),IF($A247&lt;=Parameters!$H$41,Parameters!$G$39*Parameters!$H$39+Parameters!$G$40*(Parameters!$H$40-Parameters!$H$39)+Parameters!$G$41*($A247-Parameters!$H$40),Parameters!$G$39*Parameters!$H$39+Parameters!$G$40*(Parameters!$H$40-Parameters!$H$39)+Parameters!$G$41*(Parameters!$H$41-Parameters!$H$40)+Parameters!$G$42*($A247-Parameters!$H$41)))),_xlfn.IFS($A247&lt;=Parameters!$H$39,Parameters!$G$39*$A247,$A247&lt;=Parameters!$H$40,Parameters!$G$40*$A247,$A247&lt;=Parameters!$H$41,Parameters!$G$41*$A247,$A247&gt;Parameters!$H$41,Parameters!$G$42*$A247))</f>
        <v>33121.18</v>
      </c>
      <c r="Y247" s="290">
        <f t="shared" si="121"/>
        <v>136.86438016528925</v>
      </c>
      <c r="Z247" s="290" cm="1">
        <f t="array" ref="Z247">IF(Parameters!$F$55="No",IF($A247&lt;=Parameters!$J$23,Parameters!$I$23*$A247,IF($A247&lt;=Parameters!$J$24,Parameters!$I$23*Parameters!$J$23+Parameters!$I$24*($A247-Parameters!$J$23),IF($A247&lt;=Parameters!$J$25,Parameters!$I$23*Parameters!$J$23+Parameters!$I$24*(Parameters!$J$24-Parameters!$J$23)+Parameters!$I$25*($A247-Parameters!$J$24),Parameters!$I$23*Parameters!$J$23+Parameters!$I$24*(Parameters!$J$24-Parameters!$J$23)+Parameters!$I$25*(Parameters!$J$25-Parameters!$J$24)+Parameters!$I$26*($A247-Parameters!$J$25)))),_xlfn.IFS($A247&lt;=Parameters!$J$23,Parameters!$I$23*$A247,$A247&lt;=Parameters!$J$24,Parameters!$I$24*$A247,$A247&lt;=Parameters!$J$25,Parameters!$I$25*$A247,$A247&gt;Parameters!$J$25,Parameters!$I$26*$A247))</f>
        <v>22063.14</v>
      </c>
      <c r="AA247" s="290">
        <f t="shared" si="97"/>
        <v>91.17</v>
      </c>
      <c r="AB247" s="290" cm="1">
        <f t="array" ref="AB247">IF(Parameters!$F$55="No",IF($A247&lt;=Parameters!$J$28,Parameters!$I$28*$A247,IF($A247&lt;=Parameters!$J$29,Parameters!$I$28*Parameters!$J$28+Parameters!$I$29*($A247-Parameters!$J$28),IF($A247&lt;=Parameters!$J$30,Parameters!$I$28*Parameters!$J$28+Parameters!$I$29*(Parameters!$J$29-Parameters!$J$28)+Parameters!$I$30*($A247-Parameters!$J$29),Parameters!$I$28*Parameters!$J$28+Parameters!$I$29*(Parameters!$J$29-Parameters!$J$28)+Parameters!$I$30*(Parameters!$J$30-Parameters!$J$29)+Parameters!$I$31*($A247-Parameters!$J$30)))),_xlfn.IFS($A247&lt;=Parameters!$J$28,Parameters!$I$28*$A247,$A247&lt;=Parameters!$J$29,Parameters!$I$29*$A247,$A247&lt;=Parameters!$J$30,Parameters!$I$30*$A247,$A247&gt;Parameters!$J$30,Parameters!$I$31*$A247))</f>
        <v>26232.58</v>
      </c>
      <c r="AC247" s="290">
        <f t="shared" si="98"/>
        <v>108.39909090909092</v>
      </c>
      <c r="AD247" s="290" cm="1">
        <f t="array" ref="AD247">IF(Parameters!$F$55="No",IF($A247&lt;=Parameters!$J$34,Parameters!$I$34*$A247,IF($A247&lt;=Parameters!$J$35,Parameters!$I$34*Parameters!$J$34+Parameters!$I$35*($A247-Parameters!$J$34),IF($A247&lt;=Parameters!$J$36,Parameters!$I$34*Parameters!$J$34+Parameters!$I$35*(Parameters!$J$35-Parameters!$J$34)+Parameters!$I$36*($A247-Parameters!$J$35),Parameters!$I$34*Parameters!$J$34+Parameters!$I$35*(Parameters!$J$35-Parameters!$J$34)+Parameters!$I$36*(Parameters!$J$36-Parameters!$J$35)+Parameters!$I$37*($A247-Parameters!$J$36)))),_xlfn.IFS($A247&lt;=Parameters!$J$34,Parameters!$I$34*$A247,$A247&lt;=Parameters!$J$35,Parameters!$I$35*$A247,$A247&lt;=Parameters!$J$36,Parameters!$I$36*$A247,$A247&gt;Parameters!$J$36,Parameters!$I$37*$A247))</f>
        <v>31505.68</v>
      </c>
      <c r="AE247" s="290">
        <f t="shared" si="122"/>
        <v>130.1887603305785</v>
      </c>
      <c r="AF247" s="290" cm="1">
        <f t="array" ref="AF247">IF(Parameters!$F$55="No",IF($A247&lt;=Parameters!$J$39,Parameters!$I$39*$A247,IF($A247&lt;=Parameters!$J$40,Parameters!$I$39*Parameters!$J$39+Parameters!$I$40*($A247-Parameters!$J$39),IF($A247&lt;=Parameters!$J$41,Parameters!$I$39*Parameters!$J$39+Parameters!$I$40*(Parameters!$J$40-Parameters!$J$39)+Parameters!$I$41*($A247-Parameters!$J$40),Parameters!$I$39*Parameters!$J$39+Parameters!$I$40*(Parameters!$J$40-Parameters!$J$39)+Parameters!$I$41*(Parameters!$J$41-Parameters!$J$40)+Parameters!$I$42*($A247-Parameters!$J$41)))),_xlfn.IFS($A247&lt;=Parameters!$J$39,Parameters!$I$39*$A247,$A247&lt;=Parameters!$J$40,Parameters!$I$40*$A247,$A247&lt;=Parameters!$J$41,Parameters!$I$41*$A247,$A247&gt;Parameters!$J$41,Parameters!$I$42*$A247))</f>
        <v>33121.18</v>
      </c>
      <c r="AG247" s="290">
        <f t="shared" si="123"/>
        <v>136.86438016528925</v>
      </c>
      <c r="AI247" s="428">
        <f t="shared" si="99"/>
        <v>91.169999999998254</v>
      </c>
      <c r="AJ247" s="428">
        <f t="shared" si="100"/>
        <v>136.4900000000016</v>
      </c>
      <c r="AK247" s="428">
        <f t="shared" si="101"/>
        <v>143.54000000000087</v>
      </c>
      <c r="AL247" s="428">
        <f t="shared" si="102"/>
        <v>143.54000000000087</v>
      </c>
      <c r="AM247" s="428">
        <f t="shared" si="103"/>
        <v>91.169999999998254</v>
      </c>
      <c r="AN247" s="428">
        <f t="shared" si="104"/>
        <v>136.4900000000016</v>
      </c>
      <c r="AO247" s="428">
        <f t="shared" si="105"/>
        <v>143.54000000000087</v>
      </c>
      <c r="AP247" s="428">
        <f t="shared" si="106"/>
        <v>143.54000000000087</v>
      </c>
      <c r="AQ247" s="428">
        <f t="shared" si="107"/>
        <v>91.169999999998254</v>
      </c>
      <c r="AR247" s="428">
        <f t="shared" si="108"/>
        <v>136.4900000000016</v>
      </c>
      <c r="AS247" s="428">
        <f t="shared" si="109"/>
        <v>143.54000000000087</v>
      </c>
      <c r="AT247" s="428">
        <f t="shared" si="110"/>
        <v>143.54000000000087</v>
      </c>
      <c r="AU247" s="428">
        <f t="shared" si="111"/>
        <v>91.169999999998254</v>
      </c>
      <c r="AV247" s="428">
        <f t="shared" si="112"/>
        <v>136.4900000000016</v>
      </c>
      <c r="AW247" s="428">
        <f t="shared" si="113"/>
        <v>143.54000000000087</v>
      </c>
      <c r="AX247" s="428">
        <f t="shared" si="114"/>
        <v>143.54000000000087</v>
      </c>
    </row>
    <row r="248">
      <c r="A248" s="413">
        <v>243</v>
      </c>
      <c r="B248" s="290" cm="1">
        <f t="array" ref="B248">IF(Parameters!$C$55="No",IF($A248&lt;=Parameters!$D$23,Parameters!$C$23*$A248,IF($A248&lt;=Parameters!$D$24,Parameters!$C$23*Parameters!$D$23+Parameters!$C$24*($A248-Parameters!$D$23),IF($A248&lt;=Parameters!$D$25,Parameters!$C$23*Parameters!$D$23+Parameters!$C$24*(Parameters!$D$24-Parameters!$D$23)+Parameters!$C$25*($A248-Parameters!$D$24),Parameters!$C$23*Parameters!$D$23+Parameters!$C$24*(Parameters!$D$24-Parameters!$D$23)+Parameters!$C$25*(Parameters!$D$25-Parameters!$D$24)+Parameters!$C$26*($A248-Parameters!$D$25)))),_xlfn.IFS($A248&lt;=Parameters!$D$23,Parameters!$C$23*$A248,$A248&lt;=Parameters!$D$24,Parameters!$C$24*$A248,$A248&lt;=Parameters!$D$25,Parameters!$C$25*$A248,$A248&gt;Parameters!$D$25,Parameters!$C$26*$A248))</f>
        <v>22154.31</v>
      </c>
      <c r="C248" s="290">
        <f t="shared" si="115"/>
        <v>91.17</v>
      </c>
      <c r="D248" s="290" cm="1">
        <f t="array" ref="D248">IF(Parameters!$C$55="No",IF($A248&lt;=Parameters!$D$28,Parameters!$C$28*$A248,IF($A248&lt;=Parameters!$D$29,Parameters!$C$28*Parameters!$D$28+Parameters!$C$29*($A248-Parameters!$D$28),IF($A248&lt;=Parameters!$D$30,Parameters!$C$28*Parameters!$D$28+Parameters!$C$29*(Parameters!$D$29-Parameters!$D$28)+Parameters!$C$30*($A248-Parameters!$D$29),Parameters!$C$28*Parameters!$D$28+Parameters!$C$29*(Parameters!$D$29-Parameters!$D$28)+Parameters!$C$30*(Parameters!$D$30-Parameters!$D$29)+Parameters!$C$31*($A248-Parameters!$D$30)))),_xlfn.IFS($A248&lt;=Parameters!$D$28,Parameters!$C$28*$A248,$A248&lt;=Parameters!$D$29,Parameters!$C$29*$A248,$A248&lt;=Parameters!$D$30,Parameters!$C$30*$A248,$A248&gt;Parameters!$D$30,Parameters!$C$31*$A248))</f>
        <v>26369.07</v>
      </c>
      <c r="E248" s="290">
        <f t="shared" si="115"/>
        <v>108.51469135802469</v>
      </c>
      <c r="F248" s="290" cm="1">
        <f t="array" ref="F248">IF(Parameters!$C$55="No",IF($A248&lt;=Parameters!$D$34,Parameters!$C$34*$A248,IF($A248&lt;=Parameters!$D$35,Parameters!$C$34*Parameters!$D$34+Parameters!$C$35*($A248-Parameters!$D$34),IF($A248&lt;=Parameters!$D$36,Parameters!$C$34*Parameters!$D$34+Parameters!$C$35*(Parameters!$D$35-Parameters!$D$34)+Parameters!$C$36*($A248-Parameters!$D$35),Parameters!$C$34*Parameters!$D$34+Parameters!$C$35*(Parameters!$D$35-Parameters!$D$34)+Parameters!$C$36*(Parameters!$D$36-Parameters!$D$35)+Parameters!$C$37*($A248-Parameters!$D$36)))),_xlfn.IFS($A248&lt;=Parameters!$D$34,Parameters!$C$34*$A248,$A248&lt;=Parameters!$D$35,Parameters!$C$35*$A248,$A248&lt;=Parameters!$D$36,Parameters!$C$36*$A248,$A248&gt;Parameters!$D$36,Parameters!$C$37*$A248))</f>
        <v>31649.219999999998</v>
      </c>
      <c r="G248" s="290">
        <f t="shared" si="116"/>
        <v>130.24370370370369</v>
      </c>
      <c r="H248" s="290" cm="1">
        <f t="array" ref="H248">IF(Parameters!$C$55="No",IF($A248&lt;=Parameters!$D$39,Parameters!$C$39*$A248,IF($A248&lt;=Parameters!$D$40,Parameters!$C$39*Parameters!$D$39+Parameters!$C$40*($A248-Parameters!$D$39),IF($A248&lt;=Parameters!$D$41,Parameters!$C$39*Parameters!$D$39+Parameters!$C$40*(Parameters!$D$40-Parameters!$D$39)+Parameters!$C$41*($A248-Parameters!$D$40),Parameters!$C$39*Parameters!$D$39+Parameters!$C$40*(Parameters!$D$40-Parameters!$D$39)+Parameters!$C$41*(Parameters!$D$41-Parameters!$D$40)+Parameters!$C$42*($A248-Parameters!$D$41)))),_xlfn.IFS($A248&lt;=Parameters!$D$39,Parameters!$C$39*$A248,$A248&lt;=Parameters!$D$40,Parameters!$C$40*$A248,$A248&lt;=Parameters!$D$41,Parameters!$C$41*$A248,$A248&gt;Parameters!$D$41,Parameters!$C$42*$A248))</f>
        <v>33264.720000000001</v>
      </c>
      <c r="I248" s="290">
        <f t="shared" si="117"/>
        <v>136.89185185185187</v>
      </c>
      <c r="J248" s="290" cm="1">
        <f t="array" ref="J248">IF(Parameters!$D$55="No",IF($A248&lt;=Parameters!$F$23,Parameters!$E$23*$A248,IF($A248&lt;=Parameters!$F$24,Parameters!$E$23*Parameters!$F$23+Parameters!$E$24*($A248-Parameters!$F$23),IF($A248&lt;=Parameters!$F$25,Parameters!$E$23*Parameters!$F$23+Parameters!$E$24*(Parameters!$F$24-Parameters!$F$23)+Parameters!$E$25*($A248-Parameters!$F$24),Parameters!$E$23*Parameters!$F$23+Parameters!$E$24*(Parameters!$F$24-Parameters!$F$23)+Parameters!$E$25*(Parameters!$F$25-Parameters!$F$24)+Parameters!$E$26*($A248-Parameters!$F$25)))),_xlfn.IFS($A248&lt;=Parameters!$F$23,Parameters!$E$23*$A248,$A248&lt;=Parameters!$F$24,Parameters!$E$24*$A248,$A248&lt;=Parameters!$F$25,Parameters!$E$25*$A248,$A248&gt;Parameters!$F$25,Parameters!$E$26*$A248))</f>
        <v>22154.31</v>
      </c>
      <c r="K248" s="290">
        <f t="shared" si="93"/>
        <v>91.17</v>
      </c>
      <c r="L248" s="290" cm="1">
        <f t="array" ref="L248">IF(Parameters!$D$55="No",IF($A248&lt;=Parameters!$F$28,Parameters!$E$28*$A248,IF($A248&lt;=Parameters!$F$29,Parameters!$E$28*Parameters!$F$28+Parameters!$E$29*($A248-Parameters!$F$28),IF($A248&lt;=Parameters!$F$30,Parameters!$E$28*Parameters!$F$28+Parameters!$E$29*(Parameters!$F$29-Parameters!$F$28)+Parameters!$E$30*($A248-Parameters!$F$29),Parameters!$E$28*Parameters!$F$28+Parameters!$E$29*(Parameters!$F$29-Parameters!$F$28)+Parameters!$E$30*(Parameters!$F$30-Parameters!$F$29)+Parameters!$E$31*($A248-Parameters!$F$30)))),_xlfn.IFS($A248&lt;=Parameters!$F$28,Parameters!$E$28*$A248,$A248&lt;=Parameters!$F$29,Parameters!$E$29*$A248,$A248&lt;=Parameters!$F$30,Parameters!$E$30*$A248,$A248&gt;Parameters!$F$30,Parameters!$E$31*$A248))</f>
        <v>26369.07</v>
      </c>
      <c r="M248" s="290">
        <f t="shared" si="94"/>
        <v>108.51469135802469</v>
      </c>
      <c r="N248" s="290" cm="1">
        <f t="array" ref="N248">IF(Parameters!$D$55="No",IF($A248&lt;=Parameters!$F$34,Parameters!$E$34*$A248,IF($A248&lt;=Parameters!$F$35,Parameters!$E$34*Parameters!$F$34+Parameters!$E$35*($A248-Parameters!$F$34),IF($A248&lt;=Parameters!$F$36,Parameters!$E$34*Parameters!$F$34+Parameters!$E$35*(Parameters!$F$35-Parameters!$F$34)+Parameters!$E$36*($A248-Parameters!$F$35),Parameters!$E$34*Parameters!$F$34+Parameters!$E$35*(Parameters!$F$35-Parameters!$F$34)+Parameters!$E$36*(Parameters!$F$36-Parameters!$F$35)+Parameters!$E$37*($A248-Parameters!$F$36)))),_xlfn.IFS($A248&lt;=Parameters!$F$34,Parameters!$E$34*$A248,$A248&lt;=Parameters!$F$35,Parameters!$E$35*$A248,$A248&lt;=Parameters!$F$36,Parameters!$E$36*$A248,$A248&gt;Parameters!$F$36,Parameters!$E$37*$A248))</f>
        <v>31649.219999999998</v>
      </c>
      <c r="O248" s="290">
        <f t="shared" si="118"/>
        <v>130.24370370370369</v>
      </c>
      <c r="P248" s="290" cm="1">
        <f t="array" ref="P248">IF(Parameters!$D$55="No",IF($A248&lt;=Parameters!$F$39,Parameters!$E$39*$A248,IF($A248&lt;=Parameters!$F$40,Parameters!$E$39*Parameters!$F$39+Parameters!$E$40*($A248-Parameters!$F$39),IF($A248&lt;=Parameters!$F$41,Parameters!$E$39*Parameters!$F$39+Parameters!$E$40*(Parameters!$F$40-Parameters!$F$39)+Parameters!$E$41*($A248-Parameters!$F$40),Parameters!$E$39*Parameters!$F$39+Parameters!$E$40*(Parameters!$F$40-Parameters!$F$39)+Parameters!$E$41*(Parameters!$F$41-Parameters!$F$40)+Parameters!$E$42*($A248-Parameters!$F$41)))),_xlfn.IFS($A248&lt;=Parameters!$F$39,Parameters!$E$39*$A248,$A248&lt;=Parameters!$F$40,Parameters!$E$40*$A248,$A248&lt;=Parameters!$F$41,Parameters!$E$41*$A248,$A248&gt;Parameters!$F$41,Parameters!$E$42*$A248))</f>
        <v>33264.720000000001</v>
      </c>
      <c r="Q248" s="290">
        <f t="shared" si="119"/>
        <v>136.89185185185187</v>
      </c>
      <c r="R248" s="290" cm="1">
        <f t="array" ref="R248">IF(Parameters!$E$55="No",IF($A248&lt;=Parameters!$H$23,Parameters!$G$23*$A248,IF($A248&lt;=Parameters!$H$24,Parameters!$G$23*Parameters!$H$23+Parameters!$G$24*($A248-Parameters!$H$23),IF($A248&lt;=Parameters!$H$25,Parameters!$G$23*Parameters!$H$23+Parameters!$G$24*(Parameters!$H$24-Parameters!$H$23)+Parameters!$G$25*($A248-Parameters!$H$24),Parameters!$G$23*Parameters!$H$23+Parameters!$G$24*(Parameters!$H$24-Parameters!$H$23)+Parameters!$G$25*(Parameters!$H$25-Parameters!$H$24)+Parameters!$G$26*($A248-Parameters!$H$25)))),_xlfn.IFS($A248&lt;=Parameters!$H$23,Parameters!$G$23*$A248,$A248&lt;=Parameters!$H$24,Parameters!$G$24*$A248,$A248&lt;=Parameters!$H$25,Parameters!$G$25*$A248,$A248&gt;Parameters!$H$25,Parameters!$G$26*$A248))</f>
        <v>22154.31</v>
      </c>
      <c r="S248" s="290">
        <f t="shared" si="95"/>
        <v>91.17</v>
      </c>
      <c r="T248" s="290" cm="1">
        <f t="array" ref="T248">IF(Parameters!$E$55="No",IF($A248&lt;=Parameters!$H$28,Parameters!$G$28*$A248,IF($A248&lt;=Parameters!$H$29,Parameters!$G$28*Parameters!$H$28+Parameters!$G$29*($A248-Parameters!$H$28),IF($A248&lt;=Parameters!$H$30,Parameters!$G$28*Parameters!$H$28+Parameters!$G$29*(Parameters!$H$29-Parameters!$H$28)+Parameters!$G$30*($A248-Parameters!$H$29),Parameters!$G$28*Parameters!$H$28+Parameters!$G$29*(Parameters!$H$29-Parameters!$H$28)+Parameters!$G$30*(Parameters!$H$30-Parameters!$H$29)+Parameters!$G$31*($A248-Parameters!$H$30)))),_xlfn.IFS($A248&lt;=Parameters!$H$28,Parameters!$G$28*$A248,$A248&lt;=Parameters!$H$29,Parameters!$G$29*$A248,$A248&lt;=Parameters!$H$30,Parameters!$G$30*$A248,$A248&gt;Parameters!$H$30,Parameters!$G$31*$A248))</f>
        <v>26369.07</v>
      </c>
      <c r="U248" s="290">
        <f t="shared" si="96"/>
        <v>108.51469135802469</v>
      </c>
      <c r="V248" s="290" cm="1">
        <f t="array" ref="V248">IF(Parameters!$E$55="No",IF($A248&lt;=Parameters!$H$34,Parameters!$G$34*$A248,IF($A248&lt;=Parameters!$H$35,Parameters!$G$34*Parameters!$H$34+Parameters!$G$35*($A248-Parameters!$H$34),IF($A248&lt;=Parameters!$H$36,Parameters!$G$34*Parameters!$H$34+Parameters!$G$35*(Parameters!$H$35-Parameters!$H$34)+Parameters!$G$36*($A248-Parameters!$H$35),Parameters!$G$34*Parameters!$H$34+Parameters!$G$35*(Parameters!$H$35-Parameters!$H$34)+Parameters!$G$36*(Parameters!$H$36-Parameters!$H$35)+Parameters!$G$37*($A248-Parameters!$H$36)))),_xlfn.IFS($A248&lt;=Parameters!$H$34,Parameters!$G$34*$A248,$A248&lt;=Parameters!$H$35,Parameters!$G$35*$A248,$A248&lt;=Parameters!$H$36,Parameters!$G$36*$A248,$A248&gt;Parameters!$H$36,Parameters!$G$37*$A248))</f>
        <v>31649.219999999998</v>
      </c>
      <c r="W248" s="290">
        <f t="shared" si="120"/>
        <v>130.24370370370369</v>
      </c>
      <c r="X248" s="290" cm="1">
        <f t="array" ref="X248">IF(Parameters!$E$55="No",IF($A248&lt;=Parameters!$H$39,Parameters!$G$39*$A248,IF($A248&lt;=Parameters!$H$40,Parameters!$G$39*Parameters!$H$39+Parameters!$G$40*($A248-Parameters!$H$39),IF($A248&lt;=Parameters!$H$41,Parameters!$G$39*Parameters!$H$39+Parameters!$G$40*(Parameters!$H$40-Parameters!$H$39)+Parameters!$G$41*($A248-Parameters!$H$40),Parameters!$G$39*Parameters!$H$39+Parameters!$G$40*(Parameters!$H$40-Parameters!$H$39)+Parameters!$G$41*(Parameters!$H$41-Parameters!$H$40)+Parameters!$G$42*($A248-Parameters!$H$41)))),_xlfn.IFS($A248&lt;=Parameters!$H$39,Parameters!$G$39*$A248,$A248&lt;=Parameters!$H$40,Parameters!$G$40*$A248,$A248&lt;=Parameters!$H$41,Parameters!$G$41*$A248,$A248&gt;Parameters!$H$41,Parameters!$G$42*$A248))</f>
        <v>33264.720000000001</v>
      </c>
      <c r="Y248" s="290">
        <f t="shared" si="121"/>
        <v>136.89185185185187</v>
      </c>
      <c r="Z248" s="290" cm="1">
        <f t="array" ref="Z248">IF(Parameters!$F$55="No",IF($A248&lt;=Parameters!$J$23,Parameters!$I$23*$A248,IF($A248&lt;=Parameters!$J$24,Parameters!$I$23*Parameters!$J$23+Parameters!$I$24*($A248-Parameters!$J$23),IF($A248&lt;=Parameters!$J$25,Parameters!$I$23*Parameters!$J$23+Parameters!$I$24*(Parameters!$J$24-Parameters!$J$23)+Parameters!$I$25*($A248-Parameters!$J$24),Parameters!$I$23*Parameters!$J$23+Parameters!$I$24*(Parameters!$J$24-Parameters!$J$23)+Parameters!$I$25*(Parameters!$J$25-Parameters!$J$24)+Parameters!$I$26*($A248-Parameters!$J$25)))),_xlfn.IFS($A248&lt;=Parameters!$J$23,Parameters!$I$23*$A248,$A248&lt;=Parameters!$J$24,Parameters!$I$24*$A248,$A248&lt;=Parameters!$J$25,Parameters!$I$25*$A248,$A248&gt;Parameters!$J$25,Parameters!$I$26*$A248))</f>
        <v>22154.31</v>
      </c>
      <c r="AA248" s="290">
        <f t="shared" si="97"/>
        <v>91.17</v>
      </c>
      <c r="AB248" s="290" cm="1">
        <f t="array" ref="AB248">IF(Parameters!$F$55="No",IF($A248&lt;=Parameters!$J$28,Parameters!$I$28*$A248,IF($A248&lt;=Parameters!$J$29,Parameters!$I$28*Parameters!$J$28+Parameters!$I$29*($A248-Parameters!$J$28),IF($A248&lt;=Parameters!$J$30,Parameters!$I$28*Parameters!$J$28+Parameters!$I$29*(Parameters!$J$29-Parameters!$J$28)+Parameters!$I$30*($A248-Parameters!$J$29),Parameters!$I$28*Parameters!$J$28+Parameters!$I$29*(Parameters!$J$29-Parameters!$J$28)+Parameters!$I$30*(Parameters!$J$30-Parameters!$J$29)+Parameters!$I$31*($A248-Parameters!$J$30)))),_xlfn.IFS($A248&lt;=Parameters!$J$28,Parameters!$I$28*$A248,$A248&lt;=Parameters!$J$29,Parameters!$I$29*$A248,$A248&lt;=Parameters!$J$30,Parameters!$I$30*$A248,$A248&gt;Parameters!$J$30,Parameters!$I$31*$A248))</f>
        <v>26369.07</v>
      </c>
      <c r="AC248" s="290">
        <f t="shared" si="98"/>
        <v>108.51469135802469</v>
      </c>
      <c r="AD248" s="290" cm="1">
        <f t="array" ref="AD248">IF(Parameters!$F$55="No",IF($A248&lt;=Parameters!$J$34,Parameters!$I$34*$A248,IF($A248&lt;=Parameters!$J$35,Parameters!$I$34*Parameters!$J$34+Parameters!$I$35*($A248-Parameters!$J$34),IF($A248&lt;=Parameters!$J$36,Parameters!$I$34*Parameters!$J$34+Parameters!$I$35*(Parameters!$J$35-Parameters!$J$34)+Parameters!$I$36*($A248-Parameters!$J$35),Parameters!$I$34*Parameters!$J$34+Parameters!$I$35*(Parameters!$J$35-Parameters!$J$34)+Parameters!$I$36*(Parameters!$J$36-Parameters!$J$35)+Parameters!$I$37*($A248-Parameters!$J$36)))),_xlfn.IFS($A248&lt;=Parameters!$J$34,Parameters!$I$34*$A248,$A248&lt;=Parameters!$J$35,Parameters!$I$35*$A248,$A248&lt;=Parameters!$J$36,Parameters!$I$36*$A248,$A248&gt;Parameters!$J$36,Parameters!$I$37*$A248))</f>
        <v>31649.219999999998</v>
      </c>
      <c r="AE248" s="290">
        <f t="shared" si="122"/>
        <v>130.24370370370369</v>
      </c>
      <c r="AF248" s="290" cm="1">
        <f t="array" ref="AF248">IF(Parameters!$F$55="No",IF($A248&lt;=Parameters!$J$39,Parameters!$I$39*$A248,IF($A248&lt;=Parameters!$J$40,Parameters!$I$39*Parameters!$J$39+Parameters!$I$40*($A248-Parameters!$J$39),IF($A248&lt;=Parameters!$J$41,Parameters!$I$39*Parameters!$J$39+Parameters!$I$40*(Parameters!$J$40-Parameters!$J$39)+Parameters!$I$41*($A248-Parameters!$J$40),Parameters!$I$39*Parameters!$J$39+Parameters!$I$40*(Parameters!$J$40-Parameters!$J$39)+Parameters!$I$41*(Parameters!$J$41-Parameters!$J$40)+Parameters!$I$42*($A248-Parameters!$J$41)))),_xlfn.IFS($A248&lt;=Parameters!$J$39,Parameters!$I$39*$A248,$A248&lt;=Parameters!$J$40,Parameters!$I$40*$A248,$A248&lt;=Parameters!$J$41,Parameters!$I$41*$A248,$A248&gt;Parameters!$J$41,Parameters!$I$42*$A248))</f>
        <v>33264.720000000001</v>
      </c>
      <c r="AG248" s="290">
        <f t="shared" si="123"/>
        <v>136.89185185185187</v>
      </c>
      <c r="AI248" s="428">
        <f t="shared" si="99"/>
        <v>91.170000000001892</v>
      </c>
      <c r="AJ248" s="428">
        <f t="shared" si="100"/>
        <v>136.48999999999796</v>
      </c>
      <c r="AK248" s="428">
        <f t="shared" si="101"/>
        <v>143.53999999999724</v>
      </c>
      <c r="AL248" s="428">
        <f t="shared" si="102"/>
        <v>143.54000000000087</v>
      </c>
      <c r="AM248" s="428">
        <f t="shared" si="103"/>
        <v>91.170000000001892</v>
      </c>
      <c r="AN248" s="428">
        <f t="shared" si="104"/>
        <v>136.48999999999796</v>
      </c>
      <c r="AO248" s="428">
        <f t="shared" si="105"/>
        <v>143.53999999999724</v>
      </c>
      <c r="AP248" s="428">
        <f t="shared" si="106"/>
        <v>143.54000000000087</v>
      </c>
      <c r="AQ248" s="428">
        <f t="shared" si="107"/>
        <v>91.170000000001892</v>
      </c>
      <c r="AR248" s="428">
        <f t="shared" si="108"/>
        <v>136.48999999999796</v>
      </c>
      <c r="AS248" s="428">
        <f t="shared" si="109"/>
        <v>143.53999999999724</v>
      </c>
      <c r="AT248" s="428">
        <f t="shared" si="110"/>
        <v>143.54000000000087</v>
      </c>
      <c r="AU248" s="428">
        <f t="shared" si="111"/>
        <v>91.170000000001892</v>
      </c>
      <c r="AV248" s="428">
        <f t="shared" si="112"/>
        <v>136.48999999999796</v>
      </c>
      <c r="AW248" s="428">
        <f t="shared" si="113"/>
        <v>143.53999999999724</v>
      </c>
      <c r="AX248" s="428">
        <f t="shared" si="114"/>
        <v>143.54000000000087</v>
      </c>
    </row>
    <row r="249">
      <c r="A249" s="413">
        <v>244</v>
      </c>
      <c r="B249" s="290" cm="1">
        <f t="array" ref="B249">IF(Parameters!$C$55="No",IF($A249&lt;=Parameters!$D$23,Parameters!$C$23*$A249,IF($A249&lt;=Parameters!$D$24,Parameters!$C$23*Parameters!$D$23+Parameters!$C$24*($A249-Parameters!$D$23),IF($A249&lt;=Parameters!$D$25,Parameters!$C$23*Parameters!$D$23+Parameters!$C$24*(Parameters!$D$24-Parameters!$D$23)+Parameters!$C$25*($A249-Parameters!$D$24),Parameters!$C$23*Parameters!$D$23+Parameters!$C$24*(Parameters!$D$24-Parameters!$D$23)+Parameters!$C$25*(Parameters!$D$25-Parameters!$D$24)+Parameters!$C$26*($A249-Parameters!$D$25)))),_xlfn.IFS($A249&lt;=Parameters!$D$23,Parameters!$C$23*$A249,$A249&lt;=Parameters!$D$24,Parameters!$C$24*$A249,$A249&lt;=Parameters!$D$25,Parameters!$C$25*$A249,$A249&gt;Parameters!$D$25,Parameters!$C$26*$A249))</f>
        <v>22245.48</v>
      </c>
      <c r="C249" s="290">
        <f t="shared" si="115"/>
        <v>91.17</v>
      </c>
      <c r="D249" s="290" cm="1">
        <f t="array" ref="D249">IF(Parameters!$C$55="No",IF($A249&lt;=Parameters!$D$28,Parameters!$C$28*$A249,IF($A249&lt;=Parameters!$D$29,Parameters!$C$28*Parameters!$D$28+Parameters!$C$29*($A249-Parameters!$D$28),IF($A249&lt;=Parameters!$D$30,Parameters!$C$28*Parameters!$D$28+Parameters!$C$29*(Parameters!$D$29-Parameters!$D$28)+Parameters!$C$30*($A249-Parameters!$D$29),Parameters!$C$28*Parameters!$D$28+Parameters!$C$29*(Parameters!$D$29-Parameters!$D$28)+Parameters!$C$30*(Parameters!$D$30-Parameters!$D$29)+Parameters!$C$31*($A249-Parameters!$D$30)))),_xlfn.IFS($A249&lt;=Parameters!$D$28,Parameters!$C$28*$A249,$A249&lt;=Parameters!$D$29,Parameters!$C$29*$A249,$A249&lt;=Parameters!$D$30,Parameters!$C$30*$A249,$A249&gt;Parameters!$D$30,Parameters!$C$31*$A249))</f>
        <v>26505.56</v>
      </c>
      <c r="E249" s="290">
        <f t="shared" si="115"/>
        <v>108.62934426229509</v>
      </c>
      <c r="F249" s="290" cm="1">
        <f t="array" ref="F249">IF(Parameters!$C$55="No",IF($A249&lt;=Parameters!$D$34,Parameters!$C$34*$A249,IF($A249&lt;=Parameters!$D$35,Parameters!$C$34*Parameters!$D$34+Parameters!$C$35*($A249-Parameters!$D$34),IF($A249&lt;=Parameters!$D$36,Parameters!$C$34*Parameters!$D$34+Parameters!$C$35*(Parameters!$D$35-Parameters!$D$34)+Parameters!$C$36*($A249-Parameters!$D$35),Parameters!$C$34*Parameters!$D$34+Parameters!$C$35*(Parameters!$D$35-Parameters!$D$34)+Parameters!$C$36*(Parameters!$D$36-Parameters!$D$35)+Parameters!$C$37*($A249-Parameters!$D$36)))),_xlfn.IFS($A249&lt;=Parameters!$D$34,Parameters!$C$34*$A249,$A249&lt;=Parameters!$D$35,Parameters!$C$35*$A249,$A249&lt;=Parameters!$D$36,Parameters!$C$36*$A249,$A249&gt;Parameters!$D$36,Parameters!$C$37*$A249))</f>
        <v>31792.76</v>
      </c>
      <c r="G249" s="290">
        <f t="shared" si="116"/>
        <v>130.29819672131146</v>
      </c>
      <c r="H249" s="290" cm="1">
        <f t="array" ref="H249">IF(Parameters!$C$55="No",IF($A249&lt;=Parameters!$D$39,Parameters!$C$39*$A249,IF($A249&lt;=Parameters!$D$40,Parameters!$C$39*Parameters!$D$39+Parameters!$C$40*($A249-Parameters!$D$39),IF($A249&lt;=Parameters!$D$41,Parameters!$C$39*Parameters!$D$39+Parameters!$C$40*(Parameters!$D$40-Parameters!$D$39)+Parameters!$C$41*($A249-Parameters!$D$40),Parameters!$C$39*Parameters!$D$39+Parameters!$C$40*(Parameters!$D$40-Parameters!$D$39)+Parameters!$C$41*(Parameters!$D$41-Parameters!$D$40)+Parameters!$C$42*($A249-Parameters!$D$41)))),_xlfn.IFS($A249&lt;=Parameters!$D$39,Parameters!$C$39*$A249,$A249&lt;=Parameters!$D$40,Parameters!$C$40*$A249,$A249&lt;=Parameters!$D$41,Parameters!$C$41*$A249,$A249&gt;Parameters!$D$41,Parameters!$C$42*$A249))</f>
        <v>33408.259999999995</v>
      </c>
      <c r="I249" s="290">
        <f t="shared" si="117"/>
        <v>136.91909836065571</v>
      </c>
      <c r="J249" s="290" cm="1">
        <f t="array" ref="J249">IF(Parameters!$D$55="No",IF($A249&lt;=Parameters!$F$23,Parameters!$E$23*$A249,IF($A249&lt;=Parameters!$F$24,Parameters!$E$23*Parameters!$F$23+Parameters!$E$24*($A249-Parameters!$F$23),IF($A249&lt;=Parameters!$F$25,Parameters!$E$23*Parameters!$F$23+Parameters!$E$24*(Parameters!$F$24-Parameters!$F$23)+Parameters!$E$25*($A249-Parameters!$F$24),Parameters!$E$23*Parameters!$F$23+Parameters!$E$24*(Parameters!$F$24-Parameters!$F$23)+Parameters!$E$25*(Parameters!$F$25-Parameters!$F$24)+Parameters!$E$26*($A249-Parameters!$F$25)))),_xlfn.IFS($A249&lt;=Parameters!$F$23,Parameters!$E$23*$A249,$A249&lt;=Parameters!$F$24,Parameters!$E$24*$A249,$A249&lt;=Parameters!$F$25,Parameters!$E$25*$A249,$A249&gt;Parameters!$F$25,Parameters!$E$26*$A249))</f>
        <v>22245.48</v>
      </c>
      <c r="K249" s="290">
        <f t="shared" si="93"/>
        <v>91.17</v>
      </c>
      <c r="L249" s="290" cm="1">
        <f t="array" ref="L249">IF(Parameters!$D$55="No",IF($A249&lt;=Parameters!$F$28,Parameters!$E$28*$A249,IF($A249&lt;=Parameters!$F$29,Parameters!$E$28*Parameters!$F$28+Parameters!$E$29*($A249-Parameters!$F$28),IF($A249&lt;=Parameters!$F$30,Parameters!$E$28*Parameters!$F$28+Parameters!$E$29*(Parameters!$F$29-Parameters!$F$28)+Parameters!$E$30*($A249-Parameters!$F$29),Parameters!$E$28*Parameters!$F$28+Parameters!$E$29*(Parameters!$F$29-Parameters!$F$28)+Parameters!$E$30*(Parameters!$F$30-Parameters!$F$29)+Parameters!$E$31*($A249-Parameters!$F$30)))),_xlfn.IFS($A249&lt;=Parameters!$F$28,Parameters!$E$28*$A249,$A249&lt;=Parameters!$F$29,Parameters!$E$29*$A249,$A249&lt;=Parameters!$F$30,Parameters!$E$30*$A249,$A249&gt;Parameters!$F$30,Parameters!$E$31*$A249))</f>
        <v>26505.56</v>
      </c>
      <c r="M249" s="290">
        <f t="shared" si="94"/>
        <v>108.62934426229509</v>
      </c>
      <c r="N249" s="290" cm="1">
        <f t="array" ref="N249">IF(Parameters!$D$55="No",IF($A249&lt;=Parameters!$F$34,Parameters!$E$34*$A249,IF($A249&lt;=Parameters!$F$35,Parameters!$E$34*Parameters!$F$34+Parameters!$E$35*($A249-Parameters!$F$34),IF($A249&lt;=Parameters!$F$36,Parameters!$E$34*Parameters!$F$34+Parameters!$E$35*(Parameters!$F$35-Parameters!$F$34)+Parameters!$E$36*($A249-Parameters!$F$35),Parameters!$E$34*Parameters!$F$34+Parameters!$E$35*(Parameters!$F$35-Parameters!$F$34)+Parameters!$E$36*(Parameters!$F$36-Parameters!$F$35)+Parameters!$E$37*($A249-Parameters!$F$36)))),_xlfn.IFS($A249&lt;=Parameters!$F$34,Parameters!$E$34*$A249,$A249&lt;=Parameters!$F$35,Parameters!$E$35*$A249,$A249&lt;=Parameters!$F$36,Parameters!$E$36*$A249,$A249&gt;Parameters!$F$36,Parameters!$E$37*$A249))</f>
        <v>31792.76</v>
      </c>
      <c r="O249" s="290">
        <f t="shared" si="118"/>
        <v>130.29819672131146</v>
      </c>
      <c r="P249" s="290" cm="1">
        <f t="array" ref="P249">IF(Parameters!$D$55="No",IF($A249&lt;=Parameters!$F$39,Parameters!$E$39*$A249,IF($A249&lt;=Parameters!$F$40,Parameters!$E$39*Parameters!$F$39+Parameters!$E$40*($A249-Parameters!$F$39),IF($A249&lt;=Parameters!$F$41,Parameters!$E$39*Parameters!$F$39+Parameters!$E$40*(Parameters!$F$40-Parameters!$F$39)+Parameters!$E$41*($A249-Parameters!$F$40),Parameters!$E$39*Parameters!$F$39+Parameters!$E$40*(Parameters!$F$40-Parameters!$F$39)+Parameters!$E$41*(Parameters!$F$41-Parameters!$F$40)+Parameters!$E$42*($A249-Parameters!$F$41)))),_xlfn.IFS($A249&lt;=Parameters!$F$39,Parameters!$E$39*$A249,$A249&lt;=Parameters!$F$40,Parameters!$E$40*$A249,$A249&lt;=Parameters!$F$41,Parameters!$E$41*$A249,$A249&gt;Parameters!$F$41,Parameters!$E$42*$A249))</f>
        <v>33408.259999999995</v>
      </c>
      <c r="Q249" s="290">
        <f t="shared" si="119"/>
        <v>136.91909836065571</v>
      </c>
      <c r="R249" s="290" cm="1">
        <f t="array" ref="R249">IF(Parameters!$E$55="No",IF($A249&lt;=Parameters!$H$23,Parameters!$G$23*$A249,IF($A249&lt;=Parameters!$H$24,Parameters!$G$23*Parameters!$H$23+Parameters!$G$24*($A249-Parameters!$H$23),IF($A249&lt;=Parameters!$H$25,Parameters!$G$23*Parameters!$H$23+Parameters!$G$24*(Parameters!$H$24-Parameters!$H$23)+Parameters!$G$25*($A249-Parameters!$H$24),Parameters!$G$23*Parameters!$H$23+Parameters!$G$24*(Parameters!$H$24-Parameters!$H$23)+Parameters!$G$25*(Parameters!$H$25-Parameters!$H$24)+Parameters!$G$26*($A249-Parameters!$H$25)))),_xlfn.IFS($A249&lt;=Parameters!$H$23,Parameters!$G$23*$A249,$A249&lt;=Parameters!$H$24,Parameters!$G$24*$A249,$A249&lt;=Parameters!$H$25,Parameters!$G$25*$A249,$A249&gt;Parameters!$H$25,Parameters!$G$26*$A249))</f>
        <v>22245.48</v>
      </c>
      <c r="S249" s="290">
        <f t="shared" si="95"/>
        <v>91.17</v>
      </c>
      <c r="T249" s="290" cm="1">
        <f t="array" ref="T249">IF(Parameters!$E$55="No",IF($A249&lt;=Parameters!$H$28,Parameters!$G$28*$A249,IF($A249&lt;=Parameters!$H$29,Parameters!$G$28*Parameters!$H$28+Parameters!$G$29*($A249-Parameters!$H$28),IF($A249&lt;=Parameters!$H$30,Parameters!$G$28*Parameters!$H$28+Parameters!$G$29*(Parameters!$H$29-Parameters!$H$28)+Parameters!$G$30*($A249-Parameters!$H$29),Parameters!$G$28*Parameters!$H$28+Parameters!$G$29*(Parameters!$H$29-Parameters!$H$28)+Parameters!$G$30*(Parameters!$H$30-Parameters!$H$29)+Parameters!$G$31*($A249-Parameters!$H$30)))),_xlfn.IFS($A249&lt;=Parameters!$H$28,Parameters!$G$28*$A249,$A249&lt;=Parameters!$H$29,Parameters!$G$29*$A249,$A249&lt;=Parameters!$H$30,Parameters!$G$30*$A249,$A249&gt;Parameters!$H$30,Parameters!$G$31*$A249))</f>
        <v>26505.56</v>
      </c>
      <c r="U249" s="290">
        <f t="shared" si="96"/>
        <v>108.62934426229509</v>
      </c>
      <c r="V249" s="290" cm="1">
        <f t="array" ref="V249">IF(Parameters!$E$55="No",IF($A249&lt;=Parameters!$H$34,Parameters!$G$34*$A249,IF($A249&lt;=Parameters!$H$35,Parameters!$G$34*Parameters!$H$34+Parameters!$G$35*($A249-Parameters!$H$34),IF($A249&lt;=Parameters!$H$36,Parameters!$G$34*Parameters!$H$34+Parameters!$G$35*(Parameters!$H$35-Parameters!$H$34)+Parameters!$G$36*($A249-Parameters!$H$35),Parameters!$G$34*Parameters!$H$34+Parameters!$G$35*(Parameters!$H$35-Parameters!$H$34)+Parameters!$G$36*(Parameters!$H$36-Parameters!$H$35)+Parameters!$G$37*($A249-Parameters!$H$36)))),_xlfn.IFS($A249&lt;=Parameters!$H$34,Parameters!$G$34*$A249,$A249&lt;=Parameters!$H$35,Parameters!$G$35*$A249,$A249&lt;=Parameters!$H$36,Parameters!$G$36*$A249,$A249&gt;Parameters!$H$36,Parameters!$G$37*$A249))</f>
        <v>31792.76</v>
      </c>
      <c r="W249" s="290">
        <f t="shared" si="120"/>
        <v>130.29819672131146</v>
      </c>
      <c r="X249" s="290" cm="1">
        <f t="array" ref="X249">IF(Parameters!$E$55="No",IF($A249&lt;=Parameters!$H$39,Parameters!$G$39*$A249,IF($A249&lt;=Parameters!$H$40,Parameters!$G$39*Parameters!$H$39+Parameters!$G$40*($A249-Parameters!$H$39),IF($A249&lt;=Parameters!$H$41,Parameters!$G$39*Parameters!$H$39+Parameters!$G$40*(Parameters!$H$40-Parameters!$H$39)+Parameters!$G$41*($A249-Parameters!$H$40),Parameters!$G$39*Parameters!$H$39+Parameters!$G$40*(Parameters!$H$40-Parameters!$H$39)+Parameters!$G$41*(Parameters!$H$41-Parameters!$H$40)+Parameters!$G$42*($A249-Parameters!$H$41)))),_xlfn.IFS($A249&lt;=Parameters!$H$39,Parameters!$G$39*$A249,$A249&lt;=Parameters!$H$40,Parameters!$G$40*$A249,$A249&lt;=Parameters!$H$41,Parameters!$G$41*$A249,$A249&gt;Parameters!$H$41,Parameters!$G$42*$A249))</f>
        <v>33408.259999999995</v>
      </c>
      <c r="Y249" s="290">
        <f t="shared" si="121"/>
        <v>136.91909836065571</v>
      </c>
      <c r="Z249" s="290" cm="1">
        <f t="array" ref="Z249">IF(Parameters!$F$55="No",IF($A249&lt;=Parameters!$J$23,Parameters!$I$23*$A249,IF($A249&lt;=Parameters!$J$24,Parameters!$I$23*Parameters!$J$23+Parameters!$I$24*($A249-Parameters!$J$23),IF($A249&lt;=Parameters!$J$25,Parameters!$I$23*Parameters!$J$23+Parameters!$I$24*(Parameters!$J$24-Parameters!$J$23)+Parameters!$I$25*($A249-Parameters!$J$24),Parameters!$I$23*Parameters!$J$23+Parameters!$I$24*(Parameters!$J$24-Parameters!$J$23)+Parameters!$I$25*(Parameters!$J$25-Parameters!$J$24)+Parameters!$I$26*($A249-Parameters!$J$25)))),_xlfn.IFS($A249&lt;=Parameters!$J$23,Parameters!$I$23*$A249,$A249&lt;=Parameters!$J$24,Parameters!$I$24*$A249,$A249&lt;=Parameters!$J$25,Parameters!$I$25*$A249,$A249&gt;Parameters!$J$25,Parameters!$I$26*$A249))</f>
        <v>22245.48</v>
      </c>
      <c r="AA249" s="290">
        <f t="shared" si="97"/>
        <v>91.17</v>
      </c>
      <c r="AB249" s="290" cm="1">
        <f t="array" ref="AB249">IF(Parameters!$F$55="No",IF($A249&lt;=Parameters!$J$28,Parameters!$I$28*$A249,IF($A249&lt;=Parameters!$J$29,Parameters!$I$28*Parameters!$J$28+Parameters!$I$29*($A249-Parameters!$J$28),IF($A249&lt;=Parameters!$J$30,Parameters!$I$28*Parameters!$J$28+Parameters!$I$29*(Parameters!$J$29-Parameters!$J$28)+Parameters!$I$30*($A249-Parameters!$J$29),Parameters!$I$28*Parameters!$J$28+Parameters!$I$29*(Parameters!$J$29-Parameters!$J$28)+Parameters!$I$30*(Parameters!$J$30-Parameters!$J$29)+Parameters!$I$31*($A249-Parameters!$J$30)))),_xlfn.IFS($A249&lt;=Parameters!$J$28,Parameters!$I$28*$A249,$A249&lt;=Parameters!$J$29,Parameters!$I$29*$A249,$A249&lt;=Parameters!$J$30,Parameters!$I$30*$A249,$A249&gt;Parameters!$J$30,Parameters!$I$31*$A249))</f>
        <v>26505.56</v>
      </c>
      <c r="AC249" s="290">
        <f t="shared" si="98"/>
        <v>108.62934426229509</v>
      </c>
      <c r="AD249" s="290" cm="1">
        <f t="array" ref="AD249">IF(Parameters!$F$55="No",IF($A249&lt;=Parameters!$J$34,Parameters!$I$34*$A249,IF($A249&lt;=Parameters!$J$35,Parameters!$I$34*Parameters!$J$34+Parameters!$I$35*($A249-Parameters!$J$34),IF($A249&lt;=Parameters!$J$36,Parameters!$I$34*Parameters!$J$34+Parameters!$I$35*(Parameters!$J$35-Parameters!$J$34)+Parameters!$I$36*($A249-Parameters!$J$35),Parameters!$I$34*Parameters!$J$34+Parameters!$I$35*(Parameters!$J$35-Parameters!$J$34)+Parameters!$I$36*(Parameters!$J$36-Parameters!$J$35)+Parameters!$I$37*($A249-Parameters!$J$36)))),_xlfn.IFS($A249&lt;=Parameters!$J$34,Parameters!$I$34*$A249,$A249&lt;=Parameters!$J$35,Parameters!$I$35*$A249,$A249&lt;=Parameters!$J$36,Parameters!$I$36*$A249,$A249&gt;Parameters!$J$36,Parameters!$I$37*$A249))</f>
        <v>31792.76</v>
      </c>
      <c r="AE249" s="290">
        <f t="shared" si="122"/>
        <v>130.29819672131146</v>
      </c>
      <c r="AF249" s="290" cm="1">
        <f t="array" ref="AF249">IF(Parameters!$F$55="No",IF($A249&lt;=Parameters!$J$39,Parameters!$I$39*$A249,IF($A249&lt;=Parameters!$J$40,Parameters!$I$39*Parameters!$J$39+Parameters!$I$40*($A249-Parameters!$J$39),IF($A249&lt;=Parameters!$J$41,Parameters!$I$39*Parameters!$J$39+Parameters!$I$40*(Parameters!$J$40-Parameters!$J$39)+Parameters!$I$41*($A249-Parameters!$J$40),Parameters!$I$39*Parameters!$J$39+Parameters!$I$40*(Parameters!$J$40-Parameters!$J$39)+Parameters!$I$41*(Parameters!$J$41-Parameters!$J$40)+Parameters!$I$42*($A249-Parameters!$J$41)))),_xlfn.IFS($A249&lt;=Parameters!$J$39,Parameters!$I$39*$A249,$A249&lt;=Parameters!$J$40,Parameters!$I$40*$A249,$A249&lt;=Parameters!$J$41,Parameters!$I$41*$A249,$A249&gt;Parameters!$J$41,Parameters!$I$42*$A249))</f>
        <v>33408.259999999995</v>
      </c>
      <c r="AG249" s="290">
        <f t="shared" si="123"/>
        <v>136.91909836065571</v>
      </c>
      <c r="AI249" s="428">
        <f t="shared" si="99"/>
        <v>91.169999999998254</v>
      </c>
      <c r="AJ249" s="428">
        <f t="shared" si="100"/>
        <v>136.4900000000016</v>
      </c>
      <c r="AK249" s="428">
        <f t="shared" si="101"/>
        <v>143.54000000000087</v>
      </c>
      <c r="AL249" s="428">
        <f t="shared" si="102"/>
        <v>143.5399999999936</v>
      </c>
      <c r="AM249" s="428">
        <f t="shared" si="103"/>
        <v>91.169999999998254</v>
      </c>
      <c r="AN249" s="428">
        <f t="shared" si="104"/>
        <v>136.4900000000016</v>
      </c>
      <c r="AO249" s="428">
        <f t="shared" si="105"/>
        <v>143.54000000000087</v>
      </c>
      <c r="AP249" s="428">
        <f t="shared" si="106"/>
        <v>143.5399999999936</v>
      </c>
      <c r="AQ249" s="428">
        <f t="shared" si="107"/>
        <v>91.169999999998254</v>
      </c>
      <c r="AR249" s="428">
        <f t="shared" si="108"/>
        <v>136.4900000000016</v>
      </c>
      <c r="AS249" s="428">
        <f t="shared" si="109"/>
        <v>143.54000000000087</v>
      </c>
      <c r="AT249" s="428">
        <f t="shared" si="110"/>
        <v>143.5399999999936</v>
      </c>
      <c r="AU249" s="428">
        <f t="shared" si="111"/>
        <v>91.169999999998254</v>
      </c>
      <c r="AV249" s="428">
        <f t="shared" si="112"/>
        <v>136.4900000000016</v>
      </c>
      <c r="AW249" s="428">
        <f t="shared" si="113"/>
        <v>143.54000000000087</v>
      </c>
      <c r="AX249" s="428">
        <f t="shared" si="114"/>
        <v>143.5399999999936</v>
      </c>
    </row>
    <row r="250">
      <c r="A250" s="413">
        <v>245</v>
      </c>
      <c r="B250" s="290" cm="1">
        <f t="array" ref="B250">IF(Parameters!$C$55="No",IF($A250&lt;=Parameters!$D$23,Parameters!$C$23*$A250,IF($A250&lt;=Parameters!$D$24,Parameters!$C$23*Parameters!$D$23+Parameters!$C$24*($A250-Parameters!$D$23),IF($A250&lt;=Parameters!$D$25,Parameters!$C$23*Parameters!$D$23+Parameters!$C$24*(Parameters!$D$24-Parameters!$D$23)+Parameters!$C$25*($A250-Parameters!$D$24),Parameters!$C$23*Parameters!$D$23+Parameters!$C$24*(Parameters!$D$24-Parameters!$D$23)+Parameters!$C$25*(Parameters!$D$25-Parameters!$D$24)+Parameters!$C$26*($A250-Parameters!$D$25)))),_xlfn.IFS($A250&lt;=Parameters!$D$23,Parameters!$C$23*$A250,$A250&lt;=Parameters!$D$24,Parameters!$C$24*$A250,$A250&lt;=Parameters!$D$25,Parameters!$C$25*$A250,$A250&gt;Parameters!$D$25,Parameters!$C$26*$A250))</f>
        <v>22336.65</v>
      </c>
      <c r="C250" s="290">
        <f t="shared" si="115"/>
        <v>91.17</v>
      </c>
      <c r="D250" s="290" cm="1">
        <f t="array" ref="D250">IF(Parameters!$C$55="No",IF($A250&lt;=Parameters!$D$28,Parameters!$C$28*$A250,IF($A250&lt;=Parameters!$D$29,Parameters!$C$28*Parameters!$D$28+Parameters!$C$29*($A250-Parameters!$D$28),IF($A250&lt;=Parameters!$D$30,Parameters!$C$28*Parameters!$D$28+Parameters!$C$29*(Parameters!$D$29-Parameters!$D$28)+Parameters!$C$30*($A250-Parameters!$D$29),Parameters!$C$28*Parameters!$D$28+Parameters!$C$29*(Parameters!$D$29-Parameters!$D$28)+Parameters!$C$30*(Parameters!$D$30-Parameters!$D$29)+Parameters!$C$31*($A250-Parameters!$D$30)))),_xlfn.IFS($A250&lt;=Parameters!$D$28,Parameters!$C$28*$A250,$A250&lt;=Parameters!$D$29,Parameters!$C$29*$A250,$A250&lt;=Parameters!$D$30,Parameters!$C$30*$A250,$A250&gt;Parameters!$D$30,Parameters!$C$31*$A250))</f>
        <v>26642.050000000003</v>
      </c>
      <c r="E250" s="290">
        <f t="shared" si="115"/>
        <v>108.74306122448981</v>
      </c>
      <c r="F250" s="290" cm="1">
        <f t="array" ref="F250">IF(Parameters!$C$55="No",IF($A250&lt;=Parameters!$D$34,Parameters!$C$34*$A250,IF($A250&lt;=Parameters!$D$35,Parameters!$C$34*Parameters!$D$34+Parameters!$C$35*($A250-Parameters!$D$34),IF($A250&lt;=Parameters!$D$36,Parameters!$C$34*Parameters!$D$34+Parameters!$C$35*(Parameters!$D$35-Parameters!$D$34)+Parameters!$C$36*($A250-Parameters!$D$35),Parameters!$C$34*Parameters!$D$34+Parameters!$C$35*(Parameters!$D$35-Parameters!$D$34)+Parameters!$C$36*(Parameters!$D$36-Parameters!$D$35)+Parameters!$C$37*($A250-Parameters!$D$36)))),_xlfn.IFS($A250&lt;=Parameters!$D$34,Parameters!$C$34*$A250,$A250&lt;=Parameters!$D$35,Parameters!$C$35*$A250,$A250&lt;=Parameters!$D$36,Parameters!$C$36*$A250,$A250&gt;Parameters!$D$36,Parameters!$C$37*$A250))</f>
        <v>31936.3</v>
      </c>
      <c r="G250" s="290">
        <f t="shared" si="116"/>
        <v>130.35224489795917</v>
      </c>
      <c r="H250" s="290" cm="1">
        <f t="array" ref="H250">IF(Parameters!$C$55="No",IF($A250&lt;=Parameters!$D$39,Parameters!$C$39*$A250,IF($A250&lt;=Parameters!$D$40,Parameters!$C$39*Parameters!$D$39+Parameters!$C$40*($A250-Parameters!$D$39),IF($A250&lt;=Parameters!$D$41,Parameters!$C$39*Parameters!$D$39+Parameters!$C$40*(Parameters!$D$40-Parameters!$D$39)+Parameters!$C$41*($A250-Parameters!$D$40),Parameters!$C$39*Parameters!$D$39+Parameters!$C$40*(Parameters!$D$40-Parameters!$D$39)+Parameters!$C$41*(Parameters!$D$41-Parameters!$D$40)+Parameters!$C$42*($A250-Parameters!$D$41)))),_xlfn.IFS($A250&lt;=Parameters!$D$39,Parameters!$C$39*$A250,$A250&lt;=Parameters!$D$40,Parameters!$C$40*$A250,$A250&lt;=Parameters!$D$41,Parameters!$C$41*$A250,$A250&gt;Parameters!$D$41,Parameters!$C$42*$A250))</f>
        <v>33551.800000000003</v>
      </c>
      <c r="I250" s="290">
        <f t="shared" si="117"/>
        <v>136.94612244897959</v>
      </c>
      <c r="J250" s="290" cm="1">
        <f t="array" ref="J250">IF(Parameters!$D$55="No",IF($A250&lt;=Parameters!$F$23,Parameters!$E$23*$A250,IF($A250&lt;=Parameters!$F$24,Parameters!$E$23*Parameters!$F$23+Parameters!$E$24*($A250-Parameters!$F$23),IF($A250&lt;=Parameters!$F$25,Parameters!$E$23*Parameters!$F$23+Parameters!$E$24*(Parameters!$F$24-Parameters!$F$23)+Parameters!$E$25*($A250-Parameters!$F$24),Parameters!$E$23*Parameters!$F$23+Parameters!$E$24*(Parameters!$F$24-Parameters!$F$23)+Parameters!$E$25*(Parameters!$F$25-Parameters!$F$24)+Parameters!$E$26*($A250-Parameters!$F$25)))),_xlfn.IFS($A250&lt;=Parameters!$F$23,Parameters!$E$23*$A250,$A250&lt;=Parameters!$F$24,Parameters!$E$24*$A250,$A250&lt;=Parameters!$F$25,Parameters!$E$25*$A250,$A250&gt;Parameters!$F$25,Parameters!$E$26*$A250))</f>
        <v>22336.65</v>
      </c>
      <c r="K250" s="290">
        <f t="shared" si="93"/>
        <v>91.17</v>
      </c>
      <c r="L250" s="290" cm="1">
        <f t="array" ref="L250">IF(Parameters!$D$55="No",IF($A250&lt;=Parameters!$F$28,Parameters!$E$28*$A250,IF($A250&lt;=Parameters!$F$29,Parameters!$E$28*Parameters!$F$28+Parameters!$E$29*($A250-Parameters!$F$28),IF($A250&lt;=Parameters!$F$30,Parameters!$E$28*Parameters!$F$28+Parameters!$E$29*(Parameters!$F$29-Parameters!$F$28)+Parameters!$E$30*($A250-Parameters!$F$29),Parameters!$E$28*Parameters!$F$28+Parameters!$E$29*(Parameters!$F$29-Parameters!$F$28)+Parameters!$E$30*(Parameters!$F$30-Parameters!$F$29)+Parameters!$E$31*($A250-Parameters!$F$30)))),_xlfn.IFS($A250&lt;=Parameters!$F$28,Parameters!$E$28*$A250,$A250&lt;=Parameters!$F$29,Parameters!$E$29*$A250,$A250&lt;=Parameters!$F$30,Parameters!$E$30*$A250,$A250&gt;Parameters!$F$30,Parameters!$E$31*$A250))</f>
        <v>26642.050000000003</v>
      </c>
      <c r="M250" s="290">
        <f t="shared" si="94"/>
        <v>108.74306122448981</v>
      </c>
      <c r="N250" s="290" cm="1">
        <f t="array" ref="N250">IF(Parameters!$D$55="No",IF($A250&lt;=Parameters!$F$34,Parameters!$E$34*$A250,IF($A250&lt;=Parameters!$F$35,Parameters!$E$34*Parameters!$F$34+Parameters!$E$35*($A250-Parameters!$F$34),IF($A250&lt;=Parameters!$F$36,Parameters!$E$34*Parameters!$F$34+Parameters!$E$35*(Parameters!$F$35-Parameters!$F$34)+Parameters!$E$36*($A250-Parameters!$F$35),Parameters!$E$34*Parameters!$F$34+Parameters!$E$35*(Parameters!$F$35-Parameters!$F$34)+Parameters!$E$36*(Parameters!$F$36-Parameters!$F$35)+Parameters!$E$37*($A250-Parameters!$F$36)))),_xlfn.IFS($A250&lt;=Parameters!$F$34,Parameters!$E$34*$A250,$A250&lt;=Parameters!$F$35,Parameters!$E$35*$A250,$A250&lt;=Parameters!$F$36,Parameters!$E$36*$A250,$A250&gt;Parameters!$F$36,Parameters!$E$37*$A250))</f>
        <v>31936.3</v>
      </c>
      <c r="O250" s="290">
        <f t="shared" si="118"/>
        <v>130.35224489795917</v>
      </c>
      <c r="P250" s="290" cm="1">
        <f t="array" ref="P250">IF(Parameters!$D$55="No",IF($A250&lt;=Parameters!$F$39,Parameters!$E$39*$A250,IF($A250&lt;=Parameters!$F$40,Parameters!$E$39*Parameters!$F$39+Parameters!$E$40*($A250-Parameters!$F$39),IF($A250&lt;=Parameters!$F$41,Parameters!$E$39*Parameters!$F$39+Parameters!$E$40*(Parameters!$F$40-Parameters!$F$39)+Parameters!$E$41*($A250-Parameters!$F$40),Parameters!$E$39*Parameters!$F$39+Parameters!$E$40*(Parameters!$F$40-Parameters!$F$39)+Parameters!$E$41*(Parameters!$F$41-Parameters!$F$40)+Parameters!$E$42*($A250-Parameters!$F$41)))),_xlfn.IFS($A250&lt;=Parameters!$F$39,Parameters!$E$39*$A250,$A250&lt;=Parameters!$F$40,Parameters!$E$40*$A250,$A250&lt;=Parameters!$F$41,Parameters!$E$41*$A250,$A250&gt;Parameters!$F$41,Parameters!$E$42*$A250))</f>
        <v>33551.800000000003</v>
      </c>
      <c r="Q250" s="290">
        <f t="shared" si="119"/>
        <v>136.94612244897959</v>
      </c>
      <c r="R250" s="290" cm="1">
        <f t="array" ref="R250">IF(Parameters!$E$55="No",IF($A250&lt;=Parameters!$H$23,Parameters!$G$23*$A250,IF($A250&lt;=Parameters!$H$24,Parameters!$G$23*Parameters!$H$23+Parameters!$G$24*($A250-Parameters!$H$23),IF($A250&lt;=Parameters!$H$25,Parameters!$G$23*Parameters!$H$23+Parameters!$G$24*(Parameters!$H$24-Parameters!$H$23)+Parameters!$G$25*($A250-Parameters!$H$24),Parameters!$G$23*Parameters!$H$23+Parameters!$G$24*(Parameters!$H$24-Parameters!$H$23)+Parameters!$G$25*(Parameters!$H$25-Parameters!$H$24)+Parameters!$G$26*($A250-Parameters!$H$25)))),_xlfn.IFS($A250&lt;=Parameters!$H$23,Parameters!$G$23*$A250,$A250&lt;=Parameters!$H$24,Parameters!$G$24*$A250,$A250&lt;=Parameters!$H$25,Parameters!$G$25*$A250,$A250&gt;Parameters!$H$25,Parameters!$G$26*$A250))</f>
        <v>22336.65</v>
      </c>
      <c r="S250" s="290">
        <f t="shared" si="95"/>
        <v>91.17</v>
      </c>
      <c r="T250" s="290" cm="1">
        <f t="array" ref="T250">IF(Parameters!$E$55="No",IF($A250&lt;=Parameters!$H$28,Parameters!$G$28*$A250,IF($A250&lt;=Parameters!$H$29,Parameters!$G$28*Parameters!$H$28+Parameters!$G$29*($A250-Parameters!$H$28),IF($A250&lt;=Parameters!$H$30,Parameters!$G$28*Parameters!$H$28+Parameters!$G$29*(Parameters!$H$29-Parameters!$H$28)+Parameters!$G$30*($A250-Parameters!$H$29),Parameters!$G$28*Parameters!$H$28+Parameters!$G$29*(Parameters!$H$29-Parameters!$H$28)+Parameters!$G$30*(Parameters!$H$30-Parameters!$H$29)+Parameters!$G$31*($A250-Parameters!$H$30)))),_xlfn.IFS($A250&lt;=Parameters!$H$28,Parameters!$G$28*$A250,$A250&lt;=Parameters!$H$29,Parameters!$G$29*$A250,$A250&lt;=Parameters!$H$30,Parameters!$G$30*$A250,$A250&gt;Parameters!$H$30,Parameters!$G$31*$A250))</f>
        <v>26642.050000000003</v>
      </c>
      <c r="U250" s="290">
        <f t="shared" si="96"/>
        <v>108.74306122448981</v>
      </c>
      <c r="V250" s="290" cm="1">
        <f t="array" ref="V250">IF(Parameters!$E$55="No",IF($A250&lt;=Parameters!$H$34,Parameters!$G$34*$A250,IF($A250&lt;=Parameters!$H$35,Parameters!$G$34*Parameters!$H$34+Parameters!$G$35*($A250-Parameters!$H$34),IF($A250&lt;=Parameters!$H$36,Parameters!$G$34*Parameters!$H$34+Parameters!$G$35*(Parameters!$H$35-Parameters!$H$34)+Parameters!$G$36*($A250-Parameters!$H$35),Parameters!$G$34*Parameters!$H$34+Parameters!$G$35*(Parameters!$H$35-Parameters!$H$34)+Parameters!$G$36*(Parameters!$H$36-Parameters!$H$35)+Parameters!$G$37*($A250-Parameters!$H$36)))),_xlfn.IFS($A250&lt;=Parameters!$H$34,Parameters!$G$34*$A250,$A250&lt;=Parameters!$H$35,Parameters!$G$35*$A250,$A250&lt;=Parameters!$H$36,Parameters!$G$36*$A250,$A250&gt;Parameters!$H$36,Parameters!$G$37*$A250))</f>
        <v>31936.3</v>
      </c>
      <c r="W250" s="290">
        <f t="shared" si="120"/>
        <v>130.35224489795917</v>
      </c>
      <c r="X250" s="290" cm="1">
        <f t="array" ref="X250">IF(Parameters!$E$55="No",IF($A250&lt;=Parameters!$H$39,Parameters!$G$39*$A250,IF($A250&lt;=Parameters!$H$40,Parameters!$G$39*Parameters!$H$39+Parameters!$G$40*($A250-Parameters!$H$39),IF($A250&lt;=Parameters!$H$41,Parameters!$G$39*Parameters!$H$39+Parameters!$G$40*(Parameters!$H$40-Parameters!$H$39)+Parameters!$G$41*($A250-Parameters!$H$40),Parameters!$G$39*Parameters!$H$39+Parameters!$G$40*(Parameters!$H$40-Parameters!$H$39)+Parameters!$G$41*(Parameters!$H$41-Parameters!$H$40)+Parameters!$G$42*($A250-Parameters!$H$41)))),_xlfn.IFS($A250&lt;=Parameters!$H$39,Parameters!$G$39*$A250,$A250&lt;=Parameters!$H$40,Parameters!$G$40*$A250,$A250&lt;=Parameters!$H$41,Parameters!$G$41*$A250,$A250&gt;Parameters!$H$41,Parameters!$G$42*$A250))</f>
        <v>33551.800000000003</v>
      </c>
      <c r="Y250" s="290">
        <f t="shared" si="121"/>
        <v>136.94612244897959</v>
      </c>
      <c r="Z250" s="290" cm="1">
        <f t="array" ref="Z250">IF(Parameters!$F$55="No",IF($A250&lt;=Parameters!$J$23,Parameters!$I$23*$A250,IF($A250&lt;=Parameters!$J$24,Parameters!$I$23*Parameters!$J$23+Parameters!$I$24*($A250-Parameters!$J$23),IF($A250&lt;=Parameters!$J$25,Parameters!$I$23*Parameters!$J$23+Parameters!$I$24*(Parameters!$J$24-Parameters!$J$23)+Parameters!$I$25*($A250-Parameters!$J$24),Parameters!$I$23*Parameters!$J$23+Parameters!$I$24*(Parameters!$J$24-Parameters!$J$23)+Parameters!$I$25*(Parameters!$J$25-Parameters!$J$24)+Parameters!$I$26*($A250-Parameters!$J$25)))),_xlfn.IFS($A250&lt;=Parameters!$J$23,Parameters!$I$23*$A250,$A250&lt;=Parameters!$J$24,Parameters!$I$24*$A250,$A250&lt;=Parameters!$J$25,Parameters!$I$25*$A250,$A250&gt;Parameters!$J$25,Parameters!$I$26*$A250))</f>
        <v>22336.65</v>
      </c>
      <c r="AA250" s="290">
        <f t="shared" si="97"/>
        <v>91.17</v>
      </c>
      <c r="AB250" s="290" cm="1">
        <f t="array" ref="AB250">IF(Parameters!$F$55="No",IF($A250&lt;=Parameters!$J$28,Parameters!$I$28*$A250,IF($A250&lt;=Parameters!$J$29,Parameters!$I$28*Parameters!$J$28+Parameters!$I$29*($A250-Parameters!$J$28),IF($A250&lt;=Parameters!$J$30,Parameters!$I$28*Parameters!$J$28+Parameters!$I$29*(Parameters!$J$29-Parameters!$J$28)+Parameters!$I$30*($A250-Parameters!$J$29),Parameters!$I$28*Parameters!$J$28+Parameters!$I$29*(Parameters!$J$29-Parameters!$J$28)+Parameters!$I$30*(Parameters!$J$30-Parameters!$J$29)+Parameters!$I$31*($A250-Parameters!$J$30)))),_xlfn.IFS($A250&lt;=Parameters!$J$28,Parameters!$I$28*$A250,$A250&lt;=Parameters!$J$29,Parameters!$I$29*$A250,$A250&lt;=Parameters!$J$30,Parameters!$I$30*$A250,$A250&gt;Parameters!$J$30,Parameters!$I$31*$A250))</f>
        <v>26642.050000000003</v>
      </c>
      <c r="AC250" s="290">
        <f t="shared" si="98"/>
        <v>108.74306122448981</v>
      </c>
      <c r="AD250" s="290" cm="1">
        <f t="array" ref="AD250">IF(Parameters!$F$55="No",IF($A250&lt;=Parameters!$J$34,Parameters!$I$34*$A250,IF($A250&lt;=Parameters!$J$35,Parameters!$I$34*Parameters!$J$34+Parameters!$I$35*($A250-Parameters!$J$34),IF($A250&lt;=Parameters!$J$36,Parameters!$I$34*Parameters!$J$34+Parameters!$I$35*(Parameters!$J$35-Parameters!$J$34)+Parameters!$I$36*($A250-Parameters!$J$35),Parameters!$I$34*Parameters!$J$34+Parameters!$I$35*(Parameters!$J$35-Parameters!$J$34)+Parameters!$I$36*(Parameters!$J$36-Parameters!$J$35)+Parameters!$I$37*($A250-Parameters!$J$36)))),_xlfn.IFS($A250&lt;=Parameters!$J$34,Parameters!$I$34*$A250,$A250&lt;=Parameters!$J$35,Parameters!$I$35*$A250,$A250&lt;=Parameters!$J$36,Parameters!$I$36*$A250,$A250&gt;Parameters!$J$36,Parameters!$I$37*$A250))</f>
        <v>31936.3</v>
      </c>
      <c r="AE250" s="290">
        <f t="shared" si="122"/>
        <v>130.35224489795917</v>
      </c>
      <c r="AF250" s="290" cm="1">
        <f t="array" ref="AF250">IF(Parameters!$F$55="No",IF($A250&lt;=Parameters!$J$39,Parameters!$I$39*$A250,IF($A250&lt;=Parameters!$J$40,Parameters!$I$39*Parameters!$J$39+Parameters!$I$40*($A250-Parameters!$J$39),IF($A250&lt;=Parameters!$J$41,Parameters!$I$39*Parameters!$J$39+Parameters!$I$40*(Parameters!$J$40-Parameters!$J$39)+Parameters!$I$41*($A250-Parameters!$J$40),Parameters!$I$39*Parameters!$J$39+Parameters!$I$40*(Parameters!$J$40-Parameters!$J$39)+Parameters!$I$41*(Parameters!$J$41-Parameters!$J$40)+Parameters!$I$42*($A250-Parameters!$J$41)))),_xlfn.IFS($A250&lt;=Parameters!$J$39,Parameters!$I$39*$A250,$A250&lt;=Parameters!$J$40,Parameters!$I$40*$A250,$A250&lt;=Parameters!$J$41,Parameters!$I$41*$A250,$A250&gt;Parameters!$J$41,Parameters!$I$42*$A250))</f>
        <v>33551.800000000003</v>
      </c>
      <c r="AG250" s="290">
        <f t="shared" si="123"/>
        <v>136.94612244897959</v>
      </c>
      <c r="AI250" s="428">
        <f t="shared" si="99"/>
        <v>91.170000000001892</v>
      </c>
      <c r="AJ250" s="428">
        <f t="shared" si="100"/>
        <v>136.4900000000016</v>
      </c>
      <c r="AK250" s="428">
        <f t="shared" si="101"/>
        <v>143.54000000000087</v>
      </c>
      <c r="AL250" s="428">
        <f t="shared" si="102"/>
        <v>143.54000000000815</v>
      </c>
      <c r="AM250" s="428">
        <f t="shared" si="103"/>
        <v>91.170000000001892</v>
      </c>
      <c r="AN250" s="428">
        <f t="shared" si="104"/>
        <v>136.4900000000016</v>
      </c>
      <c r="AO250" s="428">
        <f t="shared" si="105"/>
        <v>143.54000000000087</v>
      </c>
      <c r="AP250" s="428">
        <f t="shared" si="106"/>
        <v>143.54000000000815</v>
      </c>
      <c r="AQ250" s="428">
        <f t="shared" si="107"/>
        <v>91.170000000001892</v>
      </c>
      <c r="AR250" s="428">
        <f t="shared" si="108"/>
        <v>136.4900000000016</v>
      </c>
      <c r="AS250" s="428">
        <f t="shared" si="109"/>
        <v>143.54000000000087</v>
      </c>
      <c r="AT250" s="428">
        <f t="shared" si="110"/>
        <v>143.54000000000815</v>
      </c>
      <c r="AU250" s="428">
        <f t="shared" si="111"/>
        <v>91.170000000001892</v>
      </c>
      <c r="AV250" s="428">
        <f t="shared" si="112"/>
        <v>136.4900000000016</v>
      </c>
      <c r="AW250" s="428">
        <f t="shared" si="113"/>
        <v>143.54000000000087</v>
      </c>
      <c r="AX250" s="428">
        <f t="shared" si="114"/>
        <v>143.54000000000815</v>
      </c>
    </row>
    <row r="251">
      <c r="A251" s="413">
        <v>246</v>
      </c>
      <c r="B251" s="290" cm="1">
        <f t="array" ref="B251">IF(Parameters!$C$55="No",IF($A251&lt;=Parameters!$D$23,Parameters!$C$23*$A251,IF($A251&lt;=Parameters!$D$24,Parameters!$C$23*Parameters!$D$23+Parameters!$C$24*($A251-Parameters!$D$23),IF($A251&lt;=Parameters!$D$25,Parameters!$C$23*Parameters!$D$23+Parameters!$C$24*(Parameters!$D$24-Parameters!$D$23)+Parameters!$C$25*($A251-Parameters!$D$24),Parameters!$C$23*Parameters!$D$23+Parameters!$C$24*(Parameters!$D$24-Parameters!$D$23)+Parameters!$C$25*(Parameters!$D$25-Parameters!$D$24)+Parameters!$C$26*($A251-Parameters!$D$25)))),_xlfn.IFS($A251&lt;=Parameters!$D$23,Parameters!$C$23*$A251,$A251&lt;=Parameters!$D$24,Parameters!$C$24*$A251,$A251&lt;=Parameters!$D$25,Parameters!$C$25*$A251,$A251&gt;Parameters!$D$25,Parameters!$C$26*$A251))</f>
        <v>22427.82</v>
      </c>
      <c r="C251" s="290">
        <f t="shared" si="115"/>
        <v>91.17</v>
      </c>
      <c r="D251" s="290" cm="1">
        <f t="array" ref="D251">IF(Parameters!$C$55="No",IF($A251&lt;=Parameters!$D$28,Parameters!$C$28*$A251,IF($A251&lt;=Parameters!$D$29,Parameters!$C$28*Parameters!$D$28+Parameters!$C$29*($A251-Parameters!$D$28),IF($A251&lt;=Parameters!$D$30,Parameters!$C$28*Parameters!$D$28+Parameters!$C$29*(Parameters!$D$29-Parameters!$D$28)+Parameters!$C$30*($A251-Parameters!$D$29),Parameters!$C$28*Parameters!$D$28+Parameters!$C$29*(Parameters!$D$29-Parameters!$D$28)+Parameters!$C$30*(Parameters!$D$30-Parameters!$D$29)+Parameters!$C$31*($A251-Parameters!$D$30)))),_xlfn.IFS($A251&lt;=Parameters!$D$28,Parameters!$C$28*$A251,$A251&lt;=Parameters!$D$29,Parameters!$C$29*$A251,$A251&lt;=Parameters!$D$30,Parameters!$C$30*$A251,$A251&gt;Parameters!$D$30,Parameters!$C$31*$A251))</f>
        <v>26778.54</v>
      </c>
      <c r="E251" s="290">
        <f t="shared" si="115"/>
        <v>108.85585365853659</v>
      </c>
      <c r="F251" s="290" cm="1">
        <f t="array" ref="F251">IF(Parameters!$C$55="No",IF($A251&lt;=Parameters!$D$34,Parameters!$C$34*$A251,IF($A251&lt;=Parameters!$D$35,Parameters!$C$34*Parameters!$D$34+Parameters!$C$35*($A251-Parameters!$D$34),IF($A251&lt;=Parameters!$D$36,Parameters!$C$34*Parameters!$D$34+Parameters!$C$35*(Parameters!$D$35-Parameters!$D$34)+Parameters!$C$36*($A251-Parameters!$D$35),Parameters!$C$34*Parameters!$D$34+Parameters!$C$35*(Parameters!$D$35-Parameters!$D$34)+Parameters!$C$36*(Parameters!$D$36-Parameters!$D$35)+Parameters!$C$37*($A251-Parameters!$D$36)))),_xlfn.IFS($A251&lt;=Parameters!$D$34,Parameters!$C$34*$A251,$A251&lt;=Parameters!$D$35,Parameters!$C$35*$A251,$A251&lt;=Parameters!$D$36,Parameters!$C$36*$A251,$A251&gt;Parameters!$D$36,Parameters!$C$37*$A251))</f>
        <v>32079.84</v>
      </c>
      <c r="G251" s="290">
        <f t="shared" si="116"/>
        <v>130.40585365853659</v>
      </c>
      <c r="H251" s="290" cm="1">
        <f t="array" ref="H251">IF(Parameters!$C$55="No",IF($A251&lt;=Parameters!$D$39,Parameters!$C$39*$A251,IF($A251&lt;=Parameters!$D$40,Parameters!$C$39*Parameters!$D$39+Parameters!$C$40*($A251-Parameters!$D$39),IF($A251&lt;=Parameters!$D$41,Parameters!$C$39*Parameters!$D$39+Parameters!$C$40*(Parameters!$D$40-Parameters!$D$39)+Parameters!$C$41*($A251-Parameters!$D$40),Parameters!$C$39*Parameters!$D$39+Parameters!$C$40*(Parameters!$D$40-Parameters!$D$39)+Parameters!$C$41*(Parameters!$D$41-Parameters!$D$40)+Parameters!$C$42*($A251-Parameters!$D$41)))),_xlfn.IFS($A251&lt;=Parameters!$D$39,Parameters!$C$39*$A251,$A251&lt;=Parameters!$D$40,Parameters!$C$40*$A251,$A251&lt;=Parameters!$D$41,Parameters!$C$41*$A251,$A251&gt;Parameters!$D$41,Parameters!$C$42*$A251))</f>
        <v>33695.339999999997</v>
      </c>
      <c r="I251" s="290">
        <f t="shared" si="117"/>
        <v>136.97292682926829</v>
      </c>
      <c r="J251" s="290" cm="1">
        <f t="array" ref="J251">IF(Parameters!$D$55="No",IF($A251&lt;=Parameters!$F$23,Parameters!$E$23*$A251,IF($A251&lt;=Parameters!$F$24,Parameters!$E$23*Parameters!$F$23+Parameters!$E$24*($A251-Parameters!$F$23),IF($A251&lt;=Parameters!$F$25,Parameters!$E$23*Parameters!$F$23+Parameters!$E$24*(Parameters!$F$24-Parameters!$F$23)+Parameters!$E$25*($A251-Parameters!$F$24),Parameters!$E$23*Parameters!$F$23+Parameters!$E$24*(Parameters!$F$24-Parameters!$F$23)+Parameters!$E$25*(Parameters!$F$25-Parameters!$F$24)+Parameters!$E$26*($A251-Parameters!$F$25)))),_xlfn.IFS($A251&lt;=Parameters!$F$23,Parameters!$E$23*$A251,$A251&lt;=Parameters!$F$24,Parameters!$E$24*$A251,$A251&lt;=Parameters!$F$25,Parameters!$E$25*$A251,$A251&gt;Parameters!$F$25,Parameters!$E$26*$A251))</f>
        <v>22427.82</v>
      </c>
      <c r="K251" s="290">
        <f t="shared" si="93"/>
        <v>91.17</v>
      </c>
      <c r="L251" s="290" cm="1">
        <f t="array" ref="L251">IF(Parameters!$D$55="No",IF($A251&lt;=Parameters!$F$28,Parameters!$E$28*$A251,IF($A251&lt;=Parameters!$F$29,Parameters!$E$28*Parameters!$F$28+Parameters!$E$29*($A251-Parameters!$F$28),IF($A251&lt;=Parameters!$F$30,Parameters!$E$28*Parameters!$F$28+Parameters!$E$29*(Parameters!$F$29-Parameters!$F$28)+Parameters!$E$30*($A251-Parameters!$F$29),Parameters!$E$28*Parameters!$F$28+Parameters!$E$29*(Parameters!$F$29-Parameters!$F$28)+Parameters!$E$30*(Parameters!$F$30-Parameters!$F$29)+Parameters!$E$31*($A251-Parameters!$F$30)))),_xlfn.IFS($A251&lt;=Parameters!$F$28,Parameters!$E$28*$A251,$A251&lt;=Parameters!$F$29,Parameters!$E$29*$A251,$A251&lt;=Parameters!$F$30,Parameters!$E$30*$A251,$A251&gt;Parameters!$F$30,Parameters!$E$31*$A251))</f>
        <v>26778.54</v>
      </c>
      <c r="M251" s="290">
        <f t="shared" si="94"/>
        <v>108.85585365853659</v>
      </c>
      <c r="N251" s="290" cm="1">
        <f t="array" ref="N251">IF(Parameters!$D$55="No",IF($A251&lt;=Parameters!$F$34,Parameters!$E$34*$A251,IF($A251&lt;=Parameters!$F$35,Parameters!$E$34*Parameters!$F$34+Parameters!$E$35*($A251-Parameters!$F$34),IF($A251&lt;=Parameters!$F$36,Parameters!$E$34*Parameters!$F$34+Parameters!$E$35*(Parameters!$F$35-Parameters!$F$34)+Parameters!$E$36*($A251-Parameters!$F$35),Parameters!$E$34*Parameters!$F$34+Parameters!$E$35*(Parameters!$F$35-Parameters!$F$34)+Parameters!$E$36*(Parameters!$F$36-Parameters!$F$35)+Parameters!$E$37*($A251-Parameters!$F$36)))),_xlfn.IFS($A251&lt;=Parameters!$F$34,Parameters!$E$34*$A251,$A251&lt;=Parameters!$F$35,Parameters!$E$35*$A251,$A251&lt;=Parameters!$F$36,Parameters!$E$36*$A251,$A251&gt;Parameters!$F$36,Parameters!$E$37*$A251))</f>
        <v>32079.84</v>
      </c>
      <c r="O251" s="290">
        <f t="shared" si="118"/>
        <v>130.40585365853659</v>
      </c>
      <c r="P251" s="290" cm="1">
        <f t="array" ref="P251">IF(Parameters!$D$55="No",IF($A251&lt;=Parameters!$F$39,Parameters!$E$39*$A251,IF($A251&lt;=Parameters!$F$40,Parameters!$E$39*Parameters!$F$39+Parameters!$E$40*($A251-Parameters!$F$39),IF($A251&lt;=Parameters!$F$41,Parameters!$E$39*Parameters!$F$39+Parameters!$E$40*(Parameters!$F$40-Parameters!$F$39)+Parameters!$E$41*($A251-Parameters!$F$40),Parameters!$E$39*Parameters!$F$39+Parameters!$E$40*(Parameters!$F$40-Parameters!$F$39)+Parameters!$E$41*(Parameters!$F$41-Parameters!$F$40)+Parameters!$E$42*($A251-Parameters!$F$41)))),_xlfn.IFS($A251&lt;=Parameters!$F$39,Parameters!$E$39*$A251,$A251&lt;=Parameters!$F$40,Parameters!$E$40*$A251,$A251&lt;=Parameters!$F$41,Parameters!$E$41*$A251,$A251&gt;Parameters!$F$41,Parameters!$E$42*$A251))</f>
        <v>33695.339999999997</v>
      </c>
      <c r="Q251" s="290">
        <f t="shared" si="119"/>
        <v>136.97292682926829</v>
      </c>
      <c r="R251" s="290" cm="1">
        <f t="array" ref="R251">IF(Parameters!$E$55="No",IF($A251&lt;=Parameters!$H$23,Parameters!$G$23*$A251,IF($A251&lt;=Parameters!$H$24,Parameters!$G$23*Parameters!$H$23+Parameters!$G$24*($A251-Parameters!$H$23),IF($A251&lt;=Parameters!$H$25,Parameters!$G$23*Parameters!$H$23+Parameters!$G$24*(Parameters!$H$24-Parameters!$H$23)+Parameters!$G$25*($A251-Parameters!$H$24),Parameters!$G$23*Parameters!$H$23+Parameters!$G$24*(Parameters!$H$24-Parameters!$H$23)+Parameters!$G$25*(Parameters!$H$25-Parameters!$H$24)+Parameters!$G$26*($A251-Parameters!$H$25)))),_xlfn.IFS($A251&lt;=Parameters!$H$23,Parameters!$G$23*$A251,$A251&lt;=Parameters!$H$24,Parameters!$G$24*$A251,$A251&lt;=Parameters!$H$25,Parameters!$G$25*$A251,$A251&gt;Parameters!$H$25,Parameters!$G$26*$A251))</f>
        <v>22427.82</v>
      </c>
      <c r="S251" s="290">
        <f t="shared" si="95"/>
        <v>91.17</v>
      </c>
      <c r="T251" s="290" cm="1">
        <f t="array" ref="T251">IF(Parameters!$E$55="No",IF($A251&lt;=Parameters!$H$28,Parameters!$G$28*$A251,IF($A251&lt;=Parameters!$H$29,Parameters!$G$28*Parameters!$H$28+Parameters!$G$29*($A251-Parameters!$H$28),IF($A251&lt;=Parameters!$H$30,Parameters!$G$28*Parameters!$H$28+Parameters!$G$29*(Parameters!$H$29-Parameters!$H$28)+Parameters!$G$30*($A251-Parameters!$H$29),Parameters!$G$28*Parameters!$H$28+Parameters!$G$29*(Parameters!$H$29-Parameters!$H$28)+Parameters!$G$30*(Parameters!$H$30-Parameters!$H$29)+Parameters!$G$31*($A251-Parameters!$H$30)))),_xlfn.IFS($A251&lt;=Parameters!$H$28,Parameters!$G$28*$A251,$A251&lt;=Parameters!$H$29,Parameters!$G$29*$A251,$A251&lt;=Parameters!$H$30,Parameters!$G$30*$A251,$A251&gt;Parameters!$H$30,Parameters!$G$31*$A251))</f>
        <v>26778.54</v>
      </c>
      <c r="U251" s="290">
        <f t="shared" si="96"/>
        <v>108.85585365853659</v>
      </c>
      <c r="V251" s="290" cm="1">
        <f t="array" ref="V251">IF(Parameters!$E$55="No",IF($A251&lt;=Parameters!$H$34,Parameters!$G$34*$A251,IF($A251&lt;=Parameters!$H$35,Parameters!$G$34*Parameters!$H$34+Parameters!$G$35*($A251-Parameters!$H$34),IF($A251&lt;=Parameters!$H$36,Parameters!$G$34*Parameters!$H$34+Parameters!$G$35*(Parameters!$H$35-Parameters!$H$34)+Parameters!$G$36*($A251-Parameters!$H$35),Parameters!$G$34*Parameters!$H$34+Parameters!$G$35*(Parameters!$H$35-Parameters!$H$34)+Parameters!$G$36*(Parameters!$H$36-Parameters!$H$35)+Parameters!$G$37*($A251-Parameters!$H$36)))),_xlfn.IFS($A251&lt;=Parameters!$H$34,Parameters!$G$34*$A251,$A251&lt;=Parameters!$H$35,Parameters!$G$35*$A251,$A251&lt;=Parameters!$H$36,Parameters!$G$36*$A251,$A251&gt;Parameters!$H$36,Parameters!$G$37*$A251))</f>
        <v>32079.84</v>
      </c>
      <c r="W251" s="290">
        <f t="shared" si="120"/>
        <v>130.40585365853659</v>
      </c>
      <c r="X251" s="290" cm="1">
        <f t="array" ref="X251">IF(Parameters!$E$55="No",IF($A251&lt;=Parameters!$H$39,Parameters!$G$39*$A251,IF($A251&lt;=Parameters!$H$40,Parameters!$G$39*Parameters!$H$39+Parameters!$G$40*($A251-Parameters!$H$39),IF($A251&lt;=Parameters!$H$41,Parameters!$G$39*Parameters!$H$39+Parameters!$G$40*(Parameters!$H$40-Parameters!$H$39)+Parameters!$G$41*($A251-Parameters!$H$40),Parameters!$G$39*Parameters!$H$39+Parameters!$G$40*(Parameters!$H$40-Parameters!$H$39)+Parameters!$G$41*(Parameters!$H$41-Parameters!$H$40)+Parameters!$G$42*($A251-Parameters!$H$41)))),_xlfn.IFS($A251&lt;=Parameters!$H$39,Parameters!$G$39*$A251,$A251&lt;=Parameters!$H$40,Parameters!$G$40*$A251,$A251&lt;=Parameters!$H$41,Parameters!$G$41*$A251,$A251&gt;Parameters!$H$41,Parameters!$G$42*$A251))</f>
        <v>33695.339999999997</v>
      </c>
      <c r="Y251" s="290">
        <f t="shared" si="121"/>
        <v>136.97292682926829</v>
      </c>
      <c r="Z251" s="290" cm="1">
        <f t="array" ref="Z251">IF(Parameters!$F$55="No",IF($A251&lt;=Parameters!$J$23,Parameters!$I$23*$A251,IF($A251&lt;=Parameters!$J$24,Parameters!$I$23*Parameters!$J$23+Parameters!$I$24*($A251-Parameters!$J$23),IF($A251&lt;=Parameters!$J$25,Parameters!$I$23*Parameters!$J$23+Parameters!$I$24*(Parameters!$J$24-Parameters!$J$23)+Parameters!$I$25*($A251-Parameters!$J$24),Parameters!$I$23*Parameters!$J$23+Parameters!$I$24*(Parameters!$J$24-Parameters!$J$23)+Parameters!$I$25*(Parameters!$J$25-Parameters!$J$24)+Parameters!$I$26*($A251-Parameters!$J$25)))),_xlfn.IFS($A251&lt;=Parameters!$J$23,Parameters!$I$23*$A251,$A251&lt;=Parameters!$J$24,Parameters!$I$24*$A251,$A251&lt;=Parameters!$J$25,Parameters!$I$25*$A251,$A251&gt;Parameters!$J$25,Parameters!$I$26*$A251))</f>
        <v>22427.82</v>
      </c>
      <c r="AA251" s="290">
        <f t="shared" si="97"/>
        <v>91.17</v>
      </c>
      <c r="AB251" s="290" cm="1">
        <f t="array" ref="AB251">IF(Parameters!$F$55="No",IF($A251&lt;=Parameters!$J$28,Parameters!$I$28*$A251,IF($A251&lt;=Parameters!$J$29,Parameters!$I$28*Parameters!$J$28+Parameters!$I$29*($A251-Parameters!$J$28),IF($A251&lt;=Parameters!$J$30,Parameters!$I$28*Parameters!$J$28+Parameters!$I$29*(Parameters!$J$29-Parameters!$J$28)+Parameters!$I$30*($A251-Parameters!$J$29),Parameters!$I$28*Parameters!$J$28+Parameters!$I$29*(Parameters!$J$29-Parameters!$J$28)+Parameters!$I$30*(Parameters!$J$30-Parameters!$J$29)+Parameters!$I$31*($A251-Parameters!$J$30)))),_xlfn.IFS($A251&lt;=Parameters!$J$28,Parameters!$I$28*$A251,$A251&lt;=Parameters!$J$29,Parameters!$I$29*$A251,$A251&lt;=Parameters!$J$30,Parameters!$I$30*$A251,$A251&gt;Parameters!$J$30,Parameters!$I$31*$A251))</f>
        <v>26778.54</v>
      </c>
      <c r="AC251" s="290">
        <f t="shared" si="98"/>
        <v>108.85585365853659</v>
      </c>
      <c r="AD251" s="290" cm="1">
        <f t="array" ref="AD251">IF(Parameters!$F$55="No",IF($A251&lt;=Parameters!$J$34,Parameters!$I$34*$A251,IF($A251&lt;=Parameters!$J$35,Parameters!$I$34*Parameters!$J$34+Parameters!$I$35*($A251-Parameters!$J$34),IF($A251&lt;=Parameters!$J$36,Parameters!$I$34*Parameters!$J$34+Parameters!$I$35*(Parameters!$J$35-Parameters!$J$34)+Parameters!$I$36*($A251-Parameters!$J$35),Parameters!$I$34*Parameters!$J$34+Parameters!$I$35*(Parameters!$J$35-Parameters!$J$34)+Parameters!$I$36*(Parameters!$J$36-Parameters!$J$35)+Parameters!$I$37*($A251-Parameters!$J$36)))),_xlfn.IFS($A251&lt;=Parameters!$J$34,Parameters!$I$34*$A251,$A251&lt;=Parameters!$J$35,Parameters!$I$35*$A251,$A251&lt;=Parameters!$J$36,Parameters!$I$36*$A251,$A251&gt;Parameters!$J$36,Parameters!$I$37*$A251))</f>
        <v>32079.84</v>
      </c>
      <c r="AE251" s="290">
        <f t="shared" si="122"/>
        <v>130.40585365853659</v>
      </c>
      <c r="AF251" s="290" cm="1">
        <f t="array" ref="AF251">IF(Parameters!$F$55="No",IF($A251&lt;=Parameters!$J$39,Parameters!$I$39*$A251,IF($A251&lt;=Parameters!$J$40,Parameters!$I$39*Parameters!$J$39+Parameters!$I$40*($A251-Parameters!$J$39),IF($A251&lt;=Parameters!$J$41,Parameters!$I$39*Parameters!$J$39+Parameters!$I$40*(Parameters!$J$40-Parameters!$J$39)+Parameters!$I$41*($A251-Parameters!$J$40),Parameters!$I$39*Parameters!$J$39+Parameters!$I$40*(Parameters!$J$40-Parameters!$J$39)+Parameters!$I$41*(Parameters!$J$41-Parameters!$J$40)+Parameters!$I$42*($A251-Parameters!$J$41)))),_xlfn.IFS($A251&lt;=Parameters!$J$39,Parameters!$I$39*$A251,$A251&lt;=Parameters!$J$40,Parameters!$I$40*$A251,$A251&lt;=Parameters!$J$41,Parameters!$I$41*$A251,$A251&gt;Parameters!$J$41,Parameters!$I$42*$A251))</f>
        <v>33695.339999999997</v>
      </c>
      <c r="AG251" s="290">
        <f t="shared" si="123"/>
        <v>136.97292682926829</v>
      </c>
      <c r="AI251" s="428">
        <f t="shared" si="99"/>
        <v>91.169999999998254</v>
      </c>
      <c r="AJ251" s="428">
        <f t="shared" si="100"/>
        <v>136.48999999999796</v>
      </c>
      <c r="AK251" s="428">
        <f t="shared" si="101"/>
        <v>143.54000000000087</v>
      </c>
      <c r="AL251" s="428">
        <f t="shared" si="102"/>
        <v>143.5399999999936</v>
      </c>
      <c r="AM251" s="428">
        <f t="shared" si="103"/>
        <v>91.169999999998254</v>
      </c>
      <c r="AN251" s="428">
        <f t="shared" si="104"/>
        <v>136.48999999999796</v>
      </c>
      <c r="AO251" s="428">
        <f t="shared" si="105"/>
        <v>143.54000000000087</v>
      </c>
      <c r="AP251" s="428">
        <f t="shared" si="106"/>
        <v>143.5399999999936</v>
      </c>
      <c r="AQ251" s="428">
        <f t="shared" si="107"/>
        <v>91.169999999998254</v>
      </c>
      <c r="AR251" s="428">
        <f t="shared" si="108"/>
        <v>136.48999999999796</v>
      </c>
      <c r="AS251" s="428">
        <f t="shared" si="109"/>
        <v>143.54000000000087</v>
      </c>
      <c r="AT251" s="428">
        <f t="shared" si="110"/>
        <v>143.5399999999936</v>
      </c>
      <c r="AU251" s="428">
        <f t="shared" si="111"/>
        <v>91.169999999998254</v>
      </c>
      <c r="AV251" s="428">
        <f t="shared" si="112"/>
        <v>136.48999999999796</v>
      </c>
      <c r="AW251" s="428">
        <f t="shared" si="113"/>
        <v>143.54000000000087</v>
      </c>
      <c r="AX251" s="428">
        <f t="shared" si="114"/>
        <v>143.5399999999936</v>
      </c>
    </row>
    <row r="252">
      <c r="A252" s="413">
        <v>247</v>
      </c>
      <c r="B252" s="290" cm="1">
        <f t="array" ref="B252">IF(Parameters!$C$55="No",IF($A252&lt;=Parameters!$D$23,Parameters!$C$23*$A252,IF($A252&lt;=Parameters!$D$24,Parameters!$C$23*Parameters!$D$23+Parameters!$C$24*($A252-Parameters!$D$23),IF($A252&lt;=Parameters!$D$25,Parameters!$C$23*Parameters!$D$23+Parameters!$C$24*(Parameters!$D$24-Parameters!$D$23)+Parameters!$C$25*($A252-Parameters!$D$24),Parameters!$C$23*Parameters!$D$23+Parameters!$C$24*(Parameters!$D$24-Parameters!$D$23)+Parameters!$C$25*(Parameters!$D$25-Parameters!$D$24)+Parameters!$C$26*($A252-Parameters!$D$25)))),_xlfn.IFS($A252&lt;=Parameters!$D$23,Parameters!$C$23*$A252,$A252&lt;=Parameters!$D$24,Parameters!$C$24*$A252,$A252&lt;=Parameters!$D$25,Parameters!$C$25*$A252,$A252&gt;Parameters!$D$25,Parameters!$C$26*$A252))</f>
        <v>22518.99</v>
      </c>
      <c r="C252" s="290">
        <f t="shared" si="115"/>
        <v>91.17</v>
      </c>
      <c r="D252" s="290" cm="1">
        <f t="array" ref="D252">IF(Parameters!$C$55="No",IF($A252&lt;=Parameters!$D$28,Parameters!$C$28*$A252,IF($A252&lt;=Parameters!$D$29,Parameters!$C$28*Parameters!$D$28+Parameters!$C$29*($A252-Parameters!$D$28),IF($A252&lt;=Parameters!$D$30,Parameters!$C$28*Parameters!$D$28+Parameters!$C$29*(Parameters!$D$29-Parameters!$D$28)+Parameters!$C$30*($A252-Parameters!$D$29),Parameters!$C$28*Parameters!$D$28+Parameters!$C$29*(Parameters!$D$29-Parameters!$D$28)+Parameters!$C$30*(Parameters!$D$30-Parameters!$D$29)+Parameters!$C$31*($A252-Parameters!$D$30)))),_xlfn.IFS($A252&lt;=Parameters!$D$28,Parameters!$C$28*$A252,$A252&lt;=Parameters!$D$29,Parameters!$C$29*$A252,$A252&lt;=Parameters!$D$30,Parameters!$C$30*$A252,$A252&gt;Parameters!$D$30,Parameters!$C$31*$A252))</f>
        <v>26915.03</v>
      </c>
      <c r="E252" s="290">
        <f t="shared" si="115"/>
        <v>108.96773279352226</v>
      </c>
      <c r="F252" s="290" cm="1">
        <f t="array" ref="F252">IF(Parameters!$C$55="No",IF($A252&lt;=Parameters!$D$34,Parameters!$C$34*$A252,IF($A252&lt;=Parameters!$D$35,Parameters!$C$34*Parameters!$D$34+Parameters!$C$35*($A252-Parameters!$D$34),IF($A252&lt;=Parameters!$D$36,Parameters!$C$34*Parameters!$D$34+Parameters!$C$35*(Parameters!$D$35-Parameters!$D$34)+Parameters!$C$36*($A252-Parameters!$D$35),Parameters!$C$34*Parameters!$D$34+Parameters!$C$35*(Parameters!$D$35-Parameters!$D$34)+Parameters!$C$36*(Parameters!$D$36-Parameters!$D$35)+Parameters!$C$37*($A252-Parameters!$D$36)))),_xlfn.IFS($A252&lt;=Parameters!$D$34,Parameters!$C$34*$A252,$A252&lt;=Parameters!$D$35,Parameters!$C$35*$A252,$A252&lt;=Parameters!$D$36,Parameters!$C$36*$A252,$A252&gt;Parameters!$D$36,Parameters!$C$37*$A252))</f>
        <v>32223.379999999997</v>
      </c>
      <c r="G252" s="290">
        <f t="shared" si="116"/>
        <v>130.45902834008095</v>
      </c>
      <c r="H252" s="290" cm="1">
        <f t="array" ref="H252">IF(Parameters!$C$55="No",IF($A252&lt;=Parameters!$D$39,Parameters!$C$39*$A252,IF($A252&lt;=Parameters!$D$40,Parameters!$C$39*Parameters!$D$39+Parameters!$C$40*($A252-Parameters!$D$39),IF($A252&lt;=Parameters!$D$41,Parameters!$C$39*Parameters!$D$39+Parameters!$C$40*(Parameters!$D$40-Parameters!$D$39)+Parameters!$C$41*($A252-Parameters!$D$40),Parameters!$C$39*Parameters!$D$39+Parameters!$C$40*(Parameters!$D$40-Parameters!$D$39)+Parameters!$C$41*(Parameters!$D$41-Parameters!$D$40)+Parameters!$C$42*($A252-Parameters!$D$41)))),_xlfn.IFS($A252&lt;=Parameters!$D$39,Parameters!$C$39*$A252,$A252&lt;=Parameters!$D$40,Parameters!$C$40*$A252,$A252&lt;=Parameters!$D$41,Parameters!$C$41*$A252,$A252&gt;Parameters!$D$41,Parameters!$C$42*$A252))</f>
        <v>33838.879999999997</v>
      </c>
      <c r="I252" s="290">
        <f t="shared" si="117"/>
        <v>136.99951417004047</v>
      </c>
      <c r="J252" s="290" cm="1">
        <f t="array" ref="J252">IF(Parameters!$D$55="No",IF($A252&lt;=Parameters!$F$23,Parameters!$E$23*$A252,IF($A252&lt;=Parameters!$F$24,Parameters!$E$23*Parameters!$F$23+Parameters!$E$24*($A252-Parameters!$F$23),IF($A252&lt;=Parameters!$F$25,Parameters!$E$23*Parameters!$F$23+Parameters!$E$24*(Parameters!$F$24-Parameters!$F$23)+Parameters!$E$25*($A252-Parameters!$F$24),Parameters!$E$23*Parameters!$F$23+Parameters!$E$24*(Parameters!$F$24-Parameters!$F$23)+Parameters!$E$25*(Parameters!$F$25-Parameters!$F$24)+Parameters!$E$26*($A252-Parameters!$F$25)))),_xlfn.IFS($A252&lt;=Parameters!$F$23,Parameters!$E$23*$A252,$A252&lt;=Parameters!$F$24,Parameters!$E$24*$A252,$A252&lt;=Parameters!$F$25,Parameters!$E$25*$A252,$A252&gt;Parameters!$F$25,Parameters!$E$26*$A252))</f>
        <v>22518.99</v>
      </c>
      <c r="K252" s="290">
        <f t="shared" si="93"/>
        <v>91.17</v>
      </c>
      <c r="L252" s="290" cm="1">
        <f t="array" ref="L252">IF(Parameters!$D$55="No",IF($A252&lt;=Parameters!$F$28,Parameters!$E$28*$A252,IF($A252&lt;=Parameters!$F$29,Parameters!$E$28*Parameters!$F$28+Parameters!$E$29*($A252-Parameters!$F$28),IF($A252&lt;=Parameters!$F$30,Parameters!$E$28*Parameters!$F$28+Parameters!$E$29*(Parameters!$F$29-Parameters!$F$28)+Parameters!$E$30*($A252-Parameters!$F$29),Parameters!$E$28*Parameters!$F$28+Parameters!$E$29*(Parameters!$F$29-Parameters!$F$28)+Parameters!$E$30*(Parameters!$F$30-Parameters!$F$29)+Parameters!$E$31*($A252-Parameters!$F$30)))),_xlfn.IFS($A252&lt;=Parameters!$F$28,Parameters!$E$28*$A252,$A252&lt;=Parameters!$F$29,Parameters!$E$29*$A252,$A252&lt;=Parameters!$F$30,Parameters!$E$30*$A252,$A252&gt;Parameters!$F$30,Parameters!$E$31*$A252))</f>
        <v>26915.03</v>
      </c>
      <c r="M252" s="290">
        <f t="shared" si="94"/>
        <v>108.96773279352226</v>
      </c>
      <c r="N252" s="290" cm="1">
        <f t="array" ref="N252">IF(Parameters!$D$55="No",IF($A252&lt;=Parameters!$F$34,Parameters!$E$34*$A252,IF($A252&lt;=Parameters!$F$35,Parameters!$E$34*Parameters!$F$34+Parameters!$E$35*($A252-Parameters!$F$34),IF($A252&lt;=Parameters!$F$36,Parameters!$E$34*Parameters!$F$34+Parameters!$E$35*(Parameters!$F$35-Parameters!$F$34)+Parameters!$E$36*($A252-Parameters!$F$35),Parameters!$E$34*Parameters!$F$34+Parameters!$E$35*(Parameters!$F$35-Parameters!$F$34)+Parameters!$E$36*(Parameters!$F$36-Parameters!$F$35)+Parameters!$E$37*($A252-Parameters!$F$36)))),_xlfn.IFS($A252&lt;=Parameters!$F$34,Parameters!$E$34*$A252,$A252&lt;=Parameters!$F$35,Parameters!$E$35*$A252,$A252&lt;=Parameters!$F$36,Parameters!$E$36*$A252,$A252&gt;Parameters!$F$36,Parameters!$E$37*$A252))</f>
        <v>32223.379999999997</v>
      </c>
      <c r="O252" s="290">
        <f t="shared" si="118"/>
        <v>130.45902834008095</v>
      </c>
      <c r="P252" s="290" cm="1">
        <f t="array" ref="P252">IF(Parameters!$D$55="No",IF($A252&lt;=Parameters!$F$39,Parameters!$E$39*$A252,IF($A252&lt;=Parameters!$F$40,Parameters!$E$39*Parameters!$F$39+Parameters!$E$40*($A252-Parameters!$F$39),IF($A252&lt;=Parameters!$F$41,Parameters!$E$39*Parameters!$F$39+Parameters!$E$40*(Parameters!$F$40-Parameters!$F$39)+Parameters!$E$41*($A252-Parameters!$F$40),Parameters!$E$39*Parameters!$F$39+Parameters!$E$40*(Parameters!$F$40-Parameters!$F$39)+Parameters!$E$41*(Parameters!$F$41-Parameters!$F$40)+Parameters!$E$42*($A252-Parameters!$F$41)))),_xlfn.IFS($A252&lt;=Parameters!$F$39,Parameters!$E$39*$A252,$A252&lt;=Parameters!$F$40,Parameters!$E$40*$A252,$A252&lt;=Parameters!$F$41,Parameters!$E$41*$A252,$A252&gt;Parameters!$F$41,Parameters!$E$42*$A252))</f>
        <v>33838.879999999997</v>
      </c>
      <c r="Q252" s="290">
        <f t="shared" si="119"/>
        <v>136.99951417004047</v>
      </c>
      <c r="R252" s="290" cm="1">
        <f t="array" ref="R252">IF(Parameters!$E$55="No",IF($A252&lt;=Parameters!$H$23,Parameters!$G$23*$A252,IF($A252&lt;=Parameters!$H$24,Parameters!$G$23*Parameters!$H$23+Parameters!$G$24*($A252-Parameters!$H$23),IF($A252&lt;=Parameters!$H$25,Parameters!$G$23*Parameters!$H$23+Parameters!$G$24*(Parameters!$H$24-Parameters!$H$23)+Parameters!$G$25*($A252-Parameters!$H$24),Parameters!$G$23*Parameters!$H$23+Parameters!$G$24*(Parameters!$H$24-Parameters!$H$23)+Parameters!$G$25*(Parameters!$H$25-Parameters!$H$24)+Parameters!$G$26*($A252-Parameters!$H$25)))),_xlfn.IFS($A252&lt;=Parameters!$H$23,Parameters!$G$23*$A252,$A252&lt;=Parameters!$H$24,Parameters!$G$24*$A252,$A252&lt;=Parameters!$H$25,Parameters!$G$25*$A252,$A252&gt;Parameters!$H$25,Parameters!$G$26*$A252))</f>
        <v>22518.99</v>
      </c>
      <c r="S252" s="290">
        <f t="shared" si="95"/>
        <v>91.17</v>
      </c>
      <c r="T252" s="290" cm="1">
        <f t="array" ref="T252">IF(Parameters!$E$55="No",IF($A252&lt;=Parameters!$H$28,Parameters!$G$28*$A252,IF($A252&lt;=Parameters!$H$29,Parameters!$G$28*Parameters!$H$28+Parameters!$G$29*($A252-Parameters!$H$28),IF($A252&lt;=Parameters!$H$30,Parameters!$G$28*Parameters!$H$28+Parameters!$G$29*(Parameters!$H$29-Parameters!$H$28)+Parameters!$G$30*($A252-Parameters!$H$29),Parameters!$G$28*Parameters!$H$28+Parameters!$G$29*(Parameters!$H$29-Parameters!$H$28)+Parameters!$G$30*(Parameters!$H$30-Parameters!$H$29)+Parameters!$G$31*($A252-Parameters!$H$30)))),_xlfn.IFS($A252&lt;=Parameters!$H$28,Parameters!$G$28*$A252,$A252&lt;=Parameters!$H$29,Parameters!$G$29*$A252,$A252&lt;=Parameters!$H$30,Parameters!$G$30*$A252,$A252&gt;Parameters!$H$30,Parameters!$G$31*$A252))</f>
        <v>26915.03</v>
      </c>
      <c r="U252" s="290">
        <f t="shared" si="96"/>
        <v>108.96773279352226</v>
      </c>
      <c r="V252" s="290" cm="1">
        <f t="array" ref="V252">IF(Parameters!$E$55="No",IF($A252&lt;=Parameters!$H$34,Parameters!$G$34*$A252,IF($A252&lt;=Parameters!$H$35,Parameters!$G$34*Parameters!$H$34+Parameters!$G$35*($A252-Parameters!$H$34),IF($A252&lt;=Parameters!$H$36,Parameters!$G$34*Parameters!$H$34+Parameters!$G$35*(Parameters!$H$35-Parameters!$H$34)+Parameters!$G$36*($A252-Parameters!$H$35),Parameters!$G$34*Parameters!$H$34+Parameters!$G$35*(Parameters!$H$35-Parameters!$H$34)+Parameters!$G$36*(Parameters!$H$36-Parameters!$H$35)+Parameters!$G$37*($A252-Parameters!$H$36)))),_xlfn.IFS($A252&lt;=Parameters!$H$34,Parameters!$G$34*$A252,$A252&lt;=Parameters!$H$35,Parameters!$G$35*$A252,$A252&lt;=Parameters!$H$36,Parameters!$G$36*$A252,$A252&gt;Parameters!$H$36,Parameters!$G$37*$A252))</f>
        <v>32223.379999999997</v>
      </c>
      <c r="W252" s="290">
        <f t="shared" si="120"/>
        <v>130.45902834008095</v>
      </c>
      <c r="X252" s="290" cm="1">
        <f t="array" ref="X252">IF(Parameters!$E$55="No",IF($A252&lt;=Parameters!$H$39,Parameters!$G$39*$A252,IF($A252&lt;=Parameters!$H$40,Parameters!$G$39*Parameters!$H$39+Parameters!$G$40*($A252-Parameters!$H$39),IF($A252&lt;=Parameters!$H$41,Parameters!$G$39*Parameters!$H$39+Parameters!$G$40*(Parameters!$H$40-Parameters!$H$39)+Parameters!$G$41*($A252-Parameters!$H$40),Parameters!$G$39*Parameters!$H$39+Parameters!$G$40*(Parameters!$H$40-Parameters!$H$39)+Parameters!$G$41*(Parameters!$H$41-Parameters!$H$40)+Parameters!$G$42*($A252-Parameters!$H$41)))),_xlfn.IFS($A252&lt;=Parameters!$H$39,Parameters!$G$39*$A252,$A252&lt;=Parameters!$H$40,Parameters!$G$40*$A252,$A252&lt;=Parameters!$H$41,Parameters!$G$41*$A252,$A252&gt;Parameters!$H$41,Parameters!$G$42*$A252))</f>
        <v>33838.879999999997</v>
      </c>
      <c r="Y252" s="290">
        <f t="shared" si="121"/>
        <v>136.99951417004047</v>
      </c>
      <c r="Z252" s="290" cm="1">
        <f t="array" ref="Z252">IF(Parameters!$F$55="No",IF($A252&lt;=Parameters!$J$23,Parameters!$I$23*$A252,IF($A252&lt;=Parameters!$J$24,Parameters!$I$23*Parameters!$J$23+Parameters!$I$24*($A252-Parameters!$J$23),IF($A252&lt;=Parameters!$J$25,Parameters!$I$23*Parameters!$J$23+Parameters!$I$24*(Parameters!$J$24-Parameters!$J$23)+Parameters!$I$25*($A252-Parameters!$J$24),Parameters!$I$23*Parameters!$J$23+Parameters!$I$24*(Parameters!$J$24-Parameters!$J$23)+Parameters!$I$25*(Parameters!$J$25-Parameters!$J$24)+Parameters!$I$26*($A252-Parameters!$J$25)))),_xlfn.IFS($A252&lt;=Parameters!$J$23,Parameters!$I$23*$A252,$A252&lt;=Parameters!$J$24,Parameters!$I$24*$A252,$A252&lt;=Parameters!$J$25,Parameters!$I$25*$A252,$A252&gt;Parameters!$J$25,Parameters!$I$26*$A252))</f>
        <v>22518.99</v>
      </c>
      <c r="AA252" s="290">
        <f t="shared" si="97"/>
        <v>91.17</v>
      </c>
      <c r="AB252" s="290" cm="1">
        <f t="array" ref="AB252">IF(Parameters!$F$55="No",IF($A252&lt;=Parameters!$J$28,Parameters!$I$28*$A252,IF($A252&lt;=Parameters!$J$29,Parameters!$I$28*Parameters!$J$28+Parameters!$I$29*($A252-Parameters!$J$28),IF($A252&lt;=Parameters!$J$30,Parameters!$I$28*Parameters!$J$28+Parameters!$I$29*(Parameters!$J$29-Parameters!$J$28)+Parameters!$I$30*($A252-Parameters!$J$29),Parameters!$I$28*Parameters!$J$28+Parameters!$I$29*(Parameters!$J$29-Parameters!$J$28)+Parameters!$I$30*(Parameters!$J$30-Parameters!$J$29)+Parameters!$I$31*($A252-Parameters!$J$30)))),_xlfn.IFS($A252&lt;=Parameters!$J$28,Parameters!$I$28*$A252,$A252&lt;=Parameters!$J$29,Parameters!$I$29*$A252,$A252&lt;=Parameters!$J$30,Parameters!$I$30*$A252,$A252&gt;Parameters!$J$30,Parameters!$I$31*$A252))</f>
        <v>26915.03</v>
      </c>
      <c r="AC252" s="290">
        <f t="shared" si="98"/>
        <v>108.96773279352226</v>
      </c>
      <c r="AD252" s="290" cm="1">
        <f t="array" ref="AD252">IF(Parameters!$F$55="No",IF($A252&lt;=Parameters!$J$34,Parameters!$I$34*$A252,IF($A252&lt;=Parameters!$J$35,Parameters!$I$34*Parameters!$J$34+Parameters!$I$35*($A252-Parameters!$J$34),IF($A252&lt;=Parameters!$J$36,Parameters!$I$34*Parameters!$J$34+Parameters!$I$35*(Parameters!$J$35-Parameters!$J$34)+Parameters!$I$36*($A252-Parameters!$J$35),Parameters!$I$34*Parameters!$J$34+Parameters!$I$35*(Parameters!$J$35-Parameters!$J$34)+Parameters!$I$36*(Parameters!$J$36-Parameters!$J$35)+Parameters!$I$37*($A252-Parameters!$J$36)))),_xlfn.IFS($A252&lt;=Parameters!$J$34,Parameters!$I$34*$A252,$A252&lt;=Parameters!$J$35,Parameters!$I$35*$A252,$A252&lt;=Parameters!$J$36,Parameters!$I$36*$A252,$A252&gt;Parameters!$J$36,Parameters!$I$37*$A252))</f>
        <v>32223.379999999997</v>
      </c>
      <c r="AE252" s="290">
        <f t="shared" si="122"/>
        <v>130.45902834008095</v>
      </c>
      <c r="AF252" s="290" cm="1">
        <f t="array" ref="AF252">IF(Parameters!$F$55="No",IF($A252&lt;=Parameters!$J$39,Parameters!$I$39*$A252,IF($A252&lt;=Parameters!$J$40,Parameters!$I$39*Parameters!$J$39+Parameters!$I$40*($A252-Parameters!$J$39),IF($A252&lt;=Parameters!$J$41,Parameters!$I$39*Parameters!$J$39+Parameters!$I$40*(Parameters!$J$40-Parameters!$J$39)+Parameters!$I$41*($A252-Parameters!$J$40),Parameters!$I$39*Parameters!$J$39+Parameters!$I$40*(Parameters!$J$40-Parameters!$J$39)+Parameters!$I$41*(Parameters!$J$41-Parameters!$J$40)+Parameters!$I$42*($A252-Parameters!$J$41)))),_xlfn.IFS($A252&lt;=Parameters!$J$39,Parameters!$I$39*$A252,$A252&lt;=Parameters!$J$40,Parameters!$I$40*$A252,$A252&lt;=Parameters!$J$41,Parameters!$I$41*$A252,$A252&gt;Parameters!$J$41,Parameters!$I$42*$A252))</f>
        <v>33838.879999999997</v>
      </c>
      <c r="AG252" s="290">
        <f t="shared" si="123"/>
        <v>136.99951417004047</v>
      </c>
      <c r="AI252" s="428">
        <f t="shared" si="99"/>
        <v>91.170000000001892</v>
      </c>
      <c r="AJ252" s="428">
        <f t="shared" si="100"/>
        <v>136.48999999999796</v>
      </c>
      <c r="AK252" s="428">
        <f t="shared" si="101"/>
        <v>143.53999999999724</v>
      </c>
      <c r="AL252" s="428">
        <f t="shared" si="102"/>
        <v>143.54000000000087</v>
      </c>
      <c r="AM252" s="428">
        <f t="shared" si="103"/>
        <v>91.170000000001892</v>
      </c>
      <c r="AN252" s="428">
        <f t="shared" si="104"/>
        <v>136.48999999999796</v>
      </c>
      <c r="AO252" s="428">
        <f t="shared" si="105"/>
        <v>143.53999999999724</v>
      </c>
      <c r="AP252" s="428">
        <f t="shared" si="106"/>
        <v>143.54000000000087</v>
      </c>
      <c r="AQ252" s="428">
        <f t="shared" si="107"/>
        <v>91.170000000001892</v>
      </c>
      <c r="AR252" s="428">
        <f t="shared" si="108"/>
        <v>136.48999999999796</v>
      </c>
      <c r="AS252" s="428">
        <f t="shared" si="109"/>
        <v>143.53999999999724</v>
      </c>
      <c r="AT252" s="428">
        <f t="shared" si="110"/>
        <v>143.54000000000087</v>
      </c>
      <c r="AU252" s="428">
        <f t="shared" si="111"/>
        <v>91.170000000001892</v>
      </c>
      <c r="AV252" s="428">
        <f t="shared" si="112"/>
        <v>136.48999999999796</v>
      </c>
      <c r="AW252" s="428">
        <f t="shared" si="113"/>
        <v>143.53999999999724</v>
      </c>
      <c r="AX252" s="428">
        <f t="shared" si="114"/>
        <v>143.54000000000087</v>
      </c>
    </row>
    <row r="253">
      <c r="A253" s="413">
        <v>248</v>
      </c>
      <c r="B253" s="290" cm="1">
        <f t="array" ref="B253">IF(Parameters!$C$55="No",IF($A253&lt;=Parameters!$D$23,Parameters!$C$23*$A253,IF($A253&lt;=Parameters!$D$24,Parameters!$C$23*Parameters!$D$23+Parameters!$C$24*($A253-Parameters!$D$23),IF($A253&lt;=Parameters!$D$25,Parameters!$C$23*Parameters!$D$23+Parameters!$C$24*(Parameters!$D$24-Parameters!$D$23)+Parameters!$C$25*($A253-Parameters!$D$24),Parameters!$C$23*Parameters!$D$23+Parameters!$C$24*(Parameters!$D$24-Parameters!$D$23)+Parameters!$C$25*(Parameters!$D$25-Parameters!$D$24)+Parameters!$C$26*($A253-Parameters!$D$25)))),_xlfn.IFS($A253&lt;=Parameters!$D$23,Parameters!$C$23*$A253,$A253&lt;=Parameters!$D$24,Parameters!$C$24*$A253,$A253&lt;=Parameters!$D$25,Parameters!$C$25*$A253,$A253&gt;Parameters!$D$25,Parameters!$C$26*$A253))</f>
        <v>22610.16</v>
      </c>
      <c r="C253" s="290">
        <f t="shared" si="115"/>
        <v>91.17</v>
      </c>
      <c r="D253" s="290" cm="1">
        <f t="array" ref="D253">IF(Parameters!$C$55="No",IF($A253&lt;=Parameters!$D$28,Parameters!$C$28*$A253,IF($A253&lt;=Parameters!$D$29,Parameters!$C$28*Parameters!$D$28+Parameters!$C$29*($A253-Parameters!$D$28),IF($A253&lt;=Parameters!$D$30,Parameters!$C$28*Parameters!$D$28+Parameters!$C$29*(Parameters!$D$29-Parameters!$D$28)+Parameters!$C$30*($A253-Parameters!$D$29),Parameters!$C$28*Parameters!$D$28+Parameters!$C$29*(Parameters!$D$29-Parameters!$D$28)+Parameters!$C$30*(Parameters!$D$30-Parameters!$D$29)+Parameters!$C$31*($A253-Parameters!$D$30)))),_xlfn.IFS($A253&lt;=Parameters!$D$28,Parameters!$C$28*$A253,$A253&lt;=Parameters!$D$29,Parameters!$C$29*$A253,$A253&lt;=Parameters!$D$30,Parameters!$C$30*$A253,$A253&gt;Parameters!$D$30,Parameters!$C$31*$A253))</f>
        <v>27051.52</v>
      </c>
      <c r="E253" s="290">
        <f t="shared" si="115"/>
        <v>109.07870967741935</v>
      </c>
      <c r="F253" s="290" cm="1">
        <f t="array" ref="F253">IF(Parameters!$C$55="No",IF($A253&lt;=Parameters!$D$34,Parameters!$C$34*$A253,IF($A253&lt;=Parameters!$D$35,Parameters!$C$34*Parameters!$D$34+Parameters!$C$35*($A253-Parameters!$D$34),IF($A253&lt;=Parameters!$D$36,Parameters!$C$34*Parameters!$D$34+Parameters!$C$35*(Parameters!$D$35-Parameters!$D$34)+Parameters!$C$36*($A253-Parameters!$D$35),Parameters!$C$34*Parameters!$D$34+Parameters!$C$35*(Parameters!$D$35-Parameters!$D$34)+Parameters!$C$36*(Parameters!$D$36-Parameters!$D$35)+Parameters!$C$37*($A253-Parameters!$D$36)))),_xlfn.IFS($A253&lt;=Parameters!$D$34,Parameters!$C$34*$A253,$A253&lt;=Parameters!$D$35,Parameters!$C$35*$A253,$A253&lt;=Parameters!$D$36,Parameters!$C$36*$A253,$A253&gt;Parameters!$D$36,Parameters!$C$37*$A253))</f>
        <v>32366.92</v>
      </c>
      <c r="G253" s="290">
        <f t="shared" si="116"/>
        <v>130.51177419354838</v>
      </c>
      <c r="H253" s="290" cm="1">
        <f t="array" ref="H253">IF(Parameters!$C$55="No",IF($A253&lt;=Parameters!$D$39,Parameters!$C$39*$A253,IF($A253&lt;=Parameters!$D$40,Parameters!$C$39*Parameters!$D$39+Parameters!$C$40*($A253-Parameters!$D$39),IF($A253&lt;=Parameters!$D$41,Parameters!$C$39*Parameters!$D$39+Parameters!$C$40*(Parameters!$D$40-Parameters!$D$39)+Parameters!$C$41*($A253-Parameters!$D$40),Parameters!$C$39*Parameters!$D$39+Parameters!$C$40*(Parameters!$D$40-Parameters!$D$39)+Parameters!$C$41*(Parameters!$D$41-Parameters!$D$40)+Parameters!$C$42*($A253-Parameters!$D$41)))),_xlfn.IFS($A253&lt;=Parameters!$D$39,Parameters!$C$39*$A253,$A253&lt;=Parameters!$D$40,Parameters!$C$40*$A253,$A253&lt;=Parameters!$D$41,Parameters!$C$41*$A253,$A253&gt;Parameters!$D$41,Parameters!$C$42*$A253))</f>
        <v>33982.42</v>
      </c>
      <c r="I253" s="290">
        <f t="shared" si="117"/>
        <v>137.0258870967742</v>
      </c>
      <c r="J253" s="290" cm="1">
        <f t="array" ref="J253">IF(Parameters!$D$55="No",IF($A253&lt;=Parameters!$F$23,Parameters!$E$23*$A253,IF($A253&lt;=Parameters!$F$24,Parameters!$E$23*Parameters!$F$23+Parameters!$E$24*($A253-Parameters!$F$23),IF($A253&lt;=Parameters!$F$25,Parameters!$E$23*Parameters!$F$23+Parameters!$E$24*(Parameters!$F$24-Parameters!$F$23)+Parameters!$E$25*($A253-Parameters!$F$24),Parameters!$E$23*Parameters!$F$23+Parameters!$E$24*(Parameters!$F$24-Parameters!$F$23)+Parameters!$E$25*(Parameters!$F$25-Parameters!$F$24)+Parameters!$E$26*($A253-Parameters!$F$25)))),_xlfn.IFS($A253&lt;=Parameters!$F$23,Parameters!$E$23*$A253,$A253&lt;=Parameters!$F$24,Parameters!$E$24*$A253,$A253&lt;=Parameters!$F$25,Parameters!$E$25*$A253,$A253&gt;Parameters!$F$25,Parameters!$E$26*$A253))</f>
        <v>22610.16</v>
      </c>
      <c r="K253" s="290">
        <f t="shared" si="93"/>
        <v>91.17</v>
      </c>
      <c r="L253" s="290" cm="1">
        <f t="array" ref="L253">IF(Parameters!$D$55="No",IF($A253&lt;=Parameters!$F$28,Parameters!$E$28*$A253,IF($A253&lt;=Parameters!$F$29,Parameters!$E$28*Parameters!$F$28+Parameters!$E$29*($A253-Parameters!$F$28),IF($A253&lt;=Parameters!$F$30,Parameters!$E$28*Parameters!$F$28+Parameters!$E$29*(Parameters!$F$29-Parameters!$F$28)+Parameters!$E$30*($A253-Parameters!$F$29),Parameters!$E$28*Parameters!$F$28+Parameters!$E$29*(Parameters!$F$29-Parameters!$F$28)+Parameters!$E$30*(Parameters!$F$30-Parameters!$F$29)+Parameters!$E$31*($A253-Parameters!$F$30)))),_xlfn.IFS($A253&lt;=Parameters!$F$28,Parameters!$E$28*$A253,$A253&lt;=Parameters!$F$29,Parameters!$E$29*$A253,$A253&lt;=Parameters!$F$30,Parameters!$E$30*$A253,$A253&gt;Parameters!$F$30,Parameters!$E$31*$A253))</f>
        <v>27051.52</v>
      </c>
      <c r="M253" s="290">
        <f t="shared" si="94"/>
        <v>109.07870967741935</v>
      </c>
      <c r="N253" s="290" cm="1">
        <f t="array" ref="N253">IF(Parameters!$D$55="No",IF($A253&lt;=Parameters!$F$34,Parameters!$E$34*$A253,IF($A253&lt;=Parameters!$F$35,Parameters!$E$34*Parameters!$F$34+Parameters!$E$35*($A253-Parameters!$F$34),IF($A253&lt;=Parameters!$F$36,Parameters!$E$34*Parameters!$F$34+Parameters!$E$35*(Parameters!$F$35-Parameters!$F$34)+Parameters!$E$36*($A253-Parameters!$F$35),Parameters!$E$34*Parameters!$F$34+Parameters!$E$35*(Parameters!$F$35-Parameters!$F$34)+Parameters!$E$36*(Parameters!$F$36-Parameters!$F$35)+Parameters!$E$37*($A253-Parameters!$F$36)))),_xlfn.IFS($A253&lt;=Parameters!$F$34,Parameters!$E$34*$A253,$A253&lt;=Parameters!$F$35,Parameters!$E$35*$A253,$A253&lt;=Parameters!$F$36,Parameters!$E$36*$A253,$A253&gt;Parameters!$F$36,Parameters!$E$37*$A253))</f>
        <v>32366.92</v>
      </c>
      <c r="O253" s="290">
        <f t="shared" si="118"/>
        <v>130.51177419354838</v>
      </c>
      <c r="P253" s="290" cm="1">
        <f t="array" ref="P253">IF(Parameters!$D$55="No",IF($A253&lt;=Parameters!$F$39,Parameters!$E$39*$A253,IF($A253&lt;=Parameters!$F$40,Parameters!$E$39*Parameters!$F$39+Parameters!$E$40*($A253-Parameters!$F$39),IF($A253&lt;=Parameters!$F$41,Parameters!$E$39*Parameters!$F$39+Parameters!$E$40*(Parameters!$F$40-Parameters!$F$39)+Parameters!$E$41*($A253-Parameters!$F$40),Parameters!$E$39*Parameters!$F$39+Parameters!$E$40*(Parameters!$F$40-Parameters!$F$39)+Parameters!$E$41*(Parameters!$F$41-Parameters!$F$40)+Parameters!$E$42*($A253-Parameters!$F$41)))),_xlfn.IFS($A253&lt;=Parameters!$F$39,Parameters!$E$39*$A253,$A253&lt;=Parameters!$F$40,Parameters!$E$40*$A253,$A253&lt;=Parameters!$F$41,Parameters!$E$41*$A253,$A253&gt;Parameters!$F$41,Parameters!$E$42*$A253))</f>
        <v>33982.42</v>
      </c>
      <c r="Q253" s="290">
        <f t="shared" si="119"/>
        <v>137.0258870967742</v>
      </c>
      <c r="R253" s="290" cm="1">
        <f t="array" ref="R253">IF(Parameters!$E$55="No",IF($A253&lt;=Parameters!$H$23,Parameters!$G$23*$A253,IF($A253&lt;=Parameters!$H$24,Parameters!$G$23*Parameters!$H$23+Parameters!$G$24*($A253-Parameters!$H$23),IF($A253&lt;=Parameters!$H$25,Parameters!$G$23*Parameters!$H$23+Parameters!$G$24*(Parameters!$H$24-Parameters!$H$23)+Parameters!$G$25*($A253-Parameters!$H$24),Parameters!$G$23*Parameters!$H$23+Parameters!$G$24*(Parameters!$H$24-Parameters!$H$23)+Parameters!$G$25*(Parameters!$H$25-Parameters!$H$24)+Parameters!$G$26*($A253-Parameters!$H$25)))),_xlfn.IFS($A253&lt;=Parameters!$H$23,Parameters!$G$23*$A253,$A253&lt;=Parameters!$H$24,Parameters!$G$24*$A253,$A253&lt;=Parameters!$H$25,Parameters!$G$25*$A253,$A253&gt;Parameters!$H$25,Parameters!$G$26*$A253))</f>
        <v>22610.16</v>
      </c>
      <c r="S253" s="290">
        <f t="shared" si="95"/>
        <v>91.17</v>
      </c>
      <c r="T253" s="290" cm="1">
        <f t="array" ref="T253">IF(Parameters!$E$55="No",IF($A253&lt;=Parameters!$H$28,Parameters!$G$28*$A253,IF($A253&lt;=Parameters!$H$29,Parameters!$G$28*Parameters!$H$28+Parameters!$G$29*($A253-Parameters!$H$28),IF($A253&lt;=Parameters!$H$30,Parameters!$G$28*Parameters!$H$28+Parameters!$G$29*(Parameters!$H$29-Parameters!$H$28)+Parameters!$G$30*($A253-Parameters!$H$29),Parameters!$G$28*Parameters!$H$28+Parameters!$G$29*(Parameters!$H$29-Parameters!$H$28)+Parameters!$G$30*(Parameters!$H$30-Parameters!$H$29)+Parameters!$G$31*($A253-Parameters!$H$30)))),_xlfn.IFS($A253&lt;=Parameters!$H$28,Parameters!$G$28*$A253,$A253&lt;=Parameters!$H$29,Parameters!$G$29*$A253,$A253&lt;=Parameters!$H$30,Parameters!$G$30*$A253,$A253&gt;Parameters!$H$30,Parameters!$G$31*$A253))</f>
        <v>27051.52</v>
      </c>
      <c r="U253" s="290">
        <f t="shared" si="96"/>
        <v>109.07870967741935</v>
      </c>
      <c r="V253" s="290" cm="1">
        <f t="array" ref="V253">IF(Parameters!$E$55="No",IF($A253&lt;=Parameters!$H$34,Parameters!$G$34*$A253,IF($A253&lt;=Parameters!$H$35,Parameters!$G$34*Parameters!$H$34+Parameters!$G$35*($A253-Parameters!$H$34),IF($A253&lt;=Parameters!$H$36,Parameters!$G$34*Parameters!$H$34+Parameters!$G$35*(Parameters!$H$35-Parameters!$H$34)+Parameters!$G$36*($A253-Parameters!$H$35),Parameters!$G$34*Parameters!$H$34+Parameters!$G$35*(Parameters!$H$35-Parameters!$H$34)+Parameters!$G$36*(Parameters!$H$36-Parameters!$H$35)+Parameters!$G$37*($A253-Parameters!$H$36)))),_xlfn.IFS($A253&lt;=Parameters!$H$34,Parameters!$G$34*$A253,$A253&lt;=Parameters!$H$35,Parameters!$G$35*$A253,$A253&lt;=Parameters!$H$36,Parameters!$G$36*$A253,$A253&gt;Parameters!$H$36,Parameters!$G$37*$A253))</f>
        <v>32366.92</v>
      </c>
      <c r="W253" s="290">
        <f t="shared" si="120"/>
        <v>130.51177419354838</v>
      </c>
      <c r="X253" s="290" cm="1">
        <f t="array" ref="X253">IF(Parameters!$E$55="No",IF($A253&lt;=Parameters!$H$39,Parameters!$G$39*$A253,IF($A253&lt;=Parameters!$H$40,Parameters!$G$39*Parameters!$H$39+Parameters!$G$40*($A253-Parameters!$H$39),IF($A253&lt;=Parameters!$H$41,Parameters!$G$39*Parameters!$H$39+Parameters!$G$40*(Parameters!$H$40-Parameters!$H$39)+Parameters!$G$41*($A253-Parameters!$H$40),Parameters!$G$39*Parameters!$H$39+Parameters!$G$40*(Parameters!$H$40-Parameters!$H$39)+Parameters!$G$41*(Parameters!$H$41-Parameters!$H$40)+Parameters!$G$42*($A253-Parameters!$H$41)))),_xlfn.IFS($A253&lt;=Parameters!$H$39,Parameters!$G$39*$A253,$A253&lt;=Parameters!$H$40,Parameters!$G$40*$A253,$A253&lt;=Parameters!$H$41,Parameters!$G$41*$A253,$A253&gt;Parameters!$H$41,Parameters!$G$42*$A253))</f>
        <v>33982.42</v>
      </c>
      <c r="Y253" s="290">
        <f t="shared" si="121"/>
        <v>137.0258870967742</v>
      </c>
      <c r="Z253" s="290" cm="1">
        <f t="array" ref="Z253">IF(Parameters!$F$55="No",IF($A253&lt;=Parameters!$J$23,Parameters!$I$23*$A253,IF($A253&lt;=Parameters!$J$24,Parameters!$I$23*Parameters!$J$23+Parameters!$I$24*($A253-Parameters!$J$23),IF($A253&lt;=Parameters!$J$25,Parameters!$I$23*Parameters!$J$23+Parameters!$I$24*(Parameters!$J$24-Parameters!$J$23)+Parameters!$I$25*($A253-Parameters!$J$24),Parameters!$I$23*Parameters!$J$23+Parameters!$I$24*(Parameters!$J$24-Parameters!$J$23)+Parameters!$I$25*(Parameters!$J$25-Parameters!$J$24)+Parameters!$I$26*($A253-Parameters!$J$25)))),_xlfn.IFS($A253&lt;=Parameters!$J$23,Parameters!$I$23*$A253,$A253&lt;=Parameters!$J$24,Parameters!$I$24*$A253,$A253&lt;=Parameters!$J$25,Parameters!$I$25*$A253,$A253&gt;Parameters!$J$25,Parameters!$I$26*$A253))</f>
        <v>22610.16</v>
      </c>
      <c r="AA253" s="290">
        <f t="shared" si="97"/>
        <v>91.17</v>
      </c>
      <c r="AB253" s="290" cm="1">
        <f t="array" ref="AB253">IF(Parameters!$F$55="No",IF($A253&lt;=Parameters!$J$28,Parameters!$I$28*$A253,IF($A253&lt;=Parameters!$J$29,Parameters!$I$28*Parameters!$J$28+Parameters!$I$29*($A253-Parameters!$J$28),IF($A253&lt;=Parameters!$J$30,Parameters!$I$28*Parameters!$J$28+Parameters!$I$29*(Parameters!$J$29-Parameters!$J$28)+Parameters!$I$30*($A253-Parameters!$J$29),Parameters!$I$28*Parameters!$J$28+Parameters!$I$29*(Parameters!$J$29-Parameters!$J$28)+Parameters!$I$30*(Parameters!$J$30-Parameters!$J$29)+Parameters!$I$31*($A253-Parameters!$J$30)))),_xlfn.IFS($A253&lt;=Parameters!$J$28,Parameters!$I$28*$A253,$A253&lt;=Parameters!$J$29,Parameters!$I$29*$A253,$A253&lt;=Parameters!$J$30,Parameters!$I$30*$A253,$A253&gt;Parameters!$J$30,Parameters!$I$31*$A253))</f>
        <v>27051.52</v>
      </c>
      <c r="AC253" s="290">
        <f t="shared" si="98"/>
        <v>109.07870967741935</v>
      </c>
      <c r="AD253" s="290" cm="1">
        <f t="array" ref="AD253">IF(Parameters!$F$55="No",IF($A253&lt;=Parameters!$J$34,Parameters!$I$34*$A253,IF($A253&lt;=Parameters!$J$35,Parameters!$I$34*Parameters!$J$34+Parameters!$I$35*($A253-Parameters!$J$34),IF($A253&lt;=Parameters!$J$36,Parameters!$I$34*Parameters!$J$34+Parameters!$I$35*(Parameters!$J$35-Parameters!$J$34)+Parameters!$I$36*($A253-Parameters!$J$35),Parameters!$I$34*Parameters!$J$34+Parameters!$I$35*(Parameters!$J$35-Parameters!$J$34)+Parameters!$I$36*(Parameters!$J$36-Parameters!$J$35)+Parameters!$I$37*($A253-Parameters!$J$36)))),_xlfn.IFS($A253&lt;=Parameters!$J$34,Parameters!$I$34*$A253,$A253&lt;=Parameters!$J$35,Parameters!$I$35*$A253,$A253&lt;=Parameters!$J$36,Parameters!$I$36*$A253,$A253&gt;Parameters!$J$36,Parameters!$I$37*$A253))</f>
        <v>32366.92</v>
      </c>
      <c r="AE253" s="290">
        <f t="shared" si="122"/>
        <v>130.51177419354838</v>
      </c>
      <c r="AF253" s="290" cm="1">
        <f t="array" ref="AF253">IF(Parameters!$F$55="No",IF($A253&lt;=Parameters!$J$39,Parameters!$I$39*$A253,IF($A253&lt;=Parameters!$J$40,Parameters!$I$39*Parameters!$J$39+Parameters!$I$40*($A253-Parameters!$J$39),IF($A253&lt;=Parameters!$J$41,Parameters!$I$39*Parameters!$J$39+Parameters!$I$40*(Parameters!$J$40-Parameters!$J$39)+Parameters!$I$41*($A253-Parameters!$J$40),Parameters!$I$39*Parameters!$J$39+Parameters!$I$40*(Parameters!$J$40-Parameters!$J$39)+Parameters!$I$41*(Parameters!$J$41-Parameters!$J$40)+Parameters!$I$42*($A253-Parameters!$J$41)))),_xlfn.IFS($A253&lt;=Parameters!$J$39,Parameters!$I$39*$A253,$A253&lt;=Parameters!$J$40,Parameters!$I$40*$A253,$A253&lt;=Parameters!$J$41,Parameters!$I$41*$A253,$A253&gt;Parameters!$J$41,Parameters!$I$42*$A253))</f>
        <v>33982.42</v>
      </c>
      <c r="AG253" s="290">
        <f t="shared" si="123"/>
        <v>137.0258870967742</v>
      </c>
      <c r="AI253" s="428">
        <f t="shared" si="99"/>
        <v>91.169999999998254</v>
      </c>
      <c r="AJ253" s="428">
        <f t="shared" si="100"/>
        <v>136.4900000000016</v>
      </c>
      <c r="AK253" s="428">
        <f t="shared" si="101"/>
        <v>143.54000000000087</v>
      </c>
      <c r="AL253" s="428">
        <f t="shared" si="102"/>
        <v>143.54000000000087</v>
      </c>
      <c r="AM253" s="428">
        <f t="shared" si="103"/>
        <v>91.169999999998254</v>
      </c>
      <c r="AN253" s="428">
        <f t="shared" si="104"/>
        <v>136.4900000000016</v>
      </c>
      <c r="AO253" s="428">
        <f t="shared" si="105"/>
        <v>143.54000000000087</v>
      </c>
      <c r="AP253" s="428">
        <f t="shared" si="106"/>
        <v>143.54000000000087</v>
      </c>
      <c r="AQ253" s="428">
        <f t="shared" si="107"/>
        <v>91.169999999998254</v>
      </c>
      <c r="AR253" s="428">
        <f t="shared" si="108"/>
        <v>136.4900000000016</v>
      </c>
      <c r="AS253" s="428">
        <f t="shared" si="109"/>
        <v>143.54000000000087</v>
      </c>
      <c r="AT253" s="428">
        <f t="shared" si="110"/>
        <v>143.54000000000087</v>
      </c>
      <c r="AU253" s="428">
        <f t="shared" si="111"/>
        <v>91.169999999998254</v>
      </c>
      <c r="AV253" s="428">
        <f t="shared" si="112"/>
        <v>136.4900000000016</v>
      </c>
      <c r="AW253" s="428">
        <f t="shared" si="113"/>
        <v>143.54000000000087</v>
      </c>
      <c r="AX253" s="428">
        <f t="shared" si="114"/>
        <v>143.54000000000087</v>
      </c>
    </row>
    <row r="254">
      <c r="A254" s="413">
        <v>249</v>
      </c>
      <c r="B254" s="290" cm="1">
        <f t="array" ref="B254">IF(Parameters!$C$55="No",IF($A254&lt;=Parameters!$D$23,Parameters!$C$23*$A254,IF($A254&lt;=Parameters!$D$24,Parameters!$C$23*Parameters!$D$23+Parameters!$C$24*($A254-Parameters!$D$23),IF($A254&lt;=Parameters!$D$25,Parameters!$C$23*Parameters!$D$23+Parameters!$C$24*(Parameters!$D$24-Parameters!$D$23)+Parameters!$C$25*($A254-Parameters!$D$24),Parameters!$C$23*Parameters!$D$23+Parameters!$C$24*(Parameters!$D$24-Parameters!$D$23)+Parameters!$C$25*(Parameters!$D$25-Parameters!$D$24)+Parameters!$C$26*($A254-Parameters!$D$25)))),_xlfn.IFS($A254&lt;=Parameters!$D$23,Parameters!$C$23*$A254,$A254&lt;=Parameters!$D$24,Parameters!$C$24*$A254,$A254&lt;=Parameters!$D$25,Parameters!$C$25*$A254,$A254&gt;Parameters!$D$25,Parameters!$C$26*$A254))</f>
        <v>22701.33</v>
      </c>
      <c r="C254" s="290">
        <f t="shared" si="115"/>
        <v>91.17</v>
      </c>
      <c r="D254" s="290" cm="1">
        <f t="array" ref="D254">IF(Parameters!$C$55="No",IF($A254&lt;=Parameters!$D$28,Parameters!$C$28*$A254,IF($A254&lt;=Parameters!$D$29,Parameters!$C$28*Parameters!$D$28+Parameters!$C$29*($A254-Parameters!$D$28),IF($A254&lt;=Parameters!$D$30,Parameters!$C$28*Parameters!$D$28+Parameters!$C$29*(Parameters!$D$29-Parameters!$D$28)+Parameters!$C$30*($A254-Parameters!$D$29),Parameters!$C$28*Parameters!$D$28+Parameters!$C$29*(Parameters!$D$29-Parameters!$D$28)+Parameters!$C$30*(Parameters!$D$30-Parameters!$D$29)+Parameters!$C$31*($A254-Parameters!$D$30)))),_xlfn.IFS($A254&lt;=Parameters!$D$28,Parameters!$C$28*$A254,$A254&lt;=Parameters!$D$29,Parameters!$C$29*$A254,$A254&lt;=Parameters!$D$30,Parameters!$C$30*$A254,$A254&gt;Parameters!$D$30,Parameters!$C$31*$A254))</f>
        <v>27188.010000000002</v>
      </c>
      <c r="E254" s="290">
        <f t="shared" si="115"/>
        <v>109.18879518072291</v>
      </c>
      <c r="F254" s="290" cm="1">
        <f t="array" ref="F254">IF(Parameters!$C$55="No",IF($A254&lt;=Parameters!$D$34,Parameters!$C$34*$A254,IF($A254&lt;=Parameters!$D$35,Parameters!$C$34*Parameters!$D$34+Parameters!$C$35*($A254-Parameters!$D$34),IF($A254&lt;=Parameters!$D$36,Parameters!$C$34*Parameters!$D$34+Parameters!$C$35*(Parameters!$D$35-Parameters!$D$34)+Parameters!$C$36*($A254-Parameters!$D$35),Parameters!$C$34*Parameters!$D$34+Parameters!$C$35*(Parameters!$D$35-Parameters!$D$34)+Parameters!$C$36*(Parameters!$D$36-Parameters!$D$35)+Parameters!$C$37*($A254-Parameters!$D$36)))),_xlfn.IFS($A254&lt;=Parameters!$D$34,Parameters!$C$34*$A254,$A254&lt;=Parameters!$D$35,Parameters!$C$35*$A254,$A254&lt;=Parameters!$D$36,Parameters!$C$36*$A254,$A254&gt;Parameters!$D$36,Parameters!$C$37*$A254))</f>
        <v>32510.46</v>
      </c>
      <c r="G254" s="290">
        <f t="shared" si="116"/>
        <v>130.56409638554217</v>
      </c>
      <c r="H254" s="290" cm="1">
        <f t="array" ref="H254">IF(Parameters!$C$55="No",IF($A254&lt;=Parameters!$D$39,Parameters!$C$39*$A254,IF($A254&lt;=Parameters!$D$40,Parameters!$C$39*Parameters!$D$39+Parameters!$C$40*($A254-Parameters!$D$39),IF($A254&lt;=Parameters!$D$41,Parameters!$C$39*Parameters!$D$39+Parameters!$C$40*(Parameters!$D$40-Parameters!$D$39)+Parameters!$C$41*($A254-Parameters!$D$40),Parameters!$C$39*Parameters!$D$39+Parameters!$C$40*(Parameters!$D$40-Parameters!$D$39)+Parameters!$C$41*(Parameters!$D$41-Parameters!$D$40)+Parameters!$C$42*($A254-Parameters!$D$41)))),_xlfn.IFS($A254&lt;=Parameters!$D$39,Parameters!$C$39*$A254,$A254&lt;=Parameters!$D$40,Parameters!$C$40*$A254,$A254&lt;=Parameters!$D$41,Parameters!$C$41*$A254,$A254&gt;Parameters!$D$41,Parameters!$C$42*$A254))</f>
        <v>34125.96</v>
      </c>
      <c r="I254" s="290">
        <f t="shared" si="117"/>
        <v>137.05204819277108</v>
      </c>
      <c r="J254" s="290" cm="1">
        <f t="array" ref="J254">IF(Parameters!$D$55="No",IF($A254&lt;=Parameters!$F$23,Parameters!$E$23*$A254,IF($A254&lt;=Parameters!$F$24,Parameters!$E$23*Parameters!$F$23+Parameters!$E$24*($A254-Parameters!$F$23),IF($A254&lt;=Parameters!$F$25,Parameters!$E$23*Parameters!$F$23+Parameters!$E$24*(Parameters!$F$24-Parameters!$F$23)+Parameters!$E$25*($A254-Parameters!$F$24),Parameters!$E$23*Parameters!$F$23+Parameters!$E$24*(Parameters!$F$24-Parameters!$F$23)+Parameters!$E$25*(Parameters!$F$25-Parameters!$F$24)+Parameters!$E$26*($A254-Parameters!$F$25)))),_xlfn.IFS($A254&lt;=Parameters!$F$23,Parameters!$E$23*$A254,$A254&lt;=Parameters!$F$24,Parameters!$E$24*$A254,$A254&lt;=Parameters!$F$25,Parameters!$E$25*$A254,$A254&gt;Parameters!$F$25,Parameters!$E$26*$A254))</f>
        <v>22701.33</v>
      </c>
      <c r="K254" s="290">
        <f t="shared" si="93"/>
        <v>91.17</v>
      </c>
      <c r="L254" s="290" cm="1">
        <f t="array" ref="L254">IF(Parameters!$D$55="No",IF($A254&lt;=Parameters!$F$28,Parameters!$E$28*$A254,IF($A254&lt;=Parameters!$F$29,Parameters!$E$28*Parameters!$F$28+Parameters!$E$29*($A254-Parameters!$F$28),IF($A254&lt;=Parameters!$F$30,Parameters!$E$28*Parameters!$F$28+Parameters!$E$29*(Parameters!$F$29-Parameters!$F$28)+Parameters!$E$30*($A254-Parameters!$F$29),Parameters!$E$28*Parameters!$F$28+Parameters!$E$29*(Parameters!$F$29-Parameters!$F$28)+Parameters!$E$30*(Parameters!$F$30-Parameters!$F$29)+Parameters!$E$31*($A254-Parameters!$F$30)))),_xlfn.IFS($A254&lt;=Parameters!$F$28,Parameters!$E$28*$A254,$A254&lt;=Parameters!$F$29,Parameters!$E$29*$A254,$A254&lt;=Parameters!$F$30,Parameters!$E$30*$A254,$A254&gt;Parameters!$F$30,Parameters!$E$31*$A254))</f>
        <v>27188.010000000002</v>
      </c>
      <c r="M254" s="290">
        <f t="shared" si="94"/>
        <v>109.18879518072291</v>
      </c>
      <c r="N254" s="290" cm="1">
        <f t="array" ref="N254">IF(Parameters!$D$55="No",IF($A254&lt;=Parameters!$F$34,Parameters!$E$34*$A254,IF($A254&lt;=Parameters!$F$35,Parameters!$E$34*Parameters!$F$34+Parameters!$E$35*($A254-Parameters!$F$34),IF($A254&lt;=Parameters!$F$36,Parameters!$E$34*Parameters!$F$34+Parameters!$E$35*(Parameters!$F$35-Parameters!$F$34)+Parameters!$E$36*($A254-Parameters!$F$35),Parameters!$E$34*Parameters!$F$34+Parameters!$E$35*(Parameters!$F$35-Parameters!$F$34)+Parameters!$E$36*(Parameters!$F$36-Parameters!$F$35)+Parameters!$E$37*($A254-Parameters!$F$36)))),_xlfn.IFS($A254&lt;=Parameters!$F$34,Parameters!$E$34*$A254,$A254&lt;=Parameters!$F$35,Parameters!$E$35*$A254,$A254&lt;=Parameters!$F$36,Parameters!$E$36*$A254,$A254&gt;Parameters!$F$36,Parameters!$E$37*$A254))</f>
        <v>32510.46</v>
      </c>
      <c r="O254" s="290">
        <f t="shared" si="118"/>
        <v>130.56409638554217</v>
      </c>
      <c r="P254" s="290" cm="1">
        <f t="array" ref="P254">IF(Parameters!$D$55="No",IF($A254&lt;=Parameters!$F$39,Parameters!$E$39*$A254,IF($A254&lt;=Parameters!$F$40,Parameters!$E$39*Parameters!$F$39+Parameters!$E$40*($A254-Parameters!$F$39),IF($A254&lt;=Parameters!$F$41,Parameters!$E$39*Parameters!$F$39+Parameters!$E$40*(Parameters!$F$40-Parameters!$F$39)+Parameters!$E$41*($A254-Parameters!$F$40),Parameters!$E$39*Parameters!$F$39+Parameters!$E$40*(Parameters!$F$40-Parameters!$F$39)+Parameters!$E$41*(Parameters!$F$41-Parameters!$F$40)+Parameters!$E$42*($A254-Parameters!$F$41)))),_xlfn.IFS($A254&lt;=Parameters!$F$39,Parameters!$E$39*$A254,$A254&lt;=Parameters!$F$40,Parameters!$E$40*$A254,$A254&lt;=Parameters!$F$41,Parameters!$E$41*$A254,$A254&gt;Parameters!$F$41,Parameters!$E$42*$A254))</f>
        <v>34125.96</v>
      </c>
      <c r="Q254" s="290">
        <f t="shared" si="119"/>
        <v>137.05204819277108</v>
      </c>
      <c r="R254" s="290" cm="1">
        <f t="array" ref="R254">IF(Parameters!$E$55="No",IF($A254&lt;=Parameters!$H$23,Parameters!$G$23*$A254,IF($A254&lt;=Parameters!$H$24,Parameters!$G$23*Parameters!$H$23+Parameters!$G$24*($A254-Parameters!$H$23),IF($A254&lt;=Parameters!$H$25,Parameters!$G$23*Parameters!$H$23+Parameters!$G$24*(Parameters!$H$24-Parameters!$H$23)+Parameters!$G$25*($A254-Parameters!$H$24),Parameters!$G$23*Parameters!$H$23+Parameters!$G$24*(Parameters!$H$24-Parameters!$H$23)+Parameters!$G$25*(Parameters!$H$25-Parameters!$H$24)+Parameters!$G$26*($A254-Parameters!$H$25)))),_xlfn.IFS($A254&lt;=Parameters!$H$23,Parameters!$G$23*$A254,$A254&lt;=Parameters!$H$24,Parameters!$G$24*$A254,$A254&lt;=Parameters!$H$25,Parameters!$G$25*$A254,$A254&gt;Parameters!$H$25,Parameters!$G$26*$A254))</f>
        <v>22701.33</v>
      </c>
      <c r="S254" s="290">
        <f t="shared" si="95"/>
        <v>91.17</v>
      </c>
      <c r="T254" s="290" cm="1">
        <f t="array" ref="T254">IF(Parameters!$E$55="No",IF($A254&lt;=Parameters!$H$28,Parameters!$G$28*$A254,IF($A254&lt;=Parameters!$H$29,Parameters!$G$28*Parameters!$H$28+Parameters!$G$29*($A254-Parameters!$H$28),IF($A254&lt;=Parameters!$H$30,Parameters!$G$28*Parameters!$H$28+Parameters!$G$29*(Parameters!$H$29-Parameters!$H$28)+Parameters!$G$30*($A254-Parameters!$H$29),Parameters!$G$28*Parameters!$H$28+Parameters!$G$29*(Parameters!$H$29-Parameters!$H$28)+Parameters!$G$30*(Parameters!$H$30-Parameters!$H$29)+Parameters!$G$31*($A254-Parameters!$H$30)))),_xlfn.IFS($A254&lt;=Parameters!$H$28,Parameters!$G$28*$A254,$A254&lt;=Parameters!$H$29,Parameters!$G$29*$A254,$A254&lt;=Parameters!$H$30,Parameters!$G$30*$A254,$A254&gt;Parameters!$H$30,Parameters!$G$31*$A254))</f>
        <v>27188.010000000002</v>
      </c>
      <c r="U254" s="290">
        <f t="shared" si="96"/>
        <v>109.18879518072291</v>
      </c>
      <c r="V254" s="290" cm="1">
        <f t="array" ref="V254">IF(Parameters!$E$55="No",IF($A254&lt;=Parameters!$H$34,Parameters!$G$34*$A254,IF($A254&lt;=Parameters!$H$35,Parameters!$G$34*Parameters!$H$34+Parameters!$G$35*($A254-Parameters!$H$34),IF($A254&lt;=Parameters!$H$36,Parameters!$G$34*Parameters!$H$34+Parameters!$G$35*(Parameters!$H$35-Parameters!$H$34)+Parameters!$G$36*($A254-Parameters!$H$35),Parameters!$G$34*Parameters!$H$34+Parameters!$G$35*(Parameters!$H$35-Parameters!$H$34)+Parameters!$G$36*(Parameters!$H$36-Parameters!$H$35)+Parameters!$G$37*($A254-Parameters!$H$36)))),_xlfn.IFS($A254&lt;=Parameters!$H$34,Parameters!$G$34*$A254,$A254&lt;=Parameters!$H$35,Parameters!$G$35*$A254,$A254&lt;=Parameters!$H$36,Parameters!$G$36*$A254,$A254&gt;Parameters!$H$36,Parameters!$G$37*$A254))</f>
        <v>32510.46</v>
      </c>
      <c r="W254" s="290">
        <f t="shared" si="120"/>
        <v>130.56409638554217</v>
      </c>
      <c r="X254" s="290" cm="1">
        <f t="array" ref="X254">IF(Parameters!$E$55="No",IF($A254&lt;=Parameters!$H$39,Parameters!$G$39*$A254,IF($A254&lt;=Parameters!$H$40,Parameters!$G$39*Parameters!$H$39+Parameters!$G$40*($A254-Parameters!$H$39),IF($A254&lt;=Parameters!$H$41,Parameters!$G$39*Parameters!$H$39+Parameters!$G$40*(Parameters!$H$40-Parameters!$H$39)+Parameters!$G$41*($A254-Parameters!$H$40),Parameters!$G$39*Parameters!$H$39+Parameters!$G$40*(Parameters!$H$40-Parameters!$H$39)+Parameters!$G$41*(Parameters!$H$41-Parameters!$H$40)+Parameters!$G$42*($A254-Parameters!$H$41)))),_xlfn.IFS($A254&lt;=Parameters!$H$39,Parameters!$G$39*$A254,$A254&lt;=Parameters!$H$40,Parameters!$G$40*$A254,$A254&lt;=Parameters!$H$41,Parameters!$G$41*$A254,$A254&gt;Parameters!$H$41,Parameters!$G$42*$A254))</f>
        <v>34125.96</v>
      </c>
      <c r="Y254" s="290">
        <f t="shared" si="121"/>
        <v>137.05204819277108</v>
      </c>
      <c r="Z254" s="290" cm="1">
        <f t="array" ref="Z254">IF(Parameters!$F$55="No",IF($A254&lt;=Parameters!$J$23,Parameters!$I$23*$A254,IF($A254&lt;=Parameters!$J$24,Parameters!$I$23*Parameters!$J$23+Parameters!$I$24*($A254-Parameters!$J$23),IF($A254&lt;=Parameters!$J$25,Parameters!$I$23*Parameters!$J$23+Parameters!$I$24*(Parameters!$J$24-Parameters!$J$23)+Parameters!$I$25*($A254-Parameters!$J$24),Parameters!$I$23*Parameters!$J$23+Parameters!$I$24*(Parameters!$J$24-Parameters!$J$23)+Parameters!$I$25*(Parameters!$J$25-Parameters!$J$24)+Parameters!$I$26*($A254-Parameters!$J$25)))),_xlfn.IFS($A254&lt;=Parameters!$J$23,Parameters!$I$23*$A254,$A254&lt;=Parameters!$J$24,Parameters!$I$24*$A254,$A254&lt;=Parameters!$J$25,Parameters!$I$25*$A254,$A254&gt;Parameters!$J$25,Parameters!$I$26*$A254))</f>
        <v>22701.33</v>
      </c>
      <c r="AA254" s="290">
        <f t="shared" si="97"/>
        <v>91.17</v>
      </c>
      <c r="AB254" s="290" cm="1">
        <f t="array" ref="AB254">IF(Parameters!$F$55="No",IF($A254&lt;=Parameters!$J$28,Parameters!$I$28*$A254,IF($A254&lt;=Parameters!$J$29,Parameters!$I$28*Parameters!$J$28+Parameters!$I$29*($A254-Parameters!$J$28),IF($A254&lt;=Parameters!$J$30,Parameters!$I$28*Parameters!$J$28+Parameters!$I$29*(Parameters!$J$29-Parameters!$J$28)+Parameters!$I$30*($A254-Parameters!$J$29),Parameters!$I$28*Parameters!$J$28+Parameters!$I$29*(Parameters!$J$29-Parameters!$J$28)+Parameters!$I$30*(Parameters!$J$30-Parameters!$J$29)+Parameters!$I$31*($A254-Parameters!$J$30)))),_xlfn.IFS($A254&lt;=Parameters!$J$28,Parameters!$I$28*$A254,$A254&lt;=Parameters!$J$29,Parameters!$I$29*$A254,$A254&lt;=Parameters!$J$30,Parameters!$I$30*$A254,$A254&gt;Parameters!$J$30,Parameters!$I$31*$A254))</f>
        <v>27188.010000000002</v>
      </c>
      <c r="AC254" s="290">
        <f t="shared" si="98"/>
        <v>109.18879518072291</v>
      </c>
      <c r="AD254" s="290" cm="1">
        <f t="array" ref="AD254">IF(Parameters!$F$55="No",IF($A254&lt;=Parameters!$J$34,Parameters!$I$34*$A254,IF($A254&lt;=Parameters!$J$35,Parameters!$I$34*Parameters!$J$34+Parameters!$I$35*($A254-Parameters!$J$34),IF($A254&lt;=Parameters!$J$36,Parameters!$I$34*Parameters!$J$34+Parameters!$I$35*(Parameters!$J$35-Parameters!$J$34)+Parameters!$I$36*($A254-Parameters!$J$35),Parameters!$I$34*Parameters!$J$34+Parameters!$I$35*(Parameters!$J$35-Parameters!$J$34)+Parameters!$I$36*(Parameters!$J$36-Parameters!$J$35)+Parameters!$I$37*($A254-Parameters!$J$36)))),_xlfn.IFS($A254&lt;=Parameters!$J$34,Parameters!$I$34*$A254,$A254&lt;=Parameters!$J$35,Parameters!$I$35*$A254,$A254&lt;=Parameters!$J$36,Parameters!$I$36*$A254,$A254&gt;Parameters!$J$36,Parameters!$I$37*$A254))</f>
        <v>32510.46</v>
      </c>
      <c r="AE254" s="290">
        <f t="shared" si="122"/>
        <v>130.56409638554217</v>
      </c>
      <c r="AF254" s="290" cm="1">
        <f t="array" ref="AF254">IF(Parameters!$F$55="No",IF($A254&lt;=Parameters!$J$39,Parameters!$I$39*$A254,IF($A254&lt;=Parameters!$J$40,Parameters!$I$39*Parameters!$J$39+Parameters!$I$40*($A254-Parameters!$J$39),IF($A254&lt;=Parameters!$J$41,Parameters!$I$39*Parameters!$J$39+Parameters!$I$40*(Parameters!$J$40-Parameters!$J$39)+Parameters!$I$41*($A254-Parameters!$J$40),Parameters!$I$39*Parameters!$J$39+Parameters!$I$40*(Parameters!$J$40-Parameters!$J$39)+Parameters!$I$41*(Parameters!$J$41-Parameters!$J$40)+Parameters!$I$42*($A254-Parameters!$J$41)))),_xlfn.IFS($A254&lt;=Parameters!$J$39,Parameters!$I$39*$A254,$A254&lt;=Parameters!$J$40,Parameters!$I$40*$A254,$A254&lt;=Parameters!$J$41,Parameters!$I$41*$A254,$A254&gt;Parameters!$J$41,Parameters!$I$42*$A254))</f>
        <v>34125.96</v>
      </c>
      <c r="AG254" s="290">
        <f t="shared" si="123"/>
        <v>137.05204819277108</v>
      </c>
      <c r="AI254" s="428">
        <f t="shared" si="99"/>
        <v>91.170000000001892</v>
      </c>
      <c r="AJ254" s="428">
        <f t="shared" si="100"/>
        <v>136.4900000000016</v>
      </c>
      <c r="AK254" s="428">
        <f t="shared" si="101"/>
        <v>143.54000000000087</v>
      </c>
      <c r="AL254" s="428">
        <f t="shared" si="102"/>
        <v>143.54000000000087</v>
      </c>
      <c r="AM254" s="428">
        <f t="shared" si="103"/>
        <v>91.170000000001892</v>
      </c>
      <c r="AN254" s="428">
        <f t="shared" si="104"/>
        <v>136.4900000000016</v>
      </c>
      <c r="AO254" s="428">
        <f t="shared" si="105"/>
        <v>143.54000000000087</v>
      </c>
      <c r="AP254" s="428">
        <f t="shared" si="106"/>
        <v>143.54000000000087</v>
      </c>
      <c r="AQ254" s="428">
        <f t="shared" si="107"/>
        <v>91.170000000001892</v>
      </c>
      <c r="AR254" s="428">
        <f t="shared" si="108"/>
        <v>136.4900000000016</v>
      </c>
      <c r="AS254" s="428">
        <f t="shared" si="109"/>
        <v>143.54000000000087</v>
      </c>
      <c r="AT254" s="428">
        <f t="shared" si="110"/>
        <v>143.54000000000087</v>
      </c>
      <c r="AU254" s="428">
        <f t="shared" si="111"/>
        <v>91.170000000001892</v>
      </c>
      <c r="AV254" s="428">
        <f t="shared" si="112"/>
        <v>136.4900000000016</v>
      </c>
      <c r="AW254" s="428">
        <f t="shared" si="113"/>
        <v>143.54000000000087</v>
      </c>
      <c r="AX254" s="428">
        <f t="shared" si="114"/>
        <v>143.54000000000087</v>
      </c>
    </row>
    <row r="255">
      <c r="A255" s="413">
        <v>250</v>
      </c>
      <c r="B255" s="290" cm="1">
        <f t="array" ref="B255">IF(Parameters!$C$55="No",IF($A255&lt;=Parameters!$D$23,Parameters!$C$23*$A255,IF($A255&lt;=Parameters!$D$24,Parameters!$C$23*Parameters!$D$23+Parameters!$C$24*($A255-Parameters!$D$23),IF($A255&lt;=Parameters!$D$25,Parameters!$C$23*Parameters!$D$23+Parameters!$C$24*(Parameters!$D$24-Parameters!$D$23)+Parameters!$C$25*($A255-Parameters!$D$24),Parameters!$C$23*Parameters!$D$23+Parameters!$C$24*(Parameters!$D$24-Parameters!$D$23)+Parameters!$C$25*(Parameters!$D$25-Parameters!$D$24)+Parameters!$C$26*($A255-Parameters!$D$25)))),_xlfn.IFS($A255&lt;=Parameters!$D$23,Parameters!$C$23*$A255,$A255&lt;=Parameters!$D$24,Parameters!$C$24*$A255,$A255&lt;=Parameters!$D$25,Parameters!$C$25*$A255,$A255&gt;Parameters!$D$25,Parameters!$C$26*$A255))</f>
        <v>22792.5</v>
      </c>
      <c r="C255" s="290">
        <f t="shared" si="115"/>
        <v>91.17</v>
      </c>
      <c r="D255" s="290" cm="1">
        <f t="array" ref="D255">IF(Parameters!$C$55="No",IF($A255&lt;=Parameters!$D$28,Parameters!$C$28*$A255,IF($A255&lt;=Parameters!$D$29,Parameters!$C$28*Parameters!$D$28+Parameters!$C$29*($A255-Parameters!$D$28),IF($A255&lt;=Parameters!$D$30,Parameters!$C$28*Parameters!$D$28+Parameters!$C$29*(Parameters!$D$29-Parameters!$D$28)+Parameters!$C$30*($A255-Parameters!$D$29),Parameters!$C$28*Parameters!$D$28+Parameters!$C$29*(Parameters!$D$29-Parameters!$D$28)+Parameters!$C$30*(Parameters!$D$30-Parameters!$D$29)+Parameters!$C$31*($A255-Parameters!$D$30)))),_xlfn.IFS($A255&lt;=Parameters!$D$28,Parameters!$C$28*$A255,$A255&lt;=Parameters!$D$29,Parameters!$C$29*$A255,$A255&lt;=Parameters!$D$30,Parameters!$C$30*$A255,$A255&gt;Parameters!$D$30,Parameters!$C$31*$A255))</f>
        <v>27324.5</v>
      </c>
      <c r="E255" s="290">
        <f t="shared" si="115"/>
        <v>109.298</v>
      </c>
      <c r="F255" s="290" cm="1">
        <f t="array" ref="F255">IF(Parameters!$C$55="No",IF($A255&lt;=Parameters!$D$34,Parameters!$C$34*$A255,IF($A255&lt;=Parameters!$D$35,Parameters!$C$34*Parameters!$D$34+Parameters!$C$35*($A255-Parameters!$D$34),IF($A255&lt;=Parameters!$D$36,Parameters!$C$34*Parameters!$D$34+Parameters!$C$35*(Parameters!$D$35-Parameters!$D$34)+Parameters!$C$36*($A255-Parameters!$D$35),Parameters!$C$34*Parameters!$D$34+Parameters!$C$35*(Parameters!$D$35-Parameters!$D$34)+Parameters!$C$36*(Parameters!$D$36-Parameters!$D$35)+Parameters!$C$37*($A255-Parameters!$D$36)))),_xlfn.IFS($A255&lt;=Parameters!$D$34,Parameters!$C$34*$A255,$A255&lt;=Parameters!$D$35,Parameters!$C$35*$A255,$A255&lt;=Parameters!$D$36,Parameters!$C$36*$A255,$A255&gt;Parameters!$D$36,Parameters!$C$37*$A255))</f>
        <v>32654</v>
      </c>
      <c r="G255" s="290">
        <f t="shared" si="116"/>
        <v>130.61600000000001</v>
      </c>
      <c r="H255" s="290" cm="1">
        <f t="array" ref="H255">IF(Parameters!$C$55="No",IF($A255&lt;=Parameters!$D$39,Parameters!$C$39*$A255,IF($A255&lt;=Parameters!$D$40,Parameters!$C$39*Parameters!$D$39+Parameters!$C$40*($A255-Parameters!$D$39),IF($A255&lt;=Parameters!$D$41,Parameters!$C$39*Parameters!$D$39+Parameters!$C$40*(Parameters!$D$40-Parameters!$D$39)+Parameters!$C$41*($A255-Parameters!$D$40),Parameters!$C$39*Parameters!$D$39+Parameters!$C$40*(Parameters!$D$40-Parameters!$D$39)+Parameters!$C$41*(Parameters!$D$41-Parameters!$D$40)+Parameters!$C$42*($A255-Parameters!$D$41)))),_xlfn.IFS($A255&lt;=Parameters!$D$39,Parameters!$C$39*$A255,$A255&lt;=Parameters!$D$40,Parameters!$C$40*$A255,$A255&lt;=Parameters!$D$41,Parameters!$C$41*$A255,$A255&gt;Parameters!$D$41,Parameters!$C$42*$A255))</f>
        <v>34269.5</v>
      </c>
      <c r="I255" s="290">
        <f t="shared" si="117"/>
        <v>137.078</v>
      </c>
      <c r="J255" s="290" cm="1">
        <f t="array" ref="J255">IF(Parameters!$D$55="No",IF($A255&lt;=Parameters!$F$23,Parameters!$E$23*$A255,IF($A255&lt;=Parameters!$F$24,Parameters!$E$23*Parameters!$F$23+Parameters!$E$24*($A255-Parameters!$F$23),IF($A255&lt;=Parameters!$F$25,Parameters!$E$23*Parameters!$F$23+Parameters!$E$24*(Parameters!$F$24-Parameters!$F$23)+Parameters!$E$25*($A255-Parameters!$F$24),Parameters!$E$23*Parameters!$F$23+Parameters!$E$24*(Parameters!$F$24-Parameters!$F$23)+Parameters!$E$25*(Parameters!$F$25-Parameters!$F$24)+Parameters!$E$26*($A255-Parameters!$F$25)))),_xlfn.IFS($A255&lt;=Parameters!$F$23,Parameters!$E$23*$A255,$A255&lt;=Parameters!$F$24,Parameters!$E$24*$A255,$A255&lt;=Parameters!$F$25,Parameters!$E$25*$A255,$A255&gt;Parameters!$F$25,Parameters!$E$26*$A255))</f>
        <v>22792.5</v>
      </c>
      <c r="K255" s="290">
        <f t="shared" si="93"/>
        <v>91.17</v>
      </c>
      <c r="L255" s="290" cm="1">
        <f t="array" ref="L255">IF(Parameters!$D$55="No",IF($A255&lt;=Parameters!$F$28,Parameters!$E$28*$A255,IF($A255&lt;=Parameters!$F$29,Parameters!$E$28*Parameters!$F$28+Parameters!$E$29*($A255-Parameters!$F$28),IF($A255&lt;=Parameters!$F$30,Parameters!$E$28*Parameters!$F$28+Parameters!$E$29*(Parameters!$F$29-Parameters!$F$28)+Parameters!$E$30*($A255-Parameters!$F$29),Parameters!$E$28*Parameters!$F$28+Parameters!$E$29*(Parameters!$F$29-Parameters!$F$28)+Parameters!$E$30*(Parameters!$F$30-Parameters!$F$29)+Parameters!$E$31*($A255-Parameters!$F$30)))),_xlfn.IFS($A255&lt;=Parameters!$F$28,Parameters!$E$28*$A255,$A255&lt;=Parameters!$F$29,Parameters!$E$29*$A255,$A255&lt;=Parameters!$F$30,Parameters!$E$30*$A255,$A255&gt;Parameters!$F$30,Parameters!$E$31*$A255))</f>
        <v>27324.5</v>
      </c>
      <c r="M255" s="290">
        <f t="shared" si="94"/>
        <v>109.298</v>
      </c>
      <c r="N255" s="290" cm="1">
        <f t="array" ref="N255">IF(Parameters!$D$55="No",IF($A255&lt;=Parameters!$F$34,Parameters!$E$34*$A255,IF($A255&lt;=Parameters!$F$35,Parameters!$E$34*Parameters!$F$34+Parameters!$E$35*($A255-Parameters!$F$34),IF($A255&lt;=Parameters!$F$36,Parameters!$E$34*Parameters!$F$34+Parameters!$E$35*(Parameters!$F$35-Parameters!$F$34)+Parameters!$E$36*($A255-Parameters!$F$35),Parameters!$E$34*Parameters!$F$34+Parameters!$E$35*(Parameters!$F$35-Parameters!$F$34)+Parameters!$E$36*(Parameters!$F$36-Parameters!$F$35)+Parameters!$E$37*($A255-Parameters!$F$36)))),_xlfn.IFS($A255&lt;=Parameters!$F$34,Parameters!$E$34*$A255,$A255&lt;=Parameters!$F$35,Parameters!$E$35*$A255,$A255&lt;=Parameters!$F$36,Parameters!$E$36*$A255,$A255&gt;Parameters!$F$36,Parameters!$E$37*$A255))</f>
        <v>32654</v>
      </c>
      <c r="O255" s="290">
        <f t="shared" si="118"/>
        <v>130.61600000000001</v>
      </c>
      <c r="P255" s="290" cm="1">
        <f t="array" ref="P255">IF(Parameters!$D$55="No",IF($A255&lt;=Parameters!$F$39,Parameters!$E$39*$A255,IF($A255&lt;=Parameters!$F$40,Parameters!$E$39*Parameters!$F$39+Parameters!$E$40*($A255-Parameters!$F$39),IF($A255&lt;=Parameters!$F$41,Parameters!$E$39*Parameters!$F$39+Parameters!$E$40*(Parameters!$F$40-Parameters!$F$39)+Parameters!$E$41*($A255-Parameters!$F$40),Parameters!$E$39*Parameters!$F$39+Parameters!$E$40*(Parameters!$F$40-Parameters!$F$39)+Parameters!$E$41*(Parameters!$F$41-Parameters!$F$40)+Parameters!$E$42*($A255-Parameters!$F$41)))),_xlfn.IFS($A255&lt;=Parameters!$F$39,Parameters!$E$39*$A255,$A255&lt;=Parameters!$F$40,Parameters!$E$40*$A255,$A255&lt;=Parameters!$F$41,Parameters!$E$41*$A255,$A255&gt;Parameters!$F$41,Parameters!$E$42*$A255))</f>
        <v>34269.5</v>
      </c>
      <c r="Q255" s="290">
        <f t="shared" si="119"/>
        <v>137.078</v>
      </c>
      <c r="R255" s="290" cm="1">
        <f t="array" ref="R255">IF(Parameters!$E$55="No",IF($A255&lt;=Parameters!$H$23,Parameters!$G$23*$A255,IF($A255&lt;=Parameters!$H$24,Parameters!$G$23*Parameters!$H$23+Parameters!$G$24*($A255-Parameters!$H$23),IF($A255&lt;=Parameters!$H$25,Parameters!$G$23*Parameters!$H$23+Parameters!$G$24*(Parameters!$H$24-Parameters!$H$23)+Parameters!$G$25*($A255-Parameters!$H$24),Parameters!$G$23*Parameters!$H$23+Parameters!$G$24*(Parameters!$H$24-Parameters!$H$23)+Parameters!$G$25*(Parameters!$H$25-Parameters!$H$24)+Parameters!$G$26*($A255-Parameters!$H$25)))),_xlfn.IFS($A255&lt;=Parameters!$H$23,Parameters!$G$23*$A255,$A255&lt;=Parameters!$H$24,Parameters!$G$24*$A255,$A255&lt;=Parameters!$H$25,Parameters!$G$25*$A255,$A255&gt;Parameters!$H$25,Parameters!$G$26*$A255))</f>
        <v>22792.5</v>
      </c>
      <c r="S255" s="290">
        <f t="shared" si="95"/>
        <v>91.17</v>
      </c>
      <c r="T255" s="290" cm="1">
        <f t="array" ref="T255">IF(Parameters!$E$55="No",IF($A255&lt;=Parameters!$H$28,Parameters!$G$28*$A255,IF($A255&lt;=Parameters!$H$29,Parameters!$G$28*Parameters!$H$28+Parameters!$G$29*($A255-Parameters!$H$28),IF($A255&lt;=Parameters!$H$30,Parameters!$G$28*Parameters!$H$28+Parameters!$G$29*(Parameters!$H$29-Parameters!$H$28)+Parameters!$G$30*($A255-Parameters!$H$29),Parameters!$G$28*Parameters!$H$28+Parameters!$G$29*(Parameters!$H$29-Parameters!$H$28)+Parameters!$G$30*(Parameters!$H$30-Parameters!$H$29)+Parameters!$G$31*($A255-Parameters!$H$30)))),_xlfn.IFS($A255&lt;=Parameters!$H$28,Parameters!$G$28*$A255,$A255&lt;=Parameters!$H$29,Parameters!$G$29*$A255,$A255&lt;=Parameters!$H$30,Parameters!$G$30*$A255,$A255&gt;Parameters!$H$30,Parameters!$G$31*$A255))</f>
        <v>27324.5</v>
      </c>
      <c r="U255" s="290">
        <f t="shared" si="96"/>
        <v>109.298</v>
      </c>
      <c r="V255" s="290" cm="1">
        <f t="array" ref="V255">IF(Parameters!$E$55="No",IF($A255&lt;=Parameters!$H$34,Parameters!$G$34*$A255,IF($A255&lt;=Parameters!$H$35,Parameters!$G$34*Parameters!$H$34+Parameters!$G$35*($A255-Parameters!$H$34),IF($A255&lt;=Parameters!$H$36,Parameters!$G$34*Parameters!$H$34+Parameters!$G$35*(Parameters!$H$35-Parameters!$H$34)+Parameters!$G$36*($A255-Parameters!$H$35),Parameters!$G$34*Parameters!$H$34+Parameters!$G$35*(Parameters!$H$35-Parameters!$H$34)+Parameters!$G$36*(Parameters!$H$36-Parameters!$H$35)+Parameters!$G$37*($A255-Parameters!$H$36)))),_xlfn.IFS($A255&lt;=Parameters!$H$34,Parameters!$G$34*$A255,$A255&lt;=Parameters!$H$35,Parameters!$G$35*$A255,$A255&lt;=Parameters!$H$36,Parameters!$G$36*$A255,$A255&gt;Parameters!$H$36,Parameters!$G$37*$A255))</f>
        <v>32654</v>
      </c>
      <c r="W255" s="290">
        <f t="shared" si="120"/>
        <v>130.61600000000001</v>
      </c>
      <c r="X255" s="290" cm="1">
        <f t="array" ref="X255">IF(Parameters!$E$55="No",IF($A255&lt;=Parameters!$H$39,Parameters!$G$39*$A255,IF($A255&lt;=Parameters!$H$40,Parameters!$G$39*Parameters!$H$39+Parameters!$G$40*($A255-Parameters!$H$39),IF($A255&lt;=Parameters!$H$41,Parameters!$G$39*Parameters!$H$39+Parameters!$G$40*(Parameters!$H$40-Parameters!$H$39)+Parameters!$G$41*($A255-Parameters!$H$40),Parameters!$G$39*Parameters!$H$39+Parameters!$G$40*(Parameters!$H$40-Parameters!$H$39)+Parameters!$G$41*(Parameters!$H$41-Parameters!$H$40)+Parameters!$G$42*($A255-Parameters!$H$41)))),_xlfn.IFS($A255&lt;=Parameters!$H$39,Parameters!$G$39*$A255,$A255&lt;=Parameters!$H$40,Parameters!$G$40*$A255,$A255&lt;=Parameters!$H$41,Parameters!$G$41*$A255,$A255&gt;Parameters!$H$41,Parameters!$G$42*$A255))</f>
        <v>34269.5</v>
      </c>
      <c r="Y255" s="290">
        <f t="shared" si="121"/>
        <v>137.078</v>
      </c>
      <c r="Z255" s="290" cm="1">
        <f t="array" ref="Z255">IF(Parameters!$F$55="No",IF($A255&lt;=Parameters!$J$23,Parameters!$I$23*$A255,IF($A255&lt;=Parameters!$J$24,Parameters!$I$23*Parameters!$J$23+Parameters!$I$24*($A255-Parameters!$J$23),IF($A255&lt;=Parameters!$J$25,Parameters!$I$23*Parameters!$J$23+Parameters!$I$24*(Parameters!$J$24-Parameters!$J$23)+Parameters!$I$25*($A255-Parameters!$J$24),Parameters!$I$23*Parameters!$J$23+Parameters!$I$24*(Parameters!$J$24-Parameters!$J$23)+Parameters!$I$25*(Parameters!$J$25-Parameters!$J$24)+Parameters!$I$26*($A255-Parameters!$J$25)))),_xlfn.IFS($A255&lt;=Parameters!$J$23,Parameters!$I$23*$A255,$A255&lt;=Parameters!$J$24,Parameters!$I$24*$A255,$A255&lt;=Parameters!$J$25,Parameters!$I$25*$A255,$A255&gt;Parameters!$J$25,Parameters!$I$26*$A255))</f>
        <v>22792.5</v>
      </c>
      <c r="AA255" s="290">
        <f t="shared" si="97"/>
        <v>91.17</v>
      </c>
      <c r="AB255" s="290" cm="1">
        <f t="array" ref="AB255">IF(Parameters!$F$55="No",IF($A255&lt;=Parameters!$J$28,Parameters!$I$28*$A255,IF($A255&lt;=Parameters!$J$29,Parameters!$I$28*Parameters!$J$28+Parameters!$I$29*($A255-Parameters!$J$28),IF($A255&lt;=Parameters!$J$30,Parameters!$I$28*Parameters!$J$28+Parameters!$I$29*(Parameters!$J$29-Parameters!$J$28)+Parameters!$I$30*($A255-Parameters!$J$29),Parameters!$I$28*Parameters!$J$28+Parameters!$I$29*(Parameters!$J$29-Parameters!$J$28)+Parameters!$I$30*(Parameters!$J$30-Parameters!$J$29)+Parameters!$I$31*($A255-Parameters!$J$30)))),_xlfn.IFS($A255&lt;=Parameters!$J$28,Parameters!$I$28*$A255,$A255&lt;=Parameters!$J$29,Parameters!$I$29*$A255,$A255&lt;=Parameters!$J$30,Parameters!$I$30*$A255,$A255&gt;Parameters!$J$30,Parameters!$I$31*$A255))</f>
        <v>27324.5</v>
      </c>
      <c r="AC255" s="290">
        <f t="shared" si="98"/>
        <v>109.298</v>
      </c>
      <c r="AD255" s="290" cm="1">
        <f t="array" ref="AD255">IF(Parameters!$F$55="No",IF($A255&lt;=Parameters!$J$34,Parameters!$I$34*$A255,IF($A255&lt;=Parameters!$J$35,Parameters!$I$34*Parameters!$J$34+Parameters!$I$35*($A255-Parameters!$J$34),IF($A255&lt;=Parameters!$J$36,Parameters!$I$34*Parameters!$J$34+Parameters!$I$35*(Parameters!$J$35-Parameters!$J$34)+Parameters!$I$36*($A255-Parameters!$J$35),Parameters!$I$34*Parameters!$J$34+Parameters!$I$35*(Parameters!$J$35-Parameters!$J$34)+Parameters!$I$36*(Parameters!$J$36-Parameters!$J$35)+Parameters!$I$37*($A255-Parameters!$J$36)))),_xlfn.IFS($A255&lt;=Parameters!$J$34,Parameters!$I$34*$A255,$A255&lt;=Parameters!$J$35,Parameters!$I$35*$A255,$A255&lt;=Parameters!$J$36,Parameters!$I$36*$A255,$A255&gt;Parameters!$J$36,Parameters!$I$37*$A255))</f>
        <v>32654</v>
      </c>
      <c r="AE255" s="290">
        <f t="shared" si="122"/>
        <v>130.61600000000001</v>
      </c>
      <c r="AF255" s="290" cm="1">
        <f t="array" ref="AF255">IF(Parameters!$F$55="No",IF($A255&lt;=Parameters!$J$39,Parameters!$I$39*$A255,IF($A255&lt;=Parameters!$J$40,Parameters!$I$39*Parameters!$J$39+Parameters!$I$40*($A255-Parameters!$J$39),IF($A255&lt;=Parameters!$J$41,Parameters!$I$39*Parameters!$J$39+Parameters!$I$40*(Parameters!$J$40-Parameters!$J$39)+Parameters!$I$41*($A255-Parameters!$J$40),Parameters!$I$39*Parameters!$J$39+Parameters!$I$40*(Parameters!$J$40-Parameters!$J$39)+Parameters!$I$41*(Parameters!$J$41-Parameters!$J$40)+Parameters!$I$42*($A255-Parameters!$J$41)))),_xlfn.IFS($A255&lt;=Parameters!$J$39,Parameters!$I$39*$A255,$A255&lt;=Parameters!$J$40,Parameters!$I$40*$A255,$A255&lt;=Parameters!$J$41,Parameters!$I$41*$A255,$A255&gt;Parameters!$J$41,Parameters!$I$42*$A255))</f>
        <v>34269.5</v>
      </c>
      <c r="AG255" s="290">
        <f t="shared" si="123"/>
        <v>137.078</v>
      </c>
      <c r="AI255" s="428">
        <f t="shared" si="99"/>
        <v>91.169999999998254</v>
      </c>
      <c r="AJ255" s="428">
        <f t="shared" si="100"/>
        <v>136.48999999999796</v>
      </c>
      <c r="AK255" s="428">
        <f t="shared" si="101"/>
        <v>143.54000000000087</v>
      </c>
      <c r="AL255" s="428">
        <f t="shared" si="102"/>
        <v>143.54000000000087</v>
      </c>
      <c r="AM255" s="428">
        <f t="shared" si="103"/>
        <v>91.169999999998254</v>
      </c>
      <c r="AN255" s="428">
        <f t="shared" si="104"/>
        <v>136.48999999999796</v>
      </c>
      <c r="AO255" s="428">
        <f t="shared" si="105"/>
        <v>143.54000000000087</v>
      </c>
      <c r="AP255" s="428">
        <f t="shared" si="106"/>
        <v>143.54000000000087</v>
      </c>
      <c r="AQ255" s="428">
        <f t="shared" si="107"/>
        <v>91.169999999998254</v>
      </c>
      <c r="AR255" s="428">
        <f t="shared" si="108"/>
        <v>136.48999999999796</v>
      </c>
      <c r="AS255" s="428">
        <f t="shared" si="109"/>
        <v>143.54000000000087</v>
      </c>
      <c r="AT255" s="428">
        <f t="shared" si="110"/>
        <v>143.54000000000087</v>
      </c>
      <c r="AU255" s="428">
        <f t="shared" si="111"/>
        <v>91.169999999998254</v>
      </c>
      <c r="AV255" s="428">
        <f t="shared" si="112"/>
        <v>136.48999999999796</v>
      </c>
      <c r="AW255" s="428">
        <f t="shared" si="113"/>
        <v>143.54000000000087</v>
      </c>
      <c r="AX255" s="428">
        <f t="shared" si="114"/>
        <v>143.54000000000087</v>
      </c>
    </row>
    <row r="256">
      <c r="A256" s="413">
        <v>251</v>
      </c>
      <c r="B256" s="290" cm="1">
        <f t="array" ref="B256">IF(Parameters!$C$55="No",IF($A256&lt;=Parameters!$D$23,Parameters!$C$23*$A256,IF($A256&lt;=Parameters!$D$24,Parameters!$C$23*Parameters!$D$23+Parameters!$C$24*($A256-Parameters!$D$23),IF($A256&lt;=Parameters!$D$25,Parameters!$C$23*Parameters!$D$23+Parameters!$C$24*(Parameters!$D$24-Parameters!$D$23)+Parameters!$C$25*($A256-Parameters!$D$24),Parameters!$C$23*Parameters!$D$23+Parameters!$C$24*(Parameters!$D$24-Parameters!$D$23)+Parameters!$C$25*(Parameters!$D$25-Parameters!$D$24)+Parameters!$C$26*($A256-Parameters!$D$25)))),_xlfn.IFS($A256&lt;=Parameters!$D$23,Parameters!$C$23*$A256,$A256&lt;=Parameters!$D$24,Parameters!$C$24*$A256,$A256&lt;=Parameters!$D$25,Parameters!$C$25*$A256,$A256&gt;Parameters!$D$25,Parameters!$C$26*$A256))</f>
        <v>22883.670000000002</v>
      </c>
      <c r="C256" s="290">
        <f t="shared" si="115"/>
        <v>91.17</v>
      </c>
      <c r="D256" s="290" cm="1">
        <f t="array" ref="D256">IF(Parameters!$C$55="No",IF($A256&lt;=Parameters!$D$28,Parameters!$C$28*$A256,IF($A256&lt;=Parameters!$D$29,Parameters!$C$28*Parameters!$D$28+Parameters!$C$29*($A256-Parameters!$D$28),IF($A256&lt;=Parameters!$D$30,Parameters!$C$28*Parameters!$D$28+Parameters!$C$29*(Parameters!$D$29-Parameters!$D$28)+Parameters!$C$30*($A256-Parameters!$D$29),Parameters!$C$28*Parameters!$D$28+Parameters!$C$29*(Parameters!$D$29-Parameters!$D$28)+Parameters!$C$30*(Parameters!$D$30-Parameters!$D$29)+Parameters!$C$31*($A256-Parameters!$D$30)))),_xlfn.IFS($A256&lt;=Parameters!$D$28,Parameters!$C$28*$A256,$A256&lt;=Parameters!$D$29,Parameters!$C$29*$A256,$A256&lt;=Parameters!$D$30,Parameters!$C$30*$A256,$A256&gt;Parameters!$D$30,Parameters!$C$31*$A256))</f>
        <v>27483.86</v>
      </c>
      <c r="E256" s="290">
        <f t="shared" si="115"/>
        <v>109.49745019920319</v>
      </c>
      <c r="F256" s="290" cm="1">
        <f t="array" ref="F256">IF(Parameters!$C$55="No",IF($A256&lt;=Parameters!$D$34,Parameters!$C$34*$A256,IF($A256&lt;=Parameters!$D$35,Parameters!$C$34*Parameters!$D$34+Parameters!$C$35*($A256-Parameters!$D$34),IF($A256&lt;=Parameters!$D$36,Parameters!$C$34*Parameters!$D$34+Parameters!$C$35*(Parameters!$D$35-Parameters!$D$34)+Parameters!$C$36*($A256-Parameters!$D$35),Parameters!$C$34*Parameters!$D$34+Parameters!$C$35*(Parameters!$D$35-Parameters!$D$34)+Parameters!$C$36*(Parameters!$D$36-Parameters!$D$35)+Parameters!$C$37*($A256-Parameters!$D$36)))),_xlfn.IFS($A256&lt;=Parameters!$D$34,Parameters!$C$34*$A256,$A256&lt;=Parameters!$D$35,Parameters!$C$35*$A256,$A256&lt;=Parameters!$D$36,Parameters!$C$36*$A256,$A256&gt;Parameters!$D$36,Parameters!$C$37*$A256))</f>
        <v>32797.539999999994</v>
      </c>
      <c r="G256" s="290">
        <f t="shared" si="116"/>
        <v>130.6674900398406</v>
      </c>
      <c r="H256" s="290" cm="1">
        <f t="array" ref="H256">IF(Parameters!$C$55="No",IF($A256&lt;=Parameters!$D$39,Parameters!$C$39*$A256,IF($A256&lt;=Parameters!$D$40,Parameters!$C$39*Parameters!$D$39+Parameters!$C$40*($A256-Parameters!$D$39),IF($A256&lt;=Parameters!$D$41,Parameters!$C$39*Parameters!$D$39+Parameters!$C$40*(Parameters!$D$40-Parameters!$D$39)+Parameters!$C$41*($A256-Parameters!$D$40),Parameters!$C$39*Parameters!$D$39+Parameters!$C$40*(Parameters!$D$40-Parameters!$D$39)+Parameters!$C$41*(Parameters!$D$41-Parameters!$D$40)+Parameters!$C$42*($A256-Parameters!$D$41)))),_xlfn.IFS($A256&lt;=Parameters!$D$39,Parameters!$C$39*$A256,$A256&lt;=Parameters!$D$40,Parameters!$C$40*$A256,$A256&lt;=Parameters!$D$41,Parameters!$C$41*$A256,$A256&gt;Parameters!$D$41,Parameters!$C$42*$A256))</f>
        <v>34413.039999999994</v>
      </c>
      <c r="I256" s="290">
        <f t="shared" si="117"/>
        <v>137.1037450199203</v>
      </c>
      <c r="J256" s="290" cm="1">
        <f t="array" ref="J256">IF(Parameters!$D$55="No",IF($A256&lt;=Parameters!$F$23,Parameters!$E$23*$A256,IF($A256&lt;=Parameters!$F$24,Parameters!$E$23*Parameters!$F$23+Parameters!$E$24*($A256-Parameters!$F$23),IF($A256&lt;=Parameters!$F$25,Parameters!$E$23*Parameters!$F$23+Parameters!$E$24*(Parameters!$F$24-Parameters!$F$23)+Parameters!$E$25*($A256-Parameters!$F$24),Parameters!$E$23*Parameters!$F$23+Parameters!$E$24*(Parameters!$F$24-Parameters!$F$23)+Parameters!$E$25*(Parameters!$F$25-Parameters!$F$24)+Parameters!$E$26*($A256-Parameters!$F$25)))),_xlfn.IFS($A256&lt;=Parameters!$F$23,Parameters!$E$23*$A256,$A256&lt;=Parameters!$F$24,Parameters!$E$24*$A256,$A256&lt;=Parameters!$F$25,Parameters!$E$25*$A256,$A256&gt;Parameters!$F$25,Parameters!$E$26*$A256))</f>
        <v>22883.670000000002</v>
      </c>
      <c r="K256" s="290">
        <f t="shared" si="93"/>
        <v>91.17</v>
      </c>
      <c r="L256" s="290" cm="1">
        <f t="array" ref="L256">IF(Parameters!$D$55="No",IF($A256&lt;=Parameters!$F$28,Parameters!$E$28*$A256,IF($A256&lt;=Parameters!$F$29,Parameters!$E$28*Parameters!$F$28+Parameters!$E$29*($A256-Parameters!$F$28),IF($A256&lt;=Parameters!$F$30,Parameters!$E$28*Parameters!$F$28+Parameters!$E$29*(Parameters!$F$29-Parameters!$F$28)+Parameters!$E$30*($A256-Parameters!$F$29),Parameters!$E$28*Parameters!$F$28+Parameters!$E$29*(Parameters!$F$29-Parameters!$F$28)+Parameters!$E$30*(Parameters!$F$30-Parameters!$F$29)+Parameters!$E$31*($A256-Parameters!$F$30)))),_xlfn.IFS($A256&lt;=Parameters!$F$28,Parameters!$E$28*$A256,$A256&lt;=Parameters!$F$29,Parameters!$E$29*$A256,$A256&lt;=Parameters!$F$30,Parameters!$E$30*$A256,$A256&gt;Parameters!$F$30,Parameters!$E$31*$A256))</f>
        <v>27483.86</v>
      </c>
      <c r="M256" s="290">
        <f t="shared" si="94"/>
        <v>109.49745019920319</v>
      </c>
      <c r="N256" s="290" cm="1">
        <f t="array" ref="N256">IF(Parameters!$D$55="No",IF($A256&lt;=Parameters!$F$34,Parameters!$E$34*$A256,IF($A256&lt;=Parameters!$F$35,Parameters!$E$34*Parameters!$F$34+Parameters!$E$35*($A256-Parameters!$F$34),IF($A256&lt;=Parameters!$F$36,Parameters!$E$34*Parameters!$F$34+Parameters!$E$35*(Parameters!$F$35-Parameters!$F$34)+Parameters!$E$36*($A256-Parameters!$F$35),Parameters!$E$34*Parameters!$F$34+Parameters!$E$35*(Parameters!$F$35-Parameters!$F$34)+Parameters!$E$36*(Parameters!$F$36-Parameters!$F$35)+Parameters!$E$37*($A256-Parameters!$F$36)))),_xlfn.IFS($A256&lt;=Parameters!$F$34,Parameters!$E$34*$A256,$A256&lt;=Parameters!$F$35,Parameters!$E$35*$A256,$A256&lt;=Parameters!$F$36,Parameters!$E$36*$A256,$A256&gt;Parameters!$F$36,Parameters!$E$37*$A256))</f>
        <v>32797.539999999994</v>
      </c>
      <c r="O256" s="290">
        <f t="shared" si="118"/>
        <v>130.6674900398406</v>
      </c>
      <c r="P256" s="290" cm="1">
        <f t="array" ref="P256">IF(Parameters!$D$55="No",IF($A256&lt;=Parameters!$F$39,Parameters!$E$39*$A256,IF($A256&lt;=Parameters!$F$40,Parameters!$E$39*Parameters!$F$39+Parameters!$E$40*($A256-Parameters!$F$39),IF($A256&lt;=Parameters!$F$41,Parameters!$E$39*Parameters!$F$39+Parameters!$E$40*(Parameters!$F$40-Parameters!$F$39)+Parameters!$E$41*($A256-Parameters!$F$40),Parameters!$E$39*Parameters!$F$39+Parameters!$E$40*(Parameters!$F$40-Parameters!$F$39)+Parameters!$E$41*(Parameters!$F$41-Parameters!$F$40)+Parameters!$E$42*($A256-Parameters!$F$41)))),_xlfn.IFS($A256&lt;=Parameters!$F$39,Parameters!$E$39*$A256,$A256&lt;=Parameters!$F$40,Parameters!$E$40*$A256,$A256&lt;=Parameters!$F$41,Parameters!$E$41*$A256,$A256&gt;Parameters!$F$41,Parameters!$E$42*$A256))</f>
        <v>34413.039999999994</v>
      </c>
      <c r="Q256" s="290">
        <f t="shared" si="119"/>
        <v>137.1037450199203</v>
      </c>
      <c r="R256" s="290" cm="1">
        <f t="array" ref="R256">IF(Parameters!$E$55="No",IF($A256&lt;=Parameters!$H$23,Parameters!$G$23*$A256,IF($A256&lt;=Parameters!$H$24,Parameters!$G$23*Parameters!$H$23+Parameters!$G$24*($A256-Parameters!$H$23),IF($A256&lt;=Parameters!$H$25,Parameters!$G$23*Parameters!$H$23+Parameters!$G$24*(Parameters!$H$24-Parameters!$H$23)+Parameters!$G$25*($A256-Parameters!$H$24),Parameters!$G$23*Parameters!$H$23+Parameters!$G$24*(Parameters!$H$24-Parameters!$H$23)+Parameters!$G$25*(Parameters!$H$25-Parameters!$H$24)+Parameters!$G$26*($A256-Parameters!$H$25)))),_xlfn.IFS($A256&lt;=Parameters!$H$23,Parameters!$G$23*$A256,$A256&lt;=Parameters!$H$24,Parameters!$G$24*$A256,$A256&lt;=Parameters!$H$25,Parameters!$G$25*$A256,$A256&gt;Parameters!$H$25,Parameters!$G$26*$A256))</f>
        <v>22883.670000000002</v>
      </c>
      <c r="S256" s="290">
        <f t="shared" si="95"/>
        <v>91.17</v>
      </c>
      <c r="T256" s="290" cm="1">
        <f t="array" ref="T256">IF(Parameters!$E$55="No",IF($A256&lt;=Parameters!$H$28,Parameters!$G$28*$A256,IF($A256&lt;=Parameters!$H$29,Parameters!$G$28*Parameters!$H$28+Parameters!$G$29*($A256-Parameters!$H$28),IF($A256&lt;=Parameters!$H$30,Parameters!$G$28*Parameters!$H$28+Parameters!$G$29*(Parameters!$H$29-Parameters!$H$28)+Parameters!$G$30*($A256-Parameters!$H$29),Parameters!$G$28*Parameters!$H$28+Parameters!$G$29*(Parameters!$H$29-Parameters!$H$28)+Parameters!$G$30*(Parameters!$H$30-Parameters!$H$29)+Parameters!$G$31*($A256-Parameters!$H$30)))),_xlfn.IFS($A256&lt;=Parameters!$H$28,Parameters!$G$28*$A256,$A256&lt;=Parameters!$H$29,Parameters!$G$29*$A256,$A256&lt;=Parameters!$H$30,Parameters!$G$30*$A256,$A256&gt;Parameters!$H$30,Parameters!$G$31*$A256))</f>
        <v>27483.86</v>
      </c>
      <c r="U256" s="290">
        <f t="shared" si="96"/>
        <v>109.49745019920319</v>
      </c>
      <c r="V256" s="290" cm="1">
        <f t="array" ref="V256">IF(Parameters!$E$55="No",IF($A256&lt;=Parameters!$H$34,Parameters!$G$34*$A256,IF($A256&lt;=Parameters!$H$35,Parameters!$G$34*Parameters!$H$34+Parameters!$G$35*($A256-Parameters!$H$34),IF($A256&lt;=Parameters!$H$36,Parameters!$G$34*Parameters!$H$34+Parameters!$G$35*(Parameters!$H$35-Parameters!$H$34)+Parameters!$G$36*($A256-Parameters!$H$35),Parameters!$G$34*Parameters!$H$34+Parameters!$G$35*(Parameters!$H$35-Parameters!$H$34)+Parameters!$G$36*(Parameters!$H$36-Parameters!$H$35)+Parameters!$G$37*($A256-Parameters!$H$36)))),_xlfn.IFS($A256&lt;=Parameters!$H$34,Parameters!$G$34*$A256,$A256&lt;=Parameters!$H$35,Parameters!$G$35*$A256,$A256&lt;=Parameters!$H$36,Parameters!$G$36*$A256,$A256&gt;Parameters!$H$36,Parameters!$G$37*$A256))</f>
        <v>32797.539999999994</v>
      </c>
      <c r="W256" s="290">
        <f t="shared" si="120"/>
        <v>130.6674900398406</v>
      </c>
      <c r="X256" s="290" cm="1">
        <f t="array" ref="X256">IF(Parameters!$E$55="No",IF($A256&lt;=Parameters!$H$39,Parameters!$G$39*$A256,IF($A256&lt;=Parameters!$H$40,Parameters!$G$39*Parameters!$H$39+Parameters!$G$40*($A256-Parameters!$H$39),IF($A256&lt;=Parameters!$H$41,Parameters!$G$39*Parameters!$H$39+Parameters!$G$40*(Parameters!$H$40-Parameters!$H$39)+Parameters!$G$41*($A256-Parameters!$H$40),Parameters!$G$39*Parameters!$H$39+Parameters!$G$40*(Parameters!$H$40-Parameters!$H$39)+Parameters!$G$41*(Parameters!$H$41-Parameters!$H$40)+Parameters!$G$42*($A256-Parameters!$H$41)))),_xlfn.IFS($A256&lt;=Parameters!$H$39,Parameters!$G$39*$A256,$A256&lt;=Parameters!$H$40,Parameters!$G$40*$A256,$A256&lt;=Parameters!$H$41,Parameters!$G$41*$A256,$A256&gt;Parameters!$H$41,Parameters!$G$42*$A256))</f>
        <v>34413.039999999994</v>
      </c>
      <c r="Y256" s="290">
        <f t="shared" si="121"/>
        <v>137.1037450199203</v>
      </c>
      <c r="Z256" s="290" cm="1">
        <f t="array" ref="Z256">IF(Parameters!$F$55="No",IF($A256&lt;=Parameters!$J$23,Parameters!$I$23*$A256,IF($A256&lt;=Parameters!$J$24,Parameters!$I$23*Parameters!$J$23+Parameters!$I$24*($A256-Parameters!$J$23),IF($A256&lt;=Parameters!$J$25,Parameters!$I$23*Parameters!$J$23+Parameters!$I$24*(Parameters!$J$24-Parameters!$J$23)+Parameters!$I$25*($A256-Parameters!$J$24),Parameters!$I$23*Parameters!$J$23+Parameters!$I$24*(Parameters!$J$24-Parameters!$J$23)+Parameters!$I$25*(Parameters!$J$25-Parameters!$J$24)+Parameters!$I$26*($A256-Parameters!$J$25)))),_xlfn.IFS($A256&lt;=Parameters!$J$23,Parameters!$I$23*$A256,$A256&lt;=Parameters!$J$24,Parameters!$I$24*$A256,$A256&lt;=Parameters!$J$25,Parameters!$I$25*$A256,$A256&gt;Parameters!$J$25,Parameters!$I$26*$A256))</f>
        <v>22883.670000000002</v>
      </c>
      <c r="AA256" s="290">
        <f t="shared" si="97"/>
        <v>91.17</v>
      </c>
      <c r="AB256" s="290" cm="1">
        <f t="array" ref="AB256">IF(Parameters!$F$55="No",IF($A256&lt;=Parameters!$J$28,Parameters!$I$28*$A256,IF($A256&lt;=Parameters!$J$29,Parameters!$I$28*Parameters!$J$28+Parameters!$I$29*($A256-Parameters!$J$28),IF($A256&lt;=Parameters!$J$30,Parameters!$I$28*Parameters!$J$28+Parameters!$I$29*(Parameters!$J$29-Parameters!$J$28)+Parameters!$I$30*($A256-Parameters!$J$29),Parameters!$I$28*Parameters!$J$28+Parameters!$I$29*(Parameters!$J$29-Parameters!$J$28)+Parameters!$I$30*(Parameters!$J$30-Parameters!$J$29)+Parameters!$I$31*($A256-Parameters!$J$30)))),_xlfn.IFS($A256&lt;=Parameters!$J$28,Parameters!$I$28*$A256,$A256&lt;=Parameters!$J$29,Parameters!$I$29*$A256,$A256&lt;=Parameters!$J$30,Parameters!$I$30*$A256,$A256&gt;Parameters!$J$30,Parameters!$I$31*$A256))</f>
        <v>27483.86</v>
      </c>
      <c r="AC256" s="290">
        <f t="shared" si="98"/>
        <v>109.49745019920319</v>
      </c>
      <c r="AD256" s="290" cm="1">
        <f t="array" ref="AD256">IF(Parameters!$F$55="No",IF($A256&lt;=Parameters!$J$34,Parameters!$I$34*$A256,IF($A256&lt;=Parameters!$J$35,Parameters!$I$34*Parameters!$J$34+Parameters!$I$35*($A256-Parameters!$J$34),IF($A256&lt;=Parameters!$J$36,Parameters!$I$34*Parameters!$J$34+Parameters!$I$35*(Parameters!$J$35-Parameters!$J$34)+Parameters!$I$36*($A256-Parameters!$J$35),Parameters!$I$34*Parameters!$J$34+Parameters!$I$35*(Parameters!$J$35-Parameters!$J$34)+Parameters!$I$36*(Parameters!$J$36-Parameters!$J$35)+Parameters!$I$37*($A256-Parameters!$J$36)))),_xlfn.IFS($A256&lt;=Parameters!$J$34,Parameters!$I$34*$A256,$A256&lt;=Parameters!$J$35,Parameters!$I$35*$A256,$A256&lt;=Parameters!$J$36,Parameters!$I$36*$A256,$A256&gt;Parameters!$J$36,Parameters!$I$37*$A256))</f>
        <v>32797.539999999994</v>
      </c>
      <c r="AE256" s="290">
        <f t="shared" si="122"/>
        <v>130.6674900398406</v>
      </c>
      <c r="AF256" s="290" cm="1">
        <f t="array" ref="AF256">IF(Parameters!$F$55="No",IF($A256&lt;=Parameters!$J$39,Parameters!$I$39*$A256,IF($A256&lt;=Parameters!$J$40,Parameters!$I$39*Parameters!$J$39+Parameters!$I$40*($A256-Parameters!$J$39),IF($A256&lt;=Parameters!$J$41,Parameters!$I$39*Parameters!$J$39+Parameters!$I$40*(Parameters!$J$40-Parameters!$J$39)+Parameters!$I$41*($A256-Parameters!$J$40),Parameters!$I$39*Parameters!$J$39+Parameters!$I$40*(Parameters!$J$40-Parameters!$J$39)+Parameters!$I$41*(Parameters!$J$41-Parameters!$J$40)+Parameters!$I$42*($A256-Parameters!$J$41)))),_xlfn.IFS($A256&lt;=Parameters!$J$39,Parameters!$I$39*$A256,$A256&lt;=Parameters!$J$40,Parameters!$I$40*$A256,$A256&lt;=Parameters!$J$41,Parameters!$I$41*$A256,$A256&gt;Parameters!$J$41,Parameters!$I$42*$A256))</f>
        <v>34413.039999999994</v>
      </c>
      <c r="AG256" s="290">
        <f t="shared" si="123"/>
        <v>137.1037450199203</v>
      </c>
      <c r="AI256" s="428">
        <f t="shared" si="99"/>
        <v>91.170000000001892</v>
      </c>
      <c r="AJ256" s="428">
        <f t="shared" si="100"/>
        <v>159.36000000000058</v>
      </c>
      <c r="AK256" s="428">
        <f t="shared" si="101"/>
        <v>143.5399999999936</v>
      </c>
      <c r="AL256" s="428">
        <f t="shared" si="102"/>
        <v>143.5399999999936</v>
      </c>
      <c r="AM256" s="428">
        <f t="shared" si="103"/>
        <v>91.170000000001892</v>
      </c>
      <c r="AN256" s="428">
        <f t="shared" si="104"/>
        <v>159.36000000000058</v>
      </c>
      <c r="AO256" s="428">
        <f t="shared" si="105"/>
        <v>143.5399999999936</v>
      </c>
      <c r="AP256" s="428">
        <f t="shared" si="106"/>
        <v>143.5399999999936</v>
      </c>
      <c r="AQ256" s="428">
        <f t="shared" si="107"/>
        <v>91.170000000001892</v>
      </c>
      <c r="AR256" s="428">
        <f t="shared" si="108"/>
        <v>159.36000000000058</v>
      </c>
      <c r="AS256" s="428">
        <f t="shared" si="109"/>
        <v>143.5399999999936</v>
      </c>
      <c r="AT256" s="428">
        <f t="shared" si="110"/>
        <v>143.5399999999936</v>
      </c>
      <c r="AU256" s="428">
        <f t="shared" si="111"/>
        <v>91.170000000001892</v>
      </c>
      <c r="AV256" s="428">
        <f t="shared" si="112"/>
        <v>159.36000000000058</v>
      </c>
      <c r="AW256" s="428">
        <f t="shared" si="113"/>
        <v>143.5399999999936</v>
      </c>
      <c r="AX256" s="428">
        <f t="shared" si="114"/>
        <v>143.5399999999936</v>
      </c>
    </row>
    <row r="257">
      <c r="A257" s="413">
        <v>252</v>
      </c>
      <c r="B257" s="290" cm="1">
        <f t="array" ref="B257">IF(Parameters!$C$55="No",IF($A257&lt;=Parameters!$D$23,Parameters!$C$23*$A257,IF($A257&lt;=Parameters!$D$24,Parameters!$C$23*Parameters!$D$23+Parameters!$C$24*($A257-Parameters!$D$23),IF($A257&lt;=Parameters!$D$25,Parameters!$C$23*Parameters!$D$23+Parameters!$C$24*(Parameters!$D$24-Parameters!$D$23)+Parameters!$C$25*($A257-Parameters!$D$24),Parameters!$C$23*Parameters!$D$23+Parameters!$C$24*(Parameters!$D$24-Parameters!$D$23)+Parameters!$C$25*(Parameters!$D$25-Parameters!$D$24)+Parameters!$C$26*($A257-Parameters!$D$25)))),_xlfn.IFS($A257&lt;=Parameters!$D$23,Parameters!$C$23*$A257,$A257&lt;=Parameters!$D$24,Parameters!$C$24*$A257,$A257&lt;=Parameters!$D$25,Parameters!$C$25*$A257,$A257&gt;Parameters!$D$25,Parameters!$C$26*$A257))</f>
        <v>22974.84</v>
      </c>
      <c r="C257" s="290">
        <f t="shared" si="115"/>
        <v>91.17</v>
      </c>
      <c r="D257" s="290" cm="1">
        <f t="array" ref="D257">IF(Parameters!$C$55="No",IF($A257&lt;=Parameters!$D$28,Parameters!$C$28*$A257,IF($A257&lt;=Parameters!$D$29,Parameters!$C$28*Parameters!$D$28+Parameters!$C$29*($A257-Parameters!$D$28),IF($A257&lt;=Parameters!$D$30,Parameters!$C$28*Parameters!$D$28+Parameters!$C$29*(Parameters!$D$29-Parameters!$D$28)+Parameters!$C$30*($A257-Parameters!$D$29),Parameters!$C$28*Parameters!$D$28+Parameters!$C$29*(Parameters!$D$29-Parameters!$D$28)+Parameters!$C$30*(Parameters!$D$30-Parameters!$D$29)+Parameters!$C$31*($A257-Parameters!$D$30)))),_xlfn.IFS($A257&lt;=Parameters!$D$28,Parameters!$C$28*$A257,$A257&lt;=Parameters!$D$29,Parameters!$C$29*$A257,$A257&lt;=Parameters!$D$30,Parameters!$C$30*$A257,$A257&gt;Parameters!$D$30,Parameters!$C$31*$A257))</f>
        <v>27643.22</v>
      </c>
      <c r="E257" s="290">
        <f t="shared" si="115"/>
        <v>109.69531746031747</v>
      </c>
      <c r="F257" s="290" cm="1">
        <f t="array" ref="F257">IF(Parameters!$C$55="No",IF($A257&lt;=Parameters!$D$34,Parameters!$C$34*$A257,IF($A257&lt;=Parameters!$D$35,Parameters!$C$34*Parameters!$D$34+Parameters!$C$35*($A257-Parameters!$D$34),IF($A257&lt;=Parameters!$D$36,Parameters!$C$34*Parameters!$D$34+Parameters!$C$35*(Parameters!$D$35-Parameters!$D$34)+Parameters!$C$36*($A257-Parameters!$D$35),Parameters!$C$34*Parameters!$D$34+Parameters!$C$35*(Parameters!$D$35-Parameters!$D$34)+Parameters!$C$36*(Parameters!$D$36-Parameters!$D$35)+Parameters!$C$37*($A257-Parameters!$D$36)))),_xlfn.IFS($A257&lt;=Parameters!$D$34,Parameters!$C$34*$A257,$A257&lt;=Parameters!$D$35,Parameters!$C$35*$A257,$A257&lt;=Parameters!$D$36,Parameters!$C$36*$A257,$A257&gt;Parameters!$D$36,Parameters!$C$37*$A257))</f>
        <v>32941.08</v>
      </c>
      <c r="G257" s="290">
        <f t="shared" si="116"/>
        <v>130.71857142857144</v>
      </c>
      <c r="H257" s="290" cm="1">
        <f t="array" ref="H257">IF(Parameters!$C$55="No",IF($A257&lt;=Parameters!$D$39,Parameters!$C$39*$A257,IF($A257&lt;=Parameters!$D$40,Parameters!$C$39*Parameters!$D$39+Parameters!$C$40*($A257-Parameters!$D$39),IF($A257&lt;=Parameters!$D$41,Parameters!$C$39*Parameters!$D$39+Parameters!$C$40*(Parameters!$D$40-Parameters!$D$39)+Parameters!$C$41*($A257-Parameters!$D$40),Parameters!$C$39*Parameters!$D$39+Parameters!$C$40*(Parameters!$D$40-Parameters!$D$39)+Parameters!$C$41*(Parameters!$D$41-Parameters!$D$40)+Parameters!$C$42*($A257-Parameters!$D$41)))),_xlfn.IFS($A257&lt;=Parameters!$D$39,Parameters!$C$39*$A257,$A257&lt;=Parameters!$D$40,Parameters!$C$40*$A257,$A257&lt;=Parameters!$D$41,Parameters!$C$41*$A257,$A257&gt;Parameters!$D$41,Parameters!$C$42*$A257))</f>
        <v>34556.58</v>
      </c>
      <c r="I257" s="290">
        <f t="shared" si="117"/>
        <v>137.12928571428571</v>
      </c>
      <c r="J257" s="290" cm="1">
        <f t="array" ref="J257">IF(Parameters!$D$55="No",IF($A257&lt;=Parameters!$F$23,Parameters!$E$23*$A257,IF($A257&lt;=Parameters!$F$24,Parameters!$E$23*Parameters!$F$23+Parameters!$E$24*($A257-Parameters!$F$23),IF($A257&lt;=Parameters!$F$25,Parameters!$E$23*Parameters!$F$23+Parameters!$E$24*(Parameters!$F$24-Parameters!$F$23)+Parameters!$E$25*($A257-Parameters!$F$24),Parameters!$E$23*Parameters!$F$23+Parameters!$E$24*(Parameters!$F$24-Parameters!$F$23)+Parameters!$E$25*(Parameters!$F$25-Parameters!$F$24)+Parameters!$E$26*($A257-Parameters!$F$25)))),_xlfn.IFS($A257&lt;=Parameters!$F$23,Parameters!$E$23*$A257,$A257&lt;=Parameters!$F$24,Parameters!$E$24*$A257,$A257&lt;=Parameters!$F$25,Parameters!$E$25*$A257,$A257&gt;Parameters!$F$25,Parameters!$E$26*$A257))</f>
        <v>22974.84</v>
      </c>
      <c r="K257" s="290">
        <f t="shared" si="93"/>
        <v>91.17</v>
      </c>
      <c r="L257" s="290" cm="1">
        <f t="array" ref="L257">IF(Parameters!$D$55="No",IF($A257&lt;=Parameters!$F$28,Parameters!$E$28*$A257,IF($A257&lt;=Parameters!$F$29,Parameters!$E$28*Parameters!$F$28+Parameters!$E$29*($A257-Parameters!$F$28),IF($A257&lt;=Parameters!$F$30,Parameters!$E$28*Parameters!$F$28+Parameters!$E$29*(Parameters!$F$29-Parameters!$F$28)+Parameters!$E$30*($A257-Parameters!$F$29),Parameters!$E$28*Parameters!$F$28+Parameters!$E$29*(Parameters!$F$29-Parameters!$F$28)+Parameters!$E$30*(Parameters!$F$30-Parameters!$F$29)+Parameters!$E$31*($A257-Parameters!$F$30)))),_xlfn.IFS($A257&lt;=Parameters!$F$28,Parameters!$E$28*$A257,$A257&lt;=Parameters!$F$29,Parameters!$E$29*$A257,$A257&lt;=Parameters!$F$30,Parameters!$E$30*$A257,$A257&gt;Parameters!$F$30,Parameters!$E$31*$A257))</f>
        <v>27643.22</v>
      </c>
      <c r="M257" s="290">
        <f t="shared" si="94"/>
        <v>109.69531746031747</v>
      </c>
      <c r="N257" s="290" cm="1">
        <f t="array" ref="N257">IF(Parameters!$D$55="No",IF($A257&lt;=Parameters!$F$34,Parameters!$E$34*$A257,IF($A257&lt;=Parameters!$F$35,Parameters!$E$34*Parameters!$F$34+Parameters!$E$35*($A257-Parameters!$F$34),IF($A257&lt;=Parameters!$F$36,Parameters!$E$34*Parameters!$F$34+Parameters!$E$35*(Parameters!$F$35-Parameters!$F$34)+Parameters!$E$36*($A257-Parameters!$F$35),Parameters!$E$34*Parameters!$F$34+Parameters!$E$35*(Parameters!$F$35-Parameters!$F$34)+Parameters!$E$36*(Parameters!$F$36-Parameters!$F$35)+Parameters!$E$37*($A257-Parameters!$F$36)))),_xlfn.IFS($A257&lt;=Parameters!$F$34,Parameters!$E$34*$A257,$A257&lt;=Parameters!$F$35,Parameters!$E$35*$A257,$A257&lt;=Parameters!$F$36,Parameters!$E$36*$A257,$A257&gt;Parameters!$F$36,Parameters!$E$37*$A257))</f>
        <v>32941.08</v>
      </c>
      <c r="O257" s="290">
        <f t="shared" si="118"/>
        <v>130.71857142857144</v>
      </c>
      <c r="P257" s="290" cm="1">
        <f t="array" ref="P257">IF(Parameters!$D$55="No",IF($A257&lt;=Parameters!$F$39,Parameters!$E$39*$A257,IF($A257&lt;=Parameters!$F$40,Parameters!$E$39*Parameters!$F$39+Parameters!$E$40*($A257-Parameters!$F$39),IF($A257&lt;=Parameters!$F$41,Parameters!$E$39*Parameters!$F$39+Parameters!$E$40*(Parameters!$F$40-Parameters!$F$39)+Parameters!$E$41*($A257-Parameters!$F$40),Parameters!$E$39*Parameters!$F$39+Parameters!$E$40*(Parameters!$F$40-Parameters!$F$39)+Parameters!$E$41*(Parameters!$F$41-Parameters!$F$40)+Parameters!$E$42*($A257-Parameters!$F$41)))),_xlfn.IFS($A257&lt;=Parameters!$F$39,Parameters!$E$39*$A257,$A257&lt;=Parameters!$F$40,Parameters!$E$40*$A257,$A257&lt;=Parameters!$F$41,Parameters!$E$41*$A257,$A257&gt;Parameters!$F$41,Parameters!$E$42*$A257))</f>
        <v>34556.58</v>
      </c>
      <c r="Q257" s="290">
        <f t="shared" si="119"/>
        <v>137.12928571428571</v>
      </c>
      <c r="R257" s="290" cm="1">
        <f t="array" ref="R257">IF(Parameters!$E$55="No",IF($A257&lt;=Parameters!$H$23,Parameters!$G$23*$A257,IF($A257&lt;=Parameters!$H$24,Parameters!$G$23*Parameters!$H$23+Parameters!$G$24*($A257-Parameters!$H$23),IF($A257&lt;=Parameters!$H$25,Parameters!$G$23*Parameters!$H$23+Parameters!$G$24*(Parameters!$H$24-Parameters!$H$23)+Parameters!$G$25*($A257-Parameters!$H$24),Parameters!$G$23*Parameters!$H$23+Parameters!$G$24*(Parameters!$H$24-Parameters!$H$23)+Parameters!$G$25*(Parameters!$H$25-Parameters!$H$24)+Parameters!$G$26*($A257-Parameters!$H$25)))),_xlfn.IFS($A257&lt;=Parameters!$H$23,Parameters!$G$23*$A257,$A257&lt;=Parameters!$H$24,Parameters!$G$24*$A257,$A257&lt;=Parameters!$H$25,Parameters!$G$25*$A257,$A257&gt;Parameters!$H$25,Parameters!$G$26*$A257))</f>
        <v>22974.84</v>
      </c>
      <c r="S257" s="290">
        <f t="shared" si="95"/>
        <v>91.17</v>
      </c>
      <c r="T257" s="290" cm="1">
        <f t="array" ref="T257">IF(Parameters!$E$55="No",IF($A257&lt;=Parameters!$H$28,Parameters!$G$28*$A257,IF($A257&lt;=Parameters!$H$29,Parameters!$G$28*Parameters!$H$28+Parameters!$G$29*($A257-Parameters!$H$28),IF($A257&lt;=Parameters!$H$30,Parameters!$G$28*Parameters!$H$28+Parameters!$G$29*(Parameters!$H$29-Parameters!$H$28)+Parameters!$G$30*($A257-Parameters!$H$29),Parameters!$G$28*Parameters!$H$28+Parameters!$G$29*(Parameters!$H$29-Parameters!$H$28)+Parameters!$G$30*(Parameters!$H$30-Parameters!$H$29)+Parameters!$G$31*($A257-Parameters!$H$30)))),_xlfn.IFS($A257&lt;=Parameters!$H$28,Parameters!$G$28*$A257,$A257&lt;=Parameters!$H$29,Parameters!$G$29*$A257,$A257&lt;=Parameters!$H$30,Parameters!$G$30*$A257,$A257&gt;Parameters!$H$30,Parameters!$G$31*$A257))</f>
        <v>27643.22</v>
      </c>
      <c r="U257" s="290">
        <f t="shared" si="96"/>
        <v>109.69531746031747</v>
      </c>
      <c r="V257" s="290" cm="1">
        <f t="array" ref="V257">IF(Parameters!$E$55="No",IF($A257&lt;=Parameters!$H$34,Parameters!$G$34*$A257,IF($A257&lt;=Parameters!$H$35,Parameters!$G$34*Parameters!$H$34+Parameters!$G$35*($A257-Parameters!$H$34),IF($A257&lt;=Parameters!$H$36,Parameters!$G$34*Parameters!$H$34+Parameters!$G$35*(Parameters!$H$35-Parameters!$H$34)+Parameters!$G$36*($A257-Parameters!$H$35),Parameters!$G$34*Parameters!$H$34+Parameters!$G$35*(Parameters!$H$35-Parameters!$H$34)+Parameters!$G$36*(Parameters!$H$36-Parameters!$H$35)+Parameters!$G$37*($A257-Parameters!$H$36)))),_xlfn.IFS($A257&lt;=Parameters!$H$34,Parameters!$G$34*$A257,$A257&lt;=Parameters!$H$35,Parameters!$G$35*$A257,$A257&lt;=Parameters!$H$36,Parameters!$G$36*$A257,$A257&gt;Parameters!$H$36,Parameters!$G$37*$A257))</f>
        <v>32941.08</v>
      </c>
      <c r="W257" s="290">
        <f t="shared" si="120"/>
        <v>130.71857142857144</v>
      </c>
      <c r="X257" s="290" cm="1">
        <f t="array" ref="X257">IF(Parameters!$E$55="No",IF($A257&lt;=Parameters!$H$39,Parameters!$G$39*$A257,IF($A257&lt;=Parameters!$H$40,Parameters!$G$39*Parameters!$H$39+Parameters!$G$40*($A257-Parameters!$H$39),IF($A257&lt;=Parameters!$H$41,Parameters!$G$39*Parameters!$H$39+Parameters!$G$40*(Parameters!$H$40-Parameters!$H$39)+Parameters!$G$41*($A257-Parameters!$H$40),Parameters!$G$39*Parameters!$H$39+Parameters!$G$40*(Parameters!$H$40-Parameters!$H$39)+Parameters!$G$41*(Parameters!$H$41-Parameters!$H$40)+Parameters!$G$42*($A257-Parameters!$H$41)))),_xlfn.IFS($A257&lt;=Parameters!$H$39,Parameters!$G$39*$A257,$A257&lt;=Parameters!$H$40,Parameters!$G$40*$A257,$A257&lt;=Parameters!$H$41,Parameters!$G$41*$A257,$A257&gt;Parameters!$H$41,Parameters!$G$42*$A257))</f>
        <v>34556.58</v>
      </c>
      <c r="Y257" s="290">
        <f t="shared" si="121"/>
        <v>137.12928571428571</v>
      </c>
      <c r="Z257" s="290" cm="1">
        <f t="array" ref="Z257">IF(Parameters!$F$55="No",IF($A257&lt;=Parameters!$J$23,Parameters!$I$23*$A257,IF($A257&lt;=Parameters!$J$24,Parameters!$I$23*Parameters!$J$23+Parameters!$I$24*($A257-Parameters!$J$23),IF($A257&lt;=Parameters!$J$25,Parameters!$I$23*Parameters!$J$23+Parameters!$I$24*(Parameters!$J$24-Parameters!$J$23)+Parameters!$I$25*($A257-Parameters!$J$24),Parameters!$I$23*Parameters!$J$23+Parameters!$I$24*(Parameters!$J$24-Parameters!$J$23)+Parameters!$I$25*(Parameters!$J$25-Parameters!$J$24)+Parameters!$I$26*($A257-Parameters!$J$25)))),_xlfn.IFS($A257&lt;=Parameters!$J$23,Parameters!$I$23*$A257,$A257&lt;=Parameters!$J$24,Parameters!$I$24*$A257,$A257&lt;=Parameters!$J$25,Parameters!$I$25*$A257,$A257&gt;Parameters!$J$25,Parameters!$I$26*$A257))</f>
        <v>22974.84</v>
      </c>
      <c r="AA257" s="290">
        <f t="shared" si="97"/>
        <v>91.17</v>
      </c>
      <c r="AB257" s="290" cm="1">
        <f t="array" ref="AB257">IF(Parameters!$F$55="No",IF($A257&lt;=Parameters!$J$28,Parameters!$I$28*$A257,IF($A257&lt;=Parameters!$J$29,Parameters!$I$28*Parameters!$J$28+Parameters!$I$29*($A257-Parameters!$J$28),IF($A257&lt;=Parameters!$J$30,Parameters!$I$28*Parameters!$J$28+Parameters!$I$29*(Parameters!$J$29-Parameters!$J$28)+Parameters!$I$30*($A257-Parameters!$J$29),Parameters!$I$28*Parameters!$J$28+Parameters!$I$29*(Parameters!$J$29-Parameters!$J$28)+Parameters!$I$30*(Parameters!$J$30-Parameters!$J$29)+Parameters!$I$31*($A257-Parameters!$J$30)))),_xlfn.IFS($A257&lt;=Parameters!$J$28,Parameters!$I$28*$A257,$A257&lt;=Parameters!$J$29,Parameters!$I$29*$A257,$A257&lt;=Parameters!$J$30,Parameters!$I$30*$A257,$A257&gt;Parameters!$J$30,Parameters!$I$31*$A257))</f>
        <v>27643.22</v>
      </c>
      <c r="AC257" s="290">
        <f t="shared" si="98"/>
        <v>109.69531746031747</v>
      </c>
      <c r="AD257" s="290" cm="1">
        <f t="array" ref="AD257">IF(Parameters!$F$55="No",IF($A257&lt;=Parameters!$J$34,Parameters!$I$34*$A257,IF($A257&lt;=Parameters!$J$35,Parameters!$I$34*Parameters!$J$34+Parameters!$I$35*($A257-Parameters!$J$34),IF($A257&lt;=Parameters!$J$36,Parameters!$I$34*Parameters!$J$34+Parameters!$I$35*(Parameters!$J$35-Parameters!$J$34)+Parameters!$I$36*($A257-Parameters!$J$35),Parameters!$I$34*Parameters!$J$34+Parameters!$I$35*(Parameters!$J$35-Parameters!$J$34)+Parameters!$I$36*(Parameters!$J$36-Parameters!$J$35)+Parameters!$I$37*($A257-Parameters!$J$36)))),_xlfn.IFS($A257&lt;=Parameters!$J$34,Parameters!$I$34*$A257,$A257&lt;=Parameters!$J$35,Parameters!$I$35*$A257,$A257&lt;=Parameters!$J$36,Parameters!$I$36*$A257,$A257&gt;Parameters!$J$36,Parameters!$I$37*$A257))</f>
        <v>32941.08</v>
      </c>
      <c r="AE257" s="290">
        <f t="shared" si="122"/>
        <v>130.71857142857144</v>
      </c>
      <c r="AF257" s="290" cm="1">
        <f t="array" ref="AF257">IF(Parameters!$F$55="No",IF($A257&lt;=Parameters!$J$39,Parameters!$I$39*$A257,IF($A257&lt;=Parameters!$J$40,Parameters!$I$39*Parameters!$J$39+Parameters!$I$40*($A257-Parameters!$J$39),IF($A257&lt;=Parameters!$J$41,Parameters!$I$39*Parameters!$J$39+Parameters!$I$40*(Parameters!$J$40-Parameters!$J$39)+Parameters!$I$41*($A257-Parameters!$J$40),Parameters!$I$39*Parameters!$J$39+Parameters!$I$40*(Parameters!$J$40-Parameters!$J$39)+Parameters!$I$41*(Parameters!$J$41-Parameters!$J$40)+Parameters!$I$42*($A257-Parameters!$J$41)))),_xlfn.IFS($A257&lt;=Parameters!$J$39,Parameters!$I$39*$A257,$A257&lt;=Parameters!$J$40,Parameters!$I$40*$A257,$A257&lt;=Parameters!$J$41,Parameters!$I$41*$A257,$A257&gt;Parameters!$J$41,Parameters!$I$42*$A257))</f>
        <v>34556.58</v>
      </c>
      <c r="AG257" s="290">
        <f t="shared" si="123"/>
        <v>137.12928571428571</v>
      </c>
      <c r="AI257" s="428">
        <f t="shared" si="99"/>
        <v>91.169999999998254</v>
      </c>
      <c r="AJ257" s="428">
        <f t="shared" si="100"/>
        <v>159.36000000000058</v>
      </c>
      <c r="AK257" s="428">
        <f t="shared" si="101"/>
        <v>143.54000000000815</v>
      </c>
      <c r="AL257" s="428">
        <f t="shared" si="102"/>
        <v>143.54000000000815</v>
      </c>
      <c r="AM257" s="428">
        <f t="shared" si="103"/>
        <v>91.169999999998254</v>
      </c>
      <c r="AN257" s="428">
        <f t="shared" si="104"/>
        <v>159.36000000000058</v>
      </c>
      <c r="AO257" s="428">
        <f t="shared" si="105"/>
        <v>143.54000000000815</v>
      </c>
      <c r="AP257" s="428">
        <f t="shared" si="106"/>
        <v>143.54000000000815</v>
      </c>
      <c r="AQ257" s="428">
        <f t="shared" si="107"/>
        <v>91.169999999998254</v>
      </c>
      <c r="AR257" s="428">
        <f t="shared" si="108"/>
        <v>159.36000000000058</v>
      </c>
      <c r="AS257" s="428">
        <f t="shared" si="109"/>
        <v>143.54000000000815</v>
      </c>
      <c r="AT257" s="428">
        <f t="shared" si="110"/>
        <v>143.54000000000815</v>
      </c>
      <c r="AU257" s="428">
        <f t="shared" si="111"/>
        <v>91.169999999998254</v>
      </c>
      <c r="AV257" s="428">
        <f t="shared" si="112"/>
        <v>159.36000000000058</v>
      </c>
      <c r="AW257" s="428">
        <f t="shared" si="113"/>
        <v>143.54000000000815</v>
      </c>
      <c r="AX257" s="428">
        <f t="shared" si="114"/>
        <v>143.54000000000815</v>
      </c>
    </row>
    <row r="258">
      <c r="A258" s="413">
        <v>253</v>
      </c>
      <c r="B258" s="290" cm="1">
        <f t="array" ref="B258">IF(Parameters!$C$55="No",IF($A258&lt;=Parameters!$D$23,Parameters!$C$23*$A258,IF($A258&lt;=Parameters!$D$24,Parameters!$C$23*Parameters!$D$23+Parameters!$C$24*($A258-Parameters!$D$23),IF($A258&lt;=Parameters!$D$25,Parameters!$C$23*Parameters!$D$23+Parameters!$C$24*(Parameters!$D$24-Parameters!$D$23)+Parameters!$C$25*($A258-Parameters!$D$24),Parameters!$C$23*Parameters!$D$23+Parameters!$C$24*(Parameters!$D$24-Parameters!$D$23)+Parameters!$C$25*(Parameters!$D$25-Parameters!$D$24)+Parameters!$C$26*($A258-Parameters!$D$25)))),_xlfn.IFS($A258&lt;=Parameters!$D$23,Parameters!$C$23*$A258,$A258&lt;=Parameters!$D$24,Parameters!$C$24*$A258,$A258&lt;=Parameters!$D$25,Parameters!$C$25*$A258,$A258&gt;Parameters!$D$25,Parameters!$C$26*$A258))</f>
        <v>23066.010000000002</v>
      </c>
      <c r="C258" s="290">
        <f t="shared" si="115"/>
        <v>91.17</v>
      </c>
      <c r="D258" s="290" cm="1">
        <f t="array" ref="D258">IF(Parameters!$C$55="No",IF($A258&lt;=Parameters!$D$28,Parameters!$C$28*$A258,IF($A258&lt;=Parameters!$D$29,Parameters!$C$28*Parameters!$D$28+Parameters!$C$29*($A258-Parameters!$D$28),IF($A258&lt;=Parameters!$D$30,Parameters!$C$28*Parameters!$D$28+Parameters!$C$29*(Parameters!$D$29-Parameters!$D$28)+Parameters!$C$30*($A258-Parameters!$D$29),Parameters!$C$28*Parameters!$D$28+Parameters!$C$29*(Parameters!$D$29-Parameters!$D$28)+Parameters!$C$30*(Parameters!$D$30-Parameters!$D$29)+Parameters!$C$31*($A258-Parameters!$D$30)))),_xlfn.IFS($A258&lt;=Parameters!$D$28,Parameters!$C$28*$A258,$A258&lt;=Parameters!$D$29,Parameters!$C$29*$A258,$A258&lt;=Parameters!$D$30,Parameters!$C$30*$A258,$A258&gt;Parameters!$D$30,Parameters!$C$31*$A258))</f>
        <v>27802.58</v>
      </c>
      <c r="E258" s="290">
        <f t="shared" si="115"/>
        <v>109.89162055335969</v>
      </c>
      <c r="F258" s="290" cm="1">
        <f t="array" ref="F258">IF(Parameters!$C$55="No",IF($A258&lt;=Parameters!$D$34,Parameters!$C$34*$A258,IF($A258&lt;=Parameters!$D$35,Parameters!$C$34*Parameters!$D$34+Parameters!$C$35*($A258-Parameters!$D$34),IF($A258&lt;=Parameters!$D$36,Parameters!$C$34*Parameters!$D$34+Parameters!$C$35*(Parameters!$D$35-Parameters!$D$34)+Parameters!$C$36*($A258-Parameters!$D$35),Parameters!$C$34*Parameters!$D$34+Parameters!$C$35*(Parameters!$D$35-Parameters!$D$34)+Parameters!$C$36*(Parameters!$D$36-Parameters!$D$35)+Parameters!$C$37*($A258-Parameters!$D$36)))),_xlfn.IFS($A258&lt;=Parameters!$D$34,Parameters!$C$34*$A258,$A258&lt;=Parameters!$D$35,Parameters!$C$35*$A258,$A258&lt;=Parameters!$D$36,Parameters!$C$36*$A258,$A258&gt;Parameters!$D$36,Parameters!$C$37*$A258))</f>
        <v>33084.619999999995</v>
      </c>
      <c r="G258" s="290">
        <f t="shared" si="116"/>
        <v>130.76924901185768</v>
      </c>
      <c r="H258" s="290" cm="1">
        <f t="array" ref="H258">IF(Parameters!$C$55="No",IF($A258&lt;=Parameters!$D$39,Parameters!$C$39*$A258,IF($A258&lt;=Parameters!$D$40,Parameters!$C$39*Parameters!$D$39+Parameters!$C$40*($A258-Parameters!$D$39),IF($A258&lt;=Parameters!$D$41,Parameters!$C$39*Parameters!$D$39+Parameters!$C$40*(Parameters!$D$40-Parameters!$D$39)+Parameters!$C$41*($A258-Parameters!$D$40),Parameters!$C$39*Parameters!$D$39+Parameters!$C$40*(Parameters!$D$40-Parameters!$D$39)+Parameters!$C$41*(Parameters!$D$41-Parameters!$D$40)+Parameters!$C$42*($A258-Parameters!$D$41)))),_xlfn.IFS($A258&lt;=Parameters!$D$39,Parameters!$C$39*$A258,$A258&lt;=Parameters!$D$40,Parameters!$C$40*$A258,$A258&lt;=Parameters!$D$41,Parameters!$C$41*$A258,$A258&gt;Parameters!$D$41,Parameters!$C$42*$A258))</f>
        <v>34700.119999999995</v>
      </c>
      <c r="I258" s="290">
        <f t="shared" si="117"/>
        <v>137.15462450592884</v>
      </c>
      <c r="J258" s="290" cm="1">
        <f t="array" ref="J258">IF(Parameters!$D$55="No",IF($A258&lt;=Parameters!$F$23,Parameters!$E$23*$A258,IF($A258&lt;=Parameters!$F$24,Parameters!$E$23*Parameters!$F$23+Parameters!$E$24*($A258-Parameters!$F$23),IF($A258&lt;=Parameters!$F$25,Parameters!$E$23*Parameters!$F$23+Parameters!$E$24*(Parameters!$F$24-Parameters!$F$23)+Parameters!$E$25*($A258-Parameters!$F$24),Parameters!$E$23*Parameters!$F$23+Parameters!$E$24*(Parameters!$F$24-Parameters!$F$23)+Parameters!$E$25*(Parameters!$F$25-Parameters!$F$24)+Parameters!$E$26*($A258-Parameters!$F$25)))),_xlfn.IFS($A258&lt;=Parameters!$F$23,Parameters!$E$23*$A258,$A258&lt;=Parameters!$F$24,Parameters!$E$24*$A258,$A258&lt;=Parameters!$F$25,Parameters!$E$25*$A258,$A258&gt;Parameters!$F$25,Parameters!$E$26*$A258))</f>
        <v>23066.010000000002</v>
      </c>
      <c r="K258" s="290">
        <f t="shared" si="93"/>
        <v>91.17</v>
      </c>
      <c r="L258" s="290" cm="1">
        <f t="array" ref="L258">IF(Parameters!$D$55="No",IF($A258&lt;=Parameters!$F$28,Parameters!$E$28*$A258,IF($A258&lt;=Parameters!$F$29,Parameters!$E$28*Parameters!$F$28+Parameters!$E$29*($A258-Parameters!$F$28),IF($A258&lt;=Parameters!$F$30,Parameters!$E$28*Parameters!$F$28+Parameters!$E$29*(Parameters!$F$29-Parameters!$F$28)+Parameters!$E$30*($A258-Parameters!$F$29),Parameters!$E$28*Parameters!$F$28+Parameters!$E$29*(Parameters!$F$29-Parameters!$F$28)+Parameters!$E$30*(Parameters!$F$30-Parameters!$F$29)+Parameters!$E$31*($A258-Parameters!$F$30)))),_xlfn.IFS($A258&lt;=Parameters!$F$28,Parameters!$E$28*$A258,$A258&lt;=Parameters!$F$29,Parameters!$E$29*$A258,$A258&lt;=Parameters!$F$30,Parameters!$E$30*$A258,$A258&gt;Parameters!$F$30,Parameters!$E$31*$A258))</f>
        <v>27802.58</v>
      </c>
      <c r="M258" s="290">
        <f t="shared" si="94"/>
        <v>109.89162055335969</v>
      </c>
      <c r="N258" s="290" cm="1">
        <f t="array" ref="N258">IF(Parameters!$D$55="No",IF($A258&lt;=Parameters!$F$34,Parameters!$E$34*$A258,IF($A258&lt;=Parameters!$F$35,Parameters!$E$34*Parameters!$F$34+Parameters!$E$35*($A258-Parameters!$F$34),IF($A258&lt;=Parameters!$F$36,Parameters!$E$34*Parameters!$F$34+Parameters!$E$35*(Parameters!$F$35-Parameters!$F$34)+Parameters!$E$36*($A258-Parameters!$F$35),Parameters!$E$34*Parameters!$F$34+Parameters!$E$35*(Parameters!$F$35-Parameters!$F$34)+Parameters!$E$36*(Parameters!$F$36-Parameters!$F$35)+Parameters!$E$37*($A258-Parameters!$F$36)))),_xlfn.IFS($A258&lt;=Parameters!$F$34,Parameters!$E$34*$A258,$A258&lt;=Parameters!$F$35,Parameters!$E$35*$A258,$A258&lt;=Parameters!$F$36,Parameters!$E$36*$A258,$A258&gt;Parameters!$F$36,Parameters!$E$37*$A258))</f>
        <v>33084.619999999995</v>
      </c>
      <c r="O258" s="290">
        <f t="shared" si="118"/>
        <v>130.76924901185768</v>
      </c>
      <c r="P258" s="290" cm="1">
        <f t="array" ref="P258">IF(Parameters!$D$55="No",IF($A258&lt;=Parameters!$F$39,Parameters!$E$39*$A258,IF($A258&lt;=Parameters!$F$40,Parameters!$E$39*Parameters!$F$39+Parameters!$E$40*($A258-Parameters!$F$39),IF($A258&lt;=Parameters!$F$41,Parameters!$E$39*Parameters!$F$39+Parameters!$E$40*(Parameters!$F$40-Parameters!$F$39)+Parameters!$E$41*($A258-Parameters!$F$40),Parameters!$E$39*Parameters!$F$39+Parameters!$E$40*(Parameters!$F$40-Parameters!$F$39)+Parameters!$E$41*(Parameters!$F$41-Parameters!$F$40)+Parameters!$E$42*($A258-Parameters!$F$41)))),_xlfn.IFS($A258&lt;=Parameters!$F$39,Parameters!$E$39*$A258,$A258&lt;=Parameters!$F$40,Parameters!$E$40*$A258,$A258&lt;=Parameters!$F$41,Parameters!$E$41*$A258,$A258&gt;Parameters!$F$41,Parameters!$E$42*$A258))</f>
        <v>34700.119999999995</v>
      </c>
      <c r="Q258" s="290">
        <f t="shared" si="119"/>
        <v>137.15462450592884</v>
      </c>
      <c r="R258" s="290" cm="1">
        <f t="array" ref="R258">IF(Parameters!$E$55="No",IF($A258&lt;=Parameters!$H$23,Parameters!$G$23*$A258,IF($A258&lt;=Parameters!$H$24,Parameters!$G$23*Parameters!$H$23+Parameters!$G$24*($A258-Parameters!$H$23),IF($A258&lt;=Parameters!$H$25,Parameters!$G$23*Parameters!$H$23+Parameters!$G$24*(Parameters!$H$24-Parameters!$H$23)+Parameters!$G$25*($A258-Parameters!$H$24),Parameters!$G$23*Parameters!$H$23+Parameters!$G$24*(Parameters!$H$24-Parameters!$H$23)+Parameters!$G$25*(Parameters!$H$25-Parameters!$H$24)+Parameters!$G$26*($A258-Parameters!$H$25)))),_xlfn.IFS($A258&lt;=Parameters!$H$23,Parameters!$G$23*$A258,$A258&lt;=Parameters!$H$24,Parameters!$G$24*$A258,$A258&lt;=Parameters!$H$25,Parameters!$G$25*$A258,$A258&gt;Parameters!$H$25,Parameters!$G$26*$A258))</f>
        <v>23066.010000000002</v>
      </c>
      <c r="S258" s="290">
        <f t="shared" si="95"/>
        <v>91.17</v>
      </c>
      <c r="T258" s="290" cm="1">
        <f t="array" ref="T258">IF(Parameters!$E$55="No",IF($A258&lt;=Parameters!$H$28,Parameters!$G$28*$A258,IF($A258&lt;=Parameters!$H$29,Parameters!$G$28*Parameters!$H$28+Parameters!$G$29*($A258-Parameters!$H$28),IF($A258&lt;=Parameters!$H$30,Parameters!$G$28*Parameters!$H$28+Parameters!$G$29*(Parameters!$H$29-Parameters!$H$28)+Parameters!$G$30*($A258-Parameters!$H$29),Parameters!$G$28*Parameters!$H$28+Parameters!$G$29*(Parameters!$H$29-Parameters!$H$28)+Parameters!$G$30*(Parameters!$H$30-Parameters!$H$29)+Parameters!$G$31*($A258-Parameters!$H$30)))),_xlfn.IFS($A258&lt;=Parameters!$H$28,Parameters!$G$28*$A258,$A258&lt;=Parameters!$H$29,Parameters!$G$29*$A258,$A258&lt;=Parameters!$H$30,Parameters!$G$30*$A258,$A258&gt;Parameters!$H$30,Parameters!$G$31*$A258))</f>
        <v>27802.58</v>
      </c>
      <c r="U258" s="290">
        <f t="shared" si="96"/>
        <v>109.89162055335969</v>
      </c>
      <c r="V258" s="290" cm="1">
        <f t="array" ref="V258">IF(Parameters!$E$55="No",IF($A258&lt;=Parameters!$H$34,Parameters!$G$34*$A258,IF($A258&lt;=Parameters!$H$35,Parameters!$G$34*Parameters!$H$34+Parameters!$G$35*($A258-Parameters!$H$34),IF($A258&lt;=Parameters!$H$36,Parameters!$G$34*Parameters!$H$34+Parameters!$G$35*(Parameters!$H$35-Parameters!$H$34)+Parameters!$G$36*($A258-Parameters!$H$35),Parameters!$G$34*Parameters!$H$34+Parameters!$G$35*(Parameters!$H$35-Parameters!$H$34)+Parameters!$G$36*(Parameters!$H$36-Parameters!$H$35)+Parameters!$G$37*($A258-Parameters!$H$36)))),_xlfn.IFS($A258&lt;=Parameters!$H$34,Parameters!$G$34*$A258,$A258&lt;=Parameters!$H$35,Parameters!$G$35*$A258,$A258&lt;=Parameters!$H$36,Parameters!$G$36*$A258,$A258&gt;Parameters!$H$36,Parameters!$G$37*$A258))</f>
        <v>33084.619999999995</v>
      </c>
      <c r="W258" s="290">
        <f t="shared" si="120"/>
        <v>130.76924901185768</v>
      </c>
      <c r="X258" s="290" cm="1">
        <f t="array" ref="X258">IF(Parameters!$E$55="No",IF($A258&lt;=Parameters!$H$39,Parameters!$G$39*$A258,IF($A258&lt;=Parameters!$H$40,Parameters!$G$39*Parameters!$H$39+Parameters!$G$40*($A258-Parameters!$H$39),IF($A258&lt;=Parameters!$H$41,Parameters!$G$39*Parameters!$H$39+Parameters!$G$40*(Parameters!$H$40-Parameters!$H$39)+Parameters!$G$41*($A258-Parameters!$H$40),Parameters!$G$39*Parameters!$H$39+Parameters!$G$40*(Parameters!$H$40-Parameters!$H$39)+Parameters!$G$41*(Parameters!$H$41-Parameters!$H$40)+Parameters!$G$42*($A258-Parameters!$H$41)))),_xlfn.IFS($A258&lt;=Parameters!$H$39,Parameters!$G$39*$A258,$A258&lt;=Parameters!$H$40,Parameters!$G$40*$A258,$A258&lt;=Parameters!$H$41,Parameters!$G$41*$A258,$A258&gt;Parameters!$H$41,Parameters!$G$42*$A258))</f>
        <v>34700.119999999995</v>
      </c>
      <c r="Y258" s="290">
        <f t="shared" si="121"/>
        <v>137.15462450592884</v>
      </c>
      <c r="Z258" s="290" cm="1">
        <f t="array" ref="Z258">IF(Parameters!$F$55="No",IF($A258&lt;=Parameters!$J$23,Parameters!$I$23*$A258,IF($A258&lt;=Parameters!$J$24,Parameters!$I$23*Parameters!$J$23+Parameters!$I$24*($A258-Parameters!$J$23),IF($A258&lt;=Parameters!$J$25,Parameters!$I$23*Parameters!$J$23+Parameters!$I$24*(Parameters!$J$24-Parameters!$J$23)+Parameters!$I$25*($A258-Parameters!$J$24),Parameters!$I$23*Parameters!$J$23+Parameters!$I$24*(Parameters!$J$24-Parameters!$J$23)+Parameters!$I$25*(Parameters!$J$25-Parameters!$J$24)+Parameters!$I$26*($A258-Parameters!$J$25)))),_xlfn.IFS($A258&lt;=Parameters!$J$23,Parameters!$I$23*$A258,$A258&lt;=Parameters!$J$24,Parameters!$I$24*$A258,$A258&lt;=Parameters!$J$25,Parameters!$I$25*$A258,$A258&gt;Parameters!$J$25,Parameters!$I$26*$A258))</f>
        <v>23066.010000000002</v>
      </c>
      <c r="AA258" s="290">
        <f t="shared" si="97"/>
        <v>91.17</v>
      </c>
      <c r="AB258" s="290" cm="1">
        <f t="array" ref="AB258">IF(Parameters!$F$55="No",IF($A258&lt;=Parameters!$J$28,Parameters!$I$28*$A258,IF($A258&lt;=Parameters!$J$29,Parameters!$I$28*Parameters!$J$28+Parameters!$I$29*($A258-Parameters!$J$28),IF($A258&lt;=Parameters!$J$30,Parameters!$I$28*Parameters!$J$28+Parameters!$I$29*(Parameters!$J$29-Parameters!$J$28)+Parameters!$I$30*($A258-Parameters!$J$29),Parameters!$I$28*Parameters!$J$28+Parameters!$I$29*(Parameters!$J$29-Parameters!$J$28)+Parameters!$I$30*(Parameters!$J$30-Parameters!$J$29)+Parameters!$I$31*($A258-Parameters!$J$30)))),_xlfn.IFS($A258&lt;=Parameters!$J$28,Parameters!$I$28*$A258,$A258&lt;=Parameters!$J$29,Parameters!$I$29*$A258,$A258&lt;=Parameters!$J$30,Parameters!$I$30*$A258,$A258&gt;Parameters!$J$30,Parameters!$I$31*$A258))</f>
        <v>27802.58</v>
      </c>
      <c r="AC258" s="290">
        <f t="shared" si="98"/>
        <v>109.89162055335969</v>
      </c>
      <c r="AD258" s="290" cm="1">
        <f t="array" ref="AD258">IF(Parameters!$F$55="No",IF($A258&lt;=Parameters!$J$34,Parameters!$I$34*$A258,IF($A258&lt;=Parameters!$J$35,Parameters!$I$34*Parameters!$J$34+Parameters!$I$35*($A258-Parameters!$J$34),IF($A258&lt;=Parameters!$J$36,Parameters!$I$34*Parameters!$J$34+Parameters!$I$35*(Parameters!$J$35-Parameters!$J$34)+Parameters!$I$36*($A258-Parameters!$J$35),Parameters!$I$34*Parameters!$J$34+Parameters!$I$35*(Parameters!$J$35-Parameters!$J$34)+Parameters!$I$36*(Parameters!$J$36-Parameters!$J$35)+Parameters!$I$37*($A258-Parameters!$J$36)))),_xlfn.IFS($A258&lt;=Parameters!$J$34,Parameters!$I$34*$A258,$A258&lt;=Parameters!$J$35,Parameters!$I$35*$A258,$A258&lt;=Parameters!$J$36,Parameters!$I$36*$A258,$A258&gt;Parameters!$J$36,Parameters!$I$37*$A258))</f>
        <v>33084.619999999995</v>
      </c>
      <c r="AE258" s="290">
        <f t="shared" si="122"/>
        <v>130.76924901185768</v>
      </c>
      <c r="AF258" s="290" cm="1">
        <f t="array" ref="AF258">IF(Parameters!$F$55="No",IF($A258&lt;=Parameters!$J$39,Parameters!$I$39*$A258,IF($A258&lt;=Parameters!$J$40,Parameters!$I$39*Parameters!$J$39+Parameters!$I$40*($A258-Parameters!$J$39),IF($A258&lt;=Parameters!$J$41,Parameters!$I$39*Parameters!$J$39+Parameters!$I$40*(Parameters!$J$40-Parameters!$J$39)+Parameters!$I$41*($A258-Parameters!$J$40),Parameters!$I$39*Parameters!$J$39+Parameters!$I$40*(Parameters!$J$40-Parameters!$J$39)+Parameters!$I$41*(Parameters!$J$41-Parameters!$J$40)+Parameters!$I$42*($A258-Parameters!$J$41)))),_xlfn.IFS($A258&lt;=Parameters!$J$39,Parameters!$I$39*$A258,$A258&lt;=Parameters!$J$40,Parameters!$I$40*$A258,$A258&lt;=Parameters!$J$41,Parameters!$I$41*$A258,$A258&gt;Parameters!$J$41,Parameters!$I$42*$A258))</f>
        <v>34700.119999999995</v>
      </c>
      <c r="AG258" s="290">
        <f t="shared" si="123"/>
        <v>137.15462450592884</v>
      </c>
      <c r="AI258" s="428">
        <f t="shared" si="99"/>
        <v>91.170000000001892</v>
      </c>
      <c r="AJ258" s="428">
        <f t="shared" si="100"/>
        <v>159.36000000000058</v>
      </c>
      <c r="AK258" s="428">
        <f t="shared" si="101"/>
        <v>143.5399999999936</v>
      </c>
      <c r="AL258" s="428">
        <f t="shared" si="102"/>
        <v>143.5399999999936</v>
      </c>
      <c r="AM258" s="428">
        <f t="shared" si="103"/>
        <v>91.170000000001892</v>
      </c>
      <c r="AN258" s="428">
        <f t="shared" si="104"/>
        <v>159.36000000000058</v>
      </c>
      <c r="AO258" s="428">
        <f t="shared" si="105"/>
        <v>143.5399999999936</v>
      </c>
      <c r="AP258" s="428">
        <f t="shared" si="106"/>
        <v>143.5399999999936</v>
      </c>
      <c r="AQ258" s="428">
        <f t="shared" si="107"/>
        <v>91.170000000001892</v>
      </c>
      <c r="AR258" s="428">
        <f t="shared" si="108"/>
        <v>159.36000000000058</v>
      </c>
      <c r="AS258" s="428">
        <f t="shared" si="109"/>
        <v>143.5399999999936</v>
      </c>
      <c r="AT258" s="428">
        <f t="shared" si="110"/>
        <v>143.5399999999936</v>
      </c>
      <c r="AU258" s="428">
        <f t="shared" si="111"/>
        <v>91.170000000001892</v>
      </c>
      <c r="AV258" s="428">
        <f t="shared" si="112"/>
        <v>159.36000000000058</v>
      </c>
      <c r="AW258" s="428">
        <f t="shared" si="113"/>
        <v>143.5399999999936</v>
      </c>
      <c r="AX258" s="428">
        <f t="shared" si="114"/>
        <v>143.5399999999936</v>
      </c>
    </row>
    <row r="259">
      <c r="A259" s="413">
        <v>254</v>
      </c>
      <c r="B259" s="290" cm="1">
        <f t="array" ref="B259">IF(Parameters!$C$55="No",IF($A259&lt;=Parameters!$D$23,Parameters!$C$23*$A259,IF($A259&lt;=Parameters!$D$24,Parameters!$C$23*Parameters!$D$23+Parameters!$C$24*($A259-Parameters!$D$23),IF($A259&lt;=Parameters!$D$25,Parameters!$C$23*Parameters!$D$23+Parameters!$C$24*(Parameters!$D$24-Parameters!$D$23)+Parameters!$C$25*($A259-Parameters!$D$24),Parameters!$C$23*Parameters!$D$23+Parameters!$C$24*(Parameters!$D$24-Parameters!$D$23)+Parameters!$C$25*(Parameters!$D$25-Parameters!$D$24)+Parameters!$C$26*($A259-Parameters!$D$25)))),_xlfn.IFS($A259&lt;=Parameters!$D$23,Parameters!$C$23*$A259,$A259&lt;=Parameters!$D$24,Parameters!$C$24*$A259,$A259&lt;=Parameters!$D$25,Parameters!$C$25*$A259,$A259&gt;Parameters!$D$25,Parameters!$C$26*$A259))</f>
        <v>23157.18</v>
      </c>
      <c r="C259" s="290">
        <f t="shared" si="115"/>
        <v>91.17</v>
      </c>
      <c r="D259" s="290" cm="1">
        <f t="array" ref="D259">IF(Parameters!$C$55="No",IF($A259&lt;=Parameters!$D$28,Parameters!$C$28*$A259,IF($A259&lt;=Parameters!$D$29,Parameters!$C$28*Parameters!$D$28+Parameters!$C$29*($A259-Parameters!$D$28),IF($A259&lt;=Parameters!$D$30,Parameters!$C$28*Parameters!$D$28+Parameters!$C$29*(Parameters!$D$29-Parameters!$D$28)+Parameters!$C$30*($A259-Parameters!$D$29),Parameters!$C$28*Parameters!$D$28+Parameters!$C$29*(Parameters!$D$29-Parameters!$D$28)+Parameters!$C$30*(Parameters!$D$30-Parameters!$D$29)+Parameters!$C$31*($A259-Parameters!$D$30)))),_xlfn.IFS($A259&lt;=Parameters!$D$28,Parameters!$C$28*$A259,$A259&lt;=Parameters!$D$29,Parameters!$C$29*$A259,$A259&lt;=Parameters!$D$30,Parameters!$C$30*$A259,$A259&gt;Parameters!$D$30,Parameters!$C$31*$A259))</f>
        <v>27961.94</v>
      </c>
      <c r="E259" s="290">
        <f t="shared" si="115"/>
        <v>110.0863779527559</v>
      </c>
      <c r="F259" s="290" cm="1">
        <f t="array" ref="F259">IF(Parameters!$C$55="No",IF($A259&lt;=Parameters!$D$34,Parameters!$C$34*$A259,IF($A259&lt;=Parameters!$D$35,Parameters!$C$34*Parameters!$D$34+Parameters!$C$35*($A259-Parameters!$D$34),IF($A259&lt;=Parameters!$D$36,Parameters!$C$34*Parameters!$D$34+Parameters!$C$35*(Parameters!$D$35-Parameters!$D$34)+Parameters!$C$36*($A259-Parameters!$D$35),Parameters!$C$34*Parameters!$D$34+Parameters!$C$35*(Parameters!$D$35-Parameters!$D$34)+Parameters!$C$36*(Parameters!$D$36-Parameters!$D$35)+Parameters!$C$37*($A259-Parameters!$D$36)))),_xlfn.IFS($A259&lt;=Parameters!$D$34,Parameters!$C$34*$A259,$A259&lt;=Parameters!$D$35,Parameters!$C$35*$A259,$A259&lt;=Parameters!$D$36,Parameters!$C$36*$A259,$A259&gt;Parameters!$D$36,Parameters!$C$37*$A259))</f>
        <v>33228.160000000003</v>
      </c>
      <c r="G259" s="290">
        <f t="shared" si="116"/>
        <v>130.81952755905513</v>
      </c>
      <c r="H259" s="290" cm="1">
        <f t="array" ref="H259">IF(Parameters!$C$55="No",IF($A259&lt;=Parameters!$D$39,Parameters!$C$39*$A259,IF($A259&lt;=Parameters!$D$40,Parameters!$C$39*Parameters!$D$39+Parameters!$C$40*($A259-Parameters!$D$39),IF($A259&lt;=Parameters!$D$41,Parameters!$C$39*Parameters!$D$39+Parameters!$C$40*(Parameters!$D$40-Parameters!$D$39)+Parameters!$C$41*($A259-Parameters!$D$40),Parameters!$C$39*Parameters!$D$39+Parameters!$C$40*(Parameters!$D$40-Parameters!$D$39)+Parameters!$C$41*(Parameters!$D$41-Parameters!$D$40)+Parameters!$C$42*($A259-Parameters!$D$41)))),_xlfn.IFS($A259&lt;=Parameters!$D$39,Parameters!$C$39*$A259,$A259&lt;=Parameters!$D$40,Parameters!$C$40*$A259,$A259&lt;=Parameters!$D$41,Parameters!$C$41*$A259,$A259&gt;Parameters!$D$41,Parameters!$C$42*$A259))</f>
        <v>34843.660000000003</v>
      </c>
      <c r="I259" s="290">
        <f t="shared" si="117"/>
        <v>137.17976377952758</v>
      </c>
      <c r="J259" s="290" cm="1">
        <f t="array" ref="J259">IF(Parameters!$D$55="No",IF($A259&lt;=Parameters!$F$23,Parameters!$E$23*$A259,IF($A259&lt;=Parameters!$F$24,Parameters!$E$23*Parameters!$F$23+Parameters!$E$24*($A259-Parameters!$F$23),IF($A259&lt;=Parameters!$F$25,Parameters!$E$23*Parameters!$F$23+Parameters!$E$24*(Parameters!$F$24-Parameters!$F$23)+Parameters!$E$25*($A259-Parameters!$F$24),Parameters!$E$23*Parameters!$F$23+Parameters!$E$24*(Parameters!$F$24-Parameters!$F$23)+Parameters!$E$25*(Parameters!$F$25-Parameters!$F$24)+Parameters!$E$26*($A259-Parameters!$F$25)))),_xlfn.IFS($A259&lt;=Parameters!$F$23,Parameters!$E$23*$A259,$A259&lt;=Parameters!$F$24,Parameters!$E$24*$A259,$A259&lt;=Parameters!$F$25,Parameters!$E$25*$A259,$A259&gt;Parameters!$F$25,Parameters!$E$26*$A259))</f>
        <v>23157.18</v>
      </c>
      <c r="K259" s="290">
        <f t="shared" si="93"/>
        <v>91.17</v>
      </c>
      <c r="L259" s="290" cm="1">
        <f t="array" ref="L259">IF(Parameters!$D$55="No",IF($A259&lt;=Parameters!$F$28,Parameters!$E$28*$A259,IF($A259&lt;=Parameters!$F$29,Parameters!$E$28*Parameters!$F$28+Parameters!$E$29*($A259-Parameters!$F$28),IF($A259&lt;=Parameters!$F$30,Parameters!$E$28*Parameters!$F$28+Parameters!$E$29*(Parameters!$F$29-Parameters!$F$28)+Parameters!$E$30*($A259-Parameters!$F$29),Parameters!$E$28*Parameters!$F$28+Parameters!$E$29*(Parameters!$F$29-Parameters!$F$28)+Parameters!$E$30*(Parameters!$F$30-Parameters!$F$29)+Parameters!$E$31*($A259-Parameters!$F$30)))),_xlfn.IFS($A259&lt;=Parameters!$F$28,Parameters!$E$28*$A259,$A259&lt;=Parameters!$F$29,Parameters!$E$29*$A259,$A259&lt;=Parameters!$F$30,Parameters!$E$30*$A259,$A259&gt;Parameters!$F$30,Parameters!$E$31*$A259))</f>
        <v>27961.94</v>
      </c>
      <c r="M259" s="290">
        <f t="shared" si="94"/>
        <v>110.0863779527559</v>
      </c>
      <c r="N259" s="290" cm="1">
        <f t="array" ref="N259">IF(Parameters!$D$55="No",IF($A259&lt;=Parameters!$F$34,Parameters!$E$34*$A259,IF($A259&lt;=Parameters!$F$35,Parameters!$E$34*Parameters!$F$34+Parameters!$E$35*($A259-Parameters!$F$34),IF($A259&lt;=Parameters!$F$36,Parameters!$E$34*Parameters!$F$34+Parameters!$E$35*(Parameters!$F$35-Parameters!$F$34)+Parameters!$E$36*($A259-Parameters!$F$35),Parameters!$E$34*Parameters!$F$34+Parameters!$E$35*(Parameters!$F$35-Parameters!$F$34)+Parameters!$E$36*(Parameters!$F$36-Parameters!$F$35)+Parameters!$E$37*($A259-Parameters!$F$36)))),_xlfn.IFS($A259&lt;=Parameters!$F$34,Parameters!$E$34*$A259,$A259&lt;=Parameters!$F$35,Parameters!$E$35*$A259,$A259&lt;=Parameters!$F$36,Parameters!$E$36*$A259,$A259&gt;Parameters!$F$36,Parameters!$E$37*$A259))</f>
        <v>33228.160000000003</v>
      </c>
      <c r="O259" s="290">
        <f t="shared" si="118"/>
        <v>130.81952755905513</v>
      </c>
      <c r="P259" s="290" cm="1">
        <f t="array" ref="P259">IF(Parameters!$D$55="No",IF($A259&lt;=Parameters!$F$39,Parameters!$E$39*$A259,IF($A259&lt;=Parameters!$F$40,Parameters!$E$39*Parameters!$F$39+Parameters!$E$40*($A259-Parameters!$F$39),IF($A259&lt;=Parameters!$F$41,Parameters!$E$39*Parameters!$F$39+Parameters!$E$40*(Parameters!$F$40-Parameters!$F$39)+Parameters!$E$41*($A259-Parameters!$F$40),Parameters!$E$39*Parameters!$F$39+Parameters!$E$40*(Parameters!$F$40-Parameters!$F$39)+Parameters!$E$41*(Parameters!$F$41-Parameters!$F$40)+Parameters!$E$42*($A259-Parameters!$F$41)))),_xlfn.IFS($A259&lt;=Parameters!$F$39,Parameters!$E$39*$A259,$A259&lt;=Parameters!$F$40,Parameters!$E$40*$A259,$A259&lt;=Parameters!$F$41,Parameters!$E$41*$A259,$A259&gt;Parameters!$F$41,Parameters!$E$42*$A259))</f>
        <v>34843.660000000003</v>
      </c>
      <c r="Q259" s="290">
        <f t="shared" si="119"/>
        <v>137.17976377952758</v>
      </c>
      <c r="R259" s="290" cm="1">
        <f t="array" ref="R259">IF(Parameters!$E$55="No",IF($A259&lt;=Parameters!$H$23,Parameters!$G$23*$A259,IF($A259&lt;=Parameters!$H$24,Parameters!$G$23*Parameters!$H$23+Parameters!$G$24*($A259-Parameters!$H$23),IF($A259&lt;=Parameters!$H$25,Parameters!$G$23*Parameters!$H$23+Parameters!$G$24*(Parameters!$H$24-Parameters!$H$23)+Parameters!$G$25*($A259-Parameters!$H$24),Parameters!$G$23*Parameters!$H$23+Parameters!$G$24*(Parameters!$H$24-Parameters!$H$23)+Parameters!$G$25*(Parameters!$H$25-Parameters!$H$24)+Parameters!$G$26*($A259-Parameters!$H$25)))),_xlfn.IFS($A259&lt;=Parameters!$H$23,Parameters!$G$23*$A259,$A259&lt;=Parameters!$H$24,Parameters!$G$24*$A259,$A259&lt;=Parameters!$H$25,Parameters!$G$25*$A259,$A259&gt;Parameters!$H$25,Parameters!$G$26*$A259))</f>
        <v>23157.18</v>
      </c>
      <c r="S259" s="290">
        <f t="shared" si="95"/>
        <v>91.17</v>
      </c>
      <c r="T259" s="290" cm="1">
        <f t="array" ref="T259">IF(Parameters!$E$55="No",IF($A259&lt;=Parameters!$H$28,Parameters!$G$28*$A259,IF($A259&lt;=Parameters!$H$29,Parameters!$G$28*Parameters!$H$28+Parameters!$G$29*($A259-Parameters!$H$28),IF($A259&lt;=Parameters!$H$30,Parameters!$G$28*Parameters!$H$28+Parameters!$G$29*(Parameters!$H$29-Parameters!$H$28)+Parameters!$G$30*($A259-Parameters!$H$29),Parameters!$G$28*Parameters!$H$28+Parameters!$G$29*(Parameters!$H$29-Parameters!$H$28)+Parameters!$G$30*(Parameters!$H$30-Parameters!$H$29)+Parameters!$G$31*($A259-Parameters!$H$30)))),_xlfn.IFS($A259&lt;=Parameters!$H$28,Parameters!$G$28*$A259,$A259&lt;=Parameters!$H$29,Parameters!$G$29*$A259,$A259&lt;=Parameters!$H$30,Parameters!$G$30*$A259,$A259&gt;Parameters!$H$30,Parameters!$G$31*$A259))</f>
        <v>27961.94</v>
      </c>
      <c r="U259" s="290">
        <f t="shared" si="96"/>
        <v>110.0863779527559</v>
      </c>
      <c r="V259" s="290" cm="1">
        <f t="array" ref="V259">IF(Parameters!$E$55="No",IF($A259&lt;=Parameters!$H$34,Parameters!$G$34*$A259,IF($A259&lt;=Parameters!$H$35,Parameters!$G$34*Parameters!$H$34+Parameters!$G$35*($A259-Parameters!$H$34),IF($A259&lt;=Parameters!$H$36,Parameters!$G$34*Parameters!$H$34+Parameters!$G$35*(Parameters!$H$35-Parameters!$H$34)+Parameters!$G$36*($A259-Parameters!$H$35),Parameters!$G$34*Parameters!$H$34+Parameters!$G$35*(Parameters!$H$35-Parameters!$H$34)+Parameters!$G$36*(Parameters!$H$36-Parameters!$H$35)+Parameters!$G$37*($A259-Parameters!$H$36)))),_xlfn.IFS($A259&lt;=Parameters!$H$34,Parameters!$G$34*$A259,$A259&lt;=Parameters!$H$35,Parameters!$G$35*$A259,$A259&lt;=Parameters!$H$36,Parameters!$G$36*$A259,$A259&gt;Parameters!$H$36,Parameters!$G$37*$A259))</f>
        <v>33228.160000000003</v>
      </c>
      <c r="W259" s="290">
        <f t="shared" si="120"/>
        <v>130.81952755905513</v>
      </c>
      <c r="X259" s="290" cm="1">
        <f t="array" ref="X259">IF(Parameters!$E$55="No",IF($A259&lt;=Parameters!$H$39,Parameters!$G$39*$A259,IF($A259&lt;=Parameters!$H$40,Parameters!$G$39*Parameters!$H$39+Parameters!$G$40*($A259-Parameters!$H$39),IF($A259&lt;=Parameters!$H$41,Parameters!$G$39*Parameters!$H$39+Parameters!$G$40*(Parameters!$H$40-Parameters!$H$39)+Parameters!$G$41*($A259-Parameters!$H$40),Parameters!$G$39*Parameters!$H$39+Parameters!$G$40*(Parameters!$H$40-Parameters!$H$39)+Parameters!$G$41*(Parameters!$H$41-Parameters!$H$40)+Parameters!$G$42*($A259-Parameters!$H$41)))),_xlfn.IFS($A259&lt;=Parameters!$H$39,Parameters!$G$39*$A259,$A259&lt;=Parameters!$H$40,Parameters!$G$40*$A259,$A259&lt;=Parameters!$H$41,Parameters!$G$41*$A259,$A259&gt;Parameters!$H$41,Parameters!$G$42*$A259))</f>
        <v>34843.660000000003</v>
      </c>
      <c r="Y259" s="290">
        <f t="shared" si="121"/>
        <v>137.17976377952758</v>
      </c>
      <c r="Z259" s="290" cm="1">
        <f t="array" ref="Z259">IF(Parameters!$F$55="No",IF($A259&lt;=Parameters!$J$23,Parameters!$I$23*$A259,IF($A259&lt;=Parameters!$J$24,Parameters!$I$23*Parameters!$J$23+Parameters!$I$24*($A259-Parameters!$J$23),IF($A259&lt;=Parameters!$J$25,Parameters!$I$23*Parameters!$J$23+Parameters!$I$24*(Parameters!$J$24-Parameters!$J$23)+Parameters!$I$25*($A259-Parameters!$J$24),Parameters!$I$23*Parameters!$J$23+Parameters!$I$24*(Parameters!$J$24-Parameters!$J$23)+Parameters!$I$25*(Parameters!$J$25-Parameters!$J$24)+Parameters!$I$26*($A259-Parameters!$J$25)))),_xlfn.IFS($A259&lt;=Parameters!$J$23,Parameters!$I$23*$A259,$A259&lt;=Parameters!$J$24,Parameters!$I$24*$A259,$A259&lt;=Parameters!$J$25,Parameters!$I$25*$A259,$A259&gt;Parameters!$J$25,Parameters!$I$26*$A259))</f>
        <v>23157.18</v>
      </c>
      <c r="AA259" s="290">
        <f t="shared" si="97"/>
        <v>91.17</v>
      </c>
      <c r="AB259" s="290" cm="1">
        <f t="array" ref="AB259">IF(Parameters!$F$55="No",IF($A259&lt;=Parameters!$J$28,Parameters!$I$28*$A259,IF($A259&lt;=Parameters!$J$29,Parameters!$I$28*Parameters!$J$28+Parameters!$I$29*($A259-Parameters!$J$28),IF($A259&lt;=Parameters!$J$30,Parameters!$I$28*Parameters!$J$28+Parameters!$I$29*(Parameters!$J$29-Parameters!$J$28)+Parameters!$I$30*($A259-Parameters!$J$29),Parameters!$I$28*Parameters!$J$28+Parameters!$I$29*(Parameters!$J$29-Parameters!$J$28)+Parameters!$I$30*(Parameters!$J$30-Parameters!$J$29)+Parameters!$I$31*($A259-Parameters!$J$30)))),_xlfn.IFS($A259&lt;=Parameters!$J$28,Parameters!$I$28*$A259,$A259&lt;=Parameters!$J$29,Parameters!$I$29*$A259,$A259&lt;=Parameters!$J$30,Parameters!$I$30*$A259,$A259&gt;Parameters!$J$30,Parameters!$I$31*$A259))</f>
        <v>27961.94</v>
      </c>
      <c r="AC259" s="290">
        <f t="shared" si="98"/>
        <v>110.0863779527559</v>
      </c>
      <c r="AD259" s="290" cm="1">
        <f t="array" ref="AD259">IF(Parameters!$F$55="No",IF($A259&lt;=Parameters!$J$34,Parameters!$I$34*$A259,IF($A259&lt;=Parameters!$J$35,Parameters!$I$34*Parameters!$J$34+Parameters!$I$35*($A259-Parameters!$J$34),IF($A259&lt;=Parameters!$J$36,Parameters!$I$34*Parameters!$J$34+Parameters!$I$35*(Parameters!$J$35-Parameters!$J$34)+Parameters!$I$36*($A259-Parameters!$J$35),Parameters!$I$34*Parameters!$J$34+Parameters!$I$35*(Parameters!$J$35-Parameters!$J$34)+Parameters!$I$36*(Parameters!$J$36-Parameters!$J$35)+Parameters!$I$37*($A259-Parameters!$J$36)))),_xlfn.IFS($A259&lt;=Parameters!$J$34,Parameters!$I$34*$A259,$A259&lt;=Parameters!$J$35,Parameters!$I$35*$A259,$A259&lt;=Parameters!$J$36,Parameters!$I$36*$A259,$A259&gt;Parameters!$J$36,Parameters!$I$37*$A259))</f>
        <v>33228.160000000003</v>
      </c>
      <c r="AE259" s="290">
        <f t="shared" si="122"/>
        <v>130.81952755905513</v>
      </c>
      <c r="AF259" s="290" cm="1">
        <f t="array" ref="AF259">IF(Parameters!$F$55="No",IF($A259&lt;=Parameters!$J$39,Parameters!$I$39*$A259,IF($A259&lt;=Parameters!$J$40,Parameters!$I$39*Parameters!$J$39+Parameters!$I$40*($A259-Parameters!$J$39),IF($A259&lt;=Parameters!$J$41,Parameters!$I$39*Parameters!$J$39+Parameters!$I$40*(Parameters!$J$40-Parameters!$J$39)+Parameters!$I$41*($A259-Parameters!$J$40),Parameters!$I$39*Parameters!$J$39+Parameters!$I$40*(Parameters!$J$40-Parameters!$J$39)+Parameters!$I$41*(Parameters!$J$41-Parameters!$J$40)+Parameters!$I$42*($A259-Parameters!$J$41)))),_xlfn.IFS($A259&lt;=Parameters!$J$39,Parameters!$I$39*$A259,$A259&lt;=Parameters!$J$40,Parameters!$I$40*$A259,$A259&lt;=Parameters!$J$41,Parameters!$I$41*$A259,$A259&gt;Parameters!$J$41,Parameters!$I$42*$A259))</f>
        <v>34843.660000000003</v>
      </c>
      <c r="AG259" s="290">
        <f t="shared" si="123"/>
        <v>137.17976377952758</v>
      </c>
      <c r="AI259" s="428">
        <f t="shared" si="99"/>
        <v>91.169999999998254</v>
      </c>
      <c r="AJ259" s="428">
        <f t="shared" si="100"/>
        <v>159.35999999999694</v>
      </c>
      <c r="AK259" s="428">
        <f t="shared" si="101"/>
        <v>143.54000000000815</v>
      </c>
      <c r="AL259" s="428">
        <f t="shared" si="102"/>
        <v>143.54000000000815</v>
      </c>
      <c r="AM259" s="428">
        <f t="shared" si="103"/>
        <v>91.169999999998254</v>
      </c>
      <c r="AN259" s="428">
        <f t="shared" si="104"/>
        <v>159.35999999999694</v>
      </c>
      <c r="AO259" s="428">
        <f t="shared" si="105"/>
        <v>143.54000000000815</v>
      </c>
      <c r="AP259" s="428">
        <f t="shared" si="106"/>
        <v>143.54000000000815</v>
      </c>
      <c r="AQ259" s="428">
        <f t="shared" si="107"/>
        <v>91.169999999998254</v>
      </c>
      <c r="AR259" s="428">
        <f t="shared" si="108"/>
        <v>159.35999999999694</v>
      </c>
      <c r="AS259" s="428">
        <f t="shared" si="109"/>
        <v>143.54000000000815</v>
      </c>
      <c r="AT259" s="428">
        <f t="shared" si="110"/>
        <v>143.54000000000815</v>
      </c>
      <c r="AU259" s="428">
        <f t="shared" si="111"/>
        <v>91.169999999998254</v>
      </c>
      <c r="AV259" s="428">
        <f t="shared" si="112"/>
        <v>159.35999999999694</v>
      </c>
      <c r="AW259" s="428">
        <f t="shared" si="113"/>
        <v>143.54000000000815</v>
      </c>
      <c r="AX259" s="428">
        <f t="shared" si="114"/>
        <v>143.54000000000815</v>
      </c>
    </row>
    <row r="260">
      <c r="A260" s="413">
        <v>255</v>
      </c>
      <c r="B260" s="290" cm="1">
        <f t="array" ref="B260">IF(Parameters!$C$55="No",IF($A260&lt;=Parameters!$D$23,Parameters!$C$23*$A260,IF($A260&lt;=Parameters!$D$24,Parameters!$C$23*Parameters!$D$23+Parameters!$C$24*($A260-Parameters!$D$23),IF($A260&lt;=Parameters!$D$25,Parameters!$C$23*Parameters!$D$23+Parameters!$C$24*(Parameters!$D$24-Parameters!$D$23)+Parameters!$C$25*($A260-Parameters!$D$24),Parameters!$C$23*Parameters!$D$23+Parameters!$C$24*(Parameters!$D$24-Parameters!$D$23)+Parameters!$C$25*(Parameters!$D$25-Parameters!$D$24)+Parameters!$C$26*($A260-Parameters!$D$25)))),_xlfn.IFS($A260&lt;=Parameters!$D$23,Parameters!$C$23*$A260,$A260&lt;=Parameters!$D$24,Parameters!$C$24*$A260,$A260&lt;=Parameters!$D$25,Parameters!$C$25*$A260,$A260&gt;Parameters!$D$25,Parameters!$C$26*$A260))</f>
        <v>23248.350000000002</v>
      </c>
      <c r="C260" s="290">
        <f t="shared" si="115"/>
        <v>91.17</v>
      </c>
      <c r="D260" s="290" cm="1">
        <f t="array" ref="D260">IF(Parameters!$C$55="No",IF($A260&lt;=Parameters!$D$28,Parameters!$C$28*$A260,IF($A260&lt;=Parameters!$D$29,Parameters!$C$28*Parameters!$D$28+Parameters!$C$29*($A260-Parameters!$D$28),IF($A260&lt;=Parameters!$D$30,Parameters!$C$28*Parameters!$D$28+Parameters!$C$29*(Parameters!$D$29-Parameters!$D$28)+Parameters!$C$30*($A260-Parameters!$D$29),Parameters!$C$28*Parameters!$D$28+Parameters!$C$29*(Parameters!$D$29-Parameters!$D$28)+Parameters!$C$30*(Parameters!$D$30-Parameters!$D$29)+Parameters!$C$31*($A260-Parameters!$D$30)))),_xlfn.IFS($A260&lt;=Parameters!$D$28,Parameters!$C$28*$A260,$A260&lt;=Parameters!$D$29,Parameters!$C$29*$A260,$A260&lt;=Parameters!$D$30,Parameters!$C$30*$A260,$A260&gt;Parameters!$D$30,Parameters!$C$31*$A260))</f>
        <v>28121.3</v>
      </c>
      <c r="E260" s="290">
        <f t="shared" si="115"/>
        <v>110.27960784313726</v>
      </c>
      <c r="F260" s="290" cm="1">
        <f t="array" ref="F260">IF(Parameters!$C$55="No",IF($A260&lt;=Parameters!$D$34,Parameters!$C$34*$A260,IF($A260&lt;=Parameters!$D$35,Parameters!$C$34*Parameters!$D$34+Parameters!$C$35*($A260-Parameters!$D$34),IF($A260&lt;=Parameters!$D$36,Parameters!$C$34*Parameters!$D$34+Parameters!$C$35*(Parameters!$D$35-Parameters!$D$34)+Parameters!$C$36*($A260-Parameters!$D$35),Parameters!$C$34*Parameters!$D$34+Parameters!$C$35*(Parameters!$D$35-Parameters!$D$34)+Parameters!$C$36*(Parameters!$D$36-Parameters!$D$35)+Parameters!$C$37*($A260-Parameters!$D$36)))),_xlfn.IFS($A260&lt;=Parameters!$D$34,Parameters!$C$34*$A260,$A260&lt;=Parameters!$D$35,Parameters!$C$35*$A260,$A260&lt;=Parameters!$D$36,Parameters!$C$36*$A260,$A260&gt;Parameters!$D$36,Parameters!$C$37*$A260))</f>
        <v>33371.699999999997</v>
      </c>
      <c r="G260" s="290">
        <f t="shared" si="116"/>
        <v>130.86941176470586</v>
      </c>
      <c r="H260" s="290" cm="1">
        <f t="array" ref="H260">IF(Parameters!$C$55="No",IF($A260&lt;=Parameters!$D$39,Parameters!$C$39*$A260,IF($A260&lt;=Parameters!$D$40,Parameters!$C$39*Parameters!$D$39+Parameters!$C$40*($A260-Parameters!$D$39),IF($A260&lt;=Parameters!$D$41,Parameters!$C$39*Parameters!$D$39+Parameters!$C$40*(Parameters!$D$40-Parameters!$D$39)+Parameters!$C$41*($A260-Parameters!$D$40),Parameters!$C$39*Parameters!$D$39+Parameters!$C$40*(Parameters!$D$40-Parameters!$D$39)+Parameters!$C$41*(Parameters!$D$41-Parameters!$D$40)+Parameters!$C$42*($A260-Parameters!$D$41)))),_xlfn.IFS($A260&lt;=Parameters!$D$39,Parameters!$C$39*$A260,$A260&lt;=Parameters!$D$40,Parameters!$C$40*$A260,$A260&lt;=Parameters!$D$41,Parameters!$C$41*$A260,$A260&gt;Parameters!$D$41,Parameters!$C$42*$A260))</f>
        <v>34987.199999999997</v>
      </c>
      <c r="I260" s="290">
        <f t="shared" si="117"/>
        <v>137.20470588235293</v>
      </c>
      <c r="J260" s="290" cm="1">
        <f t="array" ref="J260">IF(Parameters!$D$55="No",IF($A260&lt;=Parameters!$F$23,Parameters!$E$23*$A260,IF($A260&lt;=Parameters!$F$24,Parameters!$E$23*Parameters!$F$23+Parameters!$E$24*($A260-Parameters!$F$23),IF($A260&lt;=Parameters!$F$25,Parameters!$E$23*Parameters!$F$23+Parameters!$E$24*(Parameters!$F$24-Parameters!$F$23)+Parameters!$E$25*($A260-Parameters!$F$24),Parameters!$E$23*Parameters!$F$23+Parameters!$E$24*(Parameters!$F$24-Parameters!$F$23)+Parameters!$E$25*(Parameters!$F$25-Parameters!$F$24)+Parameters!$E$26*($A260-Parameters!$F$25)))),_xlfn.IFS($A260&lt;=Parameters!$F$23,Parameters!$E$23*$A260,$A260&lt;=Parameters!$F$24,Parameters!$E$24*$A260,$A260&lt;=Parameters!$F$25,Parameters!$E$25*$A260,$A260&gt;Parameters!$F$25,Parameters!$E$26*$A260))</f>
        <v>23248.350000000002</v>
      </c>
      <c r="K260" s="290">
        <f t="shared" si="93"/>
        <v>91.17</v>
      </c>
      <c r="L260" s="290" cm="1">
        <f t="array" ref="L260">IF(Parameters!$D$55="No",IF($A260&lt;=Parameters!$F$28,Parameters!$E$28*$A260,IF($A260&lt;=Parameters!$F$29,Parameters!$E$28*Parameters!$F$28+Parameters!$E$29*($A260-Parameters!$F$28),IF($A260&lt;=Parameters!$F$30,Parameters!$E$28*Parameters!$F$28+Parameters!$E$29*(Parameters!$F$29-Parameters!$F$28)+Parameters!$E$30*($A260-Parameters!$F$29),Parameters!$E$28*Parameters!$F$28+Parameters!$E$29*(Parameters!$F$29-Parameters!$F$28)+Parameters!$E$30*(Parameters!$F$30-Parameters!$F$29)+Parameters!$E$31*($A260-Parameters!$F$30)))),_xlfn.IFS($A260&lt;=Parameters!$F$28,Parameters!$E$28*$A260,$A260&lt;=Parameters!$F$29,Parameters!$E$29*$A260,$A260&lt;=Parameters!$F$30,Parameters!$E$30*$A260,$A260&gt;Parameters!$F$30,Parameters!$E$31*$A260))</f>
        <v>28121.3</v>
      </c>
      <c r="M260" s="290">
        <f t="shared" si="94"/>
        <v>110.27960784313726</v>
      </c>
      <c r="N260" s="290" cm="1">
        <f t="array" ref="N260">IF(Parameters!$D$55="No",IF($A260&lt;=Parameters!$F$34,Parameters!$E$34*$A260,IF($A260&lt;=Parameters!$F$35,Parameters!$E$34*Parameters!$F$34+Parameters!$E$35*($A260-Parameters!$F$34),IF($A260&lt;=Parameters!$F$36,Parameters!$E$34*Parameters!$F$34+Parameters!$E$35*(Parameters!$F$35-Parameters!$F$34)+Parameters!$E$36*($A260-Parameters!$F$35),Parameters!$E$34*Parameters!$F$34+Parameters!$E$35*(Parameters!$F$35-Parameters!$F$34)+Parameters!$E$36*(Parameters!$F$36-Parameters!$F$35)+Parameters!$E$37*($A260-Parameters!$F$36)))),_xlfn.IFS($A260&lt;=Parameters!$F$34,Parameters!$E$34*$A260,$A260&lt;=Parameters!$F$35,Parameters!$E$35*$A260,$A260&lt;=Parameters!$F$36,Parameters!$E$36*$A260,$A260&gt;Parameters!$F$36,Parameters!$E$37*$A260))</f>
        <v>33371.699999999997</v>
      </c>
      <c r="O260" s="290">
        <f t="shared" si="118"/>
        <v>130.86941176470586</v>
      </c>
      <c r="P260" s="290" cm="1">
        <f t="array" ref="P260">IF(Parameters!$D$55="No",IF($A260&lt;=Parameters!$F$39,Parameters!$E$39*$A260,IF($A260&lt;=Parameters!$F$40,Parameters!$E$39*Parameters!$F$39+Parameters!$E$40*($A260-Parameters!$F$39),IF($A260&lt;=Parameters!$F$41,Parameters!$E$39*Parameters!$F$39+Parameters!$E$40*(Parameters!$F$40-Parameters!$F$39)+Parameters!$E$41*($A260-Parameters!$F$40),Parameters!$E$39*Parameters!$F$39+Parameters!$E$40*(Parameters!$F$40-Parameters!$F$39)+Parameters!$E$41*(Parameters!$F$41-Parameters!$F$40)+Parameters!$E$42*($A260-Parameters!$F$41)))),_xlfn.IFS($A260&lt;=Parameters!$F$39,Parameters!$E$39*$A260,$A260&lt;=Parameters!$F$40,Parameters!$E$40*$A260,$A260&lt;=Parameters!$F$41,Parameters!$E$41*$A260,$A260&gt;Parameters!$F$41,Parameters!$E$42*$A260))</f>
        <v>34987.199999999997</v>
      </c>
      <c r="Q260" s="290">
        <f t="shared" si="119"/>
        <v>137.20470588235293</v>
      </c>
      <c r="R260" s="290" cm="1">
        <f t="array" ref="R260">IF(Parameters!$E$55="No",IF($A260&lt;=Parameters!$H$23,Parameters!$G$23*$A260,IF($A260&lt;=Parameters!$H$24,Parameters!$G$23*Parameters!$H$23+Parameters!$G$24*($A260-Parameters!$H$23),IF($A260&lt;=Parameters!$H$25,Parameters!$G$23*Parameters!$H$23+Parameters!$G$24*(Parameters!$H$24-Parameters!$H$23)+Parameters!$G$25*($A260-Parameters!$H$24),Parameters!$G$23*Parameters!$H$23+Parameters!$G$24*(Parameters!$H$24-Parameters!$H$23)+Parameters!$G$25*(Parameters!$H$25-Parameters!$H$24)+Parameters!$G$26*($A260-Parameters!$H$25)))),_xlfn.IFS($A260&lt;=Parameters!$H$23,Parameters!$G$23*$A260,$A260&lt;=Parameters!$H$24,Parameters!$G$24*$A260,$A260&lt;=Parameters!$H$25,Parameters!$G$25*$A260,$A260&gt;Parameters!$H$25,Parameters!$G$26*$A260))</f>
        <v>23248.350000000002</v>
      </c>
      <c r="S260" s="290">
        <f t="shared" si="95"/>
        <v>91.17</v>
      </c>
      <c r="T260" s="290" cm="1">
        <f t="array" ref="T260">IF(Parameters!$E$55="No",IF($A260&lt;=Parameters!$H$28,Parameters!$G$28*$A260,IF($A260&lt;=Parameters!$H$29,Parameters!$G$28*Parameters!$H$28+Parameters!$G$29*($A260-Parameters!$H$28),IF($A260&lt;=Parameters!$H$30,Parameters!$G$28*Parameters!$H$28+Parameters!$G$29*(Parameters!$H$29-Parameters!$H$28)+Parameters!$G$30*($A260-Parameters!$H$29),Parameters!$G$28*Parameters!$H$28+Parameters!$G$29*(Parameters!$H$29-Parameters!$H$28)+Parameters!$G$30*(Parameters!$H$30-Parameters!$H$29)+Parameters!$G$31*($A260-Parameters!$H$30)))),_xlfn.IFS($A260&lt;=Parameters!$H$28,Parameters!$G$28*$A260,$A260&lt;=Parameters!$H$29,Parameters!$G$29*$A260,$A260&lt;=Parameters!$H$30,Parameters!$G$30*$A260,$A260&gt;Parameters!$H$30,Parameters!$G$31*$A260))</f>
        <v>28121.3</v>
      </c>
      <c r="U260" s="290">
        <f t="shared" si="96"/>
        <v>110.27960784313726</v>
      </c>
      <c r="V260" s="290" cm="1">
        <f t="array" ref="V260">IF(Parameters!$E$55="No",IF($A260&lt;=Parameters!$H$34,Parameters!$G$34*$A260,IF($A260&lt;=Parameters!$H$35,Parameters!$G$34*Parameters!$H$34+Parameters!$G$35*($A260-Parameters!$H$34),IF($A260&lt;=Parameters!$H$36,Parameters!$G$34*Parameters!$H$34+Parameters!$G$35*(Parameters!$H$35-Parameters!$H$34)+Parameters!$G$36*($A260-Parameters!$H$35),Parameters!$G$34*Parameters!$H$34+Parameters!$G$35*(Parameters!$H$35-Parameters!$H$34)+Parameters!$G$36*(Parameters!$H$36-Parameters!$H$35)+Parameters!$G$37*($A260-Parameters!$H$36)))),_xlfn.IFS($A260&lt;=Parameters!$H$34,Parameters!$G$34*$A260,$A260&lt;=Parameters!$H$35,Parameters!$G$35*$A260,$A260&lt;=Parameters!$H$36,Parameters!$G$36*$A260,$A260&gt;Parameters!$H$36,Parameters!$G$37*$A260))</f>
        <v>33371.699999999997</v>
      </c>
      <c r="W260" s="290">
        <f t="shared" si="120"/>
        <v>130.86941176470586</v>
      </c>
      <c r="X260" s="290" cm="1">
        <f t="array" ref="X260">IF(Parameters!$E$55="No",IF($A260&lt;=Parameters!$H$39,Parameters!$G$39*$A260,IF($A260&lt;=Parameters!$H$40,Parameters!$G$39*Parameters!$H$39+Parameters!$G$40*($A260-Parameters!$H$39),IF($A260&lt;=Parameters!$H$41,Parameters!$G$39*Parameters!$H$39+Parameters!$G$40*(Parameters!$H$40-Parameters!$H$39)+Parameters!$G$41*($A260-Parameters!$H$40),Parameters!$G$39*Parameters!$H$39+Parameters!$G$40*(Parameters!$H$40-Parameters!$H$39)+Parameters!$G$41*(Parameters!$H$41-Parameters!$H$40)+Parameters!$G$42*($A260-Parameters!$H$41)))),_xlfn.IFS($A260&lt;=Parameters!$H$39,Parameters!$G$39*$A260,$A260&lt;=Parameters!$H$40,Parameters!$G$40*$A260,$A260&lt;=Parameters!$H$41,Parameters!$G$41*$A260,$A260&gt;Parameters!$H$41,Parameters!$G$42*$A260))</f>
        <v>34987.199999999997</v>
      </c>
      <c r="Y260" s="290">
        <f t="shared" si="121"/>
        <v>137.20470588235293</v>
      </c>
      <c r="Z260" s="290" cm="1">
        <f t="array" ref="Z260">IF(Parameters!$F$55="No",IF($A260&lt;=Parameters!$J$23,Parameters!$I$23*$A260,IF($A260&lt;=Parameters!$J$24,Parameters!$I$23*Parameters!$J$23+Parameters!$I$24*($A260-Parameters!$J$23),IF($A260&lt;=Parameters!$J$25,Parameters!$I$23*Parameters!$J$23+Parameters!$I$24*(Parameters!$J$24-Parameters!$J$23)+Parameters!$I$25*($A260-Parameters!$J$24),Parameters!$I$23*Parameters!$J$23+Parameters!$I$24*(Parameters!$J$24-Parameters!$J$23)+Parameters!$I$25*(Parameters!$J$25-Parameters!$J$24)+Parameters!$I$26*($A260-Parameters!$J$25)))),_xlfn.IFS($A260&lt;=Parameters!$J$23,Parameters!$I$23*$A260,$A260&lt;=Parameters!$J$24,Parameters!$I$24*$A260,$A260&lt;=Parameters!$J$25,Parameters!$I$25*$A260,$A260&gt;Parameters!$J$25,Parameters!$I$26*$A260))</f>
        <v>23248.350000000002</v>
      </c>
      <c r="AA260" s="290">
        <f t="shared" si="97"/>
        <v>91.17</v>
      </c>
      <c r="AB260" s="290" cm="1">
        <f t="array" ref="AB260">IF(Parameters!$F$55="No",IF($A260&lt;=Parameters!$J$28,Parameters!$I$28*$A260,IF($A260&lt;=Parameters!$J$29,Parameters!$I$28*Parameters!$J$28+Parameters!$I$29*($A260-Parameters!$J$28),IF($A260&lt;=Parameters!$J$30,Parameters!$I$28*Parameters!$J$28+Parameters!$I$29*(Parameters!$J$29-Parameters!$J$28)+Parameters!$I$30*($A260-Parameters!$J$29),Parameters!$I$28*Parameters!$J$28+Parameters!$I$29*(Parameters!$J$29-Parameters!$J$28)+Parameters!$I$30*(Parameters!$J$30-Parameters!$J$29)+Parameters!$I$31*($A260-Parameters!$J$30)))),_xlfn.IFS($A260&lt;=Parameters!$J$28,Parameters!$I$28*$A260,$A260&lt;=Parameters!$J$29,Parameters!$I$29*$A260,$A260&lt;=Parameters!$J$30,Parameters!$I$30*$A260,$A260&gt;Parameters!$J$30,Parameters!$I$31*$A260))</f>
        <v>28121.3</v>
      </c>
      <c r="AC260" s="290">
        <f t="shared" si="98"/>
        <v>110.27960784313726</v>
      </c>
      <c r="AD260" s="290" cm="1">
        <f t="array" ref="AD260">IF(Parameters!$F$55="No",IF($A260&lt;=Parameters!$J$34,Parameters!$I$34*$A260,IF($A260&lt;=Parameters!$J$35,Parameters!$I$34*Parameters!$J$34+Parameters!$I$35*($A260-Parameters!$J$34),IF($A260&lt;=Parameters!$J$36,Parameters!$I$34*Parameters!$J$34+Parameters!$I$35*(Parameters!$J$35-Parameters!$J$34)+Parameters!$I$36*($A260-Parameters!$J$35),Parameters!$I$34*Parameters!$J$34+Parameters!$I$35*(Parameters!$J$35-Parameters!$J$34)+Parameters!$I$36*(Parameters!$J$36-Parameters!$J$35)+Parameters!$I$37*($A260-Parameters!$J$36)))),_xlfn.IFS($A260&lt;=Parameters!$J$34,Parameters!$I$34*$A260,$A260&lt;=Parameters!$J$35,Parameters!$I$35*$A260,$A260&lt;=Parameters!$J$36,Parameters!$I$36*$A260,$A260&gt;Parameters!$J$36,Parameters!$I$37*$A260))</f>
        <v>33371.699999999997</v>
      </c>
      <c r="AE260" s="290">
        <f t="shared" si="122"/>
        <v>130.86941176470586</v>
      </c>
      <c r="AF260" s="290" cm="1">
        <f t="array" ref="AF260">IF(Parameters!$F$55="No",IF($A260&lt;=Parameters!$J$39,Parameters!$I$39*$A260,IF($A260&lt;=Parameters!$J$40,Parameters!$I$39*Parameters!$J$39+Parameters!$I$40*($A260-Parameters!$J$39),IF($A260&lt;=Parameters!$J$41,Parameters!$I$39*Parameters!$J$39+Parameters!$I$40*(Parameters!$J$40-Parameters!$J$39)+Parameters!$I$41*($A260-Parameters!$J$40),Parameters!$I$39*Parameters!$J$39+Parameters!$I$40*(Parameters!$J$40-Parameters!$J$39)+Parameters!$I$41*(Parameters!$J$41-Parameters!$J$40)+Parameters!$I$42*($A260-Parameters!$J$41)))),_xlfn.IFS($A260&lt;=Parameters!$J$39,Parameters!$I$39*$A260,$A260&lt;=Parameters!$J$40,Parameters!$I$40*$A260,$A260&lt;=Parameters!$J$41,Parameters!$I$41*$A260,$A260&gt;Parameters!$J$41,Parameters!$I$42*$A260))</f>
        <v>34987.199999999997</v>
      </c>
      <c r="AG260" s="290">
        <f t="shared" si="123"/>
        <v>137.20470588235293</v>
      </c>
      <c r="AI260" s="428">
        <f t="shared" si="99"/>
        <v>91.170000000001892</v>
      </c>
      <c r="AJ260" s="428">
        <f t="shared" si="100"/>
        <v>159.36000000000058</v>
      </c>
      <c r="AK260" s="428">
        <f t="shared" si="101"/>
        <v>143.5399999999936</v>
      </c>
      <c r="AL260" s="428">
        <f t="shared" si="102"/>
        <v>143.5399999999936</v>
      </c>
      <c r="AM260" s="428">
        <f t="shared" si="103"/>
        <v>91.170000000001892</v>
      </c>
      <c r="AN260" s="428">
        <f t="shared" si="104"/>
        <v>159.36000000000058</v>
      </c>
      <c r="AO260" s="428">
        <f t="shared" si="105"/>
        <v>143.5399999999936</v>
      </c>
      <c r="AP260" s="428">
        <f t="shared" si="106"/>
        <v>143.5399999999936</v>
      </c>
      <c r="AQ260" s="428">
        <f t="shared" si="107"/>
        <v>91.170000000001892</v>
      </c>
      <c r="AR260" s="428">
        <f t="shared" si="108"/>
        <v>159.36000000000058</v>
      </c>
      <c r="AS260" s="428">
        <f t="shared" si="109"/>
        <v>143.5399999999936</v>
      </c>
      <c r="AT260" s="428">
        <f t="shared" si="110"/>
        <v>143.5399999999936</v>
      </c>
      <c r="AU260" s="428">
        <f t="shared" si="111"/>
        <v>91.170000000001892</v>
      </c>
      <c r="AV260" s="428">
        <f t="shared" si="112"/>
        <v>159.36000000000058</v>
      </c>
      <c r="AW260" s="428">
        <f t="shared" si="113"/>
        <v>143.5399999999936</v>
      </c>
      <c r="AX260" s="428">
        <f t="shared" si="114"/>
        <v>143.5399999999936</v>
      </c>
    </row>
    <row r="261">
      <c r="A261" s="413">
        <v>256</v>
      </c>
      <c r="B261" s="290" cm="1">
        <f t="array" ref="B261">IF(Parameters!$C$55="No",IF($A261&lt;=Parameters!$D$23,Parameters!$C$23*$A261,IF($A261&lt;=Parameters!$D$24,Parameters!$C$23*Parameters!$D$23+Parameters!$C$24*($A261-Parameters!$D$23),IF($A261&lt;=Parameters!$D$25,Parameters!$C$23*Parameters!$D$23+Parameters!$C$24*(Parameters!$D$24-Parameters!$D$23)+Parameters!$C$25*($A261-Parameters!$D$24),Parameters!$C$23*Parameters!$D$23+Parameters!$C$24*(Parameters!$D$24-Parameters!$D$23)+Parameters!$C$25*(Parameters!$D$25-Parameters!$D$24)+Parameters!$C$26*($A261-Parameters!$D$25)))),_xlfn.IFS($A261&lt;=Parameters!$D$23,Parameters!$C$23*$A261,$A261&lt;=Parameters!$D$24,Parameters!$C$24*$A261,$A261&lt;=Parameters!$D$25,Parameters!$C$25*$A261,$A261&gt;Parameters!$D$25,Parameters!$C$26*$A261))</f>
        <v>23339.52</v>
      </c>
      <c r="C261" s="290">
        <f t="shared" si="115"/>
        <v>91.17</v>
      </c>
      <c r="D261" s="290" cm="1">
        <f t="array" ref="D261">IF(Parameters!$C$55="No",IF($A261&lt;=Parameters!$D$28,Parameters!$C$28*$A261,IF($A261&lt;=Parameters!$D$29,Parameters!$C$28*Parameters!$D$28+Parameters!$C$29*($A261-Parameters!$D$28),IF($A261&lt;=Parameters!$D$30,Parameters!$C$28*Parameters!$D$28+Parameters!$C$29*(Parameters!$D$29-Parameters!$D$28)+Parameters!$C$30*($A261-Parameters!$D$29),Parameters!$C$28*Parameters!$D$28+Parameters!$C$29*(Parameters!$D$29-Parameters!$D$28)+Parameters!$C$30*(Parameters!$D$30-Parameters!$D$29)+Parameters!$C$31*($A261-Parameters!$D$30)))),_xlfn.IFS($A261&lt;=Parameters!$D$28,Parameters!$C$28*$A261,$A261&lt;=Parameters!$D$29,Parameters!$C$29*$A261,$A261&lt;=Parameters!$D$30,Parameters!$C$30*$A261,$A261&gt;Parameters!$D$30,Parameters!$C$31*$A261))</f>
        <v>28280.66</v>
      </c>
      <c r="E261" s="290">
        <f t="shared" si="115"/>
        <v>110.471328125</v>
      </c>
      <c r="F261" s="290" cm="1">
        <f t="array" ref="F261">IF(Parameters!$C$55="No",IF($A261&lt;=Parameters!$D$34,Parameters!$C$34*$A261,IF($A261&lt;=Parameters!$D$35,Parameters!$C$34*Parameters!$D$34+Parameters!$C$35*($A261-Parameters!$D$34),IF($A261&lt;=Parameters!$D$36,Parameters!$C$34*Parameters!$D$34+Parameters!$C$35*(Parameters!$D$35-Parameters!$D$34)+Parameters!$C$36*($A261-Parameters!$D$35),Parameters!$C$34*Parameters!$D$34+Parameters!$C$35*(Parameters!$D$35-Parameters!$D$34)+Parameters!$C$36*(Parameters!$D$36-Parameters!$D$35)+Parameters!$C$37*($A261-Parameters!$D$36)))),_xlfn.IFS($A261&lt;=Parameters!$D$34,Parameters!$C$34*$A261,$A261&lt;=Parameters!$D$35,Parameters!$C$35*$A261,$A261&lt;=Parameters!$D$36,Parameters!$C$36*$A261,$A261&gt;Parameters!$D$36,Parameters!$C$37*$A261))</f>
        <v>33515.24</v>
      </c>
      <c r="G261" s="290">
        <f t="shared" si="116"/>
        <v>130.91890624999999</v>
      </c>
      <c r="H261" s="290" cm="1">
        <f t="array" ref="H261">IF(Parameters!$C$55="No",IF($A261&lt;=Parameters!$D$39,Parameters!$C$39*$A261,IF($A261&lt;=Parameters!$D$40,Parameters!$C$39*Parameters!$D$39+Parameters!$C$40*($A261-Parameters!$D$39),IF($A261&lt;=Parameters!$D$41,Parameters!$C$39*Parameters!$D$39+Parameters!$C$40*(Parameters!$D$40-Parameters!$D$39)+Parameters!$C$41*($A261-Parameters!$D$40),Parameters!$C$39*Parameters!$D$39+Parameters!$C$40*(Parameters!$D$40-Parameters!$D$39)+Parameters!$C$41*(Parameters!$D$41-Parameters!$D$40)+Parameters!$C$42*($A261-Parameters!$D$41)))),_xlfn.IFS($A261&lt;=Parameters!$D$39,Parameters!$C$39*$A261,$A261&lt;=Parameters!$D$40,Parameters!$C$40*$A261,$A261&lt;=Parameters!$D$41,Parameters!$C$41*$A261,$A261&gt;Parameters!$D$41,Parameters!$C$42*$A261))</f>
        <v>35130.74</v>
      </c>
      <c r="I261" s="290">
        <f t="shared" si="117"/>
        <v>137.22945312499999</v>
      </c>
      <c r="J261" s="290" cm="1">
        <f t="array" ref="J261">IF(Parameters!$D$55="No",IF($A261&lt;=Parameters!$F$23,Parameters!$E$23*$A261,IF($A261&lt;=Parameters!$F$24,Parameters!$E$23*Parameters!$F$23+Parameters!$E$24*($A261-Parameters!$F$23),IF($A261&lt;=Parameters!$F$25,Parameters!$E$23*Parameters!$F$23+Parameters!$E$24*(Parameters!$F$24-Parameters!$F$23)+Parameters!$E$25*($A261-Parameters!$F$24),Parameters!$E$23*Parameters!$F$23+Parameters!$E$24*(Parameters!$F$24-Parameters!$F$23)+Parameters!$E$25*(Parameters!$F$25-Parameters!$F$24)+Parameters!$E$26*($A261-Parameters!$F$25)))),_xlfn.IFS($A261&lt;=Parameters!$F$23,Parameters!$E$23*$A261,$A261&lt;=Parameters!$F$24,Parameters!$E$24*$A261,$A261&lt;=Parameters!$F$25,Parameters!$E$25*$A261,$A261&gt;Parameters!$F$25,Parameters!$E$26*$A261))</f>
        <v>23339.52</v>
      </c>
      <c r="K261" s="290">
        <f t="shared" si="93"/>
        <v>91.17</v>
      </c>
      <c r="L261" s="290" cm="1">
        <f t="array" ref="L261">IF(Parameters!$D$55="No",IF($A261&lt;=Parameters!$F$28,Parameters!$E$28*$A261,IF($A261&lt;=Parameters!$F$29,Parameters!$E$28*Parameters!$F$28+Parameters!$E$29*($A261-Parameters!$F$28),IF($A261&lt;=Parameters!$F$30,Parameters!$E$28*Parameters!$F$28+Parameters!$E$29*(Parameters!$F$29-Parameters!$F$28)+Parameters!$E$30*($A261-Parameters!$F$29),Parameters!$E$28*Parameters!$F$28+Parameters!$E$29*(Parameters!$F$29-Parameters!$F$28)+Parameters!$E$30*(Parameters!$F$30-Parameters!$F$29)+Parameters!$E$31*($A261-Parameters!$F$30)))),_xlfn.IFS($A261&lt;=Parameters!$F$28,Parameters!$E$28*$A261,$A261&lt;=Parameters!$F$29,Parameters!$E$29*$A261,$A261&lt;=Parameters!$F$30,Parameters!$E$30*$A261,$A261&gt;Parameters!$F$30,Parameters!$E$31*$A261))</f>
        <v>28280.66</v>
      </c>
      <c r="M261" s="290">
        <f t="shared" si="94"/>
        <v>110.471328125</v>
      </c>
      <c r="N261" s="290" cm="1">
        <f t="array" ref="N261">IF(Parameters!$D$55="No",IF($A261&lt;=Parameters!$F$34,Parameters!$E$34*$A261,IF($A261&lt;=Parameters!$F$35,Parameters!$E$34*Parameters!$F$34+Parameters!$E$35*($A261-Parameters!$F$34),IF($A261&lt;=Parameters!$F$36,Parameters!$E$34*Parameters!$F$34+Parameters!$E$35*(Parameters!$F$35-Parameters!$F$34)+Parameters!$E$36*($A261-Parameters!$F$35),Parameters!$E$34*Parameters!$F$34+Parameters!$E$35*(Parameters!$F$35-Parameters!$F$34)+Parameters!$E$36*(Parameters!$F$36-Parameters!$F$35)+Parameters!$E$37*($A261-Parameters!$F$36)))),_xlfn.IFS($A261&lt;=Parameters!$F$34,Parameters!$E$34*$A261,$A261&lt;=Parameters!$F$35,Parameters!$E$35*$A261,$A261&lt;=Parameters!$F$36,Parameters!$E$36*$A261,$A261&gt;Parameters!$F$36,Parameters!$E$37*$A261))</f>
        <v>33515.24</v>
      </c>
      <c r="O261" s="290">
        <f t="shared" si="118"/>
        <v>130.91890624999999</v>
      </c>
      <c r="P261" s="290" cm="1">
        <f t="array" ref="P261">IF(Parameters!$D$55="No",IF($A261&lt;=Parameters!$F$39,Parameters!$E$39*$A261,IF($A261&lt;=Parameters!$F$40,Parameters!$E$39*Parameters!$F$39+Parameters!$E$40*($A261-Parameters!$F$39),IF($A261&lt;=Parameters!$F$41,Parameters!$E$39*Parameters!$F$39+Parameters!$E$40*(Parameters!$F$40-Parameters!$F$39)+Parameters!$E$41*($A261-Parameters!$F$40),Parameters!$E$39*Parameters!$F$39+Parameters!$E$40*(Parameters!$F$40-Parameters!$F$39)+Parameters!$E$41*(Parameters!$F$41-Parameters!$F$40)+Parameters!$E$42*($A261-Parameters!$F$41)))),_xlfn.IFS($A261&lt;=Parameters!$F$39,Parameters!$E$39*$A261,$A261&lt;=Parameters!$F$40,Parameters!$E$40*$A261,$A261&lt;=Parameters!$F$41,Parameters!$E$41*$A261,$A261&gt;Parameters!$F$41,Parameters!$E$42*$A261))</f>
        <v>35130.74</v>
      </c>
      <c r="Q261" s="290">
        <f t="shared" si="119"/>
        <v>137.22945312499999</v>
      </c>
      <c r="R261" s="290" cm="1">
        <f t="array" ref="R261">IF(Parameters!$E$55="No",IF($A261&lt;=Parameters!$H$23,Parameters!$G$23*$A261,IF($A261&lt;=Parameters!$H$24,Parameters!$G$23*Parameters!$H$23+Parameters!$G$24*($A261-Parameters!$H$23),IF($A261&lt;=Parameters!$H$25,Parameters!$G$23*Parameters!$H$23+Parameters!$G$24*(Parameters!$H$24-Parameters!$H$23)+Parameters!$G$25*($A261-Parameters!$H$24),Parameters!$G$23*Parameters!$H$23+Parameters!$G$24*(Parameters!$H$24-Parameters!$H$23)+Parameters!$G$25*(Parameters!$H$25-Parameters!$H$24)+Parameters!$G$26*($A261-Parameters!$H$25)))),_xlfn.IFS($A261&lt;=Parameters!$H$23,Parameters!$G$23*$A261,$A261&lt;=Parameters!$H$24,Parameters!$G$24*$A261,$A261&lt;=Parameters!$H$25,Parameters!$G$25*$A261,$A261&gt;Parameters!$H$25,Parameters!$G$26*$A261))</f>
        <v>23339.52</v>
      </c>
      <c r="S261" s="290">
        <f t="shared" si="95"/>
        <v>91.17</v>
      </c>
      <c r="T261" s="290" cm="1">
        <f t="array" ref="T261">IF(Parameters!$E$55="No",IF($A261&lt;=Parameters!$H$28,Parameters!$G$28*$A261,IF($A261&lt;=Parameters!$H$29,Parameters!$G$28*Parameters!$H$28+Parameters!$G$29*($A261-Parameters!$H$28),IF($A261&lt;=Parameters!$H$30,Parameters!$G$28*Parameters!$H$28+Parameters!$G$29*(Parameters!$H$29-Parameters!$H$28)+Parameters!$G$30*($A261-Parameters!$H$29),Parameters!$G$28*Parameters!$H$28+Parameters!$G$29*(Parameters!$H$29-Parameters!$H$28)+Parameters!$G$30*(Parameters!$H$30-Parameters!$H$29)+Parameters!$G$31*($A261-Parameters!$H$30)))),_xlfn.IFS($A261&lt;=Parameters!$H$28,Parameters!$G$28*$A261,$A261&lt;=Parameters!$H$29,Parameters!$G$29*$A261,$A261&lt;=Parameters!$H$30,Parameters!$G$30*$A261,$A261&gt;Parameters!$H$30,Parameters!$G$31*$A261))</f>
        <v>28280.66</v>
      </c>
      <c r="U261" s="290">
        <f t="shared" si="96"/>
        <v>110.471328125</v>
      </c>
      <c r="V261" s="290" cm="1">
        <f t="array" ref="V261">IF(Parameters!$E$55="No",IF($A261&lt;=Parameters!$H$34,Parameters!$G$34*$A261,IF($A261&lt;=Parameters!$H$35,Parameters!$G$34*Parameters!$H$34+Parameters!$G$35*($A261-Parameters!$H$34),IF($A261&lt;=Parameters!$H$36,Parameters!$G$34*Parameters!$H$34+Parameters!$G$35*(Parameters!$H$35-Parameters!$H$34)+Parameters!$G$36*($A261-Parameters!$H$35),Parameters!$G$34*Parameters!$H$34+Parameters!$G$35*(Parameters!$H$35-Parameters!$H$34)+Parameters!$G$36*(Parameters!$H$36-Parameters!$H$35)+Parameters!$G$37*($A261-Parameters!$H$36)))),_xlfn.IFS($A261&lt;=Parameters!$H$34,Parameters!$G$34*$A261,$A261&lt;=Parameters!$H$35,Parameters!$G$35*$A261,$A261&lt;=Parameters!$H$36,Parameters!$G$36*$A261,$A261&gt;Parameters!$H$36,Parameters!$G$37*$A261))</f>
        <v>33515.24</v>
      </c>
      <c r="W261" s="290">
        <f t="shared" si="120"/>
        <v>130.91890624999999</v>
      </c>
      <c r="X261" s="290" cm="1">
        <f t="array" ref="X261">IF(Parameters!$E$55="No",IF($A261&lt;=Parameters!$H$39,Parameters!$G$39*$A261,IF($A261&lt;=Parameters!$H$40,Parameters!$G$39*Parameters!$H$39+Parameters!$G$40*($A261-Parameters!$H$39),IF($A261&lt;=Parameters!$H$41,Parameters!$G$39*Parameters!$H$39+Parameters!$G$40*(Parameters!$H$40-Parameters!$H$39)+Parameters!$G$41*($A261-Parameters!$H$40),Parameters!$G$39*Parameters!$H$39+Parameters!$G$40*(Parameters!$H$40-Parameters!$H$39)+Parameters!$G$41*(Parameters!$H$41-Parameters!$H$40)+Parameters!$G$42*($A261-Parameters!$H$41)))),_xlfn.IFS($A261&lt;=Parameters!$H$39,Parameters!$G$39*$A261,$A261&lt;=Parameters!$H$40,Parameters!$G$40*$A261,$A261&lt;=Parameters!$H$41,Parameters!$G$41*$A261,$A261&gt;Parameters!$H$41,Parameters!$G$42*$A261))</f>
        <v>35130.74</v>
      </c>
      <c r="Y261" s="290">
        <f t="shared" si="121"/>
        <v>137.22945312499999</v>
      </c>
      <c r="Z261" s="290" cm="1">
        <f t="array" ref="Z261">IF(Parameters!$F$55="No",IF($A261&lt;=Parameters!$J$23,Parameters!$I$23*$A261,IF($A261&lt;=Parameters!$J$24,Parameters!$I$23*Parameters!$J$23+Parameters!$I$24*($A261-Parameters!$J$23),IF($A261&lt;=Parameters!$J$25,Parameters!$I$23*Parameters!$J$23+Parameters!$I$24*(Parameters!$J$24-Parameters!$J$23)+Parameters!$I$25*($A261-Parameters!$J$24),Parameters!$I$23*Parameters!$J$23+Parameters!$I$24*(Parameters!$J$24-Parameters!$J$23)+Parameters!$I$25*(Parameters!$J$25-Parameters!$J$24)+Parameters!$I$26*($A261-Parameters!$J$25)))),_xlfn.IFS($A261&lt;=Parameters!$J$23,Parameters!$I$23*$A261,$A261&lt;=Parameters!$J$24,Parameters!$I$24*$A261,$A261&lt;=Parameters!$J$25,Parameters!$I$25*$A261,$A261&gt;Parameters!$J$25,Parameters!$I$26*$A261))</f>
        <v>23339.52</v>
      </c>
      <c r="AA261" s="290">
        <f t="shared" si="97"/>
        <v>91.17</v>
      </c>
      <c r="AB261" s="290" cm="1">
        <f t="array" ref="AB261">IF(Parameters!$F$55="No",IF($A261&lt;=Parameters!$J$28,Parameters!$I$28*$A261,IF($A261&lt;=Parameters!$J$29,Parameters!$I$28*Parameters!$J$28+Parameters!$I$29*($A261-Parameters!$J$28),IF($A261&lt;=Parameters!$J$30,Parameters!$I$28*Parameters!$J$28+Parameters!$I$29*(Parameters!$J$29-Parameters!$J$28)+Parameters!$I$30*($A261-Parameters!$J$29),Parameters!$I$28*Parameters!$J$28+Parameters!$I$29*(Parameters!$J$29-Parameters!$J$28)+Parameters!$I$30*(Parameters!$J$30-Parameters!$J$29)+Parameters!$I$31*($A261-Parameters!$J$30)))),_xlfn.IFS($A261&lt;=Parameters!$J$28,Parameters!$I$28*$A261,$A261&lt;=Parameters!$J$29,Parameters!$I$29*$A261,$A261&lt;=Parameters!$J$30,Parameters!$I$30*$A261,$A261&gt;Parameters!$J$30,Parameters!$I$31*$A261))</f>
        <v>28280.66</v>
      </c>
      <c r="AC261" s="290">
        <f t="shared" si="98"/>
        <v>110.471328125</v>
      </c>
      <c r="AD261" s="290" cm="1">
        <f t="array" ref="AD261">IF(Parameters!$F$55="No",IF($A261&lt;=Parameters!$J$34,Parameters!$I$34*$A261,IF($A261&lt;=Parameters!$J$35,Parameters!$I$34*Parameters!$J$34+Parameters!$I$35*($A261-Parameters!$J$34),IF($A261&lt;=Parameters!$J$36,Parameters!$I$34*Parameters!$J$34+Parameters!$I$35*(Parameters!$J$35-Parameters!$J$34)+Parameters!$I$36*($A261-Parameters!$J$35),Parameters!$I$34*Parameters!$J$34+Parameters!$I$35*(Parameters!$J$35-Parameters!$J$34)+Parameters!$I$36*(Parameters!$J$36-Parameters!$J$35)+Parameters!$I$37*($A261-Parameters!$J$36)))),_xlfn.IFS($A261&lt;=Parameters!$J$34,Parameters!$I$34*$A261,$A261&lt;=Parameters!$J$35,Parameters!$I$35*$A261,$A261&lt;=Parameters!$J$36,Parameters!$I$36*$A261,$A261&gt;Parameters!$J$36,Parameters!$I$37*$A261))</f>
        <v>33515.24</v>
      </c>
      <c r="AE261" s="290">
        <f t="shared" si="122"/>
        <v>130.91890624999999</v>
      </c>
      <c r="AF261" s="290" cm="1">
        <f t="array" ref="AF261">IF(Parameters!$F$55="No",IF($A261&lt;=Parameters!$J$39,Parameters!$I$39*$A261,IF($A261&lt;=Parameters!$J$40,Parameters!$I$39*Parameters!$J$39+Parameters!$I$40*($A261-Parameters!$J$39),IF($A261&lt;=Parameters!$J$41,Parameters!$I$39*Parameters!$J$39+Parameters!$I$40*(Parameters!$J$40-Parameters!$J$39)+Parameters!$I$41*($A261-Parameters!$J$40),Parameters!$I$39*Parameters!$J$39+Parameters!$I$40*(Parameters!$J$40-Parameters!$J$39)+Parameters!$I$41*(Parameters!$J$41-Parameters!$J$40)+Parameters!$I$42*($A261-Parameters!$J$41)))),_xlfn.IFS($A261&lt;=Parameters!$J$39,Parameters!$I$39*$A261,$A261&lt;=Parameters!$J$40,Parameters!$I$40*$A261,$A261&lt;=Parameters!$J$41,Parameters!$I$41*$A261,$A261&gt;Parameters!$J$41,Parameters!$I$42*$A261))</f>
        <v>35130.74</v>
      </c>
      <c r="AG261" s="290">
        <f t="shared" si="123"/>
        <v>137.22945312499999</v>
      </c>
      <c r="AI261" s="428">
        <f t="shared" si="99"/>
        <v>91.169999999998254</v>
      </c>
      <c r="AJ261" s="428">
        <f t="shared" si="100"/>
        <v>159.36000000000058</v>
      </c>
      <c r="AK261" s="428">
        <f t="shared" si="101"/>
        <v>143.54000000000087</v>
      </c>
      <c r="AL261" s="428">
        <f t="shared" si="102"/>
        <v>143.54000000000087</v>
      </c>
      <c r="AM261" s="428">
        <f t="shared" si="103"/>
        <v>91.169999999998254</v>
      </c>
      <c r="AN261" s="428">
        <f t="shared" si="104"/>
        <v>159.36000000000058</v>
      </c>
      <c r="AO261" s="428">
        <f t="shared" si="105"/>
        <v>143.54000000000087</v>
      </c>
      <c r="AP261" s="428">
        <f t="shared" si="106"/>
        <v>143.54000000000087</v>
      </c>
      <c r="AQ261" s="428">
        <f t="shared" si="107"/>
        <v>91.169999999998254</v>
      </c>
      <c r="AR261" s="428">
        <f t="shared" si="108"/>
        <v>159.36000000000058</v>
      </c>
      <c r="AS261" s="428">
        <f t="shared" si="109"/>
        <v>143.54000000000087</v>
      </c>
      <c r="AT261" s="428">
        <f t="shared" si="110"/>
        <v>143.54000000000087</v>
      </c>
      <c r="AU261" s="428">
        <f t="shared" si="111"/>
        <v>91.169999999998254</v>
      </c>
      <c r="AV261" s="428">
        <f t="shared" si="112"/>
        <v>159.36000000000058</v>
      </c>
      <c r="AW261" s="428">
        <f t="shared" si="113"/>
        <v>143.54000000000087</v>
      </c>
      <c r="AX261" s="428">
        <f t="shared" si="114"/>
        <v>143.54000000000087</v>
      </c>
    </row>
    <row r="262">
      <c r="A262" s="413">
        <v>257</v>
      </c>
      <c r="B262" s="290" cm="1">
        <f t="array" ref="B262">IF(Parameters!$C$55="No",IF($A262&lt;=Parameters!$D$23,Parameters!$C$23*$A262,IF($A262&lt;=Parameters!$D$24,Parameters!$C$23*Parameters!$D$23+Parameters!$C$24*($A262-Parameters!$D$23),IF($A262&lt;=Parameters!$D$25,Parameters!$C$23*Parameters!$D$23+Parameters!$C$24*(Parameters!$D$24-Parameters!$D$23)+Parameters!$C$25*($A262-Parameters!$D$24),Parameters!$C$23*Parameters!$D$23+Parameters!$C$24*(Parameters!$D$24-Parameters!$D$23)+Parameters!$C$25*(Parameters!$D$25-Parameters!$D$24)+Parameters!$C$26*($A262-Parameters!$D$25)))),_xlfn.IFS($A262&lt;=Parameters!$D$23,Parameters!$C$23*$A262,$A262&lt;=Parameters!$D$24,Parameters!$C$24*$A262,$A262&lt;=Parameters!$D$25,Parameters!$C$25*$A262,$A262&gt;Parameters!$D$25,Parameters!$C$26*$A262))</f>
        <v>23430.69</v>
      </c>
      <c r="C262" s="290">
        <f t="shared" si="115"/>
        <v>91.17</v>
      </c>
      <c r="D262" s="290" cm="1">
        <f t="array" ref="D262">IF(Parameters!$C$55="No",IF($A262&lt;=Parameters!$D$28,Parameters!$C$28*$A262,IF($A262&lt;=Parameters!$D$29,Parameters!$C$28*Parameters!$D$28+Parameters!$C$29*($A262-Parameters!$D$28),IF($A262&lt;=Parameters!$D$30,Parameters!$C$28*Parameters!$D$28+Parameters!$C$29*(Parameters!$D$29-Parameters!$D$28)+Parameters!$C$30*($A262-Parameters!$D$29),Parameters!$C$28*Parameters!$D$28+Parameters!$C$29*(Parameters!$D$29-Parameters!$D$28)+Parameters!$C$30*(Parameters!$D$30-Parameters!$D$29)+Parameters!$C$31*($A262-Parameters!$D$30)))),_xlfn.IFS($A262&lt;=Parameters!$D$28,Parameters!$C$28*$A262,$A262&lt;=Parameters!$D$29,Parameters!$C$29*$A262,$A262&lt;=Parameters!$D$30,Parameters!$C$30*$A262,$A262&gt;Parameters!$D$30,Parameters!$C$31*$A262))</f>
        <v>28440.02</v>
      </c>
      <c r="E262" s="290">
        <f t="shared" si="115"/>
        <v>110.66155642023347</v>
      </c>
      <c r="F262" s="290" cm="1">
        <f t="array" ref="F262">IF(Parameters!$C$55="No",IF($A262&lt;=Parameters!$D$34,Parameters!$C$34*$A262,IF($A262&lt;=Parameters!$D$35,Parameters!$C$34*Parameters!$D$34+Parameters!$C$35*($A262-Parameters!$D$34),IF($A262&lt;=Parameters!$D$36,Parameters!$C$34*Parameters!$D$34+Parameters!$C$35*(Parameters!$D$35-Parameters!$D$34)+Parameters!$C$36*($A262-Parameters!$D$35),Parameters!$C$34*Parameters!$D$34+Parameters!$C$35*(Parameters!$D$35-Parameters!$D$34)+Parameters!$C$36*(Parameters!$D$36-Parameters!$D$35)+Parameters!$C$37*($A262-Parameters!$D$36)))),_xlfn.IFS($A262&lt;=Parameters!$D$34,Parameters!$C$34*$A262,$A262&lt;=Parameters!$D$35,Parameters!$C$35*$A262,$A262&lt;=Parameters!$D$36,Parameters!$C$36*$A262,$A262&gt;Parameters!$D$36,Parameters!$C$37*$A262))</f>
        <v>33658.78</v>
      </c>
      <c r="G262" s="290">
        <f t="shared" si="116"/>
        <v>130.96801556420232</v>
      </c>
      <c r="H262" s="290" cm="1">
        <f t="array" ref="H262">IF(Parameters!$C$55="No",IF($A262&lt;=Parameters!$D$39,Parameters!$C$39*$A262,IF($A262&lt;=Parameters!$D$40,Parameters!$C$39*Parameters!$D$39+Parameters!$C$40*($A262-Parameters!$D$39),IF($A262&lt;=Parameters!$D$41,Parameters!$C$39*Parameters!$D$39+Parameters!$C$40*(Parameters!$D$40-Parameters!$D$39)+Parameters!$C$41*($A262-Parameters!$D$40),Parameters!$C$39*Parameters!$D$39+Parameters!$C$40*(Parameters!$D$40-Parameters!$D$39)+Parameters!$C$41*(Parameters!$D$41-Parameters!$D$40)+Parameters!$C$42*($A262-Parameters!$D$41)))),_xlfn.IFS($A262&lt;=Parameters!$D$39,Parameters!$C$39*$A262,$A262&lt;=Parameters!$D$40,Parameters!$C$40*$A262,$A262&lt;=Parameters!$D$41,Parameters!$C$41*$A262,$A262&gt;Parameters!$D$41,Parameters!$C$42*$A262))</f>
        <v>35274.28</v>
      </c>
      <c r="I262" s="290">
        <f t="shared" si="117"/>
        <v>137.25400778210116</v>
      </c>
      <c r="J262" s="290" cm="1">
        <f t="array" ref="J262">IF(Parameters!$D$55="No",IF($A262&lt;=Parameters!$F$23,Parameters!$E$23*$A262,IF($A262&lt;=Parameters!$F$24,Parameters!$E$23*Parameters!$F$23+Parameters!$E$24*($A262-Parameters!$F$23),IF($A262&lt;=Parameters!$F$25,Parameters!$E$23*Parameters!$F$23+Parameters!$E$24*(Parameters!$F$24-Parameters!$F$23)+Parameters!$E$25*($A262-Parameters!$F$24),Parameters!$E$23*Parameters!$F$23+Parameters!$E$24*(Parameters!$F$24-Parameters!$F$23)+Parameters!$E$25*(Parameters!$F$25-Parameters!$F$24)+Parameters!$E$26*($A262-Parameters!$F$25)))),_xlfn.IFS($A262&lt;=Parameters!$F$23,Parameters!$E$23*$A262,$A262&lt;=Parameters!$F$24,Parameters!$E$24*$A262,$A262&lt;=Parameters!$F$25,Parameters!$E$25*$A262,$A262&gt;Parameters!$F$25,Parameters!$E$26*$A262))</f>
        <v>23430.69</v>
      </c>
      <c r="K262" s="290">
        <f t="shared" ref="K262:K325" si="124">J262/$A262</f>
        <v>91.17</v>
      </c>
      <c r="L262" s="290" cm="1">
        <f t="array" ref="L262">IF(Parameters!$D$55="No",IF($A262&lt;=Parameters!$F$28,Parameters!$E$28*$A262,IF($A262&lt;=Parameters!$F$29,Parameters!$E$28*Parameters!$F$28+Parameters!$E$29*($A262-Parameters!$F$28),IF($A262&lt;=Parameters!$F$30,Parameters!$E$28*Parameters!$F$28+Parameters!$E$29*(Parameters!$F$29-Parameters!$F$28)+Parameters!$E$30*($A262-Parameters!$F$29),Parameters!$E$28*Parameters!$F$28+Parameters!$E$29*(Parameters!$F$29-Parameters!$F$28)+Parameters!$E$30*(Parameters!$F$30-Parameters!$F$29)+Parameters!$E$31*($A262-Parameters!$F$30)))),_xlfn.IFS($A262&lt;=Parameters!$F$28,Parameters!$E$28*$A262,$A262&lt;=Parameters!$F$29,Parameters!$E$29*$A262,$A262&lt;=Parameters!$F$30,Parameters!$E$30*$A262,$A262&gt;Parameters!$F$30,Parameters!$E$31*$A262))</f>
        <v>28440.02</v>
      </c>
      <c r="M262" s="290">
        <f t="shared" ref="M262:M325" si="125">L262/$A262</f>
        <v>110.66155642023347</v>
      </c>
      <c r="N262" s="290" cm="1">
        <f t="array" ref="N262">IF(Parameters!$D$55="No",IF($A262&lt;=Parameters!$F$34,Parameters!$E$34*$A262,IF($A262&lt;=Parameters!$F$35,Parameters!$E$34*Parameters!$F$34+Parameters!$E$35*($A262-Parameters!$F$34),IF($A262&lt;=Parameters!$F$36,Parameters!$E$34*Parameters!$F$34+Parameters!$E$35*(Parameters!$F$35-Parameters!$F$34)+Parameters!$E$36*($A262-Parameters!$F$35),Parameters!$E$34*Parameters!$F$34+Parameters!$E$35*(Parameters!$F$35-Parameters!$F$34)+Parameters!$E$36*(Parameters!$F$36-Parameters!$F$35)+Parameters!$E$37*($A262-Parameters!$F$36)))),_xlfn.IFS($A262&lt;=Parameters!$F$34,Parameters!$E$34*$A262,$A262&lt;=Parameters!$F$35,Parameters!$E$35*$A262,$A262&lt;=Parameters!$F$36,Parameters!$E$36*$A262,$A262&gt;Parameters!$F$36,Parameters!$E$37*$A262))</f>
        <v>33658.78</v>
      </c>
      <c r="O262" s="290">
        <f t="shared" si="118"/>
        <v>130.96801556420232</v>
      </c>
      <c r="P262" s="290" cm="1">
        <f t="array" ref="P262">IF(Parameters!$D$55="No",IF($A262&lt;=Parameters!$F$39,Parameters!$E$39*$A262,IF($A262&lt;=Parameters!$F$40,Parameters!$E$39*Parameters!$F$39+Parameters!$E$40*($A262-Parameters!$F$39),IF($A262&lt;=Parameters!$F$41,Parameters!$E$39*Parameters!$F$39+Parameters!$E$40*(Parameters!$F$40-Parameters!$F$39)+Parameters!$E$41*($A262-Parameters!$F$40),Parameters!$E$39*Parameters!$F$39+Parameters!$E$40*(Parameters!$F$40-Parameters!$F$39)+Parameters!$E$41*(Parameters!$F$41-Parameters!$F$40)+Parameters!$E$42*($A262-Parameters!$F$41)))),_xlfn.IFS($A262&lt;=Parameters!$F$39,Parameters!$E$39*$A262,$A262&lt;=Parameters!$F$40,Parameters!$E$40*$A262,$A262&lt;=Parameters!$F$41,Parameters!$E$41*$A262,$A262&gt;Parameters!$F$41,Parameters!$E$42*$A262))</f>
        <v>35274.28</v>
      </c>
      <c r="Q262" s="290">
        <f t="shared" si="119"/>
        <v>137.25400778210116</v>
      </c>
      <c r="R262" s="290" cm="1">
        <f t="array" ref="R262">IF(Parameters!$E$55="No",IF($A262&lt;=Parameters!$H$23,Parameters!$G$23*$A262,IF($A262&lt;=Parameters!$H$24,Parameters!$G$23*Parameters!$H$23+Parameters!$G$24*($A262-Parameters!$H$23),IF($A262&lt;=Parameters!$H$25,Parameters!$G$23*Parameters!$H$23+Parameters!$G$24*(Parameters!$H$24-Parameters!$H$23)+Parameters!$G$25*($A262-Parameters!$H$24),Parameters!$G$23*Parameters!$H$23+Parameters!$G$24*(Parameters!$H$24-Parameters!$H$23)+Parameters!$G$25*(Parameters!$H$25-Parameters!$H$24)+Parameters!$G$26*($A262-Parameters!$H$25)))),_xlfn.IFS($A262&lt;=Parameters!$H$23,Parameters!$G$23*$A262,$A262&lt;=Parameters!$H$24,Parameters!$G$24*$A262,$A262&lt;=Parameters!$H$25,Parameters!$G$25*$A262,$A262&gt;Parameters!$H$25,Parameters!$G$26*$A262))</f>
        <v>23430.69</v>
      </c>
      <c r="S262" s="290">
        <f t="shared" ref="S262:S325" si="126">R262/$A262</f>
        <v>91.17</v>
      </c>
      <c r="T262" s="290" cm="1">
        <f t="array" ref="T262">IF(Parameters!$E$55="No",IF($A262&lt;=Parameters!$H$28,Parameters!$G$28*$A262,IF($A262&lt;=Parameters!$H$29,Parameters!$G$28*Parameters!$H$28+Parameters!$G$29*($A262-Parameters!$H$28),IF($A262&lt;=Parameters!$H$30,Parameters!$G$28*Parameters!$H$28+Parameters!$G$29*(Parameters!$H$29-Parameters!$H$28)+Parameters!$G$30*($A262-Parameters!$H$29),Parameters!$G$28*Parameters!$H$28+Parameters!$G$29*(Parameters!$H$29-Parameters!$H$28)+Parameters!$G$30*(Parameters!$H$30-Parameters!$H$29)+Parameters!$G$31*($A262-Parameters!$H$30)))),_xlfn.IFS($A262&lt;=Parameters!$H$28,Parameters!$G$28*$A262,$A262&lt;=Parameters!$H$29,Parameters!$G$29*$A262,$A262&lt;=Parameters!$H$30,Parameters!$G$30*$A262,$A262&gt;Parameters!$H$30,Parameters!$G$31*$A262))</f>
        <v>28440.02</v>
      </c>
      <c r="U262" s="290">
        <f t="shared" ref="U262:U325" si="127">T262/$A262</f>
        <v>110.66155642023347</v>
      </c>
      <c r="V262" s="290" cm="1">
        <f t="array" ref="V262">IF(Parameters!$E$55="No",IF($A262&lt;=Parameters!$H$34,Parameters!$G$34*$A262,IF($A262&lt;=Parameters!$H$35,Parameters!$G$34*Parameters!$H$34+Parameters!$G$35*($A262-Parameters!$H$34),IF($A262&lt;=Parameters!$H$36,Parameters!$G$34*Parameters!$H$34+Parameters!$G$35*(Parameters!$H$35-Parameters!$H$34)+Parameters!$G$36*($A262-Parameters!$H$35),Parameters!$G$34*Parameters!$H$34+Parameters!$G$35*(Parameters!$H$35-Parameters!$H$34)+Parameters!$G$36*(Parameters!$H$36-Parameters!$H$35)+Parameters!$G$37*($A262-Parameters!$H$36)))),_xlfn.IFS($A262&lt;=Parameters!$H$34,Parameters!$G$34*$A262,$A262&lt;=Parameters!$H$35,Parameters!$G$35*$A262,$A262&lt;=Parameters!$H$36,Parameters!$G$36*$A262,$A262&gt;Parameters!$H$36,Parameters!$G$37*$A262))</f>
        <v>33658.78</v>
      </c>
      <c r="W262" s="290">
        <f t="shared" si="120"/>
        <v>130.96801556420232</v>
      </c>
      <c r="X262" s="290" cm="1">
        <f t="array" ref="X262">IF(Parameters!$E$55="No",IF($A262&lt;=Parameters!$H$39,Parameters!$G$39*$A262,IF($A262&lt;=Parameters!$H$40,Parameters!$G$39*Parameters!$H$39+Parameters!$G$40*($A262-Parameters!$H$39),IF($A262&lt;=Parameters!$H$41,Parameters!$G$39*Parameters!$H$39+Parameters!$G$40*(Parameters!$H$40-Parameters!$H$39)+Parameters!$G$41*($A262-Parameters!$H$40),Parameters!$G$39*Parameters!$H$39+Parameters!$G$40*(Parameters!$H$40-Parameters!$H$39)+Parameters!$G$41*(Parameters!$H$41-Parameters!$H$40)+Parameters!$G$42*($A262-Parameters!$H$41)))),_xlfn.IFS($A262&lt;=Parameters!$H$39,Parameters!$G$39*$A262,$A262&lt;=Parameters!$H$40,Parameters!$G$40*$A262,$A262&lt;=Parameters!$H$41,Parameters!$G$41*$A262,$A262&gt;Parameters!$H$41,Parameters!$G$42*$A262))</f>
        <v>35274.28</v>
      </c>
      <c r="Y262" s="290">
        <f t="shared" si="121"/>
        <v>137.25400778210116</v>
      </c>
      <c r="Z262" s="290" cm="1">
        <f t="array" ref="Z262">IF(Parameters!$F$55="No",IF($A262&lt;=Parameters!$J$23,Parameters!$I$23*$A262,IF($A262&lt;=Parameters!$J$24,Parameters!$I$23*Parameters!$J$23+Parameters!$I$24*($A262-Parameters!$J$23),IF($A262&lt;=Parameters!$J$25,Parameters!$I$23*Parameters!$J$23+Parameters!$I$24*(Parameters!$J$24-Parameters!$J$23)+Parameters!$I$25*($A262-Parameters!$J$24),Parameters!$I$23*Parameters!$J$23+Parameters!$I$24*(Parameters!$J$24-Parameters!$J$23)+Parameters!$I$25*(Parameters!$J$25-Parameters!$J$24)+Parameters!$I$26*($A262-Parameters!$J$25)))),_xlfn.IFS($A262&lt;=Parameters!$J$23,Parameters!$I$23*$A262,$A262&lt;=Parameters!$J$24,Parameters!$I$24*$A262,$A262&lt;=Parameters!$J$25,Parameters!$I$25*$A262,$A262&gt;Parameters!$J$25,Parameters!$I$26*$A262))</f>
        <v>23430.69</v>
      </c>
      <c r="AA262" s="290">
        <f t="shared" ref="AA262:AA325" si="128">Z262/$A262</f>
        <v>91.17</v>
      </c>
      <c r="AB262" s="290" cm="1">
        <f t="array" ref="AB262">IF(Parameters!$F$55="No",IF($A262&lt;=Parameters!$J$28,Parameters!$I$28*$A262,IF($A262&lt;=Parameters!$J$29,Parameters!$I$28*Parameters!$J$28+Parameters!$I$29*($A262-Parameters!$J$28),IF($A262&lt;=Parameters!$J$30,Parameters!$I$28*Parameters!$J$28+Parameters!$I$29*(Parameters!$J$29-Parameters!$J$28)+Parameters!$I$30*($A262-Parameters!$J$29),Parameters!$I$28*Parameters!$J$28+Parameters!$I$29*(Parameters!$J$29-Parameters!$J$28)+Parameters!$I$30*(Parameters!$J$30-Parameters!$J$29)+Parameters!$I$31*($A262-Parameters!$J$30)))),_xlfn.IFS($A262&lt;=Parameters!$J$28,Parameters!$I$28*$A262,$A262&lt;=Parameters!$J$29,Parameters!$I$29*$A262,$A262&lt;=Parameters!$J$30,Parameters!$I$30*$A262,$A262&gt;Parameters!$J$30,Parameters!$I$31*$A262))</f>
        <v>28440.02</v>
      </c>
      <c r="AC262" s="290">
        <f t="shared" ref="AC262:AC325" si="129">AB262/$A262</f>
        <v>110.66155642023347</v>
      </c>
      <c r="AD262" s="290" cm="1">
        <f t="array" ref="AD262">IF(Parameters!$F$55="No",IF($A262&lt;=Parameters!$J$34,Parameters!$I$34*$A262,IF($A262&lt;=Parameters!$J$35,Parameters!$I$34*Parameters!$J$34+Parameters!$I$35*($A262-Parameters!$J$34),IF($A262&lt;=Parameters!$J$36,Parameters!$I$34*Parameters!$J$34+Parameters!$I$35*(Parameters!$J$35-Parameters!$J$34)+Parameters!$I$36*($A262-Parameters!$J$35),Parameters!$I$34*Parameters!$J$34+Parameters!$I$35*(Parameters!$J$35-Parameters!$J$34)+Parameters!$I$36*(Parameters!$J$36-Parameters!$J$35)+Parameters!$I$37*($A262-Parameters!$J$36)))),_xlfn.IFS($A262&lt;=Parameters!$J$34,Parameters!$I$34*$A262,$A262&lt;=Parameters!$J$35,Parameters!$I$35*$A262,$A262&lt;=Parameters!$J$36,Parameters!$I$36*$A262,$A262&gt;Parameters!$J$36,Parameters!$I$37*$A262))</f>
        <v>33658.78</v>
      </c>
      <c r="AE262" s="290">
        <f t="shared" si="122"/>
        <v>130.96801556420232</v>
      </c>
      <c r="AF262" s="290" cm="1">
        <f t="array" ref="AF262">IF(Parameters!$F$55="No",IF($A262&lt;=Parameters!$J$39,Parameters!$I$39*$A262,IF($A262&lt;=Parameters!$J$40,Parameters!$I$39*Parameters!$J$39+Parameters!$I$40*($A262-Parameters!$J$39),IF($A262&lt;=Parameters!$J$41,Parameters!$I$39*Parameters!$J$39+Parameters!$I$40*(Parameters!$J$40-Parameters!$J$39)+Parameters!$I$41*($A262-Parameters!$J$40),Parameters!$I$39*Parameters!$J$39+Parameters!$I$40*(Parameters!$J$40-Parameters!$J$39)+Parameters!$I$41*(Parameters!$J$41-Parameters!$J$40)+Parameters!$I$42*($A262-Parameters!$J$41)))),_xlfn.IFS($A262&lt;=Parameters!$J$39,Parameters!$I$39*$A262,$A262&lt;=Parameters!$J$40,Parameters!$I$40*$A262,$A262&lt;=Parameters!$J$41,Parameters!$I$41*$A262,$A262&gt;Parameters!$J$41,Parameters!$I$42*$A262))</f>
        <v>35274.28</v>
      </c>
      <c r="AG262" s="290">
        <f t="shared" si="123"/>
        <v>137.25400778210116</v>
      </c>
      <c r="AI262" s="428">
        <f t="shared" ref="AI262:AI325" si="130">B262-B261</f>
        <v>91.169999999998254</v>
      </c>
      <c r="AJ262" s="428">
        <f t="shared" ref="AJ262:AJ325" si="131">D262-D261</f>
        <v>159.36000000000058</v>
      </c>
      <c r="AK262" s="428">
        <f t="shared" ref="AK262:AK325" si="132">F262-F261</f>
        <v>143.54000000000087</v>
      </c>
      <c r="AL262" s="428">
        <f t="shared" ref="AL262:AL325" si="133">H262-H261</f>
        <v>143.54000000000087</v>
      </c>
      <c r="AM262" s="428">
        <f t="shared" ref="AM262:AM325" si="134">J262-J261</f>
        <v>91.169999999998254</v>
      </c>
      <c r="AN262" s="428">
        <f t="shared" ref="AN262:AN325" si="135">L262-L261</f>
        <v>159.36000000000058</v>
      </c>
      <c r="AO262" s="428">
        <f t="shared" ref="AO262:AO325" si="136">N262-N261</f>
        <v>143.54000000000087</v>
      </c>
      <c r="AP262" s="428">
        <f t="shared" ref="AP262:AP325" si="137">P262-P261</f>
        <v>143.54000000000087</v>
      </c>
      <c r="AQ262" s="428">
        <f t="shared" ref="AQ262:AQ325" si="138">R262-R261</f>
        <v>91.169999999998254</v>
      </c>
      <c r="AR262" s="428">
        <f t="shared" ref="AR262:AR325" si="139">T262-T261</f>
        <v>159.36000000000058</v>
      </c>
      <c r="AS262" s="428">
        <f t="shared" ref="AS262:AS325" si="140">V262-V261</f>
        <v>143.54000000000087</v>
      </c>
      <c r="AT262" s="428">
        <f t="shared" ref="AT262:AT325" si="141">X262-X261</f>
        <v>143.54000000000087</v>
      </c>
      <c r="AU262" s="428">
        <f t="shared" ref="AU262:AU325" si="142">Z262-Z261</f>
        <v>91.169999999998254</v>
      </c>
      <c r="AV262" s="428">
        <f t="shared" ref="AV262:AV325" si="143">AB262-AB261</f>
        <v>159.36000000000058</v>
      </c>
      <c r="AW262" s="428">
        <f t="shared" ref="AW262:AW325" si="144">AD262-AD261</f>
        <v>143.54000000000087</v>
      </c>
      <c r="AX262" s="428">
        <f t="shared" ref="AX262:AX325" si="145">AF262-AF261</f>
        <v>143.54000000000087</v>
      </c>
    </row>
    <row r="263">
      <c r="A263" s="413">
        <v>258</v>
      </c>
      <c r="B263" s="290" cm="1">
        <f t="array" ref="B263">IF(Parameters!$C$55="No",IF($A263&lt;=Parameters!$D$23,Parameters!$C$23*$A263,IF($A263&lt;=Parameters!$D$24,Parameters!$C$23*Parameters!$D$23+Parameters!$C$24*($A263-Parameters!$D$23),IF($A263&lt;=Parameters!$D$25,Parameters!$C$23*Parameters!$D$23+Parameters!$C$24*(Parameters!$D$24-Parameters!$D$23)+Parameters!$C$25*($A263-Parameters!$D$24),Parameters!$C$23*Parameters!$D$23+Parameters!$C$24*(Parameters!$D$24-Parameters!$D$23)+Parameters!$C$25*(Parameters!$D$25-Parameters!$D$24)+Parameters!$C$26*($A263-Parameters!$D$25)))),_xlfn.IFS($A263&lt;=Parameters!$D$23,Parameters!$C$23*$A263,$A263&lt;=Parameters!$D$24,Parameters!$C$24*$A263,$A263&lt;=Parameters!$D$25,Parameters!$C$25*$A263,$A263&gt;Parameters!$D$25,Parameters!$C$26*$A263))</f>
        <v>23521.86</v>
      </c>
      <c r="C263" s="290">
        <f t="shared" ref="C263:E326" si="146">B263/$A263</f>
        <v>91.17</v>
      </c>
      <c r="D263" s="290" cm="1">
        <f t="array" ref="D263">IF(Parameters!$C$55="No",IF($A263&lt;=Parameters!$D$28,Parameters!$C$28*$A263,IF($A263&lt;=Parameters!$D$29,Parameters!$C$28*Parameters!$D$28+Parameters!$C$29*($A263-Parameters!$D$28),IF($A263&lt;=Parameters!$D$30,Parameters!$C$28*Parameters!$D$28+Parameters!$C$29*(Parameters!$D$29-Parameters!$D$28)+Parameters!$C$30*($A263-Parameters!$D$29),Parameters!$C$28*Parameters!$D$28+Parameters!$C$29*(Parameters!$D$29-Parameters!$D$28)+Parameters!$C$30*(Parameters!$D$30-Parameters!$D$29)+Parameters!$C$31*($A263-Parameters!$D$30)))),_xlfn.IFS($A263&lt;=Parameters!$D$28,Parameters!$C$28*$A263,$A263&lt;=Parameters!$D$29,Parameters!$C$29*$A263,$A263&lt;=Parameters!$D$30,Parameters!$C$30*$A263,$A263&gt;Parameters!$D$30,Parameters!$C$31*$A263))</f>
        <v>28599.38</v>
      </c>
      <c r="E263" s="290">
        <f t="shared" si="146"/>
        <v>110.85031007751938</v>
      </c>
      <c r="F263" s="290" cm="1">
        <f t="array" ref="F263">IF(Parameters!$C$55="No",IF($A263&lt;=Parameters!$D$34,Parameters!$C$34*$A263,IF($A263&lt;=Parameters!$D$35,Parameters!$C$34*Parameters!$D$34+Parameters!$C$35*($A263-Parameters!$D$34),IF($A263&lt;=Parameters!$D$36,Parameters!$C$34*Parameters!$D$34+Parameters!$C$35*(Parameters!$D$35-Parameters!$D$34)+Parameters!$C$36*($A263-Parameters!$D$35),Parameters!$C$34*Parameters!$D$34+Parameters!$C$35*(Parameters!$D$35-Parameters!$D$34)+Parameters!$C$36*(Parameters!$D$36-Parameters!$D$35)+Parameters!$C$37*($A263-Parameters!$D$36)))),_xlfn.IFS($A263&lt;=Parameters!$D$34,Parameters!$C$34*$A263,$A263&lt;=Parameters!$D$35,Parameters!$C$35*$A263,$A263&lt;=Parameters!$D$36,Parameters!$C$36*$A263,$A263&gt;Parameters!$D$36,Parameters!$C$37*$A263))</f>
        <v>33802.32</v>
      </c>
      <c r="G263" s="290">
        <f t="shared" ref="G263:G326" si="147">F263/$A263</f>
        <v>131.01674418604651</v>
      </c>
      <c r="H263" s="290" cm="1">
        <f t="array" ref="H263">IF(Parameters!$C$55="No",IF($A263&lt;=Parameters!$D$39,Parameters!$C$39*$A263,IF($A263&lt;=Parameters!$D$40,Parameters!$C$39*Parameters!$D$39+Parameters!$C$40*($A263-Parameters!$D$39),IF($A263&lt;=Parameters!$D$41,Parameters!$C$39*Parameters!$D$39+Parameters!$C$40*(Parameters!$D$40-Parameters!$D$39)+Parameters!$C$41*($A263-Parameters!$D$40),Parameters!$C$39*Parameters!$D$39+Parameters!$C$40*(Parameters!$D$40-Parameters!$D$39)+Parameters!$C$41*(Parameters!$D$41-Parameters!$D$40)+Parameters!$C$42*($A263-Parameters!$D$41)))),_xlfn.IFS($A263&lt;=Parameters!$D$39,Parameters!$C$39*$A263,$A263&lt;=Parameters!$D$40,Parameters!$C$40*$A263,$A263&lt;=Parameters!$D$41,Parameters!$C$41*$A263,$A263&gt;Parameters!$D$41,Parameters!$C$42*$A263))</f>
        <v>35417.82</v>
      </c>
      <c r="I263" s="290">
        <f t="shared" ref="I263:I326" si="148">H263/$A263</f>
        <v>137.27837209302325</v>
      </c>
      <c r="J263" s="290" cm="1">
        <f t="array" ref="J263">IF(Parameters!$D$55="No",IF($A263&lt;=Parameters!$F$23,Parameters!$E$23*$A263,IF($A263&lt;=Parameters!$F$24,Parameters!$E$23*Parameters!$F$23+Parameters!$E$24*($A263-Parameters!$F$23),IF($A263&lt;=Parameters!$F$25,Parameters!$E$23*Parameters!$F$23+Parameters!$E$24*(Parameters!$F$24-Parameters!$F$23)+Parameters!$E$25*($A263-Parameters!$F$24),Parameters!$E$23*Parameters!$F$23+Parameters!$E$24*(Parameters!$F$24-Parameters!$F$23)+Parameters!$E$25*(Parameters!$F$25-Parameters!$F$24)+Parameters!$E$26*($A263-Parameters!$F$25)))),_xlfn.IFS($A263&lt;=Parameters!$F$23,Parameters!$E$23*$A263,$A263&lt;=Parameters!$F$24,Parameters!$E$24*$A263,$A263&lt;=Parameters!$F$25,Parameters!$E$25*$A263,$A263&gt;Parameters!$F$25,Parameters!$E$26*$A263))</f>
        <v>23521.86</v>
      </c>
      <c r="K263" s="290">
        <f t="shared" si="124"/>
        <v>91.17</v>
      </c>
      <c r="L263" s="290" cm="1">
        <f t="array" ref="L263">IF(Parameters!$D$55="No",IF($A263&lt;=Parameters!$F$28,Parameters!$E$28*$A263,IF($A263&lt;=Parameters!$F$29,Parameters!$E$28*Parameters!$F$28+Parameters!$E$29*($A263-Parameters!$F$28),IF($A263&lt;=Parameters!$F$30,Parameters!$E$28*Parameters!$F$28+Parameters!$E$29*(Parameters!$F$29-Parameters!$F$28)+Parameters!$E$30*($A263-Parameters!$F$29),Parameters!$E$28*Parameters!$F$28+Parameters!$E$29*(Parameters!$F$29-Parameters!$F$28)+Parameters!$E$30*(Parameters!$F$30-Parameters!$F$29)+Parameters!$E$31*($A263-Parameters!$F$30)))),_xlfn.IFS($A263&lt;=Parameters!$F$28,Parameters!$E$28*$A263,$A263&lt;=Parameters!$F$29,Parameters!$E$29*$A263,$A263&lt;=Parameters!$F$30,Parameters!$E$30*$A263,$A263&gt;Parameters!$F$30,Parameters!$E$31*$A263))</f>
        <v>28599.38</v>
      </c>
      <c r="M263" s="290">
        <f t="shared" si="125"/>
        <v>110.85031007751938</v>
      </c>
      <c r="N263" s="290" cm="1">
        <f t="array" ref="N263">IF(Parameters!$D$55="No",IF($A263&lt;=Parameters!$F$34,Parameters!$E$34*$A263,IF($A263&lt;=Parameters!$F$35,Parameters!$E$34*Parameters!$F$34+Parameters!$E$35*($A263-Parameters!$F$34),IF($A263&lt;=Parameters!$F$36,Parameters!$E$34*Parameters!$F$34+Parameters!$E$35*(Parameters!$F$35-Parameters!$F$34)+Parameters!$E$36*($A263-Parameters!$F$35),Parameters!$E$34*Parameters!$F$34+Parameters!$E$35*(Parameters!$F$35-Parameters!$F$34)+Parameters!$E$36*(Parameters!$F$36-Parameters!$F$35)+Parameters!$E$37*($A263-Parameters!$F$36)))),_xlfn.IFS($A263&lt;=Parameters!$F$34,Parameters!$E$34*$A263,$A263&lt;=Parameters!$F$35,Parameters!$E$35*$A263,$A263&lt;=Parameters!$F$36,Parameters!$E$36*$A263,$A263&gt;Parameters!$F$36,Parameters!$E$37*$A263))</f>
        <v>33802.32</v>
      </c>
      <c r="O263" s="290">
        <f t="shared" ref="O263:O326" si="149">N263/$A263</f>
        <v>131.01674418604651</v>
      </c>
      <c r="P263" s="290" cm="1">
        <f t="array" ref="P263">IF(Parameters!$D$55="No",IF($A263&lt;=Parameters!$F$39,Parameters!$E$39*$A263,IF($A263&lt;=Parameters!$F$40,Parameters!$E$39*Parameters!$F$39+Parameters!$E$40*($A263-Parameters!$F$39),IF($A263&lt;=Parameters!$F$41,Parameters!$E$39*Parameters!$F$39+Parameters!$E$40*(Parameters!$F$40-Parameters!$F$39)+Parameters!$E$41*($A263-Parameters!$F$40),Parameters!$E$39*Parameters!$F$39+Parameters!$E$40*(Parameters!$F$40-Parameters!$F$39)+Parameters!$E$41*(Parameters!$F$41-Parameters!$F$40)+Parameters!$E$42*($A263-Parameters!$F$41)))),_xlfn.IFS($A263&lt;=Parameters!$F$39,Parameters!$E$39*$A263,$A263&lt;=Parameters!$F$40,Parameters!$E$40*$A263,$A263&lt;=Parameters!$F$41,Parameters!$E$41*$A263,$A263&gt;Parameters!$F$41,Parameters!$E$42*$A263))</f>
        <v>35417.82</v>
      </c>
      <c r="Q263" s="290">
        <f t="shared" ref="Q263:Q326" si="150">P263/$A263</f>
        <v>137.27837209302325</v>
      </c>
      <c r="R263" s="290" cm="1">
        <f t="array" ref="R263">IF(Parameters!$E$55="No",IF($A263&lt;=Parameters!$H$23,Parameters!$G$23*$A263,IF($A263&lt;=Parameters!$H$24,Parameters!$G$23*Parameters!$H$23+Parameters!$G$24*($A263-Parameters!$H$23),IF($A263&lt;=Parameters!$H$25,Parameters!$G$23*Parameters!$H$23+Parameters!$G$24*(Parameters!$H$24-Parameters!$H$23)+Parameters!$G$25*($A263-Parameters!$H$24),Parameters!$G$23*Parameters!$H$23+Parameters!$G$24*(Parameters!$H$24-Parameters!$H$23)+Parameters!$G$25*(Parameters!$H$25-Parameters!$H$24)+Parameters!$G$26*($A263-Parameters!$H$25)))),_xlfn.IFS($A263&lt;=Parameters!$H$23,Parameters!$G$23*$A263,$A263&lt;=Parameters!$H$24,Parameters!$G$24*$A263,$A263&lt;=Parameters!$H$25,Parameters!$G$25*$A263,$A263&gt;Parameters!$H$25,Parameters!$G$26*$A263))</f>
        <v>23521.86</v>
      </c>
      <c r="S263" s="290">
        <f t="shared" si="126"/>
        <v>91.17</v>
      </c>
      <c r="T263" s="290" cm="1">
        <f t="array" ref="T263">IF(Parameters!$E$55="No",IF($A263&lt;=Parameters!$H$28,Parameters!$G$28*$A263,IF($A263&lt;=Parameters!$H$29,Parameters!$G$28*Parameters!$H$28+Parameters!$G$29*($A263-Parameters!$H$28),IF($A263&lt;=Parameters!$H$30,Parameters!$G$28*Parameters!$H$28+Parameters!$G$29*(Parameters!$H$29-Parameters!$H$28)+Parameters!$G$30*($A263-Parameters!$H$29),Parameters!$G$28*Parameters!$H$28+Parameters!$G$29*(Parameters!$H$29-Parameters!$H$28)+Parameters!$G$30*(Parameters!$H$30-Parameters!$H$29)+Parameters!$G$31*($A263-Parameters!$H$30)))),_xlfn.IFS($A263&lt;=Parameters!$H$28,Parameters!$G$28*$A263,$A263&lt;=Parameters!$H$29,Parameters!$G$29*$A263,$A263&lt;=Parameters!$H$30,Parameters!$G$30*$A263,$A263&gt;Parameters!$H$30,Parameters!$G$31*$A263))</f>
        <v>28599.38</v>
      </c>
      <c r="U263" s="290">
        <f t="shared" si="127"/>
        <v>110.85031007751938</v>
      </c>
      <c r="V263" s="290" cm="1">
        <f t="array" ref="V263">IF(Parameters!$E$55="No",IF($A263&lt;=Parameters!$H$34,Parameters!$G$34*$A263,IF($A263&lt;=Parameters!$H$35,Parameters!$G$34*Parameters!$H$34+Parameters!$G$35*($A263-Parameters!$H$34),IF($A263&lt;=Parameters!$H$36,Parameters!$G$34*Parameters!$H$34+Parameters!$G$35*(Parameters!$H$35-Parameters!$H$34)+Parameters!$G$36*($A263-Parameters!$H$35),Parameters!$G$34*Parameters!$H$34+Parameters!$G$35*(Parameters!$H$35-Parameters!$H$34)+Parameters!$G$36*(Parameters!$H$36-Parameters!$H$35)+Parameters!$G$37*($A263-Parameters!$H$36)))),_xlfn.IFS($A263&lt;=Parameters!$H$34,Parameters!$G$34*$A263,$A263&lt;=Parameters!$H$35,Parameters!$G$35*$A263,$A263&lt;=Parameters!$H$36,Parameters!$G$36*$A263,$A263&gt;Parameters!$H$36,Parameters!$G$37*$A263))</f>
        <v>33802.32</v>
      </c>
      <c r="W263" s="290">
        <f t="shared" ref="W263:W326" si="151">V263/$A263</f>
        <v>131.01674418604651</v>
      </c>
      <c r="X263" s="290" cm="1">
        <f t="array" ref="X263">IF(Parameters!$E$55="No",IF($A263&lt;=Parameters!$H$39,Parameters!$G$39*$A263,IF($A263&lt;=Parameters!$H$40,Parameters!$G$39*Parameters!$H$39+Parameters!$G$40*($A263-Parameters!$H$39),IF($A263&lt;=Parameters!$H$41,Parameters!$G$39*Parameters!$H$39+Parameters!$G$40*(Parameters!$H$40-Parameters!$H$39)+Parameters!$G$41*($A263-Parameters!$H$40),Parameters!$G$39*Parameters!$H$39+Parameters!$G$40*(Parameters!$H$40-Parameters!$H$39)+Parameters!$G$41*(Parameters!$H$41-Parameters!$H$40)+Parameters!$G$42*($A263-Parameters!$H$41)))),_xlfn.IFS($A263&lt;=Parameters!$H$39,Parameters!$G$39*$A263,$A263&lt;=Parameters!$H$40,Parameters!$G$40*$A263,$A263&lt;=Parameters!$H$41,Parameters!$G$41*$A263,$A263&gt;Parameters!$H$41,Parameters!$G$42*$A263))</f>
        <v>35417.82</v>
      </c>
      <c r="Y263" s="290">
        <f t="shared" ref="Y263:Y326" si="152">X263/$A263</f>
        <v>137.27837209302325</v>
      </c>
      <c r="Z263" s="290" cm="1">
        <f t="array" ref="Z263">IF(Parameters!$F$55="No",IF($A263&lt;=Parameters!$J$23,Parameters!$I$23*$A263,IF($A263&lt;=Parameters!$J$24,Parameters!$I$23*Parameters!$J$23+Parameters!$I$24*($A263-Parameters!$J$23),IF($A263&lt;=Parameters!$J$25,Parameters!$I$23*Parameters!$J$23+Parameters!$I$24*(Parameters!$J$24-Parameters!$J$23)+Parameters!$I$25*($A263-Parameters!$J$24),Parameters!$I$23*Parameters!$J$23+Parameters!$I$24*(Parameters!$J$24-Parameters!$J$23)+Parameters!$I$25*(Parameters!$J$25-Parameters!$J$24)+Parameters!$I$26*($A263-Parameters!$J$25)))),_xlfn.IFS($A263&lt;=Parameters!$J$23,Parameters!$I$23*$A263,$A263&lt;=Parameters!$J$24,Parameters!$I$24*$A263,$A263&lt;=Parameters!$J$25,Parameters!$I$25*$A263,$A263&gt;Parameters!$J$25,Parameters!$I$26*$A263))</f>
        <v>23521.86</v>
      </c>
      <c r="AA263" s="290">
        <f t="shared" si="128"/>
        <v>91.17</v>
      </c>
      <c r="AB263" s="290" cm="1">
        <f t="array" ref="AB263">IF(Parameters!$F$55="No",IF($A263&lt;=Parameters!$J$28,Parameters!$I$28*$A263,IF($A263&lt;=Parameters!$J$29,Parameters!$I$28*Parameters!$J$28+Parameters!$I$29*($A263-Parameters!$J$28),IF($A263&lt;=Parameters!$J$30,Parameters!$I$28*Parameters!$J$28+Parameters!$I$29*(Parameters!$J$29-Parameters!$J$28)+Parameters!$I$30*($A263-Parameters!$J$29),Parameters!$I$28*Parameters!$J$28+Parameters!$I$29*(Parameters!$J$29-Parameters!$J$28)+Parameters!$I$30*(Parameters!$J$30-Parameters!$J$29)+Parameters!$I$31*($A263-Parameters!$J$30)))),_xlfn.IFS($A263&lt;=Parameters!$J$28,Parameters!$I$28*$A263,$A263&lt;=Parameters!$J$29,Parameters!$I$29*$A263,$A263&lt;=Parameters!$J$30,Parameters!$I$30*$A263,$A263&gt;Parameters!$J$30,Parameters!$I$31*$A263))</f>
        <v>28599.38</v>
      </c>
      <c r="AC263" s="290">
        <f t="shared" si="129"/>
        <v>110.85031007751938</v>
      </c>
      <c r="AD263" s="290" cm="1">
        <f t="array" ref="AD263">IF(Parameters!$F$55="No",IF($A263&lt;=Parameters!$J$34,Parameters!$I$34*$A263,IF($A263&lt;=Parameters!$J$35,Parameters!$I$34*Parameters!$J$34+Parameters!$I$35*($A263-Parameters!$J$34),IF($A263&lt;=Parameters!$J$36,Parameters!$I$34*Parameters!$J$34+Parameters!$I$35*(Parameters!$J$35-Parameters!$J$34)+Parameters!$I$36*($A263-Parameters!$J$35),Parameters!$I$34*Parameters!$J$34+Parameters!$I$35*(Parameters!$J$35-Parameters!$J$34)+Parameters!$I$36*(Parameters!$J$36-Parameters!$J$35)+Parameters!$I$37*($A263-Parameters!$J$36)))),_xlfn.IFS($A263&lt;=Parameters!$J$34,Parameters!$I$34*$A263,$A263&lt;=Parameters!$J$35,Parameters!$I$35*$A263,$A263&lt;=Parameters!$J$36,Parameters!$I$36*$A263,$A263&gt;Parameters!$J$36,Parameters!$I$37*$A263))</f>
        <v>33802.32</v>
      </c>
      <c r="AE263" s="290">
        <f t="shared" ref="AE263:AE326" si="153">AD263/$A263</f>
        <v>131.01674418604651</v>
      </c>
      <c r="AF263" s="290" cm="1">
        <f t="array" ref="AF263">IF(Parameters!$F$55="No",IF($A263&lt;=Parameters!$J$39,Parameters!$I$39*$A263,IF($A263&lt;=Parameters!$J$40,Parameters!$I$39*Parameters!$J$39+Parameters!$I$40*($A263-Parameters!$J$39),IF($A263&lt;=Parameters!$J$41,Parameters!$I$39*Parameters!$J$39+Parameters!$I$40*(Parameters!$J$40-Parameters!$J$39)+Parameters!$I$41*($A263-Parameters!$J$40),Parameters!$I$39*Parameters!$J$39+Parameters!$I$40*(Parameters!$J$40-Parameters!$J$39)+Parameters!$I$41*(Parameters!$J$41-Parameters!$J$40)+Parameters!$I$42*($A263-Parameters!$J$41)))),_xlfn.IFS($A263&lt;=Parameters!$J$39,Parameters!$I$39*$A263,$A263&lt;=Parameters!$J$40,Parameters!$I$40*$A263,$A263&lt;=Parameters!$J$41,Parameters!$I$41*$A263,$A263&gt;Parameters!$J$41,Parameters!$I$42*$A263))</f>
        <v>35417.82</v>
      </c>
      <c r="AG263" s="290">
        <f t="shared" ref="AG263:AG326" si="154">AF263/$A263</f>
        <v>137.27837209302325</v>
      </c>
      <c r="AI263" s="428">
        <f t="shared" si="130"/>
        <v>91.170000000001892</v>
      </c>
      <c r="AJ263" s="428">
        <f t="shared" si="131"/>
        <v>159.36000000000058</v>
      </c>
      <c r="AK263" s="428">
        <f t="shared" si="132"/>
        <v>143.54000000000087</v>
      </c>
      <c r="AL263" s="428">
        <f t="shared" si="133"/>
        <v>143.54000000000087</v>
      </c>
      <c r="AM263" s="428">
        <f t="shared" si="134"/>
        <v>91.170000000001892</v>
      </c>
      <c r="AN263" s="428">
        <f t="shared" si="135"/>
        <v>159.36000000000058</v>
      </c>
      <c r="AO263" s="428">
        <f t="shared" si="136"/>
        <v>143.54000000000087</v>
      </c>
      <c r="AP263" s="428">
        <f t="shared" si="137"/>
        <v>143.54000000000087</v>
      </c>
      <c r="AQ263" s="428">
        <f t="shared" si="138"/>
        <v>91.170000000001892</v>
      </c>
      <c r="AR263" s="428">
        <f t="shared" si="139"/>
        <v>159.36000000000058</v>
      </c>
      <c r="AS263" s="428">
        <f t="shared" si="140"/>
        <v>143.54000000000087</v>
      </c>
      <c r="AT263" s="428">
        <f t="shared" si="141"/>
        <v>143.54000000000087</v>
      </c>
      <c r="AU263" s="428">
        <f t="shared" si="142"/>
        <v>91.170000000001892</v>
      </c>
      <c r="AV263" s="428">
        <f t="shared" si="143"/>
        <v>159.36000000000058</v>
      </c>
      <c r="AW263" s="428">
        <f t="shared" si="144"/>
        <v>143.54000000000087</v>
      </c>
      <c r="AX263" s="428">
        <f t="shared" si="145"/>
        <v>143.54000000000087</v>
      </c>
    </row>
    <row r="264">
      <c r="A264" s="413">
        <v>259</v>
      </c>
      <c r="B264" s="290" cm="1">
        <f t="array" ref="B264">IF(Parameters!$C$55="No",IF($A264&lt;=Parameters!$D$23,Parameters!$C$23*$A264,IF($A264&lt;=Parameters!$D$24,Parameters!$C$23*Parameters!$D$23+Parameters!$C$24*($A264-Parameters!$D$23),IF($A264&lt;=Parameters!$D$25,Parameters!$C$23*Parameters!$D$23+Parameters!$C$24*(Parameters!$D$24-Parameters!$D$23)+Parameters!$C$25*($A264-Parameters!$D$24),Parameters!$C$23*Parameters!$D$23+Parameters!$C$24*(Parameters!$D$24-Parameters!$D$23)+Parameters!$C$25*(Parameters!$D$25-Parameters!$D$24)+Parameters!$C$26*($A264-Parameters!$D$25)))),_xlfn.IFS($A264&lt;=Parameters!$D$23,Parameters!$C$23*$A264,$A264&lt;=Parameters!$D$24,Parameters!$C$24*$A264,$A264&lt;=Parameters!$D$25,Parameters!$C$25*$A264,$A264&gt;Parameters!$D$25,Parameters!$C$26*$A264))</f>
        <v>23613.03</v>
      </c>
      <c r="C264" s="290">
        <f t="shared" si="146"/>
        <v>91.17</v>
      </c>
      <c r="D264" s="290" cm="1">
        <f t="array" ref="D264">IF(Parameters!$C$55="No",IF($A264&lt;=Parameters!$D$28,Parameters!$C$28*$A264,IF($A264&lt;=Parameters!$D$29,Parameters!$C$28*Parameters!$D$28+Parameters!$C$29*($A264-Parameters!$D$28),IF($A264&lt;=Parameters!$D$30,Parameters!$C$28*Parameters!$D$28+Parameters!$C$29*(Parameters!$D$29-Parameters!$D$28)+Parameters!$C$30*($A264-Parameters!$D$29),Parameters!$C$28*Parameters!$D$28+Parameters!$C$29*(Parameters!$D$29-Parameters!$D$28)+Parameters!$C$30*(Parameters!$D$30-Parameters!$D$29)+Parameters!$C$31*($A264-Parameters!$D$30)))),_xlfn.IFS($A264&lt;=Parameters!$D$28,Parameters!$C$28*$A264,$A264&lt;=Parameters!$D$29,Parameters!$C$29*$A264,$A264&lt;=Parameters!$D$30,Parameters!$C$30*$A264,$A264&gt;Parameters!$D$30,Parameters!$C$31*$A264))</f>
        <v>28758.74</v>
      </c>
      <c r="E264" s="290">
        <f t="shared" si="146"/>
        <v>111.03760617760618</v>
      </c>
      <c r="F264" s="290" cm="1">
        <f t="array" ref="F264">IF(Parameters!$C$55="No",IF($A264&lt;=Parameters!$D$34,Parameters!$C$34*$A264,IF($A264&lt;=Parameters!$D$35,Parameters!$C$34*Parameters!$D$34+Parameters!$C$35*($A264-Parameters!$D$34),IF($A264&lt;=Parameters!$D$36,Parameters!$C$34*Parameters!$D$34+Parameters!$C$35*(Parameters!$D$35-Parameters!$D$34)+Parameters!$C$36*($A264-Parameters!$D$35),Parameters!$C$34*Parameters!$D$34+Parameters!$C$35*(Parameters!$D$35-Parameters!$D$34)+Parameters!$C$36*(Parameters!$D$36-Parameters!$D$35)+Parameters!$C$37*($A264-Parameters!$D$36)))),_xlfn.IFS($A264&lt;=Parameters!$D$34,Parameters!$C$34*$A264,$A264&lt;=Parameters!$D$35,Parameters!$C$35*$A264,$A264&lt;=Parameters!$D$36,Parameters!$C$36*$A264,$A264&gt;Parameters!$D$36,Parameters!$C$37*$A264))</f>
        <v>33945.86</v>
      </c>
      <c r="G264" s="290">
        <f t="shared" si="147"/>
        <v>131.06509652509652</v>
      </c>
      <c r="H264" s="290" cm="1">
        <f t="array" ref="H264">IF(Parameters!$C$55="No",IF($A264&lt;=Parameters!$D$39,Parameters!$C$39*$A264,IF($A264&lt;=Parameters!$D$40,Parameters!$C$39*Parameters!$D$39+Parameters!$C$40*($A264-Parameters!$D$39),IF($A264&lt;=Parameters!$D$41,Parameters!$C$39*Parameters!$D$39+Parameters!$C$40*(Parameters!$D$40-Parameters!$D$39)+Parameters!$C$41*($A264-Parameters!$D$40),Parameters!$C$39*Parameters!$D$39+Parameters!$C$40*(Parameters!$D$40-Parameters!$D$39)+Parameters!$C$41*(Parameters!$D$41-Parameters!$D$40)+Parameters!$C$42*($A264-Parameters!$D$41)))),_xlfn.IFS($A264&lt;=Parameters!$D$39,Parameters!$C$39*$A264,$A264&lt;=Parameters!$D$40,Parameters!$C$40*$A264,$A264&lt;=Parameters!$D$41,Parameters!$C$41*$A264,$A264&gt;Parameters!$D$41,Parameters!$C$42*$A264))</f>
        <v>35561.360000000001</v>
      </c>
      <c r="I264" s="290">
        <f t="shared" si="148"/>
        <v>137.30254826254827</v>
      </c>
      <c r="J264" s="290" cm="1">
        <f t="array" ref="J264">IF(Parameters!$D$55="No",IF($A264&lt;=Parameters!$F$23,Parameters!$E$23*$A264,IF($A264&lt;=Parameters!$F$24,Parameters!$E$23*Parameters!$F$23+Parameters!$E$24*($A264-Parameters!$F$23),IF($A264&lt;=Parameters!$F$25,Parameters!$E$23*Parameters!$F$23+Parameters!$E$24*(Parameters!$F$24-Parameters!$F$23)+Parameters!$E$25*($A264-Parameters!$F$24),Parameters!$E$23*Parameters!$F$23+Parameters!$E$24*(Parameters!$F$24-Parameters!$F$23)+Parameters!$E$25*(Parameters!$F$25-Parameters!$F$24)+Parameters!$E$26*($A264-Parameters!$F$25)))),_xlfn.IFS($A264&lt;=Parameters!$F$23,Parameters!$E$23*$A264,$A264&lt;=Parameters!$F$24,Parameters!$E$24*$A264,$A264&lt;=Parameters!$F$25,Parameters!$E$25*$A264,$A264&gt;Parameters!$F$25,Parameters!$E$26*$A264))</f>
        <v>23613.03</v>
      </c>
      <c r="K264" s="290">
        <f t="shared" si="124"/>
        <v>91.17</v>
      </c>
      <c r="L264" s="290" cm="1">
        <f t="array" ref="L264">IF(Parameters!$D$55="No",IF($A264&lt;=Parameters!$F$28,Parameters!$E$28*$A264,IF($A264&lt;=Parameters!$F$29,Parameters!$E$28*Parameters!$F$28+Parameters!$E$29*($A264-Parameters!$F$28),IF($A264&lt;=Parameters!$F$30,Parameters!$E$28*Parameters!$F$28+Parameters!$E$29*(Parameters!$F$29-Parameters!$F$28)+Parameters!$E$30*($A264-Parameters!$F$29),Parameters!$E$28*Parameters!$F$28+Parameters!$E$29*(Parameters!$F$29-Parameters!$F$28)+Parameters!$E$30*(Parameters!$F$30-Parameters!$F$29)+Parameters!$E$31*($A264-Parameters!$F$30)))),_xlfn.IFS($A264&lt;=Parameters!$F$28,Parameters!$E$28*$A264,$A264&lt;=Parameters!$F$29,Parameters!$E$29*$A264,$A264&lt;=Parameters!$F$30,Parameters!$E$30*$A264,$A264&gt;Parameters!$F$30,Parameters!$E$31*$A264))</f>
        <v>28758.74</v>
      </c>
      <c r="M264" s="290">
        <f t="shared" si="125"/>
        <v>111.03760617760618</v>
      </c>
      <c r="N264" s="290" cm="1">
        <f t="array" ref="N264">IF(Parameters!$D$55="No",IF($A264&lt;=Parameters!$F$34,Parameters!$E$34*$A264,IF($A264&lt;=Parameters!$F$35,Parameters!$E$34*Parameters!$F$34+Parameters!$E$35*($A264-Parameters!$F$34),IF($A264&lt;=Parameters!$F$36,Parameters!$E$34*Parameters!$F$34+Parameters!$E$35*(Parameters!$F$35-Parameters!$F$34)+Parameters!$E$36*($A264-Parameters!$F$35),Parameters!$E$34*Parameters!$F$34+Parameters!$E$35*(Parameters!$F$35-Parameters!$F$34)+Parameters!$E$36*(Parameters!$F$36-Parameters!$F$35)+Parameters!$E$37*($A264-Parameters!$F$36)))),_xlfn.IFS($A264&lt;=Parameters!$F$34,Parameters!$E$34*$A264,$A264&lt;=Parameters!$F$35,Parameters!$E$35*$A264,$A264&lt;=Parameters!$F$36,Parameters!$E$36*$A264,$A264&gt;Parameters!$F$36,Parameters!$E$37*$A264))</f>
        <v>33945.86</v>
      </c>
      <c r="O264" s="290">
        <f t="shared" si="149"/>
        <v>131.06509652509652</v>
      </c>
      <c r="P264" s="290" cm="1">
        <f t="array" ref="P264">IF(Parameters!$D$55="No",IF($A264&lt;=Parameters!$F$39,Parameters!$E$39*$A264,IF($A264&lt;=Parameters!$F$40,Parameters!$E$39*Parameters!$F$39+Parameters!$E$40*($A264-Parameters!$F$39),IF($A264&lt;=Parameters!$F$41,Parameters!$E$39*Parameters!$F$39+Parameters!$E$40*(Parameters!$F$40-Parameters!$F$39)+Parameters!$E$41*($A264-Parameters!$F$40),Parameters!$E$39*Parameters!$F$39+Parameters!$E$40*(Parameters!$F$40-Parameters!$F$39)+Parameters!$E$41*(Parameters!$F$41-Parameters!$F$40)+Parameters!$E$42*($A264-Parameters!$F$41)))),_xlfn.IFS($A264&lt;=Parameters!$F$39,Parameters!$E$39*$A264,$A264&lt;=Parameters!$F$40,Parameters!$E$40*$A264,$A264&lt;=Parameters!$F$41,Parameters!$E$41*$A264,$A264&gt;Parameters!$F$41,Parameters!$E$42*$A264))</f>
        <v>35561.360000000001</v>
      </c>
      <c r="Q264" s="290">
        <f t="shared" si="150"/>
        <v>137.30254826254827</v>
      </c>
      <c r="R264" s="290" cm="1">
        <f t="array" ref="R264">IF(Parameters!$E$55="No",IF($A264&lt;=Parameters!$H$23,Parameters!$G$23*$A264,IF($A264&lt;=Parameters!$H$24,Parameters!$G$23*Parameters!$H$23+Parameters!$G$24*($A264-Parameters!$H$23),IF($A264&lt;=Parameters!$H$25,Parameters!$G$23*Parameters!$H$23+Parameters!$G$24*(Parameters!$H$24-Parameters!$H$23)+Parameters!$G$25*($A264-Parameters!$H$24),Parameters!$G$23*Parameters!$H$23+Parameters!$G$24*(Parameters!$H$24-Parameters!$H$23)+Parameters!$G$25*(Parameters!$H$25-Parameters!$H$24)+Parameters!$G$26*($A264-Parameters!$H$25)))),_xlfn.IFS($A264&lt;=Parameters!$H$23,Parameters!$G$23*$A264,$A264&lt;=Parameters!$H$24,Parameters!$G$24*$A264,$A264&lt;=Parameters!$H$25,Parameters!$G$25*$A264,$A264&gt;Parameters!$H$25,Parameters!$G$26*$A264))</f>
        <v>23613.03</v>
      </c>
      <c r="S264" s="290">
        <f t="shared" si="126"/>
        <v>91.17</v>
      </c>
      <c r="T264" s="290" cm="1">
        <f t="array" ref="T264">IF(Parameters!$E$55="No",IF($A264&lt;=Parameters!$H$28,Parameters!$G$28*$A264,IF($A264&lt;=Parameters!$H$29,Parameters!$G$28*Parameters!$H$28+Parameters!$G$29*($A264-Parameters!$H$28),IF($A264&lt;=Parameters!$H$30,Parameters!$G$28*Parameters!$H$28+Parameters!$G$29*(Parameters!$H$29-Parameters!$H$28)+Parameters!$G$30*($A264-Parameters!$H$29),Parameters!$G$28*Parameters!$H$28+Parameters!$G$29*(Parameters!$H$29-Parameters!$H$28)+Parameters!$G$30*(Parameters!$H$30-Parameters!$H$29)+Parameters!$G$31*($A264-Parameters!$H$30)))),_xlfn.IFS($A264&lt;=Parameters!$H$28,Parameters!$G$28*$A264,$A264&lt;=Parameters!$H$29,Parameters!$G$29*$A264,$A264&lt;=Parameters!$H$30,Parameters!$G$30*$A264,$A264&gt;Parameters!$H$30,Parameters!$G$31*$A264))</f>
        <v>28758.74</v>
      </c>
      <c r="U264" s="290">
        <f t="shared" si="127"/>
        <v>111.03760617760618</v>
      </c>
      <c r="V264" s="290" cm="1">
        <f t="array" ref="V264">IF(Parameters!$E$55="No",IF($A264&lt;=Parameters!$H$34,Parameters!$G$34*$A264,IF($A264&lt;=Parameters!$H$35,Parameters!$G$34*Parameters!$H$34+Parameters!$G$35*($A264-Parameters!$H$34),IF($A264&lt;=Parameters!$H$36,Parameters!$G$34*Parameters!$H$34+Parameters!$G$35*(Parameters!$H$35-Parameters!$H$34)+Parameters!$G$36*($A264-Parameters!$H$35),Parameters!$G$34*Parameters!$H$34+Parameters!$G$35*(Parameters!$H$35-Parameters!$H$34)+Parameters!$G$36*(Parameters!$H$36-Parameters!$H$35)+Parameters!$G$37*($A264-Parameters!$H$36)))),_xlfn.IFS($A264&lt;=Parameters!$H$34,Parameters!$G$34*$A264,$A264&lt;=Parameters!$H$35,Parameters!$G$35*$A264,$A264&lt;=Parameters!$H$36,Parameters!$G$36*$A264,$A264&gt;Parameters!$H$36,Parameters!$G$37*$A264))</f>
        <v>33945.86</v>
      </c>
      <c r="W264" s="290">
        <f t="shared" si="151"/>
        <v>131.06509652509652</v>
      </c>
      <c r="X264" s="290" cm="1">
        <f t="array" ref="X264">IF(Parameters!$E$55="No",IF($A264&lt;=Parameters!$H$39,Parameters!$G$39*$A264,IF($A264&lt;=Parameters!$H$40,Parameters!$G$39*Parameters!$H$39+Parameters!$G$40*($A264-Parameters!$H$39),IF($A264&lt;=Parameters!$H$41,Parameters!$G$39*Parameters!$H$39+Parameters!$G$40*(Parameters!$H$40-Parameters!$H$39)+Parameters!$G$41*($A264-Parameters!$H$40),Parameters!$G$39*Parameters!$H$39+Parameters!$G$40*(Parameters!$H$40-Parameters!$H$39)+Parameters!$G$41*(Parameters!$H$41-Parameters!$H$40)+Parameters!$G$42*($A264-Parameters!$H$41)))),_xlfn.IFS($A264&lt;=Parameters!$H$39,Parameters!$G$39*$A264,$A264&lt;=Parameters!$H$40,Parameters!$G$40*$A264,$A264&lt;=Parameters!$H$41,Parameters!$G$41*$A264,$A264&gt;Parameters!$H$41,Parameters!$G$42*$A264))</f>
        <v>35561.360000000001</v>
      </c>
      <c r="Y264" s="290">
        <f t="shared" si="152"/>
        <v>137.30254826254827</v>
      </c>
      <c r="Z264" s="290" cm="1">
        <f t="array" ref="Z264">IF(Parameters!$F$55="No",IF($A264&lt;=Parameters!$J$23,Parameters!$I$23*$A264,IF($A264&lt;=Parameters!$J$24,Parameters!$I$23*Parameters!$J$23+Parameters!$I$24*($A264-Parameters!$J$23),IF($A264&lt;=Parameters!$J$25,Parameters!$I$23*Parameters!$J$23+Parameters!$I$24*(Parameters!$J$24-Parameters!$J$23)+Parameters!$I$25*($A264-Parameters!$J$24),Parameters!$I$23*Parameters!$J$23+Parameters!$I$24*(Parameters!$J$24-Parameters!$J$23)+Parameters!$I$25*(Parameters!$J$25-Parameters!$J$24)+Parameters!$I$26*($A264-Parameters!$J$25)))),_xlfn.IFS($A264&lt;=Parameters!$J$23,Parameters!$I$23*$A264,$A264&lt;=Parameters!$J$24,Parameters!$I$24*$A264,$A264&lt;=Parameters!$J$25,Parameters!$I$25*$A264,$A264&gt;Parameters!$J$25,Parameters!$I$26*$A264))</f>
        <v>23613.03</v>
      </c>
      <c r="AA264" s="290">
        <f t="shared" si="128"/>
        <v>91.17</v>
      </c>
      <c r="AB264" s="290" cm="1">
        <f t="array" ref="AB264">IF(Parameters!$F$55="No",IF($A264&lt;=Parameters!$J$28,Parameters!$I$28*$A264,IF($A264&lt;=Parameters!$J$29,Parameters!$I$28*Parameters!$J$28+Parameters!$I$29*($A264-Parameters!$J$28),IF($A264&lt;=Parameters!$J$30,Parameters!$I$28*Parameters!$J$28+Parameters!$I$29*(Parameters!$J$29-Parameters!$J$28)+Parameters!$I$30*($A264-Parameters!$J$29),Parameters!$I$28*Parameters!$J$28+Parameters!$I$29*(Parameters!$J$29-Parameters!$J$28)+Parameters!$I$30*(Parameters!$J$30-Parameters!$J$29)+Parameters!$I$31*($A264-Parameters!$J$30)))),_xlfn.IFS($A264&lt;=Parameters!$J$28,Parameters!$I$28*$A264,$A264&lt;=Parameters!$J$29,Parameters!$I$29*$A264,$A264&lt;=Parameters!$J$30,Parameters!$I$30*$A264,$A264&gt;Parameters!$J$30,Parameters!$I$31*$A264))</f>
        <v>28758.74</v>
      </c>
      <c r="AC264" s="290">
        <f t="shared" si="129"/>
        <v>111.03760617760618</v>
      </c>
      <c r="AD264" s="290" cm="1">
        <f t="array" ref="AD264">IF(Parameters!$F$55="No",IF($A264&lt;=Parameters!$J$34,Parameters!$I$34*$A264,IF($A264&lt;=Parameters!$J$35,Parameters!$I$34*Parameters!$J$34+Parameters!$I$35*($A264-Parameters!$J$34),IF($A264&lt;=Parameters!$J$36,Parameters!$I$34*Parameters!$J$34+Parameters!$I$35*(Parameters!$J$35-Parameters!$J$34)+Parameters!$I$36*($A264-Parameters!$J$35),Parameters!$I$34*Parameters!$J$34+Parameters!$I$35*(Parameters!$J$35-Parameters!$J$34)+Parameters!$I$36*(Parameters!$J$36-Parameters!$J$35)+Parameters!$I$37*($A264-Parameters!$J$36)))),_xlfn.IFS($A264&lt;=Parameters!$J$34,Parameters!$I$34*$A264,$A264&lt;=Parameters!$J$35,Parameters!$I$35*$A264,$A264&lt;=Parameters!$J$36,Parameters!$I$36*$A264,$A264&gt;Parameters!$J$36,Parameters!$I$37*$A264))</f>
        <v>33945.86</v>
      </c>
      <c r="AE264" s="290">
        <f t="shared" si="153"/>
        <v>131.06509652509652</v>
      </c>
      <c r="AF264" s="290" cm="1">
        <f t="array" ref="AF264">IF(Parameters!$F$55="No",IF($A264&lt;=Parameters!$J$39,Parameters!$I$39*$A264,IF($A264&lt;=Parameters!$J$40,Parameters!$I$39*Parameters!$J$39+Parameters!$I$40*($A264-Parameters!$J$39),IF($A264&lt;=Parameters!$J$41,Parameters!$I$39*Parameters!$J$39+Parameters!$I$40*(Parameters!$J$40-Parameters!$J$39)+Parameters!$I$41*($A264-Parameters!$J$40),Parameters!$I$39*Parameters!$J$39+Parameters!$I$40*(Parameters!$J$40-Parameters!$J$39)+Parameters!$I$41*(Parameters!$J$41-Parameters!$J$40)+Parameters!$I$42*($A264-Parameters!$J$41)))),_xlfn.IFS($A264&lt;=Parameters!$J$39,Parameters!$I$39*$A264,$A264&lt;=Parameters!$J$40,Parameters!$I$40*$A264,$A264&lt;=Parameters!$J$41,Parameters!$I$41*$A264,$A264&gt;Parameters!$J$41,Parameters!$I$42*$A264))</f>
        <v>35561.360000000001</v>
      </c>
      <c r="AG264" s="290">
        <f t="shared" si="154"/>
        <v>137.30254826254827</v>
      </c>
      <c r="AI264" s="428">
        <f t="shared" si="130"/>
        <v>91.169999999998254</v>
      </c>
      <c r="AJ264" s="428">
        <f t="shared" si="131"/>
        <v>159.36000000000058</v>
      </c>
      <c r="AK264" s="428">
        <f t="shared" si="132"/>
        <v>143.54000000000087</v>
      </c>
      <c r="AL264" s="428">
        <f t="shared" si="133"/>
        <v>143.54000000000087</v>
      </c>
      <c r="AM264" s="428">
        <f t="shared" si="134"/>
        <v>91.169999999998254</v>
      </c>
      <c r="AN264" s="428">
        <f t="shared" si="135"/>
        <v>159.36000000000058</v>
      </c>
      <c r="AO264" s="428">
        <f t="shared" si="136"/>
        <v>143.54000000000087</v>
      </c>
      <c r="AP264" s="428">
        <f t="shared" si="137"/>
        <v>143.54000000000087</v>
      </c>
      <c r="AQ264" s="428">
        <f t="shared" si="138"/>
        <v>91.169999999998254</v>
      </c>
      <c r="AR264" s="428">
        <f t="shared" si="139"/>
        <v>159.36000000000058</v>
      </c>
      <c r="AS264" s="428">
        <f t="shared" si="140"/>
        <v>143.54000000000087</v>
      </c>
      <c r="AT264" s="428">
        <f t="shared" si="141"/>
        <v>143.54000000000087</v>
      </c>
      <c r="AU264" s="428">
        <f t="shared" si="142"/>
        <v>91.169999999998254</v>
      </c>
      <c r="AV264" s="428">
        <f t="shared" si="143"/>
        <v>159.36000000000058</v>
      </c>
      <c r="AW264" s="428">
        <f t="shared" si="144"/>
        <v>143.54000000000087</v>
      </c>
      <c r="AX264" s="428">
        <f t="shared" si="145"/>
        <v>143.54000000000087</v>
      </c>
    </row>
    <row r="265">
      <c r="A265" s="413">
        <v>260</v>
      </c>
      <c r="B265" s="290" cm="1">
        <f t="array" ref="B265">IF(Parameters!$C$55="No",IF($A265&lt;=Parameters!$D$23,Parameters!$C$23*$A265,IF($A265&lt;=Parameters!$D$24,Parameters!$C$23*Parameters!$D$23+Parameters!$C$24*($A265-Parameters!$D$23),IF($A265&lt;=Parameters!$D$25,Parameters!$C$23*Parameters!$D$23+Parameters!$C$24*(Parameters!$D$24-Parameters!$D$23)+Parameters!$C$25*($A265-Parameters!$D$24),Parameters!$C$23*Parameters!$D$23+Parameters!$C$24*(Parameters!$D$24-Parameters!$D$23)+Parameters!$C$25*(Parameters!$D$25-Parameters!$D$24)+Parameters!$C$26*($A265-Parameters!$D$25)))),_xlfn.IFS($A265&lt;=Parameters!$D$23,Parameters!$C$23*$A265,$A265&lt;=Parameters!$D$24,Parameters!$C$24*$A265,$A265&lt;=Parameters!$D$25,Parameters!$C$25*$A265,$A265&gt;Parameters!$D$25,Parameters!$C$26*$A265))</f>
        <v>23704.2</v>
      </c>
      <c r="C265" s="290">
        <f t="shared" si="146"/>
        <v>91.17</v>
      </c>
      <c r="D265" s="290" cm="1">
        <f t="array" ref="D265">IF(Parameters!$C$55="No",IF($A265&lt;=Parameters!$D$28,Parameters!$C$28*$A265,IF($A265&lt;=Parameters!$D$29,Parameters!$C$28*Parameters!$D$28+Parameters!$C$29*($A265-Parameters!$D$28),IF($A265&lt;=Parameters!$D$30,Parameters!$C$28*Parameters!$D$28+Parameters!$C$29*(Parameters!$D$29-Parameters!$D$28)+Parameters!$C$30*($A265-Parameters!$D$29),Parameters!$C$28*Parameters!$D$28+Parameters!$C$29*(Parameters!$D$29-Parameters!$D$28)+Parameters!$C$30*(Parameters!$D$30-Parameters!$D$29)+Parameters!$C$31*($A265-Parameters!$D$30)))),_xlfn.IFS($A265&lt;=Parameters!$D$28,Parameters!$C$28*$A265,$A265&lt;=Parameters!$D$29,Parameters!$C$29*$A265,$A265&lt;=Parameters!$D$30,Parameters!$C$30*$A265,$A265&gt;Parameters!$D$30,Parameters!$C$31*$A265))</f>
        <v>28918.1</v>
      </c>
      <c r="E265" s="290">
        <f t="shared" si="146"/>
        <v>111.22346153846154</v>
      </c>
      <c r="F265" s="290" cm="1">
        <f t="array" ref="F265">IF(Parameters!$C$55="No",IF($A265&lt;=Parameters!$D$34,Parameters!$C$34*$A265,IF($A265&lt;=Parameters!$D$35,Parameters!$C$34*Parameters!$D$34+Parameters!$C$35*($A265-Parameters!$D$34),IF($A265&lt;=Parameters!$D$36,Parameters!$C$34*Parameters!$D$34+Parameters!$C$35*(Parameters!$D$35-Parameters!$D$34)+Parameters!$C$36*($A265-Parameters!$D$35),Parameters!$C$34*Parameters!$D$34+Parameters!$C$35*(Parameters!$D$35-Parameters!$D$34)+Parameters!$C$36*(Parameters!$D$36-Parameters!$D$35)+Parameters!$C$37*($A265-Parameters!$D$36)))),_xlfn.IFS($A265&lt;=Parameters!$D$34,Parameters!$C$34*$A265,$A265&lt;=Parameters!$D$35,Parameters!$C$35*$A265,$A265&lt;=Parameters!$D$36,Parameters!$C$36*$A265,$A265&gt;Parameters!$D$36,Parameters!$C$37*$A265))</f>
        <v>34089.399999999994</v>
      </c>
      <c r="G265" s="290">
        <f t="shared" si="147"/>
        <v>131.1130769230769</v>
      </c>
      <c r="H265" s="290" cm="1">
        <f t="array" ref="H265">IF(Parameters!$C$55="No",IF($A265&lt;=Parameters!$D$39,Parameters!$C$39*$A265,IF($A265&lt;=Parameters!$D$40,Parameters!$C$39*Parameters!$D$39+Parameters!$C$40*($A265-Parameters!$D$39),IF($A265&lt;=Parameters!$D$41,Parameters!$C$39*Parameters!$D$39+Parameters!$C$40*(Parameters!$D$40-Parameters!$D$39)+Parameters!$C$41*($A265-Parameters!$D$40),Parameters!$C$39*Parameters!$D$39+Parameters!$C$40*(Parameters!$D$40-Parameters!$D$39)+Parameters!$C$41*(Parameters!$D$41-Parameters!$D$40)+Parameters!$C$42*($A265-Parameters!$D$41)))),_xlfn.IFS($A265&lt;=Parameters!$D$39,Parameters!$C$39*$A265,$A265&lt;=Parameters!$D$40,Parameters!$C$40*$A265,$A265&lt;=Parameters!$D$41,Parameters!$C$41*$A265,$A265&gt;Parameters!$D$41,Parameters!$C$42*$A265))</f>
        <v>35704.899999999994</v>
      </c>
      <c r="I265" s="290">
        <f t="shared" si="148"/>
        <v>137.32653846153843</v>
      </c>
      <c r="J265" s="290" cm="1">
        <f t="array" ref="J265">IF(Parameters!$D$55="No",IF($A265&lt;=Parameters!$F$23,Parameters!$E$23*$A265,IF($A265&lt;=Parameters!$F$24,Parameters!$E$23*Parameters!$F$23+Parameters!$E$24*($A265-Parameters!$F$23),IF($A265&lt;=Parameters!$F$25,Parameters!$E$23*Parameters!$F$23+Parameters!$E$24*(Parameters!$F$24-Parameters!$F$23)+Parameters!$E$25*($A265-Parameters!$F$24),Parameters!$E$23*Parameters!$F$23+Parameters!$E$24*(Parameters!$F$24-Parameters!$F$23)+Parameters!$E$25*(Parameters!$F$25-Parameters!$F$24)+Parameters!$E$26*($A265-Parameters!$F$25)))),_xlfn.IFS($A265&lt;=Parameters!$F$23,Parameters!$E$23*$A265,$A265&lt;=Parameters!$F$24,Parameters!$E$24*$A265,$A265&lt;=Parameters!$F$25,Parameters!$E$25*$A265,$A265&gt;Parameters!$F$25,Parameters!$E$26*$A265))</f>
        <v>23704.2</v>
      </c>
      <c r="K265" s="290">
        <f t="shared" si="124"/>
        <v>91.17</v>
      </c>
      <c r="L265" s="290" cm="1">
        <f t="array" ref="L265">IF(Parameters!$D$55="No",IF($A265&lt;=Parameters!$F$28,Parameters!$E$28*$A265,IF($A265&lt;=Parameters!$F$29,Parameters!$E$28*Parameters!$F$28+Parameters!$E$29*($A265-Parameters!$F$28),IF($A265&lt;=Parameters!$F$30,Parameters!$E$28*Parameters!$F$28+Parameters!$E$29*(Parameters!$F$29-Parameters!$F$28)+Parameters!$E$30*($A265-Parameters!$F$29),Parameters!$E$28*Parameters!$F$28+Parameters!$E$29*(Parameters!$F$29-Parameters!$F$28)+Parameters!$E$30*(Parameters!$F$30-Parameters!$F$29)+Parameters!$E$31*($A265-Parameters!$F$30)))),_xlfn.IFS($A265&lt;=Parameters!$F$28,Parameters!$E$28*$A265,$A265&lt;=Parameters!$F$29,Parameters!$E$29*$A265,$A265&lt;=Parameters!$F$30,Parameters!$E$30*$A265,$A265&gt;Parameters!$F$30,Parameters!$E$31*$A265))</f>
        <v>28918.1</v>
      </c>
      <c r="M265" s="290">
        <f t="shared" si="125"/>
        <v>111.22346153846154</v>
      </c>
      <c r="N265" s="290" cm="1">
        <f t="array" ref="N265">IF(Parameters!$D$55="No",IF($A265&lt;=Parameters!$F$34,Parameters!$E$34*$A265,IF($A265&lt;=Parameters!$F$35,Parameters!$E$34*Parameters!$F$34+Parameters!$E$35*($A265-Parameters!$F$34),IF($A265&lt;=Parameters!$F$36,Parameters!$E$34*Parameters!$F$34+Parameters!$E$35*(Parameters!$F$35-Parameters!$F$34)+Parameters!$E$36*($A265-Parameters!$F$35),Parameters!$E$34*Parameters!$F$34+Parameters!$E$35*(Parameters!$F$35-Parameters!$F$34)+Parameters!$E$36*(Parameters!$F$36-Parameters!$F$35)+Parameters!$E$37*($A265-Parameters!$F$36)))),_xlfn.IFS($A265&lt;=Parameters!$F$34,Parameters!$E$34*$A265,$A265&lt;=Parameters!$F$35,Parameters!$E$35*$A265,$A265&lt;=Parameters!$F$36,Parameters!$E$36*$A265,$A265&gt;Parameters!$F$36,Parameters!$E$37*$A265))</f>
        <v>34089.399999999994</v>
      </c>
      <c r="O265" s="290">
        <f t="shared" si="149"/>
        <v>131.1130769230769</v>
      </c>
      <c r="P265" s="290" cm="1">
        <f t="array" ref="P265">IF(Parameters!$D$55="No",IF($A265&lt;=Parameters!$F$39,Parameters!$E$39*$A265,IF($A265&lt;=Parameters!$F$40,Parameters!$E$39*Parameters!$F$39+Parameters!$E$40*($A265-Parameters!$F$39),IF($A265&lt;=Parameters!$F$41,Parameters!$E$39*Parameters!$F$39+Parameters!$E$40*(Parameters!$F$40-Parameters!$F$39)+Parameters!$E$41*($A265-Parameters!$F$40),Parameters!$E$39*Parameters!$F$39+Parameters!$E$40*(Parameters!$F$40-Parameters!$F$39)+Parameters!$E$41*(Parameters!$F$41-Parameters!$F$40)+Parameters!$E$42*($A265-Parameters!$F$41)))),_xlfn.IFS($A265&lt;=Parameters!$F$39,Parameters!$E$39*$A265,$A265&lt;=Parameters!$F$40,Parameters!$E$40*$A265,$A265&lt;=Parameters!$F$41,Parameters!$E$41*$A265,$A265&gt;Parameters!$F$41,Parameters!$E$42*$A265))</f>
        <v>35704.899999999994</v>
      </c>
      <c r="Q265" s="290">
        <f t="shared" si="150"/>
        <v>137.32653846153843</v>
      </c>
      <c r="R265" s="290" cm="1">
        <f t="array" ref="R265">IF(Parameters!$E$55="No",IF($A265&lt;=Parameters!$H$23,Parameters!$G$23*$A265,IF($A265&lt;=Parameters!$H$24,Parameters!$G$23*Parameters!$H$23+Parameters!$G$24*($A265-Parameters!$H$23),IF($A265&lt;=Parameters!$H$25,Parameters!$G$23*Parameters!$H$23+Parameters!$G$24*(Parameters!$H$24-Parameters!$H$23)+Parameters!$G$25*($A265-Parameters!$H$24),Parameters!$G$23*Parameters!$H$23+Parameters!$G$24*(Parameters!$H$24-Parameters!$H$23)+Parameters!$G$25*(Parameters!$H$25-Parameters!$H$24)+Parameters!$G$26*($A265-Parameters!$H$25)))),_xlfn.IFS($A265&lt;=Parameters!$H$23,Parameters!$G$23*$A265,$A265&lt;=Parameters!$H$24,Parameters!$G$24*$A265,$A265&lt;=Parameters!$H$25,Parameters!$G$25*$A265,$A265&gt;Parameters!$H$25,Parameters!$G$26*$A265))</f>
        <v>23704.2</v>
      </c>
      <c r="S265" s="290">
        <f t="shared" si="126"/>
        <v>91.17</v>
      </c>
      <c r="T265" s="290" cm="1">
        <f t="array" ref="T265">IF(Parameters!$E$55="No",IF($A265&lt;=Parameters!$H$28,Parameters!$G$28*$A265,IF($A265&lt;=Parameters!$H$29,Parameters!$G$28*Parameters!$H$28+Parameters!$G$29*($A265-Parameters!$H$28),IF($A265&lt;=Parameters!$H$30,Parameters!$G$28*Parameters!$H$28+Parameters!$G$29*(Parameters!$H$29-Parameters!$H$28)+Parameters!$G$30*($A265-Parameters!$H$29),Parameters!$G$28*Parameters!$H$28+Parameters!$G$29*(Parameters!$H$29-Parameters!$H$28)+Parameters!$G$30*(Parameters!$H$30-Parameters!$H$29)+Parameters!$G$31*($A265-Parameters!$H$30)))),_xlfn.IFS($A265&lt;=Parameters!$H$28,Parameters!$G$28*$A265,$A265&lt;=Parameters!$H$29,Parameters!$G$29*$A265,$A265&lt;=Parameters!$H$30,Parameters!$G$30*$A265,$A265&gt;Parameters!$H$30,Parameters!$G$31*$A265))</f>
        <v>28918.1</v>
      </c>
      <c r="U265" s="290">
        <f t="shared" si="127"/>
        <v>111.22346153846154</v>
      </c>
      <c r="V265" s="290" cm="1">
        <f t="array" ref="V265">IF(Parameters!$E$55="No",IF($A265&lt;=Parameters!$H$34,Parameters!$G$34*$A265,IF($A265&lt;=Parameters!$H$35,Parameters!$G$34*Parameters!$H$34+Parameters!$G$35*($A265-Parameters!$H$34),IF($A265&lt;=Parameters!$H$36,Parameters!$G$34*Parameters!$H$34+Parameters!$G$35*(Parameters!$H$35-Parameters!$H$34)+Parameters!$G$36*($A265-Parameters!$H$35),Parameters!$G$34*Parameters!$H$34+Parameters!$G$35*(Parameters!$H$35-Parameters!$H$34)+Parameters!$G$36*(Parameters!$H$36-Parameters!$H$35)+Parameters!$G$37*($A265-Parameters!$H$36)))),_xlfn.IFS($A265&lt;=Parameters!$H$34,Parameters!$G$34*$A265,$A265&lt;=Parameters!$H$35,Parameters!$G$35*$A265,$A265&lt;=Parameters!$H$36,Parameters!$G$36*$A265,$A265&gt;Parameters!$H$36,Parameters!$G$37*$A265))</f>
        <v>34089.399999999994</v>
      </c>
      <c r="W265" s="290">
        <f t="shared" si="151"/>
        <v>131.1130769230769</v>
      </c>
      <c r="X265" s="290" cm="1">
        <f t="array" ref="X265">IF(Parameters!$E$55="No",IF($A265&lt;=Parameters!$H$39,Parameters!$G$39*$A265,IF($A265&lt;=Parameters!$H$40,Parameters!$G$39*Parameters!$H$39+Parameters!$G$40*($A265-Parameters!$H$39),IF($A265&lt;=Parameters!$H$41,Parameters!$G$39*Parameters!$H$39+Parameters!$G$40*(Parameters!$H$40-Parameters!$H$39)+Parameters!$G$41*($A265-Parameters!$H$40),Parameters!$G$39*Parameters!$H$39+Parameters!$G$40*(Parameters!$H$40-Parameters!$H$39)+Parameters!$G$41*(Parameters!$H$41-Parameters!$H$40)+Parameters!$G$42*($A265-Parameters!$H$41)))),_xlfn.IFS($A265&lt;=Parameters!$H$39,Parameters!$G$39*$A265,$A265&lt;=Parameters!$H$40,Parameters!$G$40*$A265,$A265&lt;=Parameters!$H$41,Parameters!$G$41*$A265,$A265&gt;Parameters!$H$41,Parameters!$G$42*$A265))</f>
        <v>35704.899999999994</v>
      </c>
      <c r="Y265" s="290">
        <f t="shared" si="152"/>
        <v>137.32653846153843</v>
      </c>
      <c r="Z265" s="290" cm="1">
        <f t="array" ref="Z265">IF(Parameters!$F$55="No",IF($A265&lt;=Parameters!$J$23,Parameters!$I$23*$A265,IF($A265&lt;=Parameters!$J$24,Parameters!$I$23*Parameters!$J$23+Parameters!$I$24*($A265-Parameters!$J$23),IF($A265&lt;=Parameters!$J$25,Parameters!$I$23*Parameters!$J$23+Parameters!$I$24*(Parameters!$J$24-Parameters!$J$23)+Parameters!$I$25*($A265-Parameters!$J$24),Parameters!$I$23*Parameters!$J$23+Parameters!$I$24*(Parameters!$J$24-Parameters!$J$23)+Parameters!$I$25*(Parameters!$J$25-Parameters!$J$24)+Parameters!$I$26*($A265-Parameters!$J$25)))),_xlfn.IFS($A265&lt;=Parameters!$J$23,Parameters!$I$23*$A265,$A265&lt;=Parameters!$J$24,Parameters!$I$24*$A265,$A265&lt;=Parameters!$J$25,Parameters!$I$25*$A265,$A265&gt;Parameters!$J$25,Parameters!$I$26*$A265))</f>
        <v>23704.2</v>
      </c>
      <c r="AA265" s="290">
        <f t="shared" si="128"/>
        <v>91.17</v>
      </c>
      <c r="AB265" s="290" cm="1">
        <f t="array" ref="AB265">IF(Parameters!$F$55="No",IF($A265&lt;=Parameters!$J$28,Parameters!$I$28*$A265,IF($A265&lt;=Parameters!$J$29,Parameters!$I$28*Parameters!$J$28+Parameters!$I$29*($A265-Parameters!$J$28),IF($A265&lt;=Parameters!$J$30,Parameters!$I$28*Parameters!$J$28+Parameters!$I$29*(Parameters!$J$29-Parameters!$J$28)+Parameters!$I$30*($A265-Parameters!$J$29),Parameters!$I$28*Parameters!$J$28+Parameters!$I$29*(Parameters!$J$29-Parameters!$J$28)+Parameters!$I$30*(Parameters!$J$30-Parameters!$J$29)+Parameters!$I$31*($A265-Parameters!$J$30)))),_xlfn.IFS($A265&lt;=Parameters!$J$28,Parameters!$I$28*$A265,$A265&lt;=Parameters!$J$29,Parameters!$I$29*$A265,$A265&lt;=Parameters!$J$30,Parameters!$I$30*$A265,$A265&gt;Parameters!$J$30,Parameters!$I$31*$A265))</f>
        <v>28918.1</v>
      </c>
      <c r="AC265" s="290">
        <f t="shared" si="129"/>
        <v>111.22346153846154</v>
      </c>
      <c r="AD265" s="290" cm="1">
        <f t="array" ref="AD265">IF(Parameters!$F$55="No",IF($A265&lt;=Parameters!$J$34,Parameters!$I$34*$A265,IF($A265&lt;=Parameters!$J$35,Parameters!$I$34*Parameters!$J$34+Parameters!$I$35*($A265-Parameters!$J$34),IF($A265&lt;=Parameters!$J$36,Parameters!$I$34*Parameters!$J$34+Parameters!$I$35*(Parameters!$J$35-Parameters!$J$34)+Parameters!$I$36*($A265-Parameters!$J$35),Parameters!$I$34*Parameters!$J$34+Parameters!$I$35*(Parameters!$J$35-Parameters!$J$34)+Parameters!$I$36*(Parameters!$J$36-Parameters!$J$35)+Parameters!$I$37*($A265-Parameters!$J$36)))),_xlfn.IFS($A265&lt;=Parameters!$J$34,Parameters!$I$34*$A265,$A265&lt;=Parameters!$J$35,Parameters!$I$35*$A265,$A265&lt;=Parameters!$J$36,Parameters!$I$36*$A265,$A265&gt;Parameters!$J$36,Parameters!$I$37*$A265))</f>
        <v>34089.399999999994</v>
      </c>
      <c r="AE265" s="290">
        <f t="shared" si="153"/>
        <v>131.1130769230769</v>
      </c>
      <c r="AF265" s="290" cm="1">
        <f t="array" ref="AF265">IF(Parameters!$F$55="No",IF($A265&lt;=Parameters!$J$39,Parameters!$I$39*$A265,IF($A265&lt;=Parameters!$J$40,Parameters!$I$39*Parameters!$J$39+Parameters!$I$40*($A265-Parameters!$J$39),IF($A265&lt;=Parameters!$J$41,Parameters!$I$39*Parameters!$J$39+Parameters!$I$40*(Parameters!$J$40-Parameters!$J$39)+Parameters!$I$41*($A265-Parameters!$J$40),Parameters!$I$39*Parameters!$J$39+Parameters!$I$40*(Parameters!$J$40-Parameters!$J$39)+Parameters!$I$41*(Parameters!$J$41-Parameters!$J$40)+Parameters!$I$42*($A265-Parameters!$J$41)))),_xlfn.IFS($A265&lt;=Parameters!$J$39,Parameters!$I$39*$A265,$A265&lt;=Parameters!$J$40,Parameters!$I$40*$A265,$A265&lt;=Parameters!$J$41,Parameters!$I$41*$A265,$A265&gt;Parameters!$J$41,Parameters!$I$42*$A265))</f>
        <v>35704.899999999994</v>
      </c>
      <c r="AG265" s="290">
        <f t="shared" si="154"/>
        <v>137.32653846153843</v>
      </c>
      <c r="AI265" s="428">
        <f t="shared" si="130"/>
        <v>91.170000000001892</v>
      </c>
      <c r="AJ265" s="428">
        <f t="shared" si="131"/>
        <v>159.35999999999694</v>
      </c>
      <c r="AK265" s="428">
        <f t="shared" si="132"/>
        <v>143.5399999999936</v>
      </c>
      <c r="AL265" s="428">
        <f t="shared" si="133"/>
        <v>143.5399999999936</v>
      </c>
      <c r="AM265" s="428">
        <f t="shared" si="134"/>
        <v>91.170000000001892</v>
      </c>
      <c r="AN265" s="428">
        <f t="shared" si="135"/>
        <v>159.35999999999694</v>
      </c>
      <c r="AO265" s="428">
        <f t="shared" si="136"/>
        <v>143.5399999999936</v>
      </c>
      <c r="AP265" s="428">
        <f t="shared" si="137"/>
        <v>143.5399999999936</v>
      </c>
      <c r="AQ265" s="428">
        <f t="shared" si="138"/>
        <v>91.170000000001892</v>
      </c>
      <c r="AR265" s="428">
        <f t="shared" si="139"/>
        <v>159.35999999999694</v>
      </c>
      <c r="AS265" s="428">
        <f t="shared" si="140"/>
        <v>143.5399999999936</v>
      </c>
      <c r="AT265" s="428">
        <f t="shared" si="141"/>
        <v>143.5399999999936</v>
      </c>
      <c r="AU265" s="428">
        <f t="shared" si="142"/>
        <v>91.170000000001892</v>
      </c>
      <c r="AV265" s="428">
        <f t="shared" si="143"/>
        <v>159.35999999999694</v>
      </c>
      <c r="AW265" s="428">
        <f t="shared" si="144"/>
        <v>143.5399999999936</v>
      </c>
      <c r="AX265" s="428">
        <f t="shared" si="145"/>
        <v>143.5399999999936</v>
      </c>
    </row>
    <row r="266">
      <c r="A266" s="413">
        <v>261</v>
      </c>
      <c r="B266" s="290" cm="1">
        <f t="array" ref="B266">IF(Parameters!$C$55="No",IF($A266&lt;=Parameters!$D$23,Parameters!$C$23*$A266,IF($A266&lt;=Parameters!$D$24,Parameters!$C$23*Parameters!$D$23+Parameters!$C$24*($A266-Parameters!$D$23),IF($A266&lt;=Parameters!$D$25,Parameters!$C$23*Parameters!$D$23+Parameters!$C$24*(Parameters!$D$24-Parameters!$D$23)+Parameters!$C$25*($A266-Parameters!$D$24),Parameters!$C$23*Parameters!$D$23+Parameters!$C$24*(Parameters!$D$24-Parameters!$D$23)+Parameters!$C$25*(Parameters!$D$25-Parameters!$D$24)+Parameters!$C$26*($A266-Parameters!$D$25)))),_xlfn.IFS($A266&lt;=Parameters!$D$23,Parameters!$C$23*$A266,$A266&lt;=Parameters!$D$24,Parameters!$C$24*$A266,$A266&lt;=Parameters!$D$25,Parameters!$C$25*$A266,$A266&gt;Parameters!$D$25,Parameters!$C$26*$A266))</f>
        <v>23795.37</v>
      </c>
      <c r="C266" s="290">
        <f t="shared" si="146"/>
        <v>91.17</v>
      </c>
      <c r="D266" s="290" cm="1">
        <f t="array" ref="D266">IF(Parameters!$C$55="No",IF($A266&lt;=Parameters!$D$28,Parameters!$C$28*$A266,IF($A266&lt;=Parameters!$D$29,Parameters!$C$28*Parameters!$D$28+Parameters!$C$29*($A266-Parameters!$D$28),IF($A266&lt;=Parameters!$D$30,Parameters!$C$28*Parameters!$D$28+Parameters!$C$29*(Parameters!$D$29-Parameters!$D$28)+Parameters!$C$30*($A266-Parameters!$D$29),Parameters!$C$28*Parameters!$D$28+Parameters!$C$29*(Parameters!$D$29-Parameters!$D$28)+Parameters!$C$30*(Parameters!$D$30-Parameters!$D$29)+Parameters!$C$31*($A266-Parameters!$D$30)))),_xlfn.IFS($A266&lt;=Parameters!$D$28,Parameters!$C$28*$A266,$A266&lt;=Parameters!$D$29,Parameters!$C$29*$A266,$A266&lt;=Parameters!$D$30,Parameters!$C$30*$A266,$A266&gt;Parameters!$D$30,Parameters!$C$31*$A266))</f>
        <v>29077.46</v>
      </c>
      <c r="E266" s="290">
        <f t="shared" si="146"/>
        <v>111.40789272030651</v>
      </c>
      <c r="F266" s="290" cm="1">
        <f t="array" ref="F266">IF(Parameters!$C$55="No",IF($A266&lt;=Parameters!$D$34,Parameters!$C$34*$A266,IF($A266&lt;=Parameters!$D$35,Parameters!$C$34*Parameters!$D$34+Parameters!$C$35*($A266-Parameters!$D$34),IF($A266&lt;=Parameters!$D$36,Parameters!$C$34*Parameters!$D$34+Parameters!$C$35*(Parameters!$D$35-Parameters!$D$34)+Parameters!$C$36*($A266-Parameters!$D$35),Parameters!$C$34*Parameters!$D$34+Parameters!$C$35*(Parameters!$D$35-Parameters!$D$34)+Parameters!$C$36*(Parameters!$D$36-Parameters!$D$35)+Parameters!$C$37*($A266-Parameters!$D$36)))),_xlfn.IFS($A266&lt;=Parameters!$D$34,Parameters!$C$34*$A266,$A266&lt;=Parameters!$D$35,Parameters!$C$35*$A266,$A266&lt;=Parameters!$D$36,Parameters!$C$36*$A266,$A266&gt;Parameters!$D$36,Parameters!$C$37*$A266))</f>
        <v>34232.94</v>
      </c>
      <c r="G266" s="290">
        <f t="shared" si="147"/>
        <v>131.16068965517243</v>
      </c>
      <c r="H266" s="290" cm="1">
        <f t="array" ref="H266">IF(Parameters!$C$55="No",IF($A266&lt;=Parameters!$D$39,Parameters!$C$39*$A266,IF($A266&lt;=Parameters!$D$40,Parameters!$C$39*Parameters!$D$39+Parameters!$C$40*($A266-Parameters!$D$39),IF($A266&lt;=Parameters!$D$41,Parameters!$C$39*Parameters!$D$39+Parameters!$C$40*(Parameters!$D$40-Parameters!$D$39)+Parameters!$C$41*($A266-Parameters!$D$40),Parameters!$C$39*Parameters!$D$39+Parameters!$C$40*(Parameters!$D$40-Parameters!$D$39)+Parameters!$C$41*(Parameters!$D$41-Parameters!$D$40)+Parameters!$C$42*($A266-Parameters!$D$41)))),_xlfn.IFS($A266&lt;=Parameters!$D$39,Parameters!$C$39*$A266,$A266&lt;=Parameters!$D$40,Parameters!$C$40*$A266,$A266&lt;=Parameters!$D$41,Parameters!$C$41*$A266,$A266&gt;Parameters!$D$41,Parameters!$C$42*$A266))</f>
        <v>35848.44</v>
      </c>
      <c r="I266" s="290">
        <f t="shared" si="148"/>
        <v>137.35034482758621</v>
      </c>
      <c r="J266" s="290" cm="1">
        <f t="array" ref="J266">IF(Parameters!$D$55="No",IF($A266&lt;=Parameters!$F$23,Parameters!$E$23*$A266,IF($A266&lt;=Parameters!$F$24,Parameters!$E$23*Parameters!$F$23+Parameters!$E$24*($A266-Parameters!$F$23),IF($A266&lt;=Parameters!$F$25,Parameters!$E$23*Parameters!$F$23+Parameters!$E$24*(Parameters!$F$24-Parameters!$F$23)+Parameters!$E$25*($A266-Parameters!$F$24),Parameters!$E$23*Parameters!$F$23+Parameters!$E$24*(Parameters!$F$24-Parameters!$F$23)+Parameters!$E$25*(Parameters!$F$25-Parameters!$F$24)+Parameters!$E$26*($A266-Parameters!$F$25)))),_xlfn.IFS($A266&lt;=Parameters!$F$23,Parameters!$E$23*$A266,$A266&lt;=Parameters!$F$24,Parameters!$E$24*$A266,$A266&lt;=Parameters!$F$25,Parameters!$E$25*$A266,$A266&gt;Parameters!$F$25,Parameters!$E$26*$A266))</f>
        <v>23795.37</v>
      </c>
      <c r="K266" s="290">
        <f t="shared" si="124"/>
        <v>91.17</v>
      </c>
      <c r="L266" s="290" cm="1">
        <f t="array" ref="L266">IF(Parameters!$D$55="No",IF($A266&lt;=Parameters!$F$28,Parameters!$E$28*$A266,IF($A266&lt;=Parameters!$F$29,Parameters!$E$28*Parameters!$F$28+Parameters!$E$29*($A266-Parameters!$F$28),IF($A266&lt;=Parameters!$F$30,Parameters!$E$28*Parameters!$F$28+Parameters!$E$29*(Parameters!$F$29-Parameters!$F$28)+Parameters!$E$30*($A266-Parameters!$F$29),Parameters!$E$28*Parameters!$F$28+Parameters!$E$29*(Parameters!$F$29-Parameters!$F$28)+Parameters!$E$30*(Parameters!$F$30-Parameters!$F$29)+Parameters!$E$31*($A266-Parameters!$F$30)))),_xlfn.IFS($A266&lt;=Parameters!$F$28,Parameters!$E$28*$A266,$A266&lt;=Parameters!$F$29,Parameters!$E$29*$A266,$A266&lt;=Parameters!$F$30,Parameters!$E$30*$A266,$A266&gt;Parameters!$F$30,Parameters!$E$31*$A266))</f>
        <v>29077.46</v>
      </c>
      <c r="M266" s="290">
        <f t="shared" si="125"/>
        <v>111.40789272030651</v>
      </c>
      <c r="N266" s="290" cm="1">
        <f t="array" ref="N266">IF(Parameters!$D$55="No",IF($A266&lt;=Parameters!$F$34,Parameters!$E$34*$A266,IF($A266&lt;=Parameters!$F$35,Parameters!$E$34*Parameters!$F$34+Parameters!$E$35*($A266-Parameters!$F$34),IF($A266&lt;=Parameters!$F$36,Parameters!$E$34*Parameters!$F$34+Parameters!$E$35*(Parameters!$F$35-Parameters!$F$34)+Parameters!$E$36*($A266-Parameters!$F$35),Parameters!$E$34*Parameters!$F$34+Parameters!$E$35*(Parameters!$F$35-Parameters!$F$34)+Parameters!$E$36*(Parameters!$F$36-Parameters!$F$35)+Parameters!$E$37*($A266-Parameters!$F$36)))),_xlfn.IFS($A266&lt;=Parameters!$F$34,Parameters!$E$34*$A266,$A266&lt;=Parameters!$F$35,Parameters!$E$35*$A266,$A266&lt;=Parameters!$F$36,Parameters!$E$36*$A266,$A266&gt;Parameters!$F$36,Parameters!$E$37*$A266))</f>
        <v>34232.94</v>
      </c>
      <c r="O266" s="290">
        <f t="shared" si="149"/>
        <v>131.16068965517243</v>
      </c>
      <c r="P266" s="290" cm="1">
        <f t="array" ref="P266">IF(Parameters!$D$55="No",IF($A266&lt;=Parameters!$F$39,Parameters!$E$39*$A266,IF($A266&lt;=Parameters!$F$40,Parameters!$E$39*Parameters!$F$39+Parameters!$E$40*($A266-Parameters!$F$39),IF($A266&lt;=Parameters!$F$41,Parameters!$E$39*Parameters!$F$39+Parameters!$E$40*(Parameters!$F$40-Parameters!$F$39)+Parameters!$E$41*($A266-Parameters!$F$40),Parameters!$E$39*Parameters!$F$39+Parameters!$E$40*(Parameters!$F$40-Parameters!$F$39)+Parameters!$E$41*(Parameters!$F$41-Parameters!$F$40)+Parameters!$E$42*($A266-Parameters!$F$41)))),_xlfn.IFS($A266&lt;=Parameters!$F$39,Parameters!$E$39*$A266,$A266&lt;=Parameters!$F$40,Parameters!$E$40*$A266,$A266&lt;=Parameters!$F$41,Parameters!$E$41*$A266,$A266&gt;Parameters!$F$41,Parameters!$E$42*$A266))</f>
        <v>35848.44</v>
      </c>
      <c r="Q266" s="290">
        <f t="shared" si="150"/>
        <v>137.35034482758621</v>
      </c>
      <c r="R266" s="290" cm="1">
        <f t="array" ref="R266">IF(Parameters!$E$55="No",IF($A266&lt;=Parameters!$H$23,Parameters!$G$23*$A266,IF($A266&lt;=Parameters!$H$24,Parameters!$G$23*Parameters!$H$23+Parameters!$G$24*($A266-Parameters!$H$23),IF($A266&lt;=Parameters!$H$25,Parameters!$G$23*Parameters!$H$23+Parameters!$G$24*(Parameters!$H$24-Parameters!$H$23)+Parameters!$G$25*($A266-Parameters!$H$24),Parameters!$G$23*Parameters!$H$23+Parameters!$G$24*(Parameters!$H$24-Parameters!$H$23)+Parameters!$G$25*(Parameters!$H$25-Parameters!$H$24)+Parameters!$G$26*($A266-Parameters!$H$25)))),_xlfn.IFS($A266&lt;=Parameters!$H$23,Parameters!$G$23*$A266,$A266&lt;=Parameters!$H$24,Parameters!$G$24*$A266,$A266&lt;=Parameters!$H$25,Parameters!$G$25*$A266,$A266&gt;Parameters!$H$25,Parameters!$G$26*$A266))</f>
        <v>23795.37</v>
      </c>
      <c r="S266" s="290">
        <f t="shared" si="126"/>
        <v>91.17</v>
      </c>
      <c r="T266" s="290" cm="1">
        <f t="array" ref="T266">IF(Parameters!$E$55="No",IF($A266&lt;=Parameters!$H$28,Parameters!$G$28*$A266,IF($A266&lt;=Parameters!$H$29,Parameters!$G$28*Parameters!$H$28+Parameters!$G$29*($A266-Parameters!$H$28),IF($A266&lt;=Parameters!$H$30,Parameters!$G$28*Parameters!$H$28+Parameters!$G$29*(Parameters!$H$29-Parameters!$H$28)+Parameters!$G$30*($A266-Parameters!$H$29),Parameters!$G$28*Parameters!$H$28+Parameters!$G$29*(Parameters!$H$29-Parameters!$H$28)+Parameters!$G$30*(Parameters!$H$30-Parameters!$H$29)+Parameters!$G$31*($A266-Parameters!$H$30)))),_xlfn.IFS($A266&lt;=Parameters!$H$28,Parameters!$G$28*$A266,$A266&lt;=Parameters!$H$29,Parameters!$G$29*$A266,$A266&lt;=Parameters!$H$30,Parameters!$G$30*$A266,$A266&gt;Parameters!$H$30,Parameters!$G$31*$A266))</f>
        <v>29077.46</v>
      </c>
      <c r="U266" s="290">
        <f t="shared" si="127"/>
        <v>111.40789272030651</v>
      </c>
      <c r="V266" s="290" cm="1">
        <f t="array" ref="V266">IF(Parameters!$E$55="No",IF($A266&lt;=Parameters!$H$34,Parameters!$G$34*$A266,IF($A266&lt;=Parameters!$H$35,Parameters!$G$34*Parameters!$H$34+Parameters!$G$35*($A266-Parameters!$H$34),IF($A266&lt;=Parameters!$H$36,Parameters!$G$34*Parameters!$H$34+Parameters!$G$35*(Parameters!$H$35-Parameters!$H$34)+Parameters!$G$36*($A266-Parameters!$H$35),Parameters!$G$34*Parameters!$H$34+Parameters!$G$35*(Parameters!$H$35-Parameters!$H$34)+Parameters!$G$36*(Parameters!$H$36-Parameters!$H$35)+Parameters!$G$37*($A266-Parameters!$H$36)))),_xlfn.IFS($A266&lt;=Parameters!$H$34,Parameters!$G$34*$A266,$A266&lt;=Parameters!$H$35,Parameters!$G$35*$A266,$A266&lt;=Parameters!$H$36,Parameters!$G$36*$A266,$A266&gt;Parameters!$H$36,Parameters!$G$37*$A266))</f>
        <v>34232.94</v>
      </c>
      <c r="W266" s="290">
        <f t="shared" si="151"/>
        <v>131.16068965517243</v>
      </c>
      <c r="X266" s="290" cm="1">
        <f t="array" ref="X266">IF(Parameters!$E$55="No",IF($A266&lt;=Parameters!$H$39,Parameters!$G$39*$A266,IF($A266&lt;=Parameters!$H$40,Parameters!$G$39*Parameters!$H$39+Parameters!$G$40*($A266-Parameters!$H$39),IF($A266&lt;=Parameters!$H$41,Parameters!$G$39*Parameters!$H$39+Parameters!$G$40*(Parameters!$H$40-Parameters!$H$39)+Parameters!$G$41*($A266-Parameters!$H$40),Parameters!$G$39*Parameters!$H$39+Parameters!$G$40*(Parameters!$H$40-Parameters!$H$39)+Parameters!$G$41*(Parameters!$H$41-Parameters!$H$40)+Parameters!$G$42*($A266-Parameters!$H$41)))),_xlfn.IFS($A266&lt;=Parameters!$H$39,Parameters!$G$39*$A266,$A266&lt;=Parameters!$H$40,Parameters!$G$40*$A266,$A266&lt;=Parameters!$H$41,Parameters!$G$41*$A266,$A266&gt;Parameters!$H$41,Parameters!$G$42*$A266))</f>
        <v>35848.44</v>
      </c>
      <c r="Y266" s="290">
        <f t="shared" si="152"/>
        <v>137.35034482758621</v>
      </c>
      <c r="Z266" s="290" cm="1">
        <f t="array" ref="Z266">IF(Parameters!$F$55="No",IF($A266&lt;=Parameters!$J$23,Parameters!$I$23*$A266,IF($A266&lt;=Parameters!$J$24,Parameters!$I$23*Parameters!$J$23+Parameters!$I$24*($A266-Parameters!$J$23),IF($A266&lt;=Parameters!$J$25,Parameters!$I$23*Parameters!$J$23+Parameters!$I$24*(Parameters!$J$24-Parameters!$J$23)+Parameters!$I$25*($A266-Parameters!$J$24),Parameters!$I$23*Parameters!$J$23+Parameters!$I$24*(Parameters!$J$24-Parameters!$J$23)+Parameters!$I$25*(Parameters!$J$25-Parameters!$J$24)+Parameters!$I$26*($A266-Parameters!$J$25)))),_xlfn.IFS($A266&lt;=Parameters!$J$23,Parameters!$I$23*$A266,$A266&lt;=Parameters!$J$24,Parameters!$I$24*$A266,$A266&lt;=Parameters!$J$25,Parameters!$I$25*$A266,$A266&gt;Parameters!$J$25,Parameters!$I$26*$A266))</f>
        <v>23795.37</v>
      </c>
      <c r="AA266" s="290">
        <f t="shared" si="128"/>
        <v>91.17</v>
      </c>
      <c r="AB266" s="290" cm="1">
        <f t="array" ref="AB266">IF(Parameters!$F$55="No",IF($A266&lt;=Parameters!$J$28,Parameters!$I$28*$A266,IF($A266&lt;=Parameters!$J$29,Parameters!$I$28*Parameters!$J$28+Parameters!$I$29*($A266-Parameters!$J$28),IF($A266&lt;=Parameters!$J$30,Parameters!$I$28*Parameters!$J$28+Parameters!$I$29*(Parameters!$J$29-Parameters!$J$28)+Parameters!$I$30*($A266-Parameters!$J$29),Parameters!$I$28*Parameters!$J$28+Parameters!$I$29*(Parameters!$J$29-Parameters!$J$28)+Parameters!$I$30*(Parameters!$J$30-Parameters!$J$29)+Parameters!$I$31*($A266-Parameters!$J$30)))),_xlfn.IFS($A266&lt;=Parameters!$J$28,Parameters!$I$28*$A266,$A266&lt;=Parameters!$J$29,Parameters!$I$29*$A266,$A266&lt;=Parameters!$J$30,Parameters!$I$30*$A266,$A266&gt;Parameters!$J$30,Parameters!$I$31*$A266))</f>
        <v>29077.46</v>
      </c>
      <c r="AC266" s="290">
        <f t="shared" si="129"/>
        <v>111.40789272030651</v>
      </c>
      <c r="AD266" s="290" cm="1">
        <f t="array" ref="AD266">IF(Parameters!$F$55="No",IF($A266&lt;=Parameters!$J$34,Parameters!$I$34*$A266,IF($A266&lt;=Parameters!$J$35,Parameters!$I$34*Parameters!$J$34+Parameters!$I$35*($A266-Parameters!$J$34),IF($A266&lt;=Parameters!$J$36,Parameters!$I$34*Parameters!$J$34+Parameters!$I$35*(Parameters!$J$35-Parameters!$J$34)+Parameters!$I$36*($A266-Parameters!$J$35),Parameters!$I$34*Parameters!$J$34+Parameters!$I$35*(Parameters!$J$35-Parameters!$J$34)+Parameters!$I$36*(Parameters!$J$36-Parameters!$J$35)+Parameters!$I$37*($A266-Parameters!$J$36)))),_xlfn.IFS($A266&lt;=Parameters!$J$34,Parameters!$I$34*$A266,$A266&lt;=Parameters!$J$35,Parameters!$I$35*$A266,$A266&lt;=Parameters!$J$36,Parameters!$I$36*$A266,$A266&gt;Parameters!$J$36,Parameters!$I$37*$A266))</f>
        <v>34232.94</v>
      </c>
      <c r="AE266" s="290">
        <f t="shared" si="153"/>
        <v>131.16068965517243</v>
      </c>
      <c r="AF266" s="290" cm="1">
        <f t="array" ref="AF266">IF(Parameters!$F$55="No",IF($A266&lt;=Parameters!$J$39,Parameters!$I$39*$A266,IF($A266&lt;=Parameters!$J$40,Parameters!$I$39*Parameters!$J$39+Parameters!$I$40*($A266-Parameters!$J$39),IF($A266&lt;=Parameters!$J$41,Parameters!$I$39*Parameters!$J$39+Parameters!$I$40*(Parameters!$J$40-Parameters!$J$39)+Parameters!$I$41*($A266-Parameters!$J$40),Parameters!$I$39*Parameters!$J$39+Parameters!$I$40*(Parameters!$J$40-Parameters!$J$39)+Parameters!$I$41*(Parameters!$J$41-Parameters!$J$40)+Parameters!$I$42*($A266-Parameters!$J$41)))),_xlfn.IFS($A266&lt;=Parameters!$J$39,Parameters!$I$39*$A266,$A266&lt;=Parameters!$J$40,Parameters!$I$40*$A266,$A266&lt;=Parameters!$J$41,Parameters!$I$41*$A266,$A266&gt;Parameters!$J$41,Parameters!$I$42*$A266))</f>
        <v>35848.44</v>
      </c>
      <c r="AG266" s="290">
        <f t="shared" si="154"/>
        <v>137.35034482758621</v>
      </c>
      <c r="AI266" s="428">
        <f t="shared" si="130"/>
        <v>91.169999999998254</v>
      </c>
      <c r="AJ266" s="428">
        <f t="shared" si="131"/>
        <v>159.36000000000058</v>
      </c>
      <c r="AK266" s="428">
        <f t="shared" si="132"/>
        <v>143.54000000000815</v>
      </c>
      <c r="AL266" s="428">
        <f t="shared" si="133"/>
        <v>143.54000000000815</v>
      </c>
      <c r="AM266" s="428">
        <f t="shared" si="134"/>
        <v>91.169999999998254</v>
      </c>
      <c r="AN266" s="428">
        <f t="shared" si="135"/>
        <v>159.36000000000058</v>
      </c>
      <c r="AO266" s="428">
        <f t="shared" si="136"/>
        <v>143.54000000000815</v>
      </c>
      <c r="AP266" s="428">
        <f t="shared" si="137"/>
        <v>143.54000000000815</v>
      </c>
      <c r="AQ266" s="428">
        <f t="shared" si="138"/>
        <v>91.169999999998254</v>
      </c>
      <c r="AR266" s="428">
        <f t="shared" si="139"/>
        <v>159.36000000000058</v>
      </c>
      <c r="AS266" s="428">
        <f t="shared" si="140"/>
        <v>143.54000000000815</v>
      </c>
      <c r="AT266" s="428">
        <f t="shared" si="141"/>
        <v>143.54000000000815</v>
      </c>
      <c r="AU266" s="428">
        <f t="shared" si="142"/>
        <v>91.169999999998254</v>
      </c>
      <c r="AV266" s="428">
        <f t="shared" si="143"/>
        <v>159.36000000000058</v>
      </c>
      <c r="AW266" s="428">
        <f t="shared" si="144"/>
        <v>143.54000000000815</v>
      </c>
      <c r="AX266" s="428">
        <f t="shared" si="145"/>
        <v>143.54000000000815</v>
      </c>
    </row>
    <row r="267">
      <c r="A267" s="413">
        <v>262</v>
      </c>
      <c r="B267" s="290" cm="1">
        <f t="array" ref="B267">IF(Parameters!$C$55="No",IF($A267&lt;=Parameters!$D$23,Parameters!$C$23*$A267,IF($A267&lt;=Parameters!$D$24,Parameters!$C$23*Parameters!$D$23+Parameters!$C$24*($A267-Parameters!$D$23),IF($A267&lt;=Parameters!$D$25,Parameters!$C$23*Parameters!$D$23+Parameters!$C$24*(Parameters!$D$24-Parameters!$D$23)+Parameters!$C$25*($A267-Parameters!$D$24),Parameters!$C$23*Parameters!$D$23+Parameters!$C$24*(Parameters!$D$24-Parameters!$D$23)+Parameters!$C$25*(Parameters!$D$25-Parameters!$D$24)+Parameters!$C$26*($A267-Parameters!$D$25)))),_xlfn.IFS($A267&lt;=Parameters!$D$23,Parameters!$C$23*$A267,$A267&lt;=Parameters!$D$24,Parameters!$C$24*$A267,$A267&lt;=Parameters!$D$25,Parameters!$C$25*$A267,$A267&gt;Parameters!$D$25,Parameters!$C$26*$A267))</f>
        <v>23886.54</v>
      </c>
      <c r="C267" s="290">
        <f t="shared" si="146"/>
        <v>91.17</v>
      </c>
      <c r="D267" s="290" cm="1">
        <f t="array" ref="D267">IF(Parameters!$C$55="No",IF($A267&lt;=Parameters!$D$28,Parameters!$C$28*$A267,IF($A267&lt;=Parameters!$D$29,Parameters!$C$28*Parameters!$D$28+Parameters!$C$29*($A267-Parameters!$D$28),IF($A267&lt;=Parameters!$D$30,Parameters!$C$28*Parameters!$D$28+Parameters!$C$29*(Parameters!$D$29-Parameters!$D$28)+Parameters!$C$30*($A267-Parameters!$D$29),Parameters!$C$28*Parameters!$D$28+Parameters!$C$29*(Parameters!$D$29-Parameters!$D$28)+Parameters!$C$30*(Parameters!$D$30-Parameters!$D$29)+Parameters!$C$31*($A267-Parameters!$D$30)))),_xlfn.IFS($A267&lt;=Parameters!$D$28,Parameters!$C$28*$A267,$A267&lt;=Parameters!$D$29,Parameters!$C$29*$A267,$A267&lt;=Parameters!$D$30,Parameters!$C$30*$A267,$A267&gt;Parameters!$D$30,Parameters!$C$31*$A267))</f>
        <v>29236.82</v>
      </c>
      <c r="E267" s="290">
        <f t="shared" si="146"/>
        <v>111.59091603053434</v>
      </c>
      <c r="F267" s="290" cm="1">
        <f t="array" ref="F267">IF(Parameters!$C$55="No",IF($A267&lt;=Parameters!$D$34,Parameters!$C$34*$A267,IF($A267&lt;=Parameters!$D$35,Parameters!$C$34*Parameters!$D$34+Parameters!$C$35*($A267-Parameters!$D$34),IF($A267&lt;=Parameters!$D$36,Parameters!$C$34*Parameters!$D$34+Parameters!$C$35*(Parameters!$D$35-Parameters!$D$34)+Parameters!$C$36*($A267-Parameters!$D$35),Parameters!$C$34*Parameters!$D$34+Parameters!$C$35*(Parameters!$D$35-Parameters!$D$34)+Parameters!$C$36*(Parameters!$D$36-Parameters!$D$35)+Parameters!$C$37*($A267-Parameters!$D$36)))),_xlfn.IFS($A267&lt;=Parameters!$D$34,Parameters!$C$34*$A267,$A267&lt;=Parameters!$D$35,Parameters!$C$35*$A267,$A267&lt;=Parameters!$D$36,Parameters!$C$36*$A267,$A267&gt;Parameters!$D$36,Parameters!$C$37*$A267))</f>
        <v>34376.479999999996</v>
      </c>
      <c r="G267" s="290">
        <f t="shared" si="147"/>
        <v>131.20793893129769</v>
      </c>
      <c r="H267" s="290" cm="1">
        <f t="array" ref="H267">IF(Parameters!$C$55="No",IF($A267&lt;=Parameters!$D$39,Parameters!$C$39*$A267,IF($A267&lt;=Parameters!$D$40,Parameters!$C$39*Parameters!$D$39+Parameters!$C$40*($A267-Parameters!$D$39),IF($A267&lt;=Parameters!$D$41,Parameters!$C$39*Parameters!$D$39+Parameters!$C$40*(Parameters!$D$40-Parameters!$D$39)+Parameters!$C$41*($A267-Parameters!$D$40),Parameters!$C$39*Parameters!$D$39+Parameters!$C$40*(Parameters!$D$40-Parameters!$D$39)+Parameters!$C$41*(Parameters!$D$41-Parameters!$D$40)+Parameters!$C$42*($A267-Parameters!$D$41)))),_xlfn.IFS($A267&lt;=Parameters!$D$39,Parameters!$C$39*$A267,$A267&lt;=Parameters!$D$40,Parameters!$C$40*$A267,$A267&lt;=Parameters!$D$41,Parameters!$C$41*$A267,$A267&gt;Parameters!$D$41,Parameters!$C$42*$A267))</f>
        <v>35991.979999999996</v>
      </c>
      <c r="I267" s="290">
        <f t="shared" si="148"/>
        <v>137.37396946564883</v>
      </c>
      <c r="J267" s="290" cm="1">
        <f t="array" ref="J267">IF(Parameters!$D$55="No",IF($A267&lt;=Parameters!$F$23,Parameters!$E$23*$A267,IF($A267&lt;=Parameters!$F$24,Parameters!$E$23*Parameters!$F$23+Parameters!$E$24*($A267-Parameters!$F$23),IF($A267&lt;=Parameters!$F$25,Parameters!$E$23*Parameters!$F$23+Parameters!$E$24*(Parameters!$F$24-Parameters!$F$23)+Parameters!$E$25*($A267-Parameters!$F$24),Parameters!$E$23*Parameters!$F$23+Parameters!$E$24*(Parameters!$F$24-Parameters!$F$23)+Parameters!$E$25*(Parameters!$F$25-Parameters!$F$24)+Parameters!$E$26*($A267-Parameters!$F$25)))),_xlfn.IFS($A267&lt;=Parameters!$F$23,Parameters!$E$23*$A267,$A267&lt;=Parameters!$F$24,Parameters!$E$24*$A267,$A267&lt;=Parameters!$F$25,Parameters!$E$25*$A267,$A267&gt;Parameters!$F$25,Parameters!$E$26*$A267))</f>
        <v>23886.54</v>
      </c>
      <c r="K267" s="290">
        <f t="shared" si="124"/>
        <v>91.17</v>
      </c>
      <c r="L267" s="290" cm="1">
        <f t="array" ref="L267">IF(Parameters!$D$55="No",IF($A267&lt;=Parameters!$F$28,Parameters!$E$28*$A267,IF($A267&lt;=Parameters!$F$29,Parameters!$E$28*Parameters!$F$28+Parameters!$E$29*($A267-Parameters!$F$28),IF($A267&lt;=Parameters!$F$30,Parameters!$E$28*Parameters!$F$28+Parameters!$E$29*(Parameters!$F$29-Parameters!$F$28)+Parameters!$E$30*($A267-Parameters!$F$29),Parameters!$E$28*Parameters!$F$28+Parameters!$E$29*(Parameters!$F$29-Parameters!$F$28)+Parameters!$E$30*(Parameters!$F$30-Parameters!$F$29)+Parameters!$E$31*($A267-Parameters!$F$30)))),_xlfn.IFS($A267&lt;=Parameters!$F$28,Parameters!$E$28*$A267,$A267&lt;=Parameters!$F$29,Parameters!$E$29*$A267,$A267&lt;=Parameters!$F$30,Parameters!$E$30*$A267,$A267&gt;Parameters!$F$30,Parameters!$E$31*$A267))</f>
        <v>29236.82</v>
      </c>
      <c r="M267" s="290">
        <f t="shared" si="125"/>
        <v>111.59091603053434</v>
      </c>
      <c r="N267" s="290" cm="1">
        <f t="array" ref="N267">IF(Parameters!$D$55="No",IF($A267&lt;=Parameters!$F$34,Parameters!$E$34*$A267,IF($A267&lt;=Parameters!$F$35,Parameters!$E$34*Parameters!$F$34+Parameters!$E$35*($A267-Parameters!$F$34),IF($A267&lt;=Parameters!$F$36,Parameters!$E$34*Parameters!$F$34+Parameters!$E$35*(Parameters!$F$35-Parameters!$F$34)+Parameters!$E$36*($A267-Parameters!$F$35),Parameters!$E$34*Parameters!$F$34+Parameters!$E$35*(Parameters!$F$35-Parameters!$F$34)+Parameters!$E$36*(Parameters!$F$36-Parameters!$F$35)+Parameters!$E$37*($A267-Parameters!$F$36)))),_xlfn.IFS($A267&lt;=Parameters!$F$34,Parameters!$E$34*$A267,$A267&lt;=Parameters!$F$35,Parameters!$E$35*$A267,$A267&lt;=Parameters!$F$36,Parameters!$E$36*$A267,$A267&gt;Parameters!$F$36,Parameters!$E$37*$A267))</f>
        <v>34376.479999999996</v>
      </c>
      <c r="O267" s="290">
        <f t="shared" si="149"/>
        <v>131.20793893129769</v>
      </c>
      <c r="P267" s="290" cm="1">
        <f t="array" ref="P267">IF(Parameters!$D$55="No",IF($A267&lt;=Parameters!$F$39,Parameters!$E$39*$A267,IF($A267&lt;=Parameters!$F$40,Parameters!$E$39*Parameters!$F$39+Parameters!$E$40*($A267-Parameters!$F$39),IF($A267&lt;=Parameters!$F$41,Parameters!$E$39*Parameters!$F$39+Parameters!$E$40*(Parameters!$F$40-Parameters!$F$39)+Parameters!$E$41*($A267-Parameters!$F$40),Parameters!$E$39*Parameters!$F$39+Parameters!$E$40*(Parameters!$F$40-Parameters!$F$39)+Parameters!$E$41*(Parameters!$F$41-Parameters!$F$40)+Parameters!$E$42*($A267-Parameters!$F$41)))),_xlfn.IFS($A267&lt;=Parameters!$F$39,Parameters!$E$39*$A267,$A267&lt;=Parameters!$F$40,Parameters!$E$40*$A267,$A267&lt;=Parameters!$F$41,Parameters!$E$41*$A267,$A267&gt;Parameters!$F$41,Parameters!$E$42*$A267))</f>
        <v>35991.979999999996</v>
      </c>
      <c r="Q267" s="290">
        <f t="shared" si="150"/>
        <v>137.37396946564883</v>
      </c>
      <c r="R267" s="290" cm="1">
        <f t="array" ref="R267">IF(Parameters!$E$55="No",IF($A267&lt;=Parameters!$H$23,Parameters!$G$23*$A267,IF($A267&lt;=Parameters!$H$24,Parameters!$G$23*Parameters!$H$23+Parameters!$G$24*($A267-Parameters!$H$23),IF($A267&lt;=Parameters!$H$25,Parameters!$G$23*Parameters!$H$23+Parameters!$G$24*(Parameters!$H$24-Parameters!$H$23)+Parameters!$G$25*($A267-Parameters!$H$24),Parameters!$G$23*Parameters!$H$23+Parameters!$G$24*(Parameters!$H$24-Parameters!$H$23)+Parameters!$G$25*(Parameters!$H$25-Parameters!$H$24)+Parameters!$G$26*($A267-Parameters!$H$25)))),_xlfn.IFS($A267&lt;=Parameters!$H$23,Parameters!$G$23*$A267,$A267&lt;=Parameters!$H$24,Parameters!$G$24*$A267,$A267&lt;=Parameters!$H$25,Parameters!$G$25*$A267,$A267&gt;Parameters!$H$25,Parameters!$G$26*$A267))</f>
        <v>23886.54</v>
      </c>
      <c r="S267" s="290">
        <f t="shared" si="126"/>
        <v>91.17</v>
      </c>
      <c r="T267" s="290" cm="1">
        <f t="array" ref="T267">IF(Parameters!$E$55="No",IF($A267&lt;=Parameters!$H$28,Parameters!$G$28*$A267,IF($A267&lt;=Parameters!$H$29,Parameters!$G$28*Parameters!$H$28+Parameters!$G$29*($A267-Parameters!$H$28),IF($A267&lt;=Parameters!$H$30,Parameters!$G$28*Parameters!$H$28+Parameters!$G$29*(Parameters!$H$29-Parameters!$H$28)+Parameters!$G$30*($A267-Parameters!$H$29),Parameters!$G$28*Parameters!$H$28+Parameters!$G$29*(Parameters!$H$29-Parameters!$H$28)+Parameters!$G$30*(Parameters!$H$30-Parameters!$H$29)+Parameters!$G$31*($A267-Parameters!$H$30)))),_xlfn.IFS($A267&lt;=Parameters!$H$28,Parameters!$G$28*$A267,$A267&lt;=Parameters!$H$29,Parameters!$G$29*$A267,$A267&lt;=Parameters!$H$30,Parameters!$G$30*$A267,$A267&gt;Parameters!$H$30,Parameters!$G$31*$A267))</f>
        <v>29236.82</v>
      </c>
      <c r="U267" s="290">
        <f t="shared" si="127"/>
        <v>111.59091603053434</v>
      </c>
      <c r="V267" s="290" cm="1">
        <f t="array" ref="V267">IF(Parameters!$E$55="No",IF($A267&lt;=Parameters!$H$34,Parameters!$G$34*$A267,IF($A267&lt;=Parameters!$H$35,Parameters!$G$34*Parameters!$H$34+Parameters!$G$35*($A267-Parameters!$H$34),IF($A267&lt;=Parameters!$H$36,Parameters!$G$34*Parameters!$H$34+Parameters!$G$35*(Parameters!$H$35-Parameters!$H$34)+Parameters!$G$36*($A267-Parameters!$H$35),Parameters!$G$34*Parameters!$H$34+Parameters!$G$35*(Parameters!$H$35-Parameters!$H$34)+Parameters!$G$36*(Parameters!$H$36-Parameters!$H$35)+Parameters!$G$37*($A267-Parameters!$H$36)))),_xlfn.IFS($A267&lt;=Parameters!$H$34,Parameters!$G$34*$A267,$A267&lt;=Parameters!$H$35,Parameters!$G$35*$A267,$A267&lt;=Parameters!$H$36,Parameters!$G$36*$A267,$A267&gt;Parameters!$H$36,Parameters!$G$37*$A267))</f>
        <v>34376.479999999996</v>
      </c>
      <c r="W267" s="290">
        <f t="shared" si="151"/>
        <v>131.20793893129769</v>
      </c>
      <c r="X267" s="290" cm="1">
        <f t="array" ref="X267">IF(Parameters!$E$55="No",IF($A267&lt;=Parameters!$H$39,Parameters!$G$39*$A267,IF($A267&lt;=Parameters!$H$40,Parameters!$G$39*Parameters!$H$39+Parameters!$G$40*($A267-Parameters!$H$39),IF($A267&lt;=Parameters!$H$41,Parameters!$G$39*Parameters!$H$39+Parameters!$G$40*(Parameters!$H$40-Parameters!$H$39)+Parameters!$G$41*($A267-Parameters!$H$40),Parameters!$G$39*Parameters!$H$39+Parameters!$G$40*(Parameters!$H$40-Parameters!$H$39)+Parameters!$G$41*(Parameters!$H$41-Parameters!$H$40)+Parameters!$G$42*($A267-Parameters!$H$41)))),_xlfn.IFS($A267&lt;=Parameters!$H$39,Parameters!$G$39*$A267,$A267&lt;=Parameters!$H$40,Parameters!$G$40*$A267,$A267&lt;=Parameters!$H$41,Parameters!$G$41*$A267,$A267&gt;Parameters!$H$41,Parameters!$G$42*$A267))</f>
        <v>35991.979999999996</v>
      </c>
      <c r="Y267" s="290">
        <f t="shared" si="152"/>
        <v>137.37396946564883</v>
      </c>
      <c r="Z267" s="290" cm="1">
        <f t="array" ref="Z267">IF(Parameters!$F$55="No",IF($A267&lt;=Parameters!$J$23,Parameters!$I$23*$A267,IF($A267&lt;=Parameters!$J$24,Parameters!$I$23*Parameters!$J$23+Parameters!$I$24*($A267-Parameters!$J$23),IF($A267&lt;=Parameters!$J$25,Parameters!$I$23*Parameters!$J$23+Parameters!$I$24*(Parameters!$J$24-Parameters!$J$23)+Parameters!$I$25*($A267-Parameters!$J$24),Parameters!$I$23*Parameters!$J$23+Parameters!$I$24*(Parameters!$J$24-Parameters!$J$23)+Parameters!$I$25*(Parameters!$J$25-Parameters!$J$24)+Parameters!$I$26*($A267-Parameters!$J$25)))),_xlfn.IFS($A267&lt;=Parameters!$J$23,Parameters!$I$23*$A267,$A267&lt;=Parameters!$J$24,Parameters!$I$24*$A267,$A267&lt;=Parameters!$J$25,Parameters!$I$25*$A267,$A267&gt;Parameters!$J$25,Parameters!$I$26*$A267))</f>
        <v>23886.54</v>
      </c>
      <c r="AA267" s="290">
        <f t="shared" si="128"/>
        <v>91.17</v>
      </c>
      <c r="AB267" s="290" cm="1">
        <f t="array" ref="AB267">IF(Parameters!$F$55="No",IF($A267&lt;=Parameters!$J$28,Parameters!$I$28*$A267,IF($A267&lt;=Parameters!$J$29,Parameters!$I$28*Parameters!$J$28+Parameters!$I$29*($A267-Parameters!$J$28),IF($A267&lt;=Parameters!$J$30,Parameters!$I$28*Parameters!$J$28+Parameters!$I$29*(Parameters!$J$29-Parameters!$J$28)+Parameters!$I$30*($A267-Parameters!$J$29),Parameters!$I$28*Parameters!$J$28+Parameters!$I$29*(Parameters!$J$29-Parameters!$J$28)+Parameters!$I$30*(Parameters!$J$30-Parameters!$J$29)+Parameters!$I$31*($A267-Parameters!$J$30)))),_xlfn.IFS($A267&lt;=Parameters!$J$28,Parameters!$I$28*$A267,$A267&lt;=Parameters!$J$29,Parameters!$I$29*$A267,$A267&lt;=Parameters!$J$30,Parameters!$I$30*$A267,$A267&gt;Parameters!$J$30,Parameters!$I$31*$A267))</f>
        <v>29236.82</v>
      </c>
      <c r="AC267" s="290">
        <f t="shared" si="129"/>
        <v>111.59091603053434</v>
      </c>
      <c r="AD267" s="290" cm="1">
        <f t="array" ref="AD267">IF(Parameters!$F$55="No",IF($A267&lt;=Parameters!$J$34,Parameters!$I$34*$A267,IF($A267&lt;=Parameters!$J$35,Parameters!$I$34*Parameters!$J$34+Parameters!$I$35*($A267-Parameters!$J$34),IF($A267&lt;=Parameters!$J$36,Parameters!$I$34*Parameters!$J$34+Parameters!$I$35*(Parameters!$J$35-Parameters!$J$34)+Parameters!$I$36*($A267-Parameters!$J$35),Parameters!$I$34*Parameters!$J$34+Parameters!$I$35*(Parameters!$J$35-Parameters!$J$34)+Parameters!$I$36*(Parameters!$J$36-Parameters!$J$35)+Parameters!$I$37*($A267-Parameters!$J$36)))),_xlfn.IFS($A267&lt;=Parameters!$J$34,Parameters!$I$34*$A267,$A267&lt;=Parameters!$J$35,Parameters!$I$35*$A267,$A267&lt;=Parameters!$J$36,Parameters!$I$36*$A267,$A267&gt;Parameters!$J$36,Parameters!$I$37*$A267))</f>
        <v>34376.479999999996</v>
      </c>
      <c r="AE267" s="290">
        <f t="shared" si="153"/>
        <v>131.20793893129769</v>
      </c>
      <c r="AF267" s="290" cm="1">
        <f t="array" ref="AF267">IF(Parameters!$F$55="No",IF($A267&lt;=Parameters!$J$39,Parameters!$I$39*$A267,IF($A267&lt;=Parameters!$J$40,Parameters!$I$39*Parameters!$J$39+Parameters!$I$40*($A267-Parameters!$J$39),IF($A267&lt;=Parameters!$J$41,Parameters!$I$39*Parameters!$J$39+Parameters!$I$40*(Parameters!$J$40-Parameters!$J$39)+Parameters!$I$41*($A267-Parameters!$J$40),Parameters!$I$39*Parameters!$J$39+Parameters!$I$40*(Parameters!$J$40-Parameters!$J$39)+Parameters!$I$41*(Parameters!$J$41-Parameters!$J$40)+Parameters!$I$42*($A267-Parameters!$J$41)))),_xlfn.IFS($A267&lt;=Parameters!$J$39,Parameters!$I$39*$A267,$A267&lt;=Parameters!$J$40,Parameters!$I$40*$A267,$A267&lt;=Parameters!$J$41,Parameters!$I$41*$A267,$A267&gt;Parameters!$J$41,Parameters!$I$42*$A267))</f>
        <v>35991.979999999996</v>
      </c>
      <c r="AG267" s="290">
        <f t="shared" si="154"/>
        <v>137.37396946564883</v>
      </c>
      <c r="AI267" s="428">
        <f t="shared" si="130"/>
        <v>91.170000000001892</v>
      </c>
      <c r="AJ267" s="428">
        <f t="shared" si="131"/>
        <v>159.36000000000058</v>
      </c>
      <c r="AK267" s="428">
        <f t="shared" si="132"/>
        <v>143.5399999999936</v>
      </c>
      <c r="AL267" s="428">
        <f t="shared" si="133"/>
        <v>143.5399999999936</v>
      </c>
      <c r="AM267" s="428">
        <f t="shared" si="134"/>
        <v>91.170000000001892</v>
      </c>
      <c r="AN267" s="428">
        <f t="shared" si="135"/>
        <v>159.36000000000058</v>
      </c>
      <c r="AO267" s="428">
        <f t="shared" si="136"/>
        <v>143.5399999999936</v>
      </c>
      <c r="AP267" s="428">
        <f t="shared" si="137"/>
        <v>143.5399999999936</v>
      </c>
      <c r="AQ267" s="428">
        <f t="shared" si="138"/>
        <v>91.170000000001892</v>
      </c>
      <c r="AR267" s="428">
        <f t="shared" si="139"/>
        <v>159.36000000000058</v>
      </c>
      <c r="AS267" s="428">
        <f t="shared" si="140"/>
        <v>143.5399999999936</v>
      </c>
      <c r="AT267" s="428">
        <f t="shared" si="141"/>
        <v>143.5399999999936</v>
      </c>
      <c r="AU267" s="428">
        <f t="shared" si="142"/>
        <v>91.170000000001892</v>
      </c>
      <c r="AV267" s="428">
        <f t="shared" si="143"/>
        <v>159.36000000000058</v>
      </c>
      <c r="AW267" s="428">
        <f t="shared" si="144"/>
        <v>143.5399999999936</v>
      </c>
      <c r="AX267" s="428">
        <f t="shared" si="145"/>
        <v>143.5399999999936</v>
      </c>
    </row>
    <row r="268">
      <c r="A268" s="413">
        <v>263</v>
      </c>
      <c r="B268" s="290" cm="1">
        <f t="array" ref="B268">IF(Parameters!$C$55="No",IF($A268&lt;=Parameters!$D$23,Parameters!$C$23*$A268,IF($A268&lt;=Parameters!$D$24,Parameters!$C$23*Parameters!$D$23+Parameters!$C$24*($A268-Parameters!$D$23),IF($A268&lt;=Parameters!$D$25,Parameters!$C$23*Parameters!$D$23+Parameters!$C$24*(Parameters!$D$24-Parameters!$D$23)+Parameters!$C$25*($A268-Parameters!$D$24),Parameters!$C$23*Parameters!$D$23+Parameters!$C$24*(Parameters!$D$24-Parameters!$D$23)+Parameters!$C$25*(Parameters!$D$25-Parameters!$D$24)+Parameters!$C$26*($A268-Parameters!$D$25)))),_xlfn.IFS($A268&lt;=Parameters!$D$23,Parameters!$C$23*$A268,$A268&lt;=Parameters!$D$24,Parameters!$C$24*$A268,$A268&lt;=Parameters!$D$25,Parameters!$C$25*$A268,$A268&gt;Parameters!$D$25,Parameters!$C$26*$A268))</f>
        <v>23977.71</v>
      </c>
      <c r="C268" s="290">
        <f t="shared" si="146"/>
        <v>91.17</v>
      </c>
      <c r="D268" s="290" cm="1">
        <f t="array" ref="D268">IF(Parameters!$C$55="No",IF($A268&lt;=Parameters!$D$28,Parameters!$C$28*$A268,IF($A268&lt;=Parameters!$D$29,Parameters!$C$28*Parameters!$D$28+Parameters!$C$29*($A268-Parameters!$D$28),IF($A268&lt;=Parameters!$D$30,Parameters!$C$28*Parameters!$D$28+Parameters!$C$29*(Parameters!$D$29-Parameters!$D$28)+Parameters!$C$30*($A268-Parameters!$D$29),Parameters!$C$28*Parameters!$D$28+Parameters!$C$29*(Parameters!$D$29-Parameters!$D$28)+Parameters!$C$30*(Parameters!$D$30-Parameters!$D$29)+Parameters!$C$31*($A268-Parameters!$D$30)))),_xlfn.IFS($A268&lt;=Parameters!$D$28,Parameters!$C$28*$A268,$A268&lt;=Parameters!$D$29,Parameters!$C$29*$A268,$A268&lt;=Parameters!$D$30,Parameters!$C$30*$A268,$A268&gt;Parameters!$D$30,Parameters!$C$31*$A268))</f>
        <v>29396.18</v>
      </c>
      <c r="E268" s="290">
        <f t="shared" si="146"/>
        <v>111.77254752851711</v>
      </c>
      <c r="F268" s="290" cm="1">
        <f t="array" ref="F268">IF(Parameters!$C$55="No",IF($A268&lt;=Parameters!$D$34,Parameters!$C$34*$A268,IF($A268&lt;=Parameters!$D$35,Parameters!$C$34*Parameters!$D$34+Parameters!$C$35*($A268-Parameters!$D$34),IF($A268&lt;=Parameters!$D$36,Parameters!$C$34*Parameters!$D$34+Parameters!$C$35*(Parameters!$D$35-Parameters!$D$34)+Parameters!$C$36*($A268-Parameters!$D$35),Parameters!$C$34*Parameters!$D$34+Parameters!$C$35*(Parameters!$D$35-Parameters!$D$34)+Parameters!$C$36*(Parameters!$D$36-Parameters!$D$35)+Parameters!$C$37*($A268-Parameters!$D$36)))),_xlfn.IFS($A268&lt;=Parameters!$D$34,Parameters!$C$34*$A268,$A268&lt;=Parameters!$D$35,Parameters!$C$35*$A268,$A268&lt;=Parameters!$D$36,Parameters!$C$36*$A268,$A268&gt;Parameters!$D$36,Parameters!$C$37*$A268))</f>
        <v>34520.020000000004</v>
      </c>
      <c r="G268" s="290">
        <f t="shared" si="147"/>
        <v>131.25482889733843</v>
      </c>
      <c r="H268" s="290" cm="1">
        <f t="array" ref="H268">IF(Parameters!$C$55="No",IF($A268&lt;=Parameters!$D$39,Parameters!$C$39*$A268,IF($A268&lt;=Parameters!$D$40,Parameters!$C$39*Parameters!$D$39+Parameters!$C$40*($A268-Parameters!$D$39),IF($A268&lt;=Parameters!$D$41,Parameters!$C$39*Parameters!$D$39+Parameters!$C$40*(Parameters!$D$40-Parameters!$D$39)+Parameters!$C$41*($A268-Parameters!$D$40),Parameters!$C$39*Parameters!$D$39+Parameters!$C$40*(Parameters!$D$40-Parameters!$D$39)+Parameters!$C$41*(Parameters!$D$41-Parameters!$D$40)+Parameters!$C$42*($A268-Parameters!$D$41)))),_xlfn.IFS($A268&lt;=Parameters!$D$39,Parameters!$C$39*$A268,$A268&lt;=Parameters!$D$40,Parameters!$C$40*$A268,$A268&lt;=Parameters!$D$41,Parameters!$C$41*$A268,$A268&gt;Parameters!$D$41,Parameters!$C$42*$A268))</f>
        <v>36135.519999999997</v>
      </c>
      <c r="I268" s="290">
        <f t="shared" si="148"/>
        <v>137.3974144486692</v>
      </c>
      <c r="J268" s="290" cm="1">
        <f t="array" ref="J268">IF(Parameters!$D$55="No",IF($A268&lt;=Parameters!$F$23,Parameters!$E$23*$A268,IF($A268&lt;=Parameters!$F$24,Parameters!$E$23*Parameters!$F$23+Parameters!$E$24*($A268-Parameters!$F$23),IF($A268&lt;=Parameters!$F$25,Parameters!$E$23*Parameters!$F$23+Parameters!$E$24*(Parameters!$F$24-Parameters!$F$23)+Parameters!$E$25*($A268-Parameters!$F$24),Parameters!$E$23*Parameters!$F$23+Parameters!$E$24*(Parameters!$F$24-Parameters!$F$23)+Parameters!$E$25*(Parameters!$F$25-Parameters!$F$24)+Parameters!$E$26*($A268-Parameters!$F$25)))),_xlfn.IFS($A268&lt;=Parameters!$F$23,Parameters!$E$23*$A268,$A268&lt;=Parameters!$F$24,Parameters!$E$24*$A268,$A268&lt;=Parameters!$F$25,Parameters!$E$25*$A268,$A268&gt;Parameters!$F$25,Parameters!$E$26*$A268))</f>
        <v>23977.71</v>
      </c>
      <c r="K268" s="290">
        <f t="shared" si="124"/>
        <v>91.17</v>
      </c>
      <c r="L268" s="290" cm="1">
        <f t="array" ref="L268">IF(Parameters!$D$55="No",IF($A268&lt;=Parameters!$F$28,Parameters!$E$28*$A268,IF($A268&lt;=Parameters!$F$29,Parameters!$E$28*Parameters!$F$28+Parameters!$E$29*($A268-Parameters!$F$28),IF($A268&lt;=Parameters!$F$30,Parameters!$E$28*Parameters!$F$28+Parameters!$E$29*(Parameters!$F$29-Parameters!$F$28)+Parameters!$E$30*($A268-Parameters!$F$29),Parameters!$E$28*Parameters!$F$28+Parameters!$E$29*(Parameters!$F$29-Parameters!$F$28)+Parameters!$E$30*(Parameters!$F$30-Parameters!$F$29)+Parameters!$E$31*($A268-Parameters!$F$30)))),_xlfn.IFS($A268&lt;=Parameters!$F$28,Parameters!$E$28*$A268,$A268&lt;=Parameters!$F$29,Parameters!$E$29*$A268,$A268&lt;=Parameters!$F$30,Parameters!$E$30*$A268,$A268&gt;Parameters!$F$30,Parameters!$E$31*$A268))</f>
        <v>29396.18</v>
      </c>
      <c r="M268" s="290">
        <f t="shared" si="125"/>
        <v>111.77254752851711</v>
      </c>
      <c r="N268" s="290" cm="1">
        <f t="array" ref="N268">IF(Parameters!$D$55="No",IF($A268&lt;=Parameters!$F$34,Parameters!$E$34*$A268,IF($A268&lt;=Parameters!$F$35,Parameters!$E$34*Parameters!$F$34+Parameters!$E$35*($A268-Parameters!$F$34),IF($A268&lt;=Parameters!$F$36,Parameters!$E$34*Parameters!$F$34+Parameters!$E$35*(Parameters!$F$35-Parameters!$F$34)+Parameters!$E$36*($A268-Parameters!$F$35),Parameters!$E$34*Parameters!$F$34+Parameters!$E$35*(Parameters!$F$35-Parameters!$F$34)+Parameters!$E$36*(Parameters!$F$36-Parameters!$F$35)+Parameters!$E$37*($A268-Parameters!$F$36)))),_xlfn.IFS($A268&lt;=Parameters!$F$34,Parameters!$E$34*$A268,$A268&lt;=Parameters!$F$35,Parameters!$E$35*$A268,$A268&lt;=Parameters!$F$36,Parameters!$E$36*$A268,$A268&gt;Parameters!$F$36,Parameters!$E$37*$A268))</f>
        <v>34520.020000000004</v>
      </c>
      <c r="O268" s="290">
        <f t="shared" si="149"/>
        <v>131.25482889733843</v>
      </c>
      <c r="P268" s="290" cm="1">
        <f t="array" ref="P268">IF(Parameters!$D$55="No",IF($A268&lt;=Parameters!$F$39,Parameters!$E$39*$A268,IF($A268&lt;=Parameters!$F$40,Parameters!$E$39*Parameters!$F$39+Parameters!$E$40*($A268-Parameters!$F$39),IF($A268&lt;=Parameters!$F$41,Parameters!$E$39*Parameters!$F$39+Parameters!$E$40*(Parameters!$F$40-Parameters!$F$39)+Parameters!$E$41*($A268-Parameters!$F$40),Parameters!$E$39*Parameters!$F$39+Parameters!$E$40*(Parameters!$F$40-Parameters!$F$39)+Parameters!$E$41*(Parameters!$F$41-Parameters!$F$40)+Parameters!$E$42*($A268-Parameters!$F$41)))),_xlfn.IFS($A268&lt;=Parameters!$F$39,Parameters!$E$39*$A268,$A268&lt;=Parameters!$F$40,Parameters!$E$40*$A268,$A268&lt;=Parameters!$F$41,Parameters!$E$41*$A268,$A268&gt;Parameters!$F$41,Parameters!$E$42*$A268))</f>
        <v>36135.519999999997</v>
      </c>
      <c r="Q268" s="290">
        <f t="shared" si="150"/>
        <v>137.3974144486692</v>
      </c>
      <c r="R268" s="290" cm="1">
        <f t="array" ref="R268">IF(Parameters!$E$55="No",IF($A268&lt;=Parameters!$H$23,Parameters!$G$23*$A268,IF($A268&lt;=Parameters!$H$24,Parameters!$G$23*Parameters!$H$23+Parameters!$G$24*($A268-Parameters!$H$23),IF($A268&lt;=Parameters!$H$25,Parameters!$G$23*Parameters!$H$23+Parameters!$G$24*(Parameters!$H$24-Parameters!$H$23)+Parameters!$G$25*($A268-Parameters!$H$24),Parameters!$G$23*Parameters!$H$23+Parameters!$G$24*(Parameters!$H$24-Parameters!$H$23)+Parameters!$G$25*(Parameters!$H$25-Parameters!$H$24)+Parameters!$G$26*($A268-Parameters!$H$25)))),_xlfn.IFS($A268&lt;=Parameters!$H$23,Parameters!$G$23*$A268,$A268&lt;=Parameters!$H$24,Parameters!$G$24*$A268,$A268&lt;=Parameters!$H$25,Parameters!$G$25*$A268,$A268&gt;Parameters!$H$25,Parameters!$G$26*$A268))</f>
        <v>23977.71</v>
      </c>
      <c r="S268" s="290">
        <f t="shared" si="126"/>
        <v>91.17</v>
      </c>
      <c r="T268" s="290" cm="1">
        <f t="array" ref="T268">IF(Parameters!$E$55="No",IF($A268&lt;=Parameters!$H$28,Parameters!$G$28*$A268,IF($A268&lt;=Parameters!$H$29,Parameters!$G$28*Parameters!$H$28+Parameters!$G$29*($A268-Parameters!$H$28),IF($A268&lt;=Parameters!$H$30,Parameters!$G$28*Parameters!$H$28+Parameters!$G$29*(Parameters!$H$29-Parameters!$H$28)+Parameters!$G$30*($A268-Parameters!$H$29),Parameters!$G$28*Parameters!$H$28+Parameters!$G$29*(Parameters!$H$29-Parameters!$H$28)+Parameters!$G$30*(Parameters!$H$30-Parameters!$H$29)+Parameters!$G$31*($A268-Parameters!$H$30)))),_xlfn.IFS($A268&lt;=Parameters!$H$28,Parameters!$G$28*$A268,$A268&lt;=Parameters!$H$29,Parameters!$G$29*$A268,$A268&lt;=Parameters!$H$30,Parameters!$G$30*$A268,$A268&gt;Parameters!$H$30,Parameters!$G$31*$A268))</f>
        <v>29396.18</v>
      </c>
      <c r="U268" s="290">
        <f t="shared" si="127"/>
        <v>111.77254752851711</v>
      </c>
      <c r="V268" s="290" cm="1">
        <f t="array" ref="V268">IF(Parameters!$E$55="No",IF($A268&lt;=Parameters!$H$34,Parameters!$G$34*$A268,IF($A268&lt;=Parameters!$H$35,Parameters!$G$34*Parameters!$H$34+Parameters!$G$35*($A268-Parameters!$H$34),IF($A268&lt;=Parameters!$H$36,Parameters!$G$34*Parameters!$H$34+Parameters!$G$35*(Parameters!$H$35-Parameters!$H$34)+Parameters!$G$36*($A268-Parameters!$H$35),Parameters!$G$34*Parameters!$H$34+Parameters!$G$35*(Parameters!$H$35-Parameters!$H$34)+Parameters!$G$36*(Parameters!$H$36-Parameters!$H$35)+Parameters!$G$37*($A268-Parameters!$H$36)))),_xlfn.IFS($A268&lt;=Parameters!$H$34,Parameters!$G$34*$A268,$A268&lt;=Parameters!$H$35,Parameters!$G$35*$A268,$A268&lt;=Parameters!$H$36,Parameters!$G$36*$A268,$A268&gt;Parameters!$H$36,Parameters!$G$37*$A268))</f>
        <v>34520.020000000004</v>
      </c>
      <c r="W268" s="290">
        <f t="shared" si="151"/>
        <v>131.25482889733843</v>
      </c>
      <c r="X268" s="290" cm="1">
        <f t="array" ref="X268">IF(Parameters!$E$55="No",IF($A268&lt;=Parameters!$H$39,Parameters!$G$39*$A268,IF($A268&lt;=Parameters!$H$40,Parameters!$G$39*Parameters!$H$39+Parameters!$G$40*($A268-Parameters!$H$39),IF($A268&lt;=Parameters!$H$41,Parameters!$G$39*Parameters!$H$39+Parameters!$G$40*(Parameters!$H$40-Parameters!$H$39)+Parameters!$G$41*($A268-Parameters!$H$40),Parameters!$G$39*Parameters!$H$39+Parameters!$G$40*(Parameters!$H$40-Parameters!$H$39)+Parameters!$G$41*(Parameters!$H$41-Parameters!$H$40)+Parameters!$G$42*($A268-Parameters!$H$41)))),_xlfn.IFS($A268&lt;=Parameters!$H$39,Parameters!$G$39*$A268,$A268&lt;=Parameters!$H$40,Parameters!$G$40*$A268,$A268&lt;=Parameters!$H$41,Parameters!$G$41*$A268,$A268&gt;Parameters!$H$41,Parameters!$G$42*$A268))</f>
        <v>36135.519999999997</v>
      </c>
      <c r="Y268" s="290">
        <f t="shared" si="152"/>
        <v>137.3974144486692</v>
      </c>
      <c r="Z268" s="290" cm="1">
        <f t="array" ref="Z268">IF(Parameters!$F$55="No",IF($A268&lt;=Parameters!$J$23,Parameters!$I$23*$A268,IF($A268&lt;=Parameters!$J$24,Parameters!$I$23*Parameters!$J$23+Parameters!$I$24*($A268-Parameters!$J$23),IF($A268&lt;=Parameters!$J$25,Parameters!$I$23*Parameters!$J$23+Parameters!$I$24*(Parameters!$J$24-Parameters!$J$23)+Parameters!$I$25*($A268-Parameters!$J$24),Parameters!$I$23*Parameters!$J$23+Parameters!$I$24*(Parameters!$J$24-Parameters!$J$23)+Parameters!$I$25*(Parameters!$J$25-Parameters!$J$24)+Parameters!$I$26*($A268-Parameters!$J$25)))),_xlfn.IFS($A268&lt;=Parameters!$J$23,Parameters!$I$23*$A268,$A268&lt;=Parameters!$J$24,Parameters!$I$24*$A268,$A268&lt;=Parameters!$J$25,Parameters!$I$25*$A268,$A268&gt;Parameters!$J$25,Parameters!$I$26*$A268))</f>
        <v>23977.71</v>
      </c>
      <c r="AA268" s="290">
        <f t="shared" si="128"/>
        <v>91.17</v>
      </c>
      <c r="AB268" s="290" cm="1">
        <f t="array" ref="AB268">IF(Parameters!$F$55="No",IF($A268&lt;=Parameters!$J$28,Parameters!$I$28*$A268,IF($A268&lt;=Parameters!$J$29,Parameters!$I$28*Parameters!$J$28+Parameters!$I$29*($A268-Parameters!$J$28),IF($A268&lt;=Parameters!$J$30,Parameters!$I$28*Parameters!$J$28+Parameters!$I$29*(Parameters!$J$29-Parameters!$J$28)+Parameters!$I$30*($A268-Parameters!$J$29),Parameters!$I$28*Parameters!$J$28+Parameters!$I$29*(Parameters!$J$29-Parameters!$J$28)+Parameters!$I$30*(Parameters!$J$30-Parameters!$J$29)+Parameters!$I$31*($A268-Parameters!$J$30)))),_xlfn.IFS($A268&lt;=Parameters!$J$28,Parameters!$I$28*$A268,$A268&lt;=Parameters!$J$29,Parameters!$I$29*$A268,$A268&lt;=Parameters!$J$30,Parameters!$I$30*$A268,$A268&gt;Parameters!$J$30,Parameters!$I$31*$A268))</f>
        <v>29396.18</v>
      </c>
      <c r="AC268" s="290">
        <f t="shared" si="129"/>
        <v>111.77254752851711</v>
      </c>
      <c r="AD268" s="290" cm="1">
        <f t="array" ref="AD268">IF(Parameters!$F$55="No",IF($A268&lt;=Parameters!$J$34,Parameters!$I$34*$A268,IF($A268&lt;=Parameters!$J$35,Parameters!$I$34*Parameters!$J$34+Parameters!$I$35*($A268-Parameters!$J$34),IF($A268&lt;=Parameters!$J$36,Parameters!$I$34*Parameters!$J$34+Parameters!$I$35*(Parameters!$J$35-Parameters!$J$34)+Parameters!$I$36*($A268-Parameters!$J$35),Parameters!$I$34*Parameters!$J$34+Parameters!$I$35*(Parameters!$J$35-Parameters!$J$34)+Parameters!$I$36*(Parameters!$J$36-Parameters!$J$35)+Parameters!$I$37*($A268-Parameters!$J$36)))),_xlfn.IFS($A268&lt;=Parameters!$J$34,Parameters!$I$34*$A268,$A268&lt;=Parameters!$J$35,Parameters!$I$35*$A268,$A268&lt;=Parameters!$J$36,Parameters!$I$36*$A268,$A268&gt;Parameters!$J$36,Parameters!$I$37*$A268))</f>
        <v>34520.020000000004</v>
      </c>
      <c r="AE268" s="290">
        <f t="shared" si="153"/>
        <v>131.25482889733843</v>
      </c>
      <c r="AF268" s="290" cm="1">
        <f t="array" ref="AF268">IF(Parameters!$F$55="No",IF($A268&lt;=Parameters!$J$39,Parameters!$I$39*$A268,IF($A268&lt;=Parameters!$J$40,Parameters!$I$39*Parameters!$J$39+Parameters!$I$40*($A268-Parameters!$J$39),IF($A268&lt;=Parameters!$J$41,Parameters!$I$39*Parameters!$J$39+Parameters!$I$40*(Parameters!$J$40-Parameters!$J$39)+Parameters!$I$41*($A268-Parameters!$J$40),Parameters!$I$39*Parameters!$J$39+Parameters!$I$40*(Parameters!$J$40-Parameters!$J$39)+Parameters!$I$41*(Parameters!$J$41-Parameters!$J$40)+Parameters!$I$42*($A268-Parameters!$J$41)))),_xlfn.IFS($A268&lt;=Parameters!$J$39,Parameters!$I$39*$A268,$A268&lt;=Parameters!$J$40,Parameters!$I$40*$A268,$A268&lt;=Parameters!$J$41,Parameters!$I$41*$A268,$A268&gt;Parameters!$J$41,Parameters!$I$42*$A268))</f>
        <v>36135.519999999997</v>
      </c>
      <c r="AG268" s="290">
        <f t="shared" si="154"/>
        <v>137.3974144486692</v>
      </c>
      <c r="AI268" s="428">
        <f t="shared" si="130"/>
        <v>91.169999999998254</v>
      </c>
      <c r="AJ268" s="428">
        <f t="shared" si="131"/>
        <v>159.36000000000058</v>
      </c>
      <c r="AK268" s="428">
        <f t="shared" si="132"/>
        <v>143.54000000000815</v>
      </c>
      <c r="AL268" s="428">
        <f t="shared" si="133"/>
        <v>143.54000000000087</v>
      </c>
      <c r="AM268" s="428">
        <f t="shared" si="134"/>
        <v>91.169999999998254</v>
      </c>
      <c r="AN268" s="428">
        <f t="shared" si="135"/>
        <v>159.36000000000058</v>
      </c>
      <c r="AO268" s="428">
        <f t="shared" si="136"/>
        <v>143.54000000000815</v>
      </c>
      <c r="AP268" s="428">
        <f t="shared" si="137"/>
        <v>143.54000000000087</v>
      </c>
      <c r="AQ268" s="428">
        <f t="shared" si="138"/>
        <v>91.169999999998254</v>
      </c>
      <c r="AR268" s="428">
        <f t="shared" si="139"/>
        <v>159.36000000000058</v>
      </c>
      <c r="AS268" s="428">
        <f t="shared" si="140"/>
        <v>143.54000000000815</v>
      </c>
      <c r="AT268" s="428">
        <f t="shared" si="141"/>
        <v>143.54000000000087</v>
      </c>
      <c r="AU268" s="428">
        <f t="shared" si="142"/>
        <v>91.169999999998254</v>
      </c>
      <c r="AV268" s="428">
        <f t="shared" si="143"/>
        <v>159.36000000000058</v>
      </c>
      <c r="AW268" s="428">
        <f t="shared" si="144"/>
        <v>143.54000000000815</v>
      </c>
      <c r="AX268" s="428">
        <f t="shared" si="145"/>
        <v>143.54000000000087</v>
      </c>
    </row>
    <row r="269">
      <c r="A269" s="413">
        <v>264</v>
      </c>
      <c r="B269" s="290" cm="1">
        <f t="array" ref="B269">IF(Parameters!$C$55="No",IF($A269&lt;=Parameters!$D$23,Parameters!$C$23*$A269,IF($A269&lt;=Parameters!$D$24,Parameters!$C$23*Parameters!$D$23+Parameters!$C$24*($A269-Parameters!$D$23),IF($A269&lt;=Parameters!$D$25,Parameters!$C$23*Parameters!$D$23+Parameters!$C$24*(Parameters!$D$24-Parameters!$D$23)+Parameters!$C$25*($A269-Parameters!$D$24),Parameters!$C$23*Parameters!$D$23+Parameters!$C$24*(Parameters!$D$24-Parameters!$D$23)+Parameters!$C$25*(Parameters!$D$25-Parameters!$D$24)+Parameters!$C$26*($A269-Parameters!$D$25)))),_xlfn.IFS($A269&lt;=Parameters!$D$23,Parameters!$C$23*$A269,$A269&lt;=Parameters!$D$24,Parameters!$C$24*$A269,$A269&lt;=Parameters!$D$25,Parameters!$C$25*$A269,$A269&gt;Parameters!$D$25,Parameters!$C$26*$A269))</f>
        <v>24068.880000000001</v>
      </c>
      <c r="C269" s="290">
        <f t="shared" si="146"/>
        <v>91.17</v>
      </c>
      <c r="D269" s="290" cm="1">
        <f t="array" ref="D269">IF(Parameters!$C$55="No",IF($A269&lt;=Parameters!$D$28,Parameters!$C$28*$A269,IF($A269&lt;=Parameters!$D$29,Parameters!$C$28*Parameters!$D$28+Parameters!$C$29*($A269-Parameters!$D$28),IF($A269&lt;=Parameters!$D$30,Parameters!$C$28*Parameters!$D$28+Parameters!$C$29*(Parameters!$D$29-Parameters!$D$28)+Parameters!$C$30*($A269-Parameters!$D$29),Parameters!$C$28*Parameters!$D$28+Parameters!$C$29*(Parameters!$D$29-Parameters!$D$28)+Parameters!$C$30*(Parameters!$D$30-Parameters!$D$29)+Parameters!$C$31*($A269-Parameters!$D$30)))),_xlfn.IFS($A269&lt;=Parameters!$D$28,Parameters!$C$28*$A269,$A269&lt;=Parameters!$D$29,Parameters!$C$29*$A269,$A269&lt;=Parameters!$D$30,Parameters!$C$30*$A269,$A269&gt;Parameters!$D$30,Parameters!$C$31*$A269))</f>
        <v>29555.54</v>
      </c>
      <c r="E269" s="290">
        <f t="shared" si="146"/>
        <v>111.95280303030303</v>
      </c>
      <c r="F269" s="290" cm="1">
        <f t="array" ref="F269">IF(Parameters!$C$55="No",IF($A269&lt;=Parameters!$D$34,Parameters!$C$34*$A269,IF($A269&lt;=Parameters!$D$35,Parameters!$C$34*Parameters!$D$34+Parameters!$C$35*($A269-Parameters!$D$34),IF($A269&lt;=Parameters!$D$36,Parameters!$C$34*Parameters!$D$34+Parameters!$C$35*(Parameters!$D$35-Parameters!$D$34)+Parameters!$C$36*($A269-Parameters!$D$35),Parameters!$C$34*Parameters!$D$34+Parameters!$C$35*(Parameters!$D$35-Parameters!$D$34)+Parameters!$C$36*(Parameters!$D$36-Parameters!$D$35)+Parameters!$C$37*($A269-Parameters!$D$36)))),_xlfn.IFS($A269&lt;=Parameters!$D$34,Parameters!$C$34*$A269,$A269&lt;=Parameters!$D$35,Parameters!$C$35*$A269,$A269&lt;=Parameters!$D$36,Parameters!$C$36*$A269,$A269&gt;Parameters!$D$36,Parameters!$C$37*$A269))</f>
        <v>34663.56</v>
      </c>
      <c r="G269" s="290">
        <f t="shared" si="147"/>
        <v>131.30136363636362</v>
      </c>
      <c r="H269" s="290" cm="1">
        <f t="array" ref="H269">IF(Parameters!$C$55="No",IF($A269&lt;=Parameters!$D$39,Parameters!$C$39*$A269,IF($A269&lt;=Parameters!$D$40,Parameters!$C$39*Parameters!$D$39+Parameters!$C$40*($A269-Parameters!$D$39),IF($A269&lt;=Parameters!$D$41,Parameters!$C$39*Parameters!$D$39+Parameters!$C$40*(Parameters!$D$40-Parameters!$D$39)+Parameters!$C$41*($A269-Parameters!$D$40),Parameters!$C$39*Parameters!$D$39+Parameters!$C$40*(Parameters!$D$40-Parameters!$D$39)+Parameters!$C$41*(Parameters!$D$41-Parameters!$D$40)+Parameters!$C$42*($A269-Parameters!$D$41)))),_xlfn.IFS($A269&lt;=Parameters!$D$39,Parameters!$C$39*$A269,$A269&lt;=Parameters!$D$40,Parameters!$C$40*$A269,$A269&lt;=Parameters!$D$41,Parameters!$C$41*$A269,$A269&gt;Parameters!$D$41,Parameters!$C$42*$A269))</f>
        <v>36279.06</v>
      </c>
      <c r="I269" s="290">
        <f t="shared" si="148"/>
        <v>137.42068181818181</v>
      </c>
      <c r="J269" s="290" cm="1">
        <f t="array" ref="J269">IF(Parameters!$D$55="No",IF($A269&lt;=Parameters!$F$23,Parameters!$E$23*$A269,IF($A269&lt;=Parameters!$F$24,Parameters!$E$23*Parameters!$F$23+Parameters!$E$24*($A269-Parameters!$F$23),IF($A269&lt;=Parameters!$F$25,Parameters!$E$23*Parameters!$F$23+Parameters!$E$24*(Parameters!$F$24-Parameters!$F$23)+Parameters!$E$25*($A269-Parameters!$F$24),Parameters!$E$23*Parameters!$F$23+Parameters!$E$24*(Parameters!$F$24-Parameters!$F$23)+Parameters!$E$25*(Parameters!$F$25-Parameters!$F$24)+Parameters!$E$26*($A269-Parameters!$F$25)))),_xlfn.IFS($A269&lt;=Parameters!$F$23,Parameters!$E$23*$A269,$A269&lt;=Parameters!$F$24,Parameters!$E$24*$A269,$A269&lt;=Parameters!$F$25,Parameters!$E$25*$A269,$A269&gt;Parameters!$F$25,Parameters!$E$26*$A269))</f>
        <v>24068.880000000001</v>
      </c>
      <c r="K269" s="290">
        <f t="shared" si="124"/>
        <v>91.17</v>
      </c>
      <c r="L269" s="290" cm="1">
        <f t="array" ref="L269">IF(Parameters!$D$55="No",IF($A269&lt;=Parameters!$F$28,Parameters!$E$28*$A269,IF($A269&lt;=Parameters!$F$29,Parameters!$E$28*Parameters!$F$28+Parameters!$E$29*($A269-Parameters!$F$28),IF($A269&lt;=Parameters!$F$30,Parameters!$E$28*Parameters!$F$28+Parameters!$E$29*(Parameters!$F$29-Parameters!$F$28)+Parameters!$E$30*($A269-Parameters!$F$29),Parameters!$E$28*Parameters!$F$28+Parameters!$E$29*(Parameters!$F$29-Parameters!$F$28)+Parameters!$E$30*(Parameters!$F$30-Parameters!$F$29)+Parameters!$E$31*($A269-Parameters!$F$30)))),_xlfn.IFS($A269&lt;=Parameters!$F$28,Parameters!$E$28*$A269,$A269&lt;=Parameters!$F$29,Parameters!$E$29*$A269,$A269&lt;=Parameters!$F$30,Parameters!$E$30*$A269,$A269&gt;Parameters!$F$30,Parameters!$E$31*$A269))</f>
        <v>29555.54</v>
      </c>
      <c r="M269" s="290">
        <f t="shared" si="125"/>
        <v>111.95280303030303</v>
      </c>
      <c r="N269" s="290" cm="1">
        <f t="array" ref="N269">IF(Parameters!$D$55="No",IF($A269&lt;=Parameters!$F$34,Parameters!$E$34*$A269,IF($A269&lt;=Parameters!$F$35,Parameters!$E$34*Parameters!$F$34+Parameters!$E$35*($A269-Parameters!$F$34),IF($A269&lt;=Parameters!$F$36,Parameters!$E$34*Parameters!$F$34+Parameters!$E$35*(Parameters!$F$35-Parameters!$F$34)+Parameters!$E$36*($A269-Parameters!$F$35),Parameters!$E$34*Parameters!$F$34+Parameters!$E$35*(Parameters!$F$35-Parameters!$F$34)+Parameters!$E$36*(Parameters!$F$36-Parameters!$F$35)+Parameters!$E$37*($A269-Parameters!$F$36)))),_xlfn.IFS($A269&lt;=Parameters!$F$34,Parameters!$E$34*$A269,$A269&lt;=Parameters!$F$35,Parameters!$E$35*$A269,$A269&lt;=Parameters!$F$36,Parameters!$E$36*$A269,$A269&gt;Parameters!$F$36,Parameters!$E$37*$A269))</f>
        <v>34663.56</v>
      </c>
      <c r="O269" s="290">
        <f t="shared" si="149"/>
        <v>131.30136363636362</v>
      </c>
      <c r="P269" s="290" cm="1">
        <f t="array" ref="P269">IF(Parameters!$D$55="No",IF($A269&lt;=Parameters!$F$39,Parameters!$E$39*$A269,IF($A269&lt;=Parameters!$F$40,Parameters!$E$39*Parameters!$F$39+Parameters!$E$40*($A269-Parameters!$F$39),IF($A269&lt;=Parameters!$F$41,Parameters!$E$39*Parameters!$F$39+Parameters!$E$40*(Parameters!$F$40-Parameters!$F$39)+Parameters!$E$41*($A269-Parameters!$F$40),Parameters!$E$39*Parameters!$F$39+Parameters!$E$40*(Parameters!$F$40-Parameters!$F$39)+Parameters!$E$41*(Parameters!$F$41-Parameters!$F$40)+Parameters!$E$42*($A269-Parameters!$F$41)))),_xlfn.IFS($A269&lt;=Parameters!$F$39,Parameters!$E$39*$A269,$A269&lt;=Parameters!$F$40,Parameters!$E$40*$A269,$A269&lt;=Parameters!$F$41,Parameters!$E$41*$A269,$A269&gt;Parameters!$F$41,Parameters!$E$42*$A269))</f>
        <v>36279.06</v>
      </c>
      <c r="Q269" s="290">
        <f t="shared" si="150"/>
        <v>137.42068181818181</v>
      </c>
      <c r="R269" s="290" cm="1">
        <f t="array" ref="R269">IF(Parameters!$E$55="No",IF($A269&lt;=Parameters!$H$23,Parameters!$G$23*$A269,IF($A269&lt;=Parameters!$H$24,Parameters!$G$23*Parameters!$H$23+Parameters!$G$24*($A269-Parameters!$H$23),IF($A269&lt;=Parameters!$H$25,Parameters!$G$23*Parameters!$H$23+Parameters!$G$24*(Parameters!$H$24-Parameters!$H$23)+Parameters!$G$25*($A269-Parameters!$H$24),Parameters!$G$23*Parameters!$H$23+Parameters!$G$24*(Parameters!$H$24-Parameters!$H$23)+Parameters!$G$25*(Parameters!$H$25-Parameters!$H$24)+Parameters!$G$26*($A269-Parameters!$H$25)))),_xlfn.IFS($A269&lt;=Parameters!$H$23,Parameters!$G$23*$A269,$A269&lt;=Parameters!$H$24,Parameters!$G$24*$A269,$A269&lt;=Parameters!$H$25,Parameters!$G$25*$A269,$A269&gt;Parameters!$H$25,Parameters!$G$26*$A269))</f>
        <v>24068.880000000001</v>
      </c>
      <c r="S269" s="290">
        <f t="shared" si="126"/>
        <v>91.17</v>
      </c>
      <c r="T269" s="290" cm="1">
        <f t="array" ref="T269">IF(Parameters!$E$55="No",IF($A269&lt;=Parameters!$H$28,Parameters!$G$28*$A269,IF($A269&lt;=Parameters!$H$29,Parameters!$G$28*Parameters!$H$28+Parameters!$G$29*($A269-Parameters!$H$28),IF($A269&lt;=Parameters!$H$30,Parameters!$G$28*Parameters!$H$28+Parameters!$G$29*(Parameters!$H$29-Parameters!$H$28)+Parameters!$G$30*($A269-Parameters!$H$29),Parameters!$G$28*Parameters!$H$28+Parameters!$G$29*(Parameters!$H$29-Parameters!$H$28)+Parameters!$G$30*(Parameters!$H$30-Parameters!$H$29)+Parameters!$G$31*($A269-Parameters!$H$30)))),_xlfn.IFS($A269&lt;=Parameters!$H$28,Parameters!$G$28*$A269,$A269&lt;=Parameters!$H$29,Parameters!$G$29*$A269,$A269&lt;=Parameters!$H$30,Parameters!$G$30*$A269,$A269&gt;Parameters!$H$30,Parameters!$G$31*$A269))</f>
        <v>29555.54</v>
      </c>
      <c r="U269" s="290">
        <f t="shared" si="127"/>
        <v>111.95280303030303</v>
      </c>
      <c r="V269" s="290" cm="1">
        <f t="array" ref="V269">IF(Parameters!$E$55="No",IF($A269&lt;=Parameters!$H$34,Parameters!$G$34*$A269,IF($A269&lt;=Parameters!$H$35,Parameters!$G$34*Parameters!$H$34+Parameters!$G$35*($A269-Parameters!$H$34),IF($A269&lt;=Parameters!$H$36,Parameters!$G$34*Parameters!$H$34+Parameters!$G$35*(Parameters!$H$35-Parameters!$H$34)+Parameters!$G$36*($A269-Parameters!$H$35),Parameters!$G$34*Parameters!$H$34+Parameters!$G$35*(Parameters!$H$35-Parameters!$H$34)+Parameters!$G$36*(Parameters!$H$36-Parameters!$H$35)+Parameters!$G$37*($A269-Parameters!$H$36)))),_xlfn.IFS($A269&lt;=Parameters!$H$34,Parameters!$G$34*$A269,$A269&lt;=Parameters!$H$35,Parameters!$G$35*$A269,$A269&lt;=Parameters!$H$36,Parameters!$G$36*$A269,$A269&gt;Parameters!$H$36,Parameters!$G$37*$A269))</f>
        <v>34663.56</v>
      </c>
      <c r="W269" s="290">
        <f t="shared" si="151"/>
        <v>131.30136363636362</v>
      </c>
      <c r="X269" s="290" cm="1">
        <f t="array" ref="X269">IF(Parameters!$E$55="No",IF($A269&lt;=Parameters!$H$39,Parameters!$G$39*$A269,IF($A269&lt;=Parameters!$H$40,Parameters!$G$39*Parameters!$H$39+Parameters!$G$40*($A269-Parameters!$H$39),IF($A269&lt;=Parameters!$H$41,Parameters!$G$39*Parameters!$H$39+Parameters!$G$40*(Parameters!$H$40-Parameters!$H$39)+Parameters!$G$41*($A269-Parameters!$H$40),Parameters!$G$39*Parameters!$H$39+Parameters!$G$40*(Parameters!$H$40-Parameters!$H$39)+Parameters!$G$41*(Parameters!$H$41-Parameters!$H$40)+Parameters!$G$42*($A269-Parameters!$H$41)))),_xlfn.IFS($A269&lt;=Parameters!$H$39,Parameters!$G$39*$A269,$A269&lt;=Parameters!$H$40,Parameters!$G$40*$A269,$A269&lt;=Parameters!$H$41,Parameters!$G$41*$A269,$A269&gt;Parameters!$H$41,Parameters!$G$42*$A269))</f>
        <v>36279.06</v>
      </c>
      <c r="Y269" s="290">
        <f t="shared" si="152"/>
        <v>137.42068181818181</v>
      </c>
      <c r="Z269" s="290" cm="1">
        <f t="array" ref="Z269">IF(Parameters!$F$55="No",IF($A269&lt;=Parameters!$J$23,Parameters!$I$23*$A269,IF($A269&lt;=Parameters!$J$24,Parameters!$I$23*Parameters!$J$23+Parameters!$I$24*($A269-Parameters!$J$23),IF($A269&lt;=Parameters!$J$25,Parameters!$I$23*Parameters!$J$23+Parameters!$I$24*(Parameters!$J$24-Parameters!$J$23)+Parameters!$I$25*($A269-Parameters!$J$24),Parameters!$I$23*Parameters!$J$23+Parameters!$I$24*(Parameters!$J$24-Parameters!$J$23)+Parameters!$I$25*(Parameters!$J$25-Parameters!$J$24)+Parameters!$I$26*($A269-Parameters!$J$25)))),_xlfn.IFS($A269&lt;=Parameters!$J$23,Parameters!$I$23*$A269,$A269&lt;=Parameters!$J$24,Parameters!$I$24*$A269,$A269&lt;=Parameters!$J$25,Parameters!$I$25*$A269,$A269&gt;Parameters!$J$25,Parameters!$I$26*$A269))</f>
        <v>24068.880000000001</v>
      </c>
      <c r="AA269" s="290">
        <f t="shared" si="128"/>
        <v>91.17</v>
      </c>
      <c r="AB269" s="290" cm="1">
        <f t="array" ref="AB269">IF(Parameters!$F$55="No",IF($A269&lt;=Parameters!$J$28,Parameters!$I$28*$A269,IF($A269&lt;=Parameters!$J$29,Parameters!$I$28*Parameters!$J$28+Parameters!$I$29*($A269-Parameters!$J$28),IF($A269&lt;=Parameters!$J$30,Parameters!$I$28*Parameters!$J$28+Parameters!$I$29*(Parameters!$J$29-Parameters!$J$28)+Parameters!$I$30*($A269-Parameters!$J$29),Parameters!$I$28*Parameters!$J$28+Parameters!$I$29*(Parameters!$J$29-Parameters!$J$28)+Parameters!$I$30*(Parameters!$J$30-Parameters!$J$29)+Parameters!$I$31*($A269-Parameters!$J$30)))),_xlfn.IFS($A269&lt;=Parameters!$J$28,Parameters!$I$28*$A269,$A269&lt;=Parameters!$J$29,Parameters!$I$29*$A269,$A269&lt;=Parameters!$J$30,Parameters!$I$30*$A269,$A269&gt;Parameters!$J$30,Parameters!$I$31*$A269))</f>
        <v>29555.54</v>
      </c>
      <c r="AC269" s="290">
        <f t="shared" si="129"/>
        <v>111.95280303030303</v>
      </c>
      <c r="AD269" s="290" cm="1">
        <f t="array" ref="AD269">IF(Parameters!$F$55="No",IF($A269&lt;=Parameters!$J$34,Parameters!$I$34*$A269,IF($A269&lt;=Parameters!$J$35,Parameters!$I$34*Parameters!$J$34+Parameters!$I$35*($A269-Parameters!$J$34),IF($A269&lt;=Parameters!$J$36,Parameters!$I$34*Parameters!$J$34+Parameters!$I$35*(Parameters!$J$35-Parameters!$J$34)+Parameters!$I$36*($A269-Parameters!$J$35),Parameters!$I$34*Parameters!$J$34+Parameters!$I$35*(Parameters!$J$35-Parameters!$J$34)+Parameters!$I$36*(Parameters!$J$36-Parameters!$J$35)+Parameters!$I$37*($A269-Parameters!$J$36)))),_xlfn.IFS($A269&lt;=Parameters!$J$34,Parameters!$I$34*$A269,$A269&lt;=Parameters!$J$35,Parameters!$I$35*$A269,$A269&lt;=Parameters!$J$36,Parameters!$I$36*$A269,$A269&gt;Parameters!$J$36,Parameters!$I$37*$A269))</f>
        <v>34663.56</v>
      </c>
      <c r="AE269" s="290">
        <f t="shared" si="153"/>
        <v>131.30136363636362</v>
      </c>
      <c r="AF269" s="290" cm="1">
        <f t="array" ref="AF269">IF(Parameters!$F$55="No",IF($A269&lt;=Parameters!$J$39,Parameters!$I$39*$A269,IF($A269&lt;=Parameters!$J$40,Parameters!$I$39*Parameters!$J$39+Parameters!$I$40*($A269-Parameters!$J$39),IF($A269&lt;=Parameters!$J$41,Parameters!$I$39*Parameters!$J$39+Parameters!$I$40*(Parameters!$J$40-Parameters!$J$39)+Parameters!$I$41*($A269-Parameters!$J$40),Parameters!$I$39*Parameters!$J$39+Parameters!$I$40*(Parameters!$J$40-Parameters!$J$39)+Parameters!$I$41*(Parameters!$J$41-Parameters!$J$40)+Parameters!$I$42*($A269-Parameters!$J$41)))),_xlfn.IFS($A269&lt;=Parameters!$J$39,Parameters!$I$39*$A269,$A269&lt;=Parameters!$J$40,Parameters!$I$40*$A269,$A269&lt;=Parameters!$J$41,Parameters!$I$41*$A269,$A269&gt;Parameters!$J$41,Parameters!$I$42*$A269))</f>
        <v>36279.06</v>
      </c>
      <c r="AG269" s="290">
        <f t="shared" si="154"/>
        <v>137.42068181818181</v>
      </c>
      <c r="AI269" s="428">
        <f t="shared" si="130"/>
        <v>91.170000000001892</v>
      </c>
      <c r="AJ269" s="428">
        <f t="shared" si="131"/>
        <v>159.36000000000058</v>
      </c>
      <c r="AK269" s="428">
        <f t="shared" si="132"/>
        <v>143.5399999999936</v>
      </c>
      <c r="AL269" s="428">
        <f t="shared" si="133"/>
        <v>143.54000000000087</v>
      </c>
      <c r="AM269" s="428">
        <f t="shared" si="134"/>
        <v>91.170000000001892</v>
      </c>
      <c r="AN269" s="428">
        <f t="shared" si="135"/>
        <v>159.36000000000058</v>
      </c>
      <c r="AO269" s="428">
        <f t="shared" si="136"/>
        <v>143.5399999999936</v>
      </c>
      <c r="AP269" s="428">
        <f t="shared" si="137"/>
        <v>143.54000000000087</v>
      </c>
      <c r="AQ269" s="428">
        <f t="shared" si="138"/>
        <v>91.170000000001892</v>
      </c>
      <c r="AR269" s="428">
        <f t="shared" si="139"/>
        <v>159.36000000000058</v>
      </c>
      <c r="AS269" s="428">
        <f t="shared" si="140"/>
        <v>143.5399999999936</v>
      </c>
      <c r="AT269" s="428">
        <f t="shared" si="141"/>
        <v>143.54000000000087</v>
      </c>
      <c r="AU269" s="428">
        <f t="shared" si="142"/>
        <v>91.170000000001892</v>
      </c>
      <c r="AV269" s="428">
        <f t="shared" si="143"/>
        <v>159.36000000000058</v>
      </c>
      <c r="AW269" s="428">
        <f t="shared" si="144"/>
        <v>143.5399999999936</v>
      </c>
      <c r="AX269" s="428">
        <f t="shared" si="145"/>
        <v>143.54000000000087</v>
      </c>
    </row>
    <row r="270">
      <c r="A270" s="413">
        <v>265</v>
      </c>
      <c r="B270" s="290" cm="1">
        <f t="array" ref="B270">IF(Parameters!$C$55="No",IF($A270&lt;=Parameters!$D$23,Parameters!$C$23*$A270,IF($A270&lt;=Parameters!$D$24,Parameters!$C$23*Parameters!$D$23+Parameters!$C$24*($A270-Parameters!$D$23),IF($A270&lt;=Parameters!$D$25,Parameters!$C$23*Parameters!$D$23+Parameters!$C$24*(Parameters!$D$24-Parameters!$D$23)+Parameters!$C$25*($A270-Parameters!$D$24),Parameters!$C$23*Parameters!$D$23+Parameters!$C$24*(Parameters!$D$24-Parameters!$D$23)+Parameters!$C$25*(Parameters!$D$25-Parameters!$D$24)+Parameters!$C$26*($A270-Parameters!$D$25)))),_xlfn.IFS($A270&lt;=Parameters!$D$23,Parameters!$C$23*$A270,$A270&lt;=Parameters!$D$24,Parameters!$C$24*$A270,$A270&lt;=Parameters!$D$25,Parameters!$C$25*$A270,$A270&gt;Parameters!$D$25,Parameters!$C$26*$A270))</f>
        <v>24160.05</v>
      </c>
      <c r="C270" s="290">
        <f t="shared" si="146"/>
        <v>91.17</v>
      </c>
      <c r="D270" s="290" cm="1">
        <f t="array" ref="D270">IF(Parameters!$C$55="No",IF($A270&lt;=Parameters!$D$28,Parameters!$C$28*$A270,IF($A270&lt;=Parameters!$D$29,Parameters!$C$28*Parameters!$D$28+Parameters!$C$29*($A270-Parameters!$D$28),IF($A270&lt;=Parameters!$D$30,Parameters!$C$28*Parameters!$D$28+Parameters!$C$29*(Parameters!$D$29-Parameters!$D$28)+Parameters!$C$30*($A270-Parameters!$D$29),Parameters!$C$28*Parameters!$D$28+Parameters!$C$29*(Parameters!$D$29-Parameters!$D$28)+Parameters!$C$30*(Parameters!$D$30-Parameters!$D$29)+Parameters!$C$31*($A270-Parameters!$D$30)))),_xlfn.IFS($A270&lt;=Parameters!$D$28,Parameters!$C$28*$A270,$A270&lt;=Parameters!$D$29,Parameters!$C$29*$A270,$A270&lt;=Parameters!$D$30,Parameters!$C$30*$A270,$A270&gt;Parameters!$D$30,Parameters!$C$31*$A270))</f>
        <v>29714.9</v>
      </c>
      <c r="E270" s="290">
        <f t="shared" si="146"/>
        <v>112.13169811320755</v>
      </c>
      <c r="F270" s="290" cm="1">
        <f t="array" ref="F270">IF(Parameters!$C$55="No",IF($A270&lt;=Parameters!$D$34,Parameters!$C$34*$A270,IF($A270&lt;=Parameters!$D$35,Parameters!$C$34*Parameters!$D$34+Parameters!$C$35*($A270-Parameters!$D$34),IF($A270&lt;=Parameters!$D$36,Parameters!$C$34*Parameters!$D$34+Parameters!$C$35*(Parameters!$D$35-Parameters!$D$34)+Parameters!$C$36*($A270-Parameters!$D$35),Parameters!$C$34*Parameters!$D$34+Parameters!$C$35*(Parameters!$D$35-Parameters!$D$34)+Parameters!$C$36*(Parameters!$D$36-Parameters!$D$35)+Parameters!$C$37*($A270-Parameters!$D$36)))),_xlfn.IFS($A270&lt;=Parameters!$D$34,Parameters!$C$34*$A270,$A270&lt;=Parameters!$D$35,Parameters!$C$35*$A270,$A270&lt;=Parameters!$D$36,Parameters!$C$36*$A270,$A270&gt;Parameters!$D$36,Parameters!$C$37*$A270))</f>
        <v>34807.1</v>
      </c>
      <c r="G270" s="290">
        <f t="shared" si="147"/>
        <v>131.34754716981132</v>
      </c>
      <c r="H270" s="290" cm="1">
        <f t="array" ref="H270">IF(Parameters!$C$55="No",IF($A270&lt;=Parameters!$D$39,Parameters!$C$39*$A270,IF($A270&lt;=Parameters!$D$40,Parameters!$C$39*Parameters!$D$39+Parameters!$C$40*($A270-Parameters!$D$39),IF($A270&lt;=Parameters!$D$41,Parameters!$C$39*Parameters!$D$39+Parameters!$C$40*(Parameters!$D$40-Parameters!$D$39)+Parameters!$C$41*($A270-Parameters!$D$40),Parameters!$C$39*Parameters!$D$39+Parameters!$C$40*(Parameters!$D$40-Parameters!$D$39)+Parameters!$C$41*(Parameters!$D$41-Parameters!$D$40)+Parameters!$C$42*($A270-Parameters!$D$41)))),_xlfn.IFS($A270&lt;=Parameters!$D$39,Parameters!$C$39*$A270,$A270&lt;=Parameters!$D$40,Parameters!$C$40*$A270,$A270&lt;=Parameters!$D$41,Parameters!$C$41*$A270,$A270&gt;Parameters!$D$41,Parameters!$C$42*$A270))</f>
        <v>36422.6</v>
      </c>
      <c r="I270" s="290">
        <f t="shared" si="148"/>
        <v>137.44377358490564</v>
      </c>
      <c r="J270" s="290" cm="1">
        <f t="array" ref="J270">IF(Parameters!$D$55="No",IF($A270&lt;=Parameters!$F$23,Parameters!$E$23*$A270,IF($A270&lt;=Parameters!$F$24,Parameters!$E$23*Parameters!$F$23+Parameters!$E$24*($A270-Parameters!$F$23),IF($A270&lt;=Parameters!$F$25,Parameters!$E$23*Parameters!$F$23+Parameters!$E$24*(Parameters!$F$24-Parameters!$F$23)+Parameters!$E$25*($A270-Parameters!$F$24),Parameters!$E$23*Parameters!$F$23+Parameters!$E$24*(Parameters!$F$24-Parameters!$F$23)+Parameters!$E$25*(Parameters!$F$25-Parameters!$F$24)+Parameters!$E$26*($A270-Parameters!$F$25)))),_xlfn.IFS($A270&lt;=Parameters!$F$23,Parameters!$E$23*$A270,$A270&lt;=Parameters!$F$24,Parameters!$E$24*$A270,$A270&lt;=Parameters!$F$25,Parameters!$E$25*$A270,$A270&gt;Parameters!$F$25,Parameters!$E$26*$A270))</f>
        <v>24160.05</v>
      </c>
      <c r="K270" s="290">
        <f t="shared" si="124"/>
        <v>91.17</v>
      </c>
      <c r="L270" s="290" cm="1">
        <f t="array" ref="L270">IF(Parameters!$D$55="No",IF($A270&lt;=Parameters!$F$28,Parameters!$E$28*$A270,IF($A270&lt;=Parameters!$F$29,Parameters!$E$28*Parameters!$F$28+Parameters!$E$29*($A270-Parameters!$F$28),IF($A270&lt;=Parameters!$F$30,Parameters!$E$28*Parameters!$F$28+Parameters!$E$29*(Parameters!$F$29-Parameters!$F$28)+Parameters!$E$30*($A270-Parameters!$F$29),Parameters!$E$28*Parameters!$F$28+Parameters!$E$29*(Parameters!$F$29-Parameters!$F$28)+Parameters!$E$30*(Parameters!$F$30-Parameters!$F$29)+Parameters!$E$31*($A270-Parameters!$F$30)))),_xlfn.IFS($A270&lt;=Parameters!$F$28,Parameters!$E$28*$A270,$A270&lt;=Parameters!$F$29,Parameters!$E$29*$A270,$A270&lt;=Parameters!$F$30,Parameters!$E$30*$A270,$A270&gt;Parameters!$F$30,Parameters!$E$31*$A270))</f>
        <v>29714.9</v>
      </c>
      <c r="M270" s="290">
        <f t="shared" si="125"/>
        <v>112.13169811320755</v>
      </c>
      <c r="N270" s="290" cm="1">
        <f t="array" ref="N270">IF(Parameters!$D$55="No",IF($A270&lt;=Parameters!$F$34,Parameters!$E$34*$A270,IF($A270&lt;=Parameters!$F$35,Parameters!$E$34*Parameters!$F$34+Parameters!$E$35*($A270-Parameters!$F$34),IF($A270&lt;=Parameters!$F$36,Parameters!$E$34*Parameters!$F$34+Parameters!$E$35*(Parameters!$F$35-Parameters!$F$34)+Parameters!$E$36*($A270-Parameters!$F$35),Parameters!$E$34*Parameters!$F$34+Parameters!$E$35*(Parameters!$F$35-Parameters!$F$34)+Parameters!$E$36*(Parameters!$F$36-Parameters!$F$35)+Parameters!$E$37*($A270-Parameters!$F$36)))),_xlfn.IFS($A270&lt;=Parameters!$F$34,Parameters!$E$34*$A270,$A270&lt;=Parameters!$F$35,Parameters!$E$35*$A270,$A270&lt;=Parameters!$F$36,Parameters!$E$36*$A270,$A270&gt;Parameters!$F$36,Parameters!$E$37*$A270))</f>
        <v>34807.1</v>
      </c>
      <c r="O270" s="290">
        <f t="shared" si="149"/>
        <v>131.34754716981132</v>
      </c>
      <c r="P270" s="290" cm="1">
        <f t="array" ref="P270">IF(Parameters!$D$55="No",IF($A270&lt;=Parameters!$F$39,Parameters!$E$39*$A270,IF($A270&lt;=Parameters!$F$40,Parameters!$E$39*Parameters!$F$39+Parameters!$E$40*($A270-Parameters!$F$39),IF($A270&lt;=Parameters!$F$41,Parameters!$E$39*Parameters!$F$39+Parameters!$E$40*(Parameters!$F$40-Parameters!$F$39)+Parameters!$E$41*($A270-Parameters!$F$40),Parameters!$E$39*Parameters!$F$39+Parameters!$E$40*(Parameters!$F$40-Parameters!$F$39)+Parameters!$E$41*(Parameters!$F$41-Parameters!$F$40)+Parameters!$E$42*($A270-Parameters!$F$41)))),_xlfn.IFS($A270&lt;=Parameters!$F$39,Parameters!$E$39*$A270,$A270&lt;=Parameters!$F$40,Parameters!$E$40*$A270,$A270&lt;=Parameters!$F$41,Parameters!$E$41*$A270,$A270&gt;Parameters!$F$41,Parameters!$E$42*$A270))</f>
        <v>36422.6</v>
      </c>
      <c r="Q270" s="290">
        <f t="shared" si="150"/>
        <v>137.44377358490564</v>
      </c>
      <c r="R270" s="290" cm="1">
        <f t="array" ref="R270">IF(Parameters!$E$55="No",IF($A270&lt;=Parameters!$H$23,Parameters!$G$23*$A270,IF($A270&lt;=Parameters!$H$24,Parameters!$G$23*Parameters!$H$23+Parameters!$G$24*($A270-Parameters!$H$23),IF($A270&lt;=Parameters!$H$25,Parameters!$G$23*Parameters!$H$23+Parameters!$G$24*(Parameters!$H$24-Parameters!$H$23)+Parameters!$G$25*($A270-Parameters!$H$24),Parameters!$G$23*Parameters!$H$23+Parameters!$G$24*(Parameters!$H$24-Parameters!$H$23)+Parameters!$G$25*(Parameters!$H$25-Parameters!$H$24)+Parameters!$G$26*($A270-Parameters!$H$25)))),_xlfn.IFS($A270&lt;=Parameters!$H$23,Parameters!$G$23*$A270,$A270&lt;=Parameters!$H$24,Parameters!$G$24*$A270,$A270&lt;=Parameters!$H$25,Parameters!$G$25*$A270,$A270&gt;Parameters!$H$25,Parameters!$G$26*$A270))</f>
        <v>24160.05</v>
      </c>
      <c r="S270" s="290">
        <f t="shared" si="126"/>
        <v>91.17</v>
      </c>
      <c r="T270" s="290" cm="1">
        <f t="array" ref="T270">IF(Parameters!$E$55="No",IF($A270&lt;=Parameters!$H$28,Parameters!$G$28*$A270,IF($A270&lt;=Parameters!$H$29,Parameters!$G$28*Parameters!$H$28+Parameters!$G$29*($A270-Parameters!$H$28),IF($A270&lt;=Parameters!$H$30,Parameters!$G$28*Parameters!$H$28+Parameters!$G$29*(Parameters!$H$29-Parameters!$H$28)+Parameters!$G$30*($A270-Parameters!$H$29),Parameters!$G$28*Parameters!$H$28+Parameters!$G$29*(Parameters!$H$29-Parameters!$H$28)+Parameters!$G$30*(Parameters!$H$30-Parameters!$H$29)+Parameters!$G$31*($A270-Parameters!$H$30)))),_xlfn.IFS($A270&lt;=Parameters!$H$28,Parameters!$G$28*$A270,$A270&lt;=Parameters!$H$29,Parameters!$G$29*$A270,$A270&lt;=Parameters!$H$30,Parameters!$G$30*$A270,$A270&gt;Parameters!$H$30,Parameters!$G$31*$A270))</f>
        <v>29714.9</v>
      </c>
      <c r="U270" s="290">
        <f t="shared" si="127"/>
        <v>112.13169811320755</v>
      </c>
      <c r="V270" s="290" cm="1">
        <f t="array" ref="V270">IF(Parameters!$E$55="No",IF($A270&lt;=Parameters!$H$34,Parameters!$G$34*$A270,IF($A270&lt;=Parameters!$H$35,Parameters!$G$34*Parameters!$H$34+Parameters!$G$35*($A270-Parameters!$H$34),IF($A270&lt;=Parameters!$H$36,Parameters!$G$34*Parameters!$H$34+Parameters!$G$35*(Parameters!$H$35-Parameters!$H$34)+Parameters!$G$36*($A270-Parameters!$H$35),Parameters!$G$34*Parameters!$H$34+Parameters!$G$35*(Parameters!$H$35-Parameters!$H$34)+Parameters!$G$36*(Parameters!$H$36-Parameters!$H$35)+Parameters!$G$37*($A270-Parameters!$H$36)))),_xlfn.IFS($A270&lt;=Parameters!$H$34,Parameters!$G$34*$A270,$A270&lt;=Parameters!$H$35,Parameters!$G$35*$A270,$A270&lt;=Parameters!$H$36,Parameters!$G$36*$A270,$A270&gt;Parameters!$H$36,Parameters!$G$37*$A270))</f>
        <v>34807.1</v>
      </c>
      <c r="W270" s="290">
        <f t="shared" si="151"/>
        <v>131.34754716981132</v>
      </c>
      <c r="X270" s="290" cm="1">
        <f t="array" ref="X270">IF(Parameters!$E$55="No",IF($A270&lt;=Parameters!$H$39,Parameters!$G$39*$A270,IF($A270&lt;=Parameters!$H$40,Parameters!$G$39*Parameters!$H$39+Parameters!$G$40*($A270-Parameters!$H$39),IF($A270&lt;=Parameters!$H$41,Parameters!$G$39*Parameters!$H$39+Parameters!$G$40*(Parameters!$H$40-Parameters!$H$39)+Parameters!$G$41*($A270-Parameters!$H$40),Parameters!$G$39*Parameters!$H$39+Parameters!$G$40*(Parameters!$H$40-Parameters!$H$39)+Parameters!$G$41*(Parameters!$H$41-Parameters!$H$40)+Parameters!$G$42*($A270-Parameters!$H$41)))),_xlfn.IFS($A270&lt;=Parameters!$H$39,Parameters!$G$39*$A270,$A270&lt;=Parameters!$H$40,Parameters!$G$40*$A270,$A270&lt;=Parameters!$H$41,Parameters!$G$41*$A270,$A270&gt;Parameters!$H$41,Parameters!$G$42*$A270))</f>
        <v>36422.6</v>
      </c>
      <c r="Y270" s="290">
        <f t="shared" si="152"/>
        <v>137.44377358490564</v>
      </c>
      <c r="Z270" s="290" cm="1">
        <f t="array" ref="Z270">IF(Parameters!$F$55="No",IF($A270&lt;=Parameters!$J$23,Parameters!$I$23*$A270,IF($A270&lt;=Parameters!$J$24,Parameters!$I$23*Parameters!$J$23+Parameters!$I$24*($A270-Parameters!$J$23),IF($A270&lt;=Parameters!$J$25,Parameters!$I$23*Parameters!$J$23+Parameters!$I$24*(Parameters!$J$24-Parameters!$J$23)+Parameters!$I$25*($A270-Parameters!$J$24),Parameters!$I$23*Parameters!$J$23+Parameters!$I$24*(Parameters!$J$24-Parameters!$J$23)+Parameters!$I$25*(Parameters!$J$25-Parameters!$J$24)+Parameters!$I$26*($A270-Parameters!$J$25)))),_xlfn.IFS($A270&lt;=Parameters!$J$23,Parameters!$I$23*$A270,$A270&lt;=Parameters!$J$24,Parameters!$I$24*$A270,$A270&lt;=Parameters!$J$25,Parameters!$I$25*$A270,$A270&gt;Parameters!$J$25,Parameters!$I$26*$A270))</f>
        <v>24160.05</v>
      </c>
      <c r="AA270" s="290">
        <f t="shared" si="128"/>
        <v>91.17</v>
      </c>
      <c r="AB270" s="290" cm="1">
        <f t="array" ref="AB270">IF(Parameters!$F$55="No",IF($A270&lt;=Parameters!$J$28,Parameters!$I$28*$A270,IF($A270&lt;=Parameters!$J$29,Parameters!$I$28*Parameters!$J$28+Parameters!$I$29*($A270-Parameters!$J$28),IF($A270&lt;=Parameters!$J$30,Parameters!$I$28*Parameters!$J$28+Parameters!$I$29*(Parameters!$J$29-Parameters!$J$28)+Parameters!$I$30*($A270-Parameters!$J$29),Parameters!$I$28*Parameters!$J$28+Parameters!$I$29*(Parameters!$J$29-Parameters!$J$28)+Parameters!$I$30*(Parameters!$J$30-Parameters!$J$29)+Parameters!$I$31*($A270-Parameters!$J$30)))),_xlfn.IFS($A270&lt;=Parameters!$J$28,Parameters!$I$28*$A270,$A270&lt;=Parameters!$J$29,Parameters!$I$29*$A270,$A270&lt;=Parameters!$J$30,Parameters!$I$30*$A270,$A270&gt;Parameters!$J$30,Parameters!$I$31*$A270))</f>
        <v>29714.9</v>
      </c>
      <c r="AC270" s="290">
        <f t="shared" si="129"/>
        <v>112.13169811320755</v>
      </c>
      <c r="AD270" s="290" cm="1">
        <f t="array" ref="AD270">IF(Parameters!$F$55="No",IF($A270&lt;=Parameters!$J$34,Parameters!$I$34*$A270,IF($A270&lt;=Parameters!$J$35,Parameters!$I$34*Parameters!$J$34+Parameters!$I$35*($A270-Parameters!$J$34),IF($A270&lt;=Parameters!$J$36,Parameters!$I$34*Parameters!$J$34+Parameters!$I$35*(Parameters!$J$35-Parameters!$J$34)+Parameters!$I$36*($A270-Parameters!$J$35),Parameters!$I$34*Parameters!$J$34+Parameters!$I$35*(Parameters!$J$35-Parameters!$J$34)+Parameters!$I$36*(Parameters!$J$36-Parameters!$J$35)+Parameters!$I$37*($A270-Parameters!$J$36)))),_xlfn.IFS($A270&lt;=Parameters!$J$34,Parameters!$I$34*$A270,$A270&lt;=Parameters!$J$35,Parameters!$I$35*$A270,$A270&lt;=Parameters!$J$36,Parameters!$I$36*$A270,$A270&gt;Parameters!$J$36,Parameters!$I$37*$A270))</f>
        <v>34807.1</v>
      </c>
      <c r="AE270" s="290">
        <f t="shared" si="153"/>
        <v>131.34754716981132</v>
      </c>
      <c r="AF270" s="290" cm="1">
        <f t="array" ref="AF270">IF(Parameters!$F$55="No",IF($A270&lt;=Parameters!$J$39,Parameters!$I$39*$A270,IF($A270&lt;=Parameters!$J$40,Parameters!$I$39*Parameters!$J$39+Parameters!$I$40*($A270-Parameters!$J$39),IF($A270&lt;=Parameters!$J$41,Parameters!$I$39*Parameters!$J$39+Parameters!$I$40*(Parameters!$J$40-Parameters!$J$39)+Parameters!$I$41*($A270-Parameters!$J$40),Parameters!$I$39*Parameters!$J$39+Parameters!$I$40*(Parameters!$J$40-Parameters!$J$39)+Parameters!$I$41*(Parameters!$J$41-Parameters!$J$40)+Parameters!$I$42*($A270-Parameters!$J$41)))),_xlfn.IFS($A270&lt;=Parameters!$J$39,Parameters!$I$39*$A270,$A270&lt;=Parameters!$J$40,Parameters!$I$40*$A270,$A270&lt;=Parameters!$J$41,Parameters!$I$41*$A270,$A270&gt;Parameters!$J$41,Parameters!$I$42*$A270))</f>
        <v>36422.6</v>
      </c>
      <c r="AG270" s="290">
        <f t="shared" si="154"/>
        <v>137.44377358490564</v>
      </c>
      <c r="AI270" s="428">
        <f t="shared" si="130"/>
        <v>91.169999999998254</v>
      </c>
      <c r="AJ270" s="428">
        <f t="shared" si="131"/>
        <v>159.36000000000058</v>
      </c>
      <c r="AK270" s="428">
        <f t="shared" si="132"/>
        <v>143.54000000000087</v>
      </c>
      <c r="AL270" s="428">
        <f t="shared" si="133"/>
        <v>143.54000000000087</v>
      </c>
      <c r="AM270" s="428">
        <f t="shared" si="134"/>
        <v>91.169999999998254</v>
      </c>
      <c r="AN270" s="428">
        <f t="shared" si="135"/>
        <v>159.36000000000058</v>
      </c>
      <c r="AO270" s="428">
        <f t="shared" si="136"/>
        <v>143.54000000000087</v>
      </c>
      <c r="AP270" s="428">
        <f t="shared" si="137"/>
        <v>143.54000000000087</v>
      </c>
      <c r="AQ270" s="428">
        <f t="shared" si="138"/>
        <v>91.169999999998254</v>
      </c>
      <c r="AR270" s="428">
        <f t="shared" si="139"/>
        <v>159.36000000000058</v>
      </c>
      <c r="AS270" s="428">
        <f t="shared" si="140"/>
        <v>143.54000000000087</v>
      </c>
      <c r="AT270" s="428">
        <f t="shared" si="141"/>
        <v>143.54000000000087</v>
      </c>
      <c r="AU270" s="428">
        <f t="shared" si="142"/>
        <v>91.169999999998254</v>
      </c>
      <c r="AV270" s="428">
        <f t="shared" si="143"/>
        <v>159.36000000000058</v>
      </c>
      <c r="AW270" s="428">
        <f t="shared" si="144"/>
        <v>143.54000000000087</v>
      </c>
      <c r="AX270" s="428">
        <f t="shared" si="145"/>
        <v>143.54000000000087</v>
      </c>
    </row>
    <row r="271">
      <c r="A271" s="413">
        <v>266</v>
      </c>
      <c r="B271" s="290" cm="1">
        <f t="array" ref="B271">IF(Parameters!$C$55="No",IF($A271&lt;=Parameters!$D$23,Parameters!$C$23*$A271,IF($A271&lt;=Parameters!$D$24,Parameters!$C$23*Parameters!$D$23+Parameters!$C$24*($A271-Parameters!$D$23),IF($A271&lt;=Parameters!$D$25,Parameters!$C$23*Parameters!$D$23+Parameters!$C$24*(Parameters!$D$24-Parameters!$D$23)+Parameters!$C$25*($A271-Parameters!$D$24),Parameters!$C$23*Parameters!$D$23+Parameters!$C$24*(Parameters!$D$24-Parameters!$D$23)+Parameters!$C$25*(Parameters!$D$25-Parameters!$D$24)+Parameters!$C$26*($A271-Parameters!$D$25)))),_xlfn.IFS($A271&lt;=Parameters!$D$23,Parameters!$C$23*$A271,$A271&lt;=Parameters!$D$24,Parameters!$C$24*$A271,$A271&lt;=Parameters!$D$25,Parameters!$C$25*$A271,$A271&gt;Parameters!$D$25,Parameters!$C$26*$A271))</f>
        <v>24251.22</v>
      </c>
      <c r="C271" s="290">
        <f t="shared" si="146"/>
        <v>91.17</v>
      </c>
      <c r="D271" s="290" cm="1">
        <f t="array" ref="D271">IF(Parameters!$C$55="No",IF($A271&lt;=Parameters!$D$28,Parameters!$C$28*$A271,IF($A271&lt;=Parameters!$D$29,Parameters!$C$28*Parameters!$D$28+Parameters!$C$29*($A271-Parameters!$D$28),IF($A271&lt;=Parameters!$D$30,Parameters!$C$28*Parameters!$D$28+Parameters!$C$29*(Parameters!$D$29-Parameters!$D$28)+Parameters!$C$30*($A271-Parameters!$D$29),Parameters!$C$28*Parameters!$D$28+Parameters!$C$29*(Parameters!$D$29-Parameters!$D$28)+Parameters!$C$30*(Parameters!$D$30-Parameters!$D$29)+Parameters!$C$31*($A271-Parameters!$D$30)))),_xlfn.IFS($A271&lt;=Parameters!$D$28,Parameters!$C$28*$A271,$A271&lt;=Parameters!$D$29,Parameters!$C$29*$A271,$A271&lt;=Parameters!$D$30,Parameters!$C$30*$A271,$A271&gt;Parameters!$D$30,Parameters!$C$31*$A271))</f>
        <v>29874.260000000002</v>
      </c>
      <c r="E271" s="290">
        <f t="shared" si="146"/>
        <v>112.30924812030077</v>
      </c>
      <c r="F271" s="290" cm="1">
        <f t="array" ref="F271">IF(Parameters!$C$55="No",IF($A271&lt;=Parameters!$D$34,Parameters!$C$34*$A271,IF($A271&lt;=Parameters!$D$35,Parameters!$C$34*Parameters!$D$34+Parameters!$C$35*($A271-Parameters!$D$34),IF($A271&lt;=Parameters!$D$36,Parameters!$C$34*Parameters!$D$34+Parameters!$C$35*(Parameters!$D$35-Parameters!$D$34)+Parameters!$C$36*($A271-Parameters!$D$35),Parameters!$C$34*Parameters!$D$34+Parameters!$C$35*(Parameters!$D$35-Parameters!$D$34)+Parameters!$C$36*(Parameters!$D$36-Parameters!$D$35)+Parameters!$C$37*($A271-Parameters!$D$36)))),_xlfn.IFS($A271&lt;=Parameters!$D$34,Parameters!$C$34*$A271,$A271&lt;=Parameters!$D$35,Parameters!$C$35*$A271,$A271&lt;=Parameters!$D$36,Parameters!$C$36*$A271,$A271&gt;Parameters!$D$36,Parameters!$C$37*$A271))</f>
        <v>34950.639999999999</v>
      </c>
      <c r="G271" s="290">
        <f t="shared" si="147"/>
        <v>131.39338345864661</v>
      </c>
      <c r="H271" s="290" cm="1">
        <f t="array" ref="H271">IF(Parameters!$C$55="No",IF($A271&lt;=Parameters!$D$39,Parameters!$C$39*$A271,IF($A271&lt;=Parameters!$D$40,Parameters!$C$39*Parameters!$D$39+Parameters!$C$40*($A271-Parameters!$D$39),IF($A271&lt;=Parameters!$D$41,Parameters!$C$39*Parameters!$D$39+Parameters!$C$40*(Parameters!$D$40-Parameters!$D$39)+Parameters!$C$41*($A271-Parameters!$D$40),Parameters!$C$39*Parameters!$D$39+Parameters!$C$40*(Parameters!$D$40-Parameters!$D$39)+Parameters!$C$41*(Parameters!$D$41-Parameters!$D$40)+Parameters!$C$42*($A271-Parameters!$D$41)))),_xlfn.IFS($A271&lt;=Parameters!$D$39,Parameters!$C$39*$A271,$A271&lt;=Parameters!$D$40,Parameters!$C$40*$A271,$A271&lt;=Parameters!$D$41,Parameters!$C$41*$A271,$A271&gt;Parameters!$D$41,Parameters!$C$42*$A271))</f>
        <v>36566.14</v>
      </c>
      <c r="I271" s="290">
        <f t="shared" si="148"/>
        <v>137.46669172932332</v>
      </c>
      <c r="J271" s="290" cm="1">
        <f t="array" ref="J271">IF(Parameters!$D$55="No",IF($A271&lt;=Parameters!$F$23,Parameters!$E$23*$A271,IF($A271&lt;=Parameters!$F$24,Parameters!$E$23*Parameters!$F$23+Parameters!$E$24*($A271-Parameters!$F$23),IF($A271&lt;=Parameters!$F$25,Parameters!$E$23*Parameters!$F$23+Parameters!$E$24*(Parameters!$F$24-Parameters!$F$23)+Parameters!$E$25*($A271-Parameters!$F$24),Parameters!$E$23*Parameters!$F$23+Parameters!$E$24*(Parameters!$F$24-Parameters!$F$23)+Parameters!$E$25*(Parameters!$F$25-Parameters!$F$24)+Parameters!$E$26*($A271-Parameters!$F$25)))),_xlfn.IFS($A271&lt;=Parameters!$F$23,Parameters!$E$23*$A271,$A271&lt;=Parameters!$F$24,Parameters!$E$24*$A271,$A271&lt;=Parameters!$F$25,Parameters!$E$25*$A271,$A271&gt;Parameters!$F$25,Parameters!$E$26*$A271))</f>
        <v>24251.22</v>
      </c>
      <c r="K271" s="290">
        <f t="shared" si="124"/>
        <v>91.17</v>
      </c>
      <c r="L271" s="290" cm="1">
        <f t="array" ref="L271">IF(Parameters!$D$55="No",IF($A271&lt;=Parameters!$F$28,Parameters!$E$28*$A271,IF($A271&lt;=Parameters!$F$29,Parameters!$E$28*Parameters!$F$28+Parameters!$E$29*($A271-Parameters!$F$28),IF($A271&lt;=Parameters!$F$30,Parameters!$E$28*Parameters!$F$28+Parameters!$E$29*(Parameters!$F$29-Parameters!$F$28)+Parameters!$E$30*($A271-Parameters!$F$29),Parameters!$E$28*Parameters!$F$28+Parameters!$E$29*(Parameters!$F$29-Parameters!$F$28)+Parameters!$E$30*(Parameters!$F$30-Parameters!$F$29)+Parameters!$E$31*($A271-Parameters!$F$30)))),_xlfn.IFS($A271&lt;=Parameters!$F$28,Parameters!$E$28*$A271,$A271&lt;=Parameters!$F$29,Parameters!$E$29*$A271,$A271&lt;=Parameters!$F$30,Parameters!$E$30*$A271,$A271&gt;Parameters!$F$30,Parameters!$E$31*$A271))</f>
        <v>29874.260000000002</v>
      </c>
      <c r="M271" s="290">
        <f t="shared" si="125"/>
        <v>112.30924812030077</v>
      </c>
      <c r="N271" s="290" cm="1">
        <f t="array" ref="N271">IF(Parameters!$D$55="No",IF($A271&lt;=Parameters!$F$34,Parameters!$E$34*$A271,IF($A271&lt;=Parameters!$F$35,Parameters!$E$34*Parameters!$F$34+Parameters!$E$35*($A271-Parameters!$F$34),IF($A271&lt;=Parameters!$F$36,Parameters!$E$34*Parameters!$F$34+Parameters!$E$35*(Parameters!$F$35-Parameters!$F$34)+Parameters!$E$36*($A271-Parameters!$F$35),Parameters!$E$34*Parameters!$F$34+Parameters!$E$35*(Parameters!$F$35-Parameters!$F$34)+Parameters!$E$36*(Parameters!$F$36-Parameters!$F$35)+Parameters!$E$37*($A271-Parameters!$F$36)))),_xlfn.IFS($A271&lt;=Parameters!$F$34,Parameters!$E$34*$A271,$A271&lt;=Parameters!$F$35,Parameters!$E$35*$A271,$A271&lt;=Parameters!$F$36,Parameters!$E$36*$A271,$A271&gt;Parameters!$F$36,Parameters!$E$37*$A271))</f>
        <v>34950.639999999999</v>
      </c>
      <c r="O271" s="290">
        <f t="shared" si="149"/>
        <v>131.39338345864661</v>
      </c>
      <c r="P271" s="290" cm="1">
        <f t="array" ref="P271">IF(Parameters!$D$55="No",IF($A271&lt;=Parameters!$F$39,Parameters!$E$39*$A271,IF($A271&lt;=Parameters!$F$40,Parameters!$E$39*Parameters!$F$39+Parameters!$E$40*($A271-Parameters!$F$39),IF($A271&lt;=Parameters!$F$41,Parameters!$E$39*Parameters!$F$39+Parameters!$E$40*(Parameters!$F$40-Parameters!$F$39)+Parameters!$E$41*($A271-Parameters!$F$40),Parameters!$E$39*Parameters!$F$39+Parameters!$E$40*(Parameters!$F$40-Parameters!$F$39)+Parameters!$E$41*(Parameters!$F$41-Parameters!$F$40)+Parameters!$E$42*($A271-Parameters!$F$41)))),_xlfn.IFS($A271&lt;=Parameters!$F$39,Parameters!$E$39*$A271,$A271&lt;=Parameters!$F$40,Parameters!$E$40*$A271,$A271&lt;=Parameters!$F$41,Parameters!$E$41*$A271,$A271&gt;Parameters!$F$41,Parameters!$E$42*$A271))</f>
        <v>36566.14</v>
      </c>
      <c r="Q271" s="290">
        <f t="shared" si="150"/>
        <v>137.46669172932332</v>
      </c>
      <c r="R271" s="290" cm="1">
        <f t="array" ref="R271">IF(Parameters!$E$55="No",IF($A271&lt;=Parameters!$H$23,Parameters!$G$23*$A271,IF($A271&lt;=Parameters!$H$24,Parameters!$G$23*Parameters!$H$23+Parameters!$G$24*($A271-Parameters!$H$23),IF($A271&lt;=Parameters!$H$25,Parameters!$G$23*Parameters!$H$23+Parameters!$G$24*(Parameters!$H$24-Parameters!$H$23)+Parameters!$G$25*($A271-Parameters!$H$24),Parameters!$G$23*Parameters!$H$23+Parameters!$G$24*(Parameters!$H$24-Parameters!$H$23)+Parameters!$G$25*(Parameters!$H$25-Parameters!$H$24)+Parameters!$G$26*($A271-Parameters!$H$25)))),_xlfn.IFS($A271&lt;=Parameters!$H$23,Parameters!$G$23*$A271,$A271&lt;=Parameters!$H$24,Parameters!$G$24*$A271,$A271&lt;=Parameters!$H$25,Parameters!$G$25*$A271,$A271&gt;Parameters!$H$25,Parameters!$G$26*$A271))</f>
        <v>24251.22</v>
      </c>
      <c r="S271" s="290">
        <f t="shared" si="126"/>
        <v>91.17</v>
      </c>
      <c r="T271" s="290" cm="1">
        <f t="array" ref="T271">IF(Parameters!$E$55="No",IF($A271&lt;=Parameters!$H$28,Parameters!$G$28*$A271,IF($A271&lt;=Parameters!$H$29,Parameters!$G$28*Parameters!$H$28+Parameters!$G$29*($A271-Parameters!$H$28),IF($A271&lt;=Parameters!$H$30,Parameters!$G$28*Parameters!$H$28+Parameters!$G$29*(Parameters!$H$29-Parameters!$H$28)+Parameters!$G$30*($A271-Parameters!$H$29),Parameters!$G$28*Parameters!$H$28+Parameters!$G$29*(Parameters!$H$29-Parameters!$H$28)+Parameters!$G$30*(Parameters!$H$30-Parameters!$H$29)+Parameters!$G$31*($A271-Parameters!$H$30)))),_xlfn.IFS($A271&lt;=Parameters!$H$28,Parameters!$G$28*$A271,$A271&lt;=Parameters!$H$29,Parameters!$G$29*$A271,$A271&lt;=Parameters!$H$30,Parameters!$G$30*$A271,$A271&gt;Parameters!$H$30,Parameters!$G$31*$A271))</f>
        <v>29874.260000000002</v>
      </c>
      <c r="U271" s="290">
        <f t="shared" si="127"/>
        <v>112.30924812030077</v>
      </c>
      <c r="V271" s="290" cm="1">
        <f t="array" ref="V271">IF(Parameters!$E$55="No",IF($A271&lt;=Parameters!$H$34,Parameters!$G$34*$A271,IF($A271&lt;=Parameters!$H$35,Parameters!$G$34*Parameters!$H$34+Parameters!$G$35*($A271-Parameters!$H$34),IF($A271&lt;=Parameters!$H$36,Parameters!$G$34*Parameters!$H$34+Parameters!$G$35*(Parameters!$H$35-Parameters!$H$34)+Parameters!$G$36*($A271-Parameters!$H$35),Parameters!$G$34*Parameters!$H$34+Parameters!$G$35*(Parameters!$H$35-Parameters!$H$34)+Parameters!$G$36*(Parameters!$H$36-Parameters!$H$35)+Parameters!$G$37*($A271-Parameters!$H$36)))),_xlfn.IFS($A271&lt;=Parameters!$H$34,Parameters!$G$34*$A271,$A271&lt;=Parameters!$H$35,Parameters!$G$35*$A271,$A271&lt;=Parameters!$H$36,Parameters!$G$36*$A271,$A271&gt;Parameters!$H$36,Parameters!$G$37*$A271))</f>
        <v>34950.639999999999</v>
      </c>
      <c r="W271" s="290">
        <f t="shared" si="151"/>
        <v>131.39338345864661</v>
      </c>
      <c r="X271" s="290" cm="1">
        <f t="array" ref="X271">IF(Parameters!$E$55="No",IF($A271&lt;=Parameters!$H$39,Parameters!$G$39*$A271,IF($A271&lt;=Parameters!$H$40,Parameters!$G$39*Parameters!$H$39+Parameters!$G$40*($A271-Parameters!$H$39),IF($A271&lt;=Parameters!$H$41,Parameters!$G$39*Parameters!$H$39+Parameters!$G$40*(Parameters!$H$40-Parameters!$H$39)+Parameters!$G$41*($A271-Parameters!$H$40),Parameters!$G$39*Parameters!$H$39+Parameters!$G$40*(Parameters!$H$40-Parameters!$H$39)+Parameters!$G$41*(Parameters!$H$41-Parameters!$H$40)+Parameters!$G$42*($A271-Parameters!$H$41)))),_xlfn.IFS($A271&lt;=Parameters!$H$39,Parameters!$G$39*$A271,$A271&lt;=Parameters!$H$40,Parameters!$G$40*$A271,$A271&lt;=Parameters!$H$41,Parameters!$G$41*$A271,$A271&gt;Parameters!$H$41,Parameters!$G$42*$A271))</f>
        <v>36566.14</v>
      </c>
      <c r="Y271" s="290">
        <f t="shared" si="152"/>
        <v>137.46669172932332</v>
      </c>
      <c r="Z271" s="290" cm="1">
        <f t="array" ref="Z271">IF(Parameters!$F$55="No",IF($A271&lt;=Parameters!$J$23,Parameters!$I$23*$A271,IF($A271&lt;=Parameters!$J$24,Parameters!$I$23*Parameters!$J$23+Parameters!$I$24*($A271-Parameters!$J$23),IF($A271&lt;=Parameters!$J$25,Parameters!$I$23*Parameters!$J$23+Parameters!$I$24*(Parameters!$J$24-Parameters!$J$23)+Parameters!$I$25*($A271-Parameters!$J$24),Parameters!$I$23*Parameters!$J$23+Parameters!$I$24*(Parameters!$J$24-Parameters!$J$23)+Parameters!$I$25*(Parameters!$J$25-Parameters!$J$24)+Parameters!$I$26*($A271-Parameters!$J$25)))),_xlfn.IFS($A271&lt;=Parameters!$J$23,Parameters!$I$23*$A271,$A271&lt;=Parameters!$J$24,Parameters!$I$24*$A271,$A271&lt;=Parameters!$J$25,Parameters!$I$25*$A271,$A271&gt;Parameters!$J$25,Parameters!$I$26*$A271))</f>
        <v>24251.22</v>
      </c>
      <c r="AA271" s="290">
        <f t="shared" si="128"/>
        <v>91.17</v>
      </c>
      <c r="AB271" s="290" cm="1">
        <f t="array" ref="AB271">IF(Parameters!$F$55="No",IF($A271&lt;=Parameters!$J$28,Parameters!$I$28*$A271,IF($A271&lt;=Parameters!$J$29,Parameters!$I$28*Parameters!$J$28+Parameters!$I$29*($A271-Parameters!$J$28),IF($A271&lt;=Parameters!$J$30,Parameters!$I$28*Parameters!$J$28+Parameters!$I$29*(Parameters!$J$29-Parameters!$J$28)+Parameters!$I$30*($A271-Parameters!$J$29),Parameters!$I$28*Parameters!$J$28+Parameters!$I$29*(Parameters!$J$29-Parameters!$J$28)+Parameters!$I$30*(Parameters!$J$30-Parameters!$J$29)+Parameters!$I$31*($A271-Parameters!$J$30)))),_xlfn.IFS($A271&lt;=Parameters!$J$28,Parameters!$I$28*$A271,$A271&lt;=Parameters!$J$29,Parameters!$I$29*$A271,$A271&lt;=Parameters!$J$30,Parameters!$I$30*$A271,$A271&gt;Parameters!$J$30,Parameters!$I$31*$A271))</f>
        <v>29874.260000000002</v>
      </c>
      <c r="AC271" s="290">
        <f t="shared" si="129"/>
        <v>112.30924812030077</v>
      </c>
      <c r="AD271" s="290" cm="1">
        <f t="array" ref="AD271">IF(Parameters!$F$55="No",IF($A271&lt;=Parameters!$J$34,Parameters!$I$34*$A271,IF($A271&lt;=Parameters!$J$35,Parameters!$I$34*Parameters!$J$34+Parameters!$I$35*($A271-Parameters!$J$34),IF($A271&lt;=Parameters!$J$36,Parameters!$I$34*Parameters!$J$34+Parameters!$I$35*(Parameters!$J$35-Parameters!$J$34)+Parameters!$I$36*($A271-Parameters!$J$35),Parameters!$I$34*Parameters!$J$34+Parameters!$I$35*(Parameters!$J$35-Parameters!$J$34)+Parameters!$I$36*(Parameters!$J$36-Parameters!$J$35)+Parameters!$I$37*($A271-Parameters!$J$36)))),_xlfn.IFS($A271&lt;=Parameters!$J$34,Parameters!$I$34*$A271,$A271&lt;=Parameters!$J$35,Parameters!$I$35*$A271,$A271&lt;=Parameters!$J$36,Parameters!$I$36*$A271,$A271&gt;Parameters!$J$36,Parameters!$I$37*$A271))</f>
        <v>34950.639999999999</v>
      </c>
      <c r="AE271" s="290">
        <f t="shared" si="153"/>
        <v>131.39338345864661</v>
      </c>
      <c r="AF271" s="290" cm="1">
        <f t="array" ref="AF271">IF(Parameters!$F$55="No",IF($A271&lt;=Parameters!$J$39,Parameters!$I$39*$A271,IF($A271&lt;=Parameters!$J$40,Parameters!$I$39*Parameters!$J$39+Parameters!$I$40*($A271-Parameters!$J$39),IF($A271&lt;=Parameters!$J$41,Parameters!$I$39*Parameters!$J$39+Parameters!$I$40*(Parameters!$J$40-Parameters!$J$39)+Parameters!$I$41*($A271-Parameters!$J$40),Parameters!$I$39*Parameters!$J$39+Parameters!$I$40*(Parameters!$J$40-Parameters!$J$39)+Parameters!$I$41*(Parameters!$J$41-Parameters!$J$40)+Parameters!$I$42*($A271-Parameters!$J$41)))),_xlfn.IFS($A271&lt;=Parameters!$J$39,Parameters!$I$39*$A271,$A271&lt;=Parameters!$J$40,Parameters!$I$40*$A271,$A271&lt;=Parameters!$J$41,Parameters!$I$41*$A271,$A271&gt;Parameters!$J$41,Parameters!$I$42*$A271))</f>
        <v>36566.14</v>
      </c>
      <c r="AG271" s="290">
        <f t="shared" si="154"/>
        <v>137.46669172932332</v>
      </c>
      <c r="AI271" s="428">
        <f t="shared" si="130"/>
        <v>91.170000000001892</v>
      </c>
      <c r="AJ271" s="428">
        <f t="shared" si="131"/>
        <v>159.36000000000058</v>
      </c>
      <c r="AK271" s="428">
        <f t="shared" si="132"/>
        <v>143.54000000000087</v>
      </c>
      <c r="AL271" s="428">
        <f t="shared" si="133"/>
        <v>143.54000000000087</v>
      </c>
      <c r="AM271" s="428">
        <f t="shared" si="134"/>
        <v>91.170000000001892</v>
      </c>
      <c r="AN271" s="428">
        <f t="shared" si="135"/>
        <v>159.36000000000058</v>
      </c>
      <c r="AO271" s="428">
        <f t="shared" si="136"/>
        <v>143.54000000000087</v>
      </c>
      <c r="AP271" s="428">
        <f t="shared" si="137"/>
        <v>143.54000000000087</v>
      </c>
      <c r="AQ271" s="428">
        <f t="shared" si="138"/>
        <v>91.170000000001892</v>
      </c>
      <c r="AR271" s="428">
        <f t="shared" si="139"/>
        <v>159.36000000000058</v>
      </c>
      <c r="AS271" s="428">
        <f t="shared" si="140"/>
        <v>143.54000000000087</v>
      </c>
      <c r="AT271" s="428">
        <f t="shared" si="141"/>
        <v>143.54000000000087</v>
      </c>
      <c r="AU271" s="428">
        <f t="shared" si="142"/>
        <v>91.170000000001892</v>
      </c>
      <c r="AV271" s="428">
        <f t="shared" si="143"/>
        <v>159.36000000000058</v>
      </c>
      <c r="AW271" s="428">
        <f t="shared" si="144"/>
        <v>143.54000000000087</v>
      </c>
      <c r="AX271" s="428">
        <f t="shared" si="145"/>
        <v>143.54000000000087</v>
      </c>
    </row>
    <row r="272">
      <c r="A272" s="413">
        <v>267</v>
      </c>
      <c r="B272" s="290" cm="1">
        <f t="array" ref="B272">IF(Parameters!$C$55="No",IF($A272&lt;=Parameters!$D$23,Parameters!$C$23*$A272,IF($A272&lt;=Parameters!$D$24,Parameters!$C$23*Parameters!$D$23+Parameters!$C$24*($A272-Parameters!$D$23),IF($A272&lt;=Parameters!$D$25,Parameters!$C$23*Parameters!$D$23+Parameters!$C$24*(Parameters!$D$24-Parameters!$D$23)+Parameters!$C$25*($A272-Parameters!$D$24),Parameters!$C$23*Parameters!$D$23+Parameters!$C$24*(Parameters!$D$24-Parameters!$D$23)+Parameters!$C$25*(Parameters!$D$25-Parameters!$D$24)+Parameters!$C$26*($A272-Parameters!$D$25)))),_xlfn.IFS($A272&lt;=Parameters!$D$23,Parameters!$C$23*$A272,$A272&lt;=Parameters!$D$24,Parameters!$C$24*$A272,$A272&lt;=Parameters!$D$25,Parameters!$C$25*$A272,$A272&gt;Parameters!$D$25,Parameters!$C$26*$A272))</f>
        <v>24342.39</v>
      </c>
      <c r="C272" s="290">
        <f t="shared" si="146"/>
        <v>91.17</v>
      </c>
      <c r="D272" s="290" cm="1">
        <f t="array" ref="D272">IF(Parameters!$C$55="No",IF($A272&lt;=Parameters!$D$28,Parameters!$C$28*$A272,IF($A272&lt;=Parameters!$D$29,Parameters!$C$28*Parameters!$D$28+Parameters!$C$29*($A272-Parameters!$D$28),IF($A272&lt;=Parameters!$D$30,Parameters!$C$28*Parameters!$D$28+Parameters!$C$29*(Parameters!$D$29-Parameters!$D$28)+Parameters!$C$30*($A272-Parameters!$D$29),Parameters!$C$28*Parameters!$D$28+Parameters!$C$29*(Parameters!$D$29-Parameters!$D$28)+Parameters!$C$30*(Parameters!$D$30-Parameters!$D$29)+Parameters!$C$31*($A272-Parameters!$D$30)))),_xlfn.IFS($A272&lt;=Parameters!$D$28,Parameters!$C$28*$A272,$A272&lt;=Parameters!$D$29,Parameters!$C$29*$A272,$A272&lt;=Parameters!$D$30,Parameters!$C$30*$A272,$A272&gt;Parameters!$D$30,Parameters!$C$31*$A272))</f>
        <v>30033.62</v>
      </c>
      <c r="E272" s="290">
        <f t="shared" si="146"/>
        <v>112.485468164794</v>
      </c>
      <c r="F272" s="290" cm="1">
        <f t="array" ref="F272">IF(Parameters!$C$55="No",IF($A272&lt;=Parameters!$D$34,Parameters!$C$34*$A272,IF($A272&lt;=Parameters!$D$35,Parameters!$C$34*Parameters!$D$34+Parameters!$C$35*($A272-Parameters!$D$34),IF($A272&lt;=Parameters!$D$36,Parameters!$C$34*Parameters!$D$34+Parameters!$C$35*(Parameters!$D$35-Parameters!$D$34)+Parameters!$C$36*($A272-Parameters!$D$35),Parameters!$C$34*Parameters!$D$34+Parameters!$C$35*(Parameters!$D$35-Parameters!$D$34)+Parameters!$C$36*(Parameters!$D$36-Parameters!$D$35)+Parameters!$C$37*($A272-Parameters!$D$36)))),_xlfn.IFS($A272&lt;=Parameters!$D$34,Parameters!$C$34*$A272,$A272&lt;=Parameters!$D$35,Parameters!$C$35*$A272,$A272&lt;=Parameters!$D$36,Parameters!$C$36*$A272,$A272&gt;Parameters!$D$36,Parameters!$C$37*$A272))</f>
        <v>35094.18</v>
      </c>
      <c r="G272" s="290">
        <f t="shared" si="147"/>
        <v>131.43887640449438</v>
      </c>
      <c r="H272" s="290" cm="1">
        <f t="array" ref="H272">IF(Parameters!$C$55="No",IF($A272&lt;=Parameters!$D$39,Parameters!$C$39*$A272,IF($A272&lt;=Parameters!$D$40,Parameters!$C$39*Parameters!$D$39+Parameters!$C$40*($A272-Parameters!$D$39),IF($A272&lt;=Parameters!$D$41,Parameters!$C$39*Parameters!$D$39+Parameters!$C$40*(Parameters!$D$40-Parameters!$D$39)+Parameters!$C$41*($A272-Parameters!$D$40),Parameters!$C$39*Parameters!$D$39+Parameters!$C$40*(Parameters!$D$40-Parameters!$D$39)+Parameters!$C$41*(Parameters!$D$41-Parameters!$D$40)+Parameters!$C$42*($A272-Parameters!$D$41)))),_xlfn.IFS($A272&lt;=Parameters!$D$39,Parameters!$C$39*$A272,$A272&lt;=Parameters!$D$40,Parameters!$C$40*$A272,$A272&lt;=Parameters!$D$41,Parameters!$C$41*$A272,$A272&gt;Parameters!$D$41,Parameters!$C$42*$A272))</f>
        <v>36709.679999999993</v>
      </c>
      <c r="I272" s="290">
        <f t="shared" si="148"/>
        <v>137.48943820224716</v>
      </c>
      <c r="J272" s="290" cm="1">
        <f t="array" ref="J272">IF(Parameters!$D$55="No",IF($A272&lt;=Parameters!$F$23,Parameters!$E$23*$A272,IF($A272&lt;=Parameters!$F$24,Parameters!$E$23*Parameters!$F$23+Parameters!$E$24*($A272-Parameters!$F$23),IF($A272&lt;=Parameters!$F$25,Parameters!$E$23*Parameters!$F$23+Parameters!$E$24*(Parameters!$F$24-Parameters!$F$23)+Parameters!$E$25*($A272-Parameters!$F$24),Parameters!$E$23*Parameters!$F$23+Parameters!$E$24*(Parameters!$F$24-Parameters!$F$23)+Parameters!$E$25*(Parameters!$F$25-Parameters!$F$24)+Parameters!$E$26*($A272-Parameters!$F$25)))),_xlfn.IFS($A272&lt;=Parameters!$F$23,Parameters!$E$23*$A272,$A272&lt;=Parameters!$F$24,Parameters!$E$24*$A272,$A272&lt;=Parameters!$F$25,Parameters!$E$25*$A272,$A272&gt;Parameters!$F$25,Parameters!$E$26*$A272))</f>
        <v>24342.39</v>
      </c>
      <c r="K272" s="290">
        <f t="shared" si="124"/>
        <v>91.17</v>
      </c>
      <c r="L272" s="290" cm="1">
        <f t="array" ref="L272">IF(Parameters!$D$55="No",IF($A272&lt;=Parameters!$F$28,Parameters!$E$28*$A272,IF($A272&lt;=Parameters!$F$29,Parameters!$E$28*Parameters!$F$28+Parameters!$E$29*($A272-Parameters!$F$28),IF($A272&lt;=Parameters!$F$30,Parameters!$E$28*Parameters!$F$28+Parameters!$E$29*(Parameters!$F$29-Parameters!$F$28)+Parameters!$E$30*($A272-Parameters!$F$29),Parameters!$E$28*Parameters!$F$28+Parameters!$E$29*(Parameters!$F$29-Parameters!$F$28)+Parameters!$E$30*(Parameters!$F$30-Parameters!$F$29)+Parameters!$E$31*($A272-Parameters!$F$30)))),_xlfn.IFS($A272&lt;=Parameters!$F$28,Parameters!$E$28*$A272,$A272&lt;=Parameters!$F$29,Parameters!$E$29*$A272,$A272&lt;=Parameters!$F$30,Parameters!$E$30*$A272,$A272&gt;Parameters!$F$30,Parameters!$E$31*$A272))</f>
        <v>30033.62</v>
      </c>
      <c r="M272" s="290">
        <f t="shared" si="125"/>
        <v>112.485468164794</v>
      </c>
      <c r="N272" s="290" cm="1">
        <f t="array" ref="N272">IF(Parameters!$D$55="No",IF($A272&lt;=Parameters!$F$34,Parameters!$E$34*$A272,IF($A272&lt;=Parameters!$F$35,Parameters!$E$34*Parameters!$F$34+Parameters!$E$35*($A272-Parameters!$F$34),IF($A272&lt;=Parameters!$F$36,Parameters!$E$34*Parameters!$F$34+Parameters!$E$35*(Parameters!$F$35-Parameters!$F$34)+Parameters!$E$36*($A272-Parameters!$F$35),Parameters!$E$34*Parameters!$F$34+Parameters!$E$35*(Parameters!$F$35-Parameters!$F$34)+Parameters!$E$36*(Parameters!$F$36-Parameters!$F$35)+Parameters!$E$37*($A272-Parameters!$F$36)))),_xlfn.IFS($A272&lt;=Parameters!$F$34,Parameters!$E$34*$A272,$A272&lt;=Parameters!$F$35,Parameters!$E$35*$A272,$A272&lt;=Parameters!$F$36,Parameters!$E$36*$A272,$A272&gt;Parameters!$F$36,Parameters!$E$37*$A272))</f>
        <v>35094.18</v>
      </c>
      <c r="O272" s="290">
        <f t="shared" si="149"/>
        <v>131.43887640449438</v>
      </c>
      <c r="P272" s="290" cm="1">
        <f t="array" ref="P272">IF(Parameters!$D$55="No",IF($A272&lt;=Parameters!$F$39,Parameters!$E$39*$A272,IF($A272&lt;=Parameters!$F$40,Parameters!$E$39*Parameters!$F$39+Parameters!$E$40*($A272-Parameters!$F$39),IF($A272&lt;=Parameters!$F$41,Parameters!$E$39*Parameters!$F$39+Parameters!$E$40*(Parameters!$F$40-Parameters!$F$39)+Parameters!$E$41*($A272-Parameters!$F$40),Parameters!$E$39*Parameters!$F$39+Parameters!$E$40*(Parameters!$F$40-Parameters!$F$39)+Parameters!$E$41*(Parameters!$F$41-Parameters!$F$40)+Parameters!$E$42*($A272-Parameters!$F$41)))),_xlfn.IFS($A272&lt;=Parameters!$F$39,Parameters!$E$39*$A272,$A272&lt;=Parameters!$F$40,Parameters!$E$40*$A272,$A272&lt;=Parameters!$F$41,Parameters!$E$41*$A272,$A272&gt;Parameters!$F$41,Parameters!$E$42*$A272))</f>
        <v>36709.679999999993</v>
      </c>
      <c r="Q272" s="290">
        <f t="shared" si="150"/>
        <v>137.48943820224716</v>
      </c>
      <c r="R272" s="290" cm="1">
        <f t="array" ref="R272">IF(Parameters!$E$55="No",IF($A272&lt;=Parameters!$H$23,Parameters!$G$23*$A272,IF($A272&lt;=Parameters!$H$24,Parameters!$G$23*Parameters!$H$23+Parameters!$G$24*($A272-Parameters!$H$23),IF($A272&lt;=Parameters!$H$25,Parameters!$G$23*Parameters!$H$23+Parameters!$G$24*(Parameters!$H$24-Parameters!$H$23)+Parameters!$G$25*($A272-Parameters!$H$24),Parameters!$G$23*Parameters!$H$23+Parameters!$G$24*(Parameters!$H$24-Parameters!$H$23)+Parameters!$G$25*(Parameters!$H$25-Parameters!$H$24)+Parameters!$G$26*($A272-Parameters!$H$25)))),_xlfn.IFS($A272&lt;=Parameters!$H$23,Parameters!$G$23*$A272,$A272&lt;=Parameters!$H$24,Parameters!$G$24*$A272,$A272&lt;=Parameters!$H$25,Parameters!$G$25*$A272,$A272&gt;Parameters!$H$25,Parameters!$G$26*$A272))</f>
        <v>24342.39</v>
      </c>
      <c r="S272" s="290">
        <f t="shared" si="126"/>
        <v>91.17</v>
      </c>
      <c r="T272" s="290" cm="1">
        <f t="array" ref="T272">IF(Parameters!$E$55="No",IF($A272&lt;=Parameters!$H$28,Parameters!$G$28*$A272,IF($A272&lt;=Parameters!$H$29,Parameters!$G$28*Parameters!$H$28+Parameters!$G$29*($A272-Parameters!$H$28),IF($A272&lt;=Parameters!$H$30,Parameters!$G$28*Parameters!$H$28+Parameters!$G$29*(Parameters!$H$29-Parameters!$H$28)+Parameters!$G$30*($A272-Parameters!$H$29),Parameters!$G$28*Parameters!$H$28+Parameters!$G$29*(Parameters!$H$29-Parameters!$H$28)+Parameters!$G$30*(Parameters!$H$30-Parameters!$H$29)+Parameters!$G$31*($A272-Parameters!$H$30)))),_xlfn.IFS($A272&lt;=Parameters!$H$28,Parameters!$G$28*$A272,$A272&lt;=Parameters!$H$29,Parameters!$G$29*$A272,$A272&lt;=Parameters!$H$30,Parameters!$G$30*$A272,$A272&gt;Parameters!$H$30,Parameters!$G$31*$A272))</f>
        <v>30033.62</v>
      </c>
      <c r="U272" s="290">
        <f t="shared" si="127"/>
        <v>112.485468164794</v>
      </c>
      <c r="V272" s="290" cm="1">
        <f t="array" ref="V272">IF(Parameters!$E$55="No",IF($A272&lt;=Parameters!$H$34,Parameters!$G$34*$A272,IF($A272&lt;=Parameters!$H$35,Parameters!$G$34*Parameters!$H$34+Parameters!$G$35*($A272-Parameters!$H$34),IF($A272&lt;=Parameters!$H$36,Parameters!$G$34*Parameters!$H$34+Parameters!$G$35*(Parameters!$H$35-Parameters!$H$34)+Parameters!$G$36*($A272-Parameters!$H$35),Parameters!$G$34*Parameters!$H$34+Parameters!$G$35*(Parameters!$H$35-Parameters!$H$34)+Parameters!$G$36*(Parameters!$H$36-Parameters!$H$35)+Parameters!$G$37*($A272-Parameters!$H$36)))),_xlfn.IFS($A272&lt;=Parameters!$H$34,Parameters!$G$34*$A272,$A272&lt;=Parameters!$H$35,Parameters!$G$35*$A272,$A272&lt;=Parameters!$H$36,Parameters!$G$36*$A272,$A272&gt;Parameters!$H$36,Parameters!$G$37*$A272))</f>
        <v>35094.18</v>
      </c>
      <c r="W272" s="290">
        <f t="shared" si="151"/>
        <v>131.43887640449438</v>
      </c>
      <c r="X272" s="290" cm="1">
        <f t="array" ref="X272">IF(Parameters!$E$55="No",IF($A272&lt;=Parameters!$H$39,Parameters!$G$39*$A272,IF($A272&lt;=Parameters!$H$40,Parameters!$G$39*Parameters!$H$39+Parameters!$G$40*($A272-Parameters!$H$39),IF($A272&lt;=Parameters!$H$41,Parameters!$G$39*Parameters!$H$39+Parameters!$G$40*(Parameters!$H$40-Parameters!$H$39)+Parameters!$G$41*($A272-Parameters!$H$40),Parameters!$G$39*Parameters!$H$39+Parameters!$G$40*(Parameters!$H$40-Parameters!$H$39)+Parameters!$G$41*(Parameters!$H$41-Parameters!$H$40)+Parameters!$G$42*($A272-Parameters!$H$41)))),_xlfn.IFS($A272&lt;=Parameters!$H$39,Parameters!$G$39*$A272,$A272&lt;=Parameters!$H$40,Parameters!$G$40*$A272,$A272&lt;=Parameters!$H$41,Parameters!$G$41*$A272,$A272&gt;Parameters!$H$41,Parameters!$G$42*$A272))</f>
        <v>36709.679999999993</v>
      </c>
      <c r="Y272" s="290">
        <f t="shared" si="152"/>
        <v>137.48943820224716</v>
      </c>
      <c r="Z272" s="290" cm="1">
        <f t="array" ref="Z272">IF(Parameters!$F$55="No",IF($A272&lt;=Parameters!$J$23,Parameters!$I$23*$A272,IF($A272&lt;=Parameters!$J$24,Parameters!$I$23*Parameters!$J$23+Parameters!$I$24*($A272-Parameters!$J$23),IF($A272&lt;=Parameters!$J$25,Parameters!$I$23*Parameters!$J$23+Parameters!$I$24*(Parameters!$J$24-Parameters!$J$23)+Parameters!$I$25*($A272-Parameters!$J$24),Parameters!$I$23*Parameters!$J$23+Parameters!$I$24*(Parameters!$J$24-Parameters!$J$23)+Parameters!$I$25*(Parameters!$J$25-Parameters!$J$24)+Parameters!$I$26*($A272-Parameters!$J$25)))),_xlfn.IFS($A272&lt;=Parameters!$J$23,Parameters!$I$23*$A272,$A272&lt;=Parameters!$J$24,Parameters!$I$24*$A272,$A272&lt;=Parameters!$J$25,Parameters!$I$25*$A272,$A272&gt;Parameters!$J$25,Parameters!$I$26*$A272))</f>
        <v>24342.39</v>
      </c>
      <c r="AA272" s="290">
        <f t="shared" si="128"/>
        <v>91.17</v>
      </c>
      <c r="AB272" s="290" cm="1">
        <f t="array" ref="AB272">IF(Parameters!$F$55="No",IF($A272&lt;=Parameters!$J$28,Parameters!$I$28*$A272,IF($A272&lt;=Parameters!$J$29,Parameters!$I$28*Parameters!$J$28+Parameters!$I$29*($A272-Parameters!$J$28),IF($A272&lt;=Parameters!$J$30,Parameters!$I$28*Parameters!$J$28+Parameters!$I$29*(Parameters!$J$29-Parameters!$J$28)+Parameters!$I$30*($A272-Parameters!$J$29),Parameters!$I$28*Parameters!$J$28+Parameters!$I$29*(Parameters!$J$29-Parameters!$J$28)+Parameters!$I$30*(Parameters!$J$30-Parameters!$J$29)+Parameters!$I$31*($A272-Parameters!$J$30)))),_xlfn.IFS($A272&lt;=Parameters!$J$28,Parameters!$I$28*$A272,$A272&lt;=Parameters!$J$29,Parameters!$I$29*$A272,$A272&lt;=Parameters!$J$30,Parameters!$I$30*$A272,$A272&gt;Parameters!$J$30,Parameters!$I$31*$A272))</f>
        <v>30033.62</v>
      </c>
      <c r="AC272" s="290">
        <f t="shared" si="129"/>
        <v>112.485468164794</v>
      </c>
      <c r="AD272" s="290" cm="1">
        <f t="array" ref="AD272">IF(Parameters!$F$55="No",IF($A272&lt;=Parameters!$J$34,Parameters!$I$34*$A272,IF($A272&lt;=Parameters!$J$35,Parameters!$I$34*Parameters!$J$34+Parameters!$I$35*($A272-Parameters!$J$34),IF($A272&lt;=Parameters!$J$36,Parameters!$I$34*Parameters!$J$34+Parameters!$I$35*(Parameters!$J$35-Parameters!$J$34)+Parameters!$I$36*($A272-Parameters!$J$35),Parameters!$I$34*Parameters!$J$34+Parameters!$I$35*(Parameters!$J$35-Parameters!$J$34)+Parameters!$I$36*(Parameters!$J$36-Parameters!$J$35)+Parameters!$I$37*($A272-Parameters!$J$36)))),_xlfn.IFS($A272&lt;=Parameters!$J$34,Parameters!$I$34*$A272,$A272&lt;=Parameters!$J$35,Parameters!$I$35*$A272,$A272&lt;=Parameters!$J$36,Parameters!$I$36*$A272,$A272&gt;Parameters!$J$36,Parameters!$I$37*$A272))</f>
        <v>35094.18</v>
      </c>
      <c r="AE272" s="290">
        <f t="shared" si="153"/>
        <v>131.43887640449438</v>
      </c>
      <c r="AF272" s="290" cm="1">
        <f t="array" ref="AF272">IF(Parameters!$F$55="No",IF($A272&lt;=Parameters!$J$39,Parameters!$I$39*$A272,IF($A272&lt;=Parameters!$J$40,Parameters!$I$39*Parameters!$J$39+Parameters!$I$40*($A272-Parameters!$J$39),IF($A272&lt;=Parameters!$J$41,Parameters!$I$39*Parameters!$J$39+Parameters!$I$40*(Parameters!$J$40-Parameters!$J$39)+Parameters!$I$41*($A272-Parameters!$J$40),Parameters!$I$39*Parameters!$J$39+Parameters!$I$40*(Parameters!$J$40-Parameters!$J$39)+Parameters!$I$41*(Parameters!$J$41-Parameters!$J$40)+Parameters!$I$42*($A272-Parameters!$J$41)))),_xlfn.IFS($A272&lt;=Parameters!$J$39,Parameters!$I$39*$A272,$A272&lt;=Parameters!$J$40,Parameters!$I$40*$A272,$A272&lt;=Parameters!$J$41,Parameters!$I$41*$A272,$A272&gt;Parameters!$J$41,Parameters!$I$42*$A272))</f>
        <v>36709.679999999993</v>
      </c>
      <c r="AG272" s="290">
        <f t="shared" si="154"/>
        <v>137.48943820224716</v>
      </c>
      <c r="AI272" s="428">
        <f t="shared" si="130"/>
        <v>91.169999999998254</v>
      </c>
      <c r="AJ272" s="428">
        <f t="shared" si="131"/>
        <v>159.35999999999694</v>
      </c>
      <c r="AK272" s="428">
        <f t="shared" si="132"/>
        <v>143.54000000000087</v>
      </c>
      <c r="AL272" s="428">
        <f t="shared" si="133"/>
        <v>143.5399999999936</v>
      </c>
      <c r="AM272" s="428">
        <f t="shared" si="134"/>
        <v>91.169999999998254</v>
      </c>
      <c r="AN272" s="428">
        <f t="shared" si="135"/>
        <v>159.35999999999694</v>
      </c>
      <c r="AO272" s="428">
        <f t="shared" si="136"/>
        <v>143.54000000000087</v>
      </c>
      <c r="AP272" s="428">
        <f t="shared" si="137"/>
        <v>143.5399999999936</v>
      </c>
      <c r="AQ272" s="428">
        <f t="shared" si="138"/>
        <v>91.169999999998254</v>
      </c>
      <c r="AR272" s="428">
        <f t="shared" si="139"/>
        <v>159.35999999999694</v>
      </c>
      <c r="AS272" s="428">
        <f t="shared" si="140"/>
        <v>143.54000000000087</v>
      </c>
      <c r="AT272" s="428">
        <f t="shared" si="141"/>
        <v>143.5399999999936</v>
      </c>
      <c r="AU272" s="428">
        <f t="shared" si="142"/>
        <v>91.169999999998254</v>
      </c>
      <c r="AV272" s="428">
        <f t="shared" si="143"/>
        <v>159.35999999999694</v>
      </c>
      <c r="AW272" s="428">
        <f t="shared" si="144"/>
        <v>143.54000000000087</v>
      </c>
      <c r="AX272" s="428">
        <f t="shared" si="145"/>
        <v>143.5399999999936</v>
      </c>
    </row>
    <row r="273">
      <c r="A273" s="413">
        <v>268</v>
      </c>
      <c r="B273" s="290" cm="1">
        <f t="array" ref="B273">IF(Parameters!$C$55="No",IF($A273&lt;=Parameters!$D$23,Parameters!$C$23*$A273,IF($A273&lt;=Parameters!$D$24,Parameters!$C$23*Parameters!$D$23+Parameters!$C$24*($A273-Parameters!$D$23),IF($A273&lt;=Parameters!$D$25,Parameters!$C$23*Parameters!$D$23+Parameters!$C$24*(Parameters!$D$24-Parameters!$D$23)+Parameters!$C$25*($A273-Parameters!$D$24),Parameters!$C$23*Parameters!$D$23+Parameters!$C$24*(Parameters!$D$24-Parameters!$D$23)+Parameters!$C$25*(Parameters!$D$25-Parameters!$D$24)+Parameters!$C$26*($A273-Parameters!$D$25)))),_xlfn.IFS($A273&lt;=Parameters!$D$23,Parameters!$C$23*$A273,$A273&lt;=Parameters!$D$24,Parameters!$C$24*$A273,$A273&lt;=Parameters!$D$25,Parameters!$C$25*$A273,$A273&gt;Parameters!$D$25,Parameters!$C$26*$A273))</f>
        <v>24433.56</v>
      </c>
      <c r="C273" s="290">
        <f t="shared" si="146"/>
        <v>91.17</v>
      </c>
      <c r="D273" s="290" cm="1">
        <f t="array" ref="D273">IF(Parameters!$C$55="No",IF($A273&lt;=Parameters!$D$28,Parameters!$C$28*$A273,IF($A273&lt;=Parameters!$D$29,Parameters!$C$28*Parameters!$D$28+Parameters!$C$29*($A273-Parameters!$D$28),IF($A273&lt;=Parameters!$D$30,Parameters!$C$28*Parameters!$D$28+Parameters!$C$29*(Parameters!$D$29-Parameters!$D$28)+Parameters!$C$30*($A273-Parameters!$D$29),Parameters!$C$28*Parameters!$D$28+Parameters!$C$29*(Parameters!$D$29-Parameters!$D$28)+Parameters!$C$30*(Parameters!$D$30-Parameters!$D$29)+Parameters!$C$31*($A273-Parameters!$D$30)))),_xlfn.IFS($A273&lt;=Parameters!$D$28,Parameters!$C$28*$A273,$A273&lt;=Parameters!$D$29,Parameters!$C$29*$A273,$A273&lt;=Parameters!$D$30,Parameters!$C$30*$A273,$A273&gt;Parameters!$D$30,Parameters!$C$31*$A273))</f>
        <v>30192.98</v>
      </c>
      <c r="E273" s="290">
        <f t="shared" si="146"/>
        <v>112.66037313432835</v>
      </c>
      <c r="F273" s="290" cm="1">
        <f t="array" ref="F273">IF(Parameters!$C$55="No",IF($A273&lt;=Parameters!$D$34,Parameters!$C$34*$A273,IF($A273&lt;=Parameters!$D$35,Parameters!$C$34*Parameters!$D$34+Parameters!$C$35*($A273-Parameters!$D$34),IF($A273&lt;=Parameters!$D$36,Parameters!$C$34*Parameters!$D$34+Parameters!$C$35*(Parameters!$D$35-Parameters!$D$34)+Parameters!$C$36*($A273-Parameters!$D$35),Parameters!$C$34*Parameters!$D$34+Parameters!$C$35*(Parameters!$D$35-Parameters!$D$34)+Parameters!$C$36*(Parameters!$D$36-Parameters!$D$35)+Parameters!$C$37*($A273-Parameters!$D$36)))),_xlfn.IFS($A273&lt;=Parameters!$D$34,Parameters!$C$34*$A273,$A273&lt;=Parameters!$D$35,Parameters!$C$35*$A273,$A273&lt;=Parameters!$D$36,Parameters!$C$36*$A273,$A273&gt;Parameters!$D$36,Parameters!$C$37*$A273))</f>
        <v>35237.72</v>
      </c>
      <c r="G273" s="290">
        <f t="shared" si="147"/>
        <v>131.48402985074628</v>
      </c>
      <c r="H273" s="290" cm="1">
        <f t="array" ref="H273">IF(Parameters!$C$55="No",IF($A273&lt;=Parameters!$D$39,Parameters!$C$39*$A273,IF($A273&lt;=Parameters!$D$40,Parameters!$C$39*Parameters!$D$39+Parameters!$C$40*($A273-Parameters!$D$39),IF($A273&lt;=Parameters!$D$41,Parameters!$C$39*Parameters!$D$39+Parameters!$C$40*(Parameters!$D$40-Parameters!$D$39)+Parameters!$C$41*($A273-Parameters!$D$40),Parameters!$C$39*Parameters!$D$39+Parameters!$C$40*(Parameters!$D$40-Parameters!$D$39)+Parameters!$C$41*(Parameters!$D$41-Parameters!$D$40)+Parameters!$C$42*($A273-Parameters!$D$41)))),_xlfn.IFS($A273&lt;=Parameters!$D$39,Parameters!$C$39*$A273,$A273&lt;=Parameters!$D$40,Parameters!$C$40*$A273,$A273&lt;=Parameters!$D$41,Parameters!$C$41*$A273,$A273&gt;Parameters!$D$41,Parameters!$C$42*$A273))</f>
        <v>36853.22</v>
      </c>
      <c r="I273" s="290">
        <f t="shared" si="148"/>
        <v>137.51201492537314</v>
      </c>
      <c r="J273" s="290" cm="1">
        <f t="array" ref="J273">IF(Parameters!$D$55="No",IF($A273&lt;=Parameters!$F$23,Parameters!$E$23*$A273,IF($A273&lt;=Parameters!$F$24,Parameters!$E$23*Parameters!$F$23+Parameters!$E$24*($A273-Parameters!$F$23),IF($A273&lt;=Parameters!$F$25,Parameters!$E$23*Parameters!$F$23+Parameters!$E$24*(Parameters!$F$24-Parameters!$F$23)+Parameters!$E$25*($A273-Parameters!$F$24),Parameters!$E$23*Parameters!$F$23+Parameters!$E$24*(Parameters!$F$24-Parameters!$F$23)+Parameters!$E$25*(Parameters!$F$25-Parameters!$F$24)+Parameters!$E$26*($A273-Parameters!$F$25)))),_xlfn.IFS($A273&lt;=Parameters!$F$23,Parameters!$E$23*$A273,$A273&lt;=Parameters!$F$24,Parameters!$E$24*$A273,$A273&lt;=Parameters!$F$25,Parameters!$E$25*$A273,$A273&gt;Parameters!$F$25,Parameters!$E$26*$A273))</f>
        <v>24433.56</v>
      </c>
      <c r="K273" s="290">
        <f t="shared" si="124"/>
        <v>91.17</v>
      </c>
      <c r="L273" s="290" cm="1">
        <f t="array" ref="L273">IF(Parameters!$D$55="No",IF($A273&lt;=Parameters!$F$28,Parameters!$E$28*$A273,IF($A273&lt;=Parameters!$F$29,Parameters!$E$28*Parameters!$F$28+Parameters!$E$29*($A273-Parameters!$F$28),IF($A273&lt;=Parameters!$F$30,Parameters!$E$28*Parameters!$F$28+Parameters!$E$29*(Parameters!$F$29-Parameters!$F$28)+Parameters!$E$30*($A273-Parameters!$F$29),Parameters!$E$28*Parameters!$F$28+Parameters!$E$29*(Parameters!$F$29-Parameters!$F$28)+Parameters!$E$30*(Parameters!$F$30-Parameters!$F$29)+Parameters!$E$31*($A273-Parameters!$F$30)))),_xlfn.IFS($A273&lt;=Parameters!$F$28,Parameters!$E$28*$A273,$A273&lt;=Parameters!$F$29,Parameters!$E$29*$A273,$A273&lt;=Parameters!$F$30,Parameters!$E$30*$A273,$A273&gt;Parameters!$F$30,Parameters!$E$31*$A273))</f>
        <v>30192.98</v>
      </c>
      <c r="M273" s="290">
        <f t="shared" si="125"/>
        <v>112.66037313432835</v>
      </c>
      <c r="N273" s="290" cm="1">
        <f t="array" ref="N273">IF(Parameters!$D$55="No",IF($A273&lt;=Parameters!$F$34,Parameters!$E$34*$A273,IF($A273&lt;=Parameters!$F$35,Parameters!$E$34*Parameters!$F$34+Parameters!$E$35*($A273-Parameters!$F$34),IF($A273&lt;=Parameters!$F$36,Parameters!$E$34*Parameters!$F$34+Parameters!$E$35*(Parameters!$F$35-Parameters!$F$34)+Parameters!$E$36*($A273-Parameters!$F$35),Parameters!$E$34*Parameters!$F$34+Parameters!$E$35*(Parameters!$F$35-Parameters!$F$34)+Parameters!$E$36*(Parameters!$F$36-Parameters!$F$35)+Parameters!$E$37*($A273-Parameters!$F$36)))),_xlfn.IFS($A273&lt;=Parameters!$F$34,Parameters!$E$34*$A273,$A273&lt;=Parameters!$F$35,Parameters!$E$35*$A273,$A273&lt;=Parameters!$F$36,Parameters!$E$36*$A273,$A273&gt;Parameters!$F$36,Parameters!$E$37*$A273))</f>
        <v>35237.72</v>
      </c>
      <c r="O273" s="290">
        <f t="shared" si="149"/>
        <v>131.48402985074628</v>
      </c>
      <c r="P273" s="290" cm="1">
        <f t="array" ref="P273">IF(Parameters!$D$55="No",IF($A273&lt;=Parameters!$F$39,Parameters!$E$39*$A273,IF($A273&lt;=Parameters!$F$40,Parameters!$E$39*Parameters!$F$39+Parameters!$E$40*($A273-Parameters!$F$39),IF($A273&lt;=Parameters!$F$41,Parameters!$E$39*Parameters!$F$39+Parameters!$E$40*(Parameters!$F$40-Parameters!$F$39)+Parameters!$E$41*($A273-Parameters!$F$40),Parameters!$E$39*Parameters!$F$39+Parameters!$E$40*(Parameters!$F$40-Parameters!$F$39)+Parameters!$E$41*(Parameters!$F$41-Parameters!$F$40)+Parameters!$E$42*($A273-Parameters!$F$41)))),_xlfn.IFS($A273&lt;=Parameters!$F$39,Parameters!$E$39*$A273,$A273&lt;=Parameters!$F$40,Parameters!$E$40*$A273,$A273&lt;=Parameters!$F$41,Parameters!$E$41*$A273,$A273&gt;Parameters!$F$41,Parameters!$E$42*$A273))</f>
        <v>36853.22</v>
      </c>
      <c r="Q273" s="290">
        <f t="shared" si="150"/>
        <v>137.51201492537314</v>
      </c>
      <c r="R273" s="290" cm="1">
        <f t="array" ref="R273">IF(Parameters!$E$55="No",IF($A273&lt;=Parameters!$H$23,Parameters!$G$23*$A273,IF($A273&lt;=Parameters!$H$24,Parameters!$G$23*Parameters!$H$23+Parameters!$G$24*($A273-Parameters!$H$23),IF($A273&lt;=Parameters!$H$25,Parameters!$G$23*Parameters!$H$23+Parameters!$G$24*(Parameters!$H$24-Parameters!$H$23)+Parameters!$G$25*($A273-Parameters!$H$24),Parameters!$G$23*Parameters!$H$23+Parameters!$G$24*(Parameters!$H$24-Parameters!$H$23)+Parameters!$G$25*(Parameters!$H$25-Parameters!$H$24)+Parameters!$G$26*($A273-Parameters!$H$25)))),_xlfn.IFS($A273&lt;=Parameters!$H$23,Parameters!$G$23*$A273,$A273&lt;=Parameters!$H$24,Parameters!$G$24*$A273,$A273&lt;=Parameters!$H$25,Parameters!$G$25*$A273,$A273&gt;Parameters!$H$25,Parameters!$G$26*$A273))</f>
        <v>24433.56</v>
      </c>
      <c r="S273" s="290">
        <f t="shared" si="126"/>
        <v>91.17</v>
      </c>
      <c r="T273" s="290" cm="1">
        <f t="array" ref="T273">IF(Parameters!$E$55="No",IF($A273&lt;=Parameters!$H$28,Parameters!$G$28*$A273,IF($A273&lt;=Parameters!$H$29,Parameters!$G$28*Parameters!$H$28+Parameters!$G$29*($A273-Parameters!$H$28),IF($A273&lt;=Parameters!$H$30,Parameters!$G$28*Parameters!$H$28+Parameters!$G$29*(Parameters!$H$29-Parameters!$H$28)+Parameters!$G$30*($A273-Parameters!$H$29),Parameters!$G$28*Parameters!$H$28+Parameters!$G$29*(Parameters!$H$29-Parameters!$H$28)+Parameters!$G$30*(Parameters!$H$30-Parameters!$H$29)+Parameters!$G$31*($A273-Parameters!$H$30)))),_xlfn.IFS($A273&lt;=Parameters!$H$28,Parameters!$G$28*$A273,$A273&lt;=Parameters!$H$29,Parameters!$G$29*$A273,$A273&lt;=Parameters!$H$30,Parameters!$G$30*$A273,$A273&gt;Parameters!$H$30,Parameters!$G$31*$A273))</f>
        <v>30192.98</v>
      </c>
      <c r="U273" s="290">
        <f t="shared" si="127"/>
        <v>112.66037313432835</v>
      </c>
      <c r="V273" s="290" cm="1">
        <f t="array" ref="V273">IF(Parameters!$E$55="No",IF($A273&lt;=Parameters!$H$34,Parameters!$G$34*$A273,IF($A273&lt;=Parameters!$H$35,Parameters!$G$34*Parameters!$H$34+Parameters!$G$35*($A273-Parameters!$H$34),IF($A273&lt;=Parameters!$H$36,Parameters!$G$34*Parameters!$H$34+Parameters!$G$35*(Parameters!$H$35-Parameters!$H$34)+Parameters!$G$36*($A273-Parameters!$H$35),Parameters!$G$34*Parameters!$H$34+Parameters!$G$35*(Parameters!$H$35-Parameters!$H$34)+Parameters!$G$36*(Parameters!$H$36-Parameters!$H$35)+Parameters!$G$37*($A273-Parameters!$H$36)))),_xlfn.IFS($A273&lt;=Parameters!$H$34,Parameters!$G$34*$A273,$A273&lt;=Parameters!$H$35,Parameters!$G$35*$A273,$A273&lt;=Parameters!$H$36,Parameters!$G$36*$A273,$A273&gt;Parameters!$H$36,Parameters!$G$37*$A273))</f>
        <v>35237.72</v>
      </c>
      <c r="W273" s="290">
        <f t="shared" si="151"/>
        <v>131.48402985074628</v>
      </c>
      <c r="X273" s="290" cm="1">
        <f t="array" ref="X273">IF(Parameters!$E$55="No",IF($A273&lt;=Parameters!$H$39,Parameters!$G$39*$A273,IF($A273&lt;=Parameters!$H$40,Parameters!$G$39*Parameters!$H$39+Parameters!$G$40*($A273-Parameters!$H$39),IF($A273&lt;=Parameters!$H$41,Parameters!$G$39*Parameters!$H$39+Parameters!$G$40*(Parameters!$H$40-Parameters!$H$39)+Parameters!$G$41*($A273-Parameters!$H$40),Parameters!$G$39*Parameters!$H$39+Parameters!$G$40*(Parameters!$H$40-Parameters!$H$39)+Parameters!$G$41*(Parameters!$H$41-Parameters!$H$40)+Parameters!$G$42*($A273-Parameters!$H$41)))),_xlfn.IFS($A273&lt;=Parameters!$H$39,Parameters!$G$39*$A273,$A273&lt;=Parameters!$H$40,Parameters!$G$40*$A273,$A273&lt;=Parameters!$H$41,Parameters!$G$41*$A273,$A273&gt;Parameters!$H$41,Parameters!$G$42*$A273))</f>
        <v>36853.22</v>
      </c>
      <c r="Y273" s="290">
        <f t="shared" si="152"/>
        <v>137.51201492537314</v>
      </c>
      <c r="Z273" s="290" cm="1">
        <f t="array" ref="Z273">IF(Parameters!$F$55="No",IF($A273&lt;=Parameters!$J$23,Parameters!$I$23*$A273,IF($A273&lt;=Parameters!$J$24,Parameters!$I$23*Parameters!$J$23+Parameters!$I$24*($A273-Parameters!$J$23),IF($A273&lt;=Parameters!$J$25,Parameters!$I$23*Parameters!$J$23+Parameters!$I$24*(Parameters!$J$24-Parameters!$J$23)+Parameters!$I$25*($A273-Parameters!$J$24),Parameters!$I$23*Parameters!$J$23+Parameters!$I$24*(Parameters!$J$24-Parameters!$J$23)+Parameters!$I$25*(Parameters!$J$25-Parameters!$J$24)+Parameters!$I$26*($A273-Parameters!$J$25)))),_xlfn.IFS($A273&lt;=Parameters!$J$23,Parameters!$I$23*$A273,$A273&lt;=Parameters!$J$24,Parameters!$I$24*$A273,$A273&lt;=Parameters!$J$25,Parameters!$I$25*$A273,$A273&gt;Parameters!$J$25,Parameters!$I$26*$A273))</f>
        <v>24433.56</v>
      </c>
      <c r="AA273" s="290">
        <f t="shared" si="128"/>
        <v>91.17</v>
      </c>
      <c r="AB273" s="290" cm="1">
        <f t="array" ref="AB273">IF(Parameters!$F$55="No",IF($A273&lt;=Parameters!$J$28,Parameters!$I$28*$A273,IF($A273&lt;=Parameters!$J$29,Parameters!$I$28*Parameters!$J$28+Parameters!$I$29*($A273-Parameters!$J$28),IF($A273&lt;=Parameters!$J$30,Parameters!$I$28*Parameters!$J$28+Parameters!$I$29*(Parameters!$J$29-Parameters!$J$28)+Parameters!$I$30*($A273-Parameters!$J$29),Parameters!$I$28*Parameters!$J$28+Parameters!$I$29*(Parameters!$J$29-Parameters!$J$28)+Parameters!$I$30*(Parameters!$J$30-Parameters!$J$29)+Parameters!$I$31*($A273-Parameters!$J$30)))),_xlfn.IFS($A273&lt;=Parameters!$J$28,Parameters!$I$28*$A273,$A273&lt;=Parameters!$J$29,Parameters!$I$29*$A273,$A273&lt;=Parameters!$J$30,Parameters!$I$30*$A273,$A273&gt;Parameters!$J$30,Parameters!$I$31*$A273))</f>
        <v>30192.98</v>
      </c>
      <c r="AC273" s="290">
        <f t="shared" si="129"/>
        <v>112.66037313432835</v>
      </c>
      <c r="AD273" s="290" cm="1">
        <f t="array" ref="AD273">IF(Parameters!$F$55="No",IF($A273&lt;=Parameters!$J$34,Parameters!$I$34*$A273,IF($A273&lt;=Parameters!$J$35,Parameters!$I$34*Parameters!$J$34+Parameters!$I$35*($A273-Parameters!$J$34),IF($A273&lt;=Parameters!$J$36,Parameters!$I$34*Parameters!$J$34+Parameters!$I$35*(Parameters!$J$35-Parameters!$J$34)+Parameters!$I$36*($A273-Parameters!$J$35),Parameters!$I$34*Parameters!$J$34+Parameters!$I$35*(Parameters!$J$35-Parameters!$J$34)+Parameters!$I$36*(Parameters!$J$36-Parameters!$J$35)+Parameters!$I$37*($A273-Parameters!$J$36)))),_xlfn.IFS($A273&lt;=Parameters!$J$34,Parameters!$I$34*$A273,$A273&lt;=Parameters!$J$35,Parameters!$I$35*$A273,$A273&lt;=Parameters!$J$36,Parameters!$I$36*$A273,$A273&gt;Parameters!$J$36,Parameters!$I$37*$A273))</f>
        <v>35237.72</v>
      </c>
      <c r="AE273" s="290">
        <f t="shared" si="153"/>
        <v>131.48402985074628</v>
      </c>
      <c r="AF273" s="290" cm="1">
        <f t="array" ref="AF273">IF(Parameters!$F$55="No",IF($A273&lt;=Parameters!$J$39,Parameters!$I$39*$A273,IF($A273&lt;=Parameters!$J$40,Parameters!$I$39*Parameters!$J$39+Parameters!$I$40*($A273-Parameters!$J$39),IF($A273&lt;=Parameters!$J$41,Parameters!$I$39*Parameters!$J$39+Parameters!$I$40*(Parameters!$J$40-Parameters!$J$39)+Parameters!$I$41*($A273-Parameters!$J$40),Parameters!$I$39*Parameters!$J$39+Parameters!$I$40*(Parameters!$J$40-Parameters!$J$39)+Parameters!$I$41*(Parameters!$J$41-Parameters!$J$40)+Parameters!$I$42*($A273-Parameters!$J$41)))),_xlfn.IFS($A273&lt;=Parameters!$J$39,Parameters!$I$39*$A273,$A273&lt;=Parameters!$J$40,Parameters!$I$40*$A273,$A273&lt;=Parameters!$J$41,Parameters!$I$41*$A273,$A273&gt;Parameters!$J$41,Parameters!$I$42*$A273))</f>
        <v>36853.22</v>
      </c>
      <c r="AG273" s="290">
        <f t="shared" si="154"/>
        <v>137.51201492537314</v>
      </c>
      <c r="AI273" s="428">
        <f t="shared" si="130"/>
        <v>91.170000000001892</v>
      </c>
      <c r="AJ273" s="428">
        <f t="shared" si="131"/>
        <v>159.36000000000058</v>
      </c>
      <c r="AK273" s="428">
        <f t="shared" si="132"/>
        <v>143.54000000000087</v>
      </c>
      <c r="AL273" s="428">
        <f t="shared" si="133"/>
        <v>143.54000000000815</v>
      </c>
      <c r="AM273" s="428">
        <f t="shared" si="134"/>
        <v>91.170000000001892</v>
      </c>
      <c r="AN273" s="428">
        <f t="shared" si="135"/>
        <v>159.36000000000058</v>
      </c>
      <c r="AO273" s="428">
        <f t="shared" si="136"/>
        <v>143.54000000000087</v>
      </c>
      <c r="AP273" s="428">
        <f t="shared" si="137"/>
        <v>143.54000000000815</v>
      </c>
      <c r="AQ273" s="428">
        <f t="shared" si="138"/>
        <v>91.170000000001892</v>
      </c>
      <c r="AR273" s="428">
        <f t="shared" si="139"/>
        <v>159.36000000000058</v>
      </c>
      <c r="AS273" s="428">
        <f t="shared" si="140"/>
        <v>143.54000000000087</v>
      </c>
      <c r="AT273" s="428">
        <f t="shared" si="141"/>
        <v>143.54000000000815</v>
      </c>
      <c r="AU273" s="428">
        <f t="shared" si="142"/>
        <v>91.170000000001892</v>
      </c>
      <c r="AV273" s="428">
        <f t="shared" si="143"/>
        <v>159.36000000000058</v>
      </c>
      <c r="AW273" s="428">
        <f t="shared" si="144"/>
        <v>143.54000000000087</v>
      </c>
      <c r="AX273" s="428">
        <f t="shared" si="145"/>
        <v>143.54000000000815</v>
      </c>
    </row>
    <row r="274">
      <c r="A274" s="413">
        <v>269</v>
      </c>
      <c r="B274" s="290" cm="1">
        <f t="array" ref="B274">IF(Parameters!$C$55="No",IF($A274&lt;=Parameters!$D$23,Parameters!$C$23*$A274,IF($A274&lt;=Parameters!$D$24,Parameters!$C$23*Parameters!$D$23+Parameters!$C$24*($A274-Parameters!$D$23),IF($A274&lt;=Parameters!$D$25,Parameters!$C$23*Parameters!$D$23+Parameters!$C$24*(Parameters!$D$24-Parameters!$D$23)+Parameters!$C$25*($A274-Parameters!$D$24),Parameters!$C$23*Parameters!$D$23+Parameters!$C$24*(Parameters!$D$24-Parameters!$D$23)+Parameters!$C$25*(Parameters!$D$25-Parameters!$D$24)+Parameters!$C$26*($A274-Parameters!$D$25)))),_xlfn.IFS($A274&lt;=Parameters!$D$23,Parameters!$C$23*$A274,$A274&lt;=Parameters!$D$24,Parameters!$C$24*$A274,$A274&lt;=Parameters!$D$25,Parameters!$C$25*$A274,$A274&gt;Parameters!$D$25,Parameters!$C$26*$A274))</f>
        <v>24524.73</v>
      </c>
      <c r="C274" s="290">
        <f t="shared" si="146"/>
        <v>91.17</v>
      </c>
      <c r="D274" s="290" cm="1">
        <f t="array" ref="D274">IF(Parameters!$C$55="No",IF($A274&lt;=Parameters!$D$28,Parameters!$C$28*$A274,IF($A274&lt;=Parameters!$D$29,Parameters!$C$28*Parameters!$D$28+Parameters!$C$29*($A274-Parameters!$D$28),IF($A274&lt;=Parameters!$D$30,Parameters!$C$28*Parameters!$D$28+Parameters!$C$29*(Parameters!$D$29-Parameters!$D$28)+Parameters!$C$30*($A274-Parameters!$D$29),Parameters!$C$28*Parameters!$D$28+Parameters!$C$29*(Parameters!$D$29-Parameters!$D$28)+Parameters!$C$30*(Parameters!$D$30-Parameters!$D$29)+Parameters!$C$31*($A274-Parameters!$D$30)))),_xlfn.IFS($A274&lt;=Parameters!$D$28,Parameters!$C$28*$A274,$A274&lt;=Parameters!$D$29,Parameters!$C$29*$A274,$A274&lt;=Parameters!$D$30,Parameters!$C$30*$A274,$A274&gt;Parameters!$D$30,Parameters!$C$31*$A274))</f>
        <v>30352.34</v>
      </c>
      <c r="E274" s="290">
        <f t="shared" si="146"/>
        <v>112.83397769516729</v>
      </c>
      <c r="F274" s="290" cm="1">
        <f t="array" ref="F274">IF(Parameters!$C$55="No",IF($A274&lt;=Parameters!$D$34,Parameters!$C$34*$A274,IF($A274&lt;=Parameters!$D$35,Parameters!$C$34*Parameters!$D$34+Parameters!$C$35*($A274-Parameters!$D$34),IF($A274&lt;=Parameters!$D$36,Parameters!$C$34*Parameters!$D$34+Parameters!$C$35*(Parameters!$D$35-Parameters!$D$34)+Parameters!$C$36*($A274-Parameters!$D$35),Parameters!$C$34*Parameters!$D$34+Parameters!$C$35*(Parameters!$D$35-Parameters!$D$34)+Parameters!$C$36*(Parameters!$D$36-Parameters!$D$35)+Parameters!$C$37*($A274-Parameters!$D$36)))),_xlfn.IFS($A274&lt;=Parameters!$D$34,Parameters!$C$34*$A274,$A274&lt;=Parameters!$D$35,Parameters!$C$35*$A274,$A274&lt;=Parameters!$D$36,Parameters!$C$36*$A274,$A274&gt;Parameters!$D$36,Parameters!$C$37*$A274))</f>
        <v>35381.259999999995</v>
      </c>
      <c r="G274" s="290">
        <f t="shared" si="147"/>
        <v>131.52884758364311</v>
      </c>
      <c r="H274" s="290" cm="1">
        <f t="array" ref="H274">IF(Parameters!$C$55="No",IF($A274&lt;=Parameters!$D$39,Parameters!$C$39*$A274,IF($A274&lt;=Parameters!$D$40,Parameters!$C$39*Parameters!$D$39+Parameters!$C$40*($A274-Parameters!$D$39),IF($A274&lt;=Parameters!$D$41,Parameters!$C$39*Parameters!$D$39+Parameters!$C$40*(Parameters!$D$40-Parameters!$D$39)+Parameters!$C$41*($A274-Parameters!$D$40),Parameters!$C$39*Parameters!$D$39+Parameters!$C$40*(Parameters!$D$40-Parameters!$D$39)+Parameters!$C$41*(Parameters!$D$41-Parameters!$D$40)+Parameters!$C$42*($A274-Parameters!$D$41)))),_xlfn.IFS($A274&lt;=Parameters!$D$39,Parameters!$C$39*$A274,$A274&lt;=Parameters!$D$40,Parameters!$C$40*$A274,$A274&lt;=Parameters!$D$41,Parameters!$C$41*$A274,$A274&gt;Parameters!$D$41,Parameters!$C$42*$A274))</f>
        <v>36996.759999999995</v>
      </c>
      <c r="I274" s="290">
        <f t="shared" si="148"/>
        <v>137.53442379182155</v>
      </c>
      <c r="J274" s="290" cm="1">
        <f t="array" ref="J274">IF(Parameters!$D$55="No",IF($A274&lt;=Parameters!$F$23,Parameters!$E$23*$A274,IF($A274&lt;=Parameters!$F$24,Parameters!$E$23*Parameters!$F$23+Parameters!$E$24*($A274-Parameters!$F$23),IF($A274&lt;=Parameters!$F$25,Parameters!$E$23*Parameters!$F$23+Parameters!$E$24*(Parameters!$F$24-Parameters!$F$23)+Parameters!$E$25*($A274-Parameters!$F$24),Parameters!$E$23*Parameters!$F$23+Parameters!$E$24*(Parameters!$F$24-Parameters!$F$23)+Parameters!$E$25*(Parameters!$F$25-Parameters!$F$24)+Parameters!$E$26*($A274-Parameters!$F$25)))),_xlfn.IFS($A274&lt;=Parameters!$F$23,Parameters!$E$23*$A274,$A274&lt;=Parameters!$F$24,Parameters!$E$24*$A274,$A274&lt;=Parameters!$F$25,Parameters!$E$25*$A274,$A274&gt;Parameters!$F$25,Parameters!$E$26*$A274))</f>
        <v>24524.73</v>
      </c>
      <c r="K274" s="290">
        <f t="shared" si="124"/>
        <v>91.17</v>
      </c>
      <c r="L274" s="290" cm="1">
        <f t="array" ref="L274">IF(Parameters!$D$55="No",IF($A274&lt;=Parameters!$F$28,Parameters!$E$28*$A274,IF($A274&lt;=Parameters!$F$29,Parameters!$E$28*Parameters!$F$28+Parameters!$E$29*($A274-Parameters!$F$28),IF($A274&lt;=Parameters!$F$30,Parameters!$E$28*Parameters!$F$28+Parameters!$E$29*(Parameters!$F$29-Parameters!$F$28)+Parameters!$E$30*($A274-Parameters!$F$29),Parameters!$E$28*Parameters!$F$28+Parameters!$E$29*(Parameters!$F$29-Parameters!$F$28)+Parameters!$E$30*(Parameters!$F$30-Parameters!$F$29)+Parameters!$E$31*($A274-Parameters!$F$30)))),_xlfn.IFS($A274&lt;=Parameters!$F$28,Parameters!$E$28*$A274,$A274&lt;=Parameters!$F$29,Parameters!$E$29*$A274,$A274&lt;=Parameters!$F$30,Parameters!$E$30*$A274,$A274&gt;Parameters!$F$30,Parameters!$E$31*$A274))</f>
        <v>30352.34</v>
      </c>
      <c r="M274" s="290">
        <f t="shared" si="125"/>
        <v>112.83397769516729</v>
      </c>
      <c r="N274" s="290" cm="1">
        <f t="array" ref="N274">IF(Parameters!$D$55="No",IF($A274&lt;=Parameters!$F$34,Parameters!$E$34*$A274,IF($A274&lt;=Parameters!$F$35,Parameters!$E$34*Parameters!$F$34+Parameters!$E$35*($A274-Parameters!$F$34),IF($A274&lt;=Parameters!$F$36,Parameters!$E$34*Parameters!$F$34+Parameters!$E$35*(Parameters!$F$35-Parameters!$F$34)+Parameters!$E$36*($A274-Parameters!$F$35),Parameters!$E$34*Parameters!$F$34+Parameters!$E$35*(Parameters!$F$35-Parameters!$F$34)+Parameters!$E$36*(Parameters!$F$36-Parameters!$F$35)+Parameters!$E$37*($A274-Parameters!$F$36)))),_xlfn.IFS($A274&lt;=Parameters!$F$34,Parameters!$E$34*$A274,$A274&lt;=Parameters!$F$35,Parameters!$E$35*$A274,$A274&lt;=Parameters!$F$36,Parameters!$E$36*$A274,$A274&gt;Parameters!$F$36,Parameters!$E$37*$A274))</f>
        <v>35381.259999999995</v>
      </c>
      <c r="O274" s="290">
        <f t="shared" si="149"/>
        <v>131.52884758364311</v>
      </c>
      <c r="P274" s="290" cm="1">
        <f t="array" ref="P274">IF(Parameters!$D$55="No",IF($A274&lt;=Parameters!$F$39,Parameters!$E$39*$A274,IF($A274&lt;=Parameters!$F$40,Parameters!$E$39*Parameters!$F$39+Parameters!$E$40*($A274-Parameters!$F$39),IF($A274&lt;=Parameters!$F$41,Parameters!$E$39*Parameters!$F$39+Parameters!$E$40*(Parameters!$F$40-Parameters!$F$39)+Parameters!$E$41*($A274-Parameters!$F$40),Parameters!$E$39*Parameters!$F$39+Parameters!$E$40*(Parameters!$F$40-Parameters!$F$39)+Parameters!$E$41*(Parameters!$F$41-Parameters!$F$40)+Parameters!$E$42*($A274-Parameters!$F$41)))),_xlfn.IFS($A274&lt;=Parameters!$F$39,Parameters!$E$39*$A274,$A274&lt;=Parameters!$F$40,Parameters!$E$40*$A274,$A274&lt;=Parameters!$F$41,Parameters!$E$41*$A274,$A274&gt;Parameters!$F$41,Parameters!$E$42*$A274))</f>
        <v>36996.759999999995</v>
      </c>
      <c r="Q274" s="290">
        <f t="shared" si="150"/>
        <v>137.53442379182155</v>
      </c>
      <c r="R274" s="290" cm="1">
        <f t="array" ref="R274">IF(Parameters!$E$55="No",IF($A274&lt;=Parameters!$H$23,Parameters!$G$23*$A274,IF($A274&lt;=Parameters!$H$24,Parameters!$G$23*Parameters!$H$23+Parameters!$G$24*($A274-Parameters!$H$23),IF($A274&lt;=Parameters!$H$25,Parameters!$G$23*Parameters!$H$23+Parameters!$G$24*(Parameters!$H$24-Parameters!$H$23)+Parameters!$G$25*($A274-Parameters!$H$24),Parameters!$G$23*Parameters!$H$23+Parameters!$G$24*(Parameters!$H$24-Parameters!$H$23)+Parameters!$G$25*(Parameters!$H$25-Parameters!$H$24)+Parameters!$G$26*($A274-Parameters!$H$25)))),_xlfn.IFS($A274&lt;=Parameters!$H$23,Parameters!$G$23*$A274,$A274&lt;=Parameters!$H$24,Parameters!$G$24*$A274,$A274&lt;=Parameters!$H$25,Parameters!$G$25*$A274,$A274&gt;Parameters!$H$25,Parameters!$G$26*$A274))</f>
        <v>24524.73</v>
      </c>
      <c r="S274" s="290">
        <f t="shared" si="126"/>
        <v>91.17</v>
      </c>
      <c r="T274" s="290" cm="1">
        <f t="array" ref="T274">IF(Parameters!$E$55="No",IF($A274&lt;=Parameters!$H$28,Parameters!$G$28*$A274,IF($A274&lt;=Parameters!$H$29,Parameters!$G$28*Parameters!$H$28+Parameters!$G$29*($A274-Parameters!$H$28),IF($A274&lt;=Parameters!$H$30,Parameters!$G$28*Parameters!$H$28+Parameters!$G$29*(Parameters!$H$29-Parameters!$H$28)+Parameters!$G$30*($A274-Parameters!$H$29),Parameters!$G$28*Parameters!$H$28+Parameters!$G$29*(Parameters!$H$29-Parameters!$H$28)+Parameters!$G$30*(Parameters!$H$30-Parameters!$H$29)+Parameters!$G$31*($A274-Parameters!$H$30)))),_xlfn.IFS($A274&lt;=Parameters!$H$28,Parameters!$G$28*$A274,$A274&lt;=Parameters!$H$29,Parameters!$G$29*$A274,$A274&lt;=Parameters!$H$30,Parameters!$G$30*$A274,$A274&gt;Parameters!$H$30,Parameters!$G$31*$A274))</f>
        <v>30352.34</v>
      </c>
      <c r="U274" s="290">
        <f t="shared" si="127"/>
        <v>112.83397769516729</v>
      </c>
      <c r="V274" s="290" cm="1">
        <f t="array" ref="V274">IF(Parameters!$E$55="No",IF($A274&lt;=Parameters!$H$34,Parameters!$G$34*$A274,IF($A274&lt;=Parameters!$H$35,Parameters!$G$34*Parameters!$H$34+Parameters!$G$35*($A274-Parameters!$H$34),IF($A274&lt;=Parameters!$H$36,Parameters!$G$34*Parameters!$H$34+Parameters!$G$35*(Parameters!$H$35-Parameters!$H$34)+Parameters!$G$36*($A274-Parameters!$H$35),Parameters!$G$34*Parameters!$H$34+Parameters!$G$35*(Parameters!$H$35-Parameters!$H$34)+Parameters!$G$36*(Parameters!$H$36-Parameters!$H$35)+Parameters!$G$37*($A274-Parameters!$H$36)))),_xlfn.IFS($A274&lt;=Parameters!$H$34,Parameters!$G$34*$A274,$A274&lt;=Parameters!$H$35,Parameters!$G$35*$A274,$A274&lt;=Parameters!$H$36,Parameters!$G$36*$A274,$A274&gt;Parameters!$H$36,Parameters!$G$37*$A274))</f>
        <v>35381.259999999995</v>
      </c>
      <c r="W274" s="290">
        <f t="shared" si="151"/>
        <v>131.52884758364311</v>
      </c>
      <c r="X274" s="290" cm="1">
        <f t="array" ref="X274">IF(Parameters!$E$55="No",IF($A274&lt;=Parameters!$H$39,Parameters!$G$39*$A274,IF($A274&lt;=Parameters!$H$40,Parameters!$G$39*Parameters!$H$39+Parameters!$G$40*($A274-Parameters!$H$39),IF($A274&lt;=Parameters!$H$41,Parameters!$G$39*Parameters!$H$39+Parameters!$G$40*(Parameters!$H$40-Parameters!$H$39)+Parameters!$G$41*($A274-Parameters!$H$40),Parameters!$G$39*Parameters!$H$39+Parameters!$G$40*(Parameters!$H$40-Parameters!$H$39)+Parameters!$G$41*(Parameters!$H$41-Parameters!$H$40)+Parameters!$G$42*($A274-Parameters!$H$41)))),_xlfn.IFS($A274&lt;=Parameters!$H$39,Parameters!$G$39*$A274,$A274&lt;=Parameters!$H$40,Parameters!$G$40*$A274,$A274&lt;=Parameters!$H$41,Parameters!$G$41*$A274,$A274&gt;Parameters!$H$41,Parameters!$G$42*$A274))</f>
        <v>36996.759999999995</v>
      </c>
      <c r="Y274" s="290">
        <f t="shared" si="152"/>
        <v>137.53442379182155</v>
      </c>
      <c r="Z274" s="290" cm="1">
        <f t="array" ref="Z274">IF(Parameters!$F$55="No",IF($A274&lt;=Parameters!$J$23,Parameters!$I$23*$A274,IF($A274&lt;=Parameters!$J$24,Parameters!$I$23*Parameters!$J$23+Parameters!$I$24*($A274-Parameters!$J$23),IF($A274&lt;=Parameters!$J$25,Parameters!$I$23*Parameters!$J$23+Parameters!$I$24*(Parameters!$J$24-Parameters!$J$23)+Parameters!$I$25*($A274-Parameters!$J$24),Parameters!$I$23*Parameters!$J$23+Parameters!$I$24*(Parameters!$J$24-Parameters!$J$23)+Parameters!$I$25*(Parameters!$J$25-Parameters!$J$24)+Parameters!$I$26*($A274-Parameters!$J$25)))),_xlfn.IFS($A274&lt;=Parameters!$J$23,Parameters!$I$23*$A274,$A274&lt;=Parameters!$J$24,Parameters!$I$24*$A274,$A274&lt;=Parameters!$J$25,Parameters!$I$25*$A274,$A274&gt;Parameters!$J$25,Parameters!$I$26*$A274))</f>
        <v>24524.73</v>
      </c>
      <c r="AA274" s="290">
        <f t="shared" si="128"/>
        <v>91.17</v>
      </c>
      <c r="AB274" s="290" cm="1">
        <f t="array" ref="AB274">IF(Parameters!$F$55="No",IF($A274&lt;=Parameters!$J$28,Parameters!$I$28*$A274,IF($A274&lt;=Parameters!$J$29,Parameters!$I$28*Parameters!$J$28+Parameters!$I$29*($A274-Parameters!$J$28),IF($A274&lt;=Parameters!$J$30,Parameters!$I$28*Parameters!$J$28+Parameters!$I$29*(Parameters!$J$29-Parameters!$J$28)+Parameters!$I$30*($A274-Parameters!$J$29),Parameters!$I$28*Parameters!$J$28+Parameters!$I$29*(Parameters!$J$29-Parameters!$J$28)+Parameters!$I$30*(Parameters!$J$30-Parameters!$J$29)+Parameters!$I$31*($A274-Parameters!$J$30)))),_xlfn.IFS($A274&lt;=Parameters!$J$28,Parameters!$I$28*$A274,$A274&lt;=Parameters!$J$29,Parameters!$I$29*$A274,$A274&lt;=Parameters!$J$30,Parameters!$I$30*$A274,$A274&gt;Parameters!$J$30,Parameters!$I$31*$A274))</f>
        <v>30352.34</v>
      </c>
      <c r="AC274" s="290">
        <f t="shared" si="129"/>
        <v>112.83397769516729</v>
      </c>
      <c r="AD274" s="290" cm="1">
        <f t="array" ref="AD274">IF(Parameters!$F$55="No",IF($A274&lt;=Parameters!$J$34,Parameters!$I$34*$A274,IF($A274&lt;=Parameters!$J$35,Parameters!$I$34*Parameters!$J$34+Parameters!$I$35*($A274-Parameters!$J$34),IF($A274&lt;=Parameters!$J$36,Parameters!$I$34*Parameters!$J$34+Parameters!$I$35*(Parameters!$J$35-Parameters!$J$34)+Parameters!$I$36*($A274-Parameters!$J$35),Parameters!$I$34*Parameters!$J$34+Parameters!$I$35*(Parameters!$J$35-Parameters!$J$34)+Parameters!$I$36*(Parameters!$J$36-Parameters!$J$35)+Parameters!$I$37*($A274-Parameters!$J$36)))),_xlfn.IFS($A274&lt;=Parameters!$J$34,Parameters!$I$34*$A274,$A274&lt;=Parameters!$J$35,Parameters!$I$35*$A274,$A274&lt;=Parameters!$J$36,Parameters!$I$36*$A274,$A274&gt;Parameters!$J$36,Parameters!$I$37*$A274))</f>
        <v>35381.259999999995</v>
      </c>
      <c r="AE274" s="290">
        <f t="shared" si="153"/>
        <v>131.52884758364311</v>
      </c>
      <c r="AF274" s="290" cm="1">
        <f t="array" ref="AF274">IF(Parameters!$F$55="No",IF($A274&lt;=Parameters!$J$39,Parameters!$I$39*$A274,IF($A274&lt;=Parameters!$J$40,Parameters!$I$39*Parameters!$J$39+Parameters!$I$40*($A274-Parameters!$J$39),IF($A274&lt;=Parameters!$J$41,Parameters!$I$39*Parameters!$J$39+Parameters!$I$40*(Parameters!$J$40-Parameters!$J$39)+Parameters!$I$41*($A274-Parameters!$J$40),Parameters!$I$39*Parameters!$J$39+Parameters!$I$40*(Parameters!$J$40-Parameters!$J$39)+Parameters!$I$41*(Parameters!$J$41-Parameters!$J$40)+Parameters!$I$42*($A274-Parameters!$J$41)))),_xlfn.IFS($A274&lt;=Parameters!$J$39,Parameters!$I$39*$A274,$A274&lt;=Parameters!$J$40,Parameters!$I$40*$A274,$A274&lt;=Parameters!$J$41,Parameters!$I$41*$A274,$A274&gt;Parameters!$J$41,Parameters!$I$42*$A274))</f>
        <v>36996.759999999995</v>
      </c>
      <c r="AG274" s="290">
        <f t="shared" si="154"/>
        <v>137.53442379182155</v>
      </c>
      <c r="AI274" s="428">
        <f t="shared" si="130"/>
        <v>91.169999999998254</v>
      </c>
      <c r="AJ274" s="428">
        <f t="shared" si="131"/>
        <v>159.36000000000058</v>
      </c>
      <c r="AK274" s="428">
        <f t="shared" si="132"/>
        <v>143.5399999999936</v>
      </c>
      <c r="AL274" s="428">
        <f t="shared" si="133"/>
        <v>143.5399999999936</v>
      </c>
      <c r="AM274" s="428">
        <f t="shared" si="134"/>
        <v>91.169999999998254</v>
      </c>
      <c r="AN274" s="428">
        <f t="shared" si="135"/>
        <v>159.36000000000058</v>
      </c>
      <c r="AO274" s="428">
        <f t="shared" si="136"/>
        <v>143.5399999999936</v>
      </c>
      <c r="AP274" s="428">
        <f t="shared" si="137"/>
        <v>143.5399999999936</v>
      </c>
      <c r="AQ274" s="428">
        <f t="shared" si="138"/>
        <v>91.169999999998254</v>
      </c>
      <c r="AR274" s="428">
        <f t="shared" si="139"/>
        <v>159.36000000000058</v>
      </c>
      <c r="AS274" s="428">
        <f t="shared" si="140"/>
        <v>143.5399999999936</v>
      </c>
      <c r="AT274" s="428">
        <f t="shared" si="141"/>
        <v>143.5399999999936</v>
      </c>
      <c r="AU274" s="428">
        <f t="shared" si="142"/>
        <v>91.169999999998254</v>
      </c>
      <c r="AV274" s="428">
        <f t="shared" si="143"/>
        <v>159.36000000000058</v>
      </c>
      <c r="AW274" s="428">
        <f t="shared" si="144"/>
        <v>143.5399999999936</v>
      </c>
      <c r="AX274" s="428">
        <f t="shared" si="145"/>
        <v>143.5399999999936</v>
      </c>
    </row>
    <row r="275">
      <c r="A275" s="413">
        <v>270</v>
      </c>
      <c r="B275" s="290" cm="1">
        <f t="array" ref="B275">IF(Parameters!$C$55="No",IF($A275&lt;=Parameters!$D$23,Parameters!$C$23*$A275,IF($A275&lt;=Parameters!$D$24,Parameters!$C$23*Parameters!$D$23+Parameters!$C$24*($A275-Parameters!$D$23),IF($A275&lt;=Parameters!$D$25,Parameters!$C$23*Parameters!$D$23+Parameters!$C$24*(Parameters!$D$24-Parameters!$D$23)+Parameters!$C$25*($A275-Parameters!$D$24),Parameters!$C$23*Parameters!$D$23+Parameters!$C$24*(Parameters!$D$24-Parameters!$D$23)+Parameters!$C$25*(Parameters!$D$25-Parameters!$D$24)+Parameters!$C$26*($A275-Parameters!$D$25)))),_xlfn.IFS($A275&lt;=Parameters!$D$23,Parameters!$C$23*$A275,$A275&lt;=Parameters!$D$24,Parameters!$C$24*$A275,$A275&lt;=Parameters!$D$25,Parameters!$C$25*$A275,$A275&gt;Parameters!$D$25,Parameters!$C$26*$A275))</f>
        <v>24615.9</v>
      </c>
      <c r="C275" s="290">
        <f t="shared" si="146"/>
        <v>91.17</v>
      </c>
      <c r="D275" s="290" cm="1">
        <f t="array" ref="D275">IF(Parameters!$C$55="No",IF($A275&lt;=Parameters!$D$28,Parameters!$C$28*$A275,IF($A275&lt;=Parameters!$D$29,Parameters!$C$28*Parameters!$D$28+Parameters!$C$29*($A275-Parameters!$D$28),IF($A275&lt;=Parameters!$D$30,Parameters!$C$28*Parameters!$D$28+Parameters!$C$29*(Parameters!$D$29-Parameters!$D$28)+Parameters!$C$30*($A275-Parameters!$D$29),Parameters!$C$28*Parameters!$D$28+Parameters!$C$29*(Parameters!$D$29-Parameters!$D$28)+Parameters!$C$30*(Parameters!$D$30-Parameters!$D$29)+Parameters!$C$31*($A275-Parameters!$D$30)))),_xlfn.IFS($A275&lt;=Parameters!$D$28,Parameters!$C$28*$A275,$A275&lt;=Parameters!$D$29,Parameters!$C$29*$A275,$A275&lt;=Parameters!$D$30,Parameters!$C$30*$A275,$A275&gt;Parameters!$D$30,Parameters!$C$31*$A275))</f>
        <v>30511.7</v>
      </c>
      <c r="E275" s="290">
        <f t="shared" si="146"/>
        <v>113.0062962962963</v>
      </c>
      <c r="F275" s="290" cm="1">
        <f t="array" ref="F275">IF(Parameters!$C$55="No",IF($A275&lt;=Parameters!$D$34,Parameters!$C$34*$A275,IF($A275&lt;=Parameters!$D$35,Parameters!$C$34*Parameters!$D$34+Parameters!$C$35*($A275-Parameters!$D$34),IF($A275&lt;=Parameters!$D$36,Parameters!$C$34*Parameters!$D$34+Parameters!$C$35*(Parameters!$D$35-Parameters!$D$34)+Parameters!$C$36*($A275-Parameters!$D$35),Parameters!$C$34*Parameters!$D$34+Parameters!$C$35*(Parameters!$D$35-Parameters!$D$34)+Parameters!$C$36*(Parameters!$D$36-Parameters!$D$35)+Parameters!$C$37*($A275-Parameters!$D$36)))),_xlfn.IFS($A275&lt;=Parameters!$D$34,Parameters!$C$34*$A275,$A275&lt;=Parameters!$D$35,Parameters!$C$35*$A275,$A275&lt;=Parameters!$D$36,Parameters!$C$36*$A275,$A275&gt;Parameters!$D$36,Parameters!$C$37*$A275))</f>
        <v>35524.800000000003</v>
      </c>
      <c r="G275" s="290">
        <f t="shared" si="147"/>
        <v>131.57333333333335</v>
      </c>
      <c r="H275" s="290" cm="1">
        <f t="array" ref="H275">IF(Parameters!$C$55="No",IF($A275&lt;=Parameters!$D$39,Parameters!$C$39*$A275,IF($A275&lt;=Parameters!$D$40,Parameters!$C$39*Parameters!$D$39+Parameters!$C$40*($A275-Parameters!$D$39),IF($A275&lt;=Parameters!$D$41,Parameters!$C$39*Parameters!$D$39+Parameters!$C$40*(Parameters!$D$40-Parameters!$D$39)+Parameters!$C$41*($A275-Parameters!$D$40),Parameters!$C$39*Parameters!$D$39+Parameters!$C$40*(Parameters!$D$40-Parameters!$D$39)+Parameters!$C$41*(Parameters!$D$41-Parameters!$D$40)+Parameters!$C$42*($A275-Parameters!$D$41)))),_xlfn.IFS($A275&lt;=Parameters!$D$39,Parameters!$C$39*$A275,$A275&lt;=Parameters!$D$40,Parameters!$C$40*$A275,$A275&lt;=Parameters!$D$41,Parameters!$C$41*$A275,$A275&gt;Parameters!$D$41,Parameters!$C$42*$A275))</f>
        <v>37140.300000000003</v>
      </c>
      <c r="I275" s="290">
        <f t="shared" si="148"/>
        <v>137.55666666666667</v>
      </c>
      <c r="J275" s="290" cm="1">
        <f t="array" ref="J275">IF(Parameters!$D$55="No",IF($A275&lt;=Parameters!$F$23,Parameters!$E$23*$A275,IF($A275&lt;=Parameters!$F$24,Parameters!$E$23*Parameters!$F$23+Parameters!$E$24*($A275-Parameters!$F$23),IF($A275&lt;=Parameters!$F$25,Parameters!$E$23*Parameters!$F$23+Parameters!$E$24*(Parameters!$F$24-Parameters!$F$23)+Parameters!$E$25*($A275-Parameters!$F$24),Parameters!$E$23*Parameters!$F$23+Parameters!$E$24*(Parameters!$F$24-Parameters!$F$23)+Parameters!$E$25*(Parameters!$F$25-Parameters!$F$24)+Parameters!$E$26*($A275-Parameters!$F$25)))),_xlfn.IFS($A275&lt;=Parameters!$F$23,Parameters!$E$23*$A275,$A275&lt;=Parameters!$F$24,Parameters!$E$24*$A275,$A275&lt;=Parameters!$F$25,Parameters!$E$25*$A275,$A275&gt;Parameters!$F$25,Parameters!$E$26*$A275))</f>
        <v>24615.9</v>
      </c>
      <c r="K275" s="290">
        <f t="shared" si="124"/>
        <v>91.17</v>
      </c>
      <c r="L275" s="290" cm="1">
        <f t="array" ref="L275">IF(Parameters!$D$55="No",IF($A275&lt;=Parameters!$F$28,Parameters!$E$28*$A275,IF($A275&lt;=Parameters!$F$29,Parameters!$E$28*Parameters!$F$28+Parameters!$E$29*($A275-Parameters!$F$28),IF($A275&lt;=Parameters!$F$30,Parameters!$E$28*Parameters!$F$28+Parameters!$E$29*(Parameters!$F$29-Parameters!$F$28)+Parameters!$E$30*($A275-Parameters!$F$29),Parameters!$E$28*Parameters!$F$28+Parameters!$E$29*(Parameters!$F$29-Parameters!$F$28)+Parameters!$E$30*(Parameters!$F$30-Parameters!$F$29)+Parameters!$E$31*($A275-Parameters!$F$30)))),_xlfn.IFS($A275&lt;=Parameters!$F$28,Parameters!$E$28*$A275,$A275&lt;=Parameters!$F$29,Parameters!$E$29*$A275,$A275&lt;=Parameters!$F$30,Parameters!$E$30*$A275,$A275&gt;Parameters!$F$30,Parameters!$E$31*$A275))</f>
        <v>30511.7</v>
      </c>
      <c r="M275" s="290">
        <f t="shared" si="125"/>
        <v>113.0062962962963</v>
      </c>
      <c r="N275" s="290" cm="1">
        <f t="array" ref="N275">IF(Parameters!$D$55="No",IF($A275&lt;=Parameters!$F$34,Parameters!$E$34*$A275,IF($A275&lt;=Parameters!$F$35,Parameters!$E$34*Parameters!$F$34+Parameters!$E$35*($A275-Parameters!$F$34),IF($A275&lt;=Parameters!$F$36,Parameters!$E$34*Parameters!$F$34+Parameters!$E$35*(Parameters!$F$35-Parameters!$F$34)+Parameters!$E$36*($A275-Parameters!$F$35),Parameters!$E$34*Parameters!$F$34+Parameters!$E$35*(Parameters!$F$35-Parameters!$F$34)+Parameters!$E$36*(Parameters!$F$36-Parameters!$F$35)+Parameters!$E$37*($A275-Parameters!$F$36)))),_xlfn.IFS($A275&lt;=Parameters!$F$34,Parameters!$E$34*$A275,$A275&lt;=Parameters!$F$35,Parameters!$E$35*$A275,$A275&lt;=Parameters!$F$36,Parameters!$E$36*$A275,$A275&gt;Parameters!$F$36,Parameters!$E$37*$A275))</f>
        <v>35524.800000000003</v>
      </c>
      <c r="O275" s="290">
        <f t="shared" si="149"/>
        <v>131.57333333333335</v>
      </c>
      <c r="P275" s="290" cm="1">
        <f t="array" ref="P275">IF(Parameters!$D$55="No",IF($A275&lt;=Parameters!$F$39,Parameters!$E$39*$A275,IF($A275&lt;=Parameters!$F$40,Parameters!$E$39*Parameters!$F$39+Parameters!$E$40*($A275-Parameters!$F$39),IF($A275&lt;=Parameters!$F$41,Parameters!$E$39*Parameters!$F$39+Parameters!$E$40*(Parameters!$F$40-Parameters!$F$39)+Parameters!$E$41*($A275-Parameters!$F$40),Parameters!$E$39*Parameters!$F$39+Parameters!$E$40*(Parameters!$F$40-Parameters!$F$39)+Parameters!$E$41*(Parameters!$F$41-Parameters!$F$40)+Parameters!$E$42*($A275-Parameters!$F$41)))),_xlfn.IFS($A275&lt;=Parameters!$F$39,Parameters!$E$39*$A275,$A275&lt;=Parameters!$F$40,Parameters!$E$40*$A275,$A275&lt;=Parameters!$F$41,Parameters!$E$41*$A275,$A275&gt;Parameters!$F$41,Parameters!$E$42*$A275))</f>
        <v>37140.300000000003</v>
      </c>
      <c r="Q275" s="290">
        <f t="shared" si="150"/>
        <v>137.55666666666667</v>
      </c>
      <c r="R275" s="290" cm="1">
        <f t="array" ref="R275">IF(Parameters!$E$55="No",IF($A275&lt;=Parameters!$H$23,Parameters!$G$23*$A275,IF($A275&lt;=Parameters!$H$24,Parameters!$G$23*Parameters!$H$23+Parameters!$G$24*($A275-Parameters!$H$23),IF($A275&lt;=Parameters!$H$25,Parameters!$G$23*Parameters!$H$23+Parameters!$G$24*(Parameters!$H$24-Parameters!$H$23)+Parameters!$G$25*($A275-Parameters!$H$24),Parameters!$G$23*Parameters!$H$23+Parameters!$G$24*(Parameters!$H$24-Parameters!$H$23)+Parameters!$G$25*(Parameters!$H$25-Parameters!$H$24)+Parameters!$G$26*($A275-Parameters!$H$25)))),_xlfn.IFS($A275&lt;=Parameters!$H$23,Parameters!$G$23*$A275,$A275&lt;=Parameters!$H$24,Parameters!$G$24*$A275,$A275&lt;=Parameters!$H$25,Parameters!$G$25*$A275,$A275&gt;Parameters!$H$25,Parameters!$G$26*$A275))</f>
        <v>24615.9</v>
      </c>
      <c r="S275" s="290">
        <f t="shared" si="126"/>
        <v>91.17</v>
      </c>
      <c r="T275" s="290" cm="1">
        <f t="array" ref="T275">IF(Parameters!$E$55="No",IF($A275&lt;=Parameters!$H$28,Parameters!$G$28*$A275,IF($A275&lt;=Parameters!$H$29,Parameters!$G$28*Parameters!$H$28+Parameters!$G$29*($A275-Parameters!$H$28),IF($A275&lt;=Parameters!$H$30,Parameters!$G$28*Parameters!$H$28+Parameters!$G$29*(Parameters!$H$29-Parameters!$H$28)+Parameters!$G$30*($A275-Parameters!$H$29),Parameters!$G$28*Parameters!$H$28+Parameters!$G$29*(Parameters!$H$29-Parameters!$H$28)+Parameters!$G$30*(Parameters!$H$30-Parameters!$H$29)+Parameters!$G$31*($A275-Parameters!$H$30)))),_xlfn.IFS($A275&lt;=Parameters!$H$28,Parameters!$G$28*$A275,$A275&lt;=Parameters!$H$29,Parameters!$G$29*$A275,$A275&lt;=Parameters!$H$30,Parameters!$G$30*$A275,$A275&gt;Parameters!$H$30,Parameters!$G$31*$A275))</f>
        <v>30511.7</v>
      </c>
      <c r="U275" s="290">
        <f t="shared" si="127"/>
        <v>113.0062962962963</v>
      </c>
      <c r="V275" s="290" cm="1">
        <f t="array" ref="V275">IF(Parameters!$E$55="No",IF($A275&lt;=Parameters!$H$34,Parameters!$G$34*$A275,IF($A275&lt;=Parameters!$H$35,Parameters!$G$34*Parameters!$H$34+Parameters!$G$35*($A275-Parameters!$H$34),IF($A275&lt;=Parameters!$H$36,Parameters!$G$34*Parameters!$H$34+Parameters!$G$35*(Parameters!$H$35-Parameters!$H$34)+Parameters!$G$36*($A275-Parameters!$H$35),Parameters!$G$34*Parameters!$H$34+Parameters!$G$35*(Parameters!$H$35-Parameters!$H$34)+Parameters!$G$36*(Parameters!$H$36-Parameters!$H$35)+Parameters!$G$37*($A275-Parameters!$H$36)))),_xlfn.IFS($A275&lt;=Parameters!$H$34,Parameters!$G$34*$A275,$A275&lt;=Parameters!$H$35,Parameters!$G$35*$A275,$A275&lt;=Parameters!$H$36,Parameters!$G$36*$A275,$A275&gt;Parameters!$H$36,Parameters!$G$37*$A275))</f>
        <v>35524.800000000003</v>
      </c>
      <c r="W275" s="290">
        <f t="shared" si="151"/>
        <v>131.57333333333335</v>
      </c>
      <c r="X275" s="290" cm="1">
        <f t="array" ref="X275">IF(Parameters!$E$55="No",IF($A275&lt;=Parameters!$H$39,Parameters!$G$39*$A275,IF($A275&lt;=Parameters!$H$40,Parameters!$G$39*Parameters!$H$39+Parameters!$G$40*($A275-Parameters!$H$39),IF($A275&lt;=Parameters!$H$41,Parameters!$G$39*Parameters!$H$39+Parameters!$G$40*(Parameters!$H$40-Parameters!$H$39)+Parameters!$G$41*($A275-Parameters!$H$40),Parameters!$G$39*Parameters!$H$39+Parameters!$G$40*(Parameters!$H$40-Parameters!$H$39)+Parameters!$G$41*(Parameters!$H$41-Parameters!$H$40)+Parameters!$G$42*($A275-Parameters!$H$41)))),_xlfn.IFS($A275&lt;=Parameters!$H$39,Parameters!$G$39*$A275,$A275&lt;=Parameters!$H$40,Parameters!$G$40*$A275,$A275&lt;=Parameters!$H$41,Parameters!$G$41*$A275,$A275&gt;Parameters!$H$41,Parameters!$G$42*$A275))</f>
        <v>37140.300000000003</v>
      </c>
      <c r="Y275" s="290">
        <f t="shared" si="152"/>
        <v>137.55666666666667</v>
      </c>
      <c r="Z275" s="290" cm="1">
        <f t="array" ref="Z275">IF(Parameters!$F$55="No",IF($A275&lt;=Parameters!$J$23,Parameters!$I$23*$A275,IF($A275&lt;=Parameters!$J$24,Parameters!$I$23*Parameters!$J$23+Parameters!$I$24*($A275-Parameters!$J$23),IF($A275&lt;=Parameters!$J$25,Parameters!$I$23*Parameters!$J$23+Parameters!$I$24*(Parameters!$J$24-Parameters!$J$23)+Parameters!$I$25*($A275-Parameters!$J$24),Parameters!$I$23*Parameters!$J$23+Parameters!$I$24*(Parameters!$J$24-Parameters!$J$23)+Parameters!$I$25*(Parameters!$J$25-Parameters!$J$24)+Parameters!$I$26*($A275-Parameters!$J$25)))),_xlfn.IFS($A275&lt;=Parameters!$J$23,Parameters!$I$23*$A275,$A275&lt;=Parameters!$J$24,Parameters!$I$24*$A275,$A275&lt;=Parameters!$J$25,Parameters!$I$25*$A275,$A275&gt;Parameters!$J$25,Parameters!$I$26*$A275))</f>
        <v>24615.9</v>
      </c>
      <c r="AA275" s="290">
        <f t="shared" si="128"/>
        <v>91.17</v>
      </c>
      <c r="AB275" s="290" cm="1">
        <f t="array" ref="AB275">IF(Parameters!$F$55="No",IF($A275&lt;=Parameters!$J$28,Parameters!$I$28*$A275,IF($A275&lt;=Parameters!$J$29,Parameters!$I$28*Parameters!$J$28+Parameters!$I$29*($A275-Parameters!$J$28),IF($A275&lt;=Parameters!$J$30,Parameters!$I$28*Parameters!$J$28+Parameters!$I$29*(Parameters!$J$29-Parameters!$J$28)+Parameters!$I$30*($A275-Parameters!$J$29),Parameters!$I$28*Parameters!$J$28+Parameters!$I$29*(Parameters!$J$29-Parameters!$J$28)+Parameters!$I$30*(Parameters!$J$30-Parameters!$J$29)+Parameters!$I$31*($A275-Parameters!$J$30)))),_xlfn.IFS($A275&lt;=Parameters!$J$28,Parameters!$I$28*$A275,$A275&lt;=Parameters!$J$29,Parameters!$I$29*$A275,$A275&lt;=Parameters!$J$30,Parameters!$I$30*$A275,$A275&gt;Parameters!$J$30,Parameters!$I$31*$A275))</f>
        <v>30511.7</v>
      </c>
      <c r="AC275" s="290">
        <f t="shared" si="129"/>
        <v>113.0062962962963</v>
      </c>
      <c r="AD275" s="290" cm="1">
        <f t="array" ref="AD275">IF(Parameters!$F$55="No",IF($A275&lt;=Parameters!$J$34,Parameters!$I$34*$A275,IF($A275&lt;=Parameters!$J$35,Parameters!$I$34*Parameters!$J$34+Parameters!$I$35*($A275-Parameters!$J$34),IF($A275&lt;=Parameters!$J$36,Parameters!$I$34*Parameters!$J$34+Parameters!$I$35*(Parameters!$J$35-Parameters!$J$34)+Parameters!$I$36*($A275-Parameters!$J$35),Parameters!$I$34*Parameters!$J$34+Parameters!$I$35*(Parameters!$J$35-Parameters!$J$34)+Parameters!$I$36*(Parameters!$J$36-Parameters!$J$35)+Parameters!$I$37*($A275-Parameters!$J$36)))),_xlfn.IFS($A275&lt;=Parameters!$J$34,Parameters!$I$34*$A275,$A275&lt;=Parameters!$J$35,Parameters!$I$35*$A275,$A275&lt;=Parameters!$J$36,Parameters!$I$36*$A275,$A275&gt;Parameters!$J$36,Parameters!$I$37*$A275))</f>
        <v>35524.800000000003</v>
      </c>
      <c r="AE275" s="290">
        <f t="shared" si="153"/>
        <v>131.57333333333335</v>
      </c>
      <c r="AF275" s="290" cm="1">
        <f t="array" ref="AF275">IF(Parameters!$F$55="No",IF($A275&lt;=Parameters!$J$39,Parameters!$I$39*$A275,IF($A275&lt;=Parameters!$J$40,Parameters!$I$39*Parameters!$J$39+Parameters!$I$40*($A275-Parameters!$J$39),IF($A275&lt;=Parameters!$J$41,Parameters!$I$39*Parameters!$J$39+Parameters!$I$40*(Parameters!$J$40-Parameters!$J$39)+Parameters!$I$41*($A275-Parameters!$J$40),Parameters!$I$39*Parameters!$J$39+Parameters!$I$40*(Parameters!$J$40-Parameters!$J$39)+Parameters!$I$41*(Parameters!$J$41-Parameters!$J$40)+Parameters!$I$42*($A275-Parameters!$J$41)))),_xlfn.IFS($A275&lt;=Parameters!$J$39,Parameters!$I$39*$A275,$A275&lt;=Parameters!$J$40,Parameters!$I$40*$A275,$A275&lt;=Parameters!$J$41,Parameters!$I$41*$A275,$A275&gt;Parameters!$J$41,Parameters!$I$42*$A275))</f>
        <v>37140.300000000003</v>
      </c>
      <c r="AG275" s="290">
        <f t="shared" si="154"/>
        <v>137.55666666666667</v>
      </c>
      <c r="AI275" s="428">
        <f t="shared" si="130"/>
        <v>91.170000000001892</v>
      </c>
      <c r="AJ275" s="428">
        <f t="shared" si="131"/>
        <v>159.36000000000058</v>
      </c>
      <c r="AK275" s="428">
        <f t="shared" si="132"/>
        <v>143.54000000000815</v>
      </c>
      <c r="AL275" s="428">
        <f t="shared" si="133"/>
        <v>143.54000000000815</v>
      </c>
      <c r="AM275" s="428">
        <f t="shared" si="134"/>
        <v>91.170000000001892</v>
      </c>
      <c r="AN275" s="428">
        <f t="shared" si="135"/>
        <v>159.36000000000058</v>
      </c>
      <c r="AO275" s="428">
        <f t="shared" si="136"/>
        <v>143.54000000000815</v>
      </c>
      <c r="AP275" s="428">
        <f t="shared" si="137"/>
        <v>143.54000000000815</v>
      </c>
      <c r="AQ275" s="428">
        <f t="shared" si="138"/>
        <v>91.170000000001892</v>
      </c>
      <c r="AR275" s="428">
        <f t="shared" si="139"/>
        <v>159.36000000000058</v>
      </c>
      <c r="AS275" s="428">
        <f t="shared" si="140"/>
        <v>143.54000000000815</v>
      </c>
      <c r="AT275" s="428">
        <f t="shared" si="141"/>
        <v>143.54000000000815</v>
      </c>
      <c r="AU275" s="428">
        <f t="shared" si="142"/>
        <v>91.170000000001892</v>
      </c>
      <c r="AV275" s="428">
        <f t="shared" si="143"/>
        <v>159.36000000000058</v>
      </c>
      <c r="AW275" s="428">
        <f t="shared" si="144"/>
        <v>143.54000000000815</v>
      </c>
      <c r="AX275" s="428">
        <f t="shared" si="145"/>
        <v>143.54000000000815</v>
      </c>
    </row>
    <row r="276">
      <c r="A276" s="413">
        <v>271</v>
      </c>
      <c r="B276" s="290" cm="1">
        <f t="array" ref="B276">IF(Parameters!$C$55="No",IF($A276&lt;=Parameters!$D$23,Parameters!$C$23*$A276,IF($A276&lt;=Parameters!$D$24,Parameters!$C$23*Parameters!$D$23+Parameters!$C$24*($A276-Parameters!$D$23),IF($A276&lt;=Parameters!$D$25,Parameters!$C$23*Parameters!$D$23+Parameters!$C$24*(Parameters!$D$24-Parameters!$D$23)+Parameters!$C$25*($A276-Parameters!$D$24),Parameters!$C$23*Parameters!$D$23+Parameters!$C$24*(Parameters!$D$24-Parameters!$D$23)+Parameters!$C$25*(Parameters!$D$25-Parameters!$D$24)+Parameters!$C$26*($A276-Parameters!$D$25)))),_xlfn.IFS($A276&lt;=Parameters!$D$23,Parameters!$C$23*$A276,$A276&lt;=Parameters!$D$24,Parameters!$C$24*$A276,$A276&lt;=Parameters!$D$25,Parameters!$C$25*$A276,$A276&gt;Parameters!$D$25,Parameters!$C$26*$A276))</f>
        <v>24707.07</v>
      </c>
      <c r="C276" s="290">
        <f t="shared" si="146"/>
        <v>91.17</v>
      </c>
      <c r="D276" s="290" cm="1">
        <f t="array" ref="D276">IF(Parameters!$C$55="No",IF($A276&lt;=Parameters!$D$28,Parameters!$C$28*$A276,IF($A276&lt;=Parameters!$D$29,Parameters!$C$28*Parameters!$D$28+Parameters!$C$29*($A276-Parameters!$D$28),IF($A276&lt;=Parameters!$D$30,Parameters!$C$28*Parameters!$D$28+Parameters!$C$29*(Parameters!$D$29-Parameters!$D$28)+Parameters!$C$30*($A276-Parameters!$D$29),Parameters!$C$28*Parameters!$D$28+Parameters!$C$29*(Parameters!$D$29-Parameters!$D$28)+Parameters!$C$30*(Parameters!$D$30-Parameters!$D$29)+Parameters!$C$31*($A276-Parameters!$D$30)))),_xlfn.IFS($A276&lt;=Parameters!$D$28,Parameters!$C$28*$A276,$A276&lt;=Parameters!$D$29,Parameters!$C$29*$A276,$A276&lt;=Parameters!$D$30,Parameters!$C$30*$A276,$A276&gt;Parameters!$D$30,Parameters!$C$31*$A276))</f>
        <v>30671.06</v>
      </c>
      <c r="E276" s="290">
        <f t="shared" si="146"/>
        <v>113.17734317343174</v>
      </c>
      <c r="F276" s="290" cm="1">
        <f t="array" ref="F276">IF(Parameters!$C$55="No",IF($A276&lt;=Parameters!$D$34,Parameters!$C$34*$A276,IF($A276&lt;=Parameters!$D$35,Parameters!$C$34*Parameters!$D$34+Parameters!$C$35*($A276-Parameters!$D$34),IF($A276&lt;=Parameters!$D$36,Parameters!$C$34*Parameters!$D$34+Parameters!$C$35*(Parameters!$D$35-Parameters!$D$34)+Parameters!$C$36*($A276-Parameters!$D$35),Parameters!$C$34*Parameters!$D$34+Parameters!$C$35*(Parameters!$D$35-Parameters!$D$34)+Parameters!$C$36*(Parameters!$D$36-Parameters!$D$35)+Parameters!$C$37*($A276-Parameters!$D$36)))),_xlfn.IFS($A276&lt;=Parameters!$D$34,Parameters!$C$34*$A276,$A276&lt;=Parameters!$D$35,Parameters!$C$35*$A276,$A276&lt;=Parameters!$D$36,Parameters!$C$36*$A276,$A276&gt;Parameters!$D$36,Parameters!$C$37*$A276))</f>
        <v>35668.339999999997</v>
      </c>
      <c r="G276" s="290">
        <f t="shared" si="147"/>
        <v>131.61749077490774</v>
      </c>
      <c r="H276" s="290" cm="1">
        <f t="array" ref="H276">IF(Parameters!$C$55="No",IF($A276&lt;=Parameters!$D$39,Parameters!$C$39*$A276,IF($A276&lt;=Parameters!$D$40,Parameters!$C$39*Parameters!$D$39+Parameters!$C$40*($A276-Parameters!$D$39),IF($A276&lt;=Parameters!$D$41,Parameters!$C$39*Parameters!$D$39+Parameters!$C$40*(Parameters!$D$40-Parameters!$D$39)+Parameters!$C$41*($A276-Parameters!$D$40),Parameters!$C$39*Parameters!$D$39+Parameters!$C$40*(Parameters!$D$40-Parameters!$D$39)+Parameters!$C$41*(Parameters!$D$41-Parameters!$D$40)+Parameters!$C$42*($A276-Parameters!$D$41)))),_xlfn.IFS($A276&lt;=Parameters!$D$39,Parameters!$C$39*$A276,$A276&lt;=Parameters!$D$40,Parameters!$C$40*$A276,$A276&lt;=Parameters!$D$41,Parameters!$C$41*$A276,$A276&gt;Parameters!$D$41,Parameters!$C$42*$A276))</f>
        <v>37283.839999999997</v>
      </c>
      <c r="I276" s="290">
        <f t="shared" si="148"/>
        <v>137.57874538745386</v>
      </c>
      <c r="J276" s="290" cm="1">
        <f t="array" ref="J276">IF(Parameters!$D$55="No",IF($A276&lt;=Parameters!$F$23,Parameters!$E$23*$A276,IF($A276&lt;=Parameters!$F$24,Parameters!$E$23*Parameters!$F$23+Parameters!$E$24*($A276-Parameters!$F$23),IF($A276&lt;=Parameters!$F$25,Parameters!$E$23*Parameters!$F$23+Parameters!$E$24*(Parameters!$F$24-Parameters!$F$23)+Parameters!$E$25*($A276-Parameters!$F$24),Parameters!$E$23*Parameters!$F$23+Parameters!$E$24*(Parameters!$F$24-Parameters!$F$23)+Parameters!$E$25*(Parameters!$F$25-Parameters!$F$24)+Parameters!$E$26*($A276-Parameters!$F$25)))),_xlfn.IFS($A276&lt;=Parameters!$F$23,Parameters!$E$23*$A276,$A276&lt;=Parameters!$F$24,Parameters!$E$24*$A276,$A276&lt;=Parameters!$F$25,Parameters!$E$25*$A276,$A276&gt;Parameters!$F$25,Parameters!$E$26*$A276))</f>
        <v>24707.07</v>
      </c>
      <c r="K276" s="290">
        <f t="shared" si="124"/>
        <v>91.17</v>
      </c>
      <c r="L276" s="290" cm="1">
        <f t="array" ref="L276">IF(Parameters!$D$55="No",IF($A276&lt;=Parameters!$F$28,Parameters!$E$28*$A276,IF($A276&lt;=Parameters!$F$29,Parameters!$E$28*Parameters!$F$28+Parameters!$E$29*($A276-Parameters!$F$28),IF($A276&lt;=Parameters!$F$30,Parameters!$E$28*Parameters!$F$28+Parameters!$E$29*(Parameters!$F$29-Parameters!$F$28)+Parameters!$E$30*($A276-Parameters!$F$29),Parameters!$E$28*Parameters!$F$28+Parameters!$E$29*(Parameters!$F$29-Parameters!$F$28)+Parameters!$E$30*(Parameters!$F$30-Parameters!$F$29)+Parameters!$E$31*($A276-Parameters!$F$30)))),_xlfn.IFS($A276&lt;=Parameters!$F$28,Parameters!$E$28*$A276,$A276&lt;=Parameters!$F$29,Parameters!$E$29*$A276,$A276&lt;=Parameters!$F$30,Parameters!$E$30*$A276,$A276&gt;Parameters!$F$30,Parameters!$E$31*$A276))</f>
        <v>30671.06</v>
      </c>
      <c r="M276" s="290">
        <f t="shared" si="125"/>
        <v>113.17734317343174</v>
      </c>
      <c r="N276" s="290" cm="1">
        <f t="array" ref="N276">IF(Parameters!$D$55="No",IF($A276&lt;=Parameters!$F$34,Parameters!$E$34*$A276,IF($A276&lt;=Parameters!$F$35,Parameters!$E$34*Parameters!$F$34+Parameters!$E$35*($A276-Parameters!$F$34),IF($A276&lt;=Parameters!$F$36,Parameters!$E$34*Parameters!$F$34+Parameters!$E$35*(Parameters!$F$35-Parameters!$F$34)+Parameters!$E$36*($A276-Parameters!$F$35),Parameters!$E$34*Parameters!$F$34+Parameters!$E$35*(Parameters!$F$35-Parameters!$F$34)+Parameters!$E$36*(Parameters!$F$36-Parameters!$F$35)+Parameters!$E$37*($A276-Parameters!$F$36)))),_xlfn.IFS($A276&lt;=Parameters!$F$34,Parameters!$E$34*$A276,$A276&lt;=Parameters!$F$35,Parameters!$E$35*$A276,$A276&lt;=Parameters!$F$36,Parameters!$E$36*$A276,$A276&gt;Parameters!$F$36,Parameters!$E$37*$A276))</f>
        <v>35668.339999999997</v>
      </c>
      <c r="O276" s="290">
        <f t="shared" si="149"/>
        <v>131.61749077490774</v>
      </c>
      <c r="P276" s="290" cm="1">
        <f t="array" ref="P276">IF(Parameters!$D$55="No",IF($A276&lt;=Parameters!$F$39,Parameters!$E$39*$A276,IF($A276&lt;=Parameters!$F$40,Parameters!$E$39*Parameters!$F$39+Parameters!$E$40*($A276-Parameters!$F$39),IF($A276&lt;=Parameters!$F$41,Parameters!$E$39*Parameters!$F$39+Parameters!$E$40*(Parameters!$F$40-Parameters!$F$39)+Parameters!$E$41*($A276-Parameters!$F$40),Parameters!$E$39*Parameters!$F$39+Parameters!$E$40*(Parameters!$F$40-Parameters!$F$39)+Parameters!$E$41*(Parameters!$F$41-Parameters!$F$40)+Parameters!$E$42*($A276-Parameters!$F$41)))),_xlfn.IFS($A276&lt;=Parameters!$F$39,Parameters!$E$39*$A276,$A276&lt;=Parameters!$F$40,Parameters!$E$40*$A276,$A276&lt;=Parameters!$F$41,Parameters!$E$41*$A276,$A276&gt;Parameters!$F$41,Parameters!$E$42*$A276))</f>
        <v>37283.839999999997</v>
      </c>
      <c r="Q276" s="290">
        <f t="shared" si="150"/>
        <v>137.57874538745386</v>
      </c>
      <c r="R276" s="290" cm="1">
        <f t="array" ref="R276">IF(Parameters!$E$55="No",IF($A276&lt;=Parameters!$H$23,Parameters!$G$23*$A276,IF($A276&lt;=Parameters!$H$24,Parameters!$G$23*Parameters!$H$23+Parameters!$G$24*($A276-Parameters!$H$23),IF($A276&lt;=Parameters!$H$25,Parameters!$G$23*Parameters!$H$23+Parameters!$G$24*(Parameters!$H$24-Parameters!$H$23)+Parameters!$G$25*($A276-Parameters!$H$24),Parameters!$G$23*Parameters!$H$23+Parameters!$G$24*(Parameters!$H$24-Parameters!$H$23)+Parameters!$G$25*(Parameters!$H$25-Parameters!$H$24)+Parameters!$G$26*($A276-Parameters!$H$25)))),_xlfn.IFS($A276&lt;=Parameters!$H$23,Parameters!$G$23*$A276,$A276&lt;=Parameters!$H$24,Parameters!$G$24*$A276,$A276&lt;=Parameters!$H$25,Parameters!$G$25*$A276,$A276&gt;Parameters!$H$25,Parameters!$G$26*$A276))</f>
        <v>24707.07</v>
      </c>
      <c r="S276" s="290">
        <f t="shared" si="126"/>
        <v>91.17</v>
      </c>
      <c r="T276" s="290" cm="1">
        <f t="array" ref="T276">IF(Parameters!$E$55="No",IF($A276&lt;=Parameters!$H$28,Parameters!$G$28*$A276,IF($A276&lt;=Parameters!$H$29,Parameters!$G$28*Parameters!$H$28+Parameters!$G$29*($A276-Parameters!$H$28),IF($A276&lt;=Parameters!$H$30,Parameters!$G$28*Parameters!$H$28+Parameters!$G$29*(Parameters!$H$29-Parameters!$H$28)+Parameters!$G$30*($A276-Parameters!$H$29),Parameters!$G$28*Parameters!$H$28+Parameters!$G$29*(Parameters!$H$29-Parameters!$H$28)+Parameters!$G$30*(Parameters!$H$30-Parameters!$H$29)+Parameters!$G$31*($A276-Parameters!$H$30)))),_xlfn.IFS($A276&lt;=Parameters!$H$28,Parameters!$G$28*$A276,$A276&lt;=Parameters!$H$29,Parameters!$G$29*$A276,$A276&lt;=Parameters!$H$30,Parameters!$G$30*$A276,$A276&gt;Parameters!$H$30,Parameters!$G$31*$A276))</f>
        <v>30671.06</v>
      </c>
      <c r="U276" s="290">
        <f t="shared" si="127"/>
        <v>113.17734317343174</v>
      </c>
      <c r="V276" s="290" cm="1">
        <f t="array" ref="V276">IF(Parameters!$E$55="No",IF($A276&lt;=Parameters!$H$34,Parameters!$G$34*$A276,IF($A276&lt;=Parameters!$H$35,Parameters!$G$34*Parameters!$H$34+Parameters!$G$35*($A276-Parameters!$H$34),IF($A276&lt;=Parameters!$H$36,Parameters!$G$34*Parameters!$H$34+Parameters!$G$35*(Parameters!$H$35-Parameters!$H$34)+Parameters!$G$36*($A276-Parameters!$H$35),Parameters!$G$34*Parameters!$H$34+Parameters!$G$35*(Parameters!$H$35-Parameters!$H$34)+Parameters!$G$36*(Parameters!$H$36-Parameters!$H$35)+Parameters!$G$37*($A276-Parameters!$H$36)))),_xlfn.IFS($A276&lt;=Parameters!$H$34,Parameters!$G$34*$A276,$A276&lt;=Parameters!$H$35,Parameters!$G$35*$A276,$A276&lt;=Parameters!$H$36,Parameters!$G$36*$A276,$A276&gt;Parameters!$H$36,Parameters!$G$37*$A276))</f>
        <v>35668.339999999997</v>
      </c>
      <c r="W276" s="290">
        <f t="shared" si="151"/>
        <v>131.61749077490774</v>
      </c>
      <c r="X276" s="290" cm="1">
        <f t="array" ref="X276">IF(Parameters!$E$55="No",IF($A276&lt;=Parameters!$H$39,Parameters!$G$39*$A276,IF($A276&lt;=Parameters!$H$40,Parameters!$G$39*Parameters!$H$39+Parameters!$G$40*($A276-Parameters!$H$39),IF($A276&lt;=Parameters!$H$41,Parameters!$G$39*Parameters!$H$39+Parameters!$G$40*(Parameters!$H$40-Parameters!$H$39)+Parameters!$G$41*($A276-Parameters!$H$40),Parameters!$G$39*Parameters!$H$39+Parameters!$G$40*(Parameters!$H$40-Parameters!$H$39)+Parameters!$G$41*(Parameters!$H$41-Parameters!$H$40)+Parameters!$G$42*($A276-Parameters!$H$41)))),_xlfn.IFS($A276&lt;=Parameters!$H$39,Parameters!$G$39*$A276,$A276&lt;=Parameters!$H$40,Parameters!$G$40*$A276,$A276&lt;=Parameters!$H$41,Parameters!$G$41*$A276,$A276&gt;Parameters!$H$41,Parameters!$G$42*$A276))</f>
        <v>37283.839999999997</v>
      </c>
      <c r="Y276" s="290">
        <f t="shared" si="152"/>
        <v>137.57874538745386</v>
      </c>
      <c r="Z276" s="290" cm="1">
        <f t="array" ref="Z276">IF(Parameters!$F$55="No",IF($A276&lt;=Parameters!$J$23,Parameters!$I$23*$A276,IF($A276&lt;=Parameters!$J$24,Parameters!$I$23*Parameters!$J$23+Parameters!$I$24*($A276-Parameters!$J$23),IF($A276&lt;=Parameters!$J$25,Parameters!$I$23*Parameters!$J$23+Parameters!$I$24*(Parameters!$J$24-Parameters!$J$23)+Parameters!$I$25*($A276-Parameters!$J$24),Parameters!$I$23*Parameters!$J$23+Parameters!$I$24*(Parameters!$J$24-Parameters!$J$23)+Parameters!$I$25*(Parameters!$J$25-Parameters!$J$24)+Parameters!$I$26*($A276-Parameters!$J$25)))),_xlfn.IFS($A276&lt;=Parameters!$J$23,Parameters!$I$23*$A276,$A276&lt;=Parameters!$J$24,Parameters!$I$24*$A276,$A276&lt;=Parameters!$J$25,Parameters!$I$25*$A276,$A276&gt;Parameters!$J$25,Parameters!$I$26*$A276))</f>
        <v>24707.07</v>
      </c>
      <c r="AA276" s="290">
        <f t="shared" si="128"/>
        <v>91.17</v>
      </c>
      <c r="AB276" s="290" cm="1">
        <f t="array" ref="AB276">IF(Parameters!$F$55="No",IF($A276&lt;=Parameters!$J$28,Parameters!$I$28*$A276,IF($A276&lt;=Parameters!$J$29,Parameters!$I$28*Parameters!$J$28+Parameters!$I$29*($A276-Parameters!$J$28),IF($A276&lt;=Parameters!$J$30,Parameters!$I$28*Parameters!$J$28+Parameters!$I$29*(Parameters!$J$29-Parameters!$J$28)+Parameters!$I$30*($A276-Parameters!$J$29),Parameters!$I$28*Parameters!$J$28+Parameters!$I$29*(Parameters!$J$29-Parameters!$J$28)+Parameters!$I$30*(Parameters!$J$30-Parameters!$J$29)+Parameters!$I$31*($A276-Parameters!$J$30)))),_xlfn.IFS($A276&lt;=Parameters!$J$28,Parameters!$I$28*$A276,$A276&lt;=Parameters!$J$29,Parameters!$I$29*$A276,$A276&lt;=Parameters!$J$30,Parameters!$I$30*$A276,$A276&gt;Parameters!$J$30,Parameters!$I$31*$A276))</f>
        <v>30671.06</v>
      </c>
      <c r="AC276" s="290">
        <f t="shared" si="129"/>
        <v>113.17734317343174</v>
      </c>
      <c r="AD276" s="290" cm="1">
        <f t="array" ref="AD276">IF(Parameters!$F$55="No",IF($A276&lt;=Parameters!$J$34,Parameters!$I$34*$A276,IF($A276&lt;=Parameters!$J$35,Parameters!$I$34*Parameters!$J$34+Parameters!$I$35*($A276-Parameters!$J$34),IF($A276&lt;=Parameters!$J$36,Parameters!$I$34*Parameters!$J$34+Parameters!$I$35*(Parameters!$J$35-Parameters!$J$34)+Parameters!$I$36*($A276-Parameters!$J$35),Parameters!$I$34*Parameters!$J$34+Parameters!$I$35*(Parameters!$J$35-Parameters!$J$34)+Parameters!$I$36*(Parameters!$J$36-Parameters!$J$35)+Parameters!$I$37*($A276-Parameters!$J$36)))),_xlfn.IFS($A276&lt;=Parameters!$J$34,Parameters!$I$34*$A276,$A276&lt;=Parameters!$J$35,Parameters!$I$35*$A276,$A276&lt;=Parameters!$J$36,Parameters!$I$36*$A276,$A276&gt;Parameters!$J$36,Parameters!$I$37*$A276))</f>
        <v>35668.339999999997</v>
      </c>
      <c r="AE276" s="290">
        <f t="shared" si="153"/>
        <v>131.61749077490774</v>
      </c>
      <c r="AF276" s="290" cm="1">
        <f t="array" ref="AF276">IF(Parameters!$F$55="No",IF($A276&lt;=Parameters!$J$39,Parameters!$I$39*$A276,IF($A276&lt;=Parameters!$J$40,Parameters!$I$39*Parameters!$J$39+Parameters!$I$40*($A276-Parameters!$J$39),IF($A276&lt;=Parameters!$J$41,Parameters!$I$39*Parameters!$J$39+Parameters!$I$40*(Parameters!$J$40-Parameters!$J$39)+Parameters!$I$41*($A276-Parameters!$J$40),Parameters!$I$39*Parameters!$J$39+Parameters!$I$40*(Parameters!$J$40-Parameters!$J$39)+Parameters!$I$41*(Parameters!$J$41-Parameters!$J$40)+Parameters!$I$42*($A276-Parameters!$J$41)))),_xlfn.IFS($A276&lt;=Parameters!$J$39,Parameters!$I$39*$A276,$A276&lt;=Parameters!$J$40,Parameters!$I$40*$A276,$A276&lt;=Parameters!$J$41,Parameters!$I$41*$A276,$A276&gt;Parameters!$J$41,Parameters!$I$42*$A276))</f>
        <v>37283.839999999997</v>
      </c>
      <c r="AG276" s="290">
        <f t="shared" si="154"/>
        <v>137.57874538745386</v>
      </c>
      <c r="AI276" s="428">
        <f t="shared" si="130"/>
        <v>91.169999999998254</v>
      </c>
      <c r="AJ276" s="428">
        <f t="shared" si="131"/>
        <v>159.36000000000058</v>
      </c>
      <c r="AK276" s="428">
        <f t="shared" si="132"/>
        <v>143.5399999999936</v>
      </c>
      <c r="AL276" s="428">
        <f t="shared" si="133"/>
        <v>143.5399999999936</v>
      </c>
      <c r="AM276" s="428">
        <f t="shared" si="134"/>
        <v>91.169999999998254</v>
      </c>
      <c r="AN276" s="428">
        <f t="shared" si="135"/>
        <v>159.36000000000058</v>
      </c>
      <c r="AO276" s="428">
        <f t="shared" si="136"/>
        <v>143.5399999999936</v>
      </c>
      <c r="AP276" s="428">
        <f t="shared" si="137"/>
        <v>143.5399999999936</v>
      </c>
      <c r="AQ276" s="428">
        <f t="shared" si="138"/>
        <v>91.169999999998254</v>
      </c>
      <c r="AR276" s="428">
        <f t="shared" si="139"/>
        <v>159.36000000000058</v>
      </c>
      <c r="AS276" s="428">
        <f t="shared" si="140"/>
        <v>143.5399999999936</v>
      </c>
      <c r="AT276" s="428">
        <f t="shared" si="141"/>
        <v>143.5399999999936</v>
      </c>
      <c r="AU276" s="428">
        <f t="shared" si="142"/>
        <v>91.169999999998254</v>
      </c>
      <c r="AV276" s="428">
        <f t="shared" si="143"/>
        <v>159.36000000000058</v>
      </c>
      <c r="AW276" s="428">
        <f t="shared" si="144"/>
        <v>143.5399999999936</v>
      </c>
      <c r="AX276" s="428">
        <f t="shared" si="145"/>
        <v>143.5399999999936</v>
      </c>
    </row>
    <row r="277">
      <c r="A277" s="413">
        <v>272</v>
      </c>
      <c r="B277" s="290" cm="1">
        <f t="array" ref="B277">IF(Parameters!$C$55="No",IF($A277&lt;=Parameters!$D$23,Parameters!$C$23*$A277,IF($A277&lt;=Parameters!$D$24,Parameters!$C$23*Parameters!$D$23+Parameters!$C$24*($A277-Parameters!$D$23),IF($A277&lt;=Parameters!$D$25,Parameters!$C$23*Parameters!$D$23+Parameters!$C$24*(Parameters!$D$24-Parameters!$D$23)+Parameters!$C$25*($A277-Parameters!$D$24),Parameters!$C$23*Parameters!$D$23+Parameters!$C$24*(Parameters!$D$24-Parameters!$D$23)+Parameters!$C$25*(Parameters!$D$25-Parameters!$D$24)+Parameters!$C$26*($A277-Parameters!$D$25)))),_xlfn.IFS($A277&lt;=Parameters!$D$23,Parameters!$C$23*$A277,$A277&lt;=Parameters!$D$24,Parameters!$C$24*$A277,$A277&lt;=Parameters!$D$25,Parameters!$C$25*$A277,$A277&gt;Parameters!$D$25,Parameters!$C$26*$A277))</f>
        <v>24798.240000000002</v>
      </c>
      <c r="C277" s="290">
        <f t="shared" si="146"/>
        <v>91.17</v>
      </c>
      <c r="D277" s="290" cm="1">
        <f t="array" ref="D277">IF(Parameters!$C$55="No",IF($A277&lt;=Parameters!$D$28,Parameters!$C$28*$A277,IF($A277&lt;=Parameters!$D$29,Parameters!$C$28*Parameters!$D$28+Parameters!$C$29*($A277-Parameters!$D$28),IF($A277&lt;=Parameters!$D$30,Parameters!$C$28*Parameters!$D$28+Parameters!$C$29*(Parameters!$D$29-Parameters!$D$28)+Parameters!$C$30*($A277-Parameters!$D$29),Parameters!$C$28*Parameters!$D$28+Parameters!$C$29*(Parameters!$D$29-Parameters!$D$28)+Parameters!$C$30*(Parameters!$D$30-Parameters!$D$29)+Parameters!$C$31*($A277-Parameters!$D$30)))),_xlfn.IFS($A277&lt;=Parameters!$D$28,Parameters!$C$28*$A277,$A277&lt;=Parameters!$D$29,Parameters!$C$29*$A277,$A277&lt;=Parameters!$D$30,Parameters!$C$30*$A277,$A277&gt;Parameters!$D$30,Parameters!$C$31*$A277))</f>
        <v>30830.42</v>
      </c>
      <c r="E277" s="290">
        <f t="shared" si="146"/>
        <v>113.34713235294117</v>
      </c>
      <c r="F277" s="290" cm="1">
        <f t="array" ref="F277">IF(Parameters!$C$55="No",IF($A277&lt;=Parameters!$D$34,Parameters!$C$34*$A277,IF($A277&lt;=Parameters!$D$35,Parameters!$C$34*Parameters!$D$34+Parameters!$C$35*($A277-Parameters!$D$34),IF($A277&lt;=Parameters!$D$36,Parameters!$C$34*Parameters!$D$34+Parameters!$C$35*(Parameters!$D$35-Parameters!$D$34)+Parameters!$C$36*($A277-Parameters!$D$35),Parameters!$C$34*Parameters!$D$34+Parameters!$C$35*(Parameters!$D$35-Parameters!$D$34)+Parameters!$C$36*(Parameters!$D$36-Parameters!$D$35)+Parameters!$C$37*($A277-Parameters!$D$36)))),_xlfn.IFS($A277&lt;=Parameters!$D$34,Parameters!$C$34*$A277,$A277&lt;=Parameters!$D$35,Parameters!$C$35*$A277,$A277&lt;=Parameters!$D$36,Parameters!$C$36*$A277,$A277&gt;Parameters!$D$36,Parameters!$C$37*$A277))</f>
        <v>35811.879999999997</v>
      </c>
      <c r="G277" s="290">
        <f t="shared" si="147"/>
        <v>131.66132352941176</v>
      </c>
      <c r="H277" s="290" cm="1">
        <f t="array" ref="H277">IF(Parameters!$C$55="No",IF($A277&lt;=Parameters!$D$39,Parameters!$C$39*$A277,IF($A277&lt;=Parameters!$D$40,Parameters!$C$39*Parameters!$D$39+Parameters!$C$40*($A277-Parameters!$D$39),IF($A277&lt;=Parameters!$D$41,Parameters!$C$39*Parameters!$D$39+Parameters!$C$40*(Parameters!$D$40-Parameters!$D$39)+Parameters!$C$41*($A277-Parameters!$D$40),Parameters!$C$39*Parameters!$D$39+Parameters!$C$40*(Parameters!$D$40-Parameters!$D$39)+Parameters!$C$41*(Parameters!$D$41-Parameters!$D$40)+Parameters!$C$42*($A277-Parameters!$D$41)))),_xlfn.IFS($A277&lt;=Parameters!$D$39,Parameters!$C$39*$A277,$A277&lt;=Parameters!$D$40,Parameters!$C$40*$A277,$A277&lt;=Parameters!$D$41,Parameters!$C$41*$A277,$A277&gt;Parameters!$D$41,Parameters!$C$42*$A277))</f>
        <v>37427.379999999997</v>
      </c>
      <c r="I277" s="290">
        <f t="shared" si="148"/>
        <v>137.60066176470588</v>
      </c>
      <c r="J277" s="290" cm="1">
        <f t="array" ref="J277">IF(Parameters!$D$55="No",IF($A277&lt;=Parameters!$F$23,Parameters!$E$23*$A277,IF($A277&lt;=Parameters!$F$24,Parameters!$E$23*Parameters!$F$23+Parameters!$E$24*($A277-Parameters!$F$23),IF($A277&lt;=Parameters!$F$25,Parameters!$E$23*Parameters!$F$23+Parameters!$E$24*(Parameters!$F$24-Parameters!$F$23)+Parameters!$E$25*($A277-Parameters!$F$24),Parameters!$E$23*Parameters!$F$23+Parameters!$E$24*(Parameters!$F$24-Parameters!$F$23)+Parameters!$E$25*(Parameters!$F$25-Parameters!$F$24)+Parameters!$E$26*($A277-Parameters!$F$25)))),_xlfn.IFS($A277&lt;=Parameters!$F$23,Parameters!$E$23*$A277,$A277&lt;=Parameters!$F$24,Parameters!$E$24*$A277,$A277&lt;=Parameters!$F$25,Parameters!$E$25*$A277,$A277&gt;Parameters!$F$25,Parameters!$E$26*$A277))</f>
        <v>24798.240000000002</v>
      </c>
      <c r="K277" s="290">
        <f t="shared" si="124"/>
        <v>91.17</v>
      </c>
      <c r="L277" s="290" cm="1">
        <f t="array" ref="L277">IF(Parameters!$D$55="No",IF($A277&lt;=Parameters!$F$28,Parameters!$E$28*$A277,IF($A277&lt;=Parameters!$F$29,Parameters!$E$28*Parameters!$F$28+Parameters!$E$29*($A277-Parameters!$F$28),IF($A277&lt;=Parameters!$F$30,Parameters!$E$28*Parameters!$F$28+Parameters!$E$29*(Parameters!$F$29-Parameters!$F$28)+Parameters!$E$30*($A277-Parameters!$F$29),Parameters!$E$28*Parameters!$F$28+Parameters!$E$29*(Parameters!$F$29-Parameters!$F$28)+Parameters!$E$30*(Parameters!$F$30-Parameters!$F$29)+Parameters!$E$31*($A277-Parameters!$F$30)))),_xlfn.IFS($A277&lt;=Parameters!$F$28,Parameters!$E$28*$A277,$A277&lt;=Parameters!$F$29,Parameters!$E$29*$A277,$A277&lt;=Parameters!$F$30,Parameters!$E$30*$A277,$A277&gt;Parameters!$F$30,Parameters!$E$31*$A277))</f>
        <v>30830.42</v>
      </c>
      <c r="M277" s="290">
        <f t="shared" si="125"/>
        <v>113.34713235294117</v>
      </c>
      <c r="N277" s="290" cm="1">
        <f t="array" ref="N277">IF(Parameters!$D$55="No",IF($A277&lt;=Parameters!$F$34,Parameters!$E$34*$A277,IF($A277&lt;=Parameters!$F$35,Parameters!$E$34*Parameters!$F$34+Parameters!$E$35*($A277-Parameters!$F$34),IF($A277&lt;=Parameters!$F$36,Parameters!$E$34*Parameters!$F$34+Parameters!$E$35*(Parameters!$F$35-Parameters!$F$34)+Parameters!$E$36*($A277-Parameters!$F$35),Parameters!$E$34*Parameters!$F$34+Parameters!$E$35*(Parameters!$F$35-Parameters!$F$34)+Parameters!$E$36*(Parameters!$F$36-Parameters!$F$35)+Parameters!$E$37*($A277-Parameters!$F$36)))),_xlfn.IFS($A277&lt;=Parameters!$F$34,Parameters!$E$34*$A277,$A277&lt;=Parameters!$F$35,Parameters!$E$35*$A277,$A277&lt;=Parameters!$F$36,Parameters!$E$36*$A277,$A277&gt;Parameters!$F$36,Parameters!$E$37*$A277))</f>
        <v>35811.879999999997</v>
      </c>
      <c r="O277" s="290">
        <f t="shared" si="149"/>
        <v>131.66132352941176</v>
      </c>
      <c r="P277" s="290" cm="1">
        <f t="array" ref="P277">IF(Parameters!$D$55="No",IF($A277&lt;=Parameters!$F$39,Parameters!$E$39*$A277,IF($A277&lt;=Parameters!$F$40,Parameters!$E$39*Parameters!$F$39+Parameters!$E$40*($A277-Parameters!$F$39),IF($A277&lt;=Parameters!$F$41,Parameters!$E$39*Parameters!$F$39+Parameters!$E$40*(Parameters!$F$40-Parameters!$F$39)+Parameters!$E$41*($A277-Parameters!$F$40),Parameters!$E$39*Parameters!$F$39+Parameters!$E$40*(Parameters!$F$40-Parameters!$F$39)+Parameters!$E$41*(Parameters!$F$41-Parameters!$F$40)+Parameters!$E$42*($A277-Parameters!$F$41)))),_xlfn.IFS($A277&lt;=Parameters!$F$39,Parameters!$E$39*$A277,$A277&lt;=Parameters!$F$40,Parameters!$E$40*$A277,$A277&lt;=Parameters!$F$41,Parameters!$E$41*$A277,$A277&gt;Parameters!$F$41,Parameters!$E$42*$A277))</f>
        <v>37427.379999999997</v>
      </c>
      <c r="Q277" s="290">
        <f t="shared" si="150"/>
        <v>137.60066176470588</v>
      </c>
      <c r="R277" s="290" cm="1">
        <f t="array" ref="R277">IF(Parameters!$E$55="No",IF($A277&lt;=Parameters!$H$23,Parameters!$G$23*$A277,IF($A277&lt;=Parameters!$H$24,Parameters!$G$23*Parameters!$H$23+Parameters!$G$24*($A277-Parameters!$H$23),IF($A277&lt;=Parameters!$H$25,Parameters!$G$23*Parameters!$H$23+Parameters!$G$24*(Parameters!$H$24-Parameters!$H$23)+Parameters!$G$25*($A277-Parameters!$H$24),Parameters!$G$23*Parameters!$H$23+Parameters!$G$24*(Parameters!$H$24-Parameters!$H$23)+Parameters!$G$25*(Parameters!$H$25-Parameters!$H$24)+Parameters!$G$26*($A277-Parameters!$H$25)))),_xlfn.IFS($A277&lt;=Parameters!$H$23,Parameters!$G$23*$A277,$A277&lt;=Parameters!$H$24,Parameters!$G$24*$A277,$A277&lt;=Parameters!$H$25,Parameters!$G$25*$A277,$A277&gt;Parameters!$H$25,Parameters!$G$26*$A277))</f>
        <v>24798.240000000002</v>
      </c>
      <c r="S277" s="290">
        <f t="shared" si="126"/>
        <v>91.17</v>
      </c>
      <c r="T277" s="290" cm="1">
        <f t="array" ref="T277">IF(Parameters!$E$55="No",IF($A277&lt;=Parameters!$H$28,Parameters!$G$28*$A277,IF($A277&lt;=Parameters!$H$29,Parameters!$G$28*Parameters!$H$28+Parameters!$G$29*($A277-Parameters!$H$28),IF($A277&lt;=Parameters!$H$30,Parameters!$G$28*Parameters!$H$28+Parameters!$G$29*(Parameters!$H$29-Parameters!$H$28)+Parameters!$G$30*($A277-Parameters!$H$29),Parameters!$G$28*Parameters!$H$28+Parameters!$G$29*(Parameters!$H$29-Parameters!$H$28)+Parameters!$G$30*(Parameters!$H$30-Parameters!$H$29)+Parameters!$G$31*($A277-Parameters!$H$30)))),_xlfn.IFS($A277&lt;=Parameters!$H$28,Parameters!$G$28*$A277,$A277&lt;=Parameters!$H$29,Parameters!$G$29*$A277,$A277&lt;=Parameters!$H$30,Parameters!$G$30*$A277,$A277&gt;Parameters!$H$30,Parameters!$G$31*$A277))</f>
        <v>30830.42</v>
      </c>
      <c r="U277" s="290">
        <f t="shared" si="127"/>
        <v>113.34713235294117</v>
      </c>
      <c r="V277" s="290" cm="1">
        <f t="array" ref="V277">IF(Parameters!$E$55="No",IF($A277&lt;=Parameters!$H$34,Parameters!$G$34*$A277,IF($A277&lt;=Parameters!$H$35,Parameters!$G$34*Parameters!$H$34+Parameters!$G$35*($A277-Parameters!$H$34),IF($A277&lt;=Parameters!$H$36,Parameters!$G$34*Parameters!$H$34+Parameters!$G$35*(Parameters!$H$35-Parameters!$H$34)+Parameters!$G$36*($A277-Parameters!$H$35),Parameters!$G$34*Parameters!$H$34+Parameters!$G$35*(Parameters!$H$35-Parameters!$H$34)+Parameters!$G$36*(Parameters!$H$36-Parameters!$H$35)+Parameters!$G$37*($A277-Parameters!$H$36)))),_xlfn.IFS($A277&lt;=Parameters!$H$34,Parameters!$G$34*$A277,$A277&lt;=Parameters!$H$35,Parameters!$G$35*$A277,$A277&lt;=Parameters!$H$36,Parameters!$G$36*$A277,$A277&gt;Parameters!$H$36,Parameters!$G$37*$A277))</f>
        <v>35811.879999999997</v>
      </c>
      <c r="W277" s="290">
        <f t="shared" si="151"/>
        <v>131.66132352941176</v>
      </c>
      <c r="X277" s="290" cm="1">
        <f t="array" ref="X277">IF(Parameters!$E$55="No",IF($A277&lt;=Parameters!$H$39,Parameters!$G$39*$A277,IF($A277&lt;=Parameters!$H$40,Parameters!$G$39*Parameters!$H$39+Parameters!$G$40*($A277-Parameters!$H$39),IF($A277&lt;=Parameters!$H$41,Parameters!$G$39*Parameters!$H$39+Parameters!$G$40*(Parameters!$H$40-Parameters!$H$39)+Parameters!$G$41*($A277-Parameters!$H$40),Parameters!$G$39*Parameters!$H$39+Parameters!$G$40*(Parameters!$H$40-Parameters!$H$39)+Parameters!$G$41*(Parameters!$H$41-Parameters!$H$40)+Parameters!$G$42*($A277-Parameters!$H$41)))),_xlfn.IFS($A277&lt;=Parameters!$H$39,Parameters!$G$39*$A277,$A277&lt;=Parameters!$H$40,Parameters!$G$40*$A277,$A277&lt;=Parameters!$H$41,Parameters!$G$41*$A277,$A277&gt;Parameters!$H$41,Parameters!$G$42*$A277))</f>
        <v>37427.379999999997</v>
      </c>
      <c r="Y277" s="290">
        <f t="shared" si="152"/>
        <v>137.60066176470588</v>
      </c>
      <c r="Z277" s="290" cm="1">
        <f t="array" ref="Z277">IF(Parameters!$F$55="No",IF($A277&lt;=Parameters!$J$23,Parameters!$I$23*$A277,IF($A277&lt;=Parameters!$J$24,Parameters!$I$23*Parameters!$J$23+Parameters!$I$24*($A277-Parameters!$J$23),IF($A277&lt;=Parameters!$J$25,Parameters!$I$23*Parameters!$J$23+Parameters!$I$24*(Parameters!$J$24-Parameters!$J$23)+Parameters!$I$25*($A277-Parameters!$J$24),Parameters!$I$23*Parameters!$J$23+Parameters!$I$24*(Parameters!$J$24-Parameters!$J$23)+Parameters!$I$25*(Parameters!$J$25-Parameters!$J$24)+Parameters!$I$26*($A277-Parameters!$J$25)))),_xlfn.IFS($A277&lt;=Parameters!$J$23,Parameters!$I$23*$A277,$A277&lt;=Parameters!$J$24,Parameters!$I$24*$A277,$A277&lt;=Parameters!$J$25,Parameters!$I$25*$A277,$A277&gt;Parameters!$J$25,Parameters!$I$26*$A277))</f>
        <v>24798.240000000002</v>
      </c>
      <c r="AA277" s="290">
        <f t="shared" si="128"/>
        <v>91.17</v>
      </c>
      <c r="AB277" s="290" cm="1">
        <f t="array" ref="AB277">IF(Parameters!$F$55="No",IF($A277&lt;=Parameters!$J$28,Parameters!$I$28*$A277,IF($A277&lt;=Parameters!$J$29,Parameters!$I$28*Parameters!$J$28+Parameters!$I$29*($A277-Parameters!$J$28),IF($A277&lt;=Parameters!$J$30,Parameters!$I$28*Parameters!$J$28+Parameters!$I$29*(Parameters!$J$29-Parameters!$J$28)+Parameters!$I$30*($A277-Parameters!$J$29),Parameters!$I$28*Parameters!$J$28+Parameters!$I$29*(Parameters!$J$29-Parameters!$J$28)+Parameters!$I$30*(Parameters!$J$30-Parameters!$J$29)+Parameters!$I$31*($A277-Parameters!$J$30)))),_xlfn.IFS($A277&lt;=Parameters!$J$28,Parameters!$I$28*$A277,$A277&lt;=Parameters!$J$29,Parameters!$I$29*$A277,$A277&lt;=Parameters!$J$30,Parameters!$I$30*$A277,$A277&gt;Parameters!$J$30,Parameters!$I$31*$A277))</f>
        <v>30830.42</v>
      </c>
      <c r="AC277" s="290">
        <f t="shared" si="129"/>
        <v>113.34713235294117</v>
      </c>
      <c r="AD277" s="290" cm="1">
        <f t="array" ref="AD277">IF(Parameters!$F$55="No",IF($A277&lt;=Parameters!$J$34,Parameters!$I$34*$A277,IF($A277&lt;=Parameters!$J$35,Parameters!$I$34*Parameters!$J$34+Parameters!$I$35*($A277-Parameters!$J$34),IF($A277&lt;=Parameters!$J$36,Parameters!$I$34*Parameters!$J$34+Parameters!$I$35*(Parameters!$J$35-Parameters!$J$34)+Parameters!$I$36*($A277-Parameters!$J$35),Parameters!$I$34*Parameters!$J$34+Parameters!$I$35*(Parameters!$J$35-Parameters!$J$34)+Parameters!$I$36*(Parameters!$J$36-Parameters!$J$35)+Parameters!$I$37*($A277-Parameters!$J$36)))),_xlfn.IFS($A277&lt;=Parameters!$J$34,Parameters!$I$34*$A277,$A277&lt;=Parameters!$J$35,Parameters!$I$35*$A277,$A277&lt;=Parameters!$J$36,Parameters!$I$36*$A277,$A277&gt;Parameters!$J$36,Parameters!$I$37*$A277))</f>
        <v>35811.879999999997</v>
      </c>
      <c r="AE277" s="290">
        <f t="shared" si="153"/>
        <v>131.66132352941176</v>
      </c>
      <c r="AF277" s="290" cm="1">
        <f t="array" ref="AF277">IF(Parameters!$F$55="No",IF($A277&lt;=Parameters!$J$39,Parameters!$I$39*$A277,IF($A277&lt;=Parameters!$J$40,Parameters!$I$39*Parameters!$J$39+Parameters!$I$40*($A277-Parameters!$J$39),IF($A277&lt;=Parameters!$J$41,Parameters!$I$39*Parameters!$J$39+Parameters!$I$40*(Parameters!$J$40-Parameters!$J$39)+Parameters!$I$41*($A277-Parameters!$J$40),Parameters!$I$39*Parameters!$J$39+Parameters!$I$40*(Parameters!$J$40-Parameters!$J$39)+Parameters!$I$41*(Parameters!$J$41-Parameters!$J$40)+Parameters!$I$42*($A277-Parameters!$J$41)))),_xlfn.IFS($A277&lt;=Parameters!$J$39,Parameters!$I$39*$A277,$A277&lt;=Parameters!$J$40,Parameters!$I$40*$A277,$A277&lt;=Parameters!$J$41,Parameters!$I$41*$A277,$A277&gt;Parameters!$J$41,Parameters!$I$42*$A277))</f>
        <v>37427.379999999997</v>
      </c>
      <c r="AG277" s="290">
        <f t="shared" si="154"/>
        <v>137.60066176470588</v>
      </c>
      <c r="AI277" s="428">
        <f t="shared" si="130"/>
        <v>91.170000000001892</v>
      </c>
      <c r="AJ277" s="428">
        <f t="shared" si="131"/>
        <v>159.35999999999694</v>
      </c>
      <c r="AK277" s="428">
        <f t="shared" si="132"/>
        <v>143.54000000000087</v>
      </c>
      <c r="AL277" s="428">
        <f t="shared" si="133"/>
        <v>143.54000000000087</v>
      </c>
      <c r="AM277" s="428">
        <f t="shared" si="134"/>
        <v>91.170000000001892</v>
      </c>
      <c r="AN277" s="428">
        <f t="shared" si="135"/>
        <v>159.35999999999694</v>
      </c>
      <c r="AO277" s="428">
        <f t="shared" si="136"/>
        <v>143.54000000000087</v>
      </c>
      <c r="AP277" s="428">
        <f t="shared" si="137"/>
        <v>143.54000000000087</v>
      </c>
      <c r="AQ277" s="428">
        <f t="shared" si="138"/>
        <v>91.170000000001892</v>
      </c>
      <c r="AR277" s="428">
        <f t="shared" si="139"/>
        <v>159.35999999999694</v>
      </c>
      <c r="AS277" s="428">
        <f t="shared" si="140"/>
        <v>143.54000000000087</v>
      </c>
      <c r="AT277" s="428">
        <f t="shared" si="141"/>
        <v>143.54000000000087</v>
      </c>
      <c r="AU277" s="428">
        <f t="shared" si="142"/>
        <v>91.170000000001892</v>
      </c>
      <c r="AV277" s="428">
        <f t="shared" si="143"/>
        <v>159.35999999999694</v>
      </c>
      <c r="AW277" s="428">
        <f t="shared" si="144"/>
        <v>143.54000000000087</v>
      </c>
      <c r="AX277" s="428">
        <f t="shared" si="145"/>
        <v>143.54000000000087</v>
      </c>
    </row>
    <row r="278">
      <c r="A278" s="413">
        <v>273</v>
      </c>
      <c r="B278" s="290" cm="1">
        <f t="array" ref="B278">IF(Parameters!$C$55="No",IF($A278&lt;=Parameters!$D$23,Parameters!$C$23*$A278,IF($A278&lt;=Parameters!$D$24,Parameters!$C$23*Parameters!$D$23+Parameters!$C$24*($A278-Parameters!$D$23),IF($A278&lt;=Parameters!$D$25,Parameters!$C$23*Parameters!$D$23+Parameters!$C$24*(Parameters!$D$24-Parameters!$D$23)+Parameters!$C$25*($A278-Parameters!$D$24),Parameters!$C$23*Parameters!$D$23+Parameters!$C$24*(Parameters!$D$24-Parameters!$D$23)+Parameters!$C$25*(Parameters!$D$25-Parameters!$D$24)+Parameters!$C$26*($A278-Parameters!$D$25)))),_xlfn.IFS($A278&lt;=Parameters!$D$23,Parameters!$C$23*$A278,$A278&lt;=Parameters!$D$24,Parameters!$C$24*$A278,$A278&lt;=Parameters!$D$25,Parameters!$C$25*$A278,$A278&gt;Parameters!$D$25,Parameters!$C$26*$A278))</f>
        <v>24889.41</v>
      </c>
      <c r="C278" s="290">
        <f t="shared" si="146"/>
        <v>91.17</v>
      </c>
      <c r="D278" s="290" cm="1">
        <f t="array" ref="D278">IF(Parameters!$C$55="No",IF($A278&lt;=Parameters!$D$28,Parameters!$C$28*$A278,IF($A278&lt;=Parameters!$D$29,Parameters!$C$28*Parameters!$D$28+Parameters!$C$29*($A278-Parameters!$D$28),IF($A278&lt;=Parameters!$D$30,Parameters!$C$28*Parameters!$D$28+Parameters!$C$29*(Parameters!$D$29-Parameters!$D$28)+Parameters!$C$30*($A278-Parameters!$D$29),Parameters!$C$28*Parameters!$D$28+Parameters!$C$29*(Parameters!$D$29-Parameters!$D$28)+Parameters!$C$30*(Parameters!$D$30-Parameters!$D$29)+Parameters!$C$31*($A278-Parameters!$D$30)))),_xlfn.IFS($A278&lt;=Parameters!$D$28,Parameters!$C$28*$A278,$A278&lt;=Parameters!$D$29,Parameters!$C$29*$A278,$A278&lt;=Parameters!$D$30,Parameters!$C$30*$A278,$A278&gt;Parameters!$D$30,Parameters!$C$31*$A278))</f>
        <v>30989.78</v>
      </c>
      <c r="E278" s="290">
        <f t="shared" si="146"/>
        <v>113.51567765567765</v>
      </c>
      <c r="F278" s="290" cm="1">
        <f t="array" ref="F278">IF(Parameters!$C$55="No",IF($A278&lt;=Parameters!$D$34,Parameters!$C$34*$A278,IF($A278&lt;=Parameters!$D$35,Parameters!$C$34*Parameters!$D$34+Parameters!$C$35*($A278-Parameters!$D$34),IF($A278&lt;=Parameters!$D$36,Parameters!$C$34*Parameters!$D$34+Parameters!$C$35*(Parameters!$D$35-Parameters!$D$34)+Parameters!$C$36*($A278-Parameters!$D$35),Parameters!$C$34*Parameters!$D$34+Parameters!$C$35*(Parameters!$D$35-Parameters!$D$34)+Parameters!$C$36*(Parameters!$D$36-Parameters!$D$35)+Parameters!$C$37*($A278-Parameters!$D$36)))),_xlfn.IFS($A278&lt;=Parameters!$D$34,Parameters!$C$34*$A278,$A278&lt;=Parameters!$D$35,Parameters!$C$35*$A278,$A278&lt;=Parameters!$D$36,Parameters!$C$36*$A278,$A278&gt;Parameters!$D$36,Parameters!$C$37*$A278))</f>
        <v>35955.42</v>
      </c>
      <c r="G278" s="290">
        <f t="shared" si="147"/>
        <v>131.70483516483515</v>
      </c>
      <c r="H278" s="290" cm="1">
        <f t="array" ref="H278">IF(Parameters!$C$55="No",IF($A278&lt;=Parameters!$D$39,Parameters!$C$39*$A278,IF($A278&lt;=Parameters!$D$40,Parameters!$C$39*Parameters!$D$39+Parameters!$C$40*($A278-Parameters!$D$39),IF($A278&lt;=Parameters!$D$41,Parameters!$C$39*Parameters!$D$39+Parameters!$C$40*(Parameters!$D$40-Parameters!$D$39)+Parameters!$C$41*($A278-Parameters!$D$40),Parameters!$C$39*Parameters!$D$39+Parameters!$C$40*(Parameters!$D$40-Parameters!$D$39)+Parameters!$C$41*(Parameters!$D$41-Parameters!$D$40)+Parameters!$C$42*($A278-Parameters!$D$41)))),_xlfn.IFS($A278&lt;=Parameters!$D$39,Parameters!$C$39*$A278,$A278&lt;=Parameters!$D$40,Parameters!$C$40*$A278,$A278&lt;=Parameters!$D$41,Parameters!$C$41*$A278,$A278&gt;Parameters!$D$41,Parameters!$C$42*$A278))</f>
        <v>37570.92</v>
      </c>
      <c r="I278" s="290">
        <f t="shared" si="148"/>
        <v>137.62241758241757</v>
      </c>
      <c r="J278" s="290" cm="1">
        <f t="array" ref="J278">IF(Parameters!$D$55="No",IF($A278&lt;=Parameters!$F$23,Parameters!$E$23*$A278,IF($A278&lt;=Parameters!$F$24,Parameters!$E$23*Parameters!$F$23+Parameters!$E$24*($A278-Parameters!$F$23),IF($A278&lt;=Parameters!$F$25,Parameters!$E$23*Parameters!$F$23+Parameters!$E$24*(Parameters!$F$24-Parameters!$F$23)+Parameters!$E$25*($A278-Parameters!$F$24),Parameters!$E$23*Parameters!$F$23+Parameters!$E$24*(Parameters!$F$24-Parameters!$F$23)+Parameters!$E$25*(Parameters!$F$25-Parameters!$F$24)+Parameters!$E$26*($A278-Parameters!$F$25)))),_xlfn.IFS($A278&lt;=Parameters!$F$23,Parameters!$E$23*$A278,$A278&lt;=Parameters!$F$24,Parameters!$E$24*$A278,$A278&lt;=Parameters!$F$25,Parameters!$E$25*$A278,$A278&gt;Parameters!$F$25,Parameters!$E$26*$A278))</f>
        <v>24889.41</v>
      </c>
      <c r="K278" s="290">
        <f t="shared" si="124"/>
        <v>91.17</v>
      </c>
      <c r="L278" s="290" cm="1">
        <f t="array" ref="L278">IF(Parameters!$D$55="No",IF($A278&lt;=Parameters!$F$28,Parameters!$E$28*$A278,IF($A278&lt;=Parameters!$F$29,Parameters!$E$28*Parameters!$F$28+Parameters!$E$29*($A278-Parameters!$F$28),IF($A278&lt;=Parameters!$F$30,Parameters!$E$28*Parameters!$F$28+Parameters!$E$29*(Parameters!$F$29-Parameters!$F$28)+Parameters!$E$30*($A278-Parameters!$F$29),Parameters!$E$28*Parameters!$F$28+Parameters!$E$29*(Parameters!$F$29-Parameters!$F$28)+Parameters!$E$30*(Parameters!$F$30-Parameters!$F$29)+Parameters!$E$31*($A278-Parameters!$F$30)))),_xlfn.IFS($A278&lt;=Parameters!$F$28,Parameters!$E$28*$A278,$A278&lt;=Parameters!$F$29,Parameters!$E$29*$A278,$A278&lt;=Parameters!$F$30,Parameters!$E$30*$A278,$A278&gt;Parameters!$F$30,Parameters!$E$31*$A278))</f>
        <v>30989.78</v>
      </c>
      <c r="M278" s="290">
        <f t="shared" si="125"/>
        <v>113.51567765567765</v>
      </c>
      <c r="N278" s="290" cm="1">
        <f t="array" ref="N278">IF(Parameters!$D$55="No",IF($A278&lt;=Parameters!$F$34,Parameters!$E$34*$A278,IF($A278&lt;=Parameters!$F$35,Parameters!$E$34*Parameters!$F$34+Parameters!$E$35*($A278-Parameters!$F$34),IF($A278&lt;=Parameters!$F$36,Parameters!$E$34*Parameters!$F$34+Parameters!$E$35*(Parameters!$F$35-Parameters!$F$34)+Parameters!$E$36*($A278-Parameters!$F$35),Parameters!$E$34*Parameters!$F$34+Parameters!$E$35*(Parameters!$F$35-Parameters!$F$34)+Parameters!$E$36*(Parameters!$F$36-Parameters!$F$35)+Parameters!$E$37*($A278-Parameters!$F$36)))),_xlfn.IFS($A278&lt;=Parameters!$F$34,Parameters!$E$34*$A278,$A278&lt;=Parameters!$F$35,Parameters!$E$35*$A278,$A278&lt;=Parameters!$F$36,Parameters!$E$36*$A278,$A278&gt;Parameters!$F$36,Parameters!$E$37*$A278))</f>
        <v>35955.42</v>
      </c>
      <c r="O278" s="290">
        <f t="shared" si="149"/>
        <v>131.70483516483515</v>
      </c>
      <c r="P278" s="290" cm="1">
        <f t="array" ref="P278">IF(Parameters!$D$55="No",IF($A278&lt;=Parameters!$F$39,Parameters!$E$39*$A278,IF($A278&lt;=Parameters!$F$40,Parameters!$E$39*Parameters!$F$39+Parameters!$E$40*($A278-Parameters!$F$39),IF($A278&lt;=Parameters!$F$41,Parameters!$E$39*Parameters!$F$39+Parameters!$E$40*(Parameters!$F$40-Parameters!$F$39)+Parameters!$E$41*($A278-Parameters!$F$40),Parameters!$E$39*Parameters!$F$39+Parameters!$E$40*(Parameters!$F$40-Parameters!$F$39)+Parameters!$E$41*(Parameters!$F$41-Parameters!$F$40)+Parameters!$E$42*($A278-Parameters!$F$41)))),_xlfn.IFS($A278&lt;=Parameters!$F$39,Parameters!$E$39*$A278,$A278&lt;=Parameters!$F$40,Parameters!$E$40*$A278,$A278&lt;=Parameters!$F$41,Parameters!$E$41*$A278,$A278&gt;Parameters!$F$41,Parameters!$E$42*$A278))</f>
        <v>37570.92</v>
      </c>
      <c r="Q278" s="290">
        <f t="shared" si="150"/>
        <v>137.62241758241757</v>
      </c>
      <c r="R278" s="290" cm="1">
        <f t="array" ref="R278">IF(Parameters!$E$55="No",IF($A278&lt;=Parameters!$H$23,Parameters!$G$23*$A278,IF($A278&lt;=Parameters!$H$24,Parameters!$G$23*Parameters!$H$23+Parameters!$G$24*($A278-Parameters!$H$23),IF($A278&lt;=Parameters!$H$25,Parameters!$G$23*Parameters!$H$23+Parameters!$G$24*(Parameters!$H$24-Parameters!$H$23)+Parameters!$G$25*($A278-Parameters!$H$24),Parameters!$G$23*Parameters!$H$23+Parameters!$G$24*(Parameters!$H$24-Parameters!$H$23)+Parameters!$G$25*(Parameters!$H$25-Parameters!$H$24)+Parameters!$G$26*($A278-Parameters!$H$25)))),_xlfn.IFS($A278&lt;=Parameters!$H$23,Parameters!$G$23*$A278,$A278&lt;=Parameters!$H$24,Parameters!$G$24*$A278,$A278&lt;=Parameters!$H$25,Parameters!$G$25*$A278,$A278&gt;Parameters!$H$25,Parameters!$G$26*$A278))</f>
        <v>24889.41</v>
      </c>
      <c r="S278" s="290">
        <f t="shared" si="126"/>
        <v>91.17</v>
      </c>
      <c r="T278" s="290" cm="1">
        <f t="array" ref="T278">IF(Parameters!$E$55="No",IF($A278&lt;=Parameters!$H$28,Parameters!$G$28*$A278,IF($A278&lt;=Parameters!$H$29,Parameters!$G$28*Parameters!$H$28+Parameters!$G$29*($A278-Parameters!$H$28),IF($A278&lt;=Parameters!$H$30,Parameters!$G$28*Parameters!$H$28+Parameters!$G$29*(Parameters!$H$29-Parameters!$H$28)+Parameters!$G$30*($A278-Parameters!$H$29),Parameters!$G$28*Parameters!$H$28+Parameters!$G$29*(Parameters!$H$29-Parameters!$H$28)+Parameters!$G$30*(Parameters!$H$30-Parameters!$H$29)+Parameters!$G$31*($A278-Parameters!$H$30)))),_xlfn.IFS($A278&lt;=Parameters!$H$28,Parameters!$G$28*$A278,$A278&lt;=Parameters!$H$29,Parameters!$G$29*$A278,$A278&lt;=Parameters!$H$30,Parameters!$G$30*$A278,$A278&gt;Parameters!$H$30,Parameters!$G$31*$A278))</f>
        <v>30989.78</v>
      </c>
      <c r="U278" s="290">
        <f t="shared" si="127"/>
        <v>113.51567765567765</v>
      </c>
      <c r="V278" s="290" cm="1">
        <f t="array" ref="V278">IF(Parameters!$E$55="No",IF($A278&lt;=Parameters!$H$34,Parameters!$G$34*$A278,IF($A278&lt;=Parameters!$H$35,Parameters!$G$34*Parameters!$H$34+Parameters!$G$35*($A278-Parameters!$H$34),IF($A278&lt;=Parameters!$H$36,Parameters!$G$34*Parameters!$H$34+Parameters!$G$35*(Parameters!$H$35-Parameters!$H$34)+Parameters!$G$36*($A278-Parameters!$H$35),Parameters!$G$34*Parameters!$H$34+Parameters!$G$35*(Parameters!$H$35-Parameters!$H$34)+Parameters!$G$36*(Parameters!$H$36-Parameters!$H$35)+Parameters!$G$37*($A278-Parameters!$H$36)))),_xlfn.IFS($A278&lt;=Parameters!$H$34,Parameters!$G$34*$A278,$A278&lt;=Parameters!$H$35,Parameters!$G$35*$A278,$A278&lt;=Parameters!$H$36,Parameters!$G$36*$A278,$A278&gt;Parameters!$H$36,Parameters!$G$37*$A278))</f>
        <v>35955.42</v>
      </c>
      <c r="W278" s="290">
        <f t="shared" si="151"/>
        <v>131.70483516483515</v>
      </c>
      <c r="X278" s="290" cm="1">
        <f t="array" ref="X278">IF(Parameters!$E$55="No",IF($A278&lt;=Parameters!$H$39,Parameters!$G$39*$A278,IF($A278&lt;=Parameters!$H$40,Parameters!$G$39*Parameters!$H$39+Parameters!$G$40*($A278-Parameters!$H$39),IF($A278&lt;=Parameters!$H$41,Parameters!$G$39*Parameters!$H$39+Parameters!$G$40*(Parameters!$H$40-Parameters!$H$39)+Parameters!$G$41*($A278-Parameters!$H$40),Parameters!$G$39*Parameters!$H$39+Parameters!$G$40*(Parameters!$H$40-Parameters!$H$39)+Parameters!$G$41*(Parameters!$H$41-Parameters!$H$40)+Parameters!$G$42*($A278-Parameters!$H$41)))),_xlfn.IFS($A278&lt;=Parameters!$H$39,Parameters!$G$39*$A278,$A278&lt;=Parameters!$H$40,Parameters!$G$40*$A278,$A278&lt;=Parameters!$H$41,Parameters!$G$41*$A278,$A278&gt;Parameters!$H$41,Parameters!$G$42*$A278))</f>
        <v>37570.92</v>
      </c>
      <c r="Y278" s="290">
        <f t="shared" si="152"/>
        <v>137.62241758241757</v>
      </c>
      <c r="Z278" s="290" cm="1">
        <f t="array" ref="Z278">IF(Parameters!$F$55="No",IF($A278&lt;=Parameters!$J$23,Parameters!$I$23*$A278,IF($A278&lt;=Parameters!$J$24,Parameters!$I$23*Parameters!$J$23+Parameters!$I$24*($A278-Parameters!$J$23),IF($A278&lt;=Parameters!$J$25,Parameters!$I$23*Parameters!$J$23+Parameters!$I$24*(Parameters!$J$24-Parameters!$J$23)+Parameters!$I$25*($A278-Parameters!$J$24),Parameters!$I$23*Parameters!$J$23+Parameters!$I$24*(Parameters!$J$24-Parameters!$J$23)+Parameters!$I$25*(Parameters!$J$25-Parameters!$J$24)+Parameters!$I$26*($A278-Parameters!$J$25)))),_xlfn.IFS($A278&lt;=Parameters!$J$23,Parameters!$I$23*$A278,$A278&lt;=Parameters!$J$24,Parameters!$I$24*$A278,$A278&lt;=Parameters!$J$25,Parameters!$I$25*$A278,$A278&gt;Parameters!$J$25,Parameters!$I$26*$A278))</f>
        <v>24889.41</v>
      </c>
      <c r="AA278" s="290">
        <f t="shared" si="128"/>
        <v>91.17</v>
      </c>
      <c r="AB278" s="290" cm="1">
        <f t="array" ref="AB278">IF(Parameters!$F$55="No",IF($A278&lt;=Parameters!$J$28,Parameters!$I$28*$A278,IF($A278&lt;=Parameters!$J$29,Parameters!$I$28*Parameters!$J$28+Parameters!$I$29*($A278-Parameters!$J$28),IF($A278&lt;=Parameters!$J$30,Parameters!$I$28*Parameters!$J$28+Parameters!$I$29*(Parameters!$J$29-Parameters!$J$28)+Parameters!$I$30*($A278-Parameters!$J$29),Parameters!$I$28*Parameters!$J$28+Parameters!$I$29*(Parameters!$J$29-Parameters!$J$28)+Parameters!$I$30*(Parameters!$J$30-Parameters!$J$29)+Parameters!$I$31*($A278-Parameters!$J$30)))),_xlfn.IFS($A278&lt;=Parameters!$J$28,Parameters!$I$28*$A278,$A278&lt;=Parameters!$J$29,Parameters!$I$29*$A278,$A278&lt;=Parameters!$J$30,Parameters!$I$30*$A278,$A278&gt;Parameters!$J$30,Parameters!$I$31*$A278))</f>
        <v>30989.78</v>
      </c>
      <c r="AC278" s="290">
        <f t="shared" si="129"/>
        <v>113.51567765567765</v>
      </c>
      <c r="AD278" s="290" cm="1">
        <f t="array" ref="AD278">IF(Parameters!$F$55="No",IF($A278&lt;=Parameters!$J$34,Parameters!$I$34*$A278,IF($A278&lt;=Parameters!$J$35,Parameters!$I$34*Parameters!$J$34+Parameters!$I$35*($A278-Parameters!$J$34),IF($A278&lt;=Parameters!$J$36,Parameters!$I$34*Parameters!$J$34+Parameters!$I$35*(Parameters!$J$35-Parameters!$J$34)+Parameters!$I$36*($A278-Parameters!$J$35),Parameters!$I$34*Parameters!$J$34+Parameters!$I$35*(Parameters!$J$35-Parameters!$J$34)+Parameters!$I$36*(Parameters!$J$36-Parameters!$J$35)+Parameters!$I$37*($A278-Parameters!$J$36)))),_xlfn.IFS($A278&lt;=Parameters!$J$34,Parameters!$I$34*$A278,$A278&lt;=Parameters!$J$35,Parameters!$I$35*$A278,$A278&lt;=Parameters!$J$36,Parameters!$I$36*$A278,$A278&gt;Parameters!$J$36,Parameters!$I$37*$A278))</f>
        <v>35955.42</v>
      </c>
      <c r="AE278" s="290">
        <f t="shared" si="153"/>
        <v>131.70483516483515</v>
      </c>
      <c r="AF278" s="290" cm="1">
        <f t="array" ref="AF278">IF(Parameters!$F$55="No",IF($A278&lt;=Parameters!$J$39,Parameters!$I$39*$A278,IF($A278&lt;=Parameters!$J$40,Parameters!$I$39*Parameters!$J$39+Parameters!$I$40*($A278-Parameters!$J$39),IF($A278&lt;=Parameters!$J$41,Parameters!$I$39*Parameters!$J$39+Parameters!$I$40*(Parameters!$J$40-Parameters!$J$39)+Parameters!$I$41*($A278-Parameters!$J$40),Parameters!$I$39*Parameters!$J$39+Parameters!$I$40*(Parameters!$J$40-Parameters!$J$39)+Parameters!$I$41*(Parameters!$J$41-Parameters!$J$40)+Parameters!$I$42*($A278-Parameters!$J$41)))),_xlfn.IFS($A278&lt;=Parameters!$J$39,Parameters!$I$39*$A278,$A278&lt;=Parameters!$J$40,Parameters!$I$40*$A278,$A278&lt;=Parameters!$J$41,Parameters!$I$41*$A278,$A278&gt;Parameters!$J$41,Parameters!$I$42*$A278))</f>
        <v>37570.92</v>
      </c>
      <c r="AG278" s="290">
        <f t="shared" si="154"/>
        <v>137.62241758241757</v>
      </c>
      <c r="AI278" s="428">
        <f t="shared" si="130"/>
        <v>91.169999999998254</v>
      </c>
      <c r="AJ278" s="428">
        <f t="shared" si="131"/>
        <v>159.36000000000058</v>
      </c>
      <c r="AK278" s="428">
        <f t="shared" si="132"/>
        <v>143.54000000000087</v>
      </c>
      <c r="AL278" s="428">
        <f t="shared" si="133"/>
        <v>143.54000000000087</v>
      </c>
      <c r="AM278" s="428">
        <f t="shared" si="134"/>
        <v>91.169999999998254</v>
      </c>
      <c r="AN278" s="428">
        <f t="shared" si="135"/>
        <v>159.36000000000058</v>
      </c>
      <c r="AO278" s="428">
        <f t="shared" si="136"/>
        <v>143.54000000000087</v>
      </c>
      <c r="AP278" s="428">
        <f t="shared" si="137"/>
        <v>143.54000000000087</v>
      </c>
      <c r="AQ278" s="428">
        <f t="shared" si="138"/>
        <v>91.169999999998254</v>
      </c>
      <c r="AR278" s="428">
        <f t="shared" si="139"/>
        <v>159.36000000000058</v>
      </c>
      <c r="AS278" s="428">
        <f t="shared" si="140"/>
        <v>143.54000000000087</v>
      </c>
      <c r="AT278" s="428">
        <f t="shared" si="141"/>
        <v>143.54000000000087</v>
      </c>
      <c r="AU278" s="428">
        <f t="shared" si="142"/>
        <v>91.169999999998254</v>
      </c>
      <c r="AV278" s="428">
        <f t="shared" si="143"/>
        <v>159.36000000000058</v>
      </c>
      <c r="AW278" s="428">
        <f t="shared" si="144"/>
        <v>143.54000000000087</v>
      </c>
      <c r="AX278" s="428">
        <f t="shared" si="145"/>
        <v>143.54000000000087</v>
      </c>
    </row>
    <row r="279">
      <c r="A279" s="413">
        <v>274</v>
      </c>
      <c r="B279" s="290" cm="1">
        <f t="array" ref="B279">IF(Parameters!$C$55="No",IF($A279&lt;=Parameters!$D$23,Parameters!$C$23*$A279,IF($A279&lt;=Parameters!$D$24,Parameters!$C$23*Parameters!$D$23+Parameters!$C$24*($A279-Parameters!$D$23),IF($A279&lt;=Parameters!$D$25,Parameters!$C$23*Parameters!$D$23+Parameters!$C$24*(Parameters!$D$24-Parameters!$D$23)+Parameters!$C$25*($A279-Parameters!$D$24),Parameters!$C$23*Parameters!$D$23+Parameters!$C$24*(Parameters!$D$24-Parameters!$D$23)+Parameters!$C$25*(Parameters!$D$25-Parameters!$D$24)+Parameters!$C$26*($A279-Parameters!$D$25)))),_xlfn.IFS($A279&lt;=Parameters!$D$23,Parameters!$C$23*$A279,$A279&lt;=Parameters!$D$24,Parameters!$C$24*$A279,$A279&lt;=Parameters!$D$25,Parameters!$C$25*$A279,$A279&gt;Parameters!$D$25,Parameters!$C$26*$A279))</f>
        <v>24980.58</v>
      </c>
      <c r="C279" s="290">
        <f t="shared" si="146"/>
        <v>91.17</v>
      </c>
      <c r="D279" s="290" cm="1">
        <f t="array" ref="D279">IF(Parameters!$C$55="No",IF($A279&lt;=Parameters!$D$28,Parameters!$C$28*$A279,IF($A279&lt;=Parameters!$D$29,Parameters!$C$28*Parameters!$D$28+Parameters!$C$29*($A279-Parameters!$D$28),IF($A279&lt;=Parameters!$D$30,Parameters!$C$28*Parameters!$D$28+Parameters!$C$29*(Parameters!$D$29-Parameters!$D$28)+Parameters!$C$30*($A279-Parameters!$D$29),Parameters!$C$28*Parameters!$D$28+Parameters!$C$29*(Parameters!$D$29-Parameters!$D$28)+Parameters!$C$30*(Parameters!$D$30-Parameters!$D$29)+Parameters!$C$31*($A279-Parameters!$D$30)))),_xlfn.IFS($A279&lt;=Parameters!$D$28,Parameters!$C$28*$A279,$A279&lt;=Parameters!$D$29,Parameters!$C$29*$A279,$A279&lt;=Parameters!$D$30,Parameters!$C$30*$A279,$A279&gt;Parameters!$D$30,Parameters!$C$31*$A279))</f>
        <v>31149.14</v>
      </c>
      <c r="E279" s="290">
        <f t="shared" si="146"/>
        <v>113.68299270072993</v>
      </c>
      <c r="F279" s="290" cm="1">
        <f t="array" ref="F279">IF(Parameters!$C$55="No",IF($A279&lt;=Parameters!$D$34,Parameters!$C$34*$A279,IF($A279&lt;=Parameters!$D$35,Parameters!$C$34*Parameters!$D$34+Parameters!$C$35*($A279-Parameters!$D$34),IF($A279&lt;=Parameters!$D$36,Parameters!$C$34*Parameters!$D$34+Parameters!$C$35*(Parameters!$D$35-Parameters!$D$34)+Parameters!$C$36*($A279-Parameters!$D$35),Parameters!$C$34*Parameters!$D$34+Parameters!$C$35*(Parameters!$D$35-Parameters!$D$34)+Parameters!$C$36*(Parameters!$D$36-Parameters!$D$35)+Parameters!$C$37*($A279-Parameters!$D$36)))),_xlfn.IFS($A279&lt;=Parameters!$D$34,Parameters!$C$34*$A279,$A279&lt;=Parameters!$D$35,Parameters!$C$35*$A279,$A279&lt;=Parameters!$D$36,Parameters!$C$36*$A279,$A279&gt;Parameters!$D$36,Parameters!$C$37*$A279))</f>
        <v>36098.959999999999</v>
      </c>
      <c r="G279" s="290">
        <f t="shared" si="147"/>
        <v>131.74802919708029</v>
      </c>
      <c r="H279" s="290" cm="1">
        <f t="array" ref="H279">IF(Parameters!$C$55="No",IF($A279&lt;=Parameters!$D$39,Parameters!$C$39*$A279,IF($A279&lt;=Parameters!$D$40,Parameters!$C$39*Parameters!$D$39+Parameters!$C$40*($A279-Parameters!$D$39),IF($A279&lt;=Parameters!$D$41,Parameters!$C$39*Parameters!$D$39+Parameters!$C$40*(Parameters!$D$40-Parameters!$D$39)+Parameters!$C$41*($A279-Parameters!$D$40),Parameters!$C$39*Parameters!$D$39+Parameters!$C$40*(Parameters!$D$40-Parameters!$D$39)+Parameters!$C$41*(Parameters!$D$41-Parameters!$D$40)+Parameters!$C$42*($A279-Parameters!$D$41)))),_xlfn.IFS($A279&lt;=Parameters!$D$39,Parameters!$C$39*$A279,$A279&lt;=Parameters!$D$40,Parameters!$C$40*$A279,$A279&lt;=Parameters!$D$41,Parameters!$C$41*$A279,$A279&gt;Parameters!$D$41,Parameters!$C$42*$A279))</f>
        <v>37714.46</v>
      </c>
      <c r="I279" s="290">
        <f t="shared" si="148"/>
        <v>137.64401459854014</v>
      </c>
      <c r="J279" s="290" cm="1">
        <f t="array" ref="J279">IF(Parameters!$D$55="No",IF($A279&lt;=Parameters!$F$23,Parameters!$E$23*$A279,IF($A279&lt;=Parameters!$F$24,Parameters!$E$23*Parameters!$F$23+Parameters!$E$24*($A279-Parameters!$F$23),IF($A279&lt;=Parameters!$F$25,Parameters!$E$23*Parameters!$F$23+Parameters!$E$24*(Parameters!$F$24-Parameters!$F$23)+Parameters!$E$25*($A279-Parameters!$F$24),Parameters!$E$23*Parameters!$F$23+Parameters!$E$24*(Parameters!$F$24-Parameters!$F$23)+Parameters!$E$25*(Parameters!$F$25-Parameters!$F$24)+Parameters!$E$26*($A279-Parameters!$F$25)))),_xlfn.IFS($A279&lt;=Parameters!$F$23,Parameters!$E$23*$A279,$A279&lt;=Parameters!$F$24,Parameters!$E$24*$A279,$A279&lt;=Parameters!$F$25,Parameters!$E$25*$A279,$A279&gt;Parameters!$F$25,Parameters!$E$26*$A279))</f>
        <v>24980.58</v>
      </c>
      <c r="K279" s="290">
        <f t="shared" si="124"/>
        <v>91.17</v>
      </c>
      <c r="L279" s="290" cm="1">
        <f t="array" ref="L279">IF(Parameters!$D$55="No",IF($A279&lt;=Parameters!$F$28,Parameters!$E$28*$A279,IF($A279&lt;=Parameters!$F$29,Parameters!$E$28*Parameters!$F$28+Parameters!$E$29*($A279-Parameters!$F$28),IF($A279&lt;=Parameters!$F$30,Parameters!$E$28*Parameters!$F$28+Parameters!$E$29*(Parameters!$F$29-Parameters!$F$28)+Parameters!$E$30*($A279-Parameters!$F$29),Parameters!$E$28*Parameters!$F$28+Parameters!$E$29*(Parameters!$F$29-Parameters!$F$28)+Parameters!$E$30*(Parameters!$F$30-Parameters!$F$29)+Parameters!$E$31*($A279-Parameters!$F$30)))),_xlfn.IFS($A279&lt;=Parameters!$F$28,Parameters!$E$28*$A279,$A279&lt;=Parameters!$F$29,Parameters!$E$29*$A279,$A279&lt;=Parameters!$F$30,Parameters!$E$30*$A279,$A279&gt;Parameters!$F$30,Parameters!$E$31*$A279))</f>
        <v>31149.14</v>
      </c>
      <c r="M279" s="290">
        <f t="shared" si="125"/>
        <v>113.68299270072993</v>
      </c>
      <c r="N279" s="290" cm="1">
        <f t="array" ref="N279">IF(Parameters!$D$55="No",IF($A279&lt;=Parameters!$F$34,Parameters!$E$34*$A279,IF($A279&lt;=Parameters!$F$35,Parameters!$E$34*Parameters!$F$34+Parameters!$E$35*($A279-Parameters!$F$34),IF($A279&lt;=Parameters!$F$36,Parameters!$E$34*Parameters!$F$34+Parameters!$E$35*(Parameters!$F$35-Parameters!$F$34)+Parameters!$E$36*($A279-Parameters!$F$35),Parameters!$E$34*Parameters!$F$34+Parameters!$E$35*(Parameters!$F$35-Parameters!$F$34)+Parameters!$E$36*(Parameters!$F$36-Parameters!$F$35)+Parameters!$E$37*($A279-Parameters!$F$36)))),_xlfn.IFS($A279&lt;=Parameters!$F$34,Parameters!$E$34*$A279,$A279&lt;=Parameters!$F$35,Parameters!$E$35*$A279,$A279&lt;=Parameters!$F$36,Parameters!$E$36*$A279,$A279&gt;Parameters!$F$36,Parameters!$E$37*$A279))</f>
        <v>36098.959999999999</v>
      </c>
      <c r="O279" s="290">
        <f t="shared" si="149"/>
        <v>131.74802919708029</v>
      </c>
      <c r="P279" s="290" cm="1">
        <f t="array" ref="P279">IF(Parameters!$D$55="No",IF($A279&lt;=Parameters!$F$39,Parameters!$E$39*$A279,IF($A279&lt;=Parameters!$F$40,Parameters!$E$39*Parameters!$F$39+Parameters!$E$40*($A279-Parameters!$F$39),IF($A279&lt;=Parameters!$F$41,Parameters!$E$39*Parameters!$F$39+Parameters!$E$40*(Parameters!$F$40-Parameters!$F$39)+Parameters!$E$41*($A279-Parameters!$F$40),Parameters!$E$39*Parameters!$F$39+Parameters!$E$40*(Parameters!$F$40-Parameters!$F$39)+Parameters!$E$41*(Parameters!$F$41-Parameters!$F$40)+Parameters!$E$42*($A279-Parameters!$F$41)))),_xlfn.IFS($A279&lt;=Parameters!$F$39,Parameters!$E$39*$A279,$A279&lt;=Parameters!$F$40,Parameters!$E$40*$A279,$A279&lt;=Parameters!$F$41,Parameters!$E$41*$A279,$A279&gt;Parameters!$F$41,Parameters!$E$42*$A279))</f>
        <v>37714.46</v>
      </c>
      <c r="Q279" s="290">
        <f t="shared" si="150"/>
        <v>137.64401459854014</v>
      </c>
      <c r="R279" s="290" cm="1">
        <f t="array" ref="R279">IF(Parameters!$E$55="No",IF($A279&lt;=Parameters!$H$23,Parameters!$G$23*$A279,IF($A279&lt;=Parameters!$H$24,Parameters!$G$23*Parameters!$H$23+Parameters!$G$24*($A279-Parameters!$H$23),IF($A279&lt;=Parameters!$H$25,Parameters!$G$23*Parameters!$H$23+Parameters!$G$24*(Parameters!$H$24-Parameters!$H$23)+Parameters!$G$25*($A279-Parameters!$H$24),Parameters!$G$23*Parameters!$H$23+Parameters!$G$24*(Parameters!$H$24-Parameters!$H$23)+Parameters!$G$25*(Parameters!$H$25-Parameters!$H$24)+Parameters!$G$26*($A279-Parameters!$H$25)))),_xlfn.IFS($A279&lt;=Parameters!$H$23,Parameters!$G$23*$A279,$A279&lt;=Parameters!$H$24,Parameters!$G$24*$A279,$A279&lt;=Parameters!$H$25,Parameters!$G$25*$A279,$A279&gt;Parameters!$H$25,Parameters!$G$26*$A279))</f>
        <v>24980.58</v>
      </c>
      <c r="S279" s="290">
        <f t="shared" si="126"/>
        <v>91.17</v>
      </c>
      <c r="T279" s="290" cm="1">
        <f t="array" ref="T279">IF(Parameters!$E$55="No",IF($A279&lt;=Parameters!$H$28,Parameters!$G$28*$A279,IF($A279&lt;=Parameters!$H$29,Parameters!$G$28*Parameters!$H$28+Parameters!$G$29*($A279-Parameters!$H$28),IF($A279&lt;=Parameters!$H$30,Parameters!$G$28*Parameters!$H$28+Parameters!$G$29*(Parameters!$H$29-Parameters!$H$28)+Parameters!$G$30*($A279-Parameters!$H$29),Parameters!$G$28*Parameters!$H$28+Parameters!$G$29*(Parameters!$H$29-Parameters!$H$28)+Parameters!$G$30*(Parameters!$H$30-Parameters!$H$29)+Parameters!$G$31*($A279-Parameters!$H$30)))),_xlfn.IFS($A279&lt;=Parameters!$H$28,Parameters!$G$28*$A279,$A279&lt;=Parameters!$H$29,Parameters!$G$29*$A279,$A279&lt;=Parameters!$H$30,Parameters!$G$30*$A279,$A279&gt;Parameters!$H$30,Parameters!$G$31*$A279))</f>
        <v>31149.14</v>
      </c>
      <c r="U279" s="290">
        <f t="shared" si="127"/>
        <v>113.68299270072993</v>
      </c>
      <c r="V279" s="290" cm="1">
        <f t="array" ref="V279">IF(Parameters!$E$55="No",IF($A279&lt;=Parameters!$H$34,Parameters!$G$34*$A279,IF($A279&lt;=Parameters!$H$35,Parameters!$G$34*Parameters!$H$34+Parameters!$G$35*($A279-Parameters!$H$34),IF($A279&lt;=Parameters!$H$36,Parameters!$G$34*Parameters!$H$34+Parameters!$G$35*(Parameters!$H$35-Parameters!$H$34)+Parameters!$G$36*($A279-Parameters!$H$35),Parameters!$G$34*Parameters!$H$34+Parameters!$G$35*(Parameters!$H$35-Parameters!$H$34)+Parameters!$G$36*(Parameters!$H$36-Parameters!$H$35)+Parameters!$G$37*($A279-Parameters!$H$36)))),_xlfn.IFS($A279&lt;=Parameters!$H$34,Parameters!$G$34*$A279,$A279&lt;=Parameters!$H$35,Parameters!$G$35*$A279,$A279&lt;=Parameters!$H$36,Parameters!$G$36*$A279,$A279&gt;Parameters!$H$36,Parameters!$G$37*$A279))</f>
        <v>36098.959999999999</v>
      </c>
      <c r="W279" s="290">
        <f t="shared" si="151"/>
        <v>131.74802919708029</v>
      </c>
      <c r="X279" s="290" cm="1">
        <f t="array" ref="X279">IF(Parameters!$E$55="No",IF($A279&lt;=Parameters!$H$39,Parameters!$G$39*$A279,IF($A279&lt;=Parameters!$H$40,Parameters!$G$39*Parameters!$H$39+Parameters!$G$40*($A279-Parameters!$H$39),IF($A279&lt;=Parameters!$H$41,Parameters!$G$39*Parameters!$H$39+Parameters!$G$40*(Parameters!$H$40-Parameters!$H$39)+Parameters!$G$41*($A279-Parameters!$H$40),Parameters!$G$39*Parameters!$H$39+Parameters!$G$40*(Parameters!$H$40-Parameters!$H$39)+Parameters!$G$41*(Parameters!$H$41-Parameters!$H$40)+Parameters!$G$42*($A279-Parameters!$H$41)))),_xlfn.IFS($A279&lt;=Parameters!$H$39,Parameters!$G$39*$A279,$A279&lt;=Parameters!$H$40,Parameters!$G$40*$A279,$A279&lt;=Parameters!$H$41,Parameters!$G$41*$A279,$A279&gt;Parameters!$H$41,Parameters!$G$42*$A279))</f>
        <v>37714.46</v>
      </c>
      <c r="Y279" s="290">
        <f t="shared" si="152"/>
        <v>137.64401459854014</v>
      </c>
      <c r="Z279" s="290" cm="1">
        <f t="array" ref="Z279">IF(Parameters!$F$55="No",IF($A279&lt;=Parameters!$J$23,Parameters!$I$23*$A279,IF($A279&lt;=Parameters!$J$24,Parameters!$I$23*Parameters!$J$23+Parameters!$I$24*($A279-Parameters!$J$23),IF($A279&lt;=Parameters!$J$25,Parameters!$I$23*Parameters!$J$23+Parameters!$I$24*(Parameters!$J$24-Parameters!$J$23)+Parameters!$I$25*($A279-Parameters!$J$24),Parameters!$I$23*Parameters!$J$23+Parameters!$I$24*(Parameters!$J$24-Parameters!$J$23)+Parameters!$I$25*(Parameters!$J$25-Parameters!$J$24)+Parameters!$I$26*($A279-Parameters!$J$25)))),_xlfn.IFS($A279&lt;=Parameters!$J$23,Parameters!$I$23*$A279,$A279&lt;=Parameters!$J$24,Parameters!$I$24*$A279,$A279&lt;=Parameters!$J$25,Parameters!$I$25*$A279,$A279&gt;Parameters!$J$25,Parameters!$I$26*$A279))</f>
        <v>24980.58</v>
      </c>
      <c r="AA279" s="290">
        <f t="shared" si="128"/>
        <v>91.17</v>
      </c>
      <c r="AB279" s="290" cm="1">
        <f t="array" ref="AB279">IF(Parameters!$F$55="No",IF($A279&lt;=Parameters!$J$28,Parameters!$I$28*$A279,IF($A279&lt;=Parameters!$J$29,Parameters!$I$28*Parameters!$J$28+Parameters!$I$29*($A279-Parameters!$J$28),IF($A279&lt;=Parameters!$J$30,Parameters!$I$28*Parameters!$J$28+Parameters!$I$29*(Parameters!$J$29-Parameters!$J$28)+Parameters!$I$30*($A279-Parameters!$J$29),Parameters!$I$28*Parameters!$J$28+Parameters!$I$29*(Parameters!$J$29-Parameters!$J$28)+Parameters!$I$30*(Parameters!$J$30-Parameters!$J$29)+Parameters!$I$31*($A279-Parameters!$J$30)))),_xlfn.IFS($A279&lt;=Parameters!$J$28,Parameters!$I$28*$A279,$A279&lt;=Parameters!$J$29,Parameters!$I$29*$A279,$A279&lt;=Parameters!$J$30,Parameters!$I$30*$A279,$A279&gt;Parameters!$J$30,Parameters!$I$31*$A279))</f>
        <v>31149.14</v>
      </c>
      <c r="AC279" s="290">
        <f t="shared" si="129"/>
        <v>113.68299270072993</v>
      </c>
      <c r="AD279" s="290" cm="1">
        <f t="array" ref="AD279">IF(Parameters!$F$55="No",IF($A279&lt;=Parameters!$J$34,Parameters!$I$34*$A279,IF($A279&lt;=Parameters!$J$35,Parameters!$I$34*Parameters!$J$34+Parameters!$I$35*($A279-Parameters!$J$34),IF($A279&lt;=Parameters!$J$36,Parameters!$I$34*Parameters!$J$34+Parameters!$I$35*(Parameters!$J$35-Parameters!$J$34)+Parameters!$I$36*($A279-Parameters!$J$35),Parameters!$I$34*Parameters!$J$34+Parameters!$I$35*(Parameters!$J$35-Parameters!$J$34)+Parameters!$I$36*(Parameters!$J$36-Parameters!$J$35)+Parameters!$I$37*($A279-Parameters!$J$36)))),_xlfn.IFS($A279&lt;=Parameters!$J$34,Parameters!$I$34*$A279,$A279&lt;=Parameters!$J$35,Parameters!$I$35*$A279,$A279&lt;=Parameters!$J$36,Parameters!$I$36*$A279,$A279&gt;Parameters!$J$36,Parameters!$I$37*$A279))</f>
        <v>36098.959999999999</v>
      </c>
      <c r="AE279" s="290">
        <f t="shared" si="153"/>
        <v>131.74802919708029</v>
      </c>
      <c r="AF279" s="290" cm="1">
        <f t="array" ref="AF279">IF(Parameters!$F$55="No",IF($A279&lt;=Parameters!$J$39,Parameters!$I$39*$A279,IF($A279&lt;=Parameters!$J$40,Parameters!$I$39*Parameters!$J$39+Parameters!$I$40*($A279-Parameters!$J$39),IF($A279&lt;=Parameters!$J$41,Parameters!$I$39*Parameters!$J$39+Parameters!$I$40*(Parameters!$J$40-Parameters!$J$39)+Parameters!$I$41*($A279-Parameters!$J$40),Parameters!$I$39*Parameters!$J$39+Parameters!$I$40*(Parameters!$J$40-Parameters!$J$39)+Parameters!$I$41*(Parameters!$J$41-Parameters!$J$40)+Parameters!$I$42*($A279-Parameters!$J$41)))),_xlfn.IFS($A279&lt;=Parameters!$J$39,Parameters!$I$39*$A279,$A279&lt;=Parameters!$J$40,Parameters!$I$40*$A279,$A279&lt;=Parameters!$J$41,Parameters!$I$41*$A279,$A279&gt;Parameters!$J$41,Parameters!$I$42*$A279))</f>
        <v>37714.46</v>
      </c>
      <c r="AG279" s="290">
        <f t="shared" si="154"/>
        <v>137.64401459854014</v>
      </c>
      <c r="AI279" s="428">
        <f t="shared" si="130"/>
        <v>91.170000000001892</v>
      </c>
      <c r="AJ279" s="428">
        <f t="shared" si="131"/>
        <v>159.36000000000058</v>
      </c>
      <c r="AK279" s="428">
        <f t="shared" si="132"/>
        <v>143.54000000000087</v>
      </c>
      <c r="AL279" s="428">
        <f t="shared" si="133"/>
        <v>143.54000000000087</v>
      </c>
      <c r="AM279" s="428">
        <f t="shared" si="134"/>
        <v>91.170000000001892</v>
      </c>
      <c r="AN279" s="428">
        <f t="shared" si="135"/>
        <v>159.36000000000058</v>
      </c>
      <c r="AO279" s="428">
        <f t="shared" si="136"/>
        <v>143.54000000000087</v>
      </c>
      <c r="AP279" s="428">
        <f t="shared" si="137"/>
        <v>143.54000000000087</v>
      </c>
      <c r="AQ279" s="428">
        <f t="shared" si="138"/>
        <v>91.170000000001892</v>
      </c>
      <c r="AR279" s="428">
        <f t="shared" si="139"/>
        <v>159.36000000000058</v>
      </c>
      <c r="AS279" s="428">
        <f t="shared" si="140"/>
        <v>143.54000000000087</v>
      </c>
      <c r="AT279" s="428">
        <f t="shared" si="141"/>
        <v>143.54000000000087</v>
      </c>
      <c r="AU279" s="428">
        <f t="shared" si="142"/>
        <v>91.170000000001892</v>
      </c>
      <c r="AV279" s="428">
        <f t="shared" si="143"/>
        <v>159.36000000000058</v>
      </c>
      <c r="AW279" s="428">
        <f t="shared" si="144"/>
        <v>143.54000000000087</v>
      </c>
      <c r="AX279" s="428">
        <f t="shared" si="145"/>
        <v>143.54000000000087</v>
      </c>
    </row>
    <row r="280">
      <c r="A280" s="413">
        <v>275</v>
      </c>
      <c r="B280" s="290" cm="1">
        <f t="array" ref="B280">IF(Parameters!$C$55="No",IF($A280&lt;=Parameters!$D$23,Parameters!$C$23*$A280,IF($A280&lt;=Parameters!$D$24,Parameters!$C$23*Parameters!$D$23+Parameters!$C$24*($A280-Parameters!$D$23),IF($A280&lt;=Parameters!$D$25,Parameters!$C$23*Parameters!$D$23+Parameters!$C$24*(Parameters!$D$24-Parameters!$D$23)+Parameters!$C$25*($A280-Parameters!$D$24),Parameters!$C$23*Parameters!$D$23+Parameters!$C$24*(Parameters!$D$24-Parameters!$D$23)+Parameters!$C$25*(Parameters!$D$25-Parameters!$D$24)+Parameters!$C$26*($A280-Parameters!$D$25)))),_xlfn.IFS($A280&lt;=Parameters!$D$23,Parameters!$C$23*$A280,$A280&lt;=Parameters!$D$24,Parameters!$C$24*$A280,$A280&lt;=Parameters!$D$25,Parameters!$C$25*$A280,$A280&gt;Parameters!$D$25,Parameters!$C$26*$A280))</f>
        <v>25071.75</v>
      </c>
      <c r="C280" s="290">
        <f t="shared" si="146"/>
        <v>91.17</v>
      </c>
      <c r="D280" s="290" cm="1">
        <f t="array" ref="D280">IF(Parameters!$C$55="No",IF($A280&lt;=Parameters!$D$28,Parameters!$C$28*$A280,IF($A280&lt;=Parameters!$D$29,Parameters!$C$28*Parameters!$D$28+Parameters!$C$29*($A280-Parameters!$D$28),IF($A280&lt;=Parameters!$D$30,Parameters!$C$28*Parameters!$D$28+Parameters!$C$29*(Parameters!$D$29-Parameters!$D$28)+Parameters!$C$30*($A280-Parameters!$D$29),Parameters!$C$28*Parameters!$D$28+Parameters!$C$29*(Parameters!$D$29-Parameters!$D$28)+Parameters!$C$30*(Parameters!$D$30-Parameters!$D$29)+Parameters!$C$31*($A280-Parameters!$D$30)))),_xlfn.IFS($A280&lt;=Parameters!$D$28,Parameters!$C$28*$A280,$A280&lt;=Parameters!$D$29,Parameters!$C$29*$A280,$A280&lt;=Parameters!$D$30,Parameters!$C$30*$A280,$A280&gt;Parameters!$D$30,Parameters!$C$31*$A280))</f>
        <v>31308.5</v>
      </c>
      <c r="E280" s="290">
        <f t="shared" si="146"/>
        <v>113.8490909090909</v>
      </c>
      <c r="F280" s="290" cm="1">
        <f t="array" ref="F280">IF(Parameters!$C$55="No",IF($A280&lt;=Parameters!$D$34,Parameters!$C$34*$A280,IF($A280&lt;=Parameters!$D$35,Parameters!$C$34*Parameters!$D$34+Parameters!$C$35*($A280-Parameters!$D$34),IF($A280&lt;=Parameters!$D$36,Parameters!$C$34*Parameters!$D$34+Parameters!$C$35*(Parameters!$D$35-Parameters!$D$34)+Parameters!$C$36*($A280-Parameters!$D$35),Parameters!$C$34*Parameters!$D$34+Parameters!$C$35*(Parameters!$D$35-Parameters!$D$34)+Parameters!$C$36*(Parameters!$D$36-Parameters!$D$35)+Parameters!$C$37*($A280-Parameters!$D$36)))),_xlfn.IFS($A280&lt;=Parameters!$D$34,Parameters!$C$34*$A280,$A280&lt;=Parameters!$D$35,Parameters!$C$35*$A280,$A280&lt;=Parameters!$D$36,Parameters!$C$36*$A280,$A280&gt;Parameters!$D$36,Parameters!$C$37*$A280))</f>
        <v>36242.5</v>
      </c>
      <c r="G280" s="290">
        <f t="shared" si="147"/>
        <v>131.79090909090908</v>
      </c>
      <c r="H280" s="290" cm="1">
        <f t="array" ref="H280">IF(Parameters!$C$55="No",IF($A280&lt;=Parameters!$D$39,Parameters!$C$39*$A280,IF($A280&lt;=Parameters!$D$40,Parameters!$C$39*Parameters!$D$39+Parameters!$C$40*($A280-Parameters!$D$39),IF($A280&lt;=Parameters!$D$41,Parameters!$C$39*Parameters!$D$39+Parameters!$C$40*(Parameters!$D$40-Parameters!$D$39)+Parameters!$C$41*($A280-Parameters!$D$40),Parameters!$C$39*Parameters!$D$39+Parameters!$C$40*(Parameters!$D$40-Parameters!$D$39)+Parameters!$C$41*(Parameters!$D$41-Parameters!$D$40)+Parameters!$C$42*($A280-Parameters!$D$41)))),_xlfn.IFS($A280&lt;=Parameters!$D$39,Parameters!$C$39*$A280,$A280&lt;=Parameters!$D$40,Parameters!$C$40*$A280,$A280&lt;=Parameters!$D$41,Parameters!$C$41*$A280,$A280&gt;Parameters!$D$41,Parameters!$C$42*$A280))</f>
        <v>37858</v>
      </c>
      <c r="I280" s="290">
        <f t="shared" si="148"/>
        <v>137.66545454545454</v>
      </c>
      <c r="J280" s="290" cm="1">
        <f t="array" ref="J280">IF(Parameters!$D$55="No",IF($A280&lt;=Parameters!$F$23,Parameters!$E$23*$A280,IF($A280&lt;=Parameters!$F$24,Parameters!$E$23*Parameters!$F$23+Parameters!$E$24*($A280-Parameters!$F$23),IF($A280&lt;=Parameters!$F$25,Parameters!$E$23*Parameters!$F$23+Parameters!$E$24*(Parameters!$F$24-Parameters!$F$23)+Parameters!$E$25*($A280-Parameters!$F$24),Parameters!$E$23*Parameters!$F$23+Parameters!$E$24*(Parameters!$F$24-Parameters!$F$23)+Parameters!$E$25*(Parameters!$F$25-Parameters!$F$24)+Parameters!$E$26*($A280-Parameters!$F$25)))),_xlfn.IFS($A280&lt;=Parameters!$F$23,Parameters!$E$23*$A280,$A280&lt;=Parameters!$F$24,Parameters!$E$24*$A280,$A280&lt;=Parameters!$F$25,Parameters!$E$25*$A280,$A280&gt;Parameters!$F$25,Parameters!$E$26*$A280))</f>
        <v>25071.75</v>
      </c>
      <c r="K280" s="290">
        <f t="shared" si="124"/>
        <v>91.17</v>
      </c>
      <c r="L280" s="290" cm="1">
        <f t="array" ref="L280">IF(Parameters!$D$55="No",IF($A280&lt;=Parameters!$F$28,Parameters!$E$28*$A280,IF($A280&lt;=Parameters!$F$29,Parameters!$E$28*Parameters!$F$28+Parameters!$E$29*($A280-Parameters!$F$28),IF($A280&lt;=Parameters!$F$30,Parameters!$E$28*Parameters!$F$28+Parameters!$E$29*(Parameters!$F$29-Parameters!$F$28)+Parameters!$E$30*($A280-Parameters!$F$29),Parameters!$E$28*Parameters!$F$28+Parameters!$E$29*(Parameters!$F$29-Parameters!$F$28)+Parameters!$E$30*(Parameters!$F$30-Parameters!$F$29)+Parameters!$E$31*($A280-Parameters!$F$30)))),_xlfn.IFS($A280&lt;=Parameters!$F$28,Parameters!$E$28*$A280,$A280&lt;=Parameters!$F$29,Parameters!$E$29*$A280,$A280&lt;=Parameters!$F$30,Parameters!$E$30*$A280,$A280&gt;Parameters!$F$30,Parameters!$E$31*$A280))</f>
        <v>31308.5</v>
      </c>
      <c r="M280" s="290">
        <f t="shared" si="125"/>
        <v>113.8490909090909</v>
      </c>
      <c r="N280" s="290" cm="1">
        <f t="array" ref="N280">IF(Parameters!$D$55="No",IF($A280&lt;=Parameters!$F$34,Parameters!$E$34*$A280,IF($A280&lt;=Parameters!$F$35,Parameters!$E$34*Parameters!$F$34+Parameters!$E$35*($A280-Parameters!$F$34),IF($A280&lt;=Parameters!$F$36,Parameters!$E$34*Parameters!$F$34+Parameters!$E$35*(Parameters!$F$35-Parameters!$F$34)+Parameters!$E$36*($A280-Parameters!$F$35),Parameters!$E$34*Parameters!$F$34+Parameters!$E$35*(Parameters!$F$35-Parameters!$F$34)+Parameters!$E$36*(Parameters!$F$36-Parameters!$F$35)+Parameters!$E$37*($A280-Parameters!$F$36)))),_xlfn.IFS($A280&lt;=Parameters!$F$34,Parameters!$E$34*$A280,$A280&lt;=Parameters!$F$35,Parameters!$E$35*$A280,$A280&lt;=Parameters!$F$36,Parameters!$E$36*$A280,$A280&gt;Parameters!$F$36,Parameters!$E$37*$A280))</f>
        <v>36242.5</v>
      </c>
      <c r="O280" s="290">
        <f t="shared" si="149"/>
        <v>131.79090909090908</v>
      </c>
      <c r="P280" s="290" cm="1">
        <f t="array" ref="P280">IF(Parameters!$D$55="No",IF($A280&lt;=Parameters!$F$39,Parameters!$E$39*$A280,IF($A280&lt;=Parameters!$F$40,Parameters!$E$39*Parameters!$F$39+Parameters!$E$40*($A280-Parameters!$F$39),IF($A280&lt;=Parameters!$F$41,Parameters!$E$39*Parameters!$F$39+Parameters!$E$40*(Parameters!$F$40-Parameters!$F$39)+Parameters!$E$41*($A280-Parameters!$F$40),Parameters!$E$39*Parameters!$F$39+Parameters!$E$40*(Parameters!$F$40-Parameters!$F$39)+Parameters!$E$41*(Parameters!$F$41-Parameters!$F$40)+Parameters!$E$42*($A280-Parameters!$F$41)))),_xlfn.IFS($A280&lt;=Parameters!$F$39,Parameters!$E$39*$A280,$A280&lt;=Parameters!$F$40,Parameters!$E$40*$A280,$A280&lt;=Parameters!$F$41,Parameters!$E$41*$A280,$A280&gt;Parameters!$F$41,Parameters!$E$42*$A280))</f>
        <v>37858</v>
      </c>
      <c r="Q280" s="290">
        <f t="shared" si="150"/>
        <v>137.66545454545454</v>
      </c>
      <c r="R280" s="290" cm="1">
        <f t="array" ref="R280">IF(Parameters!$E$55="No",IF($A280&lt;=Parameters!$H$23,Parameters!$G$23*$A280,IF($A280&lt;=Parameters!$H$24,Parameters!$G$23*Parameters!$H$23+Parameters!$G$24*($A280-Parameters!$H$23),IF($A280&lt;=Parameters!$H$25,Parameters!$G$23*Parameters!$H$23+Parameters!$G$24*(Parameters!$H$24-Parameters!$H$23)+Parameters!$G$25*($A280-Parameters!$H$24),Parameters!$G$23*Parameters!$H$23+Parameters!$G$24*(Parameters!$H$24-Parameters!$H$23)+Parameters!$G$25*(Parameters!$H$25-Parameters!$H$24)+Parameters!$G$26*($A280-Parameters!$H$25)))),_xlfn.IFS($A280&lt;=Parameters!$H$23,Parameters!$G$23*$A280,$A280&lt;=Parameters!$H$24,Parameters!$G$24*$A280,$A280&lt;=Parameters!$H$25,Parameters!$G$25*$A280,$A280&gt;Parameters!$H$25,Parameters!$G$26*$A280))</f>
        <v>25071.75</v>
      </c>
      <c r="S280" s="290">
        <f t="shared" si="126"/>
        <v>91.17</v>
      </c>
      <c r="T280" s="290" cm="1">
        <f t="array" ref="T280">IF(Parameters!$E$55="No",IF($A280&lt;=Parameters!$H$28,Parameters!$G$28*$A280,IF($A280&lt;=Parameters!$H$29,Parameters!$G$28*Parameters!$H$28+Parameters!$G$29*($A280-Parameters!$H$28),IF($A280&lt;=Parameters!$H$30,Parameters!$G$28*Parameters!$H$28+Parameters!$G$29*(Parameters!$H$29-Parameters!$H$28)+Parameters!$G$30*($A280-Parameters!$H$29),Parameters!$G$28*Parameters!$H$28+Parameters!$G$29*(Parameters!$H$29-Parameters!$H$28)+Parameters!$G$30*(Parameters!$H$30-Parameters!$H$29)+Parameters!$G$31*($A280-Parameters!$H$30)))),_xlfn.IFS($A280&lt;=Parameters!$H$28,Parameters!$G$28*$A280,$A280&lt;=Parameters!$H$29,Parameters!$G$29*$A280,$A280&lt;=Parameters!$H$30,Parameters!$G$30*$A280,$A280&gt;Parameters!$H$30,Parameters!$G$31*$A280))</f>
        <v>31308.5</v>
      </c>
      <c r="U280" s="290">
        <f t="shared" si="127"/>
        <v>113.8490909090909</v>
      </c>
      <c r="V280" s="290" cm="1">
        <f t="array" ref="V280">IF(Parameters!$E$55="No",IF($A280&lt;=Parameters!$H$34,Parameters!$G$34*$A280,IF($A280&lt;=Parameters!$H$35,Parameters!$G$34*Parameters!$H$34+Parameters!$G$35*($A280-Parameters!$H$34),IF($A280&lt;=Parameters!$H$36,Parameters!$G$34*Parameters!$H$34+Parameters!$G$35*(Parameters!$H$35-Parameters!$H$34)+Parameters!$G$36*($A280-Parameters!$H$35),Parameters!$G$34*Parameters!$H$34+Parameters!$G$35*(Parameters!$H$35-Parameters!$H$34)+Parameters!$G$36*(Parameters!$H$36-Parameters!$H$35)+Parameters!$G$37*($A280-Parameters!$H$36)))),_xlfn.IFS($A280&lt;=Parameters!$H$34,Parameters!$G$34*$A280,$A280&lt;=Parameters!$H$35,Parameters!$G$35*$A280,$A280&lt;=Parameters!$H$36,Parameters!$G$36*$A280,$A280&gt;Parameters!$H$36,Parameters!$G$37*$A280))</f>
        <v>36242.5</v>
      </c>
      <c r="W280" s="290">
        <f t="shared" si="151"/>
        <v>131.79090909090908</v>
      </c>
      <c r="X280" s="290" cm="1">
        <f t="array" ref="X280">IF(Parameters!$E$55="No",IF($A280&lt;=Parameters!$H$39,Parameters!$G$39*$A280,IF($A280&lt;=Parameters!$H$40,Parameters!$G$39*Parameters!$H$39+Parameters!$G$40*($A280-Parameters!$H$39),IF($A280&lt;=Parameters!$H$41,Parameters!$G$39*Parameters!$H$39+Parameters!$G$40*(Parameters!$H$40-Parameters!$H$39)+Parameters!$G$41*($A280-Parameters!$H$40),Parameters!$G$39*Parameters!$H$39+Parameters!$G$40*(Parameters!$H$40-Parameters!$H$39)+Parameters!$G$41*(Parameters!$H$41-Parameters!$H$40)+Parameters!$G$42*($A280-Parameters!$H$41)))),_xlfn.IFS($A280&lt;=Parameters!$H$39,Parameters!$G$39*$A280,$A280&lt;=Parameters!$H$40,Parameters!$G$40*$A280,$A280&lt;=Parameters!$H$41,Parameters!$G$41*$A280,$A280&gt;Parameters!$H$41,Parameters!$G$42*$A280))</f>
        <v>37858</v>
      </c>
      <c r="Y280" s="290">
        <f t="shared" si="152"/>
        <v>137.66545454545454</v>
      </c>
      <c r="Z280" s="290" cm="1">
        <f t="array" ref="Z280">IF(Parameters!$F$55="No",IF($A280&lt;=Parameters!$J$23,Parameters!$I$23*$A280,IF($A280&lt;=Parameters!$J$24,Parameters!$I$23*Parameters!$J$23+Parameters!$I$24*($A280-Parameters!$J$23),IF($A280&lt;=Parameters!$J$25,Parameters!$I$23*Parameters!$J$23+Parameters!$I$24*(Parameters!$J$24-Parameters!$J$23)+Parameters!$I$25*($A280-Parameters!$J$24),Parameters!$I$23*Parameters!$J$23+Parameters!$I$24*(Parameters!$J$24-Parameters!$J$23)+Parameters!$I$25*(Parameters!$J$25-Parameters!$J$24)+Parameters!$I$26*($A280-Parameters!$J$25)))),_xlfn.IFS($A280&lt;=Parameters!$J$23,Parameters!$I$23*$A280,$A280&lt;=Parameters!$J$24,Parameters!$I$24*$A280,$A280&lt;=Parameters!$J$25,Parameters!$I$25*$A280,$A280&gt;Parameters!$J$25,Parameters!$I$26*$A280))</f>
        <v>25071.75</v>
      </c>
      <c r="AA280" s="290">
        <f t="shared" si="128"/>
        <v>91.17</v>
      </c>
      <c r="AB280" s="290" cm="1">
        <f t="array" ref="AB280">IF(Parameters!$F$55="No",IF($A280&lt;=Parameters!$J$28,Parameters!$I$28*$A280,IF($A280&lt;=Parameters!$J$29,Parameters!$I$28*Parameters!$J$28+Parameters!$I$29*($A280-Parameters!$J$28),IF($A280&lt;=Parameters!$J$30,Parameters!$I$28*Parameters!$J$28+Parameters!$I$29*(Parameters!$J$29-Parameters!$J$28)+Parameters!$I$30*($A280-Parameters!$J$29),Parameters!$I$28*Parameters!$J$28+Parameters!$I$29*(Parameters!$J$29-Parameters!$J$28)+Parameters!$I$30*(Parameters!$J$30-Parameters!$J$29)+Parameters!$I$31*($A280-Parameters!$J$30)))),_xlfn.IFS($A280&lt;=Parameters!$J$28,Parameters!$I$28*$A280,$A280&lt;=Parameters!$J$29,Parameters!$I$29*$A280,$A280&lt;=Parameters!$J$30,Parameters!$I$30*$A280,$A280&gt;Parameters!$J$30,Parameters!$I$31*$A280))</f>
        <v>31308.5</v>
      </c>
      <c r="AC280" s="290">
        <f t="shared" si="129"/>
        <v>113.8490909090909</v>
      </c>
      <c r="AD280" s="290" cm="1">
        <f t="array" ref="AD280">IF(Parameters!$F$55="No",IF($A280&lt;=Parameters!$J$34,Parameters!$I$34*$A280,IF($A280&lt;=Parameters!$J$35,Parameters!$I$34*Parameters!$J$34+Parameters!$I$35*($A280-Parameters!$J$34),IF($A280&lt;=Parameters!$J$36,Parameters!$I$34*Parameters!$J$34+Parameters!$I$35*(Parameters!$J$35-Parameters!$J$34)+Parameters!$I$36*($A280-Parameters!$J$35),Parameters!$I$34*Parameters!$J$34+Parameters!$I$35*(Parameters!$J$35-Parameters!$J$34)+Parameters!$I$36*(Parameters!$J$36-Parameters!$J$35)+Parameters!$I$37*($A280-Parameters!$J$36)))),_xlfn.IFS($A280&lt;=Parameters!$J$34,Parameters!$I$34*$A280,$A280&lt;=Parameters!$J$35,Parameters!$I$35*$A280,$A280&lt;=Parameters!$J$36,Parameters!$I$36*$A280,$A280&gt;Parameters!$J$36,Parameters!$I$37*$A280))</f>
        <v>36242.5</v>
      </c>
      <c r="AE280" s="290">
        <f t="shared" si="153"/>
        <v>131.79090909090908</v>
      </c>
      <c r="AF280" s="290" cm="1">
        <f t="array" ref="AF280">IF(Parameters!$F$55="No",IF($A280&lt;=Parameters!$J$39,Parameters!$I$39*$A280,IF($A280&lt;=Parameters!$J$40,Parameters!$I$39*Parameters!$J$39+Parameters!$I$40*($A280-Parameters!$J$39),IF($A280&lt;=Parameters!$J$41,Parameters!$I$39*Parameters!$J$39+Parameters!$I$40*(Parameters!$J$40-Parameters!$J$39)+Parameters!$I$41*($A280-Parameters!$J$40),Parameters!$I$39*Parameters!$J$39+Parameters!$I$40*(Parameters!$J$40-Parameters!$J$39)+Parameters!$I$41*(Parameters!$J$41-Parameters!$J$40)+Parameters!$I$42*($A280-Parameters!$J$41)))),_xlfn.IFS($A280&lt;=Parameters!$J$39,Parameters!$I$39*$A280,$A280&lt;=Parameters!$J$40,Parameters!$I$40*$A280,$A280&lt;=Parameters!$J$41,Parameters!$I$41*$A280,$A280&gt;Parameters!$J$41,Parameters!$I$42*$A280))</f>
        <v>37858</v>
      </c>
      <c r="AG280" s="290">
        <f t="shared" si="154"/>
        <v>137.66545454545454</v>
      </c>
      <c r="AI280" s="428">
        <f t="shared" si="130"/>
        <v>91.169999999998254</v>
      </c>
      <c r="AJ280" s="428">
        <f t="shared" si="131"/>
        <v>159.36000000000058</v>
      </c>
      <c r="AK280" s="428">
        <f t="shared" si="132"/>
        <v>143.54000000000087</v>
      </c>
      <c r="AL280" s="428">
        <f t="shared" si="133"/>
        <v>143.54000000000087</v>
      </c>
      <c r="AM280" s="428">
        <f t="shared" si="134"/>
        <v>91.169999999998254</v>
      </c>
      <c r="AN280" s="428">
        <f t="shared" si="135"/>
        <v>159.36000000000058</v>
      </c>
      <c r="AO280" s="428">
        <f t="shared" si="136"/>
        <v>143.54000000000087</v>
      </c>
      <c r="AP280" s="428">
        <f t="shared" si="137"/>
        <v>143.54000000000087</v>
      </c>
      <c r="AQ280" s="428">
        <f t="shared" si="138"/>
        <v>91.169999999998254</v>
      </c>
      <c r="AR280" s="428">
        <f t="shared" si="139"/>
        <v>159.36000000000058</v>
      </c>
      <c r="AS280" s="428">
        <f t="shared" si="140"/>
        <v>143.54000000000087</v>
      </c>
      <c r="AT280" s="428">
        <f t="shared" si="141"/>
        <v>143.54000000000087</v>
      </c>
      <c r="AU280" s="428">
        <f t="shared" si="142"/>
        <v>91.169999999998254</v>
      </c>
      <c r="AV280" s="428">
        <f t="shared" si="143"/>
        <v>159.36000000000058</v>
      </c>
      <c r="AW280" s="428">
        <f t="shared" si="144"/>
        <v>143.54000000000087</v>
      </c>
      <c r="AX280" s="428">
        <f t="shared" si="145"/>
        <v>143.54000000000087</v>
      </c>
    </row>
    <row r="281">
      <c r="A281" s="413">
        <v>276</v>
      </c>
      <c r="B281" s="290" cm="1">
        <f t="array" ref="B281">IF(Parameters!$C$55="No",IF($A281&lt;=Parameters!$D$23,Parameters!$C$23*$A281,IF($A281&lt;=Parameters!$D$24,Parameters!$C$23*Parameters!$D$23+Parameters!$C$24*($A281-Parameters!$D$23),IF($A281&lt;=Parameters!$D$25,Parameters!$C$23*Parameters!$D$23+Parameters!$C$24*(Parameters!$D$24-Parameters!$D$23)+Parameters!$C$25*($A281-Parameters!$D$24),Parameters!$C$23*Parameters!$D$23+Parameters!$C$24*(Parameters!$D$24-Parameters!$D$23)+Parameters!$C$25*(Parameters!$D$25-Parameters!$D$24)+Parameters!$C$26*($A281-Parameters!$D$25)))),_xlfn.IFS($A281&lt;=Parameters!$D$23,Parameters!$C$23*$A281,$A281&lt;=Parameters!$D$24,Parameters!$C$24*$A281,$A281&lt;=Parameters!$D$25,Parameters!$C$25*$A281,$A281&gt;Parameters!$D$25,Parameters!$C$26*$A281))</f>
        <v>25162.920000000002</v>
      </c>
      <c r="C281" s="290">
        <f t="shared" si="146"/>
        <v>91.17</v>
      </c>
      <c r="D281" s="290" cm="1">
        <f t="array" ref="D281">IF(Parameters!$C$55="No",IF($A281&lt;=Parameters!$D$28,Parameters!$C$28*$A281,IF($A281&lt;=Parameters!$D$29,Parameters!$C$28*Parameters!$D$28+Parameters!$C$29*($A281-Parameters!$D$28),IF($A281&lt;=Parameters!$D$30,Parameters!$C$28*Parameters!$D$28+Parameters!$C$29*(Parameters!$D$29-Parameters!$D$28)+Parameters!$C$30*($A281-Parameters!$D$29),Parameters!$C$28*Parameters!$D$28+Parameters!$C$29*(Parameters!$D$29-Parameters!$D$28)+Parameters!$C$30*(Parameters!$D$30-Parameters!$D$29)+Parameters!$C$31*($A281-Parameters!$D$30)))),_xlfn.IFS($A281&lt;=Parameters!$D$28,Parameters!$C$28*$A281,$A281&lt;=Parameters!$D$29,Parameters!$C$29*$A281,$A281&lt;=Parameters!$D$30,Parameters!$C$30*$A281,$A281&gt;Parameters!$D$30,Parameters!$C$31*$A281))</f>
        <v>31467.86</v>
      </c>
      <c r="E281" s="290">
        <f t="shared" si="146"/>
        <v>114.01398550724637</v>
      </c>
      <c r="F281" s="290" cm="1">
        <f t="array" ref="F281">IF(Parameters!$C$55="No",IF($A281&lt;=Parameters!$D$34,Parameters!$C$34*$A281,IF($A281&lt;=Parameters!$D$35,Parameters!$C$34*Parameters!$D$34+Parameters!$C$35*($A281-Parameters!$D$34),IF($A281&lt;=Parameters!$D$36,Parameters!$C$34*Parameters!$D$34+Parameters!$C$35*(Parameters!$D$35-Parameters!$D$34)+Parameters!$C$36*($A281-Parameters!$D$35),Parameters!$C$34*Parameters!$D$34+Parameters!$C$35*(Parameters!$D$35-Parameters!$D$34)+Parameters!$C$36*(Parameters!$D$36-Parameters!$D$35)+Parameters!$C$37*($A281-Parameters!$D$36)))),_xlfn.IFS($A281&lt;=Parameters!$D$34,Parameters!$C$34*$A281,$A281&lt;=Parameters!$D$35,Parameters!$C$35*$A281,$A281&lt;=Parameters!$D$36,Parameters!$C$36*$A281,$A281&gt;Parameters!$D$36,Parameters!$C$37*$A281))</f>
        <v>36386.039999999994</v>
      </c>
      <c r="G281" s="290">
        <f t="shared" si="147"/>
        <v>131.83347826086955</v>
      </c>
      <c r="H281" s="290" cm="1">
        <f t="array" ref="H281">IF(Parameters!$C$55="No",IF($A281&lt;=Parameters!$D$39,Parameters!$C$39*$A281,IF($A281&lt;=Parameters!$D$40,Parameters!$C$39*Parameters!$D$39+Parameters!$C$40*($A281-Parameters!$D$39),IF($A281&lt;=Parameters!$D$41,Parameters!$C$39*Parameters!$D$39+Parameters!$C$40*(Parameters!$D$40-Parameters!$D$39)+Parameters!$C$41*($A281-Parameters!$D$40),Parameters!$C$39*Parameters!$D$39+Parameters!$C$40*(Parameters!$D$40-Parameters!$D$39)+Parameters!$C$41*(Parameters!$D$41-Parameters!$D$40)+Parameters!$C$42*($A281-Parameters!$D$41)))),_xlfn.IFS($A281&lt;=Parameters!$D$39,Parameters!$C$39*$A281,$A281&lt;=Parameters!$D$40,Parameters!$C$40*$A281,$A281&lt;=Parameters!$D$41,Parameters!$C$41*$A281,$A281&gt;Parameters!$D$41,Parameters!$C$42*$A281))</f>
        <v>38001.539999999994</v>
      </c>
      <c r="I281" s="290">
        <f t="shared" si="148"/>
        <v>137.68673913043477</v>
      </c>
      <c r="J281" s="290" cm="1">
        <f t="array" ref="J281">IF(Parameters!$D$55="No",IF($A281&lt;=Parameters!$F$23,Parameters!$E$23*$A281,IF($A281&lt;=Parameters!$F$24,Parameters!$E$23*Parameters!$F$23+Parameters!$E$24*($A281-Parameters!$F$23),IF($A281&lt;=Parameters!$F$25,Parameters!$E$23*Parameters!$F$23+Parameters!$E$24*(Parameters!$F$24-Parameters!$F$23)+Parameters!$E$25*($A281-Parameters!$F$24),Parameters!$E$23*Parameters!$F$23+Parameters!$E$24*(Parameters!$F$24-Parameters!$F$23)+Parameters!$E$25*(Parameters!$F$25-Parameters!$F$24)+Parameters!$E$26*($A281-Parameters!$F$25)))),_xlfn.IFS($A281&lt;=Parameters!$F$23,Parameters!$E$23*$A281,$A281&lt;=Parameters!$F$24,Parameters!$E$24*$A281,$A281&lt;=Parameters!$F$25,Parameters!$E$25*$A281,$A281&gt;Parameters!$F$25,Parameters!$E$26*$A281))</f>
        <v>25162.920000000002</v>
      </c>
      <c r="K281" s="290">
        <f t="shared" si="124"/>
        <v>91.17</v>
      </c>
      <c r="L281" s="290" cm="1">
        <f t="array" ref="L281">IF(Parameters!$D$55="No",IF($A281&lt;=Parameters!$F$28,Parameters!$E$28*$A281,IF($A281&lt;=Parameters!$F$29,Parameters!$E$28*Parameters!$F$28+Parameters!$E$29*($A281-Parameters!$F$28),IF($A281&lt;=Parameters!$F$30,Parameters!$E$28*Parameters!$F$28+Parameters!$E$29*(Parameters!$F$29-Parameters!$F$28)+Parameters!$E$30*($A281-Parameters!$F$29),Parameters!$E$28*Parameters!$F$28+Parameters!$E$29*(Parameters!$F$29-Parameters!$F$28)+Parameters!$E$30*(Parameters!$F$30-Parameters!$F$29)+Parameters!$E$31*($A281-Parameters!$F$30)))),_xlfn.IFS($A281&lt;=Parameters!$F$28,Parameters!$E$28*$A281,$A281&lt;=Parameters!$F$29,Parameters!$E$29*$A281,$A281&lt;=Parameters!$F$30,Parameters!$E$30*$A281,$A281&gt;Parameters!$F$30,Parameters!$E$31*$A281))</f>
        <v>31467.86</v>
      </c>
      <c r="M281" s="290">
        <f t="shared" si="125"/>
        <v>114.01398550724637</v>
      </c>
      <c r="N281" s="290" cm="1">
        <f t="array" ref="N281">IF(Parameters!$D$55="No",IF($A281&lt;=Parameters!$F$34,Parameters!$E$34*$A281,IF($A281&lt;=Parameters!$F$35,Parameters!$E$34*Parameters!$F$34+Parameters!$E$35*($A281-Parameters!$F$34),IF($A281&lt;=Parameters!$F$36,Parameters!$E$34*Parameters!$F$34+Parameters!$E$35*(Parameters!$F$35-Parameters!$F$34)+Parameters!$E$36*($A281-Parameters!$F$35),Parameters!$E$34*Parameters!$F$34+Parameters!$E$35*(Parameters!$F$35-Parameters!$F$34)+Parameters!$E$36*(Parameters!$F$36-Parameters!$F$35)+Parameters!$E$37*($A281-Parameters!$F$36)))),_xlfn.IFS($A281&lt;=Parameters!$F$34,Parameters!$E$34*$A281,$A281&lt;=Parameters!$F$35,Parameters!$E$35*$A281,$A281&lt;=Parameters!$F$36,Parameters!$E$36*$A281,$A281&gt;Parameters!$F$36,Parameters!$E$37*$A281))</f>
        <v>36386.039999999994</v>
      </c>
      <c r="O281" s="290">
        <f t="shared" si="149"/>
        <v>131.83347826086955</v>
      </c>
      <c r="P281" s="290" cm="1">
        <f t="array" ref="P281">IF(Parameters!$D$55="No",IF($A281&lt;=Parameters!$F$39,Parameters!$E$39*$A281,IF($A281&lt;=Parameters!$F$40,Parameters!$E$39*Parameters!$F$39+Parameters!$E$40*($A281-Parameters!$F$39),IF($A281&lt;=Parameters!$F$41,Parameters!$E$39*Parameters!$F$39+Parameters!$E$40*(Parameters!$F$40-Parameters!$F$39)+Parameters!$E$41*($A281-Parameters!$F$40),Parameters!$E$39*Parameters!$F$39+Parameters!$E$40*(Parameters!$F$40-Parameters!$F$39)+Parameters!$E$41*(Parameters!$F$41-Parameters!$F$40)+Parameters!$E$42*($A281-Parameters!$F$41)))),_xlfn.IFS($A281&lt;=Parameters!$F$39,Parameters!$E$39*$A281,$A281&lt;=Parameters!$F$40,Parameters!$E$40*$A281,$A281&lt;=Parameters!$F$41,Parameters!$E$41*$A281,$A281&gt;Parameters!$F$41,Parameters!$E$42*$A281))</f>
        <v>38001.539999999994</v>
      </c>
      <c r="Q281" s="290">
        <f t="shared" si="150"/>
        <v>137.68673913043477</v>
      </c>
      <c r="R281" s="290" cm="1">
        <f t="array" ref="R281">IF(Parameters!$E$55="No",IF($A281&lt;=Parameters!$H$23,Parameters!$G$23*$A281,IF($A281&lt;=Parameters!$H$24,Parameters!$G$23*Parameters!$H$23+Parameters!$G$24*($A281-Parameters!$H$23),IF($A281&lt;=Parameters!$H$25,Parameters!$G$23*Parameters!$H$23+Parameters!$G$24*(Parameters!$H$24-Parameters!$H$23)+Parameters!$G$25*($A281-Parameters!$H$24),Parameters!$G$23*Parameters!$H$23+Parameters!$G$24*(Parameters!$H$24-Parameters!$H$23)+Parameters!$G$25*(Parameters!$H$25-Parameters!$H$24)+Parameters!$G$26*($A281-Parameters!$H$25)))),_xlfn.IFS($A281&lt;=Parameters!$H$23,Parameters!$G$23*$A281,$A281&lt;=Parameters!$H$24,Parameters!$G$24*$A281,$A281&lt;=Parameters!$H$25,Parameters!$G$25*$A281,$A281&gt;Parameters!$H$25,Parameters!$G$26*$A281))</f>
        <v>25162.920000000002</v>
      </c>
      <c r="S281" s="290">
        <f t="shared" si="126"/>
        <v>91.17</v>
      </c>
      <c r="T281" s="290" cm="1">
        <f t="array" ref="T281">IF(Parameters!$E$55="No",IF($A281&lt;=Parameters!$H$28,Parameters!$G$28*$A281,IF($A281&lt;=Parameters!$H$29,Parameters!$G$28*Parameters!$H$28+Parameters!$G$29*($A281-Parameters!$H$28),IF($A281&lt;=Parameters!$H$30,Parameters!$G$28*Parameters!$H$28+Parameters!$G$29*(Parameters!$H$29-Parameters!$H$28)+Parameters!$G$30*($A281-Parameters!$H$29),Parameters!$G$28*Parameters!$H$28+Parameters!$G$29*(Parameters!$H$29-Parameters!$H$28)+Parameters!$G$30*(Parameters!$H$30-Parameters!$H$29)+Parameters!$G$31*($A281-Parameters!$H$30)))),_xlfn.IFS($A281&lt;=Parameters!$H$28,Parameters!$G$28*$A281,$A281&lt;=Parameters!$H$29,Parameters!$G$29*$A281,$A281&lt;=Parameters!$H$30,Parameters!$G$30*$A281,$A281&gt;Parameters!$H$30,Parameters!$G$31*$A281))</f>
        <v>31467.86</v>
      </c>
      <c r="U281" s="290">
        <f t="shared" si="127"/>
        <v>114.01398550724637</v>
      </c>
      <c r="V281" s="290" cm="1">
        <f t="array" ref="V281">IF(Parameters!$E$55="No",IF($A281&lt;=Parameters!$H$34,Parameters!$G$34*$A281,IF($A281&lt;=Parameters!$H$35,Parameters!$G$34*Parameters!$H$34+Parameters!$G$35*($A281-Parameters!$H$34),IF($A281&lt;=Parameters!$H$36,Parameters!$G$34*Parameters!$H$34+Parameters!$G$35*(Parameters!$H$35-Parameters!$H$34)+Parameters!$G$36*($A281-Parameters!$H$35),Parameters!$G$34*Parameters!$H$34+Parameters!$G$35*(Parameters!$H$35-Parameters!$H$34)+Parameters!$G$36*(Parameters!$H$36-Parameters!$H$35)+Parameters!$G$37*($A281-Parameters!$H$36)))),_xlfn.IFS($A281&lt;=Parameters!$H$34,Parameters!$G$34*$A281,$A281&lt;=Parameters!$H$35,Parameters!$G$35*$A281,$A281&lt;=Parameters!$H$36,Parameters!$G$36*$A281,$A281&gt;Parameters!$H$36,Parameters!$G$37*$A281))</f>
        <v>36386.039999999994</v>
      </c>
      <c r="W281" s="290">
        <f t="shared" si="151"/>
        <v>131.83347826086955</v>
      </c>
      <c r="X281" s="290" cm="1">
        <f t="array" ref="X281">IF(Parameters!$E$55="No",IF($A281&lt;=Parameters!$H$39,Parameters!$G$39*$A281,IF($A281&lt;=Parameters!$H$40,Parameters!$G$39*Parameters!$H$39+Parameters!$G$40*($A281-Parameters!$H$39),IF($A281&lt;=Parameters!$H$41,Parameters!$G$39*Parameters!$H$39+Parameters!$G$40*(Parameters!$H$40-Parameters!$H$39)+Parameters!$G$41*($A281-Parameters!$H$40),Parameters!$G$39*Parameters!$H$39+Parameters!$G$40*(Parameters!$H$40-Parameters!$H$39)+Parameters!$G$41*(Parameters!$H$41-Parameters!$H$40)+Parameters!$G$42*($A281-Parameters!$H$41)))),_xlfn.IFS($A281&lt;=Parameters!$H$39,Parameters!$G$39*$A281,$A281&lt;=Parameters!$H$40,Parameters!$G$40*$A281,$A281&lt;=Parameters!$H$41,Parameters!$G$41*$A281,$A281&gt;Parameters!$H$41,Parameters!$G$42*$A281))</f>
        <v>38001.539999999994</v>
      </c>
      <c r="Y281" s="290">
        <f t="shared" si="152"/>
        <v>137.68673913043477</v>
      </c>
      <c r="Z281" s="290" cm="1">
        <f t="array" ref="Z281">IF(Parameters!$F$55="No",IF($A281&lt;=Parameters!$J$23,Parameters!$I$23*$A281,IF($A281&lt;=Parameters!$J$24,Parameters!$I$23*Parameters!$J$23+Parameters!$I$24*($A281-Parameters!$J$23),IF($A281&lt;=Parameters!$J$25,Parameters!$I$23*Parameters!$J$23+Parameters!$I$24*(Parameters!$J$24-Parameters!$J$23)+Parameters!$I$25*($A281-Parameters!$J$24),Parameters!$I$23*Parameters!$J$23+Parameters!$I$24*(Parameters!$J$24-Parameters!$J$23)+Parameters!$I$25*(Parameters!$J$25-Parameters!$J$24)+Parameters!$I$26*($A281-Parameters!$J$25)))),_xlfn.IFS($A281&lt;=Parameters!$J$23,Parameters!$I$23*$A281,$A281&lt;=Parameters!$J$24,Parameters!$I$24*$A281,$A281&lt;=Parameters!$J$25,Parameters!$I$25*$A281,$A281&gt;Parameters!$J$25,Parameters!$I$26*$A281))</f>
        <v>25162.920000000002</v>
      </c>
      <c r="AA281" s="290">
        <f t="shared" si="128"/>
        <v>91.17</v>
      </c>
      <c r="AB281" s="290" cm="1">
        <f t="array" ref="AB281">IF(Parameters!$F$55="No",IF($A281&lt;=Parameters!$J$28,Parameters!$I$28*$A281,IF($A281&lt;=Parameters!$J$29,Parameters!$I$28*Parameters!$J$28+Parameters!$I$29*($A281-Parameters!$J$28),IF($A281&lt;=Parameters!$J$30,Parameters!$I$28*Parameters!$J$28+Parameters!$I$29*(Parameters!$J$29-Parameters!$J$28)+Parameters!$I$30*($A281-Parameters!$J$29),Parameters!$I$28*Parameters!$J$28+Parameters!$I$29*(Parameters!$J$29-Parameters!$J$28)+Parameters!$I$30*(Parameters!$J$30-Parameters!$J$29)+Parameters!$I$31*($A281-Parameters!$J$30)))),_xlfn.IFS($A281&lt;=Parameters!$J$28,Parameters!$I$28*$A281,$A281&lt;=Parameters!$J$29,Parameters!$I$29*$A281,$A281&lt;=Parameters!$J$30,Parameters!$I$30*$A281,$A281&gt;Parameters!$J$30,Parameters!$I$31*$A281))</f>
        <v>31467.86</v>
      </c>
      <c r="AC281" s="290">
        <f t="shared" si="129"/>
        <v>114.01398550724637</v>
      </c>
      <c r="AD281" s="290" cm="1">
        <f t="array" ref="AD281">IF(Parameters!$F$55="No",IF($A281&lt;=Parameters!$J$34,Parameters!$I$34*$A281,IF($A281&lt;=Parameters!$J$35,Parameters!$I$34*Parameters!$J$34+Parameters!$I$35*($A281-Parameters!$J$34),IF($A281&lt;=Parameters!$J$36,Parameters!$I$34*Parameters!$J$34+Parameters!$I$35*(Parameters!$J$35-Parameters!$J$34)+Parameters!$I$36*($A281-Parameters!$J$35),Parameters!$I$34*Parameters!$J$34+Parameters!$I$35*(Parameters!$J$35-Parameters!$J$34)+Parameters!$I$36*(Parameters!$J$36-Parameters!$J$35)+Parameters!$I$37*($A281-Parameters!$J$36)))),_xlfn.IFS($A281&lt;=Parameters!$J$34,Parameters!$I$34*$A281,$A281&lt;=Parameters!$J$35,Parameters!$I$35*$A281,$A281&lt;=Parameters!$J$36,Parameters!$I$36*$A281,$A281&gt;Parameters!$J$36,Parameters!$I$37*$A281))</f>
        <v>36386.039999999994</v>
      </c>
      <c r="AE281" s="290">
        <f t="shared" si="153"/>
        <v>131.83347826086955</v>
      </c>
      <c r="AF281" s="290" cm="1">
        <f t="array" ref="AF281">IF(Parameters!$F$55="No",IF($A281&lt;=Parameters!$J$39,Parameters!$I$39*$A281,IF($A281&lt;=Parameters!$J$40,Parameters!$I$39*Parameters!$J$39+Parameters!$I$40*($A281-Parameters!$J$39),IF($A281&lt;=Parameters!$J$41,Parameters!$I$39*Parameters!$J$39+Parameters!$I$40*(Parameters!$J$40-Parameters!$J$39)+Parameters!$I$41*($A281-Parameters!$J$40),Parameters!$I$39*Parameters!$J$39+Parameters!$I$40*(Parameters!$J$40-Parameters!$J$39)+Parameters!$I$41*(Parameters!$J$41-Parameters!$J$40)+Parameters!$I$42*($A281-Parameters!$J$41)))),_xlfn.IFS($A281&lt;=Parameters!$J$39,Parameters!$I$39*$A281,$A281&lt;=Parameters!$J$40,Parameters!$I$40*$A281,$A281&lt;=Parameters!$J$41,Parameters!$I$41*$A281,$A281&gt;Parameters!$J$41,Parameters!$I$42*$A281))</f>
        <v>38001.539999999994</v>
      </c>
      <c r="AG281" s="290">
        <f t="shared" si="154"/>
        <v>137.68673913043477</v>
      </c>
      <c r="AI281" s="428">
        <f t="shared" si="130"/>
        <v>91.170000000001892</v>
      </c>
      <c r="AJ281" s="428">
        <f t="shared" si="131"/>
        <v>159.36000000000058</v>
      </c>
      <c r="AK281" s="428">
        <f t="shared" si="132"/>
        <v>143.5399999999936</v>
      </c>
      <c r="AL281" s="428">
        <f t="shared" si="133"/>
        <v>143.5399999999936</v>
      </c>
      <c r="AM281" s="428">
        <f t="shared" si="134"/>
        <v>91.170000000001892</v>
      </c>
      <c r="AN281" s="428">
        <f t="shared" si="135"/>
        <v>159.36000000000058</v>
      </c>
      <c r="AO281" s="428">
        <f t="shared" si="136"/>
        <v>143.5399999999936</v>
      </c>
      <c r="AP281" s="428">
        <f t="shared" si="137"/>
        <v>143.5399999999936</v>
      </c>
      <c r="AQ281" s="428">
        <f t="shared" si="138"/>
        <v>91.170000000001892</v>
      </c>
      <c r="AR281" s="428">
        <f t="shared" si="139"/>
        <v>159.36000000000058</v>
      </c>
      <c r="AS281" s="428">
        <f t="shared" si="140"/>
        <v>143.5399999999936</v>
      </c>
      <c r="AT281" s="428">
        <f t="shared" si="141"/>
        <v>143.5399999999936</v>
      </c>
      <c r="AU281" s="428">
        <f t="shared" si="142"/>
        <v>91.170000000001892</v>
      </c>
      <c r="AV281" s="428">
        <f t="shared" si="143"/>
        <v>159.36000000000058</v>
      </c>
      <c r="AW281" s="428">
        <f t="shared" si="144"/>
        <v>143.5399999999936</v>
      </c>
      <c r="AX281" s="428">
        <f t="shared" si="145"/>
        <v>143.5399999999936</v>
      </c>
    </row>
    <row r="282">
      <c r="A282" s="413">
        <v>277</v>
      </c>
      <c r="B282" s="290" cm="1">
        <f t="array" ref="B282">IF(Parameters!$C$55="No",IF($A282&lt;=Parameters!$D$23,Parameters!$C$23*$A282,IF($A282&lt;=Parameters!$D$24,Parameters!$C$23*Parameters!$D$23+Parameters!$C$24*($A282-Parameters!$D$23),IF($A282&lt;=Parameters!$D$25,Parameters!$C$23*Parameters!$D$23+Parameters!$C$24*(Parameters!$D$24-Parameters!$D$23)+Parameters!$C$25*($A282-Parameters!$D$24),Parameters!$C$23*Parameters!$D$23+Parameters!$C$24*(Parameters!$D$24-Parameters!$D$23)+Parameters!$C$25*(Parameters!$D$25-Parameters!$D$24)+Parameters!$C$26*($A282-Parameters!$D$25)))),_xlfn.IFS($A282&lt;=Parameters!$D$23,Parameters!$C$23*$A282,$A282&lt;=Parameters!$D$24,Parameters!$C$24*$A282,$A282&lt;=Parameters!$D$25,Parameters!$C$25*$A282,$A282&gt;Parameters!$D$25,Parameters!$C$26*$A282))</f>
        <v>25254.09</v>
      </c>
      <c r="C282" s="290">
        <f t="shared" si="146"/>
        <v>91.17</v>
      </c>
      <c r="D282" s="290" cm="1">
        <f t="array" ref="D282">IF(Parameters!$C$55="No",IF($A282&lt;=Parameters!$D$28,Parameters!$C$28*$A282,IF($A282&lt;=Parameters!$D$29,Parameters!$C$28*Parameters!$D$28+Parameters!$C$29*($A282-Parameters!$D$28),IF($A282&lt;=Parameters!$D$30,Parameters!$C$28*Parameters!$D$28+Parameters!$C$29*(Parameters!$D$29-Parameters!$D$28)+Parameters!$C$30*($A282-Parameters!$D$29),Parameters!$C$28*Parameters!$D$28+Parameters!$C$29*(Parameters!$D$29-Parameters!$D$28)+Parameters!$C$30*(Parameters!$D$30-Parameters!$D$29)+Parameters!$C$31*($A282-Parameters!$D$30)))),_xlfn.IFS($A282&lt;=Parameters!$D$28,Parameters!$C$28*$A282,$A282&lt;=Parameters!$D$29,Parameters!$C$29*$A282,$A282&lt;=Parameters!$D$30,Parameters!$C$30*$A282,$A282&gt;Parameters!$D$30,Parameters!$C$31*$A282))</f>
        <v>31627.22</v>
      </c>
      <c r="E282" s="290">
        <f t="shared" si="146"/>
        <v>114.17768953068592</v>
      </c>
      <c r="F282" s="290" cm="1">
        <f t="array" ref="F282">IF(Parameters!$C$55="No",IF($A282&lt;=Parameters!$D$34,Parameters!$C$34*$A282,IF($A282&lt;=Parameters!$D$35,Parameters!$C$34*Parameters!$D$34+Parameters!$C$35*($A282-Parameters!$D$34),IF($A282&lt;=Parameters!$D$36,Parameters!$C$34*Parameters!$D$34+Parameters!$C$35*(Parameters!$D$35-Parameters!$D$34)+Parameters!$C$36*($A282-Parameters!$D$35),Parameters!$C$34*Parameters!$D$34+Parameters!$C$35*(Parameters!$D$35-Parameters!$D$34)+Parameters!$C$36*(Parameters!$D$36-Parameters!$D$35)+Parameters!$C$37*($A282-Parameters!$D$36)))),_xlfn.IFS($A282&lt;=Parameters!$D$34,Parameters!$C$34*$A282,$A282&lt;=Parameters!$D$35,Parameters!$C$35*$A282,$A282&lt;=Parameters!$D$36,Parameters!$C$36*$A282,$A282&gt;Parameters!$D$36,Parameters!$C$37*$A282))</f>
        <v>36529.58</v>
      </c>
      <c r="G282" s="290">
        <f t="shared" si="147"/>
        <v>131.87574007220218</v>
      </c>
      <c r="H282" s="290" cm="1">
        <f t="array" ref="H282">IF(Parameters!$C$55="No",IF($A282&lt;=Parameters!$D$39,Parameters!$C$39*$A282,IF($A282&lt;=Parameters!$D$40,Parameters!$C$39*Parameters!$D$39+Parameters!$C$40*($A282-Parameters!$D$39),IF($A282&lt;=Parameters!$D$41,Parameters!$C$39*Parameters!$D$39+Parameters!$C$40*(Parameters!$D$40-Parameters!$D$39)+Parameters!$C$41*($A282-Parameters!$D$40),Parameters!$C$39*Parameters!$D$39+Parameters!$C$40*(Parameters!$D$40-Parameters!$D$39)+Parameters!$C$41*(Parameters!$D$41-Parameters!$D$40)+Parameters!$C$42*($A282-Parameters!$D$41)))),_xlfn.IFS($A282&lt;=Parameters!$D$39,Parameters!$C$39*$A282,$A282&lt;=Parameters!$D$40,Parameters!$C$40*$A282,$A282&lt;=Parameters!$D$41,Parameters!$C$41*$A282,$A282&gt;Parameters!$D$41,Parameters!$C$42*$A282))</f>
        <v>38145.08</v>
      </c>
      <c r="I282" s="290">
        <f t="shared" si="148"/>
        <v>137.7078700361011</v>
      </c>
      <c r="J282" s="290" cm="1">
        <f t="array" ref="J282">IF(Parameters!$D$55="No",IF($A282&lt;=Parameters!$F$23,Parameters!$E$23*$A282,IF($A282&lt;=Parameters!$F$24,Parameters!$E$23*Parameters!$F$23+Parameters!$E$24*($A282-Parameters!$F$23),IF($A282&lt;=Parameters!$F$25,Parameters!$E$23*Parameters!$F$23+Parameters!$E$24*(Parameters!$F$24-Parameters!$F$23)+Parameters!$E$25*($A282-Parameters!$F$24),Parameters!$E$23*Parameters!$F$23+Parameters!$E$24*(Parameters!$F$24-Parameters!$F$23)+Parameters!$E$25*(Parameters!$F$25-Parameters!$F$24)+Parameters!$E$26*($A282-Parameters!$F$25)))),_xlfn.IFS($A282&lt;=Parameters!$F$23,Parameters!$E$23*$A282,$A282&lt;=Parameters!$F$24,Parameters!$E$24*$A282,$A282&lt;=Parameters!$F$25,Parameters!$E$25*$A282,$A282&gt;Parameters!$F$25,Parameters!$E$26*$A282))</f>
        <v>25254.09</v>
      </c>
      <c r="K282" s="290">
        <f t="shared" si="124"/>
        <v>91.17</v>
      </c>
      <c r="L282" s="290" cm="1">
        <f t="array" ref="L282">IF(Parameters!$D$55="No",IF($A282&lt;=Parameters!$F$28,Parameters!$E$28*$A282,IF($A282&lt;=Parameters!$F$29,Parameters!$E$28*Parameters!$F$28+Parameters!$E$29*($A282-Parameters!$F$28),IF($A282&lt;=Parameters!$F$30,Parameters!$E$28*Parameters!$F$28+Parameters!$E$29*(Parameters!$F$29-Parameters!$F$28)+Parameters!$E$30*($A282-Parameters!$F$29),Parameters!$E$28*Parameters!$F$28+Parameters!$E$29*(Parameters!$F$29-Parameters!$F$28)+Parameters!$E$30*(Parameters!$F$30-Parameters!$F$29)+Parameters!$E$31*($A282-Parameters!$F$30)))),_xlfn.IFS($A282&lt;=Parameters!$F$28,Parameters!$E$28*$A282,$A282&lt;=Parameters!$F$29,Parameters!$E$29*$A282,$A282&lt;=Parameters!$F$30,Parameters!$E$30*$A282,$A282&gt;Parameters!$F$30,Parameters!$E$31*$A282))</f>
        <v>31627.22</v>
      </c>
      <c r="M282" s="290">
        <f t="shared" si="125"/>
        <v>114.17768953068592</v>
      </c>
      <c r="N282" s="290" cm="1">
        <f t="array" ref="N282">IF(Parameters!$D$55="No",IF($A282&lt;=Parameters!$F$34,Parameters!$E$34*$A282,IF($A282&lt;=Parameters!$F$35,Parameters!$E$34*Parameters!$F$34+Parameters!$E$35*($A282-Parameters!$F$34),IF($A282&lt;=Parameters!$F$36,Parameters!$E$34*Parameters!$F$34+Parameters!$E$35*(Parameters!$F$35-Parameters!$F$34)+Parameters!$E$36*($A282-Parameters!$F$35),Parameters!$E$34*Parameters!$F$34+Parameters!$E$35*(Parameters!$F$35-Parameters!$F$34)+Parameters!$E$36*(Parameters!$F$36-Parameters!$F$35)+Parameters!$E$37*($A282-Parameters!$F$36)))),_xlfn.IFS($A282&lt;=Parameters!$F$34,Parameters!$E$34*$A282,$A282&lt;=Parameters!$F$35,Parameters!$E$35*$A282,$A282&lt;=Parameters!$F$36,Parameters!$E$36*$A282,$A282&gt;Parameters!$F$36,Parameters!$E$37*$A282))</f>
        <v>36529.58</v>
      </c>
      <c r="O282" s="290">
        <f t="shared" si="149"/>
        <v>131.87574007220218</v>
      </c>
      <c r="P282" s="290" cm="1">
        <f t="array" ref="P282">IF(Parameters!$D$55="No",IF($A282&lt;=Parameters!$F$39,Parameters!$E$39*$A282,IF($A282&lt;=Parameters!$F$40,Parameters!$E$39*Parameters!$F$39+Parameters!$E$40*($A282-Parameters!$F$39),IF($A282&lt;=Parameters!$F$41,Parameters!$E$39*Parameters!$F$39+Parameters!$E$40*(Parameters!$F$40-Parameters!$F$39)+Parameters!$E$41*($A282-Parameters!$F$40),Parameters!$E$39*Parameters!$F$39+Parameters!$E$40*(Parameters!$F$40-Parameters!$F$39)+Parameters!$E$41*(Parameters!$F$41-Parameters!$F$40)+Parameters!$E$42*($A282-Parameters!$F$41)))),_xlfn.IFS($A282&lt;=Parameters!$F$39,Parameters!$E$39*$A282,$A282&lt;=Parameters!$F$40,Parameters!$E$40*$A282,$A282&lt;=Parameters!$F$41,Parameters!$E$41*$A282,$A282&gt;Parameters!$F$41,Parameters!$E$42*$A282))</f>
        <v>38145.08</v>
      </c>
      <c r="Q282" s="290">
        <f t="shared" si="150"/>
        <v>137.7078700361011</v>
      </c>
      <c r="R282" s="290" cm="1">
        <f t="array" ref="R282">IF(Parameters!$E$55="No",IF($A282&lt;=Parameters!$H$23,Parameters!$G$23*$A282,IF($A282&lt;=Parameters!$H$24,Parameters!$G$23*Parameters!$H$23+Parameters!$G$24*($A282-Parameters!$H$23),IF($A282&lt;=Parameters!$H$25,Parameters!$G$23*Parameters!$H$23+Parameters!$G$24*(Parameters!$H$24-Parameters!$H$23)+Parameters!$G$25*($A282-Parameters!$H$24),Parameters!$G$23*Parameters!$H$23+Parameters!$G$24*(Parameters!$H$24-Parameters!$H$23)+Parameters!$G$25*(Parameters!$H$25-Parameters!$H$24)+Parameters!$G$26*($A282-Parameters!$H$25)))),_xlfn.IFS($A282&lt;=Parameters!$H$23,Parameters!$G$23*$A282,$A282&lt;=Parameters!$H$24,Parameters!$G$24*$A282,$A282&lt;=Parameters!$H$25,Parameters!$G$25*$A282,$A282&gt;Parameters!$H$25,Parameters!$G$26*$A282))</f>
        <v>25254.09</v>
      </c>
      <c r="S282" s="290">
        <f t="shared" si="126"/>
        <v>91.17</v>
      </c>
      <c r="T282" s="290" cm="1">
        <f t="array" ref="T282">IF(Parameters!$E$55="No",IF($A282&lt;=Parameters!$H$28,Parameters!$G$28*$A282,IF($A282&lt;=Parameters!$H$29,Parameters!$G$28*Parameters!$H$28+Parameters!$G$29*($A282-Parameters!$H$28),IF($A282&lt;=Parameters!$H$30,Parameters!$G$28*Parameters!$H$28+Parameters!$G$29*(Parameters!$H$29-Parameters!$H$28)+Parameters!$G$30*($A282-Parameters!$H$29),Parameters!$G$28*Parameters!$H$28+Parameters!$G$29*(Parameters!$H$29-Parameters!$H$28)+Parameters!$G$30*(Parameters!$H$30-Parameters!$H$29)+Parameters!$G$31*($A282-Parameters!$H$30)))),_xlfn.IFS($A282&lt;=Parameters!$H$28,Parameters!$G$28*$A282,$A282&lt;=Parameters!$H$29,Parameters!$G$29*$A282,$A282&lt;=Parameters!$H$30,Parameters!$G$30*$A282,$A282&gt;Parameters!$H$30,Parameters!$G$31*$A282))</f>
        <v>31627.22</v>
      </c>
      <c r="U282" s="290">
        <f t="shared" si="127"/>
        <v>114.17768953068592</v>
      </c>
      <c r="V282" s="290" cm="1">
        <f t="array" ref="V282">IF(Parameters!$E$55="No",IF($A282&lt;=Parameters!$H$34,Parameters!$G$34*$A282,IF($A282&lt;=Parameters!$H$35,Parameters!$G$34*Parameters!$H$34+Parameters!$G$35*($A282-Parameters!$H$34),IF($A282&lt;=Parameters!$H$36,Parameters!$G$34*Parameters!$H$34+Parameters!$G$35*(Parameters!$H$35-Parameters!$H$34)+Parameters!$G$36*($A282-Parameters!$H$35),Parameters!$G$34*Parameters!$H$34+Parameters!$G$35*(Parameters!$H$35-Parameters!$H$34)+Parameters!$G$36*(Parameters!$H$36-Parameters!$H$35)+Parameters!$G$37*($A282-Parameters!$H$36)))),_xlfn.IFS($A282&lt;=Parameters!$H$34,Parameters!$G$34*$A282,$A282&lt;=Parameters!$H$35,Parameters!$G$35*$A282,$A282&lt;=Parameters!$H$36,Parameters!$G$36*$A282,$A282&gt;Parameters!$H$36,Parameters!$G$37*$A282))</f>
        <v>36529.58</v>
      </c>
      <c r="W282" s="290">
        <f t="shared" si="151"/>
        <v>131.87574007220218</v>
      </c>
      <c r="X282" s="290" cm="1">
        <f t="array" ref="X282">IF(Parameters!$E$55="No",IF($A282&lt;=Parameters!$H$39,Parameters!$G$39*$A282,IF($A282&lt;=Parameters!$H$40,Parameters!$G$39*Parameters!$H$39+Parameters!$G$40*($A282-Parameters!$H$39),IF($A282&lt;=Parameters!$H$41,Parameters!$G$39*Parameters!$H$39+Parameters!$G$40*(Parameters!$H$40-Parameters!$H$39)+Parameters!$G$41*($A282-Parameters!$H$40),Parameters!$G$39*Parameters!$H$39+Parameters!$G$40*(Parameters!$H$40-Parameters!$H$39)+Parameters!$G$41*(Parameters!$H$41-Parameters!$H$40)+Parameters!$G$42*($A282-Parameters!$H$41)))),_xlfn.IFS($A282&lt;=Parameters!$H$39,Parameters!$G$39*$A282,$A282&lt;=Parameters!$H$40,Parameters!$G$40*$A282,$A282&lt;=Parameters!$H$41,Parameters!$G$41*$A282,$A282&gt;Parameters!$H$41,Parameters!$G$42*$A282))</f>
        <v>38145.08</v>
      </c>
      <c r="Y282" s="290">
        <f t="shared" si="152"/>
        <v>137.7078700361011</v>
      </c>
      <c r="Z282" s="290" cm="1">
        <f t="array" ref="Z282">IF(Parameters!$F$55="No",IF($A282&lt;=Parameters!$J$23,Parameters!$I$23*$A282,IF($A282&lt;=Parameters!$J$24,Parameters!$I$23*Parameters!$J$23+Parameters!$I$24*($A282-Parameters!$J$23),IF($A282&lt;=Parameters!$J$25,Parameters!$I$23*Parameters!$J$23+Parameters!$I$24*(Parameters!$J$24-Parameters!$J$23)+Parameters!$I$25*($A282-Parameters!$J$24),Parameters!$I$23*Parameters!$J$23+Parameters!$I$24*(Parameters!$J$24-Parameters!$J$23)+Parameters!$I$25*(Parameters!$J$25-Parameters!$J$24)+Parameters!$I$26*($A282-Parameters!$J$25)))),_xlfn.IFS($A282&lt;=Parameters!$J$23,Parameters!$I$23*$A282,$A282&lt;=Parameters!$J$24,Parameters!$I$24*$A282,$A282&lt;=Parameters!$J$25,Parameters!$I$25*$A282,$A282&gt;Parameters!$J$25,Parameters!$I$26*$A282))</f>
        <v>25254.09</v>
      </c>
      <c r="AA282" s="290">
        <f t="shared" si="128"/>
        <v>91.17</v>
      </c>
      <c r="AB282" s="290" cm="1">
        <f t="array" ref="AB282">IF(Parameters!$F$55="No",IF($A282&lt;=Parameters!$J$28,Parameters!$I$28*$A282,IF($A282&lt;=Parameters!$J$29,Parameters!$I$28*Parameters!$J$28+Parameters!$I$29*($A282-Parameters!$J$28),IF($A282&lt;=Parameters!$J$30,Parameters!$I$28*Parameters!$J$28+Parameters!$I$29*(Parameters!$J$29-Parameters!$J$28)+Parameters!$I$30*($A282-Parameters!$J$29),Parameters!$I$28*Parameters!$J$28+Parameters!$I$29*(Parameters!$J$29-Parameters!$J$28)+Parameters!$I$30*(Parameters!$J$30-Parameters!$J$29)+Parameters!$I$31*($A282-Parameters!$J$30)))),_xlfn.IFS($A282&lt;=Parameters!$J$28,Parameters!$I$28*$A282,$A282&lt;=Parameters!$J$29,Parameters!$I$29*$A282,$A282&lt;=Parameters!$J$30,Parameters!$I$30*$A282,$A282&gt;Parameters!$J$30,Parameters!$I$31*$A282))</f>
        <v>31627.22</v>
      </c>
      <c r="AC282" s="290">
        <f t="shared" si="129"/>
        <v>114.17768953068592</v>
      </c>
      <c r="AD282" s="290" cm="1">
        <f t="array" ref="AD282">IF(Parameters!$F$55="No",IF($A282&lt;=Parameters!$J$34,Parameters!$I$34*$A282,IF($A282&lt;=Parameters!$J$35,Parameters!$I$34*Parameters!$J$34+Parameters!$I$35*($A282-Parameters!$J$34),IF($A282&lt;=Parameters!$J$36,Parameters!$I$34*Parameters!$J$34+Parameters!$I$35*(Parameters!$J$35-Parameters!$J$34)+Parameters!$I$36*($A282-Parameters!$J$35),Parameters!$I$34*Parameters!$J$34+Parameters!$I$35*(Parameters!$J$35-Parameters!$J$34)+Parameters!$I$36*(Parameters!$J$36-Parameters!$J$35)+Parameters!$I$37*($A282-Parameters!$J$36)))),_xlfn.IFS($A282&lt;=Parameters!$J$34,Parameters!$I$34*$A282,$A282&lt;=Parameters!$J$35,Parameters!$I$35*$A282,$A282&lt;=Parameters!$J$36,Parameters!$I$36*$A282,$A282&gt;Parameters!$J$36,Parameters!$I$37*$A282))</f>
        <v>36529.58</v>
      </c>
      <c r="AE282" s="290">
        <f t="shared" si="153"/>
        <v>131.87574007220218</v>
      </c>
      <c r="AF282" s="290" cm="1">
        <f t="array" ref="AF282">IF(Parameters!$F$55="No",IF($A282&lt;=Parameters!$J$39,Parameters!$I$39*$A282,IF($A282&lt;=Parameters!$J$40,Parameters!$I$39*Parameters!$J$39+Parameters!$I$40*($A282-Parameters!$J$39),IF($A282&lt;=Parameters!$J$41,Parameters!$I$39*Parameters!$J$39+Parameters!$I$40*(Parameters!$J$40-Parameters!$J$39)+Parameters!$I$41*($A282-Parameters!$J$40),Parameters!$I$39*Parameters!$J$39+Parameters!$I$40*(Parameters!$J$40-Parameters!$J$39)+Parameters!$I$41*(Parameters!$J$41-Parameters!$J$40)+Parameters!$I$42*($A282-Parameters!$J$41)))),_xlfn.IFS($A282&lt;=Parameters!$J$39,Parameters!$I$39*$A282,$A282&lt;=Parameters!$J$40,Parameters!$I$40*$A282,$A282&lt;=Parameters!$J$41,Parameters!$I$41*$A282,$A282&gt;Parameters!$J$41,Parameters!$I$42*$A282))</f>
        <v>38145.08</v>
      </c>
      <c r="AG282" s="290">
        <f t="shared" si="154"/>
        <v>137.7078700361011</v>
      </c>
      <c r="AI282" s="428">
        <f t="shared" si="130"/>
        <v>91.169999999998254</v>
      </c>
      <c r="AJ282" s="428">
        <f t="shared" si="131"/>
        <v>159.36000000000058</v>
      </c>
      <c r="AK282" s="428">
        <f t="shared" si="132"/>
        <v>143.54000000000815</v>
      </c>
      <c r="AL282" s="428">
        <f t="shared" si="133"/>
        <v>143.54000000000815</v>
      </c>
      <c r="AM282" s="428">
        <f t="shared" si="134"/>
        <v>91.169999999998254</v>
      </c>
      <c r="AN282" s="428">
        <f t="shared" si="135"/>
        <v>159.36000000000058</v>
      </c>
      <c r="AO282" s="428">
        <f t="shared" si="136"/>
        <v>143.54000000000815</v>
      </c>
      <c r="AP282" s="428">
        <f t="shared" si="137"/>
        <v>143.54000000000815</v>
      </c>
      <c r="AQ282" s="428">
        <f t="shared" si="138"/>
        <v>91.169999999998254</v>
      </c>
      <c r="AR282" s="428">
        <f t="shared" si="139"/>
        <v>159.36000000000058</v>
      </c>
      <c r="AS282" s="428">
        <f t="shared" si="140"/>
        <v>143.54000000000815</v>
      </c>
      <c r="AT282" s="428">
        <f t="shared" si="141"/>
        <v>143.54000000000815</v>
      </c>
      <c r="AU282" s="428">
        <f t="shared" si="142"/>
        <v>91.169999999998254</v>
      </c>
      <c r="AV282" s="428">
        <f t="shared" si="143"/>
        <v>159.36000000000058</v>
      </c>
      <c r="AW282" s="428">
        <f t="shared" si="144"/>
        <v>143.54000000000815</v>
      </c>
      <c r="AX282" s="428">
        <f t="shared" si="145"/>
        <v>143.54000000000815</v>
      </c>
    </row>
    <row r="283">
      <c r="A283" s="413">
        <v>278</v>
      </c>
      <c r="B283" s="290" cm="1">
        <f t="array" ref="B283">IF(Parameters!$C$55="No",IF($A283&lt;=Parameters!$D$23,Parameters!$C$23*$A283,IF($A283&lt;=Parameters!$D$24,Parameters!$C$23*Parameters!$D$23+Parameters!$C$24*($A283-Parameters!$D$23),IF($A283&lt;=Parameters!$D$25,Parameters!$C$23*Parameters!$D$23+Parameters!$C$24*(Parameters!$D$24-Parameters!$D$23)+Parameters!$C$25*($A283-Parameters!$D$24),Parameters!$C$23*Parameters!$D$23+Parameters!$C$24*(Parameters!$D$24-Parameters!$D$23)+Parameters!$C$25*(Parameters!$D$25-Parameters!$D$24)+Parameters!$C$26*($A283-Parameters!$D$25)))),_xlfn.IFS($A283&lt;=Parameters!$D$23,Parameters!$C$23*$A283,$A283&lt;=Parameters!$D$24,Parameters!$C$24*$A283,$A283&lt;=Parameters!$D$25,Parameters!$C$25*$A283,$A283&gt;Parameters!$D$25,Parameters!$C$26*$A283))</f>
        <v>25345.260000000002</v>
      </c>
      <c r="C283" s="290">
        <f t="shared" si="146"/>
        <v>91.17</v>
      </c>
      <c r="D283" s="290" cm="1">
        <f t="array" ref="D283">IF(Parameters!$C$55="No",IF($A283&lt;=Parameters!$D$28,Parameters!$C$28*$A283,IF($A283&lt;=Parameters!$D$29,Parameters!$C$28*Parameters!$D$28+Parameters!$C$29*($A283-Parameters!$D$28),IF($A283&lt;=Parameters!$D$30,Parameters!$C$28*Parameters!$D$28+Parameters!$C$29*(Parameters!$D$29-Parameters!$D$28)+Parameters!$C$30*($A283-Parameters!$D$29),Parameters!$C$28*Parameters!$D$28+Parameters!$C$29*(Parameters!$D$29-Parameters!$D$28)+Parameters!$C$30*(Parameters!$D$30-Parameters!$D$29)+Parameters!$C$31*($A283-Parameters!$D$30)))),_xlfn.IFS($A283&lt;=Parameters!$D$28,Parameters!$C$28*$A283,$A283&lt;=Parameters!$D$29,Parameters!$C$29*$A283,$A283&lt;=Parameters!$D$30,Parameters!$C$30*$A283,$A283&gt;Parameters!$D$30,Parameters!$C$31*$A283))</f>
        <v>31786.58</v>
      </c>
      <c r="E283" s="290">
        <f t="shared" si="146"/>
        <v>114.34021582733814</v>
      </c>
      <c r="F283" s="290" cm="1">
        <f t="array" ref="F283">IF(Parameters!$C$55="No",IF($A283&lt;=Parameters!$D$34,Parameters!$C$34*$A283,IF($A283&lt;=Parameters!$D$35,Parameters!$C$34*Parameters!$D$34+Parameters!$C$35*($A283-Parameters!$D$34),IF($A283&lt;=Parameters!$D$36,Parameters!$C$34*Parameters!$D$34+Parameters!$C$35*(Parameters!$D$35-Parameters!$D$34)+Parameters!$C$36*($A283-Parameters!$D$35),Parameters!$C$34*Parameters!$D$34+Parameters!$C$35*(Parameters!$D$35-Parameters!$D$34)+Parameters!$C$36*(Parameters!$D$36-Parameters!$D$35)+Parameters!$C$37*($A283-Parameters!$D$36)))),_xlfn.IFS($A283&lt;=Parameters!$D$34,Parameters!$C$34*$A283,$A283&lt;=Parameters!$D$35,Parameters!$C$35*$A283,$A283&lt;=Parameters!$D$36,Parameters!$C$36*$A283,$A283&gt;Parameters!$D$36,Parameters!$C$37*$A283))</f>
        <v>36673.119999999995</v>
      </c>
      <c r="G283" s="290">
        <f t="shared" si="147"/>
        <v>131.91769784172661</v>
      </c>
      <c r="H283" s="290" cm="1">
        <f t="array" ref="H283">IF(Parameters!$C$55="No",IF($A283&lt;=Parameters!$D$39,Parameters!$C$39*$A283,IF($A283&lt;=Parameters!$D$40,Parameters!$C$39*Parameters!$D$39+Parameters!$C$40*($A283-Parameters!$D$39),IF($A283&lt;=Parameters!$D$41,Parameters!$C$39*Parameters!$D$39+Parameters!$C$40*(Parameters!$D$40-Parameters!$D$39)+Parameters!$C$41*($A283-Parameters!$D$40),Parameters!$C$39*Parameters!$D$39+Parameters!$C$40*(Parameters!$D$40-Parameters!$D$39)+Parameters!$C$41*(Parameters!$D$41-Parameters!$D$40)+Parameters!$C$42*($A283-Parameters!$D$41)))),_xlfn.IFS($A283&lt;=Parameters!$D$39,Parameters!$C$39*$A283,$A283&lt;=Parameters!$D$40,Parameters!$C$40*$A283,$A283&lt;=Parameters!$D$41,Parameters!$C$41*$A283,$A283&gt;Parameters!$D$41,Parameters!$C$42*$A283))</f>
        <v>38288.619999999995</v>
      </c>
      <c r="I283" s="290">
        <f t="shared" si="148"/>
        <v>137.7288489208633</v>
      </c>
      <c r="J283" s="290" cm="1">
        <f t="array" ref="J283">IF(Parameters!$D$55="No",IF($A283&lt;=Parameters!$F$23,Parameters!$E$23*$A283,IF($A283&lt;=Parameters!$F$24,Parameters!$E$23*Parameters!$F$23+Parameters!$E$24*($A283-Parameters!$F$23),IF($A283&lt;=Parameters!$F$25,Parameters!$E$23*Parameters!$F$23+Parameters!$E$24*(Parameters!$F$24-Parameters!$F$23)+Parameters!$E$25*($A283-Parameters!$F$24),Parameters!$E$23*Parameters!$F$23+Parameters!$E$24*(Parameters!$F$24-Parameters!$F$23)+Parameters!$E$25*(Parameters!$F$25-Parameters!$F$24)+Parameters!$E$26*($A283-Parameters!$F$25)))),_xlfn.IFS($A283&lt;=Parameters!$F$23,Parameters!$E$23*$A283,$A283&lt;=Parameters!$F$24,Parameters!$E$24*$A283,$A283&lt;=Parameters!$F$25,Parameters!$E$25*$A283,$A283&gt;Parameters!$F$25,Parameters!$E$26*$A283))</f>
        <v>25345.260000000002</v>
      </c>
      <c r="K283" s="290">
        <f t="shared" si="124"/>
        <v>91.17</v>
      </c>
      <c r="L283" s="290" cm="1">
        <f t="array" ref="L283">IF(Parameters!$D$55="No",IF($A283&lt;=Parameters!$F$28,Parameters!$E$28*$A283,IF($A283&lt;=Parameters!$F$29,Parameters!$E$28*Parameters!$F$28+Parameters!$E$29*($A283-Parameters!$F$28),IF($A283&lt;=Parameters!$F$30,Parameters!$E$28*Parameters!$F$28+Parameters!$E$29*(Parameters!$F$29-Parameters!$F$28)+Parameters!$E$30*($A283-Parameters!$F$29),Parameters!$E$28*Parameters!$F$28+Parameters!$E$29*(Parameters!$F$29-Parameters!$F$28)+Parameters!$E$30*(Parameters!$F$30-Parameters!$F$29)+Parameters!$E$31*($A283-Parameters!$F$30)))),_xlfn.IFS($A283&lt;=Parameters!$F$28,Parameters!$E$28*$A283,$A283&lt;=Parameters!$F$29,Parameters!$E$29*$A283,$A283&lt;=Parameters!$F$30,Parameters!$E$30*$A283,$A283&gt;Parameters!$F$30,Parameters!$E$31*$A283))</f>
        <v>31786.58</v>
      </c>
      <c r="M283" s="290">
        <f t="shared" si="125"/>
        <v>114.34021582733814</v>
      </c>
      <c r="N283" s="290" cm="1">
        <f t="array" ref="N283">IF(Parameters!$D$55="No",IF($A283&lt;=Parameters!$F$34,Parameters!$E$34*$A283,IF($A283&lt;=Parameters!$F$35,Parameters!$E$34*Parameters!$F$34+Parameters!$E$35*($A283-Parameters!$F$34),IF($A283&lt;=Parameters!$F$36,Parameters!$E$34*Parameters!$F$34+Parameters!$E$35*(Parameters!$F$35-Parameters!$F$34)+Parameters!$E$36*($A283-Parameters!$F$35),Parameters!$E$34*Parameters!$F$34+Parameters!$E$35*(Parameters!$F$35-Parameters!$F$34)+Parameters!$E$36*(Parameters!$F$36-Parameters!$F$35)+Parameters!$E$37*($A283-Parameters!$F$36)))),_xlfn.IFS($A283&lt;=Parameters!$F$34,Parameters!$E$34*$A283,$A283&lt;=Parameters!$F$35,Parameters!$E$35*$A283,$A283&lt;=Parameters!$F$36,Parameters!$E$36*$A283,$A283&gt;Parameters!$F$36,Parameters!$E$37*$A283))</f>
        <v>36673.119999999995</v>
      </c>
      <c r="O283" s="290">
        <f t="shared" si="149"/>
        <v>131.91769784172661</v>
      </c>
      <c r="P283" s="290" cm="1">
        <f t="array" ref="P283">IF(Parameters!$D$55="No",IF($A283&lt;=Parameters!$F$39,Parameters!$E$39*$A283,IF($A283&lt;=Parameters!$F$40,Parameters!$E$39*Parameters!$F$39+Parameters!$E$40*($A283-Parameters!$F$39),IF($A283&lt;=Parameters!$F$41,Parameters!$E$39*Parameters!$F$39+Parameters!$E$40*(Parameters!$F$40-Parameters!$F$39)+Parameters!$E$41*($A283-Parameters!$F$40),Parameters!$E$39*Parameters!$F$39+Parameters!$E$40*(Parameters!$F$40-Parameters!$F$39)+Parameters!$E$41*(Parameters!$F$41-Parameters!$F$40)+Parameters!$E$42*($A283-Parameters!$F$41)))),_xlfn.IFS($A283&lt;=Parameters!$F$39,Parameters!$E$39*$A283,$A283&lt;=Parameters!$F$40,Parameters!$E$40*$A283,$A283&lt;=Parameters!$F$41,Parameters!$E$41*$A283,$A283&gt;Parameters!$F$41,Parameters!$E$42*$A283))</f>
        <v>38288.619999999995</v>
      </c>
      <c r="Q283" s="290">
        <f t="shared" si="150"/>
        <v>137.7288489208633</v>
      </c>
      <c r="R283" s="290" cm="1">
        <f t="array" ref="R283">IF(Parameters!$E$55="No",IF($A283&lt;=Parameters!$H$23,Parameters!$G$23*$A283,IF($A283&lt;=Parameters!$H$24,Parameters!$G$23*Parameters!$H$23+Parameters!$G$24*($A283-Parameters!$H$23),IF($A283&lt;=Parameters!$H$25,Parameters!$G$23*Parameters!$H$23+Parameters!$G$24*(Parameters!$H$24-Parameters!$H$23)+Parameters!$G$25*($A283-Parameters!$H$24),Parameters!$G$23*Parameters!$H$23+Parameters!$G$24*(Parameters!$H$24-Parameters!$H$23)+Parameters!$G$25*(Parameters!$H$25-Parameters!$H$24)+Parameters!$G$26*($A283-Parameters!$H$25)))),_xlfn.IFS($A283&lt;=Parameters!$H$23,Parameters!$G$23*$A283,$A283&lt;=Parameters!$H$24,Parameters!$G$24*$A283,$A283&lt;=Parameters!$H$25,Parameters!$G$25*$A283,$A283&gt;Parameters!$H$25,Parameters!$G$26*$A283))</f>
        <v>25345.260000000002</v>
      </c>
      <c r="S283" s="290">
        <f t="shared" si="126"/>
        <v>91.17</v>
      </c>
      <c r="T283" s="290" cm="1">
        <f t="array" ref="T283">IF(Parameters!$E$55="No",IF($A283&lt;=Parameters!$H$28,Parameters!$G$28*$A283,IF($A283&lt;=Parameters!$H$29,Parameters!$G$28*Parameters!$H$28+Parameters!$G$29*($A283-Parameters!$H$28),IF($A283&lt;=Parameters!$H$30,Parameters!$G$28*Parameters!$H$28+Parameters!$G$29*(Parameters!$H$29-Parameters!$H$28)+Parameters!$G$30*($A283-Parameters!$H$29),Parameters!$G$28*Parameters!$H$28+Parameters!$G$29*(Parameters!$H$29-Parameters!$H$28)+Parameters!$G$30*(Parameters!$H$30-Parameters!$H$29)+Parameters!$G$31*($A283-Parameters!$H$30)))),_xlfn.IFS($A283&lt;=Parameters!$H$28,Parameters!$G$28*$A283,$A283&lt;=Parameters!$H$29,Parameters!$G$29*$A283,$A283&lt;=Parameters!$H$30,Parameters!$G$30*$A283,$A283&gt;Parameters!$H$30,Parameters!$G$31*$A283))</f>
        <v>31786.58</v>
      </c>
      <c r="U283" s="290">
        <f t="shared" si="127"/>
        <v>114.34021582733814</v>
      </c>
      <c r="V283" s="290" cm="1">
        <f t="array" ref="V283">IF(Parameters!$E$55="No",IF($A283&lt;=Parameters!$H$34,Parameters!$G$34*$A283,IF($A283&lt;=Parameters!$H$35,Parameters!$G$34*Parameters!$H$34+Parameters!$G$35*($A283-Parameters!$H$34),IF($A283&lt;=Parameters!$H$36,Parameters!$G$34*Parameters!$H$34+Parameters!$G$35*(Parameters!$H$35-Parameters!$H$34)+Parameters!$G$36*($A283-Parameters!$H$35),Parameters!$G$34*Parameters!$H$34+Parameters!$G$35*(Parameters!$H$35-Parameters!$H$34)+Parameters!$G$36*(Parameters!$H$36-Parameters!$H$35)+Parameters!$G$37*($A283-Parameters!$H$36)))),_xlfn.IFS($A283&lt;=Parameters!$H$34,Parameters!$G$34*$A283,$A283&lt;=Parameters!$H$35,Parameters!$G$35*$A283,$A283&lt;=Parameters!$H$36,Parameters!$G$36*$A283,$A283&gt;Parameters!$H$36,Parameters!$G$37*$A283))</f>
        <v>36673.119999999995</v>
      </c>
      <c r="W283" s="290">
        <f t="shared" si="151"/>
        <v>131.91769784172661</v>
      </c>
      <c r="X283" s="290" cm="1">
        <f t="array" ref="X283">IF(Parameters!$E$55="No",IF($A283&lt;=Parameters!$H$39,Parameters!$G$39*$A283,IF($A283&lt;=Parameters!$H$40,Parameters!$G$39*Parameters!$H$39+Parameters!$G$40*($A283-Parameters!$H$39),IF($A283&lt;=Parameters!$H$41,Parameters!$G$39*Parameters!$H$39+Parameters!$G$40*(Parameters!$H$40-Parameters!$H$39)+Parameters!$G$41*($A283-Parameters!$H$40),Parameters!$G$39*Parameters!$H$39+Parameters!$G$40*(Parameters!$H$40-Parameters!$H$39)+Parameters!$G$41*(Parameters!$H$41-Parameters!$H$40)+Parameters!$G$42*($A283-Parameters!$H$41)))),_xlfn.IFS($A283&lt;=Parameters!$H$39,Parameters!$G$39*$A283,$A283&lt;=Parameters!$H$40,Parameters!$G$40*$A283,$A283&lt;=Parameters!$H$41,Parameters!$G$41*$A283,$A283&gt;Parameters!$H$41,Parameters!$G$42*$A283))</f>
        <v>38288.619999999995</v>
      </c>
      <c r="Y283" s="290">
        <f t="shared" si="152"/>
        <v>137.7288489208633</v>
      </c>
      <c r="Z283" s="290" cm="1">
        <f t="array" ref="Z283">IF(Parameters!$F$55="No",IF($A283&lt;=Parameters!$J$23,Parameters!$I$23*$A283,IF($A283&lt;=Parameters!$J$24,Parameters!$I$23*Parameters!$J$23+Parameters!$I$24*($A283-Parameters!$J$23),IF($A283&lt;=Parameters!$J$25,Parameters!$I$23*Parameters!$J$23+Parameters!$I$24*(Parameters!$J$24-Parameters!$J$23)+Parameters!$I$25*($A283-Parameters!$J$24),Parameters!$I$23*Parameters!$J$23+Parameters!$I$24*(Parameters!$J$24-Parameters!$J$23)+Parameters!$I$25*(Parameters!$J$25-Parameters!$J$24)+Parameters!$I$26*($A283-Parameters!$J$25)))),_xlfn.IFS($A283&lt;=Parameters!$J$23,Parameters!$I$23*$A283,$A283&lt;=Parameters!$J$24,Parameters!$I$24*$A283,$A283&lt;=Parameters!$J$25,Parameters!$I$25*$A283,$A283&gt;Parameters!$J$25,Parameters!$I$26*$A283))</f>
        <v>25345.260000000002</v>
      </c>
      <c r="AA283" s="290">
        <f t="shared" si="128"/>
        <v>91.17</v>
      </c>
      <c r="AB283" s="290" cm="1">
        <f t="array" ref="AB283">IF(Parameters!$F$55="No",IF($A283&lt;=Parameters!$J$28,Parameters!$I$28*$A283,IF($A283&lt;=Parameters!$J$29,Parameters!$I$28*Parameters!$J$28+Parameters!$I$29*($A283-Parameters!$J$28),IF($A283&lt;=Parameters!$J$30,Parameters!$I$28*Parameters!$J$28+Parameters!$I$29*(Parameters!$J$29-Parameters!$J$28)+Parameters!$I$30*($A283-Parameters!$J$29),Parameters!$I$28*Parameters!$J$28+Parameters!$I$29*(Parameters!$J$29-Parameters!$J$28)+Parameters!$I$30*(Parameters!$J$30-Parameters!$J$29)+Parameters!$I$31*($A283-Parameters!$J$30)))),_xlfn.IFS($A283&lt;=Parameters!$J$28,Parameters!$I$28*$A283,$A283&lt;=Parameters!$J$29,Parameters!$I$29*$A283,$A283&lt;=Parameters!$J$30,Parameters!$I$30*$A283,$A283&gt;Parameters!$J$30,Parameters!$I$31*$A283))</f>
        <v>31786.58</v>
      </c>
      <c r="AC283" s="290">
        <f t="shared" si="129"/>
        <v>114.34021582733814</v>
      </c>
      <c r="AD283" s="290" cm="1">
        <f t="array" ref="AD283">IF(Parameters!$F$55="No",IF($A283&lt;=Parameters!$J$34,Parameters!$I$34*$A283,IF($A283&lt;=Parameters!$J$35,Parameters!$I$34*Parameters!$J$34+Parameters!$I$35*($A283-Parameters!$J$34),IF($A283&lt;=Parameters!$J$36,Parameters!$I$34*Parameters!$J$34+Parameters!$I$35*(Parameters!$J$35-Parameters!$J$34)+Parameters!$I$36*($A283-Parameters!$J$35),Parameters!$I$34*Parameters!$J$34+Parameters!$I$35*(Parameters!$J$35-Parameters!$J$34)+Parameters!$I$36*(Parameters!$J$36-Parameters!$J$35)+Parameters!$I$37*($A283-Parameters!$J$36)))),_xlfn.IFS($A283&lt;=Parameters!$J$34,Parameters!$I$34*$A283,$A283&lt;=Parameters!$J$35,Parameters!$I$35*$A283,$A283&lt;=Parameters!$J$36,Parameters!$I$36*$A283,$A283&gt;Parameters!$J$36,Parameters!$I$37*$A283))</f>
        <v>36673.119999999995</v>
      </c>
      <c r="AE283" s="290">
        <f t="shared" si="153"/>
        <v>131.91769784172661</v>
      </c>
      <c r="AF283" s="290" cm="1">
        <f t="array" ref="AF283">IF(Parameters!$F$55="No",IF($A283&lt;=Parameters!$J$39,Parameters!$I$39*$A283,IF($A283&lt;=Parameters!$J$40,Parameters!$I$39*Parameters!$J$39+Parameters!$I$40*($A283-Parameters!$J$39),IF($A283&lt;=Parameters!$J$41,Parameters!$I$39*Parameters!$J$39+Parameters!$I$40*(Parameters!$J$40-Parameters!$J$39)+Parameters!$I$41*($A283-Parameters!$J$40),Parameters!$I$39*Parameters!$J$39+Parameters!$I$40*(Parameters!$J$40-Parameters!$J$39)+Parameters!$I$41*(Parameters!$J$41-Parameters!$J$40)+Parameters!$I$42*($A283-Parameters!$J$41)))),_xlfn.IFS($A283&lt;=Parameters!$J$39,Parameters!$I$39*$A283,$A283&lt;=Parameters!$J$40,Parameters!$I$40*$A283,$A283&lt;=Parameters!$J$41,Parameters!$I$41*$A283,$A283&gt;Parameters!$J$41,Parameters!$I$42*$A283))</f>
        <v>38288.619999999995</v>
      </c>
      <c r="AG283" s="290">
        <f t="shared" si="154"/>
        <v>137.7288489208633</v>
      </c>
      <c r="AI283" s="428">
        <f t="shared" si="130"/>
        <v>91.170000000001892</v>
      </c>
      <c r="AJ283" s="428">
        <f t="shared" si="131"/>
        <v>159.36000000000058</v>
      </c>
      <c r="AK283" s="428">
        <f t="shared" si="132"/>
        <v>143.5399999999936</v>
      </c>
      <c r="AL283" s="428">
        <f t="shared" si="133"/>
        <v>143.5399999999936</v>
      </c>
      <c r="AM283" s="428">
        <f t="shared" si="134"/>
        <v>91.170000000001892</v>
      </c>
      <c r="AN283" s="428">
        <f t="shared" si="135"/>
        <v>159.36000000000058</v>
      </c>
      <c r="AO283" s="428">
        <f t="shared" si="136"/>
        <v>143.5399999999936</v>
      </c>
      <c r="AP283" s="428">
        <f t="shared" si="137"/>
        <v>143.5399999999936</v>
      </c>
      <c r="AQ283" s="428">
        <f t="shared" si="138"/>
        <v>91.170000000001892</v>
      </c>
      <c r="AR283" s="428">
        <f t="shared" si="139"/>
        <v>159.36000000000058</v>
      </c>
      <c r="AS283" s="428">
        <f t="shared" si="140"/>
        <v>143.5399999999936</v>
      </c>
      <c r="AT283" s="428">
        <f t="shared" si="141"/>
        <v>143.5399999999936</v>
      </c>
      <c r="AU283" s="428">
        <f t="shared" si="142"/>
        <v>91.170000000001892</v>
      </c>
      <c r="AV283" s="428">
        <f t="shared" si="143"/>
        <v>159.36000000000058</v>
      </c>
      <c r="AW283" s="428">
        <f t="shared" si="144"/>
        <v>143.5399999999936</v>
      </c>
      <c r="AX283" s="428">
        <f t="shared" si="145"/>
        <v>143.5399999999936</v>
      </c>
    </row>
    <row r="284">
      <c r="A284" s="413">
        <v>279</v>
      </c>
      <c r="B284" s="290" cm="1">
        <f t="array" ref="B284">IF(Parameters!$C$55="No",IF($A284&lt;=Parameters!$D$23,Parameters!$C$23*$A284,IF($A284&lt;=Parameters!$D$24,Parameters!$C$23*Parameters!$D$23+Parameters!$C$24*($A284-Parameters!$D$23),IF($A284&lt;=Parameters!$D$25,Parameters!$C$23*Parameters!$D$23+Parameters!$C$24*(Parameters!$D$24-Parameters!$D$23)+Parameters!$C$25*($A284-Parameters!$D$24),Parameters!$C$23*Parameters!$D$23+Parameters!$C$24*(Parameters!$D$24-Parameters!$D$23)+Parameters!$C$25*(Parameters!$D$25-Parameters!$D$24)+Parameters!$C$26*($A284-Parameters!$D$25)))),_xlfn.IFS($A284&lt;=Parameters!$D$23,Parameters!$C$23*$A284,$A284&lt;=Parameters!$D$24,Parameters!$C$24*$A284,$A284&lt;=Parameters!$D$25,Parameters!$C$25*$A284,$A284&gt;Parameters!$D$25,Parameters!$C$26*$A284))</f>
        <v>25436.43</v>
      </c>
      <c r="C284" s="290">
        <f t="shared" si="146"/>
        <v>91.17</v>
      </c>
      <c r="D284" s="290" cm="1">
        <f t="array" ref="D284">IF(Parameters!$C$55="No",IF($A284&lt;=Parameters!$D$28,Parameters!$C$28*$A284,IF($A284&lt;=Parameters!$D$29,Parameters!$C$28*Parameters!$D$28+Parameters!$C$29*($A284-Parameters!$D$28),IF($A284&lt;=Parameters!$D$30,Parameters!$C$28*Parameters!$D$28+Parameters!$C$29*(Parameters!$D$29-Parameters!$D$28)+Parameters!$C$30*($A284-Parameters!$D$29),Parameters!$C$28*Parameters!$D$28+Parameters!$C$29*(Parameters!$D$29-Parameters!$D$28)+Parameters!$C$30*(Parameters!$D$30-Parameters!$D$29)+Parameters!$C$31*($A284-Parameters!$D$30)))),_xlfn.IFS($A284&lt;=Parameters!$D$28,Parameters!$C$28*$A284,$A284&lt;=Parameters!$D$29,Parameters!$C$29*$A284,$A284&lt;=Parameters!$D$30,Parameters!$C$30*$A284,$A284&gt;Parameters!$D$30,Parameters!$C$31*$A284))</f>
        <v>31945.940000000002</v>
      </c>
      <c r="E284" s="290">
        <f t="shared" si="146"/>
        <v>114.50157706093191</v>
      </c>
      <c r="F284" s="290" cm="1">
        <f t="array" ref="F284">IF(Parameters!$C$55="No",IF($A284&lt;=Parameters!$D$34,Parameters!$C$34*$A284,IF($A284&lt;=Parameters!$D$35,Parameters!$C$34*Parameters!$D$34+Parameters!$C$35*($A284-Parameters!$D$34),IF($A284&lt;=Parameters!$D$36,Parameters!$C$34*Parameters!$D$34+Parameters!$C$35*(Parameters!$D$35-Parameters!$D$34)+Parameters!$C$36*($A284-Parameters!$D$35),Parameters!$C$34*Parameters!$D$34+Parameters!$C$35*(Parameters!$D$35-Parameters!$D$34)+Parameters!$C$36*(Parameters!$D$36-Parameters!$D$35)+Parameters!$C$37*($A284-Parameters!$D$36)))),_xlfn.IFS($A284&lt;=Parameters!$D$34,Parameters!$C$34*$A284,$A284&lt;=Parameters!$D$35,Parameters!$C$35*$A284,$A284&lt;=Parameters!$D$36,Parameters!$C$36*$A284,$A284&gt;Parameters!$D$36,Parameters!$C$37*$A284))</f>
        <v>36816.660000000003</v>
      </c>
      <c r="G284" s="290">
        <f t="shared" si="147"/>
        <v>131.95935483870969</v>
      </c>
      <c r="H284" s="290" cm="1">
        <f t="array" ref="H284">IF(Parameters!$C$55="No",IF($A284&lt;=Parameters!$D$39,Parameters!$C$39*$A284,IF($A284&lt;=Parameters!$D$40,Parameters!$C$39*Parameters!$D$39+Parameters!$C$40*($A284-Parameters!$D$39),IF($A284&lt;=Parameters!$D$41,Parameters!$C$39*Parameters!$D$39+Parameters!$C$40*(Parameters!$D$40-Parameters!$D$39)+Parameters!$C$41*($A284-Parameters!$D$40),Parameters!$C$39*Parameters!$D$39+Parameters!$C$40*(Parameters!$D$40-Parameters!$D$39)+Parameters!$C$41*(Parameters!$D$41-Parameters!$D$40)+Parameters!$C$42*($A284-Parameters!$D$41)))),_xlfn.IFS($A284&lt;=Parameters!$D$39,Parameters!$C$39*$A284,$A284&lt;=Parameters!$D$40,Parameters!$C$40*$A284,$A284&lt;=Parameters!$D$41,Parameters!$C$41*$A284,$A284&gt;Parameters!$D$41,Parameters!$C$42*$A284))</f>
        <v>38432.159999999996</v>
      </c>
      <c r="I284" s="290">
        <f t="shared" si="148"/>
        <v>137.74967741935484</v>
      </c>
      <c r="J284" s="290" cm="1">
        <f t="array" ref="J284">IF(Parameters!$D$55="No",IF($A284&lt;=Parameters!$F$23,Parameters!$E$23*$A284,IF($A284&lt;=Parameters!$F$24,Parameters!$E$23*Parameters!$F$23+Parameters!$E$24*($A284-Parameters!$F$23),IF($A284&lt;=Parameters!$F$25,Parameters!$E$23*Parameters!$F$23+Parameters!$E$24*(Parameters!$F$24-Parameters!$F$23)+Parameters!$E$25*($A284-Parameters!$F$24),Parameters!$E$23*Parameters!$F$23+Parameters!$E$24*(Parameters!$F$24-Parameters!$F$23)+Parameters!$E$25*(Parameters!$F$25-Parameters!$F$24)+Parameters!$E$26*($A284-Parameters!$F$25)))),_xlfn.IFS($A284&lt;=Parameters!$F$23,Parameters!$E$23*$A284,$A284&lt;=Parameters!$F$24,Parameters!$E$24*$A284,$A284&lt;=Parameters!$F$25,Parameters!$E$25*$A284,$A284&gt;Parameters!$F$25,Parameters!$E$26*$A284))</f>
        <v>25436.43</v>
      </c>
      <c r="K284" s="290">
        <f t="shared" si="124"/>
        <v>91.17</v>
      </c>
      <c r="L284" s="290" cm="1">
        <f t="array" ref="L284">IF(Parameters!$D$55="No",IF($A284&lt;=Parameters!$F$28,Parameters!$E$28*$A284,IF($A284&lt;=Parameters!$F$29,Parameters!$E$28*Parameters!$F$28+Parameters!$E$29*($A284-Parameters!$F$28),IF($A284&lt;=Parameters!$F$30,Parameters!$E$28*Parameters!$F$28+Parameters!$E$29*(Parameters!$F$29-Parameters!$F$28)+Parameters!$E$30*($A284-Parameters!$F$29),Parameters!$E$28*Parameters!$F$28+Parameters!$E$29*(Parameters!$F$29-Parameters!$F$28)+Parameters!$E$30*(Parameters!$F$30-Parameters!$F$29)+Parameters!$E$31*($A284-Parameters!$F$30)))),_xlfn.IFS($A284&lt;=Parameters!$F$28,Parameters!$E$28*$A284,$A284&lt;=Parameters!$F$29,Parameters!$E$29*$A284,$A284&lt;=Parameters!$F$30,Parameters!$E$30*$A284,$A284&gt;Parameters!$F$30,Parameters!$E$31*$A284))</f>
        <v>31945.940000000002</v>
      </c>
      <c r="M284" s="290">
        <f t="shared" si="125"/>
        <v>114.50157706093191</v>
      </c>
      <c r="N284" s="290" cm="1">
        <f t="array" ref="N284">IF(Parameters!$D$55="No",IF($A284&lt;=Parameters!$F$34,Parameters!$E$34*$A284,IF($A284&lt;=Parameters!$F$35,Parameters!$E$34*Parameters!$F$34+Parameters!$E$35*($A284-Parameters!$F$34),IF($A284&lt;=Parameters!$F$36,Parameters!$E$34*Parameters!$F$34+Parameters!$E$35*(Parameters!$F$35-Parameters!$F$34)+Parameters!$E$36*($A284-Parameters!$F$35),Parameters!$E$34*Parameters!$F$34+Parameters!$E$35*(Parameters!$F$35-Parameters!$F$34)+Parameters!$E$36*(Parameters!$F$36-Parameters!$F$35)+Parameters!$E$37*($A284-Parameters!$F$36)))),_xlfn.IFS($A284&lt;=Parameters!$F$34,Parameters!$E$34*$A284,$A284&lt;=Parameters!$F$35,Parameters!$E$35*$A284,$A284&lt;=Parameters!$F$36,Parameters!$E$36*$A284,$A284&gt;Parameters!$F$36,Parameters!$E$37*$A284))</f>
        <v>36816.660000000003</v>
      </c>
      <c r="O284" s="290">
        <f t="shared" si="149"/>
        <v>131.95935483870969</v>
      </c>
      <c r="P284" s="290" cm="1">
        <f t="array" ref="P284">IF(Parameters!$D$55="No",IF($A284&lt;=Parameters!$F$39,Parameters!$E$39*$A284,IF($A284&lt;=Parameters!$F$40,Parameters!$E$39*Parameters!$F$39+Parameters!$E$40*($A284-Parameters!$F$39),IF($A284&lt;=Parameters!$F$41,Parameters!$E$39*Parameters!$F$39+Parameters!$E$40*(Parameters!$F$40-Parameters!$F$39)+Parameters!$E$41*($A284-Parameters!$F$40),Parameters!$E$39*Parameters!$F$39+Parameters!$E$40*(Parameters!$F$40-Parameters!$F$39)+Parameters!$E$41*(Parameters!$F$41-Parameters!$F$40)+Parameters!$E$42*($A284-Parameters!$F$41)))),_xlfn.IFS($A284&lt;=Parameters!$F$39,Parameters!$E$39*$A284,$A284&lt;=Parameters!$F$40,Parameters!$E$40*$A284,$A284&lt;=Parameters!$F$41,Parameters!$E$41*$A284,$A284&gt;Parameters!$F$41,Parameters!$E$42*$A284))</f>
        <v>38432.159999999996</v>
      </c>
      <c r="Q284" s="290">
        <f t="shared" si="150"/>
        <v>137.74967741935484</v>
      </c>
      <c r="R284" s="290" cm="1">
        <f t="array" ref="R284">IF(Parameters!$E$55="No",IF($A284&lt;=Parameters!$H$23,Parameters!$G$23*$A284,IF($A284&lt;=Parameters!$H$24,Parameters!$G$23*Parameters!$H$23+Parameters!$G$24*($A284-Parameters!$H$23),IF($A284&lt;=Parameters!$H$25,Parameters!$G$23*Parameters!$H$23+Parameters!$G$24*(Parameters!$H$24-Parameters!$H$23)+Parameters!$G$25*($A284-Parameters!$H$24),Parameters!$G$23*Parameters!$H$23+Parameters!$G$24*(Parameters!$H$24-Parameters!$H$23)+Parameters!$G$25*(Parameters!$H$25-Parameters!$H$24)+Parameters!$G$26*($A284-Parameters!$H$25)))),_xlfn.IFS($A284&lt;=Parameters!$H$23,Parameters!$G$23*$A284,$A284&lt;=Parameters!$H$24,Parameters!$G$24*$A284,$A284&lt;=Parameters!$H$25,Parameters!$G$25*$A284,$A284&gt;Parameters!$H$25,Parameters!$G$26*$A284))</f>
        <v>25436.43</v>
      </c>
      <c r="S284" s="290">
        <f t="shared" si="126"/>
        <v>91.17</v>
      </c>
      <c r="T284" s="290" cm="1">
        <f t="array" ref="T284">IF(Parameters!$E$55="No",IF($A284&lt;=Parameters!$H$28,Parameters!$G$28*$A284,IF($A284&lt;=Parameters!$H$29,Parameters!$G$28*Parameters!$H$28+Parameters!$G$29*($A284-Parameters!$H$28),IF($A284&lt;=Parameters!$H$30,Parameters!$G$28*Parameters!$H$28+Parameters!$G$29*(Parameters!$H$29-Parameters!$H$28)+Parameters!$G$30*($A284-Parameters!$H$29),Parameters!$G$28*Parameters!$H$28+Parameters!$G$29*(Parameters!$H$29-Parameters!$H$28)+Parameters!$G$30*(Parameters!$H$30-Parameters!$H$29)+Parameters!$G$31*($A284-Parameters!$H$30)))),_xlfn.IFS($A284&lt;=Parameters!$H$28,Parameters!$G$28*$A284,$A284&lt;=Parameters!$H$29,Parameters!$G$29*$A284,$A284&lt;=Parameters!$H$30,Parameters!$G$30*$A284,$A284&gt;Parameters!$H$30,Parameters!$G$31*$A284))</f>
        <v>31945.940000000002</v>
      </c>
      <c r="U284" s="290">
        <f t="shared" si="127"/>
        <v>114.50157706093191</v>
      </c>
      <c r="V284" s="290" cm="1">
        <f t="array" ref="V284">IF(Parameters!$E$55="No",IF($A284&lt;=Parameters!$H$34,Parameters!$G$34*$A284,IF($A284&lt;=Parameters!$H$35,Parameters!$G$34*Parameters!$H$34+Parameters!$G$35*($A284-Parameters!$H$34),IF($A284&lt;=Parameters!$H$36,Parameters!$G$34*Parameters!$H$34+Parameters!$G$35*(Parameters!$H$35-Parameters!$H$34)+Parameters!$G$36*($A284-Parameters!$H$35),Parameters!$G$34*Parameters!$H$34+Parameters!$G$35*(Parameters!$H$35-Parameters!$H$34)+Parameters!$G$36*(Parameters!$H$36-Parameters!$H$35)+Parameters!$G$37*($A284-Parameters!$H$36)))),_xlfn.IFS($A284&lt;=Parameters!$H$34,Parameters!$G$34*$A284,$A284&lt;=Parameters!$H$35,Parameters!$G$35*$A284,$A284&lt;=Parameters!$H$36,Parameters!$G$36*$A284,$A284&gt;Parameters!$H$36,Parameters!$G$37*$A284))</f>
        <v>36816.660000000003</v>
      </c>
      <c r="W284" s="290">
        <f t="shared" si="151"/>
        <v>131.95935483870969</v>
      </c>
      <c r="X284" s="290" cm="1">
        <f t="array" ref="X284">IF(Parameters!$E$55="No",IF($A284&lt;=Parameters!$H$39,Parameters!$G$39*$A284,IF($A284&lt;=Parameters!$H$40,Parameters!$G$39*Parameters!$H$39+Parameters!$G$40*($A284-Parameters!$H$39),IF($A284&lt;=Parameters!$H$41,Parameters!$G$39*Parameters!$H$39+Parameters!$G$40*(Parameters!$H$40-Parameters!$H$39)+Parameters!$G$41*($A284-Parameters!$H$40),Parameters!$G$39*Parameters!$H$39+Parameters!$G$40*(Parameters!$H$40-Parameters!$H$39)+Parameters!$G$41*(Parameters!$H$41-Parameters!$H$40)+Parameters!$G$42*($A284-Parameters!$H$41)))),_xlfn.IFS($A284&lt;=Parameters!$H$39,Parameters!$G$39*$A284,$A284&lt;=Parameters!$H$40,Parameters!$G$40*$A284,$A284&lt;=Parameters!$H$41,Parameters!$G$41*$A284,$A284&gt;Parameters!$H$41,Parameters!$G$42*$A284))</f>
        <v>38432.159999999996</v>
      </c>
      <c r="Y284" s="290">
        <f t="shared" si="152"/>
        <v>137.74967741935484</v>
      </c>
      <c r="Z284" s="290" cm="1">
        <f t="array" ref="Z284">IF(Parameters!$F$55="No",IF($A284&lt;=Parameters!$J$23,Parameters!$I$23*$A284,IF($A284&lt;=Parameters!$J$24,Parameters!$I$23*Parameters!$J$23+Parameters!$I$24*($A284-Parameters!$J$23),IF($A284&lt;=Parameters!$J$25,Parameters!$I$23*Parameters!$J$23+Parameters!$I$24*(Parameters!$J$24-Parameters!$J$23)+Parameters!$I$25*($A284-Parameters!$J$24),Parameters!$I$23*Parameters!$J$23+Parameters!$I$24*(Parameters!$J$24-Parameters!$J$23)+Parameters!$I$25*(Parameters!$J$25-Parameters!$J$24)+Parameters!$I$26*($A284-Parameters!$J$25)))),_xlfn.IFS($A284&lt;=Parameters!$J$23,Parameters!$I$23*$A284,$A284&lt;=Parameters!$J$24,Parameters!$I$24*$A284,$A284&lt;=Parameters!$J$25,Parameters!$I$25*$A284,$A284&gt;Parameters!$J$25,Parameters!$I$26*$A284))</f>
        <v>25436.43</v>
      </c>
      <c r="AA284" s="290">
        <f t="shared" si="128"/>
        <v>91.17</v>
      </c>
      <c r="AB284" s="290" cm="1">
        <f t="array" ref="AB284">IF(Parameters!$F$55="No",IF($A284&lt;=Parameters!$J$28,Parameters!$I$28*$A284,IF($A284&lt;=Parameters!$J$29,Parameters!$I$28*Parameters!$J$28+Parameters!$I$29*($A284-Parameters!$J$28),IF($A284&lt;=Parameters!$J$30,Parameters!$I$28*Parameters!$J$28+Parameters!$I$29*(Parameters!$J$29-Parameters!$J$28)+Parameters!$I$30*($A284-Parameters!$J$29),Parameters!$I$28*Parameters!$J$28+Parameters!$I$29*(Parameters!$J$29-Parameters!$J$28)+Parameters!$I$30*(Parameters!$J$30-Parameters!$J$29)+Parameters!$I$31*($A284-Parameters!$J$30)))),_xlfn.IFS($A284&lt;=Parameters!$J$28,Parameters!$I$28*$A284,$A284&lt;=Parameters!$J$29,Parameters!$I$29*$A284,$A284&lt;=Parameters!$J$30,Parameters!$I$30*$A284,$A284&gt;Parameters!$J$30,Parameters!$I$31*$A284))</f>
        <v>31945.940000000002</v>
      </c>
      <c r="AC284" s="290">
        <f t="shared" si="129"/>
        <v>114.50157706093191</v>
      </c>
      <c r="AD284" s="290" cm="1">
        <f t="array" ref="AD284">IF(Parameters!$F$55="No",IF($A284&lt;=Parameters!$J$34,Parameters!$I$34*$A284,IF($A284&lt;=Parameters!$J$35,Parameters!$I$34*Parameters!$J$34+Parameters!$I$35*($A284-Parameters!$J$34),IF($A284&lt;=Parameters!$J$36,Parameters!$I$34*Parameters!$J$34+Parameters!$I$35*(Parameters!$J$35-Parameters!$J$34)+Parameters!$I$36*($A284-Parameters!$J$35),Parameters!$I$34*Parameters!$J$34+Parameters!$I$35*(Parameters!$J$35-Parameters!$J$34)+Parameters!$I$36*(Parameters!$J$36-Parameters!$J$35)+Parameters!$I$37*($A284-Parameters!$J$36)))),_xlfn.IFS($A284&lt;=Parameters!$J$34,Parameters!$I$34*$A284,$A284&lt;=Parameters!$J$35,Parameters!$I$35*$A284,$A284&lt;=Parameters!$J$36,Parameters!$I$36*$A284,$A284&gt;Parameters!$J$36,Parameters!$I$37*$A284))</f>
        <v>36816.660000000003</v>
      </c>
      <c r="AE284" s="290">
        <f t="shared" si="153"/>
        <v>131.95935483870969</v>
      </c>
      <c r="AF284" s="290" cm="1">
        <f t="array" ref="AF284">IF(Parameters!$F$55="No",IF($A284&lt;=Parameters!$J$39,Parameters!$I$39*$A284,IF($A284&lt;=Parameters!$J$40,Parameters!$I$39*Parameters!$J$39+Parameters!$I$40*($A284-Parameters!$J$39),IF($A284&lt;=Parameters!$J$41,Parameters!$I$39*Parameters!$J$39+Parameters!$I$40*(Parameters!$J$40-Parameters!$J$39)+Parameters!$I$41*($A284-Parameters!$J$40),Parameters!$I$39*Parameters!$J$39+Parameters!$I$40*(Parameters!$J$40-Parameters!$J$39)+Parameters!$I$41*(Parameters!$J$41-Parameters!$J$40)+Parameters!$I$42*($A284-Parameters!$J$41)))),_xlfn.IFS($A284&lt;=Parameters!$J$39,Parameters!$I$39*$A284,$A284&lt;=Parameters!$J$40,Parameters!$I$40*$A284,$A284&lt;=Parameters!$J$41,Parameters!$I$41*$A284,$A284&gt;Parameters!$J$41,Parameters!$I$42*$A284))</f>
        <v>38432.159999999996</v>
      </c>
      <c r="AG284" s="290">
        <f t="shared" si="154"/>
        <v>137.74967741935484</v>
      </c>
      <c r="AI284" s="428">
        <f t="shared" si="130"/>
        <v>91.169999999998254</v>
      </c>
      <c r="AJ284" s="428">
        <f t="shared" si="131"/>
        <v>159.36000000000058</v>
      </c>
      <c r="AK284" s="428">
        <f t="shared" si="132"/>
        <v>143.54000000000815</v>
      </c>
      <c r="AL284" s="428">
        <f t="shared" si="133"/>
        <v>143.54000000000087</v>
      </c>
      <c r="AM284" s="428">
        <f t="shared" si="134"/>
        <v>91.169999999998254</v>
      </c>
      <c r="AN284" s="428">
        <f t="shared" si="135"/>
        <v>159.36000000000058</v>
      </c>
      <c r="AO284" s="428">
        <f t="shared" si="136"/>
        <v>143.54000000000815</v>
      </c>
      <c r="AP284" s="428">
        <f t="shared" si="137"/>
        <v>143.54000000000087</v>
      </c>
      <c r="AQ284" s="428">
        <f t="shared" si="138"/>
        <v>91.169999999998254</v>
      </c>
      <c r="AR284" s="428">
        <f t="shared" si="139"/>
        <v>159.36000000000058</v>
      </c>
      <c r="AS284" s="428">
        <f t="shared" si="140"/>
        <v>143.54000000000815</v>
      </c>
      <c r="AT284" s="428">
        <f t="shared" si="141"/>
        <v>143.54000000000087</v>
      </c>
      <c r="AU284" s="428">
        <f t="shared" si="142"/>
        <v>91.169999999998254</v>
      </c>
      <c r="AV284" s="428">
        <f t="shared" si="143"/>
        <v>159.36000000000058</v>
      </c>
      <c r="AW284" s="428">
        <f t="shared" si="144"/>
        <v>143.54000000000815</v>
      </c>
      <c r="AX284" s="428">
        <f t="shared" si="145"/>
        <v>143.54000000000087</v>
      </c>
    </row>
    <row r="285">
      <c r="A285" s="413">
        <v>280</v>
      </c>
      <c r="B285" s="290" cm="1">
        <f t="array" ref="B285">IF(Parameters!$C$55="No",IF($A285&lt;=Parameters!$D$23,Parameters!$C$23*$A285,IF($A285&lt;=Parameters!$D$24,Parameters!$C$23*Parameters!$D$23+Parameters!$C$24*($A285-Parameters!$D$23),IF($A285&lt;=Parameters!$D$25,Parameters!$C$23*Parameters!$D$23+Parameters!$C$24*(Parameters!$D$24-Parameters!$D$23)+Parameters!$C$25*($A285-Parameters!$D$24),Parameters!$C$23*Parameters!$D$23+Parameters!$C$24*(Parameters!$D$24-Parameters!$D$23)+Parameters!$C$25*(Parameters!$D$25-Parameters!$D$24)+Parameters!$C$26*($A285-Parameters!$D$25)))),_xlfn.IFS($A285&lt;=Parameters!$D$23,Parameters!$C$23*$A285,$A285&lt;=Parameters!$D$24,Parameters!$C$24*$A285,$A285&lt;=Parameters!$D$25,Parameters!$C$25*$A285,$A285&gt;Parameters!$D$25,Parameters!$C$26*$A285))</f>
        <v>25527.600000000002</v>
      </c>
      <c r="C285" s="290">
        <f t="shared" si="146"/>
        <v>91.17</v>
      </c>
      <c r="D285" s="290" cm="1">
        <f t="array" ref="D285">IF(Parameters!$C$55="No",IF($A285&lt;=Parameters!$D$28,Parameters!$C$28*$A285,IF($A285&lt;=Parameters!$D$29,Parameters!$C$28*Parameters!$D$28+Parameters!$C$29*($A285-Parameters!$D$28),IF($A285&lt;=Parameters!$D$30,Parameters!$C$28*Parameters!$D$28+Parameters!$C$29*(Parameters!$D$29-Parameters!$D$28)+Parameters!$C$30*($A285-Parameters!$D$29),Parameters!$C$28*Parameters!$D$28+Parameters!$C$29*(Parameters!$D$29-Parameters!$D$28)+Parameters!$C$30*(Parameters!$D$30-Parameters!$D$29)+Parameters!$C$31*($A285-Parameters!$D$30)))),_xlfn.IFS($A285&lt;=Parameters!$D$28,Parameters!$C$28*$A285,$A285&lt;=Parameters!$D$29,Parameters!$C$29*$A285,$A285&lt;=Parameters!$D$30,Parameters!$C$30*$A285,$A285&gt;Parameters!$D$30,Parameters!$C$31*$A285))</f>
        <v>32105.3</v>
      </c>
      <c r="E285" s="290">
        <f t="shared" si="146"/>
        <v>114.66178571428571</v>
      </c>
      <c r="F285" s="290" cm="1">
        <f t="array" ref="F285">IF(Parameters!$C$55="No",IF($A285&lt;=Parameters!$D$34,Parameters!$C$34*$A285,IF($A285&lt;=Parameters!$D$35,Parameters!$C$34*Parameters!$D$34+Parameters!$C$35*($A285-Parameters!$D$34),IF($A285&lt;=Parameters!$D$36,Parameters!$C$34*Parameters!$D$34+Parameters!$C$35*(Parameters!$D$35-Parameters!$D$34)+Parameters!$C$36*($A285-Parameters!$D$35),Parameters!$C$34*Parameters!$D$34+Parameters!$C$35*(Parameters!$D$35-Parameters!$D$34)+Parameters!$C$36*(Parameters!$D$36-Parameters!$D$35)+Parameters!$C$37*($A285-Parameters!$D$36)))),_xlfn.IFS($A285&lt;=Parameters!$D$34,Parameters!$C$34*$A285,$A285&lt;=Parameters!$D$35,Parameters!$C$35*$A285,$A285&lt;=Parameters!$D$36,Parameters!$C$36*$A285,$A285&gt;Parameters!$D$36,Parameters!$C$37*$A285))</f>
        <v>36960.199999999997</v>
      </c>
      <c r="G285" s="290">
        <f t="shared" si="147"/>
        <v>132.00071428571428</v>
      </c>
      <c r="H285" s="290" cm="1">
        <f t="array" ref="H285">IF(Parameters!$C$55="No",IF($A285&lt;=Parameters!$D$39,Parameters!$C$39*$A285,IF($A285&lt;=Parameters!$D$40,Parameters!$C$39*Parameters!$D$39+Parameters!$C$40*($A285-Parameters!$D$39),IF($A285&lt;=Parameters!$D$41,Parameters!$C$39*Parameters!$D$39+Parameters!$C$40*(Parameters!$D$40-Parameters!$D$39)+Parameters!$C$41*($A285-Parameters!$D$40),Parameters!$C$39*Parameters!$D$39+Parameters!$C$40*(Parameters!$D$40-Parameters!$D$39)+Parameters!$C$41*(Parameters!$D$41-Parameters!$D$40)+Parameters!$C$42*($A285-Parameters!$D$41)))),_xlfn.IFS($A285&lt;=Parameters!$D$39,Parameters!$C$39*$A285,$A285&lt;=Parameters!$D$40,Parameters!$C$40*$A285,$A285&lt;=Parameters!$D$41,Parameters!$C$41*$A285,$A285&gt;Parameters!$D$41,Parameters!$C$42*$A285))</f>
        <v>38575.699999999997</v>
      </c>
      <c r="I285" s="290">
        <f t="shared" si="148"/>
        <v>137.77035714285714</v>
      </c>
      <c r="J285" s="290" cm="1">
        <f t="array" ref="J285">IF(Parameters!$D$55="No",IF($A285&lt;=Parameters!$F$23,Parameters!$E$23*$A285,IF($A285&lt;=Parameters!$F$24,Parameters!$E$23*Parameters!$F$23+Parameters!$E$24*($A285-Parameters!$F$23),IF($A285&lt;=Parameters!$F$25,Parameters!$E$23*Parameters!$F$23+Parameters!$E$24*(Parameters!$F$24-Parameters!$F$23)+Parameters!$E$25*($A285-Parameters!$F$24),Parameters!$E$23*Parameters!$F$23+Parameters!$E$24*(Parameters!$F$24-Parameters!$F$23)+Parameters!$E$25*(Parameters!$F$25-Parameters!$F$24)+Parameters!$E$26*($A285-Parameters!$F$25)))),_xlfn.IFS($A285&lt;=Parameters!$F$23,Parameters!$E$23*$A285,$A285&lt;=Parameters!$F$24,Parameters!$E$24*$A285,$A285&lt;=Parameters!$F$25,Parameters!$E$25*$A285,$A285&gt;Parameters!$F$25,Parameters!$E$26*$A285))</f>
        <v>25527.600000000002</v>
      </c>
      <c r="K285" s="290">
        <f t="shared" si="124"/>
        <v>91.17</v>
      </c>
      <c r="L285" s="290" cm="1">
        <f t="array" ref="L285">IF(Parameters!$D$55="No",IF($A285&lt;=Parameters!$F$28,Parameters!$E$28*$A285,IF($A285&lt;=Parameters!$F$29,Parameters!$E$28*Parameters!$F$28+Parameters!$E$29*($A285-Parameters!$F$28),IF($A285&lt;=Parameters!$F$30,Parameters!$E$28*Parameters!$F$28+Parameters!$E$29*(Parameters!$F$29-Parameters!$F$28)+Parameters!$E$30*($A285-Parameters!$F$29),Parameters!$E$28*Parameters!$F$28+Parameters!$E$29*(Parameters!$F$29-Parameters!$F$28)+Parameters!$E$30*(Parameters!$F$30-Parameters!$F$29)+Parameters!$E$31*($A285-Parameters!$F$30)))),_xlfn.IFS($A285&lt;=Parameters!$F$28,Parameters!$E$28*$A285,$A285&lt;=Parameters!$F$29,Parameters!$E$29*$A285,$A285&lt;=Parameters!$F$30,Parameters!$E$30*$A285,$A285&gt;Parameters!$F$30,Parameters!$E$31*$A285))</f>
        <v>32105.3</v>
      </c>
      <c r="M285" s="290">
        <f t="shared" si="125"/>
        <v>114.66178571428571</v>
      </c>
      <c r="N285" s="290" cm="1">
        <f t="array" ref="N285">IF(Parameters!$D$55="No",IF($A285&lt;=Parameters!$F$34,Parameters!$E$34*$A285,IF($A285&lt;=Parameters!$F$35,Parameters!$E$34*Parameters!$F$34+Parameters!$E$35*($A285-Parameters!$F$34),IF($A285&lt;=Parameters!$F$36,Parameters!$E$34*Parameters!$F$34+Parameters!$E$35*(Parameters!$F$35-Parameters!$F$34)+Parameters!$E$36*($A285-Parameters!$F$35),Parameters!$E$34*Parameters!$F$34+Parameters!$E$35*(Parameters!$F$35-Parameters!$F$34)+Parameters!$E$36*(Parameters!$F$36-Parameters!$F$35)+Parameters!$E$37*($A285-Parameters!$F$36)))),_xlfn.IFS($A285&lt;=Parameters!$F$34,Parameters!$E$34*$A285,$A285&lt;=Parameters!$F$35,Parameters!$E$35*$A285,$A285&lt;=Parameters!$F$36,Parameters!$E$36*$A285,$A285&gt;Parameters!$F$36,Parameters!$E$37*$A285))</f>
        <v>36960.199999999997</v>
      </c>
      <c r="O285" s="290">
        <f t="shared" si="149"/>
        <v>132.00071428571428</v>
      </c>
      <c r="P285" s="290" cm="1">
        <f t="array" ref="P285">IF(Parameters!$D$55="No",IF($A285&lt;=Parameters!$F$39,Parameters!$E$39*$A285,IF($A285&lt;=Parameters!$F$40,Parameters!$E$39*Parameters!$F$39+Parameters!$E$40*($A285-Parameters!$F$39),IF($A285&lt;=Parameters!$F$41,Parameters!$E$39*Parameters!$F$39+Parameters!$E$40*(Parameters!$F$40-Parameters!$F$39)+Parameters!$E$41*($A285-Parameters!$F$40),Parameters!$E$39*Parameters!$F$39+Parameters!$E$40*(Parameters!$F$40-Parameters!$F$39)+Parameters!$E$41*(Parameters!$F$41-Parameters!$F$40)+Parameters!$E$42*($A285-Parameters!$F$41)))),_xlfn.IFS($A285&lt;=Parameters!$F$39,Parameters!$E$39*$A285,$A285&lt;=Parameters!$F$40,Parameters!$E$40*$A285,$A285&lt;=Parameters!$F$41,Parameters!$E$41*$A285,$A285&gt;Parameters!$F$41,Parameters!$E$42*$A285))</f>
        <v>38575.699999999997</v>
      </c>
      <c r="Q285" s="290">
        <f t="shared" si="150"/>
        <v>137.77035714285714</v>
      </c>
      <c r="R285" s="290" cm="1">
        <f t="array" ref="R285">IF(Parameters!$E$55="No",IF($A285&lt;=Parameters!$H$23,Parameters!$G$23*$A285,IF($A285&lt;=Parameters!$H$24,Parameters!$G$23*Parameters!$H$23+Parameters!$G$24*($A285-Parameters!$H$23),IF($A285&lt;=Parameters!$H$25,Parameters!$G$23*Parameters!$H$23+Parameters!$G$24*(Parameters!$H$24-Parameters!$H$23)+Parameters!$G$25*($A285-Parameters!$H$24),Parameters!$G$23*Parameters!$H$23+Parameters!$G$24*(Parameters!$H$24-Parameters!$H$23)+Parameters!$G$25*(Parameters!$H$25-Parameters!$H$24)+Parameters!$G$26*($A285-Parameters!$H$25)))),_xlfn.IFS($A285&lt;=Parameters!$H$23,Parameters!$G$23*$A285,$A285&lt;=Parameters!$H$24,Parameters!$G$24*$A285,$A285&lt;=Parameters!$H$25,Parameters!$G$25*$A285,$A285&gt;Parameters!$H$25,Parameters!$G$26*$A285))</f>
        <v>25527.600000000002</v>
      </c>
      <c r="S285" s="290">
        <f t="shared" si="126"/>
        <v>91.17</v>
      </c>
      <c r="T285" s="290" cm="1">
        <f t="array" ref="T285">IF(Parameters!$E$55="No",IF($A285&lt;=Parameters!$H$28,Parameters!$G$28*$A285,IF($A285&lt;=Parameters!$H$29,Parameters!$G$28*Parameters!$H$28+Parameters!$G$29*($A285-Parameters!$H$28),IF($A285&lt;=Parameters!$H$30,Parameters!$G$28*Parameters!$H$28+Parameters!$G$29*(Parameters!$H$29-Parameters!$H$28)+Parameters!$G$30*($A285-Parameters!$H$29),Parameters!$G$28*Parameters!$H$28+Parameters!$G$29*(Parameters!$H$29-Parameters!$H$28)+Parameters!$G$30*(Parameters!$H$30-Parameters!$H$29)+Parameters!$G$31*($A285-Parameters!$H$30)))),_xlfn.IFS($A285&lt;=Parameters!$H$28,Parameters!$G$28*$A285,$A285&lt;=Parameters!$H$29,Parameters!$G$29*$A285,$A285&lt;=Parameters!$H$30,Parameters!$G$30*$A285,$A285&gt;Parameters!$H$30,Parameters!$G$31*$A285))</f>
        <v>32105.3</v>
      </c>
      <c r="U285" s="290">
        <f t="shared" si="127"/>
        <v>114.66178571428571</v>
      </c>
      <c r="V285" s="290" cm="1">
        <f t="array" ref="V285">IF(Parameters!$E$55="No",IF($A285&lt;=Parameters!$H$34,Parameters!$G$34*$A285,IF($A285&lt;=Parameters!$H$35,Parameters!$G$34*Parameters!$H$34+Parameters!$G$35*($A285-Parameters!$H$34),IF($A285&lt;=Parameters!$H$36,Parameters!$G$34*Parameters!$H$34+Parameters!$G$35*(Parameters!$H$35-Parameters!$H$34)+Parameters!$G$36*($A285-Parameters!$H$35),Parameters!$G$34*Parameters!$H$34+Parameters!$G$35*(Parameters!$H$35-Parameters!$H$34)+Parameters!$G$36*(Parameters!$H$36-Parameters!$H$35)+Parameters!$G$37*($A285-Parameters!$H$36)))),_xlfn.IFS($A285&lt;=Parameters!$H$34,Parameters!$G$34*$A285,$A285&lt;=Parameters!$H$35,Parameters!$G$35*$A285,$A285&lt;=Parameters!$H$36,Parameters!$G$36*$A285,$A285&gt;Parameters!$H$36,Parameters!$G$37*$A285))</f>
        <v>36960.199999999997</v>
      </c>
      <c r="W285" s="290">
        <f t="shared" si="151"/>
        <v>132.00071428571428</v>
      </c>
      <c r="X285" s="290" cm="1">
        <f t="array" ref="X285">IF(Parameters!$E$55="No",IF($A285&lt;=Parameters!$H$39,Parameters!$G$39*$A285,IF($A285&lt;=Parameters!$H$40,Parameters!$G$39*Parameters!$H$39+Parameters!$G$40*($A285-Parameters!$H$39),IF($A285&lt;=Parameters!$H$41,Parameters!$G$39*Parameters!$H$39+Parameters!$G$40*(Parameters!$H$40-Parameters!$H$39)+Parameters!$G$41*($A285-Parameters!$H$40),Parameters!$G$39*Parameters!$H$39+Parameters!$G$40*(Parameters!$H$40-Parameters!$H$39)+Parameters!$G$41*(Parameters!$H$41-Parameters!$H$40)+Parameters!$G$42*($A285-Parameters!$H$41)))),_xlfn.IFS($A285&lt;=Parameters!$H$39,Parameters!$G$39*$A285,$A285&lt;=Parameters!$H$40,Parameters!$G$40*$A285,$A285&lt;=Parameters!$H$41,Parameters!$G$41*$A285,$A285&gt;Parameters!$H$41,Parameters!$G$42*$A285))</f>
        <v>38575.699999999997</v>
      </c>
      <c r="Y285" s="290">
        <f t="shared" si="152"/>
        <v>137.77035714285714</v>
      </c>
      <c r="Z285" s="290" cm="1">
        <f t="array" ref="Z285">IF(Parameters!$F$55="No",IF($A285&lt;=Parameters!$J$23,Parameters!$I$23*$A285,IF($A285&lt;=Parameters!$J$24,Parameters!$I$23*Parameters!$J$23+Parameters!$I$24*($A285-Parameters!$J$23),IF($A285&lt;=Parameters!$J$25,Parameters!$I$23*Parameters!$J$23+Parameters!$I$24*(Parameters!$J$24-Parameters!$J$23)+Parameters!$I$25*($A285-Parameters!$J$24),Parameters!$I$23*Parameters!$J$23+Parameters!$I$24*(Parameters!$J$24-Parameters!$J$23)+Parameters!$I$25*(Parameters!$J$25-Parameters!$J$24)+Parameters!$I$26*($A285-Parameters!$J$25)))),_xlfn.IFS($A285&lt;=Parameters!$J$23,Parameters!$I$23*$A285,$A285&lt;=Parameters!$J$24,Parameters!$I$24*$A285,$A285&lt;=Parameters!$J$25,Parameters!$I$25*$A285,$A285&gt;Parameters!$J$25,Parameters!$I$26*$A285))</f>
        <v>25527.600000000002</v>
      </c>
      <c r="AA285" s="290">
        <f t="shared" si="128"/>
        <v>91.17</v>
      </c>
      <c r="AB285" s="290" cm="1">
        <f t="array" ref="AB285">IF(Parameters!$F$55="No",IF($A285&lt;=Parameters!$J$28,Parameters!$I$28*$A285,IF($A285&lt;=Parameters!$J$29,Parameters!$I$28*Parameters!$J$28+Parameters!$I$29*($A285-Parameters!$J$28),IF($A285&lt;=Parameters!$J$30,Parameters!$I$28*Parameters!$J$28+Parameters!$I$29*(Parameters!$J$29-Parameters!$J$28)+Parameters!$I$30*($A285-Parameters!$J$29),Parameters!$I$28*Parameters!$J$28+Parameters!$I$29*(Parameters!$J$29-Parameters!$J$28)+Parameters!$I$30*(Parameters!$J$30-Parameters!$J$29)+Parameters!$I$31*($A285-Parameters!$J$30)))),_xlfn.IFS($A285&lt;=Parameters!$J$28,Parameters!$I$28*$A285,$A285&lt;=Parameters!$J$29,Parameters!$I$29*$A285,$A285&lt;=Parameters!$J$30,Parameters!$I$30*$A285,$A285&gt;Parameters!$J$30,Parameters!$I$31*$A285))</f>
        <v>32105.3</v>
      </c>
      <c r="AC285" s="290">
        <f t="shared" si="129"/>
        <v>114.66178571428571</v>
      </c>
      <c r="AD285" s="290" cm="1">
        <f t="array" ref="AD285">IF(Parameters!$F$55="No",IF($A285&lt;=Parameters!$J$34,Parameters!$I$34*$A285,IF($A285&lt;=Parameters!$J$35,Parameters!$I$34*Parameters!$J$34+Parameters!$I$35*($A285-Parameters!$J$34),IF($A285&lt;=Parameters!$J$36,Parameters!$I$34*Parameters!$J$34+Parameters!$I$35*(Parameters!$J$35-Parameters!$J$34)+Parameters!$I$36*($A285-Parameters!$J$35),Parameters!$I$34*Parameters!$J$34+Parameters!$I$35*(Parameters!$J$35-Parameters!$J$34)+Parameters!$I$36*(Parameters!$J$36-Parameters!$J$35)+Parameters!$I$37*($A285-Parameters!$J$36)))),_xlfn.IFS($A285&lt;=Parameters!$J$34,Parameters!$I$34*$A285,$A285&lt;=Parameters!$J$35,Parameters!$I$35*$A285,$A285&lt;=Parameters!$J$36,Parameters!$I$36*$A285,$A285&gt;Parameters!$J$36,Parameters!$I$37*$A285))</f>
        <v>36960.199999999997</v>
      </c>
      <c r="AE285" s="290">
        <f t="shared" si="153"/>
        <v>132.00071428571428</v>
      </c>
      <c r="AF285" s="290" cm="1">
        <f t="array" ref="AF285">IF(Parameters!$F$55="No",IF($A285&lt;=Parameters!$J$39,Parameters!$I$39*$A285,IF($A285&lt;=Parameters!$J$40,Parameters!$I$39*Parameters!$J$39+Parameters!$I$40*($A285-Parameters!$J$39),IF($A285&lt;=Parameters!$J$41,Parameters!$I$39*Parameters!$J$39+Parameters!$I$40*(Parameters!$J$40-Parameters!$J$39)+Parameters!$I$41*($A285-Parameters!$J$40),Parameters!$I$39*Parameters!$J$39+Parameters!$I$40*(Parameters!$J$40-Parameters!$J$39)+Parameters!$I$41*(Parameters!$J$41-Parameters!$J$40)+Parameters!$I$42*($A285-Parameters!$J$41)))),_xlfn.IFS($A285&lt;=Parameters!$J$39,Parameters!$I$39*$A285,$A285&lt;=Parameters!$J$40,Parameters!$I$40*$A285,$A285&lt;=Parameters!$J$41,Parameters!$I$41*$A285,$A285&gt;Parameters!$J$41,Parameters!$I$42*$A285))</f>
        <v>38575.699999999997</v>
      </c>
      <c r="AG285" s="290">
        <f t="shared" si="154"/>
        <v>137.77035714285714</v>
      </c>
      <c r="AI285" s="428">
        <f t="shared" si="130"/>
        <v>91.170000000001892</v>
      </c>
      <c r="AJ285" s="428">
        <f t="shared" si="131"/>
        <v>159.35999999999694</v>
      </c>
      <c r="AK285" s="428">
        <f t="shared" si="132"/>
        <v>143.5399999999936</v>
      </c>
      <c r="AL285" s="428">
        <f t="shared" si="133"/>
        <v>143.54000000000087</v>
      </c>
      <c r="AM285" s="428">
        <f t="shared" si="134"/>
        <v>91.170000000001892</v>
      </c>
      <c r="AN285" s="428">
        <f t="shared" si="135"/>
        <v>159.35999999999694</v>
      </c>
      <c r="AO285" s="428">
        <f t="shared" si="136"/>
        <v>143.5399999999936</v>
      </c>
      <c r="AP285" s="428">
        <f t="shared" si="137"/>
        <v>143.54000000000087</v>
      </c>
      <c r="AQ285" s="428">
        <f t="shared" si="138"/>
        <v>91.170000000001892</v>
      </c>
      <c r="AR285" s="428">
        <f t="shared" si="139"/>
        <v>159.35999999999694</v>
      </c>
      <c r="AS285" s="428">
        <f t="shared" si="140"/>
        <v>143.5399999999936</v>
      </c>
      <c r="AT285" s="428">
        <f t="shared" si="141"/>
        <v>143.54000000000087</v>
      </c>
      <c r="AU285" s="428">
        <f t="shared" si="142"/>
        <v>91.170000000001892</v>
      </c>
      <c r="AV285" s="428">
        <f t="shared" si="143"/>
        <v>159.35999999999694</v>
      </c>
      <c r="AW285" s="428">
        <f t="shared" si="144"/>
        <v>143.5399999999936</v>
      </c>
      <c r="AX285" s="428">
        <f t="shared" si="145"/>
        <v>143.54000000000087</v>
      </c>
    </row>
    <row r="286">
      <c r="A286" s="413">
        <v>281</v>
      </c>
      <c r="B286" s="290" cm="1">
        <f t="array" ref="B286">IF(Parameters!$C$55="No",IF($A286&lt;=Parameters!$D$23,Parameters!$C$23*$A286,IF($A286&lt;=Parameters!$D$24,Parameters!$C$23*Parameters!$D$23+Parameters!$C$24*($A286-Parameters!$D$23),IF($A286&lt;=Parameters!$D$25,Parameters!$C$23*Parameters!$D$23+Parameters!$C$24*(Parameters!$D$24-Parameters!$D$23)+Parameters!$C$25*($A286-Parameters!$D$24),Parameters!$C$23*Parameters!$D$23+Parameters!$C$24*(Parameters!$D$24-Parameters!$D$23)+Parameters!$C$25*(Parameters!$D$25-Parameters!$D$24)+Parameters!$C$26*($A286-Parameters!$D$25)))),_xlfn.IFS($A286&lt;=Parameters!$D$23,Parameters!$C$23*$A286,$A286&lt;=Parameters!$D$24,Parameters!$C$24*$A286,$A286&lt;=Parameters!$D$25,Parameters!$C$25*$A286,$A286&gt;Parameters!$D$25,Parameters!$C$26*$A286))</f>
        <v>25618.77</v>
      </c>
      <c r="C286" s="290">
        <f t="shared" si="146"/>
        <v>91.17</v>
      </c>
      <c r="D286" s="290" cm="1">
        <f t="array" ref="D286">IF(Parameters!$C$55="No",IF($A286&lt;=Parameters!$D$28,Parameters!$C$28*$A286,IF($A286&lt;=Parameters!$D$29,Parameters!$C$28*Parameters!$D$28+Parameters!$C$29*($A286-Parameters!$D$28),IF($A286&lt;=Parameters!$D$30,Parameters!$C$28*Parameters!$D$28+Parameters!$C$29*(Parameters!$D$29-Parameters!$D$28)+Parameters!$C$30*($A286-Parameters!$D$29),Parameters!$C$28*Parameters!$D$28+Parameters!$C$29*(Parameters!$D$29-Parameters!$D$28)+Parameters!$C$30*(Parameters!$D$30-Parameters!$D$29)+Parameters!$C$31*($A286-Parameters!$D$30)))),_xlfn.IFS($A286&lt;=Parameters!$D$28,Parameters!$C$28*$A286,$A286&lt;=Parameters!$D$29,Parameters!$C$29*$A286,$A286&lt;=Parameters!$D$30,Parameters!$C$30*$A286,$A286&gt;Parameters!$D$30,Parameters!$C$31*$A286))</f>
        <v>32264.66</v>
      </c>
      <c r="E286" s="290">
        <f t="shared" si="146"/>
        <v>114.82085409252669</v>
      </c>
      <c r="F286" s="290" cm="1">
        <f t="array" ref="F286">IF(Parameters!$C$55="No",IF($A286&lt;=Parameters!$D$34,Parameters!$C$34*$A286,IF($A286&lt;=Parameters!$D$35,Parameters!$C$34*Parameters!$D$34+Parameters!$C$35*($A286-Parameters!$D$34),IF($A286&lt;=Parameters!$D$36,Parameters!$C$34*Parameters!$D$34+Parameters!$C$35*(Parameters!$D$35-Parameters!$D$34)+Parameters!$C$36*($A286-Parameters!$D$35),Parameters!$C$34*Parameters!$D$34+Parameters!$C$35*(Parameters!$D$35-Parameters!$D$34)+Parameters!$C$36*(Parameters!$D$36-Parameters!$D$35)+Parameters!$C$37*($A286-Parameters!$D$36)))),_xlfn.IFS($A286&lt;=Parameters!$D$34,Parameters!$C$34*$A286,$A286&lt;=Parameters!$D$35,Parameters!$C$35*$A286,$A286&lt;=Parameters!$D$36,Parameters!$C$36*$A286,$A286&gt;Parameters!$D$36,Parameters!$C$37*$A286))</f>
        <v>37103.74</v>
      </c>
      <c r="G286" s="290">
        <f t="shared" si="147"/>
        <v>132.04177935943059</v>
      </c>
      <c r="H286" s="290" cm="1">
        <f t="array" ref="H286">IF(Parameters!$C$55="No",IF($A286&lt;=Parameters!$D$39,Parameters!$C$39*$A286,IF($A286&lt;=Parameters!$D$40,Parameters!$C$39*Parameters!$D$39+Parameters!$C$40*($A286-Parameters!$D$39),IF($A286&lt;=Parameters!$D$41,Parameters!$C$39*Parameters!$D$39+Parameters!$C$40*(Parameters!$D$40-Parameters!$D$39)+Parameters!$C$41*($A286-Parameters!$D$40),Parameters!$C$39*Parameters!$D$39+Parameters!$C$40*(Parameters!$D$40-Parameters!$D$39)+Parameters!$C$41*(Parameters!$D$41-Parameters!$D$40)+Parameters!$C$42*($A286-Parameters!$D$41)))),_xlfn.IFS($A286&lt;=Parameters!$D$39,Parameters!$C$39*$A286,$A286&lt;=Parameters!$D$40,Parameters!$C$40*$A286,$A286&lt;=Parameters!$D$41,Parameters!$C$41*$A286,$A286&gt;Parameters!$D$41,Parameters!$C$42*$A286))</f>
        <v>38719.24</v>
      </c>
      <c r="I286" s="290">
        <f t="shared" si="148"/>
        <v>137.79088967971529</v>
      </c>
      <c r="J286" s="290" cm="1">
        <f t="array" ref="J286">IF(Parameters!$D$55="No",IF($A286&lt;=Parameters!$F$23,Parameters!$E$23*$A286,IF($A286&lt;=Parameters!$F$24,Parameters!$E$23*Parameters!$F$23+Parameters!$E$24*($A286-Parameters!$F$23),IF($A286&lt;=Parameters!$F$25,Parameters!$E$23*Parameters!$F$23+Parameters!$E$24*(Parameters!$F$24-Parameters!$F$23)+Parameters!$E$25*($A286-Parameters!$F$24),Parameters!$E$23*Parameters!$F$23+Parameters!$E$24*(Parameters!$F$24-Parameters!$F$23)+Parameters!$E$25*(Parameters!$F$25-Parameters!$F$24)+Parameters!$E$26*($A286-Parameters!$F$25)))),_xlfn.IFS($A286&lt;=Parameters!$F$23,Parameters!$E$23*$A286,$A286&lt;=Parameters!$F$24,Parameters!$E$24*$A286,$A286&lt;=Parameters!$F$25,Parameters!$E$25*$A286,$A286&gt;Parameters!$F$25,Parameters!$E$26*$A286))</f>
        <v>25618.77</v>
      </c>
      <c r="K286" s="290">
        <f t="shared" si="124"/>
        <v>91.17</v>
      </c>
      <c r="L286" s="290" cm="1">
        <f t="array" ref="L286">IF(Parameters!$D$55="No",IF($A286&lt;=Parameters!$F$28,Parameters!$E$28*$A286,IF($A286&lt;=Parameters!$F$29,Parameters!$E$28*Parameters!$F$28+Parameters!$E$29*($A286-Parameters!$F$28),IF($A286&lt;=Parameters!$F$30,Parameters!$E$28*Parameters!$F$28+Parameters!$E$29*(Parameters!$F$29-Parameters!$F$28)+Parameters!$E$30*($A286-Parameters!$F$29),Parameters!$E$28*Parameters!$F$28+Parameters!$E$29*(Parameters!$F$29-Parameters!$F$28)+Parameters!$E$30*(Parameters!$F$30-Parameters!$F$29)+Parameters!$E$31*($A286-Parameters!$F$30)))),_xlfn.IFS($A286&lt;=Parameters!$F$28,Parameters!$E$28*$A286,$A286&lt;=Parameters!$F$29,Parameters!$E$29*$A286,$A286&lt;=Parameters!$F$30,Parameters!$E$30*$A286,$A286&gt;Parameters!$F$30,Parameters!$E$31*$A286))</f>
        <v>32264.66</v>
      </c>
      <c r="M286" s="290">
        <f t="shared" si="125"/>
        <v>114.82085409252669</v>
      </c>
      <c r="N286" s="290" cm="1">
        <f t="array" ref="N286">IF(Parameters!$D$55="No",IF($A286&lt;=Parameters!$F$34,Parameters!$E$34*$A286,IF($A286&lt;=Parameters!$F$35,Parameters!$E$34*Parameters!$F$34+Parameters!$E$35*($A286-Parameters!$F$34),IF($A286&lt;=Parameters!$F$36,Parameters!$E$34*Parameters!$F$34+Parameters!$E$35*(Parameters!$F$35-Parameters!$F$34)+Parameters!$E$36*($A286-Parameters!$F$35),Parameters!$E$34*Parameters!$F$34+Parameters!$E$35*(Parameters!$F$35-Parameters!$F$34)+Parameters!$E$36*(Parameters!$F$36-Parameters!$F$35)+Parameters!$E$37*($A286-Parameters!$F$36)))),_xlfn.IFS($A286&lt;=Parameters!$F$34,Parameters!$E$34*$A286,$A286&lt;=Parameters!$F$35,Parameters!$E$35*$A286,$A286&lt;=Parameters!$F$36,Parameters!$E$36*$A286,$A286&gt;Parameters!$F$36,Parameters!$E$37*$A286))</f>
        <v>37103.74</v>
      </c>
      <c r="O286" s="290">
        <f t="shared" si="149"/>
        <v>132.04177935943059</v>
      </c>
      <c r="P286" s="290" cm="1">
        <f t="array" ref="P286">IF(Parameters!$D$55="No",IF($A286&lt;=Parameters!$F$39,Parameters!$E$39*$A286,IF($A286&lt;=Parameters!$F$40,Parameters!$E$39*Parameters!$F$39+Parameters!$E$40*($A286-Parameters!$F$39),IF($A286&lt;=Parameters!$F$41,Parameters!$E$39*Parameters!$F$39+Parameters!$E$40*(Parameters!$F$40-Parameters!$F$39)+Parameters!$E$41*($A286-Parameters!$F$40),Parameters!$E$39*Parameters!$F$39+Parameters!$E$40*(Parameters!$F$40-Parameters!$F$39)+Parameters!$E$41*(Parameters!$F$41-Parameters!$F$40)+Parameters!$E$42*($A286-Parameters!$F$41)))),_xlfn.IFS($A286&lt;=Parameters!$F$39,Parameters!$E$39*$A286,$A286&lt;=Parameters!$F$40,Parameters!$E$40*$A286,$A286&lt;=Parameters!$F$41,Parameters!$E$41*$A286,$A286&gt;Parameters!$F$41,Parameters!$E$42*$A286))</f>
        <v>38719.24</v>
      </c>
      <c r="Q286" s="290">
        <f t="shared" si="150"/>
        <v>137.79088967971529</v>
      </c>
      <c r="R286" s="290" cm="1">
        <f t="array" ref="R286">IF(Parameters!$E$55="No",IF($A286&lt;=Parameters!$H$23,Parameters!$G$23*$A286,IF($A286&lt;=Parameters!$H$24,Parameters!$G$23*Parameters!$H$23+Parameters!$G$24*($A286-Parameters!$H$23),IF($A286&lt;=Parameters!$H$25,Parameters!$G$23*Parameters!$H$23+Parameters!$G$24*(Parameters!$H$24-Parameters!$H$23)+Parameters!$G$25*($A286-Parameters!$H$24),Parameters!$G$23*Parameters!$H$23+Parameters!$G$24*(Parameters!$H$24-Parameters!$H$23)+Parameters!$G$25*(Parameters!$H$25-Parameters!$H$24)+Parameters!$G$26*($A286-Parameters!$H$25)))),_xlfn.IFS($A286&lt;=Parameters!$H$23,Parameters!$G$23*$A286,$A286&lt;=Parameters!$H$24,Parameters!$G$24*$A286,$A286&lt;=Parameters!$H$25,Parameters!$G$25*$A286,$A286&gt;Parameters!$H$25,Parameters!$G$26*$A286))</f>
        <v>25618.77</v>
      </c>
      <c r="S286" s="290">
        <f t="shared" si="126"/>
        <v>91.17</v>
      </c>
      <c r="T286" s="290" cm="1">
        <f t="array" ref="T286">IF(Parameters!$E$55="No",IF($A286&lt;=Parameters!$H$28,Parameters!$G$28*$A286,IF($A286&lt;=Parameters!$H$29,Parameters!$G$28*Parameters!$H$28+Parameters!$G$29*($A286-Parameters!$H$28),IF($A286&lt;=Parameters!$H$30,Parameters!$G$28*Parameters!$H$28+Parameters!$G$29*(Parameters!$H$29-Parameters!$H$28)+Parameters!$G$30*($A286-Parameters!$H$29),Parameters!$G$28*Parameters!$H$28+Parameters!$G$29*(Parameters!$H$29-Parameters!$H$28)+Parameters!$G$30*(Parameters!$H$30-Parameters!$H$29)+Parameters!$G$31*($A286-Parameters!$H$30)))),_xlfn.IFS($A286&lt;=Parameters!$H$28,Parameters!$G$28*$A286,$A286&lt;=Parameters!$H$29,Parameters!$G$29*$A286,$A286&lt;=Parameters!$H$30,Parameters!$G$30*$A286,$A286&gt;Parameters!$H$30,Parameters!$G$31*$A286))</f>
        <v>32264.66</v>
      </c>
      <c r="U286" s="290">
        <f t="shared" si="127"/>
        <v>114.82085409252669</v>
      </c>
      <c r="V286" s="290" cm="1">
        <f t="array" ref="V286">IF(Parameters!$E$55="No",IF($A286&lt;=Parameters!$H$34,Parameters!$G$34*$A286,IF($A286&lt;=Parameters!$H$35,Parameters!$G$34*Parameters!$H$34+Parameters!$G$35*($A286-Parameters!$H$34),IF($A286&lt;=Parameters!$H$36,Parameters!$G$34*Parameters!$H$34+Parameters!$G$35*(Parameters!$H$35-Parameters!$H$34)+Parameters!$G$36*($A286-Parameters!$H$35),Parameters!$G$34*Parameters!$H$34+Parameters!$G$35*(Parameters!$H$35-Parameters!$H$34)+Parameters!$G$36*(Parameters!$H$36-Parameters!$H$35)+Parameters!$G$37*($A286-Parameters!$H$36)))),_xlfn.IFS($A286&lt;=Parameters!$H$34,Parameters!$G$34*$A286,$A286&lt;=Parameters!$H$35,Parameters!$G$35*$A286,$A286&lt;=Parameters!$H$36,Parameters!$G$36*$A286,$A286&gt;Parameters!$H$36,Parameters!$G$37*$A286))</f>
        <v>37103.74</v>
      </c>
      <c r="W286" s="290">
        <f t="shared" si="151"/>
        <v>132.04177935943059</v>
      </c>
      <c r="X286" s="290" cm="1">
        <f t="array" ref="X286">IF(Parameters!$E$55="No",IF($A286&lt;=Parameters!$H$39,Parameters!$G$39*$A286,IF($A286&lt;=Parameters!$H$40,Parameters!$G$39*Parameters!$H$39+Parameters!$G$40*($A286-Parameters!$H$39),IF($A286&lt;=Parameters!$H$41,Parameters!$G$39*Parameters!$H$39+Parameters!$G$40*(Parameters!$H$40-Parameters!$H$39)+Parameters!$G$41*($A286-Parameters!$H$40),Parameters!$G$39*Parameters!$H$39+Parameters!$G$40*(Parameters!$H$40-Parameters!$H$39)+Parameters!$G$41*(Parameters!$H$41-Parameters!$H$40)+Parameters!$G$42*($A286-Parameters!$H$41)))),_xlfn.IFS($A286&lt;=Parameters!$H$39,Parameters!$G$39*$A286,$A286&lt;=Parameters!$H$40,Parameters!$G$40*$A286,$A286&lt;=Parameters!$H$41,Parameters!$G$41*$A286,$A286&gt;Parameters!$H$41,Parameters!$G$42*$A286))</f>
        <v>38719.24</v>
      </c>
      <c r="Y286" s="290">
        <f t="shared" si="152"/>
        <v>137.79088967971529</v>
      </c>
      <c r="Z286" s="290" cm="1">
        <f t="array" ref="Z286">IF(Parameters!$F$55="No",IF($A286&lt;=Parameters!$J$23,Parameters!$I$23*$A286,IF($A286&lt;=Parameters!$J$24,Parameters!$I$23*Parameters!$J$23+Parameters!$I$24*($A286-Parameters!$J$23),IF($A286&lt;=Parameters!$J$25,Parameters!$I$23*Parameters!$J$23+Parameters!$I$24*(Parameters!$J$24-Parameters!$J$23)+Parameters!$I$25*($A286-Parameters!$J$24),Parameters!$I$23*Parameters!$J$23+Parameters!$I$24*(Parameters!$J$24-Parameters!$J$23)+Parameters!$I$25*(Parameters!$J$25-Parameters!$J$24)+Parameters!$I$26*($A286-Parameters!$J$25)))),_xlfn.IFS($A286&lt;=Parameters!$J$23,Parameters!$I$23*$A286,$A286&lt;=Parameters!$J$24,Parameters!$I$24*$A286,$A286&lt;=Parameters!$J$25,Parameters!$I$25*$A286,$A286&gt;Parameters!$J$25,Parameters!$I$26*$A286))</f>
        <v>25618.77</v>
      </c>
      <c r="AA286" s="290">
        <f t="shared" si="128"/>
        <v>91.17</v>
      </c>
      <c r="AB286" s="290" cm="1">
        <f t="array" ref="AB286">IF(Parameters!$F$55="No",IF($A286&lt;=Parameters!$J$28,Parameters!$I$28*$A286,IF($A286&lt;=Parameters!$J$29,Parameters!$I$28*Parameters!$J$28+Parameters!$I$29*($A286-Parameters!$J$28),IF($A286&lt;=Parameters!$J$30,Parameters!$I$28*Parameters!$J$28+Parameters!$I$29*(Parameters!$J$29-Parameters!$J$28)+Parameters!$I$30*($A286-Parameters!$J$29),Parameters!$I$28*Parameters!$J$28+Parameters!$I$29*(Parameters!$J$29-Parameters!$J$28)+Parameters!$I$30*(Parameters!$J$30-Parameters!$J$29)+Parameters!$I$31*($A286-Parameters!$J$30)))),_xlfn.IFS($A286&lt;=Parameters!$J$28,Parameters!$I$28*$A286,$A286&lt;=Parameters!$J$29,Parameters!$I$29*$A286,$A286&lt;=Parameters!$J$30,Parameters!$I$30*$A286,$A286&gt;Parameters!$J$30,Parameters!$I$31*$A286))</f>
        <v>32264.66</v>
      </c>
      <c r="AC286" s="290">
        <f t="shared" si="129"/>
        <v>114.82085409252669</v>
      </c>
      <c r="AD286" s="290" cm="1">
        <f t="array" ref="AD286">IF(Parameters!$F$55="No",IF($A286&lt;=Parameters!$J$34,Parameters!$I$34*$A286,IF($A286&lt;=Parameters!$J$35,Parameters!$I$34*Parameters!$J$34+Parameters!$I$35*($A286-Parameters!$J$34),IF($A286&lt;=Parameters!$J$36,Parameters!$I$34*Parameters!$J$34+Parameters!$I$35*(Parameters!$J$35-Parameters!$J$34)+Parameters!$I$36*($A286-Parameters!$J$35),Parameters!$I$34*Parameters!$J$34+Parameters!$I$35*(Parameters!$J$35-Parameters!$J$34)+Parameters!$I$36*(Parameters!$J$36-Parameters!$J$35)+Parameters!$I$37*($A286-Parameters!$J$36)))),_xlfn.IFS($A286&lt;=Parameters!$J$34,Parameters!$I$34*$A286,$A286&lt;=Parameters!$J$35,Parameters!$I$35*$A286,$A286&lt;=Parameters!$J$36,Parameters!$I$36*$A286,$A286&gt;Parameters!$J$36,Parameters!$I$37*$A286))</f>
        <v>37103.74</v>
      </c>
      <c r="AE286" s="290">
        <f t="shared" si="153"/>
        <v>132.04177935943059</v>
      </c>
      <c r="AF286" s="290" cm="1">
        <f t="array" ref="AF286">IF(Parameters!$F$55="No",IF($A286&lt;=Parameters!$J$39,Parameters!$I$39*$A286,IF($A286&lt;=Parameters!$J$40,Parameters!$I$39*Parameters!$J$39+Parameters!$I$40*($A286-Parameters!$J$39),IF($A286&lt;=Parameters!$J$41,Parameters!$I$39*Parameters!$J$39+Parameters!$I$40*(Parameters!$J$40-Parameters!$J$39)+Parameters!$I$41*($A286-Parameters!$J$40),Parameters!$I$39*Parameters!$J$39+Parameters!$I$40*(Parameters!$J$40-Parameters!$J$39)+Parameters!$I$41*(Parameters!$J$41-Parameters!$J$40)+Parameters!$I$42*($A286-Parameters!$J$41)))),_xlfn.IFS($A286&lt;=Parameters!$J$39,Parameters!$I$39*$A286,$A286&lt;=Parameters!$J$40,Parameters!$I$40*$A286,$A286&lt;=Parameters!$J$41,Parameters!$I$41*$A286,$A286&gt;Parameters!$J$41,Parameters!$I$42*$A286))</f>
        <v>38719.24</v>
      </c>
      <c r="AG286" s="290">
        <f t="shared" si="154"/>
        <v>137.79088967971529</v>
      </c>
      <c r="AI286" s="428">
        <f t="shared" si="130"/>
        <v>91.169999999998254</v>
      </c>
      <c r="AJ286" s="428">
        <f t="shared" si="131"/>
        <v>159.36000000000058</v>
      </c>
      <c r="AK286" s="428">
        <f t="shared" si="132"/>
        <v>143.54000000000087</v>
      </c>
      <c r="AL286" s="428">
        <f t="shared" si="133"/>
        <v>143.54000000000087</v>
      </c>
      <c r="AM286" s="428">
        <f t="shared" si="134"/>
        <v>91.169999999998254</v>
      </c>
      <c r="AN286" s="428">
        <f t="shared" si="135"/>
        <v>159.36000000000058</v>
      </c>
      <c r="AO286" s="428">
        <f t="shared" si="136"/>
        <v>143.54000000000087</v>
      </c>
      <c r="AP286" s="428">
        <f t="shared" si="137"/>
        <v>143.54000000000087</v>
      </c>
      <c r="AQ286" s="428">
        <f t="shared" si="138"/>
        <v>91.169999999998254</v>
      </c>
      <c r="AR286" s="428">
        <f t="shared" si="139"/>
        <v>159.36000000000058</v>
      </c>
      <c r="AS286" s="428">
        <f t="shared" si="140"/>
        <v>143.54000000000087</v>
      </c>
      <c r="AT286" s="428">
        <f t="shared" si="141"/>
        <v>143.54000000000087</v>
      </c>
      <c r="AU286" s="428">
        <f t="shared" si="142"/>
        <v>91.169999999998254</v>
      </c>
      <c r="AV286" s="428">
        <f t="shared" si="143"/>
        <v>159.36000000000058</v>
      </c>
      <c r="AW286" s="428">
        <f t="shared" si="144"/>
        <v>143.54000000000087</v>
      </c>
      <c r="AX286" s="428">
        <f t="shared" si="145"/>
        <v>143.54000000000087</v>
      </c>
    </row>
    <row r="287">
      <c r="A287" s="413">
        <v>282</v>
      </c>
      <c r="B287" s="290" cm="1">
        <f t="array" ref="B287">IF(Parameters!$C$55="No",IF($A287&lt;=Parameters!$D$23,Parameters!$C$23*$A287,IF($A287&lt;=Parameters!$D$24,Parameters!$C$23*Parameters!$D$23+Parameters!$C$24*($A287-Parameters!$D$23),IF($A287&lt;=Parameters!$D$25,Parameters!$C$23*Parameters!$D$23+Parameters!$C$24*(Parameters!$D$24-Parameters!$D$23)+Parameters!$C$25*($A287-Parameters!$D$24),Parameters!$C$23*Parameters!$D$23+Parameters!$C$24*(Parameters!$D$24-Parameters!$D$23)+Parameters!$C$25*(Parameters!$D$25-Parameters!$D$24)+Parameters!$C$26*($A287-Parameters!$D$25)))),_xlfn.IFS($A287&lt;=Parameters!$D$23,Parameters!$C$23*$A287,$A287&lt;=Parameters!$D$24,Parameters!$C$24*$A287,$A287&lt;=Parameters!$D$25,Parameters!$C$25*$A287,$A287&gt;Parameters!$D$25,Parameters!$C$26*$A287))</f>
        <v>25709.94</v>
      </c>
      <c r="C287" s="290">
        <f t="shared" si="146"/>
        <v>91.17</v>
      </c>
      <c r="D287" s="290" cm="1">
        <f t="array" ref="D287">IF(Parameters!$C$55="No",IF($A287&lt;=Parameters!$D$28,Parameters!$C$28*$A287,IF($A287&lt;=Parameters!$D$29,Parameters!$C$28*Parameters!$D$28+Parameters!$C$29*($A287-Parameters!$D$28),IF($A287&lt;=Parameters!$D$30,Parameters!$C$28*Parameters!$D$28+Parameters!$C$29*(Parameters!$D$29-Parameters!$D$28)+Parameters!$C$30*($A287-Parameters!$D$29),Parameters!$C$28*Parameters!$D$28+Parameters!$C$29*(Parameters!$D$29-Parameters!$D$28)+Parameters!$C$30*(Parameters!$D$30-Parameters!$D$29)+Parameters!$C$31*($A287-Parameters!$D$30)))),_xlfn.IFS($A287&lt;=Parameters!$D$28,Parameters!$C$28*$A287,$A287&lt;=Parameters!$D$29,Parameters!$C$29*$A287,$A287&lt;=Parameters!$D$30,Parameters!$C$30*$A287,$A287&gt;Parameters!$D$30,Parameters!$C$31*$A287))</f>
        <v>32424.02</v>
      </c>
      <c r="E287" s="290">
        <f t="shared" si="146"/>
        <v>114.97879432624114</v>
      </c>
      <c r="F287" s="290" cm="1">
        <f t="array" ref="F287">IF(Parameters!$C$55="No",IF($A287&lt;=Parameters!$D$34,Parameters!$C$34*$A287,IF($A287&lt;=Parameters!$D$35,Parameters!$C$34*Parameters!$D$34+Parameters!$C$35*($A287-Parameters!$D$34),IF($A287&lt;=Parameters!$D$36,Parameters!$C$34*Parameters!$D$34+Parameters!$C$35*(Parameters!$D$35-Parameters!$D$34)+Parameters!$C$36*($A287-Parameters!$D$35),Parameters!$C$34*Parameters!$D$34+Parameters!$C$35*(Parameters!$D$35-Parameters!$D$34)+Parameters!$C$36*(Parameters!$D$36-Parameters!$D$35)+Parameters!$C$37*($A287-Parameters!$D$36)))),_xlfn.IFS($A287&lt;=Parameters!$D$34,Parameters!$C$34*$A287,$A287&lt;=Parameters!$D$35,Parameters!$C$35*$A287,$A287&lt;=Parameters!$D$36,Parameters!$C$36*$A287,$A287&gt;Parameters!$D$36,Parameters!$C$37*$A287))</f>
        <v>37247.279999999999</v>
      </c>
      <c r="G287" s="290">
        <f t="shared" si="147"/>
        <v>132.08255319148935</v>
      </c>
      <c r="H287" s="290" cm="1">
        <f t="array" ref="H287">IF(Parameters!$C$55="No",IF($A287&lt;=Parameters!$D$39,Parameters!$C$39*$A287,IF($A287&lt;=Parameters!$D$40,Parameters!$C$39*Parameters!$D$39+Parameters!$C$40*($A287-Parameters!$D$39),IF($A287&lt;=Parameters!$D$41,Parameters!$C$39*Parameters!$D$39+Parameters!$C$40*(Parameters!$D$40-Parameters!$D$39)+Parameters!$C$41*($A287-Parameters!$D$40),Parameters!$C$39*Parameters!$D$39+Parameters!$C$40*(Parameters!$D$40-Parameters!$D$39)+Parameters!$C$41*(Parameters!$D$41-Parameters!$D$40)+Parameters!$C$42*($A287-Parameters!$D$41)))),_xlfn.IFS($A287&lt;=Parameters!$D$39,Parameters!$C$39*$A287,$A287&lt;=Parameters!$D$40,Parameters!$C$40*$A287,$A287&lt;=Parameters!$D$41,Parameters!$C$41*$A287,$A287&gt;Parameters!$D$41,Parameters!$C$42*$A287))</f>
        <v>38862.78</v>
      </c>
      <c r="I287" s="290">
        <f t="shared" si="148"/>
        <v>137.81127659574469</v>
      </c>
      <c r="J287" s="290" cm="1">
        <f t="array" ref="J287">IF(Parameters!$D$55="No",IF($A287&lt;=Parameters!$F$23,Parameters!$E$23*$A287,IF($A287&lt;=Parameters!$F$24,Parameters!$E$23*Parameters!$F$23+Parameters!$E$24*($A287-Parameters!$F$23),IF($A287&lt;=Parameters!$F$25,Parameters!$E$23*Parameters!$F$23+Parameters!$E$24*(Parameters!$F$24-Parameters!$F$23)+Parameters!$E$25*($A287-Parameters!$F$24),Parameters!$E$23*Parameters!$F$23+Parameters!$E$24*(Parameters!$F$24-Parameters!$F$23)+Parameters!$E$25*(Parameters!$F$25-Parameters!$F$24)+Parameters!$E$26*($A287-Parameters!$F$25)))),_xlfn.IFS($A287&lt;=Parameters!$F$23,Parameters!$E$23*$A287,$A287&lt;=Parameters!$F$24,Parameters!$E$24*$A287,$A287&lt;=Parameters!$F$25,Parameters!$E$25*$A287,$A287&gt;Parameters!$F$25,Parameters!$E$26*$A287))</f>
        <v>25709.94</v>
      </c>
      <c r="K287" s="290">
        <f t="shared" si="124"/>
        <v>91.17</v>
      </c>
      <c r="L287" s="290" cm="1">
        <f t="array" ref="L287">IF(Parameters!$D$55="No",IF($A287&lt;=Parameters!$F$28,Parameters!$E$28*$A287,IF($A287&lt;=Parameters!$F$29,Parameters!$E$28*Parameters!$F$28+Parameters!$E$29*($A287-Parameters!$F$28),IF($A287&lt;=Parameters!$F$30,Parameters!$E$28*Parameters!$F$28+Parameters!$E$29*(Parameters!$F$29-Parameters!$F$28)+Parameters!$E$30*($A287-Parameters!$F$29),Parameters!$E$28*Parameters!$F$28+Parameters!$E$29*(Parameters!$F$29-Parameters!$F$28)+Parameters!$E$30*(Parameters!$F$30-Parameters!$F$29)+Parameters!$E$31*($A287-Parameters!$F$30)))),_xlfn.IFS($A287&lt;=Parameters!$F$28,Parameters!$E$28*$A287,$A287&lt;=Parameters!$F$29,Parameters!$E$29*$A287,$A287&lt;=Parameters!$F$30,Parameters!$E$30*$A287,$A287&gt;Parameters!$F$30,Parameters!$E$31*$A287))</f>
        <v>32424.02</v>
      </c>
      <c r="M287" s="290">
        <f t="shared" si="125"/>
        <v>114.97879432624114</v>
      </c>
      <c r="N287" s="290" cm="1">
        <f t="array" ref="N287">IF(Parameters!$D$55="No",IF($A287&lt;=Parameters!$F$34,Parameters!$E$34*$A287,IF($A287&lt;=Parameters!$F$35,Parameters!$E$34*Parameters!$F$34+Parameters!$E$35*($A287-Parameters!$F$34),IF($A287&lt;=Parameters!$F$36,Parameters!$E$34*Parameters!$F$34+Parameters!$E$35*(Parameters!$F$35-Parameters!$F$34)+Parameters!$E$36*($A287-Parameters!$F$35),Parameters!$E$34*Parameters!$F$34+Parameters!$E$35*(Parameters!$F$35-Parameters!$F$34)+Parameters!$E$36*(Parameters!$F$36-Parameters!$F$35)+Parameters!$E$37*($A287-Parameters!$F$36)))),_xlfn.IFS($A287&lt;=Parameters!$F$34,Parameters!$E$34*$A287,$A287&lt;=Parameters!$F$35,Parameters!$E$35*$A287,$A287&lt;=Parameters!$F$36,Parameters!$E$36*$A287,$A287&gt;Parameters!$F$36,Parameters!$E$37*$A287))</f>
        <v>37247.279999999999</v>
      </c>
      <c r="O287" s="290">
        <f t="shared" si="149"/>
        <v>132.08255319148935</v>
      </c>
      <c r="P287" s="290" cm="1">
        <f t="array" ref="P287">IF(Parameters!$D$55="No",IF($A287&lt;=Parameters!$F$39,Parameters!$E$39*$A287,IF($A287&lt;=Parameters!$F$40,Parameters!$E$39*Parameters!$F$39+Parameters!$E$40*($A287-Parameters!$F$39),IF($A287&lt;=Parameters!$F$41,Parameters!$E$39*Parameters!$F$39+Parameters!$E$40*(Parameters!$F$40-Parameters!$F$39)+Parameters!$E$41*($A287-Parameters!$F$40),Parameters!$E$39*Parameters!$F$39+Parameters!$E$40*(Parameters!$F$40-Parameters!$F$39)+Parameters!$E$41*(Parameters!$F$41-Parameters!$F$40)+Parameters!$E$42*($A287-Parameters!$F$41)))),_xlfn.IFS($A287&lt;=Parameters!$F$39,Parameters!$E$39*$A287,$A287&lt;=Parameters!$F$40,Parameters!$E$40*$A287,$A287&lt;=Parameters!$F$41,Parameters!$E$41*$A287,$A287&gt;Parameters!$F$41,Parameters!$E$42*$A287))</f>
        <v>38862.78</v>
      </c>
      <c r="Q287" s="290">
        <f t="shared" si="150"/>
        <v>137.81127659574469</v>
      </c>
      <c r="R287" s="290" cm="1">
        <f t="array" ref="R287">IF(Parameters!$E$55="No",IF($A287&lt;=Parameters!$H$23,Parameters!$G$23*$A287,IF($A287&lt;=Parameters!$H$24,Parameters!$G$23*Parameters!$H$23+Parameters!$G$24*($A287-Parameters!$H$23),IF($A287&lt;=Parameters!$H$25,Parameters!$G$23*Parameters!$H$23+Parameters!$G$24*(Parameters!$H$24-Parameters!$H$23)+Parameters!$G$25*($A287-Parameters!$H$24),Parameters!$G$23*Parameters!$H$23+Parameters!$G$24*(Parameters!$H$24-Parameters!$H$23)+Parameters!$G$25*(Parameters!$H$25-Parameters!$H$24)+Parameters!$G$26*($A287-Parameters!$H$25)))),_xlfn.IFS($A287&lt;=Parameters!$H$23,Parameters!$G$23*$A287,$A287&lt;=Parameters!$H$24,Parameters!$G$24*$A287,$A287&lt;=Parameters!$H$25,Parameters!$G$25*$A287,$A287&gt;Parameters!$H$25,Parameters!$G$26*$A287))</f>
        <v>25709.94</v>
      </c>
      <c r="S287" s="290">
        <f t="shared" si="126"/>
        <v>91.17</v>
      </c>
      <c r="T287" s="290" cm="1">
        <f t="array" ref="T287">IF(Parameters!$E$55="No",IF($A287&lt;=Parameters!$H$28,Parameters!$G$28*$A287,IF($A287&lt;=Parameters!$H$29,Parameters!$G$28*Parameters!$H$28+Parameters!$G$29*($A287-Parameters!$H$28),IF($A287&lt;=Parameters!$H$30,Parameters!$G$28*Parameters!$H$28+Parameters!$G$29*(Parameters!$H$29-Parameters!$H$28)+Parameters!$G$30*($A287-Parameters!$H$29),Parameters!$G$28*Parameters!$H$28+Parameters!$G$29*(Parameters!$H$29-Parameters!$H$28)+Parameters!$G$30*(Parameters!$H$30-Parameters!$H$29)+Parameters!$G$31*($A287-Parameters!$H$30)))),_xlfn.IFS($A287&lt;=Parameters!$H$28,Parameters!$G$28*$A287,$A287&lt;=Parameters!$H$29,Parameters!$G$29*$A287,$A287&lt;=Parameters!$H$30,Parameters!$G$30*$A287,$A287&gt;Parameters!$H$30,Parameters!$G$31*$A287))</f>
        <v>32424.02</v>
      </c>
      <c r="U287" s="290">
        <f t="shared" si="127"/>
        <v>114.97879432624114</v>
      </c>
      <c r="V287" s="290" cm="1">
        <f t="array" ref="V287">IF(Parameters!$E$55="No",IF($A287&lt;=Parameters!$H$34,Parameters!$G$34*$A287,IF($A287&lt;=Parameters!$H$35,Parameters!$G$34*Parameters!$H$34+Parameters!$G$35*($A287-Parameters!$H$34),IF($A287&lt;=Parameters!$H$36,Parameters!$G$34*Parameters!$H$34+Parameters!$G$35*(Parameters!$H$35-Parameters!$H$34)+Parameters!$G$36*($A287-Parameters!$H$35),Parameters!$G$34*Parameters!$H$34+Parameters!$G$35*(Parameters!$H$35-Parameters!$H$34)+Parameters!$G$36*(Parameters!$H$36-Parameters!$H$35)+Parameters!$G$37*($A287-Parameters!$H$36)))),_xlfn.IFS($A287&lt;=Parameters!$H$34,Parameters!$G$34*$A287,$A287&lt;=Parameters!$H$35,Parameters!$G$35*$A287,$A287&lt;=Parameters!$H$36,Parameters!$G$36*$A287,$A287&gt;Parameters!$H$36,Parameters!$G$37*$A287))</f>
        <v>37247.279999999999</v>
      </c>
      <c r="W287" s="290">
        <f t="shared" si="151"/>
        <v>132.08255319148935</v>
      </c>
      <c r="X287" s="290" cm="1">
        <f t="array" ref="X287">IF(Parameters!$E$55="No",IF($A287&lt;=Parameters!$H$39,Parameters!$G$39*$A287,IF($A287&lt;=Parameters!$H$40,Parameters!$G$39*Parameters!$H$39+Parameters!$G$40*($A287-Parameters!$H$39),IF($A287&lt;=Parameters!$H$41,Parameters!$G$39*Parameters!$H$39+Parameters!$G$40*(Parameters!$H$40-Parameters!$H$39)+Parameters!$G$41*($A287-Parameters!$H$40),Parameters!$G$39*Parameters!$H$39+Parameters!$G$40*(Parameters!$H$40-Parameters!$H$39)+Parameters!$G$41*(Parameters!$H$41-Parameters!$H$40)+Parameters!$G$42*($A287-Parameters!$H$41)))),_xlfn.IFS($A287&lt;=Parameters!$H$39,Parameters!$G$39*$A287,$A287&lt;=Parameters!$H$40,Parameters!$G$40*$A287,$A287&lt;=Parameters!$H$41,Parameters!$G$41*$A287,$A287&gt;Parameters!$H$41,Parameters!$G$42*$A287))</f>
        <v>38862.78</v>
      </c>
      <c r="Y287" s="290">
        <f t="shared" si="152"/>
        <v>137.81127659574469</v>
      </c>
      <c r="Z287" s="290" cm="1">
        <f t="array" ref="Z287">IF(Parameters!$F$55="No",IF($A287&lt;=Parameters!$J$23,Parameters!$I$23*$A287,IF($A287&lt;=Parameters!$J$24,Parameters!$I$23*Parameters!$J$23+Parameters!$I$24*($A287-Parameters!$J$23),IF($A287&lt;=Parameters!$J$25,Parameters!$I$23*Parameters!$J$23+Parameters!$I$24*(Parameters!$J$24-Parameters!$J$23)+Parameters!$I$25*($A287-Parameters!$J$24),Parameters!$I$23*Parameters!$J$23+Parameters!$I$24*(Parameters!$J$24-Parameters!$J$23)+Parameters!$I$25*(Parameters!$J$25-Parameters!$J$24)+Parameters!$I$26*($A287-Parameters!$J$25)))),_xlfn.IFS($A287&lt;=Parameters!$J$23,Parameters!$I$23*$A287,$A287&lt;=Parameters!$J$24,Parameters!$I$24*$A287,$A287&lt;=Parameters!$J$25,Parameters!$I$25*$A287,$A287&gt;Parameters!$J$25,Parameters!$I$26*$A287))</f>
        <v>25709.94</v>
      </c>
      <c r="AA287" s="290">
        <f t="shared" si="128"/>
        <v>91.17</v>
      </c>
      <c r="AB287" s="290" cm="1">
        <f t="array" ref="AB287">IF(Parameters!$F$55="No",IF($A287&lt;=Parameters!$J$28,Parameters!$I$28*$A287,IF($A287&lt;=Parameters!$J$29,Parameters!$I$28*Parameters!$J$28+Parameters!$I$29*($A287-Parameters!$J$28),IF($A287&lt;=Parameters!$J$30,Parameters!$I$28*Parameters!$J$28+Parameters!$I$29*(Parameters!$J$29-Parameters!$J$28)+Parameters!$I$30*($A287-Parameters!$J$29),Parameters!$I$28*Parameters!$J$28+Parameters!$I$29*(Parameters!$J$29-Parameters!$J$28)+Parameters!$I$30*(Parameters!$J$30-Parameters!$J$29)+Parameters!$I$31*($A287-Parameters!$J$30)))),_xlfn.IFS($A287&lt;=Parameters!$J$28,Parameters!$I$28*$A287,$A287&lt;=Parameters!$J$29,Parameters!$I$29*$A287,$A287&lt;=Parameters!$J$30,Parameters!$I$30*$A287,$A287&gt;Parameters!$J$30,Parameters!$I$31*$A287))</f>
        <v>32424.02</v>
      </c>
      <c r="AC287" s="290">
        <f t="shared" si="129"/>
        <v>114.97879432624114</v>
      </c>
      <c r="AD287" s="290" cm="1">
        <f t="array" ref="AD287">IF(Parameters!$F$55="No",IF($A287&lt;=Parameters!$J$34,Parameters!$I$34*$A287,IF($A287&lt;=Parameters!$J$35,Parameters!$I$34*Parameters!$J$34+Parameters!$I$35*($A287-Parameters!$J$34),IF($A287&lt;=Parameters!$J$36,Parameters!$I$34*Parameters!$J$34+Parameters!$I$35*(Parameters!$J$35-Parameters!$J$34)+Parameters!$I$36*($A287-Parameters!$J$35),Parameters!$I$34*Parameters!$J$34+Parameters!$I$35*(Parameters!$J$35-Parameters!$J$34)+Parameters!$I$36*(Parameters!$J$36-Parameters!$J$35)+Parameters!$I$37*($A287-Parameters!$J$36)))),_xlfn.IFS($A287&lt;=Parameters!$J$34,Parameters!$I$34*$A287,$A287&lt;=Parameters!$J$35,Parameters!$I$35*$A287,$A287&lt;=Parameters!$J$36,Parameters!$I$36*$A287,$A287&gt;Parameters!$J$36,Parameters!$I$37*$A287))</f>
        <v>37247.279999999999</v>
      </c>
      <c r="AE287" s="290">
        <f t="shared" si="153"/>
        <v>132.08255319148935</v>
      </c>
      <c r="AF287" s="290" cm="1">
        <f t="array" ref="AF287">IF(Parameters!$F$55="No",IF($A287&lt;=Parameters!$J$39,Parameters!$I$39*$A287,IF($A287&lt;=Parameters!$J$40,Parameters!$I$39*Parameters!$J$39+Parameters!$I$40*($A287-Parameters!$J$39),IF($A287&lt;=Parameters!$J$41,Parameters!$I$39*Parameters!$J$39+Parameters!$I$40*(Parameters!$J$40-Parameters!$J$39)+Parameters!$I$41*($A287-Parameters!$J$40),Parameters!$I$39*Parameters!$J$39+Parameters!$I$40*(Parameters!$J$40-Parameters!$J$39)+Parameters!$I$41*(Parameters!$J$41-Parameters!$J$40)+Parameters!$I$42*($A287-Parameters!$J$41)))),_xlfn.IFS($A287&lt;=Parameters!$J$39,Parameters!$I$39*$A287,$A287&lt;=Parameters!$J$40,Parameters!$I$40*$A287,$A287&lt;=Parameters!$J$41,Parameters!$I$41*$A287,$A287&gt;Parameters!$J$41,Parameters!$I$42*$A287))</f>
        <v>38862.78</v>
      </c>
      <c r="AG287" s="290">
        <f t="shared" si="154"/>
        <v>137.81127659574469</v>
      </c>
      <c r="AI287" s="428">
        <f t="shared" si="130"/>
        <v>91.169999999998254</v>
      </c>
      <c r="AJ287" s="428">
        <f t="shared" si="131"/>
        <v>159.36000000000058</v>
      </c>
      <c r="AK287" s="428">
        <f t="shared" si="132"/>
        <v>143.54000000000087</v>
      </c>
      <c r="AL287" s="428">
        <f t="shared" si="133"/>
        <v>143.54000000000087</v>
      </c>
      <c r="AM287" s="428">
        <f t="shared" si="134"/>
        <v>91.169999999998254</v>
      </c>
      <c r="AN287" s="428">
        <f t="shared" si="135"/>
        <v>159.36000000000058</v>
      </c>
      <c r="AO287" s="428">
        <f t="shared" si="136"/>
        <v>143.54000000000087</v>
      </c>
      <c r="AP287" s="428">
        <f t="shared" si="137"/>
        <v>143.54000000000087</v>
      </c>
      <c r="AQ287" s="428">
        <f t="shared" si="138"/>
        <v>91.169999999998254</v>
      </c>
      <c r="AR287" s="428">
        <f t="shared" si="139"/>
        <v>159.36000000000058</v>
      </c>
      <c r="AS287" s="428">
        <f t="shared" si="140"/>
        <v>143.54000000000087</v>
      </c>
      <c r="AT287" s="428">
        <f t="shared" si="141"/>
        <v>143.54000000000087</v>
      </c>
      <c r="AU287" s="428">
        <f t="shared" si="142"/>
        <v>91.169999999998254</v>
      </c>
      <c r="AV287" s="428">
        <f t="shared" si="143"/>
        <v>159.36000000000058</v>
      </c>
      <c r="AW287" s="428">
        <f t="shared" si="144"/>
        <v>143.54000000000087</v>
      </c>
      <c r="AX287" s="428">
        <f t="shared" si="145"/>
        <v>143.54000000000087</v>
      </c>
    </row>
    <row r="288">
      <c r="A288" s="413">
        <v>283</v>
      </c>
      <c r="B288" s="290" cm="1">
        <f t="array" ref="B288">IF(Parameters!$C$55="No",IF($A288&lt;=Parameters!$D$23,Parameters!$C$23*$A288,IF($A288&lt;=Parameters!$D$24,Parameters!$C$23*Parameters!$D$23+Parameters!$C$24*($A288-Parameters!$D$23),IF($A288&lt;=Parameters!$D$25,Parameters!$C$23*Parameters!$D$23+Parameters!$C$24*(Parameters!$D$24-Parameters!$D$23)+Parameters!$C$25*($A288-Parameters!$D$24),Parameters!$C$23*Parameters!$D$23+Parameters!$C$24*(Parameters!$D$24-Parameters!$D$23)+Parameters!$C$25*(Parameters!$D$25-Parameters!$D$24)+Parameters!$C$26*($A288-Parameters!$D$25)))),_xlfn.IFS($A288&lt;=Parameters!$D$23,Parameters!$C$23*$A288,$A288&lt;=Parameters!$D$24,Parameters!$C$24*$A288,$A288&lt;=Parameters!$D$25,Parameters!$C$25*$A288,$A288&gt;Parameters!$D$25,Parameters!$C$26*$A288))</f>
        <v>25801.11</v>
      </c>
      <c r="C288" s="290">
        <f t="shared" si="146"/>
        <v>91.17</v>
      </c>
      <c r="D288" s="290" cm="1">
        <f t="array" ref="D288">IF(Parameters!$C$55="No",IF($A288&lt;=Parameters!$D$28,Parameters!$C$28*$A288,IF($A288&lt;=Parameters!$D$29,Parameters!$C$28*Parameters!$D$28+Parameters!$C$29*($A288-Parameters!$D$28),IF($A288&lt;=Parameters!$D$30,Parameters!$C$28*Parameters!$D$28+Parameters!$C$29*(Parameters!$D$29-Parameters!$D$28)+Parameters!$C$30*($A288-Parameters!$D$29),Parameters!$C$28*Parameters!$D$28+Parameters!$C$29*(Parameters!$D$29-Parameters!$D$28)+Parameters!$C$30*(Parameters!$D$30-Parameters!$D$29)+Parameters!$C$31*($A288-Parameters!$D$30)))),_xlfn.IFS($A288&lt;=Parameters!$D$28,Parameters!$C$28*$A288,$A288&lt;=Parameters!$D$29,Parameters!$C$29*$A288,$A288&lt;=Parameters!$D$30,Parameters!$C$30*$A288,$A288&gt;Parameters!$D$30,Parameters!$C$31*$A288))</f>
        <v>32583.38</v>
      </c>
      <c r="E288" s="290">
        <f t="shared" si="146"/>
        <v>115.13561837455831</v>
      </c>
      <c r="F288" s="290" cm="1">
        <f t="array" ref="F288">IF(Parameters!$C$55="No",IF($A288&lt;=Parameters!$D$34,Parameters!$C$34*$A288,IF($A288&lt;=Parameters!$D$35,Parameters!$C$34*Parameters!$D$34+Parameters!$C$35*($A288-Parameters!$D$34),IF($A288&lt;=Parameters!$D$36,Parameters!$C$34*Parameters!$D$34+Parameters!$C$35*(Parameters!$D$35-Parameters!$D$34)+Parameters!$C$36*($A288-Parameters!$D$35),Parameters!$C$34*Parameters!$D$34+Parameters!$C$35*(Parameters!$D$35-Parameters!$D$34)+Parameters!$C$36*(Parameters!$D$36-Parameters!$D$35)+Parameters!$C$37*($A288-Parameters!$D$36)))),_xlfn.IFS($A288&lt;=Parameters!$D$34,Parameters!$C$34*$A288,$A288&lt;=Parameters!$D$35,Parameters!$C$35*$A288,$A288&lt;=Parameters!$D$36,Parameters!$C$36*$A288,$A288&gt;Parameters!$D$36,Parameters!$C$37*$A288))</f>
        <v>37390.82</v>
      </c>
      <c r="G288" s="290">
        <f t="shared" si="147"/>
        <v>132.12303886925795</v>
      </c>
      <c r="H288" s="290" cm="1">
        <f t="array" ref="H288">IF(Parameters!$C$55="No",IF($A288&lt;=Parameters!$D$39,Parameters!$C$39*$A288,IF($A288&lt;=Parameters!$D$40,Parameters!$C$39*Parameters!$D$39+Parameters!$C$40*($A288-Parameters!$D$39),IF($A288&lt;=Parameters!$D$41,Parameters!$C$39*Parameters!$D$39+Parameters!$C$40*(Parameters!$D$40-Parameters!$D$39)+Parameters!$C$41*($A288-Parameters!$D$40),Parameters!$C$39*Parameters!$D$39+Parameters!$C$40*(Parameters!$D$40-Parameters!$D$39)+Parameters!$C$41*(Parameters!$D$41-Parameters!$D$40)+Parameters!$C$42*($A288-Parameters!$D$41)))),_xlfn.IFS($A288&lt;=Parameters!$D$39,Parameters!$C$39*$A288,$A288&lt;=Parameters!$D$40,Parameters!$C$40*$A288,$A288&lt;=Parameters!$D$41,Parameters!$C$41*$A288,$A288&gt;Parameters!$D$41,Parameters!$C$42*$A288))</f>
        <v>39006.32</v>
      </c>
      <c r="I288" s="290">
        <f t="shared" si="148"/>
        <v>137.83151943462897</v>
      </c>
      <c r="J288" s="290" cm="1">
        <f t="array" ref="J288">IF(Parameters!$D$55="No",IF($A288&lt;=Parameters!$F$23,Parameters!$E$23*$A288,IF($A288&lt;=Parameters!$F$24,Parameters!$E$23*Parameters!$F$23+Parameters!$E$24*($A288-Parameters!$F$23),IF($A288&lt;=Parameters!$F$25,Parameters!$E$23*Parameters!$F$23+Parameters!$E$24*(Parameters!$F$24-Parameters!$F$23)+Parameters!$E$25*($A288-Parameters!$F$24),Parameters!$E$23*Parameters!$F$23+Parameters!$E$24*(Parameters!$F$24-Parameters!$F$23)+Parameters!$E$25*(Parameters!$F$25-Parameters!$F$24)+Parameters!$E$26*($A288-Parameters!$F$25)))),_xlfn.IFS($A288&lt;=Parameters!$F$23,Parameters!$E$23*$A288,$A288&lt;=Parameters!$F$24,Parameters!$E$24*$A288,$A288&lt;=Parameters!$F$25,Parameters!$E$25*$A288,$A288&gt;Parameters!$F$25,Parameters!$E$26*$A288))</f>
        <v>25801.11</v>
      </c>
      <c r="K288" s="290">
        <f t="shared" si="124"/>
        <v>91.17</v>
      </c>
      <c r="L288" s="290" cm="1">
        <f t="array" ref="L288">IF(Parameters!$D$55="No",IF($A288&lt;=Parameters!$F$28,Parameters!$E$28*$A288,IF($A288&lt;=Parameters!$F$29,Parameters!$E$28*Parameters!$F$28+Parameters!$E$29*($A288-Parameters!$F$28),IF($A288&lt;=Parameters!$F$30,Parameters!$E$28*Parameters!$F$28+Parameters!$E$29*(Parameters!$F$29-Parameters!$F$28)+Parameters!$E$30*($A288-Parameters!$F$29),Parameters!$E$28*Parameters!$F$28+Parameters!$E$29*(Parameters!$F$29-Parameters!$F$28)+Parameters!$E$30*(Parameters!$F$30-Parameters!$F$29)+Parameters!$E$31*($A288-Parameters!$F$30)))),_xlfn.IFS($A288&lt;=Parameters!$F$28,Parameters!$E$28*$A288,$A288&lt;=Parameters!$F$29,Parameters!$E$29*$A288,$A288&lt;=Parameters!$F$30,Parameters!$E$30*$A288,$A288&gt;Parameters!$F$30,Parameters!$E$31*$A288))</f>
        <v>32583.38</v>
      </c>
      <c r="M288" s="290">
        <f t="shared" si="125"/>
        <v>115.13561837455831</v>
      </c>
      <c r="N288" s="290" cm="1">
        <f t="array" ref="N288">IF(Parameters!$D$55="No",IF($A288&lt;=Parameters!$F$34,Parameters!$E$34*$A288,IF($A288&lt;=Parameters!$F$35,Parameters!$E$34*Parameters!$F$34+Parameters!$E$35*($A288-Parameters!$F$34),IF($A288&lt;=Parameters!$F$36,Parameters!$E$34*Parameters!$F$34+Parameters!$E$35*(Parameters!$F$35-Parameters!$F$34)+Parameters!$E$36*($A288-Parameters!$F$35),Parameters!$E$34*Parameters!$F$34+Parameters!$E$35*(Parameters!$F$35-Parameters!$F$34)+Parameters!$E$36*(Parameters!$F$36-Parameters!$F$35)+Parameters!$E$37*($A288-Parameters!$F$36)))),_xlfn.IFS($A288&lt;=Parameters!$F$34,Parameters!$E$34*$A288,$A288&lt;=Parameters!$F$35,Parameters!$E$35*$A288,$A288&lt;=Parameters!$F$36,Parameters!$E$36*$A288,$A288&gt;Parameters!$F$36,Parameters!$E$37*$A288))</f>
        <v>37390.82</v>
      </c>
      <c r="O288" s="290">
        <f t="shared" si="149"/>
        <v>132.12303886925795</v>
      </c>
      <c r="P288" s="290" cm="1">
        <f t="array" ref="P288">IF(Parameters!$D$55="No",IF($A288&lt;=Parameters!$F$39,Parameters!$E$39*$A288,IF($A288&lt;=Parameters!$F$40,Parameters!$E$39*Parameters!$F$39+Parameters!$E$40*($A288-Parameters!$F$39),IF($A288&lt;=Parameters!$F$41,Parameters!$E$39*Parameters!$F$39+Parameters!$E$40*(Parameters!$F$40-Parameters!$F$39)+Parameters!$E$41*($A288-Parameters!$F$40),Parameters!$E$39*Parameters!$F$39+Parameters!$E$40*(Parameters!$F$40-Parameters!$F$39)+Parameters!$E$41*(Parameters!$F$41-Parameters!$F$40)+Parameters!$E$42*($A288-Parameters!$F$41)))),_xlfn.IFS($A288&lt;=Parameters!$F$39,Parameters!$E$39*$A288,$A288&lt;=Parameters!$F$40,Parameters!$E$40*$A288,$A288&lt;=Parameters!$F$41,Parameters!$E$41*$A288,$A288&gt;Parameters!$F$41,Parameters!$E$42*$A288))</f>
        <v>39006.32</v>
      </c>
      <c r="Q288" s="290">
        <f t="shared" si="150"/>
        <v>137.83151943462897</v>
      </c>
      <c r="R288" s="290" cm="1">
        <f t="array" ref="R288">IF(Parameters!$E$55="No",IF($A288&lt;=Parameters!$H$23,Parameters!$G$23*$A288,IF($A288&lt;=Parameters!$H$24,Parameters!$G$23*Parameters!$H$23+Parameters!$G$24*($A288-Parameters!$H$23),IF($A288&lt;=Parameters!$H$25,Parameters!$G$23*Parameters!$H$23+Parameters!$G$24*(Parameters!$H$24-Parameters!$H$23)+Parameters!$G$25*($A288-Parameters!$H$24),Parameters!$G$23*Parameters!$H$23+Parameters!$G$24*(Parameters!$H$24-Parameters!$H$23)+Parameters!$G$25*(Parameters!$H$25-Parameters!$H$24)+Parameters!$G$26*($A288-Parameters!$H$25)))),_xlfn.IFS($A288&lt;=Parameters!$H$23,Parameters!$G$23*$A288,$A288&lt;=Parameters!$H$24,Parameters!$G$24*$A288,$A288&lt;=Parameters!$H$25,Parameters!$G$25*$A288,$A288&gt;Parameters!$H$25,Parameters!$G$26*$A288))</f>
        <v>25801.11</v>
      </c>
      <c r="S288" s="290">
        <f t="shared" si="126"/>
        <v>91.17</v>
      </c>
      <c r="T288" s="290" cm="1">
        <f t="array" ref="T288">IF(Parameters!$E$55="No",IF($A288&lt;=Parameters!$H$28,Parameters!$G$28*$A288,IF($A288&lt;=Parameters!$H$29,Parameters!$G$28*Parameters!$H$28+Parameters!$G$29*($A288-Parameters!$H$28),IF($A288&lt;=Parameters!$H$30,Parameters!$G$28*Parameters!$H$28+Parameters!$G$29*(Parameters!$H$29-Parameters!$H$28)+Parameters!$G$30*($A288-Parameters!$H$29),Parameters!$G$28*Parameters!$H$28+Parameters!$G$29*(Parameters!$H$29-Parameters!$H$28)+Parameters!$G$30*(Parameters!$H$30-Parameters!$H$29)+Parameters!$G$31*($A288-Parameters!$H$30)))),_xlfn.IFS($A288&lt;=Parameters!$H$28,Parameters!$G$28*$A288,$A288&lt;=Parameters!$H$29,Parameters!$G$29*$A288,$A288&lt;=Parameters!$H$30,Parameters!$G$30*$A288,$A288&gt;Parameters!$H$30,Parameters!$G$31*$A288))</f>
        <v>32583.38</v>
      </c>
      <c r="U288" s="290">
        <f t="shared" si="127"/>
        <v>115.13561837455831</v>
      </c>
      <c r="V288" s="290" cm="1">
        <f t="array" ref="V288">IF(Parameters!$E$55="No",IF($A288&lt;=Parameters!$H$34,Parameters!$G$34*$A288,IF($A288&lt;=Parameters!$H$35,Parameters!$G$34*Parameters!$H$34+Parameters!$G$35*($A288-Parameters!$H$34),IF($A288&lt;=Parameters!$H$36,Parameters!$G$34*Parameters!$H$34+Parameters!$G$35*(Parameters!$H$35-Parameters!$H$34)+Parameters!$G$36*($A288-Parameters!$H$35),Parameters!$G$34*Parameters!$H$34+Parameters!$G$35*(Parameters!$H$35-Parameters!$H$34)+Parameters!$G$36*(Parameters!$H$36-Parameters!$H$35)+Parameters!$G$37*($A288-Parameters!$H$36)))),_xlfn.IFS($A288&lt;=Parameters!$H$34,Parameters!$G$34*$A288,$A288&lt;=Parameters!$H$35,Parameters!$G$35*$A288,$A288&lt;=Parameters!$H$36,Parameters!$G$36*$A288,$A288&gt;Parameters!$H$36,Parameters!$G$37*$A288))</f>
        <v>37390.82</v>
      </c>
      <c r="W288" s="290">
        <f t="shared" si="151"/>
        <v>132.12303886925795</v>
      </c>
      <c r="X288" s="290" cm="1">
        <f t="array" ref="X288">IF(Parameters!$E$55="No",IF($A288&lt;=Parameters!$H$39,Parameters!$G$39*$A288,IF($A288&lt;=Parameters!$H$40,Parameters!$G$39*Parameters!$H$39+Parameters!$G$40*($A288-Parameters!$H$39),IF($A288&lt;=Parameters!$H$41,Parameters!$G$39*Parameters!$H$39+Parameters!$G$40*(Parameters!$H$40-Parameters!$H$39)+Parameters!$G$41*($A288-Parameters!$H$40),Parameters!$G$39*Parameters!$H$39+Parameters!$G$40*(Parameters!$H$40-Parameters!$H$39)+Parameters!$G$41*(Parameters!$H$41-Parameters!$H$40)+Parameters!$G$42*($A288-Parameters!$H$41)))),_xlfn.IFS($A288&lt;=Parameters!$H$39,Parameters!$G$39*$A288,$A288&lt;=Parameters!$H$40,Parameters!$G$40*$A288,$A288&lt;=Parameters!$H$41,Parameters!$G$41*$A288,$A288&gt;Parameters!$H$41,Parameters!$G$42*$A288))</f>
        <v>39006.32</v>
      </c>
      <c r="Y288" s="290">
        <f t="shared" si="152"/>
        <v>137.83151943462897</v>
      </c>
      <c r="Z288" s="290" cm="1">
        <f t="array" ref="Z288">IF(Parameters!$F$55="No",IF($A288&lt;=Parameters!$J$23,Parameters!$I$23*$A288,IF($A288&lt;=Parameters!$J$24,Parameters!$I$23*Parameters!$J$23+Parameters!$I$24*($A288-Parameters!$J$23),IF($A288&lt;=Parameters!$J$25,Parameters!$I$23*Parameters!$J$23+Parameters!$I$24*(Parameters!$J$24-Parameters!$J$23)+Parameters!$I$25*($A288-Parameters!$J$24),Parameters!$I$23*Parameters!$J$23+Parameters!$I$24*(Parameters!$J$24-Parameters!$J$23)+Parameters!$I$25*(Parameters!$J$25-Parameters!$J$24)+Parameters!$I$26*($A288-Parameters!$J$25)))),_xlfn.IFS($A288&lt;=Parameters!$J$23,Parameters!$I$23*$A288,$A288&lt;=Parameters!$J$24,Parameters!$I$24*$A288,$A288&lt;=Parameters!$J$25,Parameters!$I$25*$A288,$A288&gt;Parameters!$J$25,Parameters!$I$26*$A288))</f>
        <v>25801.11</v>
      </c>
      <c r="AA288" s="290">
        <f t="shared" si="128"/>
        <v>91.17</v>
      </c>
      <c r="AB288" s="290" cm="1">
        <f t="array" ref="AB288">IF(Parameters!$F$55="No",IF($A288&lt;=Parameters!$J$28,Parameters!$I$28*$A288,IF($A288&lt;=Parameters!$J$29,Parameters!$I$28*Parameters!$J$28+Parameters!$I$29*($A288-Parameters!$J$28),IF($A288&lt;=Parameters!$J$30,Parameters!$I$28*Parameters!$J$28+Parameters!$I$29*(Parameters!$J$29-Parameters!$J$28)+Parameters!$I$30*($A288-Parameters!$J$29),Parameters!$I$28*Parameters!$J$28+Parameters!$I$29*(Parameters!$J$29-Parameters!$J$28)+Parameters!$I$30*(Parameters!$J$30-Parameters!$J$29)+Parameters!$I$31*($A288-Parameters!$J$30)))),_xlfn.IFS($A288&lt;=Parameters!$J$28,Parameters!$I$28*$A288,$A288&lt;=Parameters!$J$29,Parameters!$I$29*$A288,$A288&lt;=Parameters!$J$30,Parameters!$I$30*$A288,$A288&gt;Parameters!$J$30,Parameters!$I$31*$A288))</f>
        <v>32583.38</v>
      </c>
      <c r="AC288" s="290">
        <f t="shared" si="129"/>
        <v>115.13561837455831</v>
      </c>
      <c r="AD288" s="290" cm="1">
        <f t="array" ref="AD288">IF(Parameters!$F$55="No",IF($A288&lt;=Parameters!$J$34,Parameters!$I$34*$A288,IF($A288&lt;=Parameters!$J$35,Parameters!$I$34*Parameters!$J$34+Parameters!$I$35*($A288-Parameters!$J$34),IF($A288&lt;=Parameters!$J$36,Parameters!$I$34*Parameters!$J$34+Parameters!$I$35*(Parameters!$J$35-Parameters!$J$34)+Parameters!$I$36*($A288-Parameters!$J$35),Parameters!$I$34*Parameters!$J$34+Parameters!$I$35*(Parameters!$J$35-Parameters!$J$34)+Parameters!$I$36*(Parameters!$J$36-Parameters!$J$35)+Parameters!$I$37*($A288-Parameters!$J$36)))),_xlfn.IFS($A288&lt;=Parameters!$J$34,Parameters!$I$34*$A288,$A288&lt;=Parameters!$J$35,Parameters!$I$35*$A288,$A288&lt;=Parameters!$J$36,Parameters!$I$36*$A288,$A288&gt;Parameters!$J$36,Parameters!$I$37*$A288))</f>
        <v>37390.82</v>
      </c>
      <c r="AE288" s="290">
        <f t="shared" si="153"/>
        <v>132.12303886925795</v>
      </c>
      <c r="AF288" s="290" cm="1">
        <f t="array" ref="AF288">IF(Parameters!$F$55="No",IF($A288&lt;=Parameters!$J$39,Parameters!$I$39*$A288,IF($A288&lt;=Parameters!$J$40,Parameters!$I$39*Parameters!$J$39+Parameters!$I$40*($A288-Parameters!$J$39),IF($A288&lt;=Parameters!$J$41,Parameters!$I$39*Parameters!$J$39+Parameters!$I$40*(Parameters!$J$40-Parameters!$J$39)+Parameters!$I$41*($A288-Parameters!$J$40),Parameters!$I$39*Parameters!$J$39+Parameters!$I$40*(Parameters!$J$40-Parameters!$J$39)+Parameters!$I$41*(Parameters!$J$41-Parameters!$J$40)+Parameters!$I$42*($A288-Parameters!$J$41)))),_xlfn.IFS($A288&lt;=Parameters!$J$39,Parameters!$I$39*$A288,$A288&lt;=Parameters!$J$40,Parameters!$I$40*$A288,$A288&lt;=Parameters!$J$41,Parameters!$I$41*$A288,$A288&gt;Parameters!$J$41,Parameters!$I$42*$A288))</f>
        <v>39006.32</v>
      </c>
      <c r="AG288" s="290">
        <f t="shared" si="154"/>
        <v>137.83151943462897</v>
      </c>
      <c r="AI288" s="428">
        <f t="shared" si="130"/>
        <v>91.170000000001892</v>
      </c>
      <c r="AJ288" s="428">
        <f t="shared" si="131"/>
        <v>159.36000000000058</v>
      </c>
      <c r="AK288" s="428">
        <f t="shared" si="132"/>
        <v>143.54000000000087</v>
      </c>
      <c r="AL288" s="428">
        <f t="shared" si="133"/>
        <v>143.54000000000087</v>
      </c>
      <c r="AM288" s="428">
        <f t="shared" si="134"/>
        <v>91.170000000001892</v>
      </c>
      <c r="AN288" s="428">
        <f t="shared" si="135"/>
        <v>159.36000000000058</v>
      </c>
      <c r="AO288" s="428">
        <f t="shared" si="136"/>
        <v>143.54000000000087</v>
      </c>
      <c r="AP288" s="428">
        <f t="shared" si="137"/>
        <v>143.54000000000087</v>
      </c>
      <c r="AQ288" s="428">
        <f t="shared" si="138"/>
        <v>91.170000000001892</v>
      </c>
      <c r="AR288" s="428">
        <f t="shared" si="139"/>
        <v>159.36000000000058</v>
      </c>
      <c r="AS288" s="428">
        <f t="shared" si="140"/>
        <v>143.54000000000087</v>
      </c>
      <c r="AT288" s="428">
        <f t="shared" si="141"/>
        <v>143.54000000000087</v>
      </c>
      <c r="AU288" s="428">
        <f t="shared" si="142"/>
        <v>91.170000000001892</v>
      </c>
      <c r="AV288" s="428">
        <f t="shared" si="143"/>
        <v>159.36000000000058</v>
      </c>
      <c r="AW288" s="428">
        <f t="shared" si="144"/>
        <v>143.54000000000087</v>
      </c>
      <c r="AX288" s="428">
        <f t="shared" si="145"/>
        <v>143.54000000000087</v>
      </c>
    </row>
    <row r="289">
      <c r="A289" s="413">
        <v>284</v>
      </c>
      <c r="B289" s="290" cm="1">
        <f t="array" ref="B289">IF(Parameters!$C$55="No",IF($A289&lt;=Parameters!$D$23,Parameters!$C$23*$A289,IF($A289&lt;=Parameters!$D$24,Parameters!$C$23*Parameters!$D$23+Parameters!$C$24*($A289-Parameters!$D$23),IF($A289&lt;=Parameters!$D$25,Parameters!$C$23*Parameters!$D$23+Parameters!$C$24*(Parameters!$D$24-Parameters!$D$23)+Parameters!$C$25*($A289-Parameters!$D$24),Parameters!$C$23*Parameters!$D$23+Parameters!$C$24*(Parameters!$D$24-Parameters!$D$23)+Parameters!$C$25*(Parameters!$D$25-Parameters!$D$24)+Parameters!$C$26*($A289-Parameters!$D$25)))),_xlfn.IFS($A289&lt;=Parameters!$D$23,Parameters!$C$23*$A289,$A289&lt;=Parameters!$D$24,Parameters!$C$24*$A289,$A289&lt;=Parameters!$D$25,Parameters!$C$25*$A289,$A289&gt;Parameters!$D$25,Parameters!$C$26*$A289))</f>
        <v>25892.28</v>
      </c>
      <c r="C289" s="290">
        <f t="shared" si="146"/>
        <v>91.17</v>
      </c>
      <c r="D289" s="290" cm="1">
        <f t="array" ref="D289">IF(Parameters!$C$55="No",IF($A289&lt;=Parameters!$D$28,Parameters!$C$28*$A289,IF($A289&lt;=Parameters!$D$29,Parameters!$C$28*Parameters!$D$28+Parameters!$C$29*($A289-Parameters!$D$28),IF($A289&lt;=Parameters!$D$30,Parameters!$C$28*Parameters!$D$28+Parameters!$C$29*(Parameters!$D$29-Parameters!$D$28)+Parameters!$C$30*($A289-Parameters!$D$29),Parameters!$C$28*Parameters!$D$28+Parameters!$C$29*(Parameters!$D$29-Parameters!$D$28)+Parameters!$C$30*(Parameters!$D$30-Parameters!$D$29)+Parameters!$C$31*($A289-Parameters!$D$30)))),_xlfn.IFS($A289&lt;=Parameters!$D$28,Parameters!$C$28*$A289,$A289&lt;=Parameters!$D$29,Parameters!$C$29*$A289,$A289&lt;=Parameters!$D$30,Parameters!$C$30*$A289,$A289&gt;Parameters!$D$30,Parameters!$C$31*$A289))</f>
        <v>32742.74</v>
      </c>
      <c r="E289" s="290">
        <f t="shared" si="146"/>
        <v>115.29133802816902</v>
      </c>
      <c r="F289" s="290" cm="1">
        <f t="array" ref="F289">IF(Parameters!$C$55="No",IF($A289&lt;=Parameters!$D$34,Parameters!$C$34*$A289,IF($A289&lt;=Parameters!$D$35,Parameters!$C$34*Parameters!$D$34+Parameters!$C$35*($A289-Parameters!$D$34),IF($A289&lt;=Parameters!$D$36,Parameters!$C$34*Parameters!$D$34+Parameters!$C$35*(Parameters!$D$35-Parameters!$D$34)+Parameters!$C$36*($A289-Parameters!$D$35),Parameters!$C$34*Parameters!$D$34+Parameters!$C$35*(Parameters!$D$35-Parameters!$D$34)+Parameters!$C$36*(Parameters!$D$36-Parameters!$D$35)+Parameters!$C$37*($A289-Parameters!$D$36)))),_xlfn.IFS($A289&lt;=Parameters!$D$34,Parameters!$C$34*$A289,$A289&lt;=Parameters!$D$35,Parameters!$C$35*$A289,$A289&lt;=Parameters!$D$36,Parameters!$C$36*$A289,$A289&gt;Parameters!$D$36,Parameters!$C$37*$A289))</f>
        <v>37534.36</v>
      </c>
      <c r="G289" s="290">
        <f t="shared" si="147"/>
        <v>132.16323943661973</v>
      </c>
      <c r="H289" s="290" cm="1">
        <f t="array" ref="H289">IF(Parameters!$C$55="No",IF($A289&lt;=Parameters!$D$39,Parameters!$C$39*$A289,IF($A289&lt;=Parameters!$D$40,Parameters!$C$39*Parameters!$D$39+Parameters!$C$40*($A289-Parameters!$D$39),IF($A289&lt;=Parameters!$D$41,Parameters!$C$39*Parameters!$D$39+Parameters!$C$40*(Parameters!$D$40-Parameters!$D$39)+Parameters!$C$41*($A289-Parameters!$D$40),Parameters!$C$39*Parameters!$D$39+Parameters!$C$40*(Parameters!$D$40-Parameters!$D$39)+Parameters!$C$41*(Parameters!$D$41-Parameters!$D$40)+Parameters!$C$42*($A289-Parameters!$D$41)))),_xlfn.IFS($A289&lt;=Parameters!$D$39,Parameters!$C$39*$A289,$A289&lt;=Parameters!$D$40,Parameters!$C$40*$A289,$A289&lt;=Parameters!$D$41,Parameters!$C$41*$A289,$A289&gt;Parameters!$D$41,Parameters!$C$42*$A289))</f>
        <v>39149.86</v>
      </c>
      <c r="I289" s="290">
        <f t="shared" si="148"/>
        <v>137.85161971830985</v>
      </c>
      <c r="J289" s="290" cm="1">
        <f t="array" ref="J289">IF(Parameters!$D$55="No",IF($A289&lt;=Parameters!$F$23,Parameters!$E$23*$A289,IF($A289&lt;=Parameters!$F$24,Parameters!$E$23*Parameters!$F$23+Parameters!$E$24*($A289-Parameters!$F$23),IF($A289&lt;=Parameters!$F$25,Parameters!$E$23*Parameters!$F$23+Parameters!$E$24*(Parameters!$F$24-Parameters!$F$23)+Parameters!$E$25*($A289-Parameters!$F$24),Parameters!$E$23*Parameters!$F$23+Parameters!$E$24*(Parameters!$F$24-Parameters!$F$23)+Parameters!$E$25*(Parameters!$F$25-Parameters!$F$24)+Parameters!$E$26*($A289-Parameters!$F$25)))),_xlfn.IFS($A289&lt;=Parameters!$F$23,Parameters!$E$23*$A289,$A289&lt;=Parameters!$F$24,Parameters!$E$24*$A289,$A289&lt;=Parameters!$F$25,Parameters!$E$25*$A289,$A289&gt;Parameters!$F$25,Parameters!$E$26*$A289))</f>
        <v>25892.28</v>
      </c>
      <c r="K289" s="290">
        <f t="shared" si="124"/>
        <v>91.17</v>
      </c>
      <c r="L289" s="290" cm="1">
        <f t="array" ref="L289">IF(Parameters!$D$55="No",IF($A289&lt;=Parameters!$F$28,Parameters!$E$28*$A289,IF($A289&lt;=Parameters!$F$29,Parameters!$E$28*Parameters!$F$28+Parameters!$E$29*($A289-Parameters!$F$28),IF($A289&lt;=Parameters!$F$30,Parameters!$E$28*Parameters!$F$28+Parameters!$E$29*(Parameters!$F$29-Parameters!$F$28)+Parameters!$E$30*($A289-Parameters!$F$29),Parameters!$E$28*Parameters!$F$28+Parameters!$E$29*(Parameters!$F$29-Parameters!$F$28)+Parameters!$E$30*(Parameters!$F$30-Parameters!$F$29)+Parameters!$E$31*($A289-Parameters!$F$30)))),_xlfn.IFS($A289&lt;=Parameters!$F$28,Parameters!$E$28*$A289,$A289&lt;=Parameters!$F$29,Parameters!$E$29*$A289,$A289&lt;=Parameters!$F$30,Parameters!$E$30*$A289,$A289&gt;Parameters!$F$30,Parameters!$E$31*$A289))</f>
        <v>32742.74</v>
      </c>
      <c r="M289" s="290">
        <f t="shared" si="125"/>
        <v>115.29133802816902</v>
      </c>
      <c r="N289" s="290" cm="1">
        <f t="array" ref="N289">IF(Parameters!$D$55="No",IF($A289&lt;=Parameters!$F$34,Parameters!$E$34*$A289,IF($A289&lt;=Parameters!$F$35,Parameters!$E$34*Parameters!$F$34+Parameters!$E$35*($A289-Parameters!$F$34),IF($A289&lt;=Parameters!$F$36,Parameters!$E$34*Parameters!$F$34+Parameters!$E$35*(Parameters!$F$35-Parameters!$F$34)+Parameters!$E$36*($A289-Parameters!$F$35),Parameters!$E$34*Parameters!$F$34+Parameters!$E$35*(Parameters!$F$35-Parameters!$F$34)+Parameters!$E$36*(Parameters!$F$36-Parameters!$F$35)+Parameters!$E$37*($A289-Parameters!$F$36)))),_xlfn.IFS($A289&lt;=Parameters!$F$34,Parameters!$E$34*$A289,$A289&lt;=Parameters!$F$35,Parameters!$E$35*$A289,$A289&lt;=Parameters!$F$36,Parameters!$E$36*$A289,$A289&gt;Parameters!$F$36,Parameters!$E$37*$A289))</f>
        <v>37534.36</v>
      </c>
      <c r="O289" s="290">
        <f t="shared" si="149"/>
        <v>132.16323943661973</v>
      </c>
      <c r="P289" s="290" cm="1">
        <f t="array" ref="P289">IF(Parameters!$D$55="No",IF($A289&lt;=Parameters!$F$39,Parameters!$E$39*$A289,IF($A289&lt;=Parameters!$F$40,Parameters!$E$39*Parameters!$F$39+Parameters!$E$40*($A289-Parameters!$F$39),IF($A289&lt;=Parameters!$F$41,Parameters!$E$39*Parameters!$F$39+Parameters!$E$40*(Parameters!$F$40-Parameters!$F$39)+Parameters!$E$41*($A289-Parameters!$F$40),Parameters!$E$39*Parameters!$F$39+Parameters!$E$40*(Parameters!$F$40-Parameters!$F$39)+Parameters!$E$41*(Parameters!$F$41-Parameters!$F$40)+Parameters!$E$42*($A289-Parameters!$F$41)))),_xlfn.IFS($A289&lt;=Parameters!$F$39,Parameters!$E$39*$A289,$A289&lt;=Parameters!$F$40,Parameters!$E$40*$A289,$A289&lt;=Parameters!$F$41,Parameters!$E$41*$A289,$A289&gt;Parameters!$F$41,Parameters!$E$42*$A289))</f>
        <v>39149.86</v>
      </c>
      <c r="Q289" s="290">
        <f t="shared" si="150"/>
        <v>137.85161971830985</v>
      </c>
      <c r="R289" s="290" cm="1">
        <f t="array" ref="R289">IF(Parameters!$E$55="No",IF($A289&lt;=Parameters!$H$23,Parameters!$G$23*$A289,IF($A289&lt;=Parameters!$H$24,Parameters!$G$23*Parameters!$H$23+Parameters!$G$24*($A289-Parameters!$H$23),IF($A289&lt;=Parameters!$H$25,Parameters!$G$23*Parameters!$H$23+Parameters!$G$24*(Parameters!$H$24-Parameters!$H$23)+Parameters!$G$25*($A289-Parameters!$H$24),Parameters!$G$23*Parameters!$H$23+Parameters!$G$24*(Parameters!$H$24-Parameters!$H$23)+Parameters!$G$25*(Parameters!$H$25-Parameters!$H$24)+Parameters!$G$26*($A289-Parameters!$H$25)))),_xlfn.IFS($A289&lt;=Parameters!$H$23,Parameters!$G$23*$A289,$A289&lt;=Parameters!$H$24,Parameters!$G$24*$A289,$A289&lt;=Parameters!$H$25,Parameters!$G$25*$A289,$A289&gt;Parameters!$H$25,Parameters!$G$26*$A289))</f>
        <v>25892.28</v>
      </c>
      <c r="S289" s="290">
        <f t="shared" si="126"/>
        <v>91.17</v>
      </c>
      <c r="T289" s="290" cm="1">
        <f t="array" ref="T289">IF(Parameters!$E$55="No",IF($A289&lt;=Parameters!$H$28,Parameters!$G$28*$A289,IF($A289&lt;=Parameters!$H$29,Parameters!$G$28*Parameters!$H$28+Parameters!$G$29*($A289-Parameters!$H$28),IF($A289&lt;=Parameters!$H$30,Parameters!$G$28*Parameters!$H$28+Parameters!$G$29*(Parameters!$H$29-Parameters!$H$28)+Parameters!$G$30*($A289-Parameters!$H$29),Parameters!$G$28*Parameters!$H$28+Parameters!$G$29*(Parameters!$H$29-Parameters!$H$28)+Parameters!$G$30*(Parameters!$H$30-Parameters!$H$29)+Parameters!$G$31*($A289-Parameters!$H$30)))),_xlfn.IFS($A289&lt;=Parameters!$H$28,Parameters!$G$28*$A289,$A289&lt;=Parameters!$H$29,Parameters!$G$29*$A289,$A289&lt;=Parameters!$H$30,Parameters!$G$30*$A289,$A289&gt;Parameters!$H$30,Parameters!$G$31*$A289))</f>
        <v>32742.74</v>
      </c>
      <c r="U289" s="290">
        <f t="shared" si="127"/>
        <v>115.29133802816902</v>
      </c>
      <c r="V289" s="290" cm="1">
        <f t="array" ref="V289">IF(Parameters!$E$55="No",IF($A289&lt;=Parameters!$H$34,Parameters!$G$34*$A289,IF($A289&lt;=Parameters!$H$35,Parameters!$G$34*Parameters!$H$34+Parameters!$G$35*($A289-Parameters!$H$34),IF($A289&lt;=Parameters!$H$36,Parameters!$G$34*Parameters!$H$34+Parameters!$G$35*(Parameters!$H$35-Parameters!$H$34)+Parameters!$G$36*($A289-Parameters!$H$35),Parameters!$G$34*Parameters!$H$34+Parameters!$G$35*(Parameters!$H$35-Parameters!$H$34)+Parameters!$G$36*(Parameters!$H$36-Parameters!$H$35)+Parameters!$G$37*($A289-Parameters!$H$36)))),_xlfn.IFS($A289&lt;=Parameters!$H$34,Parameters!$G$34*$A289,$A289&lt;=Parameters!$H$35,Parameters!$G$35*$A289,$A289&lt;=Parameters!$H$36,Parameters!$G$36*$A289,$A289&gt;Parameters!$H$36,Parameters!$G$37*$A289))</f>
        <v>37534.36</v>
      </c>
      <c r="W289" s="290">
        <f t="shared" si="151"/>
        <v>132.16323943661973</v>
      </c>
      <c r="X289" s="290" cm="1">
        <f t="array" ref="X289">IF(Parameters!$E$55="No",IF($A289&lt;=Parameters!$H$39,Parameters!$G$39*$A289,IF($A289&lt;=Parameters!$H$40,Parameters!$G$39*Parameters!$H$39+Parameters!$G$40*($A289-Parameters!$H$39),IF($A289&lt;=Parameters!$H$41,Parameters!$G$39*Parameters!$H$39+Parameters!$G$40*(Parameters!$H$40-Parameters!$H$39)+Parameters!$G$41*($A289-Parameters!$H$40),Parameters!$G$39*Parameters!$H$39+Parameters!$G$40*(Parameters!$H$40-Parameters!$H$39)+Parameters!$G$41*(Parameters!$H$41-Parameters!$H$40)+Parameters!$G$42*($A289-Parameters!$H$41)))),_xlfn.IFS($A289&lt;=Parameters!$H$39,Parameters!$G$39*$A289,$A289&lt;=Parameters!$H$40,Parameters!$G$40*$A289,$A289&lt;=Parameters!$H$41,Parameters!$G$41*$A289,$A289&gt;Parameters!$H$41,Parameters!$G$42*$A289))</f>
        <v>39149.86</v>
      </c>
      <c r="Y289" s="290">
        <f t="shared" si="152"/>
        <v>137.85161971830985</v>
      </c>
      <c r="Z289" s="290" cm="1">
        <f t="array" ref="Z289">IF(Parameters!$F$55="No",IF($A289&lt;=Parameters!$J$23,Parameters!$I$23*$A289,IF($A289&lt;=Parameters!$J$24,Parameters!$I$23*Parameters!$J$23+Parameters!$I$24*($A289-Parameters!$J$23),IF($A289&lt;=Parameters!$J$25,Parameters!$I$23*Parameters!$J$23+Parameters!$I$24*(Parameters!$J$24-Parameters!$J$23)+Parameters!$I$25*($A289-Parameters!$J$24),Parameters!$I$23*Parameters!$J$23+Parameters!$I$24*(Parameters!$J$24-Parameters!$J$23)+Parameters!$I$25*(Parameters!$J$25-Parameters!$J$24)+Parameters!$I$26*($A289-Parameters!$J$25)))),_xlfn.IFS($A289&lt;=Parameters!$J$23,Parameters!$I$23*$A289,$A289&lt;=Parameters!$J$24,Parameters!$I$24*$A289,$A289&lt;=Parameters!$J$25,Parameters!$I$25*$A289,$A289&gt;Parameters!$J$25,Parameters!$I$26*$A289))</f>
        <v>25892.28</v>
      </c>
      <c r="AA289" s="290">
        <f t="shared" si="128"/>
        <v>91.17</v>
      </c>
      <c r="AB289" s="290" cm="1">
        <f t="array" ref="AB289">IF(Parameters!$F$55="No",IF($A289&lt;=Parameters!$J$28,Parameters!$I$28*$A289,IF($A289&lt;=Parameters!$J$29,Parameters!$I$28*Parameters!$J$28+Parameters!$I$29*($A289-Parameters!$J$28),IF($A289&lt;=Parameters!$J$30,Parameters!$I$28*Parameters!$J$28+Parameters!$I$29*(Parameters!$J$29-Parameters!$J$28)+Parameters!$I$30*($A289-Parameters!$J$29),Parameters!$I$28*Parameters!$J$28+Parameters!$I$29*(Parameters!$J$29-Parameters!$J$28)+Parameters!$I$30*(Parameters!$J$30-Parameters!$J$29)+Parameters!$I$31*($A289-Parameters!$J$30)))),_xlfn.IFS($A289&lt;=Parameters!$J$28,Parameters!$I$28*$A289,$A289&lt;=Parameters!$J$29,Parameters!$I$29*$A289,$A289&lt;=Parameters!$J$30,Parameters!$I$30*$A289,$A289&gt;Parameters!$J$30,Parameters!$I$31*$A289))</f>
        <v>32742.74</v>
      </c>
      <c r="AC289" s="290">
        <f t="shared" si="129"/>
        <v>115.29133802816902</v>
      </c>
      <c r="AD289" s="290" cm="1">
        <f t="array" ref="AD289">IF(Parameters!$F$55="No",IF($A289&lt;=Parameters!$J$34,Parameters!$I$34*$A289,IF($A289&lt;=Parameters!$J$35,Parameters!$I$34*Parameters!$J$34+Parameters!$I$35*($A289-Parameters!$J$34),IF($A289&lt;=Parameters!$J$36,Parameters!$I$34*Parameters!$J$34+Parameters!$I$35*(Parameters!$J$35-Parameters!$J$34)+Parameters!$I$36*($A289-Parameters!$J$35),Parameters!$I$34*Parameters!$J$34+Parameters!$I$35*(Parameters!$J$35-Parameters!$J$34)+Parameters!$I$36*(Parameters!$J$36-Parameters!$J$35)+Parameters!$I$37*($A289-Parameters!$J$36)))),_xlfn.IFS($A289&lt;=Parameters!$J$34,Parameters!$I$34*$A289,$A289&lt;=Parameters!$J$35,Parameters!$I$35*$A289,$A289&lt;=Parameters!$J$36,Parameters!$I$36*$A289,$A289&gt;Parameters!$J$36,Parameters!$I$37*$A289))</f>
        <v>37534.36</v>
      </c>
      <c r="AE289" s="290">
        <f t="shared" si="153"/>
        <v>132.16323943661973</v>
      </c>
      <c r="AF289" s="290" cm="1">
        <f t="array" ref="AF289">IF(Parameters!$F$55="No",IF($A289&lt;=Parameters!$J$39,Parameters!$I$39*$A289,IF($A289&lt;=Parameters!$J$40,Parameters!$I$39*Parameters!$J$39+Parameters!$I$40*($A289-Parameters!$J$39),IF($A289&lt;=Parameters!$J$41,Parameters!$I$39*Parameters!$J$39+Parameters!$I$40*(Parameters!$J$40-Parameters!$J$39)+Parameters!$I$41*($A289-Parameters!$J$40),Parameters!$I$39*Parameters!$J$39+Parameters!$I$40*(Parameters!$J$40-Parameters!$J$39)+Parameters!$I$41*(Parameters!$J$41-Parameters!$J$40)+Parameters!$I$42*($A289-Parameters!$J$41)))),_xlfn.IFS($A289&lt;=Parameters!$J$39,Parameters!$I$39*$A289,$A289&lt;=Parameters!$J$40,Parameters!$I$40*$A289,$A289&lt;=Parameters!$J$41,Parameters!$I$41*$A289,$A289&gt;Parameters!$J$41,Parameters!$I$42*$A289))</f>
        <v>39149.86</v>
      </c>
      <c r="AG289" s="290">
        <f t="shared" si="154"/>
        <v>137.85161971830985</v>
      </c>
      <c r="AI289" s="428">
        <f t="shared" si="130"/>
        <v>91.169999999998254</v>
      </c>
      <c r="AJ289" s="428">
        <f t="shared" si="131"/>
        <v>159.36000000000058</v>
      </c>
      <c r="AK289" s="428">
        <f t="shared" si="132"/>
        <v>143.54000000000087</v>
      </c>
      <c r="AL289" s="428">
        <f t="shared" si="133"/>
        <v>143.54000000000087</v>
      </c>
      <c r="AM289" s="428">
        <f t="shared" si="134"/>
        <v>91.169999999998254</v>
      </c>
      <c r="AN289" s="428">
        <f t="shared" si="135"/>
        <v>159.36000000000058</v>
      </c>
      <c r="AO289" s="428">
        <f t="shared" si="136"/>
        <v>143.54000000000087</v>
      </c>
      <c r="AP289" s="428">
        <f t="shared" si="137"/>
        <v>143.54000000000087</v>
      </c>
      <c r="AQ289" s="428">
        <f t="shared" si="138"/>
        <v>91.169999999998254</v>
      </c>
      <c r="AR289" s="428">
        <f t="shared" si="139"/>
        <v>159.36000000000058</v>
      </c>
      <c r="AS289" s="428">
        <f t="shared" si="140"/>
        <v>143.54000000000087</v>
      </c>
      <c r="AT289" s="428">
        <f t="shared" si="141"/>
        <v>143.54000000000087</v>
      </c>
      <c r="AU289" s="428">
        <f t="shared" si="142"/>
        <v>91.169999999998254</v>
      </c>
      <c r="AV289" s="428">
        <f t="shared" si="143"/>
        <v>159.36000000000058</v>
      </c>
      <c r="AW289" s="428">
        <f t="shared" si="144"/>
        <v>143.54000000000087</v>
      </c>
      <c r="AX289" s="428">
        <f t="shared" si="145"/>
        <v>143.54000000000087</v>
      </c>
    </row>
    <row r="290">
      <c r="A290" s="413">
        <v>285</v>
      </c>
      <c r="B290" s="290" cm="1">
        <f t="array" ref="B290">IF(Parameters!$C$55="No",IF($A290&lt;=Parameters!$D$23,Parameters!$C$23*$A290,IF($A290&lt;=Parameters!$D$24,Parameters!$C$23*Parameters!$D$23+Parameters!$C$24*($A290-Parameters!$D$23),IF($A290&lt;=Parameters!$D$25,Parameters!$C$23*Parameters!$D$23+Parameters!$C$24*(Parameters!$D$24-Parameters!$D$23)+Parameters!$C$25*($A290-Parameters!$D$24),Parameters!$C$23*Parameters!$D$23+Parameters!$C$24*(Parameters!$D$24-Parameters!$D$23)+Parameters!$C$25*(Parameters!$D$25-Parameters!$D$24)+Parameters!$C$26*($A290-Parameters!$D$25)))),_xlfn.IFS($A290&lt;=Parameters!$D$23,Parameters!$C$23*$A290,$A290&lt;=Parameters!$D$24,Parameters!$C$24*$A290,$A290&lt;=Parameters!$D$25,Parameters!$C$25*$A290,$A290&gt;Parameters!$D$25,Parameters!$C$26*$A290))</f>
        <v>25983.45</v>
      </c>
      <c r="C290" s="290">
        <f t="shared" si="146"/>
        <v>91.17</v>
      </c>
      <c r="D290" s="290" cm="1">
        <f t="array" ref="D290">IF(Parameters!$C$55="No",IF($A290&lt;=Parameters!$D$28,Parameters!$C$28*$A290,IF($A290&lt;=Parameters!$D$29,Parameters!$C$28*Parameters!$D$28+Parameters!$C$29*($A290-Parameters!$D$28),IF($A290&lt;=Parameters!$D$30,Parameters!$C$28*Parameters!$D$28+Parameters!$C$29*(Parameters!$D$29-Parameters!$D$28)+Parameters!$C$30*($A290-Parameters!$D$29),Parameters!$C$28*Parameters!$D$28+Parameters!$C$29*(Parameters!$D$29-Parameters!$D$28)+Parameters!$C$30*(Parameters!$D$30-Parameters!$D$29)+Parameters!$C$31*($A290-Parameters!$D$30)))),_xlfn.IFS($A290&lt;=Parameters!$D$28,Parameters!$C$28*$A290,$A290&lt;=Parameters!$D$29,Parameters!$C$29*$A290,$A290&lt;=Parameters!$D$30,Parameters!$C$30*$A290,$A290&gt;Parameters!$D$30,Parameters!$C$31*$A290))</f>
        <v>32902.1</v>
      </c>
      <c r="E290" s="290">
        <f t="shared" si="146"/>
        <v>115.4459649122807</v>
      </c>
      <c r="F290" s="290" cm="1">
        <f t="array" ref="F290">IF(Parameters!$C$55="No",IF($A290&lt;=Parameters!$D$34,Parameters!$C$34*$A290,IF($A290&lt;=Parameters!$D$35,Parameters!$C$34*Parameters!$D$34+Parameters!$C$35*($A290-Parameters!$D$34),IF($A290&lt;=Parameters!$D$36,Parameters!$C$34*Parameters!$D$34+Parameters!$C$35*(Parameters!$D$35-Parameters!$D$34)+Parameters!$C$36*($A290-Parameters!$D$35),Parameters!$C$34*Parameters!$D$34+Parameters!$C$35*(Parameters!$D$35-Parameters!$D$34)+Parameters!$C$36*(Parameters!$D$36-Parameters!$D$35)+Parameters!$C$37*($A290-Parameters!$D$36)))),_xlfn.IFS($A290&lt;=Parameters!$D$34,Parameters!$C$34*$A290,$A290&lt;=Parameters!$D$35,Parameters!$C$35*$A290,$A290&lt;=Parameters!$D$36,Parameters!$C$36*$A290,$A290&gt;Parameters!$D$36,Parameters!$C$37*$A290))</f>
        <v>37677.899999999994</v>
      </c>
      <c r="G290" s="290">
        <f t="shared" si="147"/>
        <v>132.20315789473682</v>
      </c>
      <c r="H290" s="290" cm="1">
        <f t="array" ref="H290">IF(Parameters!$C$55="No",IF($A290&lt;=Parameters!$D$39,Parameters!$C$39*$A290,IF($A290&lt;=Parameters!$D$40,Parameters!$C$39*Parameters!$D$39+Parameters!$C$40*($A290-Parameters!$D$39),IF($A290&lt;=Parameters!$D$41,Parameters!$C$39*Parameters!$D$39+Parameters!$C$40*(Parameters!$D$40-Parameters!$D$39)+Parameters!$C$41*($A290-Parameters!$D$40),Parameters!$C$39*Parameters!$D$39+Parameters!$C$40*(Parameters!$D$40-Parameters!$D$39)+Parameters!$C$41*(Parameters!$D$41-Parameters!$D$40)+Parameters!$C$42*($A290-Parameters!$D$41)))),_xlfn.IFS($A290&lt;=Parameters!$D$39,Parameters!$C$39*$A290,$A290&lt;=Parameters!$D$40,Parameters!$C$40*$A290,$A290&lt;=Parameters!$D$41,Parameters!$C$41*$A290,$A290&gt;Parameters!$D$41,Parameters!$C$42*$A290))</f>
        <v>39293.4</v>
      </c>
      <c r="I290" s="290">
        <f t="shared" si="148"/>
        <v>137.87157894736842</v>
      </c>
      <c r="J290" s="290" cm="1">
        <f t="array" ref="J290">IF(Parameters!$D$55="No",IF($A290&lt;=Parameters!$F$23,Parameters!$E$23*$A290,IF($A290&lt;=Parameters!$F$24,Parameters!$E$23*Parameters!$F$23+Parameters!$E$24*($A290-Parameters!$F$23),IF($A290&lt;=Parameters!$F$25,Parameters!$E$23*Parameters!$F$23+Parameters!$E$24*(Parameters!$F$24-Parameters!$F$23)+Parameters!$E$25*($A290-Parameters!$F$24),Parameters!$E$23*Parameters!$F$23+Parameters!$E$24*(Parameters!$F$24-Parameters!$F$23)+Parameters!$E$25*(Parameters!$F$25-Parameters!$F$24)+Parameters!$E$26*($A290-Parameters!$F$25)))),_xlfn.IFS($A290&lt;=Parameters!$F$23,Parameters!$E$23*$A290,$A290&lt;=Parameters!$F$24,Parameters!$E$24*$A290,$A290&lt;=Parameters!$F$25,Parameters!$E$25*$A290,$A290&gt;Parameters!$F$25,Parameters!$E$26*$A290))</f>
        <v>25983.45</v>
      </c>
      <c r="K290" s="290">
        <f t="shared" si="124"/>
        <v>91.17</v>
      </c>
      <c r="L290" s="290" cm="1">
        <f t="array" ref="L290">IF(Parameters!$D$55="No",IF($A290&lt;=Parameters!$F$28,Parameters!$E$28*$A290,IF($A290&lt;=Parameters!$F$29,Parameters!$E$28*Parameters!$F$28+Parameters!$E$29*($A290-Parameters!$F$28),IF($A290&lt;=Parameters!$F$30,Parameters!$E$28*Parameters!$F$28+Parameters!$E$29*(Parameters!$F$29-Parameters!$F$28)+Parameters!$E$30*($A290-Parameters!$F$29),Parameters!$E$28*Parameters!$F$28+Parameters!$E$29*(Parameters!$F$29-Parameters!$F$28)+Parameters!$E$30*(Parameters!$F$30-Parameters!$F$29)+Parameters!$E$31*($A290-Parameters!$F$30)))),_xlfn.IFS($A290&lt;=Parameters!$F$28,Parameters!$E$28*$A290,$A290&lt;=Parameters!$F$29,Parameters!$E$29*$A290,$A290&lt;=Parameters!$F$30,Parameters!$E$30*$A290,$A290&gt;Parameters!$F$30,Parameters!$E$31*$A290))</f>
        <v>32902.1</v>
      </c>
      <c r="M290" s="290">
        <f t="shared" si="125"/>
        <v>115.4459649122807</v>
      </c>
      <c r="N290" s="290" cm="1">
        <f t="array" ref="N290">IF(Parameters!$D$55="No",IF($A290&lt;=Parameters!$F$34,Parameters!$E$34*$A290,IF($A290&lt;=Parameters!$F$35,Parameters!$E$34*Parameters!$F$34+Parameters!$E$35*($A290-Parameters!$F$34),IF($A290&lt;=Parameters!$F$36,Parameters!$E$34*Parameters!$F$34+Parameters!$E$35*(Parameters!$F$35-Parameters!$F$34)+Parameters!$E$36*($A290-Parameters!$F$35),Parameters!$E$34*Parameters!$F$34+Parameters!$E$35*(Parameters!$F$35-Parameters!$F$34)+Parameters!$E$36*(Parameters!$F$36-Parameters!$F$35)+Parameters!$E$37*($A290-Parameters!$F$36)))),_xlfn.IFS($A290&lt;=Parameters!$F$34,Parameters!$E$34*$A290,$A290&lt;=Parameters!$F$35,Parameters!$E$35*$A290,$A290&lt;=Parameters!$F$36,Parameters!$E$36*$A290,$A290&gt;Parameters!$F$36,Parameters!$E$37*$A290))</f>
        <v>37677.899999999994</v>
      </c>
      <c r="O290" s="290">
        <f t="shared" si="149"/>
        <v>132.20315789473682</v>
      </c>
      <c r="P290" s="290" cm="1">
        <f t="array" ref="P290">IF(Parameters!$D$55="No",IF($A290&lt;=Parameters!$F$39,Parameters!$E$39*$A290,IF($A290&lt;=Parameters!$F$40,Parameters!$E$39*Parameters!$F$39+Parameters!$E$40*($A290-Parameters!$F$39),IF($A290&lt;=Parameters!$F$41,Parameters!$E$39*Parameters!$F$39+Parameters!$E$40*(Parameters!$F$40-Parameters!$F$39)+Parameters!$E$41*($A290-Parameters!$F$40),Parameters!$E$39*Parameters!$F$39+Parameters!$E$40*(Parameters!$F$40-Parameters!$F$39)+Parameters!$E$41*(Parameters!$F$41-Parameters!$F$40)+Parameters!$E$42*($A290-Parameters!$F$41)))),_xlfn.IFS($A290&lt;=Parameters!$F$39,Parameters!$E$39*$A290,$A290&lt;=Parameters!$F$40,Parameters!$E$40*$A290,$A290&lt;=Parameters!$F$41,Parameters!$E$41*$A290,$A290&gt;Parameters!$F$41,Parameters!$E$42*$A290))</f>
        <v>39293.4</v>
      </c>
      <c r="Q290" s="290">
        <f t="shared" si="150"/>
        <v>137.87157894736842</v>
      </c>
      <c r="R290" s="290" cm="1">
        <f t="array" ref="R290">IF(Parameters!$E$55="No",IF($A290&lt;=Parameters!$H$23,Parameters!$G$23*$A290,IF($A290&lt;=Parameters!$H$24,Parameters!$G$23*Parameters!$H$23+Parameters!$G$24*($A290-Parameters!$H$23),IF($A290&lt;=Parameters!$H$25,Parameters!$G$23*Parameters!$H$23+Parameters!$G$24*(Parameters!$H$24-Parameters!$H$23)+Parameters!$G$25*($A290-Parameters!$H$24),Parameters!$G$23*Parameters!$H$23+Parameters!$G$24*(Parameters!$H$24-Parameters!$H$23)+Parameters!$G$25*(Parameters!$H$25-Parameters!$H$24)+Parameters!$G$26*($A290-Parameters!$H$25)))),_xlfn.IFS($A290&lt;=Parameters!$H$23,Parameters!$G$23*$A290,$A290&lt;=Parameters!$H$24,Parameters!$G$24*$A290,$A290&lt;=Parameters!$H$25,Parameters!$G$25*$A290,$A290&gt;Parameters!$H$25,Parameters!$G$26*$A290))</f>
        <v>25983.45</v>
      </c>
      <c r="S290" s="290">
        <f t="shared" si="126"/>
        <v>91.17</v>
      </c>
      <c r="T290" s="290" cm="1">
        <f t="array" ref="T290">IF(Parameters!$E$55="No",IF($A290&lt;=Parameters!$H$28,Parameters!$G$28*$A290,IF($A290&lt;=Parameters!$H$29,Parameters!$G$28*Parameters!$H$28+Parameters!$G$29*($A290-Parameters!$H$28),IF($A290&lt;=Parameters!$H$30,Parameters!$G$28*Parameters!$H$28+Parameters!$G$29*(Parameters!$H$29-Parameters!$H$28)+Parameters!$G$30*($A290-Parameters!$H$29),Parameters!$G$28*Parameters!$H$28+Parameters!$G$29*(Parameters!$H$29-Parameters!$H$28)+Parameters!$G$30*(Parameters!$H$30-Parameters!$H$29)+Parameters!$G$31*($A290-Parameters!$H$30)))),_xlfn.IFS($A290&lt;=Parameters!$H$28,Parameters!$G$28*$A290,$A290&lt;=Parameters!$H$29,Parameters!$G$29*$A290,$A290&lt;=Parameters!$H$30,Parameters!$G$30*$A290,$A290&gt;Parameters!$H$30,Parameters!$G$31*$A290))</f>
        <v>32902.1</v>
      </c>
      <c r="U290" s="290">
        <f t="shared" si="127"/>
        <v>115.4459649122807</v>
      </c>
      <c r="V290" s="290" cm="1">
        <f t="array" ref="V290">IF(Parameters!$E$55="No",IF($A290&lt;=Parameters!$H$34,Parameters!$G$34*$A290,IF($A290&lt;=Parameters!$H$35,Parameters!$G$34*Parameters!$H$34+Parameters!$G$35*($A290-Parameters!$H$34),IF($A290&lt;=Parameters!$H$36,Parameters!$G$34*Parameters!$H$34+Parameters!$G$35*(Parameters!$H$35-Parameters!$H$34)+Parameters!$G$36*($A290-Parameters!$H$35),Parameters!$G$34*Parameters!$H$34+Parameters!$G$35*(Parameters!$H$35-Parameters!$H$34)+Parameters!$G$36*(Parameters!$H$36-Parameters!$H$35)+Parameters!$G$37*($A290-Parameters!$H$36)))),_xlfn.IFS($A290&lt;=Parameters!$H$34,Parameters!$G$34*$A290,$A290&lt;=Parameters!$H$35,Parameters!$G$35*$A290,$A290&lt;=Parameters!$H$36,Parameters!$G$36*$A290,$A290&gt;Parameters!$H$36,Parameters!$G$37*$A290))</f>
        <v>37677.899999999994</v>
      </c>
      <c r="W290" s="290">
        <f t="shared" si="151"/>
        <v>132.20315789473682</v>
      </c>
      <c r="X290" s="290" cm="1">
        <f t="array" ref="X290">IF(Parameters!$E$55="No",IF($A290&lt;=Parameters!$H$39,Parameters!$G$39*$A290,IF($A290&lt;=Parameters!$H$40,Parameters!$G$39*Parameters!$H$39+Parameters!$G$40*($A290-Parameters!$H$39),IF($A290&lt;=Parameters!$H$41,Parameters!$G$39*Parameters!$H$39+Parameters!$G$40*(Parameters!$H$40-Parameters!$H$39)+Parameters!$G$41*($A290-Parameters!$H$40),Parameters!$G$39*Parameters!$H$39+Parameters!$G$40*(Parameters!$H$40-Parameters!$H$39)+Parameters!$G$41*(Parameters!$H$41-Parameters!$H$40)+Parameters!$G$42*($A290-Parameters!$H$41)))),_xlfn.IFS($A290&lt;=Parameters!$H$39,Parameters!$G$39*$A290,$A290&lt;=Parameters!$H$40,Parameters!$G$40*$A290,$A290&lt;=Parameters!$H$41,Parameters!$G$41*$A290,$A290&gt;Parameters!$H$41,Parameters!$G$42*$A290))</f>
        <v>39293.4</v>
      </c>
      <c r="Y290" s="290">
        <f t="shared" si="152"/>
        <v>137.87157894736842</v>
      </c>
      <c r="Z290" s="290" cm="1">
        <f t="array" ref="Z290">IF(Parameters!$F$55="No",IF($A290&lt;=Parameters!$J$23,Parameters!$I$23*$A290,IF($A290&lt;=Parameters!$J$24,Parameters!$I$23*Parameters!$J$23+Parameters!$I$24*($A290-Parameters!$J$23),IF($A290&lt;=Parameters!$J$25,Parameters!$I$23*Parameters!$J$23+Parameters!$I$24*(Parameters!$J$24-Parameters!$J$23)+Parameters!$I$25*($A290-Parameters!$J$24),Parameters!$I$23*Parameters!$J$23+Parameters!$I$24*(Parameters!$J$24-Parameters!$J$23)+Parameters!$I$25*(Parameters!$J$25-Parameters!$J$24)+Parameters!$I$26*($A290-Parameters!$J$25)))),_xlfn.IFS($A290&lt;=Parameters!$J$23,Parameters!$I$23*$A290,$A290&lt;=Parameters!$J$24,Parameters!$I$24*$A290,$A290&lt;=Parameters!$J$25,Parameters!$I$25*$A290,$A290&gt;Parameters!$J$25,Parameters!$I$26*$A290))</f>
        <v>25983.45</v>
      </c>
      <c r="AA290" s="290">
        <f t="shared" si="128"/>
        <v>91.17</v>
      </c>
      <c r="AB290" s="290" cm="1">
        <f t="array" ref="AB290">IF(Parameters!$F$55="No",IF($A290&lt;=Parameters!$J$28,Parameters!$I$28*$A290,IF($A290&lt;=Parameters!$J$29,Parameters!$I$28*Parameters!$J$28+Parameters!$I$29*($A290-Parameters!$J$28),IF($A290&lt;=Parameters!$J$30,Parameters!$I$28*Parameters!$J$28+Parameters!$I$29*(Parameters!$J$29-Parameters!$J$28)+Parameters!$I$30*($A290-Parameters!$J$29),Parameters!$I$28*Parameters!$J$28+Parameters!$I$29*(Parameters!$J$29-Parameters!$J$28)+Parameters!$I$30*(Parameters!$J$30-Parameters!$J$29)+Parameters!$I$31*($A290-Parameters!$J$30)))),_xlfn.IFS($A290&lt;=Parameters!$J$28,Parameters!$I$28*$A290,$A290&lt;=Parameters!$J$29,Parameters!$I$29*$A290,$A290&lt;=Parameters!$J$30,Parameters!$I$30*$A290,$A290&gt;Parameters!$J$30,Parameters!$I$31*$A290))</f>
        <v>32902.1</v>
      </c>
      <c r="AC290" s="290">
        <f t="shared" si="129"/>
        <v>115.4459649122807</v>
      </c>
      <c r="AD290" s="290" cm="1">
        <f t="array" ref="AD290">IF(Parameters!$F$55="No",IF($A290&lt;=Parameters!$J$34,Parameters!$I$34*$A290,IF($A290&lt;=Parameters!$J$35,Parameters!$I$34*Parameters!$J$34+Parameters!$I$35*($A290-Parameters!$J$34),IF($A290&lt;=Parameters!$J$36,Parameters!$I$34*Parameters!$J$34+Parameters!$I$35*(Parameters!$J$35-Parameters!$J$34)+Parameters!$I$36*($A290-Parameters!$J$35),Parameters!$I$34*Parameters!$J$34+Parameters!$I$35*(Parameters!$J$35-Parameters!$J$34)+Parameters!$I$36*(Parameters!$J$36-Parameters!$J$35)+Parameters!$I$37*($A290-Parameters!$J$36)))),_xlfn.IFS($A290&lt;=Parameters!$J$34,Parameters!$I$34*$A290,$A290&lt;=Parameters!$J$35,Parameters!$I$35*$A290,$A290&lt;=Parameters!$J$36,Parameters!$I$36*$A290,$A290&gt;Parameters!$J$36,Parameters!$I$37*$A290))</f>
        <v>37677.899999999994</v>
      </c>
      <c r="AE290" s="290">
        <f t="shared" si="153"/>
        <v>132.20315789473682</v>
      </c>
      <c r="AF290" s="290" cm="1">
        <f t="array" ref="AF290">IF(Parameters!$F$55="No",IF($A290&lt;=Parameters!$J$39,Parameters!$I$39*$A290,IF($A290&lt;=Parameters!$J$40,Parameters!$I$39*Parameters!$J$39+Parameters!$I$40*($A290-Parameters!$J$39),IF($A290&lt;=Parameters!$J$41,Parameters!$I$39*Parameters!$J$39+Parameters!$I$40*(Parameters!$J$40-Parameters!$J$39)+Parameters!$I$41*($A290-Parameters!$J$40),Parameters!$I$39*Parameters!$J$39+Parameters!$I$40*(Parameters!$J$40-Parameters!$J$39)+Parameters!$I$41*(Parameters!$J$41-Parameters!$J$40)+Parameters!$I$42*($A290-Parameters!$J$41)))),_xlfn.IFS($A290&lt;=Parameters!$J$39,Parameters!$I$39*$A290,$A290&lt;=Parameters!$J$40,Parameters!$I$40*$A290,$A290&lt;=Parameters!$J$41,Parameters!$I$41*$A290,$A290&gt;Parameters!$J$41,Parameters!$I$42*$A290))</f>
        <v>39293.4</v>
      </c>
      <c r="AG290" s="290">
        <f t="shared" si="154"/>
        <v>137.87157894736842</v>
      </c>
      <c r="AI290" s="428">
        <f t="shared" si="130"/>
        <v>91.170000000001892</v>
      </c>
      <c r="AJ290" s="428">
        <f t="shared" si="131"/>
        <v>159.35999999999694</v>
      </c>
      <c r="AK290" s="428">
        <f t="shared" si="132"/>
        <v>143.5399999999936</v>
      </c>
      <c r="AL290" s="428">
        <f t="shared" si="133"/>
        <v>143.54000000000087</v>
      </c>
      <c r="AM290" s="428">
        <f t="shared" si="134"/>
        <v>91.170000000001892</v>
      </c>
      <c r="AN290" s="428">
        <f t="shared" si="135"/>
        <v>159.35999999999694</v>
      </c>
      <c r="AO290" s="428">
        <f t="shared" si="136"/>
        <v>143.5399999999936</v>
      </c>
      <c r="AP290" s="428">
        <f t="shared" si="137"/>
        <v>143.54000000000087</v>
      </c>
      <c r="AQ290" s="428">
        <f t="shared" si="138"/>
        <v>91.170000000001892</v>
      </c>
      <c r="AR290" s="428">
        <f t="shared" si="139"/>
        <v>159.35999999999694</v>
      </c>
      <c r="AS290" s="428">
        <f t="shared" si="140"/>
        <v>143.5399999999936</v>
      </c>
      <c r="AT290" s="428">
        <f t="shared" si="141"/>
        <v>143.54000000000087</v>
      </c>
      <c r="AU290" s="428">
        <f t="shared" si="142"/>
        <v>91.170000000001892</v>
      </c>
      <c r="AV290" s="428">
        <f t="shared" si="143"/>
        <v>159.35999999999694</v>
      </c>
      <c r="AW290" s="428">
        <f t="shared" si="144"/>
        <v>143.5399999999936</v>
      </c>
      <c r="AX290" s="428">
        <f t="shared" si="145"/>
        <v>143.54000000000087</v>
      </c>
    </row>
    <row r="291">
      <c r="A291" s="413">
        <v>286</v>
      </c>
      <c r="B291" s="290" cm="1">
        <f t="array" ref="B291">IF(Parameters!$C$55="No",IF($A291&lt;=Parameters!$D$23,Parameters!$C$23*$A291,IF($A291&lt;=Parameters!$D$24,Parameters!$C$23*Parameters!$D$23+Parameters!$C$24*($A291-Parameters!$D$23),IF($A291&lt;=Parameters!$D$25,Parameters!$C$23*Parameters!$D$23+Parameters!$C$24*(Parameters!$D$24-Parameters!$D$23)+Parameters!$C$25*($A291-Parameters!$D$24),Parameters!$C$23*Parameters!$D$23+Parameters!$C$24*(Parameters!$D$24-Parameters!$D$23)+Parameters!$C$25*(Parameters!$D$25-Parameters!$D$24)+Parameters!$C$26*($A291-Parameters!$D$25)))),_xlfn.IFS($A291&lt;=Parameters!$D$23,Parameters!$C$23*$A291,$A291&lt;=Parameters!$D$24,Parameters!$C$24*$A291,$A291&lt;=Parameters!$D$25,Parameters!$C$25*$A291,$A291&gt;Parameters!$D$25,Parameters!$C$26*$A291))</f>
        <v>26074.62</v>
      </c>
      <c r="C291" s="290">
        <f t="shared" si="146"/>
        <v>91.17</v>
      </c>
      <c r="D291" s="290" cm="1">
        <f t="array" ref="D291">IF(Parameters!$C$55="No",IF($A291&lt;=Parameters!$D$28,Parameters!$C$28*$A291,IF($A291&lt;=Parameters!$D$29,Parameters!$C$28*Parameters!$D$28+Parameters!$C$29*($A291-Parameters!$D$28),IF($A291&lt;=Parameters!$D$30,Parameters!$C$28*Parameters!$D$28+Parameters!$C$29*(Parameters!$D$29-Parameters!$D$28)+Parameters!$C$30*($A291-Parameters!$D$29),Parameters!$C$28*Parameters!$D$28+Parameters!$C$29*(Parameters!$D$29-Parameters!$D$28)+Parameters!$C$30*(Parameters!$D$30-Parameters!$D$29)+Parameters!$C$31*($A291-Parameters!$D$30)))),_xlfn.IFS($A291&lt;=Parameters!$D$28,Parameters!$C$28*$A291,$A291&lt;=Parameters!$D$29,Parameters!$C$29*$A291,$A291&lt;=Parameters!$D$30,Parameters!$C$30*$A291,$A291&gt;Parameters!$D$30,Parameters!$C$31*$A291))</f>
        <v>33061.46</v>
      </c>
      <c r="E291" s="290">
        <f t="shared" si="146"/>
        <v>115.59951048951049</v>
      </c>
      <c r="F291" s="290" cm="1">
        <f t="array" ref="F291">IF(Parameters!$C$55="No",IF($A291&lt;=Parameters!$D$34,Parameters!$C$34*$A291,IF($A291&lt;=Parameters!$D$35,Parameters!$C$34*Parameters!$D$34+Parameters!$C$35*($A291-Parameters!$D$34),IF($A291&lt;=Parameters!$D$36,Parameters!$C$34*Parameters!$D$34+Parameters!$C$35*(Parameters!$D$35-Parameters!$D$34)+Parameters!$C$36*($A291-Parameters!$D$35),Parameters!$C$34*Parameters!$D$34+Parameters!$C$35*(Parameters!$D$35-Parameters!$D$34)+Parameters!$C$36*(Parameters!$D$36-Parameters!$D$35)+Parameters!$C$37*($A291-Parameters!$D$36)))),_xlfn.IFS($A291&lt;=Parameters!$D$34,Parameters!$C$34*$A291,$A291&lt;=Parameters!$D$35,Parameters!$C$35*$A291,$A291&lt;=Parameters!$D$36,Parameters!$C$36*$A291,$A291&gt;Parameters!$D$36,Parameters!$C$37*$A291))</f>
        <v>37821.440000000002</v>
      </c>
      <c r="G291" s="290">
        <f t="shared" si="147"/>
        <v>132.24279720279722</v>
      </c>
      <c r="H291" s="290" cm="1">
        <f t="array" ref="H291">IF(Parameters!$C$55="No",IF($A291&lt;=Parameters!$D$39,Parameters!$C$39*$A291,IF($A291&lt;=Parameters!$D$40,Parameters!$C$39*Parameters!$D$39+Parameters!$C$40*($A291-Parameters!$D$39),IF($A291&lt;=Parameters!$D$41,Parameters!$C$39*Parameters!$D$39+Parameters!$C$40*(Parameters!$D$40-Parameters!$D$39)+Parameters!$C$41*($A291-Parameters!$D$40),Parameters!$C$39*Parameters!$D$39+Parameters!$C$40*(Parameters!$D$40-Parameters!$D$39)+Parameters!$C$41*(Parameters!$D$41-Parameters!$D$40)+Parameters!$C$42*($A291-Parameters!$D$41)))),_xlfn.IFS($A291&lt;=Parameters!$D$39,Parameters!$C$39*$A291,$A291&lt;=Parameters!$D$40,Parameters!$C$40*$A291,$A291&lt;=Parameters!$D$41,Parameters!$C$41*$A291,$A291&gt;Parameters!$D$41,Parameters!$C$42*$A291))</f>
        <v>39436.939999999995</v>
      </c>
      <c r="I291" s="290">
        <f t="shared" si="148"/>
        <v>137.89139860139858</v>
      </c>
      <c r="J291" s="290" cm="1">
        <f t="array" ref="J291">IF(Parameters!$D$55="No",IF($A291&lt;=Parameters!$F$23,Parameters!$E$23*$A291,IF($A291&lt;=Parameters!$F$24,Parameters!$E$23*Parameters!$F$23+Parameters!$E$24*($A291-Parameters!$F$23),IF($A291&lt;=Parameters!$F$25,Parameters!$E$23*Parameters!$F$23+Parameters!$E$24*(Parameters!$F$24-Parameters!$F$23)+Parameters!$E$25*($A291-Parameters!$F$24),Parameters!$E$23*Parameters!$F$23+Parameters!$E$24*(Parameters!$F$24-Parameters!$F$23)+Parameters!$E$25*(Parameters!$F$25-Parameters!$F$24)+Parameters!$E$26*($A291-Parameters!$F$25)))),_xlfn.IFS($A291&lt;=Parameters!$F$23,Parameters!$E$23*$A291,$A291&lt;=Parameters!$F$24,Parameters!$E$24*$A291,$A291&lt;=Parameters!$F$25,Parameters!$E$25*$A291,$A291&gt;Parameters!$F$25,Parameters!$E$26*$A291))</f>
        <v>26074.62</v>
      </c>
      <c r="K291" s="290">
        <f t="shared" si="124"/>
        <v>91.17</v>
      </c>
      <c r="L291" s="290" cm="1">
        <f t="array" ref="L291">IF(Parameters!$D$55="No",IF($A291&lt;=Parameters!$F$28,Parameters!$E$28*$A291,IF($A291&lt;=Parameters!$F$29,Parameters!$E$28*Parameters!$F$28+Parameters!$E$29*($A291-Parameters!$F$28),IF($A291&lt;=Parameters!$F$30,Parameters!$E$28*Parameters!$F$28+Parameters!$E$29*(Parameters!$F$29-Parameters!$F$28)+Parameters!$E$30*($A291-Parameters!$F$29),Parameters!$E$28*Parameters!$F$28+Parameters!$E$29*(Parameters!$F$29-Parameters!$F$28)+Parameters!$E$30*(Parameters!$F$30-Parameters!$F$29)+Parameters!$E$31*($A291-Parameters!$F$30)))),_xlfn.IFS($A291&lt;=Parameters!$F$28,Parameters!$E$28*$A291,$A291&lt;=Parameters!$F$29,Parameters!$E$29*$A291,$A291&lt;=Parameters!$F$30,Parameters!$E$30*$A291,$A291&gt;Parameters!$F$30,Parameters!$E$31*$A291))</f>
        <v>33061.46</v>
      </c>
      <c r="M291" s="290">
        <f t="shared" si="125"/>
        <v>115.59951048951049</v>
      </c>
      <c r="N291" s="290" cm="1">
        <f t="array" ref="N291">IF(Parameters!$D$55="No",IF($A291&lt;=Parameters!$F$34,Parameters!$E$34*$A291,IF($A291&lt;=Parameters!$F$35,Parameters!$E$34*Parameters!$F$34+Parameters!$E$35*($A291-Parameters!$F$34),IF($A291&lt;=Parameters!$F$36,Parameters!$E$34*Parameters!$F$34+Parameters!$E$35*(Parameters!$F$35-Parameters!$F$34)+Parameters!$E$36*($A291-Parameters!$F$35),Parameters!$E$34*Parameters!$F$34+Parameters!$E$35*(Parameters!$F$35-Parameters!$F$34)+Parameters!$E$36*(Parameters!$F$36-Parameters!$F$35)+Parameters!$E$37*($A291-Parameters!$F$36)))),_xlfn.IFS($A291&lt;=Parameters!$F$34,Parameters!$E$34*$A291,$A291&lt;=Parameters!$F$35,Parameters!$E$35*$A291,$A291&lt;=Parameters!$F$36,Parameters!$E$36*$A291,$A291&gt;Parameters!$F$36,Parameters!$E$37*$A291))</f>
        <v>37821.440000000002</v>
      </c>
      <c r="O291" s="290">
        <f t="shared" si="149"/>
        <v>132.24279720279722</v>
      </c>
      <c r="P291" s="290" cm="1">
        <f t="array" ref="P291">IF(Parameters!$D$55="No",IF($A291&lt;=Parameters!$F$39,Parameters!$E$39*$A291,IF($A291&lt;=Parameters!$F$40,Parameters!$E$39*Parameters!$F$39+Parameters!$E$40*($A291-Parameters!$F$39),IF($A291&lt;=Parameters!$F$41,Parameters!$E$39*Parameters!$F$39+Parameters!$E$40*(Parameters!$F$40-Parameters!$F$39)+Parameters!$E$41*($A291-Parameters!$F$40),Parameters!$E$39*Parameters!$F$39+Parameters!$E$40*(Parameters!$F$40-Parameters!$F$39)+Parameters!$E$41*(Parameters!$F$41-Parameters!$F$40)+Parameters!$E$42*($A291-Parameters!$F$41)))),_xlfn.IFS($A291&lt;=Parameters!$F$39,Parameters!$E$39*$A291,$A291&lt;=Parameters!$F$40,Parameters!$E$40*$A291,$A291&lt;=Parameters!$F$41,Parameters!$E$41*$A291,$A291&gt;Parameters!$F$41,Parameters!$E$42*$A291))</f>
        <v>39436.939999999995</v>
      </c>
      <c r="Q291" s="290">
        <f t="shared" si="150"/>
        <v>137.89139860139858</v>
      </c>
      <c r="R291" s="290" cm="1">
        <f t="array" ref="R291">IF(Parameters!$E$55="No",IF($A291&lt;=Parameters!$H$23,Parameters!$G$23*$A291,IF($A291&lt;=Parameters!$H$24,Parameters!$G$23*Parameters!$H$23+Parameters!$G$24*($A291-Parameters!$H$23),IF($A291&lt;=Parameters!$H$25,Parameters!$G$23*Parameters!$H$23+Parameters!$G$24*(Parameters!$H$24-Parameters!$H$23)+Parameters!$G$25*($A291-Parameters!$H$24),Parameters!$G$23*Parameters!$H$23+Parameters!$G$24*(Parameters!$H$24-Parameters!$H$23)+Parameters!$G$25*(Parameters!$H$25-Parameters!$H$24)+Parameters!$G$26*($A291-Parameters!$H$25)))),_xlfn.IFS($A291&lt;=Parameters!$H$23,Parameters!$G$23*$A291,$A291&lt;=Parameters!$H$24,Parameters!$G$24*$A291,$A291&lt;=Parameters!$H$25,Parameters!$G$25*$A291,$A291&gt;Parameters!$H$25,Parameters!$G$26*$A291))</f>
        <v>26074.62</v>
      </c>
      <c r="S291" s="290">
        <f t="shared" si="126"/>
        <v>91.17</v>
      </c>
      <c r="T291" s="290" cm="1">
        <f t="array" ref="T291">IF(Parameters!$E$55="No",IF($A291&lt;=Parameters!$H$28,Parameters!$G$28*$A291,IF($A291&lt;=Parameters!$H$29,Parameters!$G$28*Parameters!$H$28+Parameters!$G$29*($A291-Parameters!$H$28),IF($A291&lt;=Parameters!$H$30,Parameters!$G$28*Parameters!$H$28+Parameters!$G$29*(Parameters!$H$29-Parameters!$H$28)+Parameters!$G$30*($A291-Parameters!$H$29),Parameters!$G$28*Parameters!$H$28+Parameters!$G$29*(Parameters!$H$29-Parameters!$H$28)+Parameters!$G$30*(Parameters!$H$30-Parameters!$H$29)+Parameters!$G$31*($A291-Parameters!$H$30)))),_xlfn.IFS($A291&lt;=Parameters!$H$28,Parameters!$G$28*$A291,$A291&lt;=Parameters!$H$29,Parameters!$G$29*$A291,$A291&lt;=Parameters!$H$30,Parameters!$G$30*$A291,$A291&gt;Parameters!$H$30,Parameters!$G$31*$A291))</f>
        <v>33061.46</v>
      </c>
      <c r="U291" s="290">
        <f t="shared" si="127"/>
        <v>115.59951048951049</v>
      </c>
      <c r="V291" s="290" cm="1">
        <f t="array" ref="V291">IF(Parameters!$E$55="No",IF($A291&lt;=Parameters!$H$34,Parameters!$G$34*$A291,IF($A291&lt;=Parameters!$H$35,Parameters!$G$34*Parameters!$H$34+Parameters!$G$35*($A291-Parameters!$H$34),IF($A291&lt;=Parameters!$H$36,Parameters!$G$34*Parameters!$H$34+Parameters!$G$35*(Parameters!$H$35-Parameters!$H$34)+Parameters!$G$36*($A291-Parameters!$H$35),Parameters!$G$34*Parameters!$H$34+Parameters!$G$35*(Parameters!$H$35-Parameters!$H$34)+Parameters!$G$36*(Parameters!$H$36-Parameters!$H$35)+Parameters!$G$37*($A291-Parameters!$H$36)))),_xlfn.IFS($A291&lt;=Parameters!$H$34,Parameters!$G$34*$A291,$A291&lt;=Parameters!$H$35,Parameters!$G$35*$A291,$A291&lt;=Parameters!$H$36,Parameters!$G$36*$A291,$A291&gt;Parameters!$H$36,Parameters!$G$37*$A291))</f>
        <v>37821.440000000002</v>
      </c>
      <c r="W291" s="290">
        <f t="shared" si="151"/>
        <v>132.24279720279722</v>
      </c>
      <c r="X291" s="290" cm="1">
        <f t="array" ref="X291">IF(Parameters!$E$55="No",IF($A291&lt;=Parameters!$H$39,Parameters!$G$39*$A291,IF($A291&lt;=Parameters!$H$40,Parameters!$G$39*Parameters!$H$39+Parameters!$G$40*($A291-Parameters!$H$39),IF($A291&lt;=Parameters!$H$41,Parameters!$G$39*Parameters!$H$39+Parameters!$G$40*(Parameters!$H$40-Parameters!$H$39)+Parameters!$G$41*($A291-Parameters!$H$40),Parameters!$G$39*Parameters!$H$39+Parameters!$G$40*(Parameters!$H$40-Parameters!$H$39)+Parameters!$G$41*(Parameters!$H$41-Parameters!$H$40)+Parameters!$G$42*($A291-Parameters!$H$41)))),_xlfn.IFS($A291&lt;=Parameters!$H$39,Parameters!$G$39*$A291,$A291&lt;=Parameters!$H$40,Parameters!$G$40*$A291,$A291&lt;=Parameters!$H$41,Parameters!$G$41*$A291,$A291&gt;Parameters!$H$41,Parameters!$G$42*$A291))</f>
        <v>39436.939999999995</v>
      </c>
      <c r="Y291" s="290">
        <f t="shared" si="152"/>
        <v>137.89139860139858</v>
      </c>
      <c r="Z291" s="290" cm="1">
        <f t="array" ref="Z291">IF(Parameters!$F$55="No",IF($A291&lt;=Parameters!$J$23,Parameters!$I$23*$A291,IF($A291&lt;=Parameters!$J$24,Parameters!$I$23*Parameters!$J$23+Parameters!$I$24*($A291-Parameters!$J$23),IF($A291&lt;=Parameters!$J$25,Parameters!$I$23*Parameters!$J$23+Parameters!$I$24*(Parameters!$J$24-Parameters!$J$23)+Parameters!$I$25*($A291-Parameters!$J$24),Parameters!$I$23*Parameters!$J$23+Parameters!$I$24*(Parameters!$J$24-Parameters!$J$23)+Parameters!$I$25*(Parameters!$J$25-Parameters!$J$24)+Parameters!$I$26*($A291-Parameters!$J$25)))),_xlfn.IFS($A291&lt;=Parameters!$J$23,Parameters!$I$23*$A291,$A291&lt;=Parameters!$J$24,Parameters!$I$24*$A291,$A291&lt;=Parameters!$J$25,Parameters!$I$25*$A291,$A291&gt;Parameters!$J$25,Parameters!$I$26*$A291))</f>
        <v>26074.62</v>
      </c>
      <c r="AA291" s="290">
        <f t="shared" si="128"/>
        <v>91.17</v>
      </c>
      <c r="AB291" s="290" cm="1">
        <f t="array" ref="AB291">IF(Parameters!$F$55="No",IF($A291&lt;=Parameters!$J$28,Parameters!$I$28*$A291,IF($A291&lt;=Parameters!$J$29,Parameters!$I$28*Parameters!$J$28+Parameters!$I$29*($A291-Parameters!$J$28),IF($A291&lt;=Parameters!$J$30,Parameters!$I$28*Parameters!$J$28+Parameters!$I$29*(Parameters!$J$29-Parameters!$J$28)+Parameters!$I$30*($A291-Parameters!$J$29),Parameters!$I$28*Parameters!$J$28+Parameters!$I$29*(Parameters!$J$29-Parameters!$J$28)+Parameters!$I$30*(Parameters!$J$30-Parameters!$J$29)+Parameters!$I$31*($A291-Parameters!$J$30)))),_xlfn.IFS($A291&lt;=Parameters!$J$28,Parameters!$I$28*$A291,$A291&lt;=Parameters!$J$29,Parameters!$I$29*$A291,$A291&lt;=Parameters!$J$30,Parameters!$I$30*$A291,$A291&gt;Parameters!$J$30,Parameters!$I$31*$A291))</f>
        <v>33061.46</v>
      </c>
      <c r="AC291" s="290">
        <f t="shared" si="129"/>
        <v>115.59951048951049</v>
      </c>
      <c r="AD291" s="290" cm="1">
        <f t="array" ref="AD291">IF(Parameters!$F$55="No",IF($A291&lt;=Parameters!$J$34,Parameters!$I$34*$A291,IF($A291&lt;=Parameters!$J$35,Parameters!$I$34*Parameters!$J$34+Parameters!$I$35*($A291-Parameters!$J$34),IF($A291&lt;=Parameters!$J$36,Parameters!$I$34*Parameters!$J$34+Parameters!$I$35*(Parameters!$J$35-Parameters!$J$34)+Parameters!$I$36*($A291-Parameters!$J$35),Parameters!$I$34*Parameters!$J$34+Parameters!$I$35*(Parameters!$J$35-Parameters!$J$34)+Parameters!$I$36*(Parameters!$J$36-Parameters!$J$35)+Parameters!$I$37*($A291-Parameters!$J$36)))),_xlfn.IFS($A291&lt;=Parameters!$J$34,Parameters!$I$34*$A291,$A291&lt;=Parameters!$J$35,Parameters!$I$35*$A291,$A291&lt;=Parameters!$J$36,Parameters!$I$36*$A291,$A291&gt;Parameters!$J$36,Parameters!$I$37*$A291))</f>
        <v>37821.440000000002</v>
      </c>
      <c r="AE291" s="290">
        <f t="shared" si="153"/>
        <v>132.24279720279722</v>
      </c>
      <c r="AF291" s="290" cm="1">
        <f t="array" ref="AF291">IF(Parameters!$F$55="No",IF($A291&lt;=Parameters!$J$39,Parameters!$I$39*$A291,IF($A291&lt;=Parameters!$J$40,Parameters!$I$39*Parameters!$J$39+Parameters!$I$40*($A291-Parameters!$J$39),IF($A291&lt;=Parameters!$J$41,Parameters!$I$39*Parameters!$J$39+Parameters!$I$40*(Parameters!$J$40-Parameters!$J$39)+Parameters!$I$41*($A291-Parameters!$J$40),Parameters!$I$39*Parameters!$J$39+Parameters!$I$40*(Parameters!$J$40-Parameters!$J$39)+Parameters!$I$41*(Parameters!$J$41-Parameters!$J$40)+Parameters!$I$42*($A291-Parameters!$J$41)))),_xlfn.IFS($A291&lt;=Parameters!$J$39,Parameters!$I$39*$A291,$A291&lt;=Parameters!$J$40,Parameters!$I$40*$A291,$A291&lt;=Parameters!$J$41,Parameters!$I$41*$A291,$A291&gt;Parameters!$J$41,Parameters!$I$42*$A291))</f>
        <v>39436.939999999995</v>
      </c>
      <c r="AG291" s="290">
        <f t="shared" si="154"/>
        <v>137.89139860139858</v>
      </c>
      <c r="AI291" s="428">
        <f t="shared" si="130"/>
        <v>91.169999999998254</v>
      </c>
      <c r="AJ291" s="428">
        <f t="shared" si="131"/>
        <v>159.36000000000058</v>
      </c>
      <c r="AK291" s="428">
        <f t="shared" si="132"/>
        <v>143.54000000000815</v>
      </c>
      <c r="AL291" s="428">
        <f t="shared" si="133"/>
        <v>143.5399999999936</v>
      </c>
      <c r="AM291" s="428">
        <f t="shared" si="134"/>
        <v>91.169999999998254</v>
      </c>
      <c r="AN291" s="428">
        <f t="shared" si="135"/>
        <v>159.36000000000058</v>
      </c>
      <c r="AO291" s="428">
        <f t="shared" si="136"/>
        <v>143.54000000000815</v>
      </c>
      <c r="AP291" s="428">
        <f t="shared" si="137"/>
        <v>143.5399999999936</v>
      </c>
      <c r="AQ291" s="428">
        <f t="shared" si="138"/>
        <v>91.169999999998254</v>
      </c>
      <c r="AR291" s="428">
        <f t="shared" si="139"/>
        <v>159.36000000000058</v>
      </c>
      <c r="AS291" s="428">
        <f t="shared" si="140"/>
        <v>143.54000000000815</v>
      </c>
      <c r="AT291" s="428">
        <f t="shared" si="141"/>
        <v>143.5399999999936</v>
      </c>
      <c r="AU291" s="428">
        <f t="shared" si="142"/>
        <v>91.169999999998254</v>
      </c>
      <c r="AV291" s="428">
        <f t="shared" si="143"/>
        <v>159.36000000000058</v>
      </c>
      <c r="AW291" s="428">
        <f t="shared" si="144"/>
        <v>143.54000000000815</v>
      </c>
      <c r="AX291" s="428">
        <f t="shared" si="145"/>
        <v>143.5399999999936</v>
      </c>
    </row>
    <row r="292">
      <c r="A292" s="413">
        <v>287</v>
      </c>
      <c r="B292" s="290" cm="1">
        <f t="array" ref="B292">IF(Parameters!$C$55="No",IF($A292&lt;=Parameters!$D$23,Parameters!$C$23*$A292,IF($A292&lt;=Parameters!$D$24,Parameters!$C$23*Parameters!$D$23+Parameters!$C$24*($A292-Parameters!$D$23),IF($A292&lt;=Parameters!$D$25,Parameters!$C$23*Parameters!$D$23+Parameters!$C$24*(Parameters!$D$24-Parameters!$D$23)+Parameters!$C$25*($A292-Parameters!$D$24),Parameters!$C$23*Parameters!$D$23+Parameters!$C$24*(Parameters!$D$24-Parameters!$D$23)+Parameters!$C$25*(Parameters!$D$25-Parameters!$D$24)+Parameters!$C$26*($A292-Parameters!$D$25)))),_xlfn.IFS($A292&lt;=Parameters!$D$23,Parameters!$C$23*$A292,$A292&lt;=Parameters!$D$24,Parameters!$C$24*$A292,$A292&lt;=Parameters!$D$25,Parameters!$C$25*$A292,$A292&gt;Parameters!$D$25,Parameters!$C$26*$A292))</f>
        <v>26165.79</v>
      </c>
      <c r="C292" s="290">
        <f t="shared" si="146"/>
        <v>91.17</v>
      </c>
      <c r="D292" s="290" cm="1">
        <f t="array" ref="D292">IF(Parameters!$C$55="No",IF($A292&lt;=Parameters!$D$28,Parameters!$C$28*$A292,IF($A292&lt;=Parameters!$D$29,Parameters!$C$28*Parameters!$D$28+Parameters!$C$29*($A292-Parameters!$D$28),IF($A292&lt;=Parameters!$D$30,Parameters!$C$28*Parameters!$D$28+Parameters!$C$29*(Parameters!$D$29-Parameters!$D$28)+Parameters!$C$30*($A292-Parameters!$D$29),Parameters!$C$28*Parameters!$D$28+Parameters!$C$29*(Parameters!$D$29-Parameters!$D$28)+Parameters!$C$30*(Parameters!$D$30-Parameters!$D$29)+Parameters!$C$31*($A292-Parameters!$D$30)))),_xlfn.IFS($A292&lt;=Parameters!$D$28,Parameters!$C$28*$A292,$A292&lt;=Parameters!$D$29,Parameters!$C$29*$A292,$A292&lt;=Parameters!$D$30,Parameters!$C$30*$A292,$A292&gt;Parameters!$D$30,Parameters!$C$31*$A292))</f>
        <v>33220.82</v>
      </c>
      <c r="E292" s="290">
        <f t="shared" si="146"/>
        <v>115.75198606271776</v>
      </c>
      <c r="F292" s="290" cm="1">
        <f t="array" ref="F292">IF(Parameters!$C$55="No",IF($A292&lt;=Parameters!$D$34,Parameters!$C$34*$A292,IF($A292&lt;=Parameters!$D$35,Parameters!$C$34*Parameters!$D$34+Parameters!$C$35*($A292-Parameters!$D$34),IF($A292&lt;=Parameters!$D$36,Parameters!$C$34*Parameters!$D$34+Parameters!$C$35*(Parameters!$D$35-Parameters!$D$34)+Parameters!$C$36*($A292-Parameters!$D$35),Parameters!$C$34*Parameters!$D$34+Parameters!$C$35*(Parameters!$D$35-Parameters!$D$34)+Parameters!$C$36*(Parameters!$D$36-Parameters!$D$35)+Parameters!$C$37*($A292-Parameters!$D$36)))),_xlfn.IFS($A292&lt;=Parameters!$D$34,Parameters!$C$34*$A292,$A292&lt;=Parameters!$D$35,Parameters!$C$35*$A292,$A292&lt;=Parameters!$D$36,Parameters!$C$36*$A292,$A292&gt;Parameters!$D$36,Parameters!$C$37*$A292))</f>
        <v>37964.979999999996</v>
      </c>
      <c r="G292" s="290">
        <f t="shared" si="147"/>
        <v>132.28216027874564</v>
      </c>
      <c r="H292" s="290" cm="1">
        <f t="array" ref="H292">IF(Parameters!$C$55="No",IF($A292&lt;=Parameters!$D$39,Parameters!$C$39*$A292,IF($A292&lt;=Parameters!$D$40,Parameters!$C$39*Parameters!$D$39+Parameters!$C$40*($A292-Parameters!$D$39),IF($A292&lt;=Parameters!$D$41,Parameters!$C$39*Parameters!$D$39+Parameters!$C$40*(Parameters!$D$40-Parameters!$D$39)+Parameters!$C$41*($A292-Parameters!$D$40),Parameters!$C$39*Parameters!$D$39+Parameters!$C$40*(Parameters!$D$40-Parameters!$D$39)+Parameters!$C$41*(Parameters!$D$41-Parameters!$D$40)+Parameters!$C$42*($A292-Parameters!$D$41)))),_xlfn.IFS($A292&lt;=Parameters!$D$39,Parameters!$C$39*$A292,$A292&lt;=Parameters!$D$40,Parameters!$C$40*$A292,$A292&lt;=Parameters!$D$41,Parameters!$C$41*$A292,$A292&gt;Parameters!$D$41,Parameters!$C$42*$A292))</f>
        <v>39580.479999999996</v>
      </c>
      <c r="I292" s="290">
        <f t="shared" si="148"/>
        <v>137.91108013937281</v>
      </c>
      <c r="J292" s="290" cm="1">
        <f t="array" ref="J292">IF(Parameters!$D$55="No",IF($A292&lt;=Parameters!$F$23,Parameters!$E$23*$A292,IF($A292&lt;=Parameters!$F$24,Parameters!$E$23*Parameters!$F$23+Parameters!$E$24*($A292-Parameters!$F$23),IF($A292&lt;=Parameters!$F$25,Parameters!$E$23*Parameters!$F$23+Parameters!$E$24*(Parameters!$F$24-Parameters!$F$23)+Parameters!$E$25*($A292-Parameters!$F$24),Parameters!$E$23*Parameters!$F$23+Parameters!$E$24*(Parameters!$F$24-Parameters!$F$23)+Parameters!$E$25*(Parameters!$F$25-Parameters!$F$24)+Parameters!$E$26*($A292-Parameters!$F$25)))),_xlfn.IFS($A292&lt;=Parameters!$F$23,Parameters!$E$23*$A292,$A292&lt;=Parameters!$F$24,Parameters!$E$24*$A292,$A292&lt;=Parameters!$F$25,Parameters!$E$25*$A292,$A292&gt;Parameters!$F$25,Parameters!$E$26*$A292))</f>
        <v>26165.79</v>
      </c>
      <c r="K292" s="290">
        <f t="shared" si="124"/>
        <v>91.17</v>
      </c>
      <c r="L292" s="290" cm="1">
        <f t="array" ref="L292">IF(Parameters!$D$55="No",IF($A292&lt;=Parameters!$F$28,Parameters!$E$28*$A292,IF($A292&lt;=Parameters!$F$29,Parameters!$E$28*Parameters!$F$28+Parameters!$E$29*($A292-Parameters!$F$28),IF($A292&lt;=Parameters!$F$30,Parameters!$E$28*Parameters!$F$28+Parameters!$E$29*(Parameters!$F$29-Parameters!$F$28)+Parameters!$E$30*($A292-Parameters!$F$29),Parameters!$E$28*Parameters!$F$28+Parameters!$E$29*(Parameters!$F$29-Parameters!$F$28)+Parameters!$E$30*(Parameters!$F$30-Parameters!$F$29)+Parameters!$E$31*($A292-Parameters!$F$30)))),_xlfn.IFS($A292&lt;=Parameters!$F$28,Parameters!$E$28*$A292,$A292&lt;=Parameters!$F$29,Parameters!$E$29*$A292,$A292&lt;=Parameters!$F$30,Parameters!$E$30*$A292,$A292&gt;Parameters!$F$30,Parameters!$E$31*$A292))</f>
        <v>33220.82</v>
      </c>
      <c r="M292" s="290">
        <f t="shared" si="125"/>
        <v>115.75198606271776</v>
      </c>
      <c r="N292" s="290" cm="1">
        <f t="array" ref="N292">IF(Parameters!$D$55="No",IF($A292&lt;=Parameters!$F$34,Parameters!$E$34*$A292,IF($A292&lt;=Parameters!$F$35,Parameters!$E$34*Parameters!$F$34+Parameters!$E$35*($A292-Parameters!$F$34),IF($A292&lt;=Parameters!$F$36,Parameters!$E$34*Parameters!$F$34+Parameters!$E$35*(Parameters!$F$35-Parameters!$F$34)+Parameters!$E$36*($A292-Parameters!$F$35),Parameters!$E$34*Parameters!$F$34+Parameters!$E$35*(Parameters!$F$35-Parameters!$F$34)+Parameters!$E$36*(Parameters!$F$36-Parameters!$F$35)+Parameters!$E$37*($A292-Parameters!$F$36)))),_xlfn.IFS($A292&lt;=Parameters!$F$34,Parameters!$E$34*$A292,$A292&lt;=Parameters!$F$35,Parameters!$E$35*$A292,$A292&lt;=Parameters!$F$36,Parameters!$E$36*$A292,$A292&gt;Parameters!$F$36,Parameters!$E$37*$A292))</f>
        <v>37964.979999999996</v>
      </c>
      <c r="O292" s="290">
        <f t="shared" si="149"/>
        <v>132.28216027874564</v>
      </c>
      <c r="P292" s="290" cm="1">
        <f t="array" ref="P292">IF(Parameters!$D$55="No",IF($A292&lt;=Parameters!$F$39,Parameters!$E$39*$A292,IF($A292&lt;=Parameters!$F$40,Parameters!$E$39*Parameters!$F$39+Parameters!$E$40*($A292-Parameters!$F$39),IF($A292&lt;=Parameters!$F$41,Parameters!$E$39*Parameters!$F$39+Parameters!$E$40*(Parameters!$F$40-Parameters!$F$39)+Parameters!$E$41*($A292-Parameters!$F$40),Parameters!$E$39*Parameters!$F$39+Parameters!$E$40*(Parameters!$F$40-Parameters!$F$39)+Parameters!$E$41*(Parameters!$F$41-Parameters!$F$40)+Parameters!$E$42*($A292-Parameters!$F$41)))),_xlfn.IFS($A292&lt;=Parameters!$F$39,Parameters!$E$39*$A292,$A292&lt;=Parameters!$F$40,Parameters!$E$40*$A292,$A292&lt;=Parameters!$F$41,Parameters!$E$41*$A292,$A292&gt;Parameters!$F$41,Parameters!$E$42*$A292))</f>
        <v>39580.479999999996</v>
      </c>
      <c r="Q292" s="290">
        <f t="shared" si="150"/>
        <v>137.91108013937281</v>
      </c>
      <c r="R292" s="290" cm="1">
        <f t="array" ref="R292">IF(Parameters!$E$55="No",IF($A292&lt;=Parameters!$H$23,Parameters!$G$23*$A292,IF($A292&lt;=Parameters!$H$24,Parameters!$G$23*Parameters!$H$23+Parameters!$G$24*($A292-Parameters!$H$23),IF($A292&lt;=Parameters!$H$25,Parameters!$G$23*Parameters!$H$23+Parameters!$G$24*(Parameters!$H$24-Parameters!$H$23)+Parameters!$G$25*($A292-Parameters!$H$24),Parameters!$G$23*Parameters!$H$23+Parameters!$G$24*(Parameters!$H$24-Parameters!$H$23)+Parameters!$G$25*(Parameters!$H$25-Parameters!$H$24)+Parameters!$G$26*($A292-Parameters!$H$25)))),_xlfn.IFS($A292&lt;=Parameters!$H$23,Parameters!$G$23*$A292,$A292&lt;=Parameters!$H$24,Parameters!$G$24*$A292,$A292&lt;=Parameters!$H$25,Parameters!$G$25*$A292,$A292&gt;Parameters!$H$25,Parameters!$G$26*$A292))</f>
        <v>26165.79</v>
      </c>
      <c r="S292" s="290">
        <f t="shared" si="126"/>
        <v>91.17</v>
      </c>
      <c r="T292" s="290" cm="1">
        <f t="array" ref="T292">IF(Parameters!$E$55="No",IF($A292&lt;=Parameters!$H$28,Parameters!$G$28*$A292,IF($A292&lt;=Parameters!$H$29,Parameters!$G$28*Parameters!$H$28+Parameters!$G$29*($A292-Parameters!$H$28),IF($A292&lt;=Parameters!$H$30,Parameters!$G$28*Parameters!$H$28+Parameters!$G$29*(Parameters!$H$29-Parameters!$H$28)+Parameters!$G$30*($A292-Parameters!$H$29),Parameters!$G$28*Parameters!$H$28+Parameters!$G$29*(Parameters!$H$29-Parameters!$H$28)+Parameters!$G$30*(Parameters!$H$30-Parameters!$H$29)+Parameters!$G$31*($A292-Parameters!$H$30)))),_xlfn.IFS($A292&lt;=Parameters!$H$28,Parameters!$G$28*$A292,$A292&lt;=Parameters!$H$29,Parameters!$G$29*$A292,$A292&lt;=Parameters!$H$30,Parameters!$G$30*$A292,$A292&gt;Parameters!$H$30,Parameters!$G$31*$A292))</f>
        <v>33220.82</v>
      </c>
      <c r="U292" s="290">
        <f t="shared" si="127"/>
        <v>115.75198606271776</v>
      </c>
      <c r="V292" s="290" cm="1">
        <f t="array" ref="V292">IF(Parameters!$E$55="No",IF($A292&lt;=Parameters!$H$34,Parameters!$G$34*$A292,IF($A292&lt;=Parameters!$H$35,Parameters!$G$34*Parameters!$H$34+Parameters!$G$35*($A292-Parameters!$H$34),IF($A292&lt;=Parameters!$H$36,Parameters!$G$34*Parameters!$H$34+Parameters!$G$35*(Parameters!$H$35-Parameters!$H$34)+Parameters!$G$36*($A292-Parameters!$H$35),Parameters!$G$34*Parameters!$H$34+Parameters!$G$35*(Parameters!$H$35-Parameters!$H$34)+Parameters!$G$36*(Parameters!$H$36-Parameters!$H$35)+Parameters!$G$37*($A292-Parameters!$H$36)))),_xlfn.IFS($A292&lt;=Parameters!$H$34,Parameters!$G$34*$A292,$A292&lt;=Parameters!$H$35,Parameters!$G$35*$A292,$A292&lt;=Parameters!$H$36,Parameters!$G$36*$A292,$A292&gt;Parameters!$H$36,Parameters!$G$37*$A292))</f>
        <v>37964.979999999996</v>
      </c>
      <c r="W292" s="290">
        <f t="shared" si="151"/>
        <v>132.28216027874564</v>
      </c>
      <c r="X292" s="290" cm="1">
        <f t="array" ref="X292">IF(Parameters!$E$55="No",IF($A292&lt;=Parameters!$H$39,Parameters!$G$39*$A292,IF($A292&lt;=Parameters!$H$40,Parameters!$G$39*Parameters!$H$39+Parameters!$G$40*($A292-Parameters!$H$39),IF($A292&lt;=Parameters!$H$41,Parameters!$G$39*Parameters!$H$39+Parameters!$G$40*(Parameters!$H$40-Parameters!$H$39)+Parameters!$G$41*($A292-Parameters!$H$40),Parameters!$G$39*Parameters!$H$39+Parameters!$G$40*(Parameters!$H$40-Parameters!$H$39)+Parameters!$G$41*(Parameters!$H$41-Parameters!$H$40)+Parameters!$G$42*($A292-Parameters!$H$41)))),_xlfn.IFS($A292&lt;=Parameters!$H$39,Parameters!$G$39*$A292,$A292&lt;=Parameters!$H$40,Parameters!$G$40*$A292,$A292&lt;=Parameters!$H$41,Parameters!$G$41*$A292,$A292&gt;Parameters!$H$41,Parameters!$G$42*$A292))</f>
        <v>39580.479999999996</v>
      </c>
      <c r="Y292" s="290">
        <f t="shared" si="152"/>
        <v>137.91108013937281</v>
      </c>
      <c r="Z292" s="290" cm="1">
        <f t="array" ref="Z292">IF(Parameters!$F$55="No",IF($A292&lt;=Parameters!$J$23,Parameters!$I$23*$A292,IF($A292&lt;=Parameters!$J$24,Parameters!$I$23*Parameters!$J$23+Parameters!$I$24*($A292-Parameters!$J$23),IF($A292&lt;=Parameters!$J$25,Parameters!$I$23*Parameters!$J$23+Parameters!$I$24*(Parameters!$J$24-Parameters!$J$23)+Parameters!$I$25*($A292-Parameters!$J$24),Parameters!$I$23*Parameters!$J$23+Parameters!$I$24*(Parameters!$J$24-Parameters!$J$23)+Parameters!$I$25*(Parameters!$J$25-Parameters!$J$24)+Parameters!$I$26*($A292-Parameters!$J$25)))),_xlfn.IFS($A292&lt;=Parameters!$J$23,Parameters!$I$23*$A292,$A292&lt;=Parameters!$J$24,Parameters!$I$24*$A292,$A292&lt;=Parameters!$J$25,Parameters!$I$25*$A292,$A292&gt;Parameters!$J$25,Parameters!$I$26*$A292))</f>
        <v>26165.79</v>
      </c>
      <c r="AA292" s="290">
        <f t="shared" si="128"/>
        <v>91.17</v>
      </c>
      <c r="AB292" s="290" cm="1">
        <f t="array" ref="AB292">IF(Parameters!$F$55="No",IF($A292&lt;=Parameters!$J$28,Parameters!$I$28*$A292,IF($A292&lt;=Parameters!$J$29,Parameters!$I$28*Parameters!$J$28+Parameters!$I$29*($A292-Parameters!$J$28),IF($A292&lt;=Parameters!$J$30,Parameters!$I$28*Parameters!$J$28+Parameters!$I$29*(Parameters!$J$29-Parameters!$J$28)+Parameters!$I$30*($A292-Parameters!$J$29),Parameters!$I$28*Parameters!$J$28+Parameters!$I$29*(Parameters!$J$29-Parameters!$J$28)+Parameters!$I$30*(Parameters!$J$30-Parameters!$J$29)+Parameters!$I$31*($A292-Parameters!$J$30)))),_xlfn.IFS($A292&lt;=Parameters!$J$28,Parameters!$I$28*$A292,$A292&lt;=Parameters!$J$29,Parameters!$I$29*$A292,$A292&lt;=Parameters!$J$30,Parameters!$I$30*$A292,$A292&gt;Parameters!$J$30,Parameters!$I$31*$A292))</f>
        <v>33220.82</v>
      </c>
      <c r="AC292" s="290">
        <f t="shared" si="129"/>
        <v>115.75198606271776</v>
      </c>
      <c r="AD292" s="290" cm="1">
        <f t="array" ref="AD292">IF(Parameters!$F$55="No",IF($A292&lt;=Parameters!$J$34,Parameters!$I$34*$A292,IF($A292&lt;=Parameters!$J$35,Parameters!$I$34*Parameters!$J$34+Parameters!$I$35*($A292-Parameters!$J$34),IF($A292&lt;=Parameters!$J$36,Parameters!$I$34*Parameters!$J$34+Parameters!$I$35*(Parameters!$J$35-Parameters!$J$34)+Parameters!$I$36*($A292-Parameters!$J$35),Parameters!$I$34*Parameters!$J$34+Parameters!$I$35*(Parameters!$J$35-Parameters!$J$34)+Parameters!$I$36*(Parameters!$J$36-Parameters!$J$35)+Parameters!$I$37*($A292-Parameters!$J$36)))),_xlfn.IFS($A292&lt;=Parameters!$J$34,Parameters!$I$34*$A292,$A292&lt;=Parameters!$J$35,Parameters!$I$35*$A292,$A292&lt;=Parameters!$J$36,Parameters!$I$36*$A292,$A292&gt;Parameters!$J$36,Parameters!$I$37*$A292))</f>
        <v>37964.979999999996</v>
      </c>
      <c r="AE292" s="290">
        <f t="shared" si="153"/>
        <v>132.28216027874564</v>
      </c>
      <c r="AF292" s="290" cm="1">
        <f t="array" ref="AF292">IF(Parameters!$F$55="No",IF($A292&lt;=Parameters!$J$39,Parameters!$I$39*$A292,IF($A292&lt;=Parameters!$J$40,Parameters!$I$39*Parameters!$J$39+Parameters!$I$40*($A292-Parameters!$J$39),IF($A292&lt;=Parameters!$J$41,Parameters!$I$39*Parameters!$J$39+Parameters!$I$40*(Parameters!$J$40-Parameters!$J$39)+Parameters!$I$41*($A292-Parameters!$J$40),Parameters!$I$39*Parameters!$J$39+Parameters!$I$40*(Parameters!$J$40-Parameters!$J$39)+Parameters!$I$41*(Parameters!$J$41-Parameters!$J$40)+Parameters!$I$42*($A292-Parameters!$J$41)))),_xlfn.IFS($A292&lt;=Parameters!$J$39,Parameters!$I$39*$A292,$A292&lt;=Parameters!$J$40,Parameters!$I$40*$A292,$A292&lt;=Parameters!$J$41,Parameters!$I$41*$A292,$A292&gt;Parameters!$J$41,Parameters!$I$42*$A292))</f>
        <v>39580.479999999996</v>
      </c>
      <c r="AG292" s="290">
        <f t="shared" si="154"/>
        <v>137.91108013937281</v>
      </c>
      <c r="AI292" s="428">
        <f t="shared" si="130"/>
        <v>91.170000000001892</v>
      </c>
      <c r="AJ292" s="428">
        <f t="shared" si="131"/>
        <v>159.36000000000058</v>
      </c>
      <c r="AK292" s="428">
        <f t="shared" si="132"/>
        <v>143.5399999999936</v>
      </c>
      <c r="AL292" s="428">
        <f t="shared" si="133"/>
        <v>143.54000000000087</v>
      </c>
      <c r="AM292" s="428">
        <f t="shared" si="134"/>
        <v>91.170000000001892</v>
      </c>
      <c r="AN292" s="428">
        <f t="shared" si="135"/>
        <v>159.36000000000058</v>
      </c>
      <c r="AO292" s="428">
        <f t="shared" si="136"/>
        <v>143.5399999999936</v>
      </c>
      <c r="AP292" s="428">
        <f t="shared" si="137"/>
        <v>143.54000000000087</v>
      </c>
      <c r="AQ292" s="428">
        <f t="shared" si="138"/>
        <v>91.170000000001892</v>
      </c>
      <c r="AR292" s="428">
        <f t="shared" si="139"/>
        <v>159.36000000000058</v>
      </c>
      <c r="AS292" s="428">
        <f t="shared" si="140"/>
        <v>143.5399999999936</v>
      </c>
      <c r="AT292" s="428">
        <f t="shared" si="141"/>
        <v>143.54000000000087</v>
      </c>
      <c r="AU292" s="428">
        <f t="shared" si="142"/>
        <v>91.170000000001892</v>
      </c>
      <c r="AV292" s="428">
        <f t="shared" si="143"/>
        <v>159.36000000000058</v>
      </c>
      <c r="AW292" s="428">
        <f t="shared" si="144"/>
        <v>143.5399999999936</v>
      </c>
      <c r="AX292" s="428">
        <f t="shared" si="145"/>
        <v>143.54000000000087</v>
      </c>
    </row>
    <row r="293">
      <c r="A293" s="413">
        <v>288</v>
      </c>
      <c r="B293" s="290" cm="1">
        <f t="array" ref="B293">IF(Parameters!$C$55="No",IF($A293&lt;=Parameters!$D$23,Parameters!$C$23*$A293,IF($A293&lt;=Parameters!$D$24,Parameters!$C$23*Parameters!$D$23+Parameters!$C$24*($A293-Parameters!$D$23),IF($A293&lt;=Parameters!$D$25,Parameters!$C$23*Parameters!$D$23+Parameters!$C$24*(Parameters!$D$24-Parameters!$D$23)+Parameters!$C$25*($A293-Parameters!$D$24),Parameters!$C$23*Parameters!$D$23+Parameters!$C$24*(Parameters!$D$24-Parameters!$D$23)+Parameters!$C$25*(Parameters!$D$25-Parameters!$D$24)+Parameters!$C$26*($A293-Parameters!$D$25)))),_xlfn.IFS($A293&lt;=Parameters!$D$23,Parameters!$C$23*$A293,$A293&lt;=Parameters!$D$24,Parameters!$C$24*$A293,$A293&lt;=Parameters!$D$25,Parameters!$C$25*$A293,$A293&gt;Parameters!$D$25,Parameters!$C$26*$A293))</f>
        <v>26256.959999999999</v>
      </c>
      <c r="C293" s="290">
        <f t="shared" si="146"/>
        <v>91.17</v>
      </c>
      <c r="D293" s="290" cm="1">
        <f t="array" ref="D293">IF(Parameters!$C$55="No",IF($A293&lt;=Parameters!$D$28,Parameters!$C$28*$A293,IF($A293&lt;=Parameters!$D$29,Parameters!$C$28*Parameters!$D$28+Parameters!$C$29*($A293-Parameters!$D$28),IF($A293&lt;=Parameters!$D$30,Parameters!$C$28*Parameters!$D$28+Parameters!$C$29*(Parameters!$D$29-Parameters!$D$28)+Parameters!$C$30*($A293-Parameters!$D$29),Parameters!$C$28*Parameters!$D$28+Parameters!$C$29*(Parameters!$D$29-Parameters!$D$28)+Parameters!$C$30*(Parameters!$D$30-Parameters!$D$29)+Parameters!$C$31*($A293-Parameters!$D$30)))),_xlfn.IFS($A293&lt;=Parameters!$D$28,Parameters!$C$28*$A293,$A293&lt;=Parameters!$D$29,Parameters!$C$29*$A293,$A293&lt;=Parameters!$D$30,Parameters!$C$30*$A293,$A293&gt;Parameters!$D$30,Parameters!$C$31*$A293))</f>
        <v>33380.18</v>
      </c>
      <c r="E293" s="290">
        <f t="shared" si="146"/>
        <v>115.90340277777779</v>
      </c>
      <c r="F293" s="290" cm="1">
        <f t="array" ref="F293">IF(Parameters!$C$55="No",IF($A293&lt;=Parameters!$D$34,Parameters!$C$34*$A293,IF($A293&lt;=Parameters!$D$35,Parameters!$C$34*Parameters!$D$34+Parameters!$C$35*($A293-Parameters!$D$34),IF($A293&lt;=Parameters!$D$36,Parameters!$C$34*Parameters!$D$34+Parameters!$C$35*(Parameters!$D$35-Parameters!$D$34)+Parameters!$C$36*($A293-Parameters!$D$35),Parameters!$C$34*Parameters!$D$34+Parameters!$C$35*(Parameters!$D$35-Parameters!$D$34)+Parameters!$C$36*(Parameters!$D$36-Parameters!$D$35)+Parameters!$C$37*($A293-Parameters!$D$36)))),_xlfn.IFS($A293&lt;=Parameters!$D$34,Parameters!$C$34*$A293,$A293&lt;=Parameters!$D$35,Parameters!$C$35*$A293,$A293&lt;=Parameters!$D$36,Parameters!$C$36*$A293,$A293&gt;Parameters!$D$36,Parameters!$C$37*$A293))</f>
        <v>38108.519999999997</v>
      </c>
      <c r="G293" s="290">
        <f t="shared" si="147"/>
        <v>132.32124999999999</v>
      </c>
      <c r="H293" s="290" cm="1">
        <f t="array" ref="H293">IF(Parameters!$C$55="No",IF($A293&lt;=Parameters!$D$39,Parameters!$C$39*$A293,IF($A293&lt;=Parameters!$D$40,Parameters!$C$39*Parameters!$D$39+Parameters!$C$40*($A293-Parameters!$D$39),IF($A293&lt;=Parameters!$D$41,Parameters!$C$39*Parameters!$D$39+Parameters!$C$40*(Parameters!$D$40-Parameters!$D$39)+Parameters!$C$41*($A293-Parameters!$D$40),Parameters!$C$39*Parameters!$D$39+Parameters!$C$40*(Parameters!$D$40-Parameters!$D$39)+Parameters!$C$41*(Parameters!$D$41-Parameters!$D$40)+Parameters!$C$42*($A293-Parameters!$D$41)))),_xlfn.IFS($A293&lt;=Parameters!$D$39,Parameters!$C$39*$A293,$A293&lt;=Parameters!$D$40,Parameters!$C$40*$A293,$A293&lt;=Parameters!$D$41,Parameters!$C$41*$A293,$A293&gt;Parameters!$D$41,Parameters!$C$42*$A293))</f>
        <v>39724.019999999997</v>
      </c>
      <c r="I293" s="290">
        <f t="shared" si="148"/>
        <v>137.93062499999999</v>
      </c>
      <c r="J293" s="290" cm="1">
        <f t="array" ref="J293">IF(Parameters!$D$55="No",IF($A293&lt;=Parameters!$F$23,Parameters!$E$23*$A293,IF($A293&lt;=Parameters!$F$24,Parameters!$E$23*Parameters!$F$23+Parameters!$E$24*($A293-Parameters!$F$23),IF($A293&lt;=Parameters!$F$25,Parameters!$E$23*Parameters!$F$23+Parameters!$E$24*(Parameters!$F$24-Parameters!$F$23)+Parameters!$E$25*($A293-Parameters!$F$24),Parameters!$E$23*Parameters!$F$23+Parameters!$E$24*(Parameters!$F$24-Parameters!$F$23)+Parameters!$E$25*(Parameters!$F$25-Parameters!$F$24)+Parameters!$E$26*($A293-Parameters!$F$25)))),_xlfn.IFS($A293&lt;=Parameters!$F$23,Parameters!$E$23*$A293,$A293&lt;=Parameters!$F$24,Parameters!$E$24*$A293,$A293&lt;=Parameters!$F$25,Parameters!$E$25*$A293,$A293&gt;Parameters!$F$25,Parameters!$E$26*$A293))</f>
        <v>26256.959999999999</v>
      </c>
      <c r="K293" s="290">
        <f t="shared" si="124"/>
        <v>91.17</v>
      </c>
      <c r="L293" s="290" cm="1">
        <f t="array" ref="L293">IF(Parameters!$D$55="No",IF($A293&lt;=Parameters!$F$28,Parameters!$E$28*$A293,IF($A293&lt;=Parameters!$F$29,Parameters!$E$28*Parameters!$F$28+Parameters!$E$29*($A293-Parameters!$F$28),IF($A293&lt;=Parameters!$F$30,Parameters!$E$28*Parameters!$F$28+Parameters!$E$29*(Parameters!$F$29-Parameters!$F$28)+Parameters!$E$30*($A293-Parameters!$F$29),Parameters!$E$28*Parameters!$F$28+Parameters!$E$29*(Parameters!$F$29-Parameters!$F$28)+Parameters!$E$30*(Parameters!$F$30-Parameters!$F$29)+Parameters!$E$31*($A293-Parameters!$F$30)))),_xlfn.IFS($A293&lt;=Parameters!$F$28,Parameters!$E$28*$A293,$A293&lt;=Parameters!$F$29,Parameters!$E$29*$A293,$A293&lt;=Parameters!$F$30,Parameters!$E$30*$A293,$A293&gt;Parameters!$F$30,Parameters!$E$31*$A293))</f>
        <v>33380.18</v>
      </c>
      <c r="M293" s="290">
        <f t="shared" si="125"/>
        <v>115.90340277777779</v>
      </c>
      <c r="N293" s="290" cm="1">
        <f t="array" ref="N293">IF(Parameters!$D$55="No",IF($A293&lt;=Parameters!$F$34,Parameters!$E$34*$A293,IF($A293&lt;=Parameters!$F$35,Parameters!$E$34*Parameters!$F$34+Parameters!$E$35*($A293-Parameters!$F$34),IF($A293&lt;=Parameters!$F$36,Parameters!$E$34*Parameters!$F$34+Parameters!$E$35*(Parameters!$F$35-Parameters!$F$34)+Parameters!$E$36*($A293-Parameters!$F$35),Parameters!$E$34*Parameters!$F$34+Parameters!$E$35*(Parameters!$F$35-Parameters!$F$34)+Parameters!$E$36*(Parameters!$F$36-Parameters!$F$35)+Parameters!$E$37*($A293-Parameters!$F$36)))),_xlfn.IFS($A293&lt;=Parameters!$F$34,Parameters!$E$34*$A293,$A293&lt;=Parameters!$F$35,Parameters!$E$35*$A293,$A293&lt;=Parameters!$F$36,Parameters!$E$36*$A293,$A293&gt;Parameters!$F$36,Parameters!$E$37*$A293))</f>
        <v>38108.519999999997</v>
      </c>
      <c r="O293" s="290">
        <f t="shared" si="149"/>
        <v>132.32124999999999</v>
      </c>
      <c r="P293" s="290" cm="1">
        <f t="array" ref="P293">IF(Parameters!$D$55="No",IF($A293&lt;=Parameters!$F$39,Parameters!$E$39*$A293,IF($A293&lt;=Parameters!$F$40,Parameters!$E$39*Parameters!$F$39+Parameters!$E$40*($A293-Parameters!$F$39),IF($A293&lt;=Parameters!$F$41,Parameters!$E$39*Parameters!$F$39+Parameters!$E$40*(Parameters!$F$40-Parameters!$F$39)+Parameters!$E$41*($A293-Parameters!$F$40),Parameters!$E$39*Parameters!$F$39+Parameters!$E$40*(Parameters!$F$40-Parameters!$F$39)+Parameters!$E$41*(Parameters!$F$41-Parameters!$F$40)+Parameters!$E$42*($A293-Parameters!$F$41)))),_xlfn.IFS($A293&lt;=Parameters!$F$39,Parameters!$E$39*$A293,$A293&lt;=Parameters!$F$40,Parameters!$E$40*$A293,$A293&lt;=Parameters!$F$41,Parameters!$E$41*$A293,$A293&gt;Parameters!$F$41,Parameters!$E$42*$A293))</f>
        <v>39724.019999999997</v>
      </c>
      <c r="Q293" s="290">
        <f t="shared" si="150"/>
        <v>137.93062499999999</v>
      </c>
      <c r="R293" s="290" cm="1">
        <f t="array" ref="R293">IF(Parameters!$E$55="No",IF($A293&lt;=Parameters!$H$23,Parameters!$G$23*$A293,IF($A293&lt;=Parameters!$H$24,Parameters!$G$23*Parameters!$H$23+Parameters!$G$24*($A293-Parameters!$H$23),IF($A293&lt;=Parameters!$H$25,Parameters!$G$23*Parameters!$H$23+Parameters!$G$24*(Parameters!$H$24-Parameters!$H$23)+Parameters!$G$25*($A293-Parameters!$H$24),Parameters!$G$23*Parameters!$H$23+Parameters!$G$24*(Parameters!$H$24-Parameters!$H$23)+Parameters!$G$25*(Parameters!$H$25-Parameters!$H$24)+Parameters!$G$26*($A293-Parameters!$H$25)))),_xlfn.IFS($A293&lt;=Parameters!$H$23,Parameters!$G$23*$A293,$A293&lt;=Parameters!$H$24,Parameters!$G$24*$A293,$A293&lt;=Parameters!$H$25,Parameters!$G$25*$A293,$A293&gt;Parameters!$H$25,Parameters!$G$26*$A293))</f>
        <v>26256.959999999999</v>
      </c>
      <c r="S293" s="290">
        <f t="shared" si="126"/>
        <v>91.17</v>
      </c>
      <c r="T293" s="290" cm="1">
        <f t="array" ref="T293">IF(Parameters!$E$55="No",IF($A293&lt;=Parameters!$H$28,Parameters!$G$28*$A293,IF($A293&lt;=Parameters!$H$29,Parameters!$G$28*Parameters!$H$28+Parameters!$G$29*($A293-Parameters!$H$28),IF($A293&lt;=Parameters!$H$30,Parameters!$G$28*Parameters!$H$28+Parameters!$G$29*(Parameters!$H$29-Parameters!$H$28)+Parameters!$G$30*($A293-Parameters!$H$29),Parameters!$G$28*Parameters!$H$28+Parameters!$G$29*(Parameters!$H$29-Parameters!$H$28)+Parameters!$G$30*(Parameters!$H$30-Parameters!$H$29)+Parameters!$G$31*($A293-Parameters!$H$30)))),_xlfn.IFS($A293&lt;=Parameters!$H$28,Parameters!$G$28*$A293,$A293&lt;=Parameters!$H$29,Parameters!$G$29*$A293,$A293&lt;=Parameters!$H$30,Parameters!$G$30*$A293,$A293&gt;Parameters!$H$30,Parameters!$G$31*$A293))</f>
        <v>33380.18</v>
      </c>
      <c r="U293" s="290">
        <f t="shared" si="127"/>
        <v>115.90340277777779</v>
      </c>
      <c r="V293" s="290" cm="1">
        <f t="array" ref="V293">IF(Parameters!$E$55="No",IF($A293&lt;=Parameters!$H$34,Parameters!$G$34*$A293,IF($A293&lt;=Parameters!$H$35,Parameters!$G$34*Parameters!$H$34+Parameters!$G$35*($A293-Parameters!$H$34),IF($A293&lt;=Parameters!$H$36,Parameters!$G$34*Parameters!$H$34+Parameters!$G$35*(Parameters!$H$35-Parameters!$H$34)+Parameters!$G$36*($A293-Parameters!$H$35),Parameters!$G$34*Parameters!$H$34+Parameters!$G$35*(Parameters!$H$35-Parameters!$H$34)+Parameters!$G$36*(Parameters!$H$36-Parameters!$H$35)+Parameters!$G$37*($A293-Parameters!$H$36)))),_xlfn.IFS($A293&lt;=Parameters!$H$34,Parameters!$G$34*$A293,$A293&lt;=Parameters!$H$35,Parameters!$G$35*$A293,$A293&lt;=Parameters!$H$36,Parameters!$G$36*$A293,$A293&gt;Parameters!$H$36,Parameters!$G$37*$A293))</f>
        <v>38108.519999999997</v>
      </c>
      <c r="W293" s="290">
        <f t="shared" si="151"/>
        <v>132.32124999999999</v>
      </c>
      <c r="X293" s="290" cm="1">
        <f t="array" ref="X293">IF(Parameters!$E$55="No",IF($A293&lt;=Parameters!$H$39,Parameters!$G$39*$A293,IF($A293&lt;=Parameters!$H$40,Parameters!$G$39*Parameters!$H$39+Parameters!$G$40*($A293-Parameters!$H$39),IF($A293&lt;=Parameters!$H$41,Parameters!$G$39*Parameters!$H$39+Parameters!$G$40*(Parameters!$H$40-Parameters!$H$39)+Parameters!$G$41*($A293-Parameters!$H$40),Parameters!$G$39*Parameters!$H$39+Parameters!$G$40*(Parameters!$H$40-Parameters!$H$39)+Parameters!$G$41*(Parameters!$H$41-Parameters!$H$40)+Parameters!$G$42*($A293-Parameters!$H$41)))),_xlfn.IFS($A293&lt;=Parameters!$H$39,Parameters!$G$39*$A293,$A293&lt;=Parameters!$H$40,Parameters!$G$40*$A293,$A293&lt;=Parameters!$H$41,Parameters!$G$41*$A293,$A293&gt;Parameters!$H$41,Parameters!$G$42*$A293))</f>
        <v>39724.019999999997</v>
      </c>
      <c r="Y293" s="290">
        <f t="shared" si="152"/>
        <v>137.93062499999999</v>
      </c>
      <c r="Z293" s="290" cm="1">
        <f t="array" ref="Z293">IF(Parameters!$F$55="No",IF($A293&lt;=Parameters!$J$23,Parameters!$I$23*$A293,IF($A293&lt;=Parameters!$J$24,Parameters!$I$23*Parameters!$J$23+Parameters!$I$24*($A293-Parameters!$J$23),IF($A293&lt;=Parameters!$J$25,Parameters!$I$23*Parameters!$J$23+Parameters!$I$24*(Parameters!$J$24-Parameters!$J$23)+Parameters!$I$25*($A293-Parameters!$J$24),Parameters!$I$23*Parameters!$J$23+Parameters!$I$24*(Parameters!$J$24-Parameters!$J$23)+Parameters!$I$25*(Parameters!$J$25-Parameters!$J$24)+Parameters!$I$26*($A293-Parameters!$J$25)))),_xlfn.IFS($A293&lt;=Parameters!$J$23,Parameters!$I$23*$A293,$A293&lt;=Parameters!$J$24,Parameters!$I$24*$A293,$A293&lt;=Parameters!$J$25,Parameters!$I$25*$A293,$A293&gt;Parameters!$J$25,Parameters!$I$26*$A293))</f>
        <v>26256.959999999999</v>
      </c>
      <c r="AA293" s="290">
        <f t="shared" si="128"/>
        <v>91.17</v>
      </c>
      <c r="AB293" s="290" cm="1">
        <f t="array" ref="AB293">IF(Parameters!$F$55="No",IF($A293&lt;=Parameters!$J$28,Parameters!$I$28*$A293,IF($A293&lt;=Parameters!$J$29,Parameters!$I$28*Parameters!$J$28+Parameters!$I$29*($A293-Parameters!$J$28),IF($A293&lt;=Parameters!$J$30,Parameters!$I$28*Parameters!$J$28+Parameters!$I$29*(Parameters!$J$29-Parameters!$J$28)+Parameters!$I$30*($A293-Parameters!$J$29),Parameters!$I$28*Parameters!$J$28+Parameters!$I$29*(Parameters!$J$29-Parameters!$J$28)+Parameters!$I$30*(Parameters!$J$30-Parameters!$J$29)+Parameters!$I$31*($A293-Parameters!$J$30)))),_xlfn.IFS($A293&lt;=Parameters!$J$28,Parameters!$I$28*$A293,$A293&lt;=Parameters!$J$29,Parameters!$I$29*$A293,$A293&lt;=Parameters!$J$30,Parameters!$I$30*$A293,$A293&gt;Parameters!$J$30,Parameters!$I$31*$A293))</f>
        <v>33380.18</v>
      </c>
      <c r="AC293" s="290">
        <f t="shared" si="129"/>
        <v>115.90340277777779</v>
      </c>
      <c r="AD293" s="290" cm="1">
        <f t="array" ref="AD293">IF(Parameters!$F$55="No",IF($A293&lt;=Parameters!$J$34,Parameters!$I$34*$A293,IF($A293&lt;=Parameters!$J$35,Parameters!$I$34*Parameters!$J$34+Parameters!$I$35*($A293-Parameters!$J$34),IF($A293&lt;=Parameters!$J$36,Parameters!$I$34*Parameters!$J$34+Parameters!$I$35*(Parameters!$J$35-Parameters!$J$34)+Parameters!$I$36*($A293-Parameters!$J$35),Parameters!$I$34*Parameters!$J$34+Parameters!$I$35*(Parameters!$J$35-Parameters!$J$34)+Parameters!$I$36*(Parameters!$J$36-Parameters!$J$35)+Parameters!$I$37*($A293-Parameters!$J$36)))),_xlfn.IFS($A293&lt;=Parameters!$J$34,Parameters!$I$34*$A293,$A293&lt;=Parameters!$J$35,Parameters!$I$35*$A293,$A293&lt;=Parameters!$J$36,Parameters!$I$36*$A293,$A293&gt;Parameters!$J$36,Parameters!$I$37*$A293))</f>
        <v>38108.519999999997</v>
      </c>
      <c r="AE293" s="290">
        <f t="shared" si="153"/>
        <v>132.32124999999999</v>
      </c>
      <c r="AF293" s="290" cm="1">
        <f t="array" ref="AF293">IF(Parameters!$F$55="No",IF($A293&lt;=Parameters!$J$39,Parameters!$I$39*$A293,IF($A293&lt;=Parameters!$J$40,Parameters!$I$39*Parameters!$J$39+Parameters!$I$40*($A293-Parameters!$J$39),IF($A293&lt;=Parameters!$J$41,Parameters!$I$39*Parameters!$J$39+Parameters!$I$40*(Parameters!$J$40-Parameters!$J$39)+Parameters!$I$41*($A293-Parameters!$J$40),Parameters!$I$39*Parameters!$J$39+Parameters!$I$40*(Parameters!$J$40-Parameters!$J$39)+Parameters!$I$41*(Parameters!$J$41-Parameters!$J$40)+Parameters!$I$42*($A293-Parameters!$J$41)))),_xlfn.IFS($A293&lt;=Parameters!$J$39,Parameters!$I$39*$A293,$A293&lt;=Parameters!$J$40,Parameters!$I$40*$A293,$A293&lt;=Parameters!$J$41,Parameters!$I$41*$A293,$A293&gt;Parameters!$J$41,Parameters!$I$42*$A293))</f>
        <v>39724.019999999997</v>
      </c>
      <c r="AG293" s="290">
        <f t="shared" si="154"/>
        <v>137.93062499999999</v>
      </c>
      <c r="AI293" s="428">
        <f t="shared" si="130"/>
        <v>91.169999999998254</v>
      </c>
      <c r="AJ293" s="428">
        <f t="shared" si="131"/>
        <v>159.36000000000058</v>
      </c>
      <c r="AK293" s="428">
        <f t="shared" si="132"/>
        <v>143.54000000000087</v>
      </c>
      <c r="AL293" s="428">
        <f t="shared" si="133"/>
        <v>143.54000000000087</v>
      </c>
      <c r="AM293" s="428">
        <f t="shared" si="134"/>
        <v>91.169999999998254</v>
      </c>
      <c r="AN293" s="428">
        <f t="shared" si="135"/>
        <v>159.36000000000058</v>
      </c>
      <c r="AO293" s="428">
        <f t="shared" si="136"/>
        <v>143.54000000000087</v>
      </c>
      <c r="AP293" s="428">
        <f t="shared" si="137"/>
        <v>143.54000000000087</v>
      </c>
      <c r="AQ293" s="428">
        <f t="shared" si="138"/>
        <v>91.169999999998254</v>
      </c>
      <c r="AR293" s="428">
        <f t="shared" si="139"/>
        <v>159.36000000000058</v>
      </c>
      <c r="AS293" s="428">
        <f t="shared" si="140"/>
        <v>143.54000000000087</v>
      </c>
      <c r="AT293" s="428">
        <f t="shared" si="141"/>
        <v>143.54000000000087</v>
      </c>
      <c r="AU293" s="428">
        <f t="shared" si="142"/>
        <v>91.169999999998254</v>
      </c>
      <c r="AV293" s="428">
        <f t="shared" si="143"/>
        <v>159.36000000000058</v>
      </c>
      <c r="AW293" s="428">
        <f t="shared" si="144"/>
        <v>143.54000000000087</v>
      </c>
      <c r="AX293" s="428">
        <f t="shared" si="145"/>
        <v>143.54000000000087</v>
      </c>
    </row>
    <row r="294">
      <c r="A294" s="413">
        <v>289</v>
      </c>
      <c r="B294" s="290" cm="1">
        <f t="array" ref="B294">IF(Parameters!$C$55="No",IF($A294&lt;=Parameters!$D$23,Parameters!$C$23*$A294,IF($A294&lt;=Parameters!$D$24,Parameters!$C$23*Parameters!$D$23+Parameters!$C$24*($A294-Parameters!$D$23),IF($A294&lt;=Parameters!$D$25,Parameters!$C$23*Parameters!$D$23+Parameters!$C$24*(Parameters!$D$24-Parameters!$D$23)+Parameters!$C$25*($A294-Parameters!$D$24),Parameters!$C$23*Parameters!$D$23+Parameters!$C$24*(Parameters!$D$24-Parameters!$D$23)+Parameters!$C$25*(Parameters!$D$25-Parameters!$D$24)+Parameters!$C$26*($A294-Parameters!$D$25)))),_xlfn.IFS($A294&lt;=Parameters!$D$23,Parameters!$C$23*$A294,$A294&lt;=Parameters!$D$24,Parameters!$C$24*$A294,$A294&lt;=Parameters!$D$25,Parameters!$C$25*$A294,$A294&gt;Parameters!$D$25,Parameters!$C$26*$A294))</f>
        <v>26348.13</v>
      </c>
      <c r="C294" s="290">
        <f t="shared" si="146"/>
        <v>91.17</v>
      </c>
      <c r="D294" s="290" cm="1">
        <f t="array" ref="D294">IF(Parameters!$C$55="No",IF($A294&lt;=Parameters!$D$28,Parameters!$C$28*$A294,IF($A294&lt;=Parameters!$D$29,Parameters!$C$28*Parameters!$D$28+Parameters!$C$29*($A294-Parameters!$D$28),IF($A294&lt;=Parameters!$D$30,Parameters!$C$28*Parameters!$D$28+Parameters!$C$29*(Parameters!$D$29-Parameters!$D$28)+Parameters!$C$30*($A294-Parameters!$D$29),Parameters!$C$28*Parameters!$D$28+Parameters!$C$29*(Parameters!$D$29-Parameters!$D$28)+Parameters!$C$30*(Parameters!$D$30-Parameters!$D$29)+Parameters!$C$31*($A294-Parameters!$D$30)))),_xlfn.IFS($A294&lt;=Parameters!$D$28,Parameters!$C$28*$A294,$A294&lt;=Parameters!$D$29,Parameters!$C$29*$A294,$A294&lt;=Parameters!$D$30,Parameters!$C$30*$A294,$A294&gt;Parameters!$D$30,Parameters!$C$31*$A294))</f>
        <v>33539.54</v>
      </c>
      <c r="E294" s="290">
        <f t="shared" si="146"/>
        <v>116.05377162629757</v>
      </c>
      <c r="F294" s="290" cm="1">
        <f t="array" ref="F294">IF(Parameters!$C$55="No",IF($A294&lt;=Parameters!$D$34,Parameters!$C$34*$A294,IF($A294&lt;=Parameters!$D$35,Parameters!$C$34*Parameters!$D$34+Parameters!$C$35*($A294-Parameters!$D$34),IF($A294&lt;=Parameters!$D$36,Parameters!$C$34*Parameters!$D$34+Parameters!$C$35*(Parameters!$D$35-Parameters!$D$34)+Parameters!$C$36*($A294-Parameters!$D$35),Parameters!$C$34*Parameters!$D$34+Parameters!$C$35*(Parameters!$D$35-Parameters!$D$34)+Parameters!$C$36*(Parameters!$D$36-Parameters!$D$35)+Parameters!$C$37*($A294-Parameters!$D$36)))),_xlfn.IFS($A294&lt;=Parameters!$D$34,Parameters!$C$34*$A294,$A294&lt;=Parameters!$D$35,Parameters!$C$35*$A294,$A294&lt;=Parameters!$D$36,Parameters!$C$36*$A294,$A294&gt;Parameters!$D$36,Parameters!$C$37*$A294))</f>
        <v>38252.06</v>
      </c>
      <c r="G294" s="290">
        <f t="shared" si="147"/>
        <v>132.36006920415224</v>
      </c>
      <c r="H294" s="290" cm="1">
        <f t="array" ref="H294">IF(Parameters!$C$55="No",IF($A294&lt;=Parameters!$D$39,Parameters!$C$39*$A294,IF($A294&lt;=Parameters!$D$40,Parameters!$C$39*Parameters!$D$39+Parameters!$C$40*($A294-Parameters!$D$39),IF($A294&lt;=Parameters!$D$41,Parameters!$C$39*Parameters!$D$39+Parameters!$C$40*(Parameters!$D$40-Parameters!$D$39)+Parameters!$C$41*($A294-Parameters!$D$40),Parameters!$C$39*Parameters!$D$39+Parameters!$C$40*(Parameters!$D$40-Parameters!$D$39)+Parameters!$C$41*(Parameters!$D$41-Parameters!$D$40)+Parameters!$C$42*($A294-Parameters!$D$41)))),_xlfn.IFS($A294&lt;=Parameters!$D$39,Parameters!$C$39*$A294,$A294&lt;=Parameters!$D$40,Parameters!$C$40*$A294,$A294&lt;=Parameters!$D$41,Parameters!$C$41*$A294,$A294&gt;Parameters!$D$41,Parameters!$C$42*$A294))</f>
        <v>39867.56</v>
      </c>
      <c r="I294" s="290">
        <f t="shared" si="148"/>
        <v>137.95003460207613</v>
      </c>
      <c r="J294" s="290" cm="1">
        <f t="array" ref="J294">IF(Parameters!$D$55="No",IF($A294&lt;=Parameters!$F$23,Parameters!$E$23*$A294,IF($A294&lt;=Parameters!$F$24,Parameters!$E$23*Parameters!$F$23+Parameters!$E$24*($A294-Parameters!$F$23),IF($A294&lt;=Parameters!$F$25,Parameters!$E$23*Parameters!$F$23+Parameters!$E$24*(Parameters!$F$24-Parameters!$F$23)+Parameters!$E$25*($A294-Parameters!$F$24),Parameters!$E$23*Parameters!$F$23+Parameters!$E$24*(Parameters!$F$24-Parameters!$F$23)+Parameters!$E$25*(Parameters!$F$25-Parameters!$F$24)+Parameters!$E$26*($A294-Parameters!$F$25)))),_xlfn.IFS($A294&lt;=Parameters!$F$23,Parameters!$E$23*$A294,$A294&lt;=Parameters!$F$24,Parameters!$E$24*$A294,$A294&lt;=Parameters!$F$25,Parameters!$E$25*$A294,$A294&gt;Parameters!$F$25,Parameters!$E$26*$A294))</f>
        <v>26348.13</v>
      </c>
      <c r="K294" s="290">
        <f t="shared" si="124"/>
        <v>91.17</v>
      </c>
      <c r="L294" s="290" cm="1">
        <f t="array" ref="L294">IF(Parameters!$D$55="No",IF($A294&lt;=Parameters!$F$28,Parameters!$E$28*$A294,IF($A294&lt;=Parameters!$F$29,Parameters!$E$28*Parameters!$F$28+Parameters!$E$29*($A294-Parameters!$F$28),IF($A294&lt;=Parameters!$F$30,Parameters!$E$28*Parameters!$F$28+Parameters!$E$29*(Parameters!$F$29-Parameters!$F$28)+Parameters!$E$30*($A294-Parameters!$F$29),Parameters!$E$28*Parameters!$F$28+Parameters!$E$29*(Parameters!$F$29-Parameters!$F$28)+Parameters!$E$30*(Parameters!$F$30-Parameters!$F$29)+Parameters!$E$31*($A294-Parameters!$F$30)))),_xlfn.IFS($A294&lt;=Parameters!$F$28,Parameters!$E$28*$A294,$A294&lt;=Parameters!$F$29,Parameters!$E$29*$A294,$A294&lt;=Parameters!$F$30,Parameters!$E$30*$A294,$A294&gt;Parameters!$F$30,Parameters!$E$31*$A294))</f>
        <v>33539.54</v>
      </c>
      <c r="M294" s="290">
        <f t="shared" si="125"/>
        <v>116.05377162629757</v>
      </c>
      <c r="N294" s="290" cm="1">
        <f t="array" ref="N294">IF(Parameters!$D$55="No",IF($A294&lt;=Parameters!$F$34,Parameters!$E$34*$A294,IF($A294&lt;=Parameters!$F$35,Parameters!$E$34*Parameters!$F$34+Parameters!$E$35*($A294-Parameters!$F$34),IF($A294&lt;=Parameters!$F$36,Parameters!$E$34*Parameters!$F$34+Parameters!$E$35*(Parameters!$F$35-Parameters!$F$34)+Parameters!$E$36*($A294-Parameters!$F$35),Parameters!$E$34*Parameters!$F$34+Parameters!$E$35*(Parameters!$F$35-Parameters!$F$34)+Parameters!$E$36*(Parameters!$F$36-Parameters!$F$35)+Parameters!$E$37*($A294-Parameters!$F$36)))),_xlfn.IFS($A294&lt;=Parameters!$F$34,Parameters!$E$34*$A294,$A294&lt;=Parameters!$F$35,Parameters!$E$35*$A294,$A294&lt;=Parameters!$F$36,Parameters!$E$36*$A294,$A294&gt;Parameters!$F$36,Parameters!$E$37*$A294))</f>
        <v>38252.06</v>
      </c>
      <c r="O294" s="290">
        <f t="shared" si="149"/>
        <v>132.36006920415224</v>
      </c>
      <c r="P294" s="290" cm="1">
        <f t="array" ref="P294">IF(Parameters!$D$55="No",IF($A294&lt;=Parameters!$F$39,Parameters!$E$39*$A294,IF($A294&lt;=Parameters!$F$40,Parameters!$E$39*Parameters!$F$39+Parameters!$E$40*($A294-Parameters!$F$39),IF($A294&lt;=Parameters!$F$41,Parameters!$E$39*Parameters!$F$39+Parameters!$E$40*(Parameters!$F$40-Parameters!$F$39)+Parameters!$E$41*($A294-Parameters!$F$40),Parameters!$E$39*Parameters!$F$39+Parameters!$E$40*(Parameters!$F$40-Parameters!$F$39)+Parameters!$E$41*(Parameters!$F$41-Parameters!$F$40)+Parameters!$E$42*($A294-Parameters!$F$41)))),_xlfn.IFS($A294&lt;=Parameters!$F$39,Parameters!$E$39*$A294,$A294&lt;=Parameters!$F$40,Parameters!$E$40*$A294,$A294&lt;=Parameters!$F$41,Parameters!$E$41*$A294,$A294&gt;Parameters!$F$41,Parameters!$E$42*$A294))</f>
        <v>39867.56</v>
      </c>
      <c r="Q294" s="290">
        <f t="shared" si="150"/>
        <v>137.95003460207613</v>
      </c>
      <c r="R294" s="290" cm="1">
        <f t="array" ref="R294">IF(Parameters!$E$55="No",IF($A294&lt;=Parameters!$H$23,Parameters!$G$23*$A294,IF($A294&lt;=Parameters!$H$24,Parameters!$G$23*Parameters!$H$23+Parameters!$G$24*($A294-Parameters!$H$23),IF($A294&lt;=Parameters!$H$25,Parameters!$G$23*Parameters!$H$23+Parameters!$G$24*(Parameters!$H$24-Parameters!$H$23)+Parameters!$G$25*($A294-Parameters!$H$24),Parameters!$G$23*Parameters!$H$23+Parameters!$G$24*(Parameters!$H$24-Parameters!$H$23)+Parameters!$G$25*(Parameters!$H$25-Parameters!$H$24)+Parameters!$G$26*($A294-Parameters!$H$25)))),_xlfn.IFS($A294&lt;=Parameters!$H$23,Parameters!$G$23*$A294,$A294&lt;=Parameters!$H$24,Parameters!$G$24*$A294,$A294&lt;=Parameters!$H$25,Parameters!$G$25*$A294,$A294&gt;Parameters!$H$25,Parameters!$G$26*$A294))</f>
        <v>26348.13</v>
      </c>
      <c r="S294" s="290">
        <f t="shared" si="126"/>
        <v>91.17</v>
      </c>
      <c r="T294" s="290" cm="1">
        <f t="array" ref="T294">IF(Parameters!$E$55="No",IF($A294&lt;=Parameters!$H$28,Parameters!$G$28*$A294,IF($A294&lt;=Parameters!$H$29,Parameters!$G$28*Parameters!$H$28+Parameters!$G$29*($A294-Parameters!$H$28),IF($A294&lt;=Parameters!$H$30,Parameters!$G$28*Parameters!$H$28+Parameters!$G$29*(Parameters!$H$29-Parameters!$H$28)+Parameters!$G$30*($A294-Parameters!$H$29),Parameters!$G$28*Parameters!$H$28+Parameters!$G$29*(Parameters!$H$29-Parameters!$H$28)+Parameters!$G$30*(Parameters!$H$30-Parameters!$H$29)+Parameters!$G$31*($A294-Parameters!$H$30)))),_xlfn.IFS($A294&lt;=Parameters!$H$28,Parameters!$G$28*$A294,$A294&lt;=Parameters!$H$29,Parameters!$G$29*$A294,$A294&lt;=Parameters!$H$30,Parameters!$G$30*$A294,$A294&gt;Parameters!$H$30,Parameters!$G$31*$A294))</f>
        <v>33539.54</v>
      </c>
      <c r="U294" s="290">
        <f t="shared" si="127"/>
        <v>116.05377162629757</v>
      </c>
      <c r="V294" s="290" cm="1">
        <f t="array" ref="V294">IF(Parameters!$E$55="No",IF($A294&lt;=Parameters!$H$34,Parameters!$G$34*$A294,IF($A294&lt;=Parameters!$H$35,Parameters!$G$34*Parameters!$H$34+Parameters!$G$35*($A294-Parameters!$H$34),IF($A294&lt;=Parameters!$H$36,Parameters!$G$34*Parameters!$H$34+Parameters!$G$35*(Parameters!$H$35-Parameters!$H$34)+Parameters!$G$36*($A294-Parameters!$H$35),Parameters!$G$34*Parameters!$H$34+Parameters!$G$35*(Parameters!$H$35-Parameters!$H$34)+Parameters!$G$36*(Parameters!$H$36-Parameters!$H$35)+Parameters!$G$37*($A294-Parameters!$H$36)))),_xlfn.IFS($A294&lt;=Parameters!$H$34,Parameters!$G$34*$A294,$A294&lt;=Parameters!$H$35,Parameters!$G$35*$A294,$A294&lt;=Parameters!$H$36,Parameters!$G$36*$A294,$A294&gt;Parameters!$H$36,Parameters!$G$37*$A294))</f>
        <v>38252.06</v>
      </c>
      <c r="W294" s="290">
        <f t="shared" si="151"/>
        <v>132.36006920415224</v>
      </c>
      <c r="X294" s="290" cm="1">
        <f t="array" ref="X294">IF(Parameters!$E$55="No",IF($A294&lt;=Parameters!$H$39,Parameters!$G$39*$A294,IF($A294&lt;=Parameters!$H$40,Parameters!$G$39*Parameters!$H$39+Parameters!$G$40*($A294-Parameters!$H$39),IF($A294&lt;=Parameters!$H$41,Parameters!$G$39*Parameters!$H$39+Parameters!$G$40*(Parameters!$H$40-Parameters!$H$39)+Parameters!$G$41*($A294-Parameters!$H$40),Parameters!$G$39*Parameters!$H$39+Parameters!$G$40*(Parameters!$H$40-Parameters!$H$39)+Parameters!$G$41*(Parameters!$H$41-Parameters!$H$40)+Parameters!$G$42*($A294-Parameters!$H$41)))),_xlfn.IFS($A294&lt;=Parameters!$H$39,Parameters!$G$39*$A294,$A294&lt;=Parameters!$H$40,Parameters!$G$40*$A294,$A294&lt;=Parameters!$H$41,Parameters!$G$41*$A294,$A294&gt;Parameters!$H$41,Parameters!$G$42*$A294))</f>
        <v>39867.56</v>
      </c>
      <c r="Y294" s="290">
        <f t="shared" si="152"/>
        <v>137.95003460207613</v>
      </c>
      <c r="Z294" s="290" cm="1">
        <f t="array" ref="Z294">IF(Parameters!$F$55="No",IF($A294&lt;=Parameters!$J$23,Parameters!$I$23*$A294,IF($A294&lt;=Parameters!$J$24,Parameters!$I$23*Parameters!$J$23+Parameters!$I$24*($A294-Parameters!$J$23),IF($A294&lt;=Parameters!$J$25,Parameters!$I$23*Parameters!$J$23+Parameters!$I$24*(Parameters!$J$24-Parameters!$J$23)+Parameters!$I$25*($A294-Parameters!$J$24),Parameters!$I$23*Parameters!$J$23+Parameters!$I$24*(Parameters!$J$24-Parameters!$J$23)+Parameters!$I$25*(Parameters!$J$25-Parameters!$J$24)+Parameters!$I$26*($A294-Parameters!$J$25)))),_xlfn.IFS($A294&lt;=Parameters!$J$23,Parameters!$I$23*$A294,$A294&lt;=Parameters!$J$24,Parameters!$I$24*$A294,$A294&lt;=Parameters!$J$25,Parameters!$I$25*$A294,$A294&gt;Parameters!$J$25,Parameters!$I$26*$A294))</f>
        <v>26348.13</v>
      </c>
      <c r="AA294" s="290">
        <f t="shared" si="128"/>
        <v>91.17</v>
      </c>
      <c r="AB294" s="290" cm="1">
        <f t="array" ref="AB294">IF(Parameters!$F$55="No",IF($A294&lt;=Parameters!$J$28,Parameters!$I$28*$A294,IF($A294&lt;=Parameters!$J$29,Parameters!$I$28*Parameters!$J$28+Parameters!$I$29*($A294-Parameters!$J$28),IF($A294&lt;=Parameters!$J$30,Parameters!$I$28*Parameters!$J$28+Parameters!$I$29*(Parameters!$J$29-Parameters!$J$28)+Parameters!$I$30*($A294-Parameters!$J$29),Parameters!$I$28*Parameters!$J$28+Parameters!$I$29*(Parameters!$J$29-Parameters!$J$28)+Parameters!$I$30*(Parameters!$J$30-Parameters!$J$29)+Parameters!$I$31*($A294-Parameters!$J$30)))),_xlfn.IFS($A294&lt;=Parameters!$J$28,Parameters!$I$28*$A294,$A294&lt;=Parameters!$J$29,Parameters!$I$29*$A294,$A294&lt;=Parameters!$J$30,Parameters!$I$30*$A294,$A294&gt;Parameters!$J$30,Parameters!$I$31*$A294))</f>
        <v>33539.54</v>
      </c>
      <c r="AC294" s="290">
        <f t="shared" si="129"/>
        <v>116.05377162629757</v>
      </c>
      <c r="AD294" s="290" cm="1">
        <f t="array" ref="AD294">IF(Parameters!$F$55="No",IF($A294&lt;=Parameters!$J$34,Parameters!$I$34*$A294,IF($A294&lt;=Parameters!$J$35,Parameters!$I$34*Parameters!$J$34+Parameters!$I$35*($A294-Parameters!$J$34),IF($A294&lt;=Parameters!$J$36,Parameters!$I$34*Parameters!$J$34+Parameters!$I$35*(Parameters!$J$35-Parameters!$J$34)+Parameters!$I$36*($A294-Parameters!$J$35),Parameters!$I$34*Parameters!$J$34+Parameters!$I$35*(Parameters!$J$35-Parameters!$J$34)+Parameters!$I$36*(Parameters!$J$36-Parameters!$J$35)+Parameters!$I$37*($A294-Parameters!$J$36)))),_xlfn.IFS($A294&lt;=Parameters!$J$34,Parameters!$I$34*$A294,$A294&lt;=Parameters!$J$35,Parameters!$I$35*$A294,$A294&lt;=Parameters!$J$36,Parameters!$I$36*$A294,$A294&gt;Parameters!$J$36,Parameters!$I$37*$A294))</f>
        <v>38252.06</v>
      </c>
      <c r="AE294" s="290">
        <f t="shared" si="153"/>
        <v>132.36006920415224</v>
      </c>
      <c r="AF294" s="290" cm="1">
        <f t="array" ref="AF294">IF(Parameters!$F$55="No",IF($A294&lt;=Parameters!$J$39,Parameters!$I$39*$A294,IF($A294&lt;=Parameters!$J$40,Parameters!$I$39*Parameters!$J$39+Parameters!$I$40*($A294-Parameters!$J$39),IF($A294&lt;=Parameters!$J$41,Parameters!$I$39*Parameters!$J$39+Parameters!$I$40*(Parameters!$J$40-Parameters!$J$39)+Parameters!$I$41*($A294-Parameters!$J$40),Parameters!$I$39*Parameters!$J$39+Parameters!$I$40*(Parameters!$J$40-Parameters!$J$39)+Parameters!$I$41*(Parameters!$J$41-Parameters!$J$40)+Parameters!$I$42*($A294-Parameters!$J$41)))),_xlfn.IFS($A294&lt;=Parameters!$J$39,Parameters!$I$39*$A294,$A294&lt;=Parameters!$J$40,Parameters!$I$40*$A294,$A294&lt;=Parameters!$J$41,Parameters!$I$41*$A294,$A294&gt;Parameters!$J$41,Parameters!$I$42*$A294))</f>
        <v>39867.56</v>
      </c>
      <c r="AG294" s="290">
        <f t="shared" si="154"/>
        <v>137.95003460207613</v>
      </c>
      <c r="AI294" s="428">
        <f t="shared" si="130"/>
        <v>91.170000000001892</v>
      </c>
      <c r="AJ294" s="428">
        <f t="shared" si="131"/>
        <v>159.36000000000058</v>
      </c>
      <c r="AK294" s="428">
        <f t="shared" si="132"/>
        <v>143.54000000000087</v>
      </c>
      <c r="AL294" s="428">
        <f t="shared" si="133"/>
        <v>143.54000000000087</v>
      </c>
      <c r="AM294" s="428">
        <f t="shared" si="134"/>
        <v>91.170000000001892</v>
      </c>
      <c r="AN294" s="428">
        <f t="shared" si="135"/>
        <v>159.36000000000058</v>
      </c>
      <c r="AO294" s="428">
        <f t="shared" si="136"/>
        <v>143.54000000000087</v>
      </c>
      <c r="AP294" s="428">
        <f t="shared" si="137"/>
        <v>143.54000000000087</v>
      </c>
      <c r="AQ294" s="428">
        <f t="shared" si="138"/>
        <v>91.170000000001892</v>
      </c>
      <c r="AR294" s="428">
        <f t="shared" si="139"/>
        <v>159.36000000000058</v>
      </c>
      <c r="AS294" s="428">
        <f t="shared" si="140"/>
        <v>143.54000000000087</v>
      </c>
      <c r="AT294" s="428">
        <f t="shared" si="141"/>
        <v>143.54000000000087</v>
      </c>
      <c r="AU294" s="428">
        <f t="shared" si="142"/>
        <v>91.170000000001892</v>
      </c>
      <c r="AV294" s="428">
        <f t="shared" si="143"/>
        <v>159.36000000000058</v>
      </c>
      <c r="AW294" s="428">
        <f t="shared" si="144"/>
        <v>143.54000000000087</v>
      </c>
      <c r="AX294" s="428">
        <f t="shared" si="145"/>
        <v>143.54000000000087</v>
      </c>
    </row>
    <row r="295">
      <c r="A295" s="413">
        <v>290</v>
      </c>
      <c r="B295" s="290" cm="1">
        <f t="array" ref="B295">IF(Parameters!$C$55="No",IF($A295&lt;=Parameters!$D$23,Parameters!$C$23*$A295,IF($A295&lt;=Parameters!$D$24,Parameters!$C$23*Parameters!$D$23+Parameters!$C$24*($A295-Parameters!$D$23),IF($A295&lt;=Parameters!$D$25,Parameters!$C$23*Parameters!$D$23+Parameters!$C$24*(Parameters!$D$24-Parameters!$D$23)+Parameters!$C$25*($A295-Parameters!$D$24),Parameters!$C$23*Parameters!$D$23+Parameters!$C$24*(Parameters!$D$24-Parameters!$D$23)+Parameters!$C$25*(Parameters!$D$25-Parameters!$D$24)+Parameters!$C$26*($A295-Parameters!$D$25)))),_xlfn.IFS($A295&lt;=Parameters!$D$23,Parameters!$C$23*$A295,$A295&lt;=Parameters!$D$24,Parameters!$C$24*$A295,$A295&lt;=Parameters!$D$25,Parameters!$C$25*$A295,$A295&gt;Parameters!$D$25,Parameters!$C$26*$A295))</f>
        <v>26439.3</v>
      </c>
      <c r="C295" s="290">
        <f t="shared" si="146"/>
        <v>91.17</v>
      </c>
      <c r="D295" s="290" cm="1">
        <f t="array" ref="D295">IF(Parameters!$C$55="No",IF($A295&lt;=Parameters!$D$28,Parameters!$C$28*$A295,IF($A295&lt;=Parameters!$D$29,Parameters!$C$28*Parameters!$D$28+Parameters!$C$29*($A295-Parameters!$D$28),IF($A295&lt;=Parameters!$D$30,Parameters!$C$28*Parameters!$D$28+Parameters!$C$29*(Parameters!$D$29-Parameters!$D$28)+Parameters!$C$30*($A295-Parameters!$D$29),Parameters!$C$28*Parameters!$D$28+Parameters!$C$29*(Parameters!$D$29-Parameters!$D$28)+Parameters!$C$30*(Parameters!$D$30-Parameters!$D$29)+Parameters!$C$31*($A295-Parameters!$D$30)))),_xlfn.IFS($A295&lt;=Parameters!$D$28,Parameters!$C$28*$A295,$A295&lt;=Parameters!$D$29,Parameters!$C$29*$A295,$A295&lt;=Parameters!$D$30,Parameters!$C$30*$A295,$A295&gt;Parameters!$D$30,Parameters!$C$31*$A295))</f>
        <v>33698.9</v>
      </c>
      <c r="E295" s="290">
        <f t="shared" si="146"/>
        <v>116.20310344827587</v>
      </c>
      <c r="F295" s="290" cm="1">
        <f t="array" ref="F295">IF(Parameters!$C$55="No",IF($A295&lt;=Parameters!$D$34,Parameters!$C$34*$A295,IF($A295&lt;=Parameters!$D$35,Parameters!$C$34*Parameters!$D$34+Parameters!$C$35*($A295-Parameters!$D$34),IF($A295&lt;=Parameters!$D$36,Parameters!$C$34*Parameters!$D$34+Parameters!$C$35*(Parameters!$D$35-Parameters!$D$34)+Parameters!$C$36*($A295-Parameters!$D$35),Parameters!$C$34*Parameters!$D$34+Parameters!$C$35*(Parameters!$D$35-Parameters!$D$34)+Parameters!$C$36*(Parameters!$D$36-Parameters!$D$35)+Parameters!$C$37*($A295-Parameters!$D$36)))),_xlfn.IFS($A295&lt;=Parameters!$D$34,Parameters!$C$34*$A295,$A295&lt;=Parameters!$D$35,Parameters!$C$35*$A295,$A295&lt;=Parameters!$D$36,Parameters!$C$36*$A295,$A295&gt;Parameters!$D$36,Parameters!$C$37*$A295))</f>
        <v>38395.599999999999</v>
      </c>
      <c r="G295" s="290">
        <f t="shared" si="147"/>
        <v>132.39862068965516</v>
      </c>
      <c r="H295" s="290" cm="1">
        <f t="array" ref="H295">IF(Parameters!$C$55="No",IF($A295&lt;=Parameters!$D$39,Parameters!$C$39*$A295,IF($A295&lt;=Parameters!$D$40,Parameters!$C$39*Parameters!$D$39+Parameters!$C$40*($A295-Parameters!$D$39),IF($A295&lt;=Parameters!$D$41,Parameters!$C$39*Parameters!$D$39+Parameters!$C$40*(Parameters!$D$40-Parameters!$D$39)+Parameters!$C$41*($A295-Parameters!$D$40),Parameters!$C$39*Parameters!$D$39+Parameters!$C$40*(Parameters!$D$40-Parameters!$D$39)+Parameters!$C$41*(Parameters!$D$41-Parameters!$D$40)+Parameters!$C$42*($A295-Parameters!$D$41)))),_xlfn.IFS($A295&lt;=Parameters!$D$39,Parameters!$C$39*$A295,$A295&lt;=Parameters!$D$40,Parameters!$C$40*$A295,$A295&lt;=Parameters!$D$41,Parameters!$C$41*$A295,$A295&gt;Parameters!$D$41,Parameters!$C$42*$A295))</f>
        <v>40011.1</v>
      </c>
      <c r="I295" s="290">
        <f t="shared" si="148"/>
        <v>137.96931034482759</v>
      </c>
      <c r="J295" s="290" cm="1">
        <f t="array" ref="J295">IF(Parameters!$D$55="No",IF($A295&lt;=Parameters!$F$23,Parameters!$E$23*$A295,IF($A295&lt;=Parameters!$F$24,Parameters!$E$23*Parameters!$F$23+Parameters!$E$24*($A295-Parameters!$F$23),IF($A295&lt;=Parameters!$F$25,Parameters!$E$23*Parameters!$F$23+Parameters!$E$24*(Parameters!$F$24-Parameters!$F$23)+Parameters!$E$25*($A295-Parameters!$F$24),Parameters!$E$23*Parameters!$F$23+Parameters!$E$24*(Parameters!$F$24-Parameters!$F$23)+Parameters!$E$25*(Parameters!$F$25-Parameters!$F$24)+Parameters!$E$26*($A295-Parameters!$F$25)))),_xlfn.IFS($A295&lt;=Parameters!$F$23,Parameters!$E$23*$A295,$A295&lt;=Parameters!$F$24,Parameters!$E$24*$A295,$A295&lt;=Parameters!$F$25,Parameters!$E$25*$A295,$A295&gt;Parameters!$F$25,Parameters!$E$26*$A295))</f>
        <v>26439.3</v>
      </c>
      <c r="K295" s="290">
        <f t="shared" si="124"/>
        <v>91.17</v>
      </c>
      <c r="L295" s="290" cm="1">
        <f t="array" ref="L295">IF(Parameters!$D$55="No",IF($A295&lt;=Parameters!$F$28,Parameters!$E$28*$A295,IF($A295&lt;=Parameters!$F$29,Parameters!$E$28*Parameters!$F$28+Parameters!$E$29*($A295-Parameters!$F$28),IF($A295&lt;=Parameters!$F$30,Parameters!$E$28*Parameters!$F$28+Parameters!$E$29*(Parameters!$F$29-Parameters!$F$28)+Parameters!$E$30*($A295-Parameters!$F$29),Parameters!$E$28*Parameters!$F$28+Parameters!$E$29*(Parameters!$F$29-Parameters!$F$28)+Parameters!$E$30*(Parameters!$F$30-Parameters!$F$29)+Parameters!$E$31*($A295-Parameters!$F$30)))),_xlfn.IFS($A295&lt;=Parameters!$F$28,Parameters!$E$28*$A295,$A295&lt;=Parameters!$F$29,Parameters!$E$29*$A295,$A295&lt;=Parameters!$F$30,Parameters!$E$30*$A295,$A295&gt;Parameters!$F$30,Parameters!$E$31*$A295))</f>
        <v>33698.9</v>
      </c>
      <c r="M295" s="290">
        <f t="shared" si="125"/>
        <v>116.20310344827587</v>
      </c>
      <c r="N295" s="290" cm="1">
        <f t="array" ref="N295">IF(Parameters!$D$55="No",IF($A295&lt;=Parameters!$F$34,Parameters!$E$34*$A295,IF($A295&lt;=Parameters!$F$35,Parameters!$E$34*Parameters!$F$34+Parameters!$E$35*($A295-Parameters!$F$34),IF($A295&lt;=Parameters!$F$36,Parameters!$E$34*Parameters!$F$34+Parameters!$E$35*(Parameters!$F$35-Parameters!$F$34)+Parameters!$E$36*($A295-Parameters!$F$35),Parameters!$E$34*Parameters!$F$34+Parameters!$E$35*(Parameters!$F$35-Parameters!$F$34)+Parameters!$E$36*(Parameters!$F$36-Parameters!$F$35)+Parameters!$E$37*($A295-Parameters!$F$36)))),_xlfn.IFS($A295&lt;=Parameters!$F$34,Parameters!$E$34*$A295,$A295&lt;=Parameters!$F$35,Parameters!$E$35*$A295,$A295&lt;=Parameters!$F$36,Parameters!$E$36*$A295,$A295&gt;Parameters!$F$36,Parameters!$E$37*$A295))</f>
        <v>38395.599999999999</v>
      </c>
      <c r="O295" s="290">
        <f t="shared" si="149"/>
        <v>132.39862068965516</v>
      </c>
      <c r="P295" s="290" cm="1">
        <f t="array" ref="P295">IF(Parameters!$D$55="No",IF($A295&lt;=Parameters!$F$39,Parameters!$E$39*$A295,IF($A295&lt;=Parameters!$F$40,Parameters!$E$39*Parameters!$F$39+Parameters!$E$40*($A295-Parameters!$F$39),IF($A295&lt;=Parameters!$F$41,Parameters!$E$39*Parameters!$F$39+Parameters!$E$40*(Parameters!$F$40-Parameters!$F$39)+Parameters!$E$41*($A295-Parameters!$F$40),Parameters!$E$39*Parameters!$F$39+Parameters!$E$40*(Parameters!$F$40-Parameters!$F$39)+Parameters!$E$41*(Parameters!$F$41-Parameters!$F$40)+Parameters!$E$42*($A295-Parameters!$F$41)))),_xlfn.IFS($A295&lt;=Parameters!$F$39,Parameters!$E$39*$A295,$A295&lt;=Parameters!$F$40,Parameters!$E$40*$A295,$A295&lt;=Parameters!$F$41,Parameters!$E$41*$A295,$A295&gt;Parameters!$F$41,Parameters!$E$42*$A295))</f>
        <v>40011.1</v>
      </c>
      <c r="Q295" s="290">
        <f t="shared" si="150"/>
        <v>137.96931034482759</v>
      </c>
      <c r="R295" s="290" cm="1">
        <f t="array" ref="R295">IF(Parameters!$E$55="No",IF($A295&lt;=Parameters!$H$23,Parameters!$G$23*$A295,IF($A295&lt;=Parameters!$H$24,Parameters!$G$23*Parameters!$H$23+Parameters!$G$24*($A295-Parameters!$H$23),IF($A295&lt;=Parameters!$H$25,Parameters!$G$23*Parameters!$H$23+Parameters!$G$24*(Parameters!$H$24-Parameters!$H$23)+Parameters!$G$25*($A295-Parameters!$H$24),Parameters!$G$23*Parameters!$H$23+Parameters!$G$24*(Parameters!$H$24-Parameters!$H$23)+Parameters!$G$25*(Parameters!$H$25-Parameters!$H$24)+Parameters!$G$26*($A295-Parameters!$H$25)))),_xlfn.IFS($A295&lt;=Parameters!$H$23,Parameters!$G$23*$A295,$A295&lt;=Parameters!$H$24,Parameters!$G$24*$A295,$A295&lt;=Parameters!$H$25,Parameters!$G$25*$A295,$A295&gt;Parameters!$H$25,Parameters!$G$26*$A295))</f>
        <v>26439.3</v>
      </c>
      <c r="S295" s="290">
        <f t="shared" si="126"/>
        <v>91.17</v>
      </c>
      <c r="T295" s="290" cm="1">
        <f t="array" ref="T295">IF(Parameters!$E$55="No",IF($A295&lt;=Parameters!$H$28,Parameters!$G$28*$A295,IF($A295&lt;=Parameters!$H$29,Parameters!$G$28*Parameters!$H$28+Parameters!$G$29*($A295-Parameters!$H$28),IF($A295&lt;=Parameters!$H$30,Parameters!$G$28*Parameters!$H$28+Parameters!$G$29*(Parameters!$H$29-Parameters!$H$28)+Parameters!$G$30*($A295-Parameters!$H$29),Parameters!$G$28*Parameters!$H$28+Parameters!$G$29*(Parameters!$H$29-Parameters!$H$28)+Parameters!$G$30*(Parameters!$H$30-Parameters!$H$29)+Parameters!$G$31*($A295-Parameters!$H$30)))),_xlfn.IFS($A295&lt;=Parameters!$H$28,Parameters!$G$28*$A295,$A295&lt;=Parameters!$H$29,Parameters!$G$29*$A295,$A295&lt;=Parameters!$H$30,Parameters!$G$30*$A295,$A295&gt;Parameters!$H$30,Parameters!$G$31*$A295))</f>
        <v>33698.9</v>
      </c>
      <c r="U295" s="290">
        <f t="shared" si="127"/>
        <v>116.20310344827587</v>
      </c>
      <c r="V295" s="290" cm="1">
        <f t="array" ref="V295">IF(Parameters!$E$55="No",IF($A295&lt;=Parameters!$H$34,Parameters!$G$34*$A295,IF($A295&lt;=Parameters!$H$35,Parameters!$G$34*Parameters!$H$34+Parameters!$G$35*($A295-Parameters!$H$34),IF($A295&lt;=Parameters!$H$36,Parameters!$G$34*Parameters!$H$34+Parameters!$G$35*(Parameters!$H$35-Parameters!$H$34)+Parameters!$G$36*($A295-Parameters!$H$35),Parameters!$G$34*Parameters!$H$34+Parameters!$G$35*(Parameters!$H$35-Parameters!$H$34)+Parameters!$G$36*(Parameters!$H$36-Parameters!$H$35)+Parameters!$G$37*($A295-Parameters!$H$36)))),_xlfn.IFS($A295&lt;=Parameters!$H$34,Parameters!$G$34*$A295,$A295&lt;=Parameters!$H$35,Parameters!$G$35*$A295,$A295&lt;=Parameters!$H$36,Parameters!$G$36*$A295,$A295&gt;Parameters!$H$36,Parameters!$G$37*$A295))</f>
        <v>38395.599999999999</v>
      </c>
      <c r="W295" s="290">
        <f t="shared" si="151"/>
        <v>132.39862068965516</v>
      </c>
      <c r="X295" s="290" cm="1">
        <f t="array" ref="X295">IF(Parameters!$E$55="No",IF($A295&lt;=Parameters!$H$39,Parameters!$G$39*$A295,IF($A295&lt;=Parameters!$H$40,Parameters!$G$39*Parameters!$H$39+Parameters!$G$40*($A295-Parameters!$H$39),IF($A295&lt;=Parameters!$H$41,Parameters!$G$39*Parameters!$H$39+Parameters!$G$40*(Parameters!$H$40-Parameters!$H$39)+Parameters!$G$41*($A295-Parameters!$H$40),Parameters!$G$39*Parameters!$H$39+Parameters!$G$40*(Parameters!$H$40-Parameters!$H$39)+Parameters!$G$41*(Parameters!$H$41-Parameters!$H$40)+Parameters!$G$42*($A295-Parameters!$H$41)))),_xlfn.IFS($A295&lt;=Parameters!$H$39,Parameters!$G$39*$A295,$A295&lt;=Parameters!$H$40,Parameters!$G$40*$A295,$A295&lt;=Parameters!$H$41,Parameters!$G$41*$A295,$A295&gt;Parameters!$H$41,Parameters!$G$42*$A295))</f>
        <v>40011.1</v>
      </c>
      <c r="Y295" s="290">
        <f t="shared" si="152"/>
        <v>137.96931034482759</v>
      </c>
      <c r="Z295" s="290" cm="1">
        <f t="array" ref="Z295">IF(Parameters!$F$55="No",IF($A295&lt;=Parameters!$J$23,Parameters!$I$23*$A295,IF($A295&lt;=Parameters!$J$24,Parameters!$I$23*Parameters!$J$23+Parameters!$I$24*($A295-Parameters!$J$23),IF($A295&lt;=Parameters!$J$25,Parameters!$I$23*Parameters!$J$23+Parameters!$I$24*(Parameters!$J$24-Parameters!$J$23)+Parameters!$I$25*($A295-Parameters!$J$24),Parameters!$I$23*Parameters!$J$23+Parameters!$I$24*(Parameters!$J$24-Parameters!$J$23)+Parameters!$I$25*(Parameters!$J$25-Parameters!$J$24)+Parameters!$I$26*($A295-Parameters!$J$25)))),_xlfn.IFS($A295&lt;=Parameters!$J$23,Parameters!$I$23*$A295,$A295&lt;=Parameters!$J$24,Parameters!$I$24*$A295,$A295&lt;=Parameters!$J$25,Parameters!$I$25*$A295,$A295&gt;Parameters!$J$25,Parameters!$I$26*$A295))</f>
        <v>26439.3</v>
      </c>
      <c r="AA295" s="290">
        <f t="shared" si="128"/>
        <v>91.17</v>
      </c>
      <c r="AB295" s="290" cm="1">
        <f t="array" ref="AB295">IF(Parameters!$F$55="No",IF($A295&lt;=Parameters!$J$28,Parameters!$I$28*$A295,IF($A295&lt;=Parameters!$J$29,Parameters!$I$28*Parameters!$J$28+Parameters!$I$29*($A295-Parameters!$J$28),IF($A295&lt;=Parameters!$J$30,Parameters!$I$28*Parameters!$J$28+Parameters!$I$29*(Parameters!$J$29-Parameters!$J$28)+Parameters!$I$30*($A295-Parameters!$J$29),Parameters!$I$28*Parameters!$J$28+Parameters!$I$29*(Parameters!$J$29-Parameters!$J$28)+Parameters!$I$30*(Parameters!$J$30-Parameters!$J$29)+Parameters!$I$31*($A295-Parameters!$J$30)))),_xlfn.IFS($A295&lt;=Parameters!$J$28,Parameters!$I$28*$A295,$A295&lt;=Parameters!$J$29,Parameters!$I$29*$A295,$A295&lt;=Parameters!$J$30,Parameters!$I$30*$A295,$A295&gt;Parameters!$J$30,Parameters!$I$31*$A295))</f>
        <v>33698.9</v>
      </c>
      <c r="AC295" s="290">
        <f t="shared" si="129"/>
        <v>116.20310344827587</v>
      </c>
      <c r="AD295" s="290" cm="1">
        <f t="array" ref="AD295">IF(Parameters!$F$55="No",IF($A295&lt;=Parameters!$J$34,Parameters!$I$34*$A295,IF($A295&lt;=Parameters!$J$35,Parameters!$I$34*Parameters!$J$34+Parameters!$I$35*($A295-Parameters!$J$34),IF($A295&lt;=Parameters!$J$36,Parameters!$I$34*Parameters!$J$34+Parameters!$I$35*(Parameters!$J$35-Parameters!$J$34)+Parameters!$I$36*($A295-Parameters!$J$35),Parameters!$I$34*Parameters!$J$34+Parameters!$I$35*(Parameters!$J$35-Parameters!$J$34)+Parameters!$I$36*(Parameters!$J$36-Parameters!$J$35)+Parameters!$I$37*($A295-Parameters!$J$36)))),_xlfn.IFS($A295&lt;=Parameters!$J$34,Parameters!$I$34*$A295,$A295&lt;=Parameters!$J$35,Parameters!$I$35*$A295,$A295&lt;=Parameters!$J$36,Parameters!$I$36*$A295,$A295&gt;Parameters!$J$36,Parameters!$I$37*$A295))</f>
        <v>38395.599999999999</v>
      </c>
      <c r="AE295" s="290">
        <f t="shared" si="153"/>
        <v>132.39862068965516</v>
      </c>
      <c r="AF295" s="290" cm="1">
        <f t="array" ref="AF295">IF(Parameters!$F$55="No",IF($A295&lt;=Parameters!$J$39,Parameters!$I$39*$A295,IF($A295&lt;=Parameters!$J$40,Parameters!$I$39*Parameters!$J$39+Parameters!$I$40*($A295-Parameters!$J$39),IF($A295&lt;=Parameters!$J$41,Parameters!$I$39*Parameters!$J$39+Parameters!$I$40*(Parameters!$J$40-Parameters!$J$39)+Parameters!$I$41*($A295-Parameters!$J$40),Parameters!$I$39*Parameters!$J$39+Parameters!$I$40*(Parameters!$J$40-Parameters!$J$39)+Parameters!$I$41*(Parameters!$J$41-Parameters!$J$40)+Parameters!$I$42*($A295-Parameters!$J$41)))),_xlfn.IFS($A295&lt;=Parameters!$J$39,Parameters!$I$39*$A295,$A295&lt;=Parameters!$J$40,Parameters!$I$40*$A295,$A295&lt;=Parameters!$J$41,Parameters!$I$41*$A295,$A295&gt;Parameters!$J$41,Parameters!$I$42*$A295))</f>
        <v>40011.1</v>
      </c>
      <c r="AG295" s="290">
        <f t="shared" si="154"/>
        <v>137.96931034482759</v>
      </c>
      <c r="AI295" s="428">
        <f t="shared" si="130"/>
        <v>91.169999999998254</v>
      </c>
      <c r="AJ295" s="428">
        <f t="shared" si="131"/>
        <v>159.36000000000058</v>
      </c>
      <c r="AK295" s="428">
        <f t="shared" si="132"/>
        <v>143.54000000000087</v>
      </c>
      <c r="AL295" s="428">
        <f t="shared" si="133"/>
        <v>143.54000000000087</v>
      </c>
      <c r="AM295" s="428">
        <f t="shared" si="134"/>
        <v>91.169999999998254</v>
      </c>
      <c r="AN295" s="428">
        <f t="shared" si="135"/>
        <v>159.36000000000058</v>
      </c>
      <c r="AO295" s="428">
        <f t="shared" si="136"/>
        <v>143.54000000000087</v>
      </c>
      <c r="AP295" s="428">
        <f t="shared" si="137"/>
        <v>143.54000000000087</v>
      </c>
      <c r="AQ295" s="428">
        <f t="shared" si="138"/>
        <v>91.169999999998254</v>
      </c>
      <c r="AR295" s="428">
        <f t="shared" si="139"/>
        <v>159.36000000000058</v>
      </c>
      <c r="AS295" s="428">
        <f t="shared" si="140"/>
        <v>143.54000000000087</v>
      </c>
      <c r="AT295" s="428">
        <f t="shared" si="141"/>
        <v>143.54000000000087</v>
      </c>
      <c r="AU295" s="428">
        <f t="shared" si="142"/>
        <v>91.169999999998254</v>
      </c>
      <c r="AV295" s="428">
        <f t="shared" si="143"/>
        <v>159.36000000000058</v>
      </c>
      <c r="AW295" s="428">
        <f t="shared" si="144"/>
        <v>143.54000000000087</v>
      </c>
      <c r="AX295" s="428">
        <f t="shared" si="145"/>
        <v>143.54000000000087</v>
      </c>
    </row>
    <row r="296">
      <c r="A296" s="413">
        <v>291</v>
      </c>
      <c r="B296" s="290" cm="1">
        <f t="array" ref="B296">IF(Parameters!$C$55="No",IF($A296&lt;=Parameters!$D$23,Parameters!$C$23*$A296,IF($A296&lt;=Parameters!$D$24,Parameters!$C$23*Parameters!$D$23+Parameters!$C$24*($A296-Parameters!$D$23),IF($A296&lt;=Parameters!$D$25,Parameters!$C$23*Parameters!$D$23+Parameters!$C$24*(Parameters!$D$24-Parameters!$D$23)+Parameters!$C$25*($A296-Parameters!$D$24),Parameters!$C$23*Parameters!$D$23+Parameters!$C$24*(Parameters!$D$24-Parameters!$D$23)+Parameters!$C$25*(Parameters!$D$25-Parameters!$D$24)+Parameters!$C$26*($A296-Parameters!$D$25)))),_xlfn.IFS($A296&lt;=Parameters!$D$23,Parameters!$C$23*$A296,$A296&lt;=Parameters!$D$24,Parameters!$C$24*$A296,$A296&lt;=Parameters!$D$25,Parameters!$C$25*$A296,$A296&gt;Parameters!$D$25,Parameters!$C$26*$A296))</f>
        <v>26530.47</v>
      </c>
      <c r="C296" s="290">
        <f t="shared" si="146"/>
        <v>91.17</v>
      </c>
      <c r="D296" s="290" cm="1">
        <f t="array" ref="D296">IF(Parameters!$C$55="No",IF($A296&lt;=Parameters!$D$28,Parameters!$C$28*$A296,IF($A296&lt;=Parameters!$D$29,Parameters!$C$28*Parameters!$D$28+Parameters!$C$29*($A296-Parameters!$D$28),IF($A296&lt;=Parameters!$D$30,Parameters!$C$28*Parameters!$D$28+Parameters!$C$29*(Parameters!$D$29-Parameters!$D$28)+Parameters!$C$30*($A296-Parameters!$D$29),Parameters!$C$28*Parameters!$D$28+Parameters!$C$29*(Parameters!$D$29-Parameters!$D$28)+Parameters!$C$30*(Parameters!$D$30-Parameters!$D$29)+Parameters!$C$31*($A296-Parameters!$D$30)))),_xlfn.IFS($A296&lt;=Parameters!$D$28,Parameters!$C$28*$A296,$A296&lt;=Parameters!$D$29,Parameters!$C$29*$A296,$A296&lt;=Parameters!$D$30,Parameters!$C$30*$A296,$A296&gt;Parameters!$D$30,Parameters!$C$31*$A296))</f>
        <v>33858.26</v>
      </c>
      <c r="E296" s="290">
        <f t="shared" si="146"/>
        <v>116.35140893470791</v>
      </c>
      <c r="F296" s="290" cm="1">
        <f t="array" ref="F296">IF(Parameters!$C$55="No",IF($A296&lt;=Parameters!$D$34,Parameters!$C$34*$A296,IF($A296&lt;=Parameters!$D$35,Parameters!$C$34*Parameters!$D$34+Parameters!$C$35*($A296-Parameters!$D$34),IF($A296&lt;=Parameters!$D$36,Parameters!$C$34*Parameters!$D$34+Parameters!$C$35*(Parameters!$D$35-Parameters!$D$34)+Parameters!$C$36*($A296-Parameters!$D$35),Parameters!$C$34*Parameters!$D$34+Parameters!$C$35*(Parameters!$D$35-Parameters!$D$34)+Parameters!$C$36*(Parameters!$D$36-Parameters!$D$35)+Parameters!$C$37*($A296-Parameters!$D$36)))),_xlfn.IFS($A296&lt;=Parameters!$D$34,Parameters!$C$34*$A296,$A296&lt;=Parameters!$D$35,Parameters!$C$35*$A296,$A296&lt;=Parameters!$D$36,Parameters!$C$36*$A296,$A296&gt;Parameters!$D$36,Parameters!$C$37*$A296))</f>
        <v>38539.14</v>
      </c>
      <c r="G296" s="290">
        <f t="shared" si="147"/>
        <v>132.43690721649483</v>
      </c>
      <c r="H296" s="290" cm="1">
        <f t="array" ref="H296">IF(Parameters!$C$55="No",IF($A296&lt;=Parameters!$D$39,Parameters!$C$39*$A296,IF($A296&lt;=Parameters!$D$40,Parameters!$C$39*Parameters!$D$39+Parameters!$C$40*($A296-Parameters!$D$39),IF($A296&lt;=Parameters!$D$41,Parameters!$C$39*Parameters!$D$39+Parameters!$C$40*(Parameters!$D$40-Parameters!$D$39)+Parameters!$C$41*($A296-Parameters!$D$40),Parameters!$C$39*Parameters!$D$39+Parameters!$C$40*(Parameters!$D$40-Parameters!$D$39)+Parameters!$C$41*(Parameters!$D$41-Parameters!$D$40)+Parameters!$C$42*($A296-Parameters!$D$41)))),_xlfn.IFS($A296&lt;=Parameters!$D$39,Parameters!$C$39*$A296,$A296&lt;=Parameters!$D$40,Parameters!$C$40*$A296,$A296&lt;=Parameters!$D$41,Parameters!$C$41*$A296,$A296&gt;Parameters!$D$41,Parameters!$C$42*$A296))</f>
        <v>40154.639999999999</v>
      </c>
      <c r="I296" s="290">
        <f t="shared" si="148"/>
        <v>137.98845360824743</v>
      </c>
      <c r="J296" s="290" cm="1">
        <f t="array" ref="J296">IF(Parameters!$D$55="No",IF($A296&lt;=Parameters!$F$23,Parameters!$E$23*$A296,IF($A296&lt;=Parameters!$F$24,Parameters!$E$23*Parameters!$F$23+Parameters!$E$24*($A296-Parameters!$F$23),IF($A296&lt;=Parameters!$F$25,Parameters!$E$23*Parameters!$F$23+Parameters!$E$24*(Parameters!$F$24-Parameters!$F$23)+Parameters!$E$25*($A296-Parameters!$F$24),Parameters!$E$23*Parameters!$F$23+Parameters!$E$24*(Parameters!$F$24-Parameters!$F$23)+Parameters!$E$25*(Parameters!$F$25-Parameters!$F$24)+Parameters!$E$26*($A296-Parameters!$F$25)))),_xlfn.IFS($A296&lt;=Parameters!$F$23,Parameters!$E$23*$A296,$A296&lt;=Parameters!$F$24,Parameters!$E$24*$A296,$A296&lt;=Parameters!$F$25,Parameters!$E$25*$A296,$A296&gt;Parameters!$F$25,Parameters!$E$26*$A296))</f>
        <v>26530.47</v>
      </c>
      <c r="K296" s="290">
        <f t="shared" si="124"/>
        <v>91.17</v>
      </c>
      <c r="L296" s="290" cm="1">
        <f t="array" ref="L296">IF(Parameters!$D$55="No",IF($A296&lt;=Parameters!$F$28,Parameters!$E$28*$A296,IF($A296&lt;=Parameters!$F$29,Parameters!$E$28*Parameters!$F$28+Parameters!$E$29*($A296-Parameters!$F$28),IF($A296&lt;=Parameters!$F$30,Parameters!$E$28*Parameters!$F$28+Parameters!$E$29*(Parameters!$F$29-Parameters!$F$28)+Parameters!$E$30*($A296-Parameters!$F$29),Parameters!$E$28*Parameters!$F$28+Parameters!$E$29*(Parameters!$F$29-Parameters!$F$28)+Parameters!$E$30*(Parameters!$F$30-Parameters!$F$29)+Parameters!$E$31*($A296-Parameters!$F$30)))),_xlfn.IFS($A296&lt;=Parameters!$F$28,Parameters!$E$28*$A296,$A296&lt;=Parameters!$F$29,Parameters!$E$29*$A296,$A296&lt;=Parameters!$F$30,Parameters!$E$30*$A296,$A296&gt;Parameters!$F$30,Parameters!$E$31*$A296))</f>
        <v>33858.26</v>
      </c>
      <c r="M296" s="290">
        <f t="shared" si="125"/>
        <v>116.35140893470791</v>
      </c>
      <c r="N296" s="290" cm="1">
        <f t="array" ref="N296">IF(Parameters!$D$55="No",IF($A296&lt;=Parameters!$F$34,Parameters!$E$34*$A296,IF($A296&lt;=Parameters!$F$35,Parameters!$E$34*Parameters!$F$34+Parameters!$E$35*($A296-Parameters!$F$34),IF($A296&lt;=Parameters!$F$36,Parameters!$E$34*Parameters!$F$34+Parameters!$E$35*(Parameters!$F$35-Parameters!$F$34)+Parameters!$E$36*($A296-Parameters!$F$35),Parameters!$E$34*Parameters!$F$34+Parameters!$E$35*(Parameters!$F$35-Parameters!$F$34)+Parameters!$E$36*(Parameters!$F$36-Parameters!$F$35)+Parameters!$E$37*($A296-Parameters!$F$36)))),_xlfn.IFS($A296&lt;=Parameters!$F$34,Parameters!$E$34*$A296,$A296&lt;=Parameters!$F$35,Parameters!$E$35*$A296,$A296&lt;=Parameters!$F$36,Parameters!$E$36*$A296,$A296&gt;Parameters!$F$36,Parameters!$E$37*$A296))</f>
        <v>38539.14</v>
      </c>
      <c r="O296" s="290">
        <f t="shared" si="149"/>
        <v>132.43690721649483</v>
      </c>
      <c r="P296" s="290" cm="1">
        <f t="array" ref="P296">IF(Parameters!$D$55="No",IF($A296&lt;=Parameters!$F$39,Parameters!$E$39*$A296,IF($A296&lt;=Parameters!$F$40,Parameters!$E$39*Parameters!$F$39+Parameters!$E$40*($A296-Parameters!$F$39),IF($A296&lt;=Parameters!$F$41,Parameters!$E$39*Parameters!$F$39+Parameters!$E$40*(Parameters!$F$40-Parameters!$F$39)+Parameters!$E$41*($A296-Parameters!$F$40),Parameters!$E$39*Parameters!$F$39+Parameters!$E$40*(Parameters!$F$40-Parameters!$F$39)+Parameters!$E$41*(Parameters!$F$41-Parameters!$F$40)+Parameters!$E$42*($A296-Parameters!$F$41)))),_xlfn.IFS($A296&lt;=Parameters!$F$39,Parameters!$E$39*$A296,$A296&lt;=Parameters!$F$40,Parameters!$E$40*$A296,$A296&lt;=Parameters!$F$41,Parameters!$E$41*$A296,$A296&gt;Parameters!$F$41,Parameters!$E$42*$A296))</f>
        <v>40154.639999999999</v>
      </c>
      <c r="Q296" s="290">
        <f t="shared" si="150"/>
        <v>137.98845360824743</v>
      </c>
      <c r="R296" s="290" cm="1">
        <f t="array" ref="R296">IF(Parameters!$E$55="No",IF($A296&lt;=Parameters!$H$23,Parameters!$G$23*$A296,IF($A296&lt;=Parameters!$H$24,Parameters!$G$23*Parameters!$H$23+Parameters!$G$24*($A296-Parameters!$H$23),IF($A296&lt;=Parameters!$H$25,Parameters!$G$23*Parameters!$H$23+Parameters!$G$24*(Parameters!$H$24-Parameters!$H$23)+Parameters!$G$25*($A296-Parameters!$H$24),Parameters!$G$23*Parameters!$H$23+Parameters!$G$24*(Parameters!$H$24-Parameters!$H$23)+Parameters!$G$25*(Parameters!$H$25-Parameters!$H$24)+Parameters!$G$26*($A296-Parameters!$H$25)))),_xlfn.IFS($A296&lt;=Parameters!$H$23,Parameters!$G$23*$A296,$A296&lt;=Parameters!$H$24,Parameters!$G$24*$A296,$A296&lt;=Parameters!$H$25,Parameters!$G$25*$A296,$A296&gt;Parameters!$H$25,Parameters!$G$26*$A296))</f>
        <v>26530.47</v>
      </c>
      <c r="S296" s="290">
        <f t="shared" si="126"/>
        <v>91.17</v>
      </c>
      <c r="T296" s="290" cm="1">
        <f t="array" ref="T296">IF(Parameters!$E$55="No",IF($A296&lt;=Parameters!$H$28,Parameters!$G$28*$A296,IF($A296&lt;=Parameters!$H$29,Parameters!$G$28*Parameters!$H$28+Parameters!$G$29*($A296-Parameters!$H$28),IF($A296&lt;=Parameters!$H$30,Parameters!$G$28*Parameters!$H$28+Parameters!$G$29*(Parameters!$H$29-Parameters!$H$28)+Parameters!$G$30*($A296-Parameters!$H$29),Parameters!$G$28*Parameters!$H$28+Parameters!$G$29*(Parameters!$H$29-Parameters!$H$28)+Parameters!$G$30*(Parameters!$H$30-Parameters!$H$29)+Parameters!$G$31*($A296-Parameters!$H$30)))),_xlfn.IFS($A296&lt;=Parameters!$H$28,Parameters!$G$28*$A296,$A296&lt;=Parameters!$H$29,Parameters!$G$29*$A296,$A296&lt;=Parameters!$H$30,Parameters!$G$30*$A296,$A296&gt;Parameters!$H$30,Parameters!$G$31*$A296))</f>
        <v>33858.26</v>
      </c>
      <c r="U296" s="290">
        <f t="shared" si="127"/>
        <v>116.35140893470791</v>
      </c>
      <c r="V296" s="290" cm="1">
        <f t="array" ref="V296">IF(Parameters!$E$55="No",IF($A296&lt;=Parameters!$H$34,Parameters!$G$34*$A296,IF($A296&lt;=Parameters!$H$35,Parameters!$G$34*Parameters!$H$34+Parameters!$G$35*($A296-Parameters!$H$34),IF($A296&lt;=Parameters!$H$36,Parameters!$G$34*Parameters!$H$34+Parameters!$G$35*(Parameters!$H$35-Parameters!$H$34)+Parameters!$G$36*($A296-Parameters!$H$35),Parameters!$G$34*Parameters!$H$34+Parameters!$G$35*(Parameters!$H$35-Parameters!$H$34)+Parameters!$G$36*(Parameters!$H$36-Parameters!$H$35)+Parameters!$G$37*($A296-Parameters!$H$36)))),_xlfn.IFS($A296&lt;=Parameters!$H$34,Parameters!$G$34*$A296,$A296&lt;=Parameters!$H$35,Parameters!$G$35*$A296,$A296&lt;=Parameters!$H$36,Parameters!$G$36*$A296,$A296&gt;Parameters!$H$36,Parameters!$G$37*$A296))</f>
        <v>38539.14</v>
      </c>
      <c r="W296" s="290">
        <f t="shared" si="151"/>
        <v>132.43690721649483</v>
      </c>
      <c r="X296" s="290" cm="1">
        <f t="array" ref="X296">IF(Parameters!$E$55="No",IF($A296&lt;=Parameters!$H$39,Parameters!$G$39*$A296,IF($A296&lt;=Parameters!$H$40,Parameters!$G$39*Parameters!$H$39+Parameters!$G$40*($A296-Parameters!$H$39),IF($A296&lt;=Parameters!$H$41,Parameters!$G$39*Parameters!$H$39+Parameters!$G$40*(Parameters!$H$40-Parameters!$H$39)+Parameters!$G$41*($A296-Parameters!$H$40),Parameters!$G$39*Parameters!$H$39+Parameters!$G$40*(Parameters!$H$40-Parameters!$H$39)+Parameters!$G$41*(Parameters!$H$41-Parameters!$H$40)+Parameters!$G$42*($A296-Parameters!$H$41)))),_xlfn.IFS($A296&lt;=Parameters!$H$39,Parameters!$G$39*$A296,$A296&lt;=Parameters!$H$40,Parameters!$G$40*$A296,$A296&lt;=Parameters!$H$41,Parameters!$G$41*$A296,$A296&gt;Parameters!$H$41,Parameters!$G$42*$A296))</f>
        <v>40154.639999999999</v>
      </c>
      <c r="Y296" s="290">
        <f t="shared" si="152"/>
        <v>137.98845360824743</v>
      </c>
      <c r="Z296" s="290" cm="1">
        <f t="array" ref="Z296">IF(Parameters!$F$55="No",IF($A296&lt;=Parameters!$J$23,Parameters!$I$23*$A296,IF($A296&lt;=Parameters!$J$24,Parameters!$I$23*Parameters!$J$23+Parameters!$I$24*($A296-Parameters!$J$23),IF($A296&lt;=Parameters!$J$25,Parameters!$I$23*Parameters!$J$23+Parameters!$I$24*(Parameters!$J$24-Parameters!$J$23)+Parameters!$I$25*($A296-Parameters!$J$24),Parameters!$I$23*Parameters!$J$23+Parameters!$I$24*(Parameters!$J$24-Parameters!$J$23)+Parameters!$I$25*(Parameters!$J$25-Parameters!$J$24)+Parameters!$I$26*($A296-Parameters!$J$25)))),_xlfn.IFS($A296&lt;=Parameters!$J$23,Parameters!$I$23*$A296,$A296&lt;=Parameters!$J$24,Parameters!$I$24*$A296,$A296&lt;=Parameters!$J$25,Parameters!$I$25*$A296,$A296&gt;Parameters!$J$25,Parameters!$I$26*$A296))</f>
        <v>26530.47</v>
      </c>
      <c r="AA296" s="290">
        <f t="shared" si="128"/>
        <v>91.17</v>
      </c>
      <c r="AB296" s="290" cm="1">
        <f t="array" ref="AB296">IF(Parameters!$F$55="No",IF($A296&lt;=Parameters!$J$28,Parameters!$I$28*$A296,IF($A296&lt;=Parameters!$J$29,Parameters!$I$28*Parameters!$J$28+Parameters!$I$29*($A296-Parameters!$J$28),IF($A296&lt;=Parameters!$J$30,Parameters!$I$28*Parameters!$J$28+Parameters!$I$29*(Parameters!$J$29-Parameters!$J$28)+Parameters!$I$30*($A296-Parameters!$J$29),Parameters!$I$28*Parameters!$J$28+Parameters!$I$29*(Parameters!$J$29-Parameters!$J$28)+Parameters!$I$30*(Parameters!$J$30-Parameters!$J$29)+Parameters!$I$31*($A296-Parameters!$J$30)))),_xlfn.IFS($A296&lt;=Parameters!$J$28,Parameters!$I$28*$A296,$A296&lt;=Parameters!$J$29,Parameters!$I$29*$A296,$A296&lt;=Parameters!$J$30,Parameters!$I$30*$A296,$A296&gt;Parameters!$J$30,Parameters!$I$31*$A296))</f>
        <v>33858.26</v>
      </c>
      <c r="AC296" s="290">
        <f t="shared" si="129"/>
        <v>116.35140893470791</v>
      </c>
      <c r="AD296" s="290" cm="1">
        <f t="array" ref="AD296">IF(Parameters!$F$55="No",IF($A296&lt;=Parameters!$J$34,Parameters!$I$34*$A296,IF($A296&lt;=Parameters!$J$35,Parameters!$I$34*Parameters!$J$34+Parameters!$I$35*($A296-Parameters!$J$34),IF($A296&lt;=Parameters!$J$36,Parameters!$I$34*Parameters!$J$34+Parameters!$I$35*(Parameters!$J$35-Parameters!$J$34)+Parameters!$I$36*($A296-Parameters!$J$35),Parameters!$I$34*Parameters!$J$34+Parameters!$I$35*(Parameters!$J$35-Parameters!$J$34)+Parameters!$I$36*(Parameters!$J$36-Parameters!$J$35)+Parameters!$I$37*($A296-Parameters!$J$36)))),_xlfn.IFS($A296&lt;=Parameters!$J$34,Parameters!$I$34*$A296,$A296&lt;=Parameters!$J$35,Parameters!$I$35*$A296,$A296&lt;=Parameters!$J$36,Parameters!$I$36*$A296,$A296&gt;Parameters!$J$36,Parameters!$I$37*$A296))</f>
        <v>38539.14</v>
      </c>
      <c r="AE296" s="290">
        <f t="shared" si="153"/>
        <v>132.43690721649483</v>
      </c>
      <c r="AF296" s="290" cm="1">
        <f t="array" ref="AF296">IF(Parameters!$F$55="No",IF($A296&lt;=Parameters!$J$39,Parameters!$I$39*$A296,IF($A296&lt;=Parameters!$J$40,Parameters!$I$39*Parameters!$J$39+Parameters!$I$40*($A296-Parameters!$J$39),IF($A296&lt;=Parameters!$J$41,Parameters!$I$39*Parameters!$J$39+Parameters!$I$40*(Parameters!$J$40-Parameters!$J$39)+Parameters!$I$41*($A296-Parameters!$J$40),Parameters!$I$39*Parameters!$J$39+Parameters!$I$40*(Parameters!$J$40-Parameters!$J$39)+Parameters!$I$41*(Parameters!$J$41-Parameters!$J$40)+Parameters!$I$42*($A296-Parameters!$J$41)))),_xlfn.IFS($A296&lt;=Parameters!$J$39,Parameters!$I$39*$A296,$A296&lt;=Parameters!$J$40,Parameters!$I$40*$A296,$A296&lt;=Parameters!$J$41,Parameters!$I$41*$A296,$A296&gt;Parameters!$J$41,Parameters!$I$42*$A296))</f>
        <v>40154.639999999999</v>
      </c>
      <c r="AG296" s="290">
        <f t="shared" si="154"/>
        <v>137.98845360824743</v>
      </c>
      <c r="AI296" s="428">
        <f t="shared" si="130"/>
        <v>91.170000000001892</v>
      </c>
      <c r="AJ296" s="428">
        <f t="shared" si="131"/>
        <v>159.36000000000058</v>
      </c>
      <c r="AK296" s="428">
        <f t="shared" si="132"/>
        <v>143.54000000000087</v>
      </c>
      <c r="AL296" s="428">
        <f t="shared" si="133"/>
        <v>143.54000000000087</v>
      </c>
      <c r="AM296" s="428">
        <f t="shared" si="134"/>
        <v>91.170000000001892</v>
      </c>
      <c r="AN296" s="428">
        <f t="shared" si="135"/>
        <v>159.36000000000058</v>
      </c>
      <c r="AO296" s="428">
        <f t="shared" si="136"/>
        <v>143.54000000000087</v>
      </c>
      <c r="AP296" s="428">
        <f t="shared" si="137"/>
        <v>143.54000000000087</v>
      </c>
      <c r="AQ296" s="428">
        <f t="shared" si="138"/>
        <v>91.170000000001892</v>
      </c>
      <c r="AR296" s="428">
        <f t="shared" si="139"/>
        <v>159.36000000000058</v>
      </c>
      <c r="AS296" s="428">
        <f t="shared" si="140"/>
        <v>143.54000000000087</v>
      </c>
      <c r="AT296" s="428">
        <f t="shared" si="141"/>
        <v>143.54000000000087</v>
      </c>
      <c r="AU296" s="428">
        <f t="shared" si="142"/>
        <v>91.170000000001892</v>
      </c>
      <c r="AV296" s="428">
        <f t="shared" si="143"/>
        <v>159.36000000000058</v>
      </c>
      <c r="AW296" s="428">
        <f t="shared" si="144"/>
        <v>143.54000000000087</v>
      </c>
      <c r="AX296" s="428">
        <f t="shared" si="145"/>
        <v>143.54000000000087</v>
      </c>
    </row>
    <row r="297">
      <c r="A297" s="413">
        <v>292</v>
      </c>
      <c r="B297" s="290" cm="1">
        <f t="array" ref="B297">IF(Parameters!$C$55="No",IF($A297&lt;=Parameters!$D$23,Parameters!$C$23*$A297,IF($A297&lt;=Parameters!$D$24,Parameters!$C$23*Parameters!$D$23+Parameters!$C$24*($A297-Parameters!$D$23),IF($A297&lt;=Parameters!$D$25,Parameters!$C$23*Parameters!$D$23+Parameters!$C$24*(Parameters!$D$24-Parameters!$D$23)+Parameters!$C$25*($A297-Parameters!$D$24),Parameters!$C$23*Parameters!$D$23+Parameters!$C$24*(Parameters!$D$24-Parameters!$D$23)+Parameters!$C$25*(Parameters!$D$25-Parameters!$D$24)+Parameters!$C$26*($A297-Parameters!$D$25)))),_xlfn.IFS($A297&lt;=Parameters!$D$23,Parameters!$C$23*$A297,$A297&lt;=Parameters!$D$24,Parameters!$C$24*$A297,$A297&lt;=Parameters!$D$25,Parameters!$C$25*$A297,$A297&gt;Parameters!$D$25,Parameters!$C$26*$A297))</f>
        <v>26621.64</v>
      </c>
      <c r="C297" s="290">
        <f t="shared" si="146"/>
        <v>91.17</v>
      </c>
      <c r="D297" s="290" cm="1">
        <f t="array" ref="D297">IF(Parameters!$C$55="No",IF($A297&lt;=Parameters!$D$28,Parameters!$C$28*$A297,IF($A297&lt;=Parameters!$D$29,Parameters!$C$28*Parameters!$D$28+Parameters!$C$29*($A297-Parameters!$D$28),IF($A297&lt;=Parameters!$D$30,Parameters!$C$28*Parameters!$D$28+Parameters!$C$29*(Parameters!$D$29-Parameters!$D$28)+Parameters!$C$30*($A297-Parameters!$D$29),Parameters!$C$28*Parameters!$D$28+Parameters!$C$29*(Parameters!$D$29-Parameters!$D$28)+Parameters!$C$30*(Parameters!$D$30-Parameters!$D$29)+Parameters!$C$31*($A297-Parameters!$D$30)))),_xlfn.IFS($A297&lt;=Parameters!$D$28,Parameters!$C$28*$A297,$A297&lt;=Parameters!$D$29,Parameters!$C$29*$A297,$A297&lt;=Parameters!$D$30,Parameters!$C$30*$A297,$A297&gt;Parameters!$D$30,Parameters!$C$31*$A297))</f>
        <v>34017.620000000003</v>
      </c>
      <c r="E297" s="290">
        <f t="shared" si="146"/>
        <v>116.498698630137</v>
      </c>
      <c r="F297" s="290" cm="1">
        <f t="array" ref="F297">IF(Parameters!$C$55="No",IF($A297&lt;=Parameters!$D$34,Parameters!$C$34*$A297,IF($A297&lt;=Parameters!$D$35,Parameters!$C$34*Parameters!$D$34+Parameters!$C$35*($A297-Parameters!$D$34),IF($A297&lt;=Parameters!$D$36,Parameters!$C$34*Parameters!$D$34+Parameters!$C$35*(Parameters!$D$35-Parameters!$D$34)+Parameters!$C$36*($A297-Parameters!$D$35),Parameters!$C$34*Parameters!$D$34+Parameters!$C$35*(Parameters!$D$35-Parameters!$D$34)+Parameters!$C$36*(Parameters!$D$36-Parameters!$D$35)+Parameters!$C$37*($A297-Parameters!$D$36)))),_xlfn.IFS($A297&lt;=Parameters!$D$34,Parameters!$C$34*$A297,$A297&lt;=Parameters!$D$35,Parameters!$C$35*$A297,$A297&lt;=Parameters!$D$36,Parameters!$C$36*$A297,$A297&gt;Parameters!$D$36,Parameters!$C$37*$A297))</f>
        <v>38682.68</v>
      </c>
      <c r="G297" s="290">
        <f t="shared" si="147"/>
        <v>132.47493150684932</v>
      </c>
      <c r="H297" s="290" cm="1">
        <f t="array" ref="H297">IF(Parameters!$C$55="No",IF($A297&lt;=Parameters!$D$39,Parameters!$C$39*$A297,IF($A297&lt;=Parameters!$D$40,Parameters!$C$39*Parameters!$D$39+Parameters!$C$40*($A297-Parameters!$D$39),IF($A297&lt;=Parameters!$D$41,Parameters!$C$39*Parameters!$D$39+Parameters!$C$40*(Parameters!$D$40-Parameters!$D$39)+Parameters!$C$41*($A297-Parameters!$D$40),Parameters!$C$39*Parameters!$D$39+Parameters!$C$40*(Parameters!$D$40-Parameters!$D$39)+Parameters!$C$41*(Parameters!$D$41-Parameters!$D$40)+Parameters!$C$42*($A297-Parameters!$D$41)))),_xlfn.IFS($A297&lt;=Parameters!$D$39,Parameters!$C$39*$A297,$A297&lt;=Parameters!$D$40,Parameters!$C$40*$A297,$A297&lt;=Parameters!$D$41,Parameters!$C$41*$A297,$A297&gt;Parameters!$D$41,Parameters!$C$42*$A297))</f>
        <v>40298.18</v>
      </c>
      <c r="I297" s="290">
        <f t="shared" si="148"/>
        <v>138.00746575342467</v>
      </c>
      <c r="J297" s="290" cm="1">
        <f t="array" ref="J297">IF(Parameters!$D$55="No",IF($A297&lt;=Parameters!$F$23,Parameters!$E$23*$A297,IF($A297&lt;=Parameters!$F$24,Parameters!$E$23*Parameters!$F$23+Parameters!$E$24*($A297-Parameters!$F$23),IF($A297&lt;=Parameters!$F$25,Parameters!$E$23*Parameters!$F$23+Parameters!$E$24*(Parameters!$F$24-Parameters!$F$23)+Parameters!$E$25*($A297-Parameters!$F$24),Parameters!$E$23*Parameters!$F$23+Parameters!$E$24*(Parameters!$F$24-Parameters!$F$23)+Parameters!$E$25*(Parameters!$F$25-Parameters!$F$24)+Parameters!$E$26*($A297-Parameters!$F$25)))),_xlfn.IFS($A297&lt;=Parameters!$F$23,Parameters!$E$23*$A297,$A297&lt;=Parameters!$F$24,Parameters!$E$24*$A297,$A297&lt;=Parameters!$F$25,Parameters!$E$25*$A297,$A297&gt;Parameters!$F$25,Parameters!$E$26*$A297))</f>
        <v>26621.64</v>
      </c>
      <c r="K297" s="290">
        <f t="shared" si="124"/>
        <v>91.17</v>
      </c>
      <c r="L297" s="290" cm="1">
        <f t="array" ref="L297">IF(Parameters!$D$55="No",IF($A297&lt;=Parameters!$F$28,Parameters!$E$28*$A297,IF($A297&lt;=Parameters!$F$29,Parameters!$E$28*Parameters!$F$28+Parameters!$E$29*($A297-Parameters!$F$28),IF($A297&lt;=Parameters!$F$30,Parameters!$E$28*Parameters!$F$28+Parameters!$E$29*(Parameters!$F$29-Parameters!$F$28)+Parameters!$E$30*($A297-Parameters!$F$29),Parameters!$E$28*Parameters!$F$28+Parameters!$E$29*(Parameters!$F$29-Parameters!$F$28)+Parameters!$E$30*(Parameters!$F$30-Parameters!$F$29)+Parameters!$E$31*($A297-Parameters!$F$30)))),_xlfn.IFS($A297&lt;=Parameters!$F$28,Parameters!$E$28*$A297,$A297&lt;=Parameters!$F$29,Parameters!$E$29*$A297,$A297&lt;=Parameters!$F$30,Parameters!$E$30*$A297,$A297&gt;Parameters!$F$30,Parameters!$E$31*$A297))</f>
        <v>34017.620000000003</v>
      </c>
      <c r="M297" s="290">
        <f t="shared" si="125"/>
        <v>116.498698630137</v>
      </c>
      <c r="N297" s="290" cm="1">
        <f t="array" ref="N297">IF(Parameters!$D$55="No",IF($A297&lt;=Parameters!$F$34,Parameters!$E$34*$A297,IF($A297&lt;=Parameters!$F$35,Parameters!$E$34*Parameters!$F$34+Parameters!$E$35*($A297-Parameters!$F$34),IF($A297&lt;=Parameters!$F$36,Parameters!$E$34*Parameters!$F$34+Parameters!$E$35*(Parameters!$F$35-Parameters!$F$34)+Parameters!$E$36*($A297-Parameters!$F$35),Parameters!$E$34*Parameters!$F$34+Parameters!$E$35*(Parameters!$F$35-Parameters!$F$34)+Parameters!$E$36*(Parameters!$F$36-Parameters!$F$35)+Parameters!$E$37*($A297-Parameters!$F$36)))),_xlfn.IFS($A297&lt;=Parameters!$F$34,Parameters!$E$34*$A297,$A297&lt;=Parameters!$F$35,Parameters!$E$35*$A297,$A297&lt;=Parameters!$F$36,Parameters!$E$36*$A297,$A297&gt;Parameters!$F$36,Parameters!$E$37*$A297))</f>
        <v>38682.68</v>
      </c>
      <c r="O297" s="290">
        <f t="shared" si="149"/>
        <v>132.47493150684932</v>
      </c>
      <c r="P297" s="290" cm="1">
        <f t="array" ref="P297">IF(Parameters!$D$55="No",IF($A297&lt;=Parameters!$F$39,Parameters!$E$39*$A297,IF($A297&lt;=Parameters!$F$40,Parameters!$E$39*Parameters!$F$39+Parameters!$E$40*($A297-Parameters!$F$39),IF($A297&lt;=Parameters!$F$41,Parameters!$E$39*Parameters!$F$39+Parameters!$E$40*(Parameters!$F$40-Parameters!$F$39)+Parameters!$E$41*($A297-Parameters!$F$40),Parameters!$E$39*Parameters!$F$39+Parameters!$E$40*(Parameters!$F$40-Parameters!$F$39)+Parameters!$E$41*(Parameters!$F$41-Parameters!$F$40)+Parameters!$E$42*($A297-Parameters!$F$41)))),_xlfn.IFS($A297&lt;=Parameters!$F$39,Parameters!$E$39*$A297,$A297&lt;=Parameters!$F$40,Parameters!$E$40*$A297,$A297&lt;=Parameters!$F$41,Parameters!$E$41*$A297,$A297&gt;Parameters!$F$41,Parameters!$E$42*$A297))</f>
        <v>40298.18</v>
      </c>
      <c r="Q297" s="290">
        <f t="shared" si="150"/>
        <v>138.00746575342467</v>
      </c>
      <c r="R297" s="290" cm="1">
        <f t="array" ref="R297">IF(Parameters!$E$55="No",IF($A297&lt;=Parameters!$H$23,Parameters!$G$23*$A297,IF($A297&lt;=Parameters!$H$24,Parameters!$G$23*Parameters!$H$23+Parameters!$G$24*($A297-Parameters!$H$23),IF($A297&lt;=Parameters!$H$25,Parameters!$G$23*Parameters!$H$23+Parameters!$G$24*(Parameters!$H$24-Parameters!$H$23)+Parameters!$G$25*($A297-Parameters!$H$24),Parameters!$G$23*Parameters!$H$23+Parameters!$G$24*(Parameters!$H$24-Parameters!$H$23)+Parameters!$G$25*(Parameters!$H$25-Parameters!$H$24)+Parameters!$G$26*($A297-Parameters!$H$25)))),_xlfn.IFS($A297&lt;=Parameters!$H$23,Parameters!$G$23*$A297,$A297&lt;=Parameters!$H$24,Parameters!$G$24*$A297,$A297&lt;=Parameters!$H$25,Parameters!$G$25*$A297,$A297&gt;Parameters!$H$25,Parameters!$G$26*$A297))</f>
        <v>26621.64</v>
      </c>
      <c r="S297" s="290">
        <f t="shared" si="126"/>
        <v>91.17</v>
      </c>
      <c r="T297" s="290" cm="1">
        <f t="array" ref="T297">IF(Parameters!$E$55="No",IF($A297&lt;=Parameters!$H$28,Parameters!$G$28*$A297,IF($A297&lt;=Parameters!$H$29,Parameters!$G$28*Parameters!$H$28+Parameters!$G$29*($A297-Parameters!$H$28),IF($A297&lt;=Parameters!$H$30,Parameters!$G$28*Parameters!$H$28+Parameters!$G$29*(Parameters!$H$29-Parameters!$H$28)+Parameters!$G$30*($A297-Parameters!$H$29),Parameters!$G$28*Parameters!$H$28+Parameters!$G$29*(Parameters!$H$29-Parameters!$H$28)+Parameters!$G$30*(Parameters!$H$30-Parameters!$H$29)+Parameters!$G$31*($A297-Parameters!$H$30)))),_xlfn.IFS($A297&lt;=Parameters!$H$28,Parameters!$G$28*$A297,$A297&lt;=Parameters!$H$29,Parameters!$G$29*$A297,$A297&lt;=Parameters!$H$30,Parameters!$G$30*$A297,$A297&gt;Parameters!$H$30,Parameters!$G$31*$A297))</f>
        <v>34017.620000000003</v>
      </c>
      <c r="U297" s="290">
        <f t="shared" si="127"/>
        <v>116.498698630137</v>
      </c>
      <c r="V297" s="290" cm="1">
        <f t="array" ref="V297">IF(Parameters!$E$55="No",IF($A297&lt;=Parameters!$H$34,Parameters!$G$34*$A297,IF($A297&lt;=Parameters!$H$35,Parameters!$G$34*Parameters!$H$34+Parameters!$G$35*($A297-Parameters!$H$34),IF($A297&lt;=Parameters!$H$36,Parameters!$G$34*Parameters!$H$34+Parameters!$G$35*(Parameters!$H$35-Parameters!$H$34)+Parameters!$G$36*($A297-Parameters!$H$35),Parameters!$G$34*Parameters!$H$34+Parameters!$G$35*(Parameters!$H$35-Parameters!$H$34)+Parameters!$G$36*(Parameters!$H$36-Parameters!$H$35)+Parameters!$G$37*($A297-Parameters!$H$36)))),_xlfn.IFS($A297&lt;=Parameters!$H$34,Parameters!$G$34*$A297,$A297&lt;=Parameters!$H$35,Parameters!$G$35*$A297,$A297&lt;=Parameters!$H$36,Parameters!$G$36*$A297,$A297&gt;Parameters!$H$36,Parameters!$G$37*$A297))</f>
        <v>38682.68</v>
      </c>
      <c r="W297" s="290">
        <f t="shared" si="151"/>
        <v>132.47493150684932</v>
      </c>
      <c r="X297" s="290" cm="1">
        <f t="array" ref="X297">IF(Parameters!$E$55="No",IF($A297&lt;=Parameters!$H$39,Parameters!$G$39*$A297,IF($A297&lt;=Parameters!$H$40,Parameters!$G$39*Parameters!$H$39+Parameters!$G$40*($A297-Parameters!$H$39),IF($A297&lt;=Parameters!$H$41,Parameters!$G$39*Parameters!$H$39+Parameters!$G$40*(Parameters!$H$40-Parameters!$H$39)+Parameters!$G$41*($A297-Parameters!$H$40),Parameters!$G$39*Parameters!$H$39+Parameters!$G$40*(Parameters!$H$40-Parameters!$H$39)+Parameters!$G$41*(Parameters!$H$41-Parameters!$H$40)+Parameters!$G$42*($A297-Parameters!$H$41)))),_xlfn.IFS($A297&lt;=Parameters!$H$39,Parameters!$G$39*$A297,$A297&lt;=Parameters!$H$40,Parameters!$G$40*$A297,$A297&lt;=Parameters!$H$41,Parameters!$G$41*$A297,$A297&gt;Parameters!$H$41,Parameters!$G$42*$A297))</f>
        <v>40298.18</v>
      </c>
      <c r="Y297" s="290">
        <f t="shared" si="152"/>
        <v>138.00746575342467</v>
      </c>
      <c r="Z297" s="290" cm="1">
        <f t="array" ref="Z297">IF(Parameters!$F$55="No",IF($A297&lt;=Parameters!$J$23,Parameters!$I$23*$A297,IF($A297&lt;=Parameters!$J$24,Parameters!$I$23*Parameters!$J$23+Parameters!$I$24*($A297-Parameters!$J$23),IF($A297&lt;=Parameters!$J$25,Parameters!$I$23*Parameters!$J$23+Parameters!$I$24*(Parameters!$J$24-Parameters!$J$23)+Parameters!$I$25*($A297-Parameters!$J$24),Parameters!$I$23*Parameters!$J$23+Parameters!$I$24*(Parameters!$J$24-Parameters!$J$23)+Parameters!$I$25*(Parameters!$J$25-Parameters!$J$24)+Parameters!$I$26*($A297-Parameters!$J$25)))),_xlfn.IFS($A297&lt;=Parameters!$J$23,Parameters!$I$23*$A297,$A297&lt;=Parameters!$J$24,Parameters!$I$24*$A297,$A297&lt;=Parameters!$J$25,Parameters!$I$25*$A297,$A297&gt;Parameters!$J$25,Parameters!$I$26*$A297))</f>
        <v>26621.64</v>
      </c>
      <c r="AA297" s="290">
        <f t="shared" si="128"/>
        <v>91.17</v>
      </c>
      <c r="AB297" s="290" cm="1">
        <f t="array" ref="AB297">IF(Parameters!$F$55="No",IF($A297&lt;=Parameters!$J$28,Parameters!$I$28*$A297,IF($A297&lt;=Parameters!$J$29,Parameters!$I$28*Parameters!$J$28+Parameters!$I$29*($A297-Parameters!$J$28),IF($A297&lt;=Parameters!$J$30,Parameters!$I$28*Parameters!$J$28+Parameters!$I$29*(Parameters!$J$29-Parameters!$J$28)+Parameters!$I$30*($A297-Parameters!$J$29),Parameters!$I$28*Parameters!$J$28+Parameters!$I$29*(Parameters!$J$29-Parameters!$J$28)+Parameters!$I$30*(Parameters!$J$30-Parameters!$J$29)+Parameters!$I$31*($A297-Parameters!$J$30)))),_xlfn.IFS($A297&lt;=Parameters!$J$28,Parameters!$I$28*$A297,$A297&lt;=Parameters!$J$29,Parameters!$I$29*$A297,$A297&lt;=Parameters!$J$30,Parameters!$I$30*$A297,$A297&gt;Parameters!$J$30,Parameters!$I$31*$A297))</f>
        <v>34017.620000000003</v>
      </c>
      <c r="AC297" s="290">
        <f t="shared" si="129"/>
        <v>116.498698630137</v>
      </c>
      <c r="AD297" s="290" cm="1">
        <f t="array" ref="AD297">IF(Parameters!$F$55="No",IF($A297&lt;=Parameters!$J$34,Parameters!$I$34*$A297,IF($A297&lt;=Parameters!$J$35,Parameters!$I$34*Parameters!$J$34+Parameters!$I$35*($A297-Parameters!$J$34),IF($A297&lt;=Parameters!$J$36,Parameters!$I$34*Parameters!$J$34+Parameters!$I$35*(Parameters!$J$35-Parameters!$J$34)+Parameters!$I$36*($A297-Parameters!$J$35),Parameters!$I$34*Parameters!$J$34+Parameters!$I$35*(Parameters!$J$35-Parameters!$J$34)+Parameters!$I$36*(Parameters!$J$36-Parameters!$J$35)+Parameters!$I$37*($A297-Parameters!$J$36)))),_xlfn.IFS($A297&lt;=Parameters!$J$34,Parameters!$I$34*$A297,$A297&lt;=Parameters!$J$35,Parameters!$I$35*$A297,$A297&lt;=Parameters!$J$36,Parameters!$I$36*$A297,$A297&gt;Parameters!$J$36,Parameters!$I$37*$A297))</f>
        <v>38682.68</v>
      </c>
      <c r="AE297" s="290">
        <f t="shared" si="153"/>
        <v>132.47493150684932</v>
      </c>
      <c r="AF297" s="290" cm="1">
        <f t="array" ref="AF297">IF(Parameters!$F$55="No",IF($A297&lt;=Parameters!$J$39,Parameters!$I$39*$A297,IF($A297&lt;=Parameters!$J$40,Parameters!$I$39*Parameters!$J$39+Parameters!$I$40*($A297-Parameters!$J$39),IF($A297&lt;=Parameters!$J$41,Parameters!$I$39*Parameters!$J$39+Parameters!$I$40*(Parameters!$J$40-Parameters!$J$39)+Parameters!$I$41*($A297-Parameters!$J$40),Parameters!$I$39*Parameters!$J$39+Parameters!$I$40*(Parameters!$J$40-Parameters!$J$39)+Parameters!$I$41*(Parameters!$J$41-Parameters!$J$40)+Parameters!$I$42*($A297-Parameters!$J$41)))),_xlfn.IFS($A297&lt;=Parameters!$J$39,Parameters!$I$39*$A297,$A297&lt;=Parameters!$J$40,Parameters!$I$40*$A297,$A297&lt;=Parameters!$J$41,Parameters!$I$41*$A297,$A297&gt;Parameters!$J$41,Parameters!$I$42*$A297))</f>
        <v>40298.18</v>
      </c>
      <c r="AG297" s="290">
        <f t="shared" si="154"/>
        <v>138.00746575342467</v>
      </c>
      <c r="AI297" s="428">
        <f t="shared" si="130"/>
        <v>91.169999999998254</v>
      </c>
      <c r="AJ297" s="428">
        <f t="shared" si="131"/>
        <v>159.36000000000058</v>
      </c>
      <c r="AK297" s="428">
        <f t="shared" si="132"/>
        <v>143.54000000000087</v>
      </c>
      <c r="AL297" s="428">
        <f t="shared" si="133"/>
        <v>143.54000000000087</v>
      </c>
      <c r="AM297" s="428">
        <f t="shared" si="134"/>
        <v>91.169999999998254</v>
      </c>
      <c r="AN297" s="428">
        <f t="shared" si="135"/>
        <v>159.36000000000058</v>
      </c>
      <c r="AO297" s="428">
        <f t="shared" si="136"/>
        <v>143.54000000000087</v>
      </c>
      <c r="AP297" s="428">
        <f t="shared" si="137"/>
        <v>143.54000000000087</v>
      </c>
      <c r="AQ297" s="428">
        <f t="shared" si="138"/>
        <v>91.169999999998254</v>
      </c>
      <c r="AR297" s="428">
        <f t="shared" si="139"/>
        <v>159.36000000000058</v>
      </c>
      <c r="AS297" s="428">
        <f t="shared" si="140"/>
        <v>143.54000000000087</v>
      </c>
      <c r="AT297" s="428">
        <f t="shared" si="141"/>
        <v>143.54000000000087</v>
      </c>
      <c r="AU297" s="428">
        <f t="shared" si="142"/>
        <v>91.169999999998254</v>
      </c>
      <c r="AV297" s="428">
        <f t="shared" si="143"/>
        <v>159.36000000000058</v>
      </c>
      <c r="AW297" s="428">
        <f t="shared" si="144"/>
        <v>143.54000000000087</v>
      </c>
      <c r="AX297" s="428">
        <f t="shared" si="145"/>
        <v>143.54000000000087</v>
      </c>
    </row>
    <row r="298">
      <c r="A298" s="413">
        <v>293</v>
      </c>
      <c r="B298" s="290" cm="1">
        <f t="array" ref="B298">IF(Parameters!$C$55="No",IF($A298&lt;=Parameters!$D$23,Parameters!$C$23*$A298,IF($A298&lt;=Parameters!$D$24,Parameters!$C$23*Parameters!$D$23+Parameters!$C$24*($A298-Parameters!$D$23),IF($A298&lt;=Parameters!$D$25,Parameters!$C$23*Parameters!$D$23+Parameters!$C$24*(Parameters!$D$24-Parameters!$D$23)+Parameters!$C$25*($A298-Parameters!$D$24),Parameters!$C$23*Parameters!$D$23+Parameters!$C$24*(Parameters!$D$24-Parameters!$D$23)+Parameters!$C$25*(Parameters!$D$25-Parameters!$D$24)+Parameters!$C$26*($A298-Parameters!$D$25)))),_xlfn.IFS($A298&lt;=Parameters!$D$23,Parameters!$C$23*$A298,$A298&lt;=Parameters!$D$24,Parameters!$C$24*$A298,$A298&lt;=Parameters!$D$25,Parameters!$C$25*$A298,$A298&gt;Parameters!$D$25,Parameters!$C$26*$A298))</f>
        <v>26712.81</v>
      </c>
      <c r="C298" s="290">
        <f t="shared" si="146"/>
        <v>91.17</v>
      </c>
      <c r="D298" s="290" cm="1">
        <f t="array" ref="D298">IF(Parameters!$C$55="No",IF($A298&lt;=Parameters!$D$28,Parameters!$C$28*$A298,IF($A298&lt;=Parameters!$D$29,Parameters!$C$28*Parameters!$D$28+Parameters!$C$29*($A298-Parameters!$D$28),IF($A298&lt;=Parameters!$D$30,Parameters!$C$28*Parameters!$D$28+Parameters!$C$29*(Parameters!$D$29-Parameters!$D$28)+Parameters!$C$30*($A298-Parameters!$D$29),Parameters!$C$28*Parameters!$D$28+Parameters!$C$29*(Parameters!$D$29-Parameters!$D$28)+Parameters!$C$30*(Parameters!$D$30-Parameters!$D$29)+Parameters!$C$31*($A298-Parameters!$D$30)))),_xlfn.IFS($A298&lt;=Parameters!$D$28,Parameters!$C$28*$A298,$A298&lt;=Parameters!$D$29,Parameters!$C$29*$A298,$A298&lt;=Parameters!$D$30,Parameters!$C$30*$A298,$A298&gt;Parameters!$D$30,Parameters!$C$31*$A298))</f>
        <v>34176.980000000003</v>
      </c>
      <c r="E298" s="290">
        <f t="shared" si="146"/>
        <v>116.64498293515359</v>
      </c>
      <c r="F298" s="290" cm="1">
        <f t="array" ref="F298">IF(Parameters!$C$55="No",IF($A298&lt;=Parameters!$D$34,Parameters!$C$34*$A298,IF($A298&lt;=Parameters!$D$35,Parameters!$C$34*Parameters!$D$34+Parameters!$C$35*($A298-Parameters!$D$34),IF($A298&lt;=Parameters!$D$36,Parameters!$C$34*Parameters!$D$34+Parameters!$C$35*(Parameters!$D$35-Parameters!$D$34)+Parameters!$C$36*($A298-Parameters!$D$35),Parameters!$C$34*Parameters!$D$34+Parameters!$C$35*(Parameters!$D$35-Parameters!$D$34)+Parameters!$C$36*(Parameters!$D$36-Parameters!$D$35)+Parameters!$C$37*($A298-Parameters!$D$36)))),_xlfn.IFS($A298&lt;=Parameters!$D$34,Parameters!$C$34*$A298,$A298&lt;=Parameters!$D$35,Parameters!$C$35*$A298,$A298&lt;=Parameters!$D$36,Parameters!$C$36*$A298,$A298&gt;Parameters!$D$36,Parameters!$C$37*$A298))</f>
        <v>38826.22</v>
      </c>
      <c r="G298" s="290">
        <f t="shared" si="147"/>
        <v>132.51269624573379</v>
      </c>
      <c r="H298" s="290" cm="1">
        <f t="array" ref="H298">IF(Parameters!$C$55="No",IF($A298&lt;=Parameters!$D$39,Parameters!$C$39*$A298,IF($A298&lt;=Parameters!$D$40,Parameters!$C$39*Parameters!$D$39+Parameters!$C$40*($A298-Parameters!$D$39),IF($A298&lt;=Parameters!$D$41,Parameters!$C$39*Parameters!$D$39+Parameters!$C$40*(Parameters!$D$40-Parameters!$D$39)+Parameters!$C$41*($A298-Parameters!$D$40),Parameters!$C$39*Parameters!$D$39+Parameters!$C$40*(Parameters!$D$40-Parameters!$D$39)+Parameters!$C$41*(Parameters!$D$41-Parameters!$D$40)+Parameters!$C$42*($A298-Parameters!$D$41)))),_xlfn.IFS($A298&lt;=Parameters!$D$39,Parameters!$C$39*$A298,$A298&lt;=Parameters!$D$40,Parameters!$C$40*$A298,$A298&lt;=Parameters!$D$41,Parameters!$C$41*$A298,$A298&gt;Parameters!$D$41,Parameters!$C$42*$A298))</f>
        <v>40441.72</v>
      </c>
      <c r="I298" s="290">
        <f t="shared" si="148"/>
        <v>138.02634812286689</v>
      </c>
      <c r="J298" s="290" cm="1">
        <f t="array" ref="J298">IF(Parameters!$D$55="No",IF($A298&lt;=Parameters!$F$23,Parameters!$E$23*$A298,IF($A298&lt;=Parameters!$F$24,Parameters!$E$23*Parameters!$F$23+Parameters!$E$24*($A298-Parameters!$F$23),IF($A298&lt;=Parameters!$F$25,Parameters!$E$23*Parameters!$F$23+Parameters!$E$24*(Parameters!$F$24-Parameters!$F$23)+Parameters!$E$25*($A298-Parameters!$F$24),Parameters!$E$23*Parameters!$F$23+Parameters!$E$24*(Parameters!$F$24-Parameters!$F$23)+Parameters!$E$25*(Parameters!$F$25-Parameters!$F$24)+Parameters!$E$26*($A298-Parameters!$F$25)))),_xlfn.IFS($A298&lt;=Parameters!$F$23,Parameters!$E$23*$A298,$A298&lt;=Parameters!$F$24,Parameters!$E$24*$A298,$A298&lt;=Parameters!$F$25,Parameters!$E$25*$A298,$A298&gt;Parameters!$F$25,Parameters!$E$26*$A298))</f>
        <v>26712.81</v>
      </c>
      <c r="K298" s="290">
        <f t="shared" si="124"/>
        <v>91.17</v>
      </c>
      <c r="L298" s="290" cm="1">
        <f t="array" ref="L298">IF(Parameters!$D$55="No",IF($A298&lt;=Parameters!$F$28,Parameters!$E$28*$A298,IF($A298&lt;=Parameters!$F$29,Parameters!$E$28*Parameters!$F$28+Parameters!$E$29*($A298-Parameters!$F$28),IF($A298&lt;=Parameters!$F$30,Parameters!$E$28*Parameters!$F$28+Parameters!$E$29*(Parameters!$F$29-Parameters!$F$28)+Parameters!$E$30*($A298-Parameters!$F$29),Parameters!$E$28*Parameters!$F$28+Parameters!$E$29*(Parameters!$F$29-Parameters!$F$28)+Parameters!$E$30*(Parameters!$F$30-Parameters!$F$29)+Parameters!$E$31*($A298-Parameters!$F$30)))),_xlfn.IFS($A298&lt;=Parameters!$F$28,Parameters!$E$28*$A298,$A298&lt;=Parameters!$F$29,Parameters!$E$29*$A298,$A298&lt;=Parameters!$F$30,Parameters!$E$30*$A298,$A298&gt;Parameters!$F$30,Parameters!$E$31*$A298))</f>
        <v>34176.980000000003</v>
      </c>
      <c r="M298" s="290">
        <f t="shared" si="125"/>
        <v>116.64498293515359</v>
      </c>
      <c r="N298" s="290" cm="1">
        <f t="array" ref="N298">IF(Parameters!$D$55="No",IF($A298&lt;=Parameters!$F$34,Parameters!$E$34*$A298,IF($A298&lt;=Parameters!$F$35,Parameters!$E$34*Parameters!$F$34+Parameters!$E$35*($A298-Parameters!$F$34),IF($A298&lt;=Parameters!$F$36,Parameters!$E$34*Parameters!$F$34+Parameters!$E$35*(Parameters!$F$35-Parameters!$F$34)+Parameters!$E$36*($A298-Parameters!$F$35),Parameters!$E$34*Parameters!$F$34+Parameters!$E$35*(Parameters!$F$35-Parameters!$F$34)+Parameters!$E$36*(Parameters!$F$36-Parameters!$F$35)+Parameters!$E$37*($A298-Parameters!$F$36)))),_xlfn.IFS($A298&lt;=Parameters!$F$34,Parameters!$E$34*$A298,$A298&lt;=Parameters!$F$35,Parameters!$E$35*$A298,$A298&lt;=Parameters!$F$36,Parameters!$E$36*$A298,$A298&gt;Parameters!$F$36,Parameters!$E$37*$A298))</f>
        <v>38826.22</v>
      </c>
      <c r="O298" s="290">
        <f t="shared" si="149"/>
        <v>132.51269624573379</v>
      </c>
      <c r="P298" s="290" cm="1">
        <f t="array" ref="P298">IF(Parameters!$D$55="No",IF($A298&lt;=Parameters!$F$39,Parameters!$E$39*$A298,IF($A298&lt;=Parameters!$F$40,Parameters!$E$39*Parameters!$F$39+Parameters!$E$40*($A298-Parameters!$F$39),IF($A298&lt;=Parameters!$F$41,Parameters!$E$39*Parameters!$F$39+Parameters!$E$40*(Parameters!$F$40-Parameters!$F$39)+Parameters!$E$41*($A298-Parameters!$F$40),Parameters!$E$39*Parameters!$F$39+Parameters!$E$40*(Parameters!$F$40-Parameters!$F$39)+Parameters!$E$41*(Parameters!$F$41-Parameters!$F$40)+Parameters!$E$42*($A298-Parameters!$F$41)))),_xlfn.IFS($A298&lt;=Parameters!$F$39,Parameters!$E$39*$A298,$A298&lt;=Parameters!$F$40,Parameters!$E$40*$A298,$A298&lt;=Parameters!$F$41,Parameters!$E$41*$A298,$A298&gt;Parameters!$F$41,Parameters!$E$42*$A298))</f>
        <v>40441.72</v>
      </c>
      <c r="Q298" s="290">
        <f t="shared" si="150"/>
        <v>138.02634812286689</v>
      </c>
      <c r="R298" s="290" cm="1">
        <f t="array" ref="R298">IF(Parameters!$E$55="No",IF($A298&lt;=Parameters!$H$23,Parameters!$G$23*$A298,IF($A298&lt;=Parameters!$H$24,Parameters!$G$23*Parameters!$H$23+Parameters!$G$24*($A298-Parameters!$H$23),IF($A298&lt;=Parameters!$H$25,Parameters!$G$23*Parameters!$H$23+Parameters!$G$24*(Parameters!$H$24-Parameters!$H$23)+Parameters!$G$25*($A298-Parameters!$H$24),Parameters!$G$23*Parameters!$H$23+Parameters!$G$24*(Parameters!$H$24-Parameters!$H$23)+Parameters!$G$25*(Parameters!$H$25-Parameters!$H$24)+Parameters!$G$26*($A298-Parameters!$H$25)))),_xlfn.IFS($A298&lt;=Parameters!$H$23,Parameters!$G$23*$A298,$A298&lt;=Parameters!$H$24,Parameters!$G$24*$A298,$A298&lt;=Parameters!$H$25,Parameters!$G$25*$A298,$A298&gt;Parameters!$H$25,Parameters!$G$26*$A298))</f>
        <v>26712.81</v>
      </c>
      <c r="S298" s="290">
        <f t="shared" si="126"/>
        <v>91.17</v>
      </c>
      <c r="T298" s="290" cm="1">
        <f t="array" ref="T298">IF(Parameters!$E$55="No",IF($A298&lt;=Parameters!$H$28,Parameters!$G$28*$A298,IF($A298&lt;=Parameters!$H$29,Parameters!$G$28*Parameters!$H$28+Parameters!$G$29*($A298-Parameters!$H$28),IF($A298&lt;=Parameters!$H$30,Parameters!$G$28*Parameters!$H$28+Parameters!$G$29*(Parameters!$H$29-Parameters!$H$28)+Parameters!$G$30*($A298-Parameters!$H$29),Parameters!$G$28*Parameters!$H$28+Parameters!$G$29*(Parameters!$H$29-Parameters!$H$28)+Parameters!$G$30*(Parameters!$H$30-Parameters!$H$29)+Parameters!$G$31*($A298-Parameters!$H$30)))),_xlfn.IFS($A298&lt;=Parameters!$H$28,Parameters!$G$28*$A298,$A298&lt;=Parameters!$H$29,Parameters!$G$29*$A298,$A298&lt;=Parameters!$H$30,Parameters!$G$30*$A298,$A298&gt;Parameters!$H$30,Parameters!$G$31*$A298))</f>
        <v>34176.980000000003</v>
      </c>
      <c r="U298" s="290">
        <f t="shared" si="127"/>
        <v>116.64498293515359</v>
      </c>
      <c r="V298" s="290" cm="1">
        <f t="array" ref="V298">IF(Parameters!$E$55="No",IF($A298&lt;=Parameters!$H$34,Parameters!$G$34*$A298,IF($A298&lt;=Parameters!$H$35,Parameters!$G$34*Parameters!$H$34+Parameters!$G$35*($A298-Parameters!$H$34),IF($A298&lt;=Parameters!$H$36,Parameters!$G$34*Parameters!$H$34+Parameters!$G$35*(Parameters!$H$35-Parameters!$H$34)+Parameters!$G$36*($A298-Parameters!$H$35),Parameters!$G$34*Parameters!$H$34+Parameters!$G$35*(Parameters!$H$35-Parameters!$H$34)+Parameters!$G$36*(Parameters!$H$36-Parameters!$H$35)+Parameters!$G$37*($A298-Parameters!$H$36)))),_xlfn.IFS($A298&lt;=Parameters!$H$34,Parameters!$G$34*$A298,$A298&lt;=Parameters!$H$35,Parameters!$G$35*$A298,$A298&lt;=Parameters!$H$36,Parameters!$G$36*$A298,$A298&gt;Parameters!$H$36,Parameters!$G$37*$A298))</f>
        <v>38826.22</v>
      </c>
      <c r="W298" s="290">
        <f t="shared" si="151"/>
        <v>132.51269624573379</v>
      </c>
      <c r="X298" s="290" cm="1">
        <f t="array" ref="X298">IF(Parameters!$E$55="No",IF($A298&lt;=Parameters!$H$39,Parameters!$G$39*$A298,IF($A298&lt;=Parameters!$H$40,Parameters!$G$39*Parameters!$H$39+Parameters!$G$40*($A298-Parameters!$H$39),IF($A298&lt;=Parameters!$H$41,Parameters!$G$39*Parameters!$H$39+Parameters!$G$40*(Parameters!$H$40-Parameters!$H$39)+Parameters!$G$41*($A298-Parameters!$H$40),Parameters!$G$39*Parameters!$H$39+Parameters!$G$40*(Parameters!$H$40-Parameters!$H$39)+Parameters!$G$41*(Parameters!$H$41-Parameters!$H$40)+Parameters!$G$42*($A298-Parameters!$H$41)))),_xlfn.IFS($A298&lt;=Parameters!$H$39,Parameters!$G$39*$A298,$A298&lt;=Parameters!$H$40,Parameters!$G$40*$A298,$A298&lt;=Parameters!$H$41,Parameters!$G$41*$A298,$A298&gt;Parameters!$H$41,Parameters!$G$42*$A298))</f>
        <v>40441.72</v>
      </c>
      <c r="Y298" s="290">
        <f t="shared" si="152"/>
        <v>138.02634812286689</v>
      </c>
      <c r="Z298" s="290" cm="1">
        <f t="array" ref="Z298">IF(Parameters!$F$55="No",IF($A298&lt;=Parameters!$J$23,Parameters!$I$23*$A298,IF($A298&lt;=Parameters!$J$24,Parameters!$I$23*Parameters!$J$23+Parameters!$I$24*($A298-Parameters!$J$23),IF($A298&lt;=Parameters!$J$25,Parameters!$I$23*Parameters!$J$23+Parameters!$I$24*(Parameters!$J$24-Parameters!$J$23)+Parameters!$I$25*($A298-Parameters!$J$24),Parameters!$I$23*Parameters!$J$23+Parameters!$I$24*(Parameters!$J$24-Parameters!$J$23)+Parameters!$I$25*(Parameters!$J$25-Parameters!$J$24)+Parameters!$I$26*($A298-Parameters!$J$25)))),_xlfn.IFS($A298&lt;=Parameters!$J$23,Parameters!$I$23*$A298,$A298&lt;=Parameters!$J$24,Parameters!$I$24*$A298,$A298&lt;=Parameters!$J$25,Parameters!$I$25*$A298,$A298&gt;Parameters!$J$25,Parameters!$I$26*$A298))</f>
        <v>26712.81</v>
      </c>
      <c r="AA298" s="290">
        <f t="shared" si="128"/>
        <v>91.17</v>
      </c>
      <c r="AB298" s="290" cm="1">
        <f t="array" ref="AB298">IF(Parameters!$F$55="No",IF($A298&lt;=Parameters!$J$28,Parameters!$I$28*$A298,IF($A298&lt;=Parameters!$J$29,Parameters!$I$28*Parameters!$J$28+Parameters!$I$29*($A298-Parameters!$J$28),IF($A298&lt;=Parameters!$J$30,Parameters!$I$28*Parameters!$J$28+Parameters!$I$29*(Parameters!$J$29-Parameters!$J$28)+Parameters!$I$30*($A298-Parameters!$J$29),Parameters!$I$28*Parameters!$J$28+Parameters!$I$29*(Parameters!$J$29-Parameters!$J$28)+Parameters!$I$30*(Parameters!$J$30-Parameters!$J$29)+Parameters!$I$31*($A298-Parameters!$J$30)))),_xlfn.IFS($A298&lt;=Parameters!$J$28,Parameters!$I$28*$A298,$A298&lt;=Parameters!$J$29,Parameters!$I$29*$A298,$A298&lt;=Parameters!$J$30,Parameters!$I$30*$A298,$A298&gt;Parameters!$J$30,Parameters!$I$31*$A298))</f>
        <v>34176.980000000003</v>
      </c>
      <c r="AC298" s="290">
        <f t="shared" si="129"/>
        <v>116.64498293515359</v>
      </c>
      <c r="AD298" s="290" cm="1">
        <f t="array" ref="AD298">IF(Parameters!$F$55="No",IF($A298&lt;=Parameters!$J$34,Parameters!$I$34*$A298,IF($A298&lt;=Parameters!$J$35,Parameters!$I$34*Parameters!$J$34+Parameters!$I$35*($A298-Parameters!$J$34),IF($A298&lt;=Parameters!$J$36,Parameters!$I$34*Parameters!$J$34+Parameters!$I$35*(Parameters!$J$35-Parameters!$J$34)+Parameters!$I$36*($A298-Parameters!$J$35),Parameters!$I$34*Parameters!$J$34+Parameters!$I$35*(Parameters!$J$35-Parameters!$J$34)+Parameters!$I$36*(Parameters!$J$36-Parameters!$J$35)+Parameters!$I$37*($A298-Parameters!$J$36)))),_xlfn.IFS($A298&lt;=Parameters!$J$34,Parameters!$I$34*$A298,$A298&lt;=Parameters!$J$35,Parameters!$I$35*$A298,$A298&lt;=Parameters!$J$36,Parameters!$I$36*$A298,$A298&gt;Parameters!$J$36,Parameters!$I$37*$A298))</f>
        <v>38826.22</v>
      </c>
      <c r="AE298" s="290">
        <f t="shared" si="153"/>
        <v>132.51269624573379</v>
      </c>
      <c r="AF298" s="290" cm="1">
        <f t="array" ref="AF298">IF(Parameters!$F$55="No",IF($A298&lt;=Parameters!$J$39,Parameters!$I$39*$A298,IF($A298&lt;=Parameters!$J$40,Parameters!$I$39*Parameters!$J$39+Parameters!$I$40*($A298-Parameters!$J$39),IF($A298&lt;=Parameters!$J$41,Parameters!$I$39*Parameters!$J$39+Parameters!$I$40*(Parameters!$J$40-Parameters!$J$39)+Parameters!$I$41*($A298-Parameters!$J$40),Parameters!$I$39*Parameters!$J$39+Parameters!$I$40*(Parameters!$J$40-Parameters!$J$39)+Parameters!$I$41*(Parameters!$J$41-Parameters!$J$40)+Parameters!$I$42*($A298-Parameters!$J$41)))),_xlfn.IFS($A298&lt;=Parameters!$J$39,Parameters!$I$39*$A298,$A298&lt;=Parameters!$J$40,Parameters!$I$40*$A298,$A298&lt;=Parameters!$J$41,Parameters!$I$41*$A298,$A298&gt;Parameters!$J$41,Parameters!$I$42*$A298))</f>
        <v>40441.72</v>
      </c>
      <c r="AG298" s="290">
        <f t="shared" si="154"/>
        <v>138.02634812286689</v>
      </c>
      <c r="AI298" s="428">
        <f t="shared" si="130"/>
        <v>91.170000000001892</v>
      </c>
      <c r="AJ298" s="428">
        <f t="shared" si="131"/>
        <v>159.36000000000058</v>
      </c>
      <c r="AK298" s="428">
        <f t="shared" si="132"/>
        <v>143.54000000000087</v>
      </c>
      <c r="AL298" s="428">
        <f t="shared" si="133"/>
        <v>143.54000000000087</v>
      </c>
      <c r="AM298" s="428">
        <f t="shared" si="134"/>
        <v>91.170000000001892</v>
      </c>
      <c r="AN298" s="428">
        <f t="shared" si="135"/>
        <v>159.36000000000058</v>
      </c>
      <c r="AO298" s="428">
        <f t="shared" si="136"/>
        <v>143.54000000000087</v>
      </c>
      <c r="AP298" s="428">
        <f t="shared" si="137"/>
        <v>143.54000000000087</v>
      </c>
      <c r="AQ298" s="428">
        <f t="shared" si="138"/>
        <v>91.170000000001892</v>
      </c>
      <c r="AR298" s="428">
        <f t="shared" si="139"/>
        <v>159.36000000000058</v>
      </c>
      <c r="AS298" s="428">
        <f t="shared" si="140"/>
        <v>143.54000000000087</v>
      </c>
      <c r="AT298" s="428">
        <f t="shared" si="141"/>
        <v>143.54000000000087</v>
      </c>
      <c r="AU298" s="428">
        <f t="shared" si="142"/>
        <v>91.170000000001892</v>
      </c>
      <c r="AV298" s="428">
        <f t="shared" si="143"/>
        <v>159.36000000000058</v>
      </c>
      <c r="AW298" s="428">
        <f t="shared" si="144"/>
        <v>143.54000000000087</v>
      </c>
      <c r="AX298" s="428">
        <f t="shared" si="145"/>
        <v>143.54000000000087</v>
      </c>
    </row>
    <row r="299">
      <c r="A299" s="413">
        <v>294</v>
      </c>
      <c r="B299" s="290" cm="1">
        <f t="array" ref="B299">IF(Parameters!$C$55="No",IF($A299&lt;=Parameters!$D$23,Parameters!$C$23*$A299,IF($A299&lt;=Parameters!$D$24,Parameters!$C$23*Parameters!$D$23+Parameters!$C$24*($A299-Parameters!$D$23),IF($A299&lt;=Parameters!$D$25,Parameters!$C$23*Parameters!$D$23+Parameters!$C$24*(Parameters!$D$24-Parameters!$D$23)+Parameters!$C$25*($A299-Parameters!$D$24),Parameters!$C$23*Parameters!$D$23+Parameters!$C$24*(Parameters!$D$24-Parameters!$D$23)+Parameters!$C$25*(Parameters!$D$25-Parameters!$D$24)+Parameters!$C$26*($A299-Parameters!$D$25)))),_xlfn.IFS($A299&lt;=Parameters!$D$23,Parameters!$C$23*$A299,$A299&lt;=Parameters!$D$24,Parameters!$C$24*$A299,$A299&lt;=Parameters!$D$25,Parameters!$C$25*$A299,$A299&gt;Parameters!$D$25,Parameters!$C$26*$A299))</f>
        <v>26803.98</v>
      </c>
      <c r="C299" s="290">
        <f t="shared" si="146"/>
        <v>91.17</v>
      </c>
      <c r="D299" s="290" cm="1">
        <f t="array" ref="D299">IF(Parameters!$C$55="No",IF($A299&lt;=Parameters!$D$28,Parameters!$C$28*$A299,IF($A299&lt;=Parameters!$D$29,Parameters!$C$28*Parameters!$D$28+Parameters!$C$29*($A299-Parameters!$D$28),IF($A299&lt;=Parameters!$D$30,Parameters!$C$28*Parameters!$D$28+Parameters!$C$29*(Parameters!$D$29-Parameters!$D$28)+Parameters!$C$30*($A299-Parameters!$D$29),Parameters!$C$28*Parameters!$D$28+Parameters!$C$29*(Parameters!$D$29-Parameters!$D$28)+Parameters!$C$30*(Parameters!$D$30-Parameters!$D$29)+Parameters!$C$31*($A299-Parameters!$D$30)))),_xlfn.IFS($A299&lt;=Parameters!$D$28,Parameters!$C$28*$A299,$A299&lt;=Parameters!$D$29,Parameters!$C$29*$A299,$A299&lt;=Parameters!$D$30,Parameters!$C$30*$A299,$A299&gt;Parameters!$D$30,Parameters!$C$31*$A299))</f>
        <v>34336.339999999997</v>
      </c>
      <c r="E299" s="290">
        <f t="shared" si="146"/>
        <v>116.79027210884352</v>
      </c>
      <c r="F299" s="290" cm="1">
        <f t="array" ref="F299">IF(Parameters!$C$55="No",IF($A299&lt;=Parameters!$D$34,Parameters!$C$34*$A299,IF($A299&lt;=Parameters!$D$35,Parameters!$C$34*Parameters!$D$34+Parameters!$C$35*($A299-Parameters!$D$34),IF($A299&lt;=Parameters!$D$36,Parameters!$C$34*Parameters!$D$34+Parameters!$C$35*(Parameters!$D$35-Parameters!$D$34)+Parameters!$C$36*($A299-Parameters!$D$35),Parameters!$C$34*Parameters!$D$34+Parameters!$C$35*(Parameters!$D$35-Parameters!$D$34)+Parameters!$C$36*(Parameters!$D$36-Parameters!$D$35)+Parameters!$C$37*($A299-Parameters!$D$36)))),_xlfn.IFS($A299&lt;=Parameters!$D$34,Parameters!$C$34*$A299,$A299&lt;=Parameters!$D$35,Parameters!$C$35*$A299,$A299&lt;=Parameters!$D$36,Parameters!$C$36*$A299,$A299&gt;Parameters!$D$36,Parameters!$C$37*$A299))</f>
        <v>38969.759999999995</v>
      </c>
      <c r="G299" s="290">
        <f t="shared" si="147"/>
        <v>132.55020408163264</v>
      </c>
      <c r="H299" s="290" cm="1">
        <f t="array" ref="H299">IF(Parameters!$C$55="No",IF($A299&lt;=Parameters!$D$39,Parameters!$C$39*$A299,IF($A299&lt;=Parameters!$D$40,Parameters!$C$39*Parameters!$D$39+Parameters!$C$40*($A299-Parameters!$D$39),IF($A299&lt;=Parameters!$D$41,Parameters!$C$39*Parameters!$D$39+Parameters!$C$40*(Parameters!$D$40-Parameters!$D$39)+Parameters!$C$41*($A299-Parameters!$D$40),Parameters!$C$39*Parameters!$D$39+Parameters!$C$40*(Parameters!$D$40-Parameters!$D$39)+Parameters!$C$41*(Parameters!$D$41-Parameters!$D$40)+Parameters!$C$42*($A299-Parameters!$D$41)))),_xlfn.IFS($A299&lt;=Parameters!$D$39,Parameters!$C$39*$A299,$A299&lt;=Parameters!$D$40,Parameters!$C$40*$A299,$A299&lt;=Parameters!$D$41,Parameters!$C$41*$A299,$A299&gt;Parameters!$D$41,Parameters!$C$42*$A299))</f>
        <v>40585.259999999995</v>
      </c>
      <c r="I299" s="290">
        <f t="shared" si="148"/>
        <v>138.04510204081632</v>
      </c>
      <c r="J299" s="290" cm="1">
        <f t="array" ref="J299">IF(Parameters!$D$55="No",IF($A299&lt;=Parameters!$F$23,Parameters!$E$23*$A299,IF($A299&lt;=Parameters!$F$24,Parameters!$E$23*Parameters!$F$23+Parameters!$E$24*($A299-Parameters!$F$23),IF($A299&lt;=Parameters!$F$25,Parameters!$E$23*Parameters!$F$23+Parameters!$E$24*(Parameters!$F$24-Parameters!$F$23)+Parameters!$E$25*($A299-Parameters!$F$24),Parameters!$E$23*Parameters!$F$23+Parameters!$E$24*(Parameters!$F$24-Parameters!$F$23)+Parameters!$E$25*(Parameters!$F$25-Parameters!$F$24)+Parameters!$E$26*($A299-Parameters!$F$25)))),_xlfn.IFS($A299&lt;=Parameters!$F$23,Parameters!$E$23*$A299,$A299&lt;=Parameters!$F$24,Parameters!$E$24*$A299,$A299&lt;=Parameters!$F$25,Parameters!$E$25*$A299,$A299&gt;Parameters!$F$25,Parameters!$E$26*$A299))</f>
        <v>26803.98</v>
      </c>
      <c r="K299" s="290">
        <f t="shared" si="124"/>
        <v>91.17</v>
      </c>
      <c r="L299" s="290" cm="1">
        <f t="array" ref="L299">IF(Parameters!$D$55="No",IF($A299&lt;=Parameters!$F$28,Parameters!$E$28*$A299,IF($A299&lt;=Parameters!$F$29,Parameters!$E$28*Parameters!$F$28+Parameters!$E$29*($A299-Parameters!$F$28),IF($A299&lt;=Parameters!$F$30,Parameters!$E$28*Parameters!$F$28+Parameters!$E$29*(Parameters!$F$29-Parameters!$F$28)+Parameters!$E$30*($A299-Parameters!$F$29),Parameters!$E$28*Parameters!$F$28+Parameters!$E$29*(Parameters!$F$29-Parameters!$F$28)+Parameters!$E$30*(Parameters!$F$30-Parameters!$F$29)+Parameters!$E$31*($A299-Parameters!$F$30)))),_xlfn.IFS($A299&lt;=Parameters!$F$28,Parameters!$E$28*$A299,$A299&lt;=Parameters!$F$29,Parameters!$E$29*$A299,$A299&lt;=Parameters!$F$30,Parameters!$E$30*$A299,$A299&gt;Parameters!$F$30,Parameters!$E$31*$A299))</f>
        <v>34336.339999999997</v>
      </c>
      <c r="M299" s="290">
        <f t="shared" si="125"/>
        <v>116.79027210884352</v>
      </c>
      <c r="N299" s="290" cm="1">
        <f t="array" ref="N299">IF(Parameters!$D$55="No",IF($A299&lt;=Parameters!$F$34,Parameters!$E$34*$A299,IF($A299&lt;=Parameters!$F$35,Parameters!$E$34*Parameters!$F$34+Parameters!$E$35*($A299-Parameters!$F$34),IF($A299&lt;=Parameters!$F$36,Parameters!$E$34*Parameters!$F$34+Parameters!$E$35*(Parameters!$F$35-Parameters!$F$34)+Parameters!$E$36*($A299-Parameters!$F$35),Parameters!$E$34*Parameters!$F$34+Parameters!$E$35*(Parameters!$F$35-Parameters!$F$34)+Parameters!$E$36*(Parameters!$F$36-Parameters!$F$35)+Parameters!$E$37*($A299-Parameters!$F$36)))),_xlfn.IFS($A299&lt;=Parameters!$F$34,Parameters!$E$34*$A299,$A299&lt;=Parameters!$F$35,Parameters!$E$35*$A299,$A299&lt;=Parameters!$F$36,Parameters!$E$36*$A299,$A299&gt;Parameters!$F$36,Parameters!$E$37*$A299))</f>
        <v>38969.759999999995</v>
      </c>
      <c r="O299" s="290">
        <f t="shared" si="149"/>
        <v>132.55020408163264</v>
      </c>
      <c r="P299" s="290" cm="1">
        <f t="array" ref="P299">IF(Parameters!$D$55="No",IF($A299&lt;=Parameters!$F$39,Parameters!$E$39*$A299,IF($A299&lt;=Parameters!$F$40,Parameters!$E$39*Parameters!$F$39+Parameters!$E$40*($A299-Parameters!$F$39),IF($A299&lt;=Parameters!$F$41,Parameters!$E$39*Parameters!$F$39+Parameters!$E$40*(Parameters!$F$40-Parameters!$F$39)+Parameters!$E$41*($A299-Parameters!$F$40),Parameters!$E$39*Parameters!$F$39+Parameters!$E$40*(Parameters!$F$40-Parameters!$F$39)+Parameters!$E$41*(Parameters!$F$41-Parameters!$F$40)+Parameters!$E$42*($A299-Parameters!$F$41)))),_xlfn.IFS($A299&lt;=Parameters!$F$39,Parameters!$E$39*$A299,$A299&lt;=Parameters!$F$40,Parameters!$E$40*$A299,$A299&lt;=Parameters!$F$41,Parameters!$E$41*$A299,$A299&gt;Parameters!$F$41,Parameters!$E$42*$A299))</f>
        <v>40585.259999999995</v>
      </c>
      <c r="Q299" s="290">
        <f t="shared" si="150"/>
        <v>138.04510204081632</v>
      </c>
      <c r="R299" s="290" cm="1">
        <f t="array" ref="R299">IF(Parameters!$E$55="No",IF($A299&lt;=Parameters!$H$23,Parameters!$G$23*$A299,IF($A299&lt;=Parameters!$H$24,Parameters!$G$23*Parameters!$H$23+Parameters!$G$24*($A299-Parameters!$H$23),IF($A299&lt;=Parameters!$H$25,Parameters!$G$23*Parameters!$H$23+Parameters!$G$24*(Parameters!$H$24-Parameters!$H$23)+Parameters!$G$25*($A299-Parameters!$H$24),Parameters!$G$23*Parameters!$H$23+Parameters!$G$24*(Parameters!$H$24-Parameters!$H$23)+Parameters!$G$25*(Parameters!$H$25-Parameters!$H$24)+Parameters!$G$26*($A299-Parameters!$H$25)))),_xlfn.IFS($A299&lt;=Parameters!$H$23,Parameters!$G$23*$A299,$A299&lt;=Parameters!$H$24,Parameters!$G$24*$A299,$A299&lt;=Parameters!$H$25,Parameters!$G$25*$A299,$A299&gt;Parameters!$H$25,Parameters!$G$26*$A299))</f>
        <v>26803.98</v>
      </c>
      <c r="S299" s="290">
        <f t="shared" si="126"/>
        <v>91.17</v>
      </c>
      <c r="T299" s="290" cm="1">
        <f t="array" ref="T299">IF(Parameters!$E$55="No",IF($A299&lt;=Parameters!$H$28,Parameters!$G$28*$A299,IF($A299&lt;=Parameters!$H$29,Parameters!$G$28*Parameters!$H$28+Parameters!$G$29*($A299-Parameters!$H$28),IF($A299&lt;=Parameters!$H$30,Parameters!$G$28*Parameters!$H$28+Parameters!$G$29*(Parameters!$H$29-Parameters!$H$28)+Parameters!$G$30*($A299-Parameters!$H$29),Parameters!$G$28*Parameters!$H$28+Parameters!$G$29*(Parameters!$H$29-Parameters!$H$28)+Parameters!$G$30*(Parameters!$H$30-Parameters!$H$29)+Parameters!$G$31*($A299-Parameters!$H$30)))),_xlfn.IFS($A299&lt;=Parameters!$H$28,Parameters!$G$28*$A299,$A299&lt;=Parameters!$H$29,Parameters!$G$29*$A299,$A299&lt;=Parameters!$H$30,Parameters!$G$30*$A299,$A299&gt;Parameters!$H$30,Parameters!$G$31*$A299))</f>
        <v>34336.339999999997</v>
      </c>
      <c r="U299" s="290">
        <f t="shared" si="127"/>
        <v>116.79027210884352</v>
      </c>
      <c r="V299" s="290" cm="1">
        <f t="array" ref="V299">IF(Parameters!$E$55="No",IF($A299&lt;=Parameters!$H$34,Parameters!$G$34*$A299,IF($A299&lt;=Parameters!$H$35,Parameters!$G$34*Parameters!$H$34+Parameters!$G$35*($A299-Parameters!$H$34),IF($A299&lt;=Parameters!$H$36,Parameters!$G$34*Parameters!$H$34+Parameters!$G$35*(Parameters!$H$35-Parameters!$H$34)+Parameters!$G$36*($A299-Parameters!$H$35),Parameters!$G$34*Parameters!$H$34+Parameters!$G$35*(Parameters!$H$35-Parameters!$H$34)+Parameters!$G$36*(Parameters!$H$36-Parameters!$H$35)+Parameters!$G$37*($A299-Parameters!$H$36)))),_xlfn.IFS($A299&lt;=Parameters!$H$34,Parameters!$G$34*$A299,$A299&lt;=Parameters!$H$35,Parameters!$G$35*$A299,$A299&lt;=Parameters!$H$36,Parameters!$G$36*$A299,$A299&gt;Parameters!$H$36,Parameters!$G$37*$A299))</f>
        <v>38969.759999999995</v>
      </c>
      <c r="W299" s="290">
        <f t="shared" si="151"/>
        <v>132.55020408163264</v>
      </c>
      <c r="X299" s="290" cm="1">
        <f t="array" ref="X299">IF(Parameters!$E$55="No",IF($A299&lt;=Parameters!$H$39,Parameters!$G$39*$A299,IF($A299&lt;=Parameters!$H$40,Parameters!$G$39*Parameters!$H$39+Parameters!$G$40*($A299-Parameters!$H$39),IF($A299&lt;=Parameters!$H$41,Parameters!$G$39*Parameters!$H$39+Parameters!$G$40*(Parameters!$H$40-Parameters!$H$39)+Parameters!$G$41*($A299-Parameters!$H$40),Parameters!$G$39*Parameters!$H$39+Parameters!$G$40*(Parameters!$H$40-Parameters!$H$39)+Parameters!$G$41*(Parameters!$H$41-Parameters!$H$40)+Parameters!$G$42*($A299-Parameters!$H$41)))),_xlfn.IFS($A299&lt;=Parameters!$H$39,Parameters!$G$39*$A299,$A299&lt;=Parameters!$H$40,Parameters!$G$40*$A299,$A299&lt;=Parameters!$H$41,Parameters!$G$41*$A299,$A299&gt;Parameters!$H$41,Parameters!$G$42*$A299))</f>
        <v>40585.259999999995</v>
      </c>
      <c r="Y299" s="290">
        <f t="shared" si="152"/>
        <v>138.04510204081632</v>
      </c>
      <c r="Z299" s="290" cm="1">
        <f t="array" ref="Z299">IF(Parameters!$F$55="No",IF($A299&lt;=Parameters!$J$23,Parameters!$I$23*$A299,IF($A299&lt;=Parameters!$J$24,Parameters!$I$23*Parameters!$J$23+Parameters!$I$24*($A299-Parameters!$J$23),IF($A299&lt;=Parameters!$J$25,Parameters!$I$23*Parameters!$J$23+Parameters!$I$24*(Parameters!$J$24-Parameters!$J$23)+Parameters!$I$25*($A299-Parameters!$J$24),Parameters!$I$23*Parameters!$J$23+Parameters!$I$24*(Parameters!$J$24-Parameters!$J$23)+Parameters!$I$25*(Parameters!$J$25-Parameters!$J$24)+Parameters!$I$26*($A299-Parameters!$J$25)))),_xlfn.IFS($A299&lt;=Parameters!$J$23,Parameters!$I$23*$A299,$A299&lt;=Parameters!$J$24,Parameters!$I$24*$A299,$A299&lt;=Parameters!$J$25,Parameters!$I$25*$A299,$A299&gt;Parameters!$J$25,Parameters!$I$26*$A299))</f>
        <v>26803.98</v>
      </c>
      <c r="AA299" s="290">
        <f t="shared" si="128"/>
        <v>91.17</v>
      </c>
      <c r="AB299" s="290" cm="1">
        <f t="array" ref="AB299">IF(Parameters!$F$55="No",IF($A299&lt;=Parameters!$J$28,Parameters!$I$28*$A299,IF($A299&lt;=Parameters!$J$29,Parameters!$I$28*Parameters!$J$28+Parameters!$I$29*($A299-Parameters!$J$28),IF($A299&lt;=Parameters!$J$30,Parameters!$I$28*Parameters!$J$28+Parameters!$I$29*(Parameters!$J$29-Parameters!$J$28)+Parameters!$I$30*($A299-Parameters!$J$29),Parameters!$I$28*Parameters!$J$28+Parameters!$I$29*(Parameters!$J$29-Parameters!$J$28)+Parameters!$I$30*(Parameters!$J$30-Parameters!$J$29)+Parameters!$I$31*($A299-Parameters!$J$30)))),_xlfn.IFS($A299&lt;=Parameters!$J$28,Parameters!$I$28*$A299,$A299&lt;=Parameters!$J$29,Parameters!$I$29*$A299,$A299&lt;=Parameters!$J$30,Parameters!$I$30*$A299,$A299&gt;Parameters!$J$30,Parameters!$I$31*$A299))</f>
        <v>34336.339999999997</v>
      </c>
      <c r="AC299" s="290">
        <f t="shared" si="129"/>
        <v>116.79027210884352</v>
      </c>
      <c r="AD299" s="290" cm="1">
        <f t="array" ref="AD299">IF(Parameters!$F$55="No",IF($A299&lt;=Parameters!$J$34,Parameters!$I$34*$A299,IF($A299&lt;=Parameters!$J$35,Parameters!$I$34*Parameters!$J$34+Parameters!$I$35*($A299-Parameters!$J$34),IF($A299&lt;=Parameters!$J$36,Parameters!$I$34*Parameters!$J$34+Parameters!$I$35*(Parameters!$J$35-Parameters!$J$34)+Parameters!$I$36*($A299-Parameters!$J$35),Parameters!$I$34*Parameters!$J$34+Parameters!$I$35*(Parameters!$J$35-Parameters!$J$34)+Parameters!$I$36*(Parameters!$J$36-Parameters!$J$35)+Parameters!$I$37*($A299-Parameters!$J$36)))),_xlfn.IFS($A299&lt;=Parameters!$J$34,Parameters!$I$34*$A299,$A299&lt;=Parameters!$J$35,Parameters!$I$35*$A299,$A299&lt;=Parameters!$J$36,Parameters!$I$36*$A299,$A299&gt;Parameters!$J$36,Parameters!$I$37*$A299))</f>
        <v>38969.759999999995</v>
      </c>
      <c r="AE299" s="290">
        <f t="shared" si="153"/>
        <v>132.55020408163264</v>
      </c>
      <c r="AF299" s="290" cm="1">
        <f t="array" ref="AF299">IF(Parameters!$F$55="No",IF($A299&lt;=Parameters!$J$39,Parameters!$I$39*$A299,IF($A299&lt;=Parameters!$J$40,Parameters!$I$39*Parameters!$J$39+Parameters!$I$40*($A299-Parameters!$J$39),IF($A299&lt;=Parameters!$J$41,Parameters!$I$39*Parameters!$J$39+Parameters!$I$40*(Parameters!$J$40-Parameters!$J$39)+Parameters!$I$41*($A299-Parameters!$J$40),Parameters!$I$39*Parameters!$J$39+Parameters!$I$40*(Parameters!$J$40-Parameters!$J$39)+Parameters!$I$41*(Parameters!$J$41-Parameters!$J$40)+Parameters!$I$42*($A299-Parameters!$J$41)))),_xlfn.IFS($A299&lt;=Parameters!$J$39,Parameters!$I$39*$A299,$A299&lt;=Parameters!$J$40,Parameters!$I$40*$A299,$A299&lt;=Parameters!$J$41,Parameters!$I$41*$A299,$A299&gt;Parameters!$J$41,Parameters!$I$42*$A299))</f>
        <v>40585.259999999995</v>
      </c>
      <c r="AG299" s="290">
        <f t="shared" si="154"/>
        <v>138.04510204081632</v>
      </c>
      <c r="AI299" s="428">
        <f t="shared" si="130"/>
        <v>91.169999999998254</v>
      </c>
      <c r="AJ299" s="428">
        <f t="shared" si="131"/>
        <v>159.35999999999331</v>
      </c>
      <c r="AK299" s="428">
        <f t="shared" si="132"/>
        <v>143.5399999999936</v>
      </c>
      <c r="AL299" s="428">
        <f t="shared" si="133"/>
        <v>143.5399999999936</v>
      </c>
      <c r="AM299" s="428">
        <f t="shared" si="134"/>
        <v>91.169999999998254</v>
      </c>
      <c r="AN299" s="428">
        <f t="shared" si="135"/>
        <v>159.35999999999331</v>
      </c>
      <c r="AO299" s="428">
        <f t="shared" si="136"/>
        <v>143.5399999999936</v>
      </c>
      <c r="AP299" s="428">
        <f t="shared" si="137"/>
        <v>143.5399999999936</v>
      </c>
      <c r="AQ299" s="428">
        <f t="shared" si="138"/>
        <v>91.169999999998254</v>
      </c>
      <c r="AR299" s="428">
        <f t="shared" si="139"/>
        <v>159.35999999999331</v>
      </c>
      <c r="AS299" s="428">
        <f t="shared" si="140"/>
        <v>143.5399999999936</v>
      </c>
      <c r="AT299" s="428">
        <f t="shared" si="141"/>
        <v>143.5399999999936</v>
      </c>
      <c r="AU299" s="428">
        <f t="shared" si="142"/>
        <v>91.169999999998254</v>
      </c>
      <c r="AV299" s="428">
        <f t="shared" si="143"/>
        <v>159.35999999999331</v>
      </c>
      <c r="AW299" s="428">
        <f t="shared" si="144"/>
        <v>143.5399999999936</v>
      </c>
      <c r="AX299" s="428">
        <f t="shared" si="145"/>
        <v>143.5399999999936</v>
      </c>
    </row>
    <row r="300">
      <c r="A300" s="413">
        <v>295</v>
      </c>
      <c r="B300" s="290" cm="1">
        <f t="array" ref="B300">IF(Parameters!$C$55="No",IF($A300&lt;=Parameters!$D$23,Parameters!$C$23*$A300,IF($A300&lt;=Parameters!$D$24,Parameters!$C$23*Parameters!$D$23+Parameters!$C$24*($A300-Parameters!$D$23),IF($A300&lt;=Parameters!$D$25,Parameters!$C$23*Parameters!$D$23+Parameters!$C$24*(Parameters!$D$24-Parameters!$D$23)+Parameters!$C$25*($A300-Parameters!$D$24),Parameters!$C$23*Parameters!$D$23+Parameters!$C$24*(Parameters!$D$24-Parameters!$D$23)+Parameters!$C$25*(Parameters!$D$25-Parameters!$D$24)+Parameters!$C$26*($A300-Parameters!$D$25)))),_xlfn.IFS($A300&lt;=Parameters!$D$23,Parameters!$C$23*$A300,$A300&lt;=Parameters!$D$24,Parameters!$C$24*$A300,$A300&lt;=Parameters!$D$25,Parameters!$C$25*$A300,$A300&gt;Parameters!$D$25,Parameters!$C$26*$A300))</f>
        <v>26895.15</v>
      </c>
      <c r="C300" s="290">
        <f t="shared" si="146"/>
        <v>91.17</v>
      </c>
      <c r="D300" s="290" cm="1">
        <f t="array" ref="D300">IF(Parameters!$C$55="No",IF($A300&lt;=Parameters!$D$28,Parameters!$C$28*$A300,IF($A300&lt;=Parameters!$D$29,Parameters!$C$28*Parameters!$D$28+Parameters!$C$29*($A300-Parameters!$D$28),IF($A300&lt;=Parameters!$D$30,Parameters!$C$28*Parameters!$D$28+Parameters!$C$29*(Parameters!$D$29-Parameters!$D$28)+Parameters!$C$30*($A300-Parameters!$D$29),Parameters!$C$28*Parameters!$D$28+Parameters!$C$29*(Parameters!$D$29-Parameters!$D$28)+Parameters!$C$30*(Parameters!$D$30-Parameters!$D$29)+Parameters!$C$31*($A300-Parameters!$D$30)))),_xlfn.IFS($A300&lt;=Parameters!$D$28,Parameters!$C$28*$A300,$A300&lt;=Parameters!$D$29,Parameters!$C$29*$A300,$A300&lt;=Parameters!$D$30,Parameters!$C$30*$A300,$A300&gt;Parameters!$D$30,Parameters!$C$31*$A300))</f>
        <v>34495.699999999997</v>
      </c>
      <c r="E300" s="290">
        <f t="shared" si="146"/>
        <v>116.93457627118643</v>
      </c>
      <c r="F300" s="290" cm="1">
        <f t="array" ref="F300">IF(Parameters!$C$55="No",IF($A300&lt;=Parameters!$D$34,Parameters!$C$34*$A300,IF($A300&lt;=Parameters!$D$35,Parameters!$C$34*Parameters!$D$34+Parameters!$C$35*($A300-Parameters!$D$34),IF($A300&lt;=Parameters!$D$36,Parameters!$C$34*Parameters!$D$34+Parameters!$C$35*(Parameters!$D$35-Parameters!$D$34)+Parameters!$C$36*($A300-Parameters!$D$35),Parameters!$C$34*Parameters!$D$34+Parameters!$C$35*(Parameters!$D$35-Parameters!$D$34)+Parameters!$C$36*(Parameters!$D$36-Parameters!$D$35)+Parameters!$C$37*($A300-Parameters!$D$36)))),_xlfn.IFS($A300&lt;=Parameters!$D$34,Parameters!$C$34*$A300,$A300&lt;=Parameters!$D$35,Parameters!$C$35*$A300,$A300&lt;=Parameters!$D$36,Parameters!$C$36*$A300,$A300&gt;Parameters!$D$36,Parameters!$C$37*$A300))</f>
        <v>39113.300000000003</v>
      </c>
      <c r="G300" s="290">
        <f t="shared" si="147"/>
        <v>132.58745762711865</v>
      </c>
      <c r="H300" s="290" cm="1">
        <f t="array" ref="H300">IF(Parameters!$C$55="No",IF($A300&lt;=Parameters!$D$39,Parameters!$C$39*$A300,IF($A300&lt;=Parameters!$D$40,Parameters!$C$39*Parameters!$D$39+Parameters!$C$40*($A300-Parameters!$D$39),IF($A300&lt;=Parameters!$D$41,Parameters!$C$39*Parameters!$D$39+Parameters!$C$40*(Parameters!$D$40-Parameters!$D$39)+Parameters!$C$41*($A300-Parameters!$D$40),Parameters!$C$39*Parameters!$D$39+Parameters!$C$40*(Parameters!$D$40-Parameters!$D$39)+Parameters!$C$41*(Parameters!$D$41-Parameters!$D$40)+Parameters!$C$42*($A300-Parameters!$D$41)))),_xlfn.IFS($A300&lt;=Parameters!$D$39,Parameters!$C$39*$A300,$A300&lt;=Parameters!$D$40,Parameters!$C$40*$A300,$A300&lt;=Parameters!$D$41,Parameters!$C$41*$A300,$A300&gt;Parameters!$D$41,Parameters!$C$42*$A300))</f>
        <v>40728.799999999996</v>
      </c>
      <c r="I300" s="290">
        <f t="shared" si="148"/>
        <v>138.06372881355929</v>
      </c>
      <c r="J300" s="290" cm="1">
        <f t="array" ref="J300">IF(Parameters!$D$55="No",IF($A300&lt;=Parameters!$F$23,Parameters!$E$23*$A300,IF($A300&lt;=Parameters!$F$24,Parameters!$E$23*Parameters!$F$23+Parameters!$E$24*($A300-Parameters!$F$23),IF($A300&lt;=Parameters!$F$25,Parameters!$E$23*Parameters!$F$23+Parameters!$E$24*(Parameters!$F$24-Parameters!$F$23)+Parameters!$E$25*($A300-Parameters!$F$24),Parameters!$E$23*Parameters!$F$23+Parameters!$E$24*(Parameters!$F$24-Parameters!$F$23)+Parameters!$E$25*(Parameters!$F$25-Parameters!$F$24)+Parameters!$E$26*($A300-Parameters!$F$25)))),_xlfn.IFS($A300&lt;=Parameters!$F$23,Parameters!$E$23*$A300,$A300&lt;=Parameters!$F$24,Parameters!$E$24*$A300,$A300&lt;=Parameters!$F$25,Parameters!$E$25*$A300,$A300&gt;Parameters!$F$25,Parameters!$E$26*$A300))</f>
        <v>26895.15</v>
      </c>
      <c r="K300" s="290">
        <f t="shared" si="124"/>
        <v>91.17</v>
      </c>
      <c r="L300" s="290" cm="1">
        <f t="array" ref="L300">IF(Parameters!$D$55="No",IF($A300&lt;=Parameters!$F$28,Parameters!$E$28*$A300,IF($A300&lt;=Parameters!$F$29,Parameters!$E$28*Parameters!$F$28+Parameters!$E$29*($A300-Parameters!$F$28),IF($A300&lt;=Parameters!$F$30,Parameters!$E$28*Parameters!$F$28+Parameters!$E$29*(Parameters!$F$29-Parameters!$F$28)+Parameters!$E$30*($A300-Parameters!$F$29),Parameters!$E$28*Parameters!$F$28+Parameters!$E$29*(Parameters!$F$29-Parameters!$F$28)+Parameters!$E$30*(Parameters!$F$30-Parameters!$F$29)+Parameters!$E$31*($A300-Parameters!$F$30)))),_xlfn.IFS($A300&lt;=Parameters!$F$28,Parameters!$E$28*$A300,$A300&lt;=Parameters!$F$29,Parameters!$E$29*$A300,$A300&lt;=Parameters!$F$30,Parameters!$E$30*$A300,$A300&gt;Parameters!$F$30,Parameters!$E$31*$A300))</f>
        <v>34495.699999999997</v>
      </c>
      <c r="M300" s="290">
        <f t="shared" si="125"/>
        <v>116.93457627118643</v>
      </c>
      <c r="N300" s="290" cm="1">
        <f t="array" ref="N300">IF(Parameters!$D$55="No",IF($A300&lt;=Parameters!$F$34,Parameters!$E$34*$A300,IF($A300&lt;=Parameters!$F$35,Parameters!$E$34*Parameters!$F$34+Parameters!$E$35*($A300-Parameters!$F$34),IF($A300&lt;=Parameters!$F$36,Parameters!$E$34*Parameters!$F$34+Parameters!$E$35*(Parameters!$F$35-Parameters!$F$34)+Parameters!$E$36*($A300-Parameters!$F$35),Parameters!$E$34*Parameters!$F$34+Parameters!$E$35*(Parameters!$F$35-Parameters!$F$34)+Parameters!$E$36*(Parameters!$F$36-Parameters!$F$35)+Parameters!$E$37*($A300-Parameters!$F$36)))),_xlfn.IFS($A300&lt;=Parameters!$F$34,Parameters!$E$34*$A300,$A300&lt;=Parameters!$F$35,Parameters!$E$35*$A300,$A300&lt;=Parameters!$F$36,Parameters!$E$36*$A300,$A300&gt;Parameters!$F$36,Parameters!$E$37*$A300))</f>
        <v>39113.300000000003</v>
      </c>
      <c r="O300" s="290">
        <f t="shared" si="149"/>
        <v>132.58745762711865</v>
      </c>
      <c r="P300" s="290" cm="1">
        <f t="array" ref="P300">IF(Parameters!$D$55="No",IF($A300&lt;=Parameters!$F$39,Parameters!$E$39*$A300,IF($A300&lt;=Parameters!$F$40,Parameters!$E$39*Parameters!$F$39+Parameters!$E$40*($A300-Parameters!$F$39),IF($A300&lt;=Parameters!$F$41,Parameters!$E$39*Parameters!$F$39+Parameters!$E$40*(Parameters!$F$40-Parameters!$F$39)+Parameters!$E$41*($A300-Parameters!$F$40),Parameters!$E$39*Parameters!$F$39+Parameters!$E$40*(Parameters!$F$40-Parameters!$F$39)+Parameters!$E$41*(Parameters!$F$41-Parameters!$F$40)+Parameters!$E$42*($A300-Parameters!$F$41)))),_xlfn.IFS($A300&lt;=Parameters!$F$39,Parameters!$E$39*$A300,$A300&lt;=Parameters!$F$40,Parameters!$E$40*$A300,$A300&lt;=Parameters!$F$41,Parameters!$E$41*$A300,$A300&gt;Parameters!$F$41,Parameters!$E$42*$A300))</f>
        <v>40728.799999999996</v>
      </c>
      <c r="Q300" s="290">
        <f t="shared" si="150"/>
        <v>138.06372881355929</v>
      </c>
      <c r="R300" s="290" cm="1">
        <f t="array" ref="R300">IF(Parameters!$E$55="No",IF($A300&lt;=Parameters!$H$23,Parameters!$G$23*$A300,IF($A300&lt;=Parameters!$H$24,Parameters!$G$23*Parameters!$H$23+Parameters!$G$24*($A300-Parameters!$H$23),IF($A300&lt;=Parameters!$H$25,Parameters!$G$23*Parameters!$H$23+Parameters!$G$24*(Parameters!$H$24-Parameters!$H$23)+Parameters!$G$25*($A300-Parameters!$H$24),Parameters!$G$23*Parameters!$H$23+Parameters!$G$24*(Parameters!$H$24-Parameters!$H$23)+Parameters!$G$25*(Parameters!$H$25-Parameters!$H$24)+Parameters!$G$26*($A300-Parameters!$H$25)))),_xlfn.IFS($A300&lt;=Parameters!$H$23,Parameters!$G$23*$A300,$A300&lt;=Parameters!$H$24,Parameters!$G$24*$A300,$A300&lt;=Parameters!$H$25,Parameters!$G$25*$A300,$A300&gt;Parameters!$H$25,Parameters!$G$26*$A300))</f>
        <v>26895.15</v>
      </c>
      <c r="S300" s="290">
        <f t="shared" si="126"/>
        <v>91.17</v>
      </c>
      <c r="T300" s="290" cm="1">
        <f t="array" ref="T300">IF(Parameters!$E$55="No",IF($A300&lt;=Parameters!$H$28,Parameters!$G$28*$A300,IF($A300&lt;=Parameters!$H$29,Parameters!$G$28*Parameters!$H$28+Parameters!$G$29*($A300-Parameters!$H$28),IF($A300&lt;=Parameters!$H$30,Parameters!$G$28*Parameters!$H$28+Parameters!$G$29*(Parameters!$H$29-Parameters!$H$28)+Parameters!$G$30*($A300-Parameters!$H$29),Parameters!$G$28*Parameters!$H$28+Parameters!$G$29*(Parameters!$H$29-Parameters!$H$28)+Parameters!$G$30*(Parameters!$H$30-Parameters!$H$29)+Parameters!$G$31*($A300-Parameters!$H$30)))),_xlfn.IFS($A300&lt;=Parameters!$H$28,Parameters!$G$28*$A300,$A300&lt;=Parameters!$H$29,Parameters!$G$29*$A300,$A300&lt;=Parameters!$H$30,Parameters!$G$30*$A300,$A300&gt;Parameters!$H$30,Parameters!$G$31*$A300))</f>
        <v>34495.699999999997</v>
      </c>
      <c r="U300" s="290">
        <f t="shared" si="127"/>
        <v>116.93457627118643</v>
      </c>
      <c r="V300" s="290" cm="1">
        <f t="array" ref="V300">IF(Parameters!$E$55="No",IF($A300&lt;=Parameters!$H$34,Parameters!$G$34*$A300,IF($A300&lt;=Parameters!$H$35,Parameters!$G$34*Parameters!$H$34+Parameters!$G$35*($A300-Parameters!$H$34),IF($A300&lt;=Parameters!$H$36,Parameters!$G$34*Parameters!$H$34+Parameters!$G$35*(Parameters!$H$35-Parameters!$H$34)+Parameters!$G$36*($A300-Parameters!$H$35),Parameters!$G$34*Parameters!$H$34+Parameters!$G$35*(Parameters!$H$35-Parameters!$H$34)+Parameters!$G$36*(Parameters!$H$36-Parameters!$H$35)+Parameters!$G$37*($A300-Parameters!$H$36)))),_xlfn.IFS($A300&lt;=Parameters!$H$34,Parameters!$G$34*$A300,$A300&lt;=Parameters!$H$35,Parameters!$G$35*$A300,$A300&lt;=Parameters!$H$36,Parameters!$G$36*$A300,$A300&gt;Parameters!$H$36,Parameters!$G$37*$A300))</f>
        <v>39113.300000000003</v>
      </c>
      <c r="W300" s="290">
        <f t="shared" si="151"/>
        <v>132.58745762711865</v>
      </c>
      <c r="X300" s="290" cm="1">
        <f t="array" ref="X300">IF(Parameters!$E$55="No",IF($A300&lt;=Parameters!$H$39,Parameters!$G$39*$A300,IF($A300&lt;=Parameters!$H$40,Parameters!$G$39*Parameters!$H$39+Parameters!$G$40*($A300-Parameters!$H$39),IF($A300&lt;=Parameters!$H$41,Parameters!$G$39*Parameters!$H$39+Parameters!$G$40*(Parameters!$H$40-Parameters!$H$39)+Parameters!$G$41*($A300-Parameters!$H$40),Parameters!$G$39*Parameters!$H$39+Parameters!$G$40*(Parameters!$H$40-Parameters!$H$39)+Parameters!$G$41*(Parameters!$H$41-Parameters!$H$40)+Parameters!$G$42*($A300-Parameters!$H$41)))),_xlfn.IFS($A300&lt;=Parameters!$H$39,Parameters!$G$39*$A300,$A300&lt;=Parameters!$H$40,Parameters!$G$40*$A300,$A300&lt;=Parameters!$H$41,Parameters!$G$41*$A300,$A300&gt;Parameters!$H$41,Parameters!$G$42*$A300))</f>
        <v>40728.799999999996</v>
      </c>
      <c r="Y300" s="290">
        <f t="shared" si="152"/>
        <v>138.06372881355929</v>
      </c>
      <c r="Z300" s="290" cm="1">
        <f t="array" ref="Z300">IF(Parameters!$F$55="No",IF($A300&lt;=Parameters!$J$23,Parameters!$I$23*$A300,IF($A300&lt;=Parameters!$J$24,Parameters!$I$23*Parameters!$J$23+Parameters!$I$24*($A300-Parameters!$J$23),IF($A300&lt;=Parameters!$J$25,Parameters!$I$23*Parameters!$J$23+Parameters!$I$24*(Parameters!$J$24-Parameters!$J$23)+Parameters!$I$25*($A300-Parameters!$J$24),Parameters!$I$23*Parameters!$J$23+Parameters!$I$24*(Parameters!$J$24-Parameters!$J$23)+Parameters!$I$25*(Parameters!$J$25-Parameters!$J$24)+Parameters!$I$26*($A300-Parameters!$J$25)))),_xlfn.IFS($A300&lt;=Parameters!$J$23,Parameters!$I$23*$A300,$A300&lt;=Parameters!$J$24,Parameters!$I$24*$A300,$A300&lt;=Parameters!$J$25,Parameters!$I$25*$A300,$A300&gt;Parameters!$J$25,Parameters!$I$26*$A300))</f>
        <v>26895.15</v>
      </c>
      <c r="AA300" s="290">
        <f t="shared" si="128"/>
        <v>91.17</v>
      </c>
      <c r="AB300" s="290" cm="1">
        <f t="array" ref="AB300">IF(Parameters!$F$55="No",IF($A300&lt;=Parameters!$J$28,Parameters!$I$28*$A300,IF($A300&lt;=Parameters!$J$29,Parameters!$I$28*Parameters!$J$28+Parameters!$I$29*($A300-Parameters!$J$28),IF($A300&lt;=Parameters!$J$30,Parameters!$I$28*Parameters!$J$28+Parameters!$I$29*(Parameters!$J$29-Parameters!$J$28)+Parameters!$I$30*($A300-Parameters!$J$29),Parameters!$I$28*Parameters!$J$28+Parameters!$I$29*(Parameters!$J$29-Parameters!$J$28)+Parameters!$I$30*(Parameters!$J$30-Parameters!$J$29)+Parameters!$I$31*($A300-Parameters!$J$30)))),_xlfn.IFS($A300&lt;=Parameters!$J$28,Parameters!$I$28*$A300,$A300&lt;=Parameters!$J$29,Parameters!$I$29*$A300,$A300&lt;=Parameters!$J$30,Parameters!$I$30*$A300,$A300&gt;Parameters!$J$30,Parameters!$I$31*$A300))</f>
        <v>34495.699999999997</v>
      </c>
      <c r="AC300" s="290">
        <f t="shared" si="129"/>
        <v>116.93457627118643</v>
      </c>
      <c r="AD300" s="290" cm="1">
        <f t="array" ref="AD300">IF(Parameters!$F$55="No",IF($A300&lt;=Parameters!$J$34,Parameters!$I$34*$A300,IF($A300&lt;=Parameters!$J$35,Parameters!$I$34*Parameters!$J$34+Parameters!$I$35*($A300-Parameters!$J$34),IF($A300&lt;=Parameters!$J$36,Parameters!$I$34*Parameters!$J$34+Parameters!$I$35*(Parameters!$J$35-Parameters!$J$34)+Parameters!$I$36*($A300-Parameters!$J$35),Parameters!$I$34*Parameters!$J$34+Parameters!$I$35*(Parameters!$J$35-Parameters!$J$34)+Parameters!$I$36*(Parameters!$J$36-Parameters!$J$35)+Parameters!$I$37*($A300-Parameters!$J$36)))),_xlfn.IFS($A300&lt;=Parameters!$J$34,Parameters!$I$34*$A300,$A300&lt;=Parameters!$J$35,Parameters!$I$35*$A300,$A300&lt;=Parameters!$J$36,Parameters!$I$36*$A300,$A300&gt;Parameters!$J$36,Parameters!$I$37*$A300))</f>
        <v>39113.300000000003</v>
      </c>
      <c r="AE300" s="290">
        <f t="shared" si="153"/>
        <v>132.58745762711865</v>
      </c>
      <c r="AF300" s="290" cm="1">
        <f t="array" ref="AF300">IF(Parameters!$F$55="No",IF($A300&lt;=Parameters!$J$39,Parameters!$I$39*$A300,IF($A300&lt;=Parameters!$J$40,Parameters!$I$39*Parameters!$J$39+Parameters!$I$40*($A300-Parameters!$J$39),IF($A300&lt;=Parameters!$J$41,Parameters!$I$39*Parameters!$J$39+Parameters!$I$40*(Parameters!$J$40-Parameters!$J$39)+Parameters!$I$41*($A300-Parameters!$J$40),Parameters!$I$39*Parameters!$J$39+Parameters!$I$40*(Parameters!$J$40-Parameters!$J$39)+Parameters!$I$41*(Parameters!$J$41-Parameters!$J$40)+Parameters!$I$42*($A300-Parameters!$J$41)))),_xlfn.IFS($A300&lt;=Parameters!$J$39,Parameters!$I$39*$A300,$A300&lt;=Parameters!$J$40,Parameters!$I$40*$A300,$A300&lt;=Parameters!$J$41,Parameters!$I$41*$A300,$A300&gt;Parameters!$J$41,Parameters!$I$42*$A300))</f>
        <v>40728.799999999996</v>
      </c>
      <c r="AG300" s="290">
        <f t="shared" si="154"/>
        <v>138.06372881355929</v>
      </c>
      <c r="AI300" s="428">
        <f t="shared" si="130"/>
        <v>91.170000000001892</v>
      </c>
      <c r="AJ300" s="428">
        <f t="shared" si="131"/>
        <v>159.36000000000058</v>
      </c>
      <c r="AK300" s="428">
        <f t="shared" si="132"/>
        <v>143.54000000000815</v>
      </c>
      <c r="AL300" s="428">
        <f t="shared" si="133"/>
        <v>143.54000000000087</v>
      </c>
      <c r="AM300" s="428">
        <f t="shared" si="134"/>
        <v>91.170000000001892</v>
      </c>
      <c r="AN300" s="428">
        <f t="shared" si="135"/>
        <v>159.36000000000058</v>
      </c>
      <c r="AO300" s="428">
        <f t="shared" si="136"/>
        <v>143.54000000000815</v>
      </c>
      <c r="AP300" s="428">
        <f t="shared" si="137"/>
        <v>143.54000000000087</v>
      </c>
      <c r="AQ300" s="428">
        <f t="shared" si="138"/>
        <v>91.170000000001892</v>
      </c>
      <c r="AR300" s="428">
        <f t="shared" si="139"/>
        <v>159.36000000000058</v>
      </c>
      <c r="AS300" s="428">
        <f t="shared" si="140"/>
        <v>143.54000000000815</v>
      </c>
      <c r="AT300" s="428">
        <f t="shared" si="141"/>
        <v>143.54000000000087</v>
      </c>
      <c r="AU300" s="428">
        <f t="shared" si="142"/>
        <v>91.170000000001892</v>
      </c>
      <c r="AV300" s="428">
        <f t="shared" si="143"/>
        <v>159.36000000000058</v>
      </c>
      <c r="AW300" s="428">
        <f t="shared" si="144"/>
        <v>143.54000000000815</v>
      </c>
      <c r="AX300" s="428">
        <f t="shared" si="145"/>
        <v>143.54000000000087</v>
      </c>
    </row>
    <row r="301">
      <c r="A301" s="413">
        <v>296</v>
      </c>
      <c r="B301" s="290" cm="1">
        <f t="array" ref="B301">IF(Parameters!$C$55="No",IF($A301&lt;=Parameters!$D$23,Parameters!$C$23*$A301,IF($A301&lt;=Parameters!$D$24,Parameters!$C$23*Parameters!$D$23+Parameters!$C$24*($A301-Parameters!$D$23),IF($A301&lt;=Parameters!$D$25,Parameters!$C$23*Parameters!$D$23+Parameters!$C$24*(Parameters!$D$24-Parameters!$D$23)+Parameters!$C$25*($A301-Parameters!$D$24),Parameters!$C$23*Parameters!$D$23+Parameters!$C$24*(Parameters!$D$24-Parameters!$D$23)+Parameters!$C$25*(Parameters!$D$25-Parameters!$D$24)+Parameters!$C$26*($A301-Parameters!$D$25)))),_xlfn.IFS($A301&lt;=Parameters!$D$23,Parameters!$C$23*$A301,$A301&lt;=Parameters!$D$24,Parameters!$C$24*$A301,$A301&lt;=Parameters!$D$25,Parameters!$C$25*$A301,$A301&gt;Parameters!$D$25,Parameters!$C$26*$A301))</f>
        <v>26986.32</v>
      </c>
      <c r="C301" s="290">
        <f t="shared" si="146"/>
        <v>91.17</v>
      </c>
      <c r="D301" s="290" cm="1">
        <f t="array" ref="D301">IF(Parameters!$C$55="No",IF($A301&lt;=Parameters!$D$28,Parameters!$C$28*$A301,IF($A301&lt;=Parameters!$D$29,Parameters!$C$28*Parameters!$D$28+Parameters!$C$29*($A301-Parameters!$D$28),IF($A301&lt;=Parameters!$D$30,Parameters!$C$28*Parameters!$D$28+Parameters!$C$29*(Parameters!$D$29-Parameters!$D$28)+Parameters!$C$30*($A301-Parameters!$D$29),Parameters!$C$28*Parameters!$D$28+Parameters!$C$29*(Parameters!$D$29-Parameters!$D$28)+Parameters!$C$30*(Parameters!$D$30-Parameters!$D$29)+Parameters!$C$31*($A301-Parameters!$D$30)))),_xlfn.IFS($A301&lt;=Parameters!$D$28,Parameters!$C$28*$A301,$A301&lt;=Parameters!$D$29,Parameters!$C$29*$A301,$A301&lt;=Parameters!$D$30,Parameters!$C$30*$A301,$A301&gt;Parameters!$D$30,Parameters!$C$31*$A301))</f>
        <v>34655.06</v>
      </c>
      <c r="E301" s="290">
        <f t="shared" si="146"/>
        <v>117.0779054054054</v>
      </c>
      <c r="F301" s="290" cm="1">
        <f t="array" ref="F301">IF(Parameters!$C$55="No",IF($A301&lt;=Parameters!$D$34,Parameters!$C$34*$A301,IF($A301&lt;=Parameters!$D$35,Parameters!$C$34*Parameters!$D$34+Parameters!$C$35*($A301-Parameters!$D$34),IF($A301&lt;=Parameters!$D$36,Parameters!$C$34*Parameters!$D$34+Parameters!$C$35*(Parameters!$D$35-Parameters!$D$34)+Parameters!$C$36*($A301-Parameters!$D$35),Parameters!$C$34*Parameters!$D$34+Parameters!$C$35*(Parameters!$D$35-Parameters!$D$34)+Parameters!$C$36*(Parameters!$D$36-Parameters!$D$35)+Parameters!$C$37*($A301-Parameters!$D$36)))),_xlfn.IFS($A301&lt;=Parameters!$D$34,Parameters!$C$34*$A301,$A301&lt;=Parameters!$D$35,Parameters!$C$35*$A301,$A301&lt;=Parameters!$D$36,Parameters!$C$36*$A301,$A301&gt;Parameters!$D$36,Parameters!$C$37*$A301))</f>
        <v>39256.839999999997</v>
      </c>
      <c r="G301" s="290">
        <f t="shared" si="147"/>
        <v>132.62445945945944</v>
      </c>
      <c r="H301" s="290" cm="1">
        <f t="array" ref="H301">IF(Parameters!$C$55="No",IF($A301&lt;=Parameters!$D$39,Parameters!$C$39*$A301,IF($A301&lt;=Parameters!$D$40,Parameters!$C$39*Parameters!$D$39+Parameters!$C$40*($A301-Parameters!$D$39),IF($A301&lt;=Parameters!$D$41,Parameters!$C$39*Parameters!$D$39+Parameters!$C$40*(Parameters!$D$40-Parameters!$D$39)+Parameters!$C$41*($A301-Parameters!$D$40),Parameters!$C$39*Parameters!$D$39+Parameters!$C$40*(Parameters!$D$40-Parameters!$D$39)+Parameters!$C$41*(Parameters!$D$41-Parameters!$D$40)+Parameters!$C$42*($A301-Parameters!$D$41)))),_xlfn.IFS($A301&lt;=Parameters!$D$39,Parameters!$C$39*$A301,$A301&lt;=Parameters!$D$40,Parameters!$C$40*$A301,$A301&lt;=Parameters!$D$41,Parameters!$C$41*$A301,$A301&gt;Parameters!$D$41,Parameters!$C$42*$A301))</f>
        <v>40872.339999999997</v>
      </c>
      <c r="I301" s="290">
        <f t="shared" si="148"/>
        <v>138.0822297297297</v>
      </c>
      <c r="J301" s="290" cm="1">
        <f t="array" ref="J301">IF(Parameters!$D$55="No",IF($A301&lt;=Parameters!$F$23,Parameters!$E$23*$A301,IF($A301&lt;=Parameters!$F$24,Parameters!$E$23*Parameters!$F$23+Parameters!$E$24*($A301-Parameters!$F$23),IF($A301&lt;=Parameters!$F$25,Parameters!$E$23*Parameters!$F$23+Parameters!$E$24*(Parameters!$F$24-Parameters!$F$23)+Parameters!$E$25*($A301-Parameters!$F$24),Parameters!$E$23*Parameters!$F$23+Parameters!$E$24*(Parameters!$F$24-Parameters!$F$23)+Parameters!$E$25*(Parameters!$F$25-Parameters!$F$24)+Parameters!$E$26*($A301-Parameters!$F$25)))),_xlfn.IFS($A301&lt;=Parameters!$F$23,Parameters!$E$23*$A301,$A301&lt;=Parameters!$F$24,Parameters!$E$24*$A301,$A301&lt;=Parameters!$F$25,Parameters!$E$25*$A301,$A301&gt;Parameters!$F$25,Parameters!$E$26*$A301))</f>
        <v>26986.32</v>
      </c>
      <c r="K301" s="290">
        <f t="shared" si="124"/>
        <v>91.17</v>
      </c>
      <c r="L301" s="290" cm="1">
        <f t="array" ref="L301">IF(Parameters!$D$55="No",IF($A301&lt;=Parameters!$F$28,Parameters!$E$28*$A301,IF($A301&lt;=Parameters!$F$29,Parameters!$E$28*Parameters!$F$28+Parameters!$E$29*($A301-Parameters!$F$28),IF($A301&lt;=Parameters!$F$30,Parameters!$E$28*Parameters!$F$28+Parameters!$E$29*(Parameters!$F$29-Parameters!$F$28)+Parameters!$E$30*($A301-Parameters!$F$29),Parameters!$E$28*Parameters!$F$28+Parameters!$E$29*(Parameters!$F$29-Parameters!$F$28)+Parameters!$E$30*(Parameters!$F$30-Parameters!$F$29)+Parameters!$E$31*($A301-Parameters!$F$30)))),_xlfn.IFS($A301&lt;=Parameters!$F$28,Parameters!$E$28*$A301,$A301&lt;=Parameters!$F$29,Parameters!$E$29*$A301,$A301&lt;=Parameters!$F$30,Parameters!$E$30*$A301,$A301&gt;Parameters!$F$30,Parameters!$E$31*$A301))</f>
        <v>34655.06</v>
      </c>
      <c r="M301" s="290">
        <f t="shared" si="125"/>
        <v>117.0779054054054</v>
      </c>
      <c r="N301" s="290" cm="1">
        <f t="array" ref="N301">IF(Parameters!$D$55="No",IF($A301&lt;=Parameters!$F$34,Parameters!$E$34*$A301,IF($A301&lt;=Parameters!$F$35,Parameters!$E$34*Parameters!$F$34+Parameters!$E$35*($A301-Parameters!$F$34),IF($A301&lt;=Parameters!$F$36,Parameters!$E$34*Parameters!$F$34+Parameters!$E$35*(Parameters!$F$35-Parameters!$F$34)+Parameters!$E$36*($A301-Parameters!$F$35),Parameters!$E$34*Parameters!$F$34+Parameters!$E$35*(Parameters!$F$35-Parameters!$F$34)+Parameters!$E$36*(Parameters!$F$36-Parameters!$F$35)+Parameters!$E$37*($A301-Parameters!$F$36)))),_xlfn.IFS($A301&lt;=Parameters!$F$34,Parameters!$E$34*$A301,$A301&lt;=Parameters!$F$35,Parameters!$E$35*$A301,$A301&lt;=Parameters!$F$36,Parameters!$E$36*$A301,$A301&gt;Parameters!$F$36,Parameters!$E$37*$A301))</f>
        <v>39256.839999999997</v>
      </c>
      <c r="O301" s="290">
        <f t="shared" si="149"/>
        <v>132.62445945945944</v>
      </c>
      <c r="P301" s="290" cm="1">
        <f t="array" ref="P301">IF(Parameters!$D$55="No",IF($A301&lt;=Parameters!$F$39,Parameters!$E$39*$A301,IF($A301&lt;=Parameters!$F$40,Parameters!$E$39*Parameters!$F$39+Parameters!$E$40*($A301-Parameters!$F$39),IF($A301&lt;=Parameters!$F$41,Parameters!$E$39*Parameters!$F$39+Parameters!$E$40*(Parameters!$F$40-Parameters!$F$39)+Parameters!$E$41*($A301-Parameters!$F$40),Parameters!$E$39*Parameters!$F$39+Parameters!$E$40*(Parameters!$F$40-Parameters!$F$39)+Parameters!$E$41*(Parameters!$F$41-Parameters!$F$40)+Parameters!$E$42*($A301-Parameters!$F$41)))),_xlfn.IFS($A301&lt;=Parameters!$F$39,Parameters!$E$39*$A301,$A301&lt;=Parameters!$F$40,Parameters!$E$40*$A301,$A301&lt;=Parameters!$F$41,Parameters!$E$41*$A301,$A301&gt;Parameters!$F$41,Parameters!$E$42*$A301))</f>
        <v>40872.339999999997</v>
      </c>
      <c r="Q301" s="290">
        <f t="shared" si="150"/>
        <v>138.0822297297297</v>
      </c>
      <c r="R301" s="290" cm="1">
        <f t="array" ref="R301">IF(Parameters!$E$55="No",IF($A301&lt;=Parameters!$H$23,Parameters!$G$23*$A301,IF($A301&lt;=Parameters!$H$24,Parameters!$G$23*Parameters!$H$23+Parameters!$G$24*($A301-Parameters!$H$23),IF($A301&lt;=Parameters!$H$25,Parameters!$G$23*Parameters!$H$23+Parameters!$G$24*(Parameters!$H$24-Parameters!$H$23)+Parameters!$G$25*($A301-Parameters!$H$24),Parameters!$G$23*Parameters!$H$23+Parameters!$G$24*(Parameters!$H$24-Parameters!$H$23)+Parameters!$G$25*(Parameters!$H$25-Parameters!$H$24)+Parameters!$G$26*($A301-Parameters!$H$25)))),_xlfn.IFS($A301&lt;=Parameters!$H$23,Parameters!$G$23*$A301,$A301&lt;=Parameters!$H$24,Parameters!$G$24*$A301,$A301&lt;=Parameters!$H$25,Parameters!$G$25*$A301,$A301&gt;Parameters!$H$25,Parameters!$G$26*$A301))</f>
        <v>26986.32</v>
      </c>
      <c r="S301" s="290">
        <f t="shared" si="126"/>
        <v>91.17</v>
      </c>
      <c r="T301" s="290" cm="1">
        <f t="array" ref="T301">IF(Parameters!$E$55="No",IF($A301&lt;=Parameters!$H$28,Parameters!$G$28*$A301,IF($A301&lt;=Parameters!$H$29,Parameters!$G$28*Parameters!$H$28+Parameters!$G$29*($A301-Parameters!$H$28),IF($A301&lt;=Parameters!$H$30,Parameters!$G$28*Parameters!$H$28+Parameters!$G$29*(Parameters!$H$29-Parameters!$H$28)+Parameters!$G$30*($A301-Parameters!$H$29),Parameters!$G$28*Parameters!$H$28+Parameters!$G$29*(Parameters!$H$29-Parameters!$H$28)+Parameters!$G$30*(Parameters!$H$30-Parameters!$H$29)+Parameters!$G$31*($A301-Parameters!$H$30)))),_xlfn.IFS($A301&lt;=Parameters!$H$28,Parameters!$G$28*$A301,$A301&lt;=Parameters!$H$29,Parameters!$G$29*$A301,$A301&lt;=Parameters!$H$30,Parameters!$G$30*$A301,$A301&gt;Parameters!$H$30,Parameters!$G$31*$A301))</f>
        <v>34655.06</v>
      </c>
      <c r="U301" s="290">
        <f t="shared" si="127"/>
        <v>117.0779054054054</v>
      </c>
      <c r="V301" s="290" cm="1">
        <f t="array" ref="V301">IF(Parameters!$E$55="No",IF($A301&lt;=Parameters!$H$34,Parameters!$G$34*$A301,IF($A301&lt;=Parameters!$H$35,Parameters!$G$34*Parameters!$H$34+Parameters!$G$35*($A301-Parameters!$H$34),IF($A301&lt;=Parameters!$H$36,Parameters!$G$34*Parameters!$H$34+Parameters!$G$35*(Parameters!$H$35-Parameters!$H$34)+Parameters!$G$36*($A301-Parameters!$H$35),Parameters!$G$34*Parameters!$H$34+Parameters!$G$35*(Parameters!$H$35-Parameters!$H$34)+Parameters!$G$36*(Parameters!$H$36-Parameters!$H$35)+Parameters!$G$37*($A301-Parameters!$H$36)))),_xlfn.IFS($A301&lt;=Parameters!$H$34,Parameters!$G$34*$A301,$A301&lt;=Parameters!$H$35,Parameters!$G$35*$A301,$A301&lt;=Parameters!$H$36,Parameters!$G$36*$A301,$A301&gt;Parameters!$H$36,Parameters!$G$37*$A301))</f>
        <v>39256.839999999997</v>
      </c>
      <c r="W301" s="290">
        <f t="shared" si="151"/>
        <v>132.62445945945944</v>
      </c>
      <c r="X301" s="290" cm="1">
        <f t="array" ref="X301">IF(Parameters!$E$55="No",IF($A301&lt;=Parameters!$H$39,Parameters!$G$39*$A301,IF($A301&lt;=Parameters!$H$40,Parameters!$G$39*Parameters!$H$39+Parameters!$G$40*($A301-Parameters!$H$39),IF($A301&lt;=Parameters!$H$41,Parameters!$G$39*Parameters!$H$39+Parameters!$G$40*(Parameters!$H$40-Parameters!$H$39)+Parameters!$G$41*($A301-Parameters!$H$40),Parameters!$G$39*Parameters!$H$39+Parameters!$G$40*(Parameters!$H$40-Parameters!$H$39)+Parameters!$G$41*(Parameters!$H$41-Parameters!$H$40)+Parameters!$G$42*($A301-Parameters!$H$41)))),_xlfn.IFS($A301&lt;=Parameters!$H$39,Parameters!$G$39*$A301,$A301&lt;=Parameters!$H$40,Parameters!$G$40*$A301,$A301&lt;=Parameters!$H$41,Parameters!$G$41*$A301,$A301&gt;Parameters!$H$41,Parameters!$G$42*$A301))</f>
        <v>40872.339999999997</v>
      </c>
      <c r="Y301" s="290">
        <f t="shared" si="152"/>
        <v>138.0822297297297</v>
      </c>
      <c r="Z301" s="290" cm="1">
        <f t="array" ref="Z301">IF(Parameters!$F$55="No",IF($A301&lt;=Parameters!$J$23,Parameters!$I$23*$A301,IF($A301&lt;=Parameters!$J$24,Parameters!$I$23*Parameters!$J$23+Parameters!$I$24*($A301-Parameters!$J$23),IF($A301&lt;=Parameters!$J$25,Parameters!$I$23*Parameters!$J$23+Parameters!$I$24*(Parameters!$J$24-Parameters!$J$23)+Parameters!$I$25*($A301-Parameters!$J$24),Parameters!$I$23*Parameters!$J$23+Parameters!$I$24*(Parameters!$J$24-Parameters!$J$23)+Parameters!$I$25*(Parameters!$J$25-Parameters!$J$24)+Parameters!$I$26*($A301-Parameters!$J$25)))),_xlfn.IFS($A301&lt;=Parameters!$J$23,Parameters!$I$23*$A301,$A301&lt;=Parameters!$J$24,Parameters!$I$24*$A301,$A301&lt;=Parameters!$J$25,Parameters!$I$25*$A301,$A301&gt;Parameters!$J$25,Parameters!$I$26*$A301))</f>
        <v>26986.32</v>
      </c>
      <c r="AA301" s="290">
        <f t="shared" si="128"/>
        <v>91.17</v>
      </c>
      <c r="AB301" s="290" cm="1">
        <f t="array" ref="AB301">IF(Parameters!$F$55="No",IF($A301&lt;=Parameters!$J$28,Parameters!$I$28*$A301,IF($A301&lt;=Parameters!$J$29,Parameters!$I$28*Parameters!$J$28+Parameters!$I$29*($A301-Parameters!$J$28),IF($A301&lt;=Parameters!$J$30,Parameters!$I$28*Parameters!$J$28+Parameters!$I$29*(Parameters!$J$29-Parameters!$J$28)+Parameters!$I$30*($A301-Parameters!$J$29),Parameters!$I$28*Parameters!$J$28+Parameters!$I$29*(Parameters!$J$29-Parameters!$J$28)+Parameters!$I$30*(Parameters!$J$30-Parameters!$J$29)+Parameters!$I$31*($A301-Parameters!$J$30)))),_xlfn.IFS($A301&lt;=Parameters!$J$28,Parameters!$I$28*$A301,$A301&lt;=Parameters!$J$29,Parameters!$I$29*$A301,$A301&lt;=Parameters!$J$30,Parameters!$I$30*$A301,$A301&gt;Parameters!$J$30,Parameters!$I$31*$A301))</f>
        <v>34655.06</v>
      </c>
      <c r="AC301" s="290">
        <f t="shared" si="129"/>
        <v>117.0779054054054</v>
      </c>
      <c r="AD301" s="290" cm="1">
        <f t="array" ref="AD301">IF(Parameters!$F$55="No",IF($A301&lt;=Parameters!$J$34,Parameters!$I$34*$A301,IF($A301&lt;=Parameters!$J$35,Parameters!$I$34*Parameters!$J$34+Parameters!$I$35*($A301-Parameters!$J$34),IF($A301&lt;=Parameters!$J$36,Parameters!$I$34*Parameters!$J$34+Parameters!$I$35*(Parameters!$J$35-Parameters!$J$34)+Parameters!$I$36*($A301-Parameters!$J$35),Parameters!$I$34*Parameters!$J$34+Parameters!$I$35*(Parameters!$J$35-Parameters!$J$34)+Parameters!$I$36*(Parameters!$J$36-Parameters!$J$35)+Parameters!$I$37*($A301-Parameters!$J$36)))),_xlfn.IFS($A301&lt;=Parameters!$J$34,Parameters!$I$34*$A301,$A301&lt;=Parameters!$J$35,Parameters!$I$35*$A301,$A301&lt;=Parameters!$J$36,Parameters!$I$36*$A301,$A301&gt;Parameters!$J$36,Parameters!$I$37*$A301))</f>
        <v>39256.839999999997</v>
      </c>
      <c r="AE301" s="290">
        <f t="shared" si="153"/>
        <v>132.62445945945944</v>
      </c>
      <c r="AF301" s="290" cm="1">
        <f t="array" ref="AF301">IF(Parameters!$F$55="No",IF($A301&lt;=Parameters!$J$39,Parameters!$I$39*$A301,IF($A301&lt;=Parameters!$J$40,Parameters!$I$39*Parameters!$J$39+Parameters!$I$40*($A301-Parameters!$J$39),IF($A301&lt;=Parameters!$J$41,Parameters!$I$39*Parameters!$J$39+Parameters!$I$40*(Parameters!$J$40-Parameters!$J$39)+Parameters!$I$41*($A301-Parameters!$J$40),Parameters!$I$39*Parameters!$J$39+Parameters!$I$40*(Parameters!$J$40-Parameters!$J$39)+Parameters!$I$41*(Parameters!$J$41-Parameters!$J$40)+Parameters!$I$42*($A301-Parameters!$J$41)))),_xlfn.IFS($A301&lt;=Parameters!$J$39,Parameters!$I$39*$A301,$A301&lt;=Parameters!$J$40,Parameters!$I$40*$A301,$A301&lt;=Parameters!$J$41,Parameters!$I$41*$A301,$A301&gt;Parameters!$J$41,Parameters!$I$42*$A301))</f>
        <v>40872.339999999997</v>
      </c>
      <c r="AG301" s="290">
        <f t="shared" si="154"/>
        <v>138.0822297297297</v>
      </c>
      <c r="AI301" s="428">
        <f t="shared" si="130"/>
        <v>91.169999999998254</v>
      </c>
      <c r="AJ301" s="428">
        <f t="shared" si="131"/>
        <v>159.36000000000058</v>
      </c>
      <c r="AK301" s="428">
        <f t="shared" si="132"/>
        <v>143.5399999999936</v>
      </c>
      <c r="AL301" s="428">
        <f t="shared" si="133"/>
        <v>143.54000000000087</v>
      </c>
      <c r="AM301" s="428">
        <f t="shared" si="134"/>
        <v>91.169999999998254</v>
      </c>
      <c r="AN301" s="428">
        <f t="shared" si="135"/>
        <v>159.36000000000058</v>
      </c>
      <c r="AO301" s="428">
        <f t="shared" si="136"/>
        <v>143.5399999999936</v>
      </c>
      <c r="AP301" s="428">
        <f t="shared" si="137"/>
        <v>143.54000000000087</v>
      </c>
      <c r="AQ301" s="428">
        <f t="shared" si="138"/>
        <v>91.169999999998254</v>
      </c>
      <c r="AR301" s="428">
        <f t="shared" si="139"/>
        <v>159.36000000000058</v>
      </c>
      <c r="AS301" s="428">
        <f t="shared" si="140"/>
        <v>143.5399999999936</v>
      </c>
      <c r="AT301" s="428">
        <f t="shared" si="141"/>
        <v>143.54000000000087</v>
      </c>
      <c r="AU301" s="428">
        <f t="shared" si="142"/>
        <v>91.169999999998254</v>
      </c>
      <c r="AV301" s="428">
        <f t="shared" si="143"/>
        <v>159.36000000000058</v>
      </c>
      <c r="AW301" s="428">
        <f t="shared" si="144"/>
        <v>143.5399999999936</v>
      </c>
      <c r="AX301" s="428">
        <f t="shared" si="145"/>
        <v>143.54000000000087</v>
      </c>
    </row>
    <row r="302">
      <c r="A302" s="413">
        <v>297</v>
      </c>
      <c r="B302" s="290" cm="1">
        <f t="array" ref="B302">IF(Parameters!$C$55="No",IF($A302&lt;=Parameters!$D$23,Parameters!$C$23*$A302,IF($A302&lt;=Parameters!$D$24,Parameters!$C$23*Parameters!$D$23+Parameters!$C$24*($A302-Parameters!$D$23),IF($A302&lt;=Parameters!$D$25,Parameters!$C$23*Parameters!$D$23+Parameters!$C$24*(Parameters!$D$24-Parameters!$D$23)+Parameters!$C$25*($A302-Parameters!$D$24),Parameters!$C$23*Parameters!$D$23+Parameters!$C$24*(Parameters!$D$24-Parameters!$D$23)+Parameters!$C$25*(Parameters!$D$25-Parameters!$D$24)+Parameters!$C$26*($A302-Parameters!$D$25)))),_xlfn.IFS($A302&lt;=Parameters!$D$23,Parameters!$C$23*$A302,$A302&lt;=Parameters!$D$24,Parameters!$C$24*$A302,$A302&lt;=Parameters!$D$25,Parameters!$C$25*$A302,$A302&gt;Parameters!$D$25,Parameters!$C$26*$A302))</f>
        <v>27077.49</v>
      </c>
      <c r="C302" s="290">
        <f t="shared" si="146"/>
        <v>91.17</v>
      </c>
      <c r="D302" s="290" cm="1">
        <f t="array" ref="D302">IF(Parameters!$C$55="No",IF($A302&lt;=Parameters!$D$28,Parameters!$C$28*$A302,IF($A302&lt;=Parameters!$D$29,Parameters!$C$28*Parameters!$D$28+Parameters!$C$29*($A302-Parameters!$D$28),IF($A302&lt;=Parameters!$D$30,Parameters!$C$28*Parameters!$D$28+Parameters!$C$29*(Parameters!$D$29-Parameters!$D$28)+Parameters!$C$30*($A302-Parameters!$D$29),Parameters!$C$28*Parameters!$D$28+Parameters!$C$29*(Parameters!$D$29-Parameters!$D$28)+Parameters!$C$30*(Parameters!$D$30-Parameters!$D$29)+Parameters!$C$31*($A302-Parameters!$D$30)))),_xlfn.IFS($A302&lt;=Parameters!$D$28,Parameters!$C$28*$A302,$A302&lt;=Parameters!$D$29,Parameters!$C$29*$A302,$A302&lt;=Parameters!$D$30,Parameters!$C$30*$A302,$A302&gt;Parameters!$D$30,Parameters!$C$31*$A302))</f>
        <v>34814.42</v>
      </c>
      <c r="E302" s="290">
        <f t="shared" si="146"/>
        <v>117.22026936026936</v>
      </c>
      <c r="F302" s="290" cm="1">
        <f t="array" ref="F302">IF(Parameters!$C$55="No",IF($A302&lt;=Parameters!$D$34,Parameters!$C$34*$A302,IF($A302&lt;=Parameters!$D$35,Parameters!$C$34*Parameters!$D$34+Parameters!$C$35*($A302-Parameters!$D$34),IF($A302&lt;=Parameters!$D$36,Parameters!$C$34*Parameters!$D$34+Parameters!$C$35*(Parameters!$D$35-Parameters!$D$34)+Parameters!$C$36*($A302-Parameters!$D$35),Parameters!$C$34*Parameters!$D$34+Parameters!$C$35*(Parameters!$D$35-Parameters!$D$34)+Parameters!$C$36*(Parameters!$D$36-Parameters!$D$35)+Parameters!$C$37*($A302-Parameters!$D$36)))),_xlfn.IFS($A302&lt;=Parameters!$D$34,Parameters!$C$34*$A302,$A302&lt;=Parameters!$D$35,Parameters!$C$35*$A302,$A302&lt;=Parameters!$D$36,Parameters!$C$36*$A302,$A302&gt;Parameters!$D$36,Parameters!$C$37*$A302))</f>
        <v>39400.379999999997</v>
      </c>
      <c r="G302" s="290">
        <f t="shared" si="147"/>
        <v>132.66121212121212</v>
      </c>
      <c r="H302" s="290" cm="1">
        <f t="array" ref="H302">IF(Parameters!$C$55="No",IF($A302&lt;=Parameters!$D$39,Parameters!$C$39*$A302,IF($A302&lt;=Parameters!$D$40,Parameters!$C$39*Parameters!$D$39+Parameters!$C$40*($A302-Parameters!$D$39),IF($A302&lt;=Parameters!$D$41,Parameters!$C$39*Parameters!$D$39+Parameters!$C$40*(Parameters!$D$40-Parameters!$D$39)+Parameters!$C$41*($A302-Parameters!$D$40),Parameters!$C$39*Parameters!$D$39+Parameters!$C$40*(Parameters!$D$40-Parameters!$D$39)+Parameters!$C$41*(Parameters!$D$41-Parameters!$D$40)+Parameters!$C$42*($A302-Parameters!$D$41)))),_xlfn.IFS($A302&lt;=Parameters!$D$39,Parameters!$C$39*$A302,$A302&lt;=Parameters!$D$40,Parameters!$C$40*$A302,$A302&lt;=Parameters!$D$41,Parameters!$C$41*$A302,$A302&gt;Parameters!$D$41,Parameters!$C$42*$A302))</f>
        <v>41015.879999999997</v>
      </c>
      <c r="I302" s="290">
        <f t="shared" si="148"/>
        <v>138.10060606060605</v>
      </c>
      <c r="J302" s="290" cm="1">
        <f t="array" ref="J302">IF(Parameters!$D$55="No",IF($A302&lt;=Parameters!$F$23,Parameters!$E$23*$A302,IF($A302&lt;=Parameters!$F$24,Parameters!$E$23*Parameters!$F$23+Parameters!$E$24*($A302-Parameters!$F$23),IF($A302&lt;=Parameters!$F$25,Parameters!$E$23*Parameters!$F$23+Parameters!$E$24*(Parameters!$F$24-Parameters!$F$23)+Parameters!$E$25*($A302-Parameters!$F$24),Parameters!$E$23*Parameters!$F$23+Parameters!$E$24*(Parameters!$F$24-Parameters!$F$23)+Parameters!$E$25*(Parameters!$F$25-Parameters!$F$24)+Parameters!$E$26*($A302-Parameters!$F$25)))),_xlfn.IFS($A302&lt;=Parameters!$F$23,Parameters!$E$23*$A302,$A302&lt;=Parameters!$F$24,Parameters!$E$24*$A302,$A302&lt;=Parameters!$F$25,Parameters!$E$25*$A302,$A302&gt;Parameters!$F$25,Parameters!$E$26*$A302))</f>
        <v>27077.49</v>
      </c>
      <c r="K302" s="290">
        <f t="shared" si="124"/>
        <v>91.17</v>
      </c>
      <c r="L302" s="290" cm="1">
        <f t="array" ref="L302">IF(Parameters!$D$55="No",IF($A302&lt;=Parameters!$F$28,Parameters!$E$28*$A302,IF($A302&lt;=Parameters!$F$29,Parameters!$E$28*Parameters!$F$28+Parameters!$E$29*($A302-Parameters!$F$28),IF($A302&lt;=Parameters!$F$30,Parameters!$E$28*Parameters!$F$28+Parameters!$E$29*(Parameters!$F$29-Parameters!$F$28)+Parameters!$E$30*($A302-Parameters!$F$29),Parameters!$E$28*Parameters!$F$28+Parameters!$E$29*(Parameters!$F$29-Parameters!$F$28)+Parameters!$E$30*(Parameters!$F$30-Parameters!$F$29)+Parameters!$E$31*($A302-Parameters!$F$30)))),_xlfn.IFS($A302&lt;=Parameters!$F$28,Parameters!$E$28*$A302,$A302&lt;=Parameters!$F$29,Parameters!$E$29*$A302,$A302&lt;=Parameters!$F$30,Parameters!$E$30*$A302,$A302&gt;Parameters!$F$30,Parameters!$E$31*$A302))</f>
        <v>34814.42</v>
      </c>
      <c r="M302" s="290">
        <f t="shared" si="125"/>
        <v>117.22026936026936</v>
      </c>
      <c r="N302" s="290" cm="1">
        <f t="array" ref="N302">IF(Parameters!$D$55="No",IF($A302&lt;=Parameters!$F$34,Parameters!$E$34*$A302,IF($A302&lt;=Parameters!$F$35,Parameters!$E$34*Parameters!$F$34+Parameters!$E$35*($A302-Parameters!$F$34),IF($A302&lt;=Parameters!$F$36,Parameters!$E$34*Parameters!$F$34+Parameters!$E$35*(Parameters!$F$35-Parameters!$F$34)+Parameters!$E$36*($A302-Parameters!$F$35),Parameters!$E$34*Parameters!$F$34+Parameters!$E$35*(Parameters!$F$35-Parameters!$F$34)+Parameters!$E$36*(Parameters!$F$36-Parameters!$F$35)+Parameters!$E$37*($A302-Parameters!$F$36)))),_xlfn.IFS($A302&lt;=Parameters!$F$34,Parameters!$E$34*$A302,$A302&lt;=Parameters!$F$35,Parameters!$E$35*$A302,$A302&lt;=Parameters!$F$36,Parameters!$E$36*$A302,$A302&gt;Parameters!$F$36,Parameters!$E$37*$A302))</f>
        <v>39400.379999999997</v>
      </c>
      <c r="O302" s="290">
        <f t="shared" si="149"/>
        <v>132.66121212121212</v>
      </c>
      <c r="P302" s="290" cm="1">
        <f t="array" ref="P302">IF(Parameters!$D$55="No",IF($A302&lt;=Parameters!$F$39,Parameters!$E$39*$A302,IF($A302&lt;=Parameters!$F$40,Parameters!$E$39*Parameters!$F$39+Parameters!$E$40*($A302-Parameters!$F$39),IF($A302&lt;=Parameters!$F$41,Parameters!$E$39*Parameters!$F$39+Parameters!$E$40*(Parameters!$F$40-Parameters!$F$39)+Parameters!$E$41*($A302-Parameters!$F$40),Parameters!$E$39*Parameters!$F$39+Parameters!$E$40*(Parameters!$F$40-Parameters!$F$39)+Parameters!$E$41*(Parameters!$F$41-Parameters!$F$40)+Parameters!$E$42*($A302-Parameters!$F$41)))),_xlfn.IFS($A302&lt;=Parameters!$F$39,Parameters!$E$39*$A302,$A302&lt;=Parameters!$F$40,Parameters!$E$40*$A302,$A302&lt;=Parameters!$F$41,Parameters!$E$41*$A302,$A302&gt;Parameters!$F$41,Parameters!$E$42*$A302))</f>
        <v>41015.879999999997</v>
      </c>
      <c r="Q302" s="290">
        <f t="shared" si="150"/>
        <v>138.10060606060605</v>
      </c>
      <c r="R302" s="290" cm="1">
        <f t="array" ref="R302">IF(Parameters!$E$55="No",IF($A302&lt;=Parameters!$H$23,Parameters!$G$23*$A302,IF($A302&lt;=Parameters!$H$24,Parameters!$G$23*Parameters!$H$23+Parameters!$G$24*($A302-Parameters!$H$23),IF($A302&lt;=Parameters!$H$25,Parameters!$G$23*Parameters!$H$23+Parameters!$G$24*(Parameters!$H$24-Parameters!$H$23)+Parameters!$G$25*($A302-Parameters!$H$24),Parameters!$G$23*Parameters!$H$23+Parameters!$G$24*(Parameters!$H$24-Parameters!$H$23)+Parameters!$G$25*(Parameters!$H$25-Parameters!$H$24)+Parameters!$G$26*($A302-Parameters!$H$25)))),_xlfn.IFS($A302&lt;=Parameters!$H$23,Parameters!$G$23*$A302,$A302&lt;=Parameters!$H$24,Parameters!$G$24*$A302,$A302&lt;=Parameters!$H$25,Parameters!$G$25*$A302,$A302&gt;Parameters!$H$25,Parameters!$G$26*$A302))</f>
        <v>27077.49</v>
      </c>
      <c r="S302" s="290">
        <f t="shared" si="126"/>
        <v>91.17</v>
      </c>
      <c r="T302" s="290" cm="1">
        <f t="array" ref="T302">IF(Parameters!$E$55="No",IF($A302&lt;=Parameters!$H$28,Parameters!$G$28*$A302,IF($A302&lt;=Parameters!$H$29,Parameters!$G$28*Parameters!$H$28+Parameters!$G$29*($A302-Parameters!$H$28),IF($A302&lt;=Parameters!$H$30,Parameters!$G$28*Parameters!$H$28+Parameters!$G$29*(Parameters!$H$29-Parameters!$H$28)+Parameters!$G$30*($A302-Parameters!$H$29),Parameters!$G$28*Parameters!$H$28+Parameters!$G$29*(Parameters!$H$29-Parameters!$H$28)+Parameters!$G$30*(Parameters!$H$30-Parameters!$H$29)+Parameters!$G$31*($A302-Parameters!$H$30)))),_xlfn.IFS($A302&lt;=Parameters!$H$28,Parameters!$G$28*$A302,$A302&lt;=Parameters!$H$29,Parameters!$G$29*$A302,$A302&lt;=Parameters!$H$30,Parameters!$G$30*$A302,$A302&gt;Parameters!$H$30,Parameters!$G$31*$A302))</f>
        <v>34814.42</v>
      </c>
      <c r="U302" s="290">
        <f t="shared" si="127"/>
        <v>117.22026936026936</v>
      </c>
      <c r="V302" s="290" cm="1">
        <f t="array" ref="V302">IF(Parameters!$E$55="No",IF($A302&lt;=Parameters!$H$34,Parameters!$G$34*$A302,IF($A302&lt;=Parameters!$H$35,Parameters!$G$34*Parameters!$H$34+Parameters!$G$35*($A302-Parameters!$H$34),IF($A302&lt;=Parameters!$H$36,Parameters!$G$34*Parameters!$H$34+Parameters!$G$35*(Parameters!$H$35-Parameters!$H$34)+Parameters!$G$36*($A302-Parameters!$H$35),Parameters!$G$34*Parameters!$H$34+Parameters!$G$35*(Parameters!$H$35-Parameters!$H$34)+Parameters!$G$36*(Parameters!$H$36-Parameters!$H$35)+Parameters!$G$37*($A302-Parameters!$H$36)))),_xlfn.IFS($A302&lt;=Parameters!$H$34,Parameters!$G$34*$A302,$A302&lt;=Parameters!$H$35,Parameters!$G$35*$A302,$A302&lt;=Parameters!$H$36,Parameters!$G$36*$A302,$A302&gt;Parameters!$H$36,Parameters!$G$37*$A302))</f>
        <v>39400.379999999997</v>
      </c>
      <c r="W302" s="290">
        <f t="shared" si="151"/>
        <v>132.66121212121212</v>
      </c>
      <c r="X302" s="290" cm="1">
        <f t="array" ref="X302">IF(Parameters!$E$55="No",IF($A302&lt;=Parameters!$H$39,Parameters!$G$39*$A302,IF($A302&lt;=Parameters!$H$40,Parameters!$G$39*Parameters!$H$39+Parameters!$G$40*($A302-Parameters!$H$39),IF($A302&lt;=Parameters!$H$41,Parameters!$G$39*Parameters!$H$39+Parameters!$G$40*(Parameters!$H$40-Parameters!$H$39)+Parameters!$G$41*($A302-Parameters!$H$40),Parameters!$G$39*Parameters!$H$39+Parameters!$G$40*(Parameters!$H$40-Parameters!$H$39)+Parameters!$G$41*(Parameters!$H$41-Parameters!$H$40)+Parameters!$G$42*($A302-Parameters!$H$41)))),_xlfn.IFS($A302&lt;=Parameters!$H$39,Parameters!$G$39*$A302,$A302&lt;=Parameters!$H$40,Parameters!$G$40*$A302,$A302&lt;=Parameters!$H$41,Parameters!$G$41*$A302,$A302&gt;Parameters!$H$41,Parameters!$G$42*$A302))</f>
        <v>41015.879999999997</v>
      </c>
      <c r="Y302" s="290">
        <f t="shared" si="152"/>
        <v>138.10060606060605</v>
      </c>
      <c r="Z302" s="290" cm="1">
        <f t="array" ref="Z302">IF(Parameters!$F$55="No",IF($A302&lt;=Parameters!$J$23,Parameters!$I$23*$A302,IF($A302&lt;=Parameters!$J$24,Parameters!$I$23*Parameters!$J$23+Parameters!$I$24*($A302-Parameters!$J$23),IF($A302&lt;=Parameters!$J$25,Parameters!$I$23*Parameters!$J$23+Parameters!$I$24*(Parameters!$J$24-Parameters!$J$23)+Parameters!$I$25*($A302-Parameters!$J$24),Parameters!$I$23*Parameters!$J$23+Parameters!$I$24*(Parameters!$J$24-Parameters!$J$23)+Parameters!$I$25*(Parameters!$J$25-Parameters!$J$24)+Parameters!$I$26*($A302-Parameters!$J$25)))),_xlfn.IFS($A302&lt;=Parameters!$J$23,Parameters!$I$23*$A302,$A302&lt;=Parameters!$J$24,Parameters!$I$24*$A302,$A302&lt;=Parameters!$J$25,Parameters!$I$25*$A302,$A302&gt;Parameters!$J$25,Parameters!$I$26*$A302))</f>
        <v>27077.49</v>
      </c>
      <c r="AA302" s="290">
        <f t="shared" si="128"/>
        <v>91.17</v>
      </c>
      <c r="AB302" s="290" cm="1">
        <f t="array" ref="AB302">IF(Parameters!$F$55="No",IF($A302&lt;=Parameters!$J$28,Parameters!$I$28*$A302,IF($A302&lt;=Parameters!$J$29,Parameters!$I$28*Parameters!$J$28+Parameters!$I$29*($A302-Parameters!$J$28),IF($A302&lt;=Parameters!$J$30,Parameters!$I$28*Parameters!$J$28+Parameters!$I$29*(Parameters!$J$29-Parameters!$J$28)+Parameters!$I$30*($A302-Parameters!$J$29),Parameters!$I$28*Parameters!$J$28+Parameters!$I$29*(Parameters!$J$29-Parameters!$J$28)+Parameters!$I$30*(Parameters!$J$30-Parameters!$J$29)+Parameters!$I$31*($A302-Parameters!$J$30)))),_xlfn.IFS($A302&lt;=Parameters!$J$28,Parameters!$I$28*$A302,$A302&lt;=Parameters!$J$29,Parameters!$I$29*$A302,$A302&lt;=Parameters!$J$30,Parameters!$I$30*$A302,$A302&gt;Parameters!$J$30,Parameters!$I$31*$A302))</f>
        <v>34814.42</v>
      </c>
      <c r="AC302" s="290">
        <f t="shared" si="129"/>
        <v>117.22026936026936</v>
      </c>
      <c r="AD302" s="290" cm="1">
        <f t="array" ref="AD302">IF(Parameters!$F$55="No",IF($A302&lt;=Parameters!$J$34,Parameters!$I$34*$A302,IF($A302&lt;=Parameters!$J$35,Parameters!$I$34*Parameters!$J$34+Parameters!$I$35*($A302-Parameters!$J$34),IF($A302&lt;=Parameters!$J$36,Parameters!$I$34*Parameters!$J$34+Parameters!$I$35*(Parameters!$J$35-Parameters!$J$34)+Parameters!$I$36*($A302-Parameters!$J$35),Parameters!$I$34*Parameters!$J$34+Parameters!$I$35*(Parameters!$J$35-Parameters!$J$34)+Parameters!$I$36*(Parameters!$J$36-Parameters!$J$35)+Parameters!$I$37*($A302-Parameters!$J$36)))),_xlfn.IFS($A302&lt;=Parameters!$J$34,Parameters!$I$34*$A302,$A302&lt;=Parameters!$J$35,Parameters!$I$35*$A302,$A302&lt;=Parameters!$J$36,Parameters!$I$36*$A302,$A302&gt;Parameters!$J$36,Parameters!$I$37*$A302))</f>
        <v>39400.379999999997</v>
      </c>
      <c r="AE302" s="290">
        <f t="shared" si="153"/>
        <v>132.66121212121212</v>
      </c>
      <c r="AF302" s="290" cm="1">
        <f t="array" ref="AF302">IF(Parameters!$F$55="No",IF($A302&lt;=Parameters!$J$39,Parameters!$I$39*$A302,IF($A302&lt;=Parameters!$J$40,Parameters!$I$39*Parameters!$J$39+Parameters!$I$40*($A302-Parameters!$J$39),IF($A302&lt;=Parameters!$J$41,Parameters!$I$39*Parameters!$J$39+Parameters!$I$40*(Parameters!$J$40-Parameters!$J$39)+Parameters!$I$41*($A302-Parameters!$J$40),Parameters!$I$39*Parameters!$J$39+Parameters!$I$40*(Parameters!$J$40-Parameters!$J$39)+Parameters!$I$41*(Parameters!$J$41-Parameters!$J$40)+Parameters!$I$42*($A302-Parameters!$J$41)))),_xlfn.IFS($A302&lt;=Parameters!$J$39,Parameters!$I$39*$A302,$A302&lt;=Parameters!$J$40,Parameters!$I$40*$A302,$A302&lt;=Parameters!$J$41,Parameters!$I$41*$A302,$A302&gt;Parameters!$J$41,Parameters!$I$42*$A302))</f>
        <v>41015.879999999997</v>
      </c>
      <c r="AG302" s="290">
        <f t="shared" si="154"/>
        <v>138.10060606060605</v>
      </c>
      <c r="AI302" s="428">
        <f t="shared" si="130"/>
        <v>91.170000000001892</v>
      </c>
      <c r="AJ302" s="428">
        <f t="shared" si="131"/>
        <v>159.36000000000058</v>
      </c>
      <c r="AK302" s="428">
        <f t="shared" si="132"/>
        <v>143.54000000000087</v>
      </c>
      <c r="AL302" s="428">
        <f t="shared" si="133"/>
        <v>143.54000000000087</v>
      </c>
      <c r="AM302" s="428">
        <f t="shared" si="134"/>
        <v>91.170000000001892</v>
      </c>
      <c r="AN302" s="428">
        <f t="shared" si="135"/>
        <v>159.36000000000058</v>
      </c>
      <c r="AO302" s="428">
        <f t="shared" si="136"/>
        <v>143.54000000000087</v>
      </c>
      <c r="AP302" s="428">
        <f t="shared" si="137"/>
        <v>143.54000000000087</v>
      </c>
      <c r="AQ302" s="428">
        <f t="shared" si="138"/>
        <v>91.170000000001892</v>
      </c>
      <c r="AR302" s="428">
        <f t="shared" si="139"/>
        <v>159.36000000000058</v>
      </c>
      <c r="AS302" s="428">
        <f t="shared" si="140"/>
        <v>143.54000000000087</v>
      </c>
      <c r="AT302" s="428">
        <f t="shared" si="141"/>
        <v>143.54000000000087</v>
      </c>
      <c r="AU302" s="428">
        <f t="shared" si="142"/>
        <v>91.170000000001892</v>
      </c>
      <c r="AV302" s="428">
        <f t="shared" si="143"/>
        <v>159.36000000000058</v>
      </c>
      <c r="AW302" s="428">
        <f t="shared" si="144"/>
        <v>143.54000000000087</v>
      </c>
      <c r="AX302" s="428">
        <f t="shared" si="145"/>
        <v>143.54000000000087</v>
      </c>
    </row>
    <row r="303">
      <c r="A303" s="413">
        <v>298</v>
      </c>
      <c r="B303" s="290" cm="1">
        <f t="array" ref="B303">IF(Parameters!$C$55="No",IF($A303&lt;=Parameters!$D$23,Parameters!$C$23*$A303,IF($A303&lt;=Parameters!$D$24,Parameters!$C$23*Parameters!$D$23+Parameters!$C$24*($A303-Parameters!$D$23),IF($A303&lt;=Parameters!$D$25,Parameters!$C$23*Parameters!$D$23+Parameters!$C$24*(Parameters!$D$24-Parameters!$D$23)+Parameters!$C$25*($A303-Parameters!$D$24),Parameters!$C$23*Parameters!$D$23+Parameters!$C$24*(Parameters!$D$24-Parameters!$D$23)+Parameters!$C$25*(Parameters!$D$25-Parameters!$D$24)+Parameters!$C$26*($A303-Parameters!$D$25)))),_xlfn.IFS($A303&lt;=Parameters!$D$23,Parameters!$C$23*$A303,$A303&lt;=Parameters!$D$24,Parameters!$C$24*$A303,$A303&lt;=Parameters!$D$25,Parameters!$C$25*$A303,$A303&gt;Parameters!$D$25,Parameters!$C$26*$A303))</f>
        <v>27168.66</v>
      </c>
      <c r="C303" s="290">
        <f t="shared" si="146"/>
        <v>91.17</v>
      </c>
      <c r="D303" s="290" cm="1">
        <f t="array" ref="D303">IF(Parameters!$C$55="No",IF($A303&lt;=Parameters!$D$28,Parameters!$C$28*$A303,IF($A303&lt;=Parameters!$D$29,Parameters!$C$28*Parameters!$D$28+Parameters!$C$29*($A303-Parameters!$D$28),IF($A303&lt;=Parameters!$D$30,Parameters!$C$28*Parameters!$D$28+Parameters!$C$29*(Parameters!$D$29-Parameters!$D$28)+Parameters!$C$30*($A303-Parameters!$D$29),Parameters!$C$28*Parameters!$D$28+Parameters!$C$29*(Parameters!$D$29-Parameters!$D$28)+Parameters!$C$30*(Parameters!$D$30-Parameters!$D$29)+Parameters!$C$31*($A303-Parameters!$D$30)))),_xlfn.IFS($A303&lt;=Parameters!$D$28,Parameters!$C$28*$A303,$A303&lt;=Parameters!$D$29,Parameters!$C$29*$A303,$A303&lt;=Parameters!$D$30,Parameters!$C$30*$A303,$A303&gt;Parameters!$D$30,Parameters!$C$31*$A303))</f>
        <v>34973.78</v>
      </c>
      <c r="E303" s="290">
        <f t="shared" si="146"/>
        <v>117.36167785234899</v>
      </c>
      <c r="F303" s="290" cm="1">
        <f t="array" ref="F303">IF(Parameters!$C$55="No",IF($A303&lt;=Parameters!$D$34,Parameters!$C$34*$A303,IF($A303&lt;=Parameters!$D$35,Parameters!$C$34*Parameters!$D$34+Parameters!$C$35*($A303-Parameters!$D$34),IF($A303&lt;=Parameters!$D$36,Parameters!$C$34*Parameters!$D$34+Parameters!$C$35*(Parameters!$D$35-Parameters!$D$34)+Parameters!$C$36*($A303-Parameters!$D$35),Parameters!$C$34*Parameters!$D$34+Parameters!$C$35*(Parameters!$D$35-Parameters!$D$34)+Parameters!$C$36*(Parameters!$D$36-Parameters!$D$35)+Parameters!$C$37*($A303-Parameters!$D$36)))),_xlfn.IFS($A303&lt;=Parameters!$D$34,Parameters!$C$34*$A303,$A303&lt;=Parameters!$D$35,Parameters!$C$35*$A303,$A303&lt;=Parameters!$D$36,Parameters!$C$36*$A303,$A303&gt;Parameters!$D$36,Parameters!$C$37*$A303))</f>
        <v>39543.919999999998</v>
      </c>
      <c r="G303" s="290">
        <f t="shared" si="147"/>
        <v>132.69771812080538</v>
      </c>
      <c r="H303" s="290" cm="1">
        <f t="array" ref="H303">IF(Parameters!$C$55="No",IF($A303&lt;=Parameters!$D$39,Parameters!$C$39*$A303,IF($A303&lt;=Parameters!$D$40,Parameters!$C$39*Parameters!$D$39+Parameters!$C$40*($A303-Parameters!$D$39),IF($A303&lt;=Parameters!$D$41,Parameters!$C$39*Parameters!$D$39+Parameters!$C$40*(Parameters!$D$40-Parameters!$D$39)+Parameters!$C$41*($A303-Parameters!$D$40),Parameters!$C$39*Parameters!$D$39+Parameters!$C$40*(Parameters!$D$40-Parameters!$D$39)+Parameters!$C$41*(Parameters!$D$41-Parameters!$D$40)+Parameters!$C$42*($A303-Parameters!$D$41)))),_xlfn.IFS($A303&lt;=Parameters!$D$39,Parameters!$C$39*$A303,$A303&lt;=Parameters!$D$40,Parameters!$C$40*$A303,$A303&lt;=Parameters!$D$41,Parameters!$C$41*$A303,$A303&gt;Parameters!$D$41,Parameters!$C$42*$A303))</f>
        <v>41159.42</v>
      </c>
      <c r="I303" s="290">
        <f t="shared" si="148"/>
        <v>138.11885906040268</v>
      </c>
      <c r="J303" s="290" cm="1">
        <f t="array" ref="J303">IF(Parameters!$D$55="No",IF($A303&lt;=Parameters!$F$23,Parameters!$E$23*$A303,IF($A303&lt;=Parameters!$F$24,Parameters!$E$23*Parameters!$F$23+Parameters!$E$24*($A303-Parameters!$F$23),IF($A303&lt;=Parameters!$F$25,Parameters!$E$23*Parameters!$F$23+Parameters!$E$24*(Parameters!$F$24-Parameters!$F$23)+Parameters!$E$25*($A303-Parameters!$F$24),Parameters!$E$23*Parameters!$F$23+Parameters!$E$24*(Parameters!$F$24-Parameters!$F$23)+Parameters!$E$25*(Parameters!$F$25-Parameters!$F$24)+Parameters!$E$26*($A303-Parameters!$F$25)))),_xlfn.IFS($A303&lt;=Parameters!$F$23,Parameters!$E$23*$A303,$A303&lt;=Parameters!$F$24,Parameters!$E$24*$A303,$A303&lt;=Parameters!$F$25,Parameters!$E$25*$A303,$A303&gt;Parameters!$F$25,Parameters!$E$26*$A303))</f>
        <v>27168.66</v>
      </c>
      <c r="K303" s="290">
        <f t="shared" si="124"/>
        <v>91.17</v>
      </c>
      <c r="L303" s="290" cm="1">
        <f t="array" ref="L303">IF(Parameters!$D$55="No",IF($A303&lt;=Parameters!$F$28,Parameters!$E$28*$A303,IF($A303&lt;=Parameters!$F$29,Parameters!$E$28*Parameters!$F$28+Parameters!$E$29*($A303-Parameters!$F$28),IF($A303&lt;=Parameters!$F$30,Parameters!$E$28*Parameters!$F$28+Parameters!$E$29*(Parameters!$F$29-Parameters!$F$28)+Parameters!$E$30*($A303-Parameters!$F$29),Parameters!$E$28*Parameters!$F$28+Parameters!$E$29*(Parameters!$F$29-Parameters!$F$28)+Parameters!$E$30*(Parameters!$F$30-Parameters!$F$29)+Parameters!$E$31*($A303-Parameters!$F$30)))),_xlfn.IFS($A303&lt;=Parameters!$F$28,Parameters!$E$28*$A303,$A303&lt;=Parameters!$F$29,Parameters!$E$29*$A303,$A303&lt;=Parameters!$F$30,Parameters!$E$30*$A303,$A303&gt;Parameters!$F$30,Parameters!$E$31*$A303))</f>
        <v>34973.78</v>
      </c>
      <c r="M303" s="290">
        <f t="shared" si="125"/>
        <v>117.36167785234899</v>
      </c>
      <c r="N303" s="290" cm="1">
        <f t="array" ref="N303">IF(Parameters!$D$55="No",IF($A303&lt;=Parameters!$F$34,Parameters!$E$34*$A303,IF($A303&lt;=Parameters!$F$35,Parameters!$E$34*Parameters!$F$34+Parameters!$E$35*($A303-Parameters!$F$34),IF($A303&lt;=Parameters!$F$36,Parameters!$E$34*Parameters!$F$34+Parameters!$E$35*(Parameters!$F$35-Parameters!$F$34)+Parameters!$E$36*($A303-Parameters!$F$35),Parameters!$E$34*Parameters!$F$34+Parameters!$E$35*(Parameters!$F$35-Parameters!$F$34)+Parameters!$E$36*(Parameters!$F$36-Parameters!$F$35)+Parameters!$E$37*($A303-Parameters!$F$36)))),_xlfn.IFS($A303&lt;=Parameters!$F$34,Parameters!$E$34*$A303,$A303&lt;=Parameters!$F$35,Parameters!$E$35*$A303,$A303&lt;=Parameters!$F$36,Parameters!$E$36*$A303,$A303&gt;Parameters!$F$36,Parameters!$E$37*$A303))</f>
        <v>39543.919999999998</v>
      </c>
      <c r="O303" s="290">
        <f t="shared" si="149"/>
        <v>132.69771812080538</v>
      </c>
      <c r="P303" s="290" cm="1">
        <f t="array" ref="P303">IF(Parameters!$D$55="No",IF($A303&lt;=Parameters!$F$39,Parameters!$E$39*$A303,IF($A303&lt;=Parameters!$F$40,Parameters!$E$39*Parameters!$F$39+Parameters!$E$40*($A303-Parameters!$F$39),IF($A303&lt;=Parameters!$F$41,Parameters!$E$39*Parameters!$F$39+Parameters!$E$40*(Parameters!$F$40-Parameters!$F$39)+Parameters!$E$41*($A303-Parameters!$F$40),Parameters!$E$39*Parameters!$F$39+Parameters!$E$40*(Parameters!$F$40-Parameters!$F$39)+Parameters!$E$41*(Parameters!$F$41-Parameters!$F$40)+Parameters!$E$42*($A303-Parameters!$F$41)))),_xlfn.IFS($A303&lt;=Parameters!$F$39,Parameters!$E$39*$A303,$A303&lt;=Parameters!$F$40,Parameters!$E$40*$A303,$A303&lt;=Parameters!$F$41,Parameters!$E$41*$A303,$A303&gt;Parameters!$F$41,Parameters!$E$42*$A303))</f>
        <v>41159.42</v>
      </c>
      <c r="Q303" s="290">
        <f t="shared" si="150"/>
        <v>138.11885906040268</v>
      </c>
      <c r="R303" s="290" cm="1">
        <f t="array" ref="R303">IF(Parameters!$E$55="No",IF($A303&lt;=Parameters!$H$23,Parameters!$G$23*$A303,IF($A303&lt;=Parameters!$H$24,Parameters!$G$23*Parameters!$H$23+Parameters!$G$24*($A303-Parameters!$H$23),IF($A303&lt;=Parameters!$H$25,Parameters!$G$23*Parameters!$H$23+Parameters!$G$24*(Parameters!$H$24-Parameters!$H$23)+Parameters!$G$25*($A303-Parameters!$H$24),Parameters!$G$23*Parameters!$H$23+Parameters!$G$24*(Parameters!$H$24-Parameters!$H$23)+Parameters!$G$25*(Parameters!$H$25-Parameters!$H$24)+Parameters!$G$26*($A303-Parameters!$H$25)))),_xlfn.IFS($A303&lt;=Parameters!$H$23,Parameters!$G$23*$A303,$A303&lt;=Parameters!$H$24,Parameters!$G$24*$A303,$A303&lt;=Parameters!$H$25,Parameters!$G$25*$A303,$A303&gt;Parameters!$H$25,Parameters!$G$26*$A303))</f>
        <v>27168.66</v>
      </c>
      <c r="S303" s="290">
        <f t="shared" si="126"/>
        <v>91.17</v>
      </c>
      <c r="T303" s="290" cm="1">
        <f t="array" ref="T303">IF(Parameters!$E$55="No",IF($A303&lt;=Parameters!$H$28,Parameters!$G$28*$A303,IF($A303&lt;=Parameters!$H$29,Parameters!$G$28*Parameters!$H$28+Parameters!$G$29*($A303-Parameters!$H$28),IF($A303&lt;=Parameters!$H$30,Parameters!$G$28*Parameters!$H$28+Parameters!$G$29*(Parameters!$H$29-Parameters!$H$28)+Parameters!$G$30*($A303-Parameters!$H$29),Parameters!$G$28*Parameters!$H$28+Parameters!$G$29*(Parameters!$H$29-Parameters!$H$28)+Parameters!$G$30*(Parameters!$H$30-Parameters!$H$29)+Parameters!$G$31*($A303-Parameters!$H$30)))),_xlfn.IFS($A303&lt;=Parameters!$H$28,Parameters!$G$28*$A303,$A303&lt;=Parameters!$H$29,Parameters!$G$29*$A303,$A303&lt;=Parameters!$H$30,Parameters!$G$30*$A303,$A303&gt;Parameters!$H$30,Parameters!$G$31*$A303))</f>
        <v>34973.78</v>
      </c>
      <c r="U303" s="290">
        <f t="shared" si="127"/>
        <v>117.36167785234899</v>
      </c>
      <c r="V303" s="290" cm="1">
        <f t="array" ref="V303">IF(Parameters!$E$55="No",IF($A303&lt;=Parameters!$H$34,Parameters!$G$34*$A303,IF($A303&lt;=Parameters!$H$35,Parameters!$G$34*Parameters!$H$34+Parameters!$G$35*($A303-Parameters!$H$34),IF($A303&lt;=Parameters!$H$36,Parameters!$G$34*Parameters!$H$34+Parameters!$G$35*(Parameters!$H$35-Parameters!$H$34)+Parameters!$G$36*($A303-Parameters!$H$35),Parameters!$G$34*Parameters!$H$34+Parameters!$G$35*(Parameters!$H$35-Parameters!$H$34)+Parameters!$G$36*(Parameters!$H$36-Parameters!$H$35)+Parameters!$G$37*($A303-Parameters!$H$36)))),_xlfn.IFS($A303&lt;=Parameters!$H$34,Parameters!$G$34*$A303,$A303&lt;=Parameters!$H$35,Parameters!$G$35*$A303,$A303&lt;=Parameters!$H$36,Parameters!$G$36*$A303,$A303&gt;Parameters!$H$36,Parameters!$G$37*$A303))</f>
        <v>39543.919999999998</v>
      </c>
      <c r="W303" s="290">
        <f t="shared" si="151"/>
        <v>132.69771812080538</v>
      </c>
      <c r="X303" s="290" cm="1">
        <f t="array" ref="X303">IF(Parameters!$E$55="No",IF($A303&lt;=Parameters!$H$39,Parameters!$G$39*$A303,IF($A303&lt;=Parameters!$H$40,Parameters!$G$39*Parameters!$H$39+Parameters!$G$40*($A303-Parameters!$H$39),IF($A303&lt;=Parameters!$H$41,Parameters!$G$39*Parameters!$H$39+Parameters!$G$40*(Parameters!$H$40-Parameters!$H$39)+Parameters!$G$41*($A303-Parameters!$H$40),Parameters!$G$39*Parameters!$H$39+Parameters!$G$40*(Parameters!$H$40-Parameters!$H$39)+Parameters!$G$41*(Parameters!$H$41-Parameters!$H$40)+Parameters!$G$42*($A303-Parameters!$H$41)))),_xlfn.IFS($A303&lt;=Parameters!$H$39,Parameters!$G$39*$A303,$A303&lt;=Parameters!$H$40,Parameters!$G$40*$A303,$A303&lt;=Parameters!$H$41,Parameters!$G$41*$A303,$A303&gt;Parameters!$H$41,Parameters!$G$42*$A303))</f>
        <v>41159.42</v>
      </c>
      <c r="Y303" s="290">
        <f t="shared" si="152"/>
        <v>138.11885906040268</v>
      </c>
      <c r="Z303" s="290" cm="1">
        <f t="array" ref="Z303">IF(Parameters!$F$55="No",IF($A303&lt;=Parameters!$J$23,Parameters!$I$23*$A303,IF($A303&lt;=Parameters!$J$24,Parameters!$I$23*Parameters!$J$23+Parameters!$I$24*($A303-Parameters!$J$23),IF($A303&lt;=Parameters!$J$25,Parameters!$I$23*Parameters!$J$23+Parameters!$I$24*(Parameters!$J$24-Parameters!$J$23)+Parameters!$I$25*($A303-Parameters!$J$24),Parameters!$I$23*Parameters!$J$23+Parameters!$I$24*(Parameters!$J$24-Parameters!$J$23)+Parameters!$I$25*(Parameters!$J$25-Parameters!$J$24)+Parameters!$I$26*($A303-Parameters!$J$25)))),_xlfn.IFS($A303&lt;=Parameters!$J$23,Parameters!$I$23*$A303,$A303&lt;=Parameters!$J$24,Parameters!$I$24*$A303,$A303&lt;=Parameters!$J$25,Parameters!$I$25*$A303,$A303&gt;Parameters!$J$25,Parameters!$I$26*$A303))</f>
        <v>27168.66</v>
      </c>
      <c r="AA303" s="290">
        <f t="shared" si="128"/>
        <v>91.17</v>
      </c>
      <c r="AB303" s="290" cm="1">
        <f t="array" ref="AB303">IF(Parameters!$F$55="No",IF($A303&lt;=Parameters!$J$28,Parameters!$I$28*$A303,IF($A303&lt;=Parameters!$J$29,Parameters!$I$28*Parameters!$J$28+Parameters!$I$29*($A303-Parameters!$J$28),IF($A303&lt;=Parameters!$J$30,Parameters!$I$28*Parameters!$J$28+Parameters!$I$29*(Parameters!$J$29-Parameters!$J$28)+Parameters!$I$30*($A303-Parameters!$J$29),Parameters!$I$28*Parameters!$J$28+Parameters!$I$29*(Parameters!$J$29-Parameters!$J$28)+Parameters!$I$30*(Parameters!$J$30-Parameters!$J$29)+Parameters!$I$31*($A303-Parameters!$J$30)))),_xlfn.IFS($A303&lt;=Parameters!$J$28,Parameters!$I$28*$A303,$A303&lt;=Parameters!$J$29,Parameters!$I$29*$A303,$A303&lt;=Parameters!$J$30,Parameters!$I$30*$A303,$A303&gt;Parameters!$J$30,Parameters!$I$31*$A303))</f>
        <v>34973.78</v>
      </c>
      <c r="AC303" s="290">
        <f t="shared" si="129"/>
        <v>117.36167785234899</v>
      </c>
      <c r="AD303" s="290" cm="1">
        <f t="array" ref="AD303">IF(Parameters!$F$55="No",IF($A303&lt;=Parameters!$J$34,Parameters!$I$34*$A303,IF($A303&lt;=Parameters!$J$35,Parameters!$I$34*Parameters!$J$34+Parameters!$I$35*($A303-Parameters!$J$34),IF($A303&lt;=Parameters!$J$36,Parameters!$I$34*Parameters!$J$34+Parameters!$I$35*(Parameters!$J$35-Parameters!$J$34)+Parameters!$I$36*($A303-Parameters!$J$35),Parameters!$I$34*Parameters!$J$34+Parameters!$I$35*(Parameters!$J$35-Parameters!$J$34)+Parameters!$I$36*(Parameters!$J$36-Parameters!$J$35)+Parameters!$I$37*($A303-Parameters!$J$36)))),_xlfn.IFS($A303&lt;=Parameters!$J$34,Parameters!$I$34*$A303,$A303&lt;=Parameters!$J$35,Parameters!$I$35*$A303,$A303&lt;=Parameters!$J$36,Parameters!$I$36*$A303,$A303&gt;Parameters!$J$36,Parameters!$I$37*$A303))</f>
        <v>39543.919999999998</v>
      </c>
      <c r="AE303" s="290">
        <f t="shared" si="153"/>
        <v>132.69771812080538</v>
      </c>
      <c r="AF303" s="290" cm="1">
        <f t="array" ref="AF303">IF(Parameters!$F$55="No",IF($A303&lt;=Parameters!$J$39,Parameters!$I$39*$A303,IF($A303&lt;=Parameters!$J$40,Parameters!$I$39*Parameters!$J$39+Parameters!$I$40*($A303-Parameters!$J$39),IF($A303&lt;=Parameters!$J$41,Parameters!$I$39*Parameters!$J$39+Parameters!$I$40*(Parameters!$J$40-Parameters!$J$39)+Parameters!$I$41*($A303-Parameters!$J$40),Parameters!$I$39*Parameters!$J$39+Parameters!$I$40*(Parameters!$J$40-Parameters!$J$39)+Parameters!$I$41*(Parameters!$J$41-Parameters!$J$40)+Parameters!$I$42*($A303-Parameters!$J$41)))),_xlfn.IFS($A303&lt;=Parameters!$J$39,Parameters!$I$39*$A303,$A303&lt;=Parameters!$J$40,Parameters!$I$40*$A303,$A303&lt;=Parameters!$J$41,Parameters!$I$41*$A303,$A303&gt;Parameters!$J$41,Parameters!$I$42*$A303))</f>
        <v>41159.42</v>
      </c>
      <c r="AG303" s="290">
        <f t="shared" si="154"/>
        <v>138.11885906040268</v>
      </c>
      <c r="AI303" s="428">
        <f t="shared" si="130"/>
        <v>91.169999999998254</v>
      </c>
      <c r="AJ303" s="428">
        <f t="shared" si="131"/>
        <v>159.36000000000058</v>
      </c>
      <c r="AK303" s="428">
        <f t="shared" si="132"/>
        <v>143.54000000000087</v>
      </c>
      <c r="AL303" s="428">
        <f t="shared" si="133"/>
        <v>143.54000000000087</v>
      </c>
      <c r="AM303" s="428">
        <f t="shared" si="134"/>
        <v>91.169999999998254</v>
      </c>
      <c r="AN303" s="428">
        <f t="shared" si="135"/>
        <v>159.36000000000058</v>
      </c>
      <c r="AO303" s="428">
        <f t="shared" si="136"/>
        <v>143.54000000000087</v>
      </c>
      <c r="AP303" s="428">
        <f t="shared" si="137"/>
        <v>143.54000000000087</v>
      </c>
      <c r="AQ303" s="428">
        <f t="shared" si="138"/>
        <v>91.169999999998254</v>
      </c>
      <c r="AR303" s="428">
        <f t="shared" si="139"/>
        <v>159.36000000000058</v>
      </c>
      <c r="AS303" s="428">
        <f t="shared" si="140"/>
        <v>143.54000000000087</v>
      </c>
      <c r="AT303" s="428">
        <f t="shared" si="141"/>
        <v>143.54000000000087</v>
      </c>
      <c r="AU303" s="428">
        <f t="shared" si="142"/>
        <v>91.169999999998254</v>
      </c>
      <c r="AV303" s="428">
        <f t="shared" si="143"/>
        <v>159.36000000000058</v>
      </c>
      <c r="AW303" s="428">
        <f t="shared" si="144"/>
        <v>143.54000000000087</v>
      </c>
      <c r="AX303" s="428">
        <f t="shared" si="145"/>
        <v>143.54000000000087</v>
      </c>
    </row>
    <row r="304">
      <c r="A304" s="413">
        <v>299</v>
      </c>
      <c r="B304" s="290" cm="1">
        <f t="array" ref="B304">IF(Parameters!$C$55="No",IF($A304&lt;=Parameters!$D$23,Parameters!$C$23*$A304,IF($A304&lt;=Parameters!$D$24,Parameters!$C$23*Parameters!$D$23+Parameters!$C$24*($A304-Parameters!$D$23),IF($A304&lt;=Parameters!$D$25,Parameters!$C$23*Parameters!$D$23+Parameters!$C$24*(Parameters!$D$24-Parameters!$D$23)+Parameters!$C$25*($A304-Parameters!$D$24),Parameters!$C$23*Parameters!$D$23+Parameters!$C$24*(Parameters!$D$24-Parameters!$D$23)+Parameters!$C$25*(Parameters!$D$25-Parameters!$D$24)+Parameters!$C$26*($A304-Parameters!$D$25)))),_xlfn.IFS($A304&lt;=Parameters!$D$23,Parameters!$C$23*$A304,$A304&lt;=Parameters!$D$24,Parameters!$C$24*$A304,$A304&lt;=Parameters!$D$25,Parameters!$C$25*$A304,$A304&gt;Parameters!$D$25,Parameters!$C$26*$A304))</f>
        <v>27259.83</v>
      </c>
      <c r="C304" s="290">
        <f t="shared" si="146"/>
        <v>91.17</v>
      </c>
      <c r="D304" s="290" cm="1">
        <f t="array" ref="D304">IF(Parameters!$C$55="No",IF($A304&lt;=Parameters!$D$28,Parameters!$C$28*$A304,IF($A304&lt;=Parameters!$D$29,Parameters!$C$28*Parameters!$D$28+Parameters!$C$29*($A304-Parameters!$D$28),IF($A304&lt;=Parameters!$D$30,Parameters!$C$28*Parameters!$D$28+Parameters!$C$29*(Parameters!$D$29-Parameters!$D$28)+Parameters!$C$30*($A304-Parameters!$D$29),Parameters!$C$28*Parameters!$D$28+Parameters!$C$29*(Parameters!$D$29-Parameters!$D$28)+Parameters!$C$30*(Parameters!$D$30-Parameters!$D$29)+Parameters!$C$31*($A304-Parameters!$D$30)))),_xlfn.IFS($A304&lt;=Parameters!$D$28,Parameters!$C$28*$A304,$A304&lt;=Parameters!$D$29,Parameters!$C$29*$A304,$A304&lt;=Parameters!$D$30,Parameters!$C$30*$A304,$A304&gt;Parameters!$D$30,Parameters!$C$31*$A304))</f>
        <v>35133.14</v>
      </c>
      <c r="E304" s="290">
        <f t="shared" si="146"/>
        <v>117.50214046822742</v>
      </c>
      <c r="F304" s="290" cm="1">
        <f t="array" ref="F304">IF(Parameters!$C$55="No",IF($A304&lt;=Parameters!$D$34,Parameters!$C$34*$A304,IF($A304&lt;=Parameters!$D$35,Parameters!$C$34*Parameters!$D$34+Parameters!$C$35*($A304-Parameters!$D$34),IF($A304&lt;=Parameters!$D$36,Parameters!$C$34*Parameters!$D$34+Parameters!$C$35*(Parameters!$D$35-Parameters!$D$34)+Parameters!$C$36*($A304-Parameters!$D$35),Parameters!$C$34*Parameters!$D$34+Parameters!$C$35*(Parameters!$D$35-Parameters!$D$34)+Parameters!$C$36*(Parameters!$D$36-Parameters!$D$35)+Parameters!$C$37*($A304-Parameters!$D$36)))),_xlfn.IFS($A304&lt;=Parameters!$D$34,Parameters!$C$34*$A304,$A304&lt;=Parameters!$D$35,Parameters!$C$35*$A304,$A304&lt;=Parameters!$D$36,Parameters!$C$36*$A304,$A304&gt;Parameters!$D$36,Parameters!$C$37*$A304))</f>
        <v>39687.46</v>
      </c>
      <c r="G304" s="290">
        <f t="shared" si="147"/>
        <v>132.73397993311036</v>
      </c>
      <c r="H304" s="290" cm="1">
        <f t="array" ref="H304">IF(Parameters!$C$55="No",IF($A304&lt;=Parameters!$D$39,Parameters!$C$39*$A304,IF($A304&lt;=Parameters!$D$40,Parameters!$C$39*Parameters!$D$39+Parameters!$C$40*($A304-Parameters!$D$39),IF($A304&lt;=Parameters!$D$41,Parameters!$C$39*Parameters!$D$39+Parameters!$C$40*(Parameters!$D$40-Parameters!$D$39)+Parameters!$C$41*($A304-Parameters!$D$40),Parameters!$C$39*Parameters!$D$39+Parameters!$C$40*(Parameters!$D$40-Parameters!$D$39)+Parameters!$C$41*(Parameters!$D$41-Parameters!$D$40)+Parameters!$C$42*($A304-Parameters!$D$41)))),_xlfn.IFS($A304&lt;=Parameters!$D$39,Parameters!$C$39*$A304,$A304&lt;=Parameters!$D$40,Parameters!$C$40*$A304,$A304&lt;=Parameters!$D$41,Parameters!$C$41*$A304,$A304&gt;Parameters!$D$41,Parameters!$C$42*$A304))</f>
        <v>41302.959999999999</v>
      </c>
      <c r="I304" s="290">
        <f t="shared" si="148"/>
        <v>138.13698996655518</v>
      </c>
      <c r="J304" s="290" cm="1">
        <f t="array" ref="J304">IF(Parameters!$D$55="No",IF($A304&lt;=Parameters!$F$23,Parameters!$E$23*$A304,IF($A304&lt;=Parameters!$F$24,Parameters!$E$23*Parameters!$F$23+Parameters!$E$24*($A304-Parameters!$F$23),IF($A304&lt;=Parameters!$F$25,Parameters!$E$23*Parameters!$F$23+Parameters!$E$24*(Parameters!$F$24-Parameters!$F$23)+Parameters!$E$25*($A304-Parameters!$F$24),Parameters!$E$23*Parameters!$F$23+Parameters!$E$24*(Parameters!$F$24-Parameters!$F$23)+Parameters!$E$25*(Parameters!$F$25-Parameters!$F$24)+Parameters!$E$26*($A304-Parameters!$F$25)))),_xlfn.IFS($A304&lt;=Parameters!$F$23,Parameters!$E$23*$A304,$A304&lt;=Parameters!$F$24,Parameters!$E$24*$A304,$A304&lt;=Parameters!$F$25,Parameters!$E$25*$A304,$A304&gt;Parameters!$F$25,Parameters!$E$26*$A304))</f>
        <v>27259.83</v>
      </c>
      <c r="K304" s="290">
        <f t="shared" si="124"/>
        <v>91.17</v>
      </c>
      <c r="L304" s="290" cm="1">
        <f t="array" ref="L304">IF(Parameters!$D$55="No",IF($A304&lt;=Parameters!$F$28,Parameters!$E$28*$A304,IF($A304&lt;=Parameters!$F$29,Parameters!$E$28*Parameters!$F$28+Parameters!$E$29*($A304-Parameters!$F$28),IF($A304&lt;=Parameters!$F$30,Parameters!$E$28*Parameters!$F$28+Parameters!$E$29*(Parameters!$F$29-Parameters!$F$28)+Parameters!$E$30*($A304-Parameters!$F$29),Parameters!$E$28*Parameters!$F$28+Parameters!$E$29*(Parameters!$F$29-Parameters!$F$28)+Parameters!$E$30*(Parameters!$F$30-Parameters!$F$29)+Parameters!$E$31*($A304-Parameters!$F$30)))),_xlfn.IFS($A304&lt;=Parameters!$F$28,Parameters!$E$28*$A304,$A304&lt;=Parameters!$F$29,Parameters!$E$29*$A304,$A304&lt;=Parameters!$F$30,Parameters!$E$30*$A304,$A304&gt;Parameters!$F$30,Parameters!$E$31*$A304))</f>
        <v>35133.14</v>
      </c>
      <c r="M304" s="290">
        <f t="shared" si="125"/>
        <v>117.50214046822742</v>
      </c>
      <c r="N304" s="290" cm="1">
        <f t="array" ref="N304">IF(Parameters!$D$55="No",IF($A304&lt;=Parameters!$F$34,Parameters!$E$34*$A304,IF($A304&lt;=Parameters!$F$35,Parameters!$E$34*Parameters!$F$34+Parameters!$E$35*($A304-Parameters!$F$34),IF($A304&lt;=Parameters!$F$36,Parameters!$E$34*Parameters!$F$34+Parameters!$E$35*(Parameters!$F$35-Parameters!$F$34)+Parameters!$E$36*($A304-Parameters!$F$35),Parameters!$E$34*Parameters!$F$34+Parameters!$E$35*(Parameters!$F$35-Parameters!$F$34)+Parameters!$E$36*(Parameters!$F$36-Parameters!$F$35)+Parameters!$E$37*($A304-Parameters!$F$36)))),_xlfn.IFS($A304&lt;=Parameters!$F$34,Parameters!$E$34*$A304,$A304&lt;=Parameters!$F$35,Parameters!$E$35*$A304,$A304&lt;=Parameters!$F$36,Parameters!$E$36*$A304,$A304&gt;Parameters!$F$36,Parameters!$E$37*$A304))</f>
        <v>39687.46</v>
      </c>
      <c r="O304" s="290">
        <f t="shared" si="149"/>
        <v>132.73397993311036</v>
      </c>
      <c r="P304" s="290" cm="1">
        <f t="array" ref="P304">IF(Parameters!$D$55="No",IF($A304&lt;=Parameters!$F$39,Parameters!$E$39*$A304,IF($A304&lt;=Parameters!$F$40,Parameters!$E$39*Parameters!$F$39+Parameters!$E$40*($A304-Parameters!$F$39),IF($A304&lt;=Parameters!$F$41,Parameters!$E$39*Parameters!$F$39+Parameters!$E$40*(Parameters!$F$40-Parameters!$F$39)+Parameters!$E$41*($A304-Parameters!$F$40),Parameters!$E$39*Parameters!$F$39+Parameters!$E$40*(Parameters!$F$40-Parameters!$F$39)+Parameters!$E$41*(Parameters!$F$41-Parameters!$F$40)+Parameters!$E$42*($A304-Parameters!$F$41)))),_xlfn.IFS($A304&lt;=Parameters!$F$39,Parameters!$E$39*$A304,$A304&lt;=Parameters!$F$40,Parameters!$E$40*$A304,$A304&lt;=Parameters!$F$41,Parameters!$E$41*$A304,$A304&gt;Parameters!$F$41,Parameters!$E$42*$A304))</f>
        <v>41302.959999999999</v>
      </c>
      <c r="Q304" s="290">
        <f t="shared" si="150"/>
        <v>138.13698996655518</v>
      </c>
      <c r="R304" s="290" cm="1">
        <f t="array" ref="R304">IF(Parameters!$E$55="No",IF($A304&lt;=Parameters!$H$23,Parameters!$G$23*$A304,IF($A304&lt;=Parameters!$H$24,Parameters!$G$23*Parameters!$H$23+Parameters!$G$24*($A304-Parameters!$H$23),IF($A304&lt;=Parameters!$H$25,Parameters!$G$23*Parameters!$H$23+Parameters!$G$24*(Parameters!$H$24-Parameters!$H$23)+Parameters!$G$25*($A304-Parameters!$H$24),Parameters!$G$23*Parameters!$H$23+Parameters!$G$24*(Parameters!$H$24-Parameters!$H$23)+Parameters!$G$25*(Parameters!$H$25-Parameters!$H$24)+Parameters!$G$26*($A304-Parameters!$H$25)))),_xlfn.IFS($A304&lt;=Parameters!$H$23,Parameters!$G$23*$A304,$A304&lt;=Parameters!$H$24,Parameters!$G$24*$A304,$A304&lt;=Parameters!$H$25,Parameters!$G$25*$A304,$A304&gt;Parameters!$H$25,Parameters!$G$26*$A304))</f>
        <v>27259.83</v>
      </c>
      <c r="S304" s="290">
        <f t="shared" si="126"/>
        <v>91.17</v>
      </c>
      <c r="T304" s="290" cm="1">
        <f t="array" ref="T304">IF(Parameters!$E$55="No",IF($A304&lt;=Parameters!$H$28,Parameters!$G$28*$A304,IF($A304&lt;=Parameters!$H$29,Parameters!$G$28*Parameters!$H$28+Parameters!$G$29*($A304-Parameters!$H$28),IF($A304&lt;=Parameters!$H$30,Parameters!$G$28*Parameters!$H$28+Parameters!$G$29*(Parameters!$H$29-Parameters!$H$28)+Parameters!$G$30*($A304-Parameters!$H$29),Parameters!$G$28*Parameters!$H$28+Parameters!$G$29*(Parameters!$H$29-Parameters!$H$28)+Parameters!$G$30*(Parameters!$H$30-Parameters!$H$29)+Parameters!$G$31*($A304-Parameters!$H$30)))),_xlfn.IFS($A304&lt;=Parameters!$H$28,Parameters!$G$28*$A304,$A304&lt;=Parameters!$H$29,Parameters!$G$29*$A304,$A304&lt;=Parameters!$H$30,Parameters!$G$30*$A304,$A304&gt;Parameters!$H$30,Parameters!$G$31*$A304))</f>
        <v>35133.14</v>
      </c>
      <c r="U304" s="290">
        <f t="shared" si="127"/>
        <v>117.50214046822742</v>
      </c>
      <c r="V304" s="290" cm="1">
        <f t="array" ref="V304">IF(Parameters!$E$55="No",IF($A304&lt;=Parameters!$H$34,Parameters!$G$34*$A304,IF($A304&lt;=Parameters!$H$35,Parameters!$G$34*Parameters!$H$34+Parameters!$G$35*($A304-Parameters!$H$34),IF($A304&lt;=Parameters!$H$36,Parameters!$G$34*Parameters!$H$34+Parameters!$G$35*(Parameters!$H$35-Parameters!$H$34)+Parameters!$G$36*($A304-Parameters!$H$35),Parameters!$G$34*Parameters!$H$34+Parameters!$G$35*(Parameters!$H$35-Parameters!$H$34)+Parameters!$G$36*(Parameters!$H$36-Parameters!$H$35)+Parameters!$G$37*($A304-Parameters!$H$36)))),_xlfn.IFS($A304&lt;=Parameters!$H$34,Parameters!$G$34*$A304,$A304&lt;=Parameters!$H$35,Parameters!$G$35*$A304,$A304&lt;=Parameters!$H$36,Parameters!$G$36*$A304,$A304&gt;Parameters!$H$36,Parameters!$G$37*$A304))</f>
        <v>39687.46</v>
      </c>
      <c r="W304" s="290">
        <f t="shared" si="151"/>
        <v>132.73397993311036</v>
      </c>
      <c r="X304" s="290" cm="1">
        <f t="array" ref="X304">IF(Parameters!$E$55="No",IF($A304&lt;=Parameters!$H$39,Parameters!$G$39*$A304,IF($A304&lt;=Parameters!$H$40,Parameters!$G$39*Parameters!$H$39+Parameters!$G$40*($A304-Parameters!$H$39),IF($A304&lt;=Parameters!$H$41,Parameters!$G$39*Parameters!$H$39+Parameters!$G$40*(Parameters!$H$40-Parameters!$H$39)+Parameters!$G$41*($A304-Parameters!$H$40),Parameters!$G$39*Parameters!$H$39+Parameters!$G$40*(Parameters!$H$40-Parameters!$H$39)+Parameters!$G$41*(Parameters!$H$41-Parameters!$H$40)+Parameters!$G$42*($A304-Parameters!$H$41)))),_xlfn.IFS($A304&lt;=Parameters!$H$39,Parameters!$G$39*$A304,$A304&lt;=Parameters!$H$40,Parameters!$G$40*$A304,$A304&lt;=Parameters!$H$41,Parameters!$G$41*$A304,$A304&gt;Parameters!$H$41,Parameters!$G$42*$A304))</f>
        <v>41302.959999999999</v>
      </c>
      <c r="Y304" s="290">
        <f t="shared" si="152"/>
        <v>138.13698996655518</v>
      </c>
      <c r="Z304" s="290" cm="1">
        <f t="array" ref="Z304">IF(Parameters!$F$55="No",IF($A304&lt;=Parameters!$J$23,Parameters!$I$23*$A304,IF($A304&lt;=Parameters!$J$24,Parameters!$I$23*Parameters!$J$23+Parameters!$I$24*($A304-Parameters!$J$23),IF($A304&lt;=Parameters!$J$25,Parameters!$I$23*Parameters!$J$23+Parameters!$I$24*(Parameters!$J$24-Parameters!$J$23)+Parameters!$I$25*($A304-Parameters!$J$24),Parameters!$I$23*Parameters!$J$23+Parameters!$I$24*(Parameters!$J$24-Parameters!$J$23)+Parameters!$I$25*(Parameters!$J$25-Parameters!$J$24)+Parameters!$I$26*($A304-Parameters!$J$25)))),_xlfn.IFS($A304&lt;=Parameters!$J$23,Parameters!$I$23*$A304,$A304&lt;=Parameters!$J$24,Parameters!$I$24*$A304,$A304&lt;=Parameters!$J$25,Parameters!$I$25*$A304,$A304&gt;Parameters!$J$25,Parameters!$I$26*$A304))</f>
        <v>27259.83</v>
      </c>
      <c r="AA304" s="290">
        <f t="shared" si="128"/>
        <v>91.17</v>
      </c>
      <c r="AB304" s="290" cm="1">
        <f t="array" ref="AB304">IF(Parameters!$F$55="No",IF($A304&lt;=Parameters!$J$28,Parameters!$I$28*$A304,IF($A304&lt;=Parameters!$J$29,Parameters!$I$28*Parameters!$J$28+Parameters!$I$29*($A304-Parameters!$J$28),IF($A304&lt;=Parameters!$J$30,Parameters!$I$28*Parameters!$J$28+Parameters!$I$29*(Parameters!$J$29-Parameters!$J$28)+Parameters!$I$30*($A304-Parameters!$J$29),Parameters!$I$28*Parameters!$J$28+Parameters!$I$29*(Parameters!$J$29-Parameters!$J$28)+Parameters!$I$30*(Parameters!$J$30-Parameters!$J$29)+Parameters!$I$31*($A304-Parameters!$J$30)))),_xlfn.IFS($A304&lt;=Parameters!$J$28,Parameters!$I$28*$A304,$A304&lt;=Parameters!$J$29,Parameters!$I$29*$A304,$A304&lt;=Parameters!$J$30,Parameters!$I$30*$A304,$A304&gt;Parameters!$J$30,Parameters!$I$31*$A304))</f>
        <v>35133.14</v>
      </c>
      <c r="AC304" s="290">
        <f t="shared" si="129"/>
        <v>117.50214046822742</v>
      </c>
      <c r="AD304" s="290" cm="1">
        <f t="array" ref="AD304">IF(Parameters!$F$55="No",IF($A304&lt;=Parameters!$J$34,Parameters!$I$34*$A304,IF($A304&lt;=Parameters!$J$35,Parameters!$I$34*Parameters!$J$34+Parameters!$I$35*($A304-Parameters!$J$34),IF($A304&lt;=Parameters!$J$36,Parameters!$I$34*Parameters!$J$34+Parameters!$I$35*(Parameters!$J$35-Parameters!$J$34)+Parameters!$I$36*($A304-Parameters!$J$35),Parameters!$I$34*Parameters!$J$34+Parameters!$I$35*(Parameters!$J$35-Parameters!$J$34)+Parameters!$I$36*(Parameters!$J$36-Parameters!$J$35)+Parameters!$I$37*($A304-Parameters!$J$36)))),_xlfn.IFS($A304&lt;=Parameters!$J$34,Parameters!$I$34*$A304,$A304&lt;=Parameters!$J$35,Parameters!$I$35*$A304,$A304&lt;=Parameters!$J$36,Parameters!$I$36*$A304,$A304&gt;Parameters!$J$36,Parameters!$I$37*$A304))</f>
        <v>39687.46</v>
      </c>
      <c r="AE304" s="290">
        <f t="shared" si="153"/>
        <v>132.73397993311036</v>
      </c>
      <c r="AF304" s="290" cm="1">
        <f t="array" ref="AF304">IF(Parameters!$F$55="No",IF($A304&lt;=Parameters!$J$39,Parameters!$I$39*$A304,IF($A304&lt;=Parameters!$J$40,Parameters!$I$39*Parameters!$J$39+Parameters!$I$40*($A304-Parameters!$J$39),IF($A304&lt;=Parameters!$J$41,Parameters!$I$39*Parameters!$J$39+Parameters!$I$40*(Parameters!$J$40-Parameters!$J$39)+Parameters!$I$41*($A304-Parameters!$J$40),Parameters!$I$39*Parameters!$J$39+Parameters!$I$40*(Parameters!$J$40-Parameters!$J$39)+Parameters!$I$41*(Parameters!$J$41-Parameters!$J$40)+Parameters!$I$42*($A304-Parameters!$J$41)))),_xlfn.IFS($A304&lt;=Parameters!$J$39,Parameters!$I$39*$A304,$A304&lt;=Parameters!$J$40,Parameters!$I$40*$A304,$A304&lt;=Parameters!$J$41,Parameters!$I$41*$A304,$A304&gt;Parameters!$J$41,Parameters!$I$42*$A304))</f>
        <v>41302.959999999999</v>
      </c>
      <c r="AG304" s="290">
        <f t="shared" si="154"/>
        <v>138.13698996655518</v>
      </c>
      <c r="AI304" s="428">
        <f t="shared" si="130"/>
        <v>91.170000000001892</v>
      </c>
      <c r="AJ304" s="428">
        <f t="shared" si="131"/>
        <v>159.36000000000058</v>
      </c>
      <c r="AK304" s="428">
        <f t="shared" si="132"/>
        <v>143.54000000000087</v>
      </c>
      <c r="AL304" s="428">
        <f t="shared" si="133"/>
        <v>143.54000000000087</v>
      </c>
      <c r="AM304" s="428">
        <f t="shared" si="134"/>
        <v>91.170000000001892</v>
      </c>
      <c r="AN304" s="428">
        <f t="shared" si="135"/>
        <v>159.36000000000058</v>
      </c>
      <c r="AO304" s="428">
        <f t="shared" si="136"/>
        <v>143.54000000000087</v>
      </c>
      <c r="AP304" s="428">
        <f t="shared" si="137"/>
        <v>143.54000000000087</v>
      </c>
      <c r="AQ304" s="428">
        <f t="shared" si="138"/>
        <v>91.170000000001892</v>
      </c>
      <c r="AR304" s="428">
        <f t="shared" si="139"/>
        <v>159.36000000000058</v>
      </c>
      <c r="AS304" s="428">
        <f t="shared" si="140"/>
        <v>143.54000000000087</v>
      </c>
      <c r="AT304" s="428">
        <f t="shared" si="141"/>
        <v>143.54000000000087</v>
      </c>
      <c r="AU304" s="428">
        <f t="shared" si="142"/>
        <v>91.170000000001892</v>
      </c>
      <c r="AV304" s="428">
        <f t="shared" si="143"/>
        <v>159.36000000000058</v>
      </c>
      <c r="AW304" s="428">
        <f t="shared" si="144"/>
        <v>143.54000000000087</v>
      </c>
      <c r="AX304" s="428">
        <f t="shared" si="145"/>
        <v>143.54000000000087</v>
      </c>
    </row>
    <row r="305">
      <c r="A305" s="413">
        <v>300</v>
      </c>
      <c r="B305" s="290" cm="1">
        <f t="array" ref="B305">IF(Parameters!$C$55="No",IF($A305&lt;=Parameters!$D$23,Parameters!$C$23*$A305,IF($A305&lt;=Parameters!$D$24,Parameters!$C$23*Parameters!$D$23+Parameters!$C$24*($A305-Parameters!$D$23),IF($A305&lt;=Parameters!$D$25,Parameters!$C$23*Parameters!$D$23+Parameters!$C$24*(Parameters!$D$24-Parameters!$D$23)+Parameters!$C$25*($A305-Parameters!$D$24),Parameters!$C$23*Parameters!$D$23+Parameters!$C$24*(Parameters!$D$24-Parameters!$D$23)+Parameters!$C$25*(Parameters!$D$25-Parameters!$D$24)+Parameters!$C$26*($A305-Parameters!$D$25)))),_xlfn.IFS($A305&lt;=Parameters!$D$23,Parameters!$C$23*$A305,$A305&lt;=Parameters!$D$24,Parameters!$C$24*$A305,$A305&lt;=Parameters!$D$25,Parameters!$C$25*$A305,$A305&gt;Parameters!$D$25,Parameters!$C$26*$A305))</f>
        <v>27351</v>
      </c>
      <c r="C305" s="290">
        <f t="shared" si="146"/>
        <v>91.17</v>
      </c>
      <c r="D305" s="290" cm="1">
        <f t="array" ref="D305">IF(Parameters!$C$55="No",IF($A305&lt;=Parameters!$D$28,Parameters!$C$28*$A305,IF($A305&lt;=Parameters!$D$29,Parameters!$C$28*Parameters!$D$28+Parameters!$C$29*($A305-Parameters!$D$28),IF($A305&lt;=Parameters!$D$30,Parameters!$C$28*Parameters!$D$28+Parameters!$C$29*(Parameters!$D$29-Parameters!$D$28)+Parameters!$C$30*($A305-Parameters!$D$29),Parameters!$C$28*Parameters!$D$28+Parameters!$C$29*(Parameters!$D$29-Parameters!$D$28)+Parameters!$C$30*(Parameters!$D$30-Parameters!$D$29)+Parameters!$C$31*($A305-Parameters!$D$30)))),_xlfn.IFS($A305&lt;=Parameters!$D$28,Parameters!$C$28*$A305,$A305&lt;=Parameters!$D$29,Parameters!$C$29*$A305,$A305&lt;=Parameters!$D$30,Parameters!$C$30*$A305,$A305&gt;Parameters!$D$30,Parameters!$C$31*$A305))</f>
        <v>35292.5</v>
      </c>
      <c r="E305" s="290">
        <f t="shared" si="146"/>
        <v>117.64166666666667</v>
      </c>
      <c r="F305" s="290" cm="1">
        <f t="array" ref="F305">IF(Parameters!$C$55="No",IF($A305&lt;=Parameters!$D$34,Parameters!$C$34*$A305,IF($A305&lt;=Parameters!$D$35,Parameters!$C$34*Parameters!$D$34+Parameters!$C$35*($A305-Parameters!$D$34),IF($A305&lt;=Parameters!$D$36,Parameters!$C$34*Parameters!$D$34+Parameters!$C$35*(Parameters!$D$35-Parameters!$D$34)+Parameters!$C$36*($A305-Parameters!$D$35),Parameters!$C$34*Parameters!$D$34+Parameters!$C$35*(Parameters!$D$35-Parameters!$D$34)+Parameters!$C$36*(Parameters!$D$36-Parameters!$D$35)+Parameters!$C$37*($A305-Parameters!$D$36)))),_xlfn.IFS($A305&lt;=Parameters!$D$34,Parameters!$C$34*$A305,$A305&lt;=Parameters!$D$35,Parameters!$C$35*$A305,$A305&lt;=Parameters!$D$36,Parameters!$C$36*$A305,$A305&gt;Parameters!$D$36,Parameters!$C$37*$A305))</f>
        <v>39831</v>
      </c>
      <c r="G305" s="290">
        <f t="shared" si="147"/>
        <v>132.77000000000001</v>
      </c>
      <c r="H305" s="290" cm="1">
        <f t="array" ref="H305">IF(Parameters!$C$55="No",IF($A305&lt;=Parameters!$D$39,Parameters!$C$39*$A305,IF($A305&lt;=Parameters!$D$40,Parameters!$C$39*Parameters!$D$39+Parameters!$C$40*($A305-Parameters!$D$39),IF($A305&lt;=Parameters!$D$41,Parameters!$C$39*Parameters!$D$39+Parameters!$C$40*(Parameters!$D$40-Parameters!$D$39)+Parameters!$C$41*($A305-Parameters!$D$40),Parameters!$C$39*Parameters!$D$39+Parameters!$C$40*(Parameters!$D$40-Parameters!$D$39)+Parameters!$C$41*(Parameters!$D$41-Parameters!$D$40)+Parameters!$C$42*($A305-Parameters!$D$41)))),_xlfn.IFS($A305&lt;=Parameters!$D$39,Parameters!$C$39*$A305,$A305&lt;=Parameters!$D$40,Parameters!$C$40*$A305,$A305&lt;=Parameters!$D$41,Parameters!$C$41*$A305,$A305&gt;Parameters!$D$41,Parameters!$C$42*$A305))</f>
        <v>41446.5</v>
      </c>
      <c r="I305" s="290">
        <f t="shared" si="148"/>
        <v>138.155</v>
      </c>
      <c r="J305" s="290" cm="1">
        <f t="array" ref="J305">IF(Parameters!$D$55="No",IF($A305&lt;=Parameters!$F$23,Parameters!$E$23*$A305,IF($A305&lt;=Parameters!$F$24,Parameters!$E$23*Parameters!$F$23+Parameters!$E$24*($A305-Parameters!$F$23),IF($A305&lt;=Parameters!$F$25,Parameters!$E$23*Parameters!$F$23+Parameters!$E$24*(Parameters!$F$24-Parameters!$F$23)+Parameters!$E$25*($A305-Parameters!$F$24),Parameters!$E$23*Parameters!$F$23+Parameters!$E$24*(Parameters!$F$24-Parameters!$F$23)+Parameters!$E$25*(Parameters!$F$25-Parameters!$F$24)+Parameters!$E$26*($A305-Parameters!$F$25)))),_xlfn.IFS($A305&lt;=Parameters!$F$23,Parameters!$E$23*$A305,$A305&lt;=Parameters!$F$24,Parameters!$E$24*$A305,$A305&lt;=Parameters!$F$25,Parameters!$E$25*$A305,$A305&gt;Parameters!$F$25,Parameters!$E$26*$A305))</f>
        <v>27351</v>
      </c>
      <c r="K305" s="290">
        <f t="shared" si="124"/>
        <v>91.17</v>
      </c>
      <c r="L305" s="290" cm="1">
        <f t="array" ref="L305">IF(Parameters!$D$55="No",IF($A305&lt;=Parameters!$F$28,Parameters!$E$28*$A305,IF($A305&lt;=Parameters!$F$29,Parameters!$E$28*Parameters!$F$28+Parameters!$E$29*($A305-Parameters!$F$28),IF($A305&lt;=Parameters!$F$30,Parameters!$E$28*Parameters!$F$28+Parameters!$E$29*(Parameters!$F$29-Parameters!$F$28)+Parameters!$E$30*($A305-Parameters!$F$29),Parameters!$E$28*Parameters!$F$28+Parameters!$E$29*(Parameters!$F$29-Parameters!$F$28)+Parameters!$E$30*(Parameters!$F$30-Parameters!$F$29)+Parameters!$E$31*($A305-Parameters!$F$30)))),_xlfn.IFS($A305&lt;=Parameters!$F$28,Parameters!$E$28*$A305,$A305&lt;=Parameters!$F$29,Parameters!$E$29*$A305,$A305&lt;=Parameters!$F$30,Parameters!$E$30*$A305,$A305&gt;Parameters!$F$30,Parameters!$E$31*$A305))</f>
        <v>35292.5</v>
      </c>
      <c r="M305" s="290">
        <f t="shared" si="125"/>
        <v>117.64166666666667</v>
      </c>
      <c r="N305" s="290" cm="1">
        <f t="array" ref="N305">IF(Parameters!$D$55="No",IF($A305&lt;=Parameters!$F$34,Parameters!$E$34*$A305,IF($A305&lt;=Parameters!$F$35,Parameters!$E$34*Parameters!$F$34+Parameters!$E$35*($A305-Parameters!$F$34),IF($A305&lt;=Parameters!$F$36,Parameters!$E$34*Parameters!$F$34+Parameters!$E$35*(Parameters!$F$35-Parameters!$F$34)+Parameters!$E$36*($A305-Parameters!$F$35),Parameters!$E$34*Parameters!$F$34+Parameters!$E$35*(Parameters!$F$35-Parameters!$F$34)+Parameters!$E$36*(Parameters!$F$36-Parameters!$F$35)+Parameters!$E$37*($A305-Parameters!$F$36)))),_xlfn.IFS($A305&lt;=Parameters!$F$34,Parameters!$E$34*$A305,$A305&lt;=Parameters!$F$35,Parameters!$E$35*$A305,$A305&lt;=Parameters!$F$36,Parameters!$E$36*$A305,$A305&gt;Parameters!$F$36,Parameters!$E$37*$A305))</f>
        <v>39831</v>
      </c>
      <c r="O305" s="290">
        <f t="shared" si="149"/>
        <v>132.77000000000001</v>
      </c>
      <c r="P305" s="290" cm="1">
        <f t="array" ref="P305">IF(Parameters!$D$55="No",IF($A305&lt;=Parameters!$F$39,Parameters!$E$39*$A305,IF($A305&lt;=Parameters!$F$40,Parameters!$E$39*Parameters!$F$39+Parameters!$E$40*($A305-Parameters!$F$39),IF($A305&lt;=Parameters!$F$41,Parameters!$E$39*Parameters!$F$39+Parameters!$E$40*(Parameters!$F$40-Parameters!$F$39)+Parameters!$E$41*($A305-Parameters!$F$40),Parameters!$E$39*Parameters!$F$39+Parameters!$E$40*(Parameters!$F$40-Parameters!$F$39)+Parameters!$E$41*(Parameters!$F$41-Parameters!$F$40)+Parameters!$E$42*($A305-Parameters!$F$41)))),_xlfn.IFS($A305&lt;=Parameters!$F$39,Parameters!$E$39*$A305,$A305&lt;=Parameters!$F$40,Parameters!$E$40*$A305,$A305&lt;=Parameters!$F$41,Parameters!$E$41*$A305,$A305&gt;Parameters!$F$41,Parameters!$E$42*$A305))</f>
        <v>41446.5</v>
      </c>
      <c r="Q305" s="290">
        <f t="shared" si="150"/>
        <v>138.155</v>
      </c>
      <c r="R305" s="290" cm="1">
        <f t="array" ref="R305">IF(Parameters!$E$55="No",IF($A305&lt;=Parameters!$H$23,Parameters!$G$23*$A305,IF($A305&lt;=Parameters!$H$24,Parameters!$G$23*Parameters!$H$23+Parameters!$G$24*($A305-Parameters!$H$23),IF($A305&lt;=Parameters!$H$25,Parameters!$G$23*Parameters!$H$23+Parameters!$G$24*(Parameters!$H$24-Parameters!$H$23)+Parameters!$G$25*($A305-Parameters!$H$24),Parameters!$G$23*Parameters!$H$23+Parameters!$G$24*(Parameters!$H$24-Parameters!$H$23)+Parameters!$G$25*(Parameters!$H$25-Parameters!$H$24)+Parameters!$G$26*($A305-Parameters!$H$25)))),_xlfn.IFS($A305&lt;=Parameters!$H$23,Parameters!$G$23*$A305,$A305&lt;=Parameters!$H$24,Parameters!$G$24*$A305,$A305&lt;=Parameters!$H$25,Parameters!$G$25*$A305,$A305&gt;Parameters!$H$25,Parameters!$G$26*$A305))</f>
        <v>27351</v>
      </c>
      <c r="S305" s="290">
        <f t="shared" si="126"/>
        <v>91.17</v>
      </c>
      <c r="T305" s="290" cm="1">
        <f t="array" ref="T305">IF(Parameters!$E$55="No",IF($A305&lt;=Parameters!$H$28,Parameters!$G$28*$A305,IF($A305&lt;=Parameters!$H$29,Parameters!$G$28*Parameters!$H$28+Parameters!$G$29*($A305-Parameters!$H$28),IF($A305&lt;=Parameters!$H$30,Parameters!$G$28*Parameters!$H$28+Parameters!$G$29*(Parameters!$H$29-Parameters!$H$28)+Parameters!$G$30*($A305-Parameters!$H$29),Parameters!$G$28*Parameters!$H$28+Parameters!$G$29*(Parameters!$H$29-Parameters!$H$28)+Parameters!$G$30*(Parameters!$H$30-Parameters!$H$29)+Parameters!$G$31*($A305-Parameters!$H$30)))),_xlfn.IFS($A305&lt;=Parameters!$H$28,Parameters!$G$28*$A305,$A305&lt;=Parameters!$H$29,Parameters!$G$29*$A305,$A305&lt;=Parameters!$H$30,Parameters!$G$30*$A305,$A305&gt;Parameters!$H$30,Parameters!$G$31*$A305))</f>
        <v>35292.5</v>
      </c>
      <c r="U305" s="290">
        <f t="shared" si="127"/>
        <v>117.64166666666667</v>
      </c>
      <c r="V305" s="290" cm="1">
        <f t="array" ref="V305">IF(Parameters!$E$55="No",IF($A305&lt;=Parameters!$H$34,Parameters!$G$34*$A305,IF($A305&lt;=Parameters!$H$35,Parameters!$G$34*Parameters!$H$34+Parameters!$G$35*($A305-Parameters!$H$34),IF($A305&lt;=Parameters!$H$36,Parameters!$G$34*Parameters!$H$34+Parameters!$G$35*(Parameters!$H$35-Parameters!$H$34)+Parameters!$G$36*($A305-Parameters!$H$35),Parameters!$G$34*Parameters!$H$34+Parameters!$G$35*(Parameters!$H$35-Parameters!$H$34)+Parameters!$G$36*(Parameters!$H$36-Parameters!$H$35)+Parameters!$G$37*($A305-Parameters!$H$36)))),_xlfn.IFS($A305&lt;=Parameters!$H$34,Parameters!$G$34*$A305,$A305&lt;=Parameters!$H$35,Parameters!$G$35*$A305,$A305&lt;=Parameters!$H$36,Parameters!$G$36*$A305,$A305&gt;Parameters!$H$36,Parameters!$G$37*$A305))</f>
        <v>39831</v>
      </c>
      <c r="W305" s="290">
        <f t="shared" si="151"/>
        <v>132.77000000000001</v>
      </c>
      <c r="X305" s="290" cm="1">
        <f t="array" ref="X305">IF(Parameters!$E$55="No",IF($A305&lt;=Parameters!$H$39,Parameters!$G$39*$A305,IF($A305&lt;=Parameters!$H$40,Parameters!$G$39*Parameters!$H$39+Parameters!$G$40*($A305-Parameters!$H$39),IF($A305&lt;=Parameters!$H$41,Parameters!$G$39*Parameters!$H$39+Parameters!$G$40*(Parameters!$H$40-Parameters!$H$39)+Parameters!$G$41*($A305-Parameters!$H$40),Parameters!$G$39*Parameters!$H$39+Parameters!$G$40*(Parameters!$H$40-Parameters!$H$39)+Parameters!$G$41*(Parameters!$H$41-Parameters!$H$40)+Parameters!$G$42*($A305-Parameters!$H$41)))),_xlfn.IFS($A305&lt;=Parameters!$H$39,Parameters!$G$39*$A305,$A305&lt;=Parameters!$H$40,Parameters!$G$40*$A305,$A305&lt;=Parameters!$H$41,Parameters!$G$41*$A305,$A305&gt;Parameters!$H$41,Parameters!$G$42*$A305))</f>
        <v>41446.5</v>
      </c>
      <c r="Y305" s="290">
        <f t="shared" si="152"/>
        <v>138.155</v>
      </c>
      <c r="Z305" s="290" cm="1">
        <f t="array" ref="Z305">IF(Parameters!$F$55="No",IF($A305&lt;=Parameters!$J$23,Parameters!$I$23*$A305,IF($A305&lt;=Parameters!$J$24,Parameters!$I$23*Parameters!$J$23+Parameters!$I$24*($A305-Parameters!$J$23),IF($A305&lt;=Parameters!$J$25,Parameters!$I$23*Parameters!$J$23+Parameters!$I$24*(Parameters!$J$24-Parameters!$J$23)+Parameters!$I$25*($A305-Parameters!$J$24),Parameters!$I$23*Parameters!$J$23+Parameters!$I$24*(Parameters!$J$24-Parameters!$J$23)+Parameters!$I$25*(Parameters!$J$25-Parameters!$J$24)+Parameters!$I$26*($A305-Parameters!$J$25)))),_xlfn.IFS($A305&lt;=Parameters!$J$23,Parameters!$I$23*$A305,$A305&lt;=Parameters!$J$24,Parameters!$I$24*$A305,$A305&lt;=Parameters!$J$25,Parameters!$I$25*$A305,$A305&gt;Parameters!$J$25,Parameters!$I$26*$A305))</f>
        <v>27351</v>
      </c>
      <c r="AA305" s="290">
        <f t="shared" si="128"/>
        <v>91.17</v>
      </c>
      <c r="AB305" s="290" cm="1">
        <f t="array" ref="AB305">IF(Parameters!$F$55="No",IF($A305&lt;=Parameters!$J$28,Parameters!$I$28*$A305,IF($A305&lt;=Parameters!$J$29,Parameters!$I$28*Parameters!$J$28+Parameters!$I$29*($A305-Parameters!$J$28),IF($A305&lt;=Parameters!$J$30,Parameters!$I$28*Parameters!$J$28+Parameters!$I$29*(Parameters!$J$29-Parameters!$J$28)+Parameters!$I$30*($A305-Parameters!$J$29),Parameters!$I$28*Parameters!$J$28+Parameters!$I$29*(Parameters!$J$29-Parameters!$J$28)+Parameters!$I$30*(Parameters!$J$30-Parameters!$J$29)+Parameters!$I$31*($A305-Parameters!$J$30)))),_xlfn.IFS($A305&lt;=Parameters!$J$28,Parameters!$I$28*$A305,$A305&lt;=Parameters!$J$29,Parameters!$I$29*$A305,$A305&lt;=Parameters!$J$30,Parameters!$I$30*$A305,$A305&gt;Parameters!$J$30,Parameters!$I$31*$A305))</f>
        <v>35292.5</v>
      </c>
      <c r="AC305" s="290">
        <f t="shared" si="129"/>
        <v>117.64166666666667</v>
      </c>
      <c r="AD305" s="290" cm="1">
        <f t="array" ref="AD305">IF(Parameters!$F$55="No",IF($A305&lt;=Parameters!$J$34,Parameters!$I$34*$A305,IF($A305&lt;=Parameters!$J$35,Parameters!$I$34*Parameters!$J$34+Parameters!$I$35*($A305-Parameters!$J$34),IF($A305&lt;=Parameters!$J$36,Parameters!$I$34*Parameters!$J$34+Parameters!$I$35*(Parameters!$J$35-Parameters!$J$34)+Parameters!$I$36*($A305-Parameters!$J$35),Parameters!$I$34*Parameters!$J$34+Parameters!$I$35*(Parameters!$J$35-Parameters!$J$34)+Parameters!$I$36*(Parameters!$J$36-Parameters!$J$35)+Parameters!$I$37*($A305-Parameters!$J$36)))),_xlfn.IFS($A305&lt;=Parameters!$J$34,Parameters!$I$34*$A305,$A305&lt;=Parameters!$J$35,Parameters!$I$35*$A305,$A305&lt;=Parameters!$J$36,Parameters!$I$36*$A305,$A305&gt;Parameters!$J$36,Parameters!$I$37*$A305))</f>
        <v>39831</v>
      </c>
      <c r="AE305" s="290">
        <f t="shared" si="153"/>
        <v>132.77000000000001</v>
      </c>
      <c r="AF305" s="290" cm="1">
        <f t="array" ref="AF305">IF(Parameters!$F$55="No",IF($A305&lt;=Parameters!$J$39,Parameters!$I$39*$A305,IF($A305&lt;=Parameters!$J$40,Parameters!$I$39*Parameters!$J$39+Parameters!$I$40*($A305-Parameters!$J$39),IF($A305&lt;=Parameters!$J$41,Parameters!$I$39*Parameters!$J$39+Parameters!$I$40*(Parameters!$J$40-Parameters!$J$39)+Parameters!$I$41*($A305-Parameters!$J$40),Parameters!$I$39*Parameters!$J$39+Parameters!$I$40*(Parameters!$J$40-Parameters!$J$39)+Parameters!$I$41*(Parameters!$J$41-Parameters!$J$40)+Parameters!$I$42*($A305-Parameters!$J$41)))),_xlfn.IFS($A305&lt;=Parameters!$J$39,Parameters!$I$39*$A305,$A305&lt;=Parameters!$J$40,Parameters!$I$40*$A305,$A305&lt;=Parameters!$J$41,Parameters!$I$41*$A305,$A305&gt;Parameters!$J$41,Parameters!$I$42*$A305))</f>
        <v>41446.5</v>
      </c>
      <c r="AG305" s="290">
        <f t="shared" si="154"/>
        <v>138.155</v>
      </c>
      <c r="AI305" s="428">
        <f t="shared" si="130"/>
        <v>91.169999999998254</v>
      </c>
      <c r="AJ305" s="428">
        <f t="shared" si="131"/>
        <v>159.36000000000058</v>
      </c>
      <c r="AK305" s="428">
        <f t="shared" si="132"/>
        <v>143.54000000000087</v>
      </c>
      <c r="AL305" s="428">
        <f t="shared" si="133"/>
        <v>143.54000000000087</v>
      </c>
      <c r="AM305" s="428">
        <f t="shared" si="134"/>
        <v>91.169999999998254</v>
      </c>
      <c r="AN305" s="428">
        <f t="shared" si="135"/>
        <v>159.36000000000058</v>
      </c>
      <c r="AO305" s="428">
        <f t="shared" si="136"/>
        <v>143.54000000000087</v>
      </c>
      <c r="AP305" s="428">
        <f t="shared" si="137"/>
        <v>143.54000000000087</v>
      </c>
      <c r="AQ305" s="428">
        <f t="shared" si="138"/>
        <v>91.169999999998254</v>
      </c>
      <c r="AR305" s="428">
        <f t="shared" si="139"/>
        <v>159.36000000000058</v>
      </c>
      <c r="AS305" s="428">
        <f t="shared" si="140"/>
        <v>143.54000000000087</v>
      </c>
      <c r="AT305" s="428">
        <f t="shared" si="141"/>
        <v>143.54000000000087</v>
      </c>
      <c r="AU305" s="428">
        <f t="shared" si="142"/>
        <v>91.169999999998254</v>
      </c>
      <c r="AV305" s="428">
        <f t="shared" si="143"/>
        <v>159.36000000000058</v>
      </c>
      <c r="AW305" s="428">
        <f t="shared" si="144"/>
        <v>143.54000000000087</v>
      </c>
      <c r="AX305" s="428">
        <f t="shared" si="145"/>
        <v>143.54000000000087</v>
      </c>
    </row>
    <row r="306">
      <c r="A306" s="413">
        <v>301</v>
      </c>
      <c r="B306" s="290" cm="1">
        <f t="array" ref="B306">IF(Parameters!$C$55="No",IF($A306&lt;=Parameters!$D$23,Parameters!$C$23*$A306,IF($A306&lt;=Parameters!$D$24,Parameters!$C$23*Parameters!$D$23+Parameters!$C$24*($A306-Parameters!$D$23),IF($A306&lt;=Parameters!$D$25,Parameters!$C$23*Parameters!$D$23+Parameters!$C$24*(Parameters!$D$24-Parameters!$D$23)+Parameters!$C$25*($A306-Parameters!$D$24),Parameters!$C$23*Parameters!$D$23+Parameters!$C$24*(Parameters!$D$24-Parameters!$D$23)+Parameters!$C$25*(Parameters!$D$25-Parameters!$D$24)+Parameters!$C$26*($A306-Parameters!$D$25)))),_xlfn.IFS($A306&lt;=Parameters!$D$23,Parameters!$C$23*$A306,$A306&lt;=Parameters!$D$24,Parameters!$C$24*$A306,$A306&lt;=Parameters!$D$25,Parameters!$C$25*$A306,$A306&gt;Parameters!$D$25,Parameters!$C$26*$A306))</f>
        <v>27487.49</v>
      </c>
      <c r="C306" s="290">
        <f t="shared" si="146"/>
        <v>91.320564784053161</v>
      </c>
      <c r="D306" s="290" cm="1">
        <f t="array" ref="D306">IF(Parameters!$C$55="No",IF($A306&lt;=Parameters!$D$28,Parameters!$C$28*$A306,IF($A306&lt;=Parameters!$D$29,Parameters!$C$28*Parameters!$D$28+Parameters!$C$29*($A306-Parameters!$D$28),IF($A306&lt;=Parameters!$D$30,Parameters!$C$28*Parameters!$D$28+Parameters!$C$29*(Parameters!$D$29-Parameters!$D$28)+Parameters!$C$30*($A306-Parameters!$D$29),Parameters!$C$28*Parameters!$D$28+Parameters!$C$29*(Parameters!$D$29-Parameters!$D$28)+Parameters!$C$30*(Parameters!$D$30-Parameters!$D$29)+Parameters!$C$31*($A306-Parameters!$D$30)))),_xlfn.IFS($A306&lt;=Parameters!$D$28,Parameters!$C$28*$A306,$A306&lt;=Parameters!$D$29,Parameters!$C$29*$A306,$A306&lt;=Parameters!$D$30,Parameters!$C$30*$A306,$A306&gt;Parameters!$D$30,Parameters!$C$31*$A306))</f>
        <v>35451.86</v>
      </c>
      <c r="E306" s="290">
        <f t="shared" si="146"/>
        <v>117.7802657807309</v>
      </c>
      <c r="F306" s="290" cm="1">
        <f t="array" ref="F306">IF(Parameters!$C$55="No",IF($A306&lt;=Parameters!$D$34,Parameters!$C$34*$A306,IF($A306&lt;=Parameters!$D$35,Parameters!$C$34*Parameters!$D$34+Parameters!$C$35*($A306-Parameters!$D$34),IF($A306&lt;=Parameters!$D$36,Parameters!$C$34*Parameters!$D$34+Parameters!$C$35*(Parameters!$D$35-Parameters!$D$34)+Parameters!$C$36*($A306-Parameters!$D$35),Parameters!$C$34*Parameters!$D$34+Parameters!$C$35*(Parameters!$D$35-Parameters!$D$34)+Parameters!$C$36*(Parameters!$D$36-Parameters!$D$35)+Parameters!$C$37*($A306-Parameters!$D$36)))),_xlfn.IFS($A306&lt;=Parameters!$D$34,Parameters!$C$34*$A306,$A306&lt;=Parameters!$D$35,Parameters!$C$35*$A306,$A306&lt;=Parameters!$D$36,Parameters!$C$36*$A306,$A306&gt;Parameters!$D$36,Parameters!$C$37*$A306))</f>
        <v>39974.539999999994</v>
      </c>
      <c r="G306" s="290">
        <f t="shared" si="147"/>
        <v>132.805780730897</v>
      </c>
      <c r="H306" s="290" cm="1">
        <f t="array" ref="H306">IF(Parameters!$C$55="No",IF($A306&lt;=Parameters!$D$39,Parameters!$C$39*$A306,IF($A306&lt;=Parameters!$D$40,Parameters!$C$39*Parameters!$D$39+Parameters!$C$40*($A306-Parameters!$D$39),IF($A306&lt;=Parameters!$D$41,Parameters!$C$39*Parameters!$D$39+Parameters!$C$40*(Parameters!$D$40-Parameters!$D$39)+Parameters!$C$41*($A306-Parameters!$D$40),Parameters!$C$39*Parameters!$D$39+Parameters!$C$40*(Parameters!$D$40-Parameters!$D$39)+Parameters!$C$41*(Parameters!$D$41-Parameters!$D$40)+Parameters!$C$42*($A306-Parameters!$D$41)))),_xlfn.IFS($A306&lt;=Parameters!$D$39,Parameters!$C$39*$A306,$A306&lt;=Parameters!$D$40,Parameters!$C$40*$A306,$A306&lt;=Parameters!$D$41,Parameters!$C$41*$A306,$A306&gt;Parameters!$D$41,Parameters!$C$42*$A306))</f>
        <v>41604.959999999999</v>
      </c>
      <c r="I306" s="290">
        <f t="shared" si="148"/>
        <v>138.2224584717608</v>
      </c>
      <c r="J306" s="290" cm="1">
        <f t="array" ref="J306">IF(Parameters!$D$55="No",IF($A306&lt;=Parameters!$F$23,Parameters!$E$23*$A306,IF($A306&lt;=Parameters!$F$24,Parameters!$E$23*Parameters!$F$23+Parameters!$E$24*($A306-Parameters!$F$23),IF($A306&lt;=Parameters!$F$25,Parameters!$E$23*Parameters!$F$23+Parameters!$E$24*(Parameters!$F$24-Parameters!$F$23)+Parameters!$E$25*($A306-Parameters!$F$24),Parameters!$E$23*Parameters!$F$23+Parameters!$E$24*(Parameters!$F$24-Parameters!$F$23)+Parameters!$E$25*(Parameters!$F$25-Parameters!$F$24)+Parameters!$E$26*($A306-Parameters!$F$25)))),_xlfn.IFS($A306&lt;=Parameters!$F$23,Parameters!$E$23*$A306,$A306&lt;=Parameters!$F$24,Parameters!$E$24*$A306,$A306&lt;=Parameters!$F$25,Parameters!$E$25*$A306,$A306&gt;Parameters!$F$25,Parameters!$E$26*$A306))</f>
        <v>27487.49</v>
      </c>
      <c r="K306" s="290">
        <f t="shared" si="124"/>
        <v>91.320564784053161</v>
      </c>
      <c r="L306" s="290" cm="1">
        <f t="array" ref="L306">IF(Parameters!$D$55="No",IF($A306&lt;=Parameters!$F$28,Parameters!$E$28*$A306,IF($A306&lt;=Parameters!$F$29,Parameters!$E$28*Parameters!$F$28+Parameters!$E$29*($A306-Parameters!$F$28),IF($A306&lt;=Parameters!$F$30,Parameters!$E$28*Parameters!$F$28+Parameters!$E$29*(Parameters!$F$29-Parameters!$F$28)+Parameters!$E$30*($A306-Parameters!$F$29),Parameters!$E$28*Parameters!$F$28+Parameters!$E$29*(Parameters!$F$29-Parameters!$F$28)+Parameters!$E$30*(Parameters!$F$30-Parameters!$F$29)+Parameters!$E$31*($A306-Parameters!$F$30)))),_xlfn.IFS($A306&lt;=Parameters!$F$28,Parameters!$E$28*$A306,$A306&lt;=Parameters!$F$29,Parameters!$E$29*$A306,$A306&lt;=Parameters!$F$30,Parameters!$E$30*$A306,$A306&gt;Parameters!$F$30,Parameters!$E$31*$A306))</f>
        <v>35451.86</v>
      </c>
      <c r="M306" s="290">
        <f t="shared" si="125"/>
        <v>117.7802657807309</v>
      </c>
      <c r="N306" s="290" cm="1">
        <f t="array" ref="N306">IF(Parameters!$D$55="No",IF($A306&lt;=Parameters!$F$34,Parameters!$E$34*$A306,IF($A306&lt;=Parameters!$F$35,Parameters!$E$34*Parameters!$F$34+Parameters!$E$35*($A306-Parameters!$F$34),IF($A306&lt;=Parameters!$F$36,Parameters!$E$34*Parameters!$F$34+Parameters!$E$35*(Parameters!$F$35-Parameters!$F$34)+Parameters!$E$36*($A306-Parameters!$F$35),Parameters!$E$34*Parameters!$F$34+Parameters!$E$35*(Parameters!$F$35-Parameters!$F$34)+Parameters!$E$36*(Parameters!$F$36-Parameters!$F$35)+Parameters!$E$37*($A306-Parameters!$F$36)))),_xlfn.IFS($A306&lt;=Parameters!$F$34,Parameters!$E$34*$A306,$A306&lt;=Parameters!$F$35,Parameters!$E$35*$A306,$A306&lt;=Parameters!$F$36,Parameters!$E$36*$A306,$A306&gt;Parameters!$F$36,Parameters!$E$37*$A306))</f>
        <v>39974.539999999994</v>
      </c>
      <c r="O306" s="290">
        <f t="shared" si="149"/>
        <v>132.805780730897</v>
      </c>
      <c r="P306" s="290" cm="1">
        <f t="array" ref="P306">IF(Parameters!$D$55="No",IF($A306&lt;=Parameters!$F$39,Parameters!$E$39*$A306,IF($A306&lt;=Parameters!$F$40,Parameters!$E$39*Parameters!$F$39+Parameters!$E$40*($A306-Parameters!$F$39),IF($A306&lt;=Parameters!$F$41,Parameters!$E$39*Parameters!$F$39+Parameters!$E$40*(Parameters!$F$40-Parameters!$F$39)+Parameters!$E$41*($A306-Parameters!$F$40),Parameters!$E$39*Parameters!$F$39+Parameters!$E$40*(Parameters!$F$40-Parameters!$F$39)+Parameters!$E$41*(Parameters!$F$41-Parameters!$F$40)+Parameters!$E$42*($A306-Parameters!$F$41)))),_xlfn.IFS($A306&lt;=Parameters!$F$39,Parameters!$E$39*$A306,$A306&lt;=Parameters!$F$40,Parameters!$E$40*$A306,$A306&lt;=Parameters!$F$41,Parameters!$E$41*$A306,$A306&gt;Parameters!$F$41,Parameters!$E$42*$A306))</f>
        <v>41604.959999999999</v>
      </c>
      <c r="Q306" s="290">
        <f t="shared" si="150"/>
        <v>138.2224584717608</v>
      </c>
      <c r="R306" s="290" cm="1">
        <f t="array" ref="R306">IF(Parameters!$E$55="No",IF($A306&lt;=Parameters!$H$23,Parameters!$G$23*$A306,IF($A306&lt;=Parameters!$H$24,Parameters!$G$23*Parameters!$H$23+Parameters!$G$24*($A306-Parameters!$H$23),IF($A306&lt;=Parameters!$H$25,Parameters!$G$23*Parameters!$H$23+Parameters!$G$24*(Parameters!$H$24-Parameters!$H$23)+Parameters!$G$25*($A306-Parameters!$H$24),Parameters!$G$23*Parameters!$H$23+Parameters!$G$24*(Parameters!$H$24-Parameters!$H$23)+Parameters!$G$25*(Parameters!$H$25-Parameters!$H$24)+Parameters!$G$26*($A306-Parameters!$H$25)))),_xlfn.IFS($A306&lt;=Parameters!$H$23,Parameters!$G$23*$A306,$A306&lt;=Parameters!$H$24,Parameters!$G$24*$A306,$A306&lt;=Parameters!$H$25,Parameters!$G$25*$A306,$A306&gt;Parameters!$H$25,Parameters!$G$26*$A306))</f>
        <v>27487.49</v>
      </c>
      <c r="S306" s="290">
        <f t="shared" si="126"/>
        <v>91.320564784053161</v>
      </c>
      <c r="T306" s="290" cm="1">
        <f t="array" ref="T306">IF(Parameters!$E$55="No",IF($A306&lt;=Parameters!$H$28,Parameters!$G$28*$A306,IF($A306&lt;=Parameters!$H$29,Parameters!$G$28*Parameters!$H$28+Parameters!$G$29*($A306-Parameters!$H$28),IF($A306&lt;=Parameters!$H$30,Parameters!$G$28*Parameters!$H$28+Parameters!$G$29*(Parameters!$H$29-Parameters!$H$28)+Parameters!$G$30*($A306-Parameters!$H$29),Parameters!$G$28*Parameters!$H$28+Parameters!$G$29*(Parameters!$H$29-Parameters!$H$28)+Parameters!$G$30*(Parameters!$H$30-Parameters!$H$29)+Parameters!$G$31*($A306-Parameters!$H$30)))),_xlfn.IFS($A306&lt;=Parameters!$H$28,Parameters!$G$28*$A306,$A306&lt;=Parameters!$H$29,Parameters!$G$29*$A306,$A306&lt;=Parameters!$H$30,Parameters!$G$30*$A306,$A306&gt;Parameters!$H$30,Parameters!$G$31*$A306))</f>
        <v>35451.86</v>
      </c>
      <c r="U306" s="290">
        <f t="shared" si="127"/>
        <v>117.7802657807309</v>
      </c>
      <c r="V306" s="290" cm="1">
        <f t="array" ref="V306">IF(Parameters!$E$55="No",IF($A306&lt;=Parameters!$H$34,Parameters!$G$34*$A306,IF($A306&lt;=Parameters!$H$35,Parameters!$G$34*Parameters!$H$34+Parameters!$G$35*($A306-Parameters!$H$34),IF($A306&lt;=Parameters!$H$36,Parameters!$G$34*Parameters!$H$34+Parameters!$G$35*(Parameters!$H$35-Parameters!$H$34)+Parameters!$G$36*($A306-Parameters!$H$35),Parameters!$G$34*Parameters!$H$34+Parameters!$G$35*(Parameters!$H$35-Parameters!$H$34)+Parameters!$G$36*(Parameters!$H$36-Parameters!$H$35)+Parameters!$G$37*($A306-Parameters!$H$36)))),_xlfn.IFS($A306&lt;=Parameters!$H$34,Parameters!$G$34*$A306,$A306&lt;=Parameters!$H$35,Parameters!$G$35*$A306,$A306&lt;=Parameters!$H$36,Parameters!$G$36*$A306,$A306&gt;Parameters!$H$36,Parameters!$G$37*$A306))</f>
        <v>39974.539999999994</v>
      </c>
      <c r="W306" s="290">
        <f t="shared" si="151"/>
        <v>132.805780730897</v>
      </c>
      <c r="X306" s="290" cm="1">
        <f t="array" ref="X306">IF(Parameters!$E$55="No",IF($A306&lt;=Parameters!$H$39,Parameters!$G$39*$A306,IF($A306&lt;=Parameters!$H$40,Parameters!$G$39*Parameters!$H$39+Parameters!$G$40*($A306-Parameters!$H$39),IF($A306&lt;=Parameters!$H$41,Parameters!$G$39*Parameters!$H$39+Parameters!$G$40*(Parameters!$H$40-Parameters!$H$39)+Parameters!$G$41*($A306-Parameters!$H$40),Parameters!$G$39*Parameters!$H$39+Parameters!$G$40*(Parameters!$H$40-Parameters!$H$39)+Parameters!$G$41*(Parameters!$H$41-Parameters!$H$40)+Parameters!$G$42*($A306-Parameters!$H$41)))),_xlfn.IFS($A306&lt;=Parameters!$H$39,Parameters!$G$39*$A306,$A306&lt;=Parameters!$H$40,Parameters!$G$40*$A306,$A306&lt;=Parameters!$H$41,Parameters!$G$41*$A306,$A306&gt;Parameters!$H$41,Parameters!$G$42*$A306))</f>
        <v>41604.959999999999</v>
      </c>
      <c r="Y306" s="290">
        <f t="shared" si="152"/>
        <v>138.2224584717608</v>
      </c>
      <c r="Z306" s="290" cm="1">
        <f t="array" ref="Z306">IF(Parameters!$F$55="No",IF($A306&lt;=Parameters!$J$23,Parameters!$I$23*$A306,IF($A306&lt;=Parameters!$J$24,Parameters!$I$23*Parameters!$J$23+Parameters!$I$24*($A306-Parameters!$J$23),IF($A306&lt;=Parameters!$J$25,Parameters!$I$23*Parameters!$J$23+Parameters!$I$24*(Parameters!$J$24-Parameters!$J$23)+Parameters!$I$25*($A306-Parameters!$J$24),Parameters!$I$23*Parameters!$J$23+Parameters!$I$24*(Parameters!$J$24-Parameters!$J$23)+Parameters!$I$25*(Parameters!$J$25-Parameters!$J$24)+Parameters!$I$26*($A306-Parameters!$J$25)))),_xlfn.IFS($A306&lt;=Parameters!$J$23,Parameters!$I$23*$A306,$A306&lt;=Parameters!$J$24,Parameters!$I$24*$A306,$A306&lt;=Parameters!$J$25,Parameters!$I$25*$A306,$A306&gt;Parameters!$J$25,Parameters!$I$26*$A306))</f>
        <v>27487.49</v>
      </c>
      <c r="AA306" s="290">
        <f t="shared" si="128"/>
        <v>91.320564784053161</v>
      </c>
      <c r="AB306" s="290" cm="1">
        <f t="array" ref="AB306">IF(Parameters!$F$55="No",IF($A306&lt;=Parameters!$J$28,Parameters!$I$28*$A306,IF($A306&lt;=Parameters!$J$29,Parameters!$I$28*Parameters!$J$28+Parameters!$I$29*($A306-Parameters!$J$28),IF($A306&lt;=Parameters!$J$30,Parameters!$I$28*Parameters!$J$28+Parameters!$I$29*(Parameters!$J$29-Parameters!$J$28)+Parameters!$I$30*($A306-Parameters!$J$29),Parameters!$I$28*Parameters!$J$28+Parameters!$I$29*(Parameters!$J$29-Parameters!$J$28)+Parameters!$I$30*(Parameters!$J$30-Parameters!$J$29)+Parameters!$I$31*($A306-Parameters!$J$30)))),_xlfn.IFS($A306&lt;=Parameters!$J$28,Parameters!$I$28*$A306,$A306&lt;=Parameters!$J$29,Parameters!$I$29*$A306,$A306&lt;=Parameters!$J$30,Parameters!$I$30*$A306,$A306&gt;Parameters!$J$30,Parameters!$I$31*$A306))</f>
        <v>35451.86</v>
      </c>
      <c r="AC306" s="290">
        <f t="shared" si="129"/>
        <v>117.7802657807309</v>
      </c>
      <c r="AD306" s="290" cm="1">
        <f t="array" ref="AD306">IF(Parameters!$F$55="No",IF($A306&lt;=Parameters!$J$34,Parameters!$I$34*$A306,IF($A306&lt;=Parameters!$J$35,Parameters!$I$34*Parameters!$J$34+Parameters!$I$35*($A306-Parameters!$J$34),IF($A306&lt;=Parameters!$J$36,Parameters!$I$34*Parameters!$J$34+Parameters!$I$35*(Parameters!$J$35-Parameters!$J$34)+Parameters!$I$36*($A306-Parameters!$J$35),Parameters!$I$34*Parameters!$J$34+Parameters!$I$35*(Parameters!$J$35-Parameters!$J$34)+Parameters!$I$36*(Parameters!$J$36-Parameters!$J$35)+Parameters!$I$37*($A306-Parameters!$J$36)))),_xlfn.IFS($A306&lt;=Parameters!$J$34,Parameters!$I$34*$A306,$A306&lt;=Parameters!$J$35,Parameters!$I$35*$A306,$A306&lt;=Parameters!$J$36,Parameters!$I$36*$A306,$A306&gt;Parameters!$J$36,Parameters!$I$37*$A306))</f>
        <v>39974.539999999994</v>
      </c>
      <c r="AE306" s="290">
        <f t="shared" si="153"/>
        <v>132.805780730897</v>
      </c>
      <c r="AF306" s="290" cm="1">
        <f t="array" ref="AF306">IF(Parameters!$F$55="No",IF($A306&lt;=Parameters!$J$39,Parameters!$I$39*$A306,IF($A306&lt;=Parameters!$J$40,Parameters!$I$39*Parameters!$J$39+Parameters!$I$40*($A306-Parameters!$J$39),IF($A306&lt;=Parameters!$J$41,Parameters!$I$39*Parameters!$J$39+Parameters!$I$40*(Parameters!$J$40-Parameters!$J$39)+Parameters!$I$41*($A306-Parameters!$J$40),Parameters!$I$39*Parameters!$J$39+Parameters!$I$40*(Parameters!$J$40-Parameters!$J$39)+Parameters!$I$41*(Parameters!$J$41-Parameters!$J$40)+Parameters!$I$42*($A306-Parameters!$J$41)))),_xlfn.IFS($A306&lt;=Parameters!$J$39,Parameters!$I$39*$A306,$A306&lt;=Parameters!$J$40,Parameters!$I$40*$A306,$A306&lt;=Parameters!$J$41,Parameters!$I$41*$A306,$A306&gt;Parameters!$J$41,Parameters!$I$42*$A306))</f>
        <v>41604.959999999999</v>
      </c>
      <c r="AG306" s="290">
        <f t="shared" si="154"/>
        <v>138.2224584717608</v>
      </c>
      <c r="AI306" s="428">
        <f t="shared" si="130"/>
        <v>136.4900000000016</v>
      </c>
      <c r="AJ306" s="428">
        <f t="shared" si="131"/>
        <v>159.36000000000058</v>
      </c>
      <c r="AK306" s="428">
        <f t="shared" si="132"/>
        <v>143.5399999999936</v>
      </c>
      <c r="AL306" s="428">
        <f t="shared" si="133"/>
        <v>158.45999999999913</v>
      </c>
      <c r="AM306" s="428">
        <f t="shared" si="134"/>
        <v>136.4900000000016</v>
      </c>
      <c r="AN306" s="428">
        <f t="shared" si="135"/>
        <v>159.36000000000058</v>
      </c>
      <c r="AO306" s="428">
        <f t="shared" si="136"/>
        <v>143.5399999999936</v>
      </c>
      <c r="AP306" s="428">
        <f t="shared" si="137"/>
        <v>158.45999999999913</v>
      </c>
      <c r="AQ306" s="428">
        <f t="shared" si="138"/>
        <v>136.4900000000016</v>
      </c>
      <c r="AR306" s="428">
        <f t="shared" si="139"/>
        <v>159.36000000000058</v>
      </c>
      <c r="AS306" s="428">
        <f t="shared" si="140"/>
        <v>143.5399999999936</v>
      </c>
      <c r="AT306" s="428">
        <f t="shared" si="141"/>
        <v>158.45999999999913</v>
      </c>
      <c r="AU306" s="428">
        <f t="shared" si="142"/>
        <v>136.4900000000016</v>
      </c>
      <c r="AV306" s="428">
        <f t="shared" si="143"/>
        <v>159.36000000000058</v>
      </c>
      <c r="AW306" s="428">
        <f t="shared" si="144"/>
        <v>143.5399999999936</v>
      </c>
      <c r="AX306" s="428">
        <f t="shared" si="145"/>
        <v>158.45999999999913</v>
      </c>
    </row>
    <row r="307">
      <c r="A307" s="413">
        <v>302</v>
      </c>
      <c r="B307" s="290" cm="1">
        <f t="array" ref="B307">IF(Parameters!$C$55="No",IF($A307&lt;=Parameters!$D$23,Parameters!$C$23*$A307,IF($A307&lt;=Parameters!$D$24,Parameters!$C$23*Parameters!$D$23+Parameters!$C$24*($A307-Parameters!$D$23),IF($A307&lt;=Parameters!$D$25,Parameters!$C$23*Parameters!$D$23+Parameters!$C$24*(Parameters!$D$24-Parameters!$D$23)+Parameters!$C$25*($A307-Parameters!$D$24),Parameters!$C$23*Parameters!$D$23+Parameters!$C$24*(Parameters!$D$24-Parameters!$D$23)+Parameters!$C$25*(Parameters!$D$25-Parameters!$D$24)+Parameters!$C$26*($A307-Parameters!$D$25)))),_xlfn.IFS($A307&lt;=Parameters!$D$23,Parameters!$C$23*$A307,$A307&lt;=Parameters!$D$24,Parameters!$C$24*$A307,$A307&lt;=Parameters!$D$25,Parameters!$C$25*$A307,$A307&gt;Parameters!$D$25,Parameters!$C$26*$A307))</f>
        <v>27623.98</v>
      </c>
      <c r="C307" s="290">
        <f t="shared" si="146"/>
        <v>91.470132450331121</v>
      </c>
      <c r="D307" s="290" cm="1">
        <f t="array" ref="D307">IF(Parameters!$C$55="No",IF($A307&lt;=Parameters!$D$28,Parameters!$C$28*$A307,IF($A307&lt;=Parameters!$D$29,Parameters!$C$28*Parameters!$D$28+Parameters!$C$29*($A307-Parameters!$D$28),IF($A307&lt;=Parameters!$D$30,Parameters!$C$28*Parameters!$D$28+Parameters!$C$29*(Parameters!$D$29-Parameters!$D$28)+Parameters!$C$30*($A307-Parameters!$D$29),Parameters!$C$28*Parameters!$D$28+Parameters!$C$29*(Parameters!$D$29-Parameters!$D$28)+Parameters!$C$30*(Parameters!$D$30-Parameters!$D$29)+Parameters!$C$31*($A307-Parameters!$D$30)))),_xlfn.IFS($A307&lt;=Parameters!$D$28,Parameters!$C$28*$A307,$A307&lt;=Parameters!$D$29,Parameters!$C$29*$A307,$A307&lt;=Parameters!$D$30,Parameters!$C$30*$A307,$A307&gt;Parameters!$D$30,Parameters!$C$31*$A307))</f>
        <v>35611.22</v>
      </c>
      <c r="E307" s="290">
        <f t="shared" si="146"/>
        <v>117.91794701986755</v>
      </c>
      <c r="F307" s="290" cm="1">
        <f t="array" ref="F307">IF(Parameters!$C$55="No",IF($A307&lt;=Parameters!$D$34,Parameters!$C$34*$A307,IF($A307&lt;=Parameters!$D$35,Parameters!$C$34*Parameters!$D$34+Parameters!$C$35*($A307-Parameters!$D$34),IF($A307&lt;=Parameters!$D$36,Parameters!$C$34*Parameters!$D$34+Parameters!$C$35*(Parameters!$D$35-Parameters!$D$34)+Parameters!$C$36*($A307-Parameters!$D$35),Parameters!$C$34*Parameters!$D$34+Parameters!$C$35*(Parameters!$D$35-Parameters!$D$34)+Parameters!$C$36*(Parameters!$D$36-Parameters!$D$35)+Parameters!$C$37*($A307-Parameters!$D$36)))),_xlfn.IFS($A307&lt;=Parameters!$D$34,Parameters!$C$34*$A307,$A307&lt;=Parameters!$D$35,Parameters!$C$35*$A307,$A307&lt;=Parameters!$D$36,Parameters!$C$36*$A307,$A307&gt;Parameters!$D$36,Parameters!$C$37*$A307))</f>
        <v>40118.080000000002</v>
      </c>
      <c r="G307" s="290">
        <f t="shared" si="147"/>
        <v>132.84132450331126</v>
      </c>
      <c r="H307" s="290" cm="1">
        <f t="array" ref="H307">IF(Parameters!$C$55="No",IF($A307&lt;=Parameters!$D$39,Parameters!$C$39*$A307,IF($A307&lt;=Parameters!$D$40,Parameters!$C$39*Parameters!$D$39+Parameters!$C$40*($A307-Parameters!$D$39),IF($A307&lt;=Parameters!$D$41,Parameters!$C$39*Parameters!$D$39+Parameters!$C$40*(Parameters!$D$40-Parameters!$D$39)+Parameters!$C$41*($A307-Parameters!$D$40),Parameters!$C$39*Parameters!$D$39+Parameters!$C$40*(Parameters!$D$40-Parameters!$D$39)+Parameters!$C$41*(Parameters!$D$41-Parameters!$D$40)+Parameters!$C$42*($A307-Parameters!$D$41)))),_xlfn.IFS($A307&lt;=Parameters!$D$39,Parameters!$C$39*$A307,$A307&lt;=Parameters!$D$40,Parameters!$C$40*$A307,$A307&lt;=Parameters!$D$41,Parameters!$C$41*$A307,$A307&gt;Parameters!$D$41,Parameters!$C$42*$A307))</f>
        <v>41763.42</v>
      </c>
      <c r="I307" s="290">
        <f t="shared" si="148"/>
        <v>138.2894701986755</v>
      </c>
      <c r="J307" s="290" cm="1">
        <f t="array" ref="J307">IF(Parameters!$D$55="No",IF($A307&lt;=Parameters!$F$23,Parameters!$E$23*$A307,IF($A307&lt;=Parameters!$F$24,Parameters!$E$23*Parameters!$F$23+Parameters!$E$24*($A307-Parameters!$F$23),IF($A307&lt;=Parameters!$F$25,Parameters!$E$23*Parameters!$F$23+Parameters!$E$24*(Parameters!$F$24-Parameters!$F$23)+Parameters!$E$25*($A307-Parameters!$F$24),Parameters!$E$23*Parameters!$F$23+Parameters!$E$24*(Parameters!$F$24-Parameters!$F$23)+Parameters!$E$25*(Parameters!$F$25-Parameters!$F$24)+Parameters!$E$26*($A307-Parameters!$F$25)))),_xlfn.IFS($A307&lt;=Parameters!$F$23,Parameters!$E$23*$A307,$A307&lt;=Parameters!$F$24,Parameters!$E$24*$A307,$A307&lt;=Parameters!$F$25,Parameters!$E$25*$A307,$A307&gt;Parameters!$F$25,Parameters!$E$26*$A307))</f>
        <v>27623.98</v>
      </c>
      <c r="K307" s="290">
        <f t="shared" si="124"/>
        <v>91.470132450331121</v>
      </c>
      <c r="L307" s="290" cm="1">
        <f t="array" ref="L307">IF(Parameters!$D$55="No",IF($A307&lt;=Parameters!$F$28,Parameters!$E$28*$A307,IF($A307&lt;=Parameters!$F$29,Parameters!$E$28*Parameters!$F$28+Parameters!$E$29*($A307-Parameters!$F$28),IF($A307&lt;=Parameters!$F$30,Parameters!$E$28*Parameters!$F$28+Parameters!$E$29*(Parameters!$F$29-Parameters!$F$28)+Parameters!$E$30*($A307-Parameters!$F$29),Parameters!$E$28*Parameters!$F$28+Parameters!$E$29*(Parameters!$F$29-Parameters!$F$28)+Parameters!$E$30*(Parameters!$F$30-Parameters!$F$29)+Parameters!$E$31*($A307-Parameters!$F$30)))),_xlfn.IFS($A307&lt;=Parameters!$F$28,Parameters!$E$28*$A307,$A307&lt;=Parameters!$F$29,Parameters!$E$29*$A307,$A307&lt;=Parameters!$F$30,Parameters!$E$30*$A307,$A307&gt;Parameters!$F$30,Parameters!$E$31*$A307))</f>
        <v>35611.22</v>
      </c>
      <c r="M307" s="290">
        <f t="shared" si="125"/>
        <v>117.91794701986755</v>
      </c>
      <c r="N307" s="290" cm="1">
        <f t="array" ref="N307">IF(Parameters!$D$55="No",IF($A307&lt;=Parameters!$F$34,Parameters!$E$34*$A307,IF($A307&lt;=Parameters!$F$35,Parameters!$E$34*Parameters!$F$34+Parameters!$E$35*($A307-Parameters!$F$34),IF($A307&lt;=Parameters!$F$36,Parameters!$E$34*Parameters!$F$34+Parameters!$E$35*(Parameters!$F$35-Parameters!$F$34)+Parameters!$E$36*($A307-Parameters!$F$35),Parameters!$E$34*Parameters!$F$34+Parameters!$E$35*(Parameters!$F$35-Parameters!$F$34)+Parameters!$E$36*(Parameters!$F$36-Parameters!$F$35)+Parameters!$E$37*($A307-Parameters!$F$36)))),_xlfn.IFS($A307&lt;=Parameters!$F$34,Parameters!$E$34*$A307,$A307&lt;=Parameters!$F$35,Parameters!$E$35*$A307,$A307&lt;=Parameters!$F$36,Parameters!$E$36*$A307,$A307&gt;Parameters!$F$36,Parameters!$E$37*$A307))</f>
        <v>40118.080000000002</v>
      </c>
      <c r="O307" s="290">
        <f t="shared" si="149"/>
        <v>132.84132450331126</v>
      </c>
      <c r="P307" s="290" cm="1">
        <f t="array" ref="P307">IF(Parameters!$D$55="No",IF($A307&lt;=Parameters!$F$39,Parameters!$E$39*$A307,IF($A307&lt;=Parameters!$F$40,Parameters!$E$39*Parameters!$F$39+Parameters!$E$40*($A307-Parameters!$F$39),IF($A307&lt;=Parameters!$F$41,Parameters!$E$39*Parameters!$F$39+Parameters!$E$40*(Parameters!$F$40-Parameters!$F$39)+Parameters!$E$41*($A307-Parameters!$F$40),Parameters!$E$39*Parameters!$F$39+Parameters!$E$40*(Parameters!$F$40-Parameters!$F$39)+Parameters!$E$41*(Parameters!$F$41-Parameters!$F$40)+Parameters!$E$42*($A307-Parameters!$F$41)))),_xlfn.IFS($A307&lt;=Parameters!$F$39,Parameters!$E$39*$A307,$A307&lt;=Parameters!$F$40,Parameters!$E$40*$A307,$A307&lt;=Parameters!$F$41,Parameters!$E$41*$A307,$A307&gt;Parameters!$F$41,Parameters!$E$42*$A307))</f>
        <v>41763.42</v>
      </c>
      <c r="Q307" s="290">
        <f t="shared" si="150"/>
        <v>138.2894701986755</v>
      </c>
      <c r="R307" s="290" cm="1">
        <f t="array" ref="R307">IF(Parameters!$E$55="No",IF($A307&lt;=Parameters!$H$23,Parameters!$G$23*$A307,IF($A307&lt;=Parameters!$H$24,Parameters!$G$23*Parameters!$H$23+Parameters!$G$24*($A307-Parameters!$H$23),IF($A307&lt;=Parameters!$H$25,Parameters!$G$23*Parameters!$H$23+Parameters!$G$24*(Parameters!$H$24-Parameters!$H$23)+Parameters!$G$25*($A307-Parameters!$H$24),Parameters!$G$23*Parameters!$H$23+Parameters!$G$24*(Parameters!$H$24-Parameters!$H$23)+Parameters!$G$25*(Parameters!$H$25-Parameters!$H$24)+Parameters!$G$26*($A307-Parameters!$H$25)))),_xlfn.IFS($A307&lt;=Parameters!$H$23,Parameters!$G$23*$A307,$A307&lt;=Parameters!$H$24,Parameters!$G$24*$A307,$A307&lt;=Parameters!$H$25,Parameters!$G$25*$A307,$A307&gt;Parameters!$H$25,Parameters!$G$26*$A307))</f>
        <v>27623.98</v>
      </c>
      <c r="S307" s="290">
        <f t="shared" si="126"/>
        <v>91.470132450331121</v>
      </c>
      <c r="T307" s="290" cm="1">
        <f t="array" ref="T307">IF(Parameters!$E$55="No",IF($A307&lt;=Parameters!$H$28,Parameters!$G$28*$A307,IF($A307&lt;=Parameters!$H$29,Parameters!$G$28*Parameters!$H$28+Parameters!$G$29*($A307-Parameters!$H$28),IF($A307&lt;=Parameters!$H$30,Parameters!$G$28*Parameters!$H$28+Parameters!$G$29*(Parameters!$H$29-Parameters!$H$28)+Parameters!$G$30*($A307-Parameters!$H$29),Parameters!$G$28*Parameters!$H$28+Parameters!$G$29*(Parameters!$H$29-Parameters!$H$28)+Parameters!$G$30*(Parameters!$H$30-Parameters!$H$29)+Parameters!$G$31*($A307-Parameters!$H$30)))),_xlfn.IFS($A307&lt;=Parameters!$H$28,Parameters!$G$28*$A307,$A307&lt;=Parameters!$H$29,Parameters!$G$29*$A307,$A307&lt;=Parameters!$H$30,Parameters!$G$30*$A307,$A307&gt;Parameters!$H$30,Parameters!$G$31*$A307))</f>
        <v>35611.22</v>
      </c>
      <c r="U307" s="290">
        <f t="shared" si="127"/>
        <v>117.91794701986755</v>
      </c>
      <c r="V307" s="290" cm="1">
        <f t="array" ref="V307">IF(Parameters!$E$55="No",IF($A307&lt;=Parameters!$H$34,Parameters!$G$34*$A307,IF($A307&lt;=Parameters!$H$35,Parameters!$G$34*Parameters!$H$34+Parameters!$G$35*($A307-Parameters!$H$34),IF($A307&lt;=Parameters!$H$36,Parameters!$G$34*Parameters!$H$34+Parameters!$G$35*(Parameters!$H$35-Parameters!$H$34)+Parameters!$G$36*($A307-Parameters!$H$35),Parameters!$G$34*Parameters!$H$34+Parameters!$G$35*(Parameters!$H$35-Parameters!$H$34)+Parameters!$G$36*(Parameters!$H$36-Parameters!$H$35)+Parameters!$G$37*($A307-Parameters!$H$36)))),_xlfn.IFS($A307&lt;=Parameters!$H$34,Parameters!$G$34*$A307,$A307&lt;=Parameters!$H$35,Parameters!$G$35*$A307,$A307&lt;=Parameters!$H$36,Parameters!$G$36*$A307,$A307&gt;Parameters!$H$36,Parameters!$G$37*$A307))</f>
        <v>40118.080000000002</v>
      </c>
      <c r="W307" s="290">
        <f t="shared" si="151"/>
        <v>132.84132450331126</v>
      </c>
      <c r="X307" s="290" cm="1">
        <f t="array" ref="X307">IF(Parameters!$E$55="No",IF($A307&lt;=Parameters!$H$39,Parameters!$G$39*$A307,IF($A307&lt;=Parameters!$H$40,Parameters!$G$39*Parameters!$H$39+Parameters!$G$40*($A307-Parameters!$H$39),IF($A307&lt;=Parameters!$H$41,Parameters!$G$39*Parameters!$H$39+Parameters!$G$40*(Parameters!$H$40-Parameters!$H$39)+Parameters!$G$41*($A307-Parameters!$H$40),Parameters!$G$39*Parameters!$H$39+Parameters!$G$40*(Parameters!$H$40-Parameters!$H$39)+Parameters!$G$41*(Parameters!$H$41-Parameters!$H$40)+Parameters!$G$42*($A307-Parameters!$H$41)))),_xlfn.IFS($A307&lt;=Parameters!$H$39,Parameters!$G$39*$A307,$A307&lt;=Parameters!$H$40,Parameters!$G$40*$A307,$A307&lt;=Parameters!$H$41,Parameters!$G$41*$A307,$A307&gt;Parameters!$H$41,Parameters!$G$42*$A307))</f>
        <v>41763.42</v>
      </c>
      <c r="Y307" s="290">
        <f t="shared" si="152"/>
        <v>138.2894701986755</v>
      </c>
      <c r="Z307" s="290" cm="1">
        <f t="array" ref="Z307">IF(Parameters!$F$55="No",IF($A307&lt;=Parameters!$J$23,Parameters!$I$23*$A307,IF($A307&lt;=Parameters!$J$24,Parameters!$I$23*Parameters!$J$23+Parameters!$I$24*($A307-Parameters!$J$23),IF($A307&lt;=Parameters!$J$25,Parameters!$I$23*Parameters!$J$23+Parameters!$I$24*(Parameters!$J$24-Parameters!$J$23)+Parameters!$I$25*($A307-Parameters!$J$24),Parameters!$I$23*Parameters!$J$23+Parameters!$I$24*(Parameters!$J$24-Parameters!$J$23)+Parameters!$I$25*(Parameters!$J$25-Parameters!$J$24)+Parameters!$I$26*($A307-Parameters!$J$25)))),_xlfn.IFS($A307&lt;=Parameters!$J$23,Parameters!$I$23*$A307,$A307&lt;=Parameters!$J$24,Parameters!$I$24*$A307,$A307&lt;=Parameters!$J$25,Parameters!$I$25*$A307,$A307&gt;Parameters!$J$25,Parameters!$I$26*$A307))</f>
        <v>27623.98</v>
      </c>
      <c r="AA307" s="290">
        <f t="shared" si="128"/>
        <v>91.470132450331121</v>
      </c>
      <c r="AB307" s="290" cm="1">
        <f t="array" ref="AB307">IF(Parameters!$F$55="No",IF($A307&lt;=Parameters!$J$28,Parameters!$I$28*$A307,IF($A307&lt;=Parameters!$J$29,Parameters!$I$28*Parameters!$J$28+Parameters!$I$29*($A307-Parameters!$J$28),IF($A307&lt;=Parameters!$J$30,Parameters!$I$28*Parameters!$J$28+Parameters!$I$29*(Parameters!$J$29-Parameters!$J$28)+Parameters!$I$30*($A307-Parameters!$J$29),Parameters!$I$28*Parameters!$J$28+Parameters!$I$29*(Parameters!$J$29-Parameters!$J$28)+Parameters!$I$30*(Parameters!$J$30-Parameters!$J$29)+Parameters!$I$31*($A307-Parameters!$J$30)))),_xlfn.IFS($A307&lt;=Parameters!$J$28,Parameters!$I$28*$A307,$A307&lt;=Parameters!$J$29,Parameters!$I$29*$A307,$A307&lt;=Parameters!$J$30,Parameters!$I$30*$A307,$A307&gt;Parameters!$J$30,Parameters!$I$31*$A307))</f>
        <v>35611.22</v>
      </c>
      <c r="AC307" s="290">
        <f t="shared" si="129"/>
        <v>117.91794701986755</v>
      </c>
      <c r="AD307" s="290" cm="1">
        <f t="array" ref="AD307">IF(Parameters!$F$55="No",IF($A307&lt;=Parameters!$J$34,Parameters!$I$34*$A307,IF($A307&lt;=Parameters!$J$35,Parameters!$I$34*Parameters!$J$34+Parameters!$I$35*($A307-Parameters!$J$34),IF($A307&lt;=Parameters!$J$36,Parameters!$I$34*Parameters!$J$34+Parameters!$I$35*(Parameters!$J$35-Parameters!$J$34)+Parameters!$I$36*($A307-Parameters!$J$35),Parameters!$I$34*Parameters!$J$34+Parameters!$I$35*(Parameters!$J$35-Parameters!$J$34)+Parameters!$I$36*(Parameters!$J$36-Parameters!$J$35)+Parameters!$I$37*($A307-Parameters!$J$36)))),_xlfn.IFS($A307&lt;=Parameters!$J$34,Parameters!$I$34*$A307,$A307&lt;=Parameters!$J$35,Parameters!$I$35*$A307,$A307&lt;=Parameters!$J$36,Parameters!$I$36*$A307,$A307&gt;Parameters!$J$36,Parameters!$I$37*$A307))</f>
        <v>40118.080000000002</v>
      </c>
      <c r="AE307" s="290">
        <f t="shared" si="153"/>
        <v>132.84132450331126</v>
      </c>
      <c r="AF307" s="290" cm="1">
        <f t="array" ref="AF307">IF(Parameters!$F$55="No",IF($A307&lt;=Parameters!$J$39,Parameters!$I$39*$A307,IF($A307&lt;=Parameters!$J$40,Parameters!$I$39*Parameters!$J$39+Parameters!$I$40*($A307-Parameters!$J$39),IF($A307&lt;=Parameters!$J$41,Parameters!$I$39*Parameters!$J$39+Parameters!$I$40*(Parameters!$J$40-Parameters!$J$39)+Parameters!$I$41*($A307-Parameters!$J$40),Parameters!$I$39*Parameters!$J$39+Parameters!$I$40*(Parameters!$J$40-Parameters!$J$39)+Parameters!$I$41*(Parameters!$J$41-Parameters!$J$40)+Parameters!$I$42*($A307-Parameters!$J$41)))),_xlfn.IFS($A307&lt;=Parameters!$J$39,Parameters!$I$39*$A307,$A307&lt;=Parameters!$J$40,Parameters!$I$40*$A307,$A307&lt;=Parameters!$J$41,Parameters!$I$41*$A307,$A307&gt;Parameters!$J$41,Parameters!$I$42*$A307))</f>
        <v>41763.42</v>
      </c>
      <c r="AG307" s="290">
        <f t="shared" si="154"/>
        <v>138.2894701986755</v>
      </c>
      <c r="AI307" s="428">
        <f t="shared" si="130"/>
        <v>136.48999999999796</v>
      </c>
      <c r="AJ307" s="428">
        <f t="shared" si="131"/>
        <v>159.36000000000058</v>
      </c>
      <c r="AK307" s="428">
        <f t="shared" si="132"/>
        <v>143.54000000000815</v>
      </c>
      <c r="AL307" s="428">
        <f t="shared" si="133"/>
        <v>158.45999999999913</v>
      </c>
      <c r="AM307" s="428">
        <f t="shared" si="134"/>
        <v>136.48999999999796</v>
      </c>
      <c r="AN307" s="428">
        <f t="shared" si="135"/>
        <v>159.36000000000058</v>
      </c>
      <c r="AO307" s="428">
        <f t="shared" si="136"/>
        <v>143.54000000000815</v>
      </c>
      <c r="AP307" s="428">
        <f t="shared" si="137"/>
        <v>158.45999999999913</v>
      </c>
      <c r="AQ307" s="428">
        <f t="shared" si="138"/>
        <v>136.48999999999796</v>
      </c>
      <c r="AR307" s="428">
        <f t="shared" si="139"/>
        <v>159.36000000000058</v>
      </c>
      <c r="AS307" s="428">
        <f t="shared" si="140"/>
        <v>143.54000000000815</v>
      </c>
      <c r="AT307" s="428">
        <f t="shared" si="141"/>
        <v>158.45999999999913</v>
      </c>
      <c r="AU307" s="428">
        <f t="shared" si="142"/>
        <v>136.48999999999796</v>
      </c>
      <c r="AV307" s="428">
        <f t="shared" si="143"/>
        <v>159.36000000000058</v>
      </c>
      <c r="AW307" s="428">
        <f t="shared" si="144"/>
        <v>143.54000000000815</v>
      </c>
      <c r="AX307" s="428">
        <f t="shared" si="145"/>
        <v>158.45999999999913</v>
      </c>
    </row>
    <row r="308">
      <c r="A308" s="413">
        <v>303</v>
      </c>
      <c r="B308" s="290" cm="1">
        <f t="array" ref="B308">IF(Parameters!$C$55="No",IF($A308&lt;=Parameters!$D$23,Parameters!$C$23*$A308,IF($A308&lt;=Parameters!$D$24,Parameters!$C$23*Parameters!$D$23+Parameters!$C$24*($A308-Parameters!$D$23),IF($A308&lt;=Parameters!$D$25,Parameters!$C$23*Parameters!$D$23+Parameters!$C$24*(Parameters!$D$24-Parameters!$D$23)+Parameters!$C$25*($A308-Parameters!$D$24),Parameters!$C$23*Parameters!$D$23+Parameters!$C$24*(Parameters!$D$24-Parameters!$D$23)+Parameters!$C$25*(Parameters!$D$25-Parameters!$D$24)+Parameters!$C$26*($A308-Parameters!$D$25)))),_xlfn.IFS($A308&lt;=Parameters!$D$23,Parameters!$C$23*$A308,$A308&lt;=Parameters!$D$24,Parameters!$C$24*$A308,$A308&lt;=Parameters!$D$25,Parameters!$C$25*$A308,$A308&gt;Parameters!$D$25,Parameters!$C$26*$A308))</f>
        <v>27760.47</v>
      </c>
      <c r="C308" s="290">
        <f t="shared" si="146"/>
        <v>91.61871287128713</v>
      </c>
      <c r="D308" s="290" cm="1">
        <f t="array" ref="D308">IF(Parameters!$C$55="No",IF($A308&lt;=Parameters!$D$28,Parameters!$C$28*$A308,IF($A308&lt;=Parameters!$D$29,Parameters!$C$28*Parameters!$D$28+Parameters!$C$29*($A308-Parameters!$D$28),IF($A308&lt;=Parameters!$D$30,Parameters!$C$28*Parameters!$D$28+Parameters!$C$29*(Parameters!$D$29-Parameters!$D$28)+Parameters!$C$30*($A308-Parameters!$D$29),Parameters!$C$28*Parameters!$D$28+Parameters!$C$29*(Parameters!$D$29-Parameters!$D$28)+Parameters!$C$30*(Parameters!$D$30-Parameters!$D$29)+Parameters!$C$31*($A308-Parameters!$D$30)))),_xlfn.IFS($A308&lt;=Parameters!$D$28,Parameters!$C$28*$A308,$A308&lt;=Parameters!$D$29,Parameters!$C$29*$A308,$A308&lt;=Parameters!$D$30,Parameters!$C$30*$A308,$A308&gt;Parameters!$D$30,Parameters!$C$31*$A308))</f>
        <v>35770.58</v>
      </c>
      <c r="E308" s="290">
        <f t="shared" si="146"/>
        <v>118.05471947194719</v>
      </c>
      <c r="F308" s="290" cm="1">
        <f t="array" ref="F308">IF(Parameters!$C$55="No",IF($A308&lt;=Parameters!$D$34,Parameters!$C$34*$A308,IF($A308&lt;=Parameters!$D$35,Parameters!$C$34*Parameters!$D$34+Parameters!$C$35*($A308-Parameters!$D$34),IF($A308&lt;=Parameters!$D$36,Parameters!$C$34*Parameters!$D$34+Parameters!$C$35*(Parameters!$D$35-Parameters!$D$34)+Parameters!$C$36*($A308-Parameters!$D$35),Parameters!$C$34*Parameters!$D$34+Parameters!$C$35*(Parameters!$D$35-Parameters!$D$34)+Parameters!$C$36*(Parameters!$D$36-Parameters!$D$35)+Parameters!$C$37*($A308-Parameters!$D$36)))),_xlfn.IFS($A308&lt;=Parameters!$D$34,Parameters!$C$34*$A308,$A308&lt;=Parameters!$D$35,Parameters!$C$35*$A308,$A308&lt;=Parameters!$D$36,Parameters!$C$36*$A308,$A308&gt;Parameters!$D$36,Parameters!$C$37*$A308))</f>
        <v>40261.619999999995</v>
      </c>
      <c r="G308" s="290">
        <f t="shared" si="147"/>
        <v>132.87663366336633</v>
      </c>
      <c r="H308" s="290" cm="1">
        <f t="array" ref="H308">IF(Parameters!$C$55="No",IF($A308&lt;=Parameters!$D$39,Parameters!$C$39*$A308,IF($A308&lt;=Parameters!$D$40,Parameters!$C$39*Parameters!$D$39+Parameters!$C$40*($A308-Parameters!$D$39),IF($A308&lt;=Parameters!$D$41,Parameters!$C$39*Parameters!$D$39+Parameters!$C$40*(Parameters!$D$40-Parameters!$D$39)+Parameters!$C$41*($A308-Parameters!$D$40),Parameters!$C$39*Parameters!$D$39+Parameters!$C$40*(Parameters!$D$40-Parameters!$D$39)+Parameters!$C$41*(Parameters!$D$41-Parameters!$D$40)+Parameters!$C$42*($A308-Parameters!$D$41)))),_xlfn.IFS($A308&lt;=Parameters!$D$39,Parameters!$C$39*$A308,$A308&lt;=Parameters!$D$40,Parameters!$C$40*$A308,$A308&lt;=Parameters!$D$41,Parameters!$C$41*$A308,$A308&gt;Parameters!$D$41,Parameters!$C$42*$A308))</f>
        <v>41921.879999999997</v>
      </c>
      <c r="I308" s="290">
        <f t="shared" si="148"/>
        <v>138.3560396039604</v>
      </c>
      <c r="J308" s="290" cm="1">
        <f t="array" ref="J308">IF(Parameters!$D$55="No",IF($A308&lt;=Parameters!$F$23,Parameters!$E$23*$A308,IF($A308&lt;=Parameters!$F$24,Parameters!$E$23*Parameters!$F$23+Parameters!$E$24*($A308-Parameters!$F$23),IF($A308&lt;=Parameters!$F$25,Parameters!$E$23*Parameters!$F$23+Parameters!$E$24*(Parameters!$F$24-Parameters!$F$23)+Parameters!$E$25*($A308-Parameters!$F$24),Parameters!$E$23*Parameters!$F$23+Parameters!$E$24*(Parameters!$F$24-Parameters!$F$23)+Parameters!$E$25*(Parameters!$F$25-Parameters!$F$24)+Parameters!$E$26*($A308-Parameters!$F$25)))),_xlfn.IFS($A308&lt;=Parameters!$F$23,Parameters!$E$23*$A308,$A308&lt;=Parameters!$F$24,Parameters!$E$24*$A308,$A308&lt;=Parameters!$F$25,Parameters!$E$25*$A308,$A308&gt;Parameters!$F$25,Parameters!$E$26*$A308))</f>
        <v>27760.47</v>
      </c>
      <c r="K308" s="290">
        <f t="shared" si="124"/>
        <v>91.61871287128713</v>
      </c>
      <c r="L308" s="290" cm="1">
        <f t="array" ref="L308">IF(Parameters!$D$55="No",IF($A308&lt;=Parameters!$F$28,Parameters!$E$28*$A308,IF($A308&lt;=Parameters!$F$29,Parameters!$E$28*Parameters!$F$28+Parameters!$E$29*($A308-Parameters!$F$28),IF($A308&lt;=Parameters!$F$30,Parameters!$E$28*Parameters!$F$28+Parameters!$E$29*(Parameters!$F$29-Parameters!$F$28)+Parameters!$E$30*($A308-Parameters!$F$29),Parameters!$E$28*Parameters!$F$28+Parameters!$E$29*(Parameters!$F$29-Parameters!$F$28)+Parameters!$E$30*(Parameters!$F$30-Parameters!$F$29)+Parameters!$E$31*($A308-Parameters!$F$30)))),_xlfn.IFS($A308&lt;=Parameters!$F$28,Parameters!$E$28*$A308,$A308&lt;=Parameters!$F$29,Parameters!$E$29*$A308,$A308&lt;=Parameters!$F$30,Parameters!$E$30*$A308,$A308&gt;Parameters!$F$30,Parameters!$E$31*$A308))</f>
        <v>35770.58</v>
      </c>
      <c r="M308" s="290">
        <f t="shared" si="125"/>
        <v>118.05471947194719</v>
      </c>
      <c r="N308" s="290" cm="1">
        <f t="array" ref="N308">IF(Parameters!$D$55="No",IF($A308&lt;=Parameters!$F$34,Parameters!$E$34*$A308,IF($A308&lt;=Parameters!$F$35,Parameters!$E$34*Parameters!$F$34+Parameters!$E$35*($A308-Parameters!$F$34),IF($A308&lt;=Parameters!$F$36,Parameters!$E$34*Parameters!$F$34+Parameters!$E$35*(Parameters!$F$35-Parameters!$F$34)+Parameters!$E$36*($A308-Parameters!$F$35),Parameters!$E$34*Parameters!$F$34+Parameters!$E$35*(Parameters!$F$35-Parameters!$F$34)+Parameters!$E$36*(Parameters!$F$36-Parameters!$F$35)+Parameters!$E$37*($A308-Parameters!$F$36)))),_xlfn.IFS($A308&lt;=Parameters!$F$34,Parameters!$E$34*$A308,$A308&lt;=Parameters!$F$35,Parameters!$E$35*$A308,$A308&lt;=Parameters!$F$36,Parameters!$E$36*$A308,$A308&gt;Parameters!$F$36,Parameters!$E$37*$A308))</f>
        <v>40261.619999999995</v>
      </c>
      <c r="O308" s="290">
        <f t="shared" si="149"/>
        <v>132.87663366336633</v>
      </c>
      <c r="P308" s="290" cm="1">
        <f t="array" ref="P308">IF(Parameters!$D$55="No",IF($A308&lt;=Parameters!$F$39,Parameters!$E$39*$A308,IF($A308&lt;=Parameters!$F$40,Parameters!$E$39*Parameters!$F$39+Parameters!$E$40*($A308-Parameters!$F$39),IF($A308&lt;=Parameters!$F$41,Parameters!$E$39*Parameters!$F$39+Parameters!$E$40*(Parameters!$F$40-Parameters!$F$39)+Parameters!$E$41*($A308-Parameters!$F$40),Parameters!$E$39*Parameters!$F$39+Parameters!$E$40*(Parameters!$F$40-Parameters!$F$39)+Parameters!$E$41*(Parameters!$F$41-Parameters!$F$40)+Parameters!$E$42*($A308-Parameters!$F$41)))),_xlfn.IFS($A308&lt;=Parameters!$F$39,Parameters!$E$39*$A308,$A308&lt;=Parameters!$F$40,Parameters!$E$40*$A308,$A308&lt;=Parameters!$F$41,Parameters!$E$41*$A308,$A308&gt;Parameters!$F$41,Parameters!$E$42*$A308))</f>
        <v>41921.879999999997</v>
      </c>
      <c r="Q308" s="290">
        <f t="shared" si="150"/>
        <v>138.3560396039604</v>
      </c>
      <c r="R308" s="290" cm="1">
        <f t="array" ref="R308">IF(Parameters!$E$55="No",IF($A308&lt;=Parameters!$H$23,Parameters!$G$23*$A308,IF($A308&lt;=Parameters!$H$24,Parameters!$G$23*Parameters!$H$23+Parameters!$G$24*($A308-Parameters!$H$23),IF($A308&lt;=Parameters!$H$25,Parameters!$G$23*Parameters!$H$23+Parameters!$G$24*(Parameters!$H$24-Parameters!$H$23)+Parameters!$G$25*($A308-Parameters!$H$24),Parameters!$G$23*Parameters!$H$23+Parameters!$G$24*(Parameters!$H$24-Parameters!$H$23)+Parameters!$G$25*(Parameters!$H$25-Parameters!$H$24)+Parameters!$G$26*($A308-Parameters!$H$25)))),_xlfn.IFS($A308&lt;=Parameters!$H$23,Parameters!$G$23*$A308,$A308&lt;=Parameters!$H$24,Parameters!$G$24*$A308,$A308&lt;=Parameters!$H$25,Parameters!$G$25*$A308,$A308&gt;Parameters!$H$25,Parameters!$G$26*$A308))</f>
        <v>27760.47</v>
      </c>
      <c r="S308" s="290">
        <f t="shared" si="126"/>
        <v>91.61871287128713</v>
      </c>
      <c r="T308" s="290" cm="1">
        <f t="array" ref="T308">IF(Parameters!$E$55="No",IF($A308&lt;=Parameters!$H$28,Parameters!$G$28*$A308,IF($A308&lt;=Parameters!$H$29,Parameters!$G$28*Parameters!$H$28+Parameters!$G$29*($A308-Parameters!$H$28),IF($A308&lt;=Parameters!$H$30,Parameters!$G$28*Parameters!$H$28+Parameters!$G$29*(Parameters!$H$29-Parameters!$H$28)+Parameters!$G$30*($A308-Parameters!$H$29),Parameters!$G$28*Parameters!$H$28+Parameters!$G$29*(Parameters!$H$29-Parameters!$H$28)+Parameters!$G$30*(Parameters!$H$30-Parameters!$H$29)+Parameters!$G$31*($A308-Parameters!$H$30)))),_xlfn.IFS($A308&lt;=Parameters!$H$28,Parameters!$G$28*$A308,$A308&lt;=Parameters!$H$29,Parameters!$G$29*$A308,$A308&lt;=Parameters!$H$30,Parameters!$G$30*$A308,$A308&gt;Parameters!$H$30,Parameters!$G$31*$A308))</f>
        <v>35770.58</v>
      </c>
      <c r="U308" s="290">
        <f t="shared" si="127"/>
        <v>118.05471947194719</v>
      </c>
      <c r="V308" s="290" cm="1">
        <f t="array" ref="V308">IF(Parameters!$E$55="No",IF($A308&lt;=Parameters!$H$34,Parameters!$G$34*$A308,IF($A308&lt;=Parameters!$H$35,Parameters!$G$34*Parameters!$H$34+Parameters!$G$35*($A308-Parameters!$H$34),IF($A308&lt;=Parameters!$H$36,Parameters!$G$34*Parameters!$H$34+Parameters!$G$35*(Parameters!$H$35-Parameters!$H$34)+Parameters!$G$36*($A308-Parameters!$H$35),Parameters!$G$34*Parameters!$H$34+Parameters!$G$35*(Parameters!$H$35-Parameters!$H$34)+Parameters!$G$36*(Parameters!$H$36-Parameters!$H$35)+Parameters!$G$37*($A308-Parameters!$H$36)))),_xlfn.IFS($A308&lt;=Parameters!$H$34,Parameters!$G$34*$A308,$A308&lt;=Parameters!$H$35,Parameters!$G$35*$A308,$A308&lt;=Parameters!$H$36,Parameters!$G$36*$A308,$A308&gt;Parameters!$H$36,Parameters!$G$37*$A308))</f>
        <v>40261.619999999995</v>
      </c>
      <c r="W308" s="290">
        <f t="shared" si="151"/>
        <v>132.87663366336633</v>
      </c>
      <c r="X308" s="290" cm="1">
        <f t="array" ref="X308">IF(Parameters!$E$55="No",IF($A308&lt;=Parameters!$H$39,Parameters!$G$39*$A308,IF($A308&lt;=Parameters!$H$40,Parameters!$G$39*Parameters!$H$39+Parameters!$G$40*($A308-Parameters!$H$39),IF($A308&lt;=Parameters!$H$41,Parameters!$G$39*Parameters!$H$39+Parameters!$G$40*(Parameters!$H$40-Parameters!$H$39)+Parameters!$G$41*($A308-Parameters!$H$40),Parameters!$G$39*Parameters!$H$39+Parameters!$G$40*(Parameters!$H$40-Parameters!$H$39)+Parameters!$G$41*(Parameters!$H$41-Parameters!$H$40)+Parameters!$G$42*($A308-Parameters!$H$41)))),_xlfn.IFS($A308&lt;=Parameters!$H$39,Parameters!$G$39*$A308,$A308&lt;=Parameters!$H$40,Parameters!$G$40*$A308,$A308&lt;=Parameters!$H$41,Parameters!$G$41*$A308,$A308&gt;Parameters!$H$41,Parameters!$G$42*$A308))</f>
        <v>41921.879999999997</v>
      </c>
      <c r="Y308" s="290">
        <f t="shared" si="152"/>
        <v>138.3560396039604</v>
      </c>
      <c r="Z308" s="290" cm="1">
        <f t="array" ref="Z308">IF(Parameters!$F$55="No",IF($A308&lt;=Parameters!$J$23,Parameters!$I$23*$A308,IF($A308&lt;=Parameters!$J$24,Parameters!$I$23*Parameters!$J$23+Parameters!$I$24*($A308-Parameters!$J$23),IF($A308&lt;=Parameters!$J$25,Parameters!$I$23*Parameters!$J$23+Parameters!$I$24*(Parameters!$J$24-Parameters!$J$23)+Parameters!$I$25*($A308-Parameters!$J$24),Parameters!$I$23*Parameters!$J$23+Parameters!$I$24*(Parameters!$J$24-Parameters!$J$23)+Parameters!$I$25*(Parameters!$J$25-Parameters!$J$24)+Parameters!$I$26*($A308-Parameters!$J$25)))),_xlfn.IFS($A308&lt;=Parameters!$J$23,Parameters!$I$23*$A308,$A308&lt;=Parameters!$J$24,Parameters!$I$24*$A308,$A308&lt;=Parameters!$J$25,Parameters!$I$25*$A308,$A308&gt;Parameters!$J$25,Parameters!$I$26*$A308))</f>
        <v>27760.47</v>
      </c>
      <c r="AA308" s="290">
        <f t="shared" si="128"/>
        <v>91.61871287128713</v>
      </c>
      <c r="AB308" s="290" cm="1">
        <f t="array" ref="AB308">IF(Parameters!$F$55="No",IF($A308&lt;=Parameters!$J$28,Parameters!$I$28*$A308,IF($A308&lt;=Parameters!$J$29,Parameters!$I$28*Parameters!$J$28+Parameters!$I$29*($A308-Parameters!$J$28),IF($A308&lt;=Parameters!$J$30,Parameters!$I$28*Parameters!$J$28+Parameters!$I$29*(Parameters!$J$29-Parameters!$J$28)+Parameters!$I$30*($A308-Parameters!$J$29),Parameters!$I$28*Parameters!$J$28+Parameters!$I$29*(Parameters!$J$29-Parameters!$J$28)+Parameters!$I$30*(Parameters!$J$30-Parameters!$J$29)+Parameters!$I$31*($A308-Parameters!$J$30)))),_xlfn.IFS($A308&lt;=Parameters!$J$28,Parameters!$I$28*$A308,$A308&lt;=Parameters!$J$29,Parameters!$I$29*$A308,$A308&lt;=Parameters!$J$30,Parameters!$I$30*$A308,$A308&gt;Parameters!$J$30,Parameters!$I$31*$A308))</f>
        <v>35770.58</v>
      </c>
      <c r="AC308" s="290">
        <f t="shared" si="129"/>
        <v>118.05471947194719</v>
      </c>
      <c r="AD308" s="290" cm="1">
        <f t="array" ref="AD308">IF(Parameters!$F$55="No",IF($A308&lt;=Parameters!$J$34,Parameters!$I$34*$A308,IF($A308&lt;=Parameters!$J$35,Parameters!$I$34*Parameters!$J$34+Parameters!$I$35*($A308-Parameters!$J$34),IF($A308&lt;=Parameters!$J$36,Parameters!$I$34*Parameters!$J$34+Parameters!$I$35*(Parameters!$J$35-Parameters!$J$34)+Parameters!$I$36*($A308-Parameters!$J$35),Parameters!$I$34*Parameters!$J$34+Parameters!$I$35*(Parameters!$J$35-Parameters!$J$34)+Parameters!$I$36*(Parameters!$J$36-Parameters!$J$35)+Parameters!$I$37*($A308-Parameters!$J$36)))),_xlfn.IFS($A308&lt;=Parameters!$J$34,Parameters!$I$34*$A308,$A308&lt;=Parameters!$J$35,Parameters!$I$35*$A308,$A308&lt;=Parameters!$J$36,Parameters!$I$36*$A308,$A308&gt;Parameters!$J$36,Parameters!$I$37*$A308))</f>
        <v>40261.619999999995</v>
      </c>
      <c r="AE308" s="290">
        <f t="shared" si="153"/>
        <v>132.87663366336633</v>
      </c>
      <c r="AF308" s="290" cm="1">
        <f t="array" ref="AF308">IF(Parameters!$F$55="No",IF($A308&lt;=Parameters!$J$39,Parameters!$I$39*$A308,IF($A308&lt;=Parameters!$J$40,Parameters!$I$39*Parameters!$J$39+Parameters!$I$40*($A308-Parameters!$J$39),IF($A308&lt;=Parameters!$J$41,Parameters!$I$39*Parameters!$J$39+Parameters!$I$40*(Parameters!$J$40-Parameters!$J$39)+Parameters!$I$41*($A308-Parameters!$J$40),Parameters!$I$39*Parameters!$J$39+Parameters!$I$40*(Parameters!$J$40-Parameters!$J$39)+Parameters!$I$41*(Parameters!$J$41-Parameters!$J$40)+Parameters!$I$42*($A308-Parameters!$J$41)))),_xlfn.IFS($A308&lt;=Parameters!$J$39,Parameters!$I$39*$A308,$A308&lt;=Parameters!$J$40,Parameters!$I$40*$A308,$A308&lt;=Parameters!$J$41,Parameters!$I$41*$A308,$A308&gt;Parameters!$J$41,Parameters!$I$42*$A308))</f>
        <v>41921.879999999997</v>
      </c>
      <c r="AG308" s="290">
        <f t="shared" si="154"/>
        <v>138.3560396039604</v>
      </c>
      <c r="AI308" s="428">
        <f t="shared" si="130"/>
        <v>136.4900000000016</v>
      </c>
      <c r="AJ308" s="428">
        <f t="shared" si="131"/>
        <v>159.36000000000058</v>
      </c>
      <c r="AK308" s="428">
        <f t="shared" si="132"/>
        <v>143.5399999999936</v>
      </c>
      <c r="AL308" s="428">
        <f t="shared" si="133"/>
        <v>158.45999999999913</v>
      </c>
      <c r="AM308" s="428">
        <f t="shared" si="134"/>
        <v>136.4900000000016</v>
      </c>
      <c r="AN308" s="428">
        <f t="shared" si="135"/>
        <v>159.36000000000058</v>
      </c>
      <c r="AO308" s="428">
        <f t="shared" si="136"/>
        <v>143.5399999999936</v>
      </c>
      <c r="AP308" s="428">
        <f t="shared" si="137"/>
        <v>158.45999999999913</v>
      </c>
      <c r="AQ308" s="428">
        <f t="shared" si="138"/>
        <v>136.4900000000016</v>
      </c>
      <c r="AR308" s="428">
        <f t="shared" si="139"/>
        <v>159.36000000000058</v>
      </c>
      <c r="AS308" s="428">
        <f t="shared" si="140"/>
        <v>143.5399999999936</v>
      </c>
      <c r="AT308" s="428">
        <f t="shared" si="141"/>
        <v>158.45999999999913</v>
      </c>
      <c r="AU308" s="428">
        <f t="shared" si="142"/>
        <v>136.4900000000016</v>
      </c>
      <c r="AV308" s="428">
        <f t="shared" si="143"/>
        <v>159.36000000000058</v>
      </c>
      <c r="AW308" s="428">
        <f t="shared" si="144"/>
        <v>143.5399999999936</v>
      </c>
      <c r="AX308" s="428">
        <f t="shared" si="145"/>
        <v>158.45999999999913</v>
      </c>
    </row>
    <row r="309">
      <c r="A309" s="413">
        <v>304</v>
      </c>
      <c r="B309" s="290" cm="1">
        <f t="array" ref="B309">IF(Parameters!$C$55="No",IF($A309&lt;=Parameters!$D$23,Parameters!$C$23*$A309,IF($A309&lt;=Parameters!$D$24,Parameters!$C$23*Parameters!$D$23+Parameters!$C$24*($A309-Parameters!$D$23),IF($A309&lt;=Parameters!$D$25,Parameters!$C$23*Parameters!$D$23+Parameters!$C$24*(Parameters!$D$24-Parameters!$D$23)+Parameters!$C$25*($A309-Parameters!$D$24),Parameters!$C$23*Parameters!$D$23+Parameters!$C$24*(Parameters!$D$24-Parameters!$D$23)+Parameters!$C$25*(Parameters!$D$25-Parameters!$D$24)+Parameters!$C$26*($A309-Parameters!$D$25)))),_xlfn.IFS($A309&lt;=Parameters!$D$23,Parameters!$C$23*$A309,$A309&lt;=Parameters!$D$24,Parameters!$C$24*$A309,$A309&lt;=Parameters!$D$25,Parameters!$C$25*$A309,$A309&gt;Parameters!$D$25,Parameters!$C$26*$A309))</f>
        <v>27896.959999999999</v>
      </c>
      <c r="C309" s="290">
        <f t="shared" si="146"/>
        <v>91.76631578947368</v>
      </c>
      <c r="D309" s="290" cm="1">
        <f t="array" ref="D309">IF(Parameters!$C$55="No",IF($A309&lt;=Parameters!$D$28,Parameters!$C$28*$A309,IF($A309&lt;=Parameters!$D$29,Parameters!$C$28*Parameters!$D$28+Parameters!$C$29*($A309-Parameters!$D$28),IF($A309&lt;=Parameters!$D$30,Parameters!$C$28*Parameters!$D$28+Parameters!$C$29*(Parameters!$D$29-Parameters!$D$28)+Parameters!$C$30*($A309-Parameters!$D$29),Parameters!$C$28*Parameters!$D$28+Parameters!$C$29*(Parameters!$D$29-Parameters!$D$28)+Parameters!$C$30*(Parameters!$D$30-Parameters!$D$29)+Parameters!$C$31*($A309-Parameters!$D$30)))),_xlfn.IFS($A309&lt;=Parameters!$D$28,Parameters!$C$28*$A309,$A309&lt;=Parameters!$D$29,Parameters!$C$29*$A309,$A309&lt;=Parameters!$D$30,Parameters!$C$30*$A309,$A309&gt;Parameters!$D$30,Parameters!$C$31*$A309))</f>
        <v>35929.94</v>
      </c>
      <c r="E309" s="290">
        <f t="shared" si="146"/>
        <v>118.19059210526316</v>
      </c>
      <c r="F309" s="290" cm="1">
        <f t="array" ref="F309">IF(Parameters!$C$55="No",IF($A309&lt;=Parameters!$D$34,Parameters!$C$34*$A309,IF($A309&lt;=Parameters!$D$35,Parameters!$C$34*Parameters!$D$34+Parameters!$C$35*($A309-Parameters!$D$34),IF($A309&lt;=Parameters!$D$36,Parameters!$C$34*Parameters!$D$34+Parameters!$C$35*(Parameters!$D$35-Parameters!$D$34)+Parameters!$C$36*($A309-Parameters!$D$35),Parameters!$C$34*Parameters!$D$34+Parameters!$C$35*(Parameters!$D$35-Parameters!$D$34)+Parameters!$C$36*(Parameters!$D$36-Parameters!$D$35)+Parameters!$C$37*($A309-Parameters!$D$36)))),_xlfn.IFS($A309&lt;=Parameters!$D$34,Parameters!$C$34*$A309,$A309&lt;=Parameters!$D$35,Parameters!$C$35*$A309,$A309&lt;=Parameters!$D$36,Parameters!$C$36*$A309,$A309&gt;Parameters!$D$36,Parameters!$C$37*$A309))</f>
        <v>40405.160000000003</v>
      </c>
      <c r="G309" s="290">
        <f t="shared" si="147"/>
        <v>132.9117105263158</v>
      </c>
      <c r="H309" s="290" cm="1">
        <f t="array" ref="H309">IF(Parameters!$C$55="No",IF($A309&lt;=Parameters!$D$39,Parameters!$C$39*$A309,IF($A309&lt;=Parameters!$D$40,Parameters!$C$39*Parameters!$D$39+Parameters!$C$40*($A309-Parameters!$D$39),IF($A309&lt;=Parameters!$D$41,Parameters!$C$39*Parameters!$D$39+Parameters!$C$40*(Parameters!$D$40-Parameters!$D$39)+Parameters!$C$41*($A309-Parameters!$D$40),Parameters!$C$39*Parameters!$D$39+Parameters!$C$40*(Parameters!$D$40-Parameters!$D$39)+Parameters!$C$41*(Parameters!$D$41-Parameters!$D$40)+Parameters!$C$42*($A309-Parameters!$D$41)))),_xlfn.IFS($A309&lt;=Parameters!$D$39,Parameters!$C$39*$A309,$A309&lt;=Parameters!$D$40,Parameters!$C$40*$A309,$A309&lt;=Parameters!$D$41,Parameters!$C$41*$A309,$A309&gt;Parameters!$D$41,Parameters!$C$42*$A309))</f>
        <v>42080.34</v>
      </c>
      <c r="I309" s="290">
        <f t="shared" si="148"/>
        <v>138.42217105263157</v>
      </c>
      <c r="J309" s="290" cm="1">
        <f t="array" ref="J309">IF(Parameters!$D$55="No",IF($A309&lt;=Parameters!$F$23,Parameters!$E$23*$A309,IF($A309&lt;=Parameters!$F$24,Parameters!$E$23*Parameters!$F$23+Parameters!$E$24*($A309-Parameters!$F$23),IF($A309&lt;=Parameters!$F$25,Parameters!$E$23*Parameters!$F$23+Parameters!$E$24*(Parameters!$F$24-Parameters!$F$23)+Parameters!$E$25*($A309-Parameters!$F$24),Parameters!$E$23*Parameters!$F$23+Parameters!$E$24*(Parameters!$F$24-Parameters!$F$23)+Parameters!$E$25*(Parameters!$F$25-Parameters!$F$24)+Parameters!$E$26*($A309-Parameters!$F$25)))),_xlfn.IFS($A309&lt;=Parameters!$F$23,Parameters!$E$23*$A309,$A309&lt;=Parameters!$F$24,Parameters!$E$24*$A309,$A309&lt;=Parameters!$F$25,Parameters!$E$25*$A309,$A309&gt;Parameters!$F$25,Parameters!$E$26*$A309))</f>
        <v>27896.959999999999</v>
      </c>
      <c r="K309" s="290">
        <f t="shared" si="124"/>
        <v>91.76631578947368</v>
      </c>
      <c r="L309" s="290" cm="1">
        <f t="array" ref="L309">IF(Parameters!$D$55="No",IF($A309&lt;=Parameters!$F$28,Parameters!$E$28*$A309,IF($A309&lt;=Parameters!$F$29,Parameters!$E$28*Parameters!$F$28+Parameters!$E$29*($A309-Parameters!$F$28),IF($A309&lt;=Parameters!$F$30,Parameters!$E$28*Parameters!$F$28+Parameters!$E$29*(Parameters!$F$29-Parameters!$F$28)+Parameters!$E$30*($A309-Parameters!$F$29),Parameters!$E$28*Parameters!$F$28+Parameters!$E$29*(Parameters!$F$29-Parameters!$F$28)+Parameters!$E$30*(Parameters!$F$30-Parameters!$F$29)+Parameters!$E$31*($A309-Parameters!$F$30)))),_xlfn.IFS($A309&lt;=Parameters!$F$28,Parameters!$E$28*$A309,$A309&lt;=Parameters!$F$29,Parameters!$E$29*$A309,$A309&lt;=Parameters!$F$30,Parameters!$E$30*$A309,$A309&gt;Parameters!$F$30,Parameters!$E$31*$A309))</f>
        <v>35929.94</v>
      </c>
      <c r="M309" s="290">
        <f t="shared" si="125"/>
        <v>118.19059210526316</v>
      </c>
      <c r="N309" s="290" cm="1">
        <f t="array" ref="N309">IF(Parameters!$D$55="No",IF($A309&lt;=Parameters!$F$34,Parameters!$E$34*$A309,IF($A309&lt;=Parameters!$F$35,Parameters!$E$34*Parameters!$F$34+Parameters!$E$35*($A309-Parameters!$F$34),IF($A309&lt;=Parameters!$F$36,Parameters!$E$34*Parameters!$F$34+Parameters!$E$35*(Parameters!$F$35-Parameters!$F$34)+Parameters!$E$36*($A309-Parameters!$F$35),Parameters!$E$34*Parameters!$F$34+Parameters!$E$35*(Parameters!$F$35-Parameters!$F$34)+Parameters!$E$36*(Parameters!$F$36-Parameters!$F$35)+Parameters!$E$37*($A309-Parameters!$F$36)))),_xlfn.IFS($A309&lt;=Parameters!$F$34,Parameters!$E$34*$A309,$A309&lt;=Parameters!$F$35,Parameters!$E$35*$A309,$A309&lt;=Parameters!$F$36,Parameters!$E$36*$A309,$A309&gt;Parameters!$F$36,Parameters!$E$37*$A309))</f>
        <v>40405.160000000003</v>
      </c>
      <c r="O309" s="290">
        <f t="shared" si="149"/>
        <v>132.9117105263158</v>
      </c>
      <c r="P309" s="290" cm="1">
        <f t="array" ref="P309">IF(Parameters!$D$55="No",IF($A309&lt;=Parameters!$F$39,Parameters!$E$39*$A309,IF($A309&lt;=Parameters!$F$40,Parameters!$E$39*Parameters!$F$39+Parameters!$E$40*($A309-Parameters!$F$39),IF($A309&lt;=Parameters!$F$41,Parameters!$E$39*Parameters!$F$39+Parameters!$E$40*(Parameters!$F$40-Parameters!$F$39)+Parameters!$E$41*($A309-Parameters!$F$40),Parameters!$E$39*Parameters!$F$39+Parameters!$E$40*(Parameters!$F$40-Parameters!$F$39)+Parameters!$E$41*(Parameters!$F$41-Parameters!$F$40)+Parameters!$E$42*($A309-Parameters!$F$41)))),_xlfn.IFS($A309&lt;=Parameters!$F$39,Parameters!$E$39*$A309,$A309&lt;=Parameters!$F$40,Parameters!$E$40*$A309,$A309&lt;=Parameters!$F$41,Parameters!$E$41*$A309,$A309&gt;Parameters!$F$41,Parameters!$E$42*$A309))</f>
        <v>42080.34</v>
      </c>
      <c r="Q309" s="290">
        <f t="shared" si="150"/>
        <v>138.42217105263157</v>
      </c>
      <c r="R309" s="290" cm="1">
        <f t="array" ref="R309">IF(Parameters!$E$55="No",IF($A309&lt;=Parameters!$H$23,Parameters!$G$23*$A309,IF($A309&lt;=Parameters!$H$24,Parameters!$G$23*Parameters!$H$23+Parameters!$G$24*($A309-Parameters!$H$23),IF($A309&lt;=Parameters!$H$25,Parameters!$G$23*Parameters!$H$23+Parameters!$G$24*(Parameters!$H$24-Parameters!$H$23)+Parameters!$G$25*($A309-Parameters!$H$24),Parameters!$G$23*Parameters!$H$23+Parameters!$G$24*(Parameters!$H$24-Parameters!$H$23)+Parameters!$G$25*(Parameters!$H$25-Parameters!$H$24)+Parameters!$G$26*($A309-Parameters!$H$25)))),_xlfn.IFS($A309&lt;=Parameters!$H$23,Parameters!$G$23*$A309,$A309&lt;=Parameters!$H$24,Parameters!$G$24*$A309,$A309&lt;=Parameters!$H$25,Parameters!$G$25*$A309,$A309&gt;Parameters!$H$25,Parameters!$G$26*$A309))</f>
        <v>27896.959999999999</v>
      </c>
      <c r="S309" s="290">
        <f t="shared" si="126"/>
        <v>91.76631578947368</v>
      </c>
      <c r="T309" s="290" cm="1">
        <f t="array" ref="T309">IF(Parameters!$E$55="No",IF($A309&lt;=Parameters!$H$28,Parameters!$G$28*$A309,IF($A309&lt;=Parameters!$H$29,Parameters!$G$28*Parameters!$H$28+Parameters!$G$29*($A309-Parameters!$H$28),IF($A309&lt;=Parameters!$H$30,Parameters!$G$28*Parameters!$H$28+Parameters!$G$29*(Parameters!$H$29-Parameters!$H$28)+Parameters!$G$30*($A309-Parameters!$H$29),Parameters!$G$28*Parameters!$H$28+Parameters!$G$29*(Parameters!$H$29-Parameters!$H$28)+Parameters!$G$30*(Parameters!$H$30-Parameters!$H$29)+Parameters!$G$31*($A309-Parameters!$H$30)))),_xlfn.IFS($A309&lt;=Parameters!$H$28,Parameters!$G$28*$A309,$A309&lt;=Parameters!$H$29,Parameters!$G$29*$A309,$A309&lt;=Parameters!$H$30,Parameters!$G$30*$A309,$A309&gt;Parameters!$H$30,Parameters!$G$31*$A309))</f>
        <v>35929.94</v>
      </c>
      <c r="U309" s="290">
        <f t="shared" si="127"/>
        <v>118.19059210526316</v>
      </c>
      <c r="V309" s="290" cm="1">
        <f t="array" ref="V309">IF(Parameters!$E$55="No",IF($A309&lt;=Parameters!$H$34,Parameters!$G$34*$A309,IF($A309&lt;=Parameters!$H$35,Parameters!$G$34*Parameters!$H$34+Parameters!$G$35*($A309-Parameters!$H$34),IF($A309&lt;=Parameters!$H$36,Parameters!$G$34*Parameters!$H$34+Parameters!$G$35*(Parameters!$H$35-Parameters!$H$34)+Parameters!$G$36*($A309-Parameters!$H$35),Parameters!$G$34*Parameters!$H$34+Parameters!$G$35*(Parameters!$H$35-Parameters!$H$34)+Parameters!$G$36*(Parameters!$H$36-Parameters!$H$35)+Parameters!$G$37*($A309-Parameters!$H$36)))),_xlfn.IFS($A309&lt;=Parameters!$H$34,Parameters!$G$34*$A309,$A309&lt;=Parameters!$H$35,Parameters!$G$35*$A309,$A309&lt;=Parameters!$H$36,Parameters!$G$36*$A309,$A309&gt;Parameters!$H$36,Parameters!$G$37*$A309))</f>
        <v>40405.160000000003</v>
      </c>
      <c r="W309" s="290">
        <f t="shared" si="151"/>
        <v>132.9117105263158</v>
      </c>
      <c r="X309" s="290" cm="1">
        <f t="array" ref="X309">IF(Parameters!$E$55="No",IF($A309&lt;=Parameters!$H$39,Parameters!$G$39*$A309,IF($A309&lt;=Parameters!$H$40,Parameters!$G$39*Parameters!$H$39+Parameters!$G$40*($A309-Parameters!$H$39),IF($A309&lt;=Parameters!$H$41,Parameters!$G$39*Parameters!$H$39+Parameters!$G$40*(Parameters!$H$40-Parameters!$H$39)+Parameters!$G$41*($A309-Parameters!$H$40),Parameters!$G$39*Parameters!$H$39+Parameters!$G$40*(Parameters!$H$40-Parameters!$H$39)+Parameters!$G$41*(Parameters!$H$41-Parameters!$H$40)+Parameters!$G$42*($A309-Parameters!$H$41)))),_xlfn.IFS($A309&lt;=Parameters!$H$39,Parameters!$G$39*$A309,$A309&lt;=Parameters!$H$40,Parameters!$G$40*$A309,$A309&lt;=Parameters!$H$41,Parameters!$G$41*$A309,$A309&gt;Parameters!$H$41,Parameters!$G$42*$A309))</f>
        <v>42080.34</v>
      </c>
      <c r="Y309" s="290">
        <f t="shared" si="152"/>
        <v>138.42217105263157</v>
      </c>
      <c r="Z309" s="290" cm="1">
        <f t="array" ref="Z309">IF(Parameters!$F$55="No",IF($A309&lt;=Parameters!$J$23,Parameters!$I$23*$A309,IF($A309&lt;=Parameters!$J$24,Parameters!$I$23*Parameters!$J$23+Parameters!$I$24*($A309-Parameters!$J$23),IF($A309&lt;=Parameters!$J$25,Parameters!$I$23*Parameters!$J$23+Parameters!$I$24*(Parameters!$J$24-Parameters!$J$23)+Parameters!$I$25*($A309-Parameters!$J$24),Parameters!$I$23*Parameters!$J$23+Parameters!$I$24*(Parameters!$J$24-Parameters!$J$23)+Parameters!$I$25*(Parameters!$J$25-Parameters!$J$24)+Parameters!$I$26*($A309-Parameters!$J$25)))),_xlfn.IFS($A309&lt;=Parameters!$J$23,Parameters!$I$23*$A309,$A309&lt;=Parameters!$J$24,Parameters!$I$24*$A309,$A309&lt;=Parameters!$J$25,Parameters!$I$25*$A309,$A309&gt;Parameters!$J$25,Parameters!$I$26*$A309))</f>
        <v>27896.959999999999</v>
      </c>
      <c r="AA309" s="290">
        <f t="shared" si="128"/>
        <v>91.76631578947368</v>
      </c>
      <c r="AB309" s="290" cm="1">
        <f t="array" ref="AB309">IF(Parameters!$F$55="No",IF($A309&lt;=Parameters!$J$28,Parameters!$I$28*$A309,IF($A309&lt;=Parameters!$J$29,Parameters!$I$28*Parameters!$J$28+Parameters!$I$29*($A309-Parameters!$J$28),IF($A309&lt;=Parameters!$J$30,Parameters!$I$28*Parameters!$J$28+Parameters!$I$29*(Parameters!$J$29-Parameters!$J$28)+Parameters!$I$30*($A309-Parameters!$J$29),Parameters!$I$28*Parameters!$J$28+Parameters!$I$29*(Parameters!$J$29-Parameters!$J$28)+Parameters!$I$30*(Parameters!$J$30-Parameters!$J$29)+Parameters!$I$31*($A309-Parameters!$J$30)))),_xlfn.IFS($A309&lt;=Parameters!$J$28,Parameters!$I$28*$A309,$A309&lt;=Parameters!$J$29,Parameters!$I$29*$A309,$A309&lt;=Parameters!$J$30,Parameters!$I$30*$A309,$A309&gt;Parameters!$J$30,Parameters!$I$31*$A309))</f>
        <v>35929.94</v>
      </c>
      <c r="AC309" s="290">
        <f t="shared" si="129"/>
        <v>118.19059210526316</v>
      </c>
      <c r="AD309" s="290" cm="1">
        <f t="array" ref="AD309">IF(Parameters!$F$55="No",IF($A309&lt;=Parameters!$J$34,Parameters!$I$34*$A309,IF($A309&lt;=Parameters!$J$35,Parameters!$I$34*Parameters!$J$34+Parameters!$I$35*($A309-Parameters!$J$34),IF($A309&lt;=Parameters!$J$36,Parameters!$I$34*Parameters!$J$34+Parameters!$I$35*(Parameters!$J$35-Parameters!$J$34)+Parameters!$I$36*($A309-Parameters!$J$35),Parameters!$I$34*Parameters!$J$34+Parameters!$I$35*(Parameters!$J$35-Parameters!$J$34)+Parameters!$I$36*(Parameters!$J$36-Parameters!$J$35)+Parameters!$I$37*($A309-Parameters!$J$36)))),_xlfn.IFS($A309&lt;=Parameters!$J$34,Parameters!$I$34*$A309,$A309&lt;=Parameters!$J$35,Parameters!$I$35*$A309,$A309&lt;=Parameters!$J$36,Parameters!$I$36*$A309,$A309&gt;Parameters!$J$36,Parameters!$I$37*$A309))</f>
        <v>40405.160000000003</v>
      </c>
      <c r="AE309" s="290">
        <f t="shared" si="153"/>
        <v>132.9117105263158</v>
      </c>
      <c r="AF309" s="290" cm="1">
        <f t="array" ref="AF309">IF(Parameters!$F$55="No",IF($A309&lt;=Parameters!$J$39,Parameters!$I$39*$A309,IF($A309&lt;=Parameters!$J$40,Parameters!$I$39*Parameters!$J$39+Parameters!$I$40*($A309-Parameters!$J$39),IF($A309&lt;=Parameters!$J$41,Parameters!$I$39*Parameters!$J$39+Parameters!$I$40*(Parameters!$J$40-Parameters!$J$39)+Parameters!$I$41*($A309-Parameters!$J$40),Parameters!$I$39*Parameters!$J$39+Parameters!$I$40*(Parameters!$J$40-Parameters!$J$39)+Parameters!$I$41*(Parameters!$J$41-Parameters!$J$40)+Parameters!$I$42*($A309-Parameters!$J$41)))),_xlfn.IFS($A309&lt;=Parameters!$J$39,Parameters!$I$39*$A309,$A309&lt;=Parameters!$J$40,Parameters!$I$40*$A309,$A309&lt;=Parameters!$J$41,Parameters!$I$41*$A309,$A309&gt;Parameters!$J$41,Parameters!$I$42*$A309))</f>
        <v>42080.34</v>
      </c>
      <c r="AG309" s="290">
        <f t="shared" si="154"/>
        <v>138.42217105263157</v>
      </c>
      <c r="AI309" s="428">
        <f t="shared" si="130"/>
        <v>136.48999999999796</v>
      </c>
      <c r="AJ309" s="428">
        <f t="shared" si="131"/>
        <v>159.36000000000058</v>
      </c>
      <c r="AK309" s="428">
        <f t="shared" si="132"/>
        <v>143.54000000000815</v>
      </c>
      <c r="AL309" s="428">
        <f t="shared" si="133"/>
        <v>158.45999999999913</v>
      </c>
      <c r="AM309" s="428">
        <f t="shared" si="134"/>
        <v>136.48999999999796</v>
      </c>
      <c r="AN309" s="428">
        <f t="shared" si="135"/>
        <v>159.36000000000058</v>
      </c>
      <c r="AO309" s="428">
        <f t="shared" si="136"/>
        <v>143.54000000000815</v>
      </c>
      <c r="AP309" s="428">
        <f t="shared" si="137"/>
        <v>158.45999999999913</v>
      </c>
      <c r="AQ309" s="428">
        <f t="shared" si="138"/>
        <v>136.48999999999796</v>
      </c>
      <c r="AR309" s="428">
        <f t="shared" si="139"/>
        <v>159.36000000000058</v>
      </c>
      <c r="AS309" s="428">
        <f t="shared" si="140"/>
        <v>143.54000000000815</v>
      </c>
      <c r="AT309" s="428">
        <f t="shared" si="141"/>
        <v>158.45999999999913</v>
      </c>
      <c r="AU309" s="428">
        <f t="shared" si="142"/>
        <v>136.48999999999796</v>
      </c>
      <c r="AV309" s="428">
        <f t="shared" si="143"/>
        <v>159.36000000000058</v>
      </c>
      <c r="AW309" s="428">
        <f t="shared" si="144"/>
        <v>143.54000000000815</v>
      </c>
      <c r="AX309" s="428">
        <f t="shared" si="145"/>
        <v>158.45999999999913</v>
      </c>
    </row>
    <row r="310">
      <c r="A310" s="413">
        <v>305</v>
      </c>
      <c r="B310" s="290" cm="1">
        <f t="array" ref="B310">IF(Parameters!$C$55="No",IF($A310&lt;=Parameters!$D$23,Parameters!$C$23*$A310,IF($A310&lt;=Parameters!$D$24,Parameters!$C$23*Parameters!$D$23+Parameters!$C$24*($A310-Parameters!$D$23),IF($A310&lt;=Parameters!$D$25,Parameters!$C$23*Parameters!$D$23+Parameters!$C$24*(Parameters!$D$24-Parameters!$D$23)+Parameters!$C$25*($A310-Parameters!$D$24),Parameters!$C$23*Parameters!$D$23+Parameters!$C$24*(Parameters!$D$24-Parameters!$D$23)+Parameters!$C$25*(Parameters!$D$25-Parameters!$D$24)+Parameters!$C$26*($A310-Parameters!$D$25)))),_xlfn.IFS($A310&lt;=Parameters!$D$23,Parameters!$C$23*$A310,$A310&lt;=Parameters!$D$24,Parameters!$C$24*$A310,$A310&lt;=Parameters!$D$25,Parameters!$C$25*$A310,$A310&gt;Parameters!$D$25,Parameters!$C$26*$A310))</f>
        <v>28033.45</v>
      </c>
      <c r="C310" s="290">
        <f t="shared" si="146"/>
        <v>91.912950819672133</v>
      </c>
      <c r="D310" s="290" cm="1">
        <f t="array" ref="D310">IF(Parameters!$C$55="No",IF($A310&lt;=Parameters!$D$28,Parameters!$C$28*$A310,IF($A310&lt;=Parameters!$D$29,Parameters!$C$28*Parameters!$D$28+Parameters!$C$29*($A310-Parameters!$D$28),IF($A310&lt;=Parameters!$D$30,Parameters!$C$28*Parameters!$D$28+Parameters!$C$29*(Parameters!$D$29-Parameters!$D$28)+Parameters!$C$30*($A310-Parameters!$D$29),Parameters!$C$28*Parameters!$D$28+Parameters!$C$29*(Parameters!$D$29-Parameters!$D$28)+Parameters!$C$30*(Parameters!$D$30-Parameters!$D$29)+Parameters!$C$31*($A310-Parameters!$D$30)))),_xlfn.IFS($A310&lt;=Parameters!$D$28,Parameters!$C$28*$A310,$A310&lt;=Parameters!$D$29,Parameters!$C$29*$A310,$A310&lt;=Parameters!$D$30,Parameters!$C$30*$A310,$A310&gt;Parameters!$D$30,Parameters!$C$31*$A310))</f>
        <v>36089.300000000003</v>
      </c>
      <c r="E310" s="290">
        <f t="shared" si="146"/>
        <v>118.32557377049181</v>
      </c>
      <c r="F310" s="290" cm="1">
        <f t="array" ref="F310">IF(Parameters!$C$55="No",IF($A310&lt;=Parameters!$D$34,Parameters!$C$34*$A310,IF($A310&lt;=Parameters!$D$35,Parameters!$C$34*Parameters!$D$34+Parameters!$C$35*($A310-Parameters!$D$34),IF($A310&lt;=Parameters!$D$36,Parameters!$C$34*Parameters!$D$34+Parameters!$C$35*(Parameters!$D$35-Parameters!$D$34)+Parameters!$C$36*($A310-Parameters!$D$35),Parameters!$C$34*Parameters!$D$34+Parameters!$C$35*(Parameters!$D$35-Parameters!$D$34)+Parameters!$C$36*(Parameters!$D$36-Parameters!$D$35)+Parameters!$C$37*($A310-Parameters!$D$36)))),_xlfn.IFS($A310&lt;=Parameters!$D$34,Parameters!$C$34*$A310,$A310&lt;=Parameters!$D$35,Parameters!$C$35*$A310,$A310&lt;=Parameters!$D$36,Parameters!$C$36*$A310,$A310&gt;Parameters!$D$36,Parameters!$C$37*$A310))</f>
        <v>40548.699999999997</v>
      </c>
      <c r="G310" s="290">
        <f t="shared" si="147"/>
        <v>132.94655737704917</v>
      </c>
      <c r="H310" s="290" cm="1">
        <f t="array" ref="H310">IF(Parameters!$C$55="No",IF($A310&lt;=Parameters!$D$39,Parameters!$C$39*$A310,IF($A310&lt;=Parameters!$D$40,Parameters!$C$39*Parameters!$D$39+Parameters!$C$40*($A310-Parameters!$D$39),IF($A310&lt;=Parameters!$D$41,Parameters!$C$39*Parameters!$D$39+Parameters!$C$40*(Parameters!$D$40-Parameters!$D$39)+Parameters!$C$41*($A310-Parameters!$D$40),Parameters!$C$39*Parameters!$D$39+Parameters!$C$40*(Parameters!$D$40-Parameters!$D$39)+Parameters!$C$41*(Parameters!$D$41-Parameters!$D$40)+Parameters!$C$42*($A310-Parameters!$D$41)))),_xlfn.IFS($A310&lt;=Parameters!$D$39,Parameters!$C$39*$A310,$A310&lt;=Parameters!$D$40,Parameters!$C$40*$A310,$A310&lt;=Parameters!$D$41,Parameters!$C$41*$A310,$A310&gt;Parameters!$D$41,Parameters!$C$42*$A310))</f>
        <v>42238.8</v>
      </c>
      <c r="I310" s="290">
        <f t="shared" si="148"/>
        <v>138.48786885245903</v>
      </c>
      <c r="J310" s="290" cm="1">
        <f t="array" ref="J310">IF(Parameters!$D$55="No",IF($A310&lt;=Parameters!$F$23,Parameters!$E$23*$A310,IF($A310&lt;=Parameters!$F$24,Parameters!$E$23*Parameters!$F$23+Parameters!$E$24*($A310-Parameters!$F$23),IF($A310&lt;=Parameters!$F$25,Parameters!$E$23*Parameters!$F$23+Parameters!$E$24*(Parameters!$F$24-Parameters!$F$23)+Parameters!$E$25*($A310-Parameters!$F$24),Parameters!$E$23*Parameters!$F$23+Parameters!$E$24*(Parameters!$F$24-Parameters!$F$23)+Parameters!$E$25*(Parameters!$F$25-Parameters!$F$24)+Parameters!$E$26*($A310-Parameters!$F$25)))),_xlfn.IFS($A310&lt;=Parameters!$F$23,Parameters!$E$23*$A310,$A310&lt;=Parameters!$F$24,Parameters!$E$24*$A310,$A310&lt;=Parameters!$F$25,Parameters!$E$25*$A310,$A310&gt;Parameters!$F$25,Parameters!$E$26*$A310))</f>
        <v>28033.45</v>
      </c>
      <c r="K310" s="290">
        <f t="shared" si="124"/>
        <v>91.912950819672133</v>
      </c>
      <c r="L310" s="290" cm="1">
        <f t="array" ref="L310">IF(Parameters!$D$55="No",IF($A310&lt;=Parameters!$F$28,Parameters!$E$28*$A310,IF($A310&lt;=Parameters!$F$29,Parameters!$E$28*Parameters!$F$28+Parameters!$E$29*($A310-Parameters!$F$28),IF($A310&lt;=Parameters!$F$30,Parameters!$E$28*Parameters!$F$28+Parameters!$E$29*(Parameters!$F$29-Parameters!$F$28)+Parameters!$E$30*($A310-Parameters!$F$29),Parameters!$E$28*Parameters!$F$28+Parameters!$E$29*(Parameters!$F$29-Parameters!$F$28)+Parameters!$E$30*(Parameters!$F$30-Parameters!$F$29)+Parameters!$E$31*($A310-Parameters!$F$30)))),_xlfn.IFS($A310&lt;=Parameters!$F$28,Parameters!$E$28*$A310,$A310&lt;=Parameters!$F$29,Parameters!$E$29*$A310,$A310&lt;=Parameters!$F$30,Parameters!$E$30*$A310,$A310&gt;Parameters!$F$30,Parameters!$E$31*$A310))</f>
        <v>36089.300000000003</v>
      </c>
      <c r="M310" s="290">
        <f t="shared" si="125"/>
        <v>118.32557377049181</v>
      </c>
      <c r="N310" s="290" cm="1">
        <f t="array" ref="N310">IF(Parameters!$D$55="No",IF($A310&lt;=Parameters!$F$34,Parameters!$E$34*$A310,IF($A310&lt;=Parameters!$F$35,Parameters!$E$34*Parameters!$F$34+Parameters!$E$35*($A310-Parameters!$F$34),IF($A310&lt;=Parameters!$F$36,Parameters!$E$34*Parameters!$F$34+Parameters!$E$35*(Parameters!$F$35-Parameters!$F$34)+Parameters!$E$36*($A310-Parameters!$F$35),Parameters!$E$34*Parameters!$F$34+Parameters!$E$35*(Parameters!$F$35-Parameters!$F$34)+Parameters!$E$36*(Parameters!$F$36-Parameters!$F$35)+Parameters!$E$37*($A310-Parameters!$F$36)))),_xlfn.IFS($A310&lt;=Parameters!$F$34,Parameters!$E$34*$A310,$A310&lt;=Parameters!$F$35,Parameters!$E$35*$A310,$A310&lt;=Parameters!$F$36,Parameters!$E$36*$A310,$A310&gt;Parameters!$F$36,Parameters!$E$37*$A310))</f>
        <v>40548.699999999997</v>
      </c>
      <c r="O310" s="290">
        <f t="shared" si="149"/>
        <v>132.94655737704917</v>
      </c>
      <c r="P310" s="290" cm="1">
        <f t="array" ref="P310">IF(Parameters!$D$55="No",IF($A310&lt;=Parameters!$F$39,Parameters!$E$39*$A310,IF($A310&lt;=Parameters!$F$40,Parameters!$E$39*Parameters!$F$39+Parameters!$E$40*($A310-Parameters!$F$39),IF($A310&lt;=Parameters!$F$41,Parameters!$E$39*Parameters!$F$39+Parameters!$E$40*(Parameters!$F$40-Parameters!$F$39)+Parameters!$E$41*($A310-Parameters!$F$40),Parameters!$E$39*Parameters!$F$39+Parameters!$E$40*(Parameters!$F$40-Parameters!$F$39)+Parameters!$E$41*(Parameters!$F$41-Parameters!$F$40)+Parameters!$E$42*($A310-Parameters!$F$41)))),_xlfn.IFS($A310&lt;=Parameters!$F$39,Parameters!$E$39*$A310,$A310&lt;=Parameters!$F$40,Parameters!$E$40*$A310,$A310&lt;=Parameters!$F$41,Parameters!$E$41*$A310,$A310&gt;Parameters!$F$41,Parameters!$E$42*$A310))</f>
        <v>42238.8</v>
      </c>
      <c r="Q310" s="290">
        <f t="shared" si="150"/>
        <v>138.48786885245903</v>
      </c>
      <c r="R310" s="290" cm="1">
        <f t="array" ref="R310">IF(Parameters!$E$55="No",IF($A310&lt;=Parameters!$H$23,Parameters!$G$23*$A310,IF($A310&lt;=Parameters!$H$24,Parameters!$G$23*Parameters!$H$23+Parameters!$G$24*($A310-Parameters!$H$23),IF($A310&lt;=Parameters!$H$25,Parameters!$G$23*Parameters!$H$23+Parameters!$G$24*(Parameters!$H$24-Parameters!$H$23)+Parameters!$G$25*($A310-Parameters!$H$24),Parameters!$G$23*Parameters!$H$23+Parameters!$G$24*(Parameters!$H$24-Parameters!$H$23)+Parameters!$G$25*(Parameters!$H$25-Parameters!$H$24)+Parameters!$G$26*($A310-Parameters!$H$25)))),_xlfn.IFS($A310&lt;=Parameters!$H$23,Parameters!$G$23*$A310,$A310&lt;=Parameters!$H$24,Parameters!$G$24*$A310,$A310&lt;=Parameters!$H$25,Parameters!$G$25*$A310,$A310&gt;Parameters!$H$25,Parameters!$G$26*$A310))</f>
        <v>28033.45</v>
      </c>
      <c r="S310" s="290">
        <f t="shared" si="126"/>
        <v>91.912950819672133</v>
      </c>
      <c r="T310" s="290" cm="1">
        <f t="array" ref="T310">IF(Parameters!$E$55="No",IF($A310&lt;=Parameters!$H$28,Parameters!$G$28*$A310,IF($A310&lt;=Parameters!$H$29,Parameters!$G$28*Parameters!$H$28+Parameters!$G$29*($A310-Parameters!$H$28),IF($A310&lt;=Parameters!$H$30,Parameters!$G$28*Parameters!$H$28+Parameters!$G$29*(Parameters!$H$29-Parameters!$H$28)+Parameters!$G$30*($A310-Parameters!$H$29),Parameters!$G$28*Parameters!$H$28+Parameters!$G$29*(Parameters!$H$29-Parameters!$H$28)+Parameters!$G$30*(Parameters!$H$30-Parameters!$H$29)+Parameters!$G$31*($A310-Parameters!$H$30)))),_xlfn.IFS($A310&lt;=Parameters!$H$28,Parameters!$G$28*$A310,$A310&lt;=Parameters!$H$29,Parameters!$G$29*$A310,$A310&lt;=Parameters!$H$30,Parameters!$G$30*$A310,$A310&gt;Parameters!$H$30,Parameters!$G$31*$A310))</f>
        <v>36089.300000000003</v>
      </c>
      <c r="U310" s="290">
        <f t="shared" si="127"/>
        <v>118.32557377049181</v>
      </c>
      <c r="V310" s="290" cm="1">
        <f t="array" ref="V310">IF(Parameters!$E$55="No",IF($A310&lt;=Parameters!$H$34,Parameters!$G$34*$A310,IF($A310&lt;=Parameters!$H$35,Parameters!$G$34*Parameters!$H$34+Parameters!$G$35*($A310-Parameters!$H$34),IF($A310&lt;=Parameters!$H$36,Parameters!$G$34*Parameters!$H$34+Parameters!$G$35*(Parameters!$H$35-Parameters!$H$34)+Parameters!$G$36*($A310-Parameters!$H$35),Parameters!$G$34*Parameters!$H$34+Parameters!$G$35*(Parameters!$H$35-Parameters!$H$34)+Parameters!$G$36*(Parameters!$H$36-Parameters!$H$35)+Parameters!$G$37*($A310-Parameters!$H$36)))),_xlfn.IFS($A310&lt;=Parameters!$H$34,Parameters!$G$34*$A310,$A310&lt;=Parameters!$H$35,Parameters!$G$35*$A310,$A310&lt;=Parameters!$H$36,Parameters!$G$36*$A310,$A310&gt;Parameters!$H$36,Parameters!$G$37*$A310))</f>
        <v>40548.699999999997</v>
      </c>
      <c r="W310" s="290">
        <f t="shared" si="151"/>
        <v>132.94655737704917</v>
      </c>
      <c r="X310" s="290" cm="1">
        <f t="array" ref="X310">IF(Parameters!$E$55="No",IF($A310&lt;=Parameters!$H$39,Parameters!$G$39*$A310,IF($A310&lt;=Parameters!$H$40,Parameters!$G$39*Parameters!$H$39+Parameters!$G$40*($A310-Parameters!$H$39),IF($A310&lt;=Parameters!$H$41,Parameters!$G$39*Parameters!$H$39+Parameters!$G$40*(Parameters!$H$40-Parameters!$H$39)+Parameters!$G$41*($A310-Parameters!$H$40),Parameters!$G$39*Parameters!$H$39+Parameters!$G$40*(Parameters!$H$40-Parameters!$H$39)+Parameters!$G$41*(Parameters!$H$41-Parameters!$H$40)+Parameters!$G$42*($A310-Parameters!$H$41)))),_xlfn.IFS($A310&lt;=Parameters!$H$39,Parameters!$G$39*$A310,$A310&lt;=Parameters!$H$40,Parameters!$G$40*$A310,$A310&lt;=Parameters!$H$41,Parameters!$G$41*$A310,$A310&gt;Parameters!$H$41,Parameters!$G$42*$A310))</f>
        <v>42238.8</v>
      </c>
      <c r="Y310" s="290">
        <f t="shared" si="152"/>
        <v>138.48786885245903</v>
      </c>
      <c r="Z310" s="290" cm="1">
        <f t="array" ref="Z310">IF(Parameters!$F$55="No",IF($A310&lt;=Parameters!$J$23,Parameters!$I$23*$A310,IF($A310&lt;=Parameters!$J$24,Parameters!$I$23*Parameters!$J$23+Parameters!$I$24*($A310-Parameters!$J$23),IF($A310&lt;=Parameters!$J$25,Parameters!$I$23*Parameters!$J$23+Parameters!$I$24*(Parameters!$J$24-Parameters!$J$23)+Parameters!$I$25*($A310-Parameters!$J$24),Parameters!$I$23*Parameters!$J$23+Parameters!$I$24*(Parameters!$J$24-Parameters!$J$23)+Parameters!$I$25*(Parameters!$J$25-Parameters!$J$24)+Parameters!$I$26*($A310-Parameters!$J$25)))),_xlfn.IFS($A310&lt;=Parameters!$J$23,Parameters!$I$23*$A310,$A310&lt;=Parameters!$J$24,Parameters!$I$24*$A310,$A310&lt;=Parameters!$J$25,Parameters!$I$25*$A310,$A310&gt;Parameters!$J$25,Parameters!$I$26*$A310))</f>
        <v>28033.45</v>
      </c>
      <c r="AA310" s="290">
        <f t="shared" si="128"/>
        <v>91.912950819672133</v>
      </c>
      <c r="AB310" s="290" cm="1">
        <f t="array" ref="AB310">IF(Parameters!$F$55="No",IF($A310&lt;=Parameters!$J$28,Parameters!$I$28*$A310,IF($A310&lt;=Parameters!$J$29,Parameters!$I$28*Parameters!$J$28+Parameters!$I$29*($A310-Parameters!$J$28),IF($A310&lt;=Parameters!$J$30,Parameters!$I$28*Parameters!$J$28+Parameters!$I$29*(Parameters!$J$29-Parameters!$J$28)+Parameters!$I$30*($A310-Parameters!$J$29),Parameters!$I$28*Parameters!$J$28+Parameters!$I$29*(Parameters!$J$29-Parameters!$J$28)+Parameters!$I$30*(Parameters!$J$30-Parameters!$J$29)+Parameters!$I$31*($A310-Parameters!$J$30)))),_xlfn.IFS($A310&lt;=Parameters!$J$28,Parameters!$I$28*$A310,$A310&lt;=Parameters!$J$29,Parameters!$I$29*$A310,$A310&lt;=Parameters!$J$30,Parameters!$I$30*$A310,$A310&gt;Parameters!$J$30,Parameters!$I$31*$A310))</f>
        <v>36089.300000000003</v>
      </c>
      <c r="AC310" s="290">
        <f t="shared" si="129"/>
        <v>118.32557377049181</v>
      </c>
      <c r="AD310" s="290" cm="1">
        <f t="array" ref="AD310">IF(Parameters!$F$55="No",IF($A310&lt;=Parameters!$J$34,Parameters!$I$34*$A310,IF($A310&lt;=Parameters!$J$35,Parameters!$I$34*Parameters!$J$34+Parameters!$I$35*($A310-Parameters!$J$34),IF($A310&lt;=Parameters!$J$36,Parameters!$I$34*Parameters!$J$34+Parameters!$I$35*(Parameters!$J$35-Parameters!$J$34)+Parameters!$I$36*($A310-Parameters!$J$35),Parameters!$I$34*Parameters!$J$34+Parameters!$I$35*(Parameters!$J$35-Parameters!$J$34)+Parameters!$I$36*(Parameters!$J$36-Parameters!$J$35)+Parameters!$I$37*($A310-Parameters!$J$36)))),_xlfn.IFS($A310&lt;=Parameters!$J$34,Parameters!$I$34*$A310,$A310&lt;=Parameters!$J$35,Parameters!$I$35*$A310,$A310&lt;=Parameters!$J$36,Parameters!$I$36*$A310,$A310&gt;Parameters!$J$36,Parameters!$I$37*$A310))</f>
        <v>40548.699999999997</v>
      </c>
      <c r="AE310" s="290">
        <f t="shared" si="153"/>
        <v>132.94655737704917</v>
      </c>
      <c r="AF310" s="290" cm="1">
        <f t="array" ref="AF310">IF(Parameters!$F$55="No",IF($A310&lt;=Parameters!$J$39,Parameters!$I$39*$A310,IF($A310&lt;=Parameters!$J$40,Parameters!$I$39*Parameters!$J$39+Parameters!$I$40*($A310-Parameters!$J$39),IF($A310&lt;=Parameters!$J$41,Parameters!$I$39*Parameters!$J$39+Parameters!$I$40*(Parameters!$J$40-Parameters!$J$39)+Parameters!$I$41*($A310-Parameters!$J$40),Parameters!$I$39*Parameters!$J$39+Parameters!$I$40*(Parameters!$J$40-Parameters!$J$39)+Parameters!$I$41*(Parameters!$J$41-Parameters!$J$40)+Parameters!$I$42*($A310-Parameters!$J$41)))),_xlfn.IFS($A310&lt;=Parameters!$J$39,Parameters!$I$39*$A310,$A310&lt;=Parameters!$J$40,Parameters!$I$40*$A310,$A310&lt;=Parameters!$J$41,Parameters!$I$41*$A310,$A310&gt;Parameters!$J$41,Parameters!$I$42*$A310))</f>
        <v>42238.8</v>
      </c>
      <c r="AG310" s="290">
        <f t="shared" si="154"/>
        <v>138.48786885245903</v>
      </c>
      <c r="AI310" s="428">
        <f t="shared" si="130"/>
        <v>136.4900000000016</v>
      </c>
      <c r="AJ310" s="428">
        <f t="shared" si="131"/>
        <v>159.36000000000058</v>
      </c>
      <c r="AK310" s="428">
        <f t="shared" si="132"/>
        <v>143.5399999999936</v>
      </c>
      <c r="AL310" s="428">
        <f t="shared" si="133"/>
        <v>158.4600000000064</v>
      </c>
      <c r="AM310" s="428">
        <f t="shared" si="134"/>
        <v>136.4900000000016</v>
      </c>
      <c r="AN310" s="428">
        <f t="shared" si="135"/>
        <v>159.36000000000058</v>
      </c>
      <c r="AO310" s="428">
        <f t="shared" si="136"/>
        <v>143.5399999999936</v>
      </c>
      <c r="AP310" s="428">
        <f t="shared" si="137"/>
        <v>158.4600000000064</v>
      </c>
      <c r="AQ310" s="428">
        <f t="shared" si="138"/>
        <v>136.4900000000016</v>
      </c>
      <c r="AR310" s="428">
        <f t="shared" si="139"/>
        <v>159.36000000000058</v>
      </c>
      <c r="AS310" s="428">
        <f t="shared" si="140"/>
        <v>143.5399999999936</v>
      </c>
      <c r="AT310" s="428">
        <f t="shared" si="141"/>
        <v>158.4600000000064</v>
      </c>
      <c r="AU310" s="428">
        <f t="shared" si="142"/>
        <v>136.4900000000016</v>
      </c>
      <c r="AV310" s="428">
        <f t="shared" si="143"/>
        <v>159.36000000000058</v>
      </c>
      <c r="AW310" s="428">
        <f t="shared" si="144"/>
        <v>143.5399999999936</v>
      </c>
      <c r="AX310" s="428">
        <f t="shared" si="145"/>
        <v>158.4600000000064</v>
      </c>
    </row>
    <row r="311">
      <c r="A311" s="413">
        <v>306</v>
      </c>
      <c r="B311" s="290" cm="1">
        <f t="array" ref="B311">IF(Parameters!$C$55="No",IF($A311&lt;=Parameters!$D$23,Parameters!$C$23*$A311,IF($A311&lt;=Parameters!$D$24,Parameters!$C$23*Parameters!$D$23+Parameters!$C$24*($A311-Parameters!$D$23),IF($A311&lt;=Parameters!$D$25,Parameters!$C$23*Parameters!$D$23+Parameters!$C$24*(Parameters!$D$24-Parameters!$D$23)+Parameters!$C$25*($A311-Parameters!$D$24),Parameters!$C$23*Parameters!$D$23+Parameters!$C$24*(Parameters!$D$24-Parameters!$D$23)+Parameters!$C$25*(Parameters!$D$25-Parameters!$D$24)+Parameters!$C$26*($A311-Parameters!$D$25)))),_xlfn.IFS($A311&lt;=Parameters!$D$23,Parameters!$C$23*$A311,$A311&lt;=Parameters!$D$24,Parameters!$C$24*$A311,$A311&lt;=Parameters!$D$25,Parameters!$C$25*$A311,$A311&gt;Parameters!$D$25,Parameters!$C$26*$A311))</f>
        <v>28169.94</v>
      </c>
      <c r="C311" s="290">
        <f t="shared" si="146"/>
        <v>92.058627450980381</v>
      </c>
      <c r="D311" s="290" cm="1">
        <f t="array" ref="D311">IF(Parameters!$C$55="No",IF($A311&lt;=Parameters!$D$28,Parameters!$C$28*$A311,IF($A311&lt;=Parameters!$D$29,Parameters!$C$28*Parameters!$D$28+Parameters!$C$29*($A311-Parameters!$D$28),IF($A311&lt;=Parameters!$D$30,Parameters!$C$28*Parameters!$D$28+Parameters!$C$29*(Parameters!$D$29-Parameters!$D$28)+Parameters!$C$30*($A311-Parameters!$D$29),Parameters!$C$28*Parameters!$D$28+Parameters!$C$29*(Parameters!$D$29-Parameters!$D$28)+Parameters!$C$30*(Parameters!$D$30-Parameters!$D$29)+Parameters!$C$31*($A311-Parameters!$D$30)))),_xlfn.IFS($A311&lt;=Parameters!$D$28,Parameters!$C$28*$A311,$A311&lt;=Parameters!$D$29,Parameters!$C$29*$A311,$A311&lt;=Parameters!$D$30,Parameters!$C$30*$A311,$A311&gt;Parameters!$D$30,Parameters!$C$31*$A311))</f>
        <v>36248.660000000003</v>
      </c>
      <c r="E311" s="290">
        <f t="shared" si="146"/>
        <v>118.4596732026144</v>
      </c>
      <c r="F311" s="290" cm="1">
        <f t="array" ref="F311">IF(Parameters!$C$55="No",IF($A311&lt;=Parameters!$D$34,Parameters!$C$34*$A311,IF($A311&lt;=Parameters!$D$35,Parameters!$C$34*Parameters!$D$34+Parameters!$C$35*($A311-Parameters!$D$34),IF($A311&lt;=Parameters!$D$36,Parameters!$C$34*Parameters!$D$34+Parameters!$C$35*(Parameters!$D$35-Parameters!$D$34)+Parameters!$C$36*($A311-Parameters!$D$35),Parameters!$C$34*Parameters!$D$34+Parameters!$C$35*(Parameters!$D$35-Parameters!$D$34)+Parameters!$C$36*(Parameters!$D$36-Parameters!$D$35)+Parameters!$C$37*($A311-Parameters!$D$36)))),_xlfn.IFS($A311&lt;=Parameters!$D$34,Parameters!$C$34*$A311,$A311&lt;=Parameters!$D$35,Parameters!$C$35*$A311,$A311&lt;=Parameters!$D$36,Parameters!$C$36*$A311,$A311&gt;Parameters!$D$36,Parameters!$C$37*$A311))</f>
        <v>40692.239999999998</v>
      </c>
      <c r="G311" s="290">
        <f t="shared" si="147"/>
        <v>132.98117647058822</v>
      </c>
      <c r="H311" s="290" cm="1">
        <f t="array" ref="H311">IF(Parameters!$C$55="No",IF($A311&lt;=Parameters!$D$39,Parameters!$C$39*$A311,IF($A311&lt;=Parameters!$D$40,Parameters!$C$39*Parameters!$D$39+Parameters!$C$40*($A311-Parameters!$D$39),IF($A311&lt;=Parameters!$D$41,Parameters!$C$39*Parameters!$D$39+Parameters!$C$40*(Parameters!$D$40-Parameters!$D$39)+Parameters!$C$41*($A311-Parameters!$D$40),Parameters!$C$39*Parameters!$D$39+Parameters!$C$40*(Parameters!$D$40-Parameters!$D$39)+Parameters!$C$41*(Parameters!$D$41-Parameters!$D$40)+Parameters!$C$42*($A311-Parameters!$D$41)))),_xlfn.IFS($A311&lt;=Parameters!$D$39,Parameters!$C$39*$A311,$A311&lt;=Parameters!$D$40,Parameters!$C$40*$A311,$A311&lt;=Parameters!$D$41,Parameters!$C$41*$A311,$A311&gt;Parameters!$D$41,Parameters!$C$42*$A311))</f>
        <v>42397.26</v>
      </c>
      <c r="I311" s="290">
        <f t="shared" si="148"/>
        <v>138.55313725490197</v>
      </c>
      <c r="J311" s="290" cm="1">
        <f t="array" ref="J311">IF(Parameters!$D$55="No",IF($A311&lt;=Parameters!$F$23,Parameters!$E$23*$A311,IF($A311&lt;=Parameters!$F$24,Parameters!$E$23*Parameters!$F$23+Parameters!$E$24*($A311-Parameters!$F$23),IF($A311&lt;=Parameters!$F$25,Parameters!$E$23*Parameters!$F$23+Parameters!$E$24*(Parameters!$F$24-Parameters!$F$23)+Parameters!$E$25*($A311-Parameters!$F$24),Parameters!$E$23*Parameters!$F$23+Parameters!$E$24*(Parameters!$F$24-Parameters!$F$23)+Parameters!$E$25*(Parameters!$F$25-Parameters!$F$24)+Parameters!$E$26*($A311-Parameters!$F$25)))),_xlfn.IFS($A311&lt;=Parameters!$F$23,Parameters!$E$23*$A311,$A311&lt;=Parameters!$F$24,Parameters!$E$24*$A311,$A311&lt;=Parameters!$F$25,Parameters!$E$25*$A311,$A311&gt;Parameters!$F$25,Parameters!$E$26*$A311))</f>
        <v>28169.94</v>
      </c>
      <c r="K311" s="290">
        <f t="shared" si="124"/>
        <v>92.058627450980381</v>
      </c>
      <c r="L311" s="290" cm="1">
        <f t="array" ref="L311">IF(Parameters!$D$55="No",IF($A311&lt;=Parameters!$F$28,Parameters!$E$28*$A311,IF($A311&lt;=Parameters!$F$29,Parameters!$E$28*Parameters!$F$28+Parameters!$E$29*($A311-Parameters!$F$28),IF($A311&lt;=Parameters!$F$30,Parameters!$E$28*Parameters!$F$28+Parameters!$E$29*(Parameters!$F$29-Parameters!$F$28)+Parameters!$E$30*($A311-Parameters!$F$29),Parameters!$E$28*Parameters!$F$28+Parameters!$E$29*(Parameters!$F$29-Parameters!$F$28)+Parameters!$E$30*(Parameters!$F$30-Parameters!$F$29)+Parameters!$E$31*($A311-Parameters!$F$30)))),_xlfn.IFS($A311&lt;=Parameters!$F$28,Parameters!$E$28*$A311,$A311&lt;=Parameters!$F$29,Parameters!$E$29*$A311,$A311&lt;=Parameters!$F$30,Parameters!$E$30*$A311,$A311&gt;Parameters!$F$30,Parameters!$E$31*$A311))</f>
        <v>36248.660000000003</v>
      </c>
      <c r="M311" s="290">
        <f t="shared" si="125"/>
        <v>118.4596732026144</v>
      </c>
      <c r="N311" s="290" cm="1">
        <f t="array" ref="N311">IF(Parameters!$D$55="No",IF($A311&lt;=Parameters!$F$34,Parameters!$E$34*$A311,IF($A311&lt;=Parameters!$F$35,Parameters!$E$34*Parameters!$F$34+Parameters!$E$35*($A311-Parameters!$F$34),IF($A311&lt;=Parameters!$F$36,Parameters!$E$34*Parameters!$F$34+Parameters!$E$35*(Parameters!$F$35-Parameters!$F$34)+Parameters!$E$36*($A311-Parameters!$F$35),Parameters!$E$34*Parameters!$F$34+Parameters!$E$35*(Parameters!$F$35-Parameters!$F$34)+Parameters!$E$36*(Parameters!$F$36-Parameters!$F$35)+Parameters!$E$37*($A311-Parameters!$F$36)))),_xlfn.IFS($A311&lt;=Parameters!$F$34,Parameters!$E$34*$A311,$A311&lt;=Parameters!$F$35,Parameters!$E$35*$A311,$A311&lt;=Parameters!$F$36,Parameters!$E$36*$A311,$A311&gt;Parameters!$F$36,Parameters!$E$37*$A311))</f>
        <v>40692.239999999998</v>
      </c>
      <c r="O311" s="290">
        <f t="shared" si="149"/>
        <v>132.98117647058822</v>
      </c>
      <c r="P311" s="290" cm="1">
        <f t="array" ref="P311">IF(Parameters!$D$55="No",IF($A311&lt;=Parameters!$F$39,Parameters!$E$39*$A311,IF($A311&lt;=Parameters!$F$40,Parameters!$E$39*Parameters!$F$39+Parameters!$E$40*($A311-Parameters!$F$39),IF($A311&lt;=Parameters!$F$41,Parameters!$E$39*Parameters!$F$39+Parameters!$E$40*(Parameters!$F$40-Parameters!$F$39)+Parameters!$E$41*($A311-Parameters!$F$40),Parameters!$E$39*Parameters!$F$39+Parameters!$E$40*(Parameters!$F$40-Parameters!$F$39)+Parameters!$E$41*(Parameters!$F$41-Parameters!$F$40)+Parameters!$E$42*($A311-Parameters!$F$41)))),_xlfn.IFS($A311&lt;=Parameters!$F$39,Parameters!$E$39*$A311,$A311&lt;=Parameters!$F$40,Parameters!$E$40*$A311,$A311&lt;=Parameters!$F$41,Parameters!$E$41*$A311,$A311&gt;Parameters!$F$41,Parameters!$E$42*$A311))</f>
        <v>42397.26</v>
      </c>
      <c r="Q311" s="290">
        <f t="shared" si="150"/>
        <v>138.55313725490197</v>
      </c>
      <c r="R311" s="290" cm="1">
        <f t="array" ref="R311">IF(Parameters!$E$55="No",IF($A311&lt;=Parameters!$H$23,Parameters!$G$23*$A311,IF($A311&lt;=Parameters!$H$24,Parameters!$G$23*Parameters!$H$23+Parameters!$G$24*($A311-Parameters!$H$23),IF($A311&lt;=Parameters!$H$25,Parameters!$G$23*Parameters!$H$23+Parameters!$G$24*(Parameters!$H$24-Parameters!$H$23)+Parameters!$G$25*($A311-Parameters!$H$24),Parameters!$G$23*Parameters!$H$23+Parameters!$G$24*(Parameters!$H$24-Parameters!$H$23)+Parameters!$G$25*(Parameters!$H$25-Parameters!$H$24)+Parameters!$G$26*($A311-Parameters!$H$25)))),_xlfn.IFS($A311&lt;=Parameters!$H$23,Parameters!$G$23*$A311,$A311&lt;=Parameters!$H$24,Parameters!$G$24*$A311,$A311&lt;=Parameters!$H$25,Parameters!$G$25*$A311,$A311&gt;Parameters!$H$25,Parameters!$G$26*$A311))</f>
        <v>28169.94</v>
      </c>
      <c r="S311" s="290">
        <f t="shared" si="126"/>
        <v>92.058627450980381</v>
      </c>
      <c r="T311" s="290" cm="1">
        <f t="array" ref="T311">IF(Parameters!$E$55="No",IF($A311&lt;=Parameters!$H$28,Parameters!$G$28*$A311,IF($A311&lt;=Parameters!$H$29,Parameters!$G$28*Parameters!$H$28+Parameters!$G$29*($A311-Parameters!$H$28),IF($A311&lt;=Parameters!$H$30,Parameters!$G$28*Parameters!$H$28+Parameters!$G$29*(Parameters!$H$29-Parameters!$H$28)+Parameters!$G$30*($A311-Parameters!$H$29),Parameters!$G$28*Parameters!$H$28+Parameters!$G$29*(Parameters!$H$29-Parameters!$H$28)+Parameters!$G$30*(Parameters!$H$30-Parameters!$H$29)+Parameters!$G$31*($A311-Parameters!$H$30)))),_xlfn.IFS($A311&lt;=Parameters!$H$28,Parameters!$G$28*$A311,$A311&lt;=Parameters!$H$29,Parameters!$G$29*$A311,$A311&lt;=Parameters!$H$30,Parameters!$G$30*$A311,$A311&gt;Parameters!$H$30,Parameters!$G$31*$A311))</f>
        <v>36248.660000000003</v>
      </c>
      <c r="U311" s="290">
        <f t="shared" si="127"/>
        <v>118.4596732026144</v>
      </c>
      <c r="V311" s="290" cm="1">
        <f t="array" ref="V311">IF(Parameters!$E$55="No",IF($A311&lt;=Parameters!$H$34,Parameters!$G$34*$A311,IF($A311&lt;=Parameters!$H$35,Parameters!$G$34*Parameters!$H$34+Parameters!$G$35*($A311-Parameters!$H$34),IF($A311&lt;=Parameters!$H$36,Parameters!$G$34*Parameters!$H$34+Parameters!$G$35*(Parameters!$H$35-Parameters!$H$34)+Parameters!$G$36*($A311-Parameters!$H$35),Parameters!$G$34*Parameters!$H$34+Parameters!$G$35*(Parameters!$H$35-Parameters!$H$34)+Parameters!$G$36*(Parameters!$H$36-Parameters!$H$35)+Parameters!$G$37*($A311-Parameters!$H$36)))),_xlfn.IFS($A311&lt;=Parameters!$H$34,Parameters!$G$34*$A311,$A311&lt;=Parameters!$H$35,Parameters!$G$35*$A311,$A311&lt;=Parameters!$H$36,Parameters!$G$36*$A311,$A311&gt;Parameters!$H$36,Parameters!$G$37*$A311))</f>
        <v>40692.239999999998</v>
      </c>
      <c r="W311" s="290">
        <f t="shared" si="151"/>
        <v>132.98117647058822</v>
      </c>
      <c r="X311" s="290" cm="1">
        <f t="array" ref="X311">IF(Parameters!$E$55="No",IF($A311&lt;=Parameters!$H$39,Parameters!$G$39*$A311,IF($A311&lt;=Parameters!$H$40,Parameters!$G$39*Parameters!$H$39+Parameters!$G$40*($A311-Parameters!$H$39),IF($A311&lt;=Parameters!$H$41,Parameters!$G$39*Parameters!$H$39+Parameters!$G$40*(Parameters!$H$40-Parameters!$H$39)+Parameters!$G$41*($A311-Parameters!$H$40),Parameters!$G$39*Parameters!$H$39+Parameters!$G$40*(Parameters!$H$40-Parameters!$H$39)+Parameters!$G$41*(Parameters!$H$41-Parameters!$H$40)+Parameters!$G$42*($A311-Parameters!$H$41)))),_xlfn.IFS($A311&lt;=Parameters!$H$39,Parameters!$G$39*$A311,$A311&lt;=Parameters!$H$40,Parameters!$G$40*$A311,$A311&lt;=Parameters!$H$41,Parameters!$G$41*$A311,$A311&gt;Parameters!$H$41,Parameters!$G$42*$A311))</f>
        <v>42397.26</v>
      </c>
      <c r="Y311" s="290">
        <f t="shared" si="152"/>
        <v>138.55313725490197</v>
      </c>
      <c r="Z311" s="290" cm="1">
        <f t="array" ref="Z311">IF(Parameters!$F$55="No",IF($A311&lt;=Parameters!$J$23,Parameters!$I$23*$A311,IF($A311&lt;=Parameters!$J$24,Parameters!$I$23*Parameters!$J$23+Parameters!$I$24*($A311-Parameters!$J$23),IF($A311&lt;=Parameters!$J$25,Parameters!$I$23*Parameters!$J$23+Parameters!$I$24*(Parameters!$J$24-Parameters!$J$23)+Parameters!$I$25*($A311-Parameters!$J$24),Parameters!$I$23*Parameters!$J$23+Parameters!$I$24*(Parameters!$J$24-Parameters!$J$23)+Parameters!$I$25*(Parameters!$J$25-Parameters!$J$24)+Parameters!$I$26*($A311-Parameters!$J$25)))),_xlfn.IFS($A311&lt;=Parameters!$J$23,Parameters!$I$23*$A311,$A311&lt;=Parameters!$J$24,Parameters!$I$24*$A311,$A311&lt;=Parameters!$J$25,Parameters!$I$25*$A311,$A311&gt;Parameters!$J$25,Parameters!$I$26*$A311))</f>
        <v>28169.94</v>
      </c>
      <c r="AA311" s="290">
        <f t="shared" si="128"/>
        <v>92.058627450980381</v>
      </c>
      <c r="AB311" s="290" cm="1">
        <f t="array" ref="AB311">IF(Parameters!$F$55="No",IF($A311&lt;=Parameters!$J$28,Parameters!$I$28*$A311,IF($A311&lt;=Parameters!$J$29,Parameters!$I$28*Parameters!$J$28+Parameters!$I$29*($A311-Parameters!$J$28),IF($A311&lt;=Parameters!$J$30,Parameters!$I$28*Parameters!$J$28+Parameters!$I$29*(Parameters!$J$29-Parameters!$J$28)+Parameters!$I$30*($A311-Parameters!$J$29),Parameters!$I$28*Parameters!$J$28+Parameters!$I$29*(Parameters!$J$29-Parameters!$J$28)+Parameters!$I$30*(Parameters!$J$30-Parameters!$J$29)+Parameters!$I$31*($A311-Parameters!$J$30)))),_xlfn.IFS($A311&lt;=Parameters!$J$28,Parameters!$I$28*$A311,$A311&lt;=Parameters!$J$29,Parameters!$I$29*$A311,$A311&lt;=Parameters!$J$30,Parameters!$I$30*$A311,$A311&gt;Parameters!$J$30,Parameters!$I$31*$A311))</f>
        <v>36248.660000000003</v>
      </c>
      <c r="AC311" s="290">
        <f t="shared" si="129"/>
        <v>118.4596732026144</v>
      </c>
      <c r="AD311" s="290" cm="1">
        <f t="array" ref="AD311">IF(Parameters!$F$55="No",IF($A311&lt;=Parameters!$J$34,Parameters!$I$34*$A311,IF($A311&lt;=Parameters!$J$35,Parameters!$I$34*Parameters!$J$34+Parameters!$I$35*($A311-Parameters!$J$34),IF($A311&lt;=Parameters!$J$36,Parameters!$I$34*Parameters!$J$34+Parameters!$I$35*(Parameters!$J$35-Parameters!$J$34)+Parameters!$I$36*($A311-Parameters!$J$35),Parameters!$I$34*Parameters!$J$34+Parameters!$I$35*(Parameters!$J$35-Parameters!$J$34)+Parameters!$I$36*(Parameters!$J$36-Parameters!$J$35)+Parameters!$I$37*($A311-Parameters!$J$36)))),_xlfn.IFS($A311&lt;=Parameters!$J$34,Parameters!$I$34*$A311,$A311&lt;=Parameters!$J$35,Parameters!$I$35*$A311,$A311&lt;=Parameters!$J$36,Parameters!$I$36*$A311,$A311&gt;Parameters!$J$36,Parameters!$I$37*$A311))</f>
        <v>40692.239999999998</v>
      </c>
      <c r="AE311" s="290">
        <f t="shared" si="153"/>
        <v>132.98117647058822</v>
      </c>
      <c r="AF311" s="290" cm="1">
        <f t="array" ref="AF311">IF(Parameters!$F$55="No",IF($A311&lt;=Parameters!$J$39,Parameters!$I$39*$A311,IF($A311&lt;=Parameters!$J$40,Parameters!$I$39*Parameters!$J$39+Parameters!$I$40*($A311-Parameters!$J$39),IF($A311&lt;=Parameters!$J$41,Parameters!$I$39*Parameters!$J$39+Parameters!$I$40*(Parameters!$J$40-Parameters!$J$39)+Parameters!$I$41*($A311-Parameters!$J$40),Parameters!$I$39*Parameters!$J$39+Parameters!$I$40*(Parameters!$J$40-Parameters!$J$39)+Parameters!$I$41*(Parameters!$J$41-Parameters!$J$40)+Parameters!$I$42*($A311-Parameters!$J$41)))),_xlfn.IFS($A311&lt;=Parameters!$J$39,Parameters!$I$39*$A311,$A311&lt;=Parameters!$J$40,Parameters!$I$40*$A311,$A311&lt;=Parameters!$J$41,Parameters!$I$41*$A311,$A311&gt;Parameters!$J$41,Parameters!$I$42*$A311))</f>
        <v>42397.26</v>
      </c>
      <c r="AG311" s="290">
        <f t="shared" si="154"/>
        <v>138.55313725490197</v>
      </c>
      <c r="AI311" s="428">
        <f t="shared" si="130"/>
        <v>136.48999999999796</v>
      </c>
      <c r="AJ311" s="428">
        <f t="shared" si="131"/>
        <v>159.36000000000058</v>
      </c>
      <c r="AK311" s="428">
        <f t="shared" si="132"/>
        <v>143.54000000000087</v>
      </c>
      <c r="AL311" s="428">
        <f t="shared" si="133"/>
        <v>158.45999999999913</v>
      </c>
      <c r="AM311" s="428">
        <f t="shared" si="134"/>
        <v>136.48999999999796</v>
      </c>
      <c r="AN311" s="428">
        <f t="shared" si="135"/>
        <v>159.36000000000058</v>
      </c>
      <c r="AO311" s="428">
        <f t="shared" si="136"/>
        <v>143.54000000000087</v>
      </c>
      <c r="AP311" s="428">
        <f t="shared" si="137"/>
        <v>158.45999999999913</v>
      </c>
      <c r="AQ311" s="428">
        <f t="shared" si="138"/>
        <v>136.48999999999796</v>
      </c>
      <c r="AR311" s="428">
        <f t="shared" si="139"/>
        <v>159.36000000000058</v>
      </c>
      <c r="AS311" s="428">
        <f t="shared" si="140"/>
        <v>143.54000000000087</v>
      </c>
      <c r="AT311" s="428">
        <f t="shared" si="141"/>
        <v>158.45999999999913</v>
      </c>
      <c r="AU311" s="428">
        <f t="shared" si="142"/>
        <v>136.48999999999796</v>
      </c>
      <c r="AV311" s="428">
        <f t="shared" si="143"/>
        <v>159.36000000000058</v>
      </c>
      <c r="AW311" s="428">
        <f t="shared" si="144"/>
        <v>143.54000000000087</v>
      </c>
      <c r="AX311" s="428">
        <f t="shared" si="145"/>
        <v>158.45999999999913</v>
      </c>
    </row>
    <row r="312">
      <c r="A312" s="413">
        <v>307</v>
      </c>
      <c r="B312" s="290" cm="1">
        <f t="array" ref="B312">IF(Parameters!$C$55="No",IF($A312&lt;=Parameters!$D$23,Parameters!$C$23*$A312,IF($A312&lt;=Parameters!$D$24,Parameters!$C$23*Parameters!$D$23+Parameters!$C$24*($A312-Parameters!$D$23),IF($A312&lt;=Parameters!$D$25,Parameters!$C$23*Parameters!$D$23+Parameters!$C$24*(Parameters!$D$24-Parameters!$D$23)+Parameters!$C$25*($A312-Parameters!$D$24),Parameters!$C$23*Parameters!$D$23+Parameters!$C$24*(Parameters!$D$24-Parameters!$D$23)+Parameters!$C$25*(Parameters!$D$25-Parameters!$D$24)+Parameters!$C$26*($A312-Parameters!$D$25)))),_xlfn.IFS($A312&lt;=Parameters!$D$23,Parameters!$C$23*$A312,$A312&lt;=Parameters!$D$24,Parameters!$C$24*$A312,$A312&lt;=Parameters!$D$25,Parameters!$C$25*$A312,$A312&gt;Parameters!$D$25,Parameters!$C$26*$A312))</f>
        <v>28306.43</v>
      </c>
      <c r="C312" s="290">
        <f t="shared" si="146"/>
        <v>92.203355048859933</v>
      </c>
      <c r="D312" s="290" cm="1">
        <f t="array" ref="D312">IF(Parameters!$C$55="No",IF($A312&lt;=Parameters!$D$28,Parameters!$C$28*$A312,IF($A312&lt;=Parameters!$D$29,Parameters!$C$28*Parameters!$D$28+Parameters!$C$29*($A312-Parameters!$D$28),IF($A312&lt;=Parameters!$D$30,Parameters!$C$28*Parameters!$D$28+Parameters!$C$29*(Parameters!$D$29-Parameters!$D$28)+Parameters!$C$30*($A312-Parameters!$D$29),Parameters!$C$28*Parameters!$D$28+Parameters!$C$29*(Parameters!$D$29-Parameters!$D$28)+Parameters!$C$30*(Parameters!$D$30-Parameters!$D$29)+Parameters!$C$31*($A312-Parameters!$D$30)))),_xlfn.IFS($A312&lt;=Parameters!$D$28,Parameters!$C$28*$A312,$A312&lt;=Parameters!$D$29,Parameters!$C$29*$A312,$A312&lt;=Parameters!$D$30,Parameters!$C$30*$A312,$A312&gt;Parameters!$D$30,Parameters!$C$31*$A312))</f>
        <v>36408.020000000004</v>
      </c>
      <c r="E312" s="290">
        <f t="shared" si="146"/>
        <v>118.59289902280132</v>
      </c>
      <c r="F312" s="290" cm="1">
        <f t="array" ref="F312">IF(Parameters!$C$55="No",IF($A312&lt;=Parameters!$D$34,Parameters!$C$34*$A312,IF($A312&lt;=Parameters!$D$35,Parameters!$C$34*Parameters!$D$34+Parameters!$C$35*($A312-Parameters!$D$34),IF($A312&lt;=Parameters!$D$36,Parameters!$C$34*Parameters!$D$34+Parameters!$C$35*(Parameters!$D$35-Parameters!$D$34)+Parameters!$C$36*($A312-Parameters!$D$35),Parameters!$C$34*Parameters!$D$34+Parameters!$C$35*(Parameters!$D$35-Parameters!$D$34)+Parameters!$C$36*(Parameters!$D$36-Parameters!$D$35)+Parameters!$C$37*($A312-Parameters!$D$36)))),_xlfn.IFS($A312&lt;=Parameters!$D$34,Parameters!$C$34*$A312,$A312&lt;=Parameters!$D$35,Parameters!$C$35*$A312,$A312&lt;=Parameters!$D$36,Parameters!$C$36*$A312,$A312&gt;Parameters!$D$36,Parameters!$C$37*$A312))</f>
        <v>40835.78</v>
      </c>
      <c r="G312" s="290">
        <f t="shared" si="147"/>
        <v>133.01557003257329</v>
      </c>
      <c r="H312" s="290" cm="1">
        <f t="array" ref="H312">IF(Parameters!$C$55="No",IF($A312&lt;=Parameters!$D$39,Parameters!$C$39*$A312,IF($A312&lt;=Parameters!$D$40,Parameters!$C$39*Parameters!$D$39+Parameters!$C$40*($A312-Parameters!$D$39),IF($A312&lt;=Parameters!$D$41,Parameters!$C$39*Parameters!$D$39+Parameters!$C$40*(Parameters!$D$40-Parameters!$D$39)+Parameters!$C$41*($A312-Parameters!$D$40),Parameters!$C$39*Parameters!$D$39+Parameters!$C$40*(Parameters!$D$40-Parameters!$D$39)+Parameters!$C$41*(Parameters!$D$41-Parameters!$D$40)+Parameters!$C$42*($A312-Parameters!$D$41)))),_xlfn.IFS($A312&lt;=Parameters!$D$39,Parameters!$C$39*$A312,$A312&lt;=Parameters!$D$40,Parameters!$C$40*$A312,$A312&lt;=Parameters!$D$41,Parameters!$C$41*$A312,$A312&gt;Parameters!$D$41,Parameters!$C$42*$A312))</f>
        <v>42555.72</v>
      </c>
      <c r="I312" s="290">
        <f t="shared" si="148"/>
        <v>138.61798045602606</v>
      </c>
      <c r="J312" s="290" cm="1">
        <f t="array" ref="J312">IF(Parameters!$D$55="No",IF($A312&lt;=Parameters!$F$23,Parameters!$E$23*$A312,IF($A312&lt;=Parameters!$F$24,Parameters!$E$23*Parameters!$F$23+Parameters!$E$24*($A312-Parameters!$F$23),IF($A312&lt;=Parameters!$F$25,Parameters!$E$23*Parameters!$F$23+Parameters!$E$24*(Parameters!$F$24-Parameters!$F$23)+Parameters!$E$25*($A312-Parameters!$F$24),Parameters!$E$23*Parameters!$F$23+Parameters!$E$24*(Parameters!$F$24-Parameters!$F$23)+Parameters!$E$25*(Parameters!$F$25-Parameters!$F$24)+Parameters!$E$26*($A312-Parameters!$F$25)))),_xlfn.IFS($A312&lt;=Parameters!$F$23,Parameters!$E$23*$A312,$A312&lt;=Parameters!$F$24,Parameters!$E$24*$A312,$A312&lt;=Parameters!$F$25,Parameters!$E$25*$A312,$A312&gt;Parameters!$F$25,Parameters!$E$26*$A312))</f>
        <v>28306.43</v>
      </c>
      <c r="K312" s="290">
        <f t="shared" si="124"/>
        <v>92.203355048859933</v>
      </c>
      <c r="L312" s="290" cm="1">
        <f t="array" ref="L312">IF(Parameters!$D$55="No",IF($A312&lt;=Parameters!$F$28,Parameters!$E$28*$A312,IF($A312&lt;=Parameters!$F$29,Parameters!$E$28*Parameters!$F$28+Parameters!$E$29*($A312-Parameters!$F$28),IF($A312&lt;=Parameters!$F$30,Parameters!$E$28*Parameters!$F$28+Parameters!$E$29*(Parameters!$F$29-Parameters!$F$28)+Parameters!$E$30*($A312-Parameters!$F$29),Parameters!$E$28*Parameters!$F$28+Parameters!$E$29*(Parameters!$F$29-Parameters!$F$28)+Parameters!$E$30*(Parameters!$F$30-Parameters!$F$29)+Parameters!$E$31*($A312-Parameters!$F$30)))),_xlfn.IFS($A312&lt;=Parameters!$F$28,Parameters!$E$28*$A312,$A312&lt;=Parameters!$F$29,Parameters!$E$29*$A312,$A312&lt;=Parameters!$F$30,Parameters!$E$30*$A312,$A312&gt;Parameters!$F$30,Parameters!$E$31*$A312))</f>
        <v>36408.020000000004</v>
      </c>
      <c r="M312" s="290">
        <f t="shared" si="125"/>
        <v>118.59289902280132</v>
      </c>
      <c r="N312" s="290" cm="1">
        <f t="array" ref="N312">IF(Parameters!$D$55="No",IF($A312&lt;=Parameters!$F$34,Parameters!$E$34*$A312,IF($A312&lt;=Parameters!$F$35,Parameters!$E$34*Parameters!$F$34+Parameters!$E$35*($A312-Parameters!$F$34),IF($A312&lt;=Parameters!$F$36,Parameters!$E$34*Parameters!$F$34+Parameters!$E$35*(Parameters!$F$35-Parameters!$F$34)+Parameters!$E$36*($A312-Parameters!$F$35),Parameters!$E$34*Parameters!$F$34+Parameters!$E$35*(Parameters!$F$35-Parameters!$F$34)+Parameters!$E$36*(Parameters!$F$36-Parameters!$F$35)+Parameters!$E$37*($A312-Parameters!$F$36)))),_xlfn.IFS($A312&lt;=Parameters!$F$34,Parameters!$E$34*$A312,$A312&lt;=Parameters!$F$35,Parameters!$E$35*$A312,$A312&lt;=Parameters!$F$36,Parameters!$E$36*$A312,$A312&gt;Parameters!$F$36,Parameters!$E$37*$A312))</f>
        <v>40835.78</v>
      </c>
      <c r="O312" s="290">
        <f t="shared" si="149"/>
        <v>133.01557003257329</v>
      </c>
      <c r="P312" s="290" cm="1">
        <f t="array" ref="P312">IF(Parameters!$D$55="No",IF($A312&lt;=Parameters!$F$39,Parameters!$E$39*$A312,IF($A312&lt;=Parameters!$F$40,Parameters!$E$39*Parameters!$F$39+Parameters!$E$40*($A312-Parameters!$F$39),IF($A312&lt;=Parameters!$F$41,Parameters!$E$39*Parameters!$F$39+Parameters!$E$40*(Parameters!$F$40-Parameters!$F$39)+Parameters!$E$41*($A312-Parameters!$F$40),Parameters!$E$39*Parameters!$F$39+Parameters!$E$40*(Parameters!$F$40-Parameters!$F$39)+Parameters!$E$41*(Parameters!$F$41-Parameters!$F$40)+Parameters!$E$42*($A312-Parameters!$F$41)))),_xlfn.IFS($A312&lt;=Parameters!$F$39,Parameters!$E$39*$A312,$A312&lt;=Parameters!$F$40,Parameters!$E$40*$A312,$A312&lt;=Parameters!$F$41,Parameters!$E$41*$A312,$A312&gt;Parameters!$F$41,Parameters!$E$42*$A312))</f>
        <v>42555.72</v>
      </c>
      <c r="Q312" s="290">
        <f t="shared" si="150"/>
        <v>138.61798045602606</v>
      </c>
      <c r="R312" s="290" cm="1">
        <f t="array" ref="R312">IF(Parameters!$E$55="No",IF($A312&lt;=Parameters!$H$23,Parameters!$G$23*$A312,IF($A312&lt;=Parameters!$H$24,Parameters!$G$23*Parameters!$H$23+Parameters!$G$24*($A312-Parameters!$H$23),IF($A312&lt;=Parameters!$H$25,Parameters!$G$23*Parameters!$H$23+Parameters!$G$24*(Parameters!$H$24-Parameters!$H$23)+Parameters!$G$25*($A312-Parameters!$H$24),Parameters!$G$23*Parameters!$H$23+Parameters!$G$24*(Parameters!$H$24-Parameters!$H$23)+Parameters!$G$25*(Parameters!$H$25-Parameters!$H$24)+Parameters!$G$26*($A312-Parameters!$H$25)))),_xlfn.IFS($A312&lt;=Parameters!$H$23,Parameters!$G$23*$A312,$A312&lt;=Parameters!$H$24,Parameters!$G$24*$A312,$A312&lt;=Parameters!$H$25,Parameters!$G$25*$A312,$A312&gt;Parameters!$H$25,Parameters!$G$26*$A312))</f>
        <v>28306.43</v>
      </c>
      <c r="S312" s="290">
        <f t="shared" si="126"/>
        <v>92.203355048859933</v>
      </c>
      <c r="T312" s="290" cm="1">
        <f t="array" ref="T312">IF(Parameters!$E$55="No",IF($A312&lt;=Parameters!$H$28,Parameters!$G$28*$A312,IF($A312&lt;=Parameters!$H$29,Parameters!$G$28*Parameters!$H$28+Parameters!$G$29*($A312-Parameters!$H$28),IF($A312&lt;=Parameters!$H$30,Parameters!$G$28*Parameters!$H$28+Parameters!$G$29*(Parameters!$H$29-Parameters!$H$28)+Parameters!$G$30*($A312-Parameters!$H$29),Parameters!$G$28*Parameters!$H$28+Parameters!$G$29*(Parameters!$H$29-Parameters!$H$28)+Parameters!$G$30*(Parameters!$H$30-Parameters!$H$29)+Parameters!$G$31*($A312-Parameters!$H$30)))),_xlfn.IFS($A312&lt;=Parameters!$H$28,Parameters!$G$28*$A312,$A312&lt;=Parameters!$H$29,Parameters!$G$29*$A312,$A312&lt;=Parameters!$H$30,Parameters!$G$30*$A312,$A312&gt;Parameters!$H$30,Parameters!$G$31*$A312))</f>
        <v>36408.020000000004</v>
      </c>
      <c r="U312" s="290">
        <f t="shared" si="127"/>
        <v>118.59289902280132</v>
      </c>
      <c r="V312" s="290" cm="1">
        <f t="array" ref="V312">IF(Parameters!$E$55="No",IF($A312&lt;=Parameters!$H$34,Parameters!$G$34*$A312,IF($A312&lt;=Parameters!$H$35,Parameters!$G$34*Parameters!$H$34+Parameters!$G$35*($A312-Parameters!$H$34),IF($A312&lt;=Parameters!$H$36,Parameters!$G$34*Parameters!$H$34+Parameters!$G$35*(Parameters!$H$35-Parameters!$H$34)+Parameters!$G$36*($A312-Parameters!$H$35),Parameters!$G$34*Parameters!$H$34+Parameters!$G$35*(Parameters!$H$35-Parameters!$H$34)+Parameters!$G$36*(Parameters!$H$36-Parameters!$H$35)+Parameters!$G$37*($A312-Parameters!$H$36)))),_xlfn.IFS($A312&lt;=Parameters!$H$34,Parameters!$G$34*$A312,$A312&lt;=Parameters!$H$35,Parameters!$G$35*$A312,$A312&lt;=Parameters!$H$36,Parameters!$G$36*$A312,$A312&gt;Parameters!$H$36,Parameters!$G$37*$A312))</f>
        <v>40835.78</v>
      </c>
      <c r="W312" s="290">
        <f t="shared" si="151"/>
        <v>133.01557003257329</v>
      </c>
      <c r="X312" s="290" cm="1">
        <f t="array" ref="X312">IF(Parameters!$E$55="No",IF($A312&lt;=Parameters!$H$39,Parameters!$G$39*$A312,IF($A312&lt;=Parameters!$H$40,Parameters!$G$39*Parameters!$H$39+Parameters!$G$40*($A312-Parameters!$H$39),IF($A312&lt;=Parameters!$H$41,Parameters!$G$39*Parameters!$H$39+Parameters!$G$40*(Parameters!$H$40-Parameters!$H$39)+Parameters!$G$41*($A312-Parameters!$H$40),Parameters!$G$39*Parameters!$H$39+Parameters!$G$40*(Parameters!$H$40-Parameters!$H$39)+Parameters!$G$41*(Parameters!$H$41-Parameters!$H$40)+Parameters!$G$42*($A312-Parameters!$H$41)))),_xlfn.IFS($A312&lt;=Parameters!$H$39,Parameters!$G$39*$A312,$A312&lt;=Parameters!$H$40,Parameters!$G$40*$A312,$A312&lt;=Parameters!$H$41,Parameters!$G$41*$A312,$A312&gt;Parameters!$H$41,Parameters!$G$42*$A312))</f>
        <v>42555.72</v>
      </c>
      <c r="Y312" s="290">
        <f t="shared" si="152"/>
        <v>138.61798045602606</v>
      </c>
      <c r="Z312" s="290" cm="1">
        <f t="array" ref="Z312">IF(Parameters!$F$55="No",IF($A312&lt;=Parameters!$J$23,Parameters!$I$23*$A312,IF($A312&lt;=Parameters!$J$24,Parameters!$I$23*Parameters!$J$23+Parameters!$I$24*($A312-Parameters!$J$23),IF($A312&lt;=Parameters!$J$25,Parameters!$I$23*Parameters!$J$23+Parameters!$I$24*(Parameters!$J$24-Parameters!$J$23)+Parameters!$I$25*($A312-Parameters!$J$24),Parameters!$I$23*Parameters!$J$23+Parameters!$I$24*(Parameters!$J$24-Parameters!$J$23)+Parameters!$I$25*(Parameters!$J$25-Parameters!$J$24)+Parameters!$I$26*($A312-Parameters!$J$25)))),_xlfn.IFS($A312&lt;=Parameters!$J$23,Parameters!$I$23*$A312,$A312&lt;=Parameters!$J$24,Parameters!$I$24*$A312,$A312&lt;=Parameters!$J$25,Parameters!$I$25*$A312,$A312&gt;Parameters!$J$25,Parameters!$I$26*$A312))</f>
        <v>28306.43</v>
      </c>
      <c r="AA312" s="290">
        <f t="shared" si="128"/>
        <v>92.203355048859933</v>
      </c>
      <c r="AB312" s="290" cm="1">
        <f t="array" ref="AB312">IF(Parameters!$F$55="No",IF($A312&lt;=Parameters!$J$28,Parameters!$I$28*$A312,IF($A312&lt;=Parameters!$J$29,Parameters!$I$28*Parameters!$J$28+Parameters!$I$29*($A312-Parameters!$J$28),IF($A312&lt;=Parameters!$J$30,Parameters!$I$28*Parameters!$J$28+Parameters!$I$29*(Parameters!$J$29-Parameters!$J$28)+Parameters!$I$30*($A312-Parameters!$J$29),Parameters!$I$28*Parameters!$J$28+Parameters!$I$29*(Parameters!$J$29-Parameters!$J$28)+Parameters!$I$30*(Parameters!$J$30-Parameters!$J$29)+Parameters!$I$31*($A312-Parameters!$J$30)))),_xlfn.IFS($A312&lt;=Parameters!$J$28,Parameters!$I$28*$A312,$A312&lt;=Parameters!$J$29,Parameters!$I$29*$A312,$A312&lt;=Parameters!$J$30,Parameters!$I$30*$A312,$A312&gt;Parameters!$J$30,Parameters!$I$31*$A312))</f>
        <v>36408.020000000004</v>
      </c>
      <c r="AC312" s="290">
        <f t="shared" si="129"/>
        <v>118.59289902280132</v>
      </c>
      <c r="AD312" s="290" cm="1">
        <f t="array" ref="AD312">IF(Parameters!$F$55="No",IF($A312&lt;=Parameters!$J$34,Parameters!$I$34*$A312,IF($A312&lt;=Parameters!$J$35,Parameters!$I$34*Parameters!$J$34+Parameters!$I$35*($A312-Parameters!$J$34),IF($A312&lt;=Parameters!$J$36,Parameters!$I$34*Parameters!$J$34+Parameters!$I$35*(Parameters!$J$35-Parameters!$J$34)+Parameters!$I$36*($A312-Parameters!$J$35),Parameters!$I$34*Parameters!$J$34+Parameters!$I$35*(Parameters!$J$35-Parameters!$J$34)+Parameters!$I$36*(Parameters!$J$36-Parameters!$J$35)+Parameters!$I$37*($A312-Parameters!$J$36)))),_xlfn.IFS($A312&lt;=Parameters!$J$34,Parameters!$I$34*$A312,$A312&lt;=Parameters!$J$35,Parameters!$I$35*$A312,$A312&lt;=Parameters!$J$36,Parameters!$I$36*$A312,$A312&gt;Parameters!$J$36,Parameters!$I$37*$A312))</f>
        <v>40835.78</v>
      </c>
      <c r="AE312" s="290">
        <f t="shared" si="153"/>
        <v>133.01557003257329</v>
      </c>
      <c r="AF312" s="290" cm="1">
        <f t="array" ref="AF312">IF(Parameters!$F$55="No",IF($A312&lt;=Parameters!$J$39,Parameters!$I$39*$A312,IF($A312&lt;=Parameters!$J$40,Parameters!$I$39*Parameters!$J$39+Parameters!$I$40*($A312-Parameters!$J$39),IF($A312&lt;=Parameters!$J$41,Parameters!$I$39*Parameters!$J$39+Parameters!$I$40*(Parameters!$J$40-Parameters!$J$39)+Parameters!$I$41*($A312-Parameters!$J$40),Parameters!$I$39*Parameters!$J$39+Parameters!$I$40*(Parameters!$J$40-Parameters!$J$39)+Parameters!$I$41*(Parameters!$J$41-Parameters!$J$40)+Parameters!$I$42*($A312-Parameters!$J$41)))),_xlfn.IFS($A312&lt;=Parameters!$J$39,Parameters!$I$39*$A312,$A312&lt;=Parameters!$J$40,Parameters!$I$40*$A312,$A312&lt;=Parameters!$J$41,Parameters!$I$41*$A312,$A312&gt;Parameters!$J$41,Parameters!$I$42*$A312))</f>
        <v>42555.72</v>
      </c>
      <c r="AG312" s="290">
        <f t="shared" si="154"/>
        <v>138.61798045602606</v>
      </c>
      <c r="AI312" s="428">
        <f t="shared" si="130"/>
        <v>136.4900000000016</v>
      </c>
      <c r="AJ312" s="428">
        <f t="shared" si="131"/>
        <v>159.36000000000058</v>
      </c>
      <c r="AK312" s="428">
        <f t="shared" si="132"/>
        <v>143.54000000000087</v>
      </c>
      <c r="AL312" s="428">
        <f t="shared" si="133"/>
        <v>158.45999999999913</v>
      </c>
      <c r="AM312" s="428">
        <f t="shared" si="134"/>
        <v>136.4900000000016</v>
      </c>
      <c r="AN312" s="428">
        <f t="shared" si="135"/>
        <v>159.36000000000058</v>
      </c>
      <c r="AO312" s="428">
        <f t="shared" si="136"/>
        <v>143.54000000000087</v>
      </c>
      <c r="AP312" s="428">
        <f t="shared" si="137"/>
        <v>158.45999999999913</v>
      </c>
      <c r="AQ312" s="428">
        <f t="shared" si="138"/>
        <v>136.4900000000016</v>
      </c>
      <c r="AR312" s="428">
        <f t="shared" si="139"/>
        <v>159.36000000000058</v>
      </c>
      <c r="AS312" s="428">
        <f t="shared" si="140"/>
        <v>143.54000000000087</v>
      </c>
      <c r="AT312" s="428">
        <f t="shared" si="141"/>
        <v>158.45999999999913</v>
      </c>
      <c r="AU312" s="428">
        <f t="shared" si="142"/>
        <v>136.4900000000016</v>
      </c>
      <c r="AV312" s="428">
        <f t="shared" si="143"/>
        <v>159.36000000000058</v>
      </c>
      <c r="AW312" s="428">
        <f t="shared" si="144"/>
        <v>143.54000000000087</v>
      </c>
      <c r="AX312" s="428">
        <f t="shared" si="145"/>
        <v>158.45999999999913</v>
      </c>
    </row>
    <row r="313">
      <c r="A313" s="413">
        <v>308</v>
      </c>
      <c r="B313" s="290" cm="1">
        <f t="array" ref="B313">IF(Parameters!$C$55="No",IF($A313&lt;=Parameters!$D$23,Parameters!$C$23*$A313,IF($A313&lt;=Parameters!$D$24,Parameters!$C$23*Parameters!$D$23+Parameters!$C$24*($A313-Parameters!$D$23),IF($A313&lt;=Parameters!$D$25,Parameters!$C$23*Parameters!$D$23+Parameters!$C$24*(Parameters!$D$24-Parameters!$D$23)+Parameters!$C$25*($A313-Parameters!$D$24),Parameters!$C$23*Parameters!$D$23+Parameters!$C$24*(Parameters!$D$24-Parameters!$D$23)+Parameters!$C$25*(Parameters!$D$25-Parameters!$D$24)+Parameters!$C$26*($A313-Parameters!$D$25)))),_xlfn.IFS($A313&lt;=Parameters!$D$23,Parameters!$C$23*$A313,$A313&lt;=Parameters!$D$24,Parameters!$C$24*$A313,$A313&lt;=Parameters!$D$25,Parameters!$C$25*$A313,$A313&gt;Parameters!$D$25,Parameters!$C$26*$A313))</f>
        <v>28442.92</v>
      </c>
      <c r="C313" s="290">
        <f t="shared" si="146"/>
        <v>92.347142857142856</v>
      </c>
      <c r="D313" s="290" cm="1">
        <f t="array" ref="D313">IF(Parameters!$C$55="No",IF($A313&lt;=Parameters!$D$28,Parameters!$C$28*$A313,IF($A313&lt;=Parameters!$D$29,Parameters!$C$28*Parameters!$D$28+Parameters!$C$29*($A313-Parameters!$D$28),IF($A313&lt;=Parameters!$D$30,Parameters!$C$28*Parameters!$D$28+Parameters!$C$29*(Parameters!$D$29-Parameters!$D$28)+Parameters!$C$30*($A313-Parameters!$D$29),Parameters!$C$28*Parameters!$D$28+Parameters!$C$29*(Parameters!$D$29-Parameters!$D$28)+Parameters!$C$30*(Parameters!$D$30-Parameters!$D$29)+Parameters!$C$31*($A313-Parameters!$D$30)))),_xlfn.IFS($A313&lt;=Parameters!$D$28,Parameters!$C$28*$A313,$A313&lt;=Parameters!$D$29,Parameters!$C$29*$A313,$A313&lt;=Parameters!$D$30,Parameters!$C$30*$A313,$A313&gt;Parameters!$D$30,Parameters!$C$31*$A313))</f>
        <v>36567.380000000005</v>
      </c>
      <c r="E313" s="290">
        <f t="shared" si="146"/>
        <v>118.72525974025976</v>
      </c>
      <c r="F313" s="290" cm="1">
        <f t="array" ref="F313">IF(Parameters!$C$55="No",IF($A313&lt;=Parameters!$D$34,Parameters!$C$34*$A313,IF($A313&lt;=Parameters!$D$35,Parameters!$C$34*Parameters!$D$34+Parameters!$C$35*($A313-Parameters!$D$34),IF($A313&lt;=Parameters!$D$36,Parameters!$C$34*Parameters!$D$34+Parameters!$C$35*(Parameters!$D$35-Parameters!$D$34)+Parameters!$C$36*($A313-Parameters!$D$35),Parameters!$C$34*Parameters!$D$34+Parameters!$C$35*(Parameters!$D$35-Parameters!$D$34)+Parameters!$C$36*(Parameters!$D$36-Parameters!$D$35)+Parameters!$C$37*($A313-Parameters!$D$36)))),_xlfn.IFS($A313&lt;=Parameters!$D$34,Parameters!$C$34*$A313,$A313&lt;=Parameters!$D$35,Parameters!$C$35*$A313,$A313&lt;=Parameters!$D$36,Parameters!$C$36*$A313,$A313&gt;Parameters!$D$36,Parameters!$C$37*$A313))</f>
        <v>40979.32</v>
      </c>
      <c r="G313" s="290">
        <f t="shared" si="147"/>
        <v>133.04974025974025</v>
      </c>
      <c r="H313" s="290" cm="1">
        <f t="array" ref="H313">IF(Parameters!$C$55="No",IF($A313&lt;=Parameters!$D$39,Parameters!$C$39*$A313,IF($A313&lt;=Parameters!$D$40,Parameters!$C$39*Parameters!$D$39+Parameters!$C$40*($A313-Parameters!$D$39),IF($A313&lt;=Parameters!$D$41,Parameters!$C$39*Parameters!$D$39+Parameters!$C$40*(Parameters!$D$40-Parameters!$D$39)+Parameters!$C$41*($A313-Parameters!$D$40),Parameters!$C$39*Parameters!$D$39+Parameters!$C$40*(Parameters!$D$40-Parameters!$D$39)+Parameters!$C$41*(Parameters!$D$41-Parameters!$D$40)+Parameters!$C$42*($A313-Parameters!$D$41)))),_xlfn.IFS($A313&lt;=Parameters!$D$39,Parameters!$C$39*$A313,$A313&lt;=Parameters!$D$40,Parameters!$C$40*$A313,$A313&lt;=Parameters!$D$41,Parameters!$C$41*$A313,$A313&gt;Parameters!$D$41,Parameters!$C$42*$A313))</f>
        <v>42714.18</v>
      </c>
      <c r="I313" s="290">
        <f t="shared" si="148"/>
        <v>138.68240259740259</v>
      </c>
      <c r="J313" s="290" cm="1">
        <f t="array" ref="J313">IF(Parameters!$D$55="No",IF($A313&lt;=Parameters!$F$23,Parameters!$E$23*$A313,IF($A313&lt;=Parameters!$F$24,Parameters!$E$23*Parameters!$F$23+Parameters!$E$24*($A313-Parameters!$F$23),IF($A313&lt;=Parameters!$F$25,Parameters!$E$23*Parameters!$F$23+Parameters!$E$24*(Parameters!$F$24-Parameters!$F$23)+Parameters!$E$25*($A313-Parameters!$F$24),Parameters!$E$23*Parameters!$F$23+Parameters!$E$24*(Parameters!$F$24-Parameters!$F$23)+Parameters!$E$25*(Parameters!$F$25-Parameters!$F$24)+Parameters!$E$26*($A313-Parameters!$F$25)))),_xlfn.IFS($A313&lt;=Parameters!$F$23,Parameters!$E$23*$A313,$A313&lt;=Parameters!$F$24,Parameters!$E$24*$A313,$A313&lt;=Parameters!$F$25,Parameters!$E$25*$A313,$A313&gt;Parameters!$F$25,Parameters!$E$26*$A313))</f>
        <v>28442.92</v>
      </c>
      <c r="K313" s="290">
        <f t="shared" si="124"/>
        <v>92.347142857142856</v>
      </c>
      <c r="L313" s="290" cm="1">
        <f t="array" ref="L313">IF(Parameters!$D$55="No",IF($A313&lt;=Parameters!$F$28,Parameters!$E$28*$A313,IF($A313&lt;=Parameters!$F$29,Parameters!$E$28*Parameters!$F$28+Parameters!$E$29*($A313-Parameters!$F$28),IF($A313&lt;=Parameters!$F$30,Parameters!$E$28*Parameters!$F$28+Parameters!$E$29*(Parameters!$F$29-Parameters!$F$28)+Parameters!$E$30*($A313-Parameters!$F$29),Parameters!$E$28*Parameters!$F$28+Parameters!$E$29*(Parameters!$F$29-Parameters!$F$28)+Parameters!$E$30*(Parameters!$F$30-Parameters!$F$29)+Parameters!$E$31*($A313-Parameters!$F$30)))),_xlfn.IFS($A313&lt;=Parameters!$F$28,Parameters!$E$28*$A313,$A313&lt;=Parameters!$F$29,Parameters!$E$29*$A313,$A313&lt;=Parameters!$F$30,Parameters!$E$30*$A313,$A313&gt;Parameters!$F$30,Parameters!$E$31*$A313))</f>
        <v>36567.380000000005</v>
      </c>
      <c r="M313" s="290">
        <f t="shared" si="125"/>
        <v>118.72525974025976</v>
      </c>
      <c r="N313" s="290" cm="1">
        <f t="array" ref="N313">IF(Parameters!$D$55="No",IF($A313&lt;=Parameters!$F$34,Parameters!$E$34*$A313,IF($A313&lt;=Parameters!$F$35,Parameters!$E$34*Parameters!$F$34+Parameters!$E$35*($A313-Parameters!$F$34),IF($A313&lt;=Parameters!$F$36,Parameters!$E$34*Parameters!$F$34+Parameters!$E$35*(Parameters!$F$35-Parameters!$F$34)+Parameters!$E$36*($A313-Parameters!$F$35),Parameters!$E$34*Parameters!$F$34+Parameters!$E$35*(Parameters!$F$35-Parameters!$F$34)+Parameters!$E$36*(Parameters!$F$36-Parameters!$F$35)+Parameters!$E$37*($A313-Parameters!$F$36)))),_xlfn.IFS($A313&lt;=Parameters!$F$34,Parameters!$E$34*$A313,$A313&lt;=Parameters!$F$35,Parameters!$E$35*$A313,$A313&lt;=Parameters!$F$36,Parameters!$E$36*$A313,$A313&gt;Parameters!$F$36,Parameters!$E$37*$A313))</f>
        <v>40979.32</v>
      </c>
      <c r="O313" s="290">
        <f t="shared" si="149"/>
        <v>133.04974025974025</v>
      </c>
      <c r="P313" s="290" cm="1">
        <f t="array" ref="P313">IF(Parameters!$D$55="No",IF($A313&lt;=Parameters!$F$39,Parameters!$E$39*$A313,IF($A313&lt;=Parameters!$F$40,Parameters!$E$39*Parameters!$F$39+Parameters!$E$40*($A313-Parameters!$F$39),IF($A313&lt;=Parameters!$F$41,Parameters!$E$39*Parameters!$F$39+Parameters!$E$40*(Parameters!$F$40-Parameters!$F$39)+Parameters!$E$41*($A313-Parameters!$F$40),Parameters!$E$39*Parameters!$F$39+Parameters!$E$40*(Parameters!$F$40-Parameters!$F$39)+Parameters!$E$41*(Parameters!$F$41-Parameters!$F$40)+Parameters!$E$42*($A313-Parameters!$F$41)))),_xlfn.IFS($A313&lt;=Parameters!$F$39,Parameters!$E$39*$A313,$A313&lt;=Parameters!$F$40,Parameters!$E$40*$A313,$A313&lt;=Parameters!$F$41,Parameters!$E$41*$A313,$A313&gt;Parameters!$F$41,Parameters!$E$42*$A313))</f>
        <v>42714.18</v>
      </c>
      <c r="Q313" s="290">
        <f t="shared" si="150"/>
        <v>138.68240259740259</v>
      </c>
      <c r="R313" s="290" cm="1">
        <f t="array" ref="R313">IF(Parameters!$E$55="No",IF($A313&lt;=Parameters!$H$23,Parameters!$G$23*$A313,IF($A313&lt;=Parameters!$H$24,Parameters!$G$23*Parameters!$H$23+Parameters!$G$24*($A313-Parameters!$H$23),IF($A313&lt;=Parameters!$H$25,Parameters!$G$23*Parameters!$H$23+Parameters!$G$24*(Parameters!$H$24-Parameters!$H$23)+Parameters!$G$25*($A313-Parameters!$H$24),Parameters!$G$23*Parameters!$H$23+Parameters!$G$24*(Parameters!$H$24-Parameters!$H$23)+Parameters!$G$25*(Parameters!$H$25-Parameters!$H$24)+Parameters!$G$26*($A313-Parameters!$H$25)))),_xlfn.IFS($A313&lt;=Parameters!$H$23,Parameters!$G$23*$A313,$A313&lt;=Parameters!$H$24,Parameters!$G$24*$A313,$A313&lt;=Parameters!$H$25,Parameters!$G$25*$A313,$A313&gt;Parameters!$H$25,Parameters!$G$26*$A313))</f>
        <v>28442.92</v>
      </c>
      <c r="S313" s="290">
        <f t="shared" si="126"/>
        <v>92.347142857142856</v>
      </c>
      <c r="T313" s="290" cm="1">
        <f t="array" ref="T313">IF(Parameters!$E$55="No",IF($A313&lt;=Parameters!$H$28,Parameters!$G$28*$A313,IF($A313&lt;=Parameters!$H$29,Parameters!$G$28*Parameters!$H$28+Parameters!$G$29*($A313-Parameters!$H$28),IF($A313&lt;=Parameters!$H$30,Parameters!$G$28*Parameters!$H$28+Parameters!$G$29*(Parameters!$H$29-Parameters!$H$28)+Parameters!$G$30*($A313-Parameters!$H$29),Parameters!$G$28*Parameters!$H$28+Parameters!$G$29*(Parameters!$H$29-Parameters!$H$28)+Parameters!$G$30*(Parameters!$H$30-Parameters!$H$29)+Parameters!$G$31*($A313-Parameters!$H$30)))),_xlfn.IFS($A313&lt;=Parameters!$H$28,Parameters!$G$28*$A313,$A313&lt;=Parameters!$H$29,Parameters!$G$29*$A313,$A313&lt;=Parameters!$H$30,Parameters!$G$30*$A313,$A313&gt;Parameters!$H$30,Parameters!$G$31*$A313))</f>
        <v>36567.380000000005</v>
      </c>
      <c r="U313" s="290">
        <f t="shared" si="127"/>
        <v>118.72525974025976</v>
      </c>
      <c r="V313" s="290" cm="1">
        <f t="array" ref="V313">IF(Parameters!$E$55="No",IF($A313&lt;=Parameters!$H$34,Parameters!$G$34*$A313,IF($A313&lt;=Parameters!$H$35,Parameters!$G$34*Parameters!$H$34+Parameters!$G$35*($A313-Parameters!$H$34),IF($A313&lt;=Parameters!$H$36,Parameters!$G$34*Parameters!$H$34+Parameters!$G$35*(Parameters!$H$35-Parameters!$H$34)+Parameters!$G$36*($A313-Parameters!$H$35),Parameters!$G$34*Parameters!$H$34+Parameters!$G$35*(Parameters!$H$35-Parameters!$H$34)+Parameters!$G$36*(Parameters!$H$36-Parameters!$H$35)+Parameters!$G$37*($A313-Parameters!$H$36)))),_xlfn.IFS($A313&lt;=Parameters!$H$34,Parameters!$G$34*$A313,$A313&lt;=Parameters!$H$35,Parameters!$G$35*$A313,$A313&lt;=Parameters!$H$36,Parameters!$G$36*$A313,$A313&gt;Parameters!$H$36,Parameters!$G$37*$A313))</f>
        <v>40979.32</v>
      </c>
      <c r="W313" s="290">
        <f t="shared" si="151"/>
        <v>133.04974025974025</v>
      </c>
      <c r="X313" s="290" cm="1">
        <f t="array" ref="X313">IF(Parameters!$E$55="No",IF($A313&lt;=Parameters!$H$39,Parameters!$G$39*$A313,IF($A313&lt;=Parameters!$H$40,Parameters!$G$39*Parameters!$H$39+Parameters!$G$40*($A313-Parameters!$H$39),IF($A313&lt;=Parameters!$H$41,Parameters!$G$39*Parameters!$H$39+Parameters!$G$40*(Parameters!$H$40-Parameters!$H$39)+Parameters!$G$41*($A313-Parameters!$H$40),Parameters!$G$39*Parameters!$H$39+Parameters!$G$40*(Parameters!$H$40-Parameters!$H$39)+Parameters!$G$41*(Parameters!$H$41-Parameters!$H$40)+Parameters!$G$42*($A313-Parameters!$H$41)))),_xlfn.IFS($A313&lt;=Parameters!$H$39,Parameters!$G$39*$A313,$A313&lt;=Parameters!$H$40,Parameters!$G$40*$A313,$A313&lt;=Parameters!$H$41,Parameters!$G$41*$A313,$A313&gt;Parameters!$H$41,Parameters!$G$42*$A313))</f>
        <v>42714.18</v>
      </c>
      <c r="Y313" s="290">
        <f t="shared" si="152"/>
        <v>138.68240259740259</v>
      </c>
      <c r="Z313" s="290" cm="1">
        <f t="array" ref="Z313">IF(Parameters!$F$55="No",IF($A313&lt;=Parameters!$J$23,Parameters!$I$23*$A313,IF($A313&lt;=Parameters!$J$24,Parameters!$I$23*Parameters!$J$23+Parameters!$I$24*($A313-Parameters!$J$23),IF($A313&lt;=Parameters!$J$25,Parameters!$I$23*Parameters!$J$23+Parameters!$I$24*(Parameters!$J$24-Parameters!$J$23)+Parameters!$I$25*($A313-Parameters!$J$24),Parameters!$I$23*Parameters!$J$23+Parameters!$I$24*(Parameters!$J$24-Parameters!$J$23)+Parameters!$I$25*(Parameters!$J$25-Parameters!$J$24)+Parameters!$I$26*($A313-Parameters!$J$25)))),_xlfn.IFS($A313&lt;=Parameters!$J$23,Parameters!$I$23*$A313,$A313&lt;=Parameters!$J$24,Parameters!$I$24*$A313,$A313&lt;=Parameters!$J$25,Parameters!$I$25*$A313,$A313&gt;Parameters!$J$25,Parameters!$I$26*$A313))</f>
        <v>28442.92</v>
      </c>
      <c r="AA313" s="290">
        <f t="shared" si="128"/>
        <v>92.347142857142856</v>
      </c>
      <c r="AB313" s="290" cm="1">
        <f t="array" ref="AB313">IF(Parameters!$F$55="No",IF($A313&lt;=Parameters!$J$28,Parameters!$I$28*$A313,IF($A313&lt;=Parameters!$J$29,Parameters!$I$28*Parameters!$J$28+Parameters!$I$29*($A313-Parameters!$J$28),IF($A313&lt;=Parameters!$J$30,Parameters!$I$28*Parameters!$J$28+Parameters!$I$29*(Parameters!$J$29-Parameters!$J$28)+Parameters!$I$30*($A313-Parameters!$J$29),Parameters!$I$28*Parameters!$J$28+Parameters!$I$29*(Parameters!$J$29-Parameters!$J$28)+Parameters!$I$30*(Parameters!$J$30-Parameters!$J$29)+Parameters!$I$31*($A313-Parameters!$J$30)))),_xlfn.IFS($A313&lt;=Parameters!$J$28,Parameters!$I$28*$A313,$A313&lt;=Parameters!$J$29,Parameters!$I$29*$A313,$A313&lt;=Parameters!$J$30,Parameters!$I$30*$A313,$A313&gt;Parameters!$J$30,Parameters!$I$31*$A313))</f>
        <v>36567.380000000005</v>
      </c>
      <c r="AC313" s="290">
        <f t="shared" si="129"/>
        <v>118.72525974025976</v>
      </c>
      <c r="AD313" s="290" cm="1">
        <f t="array" ref="AD313">IF(Parameters!$F$55="No",IF($A313&lt;=Parameters!$J$34,Parameters!$I$34*$A313,IF($A313&lt;=Parameters!$J$35,Parameters!$I$34*Parameters!$J$34+Parameters!$I$35*($A313-Parameters!$J$34),IF($A313&lt;=Parameters!$J$36,Parameters!$I$34*Parameters!$J$34+Parameters!$I$35*(Parameters!$J$35-Parameters!$J$34)+Parameters!$I$36*($A313-Parameters!$J$35),Parameters!$I$34*Parameters!$J$34+Parameters!$I$35*(Parameters!$J$35-Parameters!$J$34)+Parameters!$I$36*(Parameters!$J$36-Parameters!$J$35)+Parameters!$I$37*($A313-Parameters!$J$36)))),_xlfn.IFS($A313&lt;=Parameters!$J$34,Parameters!$I$34*$A313,$A313&lt;=Parameters!$J$35,Parameters!$I$35*$A313,$A313&lt;=Parameters!$J$36,Parameters!$I$36*$A313,$A313&gt;Parameters!$J$36,Parameters!$I$37*$A313))</f>
        <v>40979.32</v>
      </c>
      <c r="AE313" s="290">
        <f t="shared" si="153"/>
        <v>133.04974025974025</v>
      </c>
      <c r="AF313" s="290" cm="1">
        <f t="array" ref="AF313">IF(Parameters!$F$55="No",IF($A313&lt;=Parameters!$J$39,Parameters!$I$39*$A313,IF($A313&lt;=Parameters!$J$40,Parameters!$I$39*Parameters!$J$39+Parameters!$I$40*($A313-Parameters!$J$39),IF($A313&lt;=Parameters!$J$41,Parameters!$I$39*Parameters!$J$39+Parameters!$I$40*(Parameters!$J$40-Parameters!$J$39)+Parameters!$I$41*($A313-Parameters!$J$40),Parameters!$I$39*Parameters!$J$39+Parameters!$I$40*(Parameters!$J$40-Parameters!$J$39)+Parameters!$I$41*(Parameters!$J$41-Parameters!$J$40)+Parameters!$I$42*($A313-Parameters!$J$41)))),_xlfn.IFS($A313&lt;=Parameters!$J$39,Parameters!$I$39*$A313,$A313&lt;=Parameters!$J$40,Parameters!$I$40*$A313,$A313&lt;=Parameters!$J$41,Parameters!$I$41*$A313,$A313&gt;Parameters!$J$41,Parameters!$I$42*$A313))</f>
        <v>42714.18</v>
      </c>
      <c r="AG313" s="290">
        <f t="shared" si="154"/>
        <v>138.68240259740259</v>
      </c>
      <c r="AI313" s="428">
        <f t="shared" si="130"/>
        <v>136.48999999999796</v>
      </c>
      <c r="AJ313" s="428">
        <f t="shared" si="131"/>
        <v>159.36000000000058</v>
      </c>
      <c r="AK313" s="428">
        <f t="shared" si="132"/>
        <v>143.54000000000087</v>
      </c>
      <c r="AL313" s="428">
        <f t="shared" si="133"/>
        <v>158.45999999999913</v>
      </c>
      <c r="AM313" s="428">
        <f t="shared" si="134"/>
        <v>136.48999999999796</v>
      </c>
      <c r="AN313" s="428">
        <f t="shared" si="135"/>
        <v>159.36000000000058</v>
      </c>
      <c r="AO313" s="428">
        <f t="shared" si="136"/>
        <v>143.54000000000087</v>
      </c>
      <c r="AP313" s="428">
        <f t="shared" si="137"/>
        <v>158.45999999999913</v>
      </c>
      <c r="AQ313" s="428">
        <f t="shared" si="138"/>
        <v>136.48999999999796</v>
      </c>
      <c r="AR313" s="428">
        <f t="shared" si="139"/>
        <v>159.36000000000058</v>
      </c>
      <c r="AS313" s="428">
        <f t="shared" si="140"/>
        <v>143.54000000000087</v>
      </c>
      <c r="AT313" s="428">
        <f t="shared" si="141"/>
        <v>158.45999999999913</v>
      </c>
      <c r="AU313" s="428">
        <f t="shared" si="142"/>
        <v>136.48999999999796</v>
      </c>
      <c r="AV313" s="428">
        <f t="shared" si="143"/>
        <v>159.36000000000058</v>
      </c>
      <c r="AW313" s="428">
        <f t="shared" si="144"/>
        <v>143.54000000000087</v>
      </c>
      <c r="AX313" s="428">
        <f t="shared" si="145"/>
        <v>158.45999999999913</v>
      </c>
    </row>
    <row r="314">
      <c r="A314" s="413">
        <v>309</v>
      </c>
      <c r="B314" s="290" cm="1">
        <f t="array" ref="B314">IF(Parameters!$C$55="No",IF($A314&lt;=Parameters!$D$23,Parameters!$C$23*$A314,IF($A314&lt;=Parameters!$D$24,Parameters!$C$23*Parameters!$D$23+Parameters!$C$24*($A314-Parameters!$D$23),IF($A314&lt;=Parameters!$D$25,Parameters!$C$23*Parameters!$D$23+Parameters!$C$24*(Parameters!$D$24-Parameters!$D$23)+Parameters!$C$25*($A314-Parameters!$D$24),Parameters!$C$23*Parameters!$D$23+Parameters!$C$24*(Parameters!$D$24-Parameters!$D$23)+Parameters!$C$25*(Parameters!$D$25-Parameters!$D$24)+Parameters!$C$26*($A314-Parameters!$D$25)))),_xlfn.IFS($A314&lt;=Parameters!$D$23,Parameters!$C$23*$A314,$A314&lt;=Parameters!$D$24,Parameters!$C$24*$A314,$A314&lt;=Parameters!$D$25,Parameters!$C$25*$A314,$A314&gt;Parameters!$D$25,Parameters!$C$26*$A314))</f>
        <v>28579.41</v>
      </c>
      <c r="C314" s="290">
        <f t="shared" si="146"/>
        <v>92.49</v>
      </c>
      <c r="D314" s="290" cm="1">
        <f t="array" ref="D314">IF(Parameters!$C$55="No",IF($A314&lt;=Parameters!$D$28,Parameters!$C$28*$A314,IF($A314&lt;=Parameters!$D$29,Parameters!$C$28*Parameters!$D$28+Parameters!$C$29*($A314-Parameters!$D$28),IF($A314&lt;=Parameters!$D$30,Parameters!$C$28*Parameters!$D$28+Parameters!$C$29*(Parameters!$D$29-Parameters!$D$28)+Parameters!$C$30*($A314-Parameters!$D$29),Parameters!$C$28*Parameters!$D$28+Parameters!$C$29*(Parameters!$D$29-Parameters!$D$28)+Parameters!$C$30*(Parameters!$D$30-Parameters!$D$29)+Parameters!$C$31*($A314-Parameters!$D$30)))),_xlfn.IFS($A314&lt;=Parameters!$D$28,Parameters!$C$28*$A314,$A314&lt;=Parameters!$D$29,Parameters!$C$29*$A314,$A314&lt;=Parameters!$D$30,Parameters!$C$30*$A314,$A314&gt;Parameters!$D$30,Parameters!$C$31*$A314))</f>
        <v>36726.740000000005</v>
      </c>
      <c r="E314" s="290">
        <f t="shared" si="146"/>
        <v>118.85676375404532</v>
      </c>
      <c r="F314" s="290" cm="1">
        <f t="array" ref="F314">IF(Parameters!$C$55="No",IF($A314&lt;=Parameters!$D$34,Parameters!$C$34*$A314,IF($A314&lt;=Parameters!$D$35,Parameters!$C$34*Parameters!$D$34+Parameters!$C$35*($A314-Parameters!$D$34),IF($A314&lt;=Parameters!$D$36,Parameters!$C$34*Parameters!$D$34+Parameters!$C$35*(Parameters!$D$35-Parameters!$D$34)+Parameters!$C$36*($A314-Parameters!$D$35),Parameters!$C$34*Parameters!$D$34+Parameters!$C$35*(Parameters!$D$35-Parameters!$D$34)+Parameters!$C$36*(Parameters!$D$36-Parameters!$D$35)+Parameters!$C$37*($A314-Parameters!$D$36)))),_xlfn.IFS($A314&lt;=Parameters!$D$34,Parameters!$C$34*$A314,$A314&lt;=Parameters!$D$35,Parameters!$C$35*$A314,$A314&lt;=Parameters!$D$36,Parameters!$C$36*$A314,$A314&gt;Parameters!$D$36,Parameters!$C$37*$A314))</f>
        <v>41122.86</v>
      </c>
      <c r="G314" s="290">
        <f t="shared" si="147"/>
        <v>133.08368932038834</v>
      </c>
      <c r="H314" s="290" cm="1">
        <f t="array" ref="H314">IF(Parameters!$C$55="No",IF($A314&lt;=Parameters!$D$39,Parameters!$C$39*$A314,IF($A314&lt;=Parameters!$D$40,Parameters!$C$39*Parameters!$D$39+Parameters!$C$40*($A314-Parameters!$D$39),IF($A314&lt;=Parameters!$D$41,Parameters!$C$39*Parameters!$D$39+Parameters!$C$40*(Parameters!$D$40-Parameters!$D$39)+Parameters!$C$41*($A314-Parameters!$D$40),Parameters!$C$39*Parameters!$D$39+Parameters!$C$40*(Parameters!$D$40-Parameters!$D$39)+Parameters!$C$41*(Parameters!$D$41-Parameters!$D$40)+Parameters!$C$42*($A314-Parameters!$D$41)))),_xlfn.IFS($A314&lt;=Parameters!$D$39,Parameters!$C$39*$A314,$A314&lt;=Parameters!$D$40,Parameters!$C$40*$A314,$A314&lt;=Parameters!$D$41,Parameters!$C$41*$A314,$A314&gt;Parameters!$D$41,Parameters!$C$42*$A314))</f>
        <v>42872.639999999999</v>
      </c>
      <c r="I314" s="290">
        <f t="shared" si="148"/>
        <v>138.7464077669903</v>
      </c>
      <c r="J314" s="290" cm="1">
        <f t="array" ref="J314">IF(Parameters!$D$55="No",IF($A314&lt;=Parameters!$F$23,Parameters!$E$23*$A314,IF($A314&lt;=Parameters!$F$24,Parameters!$E$23*Parameters!$F$23+Parameters!$E$24*($A314-Parameters!$F$23),IF($A314&lt;=Parameters!$F$25,Parameters!$E$23*Parameters!$F$23+Parameters!$E$24*(Parameters!$F$24-Parameters!$F$23)+Parameters!$E$25*($A314-Parameters!$F$24),Parameters!$E$23*Parameters!$F$23+Parameters!$E$24*(Parameters!$F$24-Parameters!$F$23)+Parameters!$E$25*(Parameters!$F$25-Parameters!$F$24)+Parameters!$E$26*($A314-Parameters!$F$25)))),_xlfn.IFS($A314&lt;=Parameters!$F$23,Parameters!$E$23*$A314,$A314&lt;=Parameters!$F$24,Parameters!$E$24*$A314,$A314&lt;=Parameters!$F$25,Parameters!$E$25*$A314,$A314&gt;Parameters!$F$25,Parameters!$E$26*$A314))</f>
        <v>28579.41</v>
      </c>
      <c r="K314" s="290">
        <f t="shared" si="124"/>
        <v>92.49</v>
      </c>
      <c r="L314" s="290" cm="1">
        <f t="array" ref="L314">IF(Parameters!$D$55="No",IF($A314&lt;=Parameters!$F$28,Parameters!$E$28*$A314,IF($A314&lt;=Parameters!$F$29,Parameters!$E$28*Parameters!$F$28+Parameters!$E$29*($A314-Parameters!$F$28),IF($A314&lt;=Parameters!$F$30,Parameters!$E$28*Parameters!$F$28+Parameters!$E$29*(Parameters!$F$29-Parameters!$F$28)+Parameters!$E$30*($A314-Parameters!$F$29),Parameters!$E$28*Parameters!$F$28+Parameters!$E$29*(Parameters!$F$29-Parameters!$F$28)+Parameters!$E$30*(Parameters!$F$30-Parameters!$F$29)+Parameters!$E$31*($A314-Parameters!$F$30)))),_xlfn.IFS($A314&lt;=Parameters!$F$28,Parameters!$E$28*$A314,$A314&lt;=Parameters!$F$29,Parameters!$E$29*$A314,$A314&lt;=Parameters!$F$30,Parameters!$E$30*$A314,$A314&gt;Parameters!$F$30,Parameters!$E$31*$A314))</f>
        <v>36726.740000000005</v>
      </c>
      <c r="M314" s="290">
        <f t="shared" si="125"/>
        <v>118.85676375404532</v>
      </c>
      <c r="N314" s="290" cm="1">
        <f t="array" ref="N314">IF(Parameters!$D$55="No",IF($A314&lt;=Parameters!$F$34,Parameters!$E$34*$A314,IF($A314&lt;=Parameters!$F$35,Parameters!$E$34*Parameters!$F$34+Parameters!$E$35*($A314-Parameters!$F$34),IF($A314&lt;=Parameters!$F$36,Parameters!$E$34*Parameters!$F$34+Parameters!$E$35*(Parameters!$F$35-Parameters!$F$34)+Parameters!$E$36*($A314-Parameters!$F$35),Parameters!$E$34*Parameters!$F$34+Parameters!$E$35*(Parameters!$F$35-Parameters!$F$34)+Parameters!$E$36*(Parameters!$F$36-Parameters!$F$35)+Parameters!$E$37*($A314-Parameters!$F$36)))),_xlfn.IFS($A314&lt;=Parameters!$F$34,Parameters!$E$34*$A314,$A314&lt;=Parameters!$F$35,Parameters!$E$35*$A314,$A314&lt;=Parameters!$F$36,Parameters!$E$36*$A314,$A314&gt;Parameters!$F$36,Parameters!$E$37*$A314))</f>
        <v>41122.86</v>
      </c>
      <c r="O314" s="290">
        <f t="shared" si="149"/>
        <v>133.08368932038834</v>
      </c>
      <c r="P314" s="290" cm="1">
        <f t="array" ref="P314">IF(Parameters!$D$55="No",IF($A314&lt;=Parameters!$F$39,Parameters!$E$39*$A314,IF($A314&lt;=Parameters!$F$40,Parameters!$E$39*Parameters!$F$39+Parameters!$E$40*($A314-Parameters!$F$39),IF($A314&lt;=Parameters!$F$41,Parameters!$E$39*Parameters!$F$39+Parameters!$E$40*(Parameters!$F$40-Parameters!$F$39)+Parameters!$E$41*($A314-Parameters!$F$40),Parameters!$E$39*Parameters!$F$39+Parameters!$E$40*(Parameters!$F$40-Parameters!$F$39)+Parameters!$E$41*(Parameters!$F$41-Parameters!$F$40)+Parameters!$E$42*($A314-Parameters!$F$41)))),_xlfn.IFS($A314&lt;=Parameters!$F$39,Parameters!$E$39*$A314,$A314&lt;=Parameters!$F$40,Parameters!$E$40*$A314,$A314&lt;=Parameters!$F$41,Parameters!$E$41*$A314,$A314&gt;Parameters!$F$41,Parameters!$E$42*$A314))</f>
        <v>42872.639999999999</v>
      </c>
      <c r="Q314" s="290">
        <f t="shared" si="150"/>
        <v>138.7464077669903</v>
      </c>
      <c r="R314" s="290" cm="1">
        <f t="array" ref="R314">IF(Parameters!$E$55="No",IF($A314&lt;=Parameters!$H$23,Parameters!$G$23*$A314,IF($A314&lt;=Parameters!$H$24,Parameters!$G$23*Parameters!$H$23+Parameters!$G$24*($A314-Parameters!$H$23),IF($A314&lt;=Parameters!$H$25,Parameters!$G$23*Parameters!$H$23+Parameters!$G$24*(Parameters!$H$24-Parameters!$H$23)+Parameters!$G$25*($A314-Parameters!$H$24),Parameters!$G$23*Parameters!$H$23+Parameters!$G$24*(Parameters!$H$24-Parameters!$H$23)+Parameters!$G$25*(Parameters!$H$25-Parameters!$H$24)+Parameters!$G$26*($A314-Parameters!$H$25)))),_xlfn.IFS($A314&lt;=Parameters!$H$23,Parameters!$G$23*$A314,$A314&lt;=Parameters!$H$24,Parameters!$G$24*$A314,$A314&lt;=Parameters!$H$25,Parameters!$G$25*$A314,$A314&gt;Parameters!$H$25,Parameters!$G$26*$A314))</f>
        <v>28579.41</v>
      </c>
      <c r="S314" s="290">
        <f t="shared" si="126"/>
        <v>92.49</v>
      </c>
      <c r="T314" s="290" cm="1">
        <f t="array" ref="T314">IF(Parameters!$E$55="No",IF($A314&lt;=Parameters!$H$28,Parameters!$G$28*$A314,IF($A314&lt;=Parameters!$H$29,Parameters!$G$28*Parameters!$H$28+Parameters!$G$29*($A314-Parameters!$H$28),IF($A314&lt;=Parameters!$H$30,Parameters!$G$28*Parameters!$H$28+Parameters!$G$29*(Parameters!$H$29-Parameters!$H$28)+Parameters!$G$30*($A314-Parameters!$H$29),Parameters!$G$28*Parameters!$H$28+Parameters!$G$29*(Parameters!$H$29-Parameters!$H$28)+Parameters!$G$30*(Parameters!$H$30-Parameters!$H$29)+Parameters!$G$31*($A314-Parameters!$H$30)))),_xlfn.IFS($A314&lt;=Parameters!$H$28,Parameters!$G$28*$A314,$A314&lt;=Parameters!$H$29,Parameters!$G$29*$A314,$A314&lt;=Parameters!$H$30,Parameters!$G$30*$A314,$A314&gt;Parameters!$H$30,Parameters!$G$31*$A314))</f>
        <v>36726.740000000005</v>
      </c>
      <c r="U314" s="290">
        <f t="shared" si="127"/>
        <v>118.85676375404532</v>
      </c>
      <c r="V314" s="290" cm="1">
        <f t="array" ref="V314">IF(Parameters!$E$55="No",IF($A314&lt;=Parameters!$H$34,Parameters!$G$34*$A314,IF($A314&lt;=Parameters!$H$35,Parameters!$G$34*Parameters!$H$34+Parameters!$G$35*($A314-Parameters!$H$34),IF($A314&lt;=Parameters!$H$36,Parameters!$G$34*Parameters!$H$34+Parameters!$G$35*(Parameters!$H$35-Parameters!$H$34)+Parameters!$G$36*($A314-Parameters!$H$35),Parameters!$G$34*Parameters!$H$34+Parameters!$G$35*(Parameters!$H$35-Parameters!$H$34)+Parameters!$G$36*(Parameters!$H$36-Parameters!$H$35)+Parameters!$G$37*($A314-Parameters!$H$36)))),_xlfn.IFS($A314&lt;=Parameters!$H$34,Parameters!$G$34*$A314,$A314&lt;=Parameters!$H$35,Parameters!$G$35*$A314,$A314&lt;=Parameters!$H$36,Parameters!$G$36*$A314,$A314&gt;Parameters!$H$36,Parameters!$G$37*$A314))</f>
        <v>41122.86</v>
      </c>
      <c r="W314" s="290">
        <f t="shared" si="151"/>
        <v>133.08368932038834</v>
      </c>
      <c r="X314" s="290" cm="1">
        <f t="array" ref="X314">IF(Parameters!$E$55="No",IF($A314&lt;=Parameters!$H$39,Parameters!$G$39*$A314,IF($A314&lt;=Parameters!$H$40,Parameters!$G$39*Parameters!$H$39+Parameters!$G$40*($A314-Parameters!$H$39),IF($A314&lt;=Parameters!$H$41,Parameters!$G$39*Parameters!$H$39+Parameters!$G$40*(Parameters!$H$40-Parameters!$H$39)+Parameters!$G$41*($A314-Parameters!$H$40),Parameters!$G$39*Parameters!$H$39+Parameters!$G$40*(Parameters!$H$40-Parameters!$H$39)+Parameters!$G$41*(Parameters!$H$41-Parameters!$H$40)+Parameters!$G$42*($A314-Parameters!$H$41)))),_xlfn.IFS($A314&lt;=Parameters!$H$39,Parameters!$G$39*$A314,$A314&lt;=Parameters!$H$40,Parameters!$G$40*$A314,$A314&lt;=Parameters!$H$41,Parameters!$G$41*$A314,$A314&gt;Parameters!$H$41,Parameters!$G$42*$A314))</f>
        <v>42872.639999999999</v>
      </c>
      <c r="Y314" s="290">
        <f t="shared" si="152"/>
        <v>138.7464077669903</v>
      </c>
      <c r="Z314" s="290" cm="1">
        <f t="array" ref="Z314">IF(Parameters!$F$55="No",IF($A314&lt;=Parameters!$J$23,Parameters!$I$23*$A314,IF($A314&lt;=Parameters!$J$24,Parameters!$I$23*Parameters!$J$23+Parameters!$I$24*($A314-Parameters!$J$23),IF($A314&lt;=Parameters!$J$25,Parameters!$I$23*Parameters!$J$23+Parameters!$I$24*(Parameters!$J$24-Parameters!$J$23)+Parameters!$I$25*($A314-Parameters!$J$24),Parameters!$I$23*Parameters!$J$23+Parameters!$I$24*(Parameters!$J$24-Parameters!$J$23)+Parameters!$I$25*(Parameters!$J$25-Parameters!$J$24)+Parameters!$I$26*($A314-Parameters!$J$25)))),_xlfn.IFS($A314&lt;=Parameters!$J$23,Parameters!$I$23*$A314,$A314&lt;=Parameters!$J$24,Parameters!$I$24*$A314,$A314&lt;=Parameters!$J$25,Parameters!$I$25*$A314,$A314&gt;Parameters!$J$25,Parameters!$I$26*$A314))</f>
        <v>28579.41</v>
      </c>
      <c r="AA314" s="290">
        <f t="shared" si="128"/>
        <v>92.49</v>
      </c>
      <c r="AB314" s="290" cm="1">
        <f t="array" ref="AB314">IF(Parameters!$F$55="No",IF($A314&lt;=Parameters!$J$28,Parameters!$I$28*$A314,IF($A314&lt;=Parameters!$J$29,Parameters!$I$28*Parameters!$J$28+Parameters!$I$29*($A314-Parameters!$J$28),IF($A314&lt;=Parameters!$J$30,Parameters!$I$28*Parameters!$J$28+Parameters!$I$29*(Parameters!$J$29-Parameters!$J$28)+Parameters!$I$30*($A314-Parameters!$J$29),Parameters!$I$28*Parameters!$J$28+Parameters!$I$29*(Parameters!$J$29-Parameters!$J$28)+Parameters!$I$30*(Parameters!$J$30-Parameters!$J$29)+Parameters!$I$31*($A314-Parameters!$J$30)))),_xlfn.IFS($A314&lt;=Parameters!$J$28,Parameters!$I$28*$A314,$A314&lt;=Parameters!$J$29,Parameters!$I$29*$A314,$A314&lt;=Parameters!$J$30,Parameters!$I$30*$A314,$A314&gt;Parameters!$J$30,Parameters!$I$31*$A314))</f>
        <v>36726.740000000005</v>
      </c>
      <c r="AC314" s="290">
        <f t="shared" si="129"/>
        <v>118.85676375404532</v>
      </c>
      <c r="AD314" s="290" cm="1">
        <f t="array" ref="AD314">IF(Parameters!$F$55="No",IF($A314&lt;=Parameters!$J$34,Parameters!$I$34*$A314,IF($A314&lt;=Parameters!$J$35,Parameters!$I$34*Parameters!$J$34+Parameters!$I$35*($A314-Parameters!$J$34),IF($A314&lt;=Parameters!$J$36,Parameters!$I$34*Parameters!$J$34+Parameters!$I$35*(Parameters!$J$35-Parameters!$J$34)+Parameters!$I$36*($A314-Parameters!$J$35),Parameters!$I$34*Parameters!$J$34+Parameters!$I$35*(Parameters!$J$35-Parameters!$J$34)+Parameters!$I$36*(Parameters!$J$36-Parameters!$J$35)+Parameters!$I$37*($A314-Parameters!$J$36)))),_xlfn.IFS($A314&lt;=Parameters!$J$34,Parameters!$I$34*$A314,$A314&lt;=Parameters!$J$35,Parameters!$I$35*$A314,$A314&lt;=Parameters!$J$36,Parameters!$I$36*$A314,$A314&gt;Parameters!$J$36,Parameters!$I$37*$A314))</f>
        <v>41122.86</v>
      </c>
      <c r="AE314" s="290">
        <f t="shared" si="153"/>
        <v>133.08368932038834</v>
      </c>
      <c r="AF314" s="290" cm="1">
        <f t="array" ref="AF314">IF(Parameters!$F$55="No",IF($A314&lt;=Parameters!$J$39,Parameters!$I$39*$A314,IF($A314&lt;=Parameters!$J$40,Parameters!$I$39*Parameters!$J$39+Parameters!$I$40*($A314-Parameters!$J$39),IF($A314&lt;=Parameters!$J$41,Parameters!$I$39*Parameters!$J$39+Parameters!$I$40*(Parameters!$J$40-Parameters!$J$39)+Parameters!$I$41*($A314-Parameters!$J$40),Parameters!$I$39*Parameters!$J$39+Parameters!$I$40*(Parameters!$J$40-Parameters!$J$39)+Parameters!$I$41*(Parameters!$J$41-Parameters!$J$40)+Parameters!$I$42*($A314-Parameters!$J$41)))),_xlfn.IFS($A314&lt;=Parameters!$J$39,Parameters!$I$39*$A314,$A314&lt;=Parameters!$J$40,Parameters!$I$40*$A314,$A314&lt;=Parameters!$J$41,Parameters!$I$41*$A314,$A314&gt;Parameters!$J$41,Parameters!$I$42*$A314))</f>
        <v>42872.639999999999</v>
      </c>
      <c r="AG314" s="290">
        <f t="shared" si="154"/>
        <v>138.7464077669903</v>
      </c>
      <c r="AI314" s="428">
        <f t="shared" si="130"/>
        <v>136.4900000000016</v>
      </c>
      <c r="AJ314" s="428">
        <f t="shared" si="131"/>
        <v>159.36000000000058</v>
      </c>
      <c r="AK314" s="428">
        <f t="shared" si="132"/>
        <v>143.54000000000087</v>
      </c>
      <c r="AL314" s="428">
        <f t="shared" si="133"/>
        <v>158.45999999999913</v>
      </c>
      <c r="AM314" s="428">
        <f t="shared" si="134"/>
        <v>136.4900000000016</v>
      </c>
      <c r="AN314" s="428">
        <f t="shared" si="135"/>
        <v>159.36000000000058</v>
      </c>
      <c r="AO314" s="428">
        <f t="shared" si="136"/>
        <v>143.54000000000087</v>
      </c>
      <c r="AP314" s="428">
        <f t="shared" si="137"/>
        <v>158.45999999999913</v>
      </c>
      <c r="AQ314" s="428">
        <f t="shared" si="138"/>
        <v>136.4900000000016</v>
      </c>
      <c r="AR314" s="428">
        <f t="shared" si="139"/>
        <v>159.36000000000058</v>
      </c>
      <c r="AS314" s="428">
        <f t="shared" si="140"/>
        <v>143.54000000000087</v>
      </c>
      <c r="AT314" s="428">
        <f t="shared" si="141"/>
        <v>158.45999999999913</v>
      </c>
      <c r="AU314" s="428">
        <f t="shared" si="142"/>
        <v>136.4900000000016</v>
      </c>
      <c r="AV314" s="428">
        <f t="shared" si="143"/>
        <v>159.36000000000058</v>
      </c>
      <c r="AW314" s="428">
        <f t="shared" si="144"/>
        <v>143.54000000000087</v>
      </c>
      <c r="AX314" s="428">
        <f t="shared" si="145"/>
        <v>158.45999999999913</v>
      </c>
    </row>
    <row r="315">
      <c r="A315" s="413">
        <v>310</v>
      </c>
      <c r="B315" s="290" cm="1">
        <f t="array" ref="B315">IF(Parameters!$C$55="No",IF($A315&lt;=Parameters!$D$23,Parameters!$C$23*$A315,IF($A315&lt;=Parameters!$D$24,Parameters!$C$23*Parameters!$D$23+Parameters!$C$24*($A315-Parameters!$D$23),IF($A315&lt;=Parameters!$D$25,Parameters!$C$23*Parameters!$D$23+Parameters!$C$24*(Parameters!$D$24-Parameters!$D$23)+Parameters!$C$25*($A315-Parameters!$D$24),Parameters!$C$23*Parameters!$D$23+Parameters!$C$24*(Parameters!$D$24-Parameters!$D$23)+Parameters!$C$25*(Parameters!$D$25-Parameters!$D$24)+Parameters!$C$26*($A315-Parameters!$D$25)))),_xlfn.IFS($A315&lt;=Parameters!$D$23,Parameters!$C$23*$A315,$A315&lt;=Parameters!$D$24,Parameters!$C$24*$A315,$A315&lt;=Parameters!$D$25,Parameters!$C$25*$A315,$A315&gt;Parameters!$D$25,Parameters!$C$26*$A315))</f>
        <v>28715.9</v>
      </c>
      <c r="C315" s="290">
        <f t="shared" si="146"/>
        <v>92.631935483870976</v>
      </c>
      <c r="D315" s="290" cm="1">
        <f t="array" ref="D315">IF(Parameters!$C$55="No",IF($A315&lt;=Parameters!$D$28,Parameters!$C$28*$A315,IF($A315&lt;=Parameters!$D$29,Parameters!$C$28*Parameters!$D$28+Parameters!$C$29*($A315-Parameters!$D$28),IF($A315&lt;=Parameters!$D$30,Parameters!$C$28*Parameters!$D$28+Parameters!$C$29*(Parameters!$D$29-Parameters!$D$28)+Parameters!$C$30*($A315-Parameters!$D$29),Parameters!$C$28*Parameters!$D$28+Parameters!$C$29*(Parameters!$D$29-Parameters!$D$28)+Parameters!$C$30*(Parameters!$D$30-Parameters!$D$29)+Parameters!$C$31*($A315-Parameters!$D$30)))),_xlfn.IFS($A315&lt;=Parameters!$D$28,Parameters!$C$28*$A315,$A315&lt;=Parameters!$D$29,Parameters!$C$29*$A315,$A315&lt;=Parameters!$D$30,Parameters!$C$30*$A315,$A315&gt;Parameters!$D$30,Parameters!$C$31*$A315))</f>
        <v>36886.1</v>
      </c>
      <c r="E315" s="290">
        <f t="shared" si="146"/>
        <v>118.98741935483871</v>
      </c>
      <c r="F315" s="290" cm="1">
        <f t="array" ref="F315">IF(Parameters!$C$55="No",IF($A315&lt;=Parameters!$D$34,Parameters!$C$34*$A315,IF($A315&lt;=Parameters!$D$35,Parameters!$C$34*Parameters!$D$34+Parameters!$C$35*($A315-Parameters!$D$34),IF($A315&lt;=Parameters!$D$36,Parameters!$C$34*Parameters!$D$34+Parameters!$C$35*(Parameters!$D$35-Parameters!$D$34)+Parameters!$C$36*($A315-Parameters!$D$35),Parameters!$C$34*Parameters!$D$34+Parameters!$C$35*(Parameters!$D$35-Parameters!$D$34)+Parameters!$C$36*(Parameters!$D$36-Parameters!$D$35)+Parameters!$C$37*($A315-Parameters!$D$36)))),_xlfn.IFS($A315&lt;=Parameters!$D$34,Parameters!$C$34*$A315,$A315&lt;=Parameters!$D$35,Parameters!$C$35*$A315,$A315&lt;=Parameters!$D$36,Parameters!$C$36*$A315,$A315&gt;Parameters!$D$36,Parameters!$C$37*$A315))</f>
        <v>41266.399999999994</v>
      </c>
      <c r="G315" s="290">
        <f t="shared" si="147"/>
        <v>133.11741935483869</v>
      </c>
      <c r="H315" s="290" cm="1">
        <f t="array" ref="H315">IF(Parameters!$C$55="No",IF($A315&lt;=Parameters!$D$39,Parameters!$C$39*$A315,IF($A315&lt;=Parameters!$D$40,Parameters!$C$39*Parameters!$D$39+Parameters!$C$40*($A315-Parameters!$D$39),IF($A315&lt;=Parameters!$D$41,Parameters!$C$39*Parameters!$D$39+Parameters!$C$40*(Parameters!$D$40-Parameters!$D$39)+Parameters!$C$41*($A315-Parameters!$D$40),Parameters!$C$39*Parameters!$D$39+Parameters!$C$40*(Parameters!$D$40-Parameters!$D$39)+Parameters!$C$41*(Parameters!$D$41-Parameters!$D$40)+Parameters!$C$42*($A315-Parameters!$D$41)))),_xlfn.IFS($A315&lt;=Parameters!$D$39,Parameters!$C$39*$A315,$A315&lt;=Parameters!$D$40,Parameters!$C$40*$A315,$A315&lt;=Parameters!$D$41,Parameters!$C$41*$A315,$A315&gt;Parameters!$D$41,Parameters!$C$42*$A315))</f>
        <v>43031.1</v>
      </c>
      <c r="I315" s="290">
        <f t="shared" si="148"/>
        <v>138.81</v>
      </c>
      <c r="J315" s="290" cm="1">
        <f t="array" ref="J315">IF(Parameters!$D$55="No",IF($A315&lt;=Parameters!$F$23,Parameters!$E$23*$A315,IF($A315&lt;=Parameters!$F$24,Parameters!$E$23*Parameters!$F$23+Parameters!$E$24*($A315-Parameters!$F$23),IF($A315&lt;=Parameters!$F$25,Parameters!$E$23*Parameters!$F$23+Parameters!$E$24*(Parameters!$F$24-Parameters!$F$23)+Parameters!$E$25*($A315-Parameters!$F$24),Parameters!$E$23*Parameters!$F$23+Parameters!$E$24*(Parameters!$F$24-Parameters!$F$23)+Parameters!$E$25*(Parameters!$F$25-Parameters!$F$24)+Parameters!$E$26*($A315-Parameters!$F$25)))),_xlfn.IFS($A315&lt;=Parameters!$F$23,Parameters!$E$23*$A315,$A315&lt;=Parameters!$F$24,Parameters!$E$24*$A315,$A315&lt;=Parameters!$F$25,Parameters!$E$25*$A315,$A315&gt;Parameters!$F$25,Parameters!$E$26*$A315))</f>
        <v>28715.9</v>
      </c>
      <c r="K315" s="290">
        <f t="shared" si="124"/>
        <v>92.631935483870976</v>
      </c>
      <c r="L315" s="290" cm="1">
        <f t="array" ref="L315">IF(Parameters!$D$55="No",IF($A315&lt;=Parameters!$F$28,Parameters!$E$28*$A315,IF($A315&lt;=Parameters!$F$29,Parameters!$E$28*Parameters!$F$28+Parameters!$E$29*($A315-Parameters!$F$28),IF($A315&lt;=Parameters!$F$30,Parameters!$E$28*Parameters!$F$28+Parameters!$E$29*(Parameters!$F$29-Parameters!$F$28)+Parameters!$E$30*($A315-Parameters!$F$29),Parameters!$E$28*Parameters!$F$28+Parameters!$E$29*(Parameters!$F$29-Parameters!$F$28)+Parameters!$E$30*(Parameters!$F$30-Parameters!$F$29)+Parameters!$E$31*($A315-Parameters!$F$30)))),_xlfn.IFS($A315&lt;=Parameters!$F$28,Parameters!$E$28*$A315,$A315&lt;=Parameters!$F$29,Parameters!$E$29*$A315,$A315&lt;=Parameters!$F$30,Parameters!$E$30*$A315,$A315&gt;Parameters!$F$30,Parameters!$E$31*$A315))</f>
        <v>36886.1</v>
      </c>
      <c r="M315" s="290">
        <f t="shared" si="125"/>
        <v>118.98741935483871</v>
      </c>
      <c r="N315" s="290" cm="1">
        <f t="array" ref="N315">IF(Parameters!$D$55="No",IF($A315&lt;=Parameters!$F$34,Parameters!$E$34*$A315,IF($A315&lt;=Parameters!$F$35,Parameters!$E$34*Parameters!$F$34+Parameters!$E$35*($A315-Parameters!$F$34),IF($A315&lt;=Parameters!$F$36,Parameters!$E$34*Parameters!$F$34+Parameters!$E$35*(Parameters!$F$35-Parameters!$F$34)+Parameters!$E$36*($A315-Parameters!$F$35),Parameters!$E$34*Parameters!$F$34+Parameters!$E$35*(Parameters!$F$35-Parameters!$F$34)+Parameters!$E$36*(Parameters!$F$36-Parameters!$F$35)+Parameters!$E$37*($A315-Parameters!$F$36)))),_xlfn.IFS($A315&lt;=Parameters!$F$34,Parameters!$E$34*$A315,$A315&lt;=Parameters!$F$35,Parameters!$E$35*$A315,$A315&lt;=Parameters!$F$36,Parameters!$E$36*$A315,$A315&gt;Parameters!$F$36,Parameters!$E$37*$A315))</f>
        <v>41266.399999999994</v>
      </c>
      <c r="O315" s="290">
        <f t="shared" si="149"/>
        <v>133.11741935483869</v>
      </c>
      <c r="P315" s="290" cm="1">
        <f t="array" ref="P315">IF(Parameters!$D$55="No",IF($A315&lt;=Parameters!$F$39,Parameters!$E$39*$A315,IF($A315&lt;=Parameters!$F$40,Parameters!$E$39*Parameters!$F$39+Parameters!$E$40*($A315-Parameters!$F$39),IF($A315&lt;=Parameters!$F$41,Parameters!$E$39*Parameters!$F$39+Parameters!$E$40*(Parameters!$F$40-Parameters!$F$39)+Parameters!$E$41*($A315-Parameters!$F$40),Parameters!$E$39*Parameters!$F$39+Parameters!$E$40*(Parameters!$F$40-Parameters!$F$39)+Parameters!$E$41*(Parameters!$F$41-Parameters!$F$40)+Parameters!$E$42*($A315-Parameters!$F$41)))),_xlfn.IFS($A315&lt;=Parameters!$F$39,Parameters!$E$39*$A315,$A315&lt;=Parameters!$F$40,Parameters!$E$40*$A315,$A315&lt;=Parameters!$F$41,Parameters!$E$41*$A315,$A315&gt;Parameters!$F$41,Parameters!$E$42*$A315))</f>
        <v>43031.1</v>
      </c>
      <c r="Q315" s="290">
        <f t="shared" si="150"/>
        <v>138.81</v>
      </c>
      <c r="R315" s="290" cm="1">
        <f t="array" ref="R315">IF(Parameters!$E$55="No",IF($A315&lt;=Parameters!$H$23,Parameters!$G$23*$A315,IF($A315&lt;=Parameters!$H$24,Parameters!$G$23*Parameters!$H$23+Parameters!$G$24*($A315-Parameters!$H$23),IF($A315&lt;=Parameters!$H$25,Parameters!$G$23*Parameters!$H$23+Parameters!$G$24*(Parameters!$H$24-Parameters!$H$23)+Parameters!$G$25*($A315-Parameters!$H$24),Parameters!$G$23*Parameters!$H$23+Parameters!$G$24*(Parameters!$H$24-Parameters!$H$23)+Parameters!$G$25*(Parameters!$H$25-Parameters!$H$24)+Parameters!$G$26*($A315-Parameters!$H$25)))),_xlfn.IFS($A315&lt;=Parameters!$H$23,Parameters!$G$23*$A315,$A315&lt;=Parameters!$H$24,Parameters!$G$24*$A315,$A315&lt;=Parameters!$H$25,Parameters!$G$25*$A315,$A315&gt;Parameters!$H$25,Parameters!$G$26*$A315))</f>
        <v>28715.9</v>
      </c>
      <c r="S315" s="290">
        <f t="shared" si="126"/>
        <v>92.631935483870976</v>
      </c>
      <c r="T315" s="290" cm="1">
        <f t="array" ref="T315">IF(Parameters!$E$55="No",IF($A315&lt;=Parameters!$H$28,Parameters!$G$28*$A315,IF($A315&lt;=Parameters!$H$29,Parameters!$G$28*Parameters!$H$28+Parameters!$G$29*($A315-Parameters!$H$28),IF($A315&lt;=Parameters!$H$30,Parameters!$G$28*Parameters!$H$28+Parameters!$G$29*(Parameters!$H$29-Parameters!$H$28)+Parameters!$G$30*($A315-Parameters!$H$29),Parameters!$G$28*Parameters!$H$28+Parameters!$G$29*(Parameters!$H$29-Parameters!$H$28)+Parameters!$G$30*(Parameters!$H$30-Parameters!$H$29)+Parameters!$G$31*($A315-Parameters!$H$30)))),_xlfn.IFS($A315&lt;=Parameters!$H$28,Parameters!$G$28*$A315,$A315&lt;=Parameters!$H$29,Parameters!$G$29*$A315,$A315&lt;=Parameters!$H$30,Parameters!$G$30*$A315,$A315&gt;Parameters!$H$30,Parameters!$G$31*$A315))</f>
        <v>36886.1</v>
      </c>
      <c r="U315" s="290">
        <f t="shared" si="127"/>
        <v>118.98741935483871</v>
      </c>
      <c r="V315" s="290" cm="1">
        <f t="array" ref="V315">IF(Parameters!$E$55="No",IF($A315&lt;=Parameters!$H$34,Parameters!$G$34*$A315,IF($A315&lt;=Parameters!$H$35,Parameters!$G$34*Parameters!$H$34+Parameters!$G$35*($A315-Parameters!$H$34),IF($A315&lt;=Parameters!$H$36,Parameters!$G$34*Parameters!$H$34+Parameters!$G$35*(Parameters!$H$35-Parameters!$H$34)+Parameters!$G$36*($A315-Parameters!$H$35),Parameters!$G$34*Parameters!$H$34+Parameters!$G$35*(Parameters!$H$35-Parameters!$H$34)+Parameters!$G$36*(Parameters!$H$36-Parameters!$H$35)+Parameters!$G$37*($A315-Parameters!$H$36)))),_xlfn.IFS($A315&lt;=Parameters!$H$34,Parameters!$G$34*$A315,$A315&lt;=Parameters!$H$35,Parameters!$G$35*$A315,$A315&lt;=Parameters!$H$36,Parameters!$G$36*$A315,$A315&gt;Parameters!$H$36,Parameters!$G$37*$A315))</f>
        <v>41266.399999999994</v>
      </c>
      <c r="W315" s="290">
        <f t="shared" si="151"/>
        <v>133.11741935483869</v>
      </c>
      <c r="X315" s="290" cm="1">
        <f t="array" ref="X315">IF(Parameters!$E$55="No",IF($A315&lt;=Parameters!$H$39,Parameters!$G$39*$A315,IF($A315&lt;=Parameters!$H$40,Parameters!$G$39*Parameters!$H$39+Parameters!$G$40*($A315-Parameters!$H$39),IF($A315&lt;=Parameters!$H$41,Parameters!$G$39*Parameters!$H$39+Parameters!$G$40*(Parameters!$H$40-Parameters!$H$39)+Parameters!$G$41*($A315-Parameters!$H$40),Parameters!$G$39*Parameters!$H$39+Parameters!$G$40*(Parameters!$H$40-Parameters!$H$39)+Parameters!$G$41*(Parameters!$H$41-Parameters!$H$40)+Parameters!$G$42*($A315-Parameters!$H$41)))),_xlfn.IFS($A315&lt;=Parameters!$H$39,Parameters!$G$39*$A315,$A315&lt;=Parameters!$H$40,Parameters!$G$40*$A315,$A315&lt;=Parameters!$H$41,Parameters!$G$41*$A315,$A315&gt;Parameters!$H$41,Parameters!$G$42*$A315))</f>
        <v>43031.1</v>
      </c>
      <c r="Y315" s="290">
        <f t="shared" si="152"/>
        <v>138.81</v>
      </c>
      <c r="Z315" s="290" cm="1">
        <f t="array" ref="Z315">IF(Parameters!$F$55="No",IF($A315&lt;=Parameters!$J$23,Parameters!$I$23*$A315,IF($A315&lt;=Parameters!$J$24,Parameters!$I$23*Parameters!$J$23+Parameters!$I$24*($A315-Parameters!$J$23),IF($A315&lt;=Parameters!$J$25,Parameters!$I$23*Parameters!$J$23+Parameters!$I$24*(Parameters!$J$24-Parameters!$J$23)+Parameters!$I$25*($A315-Parameters!$J$24),Parameters!$I$23*Parameters!$J$23+Parameters!$I$24*(Parameters!$J$24-Parameters!$J$23)+Parameters!$I$25*(Parameters!$J$25-Parameters!$J$24)+Parameters!$I$26*($A315-Parameters!$J$25)))),_xlfn.IFS($A315&lt;=Parameters!$J$23,Parameters!$I$23*$A315,$A315&lt;=Parameters!$J$24,Parameters!$I$24*$A315,$A315&lt;=Parameters!$J$25,Parameters!$I$25*$A315,$A315&gt;Parameters!$J$25,Parameters!$I$26*$A315))</f>
        <v>28715.9</v>
      </c>
      <c r="AA315" s="290">
        <f t="shared" si="128"/>
        <v>92.631935483870976</v>
      </c>
      <c r="AB315" s="290" cm="1">
        <f t="array" ref="AB315">IF(Parameters!$F$55="No",IF($A315&lt;=Parameters!$J$28,Parameters!$I$28*$A315,IF($A315&lt;=Parameters!$J$29,Parameters!$I$28*Parameters!$J$28+Parameters!$I$29*($A315-Parameters!$J$28),IF($A315&lt;=Parameters!$J$30,Parameters!$I$28*Parameters!$J$28+Parameters!$I$29*(Parameters!$J$29-Parameters!$J$28)+Parameters!$I$30*($A315-Parameters!$J$29),Parameters!$I$28*Parameters!$J$28+Parameters!$I$29*(Parameters!$J$29-Parameters!$J$28)+Parameters!$I$30*(Parameters!$J$30-Parameters!$J$29)+Parameters!$I$31*($A315-Parameters!$J$30)))),_xlfn.IFS($A315&lt;=Parameters!$J$28,Parameters!$I$28*$A315,$A315&lt;=Parameters!$J$29,Parameters!$I$29*$A315,$A315&lt;=Parameters!$J$30,Parameters!$I$30*$A315,$A315&gt;Parameters!$J$30,Parameters!$I$31*$A315))</f>
        <v>36886.1</v>
      </c>
      <c r="AC315" s="290">
        <f t="shared" si="129"/>
        <v>118.98741935483871</v>
      </c>
      <c r="AD315" s="290" cm="1">
        <f t="array" ref="AD315">IF(Parameters!$F$55="No",IF($A315&lt;=Parameters!$J$34,Parameters!$I$34*$A315,IF($A315&lt;=Parameters!$J$35,Parameters!$I$34*Parameters!$J$34+Parameters!$I$35*($A315-Parameters!$J$34),IF($A315&lt;=Parameters!$J$36,Parameters!$I$34*Parameters!$J$34+Parameters!$I$35*(Parameters!$J$35-Parameters!$J$34)+Parameters!$I$36*($A315-Parameters!$J$35),Parameters!$I$34*Parameters!$J$34+Parameters!$I$35*(Parameters!$J$35-Parameters!$J$34)+Parameters!$I$36*(Parameters!$J$36-Parameters!$J$35)+Parameters!$I$37*($A315-Parameters!$J$36)))),_xlfn.IFS($A315&lt;=Parameters!$J$34,Parameters!$I$34*$A315,$A315&lt;=Parameters!$J$35,Parameters!$I$35*$A315,$A315&lt;=Parameters!$J$36,Parameters!$I$36*$A315,$A315&gt;Parameters!$J$36,Parameters!$I$37*$A315))</f>
        <v>41266.399999999994</v>
      </c>
      <c r="AE315" s="290">
        <f t="shared" si="153"/>
        <v>133.11741935483869</v>
      </c>
      <c r="AF315" s="290" cm="1">
        <f t="array" ref="AF315">IF(Parameters!$F$55="No",IF($A315&lt;=Parameters!$J$39,Parameters!$I$39*$A315,IF($A315&lt;=Parameters!$J$40,Parameters!$I$39*Parameters!$J$39+Parameters!$I$40*($A315-Parameters!$J$39),IF($A315&lt;=Parameters!$J$41,Parameters!$I$39*Parameters!$J$39+Parameters!$I$40*(Parameters!$J$40-Parameters!$J$39)+Parameters!$I$41*($A315-Parameters!$J$40),Parameters!$I$39*Parameters!$J$39+Parameters!$I$40*(Parameters!$J$40-Parameters!$J$39)+Parameters!$I$41*(Parameters!$J$41-Parameters!$J$40)+Parameters!$I$42*($A315-Parameters!$J$41)))),_xlfn.IFS($A315&lt;=Parameters!$J$39,Parameters!$I$39*$A315,$A315&lt;=Parameters!$J$40,Parameters!$I$40*$A315,$A315&lt;=Parameters!$J$41,Parameters!$I$41*$A315,$A315&gt;Parameters!$J$41,Parameters!$I$42*$A315))</f>
        <v>43031.1</v>
      </c>
      <c r="AG315" s="290">
        <f t="shared" si="154"/>
        <v>138.81</v>
      </c>
      <c r="AI315" s="428">
        <f t="shared" si="130"/>
        <v>136.4900000000016</v>
      </c>
      <c r="AJ315" s="428">
        <f t="shared" si="131"/>
        <v>159.35999999999331</v>
      </c>
      <c r="AK315" s="428">
        <f t="shared" si="132"/>
        <v>143.5399999999936</v>
      </c>
      <c r="AL315" s="428">
        <f t="shared" si="133"/>
        <v>158.45999999999913</v>
      </c>
      <c r="AM315" s="428">
        <f t="shared" si="134"/>
        <v>136.4900000000016</v>
      </c>
      <c r="AN315" s="428">
        <f t="shared" si="135"/>
        <v>159.35999999999331</v>
      </c>
      <c r="AO315" s="428">
        <f t="shared" si="136"/>
        <v>143.5399999999936</v>
      </c>
      <c r="AP315" s="428">
        <f t="shared" si="137"/>
        <v>158.45999999999913</v>
      </c>
      <c r="AQ315" s="428">
        <f t="shared" si="138"/>
        <v>136.4900000000016</v>
      </c>
      <c r="AR315" s="428">
        <f t="shared" si="139"/>
        <v>159.35999999999331</v>
      </c>
      <c r="AS315" s="428">
        <f t="shared" si="140"/>
        <v>143.5399999999936</v>
      </c>
      <c r="AT315" s="428">
        <f t="shared" si="141"/>
        <v>158.45999999999913</v>
      </c>
      <c r="AU315" s="428">
        <f t="shared" si="142"/>
        <v>136.4900000000016</v>
      </c>
      <c r="AV315" s="428">
        <f t="shared" si="143"/>
        <v>159.35999999999331</v>
      </c>
      <c r="AW315" s="428">
        <f t="shared" si="144"/>
        <v>143.5399999999936</v>
      </c>
      <c r="AX315" s="428">
        <f t="shared" si="145"/>
        <v>158.45999999999913</v>
      </c>
    </row>
    <row r="316">
      <c r="A316" s="413">
        <v>311</v>
      </c>
      <c r="B316" s="290" cm="1">
        <f t="array" ref="B316">IF(Parameters!$C$55="No",IF($A316&lt;=Parameters!$D$23,Parameters!$C$23*$A316,IF($A316&lt;=Parameters!$D$24,Parameters!$C$23*Parameters!$D$23+Parameters!$C$24*($A316-Parameters!$D$23),IF($A316&lt;=Parameters!$D$25,Parameters!$C$23*Parameters!$D$23+Parameters!$C$24*(Parameters!$D$24-Parameters!$D$23)+Parameters!$C$25*($A316-Parameters!$D$24),Parameters!$C$23*Parameters!$D$23+Parameters!$C$24*(Parameters!$D$24-Parameters!$D$23)+Parameters!$C$25*(Parameters!$D$25-Parameters!$D$24)+Parameters!$C$26*($A316-Parameters!$D$25)))),_xlfn.IFS($A316&lt;=Parameters!$D$23,Parameters!$C$23*$A316,$A316&lt;=Parameters!$D$24,Parameters!$C$24*$A316,$A316&lt;=Parameters!$D$25,Parameters!$C$25*$A316,$A316&gt;Parameters!$D$25,Parameters!$C$26*$A316))</f>
        <v>28852.39</v>
      </c>
      <c r="C316" s="290">
        <f t="shared" si="146"/>
        <v>92.772958199356907</v>
      </c>
      <c r="D316" s="290" cm="1">
        <f t="array" ref="D316">IF(Parameters!$C$55="No",IF($A316&lt;=Parameters!$D$28,Parameters!$C$28*$A316,IF($A316&lt;=Parameters!$D$29,Parameters!$C$28*Parameters!$D$28+Parameters!$C$29*($A316-Parameters!$D$28),IF($A316&lt;=Parameters!$D$30,Parameters!$C$28*Parameters!$D$28+Parameters!$C$29*(Parameters!$D$29-Parameters!$D$28)+Parameters!$C$30*($A316-Parameters!$D$29),Parameters!$C$28*Parameters!$D$28+Parameters!$C$29*(Parameters!$D$29-Parameters!$D$28)+Parameters!$C$30*(Parameters!$D$30-Parameters!$D$29)+Parameters!$C$31*($A316-Parameters!$D$30)))),_xlfn.IFS($A316&lt;=Parameters!$D$28,Parameters!$C$28*$A316,$A316&lt;=Parameters!$D$29,Parameters!$C$29*$A316,$A316&lt;=Parameters!$D$30,Parameters!$C$30*$A316,$A316&gt;Parameters!$D$30,Parameters!$C$31*$A316))</f>
        <v>37045.46</v>
      </c>
      <c r="E316" s="290">
        <f t="shared" si="146"/>
        <v>119.1172347266881</v>
      </c>
      <c r="F316" s="290" cm="1">
        <f t="array" ref="F316">IF(Parameters!$C$55="No",IF($A316&lt;=Parameters!$D$34,Parameters!$C$34*$A316,IF($A316&lt;=Parameters!$D$35,Parameters!$C$34*Parameters!$D$34+Parameters!$C$35*($A316-Parameters!$D$34),IF($A316&lt;=Parameters!$D$36,Parameters!$C$34*Parameters!$D$34+Parameters!$C$35*(Parameters!$D$35-Parameters!$D$34)+Parameters!$C$36*($A316-Parameters!$D$35),Parameters!$C$34*Parameters!$D$34+Parameters!$C$35*(Parameters!$D$35-Parameters!$D$34)+Parameters!$C$36*(Parameters!$D$36-Parameters!$D$35)+Parameters!$C$37*($A316-Parameters!$D$36)))),_xlfn.IFS($A316&lt;=Parameters!$D$34,Parameters!$C$34*$A316,$A316&lt;=Parameters!$D$35,Parameters!$C$35*$A316,$A316&lt;=Parameters!$D$36,Parameters!$C$36*$A316,$A316&gt;Parameters!$D$36,Parameters!$C$37*$A316))</f>
        <v>41409.94</v>
      </c>
      <c r="G316" s="290">
        <f t="shared" si="147"/>
        <v>133.15093247588425</v>
      </c>
      <c r="H316" s="290" cm="1">
        <f t="array" ref="H316">IF(Parameters!$C$55="No",IF($A316&lt;=Parameters!$D$39,Parameters!$C$39*$A316,IF($A316&lt;=Parameters!$D$40,Parameters!$C$39*Parameters!$D$39+Parameters!$C$40*($A316-Parameters!$D$39),IF($A316&lt;=Parameters!$D$41,Parameters!$C$39*Parameters!$D$39+Parameters!$C$40*(Parameters!$D$40-Parameters!$D$39)+Parameters!$C$41*($A316-Parameters!$D$40),Parameters!$C$39*Parameters!$D$39+Parameters!$C$40*(Parameters!$D$40-Parameters!$D$39)+Parameters!$C$41*(Parameters!$D$41-Parameters!$D$40)+Parameters!$C$42*($A316-Parameters!$D$41)))),_xlfn.IFS($A316&lt;=Parameters!$D$39,Parameters!$C$39*$A316,$A316&lt;=Parameters!$D$40,Parameters!$C$40*$A316,$A316&lt;=Parameters!$D$41,Parameters!$C$41*$A316,$A316&gt;Parameters!$D$41,Parameters!$C$42*$A316))</f>
        <v>43189.56</v>
      </c>
      <c r="I316" s="290">
        <f t="shared" si="148"/>
        <v>138.87318327974276</v>
      </c>
      <c r="J316" s="290" cm="1">
        <f t="array" ref="J316">IF(Parameters!$D$55="No",IF($A316&lt;=Parameters!$F$23,Parameters!$E$23*$A316,IF($A316&lt;=Parameters!$F$24,Parameters!$E$23*Parameters!$F$23+Parameters!$E$24*($A316-Parameters!$F$23),IF($A316&lt;=Parameters!$F$25,Parameters!$E$23*Parameters!$F$23+Parameters!$E$24*(Parameters!$F$24-Parameters!$F$23)+Parameters!$E$25*($A316-Parameters!$F$24),Parameters!$E$23*Parameters!$F$23+Parameters!$E$24*(Parameters!$F$24-Parameters!$F$23)+Parameters!$E$25*(Parameters!$F$25-Parameters!$F$24)+Parameters!$E$26*($A316-Parameters!$F$25)))),_xlfn.IFS($A316&lt;=Parameters!$F$23,Parameters!$E$23*$A316,$A316&lt;=Parameters!$F$24,Parameters!$E$24*$A316,$A316&lt;=Parameters!$F$25,Parameters!$E$25*$A316,$A316&gt;Parameters!$F$25,Parameters!$E$26*$A316))</f>
        <v>28852.39</v>
      </c>
      <c r="K316" s="290">
        <f t="shared" si="124"/>
        <v>92.772958199356907</v>
      </c>
      <c r="L316" s="290" cm="1">
        <f t="array" ref="L316">IF(Parameters!$D$55="No",IF($A316&lt;=Parameters!$F$28,Parameters!$E$28*$A316,IF($A316&lt;=Parameters!$F$29,Parameters!$E$28*Parameters!$F$28+Parameters!$E$29*($A316-Parameters!$F$28),IF($A316&lt;=Parameters!$F$30,Parameters!$E$28*Parameters!$F$28+Parameters!$E$29*(Parameters!$F$29-Parameters!$F$28)+Parameters!$E$30*($A316-Parameters!$F$29),Parameters!$E$28*Parameters!$F$28+Parameters!$E$29*(Parameters!$F$29-Parameters!$F$28)+Parameters!$E$30*(Parameters!$F$30-Parameters!$F$29)+Parameters!$E$31*($A316-Parameters!$F$30)))),_xlfn.IFS($A316&lt;=Parameters!$F$28,Parameters!$E$28*$A316,$A316&lt;=Parameters!$F$29,Parameters!$E$29*$A316,$A316&lt;=Parameters!$F$30,Parameters!$E$30*$A316,$A316&gt;Parameters!$F$30,Parameters!$E$31*$A316))</f>
        <v>37045.46</v>
      </c>
      <c r="M316" s="290">
        <f t="shared" si="125"/>
        <v>119.1172347266881</v>
      </c>
      <c r="N316" s="290" cm="1">
        <f t="array" ref="N316">IF(Parameters!$D$55="No",IF($A316&lt;=Parameters!$F$34,Parameters!$E$34*$A316,IF($A316&lt;=Parameters!$F$35,Parameters!$E$34*Parameters!$F$34+Parameters!$E$35*($A316-Parameters!$F$34),IF($A316&lt;=Parameters!$F$36,Parameters!$E$34*Parameters!$F$34+Parameters!$E$35*(Parameters!$F$35-Parameters!$F$34)+Parameters!$E$36*($A316-Parameters!$F$35),Parameters!$E$34*Parameters!$F$34+Parameters!$E$35*(Parameters!$F$35-Parameters!$F$34)+Parameters!$E$36*(Parameters!$F$36-Parameters!$F$35)+Parameters!$E$37*($A316-Parameters!$F$36)))),_xlfn.IFS($A316&lt;=Parameters!$F$34,Parameters!$E$34*$A316,$A316&lt;=Parameters!$F$35,Parameters!$E$35*$A316,$A316&lt;=Parameters!$F$36,Parameters!$E$36*$A316,$A316&gt;Parameters!$F$36,Parameters!$E$37*$A316))</f>
        <v>41409.94</v>
      </c>
      <c r="O316" s="290">
        <f t="shared" si="149"/>
        <v>133.15093247588425</v>
      </c>
      <c r="P316" s="290" cm="1">
        <f t="array" ref="P316">IF(Parameters!$D$55="No",IF($A316&lt;=Parameters!$F$39,Parameters!$E$39*$A316,IF($A316&lt;=Parameters!$F$40,Parameters!$E$39*Parameters!$F$39+Parameters!$E$40*($A316-Parameters!$F$39),IF($A316&lt;=Parameters!$F$41,Parameters!$E$39*Parameters!$F$39+Parameters!$E$40*(Parameters!$F$40-Parameters!$F$39)+Parameters!$E$41*($A316-Parameters!$F$40),Parameters!$E$39*Parameters!$F$39+Parameters!$E$40*(Parameters!$F$40-Parameters!$F$39)+Parameters!$E$41*(Parameters!$F$41-Parameters!$F$40)+Parameters!$E$42*($A316-Parameters!$F$41)))),_xlfn.IFS($A316&lt;=Parameters!$F$39,Parameters!$E$39*$A316,$A316&lt;=Parameters!$F$40,Parameters!$E$40*$A316,$A316&lt;=Parameters!$F$41,Parameters!$E$41*$A316,$A316&gt;Parameters!$F$41,Parameters!$E$42*$A316))</f>
        <v>43189.56</v>
      </c>
      <c r="Q316" s="290">
        <f t="shared" si="150"/>
        <v>138.87318327974276</v>
      </c>
      <c r="R316" s="290" cm="1">
        <f t="array" ref="R316">IF(Parameters!$E$55="No",IF($A316&lt;=Parameters!$H$23,Parameters!$G$23*$A316,IF($A316&lt;=Parameters!$H$24,Parameters!$G$23*Parameters!$H$23+Parameters!$G$24*($A316-Parameters!$H$23),IF($A316&lt;=Parameters!$H$25,Parameters!$G$23*Parameters!$H$23+Parameters!$G$24*(Parameters!$H$24-Parameters!$H$23)+Parameters!$G$25*($A316-Parameters!$H$24),Parameters!$G$23*Parameters!$H$23+Parameters!$G$24*(Parameters!$H$24-Parameters!$H$23)+Parameters!$G$25*(Parameters!$H$25-Parameters!$H$24)+Parameters!$G$26*($A316-Parameters!$H$25)))),_xlfn.IFS($A316&lt;=Parameters!$H$23,Parameters!$G$23*$A316,$A316&lt;=Parameters!$H$24,Parameters!$G$24*$A316,$A316&lt;=Parameters!$H$25,Parameters!$G$25*$A316,$A316&gt;Parameters!$H$25,Parameters!$G$26*$A316))</f>
        <v>28852.39</v>
      </c>
      <c r="S316" s="290">
        <f t="shared" si="126"/>
        <v>92.772958199356907</v>
      </c>
      <c r="T316" s="290" cm="1">
        <f t="array" ref="T316">IF(Parameters!$E$55="No",IF($A316&lt;=Parameters!$H$28,Parameters!$G$28*$A316,IF($A316&lt;=Parameters!$H$29,Parameters!$G$28*Parameters!$H$28+Parameters!$G$29*($A316-Parameters!$H$28),IF($A316&lt;=Parameters!$H$30,Parameters!$G$28*Parameters!$H$28+Parameters!$G$29*(Parameters!$H$29-Parameters!$H$28)+Parameters!$G$30*($A316-Parameters!$H$29),Parameters!$G$28*Parameters!$H$28+Parameters!$G$29*(Parameters!$H$29-Parameters!$H$28)+Parameters!$G$30*(Parameters!$H$30-Parameters!$H$29)+Parameters!$G$31*($A316-Parameters!$H$30)))),_xlfn.IFS($A316&lt;=Parameters!$H$28,Parameters!$G$28*$A316,$A316&lt;=Parameters!$H$29,Parameters!$G$29*$A316,$A316&lt;=Parameters!$H$30,Parameters!$G$30*$A316,$A316&gt;Parameters!$H$30,Parameters!$G$31*$A316))</f>
        <v>37045.46</v>
      </c>
      <c r="U316" s="290">
        <f t="shared" si="127"/>
        <v>119.1172347266881</v>
      </c>
      <c r="V316" s="290" cm="1">
        <f t="array" ref="V316">IF(Parameters!$E$55="No",IF($A316&lt;=Parameters!$H$34,Parameters!$G$34*$A316,IF($A316&lt;=Parameters!$H$35,Parameters!$G$34*Parameters!$H$34+Parameters!$G$35*($A316-Parameters!$H$34),IF($A316&lt;=Parameters!$H$36,Parameters!$G$34*Parameters!$H$34+Parameters!$G$35*(Parameters!$H$35-Parameters!$H$34)+Parameters!$G$36*($A316-Parameters!$H$35),Parameters!$G$34*Parameters!$H$34+Parameters!$G$35*(Parameters!$H$35-Parameters!$H$34)+Parameters!$G$36*(Parameters!$H$36-Parameters!$H$35)+Parameters!$G$37*($A316-Parameters!$H$36)))),_xlfn.IFS($A316&lt;=Parameters!$H$34,Parameters!$G$34*$A316,$A316&lt;=Parameters!$H$35,Parameters!$G$35*$A316,$A316&lt;=Parameters!$H$36,Parameters!$G$36*$A316,$A316&gt;Parameters!$H$36,Parameters!$G$37*$A316))</f>
        <v>41409.94</v>
      </c>
      <c r="W316" s="290">
        <f t="shared" si="151"/>
        <v>133.15093247588425</v>
      </c>
      <c r="X316" s="290" cm="1">
        <f t="array" ref="X316">IF(Parameters!$E$55="No",IF($A316&lt;=Parameters!$H$39,Parameters!$G$39*$A316,IF($A316&lt;=Parameters!$H$40,Parameters!$G$39*Parameters!$H$39+Parameters!$G$40*($A316-Parameters!$H$39),IF($A316&lt;=Parameters!$H$41,Parameters!$G$39*Parameters!$H$39+Parameters!$G$40*(Parameters!$H$40-Parameters!$H$39)+Parameters!$G$41*($A316-Parameters!$H$40),Parameters!$G$39*Parameters!$H$39+Parameters!$G$40*(Parameters!$H$40-Parameters!$H$39)+Parameters!$G$41*(Parameters!$H$41-Parameters!$H$40)+Parameters!$G$42*($A316-Parameters!$H$41)))),_xlfn.IFS($A316&lt;=Parameters!$H$39,Parameters!$G$39*$A316,$A316&lt;=Parameters!$H$40,Parameters!$G$40*$A316,$A316&lt;=Parameters!$H$41,Parameters!$G$41*$A316,$A316&gt;Parameters!$H$41,Parameters!$G$42*$A316))</f>
        <v>43189.56</v>
      </c>
      <c r="Y316" s="290">
        <f t="shared" si="152"/>
        <v>138.87318327974276</v>
      </c>
      <c r="Z316" s="290" cm="1">
        <f t="array" ref="Z316">IF(Parameters!$F$55="No",IF($A316&lt;=Parameters!$J$23,Parameters!$I$23*$A316,IF($A316&lt;=Parameters!$J$24,Parameters!$I$23*Parameters!$J$23+Parameters!$I$24*($A316-Parameters!$J$23),IF($A316&lt;=Parameters!$J$25,Parameters!$I$23*Parameters!$J$23+Parameters!$I$24*(Parameters!$J$24-Parameters!$J$23)+Parameters!$I$25*($A316-Parameters!$J$24),Parameters!$I$23*Parameters!$J$23+Parameters!$I$24*(Parameters!$J$24-Parameters!$J$23)+Parameters!$I$25*(Parameters!$J$25-Parameters!$J$24)+Parameters!$I$26*($A316-Parameters!$J$25)))),_xlfn.IFS($A316&lt;=Parameters!$J$23,Parameters!$I$23*$A316,$A316&lt;=Parameters!$J$24,Parameters!$I$24*$A316,$A316&lt;=Parameters!$J$25,Parameters!$I$25*$A316,$A316&gt;Parameters!$J$25,Parameters!$I$26*$A316))</f>
        <v>28852.39</v>
      </c>
      <c r="AA316" s="290">
        <f t="shared" si="128"/>
        <v>92.772958199356907</v>
      </c>
      <c r="AB316" s="290" cm="1">
        <f t="array" ref="AB316">IF(Parameters!$F$55="No",IF($A316&lt;=Parameters!$J$28,Parameters!$I$28*$A316,IF($A316&lt;=Parameters!$J$29,Parameters!$I$28*Parameters!$J$28+Parameters!$I$29*($A316-Parameters!$J$28),IF($A316&lt;=Parameters!$J$30,Parameters!$I$28*Parameters!$J$28+Parameters!$I$29*(Parameters!$J$29-Parameters!$J$28)+Parameters!$I$30*($A316-Parameters!$J$29),Parameters!$I$28*Parameters!$J$28+Parameters!$I$29*(Parameters!$J$29-Parameters!$J$28)+Parameters!$I$30*(Parameters!$J$30-Parameters!$J$29)+Parameters!$I$31*($A316-Parameters!$J$30)))),_xlfn.IFS($A316&lt;=Parameters!$J$28,Parameters!$I$28*$A316,$A316&lt;=Parameters!$J$29,Parameters!$I$29*$A316,$A316&lt;=Parameters!$J$30,Parameters!$I$30*$A316,$A316&gt;Parameters!$J$30,Parameters!$I$31*$A316))</f>
        <v>37045.46</v>
      </c>
      <c r="AC316" s="290">
        <f t="shared" si="129"/>
        <v>119.1172347266881</v>
      </c>
      <c r="AD316" s="290" cm="1">
        <f t="array" ref="AD316">IF(Parameters!$F$55="No",IF($A316&lt;=Parameters!$J$34,Parameters!$I$34*$A316,IF($A316&lt;=Parameters!$J$35,Parameters!$I$34*Parameters!$J$34+Parameters!$I$35*($A316-Parameters!$J$34),IF($A316&lt;=Parameters!$J$36,Parameters!$I$34*Parameters!$J$34+Parameters!$I$35*(Parameters!$J$35-Parameters!$J$34)+Parameters!$I$36*($A316-Parameters!$J$35),Parameters!$I$34*Parameters!$J$34+Parameters!$I$35*(Parameters!$J$35-Parameters!$J$34)+Parameters!$I$36*(Parameters!$J$36-Parameters!$J$35)+Parameters!$I$37*($A316-Parameters!$J$36)))),_xlfn.IFS($A316&lt;=Parameters!$J$34,Parameters!$I$34*$A316,$A316&lt;=Parameters!$J$35,Parameters!$I$35*$A316,$A316&lt;=Parameters!$J$36,Parameters!$I$36*$A316,$A316&gt;Parameters!$J$36,Parameters!$I$37*$A316))</f>
        <v>41409.94</v>
      </c>
      <c r="AE316" s="290">
        <f t="shared" si="153"/>
        <v>133.15093247588425</v>
      </c>
      <c r="AF316" s="290" cm="1">
        <f t="array" ref="AF316">IF(Parameters!$F$55="No",IF($A316&lt;=Parameters!$J$39,Parameters!$I$39*$A316,IF($A316&lt;=Parameters!$J$40,Parameters!$I$39*Parameters!$J$39+Parameters!$I$40*($A316-Parameters!$J$39),IF($A316&lt;=Parameters!$J$41,Parameters!$I$39*Parameters!$J$39+Parameters!$I$40*(Parameters!$J$40-Parameters!$J$39)+Parameters!$I$41*($A316-Parameters!$J$40),Parameters!$I$39*Parameters!$J$39+Parameters!$I$40*(Parameters!$J$40-Parameters!$J$39)+Parameters!$I$41*(Parameters!$J$41-Parameters!$J$40)+Parameters!$I$42*($A316-Parameters!$J$41)))),_xlfn.IFS($A316&lt;=Parameters!$J$39,Parameters!$I$39*$A316,$A316&lt;=Parameters!$J$40,Parameters!$I$40*$A316,$A316&lt;=Parameters!$J$41,Parameters!$I$41*$A316,$A316&gt;Parameters!$J$41,Parameters!$I$42*$A316))</f>
        <v>43189.56</v>
      </c>
      <c r="AG316" s="290">
        <f t="shared" si="154"/>
        <v>138.87318327974276</v>
      </c>
      <c r="AI316" s="428">
        <f t="shared" si="130"/>
        <v>136.48999999999796</v>
      </c>
      <c r="AJ316" s="428">
        <f t="shared" si="131"/>
        <v>159.36000000000058</v>
      </c>
      <c r="AK316" s="428">
        <f t="shared" si="132"/>
        <v>143.54000000000815</v>
      </c>
      <c r="AL316" s="428">
        <f t="shared" si="133"/>
        <v>158.45999999999913</v>
      </c>
      <c r="AM316" s="428">
        <f t="shared" si="134"/>
        <v>136.48999999999796</v>
      </c>
      <c r="AN316" s="428">
        <f t="shared" si="135"/>
        <v>159.36000000000058</v>
      </c>
      <c r="AO316" s="428">
        <f t="shared" si="136"/>
        <v>143.54000000000815</v>
      </c>
      <c r="AP316" s="428">
        <f t="shared" si="137"/>
        <v>158.45999999999913</v>
      </c>
      <c r="AQ316" s="428">
        <f t="shared" si="138"/>
        <v>136.48999999999796</v>
      </c>
      <c r="AR316" s="428">
        <f t="shared" si="139"/>
        <v>159.36000000000058</v>
      </c>
      <c r="AS316" s="428">
        <f t="shared" si="140"/>
        <v>143.54000000000815</v>
      </c>
      <c r="AT316" s="428">
        <f t="shared" si="141"/>
        <v>158.45999999999913</v>
      </c>
      <c r="AU316" s="428">
        <f t="shared" si="142"/>
        <v>136.48999999999796</v>
      </c>
      <c r="AV316" s="428">
        <f t="shared" si="143"/>
        <v>159.36000000000058</v>
      </c>
      <c r="AW316" s="428">
        <f t="shared" si="144"/>
        <v>143.54000000000815</v>
      </c>
      <c r="AX316" s="428">
        <f t="shared" si="145"/>
        <v>158.45999999999913</v>
      </c>
    </row>
    <row r="317">
      <c r="A317" s="413">
        <v>312</v>
      </c>
      <c r="B317" s="290" cm="1">
        <f t="array" ref="B317">IF(Parameters!$C$55="No",IF($A317&lt;=Parameters!$D$23,Parameters!$C$23*$A317,IF($A317&lt;=Parameters!$D$24,Parameters!$C$23*Parameters!$D$23+Parameters!$C$24*($A317-Parameters!$D$23),IF($A317&lt;=Parameters!$D$25,Parameters!$C$23*Parameters!$D$23+Parameters!$C$24*(Parameters!$D$24-Parameters!$D$23)+Parameters!$C$25*($A317-Parameters!$D$24),Parameters!$C$23*Parameters!$D$23+Parameters!$C$24*(Parameters!$D$24-Parameters!$D$23)+Parameters!$C$25*(Parameters!$D$25-Parameters!$D$24)+Parameters!$C$26*($A317-Parameters!$D$25)))),_xlfn.IFS($A317&lt;=Parameters!$D$23,Parameters!$C$23*$A317,$A317&lt;=Parameters!$D$24,Parameters!$C$24*$A317,$A317&lt;=Parameters!$D$25,Parameters!$C$25*$A317,$A317&gt;Parameters!$D$25,Parameters!$C$26*$A317))</f>
        <v>28988.880000000001</v>
      </c>
      <c r="C317" s="290">
        <f t="shared" si="146"/>
        <v>92.913076923076929</v>
      </c>
      <c r="D317" s="290" cm="1">
        <f t="array" ref="D317">IF(Parameters!$C$55="No",IF($A317&lt;=Parameters!$D$28,Parameters!$C$28*$A317,IF($A317&lt;=Parameters!$D$29,Parameters!$C$28*Parameters!$D$28+Parameters!$C$29*($A317-Parameters!$D$28),IF($A317&lt;=Parameters!$D$30,Parameters!$C$28*Parameters!$D$28+Parameters!$C$29*(Parameters!$D$29-Parameters!$D$28)+Parameters!$C$30*($A317-Parameters!$D$29),Parameters!$C$28*Parameters!$D$28+Parameters!$C$29*(Parameters!$D$29-Parameters!$D$28)+Parameters!$C$30*(Parameters!$D$30-Parameters!$D$29)+Parameters!$C$31*($A317-Parameters!$D$30)))),_xlfn.IFS($A317&lt;=Parameters!$D$28,Parameters!$C$28*$A317,$A317&lt;=Parameters!$D$29,Parameters!$C$29*$A317,$A317&lt;=Parameters!$D$30,Parameters!$C$30*$A317,$A317&gt;Parameters!$D$30,Parameters!$C$31*$A317))</f>
        <v>37204.82</v>
      </c>
      <c r="E317" s="290">
        <f t="shared" si="146"/>
        <v>119.24621794871794</v>
      </c>
      <c r="F317" s="290" cm="1">
        <f t="array" ref="F317">IF(Parameters!$C$55="No",IF($A317&lt;=Parameters!$D$34,Parameters!$C$34*$A317,IF($A317&lt;=Parameters!$D$35,Parameters!$C$34*Parameters!$D$34+Parameters!$C$35*($A317-Parameters!$D$34),IF($A317&lt;=Parameters!$D$36,Parameters!$C$34*Parameters!$D$34+Parameters!$C$35*(Parameters!$D$35-Parameters!$D$34)+Parameters!$C$36*($A317-Parameters!$D$35),Parameters!$C$34*Parameters!$D$34+Parameters!$C$35*(Parameters!$D$35-Parameters!$D$34)+Parameters!$C$36*(Parameters!$D$36-Parameters!$D$35)+Parameters!$C$37*($A317-Parameters!$D$36)))),_xlfn.IFS($A317&lt;=Parameters!$D$34,Parameters!$C$34*$A317,$A317&lt;=Parameters!$D$35,Parameters!$C$35*$A317,$A317&lt;=Parameters!$D$36,Parameters!$C$36*$A317,$A317&gt;Parameters!$D$36,Parameters!$C$37*$A317))</f>
        <v>41553.479999999996</v>
      </c>
      <c r="G317" s="290">
        <f t="shared" si="147"/>
        <v>133.18423076923077</v>
      </c>
      <c r="H317" s="290" cm="1">
        <f t="array" ref="H317">IF(Parameters!$C$55="No",IF($A317&lt;=Parameters!$D$39,Parameters!$C$39*$A317,IF($A317&lt;=Parameters!$D$40,Parameters!$C$39*Parameters!$D$39+Parameters!$C$40*($A317-Parameters!$D$39),IF($A317&lt;=Parameters!$D$41,Parameters!$C$39*Parameters!$D$39+Parameters!$C$40*(Parameters!$D$40-Parameters!$D$39)+Parameters!$C$41*($A317-Parameters!$D$40),Parameters!$C$39*Parameters!$D$39+Parameters!$C$40*(Parameters!$D$40-Parameters!$D$39)+Parameters!$C$41*(Parameters!$D$41-Parameters!$D$40)+Parameters!$C$42*($A317-Parameters!$D$41)))),_xlfn.IFS($A317&lt;=Parameters!$D$39,Parameters!$C$39*$A317,$A317&lt;=Parameters!$D$40,Parameters!$C$40*$A317,$A317&lt;=Parameters!$D$41,Parameters!$C$41*$A317,$A317&gt;Parameters!$D$41,Parameters!$C$42*$A317))</f>
        <v>43348.02</v>
      </c>
      <c r="I317" s="290">
        <f t="shared" si="148"/>
        <v>138.93596153846153</v>
      </c>
      <c r="J317" s="290" cm="1">
        <f t="array" ref="J317">IF(Parameters!$D$55="No",IF($A317&lt;=Parameters!$F$23,Parameters!$E$23*$A317,IF($A317&lt;=Parameters!$F$24,Parameters!$E$23*Parameters!$F$23+Parameters!$E$24*($A317-Parameters!$F$23),IF($A317&lt;=Parameters!$F$25,Parameters!$E$23*Parameters!$F$23+Parameters!$E$24*(Parameters!$F$24-Parameters!$F$23)+Parameters!$E$25*($A317-Parameters!$F$24),Parameters!$E$23*Parameters!$F$23+Parameters!$E$24*(Parameters!$F$24-Parameters!$F$23)+Parameters!$E$25*(Parameters!$F$25-Parameters!$F$24)+Parameters!$E$26*($A317-Parameters!$F$25)))),_xlfn.IFS($A317&lt;=Parameters!$F$23,Parameters!$E$23*$A317,$A317&lt;=Parameters!$F$24,Parameters!$E$24*$A317,$A317&lt;=Parameters!$F$25,Parameters!$E$25*$A317,$A317&gt;Parameters!$F$25,Parameters!$E$26*$A317))</f>
        <v>28988.880000000001</v>
      </c>
      <c r="K317" s="290">
        <f t="shared" si="124"/>
        <v>92.913076923076929</v>
      </c>
      <c r="L317" s="290" cm="1">
        <f t="array" ref="L317">IF(Parameters!$D$55="No",IF($A317&lt;=Parameters!$F$28,Parameters!$E$28*$A317,IF($A317&lt;=Parameters!$F$29,Parameters!$E$28*Parameters!$F$28+Parameters!$E$29*($A317-Parameters!$F$28),IF($A317&lt;=Parameters!$F$30,Parameters!$E$28*Parameters!$F$28+Parameters!$E$29*(Parameters!$F$29-Parameters!$F$28)+Parameters!$E$30*($A317-Parameters!$F$29),Parameters!$E$28*Parameters!$F$28+Parameters!$E$29*(Parameters!$F$29-Parameters!$F$28)+Parameters!$E$30*(Parameters!$F$30-Parameters!$F$29)+Parameters!$E$31*($A317-Parameters!$F$30)))),_xlfn.IFS($A317&lt;=Parameters!$F$28,Parameters!$E$28*$A317,$A317&lt;=Parameters!$F$29,Parameters!$E$29*$A317,$A317&lt;=Parameters!$F$30,Parameters!$E$30*$A317,$A317&gt;Parameters!$F$30,Parameters!$E$31*$A317))</f>
        <v>37204.82</v>
      </c>
      <c r="M317" s="290">
        <f t="shared" si="125"/>
        <v>119.24621794871794</v>
      </c>
      <c r="N317" s="290" cm="1">
        <f t="array" ref="N317">IF(Parameters!$D$55="No",IF($A317&lt;=Parameters!$F$34,Parameters!$E$34*$A317,IF($A317&lt;=Parameters!$F$35,Parameters!$E$34*Parameters!$F$34+Parameters!$E$35*($A317-Parameters!$F$34),IF($A317&lt;=Parameters!$F$36,Parameters!$E$34*Parameters!$F$34+Parameters!$E$35*(Parameters!$F$35-Parameters!$F$34)+Parameters!$E$36*($A317-Parameters!$F$35),Parameters!$E$34*Parameters!$F$34+Parameters!$E$35*(Parameters!$F$35-Parameters!$F$34)+Parameters!$E$36*(Parameters!$F$36-Parameters!$F$35)+Parameters!$E$37*($A317-Parameters!$F$36)))),_xlfn.IFS($A317&lt;=Parameters!$F$34,Parameters!$E$34*$A317,$A317&lt;=Parameters!$F$35,Parameters!$E$35*$A317,$A317&lt;=Parameters!$F$36,Parameters!$E$36*$A317,$A317&gt;Parameters!$F$36,Parameters!$E$37*$A317))</f>
        <v>41553.479999999996</v>
      </c>
      <c r="O317" s="290">
        <f t="shared" si="149"/>
        <v>133.18423076923077</v>
      </c>
      <c r="P317" s="290" cm="1">
        <f t="array" ref="P317">IF(Parameters!$D$55="No",IF($A317&lt;=Parameters!$F$39,Parameters!$E$39*$A317,IF($A317&lt;=Parameters!$F$40,Parameters!$E$39*Parameters!$F$39+Parameters!$E$40*($A317-Parameters!$F$39),IF($A317&lt;=Parameters!$F$41,Parameters!$E$39*Parameters!$F$39+Parameters!$E$40*(Parameters!$F$40-Parameters!$F$39)+Parameters!$E$41*($A317-Parameters!$F$40),Parameters!$E$39*Parameters!$F$39+Parameters!$E$40*(Parameters!$F$40-Parameters!$F$39)+Parameters!$E$41*(Parameters!$F$41-Parameters!$F$40)+Parameters!$E$42*($A317-Parameters!$F$41)))),_xlfn.IFS($A317&lt;=Parameters!$F$39,Parameters!$E$39*$A317,$A317&lt;=Parameters!$F$40,Parameters!$E$40*$A317,$A317&lt;=Parameters!$F$41,Parameters!$E$41*$A317,$A317&gt;Parameters!$F$41,Parameters!$E$42*$A317))</f>
        <v>43348.02</v>
      </c>
      <c r="Q317" s="290">
        <f t="shared" si="150"/>
        <v>138.93596153846153</v>
      </c>
      <c r="R317" s="290" cm="1">
        <f t="array" ref="R317">IF(Parameters!$E$55="No",IF($A317&lt;=Parameters!$H$23,Parameters!$G$23*$A317,IF($A317&lt;=Parameters!$H$24,Parameters!$G$23*Parameters!$H$23+Parameters!$G$24*($A317-Parameters!$H$23),IF($A317&lt;=Parameters!$H$25,Parameters!$G$23*Parameters!$H$23+Parameters!$G$24*(Parameters!$H$24-Parameters!$H$23)+Parameters!$G$25*($A317-Parameters!$H$24),Parameters!$G$23*Parameters!$H$23+Parameters!$G$24*(Parameters!$H$24-Parameters!$H$23)+Parameters!$G$25*(Parameters!$H$25-Parameters!$H$24)+Parameters!$G$26*($A317-Parameters!$H$25)))),_xlfn.IFS($A317&lt;=Parameters!$H$23,Parameters!$G$23*$A317,$A317&lt;=Parameters!$H$24,Parameters!$G$24*$A317,$A317&lt;=Parameters!$H$25,Parameters!$G$25*$A317,$A317&gt;Parameters!$H$25,Parameters!$G$26*$A317))</f>
        <v>28988.880000000001</v>
      </c>
      <c r="S317" s="290">
        <f t="shared" si="126"/>
        <v>92.913076923076929</v>
      </c>
      <c r="T317" s="290" cm="1">
        <f t="array" ref="T317">IF(Parameters!$E$55="No",IF($A317&lt;=Parameters!$H$28,Parameters!$G$28*$A317,IF($A317&lt;=Parameters!$H$29,Parameters!$G$28*Parameters!$H$28+Parameters!$G$29*($A317-Parameters!$H$28),IF($A317&lt;=Parameters!$H$30,Parameters!$G$28*Parameters!$H$28+Parameters!$G$29*(Parameters!$H$29-Parameters!$H$28)+Parameters!$G$30*($A317-Parameters!$H$29),Parameters!$G$28*Parameters!$H$28+Parameters!$G$29*(Parameters!$H$29-Parameters!$H$28)+Parameters!$G$30*(Parameters!$H$30-Parameters!$H$29)+Parameters!$G$31*($A317-Parameters!$H$30)))),_xlfn.IFS($A317&lt;=Parameters!$H$28,Parameters!$G$28*$A317,$A317&lt;=Parameters!$H$29,Parameters!$G$29*$A317,$A317&lt;=Parameters!$H$30,Parameters!$G$30*$A317,$A317&gt;Parameters!$H$30,Parameters!$G$31*$A317))</f>
        <v>37204.82</v>
      </c>
      <c r="U317" s="290">
        <f t="shared" si="127"/>
        <v>119.24621794871794</v>
      </c>
      <c r="V317" s="290" cm="1">
        <f t="array" ref="V317">IF(Parameters!$E$55="No",IF($A317&lt;=Parameters!$H$34,Parameters!$G$34*$A317,IF($A317&lt;=Parameters!$H$35,Parameters!$G$34*Parameters!$H$34+Parameters!$G$35*($A317-Parameters!$H$34),IF($A317&lt;=Parameters!$H$36,Parameters!$G$34*Parameters!$H$34+Parameters!$G$35*(Parameters!$H$35-Parameters!$H$34)+Parameters!$G$36*($A317-Parameters!$H$35),Parameters!$G$34*Parameters!$H$34+Parameters!$G$35*(Parameters!$H$35-Parameters!$H$34)+Parameters!$G$36*(Parameters!$H$36-Parameters!$H$35)+Parameters!$G$37*($A317-Parameters!$H$36)))),_xlfn.IFS($A317&lt;=Parameters!$H$34,Parameters!$G$34*$A317,$A317&lt;=Parameters!$H$35,Parameters!$G$35*$A317,$A317&lt;=Parameters!$H$36,Parameters!$G$36*$A317,$A317&gt;Parameters!$H$36,Parameters!$G$37*$A317))</f>
        <v>41553.479999999996</v>
      </c>
      <c r="W317" s="290">
        <f t="shared" si="151"/>
        <v>133.18423076923077</v>
      </c>
      <c r="X317" s="290" cm="1">
        <f t="array" ref="X317">IF(Parameters!$E$55="No",IF($A317&lt;=Parameters!$H$39,Parameters!$G$39*$A317,IF($A317&lt;=Parameters!$H$40,Parameters!$G$39*Parameters!$H$39+Parameters!$G$40*($A317-Parameters!$H$39),IF($A317&lt;=Parameters!$H$41,Parameters!$G$39*Parameters!$H$39+Parameters!$G$40*(Parameters!$H$40-Parameters!$H$39)+Parameters!$G$41*($A317-Parameters!$H$40),Parameters!$G$39*Parameters!$H$39+Parameters!$G$40*(Parameters!$H$40-Parameters!$H$39)+Parameters!$G$41*(Parameters!$H$41-Parameters!$H$40)+Parameters!$G$42*($A317-Parameters!$H$41)))),_xlfn.IFS($A317&lt;=Parameters!$H$39,Parameters!$G$39*$A317,$A317&lt;=Parameters!$H$40,Parameters!$G$40*$A317,$A317&lt;=Parameters!$H$41,Parameters!$G$41*$A317,$A317&gt;Parameters!$H$41,Parameters!$G$42*$A317))</f>
        <v>43348.02</v>
      </c>
      <c r="Y317" s="290">
        <f t="shared" si="152"/>
        <v>138.93596153846153</v>
      </c>
      <c r="Z317" s="290" cm="1">
        <f t="array" ref="Z317">IF(Parameters!$F$55="No",IF($A317&lt;=Parameters!$J$23,Parameters!$I$23*$A317,IF($A317&lt;=Parameters!$J$24,Parameters!$I$23*Parameters!$J$23+Parameters!$I$24*($A317-Parameters!$J$23),IF($A317&lt;=Parameters!$J$25,Parameters!$I$23*Parameters!$J$23+Parameters!$I$24*(Parameters!$J$24-Parameters!$J$23)+Parameters!$I$25*($A317-Parameters!$J$24),Parameters!$I$23*Parameters!$J$23+Parameters!$I$24*(Parameters!$J$24-Parameters!$J$23)+Parameters!$I$25*(Parameters!$J$25-Parameters!$J$24)+Parameters!$I$26*($A317-Parameters!$J$25)))),_xlfn.IFS($A317&lt;=Parameters!$J$23,Parameters!$I$23*$A317,$A317&lt;=Parameters!$J$24,Parameters!$I$24*$A317,$A317&lt;=Parameters!$J$25,Parameters!$I$25*$A317,$A317&gt;Parameters!$J$25,Parameters!$I$26*$A317))</f>
        <v>28988.880000000001</v>
      </c>
      <c r="AA317" s="290">
        <f t="shared" si="128"/>
        <v>92.913076923076929</v>
      </c>
      <c r="AB317" s="290" cm="1">
        <f t="array" ref="AB317">IF(Parameters!$F$55="No",IF($A317&lt;=Parameters!$J$28,Parameters!$I$28*$A317,IF($A317&lt;=Parameters!$J$29,Parameters!$I$28*Parameters!$J$28+Parameters!$I$29*($A317-Parameters!$J$28),IF($A317&lt;=Parameters!$J$30,Parameters!$I$28*Parameters!$J$28+Parameters!$I$29*(Parameters!$J$29-Parameters!$J$28)+Parameters!$I$30*($A317-Parameters!$J$29),Parameters!$I$28*Parameters!$J$28+Parameters!$I$29*(Parameters!$J$29-Parameters!$J$28)+Parameters!$I$30*(Parameters!$J$30-Parameters!$J$29)+Parameters!$I$31*($A317-Parameters!$J$30)))),_xlfn.IFS($A317&lt;=Parameters!$J$28,Parameters!$I$28*$A317,$A317&lt;=Parameters!$J$29,Parameters!$I$29*$A317,$A317&lt;=Parameters!$J$30,Parameters!$I$30*$A317,$A317&gt;Parameters!$J$30,Parameters!$I$31*$A317))</f>
        <v>37204.82</v>
      </c>
      <c r="AC317" s="290">
        <f t="shared" si="129"/>
        <v>119.24621794871794</v>
      </c>
      <c r="AD317" s="290" cm="1">
        <f t="array" ref="AD317">IF(Parameters!$F$55="No",IF($A317&lt;=Parameters!$J$34,Parameters!$I$34*$A317,IF($A317&lt;=Parameters!$J$35,Parameters!$I$34*Parameters!$J$34+Parameters!$I$35*($A317-Parameters!$J$34),IF($A317&lt;=Parameters!$J$36,Parameters!$I$34*Parameters!$J$34+Parameters!$I$35*(Parameters!$J$35-Parameters!$J$34)+Parameters!$I$36*($A317-Parameters!$J$35),Parameters!$I$34*Parameters!$J$34+Parameters!$I$35*(Parameters!$J$35-Parameters!$J$34)+Parameters!$I$36*(Parameters!$J$36-Parameters!$J$35)+Parameters!$I$37*($A317-Parameters!$J$36)))),_xlfn.IFS($A317&lt;=Parameters!$J$34,Parameters!$I$34*$A317,$A317&lt;=Parameters!$J$35,Parameters!$I$35*$A317,$A317&lt;=Parameters!$J$36,Parameters!$I$36*$A317,$A317&gt;Parameters!$J$36,Parameters!$I$37*$A317))</f>
        <v>41553.479999999996</v>
      </c>
      <c r="AE317" s="290">
        <f t="shared" si="153"/>
        <v>133.18423076923077</v>
      </c>
      <c r="AF317" s="290" cm="1">
        <f t="array" ref="AF317">IF(Parameters!$F$55="No",IF($A317&lt;=Parameters!$J$39,Parameters!$I$39*$A317,IF($A317&lt;=Parameters!$J$40,Parameters!$I$39*Parameters!$J$39+Parameters!$I$40*($A317-Parameters!$J$39),IF($A317&lt;=Parameters!$J$41,Parameters!$I$39*Parameters!$J$39+Parameters!$I$40*(Parameters!$J$40-Parameters!$J$39)+Parameters!$I$41*($A317-Parameters!$J$40),Parameters!$I$39*Parameters!$J$39+Parameters!$I$40*(Parameters!$J$40-Parameters!$J$39)+Parameters!$I$41*(Parameters!$J$41-Parameters!$J$40)+Parameters!$I$42*($A317-Parameters!$J$41)))),_xlfn.IFS($A317&lt;=Parameters!$J$39,Parameters!$I$39*$A317,$A317&lt;=Parameters!$J$40,Parameters!$I$40*$A317,$A317&lt;=Parameters!$J$41,Parameters!$I$41*$A317,$A317&gt;Parameters!$J$41,Parameters!$I$42*$A317))</f>
        <v>43348.02</v>
      </c>
      <c r="AG317" s="290">
        <f t="shared" si="154"/>
        <v>138.93596153846153</v>
      </c>
      <c r="AI317" s="428">
        <f t="shared" si="130"/>
        <v>136.4900000000016</v>
      </c>
      <c r="AJ317" s="428">
        <f t="shared" si="131"/>
        <v>159.36000000000058</v>
      </c>
      <c r="AK317" s="428">
        <f t="shared" si="132"/>
        <v>143.5399999999936</v>
      </c>
      <c r="AL317" s="428">
        <f t="shared" si="133"/>
        <v>158.45999999999913</v>
      </c>
      <c r="AM317" s="428">
        <f t="shared" si="134"/>
        <v>136.4900000000016</v>
      </c>
      <c r="AN317" s="428">
        <f t="shared" si="135"/>
        <v>159.36000000000058</v>
      </c>
      <c r="AO317" s="428">
        <f t="shared" si="136"/>
        <v>143.5399999999936</v>
      </c>
      <c r="AP317" s="428">
        <f t="shared" si="137"/>
        <v>158.45999999999913</v>
      </c>
      <c r="AQ317" s="428">
        <f t="shared" si="138"/>
        <v>136.4900000000016</v>
      </c>
      <c r="AR317" s="428">
        <f t="shared" si="139"/>
        <v>159.36000000000058</v>
      </c>
      <c r="AS317" s="428">
        <f t="shared" si="140"/>
        <v>143.5399999999936</v>
      </c>
      <c r="AT317" s="428">
        <f t="shared" si="141"/>
        <v>158.45999999999913</v>
      </c>
      <c r="AU317" s="428">
        <f t="shared" si="142"/>
        <v>136.4900000000016</v>
      </c>
      <c r="AV317" s="428">
        <f t="shared" si="143"/>
        <v>159.36000000000058</v>
      </c>
      <c r="AW317" s="428">
        <f t="shared" si="144"/>
        <v>143.5399999999936</v>
      </c>
      <c r="AX317" s="428">
        <f t="shared" si="145"/>
        <v>158.45999999999913</v>
      </c>
    </row>
    <row r="318">
      <c r="A318" s="413">
        <v>313</v>
      </c>
      <c r="B318" s="290" cm="1">
        <f t="array" ref="B318">IF(Parameters!$C$55="No",IF($A318&lt;=Parameters!$D$23,Parameters!$C$23*$A318,IF($A318&lt;=Parameters!$D$24,Parameters!$C$23*Parameters!$D$23+Parameters!$C$24*($A318-Parameters!$D$23),IF($A318&lt;=Parameters!$D$25,Parameters!$C$23*Parameters!$D$23+Parameters!$C$24*(Parameters!$D$24-Parameters!$D$23)+Parameters!$C$25*($A318-Parameters!$D$24),Parameters!$C$23*Parameters!$D$23+Parameters!$C$24*(Parameters!$D$24-Parameters!$D$23)+Parameters!$C$25*(Parameters!$D$25-Parameters!$D$24)+Parameters!$C$26*($A318-Parameters!$D$25)))),_xlfn.IFS($A318&lt;=Parameters!$D$23,Parameters!$C$23*$A318,$A318&lt;=Parameters!$D$24,Parameters!$C$24*$A318,$A318&lt;=Parameters!$D$25,Parameters!$C$25*$A318,$A318&gt;Parameters!$D$25,Parameters!$C$26*$A318))</f>
        <v>29125.37</v>
      </c>
      <c r="C318" s="290">
        <f t="shared" si="146"/>
        <v>93.052300319488808</v>
      </c>
      <c r="D318" s="290" cm="1">
        <f t="array" ref="D318">IF(Parameters!$C$55="No",IF($A318&lt;=Parameters!$D$28,Parameters!$C$28*$A318,IF($A318&lt;=Parameters!$D$29,Parameters!$C$28*Parameters!$D$28+Parameters!$C$29*($A318-Parameters!$D$28),IF($A318&lt;=Parameters!$D$30,Parameters!$C$28*Parameters!$D$28+Parameters!$C$29*(Parameters!$D$29-Parameters!$D$28)+Parameters!$C$30*($A318-Parameters!$D$29),Parameters!$C$28*Parameters!$D$28+Parameters!$C$29*(Parameters!$D$29-Parameters!$D$28)+Parameters!$C$30*(Parameters!$D$30-Parameters!$D$29)+Parameters!$C$31*($A318-Parameters!$D$30)))),_xlfn.IFS($A318&lt;=Parameters!$D$28,Parameters!$C$28*$A318,$A318&lt;=Parameters!$D$29,Parameters!$C$29*$A318,$A318&lt;=Parameters!$D$30,Parameters!$C$30*$A318,$A318&gt;Parameters!$D$30,Parameters!$C$31*$A318))</f>
        <v>37364.18</v>
      </c>
      <c r="E318" s="290">
        <f t="shared" si="146"/>
        <v>119.37437699680511</v>
      </c>
      <c r="F318" s="290" cm="1">
        <f t="array" ref="F318">IF(Parameters!$C$55="No",IF($A318&lt;=Parameters!$D$34,Parameters!$C$34*$A318,IF($A318&lt;=Parameters!$D$35,Parameters!$C$34*Parameters!$D$34+Parameters!$C$35*($A318-Parameters!$D$34),IF($A318&lt;=Parameters!$D$36,Parameters!$C$34*Parameters!$D$34+Parameters!$C$35*(Parameters!$D$35-Parameters!$D$34)+Parameters!$C$36*($A318-Parameters!$D$35),Parameters!$C$34*Parameters!$D$34+Parameters!$C$35*(Parameters!$D$35-Parameters!$D$34)+Parameters!$C$36*(Parameters!$D$36-Parameters!$D$35)+Parameters!$C$37*($A318-Parameters!$D$36)))),_xlfn.IFS($A318&lt;=Parameters!$D$34,Parameters!$C$34*$A318,$A318&lt;=Parameters!$D$35,Parameters!$C$35*$A318,$A318&lt;=Parameters!$D$36,Parameters!$C$36*$A318,$A318&gt;Parameters!$D$36,Parameters!$C$37*$A318))</f>
        <v>41697.019999999997</v>
      </c>
      <c r="G318" s="290">
        <f t="shared" si="147"/>
        <v>133.21731629392971</v>
      </c>
      <c r="H318" s="290" cm="1">
        <f t="array" ref="H318">IF(Parameters!$C$55="No",IF($A318&lt;=Parameters!$D$39,Parameters!$C$39*$A318,IF($A318&lt;=Parameters!$D$40,Parameters!$C$39*Parameters!$D$39+Parameters!$C$40*($A318-Parameters!$D$39),IF($A318&lt;=Parameters!$D$41,Parameters!$C$39*Parameters!$D$39+Parameters!$C$40*(Parameters!$D$40-Parameters!$D$39)+Parameters!$C$41*($A318-Parameters!$D$40),Parameters!$C$39*Parameters!$D$39+Parameters!$C$40*(Parameters!$D$40-Parameters!$D$39)+Parameters!$C$41*(Parameters!$D$41-Parameters!$D$40)+Parameters!$C$42*($A318-Parameters!$D$41)))),_xlfn.IFS($A318&lt;=Parameters!$D$39,Parameters!$C$39*$A318,$A318&lt;=Parameters!$D$40,Parameters!$C$40*$A318,$A318&lt;=Parameters!$D$41,Parameters!$C$41*$A318,$A318&gt;Parameters!$D$41,Parameters!$C$42*$A318))</f>
        <v>43506.48</v>
      </c>
      <c r="I318" s="290">
        <f t="shared" si="148"/>
        <v>138.99833865814696</v>
      </c>
      <c r="J318" s="290" cm="1">
        <f t="array" ref="J318">IF(Parameters!$D$55="No",IF($A318&lt;=Parameters!$F$23,Parameters!$E$23*$A318,IF($A318&lt;=Parameters!$F$24,Parameters!$E$23*Parameters!$F$23+Parameters!$E$24*($A318-Parameters!$F$23),IF($A318&lt;=Parameters!$F$25,Parameters!$E$23*Parameters!$F$23+Parameters!$E$24*(Parameters!$F$24-Parameters!$F$23)+Parameters!$E$25*($A318-Parameters!$F$24),Parameters!$E$23*Parameters!$F$23+Parameters!$E$24*(Parameters!$F$24-Parameters!$F$23)+Parameters!$E$25*(Parameters!$F$25-Parameters!$F$24)+Parameters!$E$26*($A318-Parameters!$F$25)))),_xlfn.IFS($A318&lt;=Parameters!$F$23,Parameters!$E$23*$A318,$A318&lt;=Parameters!$F$24,Parameters!$E$24*$A318,$A318&lt;=Parameters!$F$25,Parameters!$E$25*$A318,$A318&gt;Parameters!$F$25,Parameters!$E$26*$A318))</f>
        <v>29125.37</v>
      </c>
      <c r="K318" s="290">
        <f t="shared" si="124"/>
        <v>93.052300319488808</v>
      </c>
      <c r="L318" s="290" cm="1">
        <f t="array" ref="L318">IF(Parameters!$D$55="No",IF($A318&lt;=Parameters!$F$28,Parameters!$E$28*$A318,IF($A318&lt;=Parameters!$F$29,Parameters!$E$28*Parameters!$F$28+Parameters!$E$29*($A318-Parameters!$F$28),IF($A318&lt;=Parameters!$F$30,Parameters!$E$28*Parameters!$F$28+Parameters!$E$29*(Parameters!$F$29-Parameters!$F$28)+Parameters!$E$30*($A318-Parameters!$F$29),Parameters!$E$28*Parameters!$F$28+Parameters!$E$29*(Parameters!$F$29-Parameters!$F$28)+Parameters!$E$30*(Parameters!$F$30-Parameters!$F$29)+Parameters!$E$31*($A318-Parameters!$F$30)))),_xlfn.IFS($A318&lt;=Parameters!$F$28,Parameters!$E$28*$A318,$A318&lt;=Parameters!$F$29,Parameters!$E$29*$A318,$A318&lt;=Parameters!$F$30,Parameters!$E$30*$A318,$A318&gt;Parameters!$F$30,Parameters!$E$31*$A318))</f>
        <v>37364.18</v>
      </c>
      <c r="M318" s="290">
        <f t="shared" si="125"/>
        <v>119.37437699680511</v>
      </c>
      <c r="N318" s="290" cm="1">
        <f t="array" ref="N318">IF(Parameters!$D$55="No",IF($A318&lt;=Parameters!$F$34,Parameters!$E$34*$A318,IF($A318&lt;=Parameters!$F$35,Parameters!$E$34*Parameters!$F$34+Parameters!$E$35*($A318-Parameters!$F$34),IF($A318&lt;=Parameters!$F$36,Parameters!$E$34*Parameters!$F$34+Parameters!$E$35*(Parameters!$F$35-Parameters!$F$34)+Parameters!$E$36*($A318-Parameters!$F$35),Parameters!$E$34*Parameters!$F$34+Parameters!$E$35*(Parameters!$F$35-Parameters!$F$34)+Parameters!$E$36*(Parameters!$F$36-Parameters!$F$35)+Parameters!$E$37*($A318-Parameters!$F$36)))),_xlfn.IFS($A318&lt;=Parameters!$F$34,Parameters!$E$34*$A318,$A318&lt;=Parameters!$F$35,Parameters!$E$35*$A318,$A318&lt;=Parameters!$F$36,Parameters!$E$36*$A318,$A318&gt;Parameters!$F$36,Parameters!$E$37*$A318))</f>
        <v>41697.019999999997</v>
      </c>
      <c r="O318" s="290">
        <f t="shared" si="149"/>
        <v>133.21731629392971</v>
      </c>
      <c r="P318" s="290" cm="1">
        <f t="array" ref="P318">IF(Parameters!$D$55="No",IF($A318&lt;=Parameters!$F$39,Parameters!$E$39*$A318,IF($A318&lt;=Parameters!$F$40,Parameters!$E$39*Parameters!$F$39+Parameters!$E$40*($A318-Parameters!$F$39),IF($A318&lt;=Parameters!$F$41,Parameters!$E$39*Parameters!$F$39+Parameters!$E$40*(Parameters!$F$40-Parameters!$F$39)+Parameters!$E$41*($A318-Parameters!$F$40),Parameters!$E$39*Parameters!$F$39+Parameters!$E$40*(Parameters!$F$40-Parameters!$F$39)+Parameters!$E$41*(Parameters!$F$41-Parameters!$F$40)+Parameters!$E$42*($A318-Parameters!$F$41)))),_xlfn.IFS($A318&lt;=Parameters!$F$39,Parameters!$E$39*$A318,$A318&lt;=Parameters!$F$40,Parameters!$E$40*$A318,$A318&lt;=Parameters!$F$41,Parameters!$E$41*$A318,$A318&gt;Parameters!$F$41,Parameters!$E$42*$A318))</f>
        <v>43506.48</v>
      </c>
      <c r="Q318" s="290">
        <f t="shared" si="150"/>
        <v>138.99833865814696</v>
      </c>
      <c r="R318" s="290" cm="1">
        <f t="array" ref="R318">IF(Parameters!$E$55="No",IF($A318&lt;=Parameters!$H$23,Parameters!$G$23*$A318,IF($A318&lt;=Parameters!$H$24,Parameters!$G$23*Parameters!$H$23+Parameters!$G$24*($A318-Parameters!$H$23),IF($A318&lt;=Parameters!$H$25,Parameters!$G$23*Parameters!$H$23+Parameters!$G$24*(Parameters!$H$24-Parameters!$H$23)+Parameters!$G$25*($A318-Parameters!$H$24),Parameters!$G$23*Parameters!$H$23+Parameters!$G$24*(Parameters!$H$24-Parameters!$H$23)+Parameters!$G$25*(Parameters!$H$25-Parameters!$H$24)+Parameters!$G$26*($A318-Parameters!$H$25)))),_xlfn.IFS($A318&lt;=Parameters!$H$23,Parameters!$G$23*$A318,$A318&lt;=Parameters!$H$24,Parameters!$G$24*$A318,$A318&lt;=Parameters!$H$25,Parameters!$G$25*$A318,$A318&gt;Parameters!$H$25,Parameters!$G$26*$A318))</f>
        <v>29125.37</v>
      </c>
      <c r="S318" s="290">
        <f t="shared" si="126"/>
        <v>93.052300319488808</v>
      </c>
      <c r="T318" s="290" cm="1">
        <f t="array" ref="T318">IF(Parameters!$E$55="No",IF($A318&lt;=Parameters!$H$28,Parameters!$G$28*$A318,IF($A318&lt;=Parameters!$H$29,Parameters!$G$28*Parameters!$H$28+Parameters!$G$29*($A318-Parameters!$H$28),IF($A318&lt;=Parameters!$H$30,Parameters!$G$28*Parameters!$H$28+Parameters!$G$29*(Parameters!$H$29-Parameters!$H$28)+Parameters!$G$30*($A318-Parameters!$H$29),Parameters!$G$28*Parameters!$H$28+Parameters!$G$29*(Parameters!$H$29-Parameters!$H$28)+Parameters!$G$30*(Parameters!$H$30-Parameters!$H$29)+Parameters!$G$31*($A318-Parameters!$H$30)))),_xlfn.IFS($A318&lt;=Parameters!$H$28,Parameters!$G$28*$A318,$A318&lt;=Parameters!$H$29,Parameters!$G$29*$A318,$A318&lt;=Parameters!$H$30,Parameters!$G$30*$A318,$A318&gt;Parameters!$H$30,Parameters!$G$31*$A318))</f>
        <v>37364.18</v>
      </c>
      <c r="U318" s="290">
        <f t="shared" si="127"/>
        <v>119.37437699680511</v>
      </c>
      <c r="V318" s="290" cm="1">
        <f t="array" ref="V318">IF(Parameters!$E$55="No",IF($A318&lt;=Parameters!$H$34,Parameters!$G$34*$A318,IF($A318&lt;=Parameters!$H$35,Parameters!$G$34*Parameters!$H$34+Parameters!$G$35*($A318-Parameters!$H$34),IF($A318&lt;=Parameters!$H$36,Parameters!$G$34*Parameters!$H$34+Parameters!$G$35*(Parameters!$H$35-Parameters!$H$34)+Parameters!$G$36*($A318-Parameters!$H$35),Parameters!$G$34*Parameters!$H$34+Parameters!$G$35*(Parameters!$H$35-Parameters!$H$34)+Parameters!$G$36*(Parameters!$H$36-Parameters!$H$35)+Parameters!$G$37*($A318-Parameters!$H$36)))),_xlfn.IFS($A318&lt;=Parameters!$H$34,Parameters!$G$34*$A318,$A318&lt;=Parameters!$H$35,Parameters!$G$35*$A318,$A318&lt;=Parameters!$H$36,Parameters!$G$36*$A318,$A318&gt;Parameters!$H$36,Parameters!$G$37*$A318))</f>
        <v>41697.019999999997</v>
      </c>
      <c r="W318" s="290">
        <f t="shared" si="151"/>
        <v>133.21731629392971</v>
      </c>
      <c r="X318" s="290" cm="1">
        <f t="array" ref="X318">IF(Parameters!$E$55="No",IF($A318&lt;=Parameters!$H$39,Parameters!$G$39*$A318,IF($A318&lt;=Parameters!$H$40,Parameters!$G$39*Parameters!$H$39+Parameters!$G$40*($A318-Parameters!$H$39),IF($A318&lt;=Parameters!$H$41,Parameters!$G$39*Parameters!$H$39+Parameters!$G$40*(Parameters!$H$40-Parameters!$H$39)+Parameters!$G$41*($A318-Parameters!$H$40),Parameters!$G$39*Parameters!$H$39+Parameters!$G$40*(Parameters!$H$40-Parameters!$H$39)+Parameters!$G$41*(Parameters!$H$41-Parameters!$H$40)+Parameters!$G$42*($A318-Parameters!$H$41)))),_xlfn.IFS($A318&lt;=Parameters!$H$39,Parameters!$G$39*$A318,$A318&lt;=Parameters!$H$40,Parameters!$G$40*$A318,$A318&lt;=Parameters!$H$41,Parameters!$G$41*$A318,$A318&gt;Parameters!$H$41,Parameters!$G$42*$A318))</f>
        <v>43506.48</v>
      </c>
      <c r="Y318" s="290">
        <f t="shared" si="152"/>
        <v>138.99833865814696</v>
      </c>
      <c r="Z318" s="290" cm="1">
        <f t="array" ref="Z318">IF(Parameters!$F$55="No",IF($A318&lt;=Parameters!$J$23,Parameters!$I$23*$A318,IF($A318&lt;=Parameters!$J$24,Parameters!$I$23*Parameters!$J$23+Parameters!$I$24*($A318-Parameters!$J$23),IF($A318&lt;=Parameters!$J$25,Parameters!$I$23*Parameters!$J$23+Parameters!$I$24*(Parameters!$J$24-Parameters!$J$23)+Parameters!$I$25*($A318-Parameters!$J$24),Parameters!$I$23*Parameters!$J$23+Parameters!$I$24*(Parameters!$J$24-Parameters!$J$23)+Parameters!$I$25*(Parameters!$J$25-Parameters!$J$24)+Parameters!$I$26*($A318-Parameters!$J$25)))),_xlfn.IFS($A318&lt;=Parameters!$J$23,Parameters!$I$23*$A318,$A318&lt;=Parameters!$J$24,Parameters!$I$24*$A318,$A318&lt;=Parameters!$J$25,Parameters!$I$25*$A318,$A318&gt;Parameters!$J$25,Parameters!$I$26*$A318))</f>
        <v>29125.37</v>
      </c>
      <c r="AA318" s="290">
        <f t="shared" si="128"/>
        <v>93.052300319488808</v>
      </c>
      <c r="AB318" s="290" cm="1">
        <f t="array" ref="AB318">IF(Parameters!$F$55="No",IF($A318&lt;=Parameters!$J$28,Parameters!$I$28*$A318,IF($A318&lt;=Parameters!$J$29,Parameters!$I$28*Parameters!$J$28+Parameters!$I$29*($A318-Parameters!$J$28),IF($A318&lt;=Parameters!$J$30,Parameters!$I$28*Parameters!$J$28+Parameters!$I$29*(Parameters!$J$29-Parameters!$J$28)+Parameters!$I$30*($A318-Parameters!$J$29),Parameters!$I$28*Parameters!$J$28+Parameters!$I$29*(Parameters!$J$29-Parameters!$J$28)+Parameters!$I$30*(Parameters!$J$30-Parameters!$J$29)+Parameters!$I$31*($A318-Parameters!$J$30)))),_xlfn.IFS($A318&lt;=Parameters!$J$28,Parameters!$I$28*$A318,$A318&lt;=Parameters!$J$29,Parameters!$I$29*$A318,$A318&lt;=Parameters!$J$30,Parameters!$I$30*$A318,$A318&gt;Parameters!$J$30,Parameters!$I$31*$A318))</f>
        <v>37364.18</v>
      </c>
      <c r="AC318" s="290">
        <f t="shared" si="129"/>
        <v>119.37437699680511</v>
      </c>
      <c r="AD318" s="290" cm="1">
        <f t="array" ref="AD318">IF(Parameters!$F$55="No",IF($A318&lt;=Parameters!$J$34,Parameters!$I$34*$A318,IF($A318&lt;=Parameters!$J$35,Parameters!$I$34*Parameters!$J$34+Parameters!$I$35*($A318-Parameters!$J$34),IF($A318&lt;=Parameters!$J$36,Parameters!$I$34*Parameters!$J$34+Parameters!$I$35*(Parameters!$J$35-Parameters!$J$34)+Parameters!$I$36*($A318-Parameters!$J$35),Parameters!$I$34*Parameters!$J$34+Parameters!$I$35*(Parameters!$J$35-Parameters!$J$34)+Parameters!$I$36*(Parameters!$J$36-Parameters!$J$35)+Parameters!$I$37*($A318-Parameters!$J$36)))),_xlfn.IFS($A318&lt;=Parameters!$J$34,Parameters!$I$34*$A318,$A318&lt;=Parameters!$J$35,Parameters!$I$35*$A318,$A318&lt;=Parameters!$J$36,Parameters!$I$36*$A318,$A318&gt;Parameters!$J$36,Parameters!$I$37*$A318))</f>
        <v>41697.019999999997</v>
      </c>
      <c r="AE318" s="290">
        <f t="shared" si="153"/>
        <v>133.21731629392971</v>
      </c>
      <c r="AF318" s="290" cm="1">
        <f t="array" ref="AF318">IF(Parameters!$F$55="No",IF($A318&lt;=Parameters!$J$39,Parameters!$I$39*$A318,IF($A318&lt;=Parameters!$J$40,Parameters!$I$39*Parameters!$J$39+Parameters!$I$40*($A318-Parameters!$J$39),IF($A318&lt;=Parameters!$J$41,Parameters!$I$39*Parameters!$J$39+Parameters!$I$40*(Parameters!$J$40-Parameters!$J$39)+Parameters!$I$41*($A318-Parameters!$J$40),Parameters!$I$39*Parameters!$J$39+Parameters!$I$40*(Parameters!$J$40-Parameters!$J$39)+Parameters!$I$41*(Parameters!$J$41-Parameters!$J$40)+Parameters!$I$42*($A318-Parameters!$J$41)))),_xlfn.IFS($A318&lt;=Parameters!$J$39,Parameters!$I$39*$A318,$A318&lt;=Parameters!$J$40,Parameters!$I$40*$A318,$A318&lt;=Parameters!$J$41,Parameters!$I$41*$A318,$A318&gt;Parameters!$J$41,Parameters!$I$42*$A318))</f>
        <v>43506.48</v>
      </c>
      <c r="AG318" s="290">
        <f t="shared" si="154"/>
        <v>138.99833865814696</v>
      </c>
      <c r="AI318" s="428">
        <f t="shared" si="130"/>
        <v>136.48999999999796</v>
      </c>
      <c r="AJ318" s="428">
        <f t="shared" si="131"/>
        <v>159.36000000000058</v>
      </c>
      <c r="AK318" s="428">
        <f t="shared" si="132"/>
        <v>143.54000000000087</v>
      </c>
      <c r="AL318" s="428">
        <f t="shared" si="133"/>
        <v>158.4600000000064</v>
      </c>
      <c r="AM318" s="428">
        <f t="shared" si="134"/>
        <v>136.48999999999796</v>
      </c>
      <c r="AN318" s="428">
        <f t="shared" si="135"/>
        <v>159.36000000000058</v>
      </c>
      <c r="AO318" s="428">
        <f t="shared" si="136"/>
        <v>143.54000000000087</v>
      </c>
      <c r="AP318" s="428">
        <f t="shared" si="137"/>
        <v>158.4600000000064</v>
      </c>
      <c r="AQ318" s="428">
        <f t="shared" si="138"/>
        <v>136.48999999999796</v>
      </c>
      <c r="AR318" s="428">
        <f t="shared" si="139"/>
        <v>159.36000000000058</v>
      </c>
      <c r="AS318" s="428">
        <f t="shared" si="140"/>
        <v>143.54000000000087</v>
      </c>
      <c r="AT318" s="428">
        <f t="shared" si="141"/>
        <v>158.4600000000064</v>
      </c>
      <c r="AU318" s="428">
        <f t="shared" si="142"/>
        <v>136.48999999999796</v>
      </c>
      <c r="AV318" s="428">
        <f t="shared" si="143"/>
        <v>159.36000000000058</v>
      </c>
      <c r="AW318" s="428">
        <f t="shared" si="144"/>
        <v>143.54000000000087</v>
      </c>
      <c r="AX318" s="428">
        <f t="shared" si="145"/>
        <v>158.4600000000064</v>
      </c>
    </row>
    <row r="319">
      <c r="A319" s="413">
        <v>314</v>
      </c>
      <c r="B319" s="290" cm="1">
        <f t="array" ref="B319">IF(Parameters!$C$55="No",IF($A319&lt;=Parameters!$D$23,Parameters!$C$23*$A319,IF($A319&lt;=Parameters!$D$24,Parameters!$C$23*Parameters!$D$23+Parameters!$C$24*($A319-Parameters!$D$23),IF($A319&lt;=Parameters!$D$25,Parameters!$C$23*Parameters!$D$23+Parameters!$C$24*(Parameters!$D$24-Parameters!$D$23)+Parameters!$C$25*($A319-Parameters!$D$24),Parameters!$C$23*Parameters!$D$23+Parameters!$C$24*(Parameters!$D$24-Parameters!$D$23)+Parameters!$C$25*(Parameters!$D$25-Parameters!$D$24)+Parameters!$C$26*($A319-Parameters!$D$25)))),_xlfn.IFS($A319&lt;=Parameters!$D$23,Parameters!$C$23*$A319,$A319&lt;=Parameters!$D$24,Parameters!$C$24*$A319,$A319&lt;=Parameters!$D$25,Parameters!$C$25*$A319,$A319&gt;Parameters!$D$25,Parameters!$C$26*$A319))</f>
        <v>29261.86</v>
      </c>
      <c r="C319" s="290">
        <f t="shared" si="146"/>
        <v>93.190636942675155</v>
      </c>
      <c r="D319" s="290" cm="1">
        <f t="array" ref="D319">IF(Parameters!$C$55="No",IF($A319&lt;=Parameters!$D$28,Parameters!$C$28*$A319,IF($A319&lt;=Parameters!$D$29,Parameters!$C$28*Parameters!$D$28+Parameters!$C$29*($A319-Parameters!$D$28),IF($A319&lt;=Parameters!$D$30,Parameters!$C$28*Parameters!$D$28+Parameters!$C$29*(Parameters!$D$29-Parameters!$D$28)+Parameters!$C$30*($A319-Parameters!$D$29),Parameters!$C$28*Parameters!$D$28+Parameters!$C$29*(Parameters!$D$29-Parameters!$D$28)+Parameters!$C$30*(Parameters!$D$30-Parameters!$D$29)+Parameters!$C$31*($A319-Parameters!$D$30)))),_xlfn.IFS($A319&lt;=Parameters!$D$28,Parameters!$C$28*$A319,$A319&lt;=Parameters!$D$29,Parameters!$C$29*$A319,$A319&lt;=Parameters!$D$30,Parameters!$C$30*$A319,$A319&gt;Parameters!$D$30,Parameters!$C$31*$A319))</f>
        <v>37523.54</v>
      </c>
      <c r="E319" s="290">
        <f t="shared" si="146"/>
        <v>119.50171974522293</v>
      </c>
      <c r="F319" s="290" cm="1">
        <f t="array" ref="F319">IF(Parameters!$C$55="No",IF($A319&lt;=Parameters!$D$34,Parameters!$C$34*$A319,IF($A319&lt;=Parameters!$D$35,Parameters!$C$34*Parameters!$D$34+Parameters!$C$35*($A319-Parameters!$D$34),IF($A319&lt;=Parameters!$D$36,Parameters!$C$34*Parameters!$D$34+Parameters!$C$35*(Parameters!$D$35-Parameters!$D$34)+Parameters!$C$36*($A319-Parameters!$D$35),Parameters!$C$34*Parameters!$D$34+Parameters!$C$35*(Parameters!$D$35-Parameters!$D$34)+Parameters!$C$36*(Parameters!$D$36-Parameters!$D$35)+Parameters!$C$37*($A319-Parameters!$D$36)))),_xlfn.IFS($A319&lt;=Parameters!$D$34,Parameters!$C$34*$A319,$A319&lt;=Parameters!$D$35,Parameters!$C$35*$A319,$A319&lt;=Parameters!$D$36,Parameters!$C$36*$A319,$A319&gt;Parameters!$D$36,Parameters!$C$37*$A319))</f>
        <v>41840.559999999998</v>
      </c>
      <c r="G319" s="290">
        <f t="shared" si="147"/>
        <v>133.25019108280253</v>
      </c>
      <c r="H319" s="290" cm="1">
        <f t="array" ref="H319">IF(Parameters!$C$55="No",IF($A319&lt;=Parameters!$D$39,Parameters!$C$39*$A319,IF($A319&lt;=Parameters!$D$40,Parameters!$C$39*Parameters!$D$39+Parameters!$C$40*($A319-Parameters!$D$39),IF($A319&lt;=Parameters!$D$41,Parameters!$C$39*Parameters!$D$39+Parameters!$C$40*(Parameters!$D$40-Parameters!$D$39)+Parameters!$C$41*($A319-Parameters!$D$40),Parameters!$C$39*Parameters!$D$39+Parameters!$C$40*(Parameters!$D$40-Parameters!$D$39)+Parameters!$C$41*(Parameters!$D$41-Parameters!$D$40)+Parameters!$C$42*($A319-Parameters!$D$41)))),_xlfn.IFS($A319&lt;=Parameters!$D$39,Parameters!$C$39*$A319,$A319&lt;=Parameters!$D$40,Parameters!$C$40*$A319,$A319&lt;=Parameters!$D$41,Parameters!$C$41*$A319,$A319&gt;Parameters!$D$41,Parameters!$C$42*$A319))</f>
        <v>43664.94</v>
      </c>
      <c r="I319" s="290">
        <f t="shared" si="148"/>
        <v>139.06031847133758</v>
      </c>
      <c r="J319" s="290" cm="1">
        <f t="array" ref="J319">IF(Parameters!$D$55="No",IF($A319&lt;=Parameters!$F$23,Parameters!$E$23*$A319,IF($A319&lt;=Parameters!$F$24,Parameters!$E$23*Parameters!$F$23+Parameters!$E$24*($A319-Parameters!$F$23),IF($A319&lt;=Parameters!$F$25,Parameters!$E$23*Parameters!$F$23+Parameters!$E$24*(Parameters!$F$24-Parameters!$F$23)+Parameters!$E$25*($A319-Parameters!$F$24),Parameters!$E$23*Parameters!$F$23+Parameters!$E$24*(Parameters!$F$24-Parameters!$F$23)+Parameters!$E$25*(Parameters!$F$25-Parameters!$F$24)+Parameters!$E$26*($A319-Parameters!$F$25)))),_xlfn.IFS($A319&lt;=Parameters!$F$23,Parameters!$E$23*$A319,$A319&lt;=Parameters!$F$24,Parameters!$E$24*$A319,$A319&lt;=Parameters!$F$25,Parameters!$E$25*$A319,$A319&gt;Parameters!$F$25,Parameters!$E$26*$A319))</f>
        <v>29261.86</v>
      </c>
      <c r="K319" s="290">
        <f t="shared" si="124"/>
        <v>93.190636942675155</v>
      </c>
      <c r="L319" s="290" cm="1">
        <f t="array" ref="L319">IF(Parameters!$D$55="No",IF($A319&lt;=Parameters!$F$28,Parameters!$E$28*$A319,IF($A319&lt;=Parameters!$F$29,Parameters!$E$28*Parameters!$F$28+Parameters!$E$29*($A319-Parameters!$F$28),IF($A319&lt;=Parameters!$F$30,Parameters!$E$28*Parameters!$F$28+Parameters!$E$29*(Parameters!$F$29-Parameters!$F$28)+Parameters!$E$30*($A319-Parameters!$F$29),Parameters!$E$28*Parameters!$F$28+Parameters!$E$29*(Parameters!$F$29-Parameters!$F$28)+Parameters!$E$30*(Parameters!$F$30-Parameters!$F$29)+Parameters!$E$31*($A319-Parameters!$F$30)))),_xlfn.IFS($A319&lt;=Parameters!$F$28,Parameters!$E$28*$A319,$A319&lt;=Parameters!$F$29,Parameters!$E$29*$A319,$A319&lt;=Parameters!$F$30,Parameters!$E$30*$A319,$A319&gt;Parameters!$F$30,Parameters!$E$31*$A319))</f>
        <v>37523.54</v>
      </c>
      <c r="M319" s="290">
        <f t="shared" si="125"/>
        <v>119.50171974522293</v>
      </c>
      <c r="N319" s="290" cm="1">
        <f t="array" ref="N319">IF(Parameters!$D$55="No",IF($A319&lt;=Parameters!$F$34,Parameters!$E$34*$A319,IF($A319&lt;=Parameters!$F$35,Parameters!$E$34*Parameters!$F$34+Parameters!$E$35*($A319-Parameters!$F$34),IF($A319&lt;=Parameters!$F$36,Parameters!$E$34*Parameters!$F$34+Parameters!$E$35*(Parameters!$F$35-Parameters!$F$34)+Parameters!$E$36*($A319-Parameters!$F$35),Parameters!$E$34*Parameters!$F$34+Parameters!$E$35*(Parameters!$F$35-Parameters!$F$34)+Parameters!$E$36*(Parameters!$F$36-Parameters!$F$35)+Parameters!$E$37*($A319-Parameters!$F$36)))),_xlfn.IFS($A319&lt;=Parameters!$F$34,Parameters!$E$34*$A319,$A319&lt;=Parameters!$F$35,Parameters!$E$35*$A319,$A319&lt;=Parameters!$F$36,Parameters!$E$36*$A319,$A319&gt;Parameters!$F$36,Parameters!$E$37*$A319))</f>
        <v>41840.559999999998</v>
      </c>
      <c r="O319" s="290">
        <f t="shared" si="149"/>
        <v>133.25019108280253</v>
      </c>
      <c r="P319" s="290" cm="1">
        <f t="array" ref="P319">IF(Parameters!$D$55="No",IF($A319&lt;=Parameters!$F$39,Parameters!$E$39*$A319,IF($A319&lt;=Parameters!$F$40,Parameters!$E$39*Parameters!$F$39+Parameters!$E$40*($A319-Parameters!$F$39),IF($A319&lt;=Parameters!$F$41,Parameters!$E$39*Parameters!$F$39+Parameters!$E$40*(Parameters!$F$40-Parameters!$F$39)+Parameters!$E$41*($A319-Parameters!$F$40),Parameters!$E$39*Parameters!$F$39+Parameters!$E$40*(Parameters!$F$40-Parameters!$F$39)+Parameters!$E$41*(Parameters!$F$41-Parameters!$F$40)+Parameters!$E$42*($A319-Parameters!$F$41)))),_xlfn.IFS($A319&lt;=Parameters!$F$39,Parameters!$E$39*$A319,$A319&lt;=Parameters!$F$40,Parameters!$E$40*$A319,$A319&lt;=Parameters!$F$41,Parameters!$E$41*$A319,$A319&gt;Parameters!$F$41,Parameters!$E$42*$A319))</f>
        <v>43664.94</v>
      </c>
      <c r="Q319" s="290">
        <f t="shared" si="150"/>
        <v>139.06031847133758</v>
      </c>
      <c r="R319" s="290" cm="1">
        <f t="array" ref="R319">IF(Parameters!$E$55="No",IF($A319&lt;=Parameters!$H$23,Parameters!$G$23*$A319,IF($A319&lt;=Parameters!$H$24,Parameters!$G$23*Parameters!$H$23+Parameters!$G$24*($A319-Parameters!$H$23),IF($A319&lt;=Parameters!$H$25,Parameters!$G$23*Parameters!$H$23+Parameters!$G$24*(Parameters!$H$24-Parameters!$H$23)+Parameters!$G$25*($A319-Parameters!$H$24),Parameters!$G$23*Parameters!$H$23+Parameters!$G$24*(Parameters!$H$24-Parameters!$H$23)+Parameters!$G$25*(Parameters!$H$25-Parameters!$H$24)+Parameters!$G$26*($A319-Parameters!$H$25)))),_xlfn.IFS($A319&lt;=Parameters!$H$23,Parameters!$G$23*$A319,$A319&lt;=Parameters!$H$24,Parameters!$G$24*$A319,$A319&lt;=Parameters!$H$25,Parameters!$G$25*$A319,$A319&gt;Parameters!$H$25,Parameters!$G$26*$A319))</f>
        <v>29261.86</v>
      </c>
      <c r="S319" s="290">
        <f t="shared" si="126"/>
        <v>93.190636942675155</v>
      </c>
      <c r="T319" s="290" cm="1">
        <f t="array" ref="T319">IF(Parameters!$E$55="No",IF($A319&lt;=Parameters!$H$28,Parameters!$G$28*$A319,IF($A319&lt;=Parameters!$H$29,Parameters!$G$28*Parameters!$H$28+Parameters!$G$29*($A319-Parameters!$H$28),IF($A319&lt;=Parameters!$H$30,Parameters!$G$28*Parameters!$H$28+Parameters!$G$29*(Parameters!$H$29-Parameters!$H$28)+Parameters!$G$30*($A319-Parameters!$H$29),Parameters!$G$28*Parameters!$H$28+Parameters!$G$29*(Parameters!$H$29-Parameters!$H$28)+Parameters!$G$30*(Parameters!$H$30-Parameters!$H$29)+Parameters!$G$31*($A319-Parameters!$H$30)))),_xlfn.IFS($A319&lt;=Parameters!$H$28,Parameters!$G$28*$A319,$A319&lt;=Parameters!$H$29,Parameters!$G$29*$A319,$A319&lt;=Parameters!$H$30,Parameters!$G$30*$A319,$A319&gt;Parameters!$H$30,Parameters!$G$31*$A319))</f>
        <v>37523.54</v>
      </c>
      <c r="U319" s="290">
        <f t="shared" si="127"/>
        <v>119.50171974522293</v>
      </c>
      <c r="V319" s="290" cm="1">
        <f t="array" ref="V319">IF(Parameters!$E$55="No",IF($A319&lt;=Parameters!$H$34,Parameters!$G$34*$A319,IF($A319&lt;=Parameters!$H$35,Parameters!$G$34*Parameters!$H$34+Parameters!$G$35*($A319-Parameters!$H$34),IF($A319&lt;=Parameters!$H$36,Parameters!$G$34*Parameters!$H$34+Parameters!$G$35*(Parameters!$H$35-Parameters!$H$34)+Parameters!$G$36*($A319-Parameters!$H$35),Parameters!$G$34*Parameters!$H$34+Parameters!$G$35*(Parameters!$H$35-Parameters!$H$34)+Parameters!$G$36*(Parameters!$H$36-Parameters!$H$35)+Parameters!$G$37*($A319-Parameters!$H$36)))),_xlfn.IFS($A319&lt;=Parameters!$H$34,Parameters!$G$34*$A319,$A319&lt;=Parameters!$H$35,Parameters!$G$35*$A319,$A319&lt;=Parameters!$H$36,Parameters!$G$36*$A319,$A319&gt;Parameters!$H$36,Parameters!$G$37*$A319))</f>
        <v>41840.559999999998</v>
      </c>
      <c r="W319" s="290">
        <f t="shared" si="151"/>
        <v>133.25019108280253</v>
      </c>
      <c r="X319" s="290" cm="1">
        <f t="array" ref="X319">IF(Parameters!$E$55="No",IF($A319&lt;=Parameters!$H$39,Parameters!$G$39*$A319,IF($A319&lt;=Parameters!$H$40,Parameters!$G$39*Parameters!$H$39+Parameters!$G$40*($A319-Parameters!$H$39),IF($A319&lt;=Parameters!$H$41,Parameters!$G$39*Parameters!$H$39+Parameters!$G$40*(Parameters!$H$40-Parameters!$H$39)+Parameters!$G$41*($A319-Parameters!$H$40),Parameters!$G$39*Parameters!$H$39+Parameters!$G$40*(Parameters!$H$40-Parameters!$H$39)+Parameters!$G$41*(Parameters!$H$41-Parameters!$H$40)+Parameters!$G$42*($A319-Parameters!$H$41)))),_xlfn.IFS($A319&lt;=Parameters!$H$39,Parameters!$G$39*$A319,$A319&lt;=Parameters!$H$40,Parameters!$G$40*$A319,$A319&lt;=Parameters!$H$41,Parameters!$G$41*$A319,$A319&gt;Parameters!$H$41,Parameters!$G$42*$A319))</f>
        <v>43664.94</v>
      </c>
      <c r="Y319" s="290">
        <f t="shared" si="152"/>
        <v>139.06031847133758</v>
      </c>
      <c r="Z319" s="290" cm="1">
        <f t="array" ref="Z319">IF(Parameters!$F$55="No",IF($A319&lt;=Parameters!$J$23,Parameters!$I$23*$A319,IF($A319&lt;=Parameters!$J$24,Parameters!$I$23*Parameters!$J$23+Parameters!$I$24*($A319-Parameters!$J$23),IF($A319&lt;=Parameters!$J$25,Parameters!$I$23*Parameters!$J$23+Parameters!$I$24*(Parameters!$J$24-Parameters!$J$23)+Parameters!$I$25*($A319-Parameters!$J$24),Parameters!$I$23*Parameters!$J$23+Parameters!$I$24*(Parameters!$J$24-Parameters!$J$23)+Parameters!$I$25*(Parameters!$J$25-Parameters!$J$24)+Parameters!$I$26*($A319-Parameters!$J$25)))),_xlfn.IFS($A319&lt;=Parameters!$J$23,Parameters!$I$23*$A319,$A319&lt;=Parameters!$J$24,Parameters!$I$24*$A319,$A319&lt;=Parameters!$J$25,Parameters!$I$25*$A319,$A319&gt;Parameters!$J$25,Parameters!$I$26*$A319))</f>
        <v>29261.86</v>
      </c>
      <c r="AA319" s="290">
        <f t="shared" si="128"/>
        <v>93.190636942675155</v>
      </c>
      <c r="AB319" s="290" cm="1">
        <f t="array" ref="AB319">IF(Parameters!$F$55="No",IF($A319&lt;=Parameters!$J$28,Parameters!$I$28*$A319,IF($A319&lt;=Parameters!$J$29,Parameters!$I$28*Parameters!$J$28+Parameters!$I$29*($A319-Parameters!$J$28),IF($A319&lt;=Parameters!$J$30,Parameters!$I$28*Parameters!$J$28+Parameters!$I$29*(Parameters!$J$29-Parameters!$J$28)+Parameters!$I$30*($A319-Parameters!$J$29),Parameters!$I$28*Parameters!$J$28+Parameters!$I$29*(Parameters!$J$29-Parameters!$J$28)+Parameters!$I$30*(Parameters!$J$30-Parameters!$J$29)+Parameters!$I$31*($A319-Parameters!$J$30)))),_xlfn.IFS($A319&lt;=Parameters!$J$28,Parameters!$I$28*$A319,$A319&lt;=Parameters!$J$29,Parameters!$I$29*$A319,$A319&lt;=Parameters!$J$30,Parameters!$I$30*$A319,$A319&gt;Parameters!$J$30,Parameters!$I$31*$A319))</f>
        <v>37523.54</v>
      </c>
      <c r="AC319" s="290">
        <f t="shared" si="129"/>
        <v>119.50171974522293</v>
      </c>
      <c r="AD319" s="290" cm="1">
        <f t="array" ref="AD319">IF(Parameters!$F$55="No",IF($A319&lt;=Parameters!$J$34,Parameters!$I$34*$A319,IF($A319&lt;=Parameters!$J$35,Parameters!$I$34*Parameters!$J$34+Parameters!$I$35*($A319-Parameters!$J$34),IF($A319&lt;=Parameters!$J$36,Parameters!$I$34*Parameters!$J$34+Parameters!$I$35*(Parameters!$J$35-Parameters!$J$34)+Parameters!$I$36*($A319-Parameters!$J$35),Parameters!$I$34*Parameters!$J$34+Parameters!$I$35*(Parameters!$J$35-Parameters!$J$34)+Parameters!$I$36*(Parameters!$J$36-Parameters!$J$35)+Parameters!$I$37*($A319-Parameters!$J$36)))),_xlfn.IFS($A319&lt;=Parameters!$J$34,Parameters!$I$34*$A319,$A319&lt;=Parameters!$J$35,Parameters!$I$35*$A319,$A319&lt;=Parameters!$J$36,Parameters!$I$36*$A319,$A319&gt;Parameters!$J$36,Parameters!$I$37*$A319))</f>
        <v>41840.559999999998</v>
      </c>
      <c r="AE319" s="290">
        <f t="shared" si="153"/>
        <v>133.25019108280253</v>
      </c>
      <c r="AF319" s="290" cm="1">
        <f t="array" ref="AF319">IF(Parameters!$F$55="No",IF($A319&lt;=Parameters!$J$39,Parameters!$I$39*$A319,IF($A319&lt;=Parameters!$J$40,Parameters!$I$39*Parameters!$J$39+Parameters!$I$40*($A319-Parameters!$J$39),IF($A319&lt;=Parameters!$J$41,Parameters!$I$39*Parameters!$J$39+Parameters!$I$40*(Parameters!$J$40-Parameters!$J$39)+Parameters!$I$41*($A319-Parameters!$J$40),Parameters!$I$39*Parameters!$J$39+Parameters!$I$40*(Parameters!$J$40-Parameters!$J$39)+Parameters!$I$41*(Parameters!$J$41-Parameters!$J$40)+Parameters!$I$42*($A319-Parameters!$J$41)))),_xlfn.IFS($A319&lt;=Parameters!$J$39,Parameters!$I$39*$A319,$A319&lt;=Parameters!$J$40,Parameters!$I$40*$A319,$A319&lt;=Parameters!$J$41,Parameters!$I$41*$A319,$A319&gt;Parameters!$J$41,Parameters!$I$42*$A319))</f>
        <v>43664.94</v>
      </c>
      <c r="AG319" s="290">
        <f t="shared" si="154"/>
        <v>139.06031847133758</v>
      </c>
      <c r="AI319" s="428">
        <f t="shared" si="130"/>
        <v>136.4900000000016</v>
      </c>
      <c r="AJ319" s="428">
        <f t="shared" si="131"/>
        <v>159.36000000000058</v>
      </c>
      <c r="AK319" s="428">
        <f t="shared" si="132"/>
        <v>143.54000000000087</v>
      </c>
      <c r="AL319" s="428">
        <f t="shared" si="133"/>
        <v>158.45999999999913</v>
      </c>
      <c r="AM319" s="428">
        <f t="shared" si="134"/>
        <v>136.4900000000016</v>
      </c>
      <c r="AN319" s="428">
        <f t="shared" si="135"/>
        <v>159.36000000000058</v>
      </c>
      <c r="AO319" s="428">
        <f t="shared" si="136"/>
        <v>143.54000000000087</v>
      </c>
      <c r="AP319" s="428">
        <f t="shared" si="137"/>
        <v>158.45999999999913</v>
      </c>
      <c r="AQ319" s="428">
        <f t="shared" si="138"/>
        <v>136.4900000000016</v>
      </c>
      <c r="AR319" s="428">
        <f t="shared" si="139"/>
        <v>159.36000000000058</v>
      </c>
      <c r="AS319" s="428">
        <f t="shared" si="140"/>
        <v>143.54000000000087</v>
      </c>
      <c r="AT319" s="428">
        <f t="shared" si="141"/>
        <v>158.45999999999913</v>
      </c>
      <c r="AU319" s="428">
        <f t="shared" si="142"/>
        <v>136.4900000000016</v>
      </c>
      <c r="AV319" s="428">
        <f t="shared" si="143"/>
        <v>159.36000000000058</v>
      </c>
      <c r="AW319" s="428">
        <f t="shared" si="144"/>
        <v>143.54000000000087</v>
      </c>
      <c r="AX319" s="428">
        <f t="shared" si="145"/>
        <v>158.45999999999913</v>
      </c>
    </row>
    <row r="320">
      <c r="A320" s="413">
        <v>315</v>
      </c>
      <c r="B320" s="290" cm="1">
        <f t="array" ref="B320">IF(Parameters!$C$55="No",IF($A320&lt;=Parameters!$D$23,Parameters!$C$23*$A320,IF($A320&lt;=Parameters!$D$24,Parameters!$C$23*Parameters!$D$23+Parameters!$C$24*($A320-Parameters!$D$23),IF($A320&lt;=Parameters!$D$25,Parameters!$C$23*Parameters!$D$23+Parameters!$C$24*(Parameters!$D$24-Parameters!$D$23)+Parameters!$C$25*($A320-Parameters!$D$24),Parameters!$C$23*Parameters!$D$23+Parameters!$C$24*(Parameters!$D$24-Parameters!$D$23)+Parameters!$C$25*(Parameters!$D$25-Parameters!$D$24)+Parameters!$C$26*($A320-Parameters!$D$25)))),_xlfn.IFS($A320&lt;=Parameters!$D$23,Parameters!$C$23*$A320,$A320&lt;=Parameters!$D$24,Parameters!$C$24*$A320,$A320&lt;=Parameters!$D$25,Parameters!$C$25*$A320,$A320&gt;Parameters!$D$25,Parameters!$C$26*$A320))</f>
        <v>29398.35</v>
      </c>
      <c r="C320" s="290">
        <f t="shared" si="146"/>
        <v>93.32809523809523</v>
      </c>
      <c r="D320" s="290" cm="1">
        <f t="array" ref="D320">IF(Parameters!$C$55="No",IF($A320&lt;=Parameters!$D$28,Parameters!$C$28*$A320,IF($A320&lt;=Parameters!$D$29,Parameters!$C$28*Parameters!$D$28+Parameters!$C$29*($A320-Parameters!$D$28),IF($A320&lt;=Parameters!$D$30,Parameters!$C$28*Parameters!$D$28+Parameters!$C$29*(Parameters!$D$29-Parameters!$D$28)+Parameters!$C$30*($A320-Parameters!$D$29),Parameters!$C$28*Parameters!$D$28+Parameters!$C$29*(Parameters!$D$29-Parameters!$D$28)+Parameters!$C$30*(Parameters!$D$30-Parameters!$D$29)+Parameters!$C$31*($A320-Parameters!$D$30)))),_xlfn.IFS($A320&lt;=Parameters!$D$28,Parameters!$C$28*$A320,$A320&lt;=Parameters!$D$29,Parameters!$C$29*$A320,$A320&lt;=Parameters!$D$30,Parameters!$C$30*$A320,$A320&gt;Parameters!$D$30,Parameters!$C$31*$A320))</f>
        <v>37682.9</v>
      </c>
      <c r="E320" s="290">
        <f t="shared" si="146"/>
        <v>119.62825396825397</v>
      </c>
      <c r="F320" s="290" cm="1">
        <f t="array" ref="F320">IF(Parameters!$C$55="No",IF($A320&lt;=Parameters!$D$34,Parameters!$C$34*$A320,IF($A320&lt;=Parameters!$D$35,Parameters!$C$34*Parameters!$D$34+Parameters!$C$35*($A320-Parameters!$D$34),IF($A320&lt;=Parameters!$D$36,Parameters!$C$34*Parameters!$D$34+Parameters!$C$35*(Parameters!$D$35-Parameters!$D$34)+Parameters!$C$36*($A320-Parameters!$D$35),Parameters!$C$34*Parameters!$D$34+Parameters!$C$35*(Parameters!$D$35-Parameters!$D$34)+Parameters!$C$36*(Parameters!$D$36-Parameters!$D$35)+Parameters!$C$37*($A320-Parameters!$D$36)))),_xlfn.IFS($A320&lt;=Parameters!$D$34,Parameters!$C$34*$A320,$A320&lt;=Parameters!$D$35,Parameters!$C$35*$A320,$A320&lt;=Parameters!$D$36,Parameters!$C$36*$A320,$A320&gt;Parameters!$D$36,Parameters!$C$37*$A320))</f>
        <v>41984.1</v>
      </c>
      <c r="G320" s="290">
        <f t="shared" si="147"/>
        <v>133.28285714285713</v>
      </c>
      <c r="H320" s="290" cm="1">
        <f t="array" ref="H320">IF(Parameters!$C$55="No",IF($A320&lt;=Parameters!$D$39,Parameters!$C$39*$A320,IF($A320&lt;=Parameters!$D$40,Parameters!$C$39*Parameters!$D$39+Parameters!$C$40*($A320-Parameters!$D$39),IF($A320&lt;=Parameters!$D$41,Parameters!$C$39*Parameters!$D$39+Parameters!$C$40*(Parameters!$D$40-Parameters!$D$39)+Parameters!$C$41*($A320-Parameters!$D$40),Parameters!$C$39*Parameters!$D$39+Parameters!$C$40*(Parameters!$D$40-Parameters!$D$39)+Parameters!$C$41*(Parameters!$D$41-Parameters!$D$40)+Parameters!$C$42*($A320-Parameters!$D$41)))),_xlfn.IFS($A320&lt;=Parameters!$D$39,Parameters!$C$39*$A320,$A320&lt;=Parameters!$D$40,Parameters!$C$40*$A320,$A320&lt;=Parameters!$D$41,Parameters!$C$41*$A320,$A320&gt;Parameters!$D$41,Parameters!$C$42*$A320))</f>
        <v>43823.4</v>
      </c>
      <c r="I320" s="290">
        <f t="shared" si="148"/>
        <v>139.12190476190477</v>
      </c>
      <c r="J320" s="290" cm="1">
        <f t="array" ref="J320">IF(Parameters!$D$55="No",IF($A320&lt;=Parameters!$F$23,Parameters!$E$23*$A320,IF($A320&lt;=Parameters!$F$24,Parameters!$E$23*Parameters!$F$23+Parameters!$E$24*($A320-Parameters!$F$23),IF($A320&lt;=Parameters!$F$25,Parameters!$E$23*Parameters!$F$23+Parameters!$E$24*(Parameters!$F$24-Parameters!$F$23)+Parameters!$E$25*($A320-Parameters!$F$24),Parameters!$E$23*Parameters!$F$23+Parameters!$E$24*(Parameters!$F$24-Parameters!$F$23)+Parameters!$E$25*(Parameters!$F$25-Parameters!$F$24)+Parameters!$E$26*($A320-Parameters!$F$25)))),_xlfn.IFS($A320&lt;=Parameters!$F$23,Parameters!$E$23*$A320,$A320&lt;=Parameters!$F$24,Parameters!$E$24*$A320,$A320&lt;=Parameters!$F$25,Parameters!$E$25*$A320,$A320&gt;Parameters!$F$25,Parameters!$E$26*$A320))</f>
        <v>29398.35</v>
      </c>
      <c r="K320" s="290">
        <f t="shared" si="124"/>
        <v>93.32809523809523</v>
      </c>
      <c r="L320" s="290" cm="1">
        <f t="array" ref="L320">IF(Parameters!$D$55="No",IF($A320&lt;=Parameters!$F$28,Parameters!$E$28*$A320,IF($A320&lt;=Parameters!$F$29,Parameters!$E$28*Parameters!$F$28+Parameters!$E$29*($A320-Parameters!$F$28),IF($A320&lt;=Parameters!$F$30,Parameters!$E$28*Parameters!$F$28+Parameters!$E$29*(Parameters!$F$29-Parameters!$F$28)+Parameters!$E$30*($A320-Parameters!$F$29),Parameters!$E$28*Parameters!$F$28+Parameters!$E$29*(Parameters!$F$29-Parameters!$F$28)+Parameters!$E$30*(Parameters!$F$30-Parameters!$F$29)+Parameters!$E$31*($A320-Parameters!$F$30)))),_xlfn.IFS($A320&lt;=Parameters!$F$28,Parameters!$E$28*$A320,$A320&lt;=Parameters!$F$29,Parameters!$E$29*$A320,$A320&lt;=Parameters!$F$30,Parameters!$E$30*$A320,$A320&gt;Parameters!$F$30,Parameters!$E$31*$A320))</f>
        <v>37682.9</v>
      </c>
      <c r="M320" s="290">
        <f t="shared" si="125"/>
        <v>119.62825396825397</v>
      </c>
      <c r="N320" s="290" cm="1">
        <f t="array" ref="N320">IF(Parameters!$D$55="No",IF($A320&lt;=Parameters!$F$34,Parameters!$E$34*$A320,IF($A320&lt;=Parameters!$F$35,Parameters!$E$34*Parameters!$F$34+Parameters!$E$35*($A320-Parameters!$F$34),IF($A320&lt;=Parameters!$F$36,Parameters!$E$34*Parameters!$F$34+Parameters!$E$35*(Parameters!$F$35-Parameters!$F$34)+Parameters!$E$36*($A320-Parameters!$F$35),Parameters!$E$34*Parameters!$F$34+Parameters!$E$35*(Parameters!$F$35-Parameters!$F$34)+Parameters!$E$36*(Parameters!$F$36-Parameters!$F$35)+Parameters!$E$37*($A320-Parameters!$F$36)))),_xlfn.IFS($A320&lt;=Parameters!$F$34,Parameters!$E$34*$A320,$A320&lt;=Parameters!$F$35,Parameters!$E$35*$A320,$A320&lt;=Parameters!$F$36,Parameters!$E$36*$A320,$A320&gt;Parameters!$F$36,Parameters!$E$37*$A320))</f>
        <v>41984.1</v>
      </c>
      <c r="O320" s="290">
        <f t="shared" si="149"/>
        <v>133.28285714285713</v>
      </c>
      <c r="P320" s="290" cm="1">
        <f t="array" ref="P320">IF(Parameters!$D$55="No",IF($A320&lt;=Parameters!$F$39,Parameters!$E$39*$A320,IF($A320&lt;=Parameters!$F$40,Parameters!$E$39*Parameters!$F$39+Parameters!$E$40*($A320-Parameters!$F$39),IF($A320&lt;=Parameters!$F$41,Parameters!$E$39*Parameters!$F$39+Parameters!$E$40*(Parameters!$F$40-Parameters!$F$39)+Parameters!$E$41*($A320-Parameters!$F$40),Parameters!$E$39*Parameters!$F$39+Parameters!$E$40*(Parameters!$F$40-Parameters!$F$39)+Parameters!$E$41*(Parameters!$F$41-Parameters!$F$40)+Parameters!$E$42*($A320-Parameters!$F$41)))),_xlfn.IFS($A320&lt;=Parameters!$F$39,Parameters!$E$39*$A320,$A320&lt;=Parameters!$F$40,Parameters!$E$40*$A320,$A320&lt;=Parameters!$F$41,Parameters!$E$41*$A320,$A320&gt;Parameters!$F$41,Parameters!$E$42*$A320))</f>
        <v>43823.4</v>
      </c>
      <c r="Q320" s="290">
        <f t="shared" si="150"/>
        <v>139.12190476190477</v>
      </c>
      <c r="R320" s="290" cm="1">
        <f t="array" ref="R320">IF(Parameters!$E$55="No",IF($A320&lt;=Parameters!$H$23,Parameters!$G$23*$A320,IF($A320&lt;=Parameters!$H$24,Parameters!$G$23*Parameters!$H$23+Parameters!$G$24*($A320-Parameters!$H$23),IF($A320&lt;=Parameters!$H$25,Parameters!$G$23*Parameters!$H$23+Parameters!$G$24*(Parameters!$H$24-Parameters!$H$23)+Parameters!$G$25*($A320-Parameters!$H$24),Parameters!$G$23*Parameters!$H$23+Parameters!$G$24*(Parameters!$H$24-Parameters!$H$23)+Parameters!$G$25*(Parameters!$H$25-Parameters!$H$24)+Parameters!$G$26*($A320-Parameters!$H$25)))),_xlfn.IFS($A320&lt;=Parameters!$H$23,Parameters!$G$23*$A320,$A320&lt;=Parameters!$H$24,Parameters!$G$24*$A320,$A320&lt;=Parameters!$H$25,Parameters!$G$25*$A320,$A320&gt;Parameters!$H$25,Parameters!$G$26*$A320))</f>
        <v>29398.35</v>
      </c>
      <c r="S320" s="290">
        <f t="shared" si="126"/>
        <v>93.32809523809523</v>
      </c>
      <c r="T320" s="290" cm="1">
        <f t="array" ref="T320">IF(Parameters!$E$55="No",IF($A320&lt;=Parameters!$H$28,Parameters!$G$28*$A320,IF($A320&lt;=Parameters!$H$29,Parameters!$G$28*Parameters!$H$28+Parameters!$G$29*($A320-Parameters!$H$28),IF($A320&lt;=Parameters!$H$30,Parameters!$G$28*Parameters!$H$28+Parameters!$G$29*(Parameters!$H$29-Parameters!$H$28)+Parameters!$G$30*($A320-Parameters!$H$29),Parameters!$G$28*Parameters!$H$28+Parameters!$G$29*(Parameters!$H$29-Parameters!$H$28)+Parameters!$G$30*(Parameters!$H$30-Parameters!$H$29)+Parameters!$G$31*($A320-Parameters!$H$30)))),_xlfn.IFS($A320&lt;=Parameters!$H$28,Parameters!$G$28*$A320,$A320&lt;=Parameters!$H$29,Parameters!$G$29*$A320,$A320&lt;=Parameters!$H$30,Parameters!$G$30*$A320,$A320&gt;Parameters!$H$30,Parameters!$G$31*$A320))</f>
        <v>37682.9</v>
      </c>
      <c r="U320" s="290">
        <f t="shared" si="127"/>
        <v>119.62825396825397</v>
      </c>
      <c r="V320" s="290" cm="1">
        <f t="array" ref="V320">IF(Parameters!$E$55="No",IF($A320&lt;=Parameters!$H$34,Parameters!$G$34*$A320,IF($A320&lt;=Parameters!$H$35,Parameters!$G$34*Parameters!$H$34+Parameters!$G$35*($A320-Parameters!$H$34),IF($A320&lt;=Parameters!$H$36,Parameters!$G$34*Parameters!$H$34+Parameters!$G$35*(Parameters!$H$35-Parameters!$H$34)+Parameters!$G$36*($A320-Parameters!$H$35),Parameters!$G$34*Parameters!$H$34+Parameters!$G$35*(Parameters!$H$35-Parameters!$H$34)+Parameters!$G$36*(Parameters!$H$36-Parameters!$H$35)+Parameters!$G$37*($A320-Parameters!$H$36)))),_xlfn.IFS($A320&lt;=Parameters!$H$34,Parameters!$G$34*$A320,$A320&lt;=Parameters!$H$35,Parameters!$G$35*$A320,$A320&lt;=Parameters!$H$36,Parameters!$G$36*$A320,$A320&gt;Parameters!$H$36,Parameters!$G$37*$A320))</f>
        <v>41984.1</v>
      </c>
      <c r="W320" s="290">
        <f t="shared" si="151"/>
        <v>133.28285714285713</v>
      </c>
      <c r="X320" s="290" cm="1">
        <f t="array" ref="X320">IF(Parameters!$E$55="No",IF($A320&lt;=Parameters!$H$39,Parameters!$G$39*$A320,IF($A320&lt;=Parameters!$H$40,Parameters!$G$39*Parameters!$H$39+Parameters!$G$40*($A320-Parameters!$H$39),IF($A320&lt;=Parameters!$H$41,Parameters!$G$39*Parameters!$H$39+Parameters!$G$40*(Parameters!$H$40-Parameters!$H$39)+Parameters!$G$41*($A320-Parameters!$H$40),Parameters!$G$39*Parameters!$H$39+Parameters!$G$40*(Parameters!$H$40-Parameters!$H$39)+Parameters!$G$41*(Parameters!$H$41-Parameters!$H$40)+Parameters!$G$42*($A320-Parameters!$H$41)))),_xlfn.IFS($A320&lt;=Parameters!$H$39,Parameters!$G$39*$A320,$A320&lt;=Parameters!$H$40,Parameters!$G$40*$A320,$A320&lt;=Parameters!$H$41,Parameters!$G$41*$A320,$A320&gt;Parameters!$H$41,Parameters!$G$42*$A320))</f>
        <v>43823.4</v>
      </c>
      <c r="Y320" s="290">
        <f t="shared" si="152"/>
        <v>139.12190476190477</v>
      </c>
      <c r="Z320" s="290" cm="1">
        <f t="array" ref="Z320">IF(Parameters!$F$55="No",IF($A320&lt;=Parameters!$J$23,Parameters!$I$23*$A320,IF($A320&lt;=Parameters!$J$24,Parameters!$I$23*Parameters!$J$23+Parameters!$I$24*($A320-Parameters!$J$23),IF($A320&lt;=Parameters!$J$25,Parameters!$I$23*Parameters!$J$23+Parameters!$I$24*(Parameters!$J$24-Parameters!$J$23)+Parameters!$I$25*($A320-Parameters!$J$24),Parameters!$I$23*Parameters!$J$23+Parameters!$I$24*(Parameters!$J$24-Parameters!$J$23)+Parameters!$I$25*(Parameters!$J$25-Parameters!$J$24)+Parameters!$I$26*($A320-Parameters!$J$25)))),_xlfn.IFS($A320&lt;=Parameters!$J$23,Parameters!$I$23*$A320,$A320&lt;=Parameters!$J$24,Parameters!$I$24*$A320,$A320&lt;=Parameters!$J$25,Parameters!$I$25*$A320,$A320&gt;Parameters!$J$25,Parameters!$I$26*$A320))</f>
        <v>29398.35</v>
      </c>
      <c r="AA320" s="290">
        <f t="shared" si="128"/>
        <v>93.32809523809523</v>
      </c>
      <c r="AB320" s="290" cm="1">
        <f t="array" ref="AB320">IF(Parameters!$F$55="No",IF($A320&lt;=Parameters!$J$28,Parameters!$I$28*$A320,IF($A320&lt;=Parameters!$J$29,Parameters!$I$28*Parameters!$J$28+Parameters!$I$29*($A320-Parameters!$J$28),IF($A320&lt;=Parameters!$J$30,Parameters!$I$28*Parameters!$J$28+Parameters!$I$29*(Parameters!$J$29-Parameters!$J$28)+Parameters!$I$30*($A320-Parameters!$J$29),Parameters!$I$28*Parameters!$J$28+Parameters!$I$29*(Parameters!$J$29-Parameters!$J$28)+Parameters!$I$30*(Parameters!$J$30-Parameters!$J$29)+Parameters!$I$31*($A320-Parameters!$J$30)))),_xlfn.IFS($A320&lt;=Parameters!$J$28,Parameters!$I$28*$A320,$A320&lt;=Parameters!$J$29,Parameters!$I$29*$A320,$A320&lt;=Parameters!$J$30,Parameters!$I$30*$A320,$A320&gt;Parameters!$J$30,Parameters!$I$31*$A320))</f>
        <v>37682.9</v>
      </c>
      <c r="AC320" s="290">
        <f t="shared" si="129"/>
        <v>119.62825396825397</v>
      </c>
      <c r="AD320" s="290" cm="1">
        <f t="array" ref="AD320">IF(Parameters!$F$55="No",IF($A320&lt;=Parameters!$J$34,Parameters!$I$34*$A320,IF($A320&lt;=Parameters!$J$35,Parameters!$I$34*Parameters!$J$34+Parameters!$I$35*($A320-Parameters!$J$34),IF($A320&lt;=Parameters!$J$36,Parameters!$I$34*Parameters!$J$34+Parameters!$I$35*(Parameters!$J$35-Parameters!$J$34)+Parameters!$I$36*($A320-Parameters!$J$35),Parameters!$I$34*Parameters!$J$34+Parameters!$I$35*(Parameters!$J$35-Parameters!$J$34)+Parameters!$I$36*(Parameters!$J$36-Parameters!$J$35)+Parameters!$I$37*($A320-Parameters!$J$36)))),_xlfn.IFS($A320&lt;=Parameters!$J$34,Parameters!$I$34*$A320,$A320&lt;=Parameters!$J$35,Parameters!$I$35*$A320,$A320&lt;=Parameters!$J$36,Parameters!$I$36*$A320,$A320&gt;Parameters!$J$36,Parameters!$I$37*$A320))</f>
        <v>41984.1</v>
      </c>
      <c r="AE320" s="290">
        <f t="shared" si="153"/>
        <v>133.28285714285713</v>
      </c>
      <c r="AF320" s="290" cm="1">
        <f t="array" ref="AF320">IF(Parameters!$F$55="No",IF($A320&lt;=Parameters!$J$39,Parameters!$I$39*$A320,IF($A320&lt;=Parameters!$J$40,Parameters!$I$39*Parameters!$J$39+Parameters!$I$40*($A320-Parameters!$J$39),IF($A320&lt;=Parameters!$J$41,Parameters!$I$39*Parameters!$J$39+Parameters!$I$40*(Parameters!$J$40-Parameters!$J$39)+Parameters!$I$41*($A320-Parameters!$J$40),Parameters!$I$39*Parameters!$J$39+Parameters!$I$40*(Parameters!$J$40-Parameters!$J$39)+Parameters!$I$41*(Parameters!$J$41-Parameters!$J$40)+Parameters!$I$42*($A320-Parameters!$J$41)))),_xlfn.IFS($A320&lt;=Parameters!$J$39,Parameters!$I$39*$A320,$A320&lt;=Parameters!$J$40,Parameters!$I$40*$A320,$A320&lt;=Parameters!$J$41,Parameters!$I$41*$A320,$A320&gt;Parameters!$J$41,Parameters!$I$42*$A320))</f>
        <v>43823.4</v>
      </c>
      <c r="AG320" s="290">
        <f t="shared" si="154"/>
        <v>139.12190476190477</v>
      </c>
      <c r="AI320" s="428">
        <f t="shared" si="130"/>
        <v>136.48999999999796</v>
      </c>
      <c r="AJ320" s="428">
        <f t="shared" si="131"/>
        <v>159.36000000000058</v>
      </c>
      <c r="AK320" s="428">
        <f t="shared" si="132"/>
        <v>143.54000000000087</v>
      </c>
      <c r="AL320" s="428">
        <f t="shared" si="133"/>
        <v>158.45999999999913</v>
      </c>
      <c r="AM320" s="428">
        <f t="shared" si="134"/>
        <v>136.48999999999796</v>
      </c>
      <c r="AN320" s="428">
        <f t="shared" si="135"/>
        <v>159.36000000000058</v>
      </c>
      <c r="AO320" s="428">
        <f t="shared" si="136"/>
        <v>143.54000000000087</v>
      </c>
      <c r="AP320" s="428">
        <f t="shared" si="137"/>
        <v>158.45999999999913</v>
      </c>
      <c r="AQ320" s="428">
        <f t="shared" si="138"/>
        <v>136.48999999999796</v>
      </c>
      <c r="AR320" s="428">
        <f t="shared" si="139"/>
        <v>159.36000000000058</v>
      </c>
      <c r="AS320" s="428">
        <f t="shared" si="140"/>
        <v>143.54000000000087</v>
      </c>
      <c r="AT320" s="428">
        <f t="shared" si="141"/>
        <v>158.45999999999913</v>
      </c>
      <c r="AU320" s="428">
        <f t="shared" si="142"/>
        <v>136.48999999999796</v>
      </c>
      <c r="AV320" s="428">
        <f t="shared" si="143"/>
        <v>159.36000000000058</v>
      </c>
      <c r="AW320" s="428">
        <f t="shared" si="144"/>
        <v>143.54000000000087</v>
      </c>
      <c r="AX320" s="428">
        <f t="shared" si="145"/>
        <v>158.45999999999913</v>
      </c>
    </row>
    <row r="321">
      <c r="A321" s="413">
        <v>316</v>
      </c>
      <c r="B321" s="290" cm="1">
        <f t="array" ref="B321">IF(Parameters!$C$55="No",IF($A321&lt;=Parameters!$D$23,Parameters!$C$23*$A321,IF($A321&lt;=Parameters!$D$24,Parameters!$C$23*Parameters!$D$23+Parameters!$C$24*($A321-Parameters!$D$23),IF($A321&lt;=Parameters!$D$25,Parameters!$C$23*Parameters!$D$23+Parameters!$C$24*(Parameters!$D$24-Parameters!$D$23)+Parameters!$C$25*($A321-Parameters!$D$24),Parameters!$C$23*Parameters!$D$23+Parameters!$C$24*(Parameters!$D$24-Parameters!$D$23)+Parameters!$C$25*(Parameters!$D$25-Parameters!$D$24)+Parameters!$C$26*($A321-Parameters!$D$25)))),_xlfn.IFS($A321&lt;=Parameters!$D$23,Parameters!$C$23*$A321,$A321&lt;=Parameters!$D$24,Parameters!$C$24*$A321,$A321&lt;=Parameters!$D$25,Parameters!$C$25*$A321,$A321&gt;Parameters!$D$25,Parameters!$C$26*$A321))</f>
        <v>29534.84</v>
      </c>
      <c r="C321" s="290">
        <f t="shared" si="146"/>
        <v>93.464683544303796</v>
      </c>
      <c r="D321" s="290" cm="1">
        <f t="array" ref="D321">IF(Parameters!$C$55="No",IF($A321&lt;=Parameters!$D$28,Parameters!$C$28*$A321,IF($A321&lt;=Parameters!$D$29,Parameters!$C$28*Parameters!$D$28+Parameters!$C$29*($A321-Parameters!$D$28),IF($A321&lt;=Parameters!$D$30,Parameters!$C$28*Parameters!$D$28+Parameters!$C$29*(Parameters!$D$29-Parameters!$D$28)+Parameters!$C$30*($A321-Parameters!$D$29),Parameters!$C$28*Parameters!$D$28+Parameters!$C$29*(Parameters!$D$29-Parameters!$D$28)+Parameters!$C$30*(Parameters!$D$30-Parameters!$D$29)+Parameters!$C$31*($A321-Parameters!$D$30)))),_xlfn.IFS($A321&lt;=Parameters!$D$28,Parameters!$C$28*$A321,$A321&lt;=Parameters!$D$29,Parameters!$C$29*$A321,$A321&lt;=Parameters!$D$30,Parameters!$C$30*$A321,$A321&gt;Parameters!$D$30,Parameters!$C$31*$A321))</f>
        <v>37842.26</v>
      </c>
      <c r="E321" s="290">
        <f t="shared" si="146"/>
        <v>119.75398734177216</v>
      </c>
      <c r="F321" s="290" cm="1">
        <f t="array" ref="F321">IF(Parameters!$C$55="No",IF($A321&lt;=Parameters!$D$34,Parameters!$C$34*$A321,IF($A321&lt;=Parameters!$D$35,Parameters!$C$34*Parameters!$D$34+Parameters!$C$35*($A321-Parameters!$D$34),IF($A321&lt;=Parameters!$D$36,Parameters!$C$34*Parameters!$D$34+Parameters!$C$35*(Parameters!$D$35-Parameters!$D$34)+Parameters!$C$36*($A321-Parameters!$D$35),Parameters!$C$34*Parameters!$D$34+Parameters!$C$35*(Parameters!$D$35-Parameters!$D$34)+Parameters!$C$36*(Parameters!$D$36-Parameters!$D$35)+Parameters!$C$37*($A321-Parameters!$D$36)))),_xlfn.IFS($A321&lt;=Parameters!$D$34,Parameters!$C$34*$A321,$A321&lt;=Parameters!$D$35,Parameters!$C$35*$A321,$A321&lt;=Parameters!$D$36,Parameters!$C$36*$A321,$A321&gt;Parameters!$D$36,Parameters!$C$37*$A321))</f>
        <v>42127.64</v>
      </c>
      <c r="G321" s="290">
        <f t="shared" si="147"/>
        <v>133.31531645569621</v>
      </c>
      <c r="H321" s="290" cm="1">
        <f t="array" ref="H321">IF(Parameters!$C$55="No",IF($A321&lt;=Parameters!$D$39,Parameters!$C$39*$A321,IF($A321&lt;=Parameters!$D$40,Parameters!$C$39*Parameters!$D$39+Parameters!$C$40*($A321-Parameters!$D$39),IF($A321&lt;=Parameters!$D$41,Parameters!$C$39*Parameters!$D$39+Parameters!$C$40*(Parameters!$D$40-Parameters!$D$39)+Parameters!$C$41*($A321-Parameters!$D$40),Parameters!$C$39*Parameters!$D$39+Parameters!$C$40*(Parameters!$D$40-Parameters!$D$39)+Parameters!$C$41*(Parameters!$D$41-Parameters!$D$40)+Parameters!$C$42*($A321-Parameters!$D$41)))),_xlfn.IFS($A321&lt;=Parameters!$D$39,Parameters!$C$39*$A321,$A321&lt;=Parameters!$D$40,Parameters!$C$40*$A321,$A321&lt;=Parameters!$D$41,Parameters!$C$41*$A321,$A321&gt;Parameters!$D$41,Parameters!$C$42*$A321))</f>
        <v>43981.86</v>
      </c>
      <c r="I321" s="290">
        <f t="shared" si="148"/>
        <v>139.18310126582278</v>
      </c>
      <c r="J321" s="290" cm="1">
        <f t="array" ref="J321">IF(Parameters!$D$55="No",IF($A321&lt;=Parameters!$F$23,Parameters!$E$23*$A321,IF($A321&lt;=Parameters!$F$24,Parameters!$E$23*Parameters!$F$23+Parameters!$E$24*($A321-Parameters!$F$23),IF($A321&lt;=Parameters!$F$25,Parameters!$E$23*Parameters!$F$23+Parameters!$E$24*(Parameters!$F$24-Parameters!$F$23)+Parameters!$E$25*($A321-Parameters!$F$24),Parameters!$E$23*Parameters!$F$23+Parameters!$E$24*(Parameters!$F$24-Parameters!$F$23)+Parameters!$E$25*(Parameters!$F$25-Parameters!$F$24)+Parameters!$E$26*($A321-Parameters!$F$25)))),_xlfn.IFS($A321&lt;=Parameters!$F$23,Parameters!$E$23*$A321,$A321&lt;=Parameters!$F$24,Parameters!$E$24*$A321,$A321&lt;=Parameters!$F$25,Parameters!$E$25*$A321,$A321&gt;Parameters!$F$25,Parameters!$E$26*$A321))</f>
        <v>29534.84</v>
      </c>
      <c r="K321" s="290">
        <f t="shared" si="124"/>
        <v>93.464683544303796</v>
      </c>
      <c r="L321" s="290" cm="1">
        <f t="array" ref="L321">IF(Parameters!$D$55="No",IF($A321&lt;=Parameters!$F$28,Parameters!$E$28*$A321,IF($A321&lt;=Parameters!$F$29,Parameters!$E$28*Parameters!$F$28+Parameters!$E$29*($A321-Parameters!$F$28),IF($A321&lt;=Parameters!$F$30,Parameters!$E$28*Parameters!$F$28+Parameters!$E$29*(Parameters!$F$29-Parameters!$F$28)+Parameters!$E$30*($A321-Parameters!$F$29),Parameters!$E$28*Parameters!$F$28+Parameters!$E$29*(Parameters!$F$29-Parameters!$F$28)+Parameters!$E$30*(Parameters!$F$30-Parameters!$F$29)+Parameters!$E$31*($A321-Parameters!$F$30)))),_xlfn.IFS($A321&lt;=Parameters!$F$28,Parameters!$E$28*$A321,$A321&lt;=Parameters!$F$29,Parameters!$E$29*$A321,$A321&lt;=Parameters!$F$30,Parameters!$E$30*$A321,$A321&gt;Parameters!$F$30,Parameters!$E$31*$A321))</f>
        <v>37842.26</v>
      </c>
      <c r="M321" s="290">
        <f t="shared" si="125"/>
        <v>119.75398734177216</v>
      </c>
      <c r="N321" s="290" cm="1">
        <f t="array" ref="N321">IF(Parameters!$D$55="No",IF($A321&lt;=Parameters!$F$34,Parameters!$E$34*$A321,IF($A321&lt;=Parameters!$F$35,Parameters!$E$34*Parameters!$F$34+Parameters!$E$35*($A321-Parameters!$F$34),IF($A321&lt;=Parameters!$F$36,Parameters!$E$34*Parameters!$F$34+Parameters!$E$35*(Parameters!$F$35-Parameters!$F$34)+Parameters!$E$36*($A321-Parameters!$F$35),Parameters!$E$34*Parameters!$F$34+Parameters!$E$35*(Parameters!$F$35-Parameters!$F$34)+Parameters!$E$36*(Parameters!$F$36-Parameters!$F$35)+Parameters!$E$37*($A321-Parameters!$F$36)))),_xlfn.IFS($A321&lt;=Parameters!$F$34,Parameters!$E$34*$A321,$A321&lt;=Parameters!$F$35,Parameters!$E$35*$A321,$A321&lt;=Parameters!$F$36,Parameters!$E$36*$A321,$A321&gt;Parameters!$F$36,Parameters!$E$37*$A321))</f>
        <v>42127.64</v>
      </c>
      <c r="O321" s="290">
        <f t="shared" si="149"/>
        <v>133.31531645569621</v>
      </c>
      <c r="P321" s="290" cm="1">
        <f t="array" ref="P321">IF(Parameters!$D$55="No",IF($A321&lt;=Parameters!$F$39,Parameters!$E$39*$A321,IF($A321&lt;=Parameters!$F$40,Parameters!$E$39*Parameters!$F$39+Parameters!$E$40*($A321-Parameters!$F$39),IF($A321&lt;=Parameters!$F$41,Parameters!$E$39*Parameters!$F$39+Parameters!$E$40*(Parameters!$F$40-Parameters!$F$39)+Parameters!$E$41*($A321-Parameters!$F$40),Parameters!$E$39*Parameters!$F$39+Parameters!$E$40*(Parameters!$F$40-Parameters!$F$39)+Parameters!$E$41*(Parameters!$F$41-Parameters!$F$40)+Parameters!$E$42*($A321-Parameters!$F$41)))),_xlfn.IFS($A321&lt;=Parameters!$F$39,Parameters!$E$39*$A321,$A321&lt;=Parameters!$F$40,Parameters!$E$40*$A321,$A321&lt;=Parameters!$F$41,Parameters!$E$41*$A321,$A321&gt;Parameters!$F$41,Parameters!$E$42*$A321))</f>
        <v>43981.86</v>
      </c>
      <c r="Q321" s="290">
        <f t="shared" si="150"/>
        <v>139.18310126582278</v>
      </c>
      <c r="R321" s="290" cm="1">
        <f t="array" ref="R321">IF(Parameters!$E$55="No",IF($A321&lt;=Parameters!$H$23,Parameters!$G$23*$A321,IF($A321&lt;=Parameters!$H$24,Parameters!$G$23*Parameters!$H$23+Parameters!$G$24*($A321-Parameters!$H$23),IF($A321&lt;=Parameters!$H$25,Parameters!$G$23*Parameters!$H$23+Parameters!$G$24*(Parameters!$H$24-Parameters!$H$23)+Parameters!$G$25*($A321-Parameters!$H$24),Parameters!$G$23*Parameters!$H$23+Parameters!$G$24*(Parameters!$H$24-Parameters!$H$23)+Parameters!$G$25*(Parameters!$H$25-Parameters!$H$24)+Parameters!$G$26*($A321-Parameters!$H$25)))),_xlfn.IFS($A321&lt;=Parameters!$H$23,Parameters!$G$23*$A321,$A321&lt;=Parameters!$H$24,Parameters!$G$24*$A321,$A321&lt;=Parameters!$H$25,Parameters!$G$25*$A321,$A321&gt;Parameters!$H$25,Parameters!$G$26*$A321))</f>
        <v>29534.84</v>
      </c>
      <c r="S321" s="290">
        <f t="shared" si="126"/>
        <v>93.464683544303796</v>
      </c>
      <c r="T321" s="290" cm="1">
        <f t="array" ref="T321">IF(Parameters!$E$55="No",IF($A321&lt;=Parameters!$H$28,Parameters!$G$28*$A321,IF($A321&lt;=Parameters!$H$29,Parameters!$G$28*Parameters!$H$28+Parameters!$G$29*($A321-Parameters!$H$28),IF($A321&lt;=Parameters!$H$30,Parameters!$G$28*Parameters!$H$28+Parameters!$G$29*(Parameters!$H$29-Parameters!$H$28)+Parameters!$G$30*($A321-Parameters!$H$29),Parameters!$G$28*Parameters!$H$28+Parameters!$G$29*(Parameters!$H$29-Parameters!$H$28)+Parameters!$G$30*(Parameters!$H$30-Parameters!$H$29)+Parameters!$G$31*($A321-Parameters!$H$30)))),_xlfn.IFS($A321&lt;=Parameters!$H$28,Parameters!$G$28*$A321,$A321&lt;=Parameters!$H$29,Parameters!$G$29*$A321,$A321&lt;=Parameters!$H$30,Parameters!$G$30*$A321,$A321&gt;Parameters!$H$30,Parameters!$G$31*$A321))</f>
        <v>37842.26</v>
      </c>
      <c r="U321" s="290">
        <f t="shared" si="127"/>
        <v>119.75398734177216</v>
      </c>
      <c r="V321" s="290" cm="1">
        <f t="array" ref="V321">IF(Parameters!$E$55="No",IF($A321&lt;=Parameters!$H$34,Parameters!$G$34*$A321,IF($A321&lt;=Parameters!$H$35,Parameters!$G$34*Parameters!$H$34+Parameters!$G$35*($A321-Parameters!$H$34),IF($A321&lt;=Parameters!$H$36,Parameters!$G$34*Parameters!$H$34+Parameters!$G$35*(Parameters!$H$35-Parameters!$H$34)+Parameters!$G$36*($A321-Parameters!$H$35),Parameters!$G$34*Parameters!$H$34+Parameters!$G$35*(Parameters!$H$35-Parameters!$H$34)+Parameters!$G$36*(Parameters!$H$36-Parameters!$H$35)+Parameters!$G$37*($A321-Parameters!$H$36)))),_xlfn.IFS($A321&lt;=Parameters!$H$34,Parameters!$G$34*$A321,$A321&lt;=Parameters!$H$35,Parameters!$G$35*$A321,$A321&lt;=Parameters!$H$36,Parameters!$G$36*$A321,$A321&gt;Parameters!$H$36,Parameters!$G$37*$A321))</f>
        <v>42127.64</v>
      </c>
      <c r="W321" s="290">
        <f t="shared" si="151"/>
        <v>133.31531645569621</v>
      </c>
      <c r="X321" s="290" cm="1">
        <f t="array" ref="X321">IF(Parameters!$E$55="No",IF($A321&lt;=Parameters!$H$39,Parameters!$G$39*$A321,IF($A321&lt;=Parameters!$H$40,Parameters!$G$39*Parameters!$H$39+Parameters!$G$40*($A321-Parameters!$H$39),IF($A321&lt;=Parameters!$H$41,Parameters!$G$39*Parameters!$H$39+Parameters!$G$40*(Parameters!$H$40-Parameters!$H$39)+Parameters!$G$41*($A321-Parameters!$H$40),Parameters!$G$39*Parameters!$H$39+Parameters!$G$40*(Parameters!$H$40-Parameters!$H$39)+Parameters!$G$41*(Parameters!$H$41-Parameters!$H$40)+Parameters!$G$42*($A321-Parameters!$H$41)))),_xlfn.IFS($A321&lt;=Parameters!$H$39,Parameters!$G$39*$A321,$A321&lt;=Parameters!$H$40,Parameters!$G$40*$A321,$A321&lt;=Parameters!$H$41,Parameters!$G$41*$A321,$A321&gt;Parameters!$H$41,Parameters!$G$42*$A321))</f>
        <v>43981.86</v>
      </c>
      <c r="Y321" s="290">
        <f t="shared" si="152"/>
        <v>139.18310126582278</v>
      </c>
      <c r="Z321" s="290" cm="1">
        <f t="array" ref="Z321">IF(Parameters!$F$55="No",IF($A321&lt;=Parameters!$J$23,Parameters!$I$23*$A321,IF($A321&lt;=Parameters!$J$24,Parameters!$I$23*Parameters!$J$23+Parameters!$I$24*($A321-Parameters!$J$23),IF($A321&lt;=Parameters!$J$25,Parameters!$I$23*Parameters!$J$23+Parameters!$I$24*(Parameters!$J$24-Parameters!$J$23)+Parameters!$I$25*($A321-Parameters!$J$24),Parameters!$I$23*Parameters!$J$23+Parameters!$I$24*(Parameters!$J$24-Parameters!$J$23)+Parameters!$I$25*(Parameters!$J$25-Parameters!$J$24)+Parameters!$I$26*($A321-Parameters!$J$25)))),_xlfn.IFS($A321&lt;=Parameters!$J$23,Parameters!$I$23*$A321,$A321&lt;=Parameters!$J$24,Parameters!$I$24*$A321,$A321&lt;=Parameters!$J$25,Parameters!$I$25*$A321,$A321&gt;Parameters!$J$25,Parameters!$I$26*$A321))</f>
        <v>29534.84</v>
      </c>
      <c r="AA321" s="290">
        <f t="shared" si="128"/>
        <v>93.464683544303796</v>
      </c>
      <c r="AB321" s="290" cm="1">
        <f t="array" ref="AB321">IF(Parameters!$F$55="No",IF($A321&lt;=Parameters!$J$28,Parameters!$I$28*$A321,IF($A321&lt;=Parameters!$J$29,Parameters!$I$28*Parameters!$J$28+Parameters!$I$29*($A321-Parameters!$J$28),IF($A321&lt;=Parameters!$J$30,Parameters!$I$28*Parameters!$J$28+Parameters!$I$29*(Parameters!$J$29-Parameters!$J$28)+Parameters!$I$30*($A321-Parameters!$J$29),Parameters!$I$28*Parameters!$J$28+Parameters!$I$29*(Parameters!$J$29-Parameters!$J$28)+Parameters!$I$30*(Parameters!$J$30-Parameters!$J$29)+Parameters!$I$31*($A321-Parameters!$J$30)))),_xlfn.IFS($A321&lt;=Parameters!$J$28,Parameters!$I$28*$A321,$A321&lt;=Parameters!$J$29,Parameters!$I$29*$A321,$A321&lt;=Parameters!$J$30,Parameters!$I$30*$A321,$A321&gt;Parameters!$J$30,Parameters!$I$31*$A321))</f>
        <v>37842.26</v>
      </c>
      <c r="AC321" s="290">
        <f t="shared" si="129"/>
        <v>119.75398734177216</v>
      </c>
      <c r="AD321" s="290" cm="1">
        <f t="array" ref="AD321">IF(Parameters!$F$55="No",IF($A321&lt;=Parameters!$J$34,Parameters!$I$34*$A321,IF($A321&lt;=Parameters!$J$35,Parameters!$I$34*Parameters!$J$34+Parameters!$I$35*($A321-Parameters!$J$34),IF($A321&lt;=Parameters!$J$36,Parameters!$I$34*Parameters!$J$34+Parameters!$I$35*(Parameters!$J$35-Parameters!$J$34)+Parameters!$I$36*($A321-Parameters!$J$35),Parameters!$I$34*Parameters!$J$34+Parameters!$I$35*(Parameters!$J$35-Parameters!$J$34)+Parameters!$I$36*(Parameters!$J$36-Parameters!$J$35)+Parameters!$I$37*($A321-Parameters!$J$36)))),_xlfn.IFS($A321&lt;=Parameters!$J$34,Parameters!$I$34*$A321,$A321&lt;=Parameters!$J$35,Parameters!$I$35*$A321,$A321&lt;=Parameters!$J$36,Parameters!$I$36*$A321,$A321&gt;Parameters!$J$36,Parameters!$I$37*$A321))</f>
        <v>42127.64</v>
      </c>
      <c r="AE321" s="290">
        <f t="shared" si="153"/>
        <v>133.31531645569621</v>
      </c>
      <c r="AF321" s="290" cm="1">
        <f t="array" ref="AF321">IF(Parameters!$F$55="No",IF($A321&lt;=Parameters!$J$39,Parameters!$I$39*$A321,IF($A321&lt;=Parameters!$J$40,Parameters!$I$39*Parameters!$J$39+Parameters!$I$40*($A321-Parameters!$J$39),IF($A321&lt;=Parameters!$J$41,Parameters!$I$39*Parameters!$J$39+Parameters!$I$40*(Parameters!$J$40-Parameters!$J$39)+Parameters!$I$41*($A321-Parameters!$J$40),Parameters!$I$39*Parameters!$J$39+Parameters!$I$40*(Parameters!$J$40-Parameters!$J$39)+Parameters!$I$41*(Parameters!$J$41-Parameters!$J$40)+Parameters!$I$42*($A321-Parameters!$J$41)))),_xlfn.IFS($A321&lt;=Parameters!$J$39,Parameters!$I$39*$A321,$A321&lt;=Parameters!$J$40,Parameters!$I$40*$A321,$A321&lt;=Parameters!$J$41,Parameters!$I$41*$A321,$A321&gt;Parameters!$J$41,Parameters!$I$42*$A321))</f>
        <v>43981.86</v>
      </c>
      <c r="AG321" s="290">
        <f t="shared" si="154"/>
        <v>139.18310126582278</v>
      </c>
      <c r="AI321" s="428">
        <f t="shared" si="130"/>
        <v>136.4900000000016</v>
      </c>
      <c r="AJ321" s="428">
        <f t="shared" si="131"/>
        <v>159.36000000000058</v>
      </c>
      <c r="AK321" s="428">
        <f t="shared" si="132"/>
        <v>143.54000000000087</v>
      </c>
      <c r="AL321" s="428">
        <f t="shared" si="133"/>
        <v>158.45999999999913</v>
      </c>
      <c r="AM321" s="428">
        <f t="shared" si="134"/>
        <v>136.4900000000016</v>
      </c>
      <c r="AN321" s="428">
        <f t="shared" si="135"/>
        <v>159.36000000000058</v>
      </c>
      <c r="AO321" s="428">
        <f t="shared" si="136"/>
        <v>143.54000000000087</v>
      </c>
      <c r="AP321" s="428">
        <f t="shared" si="137"/>
        <v>158.45999999999913</v>
      </c>
      <c r="AQ321" s="428">
        <f t="shared" si="138"/>
        <v>136.4900000000016</v>
      </c>
      <c r="AR321" s="428">
        <f t="shared" si="139"/>
        <v>159.36000000000058</v>
      </c>
      <c r="AS321" s="428">
        <f t="shared" si="140"/>
        <v>143.54000000000087</v>
      </c>
      <c r="AT321" s="428">
        <f t="shared" si="141"/>
        <v>158.45999999999913</v>
      </c>
      <c r="AU321" s="428">
        <f t="shared" si="142"/>
        <v>136.4900000000016</v>
      </c>
      <c r="AV321" s="428">
        <f t="shared" si="143"/>
        <v>159.36000000000058</v>
      </c>
      <c r="AW321" s="428">
        <f t="shared" si="144"/>
        <v>143.54000000000087</v>
      </c>
      <c r="AX321" s="428">
        <f t="shared" si="145"/>
        <v>158.45999999999913</v>
      </c>
    </row>
    <row r="322">
      <c r="A322" s="413">
        <v>317</v>
      </c>
      <c r="B322" s="290" cm="1">
        <f t="array" ref="B322">IF(Parameters!$C$55="No",IF($A322&lt;=Parameters!$D$23,Parameters!$C$23*$A322,IF($A322&lt;=Parameters!$D$24,Parameters!$C$23*Parameters!$D$23+Parameters!$C$24*($A322-Parameters!$D$23),IF($A322&lt;=Parameters!$D$25,Parameters!$C$23*Parameters!$D$23+Parameters!$C$24*(Parameters!$D$24-Parameters!$D$23)+Parameters!$C$25*($A322-Parameters!$D$24),Parameters!$C$23*Parameters!$D$23+Parameters!$C$24*(Parameters!$D$24-Parameters!$D$23)+Parameters!$C$25*(Parameters!$D$25-Parameters!$D$24)+Parameters!$C$26*($A322-Parameters!$D$25)))),_xlfn.IFS($A322&lt;=Parameters!$D$23,Parameters!$C$23*$A322,$A322&lt;=Parameters!$D$24,Parameters!$C$24*$A322,$A322&lt;=Parameters!$D$25,Parameters!$C$25*$A322,$A322&gt;Parameters!$D$25,Parameters!$C$26*$A322))</f>
        <v>29671.33</v>
      </c>
      <c r="C322" s="290">
        <f t="shared" si="146"/>
        <v>93.600410094637226</v>
      </c>
      <c r="D322" s="290" cm="1">
        <f t="array" ref="D322">IF(Parameters!$C$55="No",IF($A322&lt;=Parameters!$D$28,Parameters!$C$28*$A322,IF($A322&lt;=Parameters!$D$29,Parameters!$C$28*Parameters!$D$28+Parameters!$C$29*($A322-Parameters!$D$28),IF($A322&lt;=Parameters!$D$30,Parameters!$C$28*Parameters!$D$28+Parameters!$C$29*(Parameters!$D$29-Parameters!$D$28)+Parameters!$C$30*($A322-Parameters!$D$29),Parameters!$C$28*Parameters!$D$28+Parameters!$C$29*(Parameters!$D$29-Parameters!$D$28)+Parameters!$C$30*(Parameters!$D$30-Parameters!$D$29)+Parameters!$C$31*($A322-Parameters!$D$30)))),_xlfn.IFS($A322&lt;=Parameters!$D$28,Parameters!$C$28*$A322,$A322&lt;=Parameters!$D$29,Parameters!$C$29*$A322,$A322&lt;=Parameters!$D$30,Parameters!$C$30*$A322,$A322&gt;Parameters!$D$30,Parameters!$C$31*$A322))</f>
        <v>38001.620000000003</v>
      </c>
      <c r="E322" s="290">
        <f t="shared" si="146"/>
        <v>119.87892744479497</v>
      </c>
      <c r="F322" s="290" cm="1">
        <f t="array" ref="F322">IF(Parameters!$C$55="No",IF($A322&lt;=Parameters!$D$34,Parameters!$C$34*$A322,IF($A322&lt;=Parameters!$D$35,Parameters!$C$34*Parameters!$D$34+Parameters!$C$35*($A322-Parameters!$D$34),IF($A322&lt;=Parameters!$D$36,Parameters!$C$34*Parameters!$D$34+Parameters!$C$35*(Parameters!$D$35-Parameters!$D$34)+Parameters!$C$36*($A322-Parameters!$D$35),Parameters!$C$34*Parameters!$D$34+Parameters!$C$35*(Parameters!$D$35-Parameters!$D$34)+Parameters!$C$36*(Parameters!$D$36-Parameters!$D$35)+Parameters!$C$37*($A322-Parameters!$D$36)))),_xlfn.IFS($A322&lt;=Parameters!$D$34,Parameters!$C$34*$A322,$A322&lt;=Parameters!$D$35,Parameters!$C$35*$A322,$A322&lt;=Parameters!$D$36,Parameters!$C$36*$A322,$A322&gt;Parameters!$D$36,Parameters!$C$37*$A322))</f>
        <v>42271.179999999993</v>
      </c>
      <c r="G322" s="290">
        <f t="shared" si="147"/>
        <v>133.34757097791797</v>
      </c>
      <c r="H322" s="290" cm="1">
        <f t="array" ref="H322">IF(Parameters!$C$55="No",IF($A322&lt;=Parameters!$D$39,Parameters!$C$39*$A322,IF($A322&lt;=Parameters!$D$40,Parameters!$C$39*Parameters!$D$39+Parameters!$C$40*($A322-Parameters!$D$39),IF($A322&lt;=Parameters!$D$41,Parameters!$C$39*Parameters!$D$39+Parameters!$C$40*(Parameters!$D$40-Parameters!$D$39)+Parameters!$C$41*($A322-Parameters!$D$40),Parameters!$C$39*Parameters!$D$39+Parameters!$C$40*(Parameters!$D$40-Parameters!$D$39)+Parameters!$C$41*(Parameters!$D$41-Parameters!$D$40)+Parameters!$C$42*($A322-Parameters!$D$41)))),_xlfn.IFS($A322&lt;=Parameters!$D$39,Parameters!$C$39*$A322,$A322&lt;=Parameters!$D$40,Parameters!$C$40*$A322,$A322&lt;=Parameters!$D$41,Parameters!$C$41*$A322,$A322&gt;Parameters!$D$41,Parameters!$C$42*$A322))</f>
        <v>44140.32</v>
      </c>
      <c r="I322" s="290">
        <f t="shared" si="148"/>
        <v>139.24391167192428</v>
      </c>
      <c r="J322" s="290" cm="1">
        <f t="array" ref="J322">IF(Parameters!$D$55="No",IF($A322&lt;=Parameters!$F$23,Parameters!$E$23*$A322,IF($A322&lt;=Parameters!$F$24,Parameters!$E$23*Parameters!$F$23+Parameters!$E$24*($A322-Parameters!$F$23),IF($A322&lt;=Parameters!$F$25,Parameters!$E$23*Parameters!$F$23+Parameters!$E$24*(Parameters!$F$24-Parameters!$F$23)+Parameters!$E$25*($A322-Parameters!$F$24),Parameters!$E$23*Parameters!$F$23+Parameters!$E$24*(Parameters!$F$24-Parameters!$F$23)+Parameters!$E$25*(Parameters!$F$25-Parameters!$F$24)+Parameters!$E$26*($A322-Parameters!$F$25)))),_xlfn.IFS($A322&lt;=Parameters!$F$23,Parameters!$E$23*$A322,$A322&lt;=Parameters!$F$24,Parameters!$E$24*$A322,$A322&lt;=Parameters!$F$25,Parameters!$E$25*$A322,$A322&gt;Parameters!$F$25,Parameters!$E$26*$A322))</f>
        <v>29671.33</v>
      </c>
      <c r="K322" s="290">
        <f t="shared" si="124"/>
        <v>93.600410094637226</v>
      </c>
      <c r="L322" s="290" cm="1">
        <f t="array" ref="L322">IF(Parameters!$D$55="No",IF($A322&lt;=Parameters!$F$28,Parameters!$E$28*$A322,IF($A322&lt;=Parameters!$F$29,Parameters!$E$28*Parameters!$F$28+Parameters!$E$29*($A322-Parameters!$F$28),IF($A322&lt;=Parameters!$F$30,Parameters!$E$28*Parameters!$F$28+Parameters!$E$29*(Parameters!$F$29-Parameters!$F$28)+Parameters!$E$30*($A322-Parameters!$F$29),Parameters!$E$28*Parameters!$F$28+Parameters!$E$29*(Parameters!$F$29-Parameters!$F$28)+Parameters!$E$30*(Parameters!$F$30-Parameters!$F$29)+Parameters!$E$31*($A322-Parameters!$F$30)))),_xlfn.IFS($A322&lt;=Parameters!$F$28,Parameters!$E$28*$A322,$A322&lt;=Parameters!$F$29,Parameters!$E$29*$A322,$A322&lt;=Parameters!$F$30,Parameters!$E$30*$A322,$A322&gt;Parameters!$F$30,Parameters!$E$31*$A322))</f>
        <v>38001.620000000003</v>
      </c>
      <c r="M322" s="290">
        <f t="shared" si="125"/>
        <v>119.87892744479497</v>
      </c>
      <c r="N322" s="290" cm="1">
        <f t="array" ref="N322">IF(Parameters!$D$55="No",IF($A322&lt;=Parameters!$F$34,Parameters!$E$34*$A322,IF($A322&lt;=Parameters!$F$35,Parameters!$E$34*Parameters!$F$34+Parameters!$E$35*($A322-Parameters!$F$34),IF($A322&lt;=Parameters!$F$36,Parameters!$E$34*Parameters!$F$34+Parameters!$E$35*(Parameters!$F$35-Parameters!$F$34)+Parameters!$E$36*($A322-Parameters!$F$35),Parameters!$E$34*Parameters!$F$34+Parameters!$E$35*(Parameters!$F$35-Parameters!$F$34)+Parameters!$E$36*(Parameters!$F$36-Parameters!$F$35)+Parameters!$E$37*($A322-Parameters!$F$36)))),_xlfn.IFS($A322&lt;=Parameters!$F$34,Parameters!$E$34*$A322,$A322&lt;=Parameters!$F$35,Parameters!$E$35*$A322,$A322&lt;=Parameters!$F$36,Parameters!$E$36*$A322,$A322&gt;Parameters!$F$36,Parameters!$E$37*$A322))</f>
        <v>42271.179999999993</v>
      </c>
      <c r="O322" s="290">
        <f t="shared" si="149"/>
        <v>133.34757097791797</v>
      </c>
      <c r="P322" s="290" cm="1">
        <f t="array" ref="P322">IF(Parameters!$D$55="No",IF($A322&lt;=Parameters!$F$39,Parameters!$E$39*$A322,IF($A322&lt;=Parameters!$F$40,Parameters!$E$39*Parameters!$F$39+Parameters!$E$40*($A322-Parameters!$F$39),IF($A322&lt;=Parameters!$F$41,Parameters!$E$39*Parameters!$F$39+Parameters!$E$40*(Parameters!$F$40-Parameters!$F$39)+Parameters!$E$41*($A322-Parameters!$F$40),Parameters!$E$39*Parameters!$F$39+Parameters!$E$40*(Parameters!$F$40-Parameters!$F$39)+Parameters!$E$41*(Parameters!$F$41-Parameters!$F$40)+Parameters!$E$42*($A322-Parameters!$F$41)))),_xlfn.IFS($A322&lt;=Parameters!$F$39,Parameters!$E$39*$A322,$A322&lt;=Parameters!$F$40,Parameters!$E$40*$A322,$A322&lt;=Parameters!$F$41,Parameters!$E$41*$A322,$A322&gt;Parameters!$F$41,Parameters!$E$42*$A322))</f>
        <v>44140.32</v>
      </c>
      <c r="Q322" s="290">
        <f t="shared" si="150"/>
        <v>139.24391167192428</v>
      </c>
      <c r="R322" s="290" cm="1">
        <f t="array" ref="R322">IF(Parameters!$E$55="No",IF($A322&lt;=Parameters!$H$23,Parameters!$G$23*$A322,IF($A322&lt;=Parameters!$H$24,Parameters!$G$23*Parameters!$H$23+Parameters!$G$24*($A322-Parameters!$H$23),IF($A322&lt;=Parameters!$H$25,Parameters!$G$23*Parameters!$H$23+Parameters!$G$24*(Parameters!$H$24-Parameters!$H$23)+Parameters!$G$25*($A322-Parameters!$H$24),Parameters!$G$23*Parameters!$H$23+Parameters!$G$24*(Parameters!$H$24-Parameters!$H$23)+Parameters!$G$25*(Parameters!$H$25-Parameters!$H$24)+Parameters!$G$26*($A322-Parameters!$H$25)))),_xlfn.IFS($A322&lt;=Parameters!$H$23,Parameters!$G$23*$A322,$A322&lt;=Parameters!$H$24,Parameters!$G$24*$A322,$A322&lt;=Parameters!$H$25,Parameters!$G$25*$A322,$A322&gt;Parameters!$H$25,Parameters!$G$26*$A322))</f>
        <v>29671.33</v>
      </c>
      <c r="S322" s="290">
        <f t="shared" si="126"/>
        <v>93.600410094637226</v>
      </c>
      <c r="T322" s="290" cm="1">
        <f t="array" ref="T322">IF(Parameters!$E$55="No",IF($A322&lt;=Parameters!$H$28,Parameters!$G$28*$A322,IF($A322&lt;=Parameters!$H$29,Parameters!$G$28*Parameters!$H$28+Parameters!$G$29*($A322-Parameters!$H$28),IF($A322&lt;=Parameters!$H$30,Parameters!$G$28*Parameters!$H$28+Parameters!$G$29*(Parameters!$H$29-Parameters!$H$28)+Parameters!$G$30*($A322-Parameters!$H$29),Parameters!$G$28*Parameters!$H$28+Parameters!$G$29*(Parameters!$H$29-Parameters!$H$28)+Parameters!$G$30*(Parameters!$H$30-Parameters!$H$29)+Parameters!$G$31*($A322-Parameters!$H$30)))),_xlfn.IFS($A322&lt;=Parameters!$H$28,Parameters!$G$28*$A322,$A322&lt;=Parameters!$H$29,Parameters!$G$29*$A322,$A322&lt;=Parameters!$H$30,Parameters!$G$30*$A322,$A322&gt;Parameters!$H$30,Parameters!$G$31*$A322))</f>
        <v>38001.620000000003</v>
      </c>
      <c r="U322" s="290">
        <f t="shared" si="127"/>
        <v>119.87892744479497</v>
      </c>
      <c r="V322" s="290" cm="1">
        <f t="array" ref="V322">IF(Parameters!$E$55="No",IF($A322&lt;=Parameters!$H$34,Parameters!$G$34*$A322,IF($A322&lt;=Parameters!$H$35,Parameters!$G$34*Parameters!$H$34+Parameters!$G$35*($A322-Parameters!$H$34),IF($A322&lt;=Parameters!$H$36,Parameters!$G$34*Parameters!$H$34+Parameters!$G$35*(Parameters!$H$35-Parameters!$H$34)+Parameters!$G$36*($A322-Parameters!$H$35),Parameters!$G$34*Parameters!$H$34+Parameters!$G$35*(Parameters!$H$35-Parameters!$H$34)+Parameters!$G$36*(Parameters!$H$36-Parameters!$H$35)+Parameters!$G$37*($A322-Parameters!$H$36)))),_xlfn.IFS($A322&lt;=Parameters!$H$34,Parameters!$G$34*$A322,$A322&lt;=Parameters!$H$35,Parameters!$G$35*$A322,$A322&lt;=Parameters!$H$36,Parameters!$G$36*$A322,$A322&gt;Parameters!$H$36,Parameters!$G$37*$A322))</f>
        <v>42271.179999999993</v>
      </c>
      <c r="W322" s="290">
        <f t="shared" si="151"/>
        <v>133.34757097791797</v>
      </c>
      <c r="X322" s="290" cm="1">
        <f t="array" ref="X322">IF(Parameters!$E$55="No",IF($A322&lt;=Parameters!$H$39,Parameters!$G$39*$A322,IF($A322&lt;=Parameters!$H$40,Parameters!$G$39*Parameters!$H$39+Parameters!$G$40*($A322-Parameters!$H$39),IF($A322&lt;=Parameters!$H$41,Parameters!$G$39*Parameters!$H$39+Parameters!$G$40*(Parameters!$H$40-Parameters!$H$39)+Parameters!$G$41*($A322-Parameters!$H$40),Parameters!$G$39*Parameters!$H$39+Parameters!$G$40*(Parameters!$H$40-Parameters!$H$39)+Parameters!$G$41*(Parameters!$H$41-Parameters!$H$40)+Parameters!$G$42*($A322-Parameters!$H$41)))),_xlfn.IFS($A322&lt;=Parameters!$H$39,Parameters!$G$39*$A322,$A322&lt;=Parameters!$H$40,Parameters!$G$40*$A322,$A322&lt;=Parameters!$H$41,Parameters!$G$41*$A322,$A322&gt;Parameters!$H$41,Parameters!$G$42*$A322))</f>
        <v>44140.32</v>
      </c>
      <c r="Y322" s="290">
        <f t="shared" si="152"/>
        <v>139.24391167192428</v>
      </c>
      <c r="Z322" s="290" cm="1">
        <f t="array" ref="Z322">IF(Parameters!$F$55="No",IF($A322&lt;=Parameters!$J$23,Parameters!$I$23*$A322,IF($A322&lt;=Parameters!$J$24,Parameters!$I$23*Parameters!$J$23+Parameters!$I$24*($A322-Parameters!$J$23),IF($A322&lt;=Parameters!$J$25,Parameters!$I$23*Parameters!$J$23+Parameters!$I$24*(Parameters!$J$24-Parameters!$J$23)+Parameters!$I$25*($A322-Parameters!$J$24),Parameters!$I$23*Parameters!$J$23+Parameters!$I$24*(Parameters!$J$24-Parameters!$J$23)+Parameters!$I$25*(Parameters!$J$25-Parameters!$J$24)+Parameters!$I$26*($A322-Parameters!$J$25)))),_xlfn.IFS($A322&lt;=Parameters!$J$23,Parameters!$I$23*$A322,$A322&lt;=Parameters!$J$24,Parameters!$I$24*$A322,$A322&lt;=Parameters!$J$25,Parameters!$I$25*$A322,$A322&gt;Parameters!$J$25,Parameters!$I$26*$A322))</f>
        <v>29671.33</v>
      </c>
      <c r="AA322" s="290">
        <f t="shared" si="128"/>
        <v>93.600410094637226</v>
      </c>
      <c r="AB322" s="290" cm="1">
        <f t="array" ref="AB322">IF(Parameters!$F$55="No",IF($A322&lt;=Parameters!$J$28,Parameters!$I$28*$A322,IF($A322&lt;=Parameters!$J$29,Parameters!$I$28*Parameters!$J$28+Parameters!$I$29*($A322-Parameters!$J$28),IF($A322&lt;=Parameters!$J$30,Parameters!$I$28*Parameters!$J$28+Parameters!$I$29*(Parameters!$J$29-Parameters!$J$28)+Parameters!$I$30*($A322-Parameters!$J$29),Parameters!$I$28*Parameters!$J$28+Parameters!$I$29*(Parameters!$J$29-Parameters!$J$28)+Parameters!$I$30*(Parameters!$J$30-Parameters!$J$29)+Parameters!$I$31*($A322-Parameters!$J$30)))),_xlfn.IFS($A322&lt;=Parameters!$J$28,Parameters!$I$28*$A322,$A322&lt;=Parameters!$J$29,Parameters!$I$29*$A322,$A322&lt;=Parameters!$J$30,Parameters!$I$30*$A322,$A322&gt;Parameters!$J$30,Parameters!$I$31*$A322))</f>
        <v>38001.620000000003</v>
      </c>
      <c r="AC322" s="290">
        <f t="shared" si="129"/>
        <v>119.87892744479497</v>
      </c>
      <c r="AD322" s="290" cm="1">
        <f t="array" ref="AD322">IF(Parameters!$F$55="No",IF($A322&lt;=Parameters!$J$34,Parameters!$I$34*$A322,IF($A322&lt;=Parameters!$J$35,Parameters!$I$34*Parameters!$J$34+Parameters!$I$35*($A322-Parameters!$J$34),IF($A322&lt;=Parameters!$J$36,Parameters!$I$34*Parameters!$J$34+Parameters!$I$35*(Parameters!$J$35-Parameters!$J$34)+Parameters!$I$36*($A322-Parameters!$J$35),Parameters!$I$34*Parameters!$J$34+Parameters!$I$35*(Parameters!$J$35-Parameters!$J$34)+Parameters!$I$36*(Parameters!$J$36-Parameters!$J$35)+Parameters!$I$37*($A322-Parameters!$J$36)))),_xlfn.IFS($A322&lt;=Parameters!$J$34,Parameters!$I$34*$A322,$A322&lt;=Parameters!$J$35,Parameters!$I$35*$A322,$A322&lt;=Parameters!$J$36,Parameters!$I$36*$A322,$A322&gt;Parameters!$J$36,Parameters!$I$37*$A322))</f>
        <v>42271.179999999993</v>
      </c>
      <c r="AE322" s="290">
        <f t="shared" si="153"/>
        <v>133.34757097791797</v>
      </c>
      <c r="AF322" s="290" cm="1">
        <f t="array" ref="AF322">IF(Parameters!$F$55="No",IF($A322&lt;=Parameters!$J$39,Parameters!$I$39*$A322,IF($A322&lt;=Parameters!$J$40,Parameters!$I$39*Parameters!$J$39+Parameters!$I$40*($A322-Parameters!$J$39),IF($A322&lt;=Parameters!$J$41,Parameters!$I$39*Parameters!$J$39+Parameters!$I$40*(Parameters!$J$40-Parameters!$J$39)+Parameters!$I$41*($A322-Parameters!$J$40),Parameters!$I$39*Parameters!$J$39+Parameters!$I$40*(Parameters!$J$40-Parameters!$J$39)+Parameters!$I$41*(Parameters!$J$41-Parameters!$J$40)+Parameters!$I$42*($A322-Parameters!$J$41)))),_xlfn.IFS($A322&lt;=Parameters!$J$39,Parameters!$I$39*$A322,$A322&lt;=Parameters!$J$40,Parameters!$I$40*$A322,$A322&lt;=Parameters!$J$41,Parameters!$I$41*$A322,$A322&gt;Parameters!$J$41,Parameters!$I$42*$A322))</f>
        <v>44140.32</v>
      </c>
      <c r="AG322" s="290">
        <f t="shared" si="154"/>
        <v>139.24391167192428</v>
      </c>
      <c r="AI322" s="428">
        <f t="shared" si="130"/>
        <v>136.4900000000016</v>
      </c>
      <c r="AJ322" s="428">
        <f t="shared" si="131"/>
        <v>159.36000000000058</v>
      </c>
      <c r="AK322" s="428">
        <f t="shared" si="132"/>
        <v>143.5399999999936</v>
      </c>
      <c r="AL322" s="428">
        <f t="shared" si="133"/>
        <v>158.45999999999913</v>
      </c>
      <c r="AM322" s="428">
        <f t="shared" si="134"/>
        <v>136.4900000000016</v>
      </c>
      <c r="AN322" s="428">
        <f t="shared" si="135"/>
        <v>159.36000000000058</v>
      </c>
      <c r="AO322" s="428">
        <f t="shared" si="136"/>
        <v>143.5399999999936</v>
      </c>
      <c r="AP322" s="428">
        <f t="shared" si="137"/>
        <v>158.45999999999913</v>
      </c>
      <c r="AQ322" s="428">
        <f t="shared" si="138"/>
        <v>136.4900000000016</v>
      </c>
      <c r="AR322" s="428">
        <f t="shared" si="139"/>
        <v>159.36000000000058</v>
      </c>
      <c r="AS322" s="428">
        <f t="shared" si="140"/>
        <v>143.5399999999936</v>
      </c>
      <c r="AT322" s="428">
        <f t="shared" si="141"/>
        <v>158.45999999999913</v>
      </c>
      <c r="AU322" s="428">
        <f t="shared" si="142"/>
        <v>136.4900000000016</v>
      </c>
      <c r="AV322" s="428">
        <f t="shared" si="143"/>
        <v>159.36000000000058</v>
      </c>
      <c r="AW322" s="428">
        <f t="shared" si="144"/>
        <v>143.5399999999936</v>
      </c>
      <c r="AX322" s="428">
        <f t="shared" si="145"/>
        <v>158.45999999999913</v>
      </c>
    </row>
    <row r="323">
      <c r="A323" s="413">
        <v>318</v>
      </c>
      <c r="B323" s="290" cm="1">
        <f t="array" ref="B323">IF(Parameters!$C$55="No",IF($A323&lt;=Parameters!$D$23,Parameters!$C$23*$A323,IF($A323&lt;=Parameters!$D$24,Parameters!$C$23*Parameters!$D$23+Parameters!$C$24*($A323-Parameters!$D$23),IF($A323&lt;=Parameters!$D$25,Parameters!$C$23*Parameters!$D$23+Parameters!$C$24*(Parameters!$D$24-Parameters!$D$23)+Parameters!$C$25*($A323-Parameters!$D$24),Parameters!$C$23*Parameters!$D$23+Parameters!$C$24*(Parameters!$D$24-Parameters!$D$23)+Parameters!$C$25*(Parameters!$D$25-Parameters!$D$24)+Parameters!$C$26*($A323-Parameters!$D$25)))),_xlfn.IFS($A323&lt;=Parameters!$D$23,Parameters!$C$23*$A323,$A323&lt;=Parameters!$D$24,Parameters!$C$24*$A323,$A323&lt;=Parameters!$D$25,Parameters!$C$25*$A323,$A323&gt;Parameters!$D$25,Parameters!$C$26*$A323))</f>
        <v>29807.82</v>
      </c>
      <c r="C323" s="290">
        <f t="shared" si="146"/>
        <v>93.735283018867918</v>
      </c>
      <c r="D323" s="290" cm="1">
        <f t="array" ref="D323">IF(Parameters!$C$55="No",IF($A323&lt;=Parameters!$D$28,Parameters!$C$28*$A323,IF($A323&lt;=Parameters!$D$29,Parameters!$C$28*Parameters!$D$28+Parameters!$C$29*($A323-Parameters!$D$28),IF($A323&lt;=Parameters!$D$30,Parameters!$C$28*Parameters!$D$28+Parameters!$C$29*(Parameters!$D$29-Parameters!$D$28)+Parameters!$C$30*($A323-Parameters!$D$29),Parameters!$C$28*Parameters!$D$28+Parameters!$C$29*(Parameters!$D$29-Parameters!$D$28)+Parameters!$C$30*(Parameters!$D$30-Parameters!$D$29)+Parameters!$C$31*($A323-Parameters!$D$30)))),_xlfn.IFS($A323&lt;=Parameters!$D$28,Parameters!$C$28*$A323,$A323&lt;=Parameters!$D$29,Parameters!$C$29*$A323,$A323&lt;=Parameters!$D$30,Parameters!$C$30*$A323,$A323&gt;Parameters!$D$30,Parameters!$C$31*$A323))</f>
        <v>38160.980000000003</v>
      </c>
      <c r="E323" s="290">
        <f t="shared" si="146"/>
        <v>120.0030817610063</v>
      </c>
      <c r="F323" s="290" cm="1">
        <f t="array" ref="F323">IF(Parameters!$C$55="No",IF($A323&lt;=Parameters!$D$34,Parameters!$C$34*$A323,IF($A323&lt;=Parameters!$D$35,Parameters!$C$34*Parameters!$D$34+Parameters!$C$35*($A323-Parameters!$D$34),IF($A323&lt;=Parameters!$D$36,Parameters!$C$34*Parameters!$D$34+Parameters!$C$35*(Parameters!$D$35-Parameters!$D$34)+Parameters!$C$36*($A323-Parameters!$D$35),Parameters!$C$34*Parameters!$D$34+Parameters!$C$35*(Parameters!$D$35-Parameters!$D$34)+Parameters!$C$36*(Parameters!$D$36-Parameters!$D$35)+Parameters!$C$37*($A323-Parameters!$D$36)))),_xlfn.IFS($A323&lt;=Parameters!$D$34,Parameters!$C$34*$A323,$A323&lt;=Parameters!$D$35,Parameters!$C$35*$A323,$A323&lt;=Parameters!$D$36,Parameters!$C$36*$A323,$A323&gt;Parameters!$D$36,Parameters!$C$37*$A323))</f>
        <v>42414.720000000001</v>
      </c>
      <c r="G323" s="290">
        <f t="shared" si="147"/>
        <v>133.37962264150943</v>
      </c>
      <c r="H323" s="290" cm="1">
        <f t="array" ref="H323">IF(Parameters!$C$55="No",IF($A323&lt;=Parameters!$D$39,Parameters!$C$39*$A323,IF($A323&lt;=Parameters!$D$40,Parameters!$C$39*Parameters!$D$39+Parameters!$C$40*($A323-Parameters!$D$39),IF($A323&lt;=Parameters!$D$41,Parameters!$C$39*Parameters!$D$39+Parameters!$C$40*(Parameters!$D$40-Parameters!$D$39)+Parameters!$C$41*($A323-Parameters!$D$40),Parameters!$C$39*Parameters!$D$39+Parameters!$C$40*(Parameters!$D$40-Parameters!$D$39)+Parameters!$C$41*(Parameters!$D$41-Parameters!$D$40)+Parameters!$C$42*($A323-Parameters!$D$41)))),_xlfn.IFS($A323&lt;=Parameters!$D$39,Parameters!$C$39*$A323,$A323&lt;=Parameters!$D$40,Parameters!$C$40*$A323,$A323&lt;=Parameters!$D$41,Parameters!$C$41*$A323,$A323&gt;Parameters!$D$41,Parameters!$C$42*$A323))</f>
        <v>44298.78</v>
      </c>
      <c r="I323" s="290">
        <f t="shared" si="148"/>
        <v>139.30433962264149</v>
      </c>
      <c r="J323" s="290" cm="1">
        <f t="array" ref="J323">IF(Parameters!$D$55="No",IF($A323&lt;=Parameters!$F$23,Parameters!$E$23*$A323,IF($A323&lt;=Parameters!$F$24,Parameters!$E$23*Parameters!$F$23+Parameters!$E$24*($A323-Parameters!$F$23),IF($A323&lt;=Parameters!$F$25,Parameters!$E$23*Parameters!$F$23+Parameters!$E$24*(Parameters!$F$24-Parameters!$F$23)+Parameters!$E$25*($A323-Parameters!$F$24),Parameters!$E$23*Parameters!$F$23+Parameters!$E$24*(Parameters!$F$24-Parameters!$F$23)+Parameters!$E$25*(Parameters!$F$25-Parameters!$F$24)+Parameters!$E$26*($A323-Parameters!$F$25)))),_xlfn.IFS($A323&lt;=Parameters!$F$23,Parameters!$E$23*$A323,$A323&lt;=Parameters!$F$24,Parameters!$E$24*$A323,$A323&lt;=Parameters!$F$25,Parameters!$E$25*$A323,$A323&gt;Parameters!$F$25,Parameters!$E$26*$A323))</f>
        <v>29807.82</v>
      </c>
      <c r="K323" s="290">
        <f t="shared" si="124"/>
        <v>93.735283018867918</v>
      </c>
      <c r="L323" s="290" cm="1">
        <f t="array" ref="L323">IF(Parameters!$D$55="No",IF($A323&lt;=Parameters!$F$28,Parameters!$E$28*$A323,IF($A323&lt;=Parameters!$F$29,Parameters!$E$28*Parameters!$F$28+Parameters!$E$29*($A323-Parameters!$F$28),IF($A323&lt;=Parameters!$F$30,Parameters!$E$28*Parameters!$F$28+Parameters!$E$29*(Parameters!$F$29-Parameters!$F$28)+Parameters!$E$30*($A323-Parameters!$F$29),Parameters!$E$28*Parameters!$F$28+Parameters!$E$29*(Parameters!$F$29-Parameters!$F$28)+Parameters!$E$30*(Parameters!$F$30-Parameters!$F$29)+Parameters!$E$31*($A323-Parameters!$F$30)))),_xlfn.IFS($A323&lt;=Parameters!$F$28,Parameters!$E$28*$A323,$A323&lt;=Parameters!$F$29,Parameters!$E$29*$A323,$A323&lt;=Parameters!$F$30,Parameters!$E$30*$A323,$A323&gt;Parameters!$F$30,Parameters!$E$31*$A323))</f>
        <v>38160.980000000003</v>
      </c>
      <c r="M323" s="290">
        <f t="shared" si="125"/>
        <v>120.0030817610063</v>
      </c>
      <c r="N323" s="290" cm="1">
        <f t="array" ref="N323">IF(Parameters!$D$55="No",IF($A323&lt;=Parameters!$F$34,Parameters!$E$34*$A323,IF($A323&lt;=Parameters!$F$35,Parameters!$E$34*Parameters!$F$34+Parameters!$E$35*($A323-Parameters!$F$34),IF($A323&lt;=Parameters!$F$36,Parameters!$E$34*Parameters!$F$34+Parameters!$E$35*(Parameters!$F$35-Parameters!$F$34)+Parameters!$E$36*($A323-Parameters!$F$35),Parameters!$E$34*Parameters!$F$34+Parameters!$E$35*(Parameters!$F$35-Parameters!$F$34)+Parameters!$E$36*(Parameters!$F$36-Parameters!$F$35)+Parameters!$E$37*($A323-Parameters!$F$36)))),_xlfn.IFS($A323&lt;=Parameters!$F$34,Parameters!$E$34*$A323,$A323&lt;=Parameters!$F$35,Parameters!$E$35*$A323,$A323&lt;=Parameters!$F$36,Parameters!$E$36*$A323,$A323&gt;Parameters!$F$36,Parameters!$E$37*$A323))</f>
        <v>42414.720000000001</v>
      </c>
      <c r="O323" s="290">
        <f t="shared" si="149"/>
        <v>133.37962264150943</v>
      </c>
      <c r="P323" s="290" cm="1">
        <f t="array" ref="P323">IF(Parameters!$D$55="No",IF($A323&lt;=Parameters!$F$39,Parameters!$E$39*$A323,IF($A323&lt;=Parameters!$F$40,Parameters!$E$39*Parameters!$F$39+Parameters!$E$40*($A323-Parameters!$F$39),IF($A323&lt;=Parameters!$F$41,Parameters!$E$39*Parameters!$F$39+Parameters!$E$40*(Parameters!$F$40-Parameters!$F$39)+Parameters!$E$41*($A323-Parameters!$F$40),Parameters!$E$39*Parameters!$F$39+Parameters!$E$40*(Parameters!$F$40-Parameters!$F$39)+Parameters!$E$41*(Parameters!$F$41-Parameters!$F$40)+Parameters!$E$42*($A323-Parameters!$F$41)))),_xlfn.IFS($A323&lt;=Parameters!$F$39,Parameters!$E$39*$A323,$A323&lt;=Parameters!$F$40,Parameters!$E$40*$A323,$A323&lt;=Parameters!$F$41,Parameters!$E$41*$A323,$A323&gt;Parameters!$F$41,Parameters!$E$42*$A323))</f>
        <v>44298.78</v>
      </c>
      <c r="Q323" s="290">
        <f t="shared" si="150"/>
        <v>139.30433962264149</v>
      </c>
      <c r="R323" s="290" cm="1">
        <f t="array" ref="R323">IF(Parameters!$E$55="No",IF($A323&lt;=Parameters!$H$23,Parameters!$G$23*$A323,IF($A323&lt;=Parameters!$H$24,Parameters!$G$23*Parameters!$H$23+Parameters!$G$24*($A323-Parameters!$H$23),IF($A323&lt;=Parameters!$H$25,Parameters!$G$23*Parameters!$H$23+Parameters!$G$24*(Parameters!$H$24-Parameters!$H$23)+Parameters!$G$25*($A323-Parameters!$H$24),Parameters!$G$23*Parameters!$H$23+Parameters!$G$24*(Parameters!$H$24-Parameters!$H$23)+Parameters!$G$25*(Parameters!$H$25-Parameters!$H$24)+Parameters!$G$26*($A323-Parameters!$H$25)))),_xlfn.IFS($A323&lt;=Parameters!$H$23,Parameters!$G$23*$A323,$A323&lt;=Parameters!$H$24,Parameters!$G$24*$A323,$A323&lt;=Parameters!$H$25,Parameters!$G$25*$A323,$A323&gt;Parameters!$H$25,Parameters!$G$26*$A323))</f>
        <v>29807.82</v>
      </c>
      <c r="S323" s="290">
        <f t="shared" si="126"/>
        <v>93.735283018867918</v>
      </c>
      <c r="T323" s="290" cm="1">
        <f t="array" ref="T323">IF(Parameters!$E$55="No",IF($A323&lt;=Parameters!$H$28,Parameters!$G$28*$A323,IF($A323&lt;=Parameters!$H$29,Parameters!$G$28*Parameters!$H$28+Parameters!$G$29*($A323-Parameters!$H$28),IF($A323&lt;=Parameters!$H$30,Parameters!$G$28*Parameters!$H$28+Parameters!$G$29*(Parameters!$H$29-Parameters!$H$28)+Parameters!$G$30*($A323-Parameters!$H$29),Parameters!$G$28*Parameters!$H$28+Parameters!$G$29*(Parameters!$H$29-Parameters!$H$28)+Parameters!$G$30*(Parameters!$H$30-Parameters!$H$29)+Parameters!$G$31*($A323-Parameters!$H$30)))),_xlfn.IFS($A323&lt;=Parameters!$H$28,Parameters!$G$28*$A323,$A323&lt;=Parameters!$H$29,Parameters!$G$29*$A323,$A323&lt;=Parameters!$H$30,Parameters!$G$30*$A323,$A323&gt;Parameters!$H$30,Parameters!$G$31*$A323))</f>
        <v>38160.980000000003</v>
      </c>
      <c r="U323" s="290">
        <f t="shared" si="127"/>
        <v>120.0030817610063</v>
      </c>
      <c r="V323" s="290" cm="1">
        <f t="array" ref="V323">IF(Parameters!$E$55="No",IF($A323&lt;=Parameters!$H$34,Parameters!$G$34*$A323,IF($A323&lt;=Parameters!$H$35,Parameters!$G$34*Parameters!$H$34+Parameters!$G$35*($A323-Parameters!$H$34),IF($A323&lt;=Parameters!$H$36,Parameters!$G$34*Parameters!$H$34+Parameters!$G$35*(Parameters!$H$35-Parameters!$H$34)+Parameters!$G$36*($A323-Parameters!$H$35),Parameters!$G$34*Parameters!$H$34+Parameters!$G$35*(Parameters!$H$35-Parameters!$H$34)+Parameters!$G$36*(Parameters!$H$36-Parameters!$H$35)+Parameters!$G$37*($A323-Parameters!$H$36)))),_xlfn.IFS($A323&lt;=Parameters!$H$34,Parameters!$G$34*$A323,$A323&lt;=Parameters!$H$35,Parameters!$G$35*$A323,$A323&lt;=Parameters!$H$36,Parameters!$G$36*$A323,$A323&gt;Parameters!$H$36,Parameters!$G$37*$A323))</f>
        <v>42414.720000000001</v>
      </c>
      <c r="W323" s="290">
        <f t="shared" si="151"/>
        <v>133.37962264150943</v>
      </c>
      <c r="X323" s="290" cm="1">
        <f t="array" ref="X323">IF(Parameters!$E$55="No",IF($A323&lt;=Parameters!$H$39,Parameters!$G$39*$A323,IF($A323&lt;=Parameters!$H$40,Parameters!$G$39*Parameters!$H$39+Parameters!$G$40*($A323-Parameters!$H$39),IF($A323&lt;=Parameters!$H$41,Parameters!$G$39*Parameters!$H$39+Parameters!$G$40*(Parameters!$H$40-Parameters!$H$39)+Parameters!$G$41*($A323-Parameters!$H$40),Parameters!$G$39*Parameters!$H$39+Parameters!$G$40*(Parameters!$H$40-Parameters!$H$39)+Parameters!$G$41*(Parameters!$H$41-Parameters!$H$40)+Parameters!$G$42*($A323-Parameters!$H$41)))),_xlfn.IFS($A323&lt;=Parameters!$H$39,Parameters!$G$39*$A323,$A323&lt;=Parameters!$H$40,Parameters!$G$40*$A323,$A323&lt;=Parameters!$H$41,Parameters!$G$41*$A323,$A323&gt;Parameters!$H$41,Parameters!$G$42*$A323))</f>
        <v>44298.78</v>
      </c>
      <c r="Y323" s="290">
        <f t="shared" si="152"/>
        <v>139.30433962264149</v>
      </c>
      <c r="Z323" s="290" cm="1">
        <f t="array" ref="Z323">IF(Parameters!$F$55="No",IF($A323&lt;=Parameters!$J$23,Parameters!$I$23*$A323,IF($A323&lt;=Parameters!$J$24,Parameters!$I$23*Parameters!$J$23+Parameters!$I$24*($A323-Parameters!$J$23),IF($A323&lt;=Parameters!$J$25,Parameters!$I$23*Parameters!$J$23+Parameters!$I$24*(Parameters!$J$24-Parameters!$J$23)+Parameters!$I$25*($A323-Parameters!$J$24),Parameters!$I$23*Parameters!$J$23+Parameters!$I$24*(Parameters!$J$24-Parameters!$J$23)+Parameters!$I$25*(Parameters!$J$25-Parameters!$J$24)+Parameters!$I$26*($A323-Parameters!$J$25)))),_xlfn.IFS($A323&lt;=Parameters!$J$23,Parameters!$I$23*$A323,$A323&lt;=Parameters!$J$24,Parameters!$I$24*$A323,$A323&lt;=Parameters!$J$25,Parameters!$I$25*$A323,$A323&gt;Parameters!$J$25,Parameters!$I$26*$A323))</f>
        <v>29807.82</v>
      </c>
      <c r="AA323" s="290">
        <f t="shared" si="128"/>
        <v>93.735283018867918</v>
      </c>
      <c r="AB323" s="290" cm="1">
        <f t="array" ref="AB323">IF(Parameters!$F$55="No",IF($A323&lt;=Parameters!$J$28,Parameters!$I$28*$A323,IF($A323&lt;=Parameters!$J$29,Parameters!$I$28*Parameters!$J$28+Parameters!$I$29*($A323-Parameters!$J$28),IF($A323&lt;=Parameters!$J$30,Parameters!$I$28*Parameters!$J$28+Parameters!$I$29*(Parameters!$J$29-Parameters!$J$28)+Parameters!$I$30*($A323-Parameters!$J$29),Parameters!$I$28*Parameters!$J$28+Parameters!$I$29*(Parameters!$J$29-Parameters!$J$28)+Parameters!$I$30*(Parameters!$J$30-Parameters!$J$29)+Parameters!$I$31*($A323-Parameters!$J$30)))),_xlfn.IFS($A323&lt;=Parameters!$J$28,Parameters!$I$28*$A323,$A323&lt;=Parameters!$J$29,Parameters!$I$29*$A323,$A323&lt;=Parameters!$J$30,Parameters!$I$30*$A323,$A323&gt;Parameters!$J$30,Parameters!$I$31*$A323))</f>
        <v>38160.980000000003</v>
      </c>
      <c r="AC323" s="290">
        <f t="shared" si="129"/>
        <v>120.0030817610063</v>
      </c>
      <c r="AD323" s="290" cm="1">
        <f t="array" ref="AD323">IF(Parameters!$F$55="No",IF($A323&lt;=Parameters!$J$34,Parameters!$I$34*$A323,IF($A323&lt;=Parameters!$J$35,Parameters!$I$34*Parameters!$J$34+Parameters!$I$35*($A323-Parameters!$J$34),IF($A323&lt;=Parameters!$J$36,Parameters!$I$34*Parameters!$J$34+Parameters!$I$35*(Parameters!$J$35-Parameters!$J$34)+Parameters!$I$36*($A323-Parameters!$J$35),Parameters!$I$34*Parameters!$J$34+Parameters!$I$35*(Parameters!$J$35-Parameters!$J$34)+Parameters!$I$36*(Parameters!$J$36-Parameters!$J$35)+Parameters!$I$37*($A323-Parameters!$J$36)))),_xlfn.IFS($A323&lt;=Parameters!$J$34,Parameters!$I$34*$A323,$A323&lt;=Parameters!$J$35,Parameters!$I$35*$A323,$A323&lt;=Parameters!$J$36,Parameters!$I$36*$A323,$A323&gt;Parameters!$J$36,Parameters!$I$37*$A323))</f>
        <v>42414.720000000001</v>
      </c>
      <c r="AE323" s="290">
        <f t="shared" si="153"/>
        <v>133.37962264150943</v>
      </c>
      <c r="AF323" s="290" cm="1">
        <f t="array" ref="AF323">IF(Parameters!$F$55="No",IF($A323&lt;=Parameters!$J$39,Parameters!$I$39*$A323,IF($A323&lt;=Parameters!$J$40,Parameters!$I$39*Parameters!$J$39+Parameters!$I$40*($A323-Parameters!$J$39),IF($A323&lt;=Parameters!$J$41,Parameters!$I$39*Parameters!$J$39+Parameters!$I$40*(Parameters!$J$40-Parameters!$J$39)+Parameters!$I$41*($A323-Parameters!$J$40),Parameters!$I$39*Parameters!$J$39+Parameters!$I$40*(Parameters!$J$40-Parameters!$J$39)+Parameters!$I$41*(Parameters!$J$41-Parameters!$J$40)+Parameters!$I$42*($A323-Parameters!$J$41)))),_xlfn.IFS($A323&lt;=Parameters!$J$39,Parameters!$I$39*$A323,$A323&lt;=Parameters!$J$40,Parameters!$I$40*$A323,$A323&lt;=Parameters!$J$41,Parameters!$I$41*$A323,$A323&gt;Parameters!$J$41,Parameters!$I$42*$A323))</f>
        <v>44298.78</v>
      </c>
      <c r="AG323" s="290">
        <f t="shared" si="154"/>
        <v>139.30433962264149</v>
      </c>
      <c r="AI323" s="428">
        <f t="shared" si="130"/>
        <v>136.48999999999796</v>
      </c>
      <c r="AJ323" s="428">
        <f t="shared" si="131"/>
        <v>159.36000000000058</v>
      </c>
      <c r="AK323" s="428">
        <f t="shared" si="132"/>
        <v>143.54000000000815</v>
      </c>
      <c r="AL323" s="428">
        <f t="shared" si="133"/>
        <v>158.45999999999913</v>
      </c>
      <c r="AM323" s="428">
        <f t="shared" si="134"/>
        <v>136.48999999999796</v>
      </c>
      <c r="AN323" s="428">
        <f t="shared" si="135"/>
        <v>159.36000000000058</v>
      </c>
      <c r="AO323" s="428">
        <f t="shared" si="136"/>
        <v>143.54000000000815</v>
      </c>
      <c r="AP323" s="428">
        <f t="shared" si="137"/>
        <v>158.45999999999913</v>
      </c>
      <c r="AQ323" s="428">
        <f t="shared" si="138"/>
        <v>136.48999999999796</v>
      </c>
      <c r="AR323" s="428">
        <f t="shared" si="139"/>
        <v>159.36000000000058</v>
      </c>
      <c r="AS323" s="428">
        <f t="shared" si="140"/>
        <v>143.54000000000815</v>
      </c>
      <c r="AT323" s="428">
        <f t="shared" si="141"/>
        <v>158.45999999999913</v>
      </c>
      <c r="AU323" s="428">
        <f t="shared" si="142"/>
        <v>136.48999999999796</v>
      </c>
      <c r="AV323" s="428">
        <f t="shared" si="143"/>
        <v>159.36000000000058</v>
      </c>
      <c r="AW323" s="428">
        <f t="shared" si="144"/>
        <v>143.54000000000815</v>
      </c>
      <c r="AX323" s="428">
        <f t="shared" si="145"/>
        <v>158.45999999999913</v>
      </c>
    </row>
    <row r="324">
      <c r="A324" s="413">
        <v>319</v>
      </c>
      <c r="B324" s="290" cm="1">
        <f t="array" ref="B324">IF(Parameters!$C$55="No",IF($A324&lt;=Parameters!$D$23,Parameters!$C$23*$A324,IF($A324&lt;=Parameters!$D$24,Parameters!$C$23*Parameters!$D$23+Parameters!$C$24*($A324-Parameters!$D$23),IF($A324&lt;=Parameters!$D$25,Parameters!$C$23*Parameters!$D$23+Parameters!$C$24*(Parameters!$D$24-Parameters!$D$23)+Parameters!$C$25*($A324-Parameters!$D$24),Parameters!$C$23*Parameters!$D$23+Parameters!$C$24*(Parameters!$D$24-Parameters!$D$23)+Parameters!$C$25*(Parameters!$D$25-Parameters!$D$24)+Parameters!$C$26*($A324-Parameters!$D$25)))),_xlfn.IFS($A324&lt;=Parameters!$D$23,Parameters!$C$23*$A324,$A324&lt;=Parameters!$D$24,Parameters!$C$24*$A324,$A324&lt;=Parameters!$D$25,Parameters!$C$25*$A324,$A324&gt;Parameters!$D$25,Parameters!$C$26*$A324))</f>
        <v>29944.31</v>
      </c>
      <c r="C324" s="290">
        <f t="shared" si="146"/>
        <v>93.869310344827596</v>
      </c>
      <c r="D324" s="290" cm="1">
        <f t="array" ref="D324">IF(Parameters!$C$55="No",IF($A324&lt;=Parameters!$D$28,Parameters!$C$28*$A324,IF($A324&lt;=Parameters!$D$29,Parameters!$C$28*Parameters!$D$28+Parameters!$C$29*($A324-Parameters!$D$28),IF($A324&lt;=Parameters!$D$30,Parameters!$C$28*Parameters!$D$28+Parameters!$C$29*(Parameters!$D$29-Parameters!$D$28)+Parameters!$C$30*($A324-Parameters!$D$29),Parameters!$C$28*Parameters!$D$28+Parameters!$C$29*(Parameters!$D$29-Parameters!$D$28)+Parameters!$C$30*(Parameters!$D$30-Parameters!$D$29)+Parameters!$C$31*($A324-Parameters!$D$30)))),_xlfn.IFS($A324&lt;=Parameters!$D$28,Parameters!$C$28*$A324,$A324&lt;=Parameters!$D$29,Parameters!$C$29*$A324,$A324&lt;=Parameters!$D$30,Parameters!$C$30*$A324,$A324&gt;Parameters!$D$30,Parameters!$C$31*$A324))</f>
        <v>38320.339999999997</v>
      </c>
      <c r="E324" s="290">
        <f t="shared" si="146"/>
        <v>120.12645768025077</v>
      </c>
      <c r="F324" s="290" cm="1">
        <f t="array" ref="F324">IF(Parameters!$C$55="No",IF($A324&lt;=Parameters!$D$34,Parameters!$C$34*$A324,IF($A324&lt;=Parameters!$D$35,Parameters!$C$34*Parameters!$D$34+Parameters!$C$35*($A324-Parameters!$D$34),IF($A324&lt;=Parameters!$D$36,Parameters!$C$34*Parameters!$D$34+Parameters!$C$35*(Parameters!$D$35-Parameters!$D$34)+Parameters!$C$36*($A324-Parameters!$D$35),Parameters!$C$34*Parameters!$D$34+Parameters!$C$35*(Parameters!$D$35-Parameters!$D$34)+Parameters!$C$36*(Parameters!$D$36-Parameters!$D$35)+Parameters!$C$37*($A324-Parameters!$D$36)))),_xlfn.IFS($A324&lt;=Parameters!$D$34,Parameters!$C$34*$A324,$A324&lt;=Parameters!$D$35,Parameters!$C$35*$A324,$A324&lt;=Parameters!$D$36,Parameters!$C$36*$A324,$A324&gt;Parameters!$D$36,Parameters!$C$37*$A324))</f>
        <v>42558.259999999995</v>
      </c>
      <c r="G324" s="290">
        <f t="shared" si="147"/>
        <v>133.41147335423196</v>
      </c>
      <c r="H324" s="290" cm="1">
        <f t="array" ref="H324">IF(Parameters!$C$55="No",IF($A324&lt;=Parameters!$D$39,Parameters!$C$39*$A324,IF($A324&lt;=Parameters!$D$40,Parameters!$C$39*Parameters!$D$39+Parameters!$C$40*($A324-Parameters!$D$39),IF($A324&lt;=Parameters!$D$41,Parameters!$C$39*Parameters!$D$39+Parameters!$C$40*(Parameters!$D$40-Parameters!$D$39)+Parameters!$C$41*($A324-Parameters!$D$40),Parameters!$C$39*Parameters!$D$39+Parameters!$C$40*(Parameters!$D$40-Parameters!$D$39)+Parameters!$C$41*(Parameters!$D$41-Parameters!$D$40)+Parameters!$C$42*($A324-Parameters!$D$41)))),_xlfn.IFS($A324&lt;=Parameters!$D$39,Parameters!$C$39*$A324,$A324&lt;=Parameters!$D$40,Parameters!$C$40*$A324,$A324&lt;=Parameters!$D$41,Parameters!$C$41*$A324,$A324&gt;Parameters!$D$41,Parameters!$C$42*$A324))</f>
        <v>44457.24</v>
      </c>
      <c r="I324" s="290">
        <f t="shared" si="148"/>
        <v>139.36438871473354</v>
      </c>
      <c r="J324" s="290" cm="1">
        <f t="array" ref="J324">IF(Parameters!$D$55="No",IF($A324&lt;=Parameters!$F$23,Parameters!$E$23*$A324,IF($A324&lt;=Parameters!$F$24,Parameters!$E$23*Parameters!$F$23+Parameters!$E$24*($A324-Parameters!$F$23),IF($A324&lt;=Parameters!$F$25,Parameters!$E$23*Parameters!$F$23+Parameters!$E$24*(Parameters!$F$24-Parameters!$F$23)+Parameters!$E$25*($A324-Parameters!$F$24),Parameters!$E$23*Parameters!$F$23+Parameters!$E$24*(Parameters!$F$24-Parameters!$F$23)+Parameters!$E$25*(Parameters!$F$25-Parameters!$F$24)+Parameters!$E$26*($A324-Parameters!$F$25)))),_xlfn.IFS($A324&lt;=Parameters!$F$23,Parameters!$E$23*$A324,$A324&lt;=Parameters!$F$24,Parameters!$E$24*$A324,$A324&lt;=Parameters!$F$25,Parameters!$E$25*$A324,$A324&gt;Parameters!$F$25,Parameters!$E$26*$A324))</f>
        <v>29944.31</v>
      </c>
      <c r="K324" s="290">
        <f t="shared" si="124"/>
        <v>93.869310344827596</v>
      </c>
      <c r="L324" s="290" cm="1">
        <f t="array" ref="L324">IF(Parameters!$D$55="No",IF($A324&lt;=Parameters!$F$28,Parameters!$E$28*$A324,IF($A324&lt;=Parameters!$F$29,Parameters!$E$28*Parameters!$F$28+Parameters!$E$29*($A324-Parameters!$F$28),IF($A324&lt;=Parameters!$F$30,Parameters!$E$28*Parameters!$F$28+Parameters!$E$29*(Parameters!$F$29-Parameters!$F$28)+Parameters!$E$30*($A324-Parameters!$F$29),Parameters!$E$28*Parameters!$F$28+Parameters!$E$29*(Parameters!$F$29-Parameters!$F$28)+Parameters!$E$30*(Parameters!$F$30-Parameters!$F$29)+Parameters!$E$31*($A324-Parameters!$F$30)))),_xlfn.IFS($A324&lt;=Parameters!$F$28,Parameters!$E$28*$A324,$A324&lt;=Parameters!$F$29,Parameters!$E$29*$A324,$A324&lt;=Parameters!$F$30,Parameters!$E$30*$A324,$A324&gt;Parameters!$F$30,Parameters!$E$31*$A324))</f>
        <v>38320.339999999997</v>
      </c>
      <c r="M324" s="290">
        <f t="shared" si="125"/>
        <v>120.12645768025077</v>
      </c>
      <c r="N324" s="290" cm="1">
        <f t="array" ref="N324">IF(Parameters!$D$55="No",IF($A324&lt;=Parameters!$F$34,Parameters!$E$34*$A324,IF($A324&lt;=Parameters!$F$35,Parameters!$E$34*Parameters!$F$34+Parameters!$E$35*($A324-Parameters!$F$34),IF($A324&lt;=Parameters!$F$36,Parameters!$E$34*Parameters!$F$34+Parameters!$E$35*(Parameters!$F$35-Parameters!$F$34)+Parameters!$E$36*($A324-Parameters!$F$35),Parameters!$E$34*Parameters!$F$34+Parameters!$E$35*(Parameters!$F$35-Parameters!$F$34)+Parameters!$E$36*(Parameters!$F$36-Parameters!$F$35)+Parameters!$E$37*($A324-Parameters!$F$36)))),_xlfn.IFS($A324&lt;=Parameters!$F$34,Parameters!$E$34*$A324,$A324&lt;=Parameters!$F$35,Parameters!$E$35*$A324,$A324&lt;=Parameters!$F$36,Parameters!$E$36*$A324,$A324&gt;Parameters!$F$36,Parameters!$E$37*$A324))</f>
        <v>42558.259999999995</v>
      </c>
      <c r="O324" s="290">
        <f t="shared" si="149"/>
        <v>133.41147335423196</v>
      </c>
      <c r="P324" s="290" cm="1">
        <f t="array" ref="P324">IF(Parameters!$D$55="No",IF($A324&lt;=Parameters!$F$39,Parameters!$E$39*$A324,IF($A324&lt;=Parameters!$F$40,Parameters!$E$39*Parameters!$F$39+Parameters!$E$40*($A324-Parameters!$F$39),IF($A324&lt;=Parameters!$F$41,Parameters!$E$39*Parameters!$F$39+Parameters!$E$40*(Parameters!$F$40-Parameters!$F$39)+Parameters!$E$41*($A324-Parameters!$F$40),Parameters!$E$39*Parameters!$F$39+Parameters!$E$40*(Parameters!$F$40-Parameters!$F$39)+Parameters!$E$41*(Parameters!$F$41-Parameters!$F$40)+Parameters!$E$42*($A324-Parameters!$F$41)))),_xlfn.IFS($A324&lt;=Parameters!$F$39,Parameters!$E$39*$A324,$A324&lt;=Parameters!$F$40,Parameters!$E$40*$A324,$A324&lt;=Parameters!$F$41,Parameters!$E$41*$A324,$A324&gt;Parameters!$F$41,Parameters!$E$42*$A324))</f>
        <v>44457.24</v>
      </c>
      <c r="Q324" s="290">
        <f t="shared" si="150"/>
        <v>139.36438871473354</v>
      </c>
      <c r="R324" s="290" cm="1">
        <f t="array" ref="R324">IF(Parameters!$E$55="No",IF($A324&lt;=Parameters!$H$23,Parameters!$G$23*$A324,IF($A324&lt;=Parameters!$H$24,Parameters!$G$23*Parameters!$H$23+Parameters!$G$24*($A324-Parameters!$H$23),IF($A324&lt;=Parameters!$H$25,Parameters!$G$23*Parameters!$H$23+Parameters!$G$24*(Parameters!$H$24-Parameters!$H$23)+Parameters!$G$25*($A324-Parameters!$H$24),Parameters!$G$23*Parameters!$H$23+Parameters!$G$24*(Parameters!$H$24-Parameters!$H$23)+Parameters!$G$25*(Parameters!$H$25-Parameters!$H$24)+Parameters!$G$26*($A324-Parameters!$H$25)))),_xlfn.IFS($A324&lt;=Parameters!$H$23,Parameters!$G$23*$A324,$A324&lt;=Parameters!$H$24,Parameters!$G$24*$A324,$A324&lt;=Parameters!$H$25,Parameters!$G$25*$A324,$A324&gt;Parameters!$H$25,Parameters!$G$26*$A324))</f>
        <v>29944.31</v>
      </c>
      <c r="S324" s="290">
        <f t="shared" si="126"/>
        <v>93.869310344827596</v>
      </c>
      <c r="T324" s="290" cm="1">
        <f t="array" ref="T324">IF(Parameters!$E$55="No",IF($A324&lt;=Parameters!$H$28,Parameters!$G$28*$A324,IF($A324&lt;=Parameters!$H$29,Parameters!$G$28*Parameters!$H$28+Parameters!$G$29*($A324-Parameters!$H$28),IF($A324&lt;=Parameters!$H$30,Parameters!$G$28*Parameters!$H$28+Parameters!$G$29*(Parameters!$H$29-Parameters!$H$28)+Parameters!$G$30*($A324-Parameters!$H$29),Parameters!$G$28*Parameters!$H$28+Parameters!$G$29*(Parameters!$H$29-Parameters!$H$28)+Parameters!$G$30*(Parameters!$H$30-Parameters!$H$29)+Parameters!$G$31*($A324-Parameters!$H$30)))),_xlfn.IFS($A324&lt;=Parameters!$H$28,Parameters!$G$28*$A324,$A324&lt;=Parameters!$H$29,Parameters!$G$29*$A324,$A324&lt;=Parameters!$H$30,Parameters!$G$30*$A324,$A324&gt;Parameters!$H$30,Parameters!$G$31*$A324))</f>
        <v>38320.339999999997</v>
      </c>
      <c r="U324" s="290">
        <f t="shared" si="127"/>
        <v>120.12645768025077</v>
      </c>
      <c r="V324" s="290" cm="1">
        <f t="array" ref="V324">IF(Parameters!$E$55="No",IF($A324&lt;=Parameters!$H$34,Parameters!$G$34*$A324,IF($A324&lt;=Parameters!$H$35,Parameters!$G$34*Parameters!$H$34+Parameters!$G$35*($A324-Parameters!$H$34),IF($A324&lt;=Parameters!$H$36,Parameters!$G$34*Parameters!$H$34+Parameters!$G$35*(Parameters!$H$35-Parameters!$H$34)+Parameters!$G$36*($A324-Parameters!$H$35),Parameters!$G$34*Parameters!$H$34+Parameters!$G$35*(Parameters!$H$35-Parameters!$H$34)+Parameters!$G$36*(Parameters!$H$36-Parameters!$H$35)+Parameters!$G$37*($A324-Parameters!$H$36)))),_xlfn.IFS($A324&lt;=Parameters!$H$34,Parameters!$G$34*$A324,$A324&lt;=Parameters!$H$35,Parameters!$G$35*$A324,$A324&lt;=Parameters!$H$36,Parameters!$G$36*$A324,$A324&gt;Parameters!$H$36,Parameters!$G$37*$A324))</f>
        <v>42558.259999999995</v>
      </c>
      <c r="W324" s="290">
        <f t="shared" si="151"/>
        <v>133.41147335423196</v>
      </c>
      <c r="X324" s="290" cm="1">
        <f t="array" ref="X324">IF(Parameters!$E$55="No",IF($A324&lt;=Parameters!$H$39,Parameters!$G$39*$A324,IF($A324&lt;=Parameters!$H$40,Parameters!$G$39*Parameters!$H$39+Parameters!$G$40*($A324-Parameters!$H$39),IF($A324&lt;=Parameters!$H$41,Parameters!$G$39*Parameters!$H$39+Parameters!$G$40*(Parameters!$H$40-Parameters!$H$39)+Parameters!$G$41*($A324-Parameters!$H$40),Parameters!$G$39*Parameters!$H$39+Parameters!$G$40*(Parameters!$H$40-Parameters!$H$39)+Parameters!$G$41*(Parameters!$H$41-Parameters!$H$40)+Parameters!$G$42*($A324-Parameters!$H$41)))),_xlfn.IFS($A324&lt;=Parameters!$H$39,Parameters!$G$39*$A324,$A324&lt;=Parameters!$H$40,Parameters!$G$40*$A324,$A324&lt;=Parameters!$H$41,Parameters!$G$41*$A324,$A324&gt;Parameters!$H$41,Parameters!$G$42*$A324))</f>
        <v>44457.24</v>
      </c>
      <c r="Y324" s="290">
        <f t="shared" si="152"/>
        <v>139.36438871473354</v>
      </c>
      <c r="Z324" s="290" cm="1">
        <f t="array" ref="Z324">IF(Parameters!$F$55="No",IF($A324&lt;=Parameters!$J$23,Parameters!$I$23*$A324,IF($A324&lt;=Parameters!$J$24,Parameters!$I$23*Parameters!$J$23+Parameters!$I$24*($A324-Parameters!$J$23),IF($A324&lt;=Parameters!$J$25,Parameters!$I$23*Parameters!$J$23+Parameters!$I$24*(Parameters!$J$24-Parameters!$J$23)+Parameters!$I$25*($A324-Parameters!$J$24),Parameters!$I$23*Parameters!$J$23+Parameters!$I$24*(Parameters!$J$24-Parameters!$J$23)+Parameters!$I$25*(Parameters!$J$25-Parameters!$J$24)+Parameters!$I$26*($A324-Parameters!$J$25)))),_xlfn.IFS($A324&lt;=Parameters!$J$23,Parameters!$I$23*$A324,$A324&lt;=Parameters!$J$24,Parameters!$I$24*$A324,$A324&lt;=Parameters!$J$25,Parameters!$I$25*$A324,$A324&gt;Parameters!$J$25,Parameters!$I$26*$A324))</f>
        <v>29944.31</v>
      </c>
      <c r="AA324" s="290">
        <f t="shared" si="128"/>
        <v>93.869310344827596</v>
      </c>
      <c r="AB324" s="290" cm="1">
        <f t="array" ref="AB324">IF(Parameters!$F$55="No",IF($A324&lt;=Parameters!$J$28,Parameters!$I$28*$A324,IF($A324&lt;=Parameters!$J$29,Parameters!$I$28*Parameters!$J$28+Parameters!$I$29*($A324-Parameters!$J$28),IF($A324&lt;=Parameters!$J$30,Parameters!$I$28*Parameters!$J$28+Parameters!$I$29*(Parameters!$J$29-Parameters!$J$28)+Parameters!$I$30*($A324-Parameters!$J$29),Parameters!$I$28*Parameters!$J$28+Parameters!$I$29*(Parameters!$J$29-Parameters!$J$28)+Parameters!$I$30*(Parameters!$J$30-Parameters!$J$29)+Parameters!$I$31*($A324-Parameters!$J$30)))),_xlfn.IFS($A324&lt;=Parameters!$J$28,Parameters!$I$28*$A324,$A324&lt;=Parameters!$J$29,Parameters!$I$29*$A324,$A324&lt;=Parameters!$J$30,Parameters!$I$30*$A324,$A324&gt;Parameters!$J$30,Parameters!$I$31*$A324))</f>
        <v>38320.339999999997</v>
      </c>
      <c r="AC324" s="290">
        <f t="shared" si="129"/>
        <v>120.12645768025077</v>
      </c>
      <c r="AD324" s="290" cm="1">
        <f t="array" ref="AD324">IF(Parameters!$F$55="No",IF($A324&lt;=Parameters!$J$34,Parameters!$I$34*$A324,IF($A324&lt;=Parameters!$J$35,Parameters!$I$34*Parameters!$J$34+Parameters!$I$35*($A324-Parameters!$J$34),IF($A324&lt;=Parameters!$J$36,Parameters!$I$34*Parameters!$J$34+Parameters!$I$35*(Parameters!$J$35-Parameters!$J$34)+Parameters!$I$36*($A324-Parameters!$J$35),Parameters!$I$34*Parameters!$J$34+Parameters!$I$35*(Parameters!$J$35-Parameters!$J$34)+Parameters!$I$36*(Parameters!$J$36-Parameters!$J$35)+Parameters!$I$37*($A324-Parameters!$J$36)))),_xlfn.IFS($A324&lt;=Parameters!$J$34,Parameters!$I$34*$A324,$A324&lt;=Parameters!$J$35,Parameters!$I$35*$A324,$A324&lt;=Parameters!$J$36,Parameters!$I$36*$A324,$A324&gt;Parameters!$J$36,Parameters!$I$37*$A324))</f>
        <v>42558.259999999995</v>
      </c>
      <c r="AE324" s="290">
        <f t="shared" si="153"/>
        <v>133.41147335423196</v>
      </c>
      <c r="AF324" s="290" cm="1">
        <f t="array" ref="AF324">IF(Parameters!$F$55="No",IF($A324&lt;=Parameters!$J$39,Parameters!$I$39*$A324,IF($A324&lt;=Parameters!$J$40,Parameters!$I$39*Parameters!$J$39+Parameters!$I$40*($A324-Parameters!$J$39),IF($A324&lt;=Parameters!$J$41,Parameters!$I$39*Parameters!$J$39+Parameters!$I$40*(Parameters!$J$40-Parameters!$J$39)+Parameters!$I$41*($A324-Parameters!$J$40),Parameters!$I$39*Parameters!$J$39+Parameters!$I$40*(Parameters!$J$40-Parameters!$J$39)+Parameters!$I$41*(Parameters!$J$41-Parameters!$J$40)+Parameters!$I$42*($A324-Parameters!$J$41)))),_xlfn.IFS($A324&lt;=Parameters!$J$39,Parameters!$I$39*$A324,$A324&lt;=Parameters!$J$40,Parameters!$I$40*$A324,$A324&lt;=Parameters!$J$41,Parameters!$I$41*$A324,$A324&gt;Parameters!$J$41,Parameters!$I$42*$A324))</f>
        <v>44457.24</v>
      </c>
      <c r="AG324" s="290">
        <f t="shared" si="154"/>
        <v>139.36438871473354</v>
      </c>
      <c r="AI324" s="428">
        <f t="shared" si="130"/>
        <v>136.4900000000016</v>
      </c>
      <c r="AJ324" s="428">
        <f t="shared" si="131"/>
        <v>159.35999999999331</v>
      </c>
      <c r="AK324" s="428">
        <f t="shared" si="132"/>
        <v>143.5399999999936</v>
      </c>
      <c r="AL324" s="428">
        <f t="shared" si="133"/>
        <v>158.45999999999913</v>
      </c>
      <c r="AM324" s="428">
        <f t="shared" si="134"/>
        <v>136.4900000000016</v>
      </c>
      <c r="AN324" s="428">
        <f t="shared" si="135"/>
        <v>159.35999999999331</v>
      </c>
      <c r="AO324" s="428">
        <f t="shared" si="136"/>
        <v>143.5399999999936</v>
      </c>
      <c r="AP324" s="428">
        <f t="shared" si="137"/>
        <v>158.45999999999913</v>
      </c>
      <c r="AQ324" s="428">
        <f t="shared" si="138"/>
        <v>136.4900000000016</v>
      </c>
      <c r="AR324" s="428">
        <f t="shared" si="139"/>
        <v>159.35999999999331</v>
      </c>
      <c r="AS324" s="428">
        <f t="shared" si="140"/>
        <v>143.5399999999936</v>
      </c>
      <c r="AT324" s="428">
        <f t="shared" si="141"/>
        <v>158.45999999999913</v>
      </c>
      <c r="AU324" s="428">
        <f t="shared" si="142"/>
        <v>136.4900000000016</v>
      </c>
      <c r="AV324" s="428">
        <f t="shared" si="143"/>
        <v>159.35999999999331</v>
      </c>
      <c r="AW324" s="428">
        <f t="shared" si="144"/>
        <v>143.5399999999936</v>
      </c>
      <c r="AX324" s="428">
        <f t="shared" si="145"/>
        <v>158.45999999999913</v>
      </c>
    </row>
    <row r="325">
      <c r="A325" s="413">
        <v>320</v>
      </c>
      <c r="B325" s="290" cm="1">
        <f t="array" ref="B325">IF(Parameters!$C$55="No",IF($A325&lt;=Parameters!$D$23,Parameters!$C$23*$A325,IF($A325&lt;=Parameters!$D$24,Parameters!$C$23*Parameters!$D$23+Parameters!$C$24*($A325-Parameters!$D$23),IF($A325&lt;=Parameters!$D$25,Parameters!$C$23*Parameters!$D$23+Parameters!$C$24*(Parameters!$D$24-Parameters!$D$23)+Parameters!$C$25*($A325-Parameters!$D$24),Parameters!$C$23*Parameters!$D$23+Parameters!$C$24*(Parameters!$D$24-Parameters!$D$23)+Parameters!$C$25*(Parameters!$D$25-Parameters!$D$24)+Parameters!$C$26*($A325-Parameters!$D$25)))),_xlfn.IFS($A325&lt;=Parameters!$D$23,Parameters!$C$23*$A325,$A325&lt;=Parameters!$D$24,Parameters!$C$24*$A325,$A325&lt;=Parameters!$D$25,Parameters!$C$25*$A325,$A325&gt;Parameters!$D$25,Parameters!$C$26*$A325))</f>
        <v>30080.799999999999</v>
      </c>
      <c r="C325" s="290">
        <f t="shared" si="146"/>
        <v>94.002499999999998</v>
      </c>
      <c r="D325" s="290" cm="1">
        <f t="array" ref="D325">IF(Parameters!$C$55="No",IF($A325&lt;=Parameters!$D$28,Parameters!$C$28*$A325,IF($A325&lt;=Parameters!$D$29,Parameters!$C$28*Parameters!$D$28+Parameters!$C$29*($A325-Parameters!$D$28),IF($A325&lt;=Parameters!$D$30,Parameters!$C$28*Parameters!$D$28+Parameters!$C$29*(Parameters!$D$29-Parameters!$D$28)+Parameters!$C$30*($A325-Parameters!$D$29),Parameters!$C$28*Parameters!$D$28+Parameters!$C$29*(Parameters!$D$29-Parameters!$D$28)+Parameters!$C$30*(Parameters!$D$30-Parameters!$D$29)+Parameters!$C$31*($A325-Parameters!$D$30)))),_xlfn.IFS($A325&lt;=Parameters!$D$28,Parameters!$C$28*$A325,$A325&lt;=Parameters!$D$29,Parameters!$C$29*$A325,$A325&lt;=Parameters!$D$30,Parameters!$C$30*$A325,$A325&gt;Parameters!$D$30,Parameters!$C$31*$A325))</f>
        <v>38479.699999999997</v>
      </c>
      <c r="E325" s="290">
        <f t="shared" si="146"/>
        <v>120.24906249999999</v>
      </c>
      <c r="F325" s="290" cm="1">
        <f t="array" ref="F325">IF(Parameters!$C$55="No",IF($A325&lt;=Parameters!$D$34,Parameters!$C$34*$A325,IF($A325&lt;=Parameters!$D$35,Parameters!$C$34*Parameters!$D$34+Parameters!$C$35*($A325-Parameters!$D$34),IF($A325&lt;=Parameters!$D$36,Parameters!$C$34*Parameters!$D$34+Parameters!$C$35*(Parameters!$D$35-Parameters!$D$34)+Parameters!$C$36*($A325-Parameters!$D$35),Parameters!$C$34*Parameters!$D$34+Parameters!$C$35*(Parameters!$D$35-Parameters!$D$34)+Parameters!$C$36*(Parameters!$D$36-Parameters!$D$35)+Parameters!$C$37*($A325-Parameters!$D$36)))),_xlfn.IFS($A325&lt;=Parameters!$D$34,Parameters!$C$34*$A325,$A325&lt;=Parameters!$D$35,Parameters!$C$35*$A325,$A325&lt;=Parameters!$D$36,Parameters!$C$36*$A325,$A325&gt;Parameters!$D$36,Parameters!$C$37*$A325))</f>
        <v>42701.8</v>
      </c>
      <c r="G325" s="290">
        <f t="shared" si="147"/>
        <v>133.44312500000001</v>
      </c>
      <c r="H325" s="290" cm="1">
        <f t="array" ref="H325">IF(Parameters!$C$55="No",IF($A325&lt;=Parameters!$D$39,Parameters!$C$39*$A325,IF($A325&lt;=Parameters!$D$40,Parameters!$C$39*Parameters!$D$39+Parameters!$C$40*($A325-Parameters!$D$39),IF($A325&lt;=Parameters!$D$41,Parameters!$C$39*Parameters!$D$39+Parameters!$C$40*(Parameters!$D$40-Parameters!$D$39)+Parameters!$C$41*($A325-Parameters!$D$40),Parameters!$C$39*Parameters!$D$39+Parameters!$C$40*(Parameters!$D$40-Parameters!$D$39)+Parameters!$C$41*(Parameters!$D$41-Parameters!$D$40)+Parameters!$C$42*($A325-Parameters!$D$41)))),_xlfn.IFS($A325&lt;=Parameters!$D$39,Parameters!$C$39*$A325,$A325&lt;=Parameters!$D$40,Parameters!$C$40*$A325,$A325&lt;=Parameters!$D$41,Parameters!$C$41*$A325,$A325&gt;Parameters!$D$41,Parameters!$C$42*$A325))</f>
        <v>44615.7</v>
      </c>
      <c r="I325" s="290">
        <f t="shared" si="148"/>
        <v>139.42406249999999</v>
      </c>
      <c r="J325" s="290" cm="1">
        <f t="array" ref="J325">IF(Parameters!$D$55="No",IF($A325&lt;=Parameters!$F$23,Parameters!$E$23*$A325,IF($A325&lt;=Parameters!$F$24,Parameters!$E$23*Parameters!$F$23+Parameters!$E$24*($A325-Parameters!$F$23),IF($A325&lt;=Parameters!$F$25,Parameters!$E$23*Parameters!$F$23+Parameters!$E$24*(Parameters!$F$24-Parameters!$F$23)+Parameters!$E$25*($A325-Parameters!$F$24),Parameters!$E$23*Parameters!$F$23+Parameters!$E$24*(Parameters!$F$24-Parameters!$F$23)+Parameters!$E$25*(Parameters!$F$25-Parameters!$F$24)+Parameters!$E$26*($A325-Parameters!$F$25)))),_xlfn.IFS($A325&lt;=Parameters!$F$23,Parameters!$E$23*$A325,$A325&lt;=Parameters!$F$24,Parameters!$E$24*$A325,$A325&lt;=Parameters!$F$25,Parameters!$E$25*$A325,$A325&gt;Parameters!$F$25,Parameters!$E$26*$A325))</f>
        <v>30080.799999999999</v>
      </c>
      <c r="K325" s="290">
        <f t="shared" si="124"/>
        <v>94.002499999999998</v>
      </c>
      <c r="L325" s="290" cm="1">
        <f t="array" ref="L325">IF(Parameters!$D$55="No",IF($A325&lt;=Parameters!$F$28,Parameters!$E$28*$A325,IF($A325&lt;=Parameters!$F$29,Parameters!$E$28*Parameters!$F$28+Parameters!$E$29*($A325-Parameters!$F$28),IF($A325&lt;=Parameters!$F$30,Parameters!$E$28*Parameters!$F$28+Parameters!$E$29*(Parameters!$F$29-Parameters!$F$28)+Parameters!$E$30*($A325-Parameters!$F$29),Parameters!$E$28*Parameters!$F$28+Parameters!$E$29*(Parameters!$F$29-Parameters!$F$28)+Parameters!$E$30*(Parameters!$F$30-Parameters!$F$29)+Parameters!$E$31*($A325-Parameters!$F$30)))),_xlfn.IFS($A325&lt;=Parameters!$F$28,Parameters!$E$28*$A325,$A325&lt;=Parameters!$F$29,Parameters!$E$29*$A325,$A325&lt;=Parameters!$F$30,Parameters!$E$30*$A325,$A325&gt;Parameters!$F$30,Parameters!$E$31*$A325))</f>
        <v>38479.699999999997</v>
      </c>
      <c r="M325" s="290">
        <f t="shared" si="125"/>
        <v>120.24906249999999</v>
      </c>
      <c r="N325" s="290" cm="1">
        <f t="array" ref="N325">IF(Parameters!$D$55="No",IF($A325&lt;=Parameters!$F$34,Parameters!$E$34*$A325,IF($A325&lt;=Parameters!$F$35,Parameters!$E$34*Parameters!$F$34+Parameters!$E$35*($A325-Parameters!$F$34),IF($A325&lt;=Parameters!$F$36,Parameters!$E$34*Parameters!$F$34+Parameters!$E$35*(Parameters!$F$35-Parameters!$F$34)+Parameters!$E$36*($A325-Parameters!$F$35),Parameters!$E$34*Parameters!$F$34+Parameters!$E$35*(Parameters!$F$35-Parameters!$F$34)+Parameters!$E$36*(Parameters!$F$36-Parameters!$F$35)+Parameters!$E$37*($A325-Parameters!$F$36)))),_xlfn.IFS($A325&lt;=Parameters!$F$34,Parameters!$E$34*$A325,$A325&lt;=Parameters!$F$35,Parameters!$E$35*$A325,$A325&lt;=Parameters!$F$36,Parameters!$E$36*$A325,$A325&gt;Parameters!$F$36,Parameters!$E$37*$A325))</f>
        <v>42701.8</v>
      </c>
      <c r="O325" s="290">
        <f t="shared" si="149"/>
        <v>133.44312500000001</v>
      </c>
      <c r="P325" s="290" cm="1">
        <f t="array" ref="P325">IF(Parameters!$D$55="No",IF($A325&lt;=Parameters!$F$39,Parameters!$E$39*$A325,IF($A325&lt;=Parameters!$F$40,Parameters!$E$39*Parameters!$F$39+Parameters!$E$40*($A325-Parameters!$F$39),IF($A325&lt;=Parameters!$F$41,Parameters!$E$39*Parameters!$F$39+Parameters!$E$40*(Parameters!$F$40-Parameters!$F$39)+Parameters!$E$41*($A325-Parameters!$F$40),Parameters!$E$39*Parameters!$F$39+Parameters!$E$40*(Parameters!$F$40-Parameters!$F$39)+Parameters!$E$41*(Parameters!$F$41-Parameters!$F$40)+Parameters!$E$42*($A325-Parameters!$F$41)))),_xlfn.IFS($A325&lt;=Parameters!$F$39,Parameters!$E$39*$A325,$A325&lt;=Parameters!$F$40,Parameters!$E$40*$A325,$A325&lt;=Parameters!$F$41,Parameters!$E$41*$A325,$A325&gt;Parameters!$F$41,Parameters!$E$42*$A325))</f>
        <v>44615.7</v>
      </c>
      <c r="Q325" s="290">
        <f t="shared" si="150"/>
        <v>139.42406249999999</v>
      </c>
      <c r="R325" s="290" cm="1">
        <f t="array" ref="R325">IF(Parameters!$E$55="No",IF($A325&lt;=Parameters!$H$23,Parameters!$G$23*$A325,IF($A325&lt;=Parameters!$H$24,Parameters!$G$23*Parameters!$H$23+Parameters!$G$24*($A325-Parameters!$H$23),IF($A325&lt;=Parameters!$H$25,Parameters!$G$23*Parameters!$H$23+Parameters!$G$24*(Parameters!$H$24-Parameters!$H$23)+Parameters!$G$25*($A325-Parameters!$H$24),Parameters!$G$23*Parameters!$H$23+Parameters!$G$24*(Parameters!$H$24-Parameters!$H$23)+Parameters!$G$25*(Parameters!$H$25-Parameters!$H$24)+Parameters!$G$26*($A325-Parameters!$H$25)))),_xlfn.IFS($A325&lt;=Parameters!$H$23,Parameters!$G$23*$A325,$A325&lt;=Parameters!$H$24,Parameters!$G$24*$A325,$A325&lt;=Parameters!$H$25,Parameters!$G$25*$A325,$A325&gt;Parameters!$H$25,Parameters!$G$26*$A325))</f>
        <v>30080.799999999999</v>
      </c>
      <c r="S325" s="290">
        <f t="shared" si="126"/>
        <v>94.002499999999998</v>
      </c>
      <c r="T325" s="290" cm="1">
        <f t="array" ref="T325">IF(Parameters!$E$55="No",IF($A325&lt;=Parameters!$H$28,Parameters!$G$28*$A325,IF($A325&lt;=Parameters!$H$29,Parameters!$G$28*Parameters!$H$28+Parameters!$G$29*($A325-Parameters!$H$28),IF($A325&lt;=Parameters!$H$30,Parameters!$G$28*Parameters!$H$28+Parameters!$G$29*(Parameters!$H$29-Parameters!$H$28)+Parameters!$G$30*($A325-Parameters!$H$29),Parameters!$G$28*Parameters!$H$28+Parameters!$G$29*(Parameters!$H$29-Parameters!$H$28)+Parameters!$G$30*(Parameters!$H$30-Parameters!$H$29)+Parameters!$G$31*($A325-Parameters!$H$30)))),_xlfn.IFS($A325&lt;=Parameters!$H$28,Parameters!$G$28*$A325,$A325&lt;=Parameters!$H$29,Parameters!$G$29*$A325,$A325&lt;=Parameters!$H$30,Parameters!$G$30*$A325,$A325&gt;Parameters!$H$30,Parameters!$G$31*$A325))</f>
        <v>38479.699999999997</v>
      </c>
      <c r="U325" s="290">
        <f t="shared" si="127"/>
        <v>120.24906249999999</v>
      </c>
      <c r="V325" s="290" cm="1">
        <f t="array" ref="V325">IF(Parameters!$E$55="No",IF($A325&lt;=Parameters!$H$34,Parameters!$G$34*$A325,IF($A325&lt;=Parameters!$H$35,Parameters!$G$34*Parameters!$H$34+Parameters!$G$35*($A325-Parameters!$H$34),IF($A325&lt;=Parameters!$H$36,Parameters!$G$34*Parameters!$H$34+Parameters!$G$35*(Parameters!$H$35-Parameters!$H$34)+Parameters!$G$36*($A325-Parameters!$H$35),Parameters!$G$34*Parameters!$H$34+Parameters!$G$35*(Parameters!$H$35-Parameters!$H$34)+Parameters!$G$36*(Parameters!$H$36-Parameters!$H$35)+Parameters!$G$37*($A325-Parameters!$H$36)))),_xlfn.IFS($A325&lt;=Parameters!$H$34,Parameters!$G$34*$A325,$A325&lt;=Parameters!$H$35,Parameters!$G$35*$A325,$A325&lt;=Parameters!$H$36,Parameters!$G$36*$A325,$A325&gt;Parameters!$H$36,Parameters!$G$37*$A325))</f>
        <v>42701.8</v>
      </c>
      <c r="W325" s="290">
        <f t="shared" si="151"/>
        <v>133.44312500000001</v>
      </c>
      <c r="X325" s="290" cm="1">
        <f t="array" ref="X325">IF(Parameters!$E$55="No",IF($A325&lt;=Parameters!$H$39,Parameters!$G$39*$A325,IF($A325&lt;=Parameters!$H$40,Parameters!$G$39*Parameters!$H$39+Parameters!$G$40*($A325-Parameters!$H$39),IF($A325&lt;=Parameters!$H$41,Parameters!$G$39*Parameters!$H$39+Parameters!$G$40*(Parameters!$H$40-Parameters!$H$39)+Parameters!$G$41*($A325-Parameters!$H$40),Parameters!$G$39*Parameters!$H$39+Parameters!$G$40*(Parameters!$H$40-Parameters!$H$39)+Parameters!$G$41*(Parameters!$H$41-Parameters!$H$40)+Parameters!$G$42*($A325-Parameters!$H$41)))),_xlfn.IFS($A325&lt;=Parameters!$H$39,Parameters!$G$39*$A325,$A325&lt;=Parameters!$H$40,Parameters!$G$40*$A325,$A325&lt;=Parameters!$H$41,Parameters!$G$41*$A325,$A325&gt;Parameters!$H$41,Parameters!$G$42*$A325))</f>
        <v>44615.7</v>
      </c>
      <c r="Y325" s="290">
        <f t="shared" si="152"/>
        <v>139.42406249999999</v>
      </c>
      <c r="Z325" s="290" cm="1">
        <f t="array" ref="Z325">IF(Parameters!$F$55="No",IF($A325&lt;=Parameters!$J$23,Parameters!$I$23*$A325,IF($A325&lt;=Parameters!$J$24,Parameters!$I$23*Parameters!$J$23+Parameters!$I$24*($A325-Parameters!$J$23),IF($A325&lt;=Parameters!$J$25,Parameters!$I$23*Parameters!$J$23+Parameters!$I$24*(Parameters!$J$24-Parameters!$J$23)+Parameters!$I$25*($A325-Parameters!$J$24),Parameters!$I$23*Parameters!$J$23+Parameters!$I$24*(Parameters!$J$24-Parameters!$J$23)+Parameters!$I$25*(Parameters!$J$25-Parameters!$J$24)+Parameters!$I$26*($A325-Parameters!$J$25)))),_xlfn.IFS($A325&lt;=Parameters!$J$23,Parameters!$I$23*$A325,$A325&lt;=Parameters!$J$24,Parameters!$I$24*$A325,$A325&lt;=Parameters!$J$25,Parameters!$I$25*$A325,$A325&gt;Parameters!$J$25,Parameters!$I$26*$A325))</f>
        <v>30080.799999999999</v>
      </c>
      <c r="AA325" s="290">
        <f t="shared" si="128"/>
        <v>94.002499999999998</v>
      </c>
      <c r="AB325" s="290" cm="1">
        <f t="array" ref="AB325">IF(Parameters!$F$55="No",IF($A325&lt;=Parameters!$J$28,Parameters!$I$28*$A325,IF($A325&lt;=Parameters!$J$29,Parameters!$I$28*Parameters!$J$28+Parameters!$I$29*($A325-Parameters!$J$28),IF($A325&lt;=Parameters!$J$30,Parameters!$I$28*Parameters!$J$28+Parameters!$I$29*(Parameters!$J$29-Parameters!$J$28)+Parameters!$I$30*($A325-Parameters!$J$29),Parameters!$I$28*Parameters!$J$28+Parameters!$I$29*(Parameters!$J$29-Parameters!$J$28)+Parameters!$I$30*(Parameters!$J$30-Parameters!$J$29)+Parameters!$I$31*($A325-Parameters!$J$30)))),_xlfn.IFS($A325&lt;=Parameters!$J$28,Parameters!$I$28*$A325,$A325&lt;=Parameters!$J$29,Parameters!$I$29*$A325,$A325&lt;=Parameters!$J$30,Parameters!$I$30*$A325,$A325&gt;Parameters!$J$30,Parameters!$I$31*$A325))</f>
        <v>38479.699999999997</v>
      </c>
      <c r="AC325" s="290">
        <f t="shared" si="129"/>
        <v>120.24906249999999</v>
      </c>
      <c r="AD325" s="290" cm="1">
        <f t="array" ref="AD325">IF(Parameters!$F$55="No",IF($A325&lt;=Parameters!$J$34,Parameters!$I$34*$A325,IF($A325&lt;=Parameters!$J$35,Parameters!$I$34*Parameters!$J$34+Parameters!$I$35*($A325-Parameters!$J$34),IF($A325&lt;=Parameters!$J$36,Parameters!$I$34*Parameters!$J$34+Parameters!$I$35*(Parameters!$J$35-Parameters!$J$34)+Parameters!$I$36*($A325-Parameters!$J$35),Parameters!$I$34*Parameters!$J$34+Parameters!$I$35*(Parameters!$J$35-Parameters!$J$34)+Parameters!$I$36*(Parameters!$J$36-Parameters!$J$35)+Parameters!$I$37*($A325-Parameters!$J$36)))),_xlfn.IFS($A325&lt;=Parameters!$J$34,Parameters!$I$34*$A325,$A325&lt;=Parameters!$J$35,Parameters!$I$35*$A325,$A325&lt;=Parameters!$J$36,Parameters!$I$36*$A325,$A325&gt;Parameters!$J$36,Parameters!$I$37*$A325))</f>
        <v>42701.8</v>
      </c>
      <c r="AE325" s="290">
        <f t="shared" si="153"/>
        <v>133.44312500000001</v>
      </c>
      <c r="AF325" s="290" cm="1">
        <f t="array" ref="AF325">IF(Parameters!$F$55="No",IF($A325&lt;=Parameters!$J$39,Parameters!$I$39*$A325,IF($A325&lt;=Parameters!$J$40,Parameters!$I$39*Parameters!$J$39+Parameters!$I$40*($A325-Parameters!$J$39),IF($A325&lt;=Parameters!$J$41,Parameters!$I$39*Parameters!$J$39+Parameters!$I$40*(Parameters!$J$40-Parameters!$J$39)+Parameters!$I$41*($A325-Parameters!$J$40),Parameters!$I$39*Parameters!$J$39+Parameters!$I$40*(Parameters!$J$40-Parameters!$J$39)+Parameters!$I$41*(Parameters!$J$41-Parameters!$J$40)+Parameters!$I$42*($A325-Parameters!$J$41)))),_xlfn.IFS($A325&lt;=Parameters!$J$39,Parameters!$I$39*$A325,$A325&lt;=Parameters!$J$40,Parameters!$I$40*$A325,$A325&lt;=Parameters!$J$41,Parameters!$I$41*$A325,$A325&gt;Parameters!$J$41,Parameters!$I$42*$A325))</f>
        <v>44615.7</v>
      </c>
      <c r="AG325" s="290">
        <f t="shared" si="154"/>
        <v>139.42406249999999</v>
      </c>
      <c r="AI325" s="428">
        <f t="shared" si="130"/>
        <v>136.48999999999796</v>
      </c>
      <c r="AJ325" s="428">
        <f t="shared" si="131"/>
        <v>159.36000000000058</v>
      </c>
      <c r="AK325" s="428">
        <f t="shared" si="132"/>
        <v>143.54000000000815</v>
      </c>
      <c r="AL325" s="428">
        <f t="shared" si="133"/>
        <v>158.45999999999913</v>
      </c>
      <c r="AM325" s="428">
        <f t="shared" si="134"/>
        <v>136.48999999999796</v>
      </c>
      <c r="AN325" s="428">
        <f t="shared" si="135"/>
        <v>159.36000000000058</v>
      </c>
      <c r="AO325" s="428">
        <f t="shared" si="136"/>
        <v>143.54000000000815</v>
      </c>
      <c r="AP325" s="428">
        <f t="shared" si="137"/>
        <v>158.45999999999913</v>
      </c>
      <c r="AQ325" s="428">
        <f t="shared" si="138"/>
        <v>136.48999999999796</v>
      </c>
      <c r="AR325" s="428">
        <f t="shared" si="139"/>
        <v>159.36000000000058</v>
      </c>
      <c r="AS325" s="428">
        <f t="shared" si="140"/>
        <v>143.54000000000815</v>
      </c>
      <c r="AT325" s="428">
        <f t="shared" si="141"/>
        <v>158.45999999999913</v>
      </c>
      <c r="AU325" s="428">
        <f t="shared" si="142"/>
        <v>136.48999999999796</v>
      </c>
      <c r="AV325" s="428">
        <f t="shared" si="143"/>
        <v>159.36000000000058</v>
      </c>
      <c r="AW325" s="428">
        <f t="shared" si="144"/>
        <v>143.54000000000815</v>
      </c>
      <c r="AX325" s="428">
        <f t="shared" si="145"/>
        <v>158.45999999999913</v>
      </c>
    </row>
    <row r="326">
      <c r="A326" s="413">
        <v>321</v>
      </c>
      <c r="B326" s="290" cm="1">
        <f t="array" ref="B326">IF(Parameters!$C$55="No",IF($A326&lt;=Parameters!$D$23,Parameters!$C$23*$A326,IF($A326&lt;=Parameters!$D$24,Parameters!$C$23*Parameters!$D$23+Parameters!$C$24*($A326-Parameters!$D$23),IF($A326&lt;=Parameters!$D$25,Parameters!$C$23*Parameters!$D$23+Parameters!$C$24*(Parameters!$D$24-Parameters!$D$23)+Parameters!$C$25*($A326-Parameters!$D$24),Parameters!$C$23*Parameters!$D$23+Parameters!$C$24*(Parameters!$D$24-Parameters!$D$23)+Parameters!$C$25*(Parameters!$D$25-Parameters!$D$24)+Parameters!$C$26*($A326-Parameters!$D$25)))),_xlfn.IFS($A326&lt;=Parameters!$D$23,Parameters!$C$23*$A326,$A326&lt;=Parameters!$D$24,Parameters!$C$24*$A326,$A326&lt;=Parameters!$D$25,Parameters!$C$25*$A326,$A326&gt;Parameters!$D$25,Parameters!$C$26*$A326))</f>
        <v>30217.29</v>
      </c>
      <c r="C326" s="290">
        <f t="shared" si="146"/>
        <v>94.13485981308412</v>
      </c>
      <c r="D326" s="290" cm="1">
        <f t="array" ref="D326">IF(Parameters!$C$55="No",IF($A326&lt;=Parameters!$D$28,Parameters!$C$28*$A326,IF($A326&lt;=Parameters!$D$29,Parameters!$C$28*Parameters!$D$28+Parameters!$C$29*($A326-Parameters!$D$28),IF($A326&lt;=Parameters!$D$30,Parameters!$C$28*Parameters!$D$28+Parameters!$C$29*(Parameters!$D$29-Parameters!$D$28)+Parameters!$C$30*($A326-Parameters!$D$29),Parameters!$C$28*Parameters!$D$28+Parameters!$C$29*(Parameters!$D$29-Parameters!$D$28)+Parameters!$C$30*(Parameters!$D$30-Parameters!$D$29)+Parameters!$C$31*($A326-Parameters!$D$30)))),_xlfn.IFS($A326&lt;=Parameters!$D$28,Parameters!$C$28*$A326,$A326&lt;=Parameters!$D$29,Parameters!$C$29*$A326,$A326&lt;=Parameters!$D$30,Parameters!$C$30*$A326,$A326&gt;Parameters!$D$30,Parameters!$C$31*$A326))</f>
        <v>38639.06</v>
      </c>
      <c r="E326" s="290">
        <f t="shared" si="146"/>
        <v>120.37090342679127</v>
      </c>
      <c r="F326" s="290" cm="1">
        <f t="array" ref="F326">IF(Parameters!$C$55="No",IF($A326&lt;=Parameters!$D$34,Parameters!$C$34*$A326,IF($A326&lt;=Parameters!$D$35,Parameters!$C$34*Parameters!$D$34+Parameters!$C$35*($A326-Parameters!$D$34),IF($A326&lt;=Parameters!$D$36,Parameters!$C$34*Parameters!$D$34+Parameters!$C$35*(Parameters!$D$35-Parameters!$D$34)+Parameters!$C$36*($A326-Parameters!$D$35),Parameters!$C$34*Parameters!$D$34+Parameters!$C$35*(Parameters!$D$35-Parameters!$D$34)+Parameters!$C$36*(Parameters!$D$36-Parameters!$D$35)+Parameters!$C$37*($A326-Parameters!$D$36)))),_xlfn.IFS($A326&lt;=Parameters!$D$34,Parameters!$C$34*$A326,$A326&lt;=Parameters!$D$35,Parameters!$C$35*$A326,$A326&lt;=Parameters!$D$36,Parameters!$C$36*$A326,$A326&gt;Parameters!$D$36,Parameters!$C$37*$A326))</f>
        <v>42845.34</v>
      </c>
      <c r="G326" s="290">
        <f t="shared" si="147"/>
        <v>133.47457943925232</v>
      </c>
      <c r="H326" s="290" cm="1">
        <f t="array" ref="H326">IF(Parameters!$C$55="No",IF($A326&lt;=Parameters!$D$39,Parameters!$C$39*$A326,IF($A326&lt;=Parameters!$D$40,Parameters!$C$39*Parameters!$D$39+Parameters!$C$40*($A326-Parameters!$D$39),IF($A326&lt;=Parameters!$D$41,Parameters!$C$39*Parameters!$D$39+Parameters!$C$40*(Parameters!$D$40-Parameters!$D$39)+Parameters!$C$41*($A326-Parameters!$D$40),Parameters!$C$39*Parameters!$D$39+Parameters!$C$40*(Parameters!$D$40-Parameters!$D$39)+Parameters!$C$41*(Parameters!$D$41-Parameters!$D$40)+Parameters!$C$42*($A326-Parameters!$D$41)))),_xlfn.IFS($A326&lt;=Parameters!$D$39,Parameters!$C$39*$A326,$A326&lt;=Parameters!$D$40,Parameters!$C$40*$A326,$A326&lt;=Parameters!$D$41,Parameters!$C$41*$A326,$A326&gt;Parameters!$D$41,Parameters!$C$42*$A326))</f>
        <v>44774.16</v>
      </c>
      <c r="I326" s="290">
        <f t="shared" si="148"/>
        <v>139.48336448598133</v>
      </c>
      <c r="J326" s="290" cm="1">
        <f t="array" ref="J326">IF(Parameters!$D$55="No",IF($A326&lt;=Parameters!$F$23,Parameters!$E$23*$A326,IF($A326&lt;=Parameters!$F$24,Parameters!$E$23*Parameters!$F$23+Parameters!$E$24*($A326-Parameters!$F$23),IF($A326&lt;=Parameters!$F$25,Parameters!$E$23*Parameters!$F$23+Parameters!$E$24*(Parameters!$F$24-Parameters!$F$23)+Parameters!$E$25*($A326-Parameters!$F$24),Parameters!$E$23*Parameters!$F$23+Parameters!$E$24*(Parameters!$F$24-Parameters!$F$23)+Parameters!$E$25*(Parameters!$F$25-Parameters!$F$24)+Parameters!$E$26*($A326-Parameters!$F$25)))),_xlfn.IFS($A326&lt;=Parameters!$F$23,Parameters!$E$23*$A326,$A326&lt;=Parameters!$F$24,Parameters!$E$24*$A326,$A326&lt;=Parameters!$F$25,Parameters!$E$25*$A326,$A326&gt;Parameters!$F$25,Parameters!$E$26*$A326))</f>
        <v>30217.29</v>
      </c>
      <c r="K326" s="290">
        <f t="shared" ref="K326:K389" si="155">J326/$A326</f>
        <v>94.13485981308412</v>
      </c>
      <c r="L326" s="290" cm="1">
        <f t="array" ref="L326">IF(Parameters!$D$55="No",IF($A326&lt;=Parameters!$F$28,Parameters!$E$28*$A326,IF($A326&lt;=Parameters!$F$29,Parameters!$E$28*Parameters!$F$28+Parameters!$E$29*($A326-Parameters!$F$28),IF($A326&lt;=Parameters!$F$30,Parameters!$E$28*Parameters!$F$28+Parameters!$E$29*(Parameters!$F$29-Parameters!$F$28)+Parameters!$E$30*($A326-Parameters!$F$29),Parameters!$E$28*Parameters!$F$28+Parameters!$E$29*(Parameters!$F$29-Parameters!$F$28)+Parameters!$E$30*(Parameters!$F$30-Parameters!$F$29)+Parameters!$E$31*($A326-Parameters!$F$30)))),_xlfn.IFS($A326&lt;=Parameters!$F$28,Parameters!$E$28*$A326,$A326&lt;=Parameters!$F$29,Parameters!$E$29*$A326,$A326&lt;=Parameters!$F$30,Parameters!$E$30*$A326,$A326&gt;Parameters!$F$30,Parameters!$E$31*$A326))</f>
        <v>38639.06</v>
      </c>
      <c r="M326" s="290">
        <f t="shared" ref="M326:M389" si="156">L326/$A326</f>
        <v>120.37090342679127</v>
      </c>
      <c r="N326" s="290" cm="1">
        <f t="array" ref="N326">IF(Parameters!$D$55="No",IF($A326&lt;=Parameters!$F$34,Parameters!$E$34*$A326,IF($A326&lt;=Parameters!$F$35,Parameters!$E$34*Parameters!$F$34+Parameters!$E$35*($A326-Parameters!$F$34),IF($A326&lt;=Parameters!$F$36,Parameters!$E$34*Parameters!$F$34+Parameters!$E$35*(Parameters!$F$35-Parameters!$F$34)+Parameters!$E$36*($A326-Parameters!$F$35),Parameters!$E$34*Parameters!$F$34+Parameters!$E$35*(Parameters!$F$35-Parameters!$F$34)+Parameters!$E$36*(Parameters!$F$36-Parameters!$F$35)+Parameters!$E$37*($A326-Parameters!$F$36)))),_xlfn.IFS($A326&lt;=Parameters!$F$34,Parameters!$E$34*$A326,$A326&lt;=Parameters!$F$35,Parameters!$E$35*$A326,$A326&lt;=Parameters!$F$36,Parameters!$E$36*$A326,$A326&gt;Parameters!$F$36,Parameters!$E$37*$A326))</f>
        <v>42845.34</v>
      </c>
      <c r="O326" s="290">
        <f t="shared" si="149"/>
        <v>133.47457943925232</v>
      </c>
      <c r="P326" s="290" cm="1">
        <f t="array" ref="P326">IF(Parameters!$D$55="No",IF($A326&lt;=Parameters!$F$39,Parameters!$E$39*$A326,IF($A326&lt;=Parameters!$F$40,Parameters!$E$39*Parameters!$F$39+Parameters!$E$40*($A326-Parameters!$F$39),IF($A326&lt;=Parameters!$F$41,Parameters!$E$39*Parameters!$F$39+Parameters!$E$40*(Parameters!$F$40-Parameters!$F$39)+Parameters!$E$41*($A326-Parameters!$F$40),Parameters!$E$39*Parameters!$F$39+Parameters!$E$40*(Parameters!$F$40-Parameters!$F$39)+Parameters!$E$41*(Parameters!$F$41-Parameters!$F$40)+Parameters!$E$42*($A326-Parameters!$F$41)))),_xlfn.IFS($A326&lt;=Parameters!$F$39,Parameters!$E$39*$A326,$A326&lt;=Parameters!$F$40,Parameters!$E$40*$A326,$A326&lt;=Parameters!$F$41,Parameters!$E$41*$A326,$A326&gt;Parameters!$F$41,Parameters!$E$42*$A326))</f>
        <v>44774.16</v>
      </c>
      <c r="Q326" s="290">
        <f t="shared" si="150"/>
        <v>139.48336448598133</v>
      </c>
      <c r="R326" s="290" cm="1">
        <f t="array" ref="R326">IF(Parameters!$E$55="No",IF($A326&lt;=Parameters!$H$23,Parameters!$G$23*$A326,IF($A326&lt;=Parameters!$H$24,Parameters!$G$23*Parameters!$H$23+Parameters!$G$24*($A326-Parameters!$H$23),IF($A326&lt;=Parameters!$H$25,Parameters!$G$23*Parameters!$H$23+Parameters!$G$24*(Parameters!$H$24-Parameters!$H$23)+Parameters!$G$25*($A326-Parameters!$H$24),Parameters!$G$23*Parameters!$H$23+Parameters!$G$24*(Parameters!$H$24-Parameters!$H$23)+Parameters!$G$25*(Parameters!$H$25-Parameters!$H$24)+Parameters!$G$26*($A326-Parameters!$H$25)))),_xlfn.IFS($A326&lt;=Parameters!$H$23,Parameters!$G$23*$A326,$A326&lt;=Parameters!$H$24,Parameters!$G$24*$A326,$A326&lt;=Parameters!$H$25,Parameters!$G$25*$A326,$A326&gt;Parameters!$H$25,Parameters!$G$26*$A326))</f>
        <v>30217.29</v>
      </c>
      <c r="S326" s="290">
        <f t="shared" ref="S326:S389" si="157">R326/$A326</f>
        <v>94.13485981308412</v>
      </c>
      <c r="T326" s="290" cm="1">
        <f t="array" ref="T326">IF(Parameters!$E$55="No",IF($A326&lt;=Parameters!$H$28,Parameters!$G$28*$A326,IF($A326&lt;=Parameters!$H$29,Parameters!$G$28*Parameters!$H$28+Parameters!$G$29*($A326-Parameters!$H$28),IF($A326&lt;=Parameters!$H$30,Parameters!$G$28*Parameters!$H$28+Parameters!$G$29*(Parameters!$H$29-Parameters!$H$28)+Parameters!$G$30*($A326-Parameters!$H$29),Parameters!$G$28*Parameters!$H$28+Parameters!$G$29*(Parameters!$H$29-Parameters!$H$28)+Parameters!$G$30*(Parameters!$H$30-Parameters!$H$29)+Parameters!$G$31*($A326-Parameters!$H$30)))),_xlfn.IFS($A326&lt;=Parameters!$H$28,Parameters!$G$28*$A326,$A326&lt;=Parameters!$H$29,Parameters!$G$29*$A326,$A326&lt;=Parameters!$H$30,Parameters!$G$30*$A326,$A326&gt;Parameters!$H$30,Parameters!$G$31*$A326))</f>
        <v>38639.06</v>
      </c>
      <c r="U326" s="290">
        <f t="shared" ref="U326:U389" si="158">T326/$A326</f>
        <v>120.37090342679127</v>
      </c>
      <c r="V326" s="290" cm="1">
        <f t="array" ref="V326">IF(Parameters!$E$55="No",IF($A326&lt;=Parameters!$H$34,Parameters!$G$34*$A326,IF($A326&lt;=Parameters!$H$35,Parameters!$G$34*Parameters!$H$34+Parameters!$G$35*($A326-Parameters!$H$34),IF($A326&lt;=Parameters!$H$36,Parameters!$G$34*Parameters!$H$34+Parameters!$G$35*(Parameters!$H$35-Parameters!$H$34)+Parameters!$G$36*($A326-Parameters!$H$35),Parameters!$G$34*Parameters!$H$34+Parameters!$G$35*(Parameters!$H$35-Parameters!$H$34)+Parameters!$G$36*(Parameters!$H$36-Parameters!$H$35)+Parameters!$G$37*($A326-Parameters!$H$36)))),_xlfn.IFS($A326&lt;=Parameters!$H$34,Parameters!$G$34*$A326,$A326&lt;=Parameters!$H$35,Parameters!$G$35*$A326,$A326&lt;=Parameters!$H$36,Parameters!$G$36*$A326,$A326&gt;Parameters!$H$36,Parameters!$G$37*$A326))</f>
        <v>42845.34</v>
      </c>
      <c r="W326" s="290">
        <f t="shared" si="151"/>
        <v>133.47457943925232</v>
      </c>
      <c r="X326" s="290" cm="1">
        <f t="array" ref="X326">IF(Parameters!$E$55="No",IF($A326&lt;=Parameters!$H$39,Parameters!$G$39*$A326,IF($A326&lt;=Parameters!$H$40,Parameters!$G$39*Parameters!$H$39+Parameters!$G$40*($A326-Parameters!$H$39),IF($A326&lt;=Parameters!$H$41,Parameters!$G$39*Parameters!$H$39+Parameters!$G$40*(Parameters!$H$40-Parameters!$H$39)+Parameters!$G$41*($A326-Parameters!$H$40),Parameters!$G$39*Parameters!$H$39+Parameters!$G$40*(Parameters!$H$40-Parameters!$H$39)+Parameters!$G$41*(Parameters!$H$41-Parameters!$H$40)+Parameters!$G$42*($A326-Parameters!$H$41)))),_xlfn.IFS($A326&lt;=Parameters!$H$39,Parameters!$G$39*$A326,$A326&lt;=Parameters!$H$40,Parameters!$G$40*$A326,$A326&lt;=Parameters!$H$41,Parameters!$G$41*$A326,$A326&gt;Parameters!$H$41,Parameters!$G$42*$A326))</f>
        <v>44774.16</v>
      </c>
      <c r="Y326" s="290">
        <f t="shared" si="152"/>
        <v>139.48336448598133</v>
      </c>
      <c r="Z326" s="290" cm="1">
        <f t="array" ref="Z326">IF(Parameters!$F$55="No",IF($A326&lt;=Parameters!$J$23,Parameters!$I$23*$A326,IF($A326&lt;=Parameters!$J$24,Parameters!$I$23*Parameters!$J$23+Parameters!$I$24*($A326-Parameters!$J$23),IF($A326&lt;=Parameters!$J$25,Parameters!$I$23*Parameters!$J$23+Parameters!$I$24*(Parameters!$J$24-Parameters!$J$23)+Parameters!$I$25*($A326-Parameters!$J$24),Parameters!$I$23*Parameters!$J$23+Parameters!$I$24*(Parameters!$J$24-Parameters!$J$23)+Parameters!$I$25*(Parameters!$J$25-Parameters!$J$24)+Parameters!$I$26*($A326-Parameters!$J$25)))),_xlfn.IFS($A326&lt;=Parameters!$J$23,Parameters!$I$23*$A326,$A326&lt;=Parameters!$J$24,Parameters!$I$24*$A326,$A326&lt;=Parameters!$J$25,Parameters!$I$25*$A326,$A326&gt;Parameters!$J$25,Parameters!$I$26*$A326))</f>
        <v>30217.29</v>
      </c>
      <c r="AA326" s="290">
        <f t="shared" ref="AA326:AA389" si="159">Z326/$A326</f>
        <v>94.13485981308412</v>
      </c>
      <c r="AB326" s="290" cm="1">
        <f t="array" ref="AB326">IF(Parameters!$F$55="No",IF($A326&lt;=Parameters!$J$28,Parameters!$I$28*$A326,IF($A326&lt;=Parameters!$J$29,Parameters!$I$28*Parameters!$J$28+Parameters!$I$29*($A326-Parameters!$J$28),IF($A326&lt;=Parameters!$J$30,Parameters!$I$28*Parameters!$J$28+Parameters!$I$29*(Parameters!$J$29-Parameters!$J$28)+Parameters!$I$30*($A326-Parameters!$J$29),Parameters!$I$28*Parameters!$J$28+Parameters!$I$29*(Parameters!$J$29-Parameters!$J$28)+Parameters!$I$30*(Parameters!$J$30-Parameters!$J$29)+Parameters!$I$31*($A326-Parameters!$J$30)))),_xlfn.IFS($A326&lt;=Parameters!$J$28,Parameters!$I$28*$A326,$A326&lt;=Parameters!$J$29,Parameters!$I$29*$A326,$A326&lt;=Parameters!$J$30,Parameters!$I$30*$A326,$A326&gt;Parameters!$J$30,Parameters!$I$31*$A326))</f>
        <v>38639.06</v>
      </c>
      <c r="AC326" s="290">
        <f t="shared" ref="AC326:AC389" si="160">AB326/$A326</f>
        <v>120.37090342679127</v>
      </c>
      <c r="AD326" s="290" cm="1">
        <f t="array" ref="AD326">IF(Parameters!$F$55="No",IF($A326&lt;=Parameters!$J$34,Parameters!$I$34*$A326,IF($A326&lt;=Parameters!$J$35,Parameters!$I$34*Parameters!$J$34+Parameters!$I$35*($A326-Parameters!$J$34),IF($A326&lt;=Parameters!$J$36,Parameters!$I$34*Parameters!$J$34+Parameters!$I$35*(Parameters!$J$35-Parameters!$J$34)+Parameters!$I$36*($A326-Parameters!$J$35),Parameters!$I$34*Parameters!$J$34+Parameters!$I$35*(Parameters!$J$35-Parameters!$J$34)+Parameters!$I$36*(Parameters!$J$36-Parameters!$J$35)+Parameters!$I$37*($A326-Parameters!$J$36)))),_xlfn.IFS($A326&lt;=Parameters!$J$34,Parameters!$I$34*$A326,$A326&lt;=Parameters!$J$35,Parameters!$I$35*$A326,$A326&lt;=Parameters!$J$36,Parameters!$I$36*$A326,$A326&gt;Parameters!$J$36,Parameters!$I$37*$A326))</f>
        <v>42845.34</v>
      </c>
      <c r="AE326" s="290">
        <f t="shared" si="153"/>
        <v>133.47457943925232</v>
      </c>
      <c r="AF326" s="290" cm="1">
        <f t="array" ref="AF326">IF(Parameters!$F$55="No",IF($A326&lt;=Parameters!$J$39,Parameters!$I$39*$A326,IF($A326&lt;=Parameters!$J$40,Parameters!$I$39*Parameters!$J$39+Parameters!$I$40*($A326-Parameters!$J$39),IF($A326&lt;=Parameters!$J$41,Parameters!$I$39*Parameters!$J$39+Parameters!$I$40*(Parameters!$J$40-Parameters!$J$39)+Parameters!$I$41*($A326-Parameters!$J$40),Parameters!$I$39*Parameters!$J$39+Parameters!$I$40*(Parameters!$J$40-Parameters!$J$39)+Parameters!$I$41*(Parameters!$J$41-Parameters!$J$40)+Parameters!$I$42*($A326-Parameters!$J$41)))),_xlfn.IFS($A326&lt;=Parameters!$J$39,Parameters!$I$39*$A326,$A326&lt;=Parameters!$J$40,Parameters!$I$40*$A326,$A326&lt;=Parameters!$J$41,Parameters!$I$41*$A326,$A326&gt;Parameters!$J$41,Parameters!$I$42*$A326))</f>
        <v>44774.16</v>
      </c>
      <c r="AG326" s="290">
        <f t="shared" si="154"/>
        <v>139.48336448598133</v>
      </c>
      <c r="AI326" s="428">
        <f t="shared" ref="AI326:AI389" si="161">B326-B325</f>
        <v>136.4900000000016</v>
      </c>
      <c r="AJ326" s="428">
        <f t="shared" ref="AJ326:AJ389" si="162">D326-D325</f>
        <v>159.36000000000058</v>
      </c>
      <c r="AK326" s="428">
        <f t="shared" ref="AK326:AK389" si="163">F326-F325</f>
        <v>143.5399999999936</v>
      </c>
      <c r="AL326" s="428">
        <f t="shared" ref="AL326:AL389" si="164">H326-H325</f>
        <v>158.4600000000064</v>
      </c>
      <c r="AM326" s="428">
        <f t="shared" ref="AM326:AM389" si="165">J326-J325</f>
        <v>136.4900000000016</v>
      </c>
      <c r="AN326" s="428">
        <f t="shared" ref="AN326:AN389" si="166">L326-L325</f>
        <v>159.36000000000058</v>
      </c>
      <c r="AO326" s="428">
        <f t="shared" ref="AO326:AO389" si="167">N326-N325</f>
        <v>143.5399999999936</v>
      </c>
      <c r="AP326" s="428">
        <f t="shared" ref="AP326:AP389" si="168">P326-P325</f>
        <v>158.4600000000064</v>
      </c>
      <c r="AQ326" s="428">
        <f t="shared" ref="AQ326:AQ389" si="169">R326-R325</f>
        <v>136.4900000000016</v>
      </c>
      <c r="AR326" s="428">
        <f t="shared" ref="AR326:AR389" si="170">T326-T325</f>
        <v>159.36000000000058</v>
      </c>
      <c r="AS326" s="428">
        <f t="shared" ref="AS326:AS389" si="171">V326-V325</f>
        <v>143.5399999999936</v>
      </c>
      <c r="AT326" s="428">
        <f t="shared" ref="AT326:AT389" si="172">X326-X325</f>
        <v>158.4600000000064</v>
      </c>
      <c r="AU326" s="428">
        <f t="shared" ref="AU326:AU389" si="173">Z326-Z325</f>
        <v>136.4900000000016</v>
      </c>
      <c r="AV326" s="428">
        <f t="shared" ref="AV326:AV389" si="174">AB326-AB325</f>
        <v>159.36000000000058</v>
      </c>
      <c r="AW326" s="428">
        <f t="shared" ref="AW326:AW389" si="175">AD326-AD325</f>
        <v>143.5399999999936</v>
      </c>
      <c r="AX326" s="428">
        <f t="shared" ref="AX326:AX389" si="176">AF326-AF325</f>
        <v>158.4600000000064</v>
      </c>
    </row>
    <row r="327">
      <c r="A327" s="413">
        <v>322</v>
      </c>
      <c r="B327" s="290" cm="1">
        <f t="array" ref="B327">IF(Parameters!$C$55="No",IF($A327&lt;=Parameters!$D$23,Parameters!$C$23*$A327,IF($A327&lt;=Parameters!$D$24,Parameters!$C$23*Parameters!$D$23+Parameters!$C$24*($A327-Parameters!$D$23),IF($A327&lt;=Parameters!$D$25,Parameters!$C$23*Parameters!$D$23+Parameters!$C$24*(Parameters!$D$24-Parameters!$D$23)+Parameters!$C$25*($A327-Parameters!$D$24),Parameters!$C$23*Parameters!$D$23+Parameters!$C$24*(Parameters!$D$24-Parameters!$D$23)+Parameters!$C$25*(Parameters!$D$25-Parameters!$D$24)+Parameters!$C$26*($A327-Parameters!$D$25)))),_xlfn.IFS($A327&lt;=Parameters!$D$23,Parameters!$C$23*$A327,$A327&lt;=Parameters!$D$24,Parameters!$C$24*$A327,$A327&lt;=Parameters!$D$25,Parameters!$C$25*$A327,$A327&gt;Parameters!$D$25,Parameters!$C$26*$A327))</f>
        <v>30353.78</v>
      </c>
      <c r="C327" s="290">
        <f t="shared" ref="C327:E390" si="177">B327/$A327</f>
        <v>94.266397515527942</v>
      </c>
      <c r="D327" s="290" cm="1">
        <f t="array" ref="D327">IF(Parameters!$C$55="No",IF($A327&lt;=Parameters!$D$28,Parameters!$C$28*$A327,IF($A327&lt;=Parameters!$D$29,Parameters!$C$28*Parameters!$D$28+Parameters!$C$29*($A327-Parameters!$D$28),IF($A327&lt;=Parameters!$D$30,Parameters!$C$28*Parameters!$D$28+Parameters!$C$29*(Parameters!$D$29-Parameters!$D$28)+Parameters!$C$30*($A327-Parameters!$D$29),Parameters!$C$28*Parameters!$D$28+Parameters!$C$29*(Parameters!$D$29-Parameters!$D$28)+Parameters!$C$30*(Parameters!$D$30-Parameters!$D$29)+Parameters!$C$31*($A327-Parameters!$D$30)))),_xlfn.IFS($A327&lt;=Parameters!$D$28,Parameters!$C$28*$A327,$A327&lt;=Parameters!$D$29,Parameters!$C$29*$A327,$A327&lt;=Parameters!$D$30,Parameters!$C$30*$A327,$A327&gt;Parameters!$D$30,Parameters!$C$31*$A327))</f>
        <v>38798.42</v>
      </c>
      <c r="E327" s="290">
        <f t="shared" si="177"/>
        <v>120.49198757763975</v>
      </c>
      <c r="F327" s="290" cm="1">
        <f t="array" ref="F327">IF(Parameters!$C$55="No",IF($A327&lt;=Parameters!$D$34,Parameters!$C$34*$A327,IF($A327&lt;=Parameters!$D$35,Parameters!$C$34*Parameters!$D$34+Parameters!$C$35*($A327-Parameters!$D$34),IF($A327&lt;=Parameters!$D$36,Parameters!$C$34*Parameters!$D$34+Parameters!$C$35*(Parameters!$D$35-Parameters!$D$34)+Parameters!$C$36*($A327-Parameters!$D$35),Parameters!$C$34*Parameters!$D$34+Parameters!$C$35*(Parameters!$D$35-Parameters!$D$34)+Parameters!$C$36*(Parameters!$D$36-Parameters!$D$35)+Parameters!$C$37*($A327-Parameters!$D$36)))),_xlfn.IFS($A327&lt;=Parameters!$D$34,Parameters!$C$34*$A327,$A327&lt;=Parameters!$D$35,Parameters!$C$35*$A327,$A327&lt;=Parameters!$D$36,Parameters!$C$36*$A327,$A327&gt;Parameters!$D$36,Parameters!$C$37*$A327))</f>
        <v>42988.88</v>
      </c>
      <c r="G327" s="290">
        <f t="shared" ref="G327:G390" si="178">F327/$A327</f>
        <v>133.50583850931676</v>
      </c>
      <c r="H327" s="290" cm="1">
        <f t="array" ref="H327">IF(Parameters!$C$55="No",IF($A327&lt;=Parameters!$D$39,Parameters!$C$39*$A327,IF($A327&lt;=Parameters!$D$40,Parameters!$C$39*Parameters!$D$39+Parameters!$C$40*($A327-Parameters!$D$39),IF($A327&lt;=Parameters!$D$41,Parameters!$C$39*Parameters!$D$39+Parameters!$C$40*(Parameters!$D$40-Parameters!$D$39)+Parameters!$C$41*($A327-Parameters!$D$40),Parameters!$C$39*Parameters!$D$39+Parameters!$C$40*(Parameters!$D$40-Parameters!$D$39)+Parameters!$C$41*(Parameters!$D$41-Parameters!$D$40)+Parameters!$C$42*($A327-Parameters!$D$41)))),_xlfn.IFS($A327&lt;=Parameters!$D$39,Parameters!$C$39*$A327,$A327&lt;=Parameters!$D$40,Parameters!$C$40*$A327,$A327&lt;=Parameters!$D$41,Parameters!$C$41*$A327,$A327&gt;Parameters!$D$41,Parameters!$C$42*$A327))</f>
        <v>44932.62</v>
      </c>
      <c r="I327" s="290">
        <f t="shared" ref="I327:I390" si="179">H327/$A327</f>
        <v>139.54229813664597</v>
      </c>
      <c r="J327" s="290" cm="1">
        <f t="array" ref="J327">IF(Parameters!$D$55="No",IF($A327&lt;=Parameters!$F$23,Parameters!$E$23*$A327,IF($A327&lt;=Parameters!$F$24,Parameters!$E$23*Parameters!$F$23+Parameters!$E$24*($A327-Parameters!$F$23),IF($A327&lt;=Parameters!$F$25,Parameters!$E$23*Parameters!$F$23+Parameters!$E$24*(Parameters!$F$24-Parameters!$F$23)+Parameters!$E$25*($A327-Parameters!$F$24),Parameters!$E$23*Parameters!$F$23+Parameters!$E$24*(Parameters!$F$24-Parameters!$F$23)+Parameters!$E$25*(Parameters!$F$25-Parameters!$F$24)+Parameters!$E$26*($A327-Parameters!$F$25)))),_xlfn.IFS($A327&lt;=Parameters!$F$23,Parameters!$E$23*$A327,$A327&lt;=Parameters!$F$24,Parameters!$E$24*$A327,$A327&lt;=Parameters!$F$25,Parameters!$E$25*$A327,$A327&gt;Parameters!$F$25,Parameters!$E$26*$A327))</f>
        <v>30353.78</v>
      </c>
      <c r="K327" s="290">
        <f t="shared" si="155"/>
        <v>94.266397515527942</v>
      </c>
      <c r="L327" s="290" cm="1">
        <f t="array" ref="L327">IF(Parameters!$D$55="No",IF($A327&lt;=Parameters!$F$28,Parameters!$E$28*$A327,IF($A327&lt;=Parameters!$F$29,Parameters!$E$28*Parameters!$F$28+Parameters!$E$29*($A327-Parameters!$F$28),IF($A327&lt;=Parameters!$F$30,Parameters!$E$28*Parameters!$F$28+Parameters!$E$29*(Parameters!$F$29-Parameters!$F$28)+Parameters!$E$30*($A327-Parameters!$F$29),Parameters!$E$28*Parameters!$F$28+Parameters!$E$29*(Parameters!$F$29-Parameters!$F$28)+Parameters!$E$30*(Parameters!$F$30-Parameters!$F$29)+Parameters!$E$31*($A327-Parameters!$F$30)))),_xlfn.IFS($A327&lt;=Parameters!$F$28,Parameters!$E$28*$A327,$A327&lt;=Parameters!$F$29,Parameters!$E$29*$A327,$A327&lt;=Parameters!$F$30,Parameters!$E$30*$A327,$A327&gt;Parameters!$F$30,Parameters!$E$31*$A327))</f>
        <v>38798.42</v>
      </c>
      <c r="M327" s="290">
        <f t="shared" si="156"/>
        <v>120.49198757763975</v>
      </c>
      <c r="N327" s="290" cm="1">
        <f t="array" ref="N327">IF(Parameters!$D$55="No",IF($A327&lt;=Parameters!$F$34,Parameters!$E$34*$A327,IF($A327&lt;=Parameters!$F$35,Parameters!$E$34*Parameters!$F$34+Parameters!$E$35*($A327-Parameters!$F$34),IF($A327&lt;=Parameters!$F$36,Parameters!$E$34*Parameters!$F$34+Parameters!$E$35*(Parameters!$F$35-Parameters!$F$34)+Parameters!$E$36*($A327-Parameters!$F$35),Parameters!$E$34*Parameters!$F$34+Parameters!$E$35*(Parameters!$F$35-Parameters!$F$34)+Parameters!$E$36*(Parameters!$F$36-Parameters!$F$35)+Parameters!$E$37*($A327-Parameters!$F$36)))),_xlfn.IFS($A327&lt;=Parameters!$F$34,Parameters!$E$34*$A327,$A327&lt;=Parameters!$F$35,Parameters!$E$35*$A327,$A327&lt;=Parameters!$F$36,Parameters!$E$36*$A327,$A327&gt;Parameters!$F$36,Parameters!$E$37*$A327))</f>
        <v>42988.88</v>
      </c>
      <c r="O327" s="290">
        <f t="shared" ref="O327:O390" si="180">N327/$A327</f>
        <v>133.50583850931676</v>
      </c>
      <c r="P327" s="290" cm="1">
        <f t="array" ref="P327">IF(Parameters!$D$55="No",IF($A327&lt;=Parameters!$F$39,Parameters!$E$39*$A327,IF($A327&lt;=Parameters!$F$40,Parameters!$E$39*Parameters!$F$39+Parameters!$E$40*($A327-Parameters!$F$39),IF($A327&lt;=Parameters!$F$41,Parameters!$E$39*Parameters!$F$39+Parameters!$E$40*(Parameters!$F$40-Parameters!$F$39)+Parameters!$E$41*($A327-Parameters!$F$40),Parameters!$E$39*Parameters!$F$39+Parameters!$E$40*(Parameters!$F$40-Parameters!$F$39)+Parameters!$E$41*(Parameters!$F$41-Parameters!$F$40)+Parameters!$E$42*($A327-Parameters!$F$41)))),_xlfn.IFS($A327&lt;=Parameters!$F$39,Parameters!$E$39*$A327,$A327&lt;=Parameters!$F$40,Parameters!$E$40*$A327,$A327&lt;=Parameters!$F$41,Parameters!$E$41*$A327,$A327&gt;Parameters!$F$41,Parameters!$E$42*$A327))</f>
        <v>44932.62</v>
      </c>
      <c r="Q327" s="290">
        <f t="shared" ref="Q327:Q390" si="181">P327/$A327</f>
        <v>139.54229813664597</v>
      </c>
      <c r="R327" s="290" cm="1">
        <f t="array" ref="R327">IF(Parameters!$E$55="No",IF($A327&lt;=Parameters!$H$23,Parameters!$G$23*$A327,IF($A327&lt;=Parameters!$H$24,Parameters!$G$23*Parameters!$H$23+Parameters!$G$24*($A327-Parameters!$H$23),IF($A327&lt;=Parameters!$H$25,Parameters!$G$23*Parameters!$H$23+Parameters!$G$24*(Parameters!$H$24-Parameters!$H$23)+Parameters!$G$25*($A327-Parameters!$H$24),Parameters!$G$23*Parameters!$H$23+Parameters!$G$24*(Parameters!$H$24-Parameters!$H$23)+Parameters!$G$25*(Parameters!$H$25-Parameters!$H$24)+Parameters!$G$26*($A327-Parameters!$H$25)))),_xlfn.IFS($A327&lt;=Parameters!$H$23,Parameters!$G$23*$A327,$A327&lt;=Parameters!$H$24,Parameters!$G$24*$A327,$A327&lt;=Parameters!$H$25,Parameters!$G$25*$A327,$A327&gt;Parameters!$H$25,Parameters!$G$26*$A327))</f>
        <v>30353.78</v>
      </c>
      <c r="S327" s="290">
        <f t="shared" si="157"/>
        <v>94.266397515527942</v>
      </c>
      <c r="T327" s="290" cm="1">
        <f t="array" ref="T327">IF(Parameters!$E$55="No",IF($A327&lt;=Parameters!$H$28,Parameters!$G$28*$A327,IF($A327&lt;=Parameters!$H$29,Parameters!$G$28*Parameters!$H$28+Parameters!$G$29*($A327-Parameters!$H$28),IF($A327&lt;=Parameters!$H$30,Parameters!$G$28*Parameters!$H$28+Parameters!$G$29*(Parameters!$H$29-Parameters!$H$28)+Parameters!$G$30*($A327-Parameters!$H$29),Parameters!$G$28*Parameters!$H$28+Parameters!$G$29*(Parameters!$H$29-Parameters!$H$28)+Parameters!$G$30*(Parameters!$H$30-Parameters!$H$29)+Parameters!$G$31*($A327-Parameters!$H$30)))),_xlfn.IFS($A327&lt;=Parameters!$H$28,Parameters!$G$28*$A327,$A327&lt;=Parameters!$H$29,Parameters!$G$29*$A327,$A327&lt;=Parameters!$H$30,Parameters!$G$30*$A327,$A327&gt;Parameters!$H$30,Parameters!$G$31*$A327))</f>
        <v>38798.42</v>
      </c>
      <c r="U327" s="290">
        <f t="shared" si="158"/>
        <v>120.49198757763975</v>
      </c>
      <c r="V327" s="290" cm="1">
        <f t="array" ref="V327">IF(Parameters!$E$55="No",IF($A327&lt;=Parameters!$H$34,Parameters!$G$34*$A327,IF($A327&lt;=Parameters!$H$35,Parameters!$G$34*Parameters!$H$34+Parameters!$G$35*($A327-Parameters!$H$34),IF($A327&lt;=Parameters!$H$36,Parameters!$G$34*Parameters!$H$34+Parameters!$G$35*(Parameters!$H$35-Parameters!$H$34)+Parameters!$G$36*($A327-Parameters!$H$35),Parameters!$G$34*Parameters!$H$34+Parameters!$G$35*(Parameters!$H$35-Parameters!$H$34)+Parameters!$G$36*(Parameters!$H$36-Parameters!$H$35)+Parameters!$G$37*($A327-Parameters!$H$36)))),_xlfn.IFS($A327&lt;=Parameters!$H$34,Parameters!$G$34*$A327,$A327&lt;=Parameters!$H$35,Parameters!$G$35*$A327,$A327&lt;=Parameters!$H$36,Parameters!$G$36*$A327,$A327&gt;Parameters!$H$36,Parameters!$G$37*$A327))</f>
        <v>42988.88</v>
      </c>
      <c r="W327" s="290">
        <f t="shared" ref="W327:W390" si="182">V327/$A327</f>
        <v>133.50583850931676</v>
      </c>
      <c r="X327" s="290" cm="1">
        <f t="array" ref="X327">IF(Parameters!$E$55="No",IF($A327&lt;=Parameters!$H$39,Parameters!$G$39*$A327,IF($A327&lt;=Parameters!$H$40,Parameters!$G$39*Parameters!$H$39+Parameters!$G$40*($A327-Parameters!$H$39),IF($A327&lt;=Parameters!$H$41,Parameters!$G$39*Parameters!$H$39+Parameters!$G$40*(Parameters!$H$40-Parameters!$H$39)+Parameters!$G$41*($A327-Parameters!$H$40),Parameters!$G$39*Parameters!$H$39+Parameters!$G$40*(Parameters!$H$40-Parameters!$H$39)+Parameters!$G$41*(Parameters!$H$41-Parameters!$H$40)+Parameters!$G$42*($A327-Parameters!$H$41)))),_xlfn.IFS($A327&lt;=Parameters!$H$39,Parameters!$G$39*$A327,$A327&lt;=Parameters!$H$40,Parameters!$G$40*$A327,$A327&lt;=Parameters!$H$41,Parameters!$G$41*$A327,$A327&gt;Parameters!$H$41,Parameters!$G$42*$A327))</f>
        <v>44932.62</v>
      </c>
      <c r="Y327" s="290">
        <f t="shared" ref="Y327:Y390" si="183">X327/$A327</f>
        <v>139.54229813664597</v>
      </c>
      <c r="Z327" s="290" cm="1">
        <f t="array" ref="Z327">IF(Parameters!$F$55="No",IF($A327&lt;=Parameters!$J$23,Parameters!$I$23*$A327,IF($A327&lt;=Parameters!$J$24,Parameters!$I$23*Parameters!$J$23+Parameters!$I$24*($A327-Parameters!$J$23),IF($A327&lt;=Parameters!$J$25,Parameters!$I$23*Parameters!$J$23+Parameters!$I$24*(Parameters!$J$24-Parameters!$J$23)+Parameters!$I$25*($A327-Parameters!$J$24),Parameters!$I$23*Parameters!$J$23+Parameters!$I$24*(Parameters!$J$24-Parameters!$J$23)+Parameters!$I$25*(Parameters!$J$25-Parameters!$J$24)+Parameters!$I$26*($A327-Parameters!$J$25)))),_xlfn.IFS($A327&lt;=Parameters!$J$23,Parameters!$I$23*$A327,$A327&lt;=Parameters!$J$24,Parameters!$I$24*$A327,$A327&lt;=Parameters!$J$25,Parameters!$I$25*$A327,$A327&gt;Parameters!$J$25,Parameters!$I$26*$A327))</f>
        <v>30353.78</v>
      </c>
      <c r="AA327" s="290">
        <f t="shared" si="159"/>
        <v>94.266397515527942</v>
      </c>
      <c r="AB327" s="290" cm="1">
        <f t="array" ref="AB327">IF(Parameters!$F$55="No",IF($A327&lt;=Parameters!$J$28,Parameters!$I$28*$A327,IF($A327&lt;=Parameters!$J$29,Parameters!$I$28*Parameters!$J$28+Parameters!$I$29*($A327-Parameters!$J$28),IF($A327&lt;=Parameters!$J$30,Parameters!$I$28*Parameters!$J$28+Parameters!$I$29*(Parameters!$J$29-Parameters!$J$28)+Parameters!$I$30*($A327-Parameters!$J$29),Parameters!$I$28*Parameters!$J$28+Parameters!$I$29*(Parameters!$J$29-Parameters!$J$28)+Parameters!$I$30*(Parameters!$J$30-Parameters!$J$29)+Parameters!$I$31*($A327-Parameters!$J$30)))),_xlfn.IFS($A327&lt;=Parameters!$J$28,Parameters!$I$28*$A327,$A327&lt;=Parameters!$J$29,Parameters!$I$29*$A327,$A327&lt;=Parameters!$J$30,Parameters!$I$30*$A327,$A327&gt;Parameters!$J$30,Parameters!$I$31*$A327))</f>
        <v>38798.42</v>
      </c>
      <c r="AC327" s="290">
        <f t="shared" si="160"/>
        <v>120.49198757763975</v>
      </c>
      <c r="AD327" s="290" cm="1">
        <f t="array" ref="AD327">IF(Parameters!$F$55="No",IF($A327&lt;=Parameters!$J$34,Parameters!$I$34*$A327,IF($A327&lt;=Parameters!$J$35,Parameters!$I$34*Parameters!$J$34+Parameters!$I$35*($A327-Parameters!$J$34),IF($A327&lt;=Parameters!$J$36,Parameters!$I$34*Parameters!$J$34+Parameters!$I$35*(Parameters!$J$35-Parameters!$J$34)+Parameters!$I$36*($A327-Parameters!$J$35),Parameters!$I$34*Parameters!$J$34+Parameters!$I$35*(Parameters!$J$35-Parameters!$J$34)+Parameters!$I$36*(Parameters!$J$36-Parameters!$J$35)+Parameters!$I$37*($A327-Parameters!$J$36)))),_xlfn.IFS($A327&lt;=Parameters!$J$34,Parameters!$I$34*$A327,$A327&lt;=Parameters!$J$35,Parameters!$I$35*$A327,$A327&lt;=Parameters!$J$36,Parameters!$I$36*$A327,$A327&gt;Parameters!$J$36,Parameters!$I$37*$A327))</f>
        <v>42988.88</v>
      </c>
      <c r="AE327" s="290">
        <f t="shared" ref="AE327:AE390" si="184">AD327/$A327</f>
        <v>133.50583850931676</v>
      </c>
      <c r="AF327" s="290" cm="1">
        <f t="array" ref="AF327">IF(Parameters!$F$55="No",IF($A327&lt;=Parameters!$J$39,Parameters!$I$39*$A327,IF($A327&lt;=Parameters!$J$40,Parameters!$I$39*Parameters!$J$39+Parameters!$I$40*($A327-Parameters!$J$39),IF($A327&lt;=Parameters!$J$41,Parameters!$I$39*Parameters!$J$39+Parameters!$I$40*(Parameters!$J$40-Parameters!$J$39)+Parameters!$I$41*($A327-Parameters!$J$40),Parameters!$I$39*Parameters!$J$39+Parameters!$I$40*(Parameters!$J$40-Parameters!$J$39)+Parameters!$I$41*(Parameters!$J$41-Parameters!$J$40)+Parameters!$I$42*($A327-Parameters!$J$41)))),_xlfn.IFS($A327&lt;=Parameters!$J$39,Parameters!$I$39*$A327,$A327&lt;=Parameters!$J$40,Parameters!$I$40*$A327,$A327&lt;=Parameters!$J$41,Parameters!$I$41*$A327,$A327&gt;Parameters!$J$41,Parameters!$I$42*$A327))</f>
        <v>44932.62</v>
      </c>
      <c r="AG327" s="290">
        <f t="shared" ref="AG327:AG390" si="185">AF327/$A327</f>
        <v>139.54229813664597</v>
      </c>
      <c r="AI327" s="428">
        <f t="shared" si="161"/>
        <v>136.48999999999796</v>
      </c>
      <c r="AJ327" s="428">
        <f t="shared" si="162"/>
        <v>159.36000000000058</v>
      </c>
      <c r="AK327" s="428">
        <f t="shared" si="163"/>
        <v>143.54000000000087</v>
      </c>
      <c r="AL327" s="428">
        <f t="shared" si="164"/>
        <v>158.45999999999913</v>
      </c>
      <c r="AM327" s="428">
        <f t="shared" si="165"/>
        <v>136.48999999999796</v>
      </c>
      <c r="AN327" s="428">
        <f t="shared" si="166"/>
        <v>159.36000000000058</v>
      </c>
      <c r="AO327" s="428">
        <f t="shared" si="167"/>
        <v>143.54000000000087</v>
      </c>
      <c r="AP327" s="428">
        <f t="shared" si="168"/>
        <v>158.45999999999913</v>
      </c>
      <c r="AQ327" s="428">
        <f t="shared" si="169"/>
        <v>136.48999999999796</v>
      </c>
      <c r="AR327" s="428">
        <f t="shared" si="170"/>
        <v>159.36000000000058</v>
      </c>
      <c r="AS327" s="428">
        <f t="shared" si="171"/>
        <v>143.54000000000087</v>
      </c>
      <c r="AT327" s="428">
        <f t="shared" si="172"/>
        <v>158.45999999999913</v>
      </c>
      <c r="AU327" s="428">
        <f t="shared" si="173"/>
        <v>136.48999999999796</v>
      </c>
      <c r="AV327" s="428">
        <f t="shared" si="174"/>
        <v>159.36000000000058</v>
      </c>
      <c r="AW327" s="428">
        <f t="shared" si="175"/>
        <v>143.54000000000087</v>
      </c>
      <c r="AX327" s="428">
        <f t="shared" si="176"/>
        <v>158.45999999999913</v>
      </c>
    </row>
    <row r="328">
      <c r="A328" s="413">
        <v>323</v>
      </c>
      <c r="B328" s="290" cm="1">
        <f t="array" ref="B328">IF(Parameters!$C$55="No",IF($A328&lt;=Parameters!$D$23,Parameters!$C$23*$A328,IF($A328&lt;=Parameters!$D$24,Parameters!$C$23*Parameters!$D$23+Parameters!$C$24*($A328-Parameters!$D$23),IF($A328&lt;=Parameters!$D$25,Parameters!$C$23*Parameters!$D$23+Parameters!$C$24*(Parameters!$D$24-Parameters!$D$23)+Parameters!$C$25*($A328-Parameters!$D$24),Parameters!$C$23*Parameters!$D$23+Parameters!$C$24*(Parameters!$D$24-Parameters!$D$23)+Parameters!$C$25*(Parameters!$D$25-Parameters!$D$24)+Parameters!$C$26*($A328-Parameters!$D$25)))),_xlfn.IFS($A328&lt;=Parameters!$D$23,Parameters!$C$23*$A328,$A328&lt;=Parameters!$D$24,Parameters!$C$24*$A328,$A328&lt;=Parameters!$D$25,Parameters!$C$25*$A328,$A328&gt;Parameters!$D$25,Parameters!$C$26*$A328))</f>
        <v>30490.27</v>
      </c>
      <c r="C328" s="290">
        <f t="shared" si="177"/>
        <v>94.397120743034051</v>
      </c>
      <c r="D328" s="290" cm="1">
        <f t="array" ref="D328">IF(Parameters!$C$55="No",IF($A328&lt;=Parameters!$D$28,Parameters!$C$28*$A328,IF($A328&lt;=Parameters!$D$29,Parameters!$C$28*Parameters!$D$28+Parameters!$C$29*($A328-Parameters!$D$28),IF($A328&lt;=Parameters!$D$30,Parameters!$C$28*Parameters!$D$28+Parameters!$C$29*(Parameters!$D$29-Parameters!$D$28)+Parameters!$C$30*($A328-Parameters!$D$29),Parameters!$C$28*Parameters!$D$28+Parameters!$C$29*(Parameters!$D$29-Parameters!$D$28)+Parameters!$C$30*(Parameters!$D$30-Parameters!$D$29)+Parameters!$C$31*($A328-Parameters!$D$30)))),_xlfn.IFS($A328&lt;=Parameters!$D$28,Parameters!$C$28*$A328,$A328&lt;=Parameters!$D$29,Parameters!$C$29*$A328,$A328&lt;=Parameters!$D$30,Parameters!$C$30*$A328,$A328&gt;Parameters!$D$30,Parameters!$C$31*$A328))</f>
        <v>38957.78</v>
      </c>
      <c r="E328" s="290">
        <f t="shared" si="177"/>
        <v>120.61232198142415</v>
      </c>
      <c r="F328" s="290" cm="1">
        <f t="array" ref="F328">IF(Parameters!$C$55="No",IF($A328&lt;=Parameters!$D$34,Parameters!$C$34*$A328,IF($A328&lt;=Parameters!$D$35,Parameters!$C$34*Parameters!$D$34+Parameters!$C$35*($A328-Parameters!$D$34),IF($A328&lt;=Parameters!$D$36,Parameters!$C$34*Parameters!$D$34+Parameters!$C$35*(Parameters!$D$35-Parameters!$D$34)+Parameters!$C$36*($A328-Parameters!$D$35),Parameters!$C$34*Parameters!$D$34+Parameters!$C$35*(Parameters!$D$35-Parameters!$D$34)+Parameters!$C$36*(Parameters!$D$36-Parameters!$D$35)+Parameters!$C$37*($A328-Parameters!$D$36)))),_xlfn.IFS($A328&lt;=Parameters!$D$34,Parameters!$C$34*$A328,$A328&lt;=Parameters!$D$35,Parameters!$C$35*$A328,$A328&lt;=Parameters!$D$36,Parameters!$C$36*$A328,$A328&gt;Parameters!$D$36,Parameters!$C$37*$A328))</f>
        <v>43132.42</v>
      </c>
      <c r="G328" s="290">
        <f t="shared" si="178"/>
        <v>133.53690402476781</v>
      </c>
      <c r="H328" s="290" cm="1">
        <f t="array" ref="H328">IF(Parameters!$C$55="No",IF($A328&lt;=Parameters!$D$39,Parameters!$C$39*$A328,IF($A328&lt;=Parameters!$D$40,Parameters!$C$39*Parameters!$D$39+Parameters!$C$40*($A328-Parameters!$D$39),IF($A328&lt;=Parameters!$D$41,Parameters!$C$39*Parameters!$D$39+Parameters!$C$40*(Parameters!$D$40-Parameters!$D$39)+Parameters!$C$41*($A328-Parameters!$D$40),Parameters!$C$39*Parameters!$D$39+Parameters!$C$40*(Parameters!$D$40-Parameters!$D$39)+Parameters!$C$41*(Parameters!$D$41-Parameters!$D$40)+Parameters!$C$42*($A328-Parameters!$D$41)))),_xlfn.IFS($A328&lt;=Parameters!$D$39,Parameters!$C$39*$A328,$A328&lt;=Parameters!$D$40,Parameters!$C$40*$A328,$A328&lt;=Parameters!$D$41,Parameters!$C$41*$A328,$A328&gt;Parameters!$D$41,Parameters!$C$42*$A328))</f>
        <v>45091.08</v>
      </c>
      <c r="I328" s="290">
        <f t="shared" si="179"/>
        <v>139.60086687306503</v>
      </c>
      <c r="J328" s="290" cm="1">
        <f t="array" ref="J328">IF(Parameters!$D$55="No",IF($A328&lt;=Parameters!$F$23,Parameters!$E$23*$A328,IF($A328&lt;=Parameters!$F$24,Parameters!$E$23*Parameters!$F$23+Parameters!$E$24*($A328-Parameters!$F$23),IF($A328&lt;=Parameters!$F$25,Parameters!$E$23*Parameters!$F$23+Parameters!$E$24*(Parameters!$F$24-Parameters!$F$23)+Parameters!$E$25*($A328-Parameters!$F$24),Parameters!$E$23*Parameters!$F$23+Parameters!$E$24*(Parameters!$F$24-Parameters!$F$23)+Parameters!$E$25*(Parameters!$F$25-Parameters!$F$24)+Parameters!$E$26*($A328-Parameters!$F$25)))),_xlfn.IFS($A328&lt;=Parameters!$F$23,Parameters!$E$23*$A328,$A328&lt;=Parameters!$F$24,Parameters!$E$24*$A328,$A328&lt;=Parameters!$F$25,Parameters!$E$25*$A328,$A328&gt;Parameters!$F$25,Parameters!$E$26*$A328))</f>
        <v>30490.27</v>
      </c>
      <c r="K328" s="290">
        <f t="shared" si="155"/>
        <v>94.397120743034051</v>
      </c>
      <c r="L328" s="290" cm="1">
        <f t="array" ref="L328">IF(Parameters!$D$55="No",IF($A328&lt;=Parameters!$F$28,Parameters!$E$28*$A328,IF($A328&lt;=Parameters!$F$29,Parameters!$E$28*Parameters!$F$28+Parameters!$E$29*($A328-Parameters!$F$28),IF($A328&lt;=Parameters!$F$30,Parameters!$E$28*Parameters!$F$28+Parameters!$E$29*(Parameters!$F$29-Parameters!$F$28)+Parameters!$E$30*($A328-Parameters!$F$29),Parameters!$E$28*Parameters!$F$28+Parameters!$E$29*(Parameters!$F$29-Parameters!$F$28)+Parameters!$E$30*(Parameters!$F$30-Parameters!$F$29)+Parameters!$E$31*($A328-Parameters!$F$30)))),_xlfn.IFS($A328&lt;=Parameters!$F$28,Parameters!$E$28*$A328,$A328&lt;=Parameters!$F$29,Parameters!$E$29*$A328,$A328&lt;=Parameters!$F$30,Parameters!$E$30*$A328,$A328&gt;Parameters!$F$30,Parameters!$E$31*$A328))</f>
        <v>38957.78</v>
      </c>
      <c r="M328" s="290">
        <f t="shared" si="156"/>
        <v>120.61232198142415</v>
      </c>
      <c r="N328" s="290" cm="1">
        <f t="array" ref="N328">IF(Parameters!$D$55="No",IF($A328&lt;=Parameters!$F$34,Parameters!$E$34*$A328,IF($A328&lt;=Parameters!$F$35,Parameters!$E$34*Parameters!$F$34+Parameters!$E$35*($A328-Parameters!$F$34),IF($A328&lt;=Parameters!$F$36,Parameters!$E$34*Parameters!$F$34+Parameters!$E$35*(Parameters!$F$35-Parameters!$F$34)+Parameters!$E$36*($A328-Parameters!$F$35),Parameters!$E$34*Parameters!$F$34+Parameters!$E$35*(Parameters!$F$35-Parameters!$F$34)+Parameters!$E$36*(Parameters!$F$36-Parameters!$F$35)+Parameters!$E$37*($A328-Parameters!$F$36)))),_xlfn.IFS($A328&lt;=Parameters!$F$34,Parameters!$E$34*$A328,$A328&lt;=Parameters!$F$35,Parameters!$E$35*$A328,$A328&lt;=Parameters!$F$36,Parameters!$E$36*$A328,$A328&gt;Parameters!$F$36,Parameters!$E$37*$A328))</f>
        <v>43132.42</v>
      </c>
      <c r="O328" s="290">
        <f t="shared" si="180"/>
        <v>133.53690402476781</v>
      </c>
      <c r="P328" s="290" cm="1">
        <f t="array" ref="P328">IF(Parameters!$D$55="No",IF($A328&lt;=Parameters!$F$39,Parameters!$E$39*$A328,IF($A328&lt;=Parameters!$F$40,Parameters!$E$39*Parameters!$F$39+Parameters!$E$40*($A328-Parameters!$F$39),IF($A328&lt;=Parameters!$F$41,Parameters!$E$39*Parameters!$F$39+Parameters!$E$40*(Parameters!$F$40-Parameters!$F$39)+Parameters!$E$41*($A328-Parameters!$F$40),Parameters!$E$39*Parameters!$F$39+Parameters!$E$40*(Parameters!$F$40-Parameters!$F$39)+Parameters!$E$41*(Parameters!$F$41-Parameters!$F$40)+Parameters!$E$42*($A328-Parameters!$F$41)))),_xlfn.IFS($A328&lt;=Parameters!$F$39,Parameters!$E$39*$A328,$A328&lt;=Parameters!$F$40,Parameters!$E$40*$A328,$A328&lt;=Parameters!$F$41,Parameters!$E$41*$A328,$A328&gt;Parameters!$F$41,Parameters!$E$42*$A328))</f>
        <v>45091.08</v>
      </c>
      <c r="Q328" s="290">
        <f t="shared" si="181"/>
        <v>139.60086687306503</v>
      </c>
      <c r="R328" s="290" cm="1">
        <f t="array" ref="R328">IF(Parameters!$E$55="No",IF($A328&lt;=Parameters!$H$23,Parameters!$G$23*$A328,IF($A328&lt;=Parameters!$H$24,Parameters!$G$23*Parameters!$H$23+Parameters!$G$24*($A328-Parameters!$H$23),IF($A328&lt;=Parameters!$H$25,Parameters!$G$23*Parameters!$H$23+Parameters!$G$24*(Parameters!$H$24-Parameters!$H$23)+Parameters!$G$25*($A328-Parameters!$H$24),Parameters!$G$23*Parameters!$H$23+Parameters!$G$24*(Parameters!$H$24-Parameters!$H$23)+Parameters!$G$25*(Parameters!$H$25-Parameters!$H$24)+Parameters!$G$26*($A328-Parameters!$H$25)))),_xlfn.IFS($A328&lt;=Parameters!$H$23,Parameters!$G$23*$A328,$A328&lt;=Parameters!$H$24,Parameters!$G$24*$A328,$A328&lt;=Parameters!$H$25,Parameters!$G$25*$A328,$A328&gt;Parameters!$H$25,Parameters!$G$26*$A328))</f>
        <v>30490.27</v>
      </c>
      <c r="S328" s="290">
        <f t="shared" si="157"/>
        <v>94.397120743034051</v>
      </c>
      <c r="T328" s="290" cm="1">
        <f t="array" ref="T328">IF(Parameters!$E$55="No",IF($A328&lt;=Parameters!$H$28,Parameters!$G$28*$A328,IF($A328&lt;=Parameters!$H$29,Parameters!$G$28*Parameters!$H$28+Parameters!$G$29*($A328-Parameters!$H$28),IF($A328&lt;=Parameters!$H$30,Parameters!$G$28*Parameters!$H$28+Parameters!$G$29*(Parameters!$H$29-Parameters!$H$28)+Parameters!$G$30*($A328-Parameters!$H$29),Parameters!$G$28*Parameters!$H$28+Parameters!$G$29*(Parameters!$H$29-Parameters!$H$28)+Parameters!$G$30*(Parameters!$H$30-Parameters!$H$29)+Parameters!$G$31*($A328-Parameters!$H$30)))),_xlfn.IFS($A328&lt;=Parameters!$H$28,Parameters!$G$28*$A328,$A328&lt;=Parameters!$H$29,Parameters!$G$29*$A328,$A328&lt;=Parameters!$H$30,Parameters!$G$30*$A328,$A328&gt;Parameters!$H$30,Parameters!$G$31*$A328))</f>
        <v>38957.78</v>
      </c>
      <c r="U328" s="290">
        <f t="shared" si="158"/>
        <v>120.61232198142415</v>
      </c>
      <c r="V328" s="290" cm="1">
        <f t="array" ref="V328">IF(Parameters!$E$55="No",IF($A328&lt;=Parameters!$H$34,Parameters!$G$34*$A328,IF($A328&lt;=Parameters!$H$35,Parameters!$G$34*Parameters!$H$34+Parameters!$G$35*($A328-Parameters!$H$34),IF($A328&lt;=Parameters!$H$36,Parameters!$G$34*Parameters!$H$34+Parameters!$G$35*(Parameters!$H$35-Parameters!$H$34)+Parameters!$G$36*($A328-Parameters!$H$35),Parameters!$G$34*Parameters!$H$34+Parameters!$G$35*(Parameters!$H$35-Parameters!$H$34)+Parameters!$G$36*(Parameters!$H$36-Parameters!$H$35)+Parameters!$G$37*($A328-Parameters!$H$36)))),_xlfn.IFS($A328&lt;=Parameters!$H$34,Parameters!$G$34*$A328,$A328&lt;=Parameters!$H$35,Parameters!$G$35*$A328,$A328&lt;=Parameters!$H$36,Parameters!$G$36*$A328,$A328&gt;Parameters!$H$36,Parameters!$G$37*$A328))</f>
        <v>43132.42</v>
      </c>
      <c r="W328" s="290">
        <f t="shared" si="182"/>
        <v>133.53690402476781</v>
      </c>
      <c r="X328" s="290" cm="1">
        <f t="array" ref="X328">IF(Parameters!$E$55="No",IF($A328&lt;=Parameters!$H$39,Parameters!$G$39*$A328,IF($A328&lt;=Parameters!$H$40,Parameters!$G$39*Parameters!$H$39+Parameters!$G$40*($A328-Parameters!$H$39),IF($A328&lt;=Parameters!$H$41,Parameters!$G$39*Parameters!$H$39+Parameters!$G$40*(Parameters!$H$40-Parameters!$H$39)+Parameters!$G$41*($A328-Parameters!$H$40),Parameters!$G$39*Parameters!$H$39+Parameters!$G$40*(Parameters!$H$40-Parameters!$H$39)+Parameters!$G$41*(Parameters!$H$41-Parameters!$H$40)+Parameters!$G$42*($A328-Parameters!$H$41)))),_xlfn.IFS($A328&lt;=Parameters!$H$39,Parameters!$G$39*$A328,$A328&lt;=Parameters!$H$40,Parameters!$G$40*$A328,$A328&lt;=Parameters!$H$41,Parameters!$G$41*$A328,$A328&gt;Parameters!$H$41,Parameters!$G$42*$A328))</f>
        <v>45091.08</v>
      </c>
      <c r="Y328" s="290">
        <f t="shared" si="183"/>
        <v>139.60086687306503</v>
      </c>
      <c r="Z328" s="290" cm="1">
        <f t="array" ref="Z328">IF(Parameters!$F$55="No",IF($A328&lt;=Parameters!$J$23,Parameters!$I$23*$A328,IF($A328&lt;=Parameters!$J$24,Parameters!$I$23*Parameters!$J$23+Parameters!$I$24*($A328-Parameters!$J$23),IF($A328&lt;=Parameters!$J$25,Parameters!$I$23*Parameters!$J$23+Parameters!$I$24*(Parameters!$J$24-Parameters!$J$23)+Parameters!$I$25*($A328-Parameters!$J$24),Parameters!$I$23*Parameters!$J$23+Parameters!$I$24*(Parameters!$J$24-Parameters!$J$23)+Parameters!$I$25*(Parameters!$J$25-Parameters!$J$24)+Parameters!$I$26*($A328-Parameters!$J$25)))),_xlfn.IFS($A328&lt;=Parameters!$J$23,Parameters!$I$23*$A328,$A328&lt;=Parameters!$J$24,Parameters!$I$24*$A328,$A328&lt;=Parameters!$J$25,Parameters!$I$25*$A328,$A328&gt;Parameters!$J$25,Parameters!$I$26*$A328))</f>
        <v>30490.27</v>
      </c>
      <c r="AA328" s="290">
        <f t="shared" si="159"/>
        <v>94.397120743034051</v>
      </c>
      <c r="AB328" s="290" cm="1">
        <f t="array" ref="AB328">IF(Parameters!$F$55="No",IF($A328&lt;=Parameters!$J$28,Parameters!$I$28*$A328,IF($A328&lt;=Parameters!$J$29,Parameters!$I$28*Parameters!$J$28+Parameters!$I$29*($A328-Parameters!$J$28),IF($A328&lt;=Parameters!$J$30,Parameters!$I$28*Parameters!$J$28+Parameters!$I$29*(Parameters!$J$29-Parameters!$J$28)+Parameters!$I$30*($A328-Parameters!$J$29),Parameters!$I$28*Parameters!$J$28+Parameters!$I$29*(Parameters!$J$29-Parameters!$J$28)+Parameters!$I$30*(Parameters!$J$30-Parameters!$J$29)+Parameters!$I$31*($A328-Parameters!$J$30)))),_xlfn.IFS($A328&lt;=Parameters!$J$28,Parameters!$I$28*$A328,$A328&lt;=Parameters!$J$29,Parameters!$I$29*$A328,$A328&lt;=Parameters!$J$30,Parameters!$I$30*$A328,$A328&gt;Parameters!$J$30,Parameters!$I$31*$A328))</f>
        <v>38957.78</v>
      </c>
      <c r="AC328" s="290">
        <f t="shared" si="160"/>
        <v>120.61232198142415</v>
      </c>
      <c r="AD328" s="290" cm="1">
        <f t="array" ref="AD328">IF(Parameters!$F$55="No",IF($A328&lt;=Parameters!$J$34,Parameters!$I$34*$A328,IF($A328&lt;=Parameters!$J$35,Parameters!$I$34*Parameters!$J$34+Parameters!$I$35*($A328-Parameters!$J$34),IF($A328&lt;=Parameters!$J$36,Parameters!$I$34*Parameters!$J$34+Parameters!$I$35*(Parameters!$J$35-Parameters!$J$34)+Parameters!$I$36*($A328-Parameters!$J$35),Parameters!$I$34*Parameters!$J$34+Parameters!$I$35*(Parameters!$J$35-Parameters!$J$34)+Parameters!$I$36*(Parameters!$J$36-Parameters!$J$35)+Parameters!$I$37*($A328-Parameters!$J$36)))),_xlfn.IFS($A328&lt;=Parameters!$J$34,Parameters!$I$34*$A328,$A328&lt;=Parameters!$J$35,Parameters!$I$35*$A328,$A328&lt;=Parameters!$J$36,Parameters!$I$36*$A328,$A328&gt;Parameters!$J$36,Parameters!$I$37*$A328))</f>
        <v>43132.42</v>
      </c>
      <c r="AE328" s="290">
        <f t="shared" si="184"/>
        <v>133.53690402476781</v>
      </c>
      <c r="AF328" s="290" cm="1">
        <f t="array" ref="AF328">IF(Parameters!$F$55="No",IF($A328&lt;=Parameters!$J$39,Parameters!$I$39*$A328,IF($A328&lt;=Parameters!$J$40,Parameters!$I$39*Parameters!$J$39+Parameters!$I$40*($A328-Parameters!$J$39),IF($A328&lt;=Parameters!$J$41,Parameters!$I$39*Parameters!$J$39+Parameters!$I$40*(Parameters!$J$40-Parameters!$J$39)+Parameters!$I$41*($A328-Parameters!$J$40),Parameters!$I$39*Parameters!$J$39+Parameters!$I$40*(Parameters!$J$40-Parameters!$J$39)+Parameters!$I$41*(Parameters!$J$41-Parameters!$J$40)+Parameters!$I$42*($A328-Parameters!$J$41)))),_xlfn.IFS($A328&lt;=Parameters!$J$39,Parameters!$I$39*$A328,$A328&lt;=Parameters!$J$40,Parameters!$I$40*$A328,$A328&lt;=Parameters!$J$41,Parameters!$I$41*$A328,$A328&gt;Parameters!$J$41,Parameters!$I$42*$A328))</f>
        <v>45091.08</v>
      </c>
      <c r="AG328" s="290">
        <f t="shared" si="185"/>
        <v>139.60086687306503</v>
      </c>
      <c r="AI328" s="428">
        <f t="shared" si="161"/>
        <v>136.4900000000016</v>
      </c>
      <c r="AJ328" s="428">
        <f t="shared" si="162"/>
        <v>159.36000000000058</v>
      </c>
      <c r="AK328" s="428">
        <f t="shared" si="163"/>
        <v>143.54000000000087</v>
      </c>
      <c r="AL328" s="428">
        <f t="shared" si="164"/>
        <v>158.45999999999913</v>
      </c>
      <c r="AM328" s="428">
        <f t="shared" si="165"/>
        <v>136.4900000000016</v>
      </c>
      <c r="AN328" s="428">
        <f t="shared" si="166"/>
        <v>159.36000000000058</v>
      </c>
      <c r="AO328" s="428">
        <f t="shared" si="167"/>
        <v>143.54000000000087</v>
      </c>
      <c r="AP328" s="428">
        <f t="shared" si="168"/>
        <v>158.45999999999913</v>
      </c>
      <c r="AQ328" s="428">
        <f t="shared" si="169"/>
        <v>136.4900000000016</v>
      </c>
      <c r="AR328" s="428">
        <f t="shared" si="170"/>
        <v>159.36000000000058</v>
      </c>
      <c r="AS328" s="428">
        <f t="shared" si="171"/>
        <v>143.54000000000087</v>
      </c>
      <c r="AT328" s="428">
        <f t="shared" si="172"/>
        <v>158.45999999999913</v>
      </c>
      <c r="AU328" s="428">
        <f t="shared" si="173"/>
        <v>136.4900000000016</v>
      </c>
      <c r="AV328" s="428">
        <f t="shared" si="174"/>
        <v>159.36000000000058</v>
      </c>
      <c r="AW328" s="428">
        <f t="shared" si="175"/>
        <v>143.54000000000087</v>
      </c>
      <c r="AX328" s="428">
        <f t="shared" si="176"/>
        <v>158.45999999999913</v>
      </c>
    </row>
    <row r="329">
      <c r="A329" s="413">
        <v>324</v>
      </c>
      <c r="B329" s="290" cm="1">
        <f t="array" ref="B329">IF(Parameters!$C$55="No",IF($A329&lt;=Parameters!$D$23,Parameters!$C$23*$A329,IF($A329&lt;=Parameters!$D$24,Parameters!$C$23*Parameters!$D$23+Parameters!$C$24*($A329-Parameters!$D$23),IF($A329&lt;=Parameters!$D$25,Parameters!$C$23*Parameters!$D$23+Parameters!$C$24*(Parameters!$D$24-Parameters!$D$23)+Parameters!$C$25*($A329-Parameters!$D$24),Parameters!$C$23*Parameters!$D$23+Parameters!$C$24*(Parameters!$D$24-Parameters!$D$23)+Parameters!$C$25*(Parameters!$D$25-Parameters!$D$24)+Parameters!$C$26*($A329-Parameters!$D$25)))),_xlfn.IFS($A329&lt;=Parameters!$D$23,Parameters!$C$23*$A329,$A329&lt;=Parameters!$D$24,Parameters!$C$24*$A329,$A329&lt;=Parameters!$D$25,Parameters!$C$25*$A329,$A329&gt;Parameters!$D$25,Parameters!$C$26*$A329))</f>
        <v>30626.760000000002</v>
      </c>
      <c r="C329" s="290">
        <f t="shared" si="177"/>
        <v>94.527037037037047</v>
      </c>
      <c r="D329" s="290" cm="1">
        <f t="array" ref="D329">IF(Parameters!$C$55="No",IF($A329&lt;=Parameters!$D$28,Parameters!$C$28*$A329,IF($A329&lt;=Parameters!$D$29,Parameters!$C$28*Parameters!$D$28+Parameters!$C$29*($A329-Parameters!$D$28),IF($A329&lt;=Parameters!$D$30,Parameters!$C$28*Parameters!$D$28+Parameters!$C$29*(Parameters!$D$29-Parameters!$D$28)+Parameters!$C$30*($A329-Parameters!$D$29),Parameters!$C$28*Parameters!$D$28+Parameters!$C$29*(Parameters!$D$29-Parameters!$D$28)+Parameters!$C$30*(Parameters!$D$30-Parameters!$D$29)+Parameters!$C$31*($A329-Parameters!$D$30)))),_xlfn.IFS($A329&lt;=Parameters!$D$28,Parameters!$C$28*$A329,$A329&lt;=Parameters!$D$29,Parameters!$C$29*$A329,$A329&lt;=Parameters!$D$30,Parameters!$C$30*$A329,$A329&gt;Parameters!$D$30,Parameters!$C$31*$A329))</f>
        <v>39117.14</v>
      </c>
      <c r="E329" s="290">
        <f t="shared" si="177"/>
        <v>120.73191358024691</v>
      </c>
      <c r="F329" s="290" cm="1">
        <f t="array" ref="F329">IF(Parameters!$C$55="No",IF($A329&lt;=Parameters!$D$34,Parameters!$C$34*$A329,IF($A329&lt;=Parameters!$D$35,Parameters!$C$34*Parameters!$D$34+Parameters!$C$35*($A329-Parameters!$D$34),IF($A329&lt;=Parameters!$D$36,Parameters!$C$34*Parameters!$D$34+Parameters!$C$35*(Parameters!$D$35-Parameters!$D$34)+Parameters!$C$36*($A329-Parameters!$D$35),Parameters!$C$34*Parameters!$D$34+Parameters!$C$35*(Parameters!$D$35-Parameters!$D$34)+Parameters!$C$36*(Parameters!$D$36-Parameters!$D$35)+Parameters!$C$37*($A329-Parameters!$D$36)))),_xlfn.IFS($A329&lt;=Parameters!$D$34,Parameters!$C$34*$A329,$A329&lt;=Parameters!$D$35,Parameters!$C$35*$A329,$A329&lt;=Parameters!$D$36,Parameters!$C$36*$A329,$A329&gt;Parameters!$D$36,Parameters!$C$37*$A329))</f>
        <v>43275.96</v>
      </c>
      <c r="G329" s="290">
        <f t="shared" si="178"/>
        <v>133.56777777777776</v>
      </c>
      <c r="H329" s="290" cm="1">
        <f t="array" ref="H329">IF(Parameters!$C$55="No",IF($A329&lt;=Parameters!$D$39,Parameters!$C$39*$A329,IF($A329&lt;=Parameters!$D$40,Parameters!$C$39*Parameters!$D$39+Parameters!$C$40*($A329-Parameters!$D$39),IF($A329&lt;=Parameters!$D$41,Parameters!$C$39*Parameters!$D$39+Parameters!$C$40*(Parameters!$D$40-Parameters!$D$39)+Parameters!$C$41*($A329-Parameters!$D$40),Parameters!$C$39*Parameters!$D$39+Parameters!$C$40*(Parameters!$D$40-Parameters!$D$39)+Parameters!$C$41*(Parameters!$D$41-Parameters!$D$40)+Parameters!$C$42*($A329-Parameters!$D$41)))),_xlfn.IFS($A329&lt;=Parameters!$D$39,Parameters!$C$39*$A329,$A329&lt;=Parameters!$D$40,Parameters!$C$40*$A329,$A329&lt;=Parameters!$D$41,Parameters!$C$41*$A329,$A329&gt;Parameters!$D$41,Parameters!$C$42*$A329))</f>
        <v>45249.54</v>
      </c>
      <c r="I329" s="290">
        <f t="shared" si="179"/>
        <v>139.65907407407408</v>
      </c>
      <c r="J329" s="290" cm="1">
        <f t="array" ref="J329">IF(Parameters!$D$55="No",IF($A329&lt;=Parameters!$F$23,Parameters!$E$23*$A329,IF($A329&lt;=Parameters!$F$24,Parameters!$E$23*Parameters!$F$23+Parameters!$E$24*($A329-Parameters!$F$23),IF($A329&lt;=Parameters!$F$25,Parameters!$E$23*Parameters!$F$23+Parameters!$E$24*(Parameters!$F$24-Parameters!$F$23)+Parameters!$E$25*($A329-Parameters!$F$24),Parameters!$E$23*Parameters!$F$23+Parameters!$E$24*(Parameters!$F$24-Parameters!$F$23)+Parameters!$E$25*(Parameters!$F$25-Parameters!$F$24)+Parameters!$E$26*($A329-Parameters!$F$25)))),_xlfn.IFS($A329&lt;=Parameters!$F$23,Parameters!$E$23*$A329,$A329&lt;=Parameters!$F$24,Parameters!$E$24*$A329,$A329&lt;=Parameters!$F$25,Parameters!$E$25*$A329,$A329&gt;Parameters!$F$25,Parameters!$E$26*$A329))</f>
        <v>30626.760000000002</v>
      </c>
      <c r="K329" s="290">
        <f t="shared" si="155"/>
        <v>94.527037037037047</v>
      </c>
      <c r="L329" s="290" cm="1">
        <f t="array" ref="L329">IF(Parameters!$D$55="No",IF($A329&lt;=Parameters!$F$28,Parameters!$E$28*$A329,IF($A329&lt;=Parameters!$F$29,Parameters!$E$28*Parameters!$F$28+Parameters!$E$29*($A329-Parameters!$F$28),IF($A329&lt;=Parameters!$F$30,Parameters!$E$28*Parameters!$F$28+Parameters!$E$29*(Parameters!$F$29-Parameters!$F$28)+Parameters!$E$30*($A329-Parameters!$F$29),Parameters!$E$28*Parameters!$F$28+Parameters!$E$29*(Parameters!$F$29-Parameters!$F$28)+Parameters!$E$30*(Parameters!$F$30-Parameters!$F$29)+Parameters!$E$31*($A329-Parameters!$F$30)))),_xlfn.IFS($A329&lt;=Parameters!$F$28,Parameters!$E$28*$A329,$A329&lt;=Parameters!$F$29,Parameters!$E$29*$A329,$A329&lt;=Parameters!$F$30,Parameters!$E$30*$A329,$A329&gt;Parameters!$F$30,Parameters!$E$31*$A329))</f>
        <v>39117.14</v>
      </c>
      <c r="M329" s="290">
        <f t="shared" si="156"/>
        <v>120.73191358024691</v>
      </c>
      <c r="N329" s="290" cm="1">
        <f t="array" ref="N329">IF(Parameters!$D$55="No",IF($A329&lt;=Parameters!$F$34,Parameters!$E$34*$A329,IF($A329&lt;=Parameters!$F$35,Parameters!$E$34*Parameters!$F$34+Parameters!$E$35*($A329-Parameters!$F$34),IF($A329&lt;=Parameters!$F$36,Parameters!$E$34*Parameters!$F$34+Parameters!$E$35*(Parameters!$F$35-Parameters!$F$34)+Parameters!$E$36*($A329-Parameters!$F$35),Parameters!$E$34*Parameters!$F$34+Parameters!$E$35*(Parameters!$F$35-Parameters!$F$34)+Parameters!$E$36*(Parameters!$F$36-Parameters!$F$35)+Parameters!$E$37*($A329-Parameters!$F$36)))),_xlfn.IFS($A329&lt;=Parameters!$F$34,Parameters!$E$34*$A329,$A329&lt;=Parameters!$F$35,Parameters!$E$35*$A329,$A329&lt;=Parameters!$F$36,Parameters!$E$36*$A329,$A329&gt;Parameters!$F$36,Parameters!$E$37*$A329))</f>
        <v>43275.96</v>
      </c>
      <c r="O329" s="290">
        <f t="shared" si="180"/>
        <v>133.56777777777776</v>
      </c>
      <c r="P329" s="290" cm="1">
        <f t="array" ref="P329">IF(Parameters!$D$55="No",IF($A329&lt;=Parameters!$F$39,Parameters!$E$39*$A329,IF($A329&lt;=Parameters!$F$40,Parameters!$E$39*Parameters!$F$39+Parameters!$E$40*($A329-Parameters!$F$39),IF($A329&lt;=Parameters!$F$41,Parameters!$E$39*Parameters!$F$39+Parameters!$E$40*(Parameters!$F$40-Parameters!$F$39)+Parameters!$E$41*($A329-Parameters!$F$40),Parameters!$E$39*Parameters!$F$39+Parameters!$E$40*(Parameters!$F$40-Parameters!$F$39)+Parameters!$E$41*(Parameters!$F$41-Parameters!$F$40)+Parameters!$E$42*($A329-Parameters!$F$41)))),_xlfn.IFS($A329&lt;=Parameters!$F$39,Parameters!$E$39*$A329,$A329&lt;=Parameters!$F$40,Parameters!$E$40*$A329,$A329&lt;=Parameters!$F$41,Parameters!$E$41*$A329,$A329&gt;Parameters!$F$41,Parameters!$E$42*$A329))</f>
        <v>45249.54</v>
      </c>
      <c r="Q329" s="290">
        <f t="shared" si="181"/>
        <v>139.65907407407408</v>
      </c>
      <c r="R329" s="290" cm="1">
        <f t="array" ref="R329">IF(Parameters!$E$55="No",IF($A329&lt;=Parameters!$H$23,Parameters!$G$23*$A329,IF($A329&lt;=Parameters!$H$24,Parameters!$G$23*Parameters!$H$23+Parameters!$G$24*($A329-Parameters!$H$23),IF($A329&lt;=Parameters!$H$25,Parameters!$G$23*Parameters!$H$23+Parameters!$G$24*(Parameters!$H$24-Parameters!$H$23)+Parameters!$G$25*($A329-Parameters!$H$24),Parameters!$G$23*Parameters!$H$23+Parameters!$G$24*(Parameters!$H$24-Parameters!$H$23)+Parameters!$G$25*(Parameters!$H$25-Parameters!$H$24)+Parameters!$G$26*($A329-Parameters!$H$25)))),_xlfn.IFS($A329&lt;=Parameters!$H$23,Parameters!$G$23*$A329,$A329&lt;=Parameters!$H$24,Parameters!$G$24*$A329,$A329&lt;=Parameters!$H$25,Parameters!$G$25*$A329,$A329&gt;Parameters!$H$25,Parameters!$G$26*$A329))</f>
        <v>30626.760000000002</v>
      </c>
      <c r="S329" s="290">
        <f t="shared" si="157"/>
        <v>94.527037037037047</v>
      </c>
      <c r="T329" s="290" cm="1">
        <f t="array" ref="T329">IF(Parameters!$E$55="No",IF($A329&lt;=Parameters!$H$28,Parameters!$G$28*$A329,IF($A329&lt;=Parameters!$H$29,Parameters!$G$28*Parameters!$H$28+Parameters!$G$29*($A329-Parameters!$H$28),IF($A329&lt;=Parameters!$H$30,Parameters!$G$28*Parameters!$H$28+Parameters!$G$29*(Parameters!$H$29-Parameters!$H$28)+Parameters!$G$30*($A329-Parameters!$H$29),Parameters!$G$28*Parameters!$H$28+Parameters!$G$29*(Parameters!$H$29-Parameters!$H$28)+Parameters!$G$30*(Parameters!$H$30-Parameters!$H$29)+Parameters!$G$31*($A329-Parameters!$H$30)))),_xlfn.IFS($A329&lt;=Parameters!$H$28,Parameters!$G$28*$A329,$A329&lt;=Parameters!$H$29,Parameters!$G$29*$A329,$A329&lt;=Parameters!$H$30,Parameters!$G$30*$A329,$A329&gt;Parameters!$H$30,Parameters!$G$31*$A329))</f>
        <v>39117.14</v>
      </c>
      <c r="U329" s="290">
        <f t="shared" si="158"/>
        <v>120.73191358024691</v>
      </c>
      <c r="V329" s="290" cm="1">
        <f t="array" ref="V329">IF(Parameters!$E$55="No",IF($A329&lt;=Parameters!$H$34,Parameters!$G$34*$A329,IF($A329&lt;=Parameters!$H$35,Parameters!$G$34*Parameters!$H$34+Parameters!$G$35*($A329-Parameters!$H$34),IF($A329&lt;=Parameters!$H$36,Parameters!$G$34*Parameters!$H$34+Parameters!$G$35*(Parameters!$H$35-Parameters!$H$34)+Parameters!$G$36*($A329-Parameters!$H$35),Parameters!$G$34*Parameters!$H$34+Parameters!$G$35*(Parameters!$H$35-Parameters!$H$34)+Parameters!$G$36*(Parameters!$H$36-Parameters!$H$35)+Parameters!$G$37*($A329-Parameters!$H$36)))),_xlfn.IFS($A329&lt;=Parameters!$H$34,Parameters!$G$34*$A329,$A329&lt;=Parameters!$H$35,Parameters!$G$35*$A329,$A329&lt;=Parameters!$H$36,Parameters!$G$36*$A329,$A329&gt;Parameters!$H$36,Parameters!$G$37*$A329))</f>
        <v>43275.96</v>
      </c>
      <c r="W329" s="290">
        <f t="shared" si="182"/>
        <v>133.56777777777776</v>
      </c>
      <c r="X329" s="290" cm="1">
        <f t="array" ref="X329">IF(Parameters!$E$55="No",IF($A329&lt;=Parameters!$H$39,Parameters!$G$39*$A329,IF($A329&lt;=Parameters!$H$40,Parameters!$G$39*Parameters!$H$39+Parameters!$G$40*($A329-Parameters!$H$39),IF($A329&lt;=Parameters!$H$41,Parameters!$G$39*Parameters!$H$39+Parameters!$G$40*(Parameters!$H$40-Parameters!$H$39)+Parameters!$G$41*($A329-Parameters!$H$40),Parameters!$G$39*Parameters!$H$39+Parameters!$G$40*(Parameters!$H$40-Parameters!$H$39)+Parameters!$G$41*(Parameters!$H$41-Parameters!$H$40)+Parameters!$G$42*($A329-Parameters!$H$41)))),_xlfn.IFS($A329&lt;=Parameters!$H$39,Parameters!$G$39*$A329,$A329&lt;=Parameters!$H$40,Parameters!$G$40*$A329,$A329&lt;=Parameters!$H$41,Parameters!$G$41*$A329,$A329&gt;Parameters!$H$41,Parameters!$G$42*$A329))</f>
        <v>45249.54</v>
      </c>
      <c r="Y329" s="290">
        <f t="shared" si="183"/>
        <v>139.65907407407408</v>
      </c>
      <c r="Z329" s="290" cm="1">
        <f t="array" ref="Z329">IF(Parameters!$F$55="No",IF($A329&lt;=Parameters!$J$23,Parameters!$I$23*$A329,IF($A329&lt;=Parameters!$J$24,Parameters!$I$23*Parameters!$J$23+Parameters!$I$24*($A329-Parameters!$J$23),IF($A329&lt;=Parameters!$J$25,Parameters!$I$23*Parameters!$J$23+Parameters!$I$24*(Parameters!$J$24-Parameters!$J$23)+Parameters!$I$25*($A329-Parameters!$J$24),Parameters!$I$23*Parameters!$J$23+Parameters!$I$24*(Parameters!$J$24-Parameters!$J$23)+Parameters!$I$25*(Parameters!$J$25-Parameters!$J$24)+Parameters!$I$26*($A329-Parameters!$J$25)))),_xlfn.IFS($A329&lt;=Parameters!$J$23,Parameters!$I$23*$A329,$A329&lt;=Parameters!$J$24,Parameters!$I$24*$A329,$A329&lt;=Parameters!$J$25,Parameters!$I$25*$A329,$A329&gt;Parameters!$J$25,Parameters!$I$26*$A329))</f>
        <v>30626.760000000002</v>
      </c>
      <c r="AA329" s="290">
        <f t="shared" si="159"/>
        <v>94.527037037037047</v>
      </c>
      <c r="AB329" s="290" cm="1">
        <f t="array" ref="AB329">IF(Parameters!$F$55="No",IF($A329&lt;=Parameters!$J$28,Parameters!$I$28*$A329,IF($A329&lt;=Parameters!$J$29,Parameters!$I$28*Parameters!$J$28+Parameters!$I$29*($A329-Parameters!$J$28),IF($A329&lt;=Parameters!$J$30,Parameters!$I$28*Parameters!$J$28+Parameters!$I$29*(Parameters!$J$29-Parameters!$J$28)+Parameters!$I$30*($A329-Parameters!$J$29),Parameters!$I$28*Parameters!$J$28+Parameters!$I$29*(Parameters!$J$29-Parameters!$J$28)+Parameters!$I$30*(Parameters!$J$30-Parameters!$J$29)+Parameters!$I$31*($A329-Parameters!$J$30)))),_xlfn.IFS($A329&lt;=Parameters!$J$28,Parameters!$I$28*$A329,$A329&lt;=Parameters!$J$29,Parameters!$I$29*$A329,$A329&lt;=Parameters!$J$30,Parameters!$I$30*$A329,$A329&gt;Parameters!$J$30,Parameters!$I$31*$A329))</f>
        <v>39117.14</v>
      </c>
      <c r="AC329" s="290">
        <f t="shared" si="160"/>
        <v>120.73191358024691</v>
      </c>
      <c r="AD329" s="290" cm="1">
        <f t="array" ref="AD329">IF(Parameters!$F$55="No",IF($A329&lt;=Parameters!$J$34,Parameters!$I$34*$A329,IF($A329&lt;=Parameters!$J$35,Parameters!$I$34*Parameters!$J$34+Parameters!$I$35*($A329-Parameters!$J$34),IF($A329&lt;=Parameters!$J$36,Parameters!$I$34*Parameters!$J$34+Parameters!$I$35*(Parameters!$J$35-Parameters!$J$34)+Parameters!$I$36*($A329-Parameters!$J$35),Parameters!$I$34*Parameters!$J$34+Parameters!$I$35*(Parameters!$J$35-Parameters!$J$34)+Parameters!$I$36*(Parameters!$J$36-Parameters!$J$35)+Parameters!$I$37*($A329-Parameters!$J$36)))),_xlfn.IFS($A329&lt;=Parameters!$J$34,Parameters!$I$34*$A329,$A329&lt;=Parameters!$J$35,Parameters!$I$35*$A329,$A329&lt;=Parameters!$J$36,Parameters!$I$36*$A329,$A329&gt;Parameters!$J$36,Parameters!$I$37*$A329))</f>
        <v>43275.96</v>
      </c>
      <c r="AE329" s="290">
        <f t="shared" si="184"/>
        <v>133.56777777777776</v>
      </c>
      <c r="AF329" s="290" cm="1">
        <f t="array" ref="AF329">IF(Parameters!$F$55="No",IF($A329&lt;=Parameters!$J$39,Parameters!$I$39*$A329,IF($A329&lt;=Parameters!$J$40,Parameters!$I$39*Parameters!$J$39+Parameters!$I$40*($A329-Parameters!$J$39),IF($A329&lt;=Parameters!$J$41,Parameters!$I$39*Parameters!$J$39+Parameters!$I$40*(Parameters!$J$40-Parameters!$J$39)+Parameters!$I$41*($A329-Parameters!$J$40),Parameters!$I$39*Parameters!$J$39+Parameters!$I$40*(Parameters!$J$40-Parameters!$J$39)+Parameters!$I$41*(Parameters!$J$41-Parameters!$J$40)+Parameters!$I$42*($A329-Parameters!$J$41)))),_xlfn.IFS($A329&lt;=Parameters!$J$39,Parameters!$I$39*$A329,$A329&lt;=Parameters!$J$40,Parameters!$I$40*$A329,$A329&lt;=Parameters!$J$41,Parameters!$I$41*$A329,$A329&gt;Parameters!$J$41,Parameters!$I$42*$A329))</f>
        <v>45249.54</v>
      </c>
      <c r="AG329" s="290">
        <f t="shared" si="185"/>
        <v>139.65907407407408</v>
      </c>
      <c r="AI329" s="428">
        <f t="shared" si="161"/>
        <v>136.4900000000016</v>
      </c>
      <c r="AJ329" s="428">
        <f t="shared" si="162"/>
        <v>159.36000000000058</v>
      </c>
      <c r="AK329" s="428">
        <f t="shared" si="163"/>
        <v>143.54000000000087</v>
      </c>
      <c r="AL329" s="428">
        <f t="shared" si="164"/>
        <v>158.45999999999913</v>
      </c>
      <c r="AM329" s="428">
        <f t="shared" si="165"/>
        <v>136.4900000000016</v>
      </c>
      <c r="AN329" s="428">
        <f t="shared" si="166"/>
        <v>159.36000000000058</v>
      </c>
      <c r="AO329" s="428">
        <f t="shared" si="167"/>
        <v>143.54000000000087</v>
      </c>
      <c r="AP329" s="428">
        <f t="shared" si="168"/>
        <v>158.45999999999913</v>
      </c>
      <c r="AQ329" s="428">
        <f t="shared" si="169"/>
        <v>136.4900000000016</v>
      </c>
      <c r="AR329" s="428">
        <f t="shared" si="170"/>
        <v>159.36000000000058</v>
      </c>
      <c r="AS329" s="428">
        <f t="shared" si="171"/>
        <v>143.54000000000087</v>
      </c>
      <c r="AT329" s="428">
        <f t="shared" si="172"/>
        <v>158.45999999999913</v>
      </c>
      <c r="AU329" s="428">
        <f t="shared" si="173"/>
        <v>136.4900000000016</v>
      </c>
      <c r="AV329" s="428">
        <f t="shared" si="174"/>
        <v>159.36000000000058</v>
      </c>
      <c r="AW329" s="428">
        <f t="shared" si="175"/>
        <v>143.54000000000087</v>
      </c>
      <c r="AX329" s="428">
        <f t="shared" si="176"/>
        <v>158.45999999999913</v>
      </c>
    </row>
    <row r="330">
      <c r="A330" s="413">
        <v>325</v>
      </c>
      <c r="B330" s="290" cm="1">
        <f t="array" ref="B330">IF(Parameters!$C$55="No",IF($A330&lt;=Parameters!$D$23,Parameters!$C$23*$A330,IF($A330&lt;=Parameters!$D$24,Parameters!$C$23*Parameters!$D$23+Parameters!$C$24*($A330-Parameters!$D$23),IF($A330&lt;=Parameters!$D$25,Parameters!$C$23*Parameters!$D$23+Parameters!$C$24*(Parameters!$D$24-Parameters!$D$23)+Parameters!$C$25*($A330-Parameters!$D$24),Parameters!$C$23*Parameters!$D$23+Parameters!$C$24*(Parameters!$D$24-Parameters!$D$23)+Parameters!$C$25*(Parameters!$D$25-Parameters!$D$24)+Parameters!$C$26*($A330-Parameters!$D$25)))),_xlfn.IFS($A330&lt;=Parameters!$D$23,Parameters!$C$23*$A330,$A330&lt;=Parameters!$D$24,Parameters!$C$24*$A330,$A330&lt;=Parameters!$D$25,Parameters!$C$25*$A330,$A330&gt;Parameters!$D$25,Parameters!$C$26*$A330))</f>
        <v>30763.25</v>
      </c>
      <c r="C330" s="290">
        <f t="shared" si="177"/>
        <v>94.656153846153842</v>
      </c>
      <c r="D330" s="290" cm="1">
        <f t="array" ref="D330">IF(Parameters!$C$55="No",IF($A330&lt;=Parameters!$D$28,Parameters!$C$28*$A330,IF($A330&lt;=Parameters!$D$29,Parameters!$C$28*Parameters!$D$28+Parameters!$C$29*($A330-Parameters!$D$28),IF($A330&lt;=Parameters!$D$30,Parameters!$C$28*Parameters!$D$28+Parameters!$C$29*(Parameters!$D$29-Parameters!$D$28)+Parameters!$C$30*($A330-Parameters!$D$29),Parameters!$C$28*Parameters!$D$28+Parameters!$C$29*(Parameters!$D$29-Parameters!$D$28)+Parameters!$C$30*(Parameters!$D$30-Parameters!$D$29)+Parameters!$C$31*($A330-Parameters!$D$30)))),_xlfn.IFS($A330&lt;=Parameters!$D$28,Parameters!$C$28*$A330,$A330&lt;=Parameters!$D$29,Parameters!$C$29*$A330,$A330&lt;=Parameters!$D$30,Parameters!$C$30*$A330,$A330&gt;Parameters!$D$30,Parameters!$C$31*$A330))</f>
        <v>39276.5</v>
      </c>
      <c r="E330" s="290">
        <f t="shared" si="177"/>
        <v>120.85076923076923</v>
      </c>
      <c r="F330" s="290" cm="1">
        <f t="array" ref="F330">IF(Parameters!$C$55="No",IF($A330&lt;=Parameters!$D$34,Parameters!$C$34*$A330,IF($A330&lt;=Parameters!$D$35,Parameters!$C$34*Parameters!$D$34+Parameters!$C$35*($A330-Parameters!$D$34),IF($A330&lt;=Parameters!$D$36,Parameters!$C$34*Parameters!$D$34+Parameters!$C$35*(Parameters!$D$35-Parameters!$D$34)+Parameters!$C$36*($A330-Parameters!$D$35),Parameters!$C$34*Parameters!$D$34+Parameters!$C$35*(Parameters!$D$35-Parameters!$D$34)+Parameters!$C$36*(Parameters!$D$36-Parameters!$D$35)+Parameters!$C$37*($A330-Parameters!$D$36)))),_xlfn.IFS($A330&lt;=Parameters!$D$34,Parameters!$C$34*$A330,$A330&lt;=Parameters!$D$35,Parameters!$C$35*$A330,$A330&lt;=Parameters!$D$36,Parameters!$C$36*$A330,$A330&gt;Parameters!$D$36,Parameters!$C$37*$A330))</f>
        <v>43419.5</v>
      </c>
      <c r="G330" s="290">
        <f t="shared" si="178"/>
        <v>133.59846153846155</v>
      </c>
      <c r="H330" s="290" cm="1">
        <f t="array" ref="H330">IF(Parameters!$C$55="No",IF($A330&lt;=Parameters!$D$39,Parameters!$C$39*$A330,IF($A330&lt;=Parameters!$D$40,Parameters!$C$39*Parameters!$D$39+Parameters!$C$40*($A330-Parameters!$D$39),IF($A330&lt;=Parameters!$D$41,Parameters!$C$39*Parameters!$D$39+Parameters!$C$40*(Parameters!$D$40-Parameters!$D$39)+Parameters!$C$41*($A330-Parameters!$D$40),Parameters!$C$39*Parameters!$D$39+Parameters!$C$40*(Parameters!$D$40-Parameters!$D$39)+Parameters!$C$41*(Parameters!$D$41-Parameters!$D$40)+Parameters!$C$42*($A330-Parameters!$D$41)))),_xlfn.IFS($A330&lt;=Parameters!$D$39,Parameters!$C$39*$A330,$A330&lt;=Parameters!$D$40,Parameters!$C$40*$A330,$A330&lt;=Parameters!$D$41,Parameters!$C$41*$A330,$A330&gt;Parameters!$D$41,Parameters!$C$42*$A330))</f>
        <v>45408</v>
      </c>
      <c r="I330" s="290">
        <f t="shared" si="179"/>
        <v>139.71692307692308</v>
      </c>
      <c r="J330" s="290" cm="1">
        <f t="array" ref="J330">IF(Parameters!$D$55="No",IF($A330&lt;=Parameters!$F$23,Parameters!$E$23*$A330,IF($A330&lt;=Parameters!$F$24,Parameters!$E$23*Parameters!$F$23+Parameters!$E$24*($A330-Parameters!$F$23),IF($A330&lt;=Parameters!$F$25,Parameters!$E$23*Parameters!$F$23+Parameters!$E$24*(Parameters!$F$24-Parameters!$F$23)+Parameters!$E$25*($A330-Parameters!$F$24),Parameters!$E$23*Parameters!$F$23+Parameters!$E$24*(Parameters!$F$24-Parameters!$F$23)+Parameters!$E$25*(Parameters!$F$25-Parameters!$F$24)+Parameters!$E$26*($A330-Parameters!$F$25)))),_xlfn.IFS($A330&lt;=Parameters!$F$23,Parameters!$E$23*$A330,$A330&lt;=Parameters!$F$24,Parameters!$E$24*$A330,$A330&lt;=Parameters!$F$25,Parameters!$E$25*$A330,$A330&gt;Parameters!$F$25,Parameters!$E$26*$A330))</f>
        <v>30763.25</v>
      </c>
      <c r="K330" s="290">
        <f t="shared" si="155"/>
        <v>94.656153846153842</v>
      </c>
      <c r="L330" s="290" cm="1">
        <f t="array" ref="L330">IF(Parameters!$D$55="No",IF($A330&lt;=Parameters!$F$28,Parameters!$E$28*$A330,IF($A330&lt;=Parameters!$F$29,Parameters!$E$28*Parameters!$F$28+Parameters!$E$29*($A330-Parameters!$F$28),IF($A330&lt;=Parameters!$F$30,Parameters!$E$28*Parameters!$F$28+Parameters!$E$29*(Parameters!$F$29-Parameters!$F$28)+Parameters!$E$30*($A330-Parameters!$F$29),Parameters!$E$28*Parameters!$F$28+Parameters!$E$29*(Parameters!$F$29-Parameters!$F$28)+Parameters!$E$30*(Parameters!$F$30-Parameters!$F$29)+Parameters!$E$31*($A330-Parameters!$F$30)))),_xlfn.IFS($A330&lt;=Parameters!$F$28,Parameters!$E$28*$A330,$A330&lt;=Parameters!$F$29,Parameters!$E$29*$A330,$A330&lt;=Parameters!$F$30,Parameters!$E$30*$A330,$A330&gt;Parameters!$F$30,Parameters!$E$31*$A330))</f>
        <v>39276.5</v>
      </c>
      <c r="M330" s="290">
        <f t="shared" si="156"/>
        <v>120.85076923076923</v>
      </c>
      <c r="N330" s="290" cm="1">
        <f t="array" ref="N330">IF(Parameters!$D$55="No",IF($A330&lt;=Parameters!$F$34,Parameters!$E$34*$A330,IF($A330&lt;=Parameters!$F$35,Parameters!$E$34*Parameters!$F$34+Parameters!$E$35*($A330-Parameters!$F$34),IF($A330&lt;=Parameters!$F$36,Parameters!$E$34*Parameters!$F$34+Parameters!$E$35*(Parameters!$F$35-Parameters!$F$34)+Parameters!$E$36*($A330-Parameters!$F$35),Parameters!$E$34*Parameters!$F$34+Parameters!$E$35*(Parameters!$F$35-Parameters!$F$34)+Parameters!$E$36*(Parameters!$F$36-Parameters!$F$35)+Parameters!$E$37*($A330-Parameters!$F$36)))),_xlfn.IFS($A330&lt;=Parameters!$F$34,Parameters!$E$34*$A330,$A330&lt;=Parameters!$F$35,Parameters!$E$35*$A330,$A330&lt;=Parameters!$F$36,Parameters!$E$36*$A330,$A330&gt;Parameters!$F$36,Parameters!$E$37*$A330))</f>
        <v>43419.5</v>
      </c>
      <c r="O330" s="290">
        <f t="shared" si="180"/>
        <v>133.59846153846155</v>
      </c>
      <c r="P330" s="290" cm="1">
        <f t="array" ref="P330">IF(Parameters!$D$55="No",IF($A330&lt;=Parameters!$F$39,Parameters!$E$39*$A330,IF($A330&lt;=Parameters!$F$40,Parameters!$E$39*Parameters!$F$39+Parameters!$E$40*($A330-Parameters!$F$39),IF($A330&lt;=Parameters!$F$41,Parameters!$E$39*Parameters!$F$39+Parameters!$E$40*(Parameters!$F$40-Parameters!$F$39)+Parameters!$E$41*($A330-Parameters!$F$40),Parameters!$E$39*Parameters!$F$39+Parameters!$E$40*(Parameters!$F$40-Parameters!$F$39)+Parameters!$E$41*(Parameters!$F$41-Parameters!$F$40)+Parameters!$E$42*($A330-Parameters!$F$41)))),_xlfn.IFS($A330&lt;=Parameters!$F$39,Parameters!$E$39*$A330,$A330&lt;=Parameters!$F$40,Parameters!$E$40*$A330,$A330&lt;=Parameters!$F$41,Parameters!$E$41*$A330,$A330&gt;Parameters!$F$41,Parameters!$E$42*$A330))</f>
        <v>45408</v>
      </c>
      <c r="Q330" s="290">
        <f t="shared" si="181"/>
        <v>139.71692307692308</v>
      </c>
      <c r="R330" s="290" cm="1">
        <f t="array" ref="R330">IF(Parameters!$E$55="No",IF($A330&lt;=Parameters!$H$23,Parameters!$G$23*$A330,IF($A330&lt;=Parameters!$H$24,Parameters!$G$23*Parameters!$H$23+Parameters!$G$24*($A330-Parameters!$H$23),IF($A330&lt;=Parameters!$H$25,Parameters!$G$23*Parameters!$H$23+Parameters!$G$24*(Parameters!$H$24-Parameters!$H$23)+Parameters!$G$25*($A330-Parameters!$H$24),Parameters!$G$23*Parameters!$H$23+Parameters!$G$24*(Parameters!$H$24-Parameters!$H$23)+Parameters!$G$25*(Parameters!$H$25-Parameters!$H$24)+Parameters!$G$26*($A330-Parameters!$H$25)))),_xlfn.IFS($A330&lt;=Parameters!$H$23,Parameters!$G$23*$A330,$A330&lt;=Parameters!$H$24,Parameters!$G$24*$A330,$A330&lt;=Parameters!$H$25,Parameters!$G$25*$A330,$A330&gt;Parameters!$H$25,Parameters!$G$26*$A330))</f>
        <v>30763.25</v>
      </c>
      <c r="S330" s="290">
        <f t="shared" si="157"/>
        <v>94.656153846153842</v>
      </c>
      <c r="T330" s="290" cm="1">
        <f t="array" ref="T330">IF(Parameters!$E$55="No",IF($A330&lt;=Parameters!$H$28,Parameters!$G$28*$A330,IF($A330&lt;=Parameters!$H$29,Parameters!$G$28*Parameters!$H$28+Parameters!$G$29*($A330-Parameters!$H$28),IF($A330&lt;=Parameters!$H$30,Parameters!$G$28*Parameters!$H$28+Parameters!$G$29*(Parameters!$H$29-Parameters!$H$28)+Parameters!$G$30*($A330-Parameters!$H$29),Parameters!$G$28*Parameters!$H$28+Parameters!$G$29*(Parameters!$H$29-Parameters!$H$28)+Parameters!$G$30*(Parameters!$H$30-Parameters!$H$29)+Parameters!$G$31*($A330-Parameters!$H$30)))),_xlfn.IFS($A330&lt;=Parameters!$H$28,Parameters!$G$28*$A330,$A330&lt;=Parameters!$H$29,Parameters!$G$29*$A330,$A330&lt;=Parameters!$H$30,Parameters!$G$30*$A330,$A330&gt;Parameters!$H$30,Parameters!$G$31*$A330))</f>
        <v>39276.5</v>
      </c>
      <c r="U330" s="290">
        <f t="shared" si="158"/>
        <v>120.85076923076923</v>
      </c>
      <c r="V330" s="290" cm="1">
        <f t="array" ref="V330">IF(Parameters!$E$55="No",IF($A330&lt;=Parameters!$H$34,Parameters!$G$34*$A330,IF($A330&lt;=Parameters!$H$35,Parameters!$G$34*Parameters!$H$34+Parameters!$G$35*($A330-Parameters!$H$34),IF($A330&lt;=Parameters!$H$36,Parameters!$G$34*Parameters!$H$34+Parameters!$G$35*(Parameters!$H$35-Parameters!$H$34)+Parameters!$G$36*($A330-Parameters!$H$35),Parameters!$G$34*Parameters!$H$34+Parameters!$G$35*(Parameters!$H$35-Parameters!$H$34)+Parameters!$G$36*(Parameters!$H$36-Parameters!$H$35)+Parameters!$G$37*($A330-Parameters!$H$36)))),_xlfn.IFS($A330&lt;=Parameters!$H$34,Parameters!$G$34*$A330,$A330&lt;=Parameters!$H$35,Parameters!$G$35*$A330,$A330&lt;=Parameters!$H$36,Parameters!$G$36*$A330,$A330&gt;Parameters!$H$36,Parameters!$G$37*$A330))</f>
        <v>43419.5</v>
      </c>
      <c r="W330" s="290">
        <f t="shared" si="182"/>
        <v>133.59846153846155</v>
      </c>
      <c r="X330" s="290" cm="1">
        <f t="array" ref="X330">IF(Parameters!$E$55="No",IF($A330&lt;=Parameters!$H$39,Parameters!$G$39*$A330,IF($A330&lt;=Parameters!$H$40,Parameters!$G$39*Parameters!$H$39+Parameters!$G$40*($A330-Parameters!$H$39),IF($A330&lt;=Parameters!$H$41,Parameters!$G$39*Parameters!$H$39+Parameters!$G$40*(Parameters!$H$40-Parameters!$H$39)+Parameters!$G$41*($A330-Parameters!$H$40),Parameters!$G$39*Parameters!$H$39+Parameters!$G$40*(Parameters!$H$40-Parameters!$H$39)+Parameters!$G$41*(Parameters!$H$41-Parameters!$H$40)+Parameters!$G$42*($A330-Parameters!$H$41)))),_xlfn.IFS($A330&lt;=Parameters!$H$39,Parameters!$G$39*$A330,$A330&lt;=Parameters!$H$40,Parameters!$G$40*$A330,$A330&lt;=Parameters!$H$41,Parameters!$G$41*$A330,$A330&gt;Parameters!$H$41,Parameters!$G$42*$A330))</f>
        <v>45408</v>
      </c>
      <c r="Y330" s="290">
        <f t="shared" si="183"/>
        <v>139.71692307692308</v>
      </c>
      <c r="Z330" s="290" cm="1">
        <f t="array" ref="Z330">IF(Parameters!$F$55="No",IF($A330&lt;=Parameters!$J$23,Parameters!$I$23*$A330,IF($A330&lt;=Parameters!$J$24,Parameters!$I$23*Parameters!$J$23+Parameters!$I$24*($A330-Parameters!$J$23),IF($A330&lt;=Parameters!$J$25,Parameters!$I$23*Parameters!$J$23+Parameters!$I$24*(Parameters!$J$24-Parameters!$J$23)+Parameters!$I$25*($A330-Parameters!$J$24),Parameters!$I$23*Parameters!$J$23+Parameters!$I$24*(Parameters!$J$24-Parameters!$J$23)+Parameters!$I$25*(Parameters!$J$25-Parameters!$J$24)+Parameters!$I$26*($A330-Parameters!$J$25)))),_xlfn.IFS($A330&lt;=Parameters!$J$23,Parameters!$I$23*$A330,$A330&lt;=Parameters!$J$24,Parameters!$I$24*$A330,$A330&lt;=Parameters!$J$25,Parameters!$I$25*$A330,$A330&gt;Parameters!$J$25,Parameters!$I$26*$A330))</f>
        <v>30763.25</v>
      </c>
      <c r="AA330" s="290">
        <f t="shared" si="159"/>
        <v>94.656153846153842</v>
      </c>
      <c r="AB330" s="290" cm="1">
        <f t="array" ref="AB330">IF(Parameters!$F$55="No",IF($A330&lt;=Parameters!$J$28,Parameters!$I$28*$A330,IF($A330&lt;=Parameters!$J$29,Parameters!$I$28*Parameters!$J$28+Parameters!$I$29*($A330-Parameters!$J$28),IF($A330&lt;=Parameters!$J$30,Parameters!$I$28*Parameters!$J$28+Parameters!$I$29*(Parameters!$J$29-Parameters!$J$28)+Parameters!$I$30*($A330-Parameters!$J$29),Parameters!$I$28*Parameters!$J$28+Parameters!$I$29*(Parameters!$J$29-Parameters!$J$28)+Parameters!$I$30*(Parameters!$J$30-Parameters!$J$29)+Parameters!$I$31*($A330-Parameters!$J$30)))),_xlfn.IFS($A330&lt;=Parameters!$J$28,Parameters!$I$28*$A330,$A330&lt;=Parameters!$J$29,Parameters!$I$29*$A330,$A330&lt;=Parameters!$J$30,Parameters!$I$30*$A330,$A330&gt;Parameters!$J$30,Parameters!$I$31*$A330))</f>
        <v>39276.5</v>
      </c>
      <c r="AC330" s="290">
        <f t="shared" si="160"/>
        <v>120.85076923076923</v>
      </c>
      <c r="AD330" s="290" cm="1">
        <f t="array" ref="AD330">IF(Parameters!$F$55="No",IF($A330&lt;=Parameters!$J$34,Parameters!$I$34*$A330,IF($A330&lt;=Parameters!$J$35,Parameters!$I$34*Parameters!$J$34+Parameters!$I$35*($A330-Parameters!$J$34),IF($A330&lt;=Parameters!$J$36,Parameters!$I$34*Parameters!$J$34+Parameters!$I$35*(Parameters!$J$35-Parameters!$J$34)+Parameters!$I$36*($A330-Parameters!$J$35),Parameters!$I$34*Parameters!$J$34+Parameters!$I$35*(Parameters!$J$35-Parameters!$J$34)+Parameters!$I$36*(Parameters!$J$36-Parameters!$J$35)+Parameters!$I$37*($A330-Parameters!$J$36)))),_xlfn.IFS($A330&lt;=Parameters!$J$34,Parameters!$I$34*$A330,$A330&lt;=Parameters!$J$35,Parameters!$I$35*$A330,$A330&lt;=Parameters!$J$36,Parameters!$I$36*$A330,$A330&gt;Parameters!$J$36,Parameters!$I$37*$A330))</f>
        <v>43419.5</v>
      </c>
      <c r="AE330" s="290">
        <f t="shared" si="184"/>
        <v>133.59846153846155</v>
      </c>
      <c r="AF330" s="290" cm="1">
        <f t="array" ref="AF330">IF(Parameters!$F$55="No",IF($A330&lt;=Parameters!$J$39,Parameters!$I$39*$A330,IF($A330&lt;=Parameters!$J$40,Parameters!$I$39*Parameters!$J$39+Parameters!$I$40*($A330-Parameters!$J$39),IF($A330&lt;=Parameters!$J$41,Parameters!$I$39*Parameters!$J$39+Parameters!$I$40*(Parameters!$J$40-Parameters!$J$39)+Parameters!$I$41*($A330-Parameters!$J$40),Parameters!$I$39*Parameters!$J$39+Parameters!$I$40*(Parameters!$J$40-Parameters!$J$39)+Parameters!$I$41*(Parameters!$J$41-Parameters!$J$40)+Parameters!$I$42*($A330-Parameters!$J$41)))),_xlfn.IFS($A330&lt;=Parameters!$J$39,Parameters!$I$39*$A330,$A330&lt;=Parameters!$J$40,Parameters!$I$40*$A330,$A330&lt;=Parameters!$J$41,Parameters!$I$41*$A330,$A330&gt;Parameters!$J$41,Parameters!$I$42*$A330))</f>
        <v>45408</v>
      </c>
      <c r="AG330" s="290">
        <f t="shared" si="185"/>
        <v>139.71692307692308</v>
      </c>
      <c r="AI330" s="428">
        <f t="shared" si="161"/>
        <v>136.48999999999796</v>
      </c>
      <c r="AJ330" s="428">
        <f t="shared" si="162"/>
        <v>159.36000000000058</v>
      </c>
      <c r="AK330" s="428">
        <f t="shared" si="163"/>
        <v>143.54000000000087</v>
      </c>
      <c r="AL330" s="428">
        <f t="shared" si="164"/>
        <v>158.45999999999913</v>
      </c>
      <c r="AM330" s="428">
        <f t="shared" si="165"/>
        <v>136.48999999999796</v>
      </c>
      <c r="AN330" s="428">
        <f t="shared" si="166"/>
        <v>159.36000000000058</v>
      </c>
      <c r="AO330" s="428">
        <f t="shared" si="167"/>
        <v>143.54000000000087</v>
      </c>
      <c r="AP330" s="428">
        <f t="shared" si="168"/>
        <v>158.45999999999913</v>
      </c>
      <c r="AQ330" s="428">
        <f t="shared" si="169"/>
        <v>136.48999999999796</v>
      </c>
      <c r="AR330" s="428">
        <f t="shared" si="170"/>
        <v>159.36000000000058</v>
      </c>
      <c r="AS330" s="428">
        <f t="shared" si="171"/>
        <v>143.54000000000087</v>
      </c>
      <c r="AT330" s="428">
        <f t="shared" si="172"/>
        <v>158.45999999999913</v>
      </c>
      <c r="AU330" s="428">
        <f t="shared" si="173"/>
        <v>136.48999999999796</v>
      </c>
      <c r="AV330" s="428">
        <f t="shared" si="174"/>
        <v>159.36000000000058</v>
      </c>
      <c r="AW330" s="428">
        <f t="shared" si="175"/>
        <v>143.54000000000087</v>
      </c>
      <c r="AX330" s="428">
        <f t="shared" si="176"/>
        <v>158.45999999999913</v>
      </c>
    </row>
    <row r="331">
      <c r="A331" s="413">
        <v>326</v>
      </c>
      <c r="B331" s="290" cm="1">
        <f t="array" ref="B331">IF(Parameters!$C$55="No",IF($A331&lt;=Parameters!$D$23,Parameters!$C$23*$A331,IF($A331&lt;=Parameters!$D$24,Parameters!$C$23*Parameters!$D$23+Parameters!$C$24*($A331-Parameters!$D$23),IF($A331&lt;=Parameters!$D$25,Parameters!$C$23*Parameters!$D$23+Parameters!$C$24*(Parameters!$D$24-Parameters!$D$23)+Parameters!$C$25*($A331-Parameters!$D$24),Parameters!$C$23*Parameters!$D$23+Parameters!$C$24*(Parameters!$D$24-Parameters!$D$23)+Parameters!$C$25*(Parameters!$D$25-Parameters!$D$24)+Parameters!$C$26*($A331-Parameters!$D$25)))),_xlfn.IFS($A331&lt;=Parameters!$D$23,Parameters!$C$23*$A331,$A331&lt;=Parameters!$D$24,Parameters!$C$24*$A331,$A331&lt;=Parameters!$D$25,Parameters!$C$25*$A331,$A331&gt;Parameters!$D$25,Parameters!$C$26*$A331))</f>
        <v>30899.74</v>
      </c>
      <c r="C331" s="290">
        <f t="shared" si="177"/>
        <v>94.784478527607362</v>
      </c>
      <c r="D331" s="290" cm="1">
        <f t="array" ref="D331">IF(Parameters!$C$55="No",IF($A331&lt;=Parameters!$D$28,Parameters!$C$28*$A331,IF($A331&lt;=Parameters!$D$29,Parameters!$C$28*Parameters!$D$28+Parameters!$C$29*($A331-Parameters!$D$28),IF($A331&lt;=Parameters!$D$30,Parameters!$C$28*Parameters!$D$28+Parameters!$C$29*(Parameters!$D$29-Parameters!$D$28)+Parameters!$C$30*($A331-Parameters!$D$29),Parameters!$C$28*Parameters!$D$28+Parameters!$C$29*(Parameters!$D$29-Parameters!$D$28)+Parameters!$C$30*(Parameters!$D$30-Parameters!$D$29)+Parameters!$C$31*($A331-Parameters!$D$30)))),_xlfn.IFS($A331&lt;=Parameters!$D$28,Parameters!$C$28*$A331,$A331&lt;=Parameters!$D$29,Parameters!$C$29*$A331,$A331&lt;=Parameters!$D$30,Parameters!$C$30*$A331,$A331&gt;Parameters!$D$30,Parameters!$C$31*$A331))</f>
        <v>39435.86</v>
      </c>
      <c r="E331" s="290">
        <f t="shared" si="177"/>
        <v>120.96889570552148</v>
      </c>
      <c r="F331" s="290" cm="1">
        <f t="array" ref="F331">IF(Parameters!$C$55="No",IF($A331&lt;=Parameters!$D$34,Parameters!$C$34*$A331,IF($A331&lt;=Parameters!$D$35,Parameters!$C$34*Parameters!$D$34+Parameters!$C$35*($A331-Parameters!$D$34),IF($A331&lt;=Parameters!$D$36,Parameters!$C$34*Parameters!$D$34+Parameters!$C$35*(Parameters!$D$35-Parameters!$D$34)+Parameters!$C$36*($A331-Parameters!$D$35),Parameters!$C$34*Parameters!$D$34+Parameters!$C$35*(Parameters!$D$35-Parameters!$D$34)+Parameters!$C$36*(Parameters!$D$36-Parameters!$D$35)+Parameters!$C$37*($A331-Parameters!$D$36)))),_xlfn.IFS($A331&lt;=Parameters!$D$34,Parameters!$C$34*$A331,$A331&lt;=Parameters!$D$35,Parameters!$C$35*$A331,$A331&lt;=Parameters!$D$36,Parameters!$C$36*$A331,$A331&gt;Parameters!$D$36,Parameters!$C$37*$A331))</f>
        <v>43563.039999999994</v>
      </c>
      <c r="G331" s="290">
        <f t="shared" si="178"/>
        <v>133.6289570552147</v>
      </c>
      <c r="H331" s="290" cm="1">
        <f t="array" ref="H331">IF(Parameters!$C$55="No",IF($A331&lt;=Parameters!$D$39,Parameters!$C$39*$A331,IF($A331&lt;=Parameters!$D$40,Parameters!$C$39*Parameters!$D$39+Parameters!$C$40*($A331-Parameters!$D$39),IF($A331&lt;=Parameters!$D$41,Parameters!$C$39*Parameters!$D$39+Parameters!$C$40*(Parameters!$D$40-Parameters!$D$39)+Parameters!$C$41*($A331-Parameters!$D$40),Parameters!$C$39*Parameters!$D$39+Parameters!$C$40*(Parameters!$D$40-Parameters!$D$39)+Parameters!$C$41*(Parameters!$D$41-Parameters!$D$40)+Parameters!$C$42*($A331-Parameters!$D$41)))),_xlfn.IFS($A331&lt;=Parameters!$D$39,Parameters!$C$39*$A331,$A331&lt;=Parameters!$D$40,Parameters!$C$40*$A331,$A331&lt;=Parameters!$D$41,Parameters!$C$41*$A331,$A331&gt;Parameters!$D$41,Parameters!$C$42*$A331))</f>
        <v>45566.46</v>
      </c>
      <c r="I331" s="290">
        <f t="shared" si="179"/>
        <v>139.7744171779141</v>
      </c>
      <c r="J331" s="290" cm="1">
        <f t="array" ref="J331">IF(Parameters!$D$55="No",IF($A331&lt;=Parameters!$F$23,Parameters!$E$23*$A331,IF($A331&lt;=Parameters!$F$24,Parameters!$E$23*Parameters!$F$23+Parameters!$E$24*($A331-Parameters!$F$23),IF($A331&lt;=Parameters!$F$25,Parameters!$E$23*Parameters!$F$23+Parameters!$E$24*(Parameters!$F$24-Parameters!$F$23)+Parameters!$E$25*($A331-Parameters!$F$24),Parameters!$E$23*Parameters!$F$23+Parameters!$E$24*(Parameters!$F$24-Parameters!$F$23)+Parameters!$E$25*(Parameters!$F$25-Parameters!$F$24)+Parameters!$E$26*($A331-Parameters!$F$25)))),_xlfn.IFS($A331&lt;=Parameters!$F$23,Parameters!$E$23*$A331,$A331&lt;=Parameters!$F$24,Parameters!$E$24*$A331,$A331&lt;=Parameters!$F$25,Parameters!$E$25*$A331,$A331&gt;Parameters!$F$25,Parameters!$E$26*$A331))</f>
        <v>30899.74</v>
      </c>
      <c r="K331" s="290">
        <f t="shared" si="155"/>
        <v>94.784478527607362</v>
      </c>
      <c r="L331" s="290" cm="1">
        <f t="array" ref="L331">IF(Parameters!$D$55="No",IF($A331&lt;=Parameters!$F$28,Parameters!$E$28*$A331,IF($A331&lt;=Parameters!$F$29,Parameters!$E$28*Parameters!$F$28+Parameters!$E$29*($A331-Parameters!$F$28),IF($A331&lt;=Parameters!$F$30,Parameters!$E$28*Parameters!$F$28+Parameters!$E$29*(Parameters!$F$29-Parameters!$F$28)+Parameters!$E$30*($A331-Parameters!$F$29),Parameters!$E$28*Parameters!$F$28+Parameters!$E$29*(Parameters!$F$29-Parameters!$F$28)+Parameters!$E$30*(Parameters!$F$30-Parameters!$F$29)+Parameters!$E$31*($A331-Parameters!$F$30)))),_xlfn.IFS($A331&lt;=Parameters!$F$28,Parameters!$E$28*$A331,$A331&lt;=Parameters!$F$29,Parameters!$E$29*$A331,$A331&lt;=Parameters!$F$30,Parameters!$E$30*$A331,$A331&gt;Parameters!$F$30,Parameters!$E$31*$A331))</f>
        <v>39435.86</v>
      </c>
      <c r="M331" s="290">
        <f t="shared" si="156"/>
        <v>120.96889570552148</v>
      </c>
      <c r="N331" s="290" cm="1">
        <f t="array" ref="N331">IF(Parameters!$D$55="No",IF($A331&lt;=Parameters!$F$34,Parameters!$E$34*$A331,IF($A331&lt;=Parameters!$F$35,Parameters!$E$34*Parameters!$F$34+Parameters!$E$35*($A331-Parameters!$F$34),IF($A331&lt;=Parameters!$F$36,Parameters!$E$34*Parameters!$F$34+Parameters!$E$35*(Parameters!$F$35-Parameters!$F$34)+Parameters!$E$36*($A331-Parameters!$F$35),Parameters!$E$34*Parameters!$F$34+Parameters!$E$35*(Parameters!$F$35-Parameters!$F$34)+Parameters!$E$36*(Parameters!$F$36-Parameters!$F$35)+Parameters!$E$37*($A331-Parameters!$F$36)))),_xlfn.IFS($A331&lt;=Parameters!$F$34,Parameters!$E$34*$A331,$A331&lt;=Parameters!$F$35,Parameters!$E$35*$A331,$A331&lt;=Parameters!$F$36,Parameters!$E$36*$A331,$A331&gt;Parameters!$F$36,Parameters!$E$37*$A331))</f>
        <v>43563.039999999994</v>
      </c>
      <c r="O331" s="290">
        <f t="shared" si="180"/>
        <v>133.6289570552147</v>
      </c>
      <c r="P331" s="290" cm="1">
        <f t="array" ref="P331">IF(Parameters!$D$55="No",IF($A331&lt;=Parameters!$F$39,Parameters!$E$39*$A331,IF($A331&lt;=Parameters!$F$40,Parameters!$E$39*Parameters!$F$39+Parameters!$E$40*($A331-Parameters!$F$39),IF($A331&lt;=Parameters!$F$41,Parameters!$E$39*Parameters!$F$39+Parameters!$E$40*(Parameters!$F$40-Parameters!$F$39)+Parameters!$E$41*($A331-Parameters!$F$40),Parameters!$E$39*Parameters!$F$39+Parameters!$E$40*(Parameters!$F$40-Parameters!$F$39)+Parameters!$E$41*(Parameters!$F$41-Parameters!$F$40)+Parameters!$E$42*($A331-Parameters!$F$41)))),_xlfn.IFS($A331&lt;=Parameters!$F$39,Parameters!$E$39*$A331,$A331&lt;=Parameters!$F$40,Parameters!$E$40*$A331,$A331&lt;=Parameters!$F$41,Parameters!$E$41*$A331,$A331&gt;Parameters!$F$41,Parameters!$E$42*$A331))</f>
        <v>45566.46</v>
      </c>
      <c r="Q331" s="290">
        <f t="shared" si="181"/>
        <v>139.7744171779141</v>
      </c>
      <c r="R331" s="290" cm="1">
        <f t="array" ref="R331">IF(Parameters!$E$55="No",IF($A331&lt;=Parameters!$H$23,Parameters!$G$23*$A331,IF($A331&lt;=Parameters!$H$24,Parameters!$G$23*Parameters!$H$23+Parameters!$G$24*($A331-Parameters!$H$23),IF($A331&lt;=Parameters!$H$25,Parameters!$G$23*Parameters!$H$23+Parameters!$G$24*(Parameters!$H$24-Parameters!$H$23)+Parameters!$G$25*($A331-Parameters!$H$24),Parameters!$G$23*Parameters!$H$23+Parameters!$G$24*(Parameters!$H$24-Parameters!$H$23)+Parameters!$G$25*(Parameters!$H$25-Parameters!$H$24)+Parameters!$G$26*($A331-Parameters!$H$25)))),_xlfn.IFS($A331&lt;=Parameters!$H$23,Parameters!$G$23*$A331,$A331&lt;=Parameters!$H$24,Parameters!$G$24*$A331,$A331&lt;=Parameters!$H$25,Parameters!$G$25*$A331,$A331&gt;Parameters!$H$25,Parameters!$G$26*$A331))</f>
        <v>30899.74</v>
      </c>
      <c r="S331" s="290">
        <f t="shared" si="157"/>
        <v>94.784478527607362</v>
      </c>
      <c r="T331" s="290" cm="1">
        <f t="array" ref="T331">IF(Parameters!$E$55="No",IF($A331&lt;=Parameters!$H$28,Parameters!$G$28*$A331,IF($A331&lt;=Parameters!$H$29,Parameters!$G$28*Parameters!$H$28+Parameters!$G$29*($A331-Parameters!$H$28),IF($A331&lt;=Parameters!$H$30,Parameters!$G$28*Parameters!$H$28+Parameters!$G$29*(Parameters!$H$29-Parameters!$H$28)+Parameters!$G$30*($A331-Parameters!$H$29),Parameters!$G$28*Parameters!$H$28+Parameters!$G$29*(Parameters!$H$29-Parameters!$H$28)+Parameters!$G$30*(Parameters!$H$30-Parameters!$H$29)+Parameters!$G$31*($A331-Parameters!$H$30)))),_xlfn.IFS($A331&lt;=Parameters!$H$28,Parameters!$G$28*$A331,$A331&lt;=Parameters!$H$29,Parameters!$G$29*$A331,$A331&lt;=Parameters!$H$30,Parameters!$G$30*$A331,$A331&gt;Parameters!$H$30,Parameters!$G$31*$A331))</f>
        <v>39435.86</v>
      </c>
      <c r="U331" s="290">
        <f t="shared" si="158"/>
        <v>120.96889570552148</v>
      </c>
      <c r="V331" s="290" cm="1">
        <f t="array" ref="V331">IF(Parameters!$E$55="No",IF($A331&lt;=Parameters!$H$34,Parameters!$G$34*$A331,IF($A331&lt;=Parameters!$H$35,Parameters!$G$34*Parameters!$H$34+Parameters!$G$35*($A331-Parameters!$H$34),IF($A331&lt;=Parameters!$H$36,Parameters!$G$34*Parameters!$H$34+Parameters!$G$35*(Parameters!$H$35-Parameters!$H$34)+Parameters!$G$36*($A331-Parameters!$H$35),Parameters!$G$34*Parameters!$H$34+Parameters!$G$35*(Parameters!$H$35-Parameters!$H$34)+Parameters!$G$36*(Parameters!$H$36-Parameters!$H$35)+Parameters!$G$37*($A331-Parameters!$H$36)))),_xlfn.IFS($A331&lt;=Parameters!$H$34,Parameters!$G$34*$A331,$A331&lt;=Parameters!$H$35,Parameters!$G$35*$A331,$A331&lt;=Parameters!$H$36,Parameters!$G$36*$A331,$A331&gt;Parameters!$H$36,Parameters!$G$37*$A331))</f>
        <v>43563.039999999994</v>
      </c>
      <c r="W331" s="290">
        <f t="shared" si="182"/>
        <v>133.6289570552147</v>
      </c>
      <c r="X331" s="290" cm="1">
        <f t="array" ref="X331">IF(Parameters!$E$55="No",IF($A331&lt;=Parameters!$H$39,Parameters!$G$39*$A331,IF($A331&lt;=Parameters!$H$40,Parameters!$G$39*Parameters!$H$39+Parameters!$G$40*($A331-Parameters!$H$39),IF($A331&lt;=Parameters!$H$41,Parameters!$G$39*Parameters!$H$39+Parameters!$G$40*(Parameters!$H$40-Parameters!$H$39)+Parameters!$G$41*($A331-Parameters!$H$40),Parameters!$G$39*Parameters!$H$39+Parameters!$G$40*(Parameters!$H$40-Parameters!$H$39)+Parameters!$G$41*(Parameters!$H$41-Parameters!$H$40)+Parameters!$G$42*($A331-Parameters!$H$41)))),_xlfn.IFS($A331&lt;=Parameters!$H$39,Parameters!$G$39*$A331,$A331&lt;=Parameters!$H$40,Parameters!$G$40*$A331,$A331&lt;=Parameters!$H$41,Parameters!$G$41*$A331,$A331&gt;Parameters!$H$41,Parameters!$G$42*$A331))</f>
        <v>45566.46</v>
      </c>
      <c r="Y331" s="290">
        <f t="shared" si="183"/>
        <v>139.7744171779141</v>
      </c>
      <c r="Z331" s="290" cm="1">
        <f t="array" ref="Z331">IF(Parameters!$F$55="No",IF($A331&lt;=Parameters!$J$23,Parameters!$I$23*$A331,IF($A331&lt;=Parameters!$J$24,Parameters!$I$23*Parameters!$J$23+Parameters!$I$24*($A331-Parameters!$J$23),IF($A331&lt;=Parameters!$J$25,Parameters!$I$23*Parameters!$J$23+Parameters!$I$24*(Parameters!$J$24-Parameters!$J$23)+Parameters!$I$25*($A331-Parameters!$J$24),Parameters!$I$23*Parameters!$J$23+Parameters!$I$24*(Parameters!$J$24-Parameters!$J$23)+Parameters!$I$25*(Parameters!$J$25-Parameters!$J$24)+Parameters!$I$26*($A331-Parameters!$J$25)))),_xlfn.IFS($A331&lt;=Parameters!$J$23,Parameters!$I$23*$A331,$A331&lt;=Parameters!$J$24,Parameters!$I$24*$A331,$A331&lt;=Parameters!$J$25,Parameters!$I$25*$A331,$A331&gt;Parameters!$J$25,Parameters!$I$26*$A331))</f>
        <v>30899.74</v>
      </c>
      <c r="AA331" s="290">
        <f t="shared" si="159"/>
        <v>94.784478527607362</v>
      </c>
      <c r="AB331" s="290" cm="1">
        <f t="array" ref="AB331">IF(Parameters!$F$55="No",IF($A331&lt;=Parameters!$J$28,Parameters!$I$28*$A331,IF($A331&lt;=Parameters!$J$29,Parameters!$I$28*Parameters!$J$28+Parameters!$I$29*($A331-Parameters!$J$28),IF($A331&lt;=Parameters!$J$30,Parameters!$I$28*Parameters!$J$28+Parameters!$I$29*(Parameters!$J$29-Parameters!$J$28)+Parameters!$I$30*($A331-Parameters!$J$29),Parameters!$I$28*Parameters!$J$28+Parameters!$I$29*(Parameters!$J$29-Parameters!$J$28)+Parameters!$I$30*(Parameters!$J$30-Parameters!$J$29)+Parameters!$I$31*($A331-Parameters!$J$30)))),_xlfn.IFS($A331&lt;=Parameters!$J$28,Parameters!$I$28*$A331,$A331&lt;=Parameters!$J$29,Parameters!$I$29*$A331,$A331&lt;=Parameters!$J$30,Parameters!$I$30*$A331,$A331&gt;Parameters!$J$30,Parameters!$I$31*$A331))</f>
        <v>39435.86</v>
      </c>
      <c r="AC331" s="290">
        <f t="shared" si="160"/>
        <v>120.96889570552148</v>
      </c>
      <c r="AD331" s="290" cm="1">
        <f t="array" ref="AD331">IF(Parameters!$F$55="No",IF($A331&lt;=Parameters!$J$34,Parameters!$I$34*$A331,IF($A331&lt;=Parameters!$J$35,Parameters!$I$34*Parameters!$J$34+Parameters!$I$35*($A331-Parameters!$J$34),IF($A331&lt;=Parameters!$J$36,Parameters!$I$34*Parameters!$J$34+Parameters!$I$35*(Parameters!$J$35-Parameters!$J$34)+Parameters!$I$36*($A331-Parameters!$J$35),Parameters!$I$34*Parameters!$J$34+Parameters!$I$35*(Parameters!$J$35-Parameters!$J$34)+Parameters!$I$36*(Parameters!$J$36-Parameters!$J$35)+Parameters!$I$37*($A331-Parameters!$J$36)))),_xlfn.IFS($A331&lt;=Parameters!$J$34,Parameters!$I$34*$A331,$A331&lt;=Parameters!$J$35,Parameters!$I$35*$A331,$A331&lt;=Parameters!$J$36,Parameters!$I$36*$A331,$A331&gt;Parameters!$J$36,Parameters!$I$37*$A331))</f>
        <v>43563.039999999994</v>
      </c>
      <c r="AE331" s="290">
        <f t="shared" si="184"/>
        <v>133.6289570552147</v>
      </c>
      <c r="AF331" s="290" cm="1">
        <f t="array" ref="AF331">IF(Parameters!$F$55="No",IF($A331&lt;=Parameters!$J$39,Parameters!$I$39*$A331,IF($A331&lt;=Parameters!$J$40,Parameters!$I$39*Parameters!$J$39+Parameters!$I$40*($A331-Parameters!$J$39),IF($A331&lt;=Parameters!$J$41,Parameters!$I$39*Parameters!$J$39+Parameters!$I$40*(Parameters!$J$40-Parameters!$J$39)+Parameters!$I$41*($A331-Parameters!$J$40),Parameters!$I$39*Parameters!$J$39+Parameters!$I$40*(Parameters!$J$40-Parameters!$J$39)+Parameters!$I$41*(Parameters!$J$41-Parameters!$J$40)+Parameters!$I$42*($A331-Parameters!$J$41)))),_xlfn.IFS($A331&lt;=Parameters!$J$39,Parameters!$I$39*$A331,$A331&lt;=Parameters!$J$40,Parameters!$I$40*$A331,$A331&lt;=Parameters!$J$41,Parameters!$I$41*$A331,$A331&gt;Parameters!$J$41,Parameters!$I$42*$A331))</f>
        <v>45566.46</v>
      </c>
      <c r="AG331" s="290">
        <f t="shared" si="185"/>
        <v>139.7744171779141</v>
      </c>
      <c r="AI331" s="428">
        <f t="shared" si="161"/>
        <v>136.4900000000016</v>
      </c>
      <c r="AJ331" s="428">
        <f t="shared" si="162"/>
        <v>159.36000000000058</v>
      </c>
      <c r="AK331" s="428">
        <f t="shared" si="163"/>
        <v>143.5399999999936</v>
      </c>
      <c r="AL331" s="428">
        <f t="shared" si="164"/>
        <v>158.45999999999913</v>
      </c>
      <c r="AM331" s="428">
        <f t="shared" si="165"/>
        <v>136.4900000000016</v>
      </c>
      <c r="AN331" s="428">
        <f t="shared" si="166"/>
        <v>159.36000000000058</v>
      </c>
      <c r="AO331" s="428">
        <f t="shared" si="167"/>
        <v>143.5399999999936</v>
      </c>
      <c r="AP331" s="428">
        <f t="shared" si="168"/>
        <v>158.45999999999913</v>
      </c>
      <c r="AQ331" s="428">
        <f t="shared" si="169"/>
        <v>136.4900000000016</v>
      </c>
      <c r="AR331" s="428">
        <f t="shared" si="170"/>
        <v>159.36000000000058</v>
      </c>
      <c r="AS331" s="428">
        <f t="shared" si="171"/>
        <v>143.5399999999936</v>
      </c>
      <c r="AT331" s="428">
        <f t="shared" si="172"/>
        <v>158.45999999999913</v>
      </c>
      <c r="AU331" s="428">
        <f t="shared" si="173"/>
        <v>136.4900000000016</v>
      </c>
      <c r="AV331" s="428">
        <f t="shared" si="174"/>
        <v>159.36000000000058</v>
      </c>
      <c r="AW331" s="428">
        <f t="shared" si="175"/>
        <v>143.5399999999936</v>
      </c>
      <c r="AX331" s="428">
        <f t="shared" si="176"/>
        <v>158.45999999999913</v>
      </c>
    </row>
    <row r="332">
      <c r="A332" s="413">
        <v>327</v>
      </c>
      <c r="B332" s="290" cm="1">
        <f t="array" ref="B332">IF(Parameters!$C$55="No",IF($A332&lt;=Parameters!$D$23,Parameters!$C$23*$A332,IF($A332&lt;=Parameters!$D$24,Parameters!$C$23*Parameters!$D$23+Parameters!$C$24*($A332-Parameters!$D$23),IF($A332&lt;=Parameters!$D$25,Parameters!$C$23*Parameters!$D$23+Parameters!$C$24*(Parameters!$D$24-Parameters!$D$23)+Parameters!$C$25*($A332-Parameters!$D$24),Parameters!$C$23*Parameters!$D$23+Parameters!$C$24*(Parameters!$D$24-Parameters!$D$23)+Parameters!$C$25*(Parameters!$D$25-Parameters!$D$24)+Parameters!$C$26*($A332-Parameters!$D$25)))),_xlfn.IFS($A332&lt;=Parameters!$D$23,Parameters!$C$23*$A332,$A332&lt;=Parameters!$D$24,Parameters!$C$24*$A332,$A332&lt;=Parameters!$D$25,Parameters!$C$25*$A332,$A332&gt;Parameters!$D$25,Parameters!$C$26*$A332))</f>
        <v>31036.23</v>
      </c>
      <c r="C332" s="290">
        <f t="shared" si="177"/>
        <v>94.912018348623846</v>
      </c>
      <c r="D332" s="290" cm="1">
        <f t="array" ref="D332">IF(Parameters!$C$55="No",IF($A332&lt;=Parameters!$D$28,Parameters!$C$28*$A332,IF($A332&lt;=Parameters!$D$29,Parameters!$C$28*Parameters!$D$28+Parameters!$C$29*($A332-Parameters!$D$28),IF($A332&lt;=Parameters!$D$30,Parameters!$C$28*Parameters!$D$28+Parameters!$C$29*(Parameters!$D$29-Parameters!$D$28)+Parameters!$C$30*($A332-Parameters!$D$29),Parameters!$C$28*Parameters!$D$28+Parameters!$C$29*(Parameters!$D$29-Parameters!$D$28)+Parameters!$C$30*(Parameters!$D$30-Parameters!$D$29)+Parameters!$C$31*($A332-Parameters!$D$30)))),_xlfn.IFS($A332&lt;=Parameters!$D$28,Parameters!$C$28*$A332,$A332&lt;=Parameters!$D$29,Parameters!$C$29*$A332,$A332&lt;=Parameters!$D$30,Parameters!$C$30*$A332,$A332&gt;Parameters!$D$30,Parameters!$C$31*$A332))</f>
        <v>39595.22</v>
      </c>
      <c r="E332" s="290">
        <f t="shared" si="177"/>
        <v>121.08629969418961</v>
      </c>
      <c r="F332" s="290" cm="1">
        <f t="array" ref="F332">IF(Parameters!$C$55="No",IF($A332&lt;=Parameters!$D$34,Parameters!$C$34*$A332,IF($A332&lt;=Parameters!$D$35,Parameters!$C$34*Parameters!$D$34+Parameters!$C$35*($A332-Parameters!$D$34),IF($A332&lt;=Parameters!$D$36,Parameters!$C$34*Parameters!$D$34+Parameters!$C$35*(Parameters!$D$35-Parameters!$D$34)+Parameters!$C$36*($A332-Parameters!$D$35),Parameters!$C$34*Parameters!$D$34+Parameters!$C$35*(Parameters!$D$35-Parameters!$D$34)+Parameters!$C$36*(Parameters!$D$36-Parameters!$D$35)+Parameters!$C$37*($A332-Parameters!$D$36)))),_xlfn.IFS($A332&lt;=Parameters!$D$34,Parameters!$C$34*$A332,$A332&lt;=Parameters!$D$35,Parameters!$C$35*$A332,$A332&lt;=Parameters!$D$36,Parameters!$C$36*$A332,$A332&gt;Parameters!$D$36,Parameters!$C$37*$A332))</f>
        <v>43706.58</v>
      </c>
      <c r="G332" s="290">
        <f t="shared" si="178"/>
        <v>133.65926605504589</v>
      </c>
      <c r="H332" s="290" cm="1">
        <f t="array" ref="H332">IF(Parameters!$C$55="No",IF($A332&lt;=Parameters!$D$39,Parameters!$C$39*$A332,IF($A332&lt;=Parameters!$D$40,Parameters!$C$39*Parameters!$D$39+Parameters!$C$40*($A332-Parameters!$D$39),IF($A332&lt;=Parameters!$D$41,Parameters!$C$39*Parameters!$D$39+Parameters!$C$40*(Parameters!$D$40-Parameters!$D$39)+Parameters!$C$41*($A332-Parameters!$D$40),Parameters!$C$39*Parameters!$D$39+Parameters!$C$40*(Parameters!$D$40-Parameters!$D$39)+Parameters!$C$41*(Parameters!$D$41-Parameters!$D$40)+Parameters!$C$42*($A332-Parameters!$D$41)))),_xlfn.IFS($A332&lt;=Parameters!$D$39,Parameters!$C$39*$A332,$A332&lt;=Parameters!$D$40,Parameters!$C$40*$A332,$A332&lt;=Parameters!$D$41,Parameters!$C$41*$A332,$A332&gt;Parameters!$D$41,Parameters!$C$42*$A332))</f>
        <v>45724.92</v>
      </c>
      <c r="I332" s="290">
        <f t="shared" si="179"/>
        <v>139.83155963302752</v>
      </c>
      <c r="J332" s="290" cm="1">
        <f t="array" ref="J332">IF(Parameters!$D$55="No",IF($A332&lt;=Parameters!$F$23,Parameters!$E$23*$A332,IF($A332&lt;=Parameters!$F$24,Parameters!$E$23*Parameters!$F$23+Parameters!$E$24*($A332-Parameters!$F$23),IF($A332&lt;=Parameters!$F$25,Parameters!$E$23*Parameters!$F$23+Parameters!$E$24*(Parameters!$F$24-Parameters!$F$23)+Parameters!$E$25*($A332-Parameters!$F$24),Parameters!$E$23*Parameters!$F$23+Parameters!$E$24*(Parameters!$F$24-Parameters!$F$23)+Parameters!$E$25*(Parameters!$F$25-Parameters!$F$24)+Parameters!$E$26*($A332-Parameters!$F$25)))),_xlfn.IFS($A332&lt;=Parameters!$F$23,Parameters!$E$23*$A332,$A332&lt;=Parameters!$F$24,Parameters!$E$24*$A332,$A332&lt;=Parameters!$F$25,Parameters!$E$25*$A332,$A332&gt;Parameters!$F$25,Parameters!$E$26*$A332))</f>
        <v>31036.23</v>
      </c>
      <c r="K332" s="290">
        <f t="shared" si="155"/>
        <v>94.912018348623846</v>
      </c>
      <c r="L332" s="290" cm="1">
        <f t="array" ref="L332">IF(Parameters!$D$55="No",IF($A332&lt;=Parameters!$F$28,Parameters!$E$28*$A332,IF($A332&lt;=Parameters!$F$29,Parameters!$E$28*Parameters!$F$28+Parameters!$E$29*($A332-Parameters!$F$28),IF($A332&lt;=Parameters!$F$30,Parameters!$E$28*Parameters!$F$28+Parameters!$E$29*(Parameters!$F$29-Parameters!$F$28)+Parameters!$E$30*($A332-Parameters!$F$29),Parameters!$E$28*Parameters!$F$28+Parameters!$E$29*(Parameters!$F$29-Parameters!$F$28)+Parameters!$E$30*(Parameters!$F$30-Parameters!$F$29)+Parameters!$E$31*($A332-Parameters!$F$30)))),_xlfn.IFS($A332&lt;=Parameters!$F$28,Parameters!$E$28*$A332,$A332&lt;=Parameters!$F$29,Parameters!$E$29*$A332,$A332&lt;=Parameters!$F$30,Parameters!$E$30*$A332,$A332&gt;Parameters!$F$30,Parameters!$E$31*$A332))</f>
        <v>39595.22</v>
      </c>
      <c r="M332" s="290">
        <f t="shared" si="156"/>
        <v>121.08629969418961</v>
      </c>
      <c r="N332" s="290" cm="1">
        <f t="array" ref="N332">IF(Parameters!$D$55="No",IF($A332&lt;=Parameters!$F$34,Parameters!$E$34*$A332,IF($A332&lt;=Parameters!$F$35,Parameters!$E$34*Parameters!$F$34+Parameters!$E$35*($A332-Parameters!$F$34),IF($A332&lt;=Parameters!$F$36,Parameters!$E$34*Parameters!$F$34+Parameters!$E$35*(Parameters!$F$35-Parameters!$F$34)+Parameters!$E$36*($A332-Parameters!$F$35),Parameters!$E$34*Parameters!$F$34+Parameters!$E$35*(Parameters!$F$35-Parameters!$F$34)+Parameters!$E$36*(Parameters!$F$36-Parameters!$F$35)+Parameters!$E$37*($A332-Parameters!$F$36)))),_xlfn.IFS($A332&lt;=Parameters!$F$34,Parameters!$E$34*$A332,$A332&lt;=Parameters!$F$35,Parameters!$E$35*$A332,$A332&lt;=Parameters!$F$36,Parameters!$E$36*$A332,$A332&gt;Parameters!$F$36,Parameters!$E$37*$A332))</f>
        <v>43706.58</v>
      </c>
      <c r="O332" s="290">
        <f t="shared" si="180"/>
        <v>133.65926605504589</v>
      </c>
      <c r="P332" s="290" cm="1">
        <f t="array" ref="P332">IF(Parameters!$D$55="No",IF($A332&lt;=Parameters!$F$39,Parameters!$E$39*$A332,IF($A332&lt;=Parameters!$F$40,Parameters!$E$39*Parameters!$F$39+Parameters!$E$40*($A332-Parameters!$F$39),IF($A332&lt;=Parameters!$F$41,Parameters!$E$39*Parameters!$F$39+Parameters!$E$40*(Parameters!$F$40-Parameters!$F$39)+Parameters!$E$41*($A332-Parameters!$F$40),Parameters!$E$39*Parameters!$F$39+Parameters!$E$40*(Parameters!$F$40-Parameters!$F$39)+Parameters!$E$41*(Parameters!$F$41-Parameters!$F$40)+Parameters!$E$42*($A332-Parameters!$F$41)))),_xlfn.IFS($A332&lt;=Parameters!$F$39,Parameters!$E$39*$A332,$A332&lt;=Parameters!$F$40,Parameters!$E$40*$A332,$A332&lt;=Parameters!$F$41,Parameters!$E$41*$A332,$A332&gt;Parameters!$F$41,Parameters!$E$42*$A332))</f>
        <v>45724.92</v>
      </c>
      <c r="Q332" s="290">
        <f t="shared" si="181"/>
        <v>139.83155963302752</v>
      </c>
      <c r="R332" s="290" cm="1">
        <f t="array" ref="R332">IF(Parameters!$E$55="No",IF($A332&lt;=Parameters!$H$23,Parameters!$G$23*$A332,IF($A332&lt;=Parameters!$H$24,Parameters!$G$23*Parameters!$H$23+Parameters!$G$24*($A332-Parameters!$H$23),IF($A332&lt;=Parameters!$H$25,Parameters!$G$23*Parameters!$H$23+Parameters!$G$24*(Parameters!$H$24-Parameters!$H$23)+Parameters!$G$25*($A332-Parameters!$H$24),Parameters!$G$23*Parameters!$H$23+Parameters!$G$24*(Parameters!$H$24-Parameters!$H$23)+Parameters!$G$25*(Parameters!$H$25-Parameters!$H$24)+Parameters!$G$26*($A332-Parameters!$H$25)))),_xlfn.IFS($A332&lt;=Parameters!$H$23,Parameters!$G$23*$A332,$A332&lt;=Parameters!$H$24,Parameters!$G$24*$A332,$A332&lt;=Parameters!$H$25,Parameters!$G$25*$A332,$A332&gt;Parameters!$H$25,Parameters!$G$26*$A332))</f>
        <v>31036.23</v>
      </c>
      <c r="S332" s="290">
        <f t="shared" si="157"/>
        <v>94.912018348623846</v>
      </c>
      <c r="T332" s="290" cm="1">
        <f t="array" ref="T332">IF(Parameters!$E$55="No",IF($A332&lt;=Parameters!$H$28,Parameters!$G$28*$A332,IF($A332&lt;=Parameters!$H$29,Parameters!$G$28*Parameters!$H$28+Parameters!$G$29*($A332-Parameters!$H$28),IF($A332&lt;=Parameters!$H$30,Parameters!$G$28*Parameters!$H$28+Parameters!$G$29*(Parameters!$H$29-Parameters!$H$28)+Parameters!$G$30*($A332-Parameters!$H$29),Parameters!$G$28*Parameters!$H$28+Parameters!$G$29*(Parameters!$H$29-Parameters!$H$28)+Parameters!$G$30*(Parameters!$H$30-Parameters!$H$29)+Parameters!$G$31*($A332-Parameters!$H$30)))),_xlfn.IFS($A332&lt;=Parameters!$H$28,Parameters!$G$28*$A332,$A332&lt;=Parameters!$H$29,Parameters!$G$29*$A332,$A332&lt;=Parameters!$H$30,Parameters!$G$30*$A332,$A332&gt;Parameters!$H$30,Parameters!$G$31*$A332))</f>
        <v>39595.22</v>
      </c>
      <c r="U332" s="290">
        <f t="shared" si="158"/>
        <v>121.08629969418961</v>
      </c>
      <c r="V332" s="290" cm="1">
        <f t="array" ref="V332">IF(Parameters!$E$55="No",IF($A332&lt;=Parameters!$H$34,Parameters!$G$34*$A332,IF($A332&lt;=Parameters!$H$35,Parameters!$G$34*Parameters!$H$34+Parameters!$G$35*($A332-Parameters!$H$34),IF($A332&lt;=Parameters!$H$36,Parameters!$G$34*Parameters!$H$34+Parameters!$G$35*(Parameters!$H$35-Parameters!$H$34)+Parameters!$G$36*($A332-Parameters!$H$35),Parameters!$G$34*Parameters!$H$34+Parameters!$G$35*(Parameters!$H$35-Parameters!$H$34)+Parameters!$G$36*(Parameters!$H$36-Parameters!$H$35)+Parameters!$G$37*($A332-Parameters!$H$36)))),_xlfn.IFS($A332&lt;=Parameters!$H$34,Parameters!$G$34*$A332,$A332&lt;=Parameters!$H$35,Parameters!$G$35*$A332,$A332&lt;=Parameters!$H$36,Parameters!$G$36*$A332,$A332&gt;Parameters!$H$36,Parameters!$G$37*$A332))</f>
        <v>43706.58</v>
      </c>
      <c r="W332" s="290">
        <f t="shared" si="182"/>
        <v>133.65926605504589</v>
      </c>
      <c r="X332" s="290" cm="1">
        <f t="array" ref="X332">IF(Parameters!$E$55="No",IF($A332&lt;=Parameters!$H$39,Parameters!$G$39*$A332,IF($A332&lt;=Parameters!$H$40,Parameters!$G$39*Parameters!$H$39+Parameters!$G$40*($A332-Parameters!$H$39),IF($A332&lt;=Parameters!$H$41,Parameters!$G$39*Parameters!$H$39+Parameters!$G$40*(Parameters!$H$40-Parameters!$H$39)+Parameters!$G$41*($A332-Parameters!$H$40),Parameters!$G$39*Parameters!$H$39+Parameters!$G$40*(Parameters!$H$40-Parameters!$H$39)+Parameters!$G$41*(Parameters!$H$41-Parameters!$H$40)+Parameters!$G$42*($A332-Parameters!$H$41)))),_xlfn.IFS($A332&lt;=Parameters!$H$39,Parameters!$G$39*$A332,$A332&lt;=Parameters!$H$40,Parameters!$G$40*$A332,$A332&lt;=Parameters!$H$41,Parameters!$G$41*$A332,$A332&gt;Parameters!$H$41,Parameters!$G$42*$A332))</f>
        <v>45724.92</v>
      </c>
      <c r="Y332" s="290">
        <f t="shared" si="183"/>
        <v>139.83155963302752</v>
      </c>
      <c r="Z332" s="290" cm="1">
        <f t="array" ref="Z332">IF(Parameters!$F$55="No",IF($A332&lt;=Parameters!$J$23,Parameters!$I$23*$A332,IF($A332&lt;=Parameters!$J$24,Parameters!$I$23*Parameters!$J$23+Parameters!$I$24*($A332-Parameters!$J$23),IF($A332&lt;=Parameters!$J$25,Parameters!$I$23*Parameters!$J$23+Parameters!$I$24*(Parameters!$J$24-Parameters!$J$23)+Parameters!$I$25*($A332-Parameters!$J$24),Parameters!$I$23*Parameters!$J$23+Parameters!$I$24*(Parameters!$J$24-Parameters!$J$23)+Parameters!$I$25*(Parameters!$J$25-Parameters!$J$24)+Parameters!$I$26*($A332-Parameters!$J$25)))),_xlfn.IFS($A332&lt;=Parameters!$J$23,Parameters!$I$23*$A332,$A332&lt;=Parameters!$J$24,Parameters!$I$24*$A332,$A332&lt;=Parameters!$J$25,Parameters!$I$25*$A332,$A332&gt;Parameters!$J$25,Parameters!$I$26*$A332))</f>
        <v>31036.23</v>
      </c>
      <c r="AA332" s="290">
        <f t="shared" si="159"/>
        <v>94.912018348623846</v>
      </c>
      <c r="AB332" s="290" cm="1">
        <f t="array" ref="AB332">IF(Parameters!$F$55="No",IF($A332&lt;=Parameters!$J$28,Parameters!$I$28*$A332,IF($A332&lt;=Parameters!$J$29,Parameters!$I$28*Parameters!$J$28+Parameters!$I$29*($A332-Parameters!$J$28),IF($A332&lt;=Parameters!$J$30,Parameters!$I$28*Parameters!$J$28+Parameters!$I$29*(Parameters!$J$29-Parameters!$J$28)+Parameters!$I$30*($A332-Parameters!$J$29),Parameters!$I$28*Parameters!$J$28+Parameters!$I$29*(Parameters!$J$29-Parameters!$J$28)+Parameters!$I$30*(Parameters!$J$30-Parameters!$J$29)+Parameters!$I$31*($A332-Parameters!$J$30)))),_xlfn.IFS($A332&lt;=Parameters!$J$28,Parameters!$I$28*$A332,$A332&lt;=Parameters!$J$29,Parameters!$I$29*$A332,$A332&lt;=Parameters!$J$30,Parameters!$I$30*$A332,$A332&gt;Parameters!$J$30,Parameters!$I$31*$A332))</f>
        <v>39595.22</v>
      </c>
      <c r="AC332" s="290">
        <f t="shared" si="160"/>
        <v>121.08629969418961</v>
      </c>
      <c r="AD332" s="290" cm="1">
        <f t="array" ref="AD332">IF(Parameters!$F$55="No",IF($A332&lt;=Parameters!$J$34,Parameters!$I$34*$A332,IF($A332&lt;=Parameters!$J$35,Parameters!$I$34*Parameters!$J$34+Parameters!$I$35*($A332-Parameters!$J$34),IF($A332&lt;=Parameters!$J$36,Parameters!$I$34*Parameters!$J$34+Parameters!$I$35*(Parameters!$J$35-Parameters!$J$34)+Parameters!$I$36*($A332-Parameters!$J$35),Parameters!$I$34*Parameters!$J$34+Parameters!$I$35*(Parameters!$J$35-Parameters!$J$34)+Parameters!$I$36*(Parameters!$J$36-Parameters!$J$35)+Parameters!$I$37*($A332-Parameters!$J$36)))),_xlfn.IFS($A332&lt;=Parameters!$J$34,Parameters!$I$34*$A332,$A332&lt;=Parameters!$J$35,Parameters!$I$35*$A332,$A332&lt;=Parameters!$J$36,Parameters!$I$36*$A332,$A332&gt;Parameters!$J$36,Parameters!$I$37*$A332))</f>
        <v>43706.58</v>
      </c>
      <c r="AE332" s="290">
        <f t="shared" si="184"/>
        <v>133.65926605504589</v>
      </c>
      <c r="AF332" s="290" cm="1">
        <f t="array" ref="AF332">IF(Parameters!$F$55="No",IF($A332&lt;=Parameters!$J$39,Parameters!$I$39*$A332,IF($A332&lt;=Parameters!$J$40,Parameters!$I$39*Parameters!$J$39+Parameters!$I$40*($A332-Parameters!$J$39),IF($A332&lt;=Parameters!$J$41,Parameters!$I$39*Parameters!$J$39+Parameters!$I$40*(Parameters!$J$40-Parameters!$J$39)+Parameters!$I$41*($A332-Parameters!$J$40),Parameters!$I$39*Parameters!$J$39+Parameters!$I$40*(Parameters!$J$40-Parameters!$J$39)+Parameters!$I$41*(Parameters!$J$41-Parameters!$J$40)+Parameters!$I$42*($A332-Parameters!$J$41)))),_xlfn.IFS($A332&lt;=Parameters!$J$39,Parameters!$I$39*$A332,$A332&lt;=Parameters!$J$40,Parameters!$I$40*$A332,$A332&lt;=Parameters!$J$41,Parameters!$I$41*$A332,$A332&gt;Parameters!$J$41,Parameters!$I$42*$A332))</f>
        <v>45724.92</v>
      </c>
      <c r="AG332" s="290">
        <f t="shared" si="185"/>
        <v>139.83155963302752</v>
      </c>
      <c r="AI332" s="428">
        <f t="shared" si="161"/>
        <v>136.48999999999796</v>
      </c>
      <c r="AJ332" s="428">
        <f t="shared" si="162"/>
        <v>159.36000000000058</v>
      </c>
      <c r="AK332" s="428">
        <f t="shared" si="163"/>
        <v>143.54000000000815</v>
      </c>
      <c r="AL332" s="428">
        <f t="shared" si="164"/>
        <v>158.45999999999913</v>
      </c>
      <c r="AM332" s="428">
        <f t="shared" si="165"/>
        <v>136.48999999999796</v>
      </c>
      <c r="AN332" s="428">
        <f t="shared" si="166"/>
        <v>159.36000000000058</v>
      </c>
      <c r="AO332" s="428">
        <f t="shared" si="167"/>
        <v>143.54000000000815</v>
      </c>
      <c r="AP332" s="428">
        <f t="shared" si="168"/>
        <v>158.45999999999913</v>
      </c>
      <c r="AQ332" s="428">
        <f t="shared" si="169"/>
        <v>136.48999999999796</v>
      </c>
      <c r="AR332" s="428">
        <f t="shared" si="170"/>
        <v>159.36000000000058</v>
      </c>
      <c r="AS332" s="428">
        <f t="shared" si="171"/>
        <v>143.54000000000815</v>
      </c>
      <c r="AT332" s="428">
        <f t="shared" si="172"/>
        <v>158.45999999999913</v>
      </c>
      <c r="AU332" s="428">
        <f t="shared" si="173"/>
        <v>136.48999999999796</v>
      </c>
      <c r="AV332" s="428">
        <f t="shared" si="174"/>
        <v>159.36000000000058</v>
      </c>
      <c r="AW332" s="428">
        <f t="shared" si="175"/>
        <v>143.54000000000815</v>
      </c>
      <c r="AX332" s="428">
        <f t="shared" si="176"/>
        <v>158.45999999999913</v>
      </c>
    </row>
    <row r="333">
      <c r="A333" s="413">
        <v>328</v>
      </c>
      <c r="B333" s="290" cm="1">
        <f t="array" ref="B333">IF(Parameters!$C$55="No",IF($A333&lt;=Parameters!$D$23,Parameters!$C$23*$A333,IF($A333&lt;=Parameters!$D$24,Parameters!$C$23*Parameters!$D$23+Parameters!$C$24*($A333-Parameters!$D$23),IF($A333&lt;=Parameters!$D$25,Parameters!$C$23*Parameters!$D$23+Parameters!$C$24*(Parameters!$D$24-Parameters!$D$23)+Parameters!$C$25*($A333-Parameters!$D$24),Parameters!$C$23*Parameters!$D$23+Parameters!$C$24*(Parameters!$D$24-Parameters!$D$23)+Parameters!$C$25*(Parameters!$D$25-Parameters!$D$24)+Parameters!$C$26*($A333-Parameters!$D$25)))),_xlfn.IFS($A333&lt;=Parameters!$D$23,Parameters!$C$23*$A333,$A333&lt;=Parameters!$D$24,Parameters!$C$24*$A333,$A333&lt;=Parameters!$D$25,Parameters!$C$25*$A333,$A333&gt;Parameters!$D$25,Parameters!$C$26*$A333))</f>
        <v>31172.720000000001</v>
      </c>
      <c r="C333" s="290">
        <f t="shared" si="177"/>
        <v>95.038780487804885</v>
      </c>
      <c r="D333" s="290" cm="1">
        <f t="array" ref="D333">IF(Parameters!$C$55="No",IF($A333&lt;=Parameters!$D$28,Parameters!$C$28*$A333,IF($A333&lt;=Parameters!$D$29,Parameters!$C$28*Parameters!$D$28+Parameters!$C$29*($A333-Parameters!$D$28),IF($A333&lt;=Parameters!$D$30,Parameters!$C$28*Parameters!$D$28+Parameters!$C$29*(Parameters!$D$29-Parameters!$D$28)+Parameters!$C$30*($A333-Parameters!$D$29),Parameters!$C$28*Parameters!$D$28+Parameters!$C$29*(Parameters!$D$29-Parameters!$D$28)+Parameters!$C$30*(Parameters!$D$30-Parameters!$D$29)+Parameters!$C$31*($A333-Parameters!$D$30)))),_xlfn.IFS($A333&lt;=Parameters!$D$28,Parameters!$C$28*$A333,$A333&lt;=Parameters!$D$29,Parameters!$C$29*$A333,$A333&lt;=Parameters!$D$30,Parameters!$C$30*$A333,$A333&gt;Parameters!$D$30,Parameters!$C$31*$A333))</f>
        <v>39754.58</v>
      </c>
      <c r="E333" s="290">
        <f t="shared" si="177"/>
        <v>121.20298780487805</v>
      </c>
      <c r="F333" s="290" cm="1">
        <f t="array" ref="F333">IF(Parameters!$C$55="No",IF($A333&lt;=Parameters!$D$34,Parameters!$C$34*$A333,IF($A333&lt;=Parameters!$D$35,Parameters!$C$34*Parameters!$D$34+Parameters!$C$35*($A333-Parameters!$D$34),IF($A333&lt;=Parameters!$D$36,Parameters!$C$34*Parameters!$D$34+Parameters!$C$35*(Parameters!$D$35-Parameters!$D$34)+Parameters!$C$36*($A333-Parameters!$D$35),Parameters!$C$34*Parameters!$D$34+Parameters!$C$35*(Parameters!$D$35-Parameters!$D$34)+Parameters!$C$36*(Parameters!$D$36-Parameters!$D$35)+Parameters!$C$37*($A333-Parameters!$D$36)))),_xlfn.IFS($A333&lt;=Parameters!$D$34,Parameters!$C$34*$A333,$A333&lt;=Parameters!$D$35,Parameters!$C$35*$A333,$A333&lt;=Parameters!$D$36,Parameters!$C$36*$A333,$A333&gt;Parameters!$D$36,Parameters!$C$37*$A333))</f>
        <v>43850.119999999995</v>
      </c>
      <c r="G333" s="290">
        <f t="shared" si="178"/>
        <v>133.68939024390244</v>
      </c>
      <c r="H333" s="290" cm="1">
        <f t="array" ref="H333">IF(Parameters!$C$55="No",IF($A333&lt;=Parameters!$D$39,Parameters!$C$39*$A333,IF($A333&lt;=Parameters!$D$40,Parameters!$C$39*Parameters!$D$39+Parameters!$C$40*($A333-Parameters!$D$39),IF($A333&lt;=Parameters!$D$41,Parameters!$C$39*Parameters!$D$39+Parameters!$C$40*(Parameters!$D$40-Parameters!$D$39)+Parameters!$C$41*($A333-Parameters!$D$40),Parameters!$C$39*Parameters!$D$39+Parameters!$C$40*(Parameters!$D$40-Parameters!$D$39)+Parameters!$C$41*(Parameters!$D$41-Parameters!$D$40)+Parameters!$C$42*($A333-Parameters!$D$41)))),_xlfn.IFS($A333&lt;=Parameters!$D$39,Parameters!$C$39*$A333,$A333&lt;=Parameters!$D$40,Parameters!$C$40*$A333,$A333&lt;=Parameters!$D$41,Parameters!$C$41*$A333,$A333&gt;Parameters!$D$41,Parameters!$C$42*$A333))</f>
        <v>45883.38</v>
      </c>
      <c r="I333" s="290">
        <f t="shared" si="179"/>
        <v>139.88835365853657</v>
      </c>
      <c r="J333" s="290" cm="1">
        <f t="array" ref="J333">IF(Parameters!$D$55="No",IF($A333&lt;=Parameters!$F$23,Parameters!$E$23*$A333,IF($A333&lt;=Parameters!$F$24,Parameters!$E$23*Parameters!$F$23+Parameters!$E$24*($A333-Parameters!$F$23),IF($A333&lt;=Parameters!$F$25,Parameters!$E$23*Parameters!$F$23+Parameters!$E$24*(Parameters!$F$24-Parameters!$F$23)+Parameters!$E$25*($A333-Parameters!$F$24),Parameters!$E$23*Parameters!$F$23+Parameters!$E$24*(Parameters!$F$24-Parameters!$F$23)+Parameters!$E$25*(Parameters!$F$25-Parameters!$F$24)+Parameters!$E$26*($A333-Parameters!$F$25)))),_xlfn.IFS($A333&lt;=Parameters!$F$23,Parameters!$E$23*$A333,$A333&lt;=Parameters!$F$24,Parameters!$E$24*$A333,$A333&lt;=Parameters!$F$25,Parameters!$E$25*$A333,$A333&gt;Parameters!$F$25,Parameters!$E$26*$A333))</f>
        <v>31172.720000000001</v>
      </c>
      <c r="K333" s="290">
        <f t="shared" si="155"/>
        <v>95.038780487804885</v>
      </c>
      <c r="L333" s="290" cm="1">
        <f t="array" ref="L333">IF(Parameters!$D$55="No",IF($A333&lt;=Parameters!$F$28,Parameters!$E$28*$A333,IF($A333&lt;=Parameters!$F$29,Parameters!$E$28*Parameters!$F$28+Parameters!$E$29*($A333-Parameters!$F$28),IF($A333&lt;=Parameters!$F$30,Parameters!$E$28*Parameters!$F$28+Parameters!$E$29*(Parameters!$F$29-Parameters!$F$28)+Parameters!$E$30*($A333-Parameters!$F$29),Parameters!$E$28*Parameters!$F$28+Parameters!$E$29*(Parameters!$F$29-Parameters!$F$28)+Parameters!$E$30*(Parameters!$F$30-Parameters!$F$29)+Parameters!$E$31*($A333-Parameters!$F$30)))),_xlfn.IFS($A333&lt;=Parameters!$F$28,Parameters!$E$28*$A333,$A333&lt;=Parameters!$F$29,Parameters!$E$29*$A333,$A333&lt;=Parameters!$F$30,Parameters!$E$30*$A333,$A333&gt;Parameters!$F$30,Parameters!$E$31*$A333))</f>
        <v>39754.58</v>
      </c>
      <c r="M333" s="290">
        <f t="shared" si="156"/>
        <v>121.20298780487805</v>
      </c>
      <c r="N333" s="290" cm="1">
        <f t="array" ref="N333">IF(Parameters!$D$55="No",IF($A333&lt;=Parameters!$F$34,Parameters!$E$34*$A333,IF($A333&lt;=Parameters!$F$35,Parameters!$E$34*Parameters!$F$34+Parameters!$E$35*($A333-Parameters!$F$34),IF($A333&lt;=Parameters!$F$36,Parameters!$E$34*Parameters!$F$34+Parameters!$E$35*(Parameters!$F$35-Parameters!$F$34)+Parameters!$E$36*($A333-Parameters!$F$35),Parameters!$E$34*Parameters!$F$34+Parameters!$E$35*(Parameters!$F$35-Parameters!$F$34)+Parameters!$E$36*(Parameters!$F$36-Parameters!$F$35)+Parameters!$E$37*($A333-Parameters!$F$36)))),_xlfn.IFS($A333&lt;=Parameters!$F$34,Parameters!$E$34*$A333,$A333&lt;=Parameters!$F$35,Parameters!$E$35*$A333,$A333&lt;=Parameters!$F$36,Parameters!$E$36*$A333,$A333&gt;Parameters!$F$36,Parameters!$E$37*$A333))</f>
        <v>43850.119999999995</v>
      </c>
      <c r="O333" s="290">
        <f t="shared" si="180"/>
        <v>133.68939024390244</v>
      </c>
      <c r="P333" s="290" cm="1">
        <f t="array" ref="P333">IF(Parameters!$D$55="No",IF($A333&lt;=Parameters!$F$39,Parameters!$E$39*$A333,IF($A333&lt;=Parameters!$F$40,Parameters!$E$39*Parameters!$F$39+Parameters!$E$40*($A333-Parameters!$F$39),IF($A333&lt;=Parameters!$F$41,Parameters!$E$39*Parameters!$F$39+Parameters!$E$40*(Parameters!$F$40-Parameters!$F$39)+Parameters!$E$41*($A333-Parameters!$F$40),Parameters!$E$39*Parameters!$F$39+Parameters!$E$40*(Parameters!$F$40-Parameters!$F$39)+Parameters!$E$41*(Parameters!$F$41-Parameters!$F$40)+Parameters!$E$42*($A333-Parameters!$F$41)))),_xlfn.IFS($A333&lt;=Parameters!$F$39,Parameters!$E$39*$A333,$A333&lt;=Parameters!$F$40,Parameters!$E$40*$A333,$A333&lt;=Parameters!$F$41,Parameters!$E$41*$A333,$A333&gt;Parameters!$F$41,Parameters!$E$42*$A333))</f>
        <v>45883.38</v>
      </c>
      <c r="Q333" s="290">
        <f t="shared" si="181"/>
        <v>139.88835365853657</v>
      </c>
      <c r="R333" s="290" cm="1">
        <f t="array" ref="R333">IF(Parameters!$E$55="No",IF($A333&lt;=Parameters!$H$23,Parameters!$G$23*$A333,IF($A333&lt;=Parameters!$H$24,Parameters!$G$23*Parameters!$H$23+Parameters!$G$24*($A333-Parameters!$H$23),IF($A333&lt;=Parameters!$H$25,Parameters!$G$23*Parameters!$H$23+Parameters!$G$24*(Parameters!$H$24-Parameters!$H$23)+Parameters!$G$25*($A333-Parameters!$H$24),Parameters!$G$23*Parameters!$H$23+Parameters!$G$24*(Parameters!$H$24-Parameters!$H$23)+Parameters!$G$25*(Parameters!$H$25-Parameters!$H$24)+Parameters!$G$26*($A333-Parameters!$H$25)))),_xlfn.IFS($A333&lt;=Parameters!$H$23,Parameters!$G$23*$A333,$A333&lt;=Parameters!$H$24,Parameters!$G$24*$A333,$A333&lt;=Parameters!$H$25,Parameters!$G$25*$A333,$A333&gt;Parameters!$H$25,Parameters!$G$26*$A333))</f>
        <v>31172.720000000001</v>
      </c>
      <c r="S333" s="290">
        <f t="shared" si="157"/>
        <v>95.038780487804885</v>
      </c>
      <c r="T333" s="290" cm="1">
        <f t="array" ref="T333">IF(Parameters!$E$55="No",IF($A333&lt;=Parameters!$H$28,Parameters!$G$28*$A333,IF($A333&lt;=Parameters!$H$29,Parameters!$G$28*Parameters!$H$28+Parameters!$G$29*($A333-Parameters!$H$28),IF($A333&lt;=Parameters!$H$30,Parameters!$G$28*Parameters!$H$28+Parameters!$G$29*(Parameters!$H$29-Parameters!$H$28)+Parameters!$G$30*($A333-Parameters!$H$29),Parameters!$G$28*Parameters!$H$28+Parameters!$G$29*(Parameters!$H$29-Parameters!$H$28)+Parameters!$G$30*(Parameters!$H$30-Parameters!$H$29)+Parameters!$G$31*($A333-Parameters!$H$30)))),_xlfn.IFS($A333&lt;=Parameters!$H$28,Parameters!$G$28*$A333,$A333&lt;=Parameters!$H$29,Parameters!$G$29*$A333,$A333&lt;=Parameters!$H$30,Parameters!$G$30*$A333,$A333&gt;Parameters!$H$30,Parameters!$G$31*$A333))</f>
        <v>39754.58</v>
      </c>
      <c r="U333" s="290">
        <f t="shared" si="158"/>
        <v>121.20298780487805</v>
      </c>
      <c r="V333" s="290" cm="1">
        <f t="array" ref="V333">IF(Parameters!$E$55="No",IF($A333&lt;=Parameters!$H$34,Parameters!$G$34*$A333,IF($A333&lt;=Parameters!$H$35,Parameters!$G$34*Parameters!$H$34+Parameters!$G$35*($A333-Parameters!$H$34),IF($A333&lt;=Parameters!$H$36,Parameters!$G$34*Parameters!$H$34+Parameters!$G$35*(Parameters!$H$35-Parameters!$H$34)+Parameters!$G$36*($A333-Parameters!$H$35),Parameters!$G$34*Parameters!$H$34+Parameters!$G$35*(Parameters!$H$35-Parameters!$H$34)+Parameters!$G$36*(Parameters!$H$36-Parameters!$H$35)+Parameters!$G$37*($A333-Parameters!$H$36)))),_xlfn.IFS($A333&lt;=Parameters!$H$34,Parameters!$G$34*$A333,$A333&lt;=Parameters!$H$35,Parameters!$G$35*$A333,$A333&lt;=Parameters!$H$36,Parameters!$G$36*$A333,$A333&gt;Parameters!$H$36,Parameters!$G$37*$A333))</f>
        <v>43850.119999999995</v>
      </c>
      <c r="W333" s="290">
        <f t="shared" si="182"/>
        <v>133.68939024390244</v>
      </c>
      <c r="X333" s="290" cm="1">
        <f t="array" ref="X333">IF(Parameters!$E$55="No",IF($A333&lt;=Parameters!$H$39,Parameters!$G$39*$A333,IF($A333&lt;=Parameters!$H$40,Parameters!$G$39*Parameters!$H$39+Parameters!$G$40*($A333-Parameters!$H$39),IF($A333&lt;=Parameters!$H$41,Parameters!$G$39*Parameters!$H$39+Parameters!$G$40*(Parameters!$H$40-Parameters!$H$39)+Parameters!$G$41*($A333-Parameters!$H$40),Parameters!$G$39*Parameters!$H$39+Parameters!$G$40*(Parameters!$H$40-Parameters!$H$39)+Parameters!$G$41*(Parameters!$H$41-Parameters!$H$40)+Parameters!$G$42*($A333-Parameters!$H$41)))),_xlfn.IFS($A333&lt;=Parameters!$H$39,Parameters!$G$39*$A333,$A333&lt;=Parameters!$H$40,Parameters!$G$40*$A333,$A333&lt;=Parameters!$H$41,Parameters!$G$41*$A333,$A333&gt;Parameters!$H$41,Parameters!$G$42*$A333))</f>
        <v>45883.38</v>
      </c>
      <c r="Y333" s="290">
        <f t="shared" si="183"/>
        <v>139.88835365853657</v>
      </c>
      <c r="Z333" s="290" cm="1">
        <f t="array" ref="Z333">IF(Parameters!$F$55="No",IF($A333&lt;=Parameters!$J$23,Parameters!$I$23*$A333,IF($A333&lt;=Parameters!$J$24,Parameters!$I$23*Parameters!$J$23+Parameters!$I$24*($A333-Parameters!$J$23),IF($A333&lt;=Parameters!$J$25,Parameters!$I$23*Parameters!$J$23+Parameters!$I$24*(Parameters!$J$24-Parameters!$J$23)+Parameters!$I$25*($A333-Parameters!$J$24),Parameters!$I$23*Parameters!$J$23+Parameters!$I$24*(Parameters!$J$24-Parameters!$J$23)+Parameters!$I$25*(Parameters!$J$25-Parameters!$J$24)+Parameters!$I$26*($A333-Parameters!$J$25)))),_xlfn.IFS($A333&lt;=Parameters!$J$23,Parameters!$I$23*$A333,$A333&lt;=Parameters!$J$24,Parameters!$I$24*$A333,$A333&lt;=Parameters!$J$25,Parameters!$I$25*$A333,$A333&gt;Parameters!$J$25,Parameters!$I$26*$A333))</f>
        <v>31172.720000000001</v>
      </c>
      <c r="AA333" s="290">
        <f t="shared" si="159"/>
        <v>95.038780487804885</v>
      </c>
      <c r="AB333" s="290" cm="1">
        <f t="array" ref="AB333">IF(Parameters!$F$55="No",IF($A333&lt;=Parameters!$J$28,Parameters!$I$28*$A333,IF($A333&lt;=Parameters!$J$29,Parameters!$I$28*Parameters!$J$28+Parameters!$I$29*($A333-Parameters!$J$28),IF($A333&lt;=Parameters!$J$30,Parameters!$I$28*Parameters!$J$28+Parameters!$I$29*(Parameters!$J$29-Parameters!$J$28)+Parameters!$I$30*($A333-Parameters!$J$29),Parameters!$I$28*Parameters!$J$28+Parameters!$I$29*(Parameters!$J$29-Parameters!$J$28)+Parameters!$I$30*(Parameters!$J$30-Parameters!$J$29)+Parameters!$I$31*($A333-Parameters!$J$30)))),_xlfn.IFS($A333&lt;=Parameters!$J$28,Parameters!$I$28*$A333,$A333&lt;=Parameters!$J$29,Parameters!$I$29*$A333,$A333&lt;=Parameters!$J$30,Parameters!$I$30*$A333,$A333&gt;Parameters!$J$30,Parameters!$I$31*$A333))</f>
        <v>39754.58</v>
      </c>
      <c r="AC333" s="290">
        <f t="shared" si="160"/>
        <v>121.20298780487805</v>
      </c>
      <c r="AD333" s="290" cm="1">
        <f t="array" ref="AD333">IF(Parameters!$F$55="No",IF($A333&lt;=Parameters!$J$34,Parameters!$I$34*$A333,IF($A333&lt;=Parameters!$J$35,Parameters!$I$34*Parameters!$J$34+Parameters!$I$35*($A333-Parameters!$J$34),IF($A333&lt;=Parameters!$J$36,Parameters!$I$34*Parameters!$J$34+Parameters!$I$35*(Parameters!$J$35-Parameters!$J$34)+Parameters!$I$36*($A333-Parameters!$J$35),Parameters!$I$34*Parameters!$J$34+Parameters!$I$35*(Parameters!$J$35-Parameters!$J$34)+Parameters!$I$36*(Parameters!$J$36-Parameters!$J$35)+Parameters!$I$37*($A333-Parameters!$J$36)))),_xlfn.IFS($A333&lt;=Parameters!$J$34,Parameters!$I$34*$A333,$A333&lt;=Parameters!$J$35,Parameters!$I$35*$A333,$A333&lt;=Parameters!$J$36,Parameters!$I$36*$A333,$A333&gt;Parameters!$J$36,Parameters!$I$37*$A333))</f>
        <v>43850.119999999995</v>
      </c>
      <c r="AE333" s="290">
        <f t="shared" si="184"/>
        <v>133.68939024390244</v>
      </c>
      <c r="AF333" s="290" cm="1">
        <f t="array" ref="AF333">IF(Parameters!$F$55="No",IF($A333&lt;=Parameters!$J$39,Parameters!$I$39*$A333,IF($A333&lt;=Parameters!$J$40,Parameters!$I$39*Parameters!$J$39+Parameters!$I$40*($A333-Parameters!$J$39),IF($A333&lt;=Parameters!$J$41,Parameters!$I$39*Parameters!$J$39+Parameters!$I$40*(Parameters!$J$40-Parameters!$J$39)+Parameters!$I$41*($A333-Parameters!$J$40),Parameters!$I$39*Parameters!$J$39+Parameters!$I$40*(Parameters!$J$40-Parameters!$J$39)+Parameters!$I$41*(Parameters!$J$41-Parameters!$J$40)+Parameters!$I$42*($A333-Parameters!$J$41)))),_xlfn.IFS($A333&lt;=Parameters!$J$39,Parameters!$I$39*$A333,$A333&lt;=Parameters!$J$40,Parameters!$I$40*$A333,$A333&lt;=Parameters!$J$41,Parameters!$I$41*$A333,$A333&gt;Parameters!$J$41,Parameters!$I$42*$A333))</f>
        <v>45883.38</v>
      </c>
      <c r="AG333" s="290">
        <f t="shared" si="185"/>
        <v>139.88835365853657</v>
      </c>
      <c r="AI333" s="428">
        <f t="shared" si="161"/>
        <v>136.4900000000016</v>
      </c>
      <c r="AJ333" s="428">
        <f t="shared" si="162"/>
        <v>159.36000000000058</v>
      </c>
      <c r="AK333" s="428">
        <f t="shared" si="163"/>
        <v>143.5399999999936</v>
      </c>
      <c r="AL333" s="428">
        <f t="shared" si="164"/>
        <v>158.45999999999913</v>
      </c>
      <c r="AM333" s="428">
        <f t="shared" si="165"/>
        <v>136.4900000000016</v>
      </c>
      <c r="AN333" s="428">
        <f t="shared" si="166"/>
        <v>159.36000000000058</v>
      </c>
      <c r="AO333" s="428">
        <f t="shared" si="167"/>
        <v>143.5399999999936</v>
      </c>
      <c r="AP333" s="428">
        <f t="shared" si="168"/>
        <v>158.45999999999913</v>
      </c>
      <c r="AQ333" s="428">
        <f t="shared" si="169"/>
        <v>136.4900000000016</v>
      </c>
      <c r="AR333" s="428">
        <f t="shared" si="170"/>
        <v>159.36000000000058</v>
      </c>
      <c r="AS333" s="428">
        <f t="shared" si="171"/>
        <v>143.5399999999936</v>
      </c>
      <c r="AT333" s="428">
        <f t="shared" si="172"/>
        <v>158.45999999999913</v>
      </c>
      <c r="AU333" s="428">
        <f t="shared" si="173"/>
        <v>136.4900000000016</v>
      </c>
      <c r="AV333" s="428">
        <f t="shared" si="174"/>
        <v>159.36000000000058</v>
      </c>
      <c r="AW333" s="428">
        <f t="shared" si="175"/>
        <v>143.5399999999936</v>
      </c>
      <c r="AX333" s="428">
        <f t="shared" si="176"/>
        <v>158.45999999999913</v>
      </c>
    </row>
    <row r="334">
      <c r="A334" s="413">
        <v>329</v>
      </c>
      <c r="B334" s="290" cm="1">
        <f t="array" ref="B334">IF(Parameters!$C$55="No",IF($A334&lt;=Parameters!$D$23,Parameters!$C$23*$A334,IF($A334&lt;=Parameters!$D$24,Parameters!$C$23*Parameters!$D$23+Parameters!$C$24*($A334-Parameters!$D$23),IF($A334&lt;=Parameters!$D$25,Parameters!$C$23*Parameters!$D$23+Parameters!$C$24*(Parameters!$D$24-Parameters!$D$23)+Parameters!$C$25*($A334-Parameters!$D$24),Parameters!$C$23*Parameters!$D$23+Parameters!$C$24*(Parameters!$D$24-Parameters!$D$23)+Parameters!$C$25*(Parameters!$D$25-Parameters!$D$24)+Parameters!$C$26*($A334-Parameters!$D$25)))),_xlfn.IFS($A334&lt;=Parameters!$D$23,Parameters!$C$23*$A334,$A334&lt;=Parameters!$D$24,Parameters!$C$24*$A334,$A334&lt;=Parameters!$D$25,Parameters!$C$25*$A334,$A334&gt;Parameters!$D$25,Parameters!$C$26*$A334))</f>
        <v>31309.21</v>
      </c>
      <c r="C334" s="290">
        <f t="shared" si="177"/>
        <v>95.164772036474162</v>
      </c>
      <c r="D334" s="290" cm="1">
        <f t="array" ref="D334">IF(Parameters!$C$55="No",IF($A334&lt;=Parameters!$D$28,Parameters!$C$28*$A334,IF($A334&lt;=Parameters!$D$29,Parameters!$C$28*Parameters!$D$28+Parameters!$C$29*($A334-Parameters!$D$28),IF($A334&lt;=Parameters!$D$30,Parameters!$C$28*Parameters!$D$28+Parameters!$C$29*(Parameters!$D$29-Parameters!$D$28)+Parameters!$C$30*($A334-Parameters!$D$29),Parameters!$C$28*Parameters!$D$28+Parameters!$C$29*(Parameters!$D$29-Parameters!$D$28)+Parameters!$C$30*(Parameters!$D$30-Parameters!$D$29)+Parameters!$C$31*($A334-Parameters!$D$30)))),_xlfn.IFS($A334&lt;=Parameters!$D$28,Parameters!$C$28*$A334,$A334&lt;=Parameters!$D$29,Parameters!$C$29*$A334,$A334&lt;=Parameters!$D$30,Parameters!$C$30*$A334,$A334&gt;Parameters!$D$30,Parameters!$C$31*$A334))</f>
        <v>39913.94</v>
      </c>
      <c r="E334" s="290">
        <f t="shared" si="177"/>
        <v>121.31896656534956</v>
      </c>
      <c r="F334" s="290" cm="1">
        <f t="array" ref="F334">IF(Parameters!$C$55="No",IF($A334&lt;=Parameters!$D$34,Parameters!$C$34*$A334,IF($A334&lt;=Parameters!$D$35,Parameters!$C$34*Parameters!$D$34+Parameters!$C$35*($A334-Parameters!$D$34),IF($A334&lt;=Parameters!$D$36,Parameters!$C$34*Parameters!$D$34+Parameters!$C$35*(Parameters!$D$35-Parameters!$D$34)+Parameters!$C$36*($A334-Parameters!$D$35),Parameters!$C$34*Parameters!$D$34+Parameters!$C$35*(Parameters!$D$35-Parameters!$D$34)+Parameters!$C$36*(Parameters!$D$36-Parameters!$D$35)+Parameters!$C$37*($A334-Parameters!$D$36)))),_xlfn.IFS($A334&lt;=Parameters!$D$34,Parameters!$C$34*$A334,$A334&lt;=Parameters!$D$35,Parameters!$C$35*$A334,$A334&lt;=Parameters!$D$36,Parameters!$C$36*$A334,$A334&gt;Parameters!$D$36,Parameters!$C$37*$A334))</f>
        <v>43993.659999999996</v>
      </c>
      <c r="G334" s="290">
        <f t="shared" si="178"/>
        <v>133.71933130699088</v>
      </c>
      <c r="H334" s="290" cm="1">
        <f t="array" ref="H334">IF(Parameters!$C$55="No",IF($A334&lt;=Parameters!$D$39,Parameters!$C$39*$A334,IF($A334&lt;=Parameters!$D$40,Parameters!$C$39*Parameters!$D$39+Parameters!$C$40*($A334-Parameters!$D$39),IF($A334&lt;=Parameters!$D$41,Parameters!$C$39*Parameters!$D$39+Parameters!$C$40*(Parameters!$D$40-Parameters!$D$39)+Parameters!$C$41*($A334-Parameters!$D$40),Parameters!$C$39*Parameters!$D$39+Parameters!$C$40*(Parameters!$D$40-Parameters!$D$39)+Parameters!$C$41*(Parameters!$D$41-Parameters!$D$40)+Parameters!$C$42*($A334-Parameters!$D$41)))),_xlfn.IFS($A334&lt;=Parameters!$D$39,Parameters!$C$39*$A334,$A334&lt;=Parameters!$D$40,Parameters!$C$40*$A334,$A334&lt;=Parameters!$D$41,Parameters!$C$41*$A334,$A334&gt;Parameters!$D$41,Parameters!$C$42*$A334))</f>
        <v>46041.84</v>
      </c>
      <c r="I334" s="290">
        <f t="shared" si="179"/>
        <v>139.94480243161092</v>
      </c>
      <c r="J334" s="290" cm="1">
        <f t="array" ref="J334">IF(Parameters!$D$55="No",IF($A334&lt;=Parameters!$F$23,Parameters!$E$23*$A334,IF($A334&lt;=Parameters!$F$24,Parameters!$E$23*Parameters!$F$23+Parameters!$E$24*($A334-Parameters!$F$23),IF($A334&lt;=Parameters!$F$25,Parameters!$E$23*Parameters!$F$23+Parameters!$E$24*(Parameters!$F$24-Parameters!$F$23)+Parameters!$E$25*($A334-Parameters!$F$24),Parameters!$E$23*Parameters!$F$23+Parameters!$E$24*(Parameters!$F$24-Parameters!$F$23)+Parameters!$E$25*(Parameters!$F$25-Parameters!$F$24)+Parameters!$E$26*($A334-Parameters!$F$25)))),_xlfn.IFS($A334&lt;=Parameters!$F$23,Parameters!$E$23*$A334,$A334&lt;=Parameters!$F$24,Parameters!$E$24*$A334,$A334&lt;=Parameters!$F$25,Parameters!$E$25*$A334,$A334&gt;Parameters!$F$25,Parameters!$E$26*$A334))</f>
        <v>31309.21</v>
      </c>
      <c r="K334" s="290">
        <f t="shared" si="155"/>
        <v>95.164772036474162</v>
      </c>
      <c r="L334" s="290" cm="1">
        <f t="array" ref="L334">IF(Parameters!$D$55="No",IF($A334&lt;=Parameters!$F$28,Parameters!$E$28*$A334,IF($A334&lt;=Parameters!$F$29,Parameters!$E$28*Parameters!$F$28+Parameters!$E$29*($A334-Parameters!$F$28),IF($A334&lt;=Parameters!$F$30,Parameters!$E$28*Parameters!$F$28+Parameters!$E$29*(Parameters!$F$29-Parameters!$F$28)+Parameters!$E$30*($A334-Parameters!$F$29),Parameters!$E$28*Parameters!$F$28+Parameters!$E$29*(Parameters!$F$29-Parameters!$F$28)+Parameters!$E$30*(Parameters!$F$30-Parameters!$F$29)+Parameters!$E$31*($A334-Parameters!$F$30)))),_xlfn.IFS($A334&lt;=Parameters!$F$28,Parameters!$E$28*$A334,$A334&lt;=Parameters!$F$29,Parameters!$E$29*$A334,$A334&lt;=Parameters!$F$30,Parameters!$E$30*$A334,$A334&gt;Parameters!$F$30,Parameters!$E$31*$A334))</f>
        <v>39913.94</v>
      </c>
      <c r="M334" s="290">
        <f t="shared" si="156"/>
        <v>121.31896656534956</v>
      </c>
      <c r="N334" s="290" cm="1">
        <f t="array" ref="N334">IF(Parameters!$D$55="No",IF($A334&lt;=Parameters!$F$34,Parameters!$E$34*$A334,IF($A334&lt;=Parameters!$F$35,Parameters!$E$34*Parameters!$F$34+Parameters!$E$35*($A334-Parameters!$F$34),IF($A334&lt;=Parameters!$F$36,Parameters!$E$34*Parameters!$F$34+Parameters!$E$35*(Parameters!$F$35-Parameters!$F$34)+Parameters!$E$36*($A334-Parameters!$F$35),Parameters!$E$34*Parameters!$F$34+Parameters!$E$35*(Parameters!$F$35-Parameters!$F$34)+Parameters!$E$36*(Parameters!$F$36-Parameters!$F$35)+Parameters!$E$37*($A334-Parameters!$F$36)))),_xlfn.IFS($A334&lt;=Parameters!$F$34,Parameters!$E$34*$A334,$A334&lt;=Parameters!$F$35,Parameters!$E$35*$A334,$A334&lt;=Parameters!$F$36,Parameters!$E$36*$A334,$A334&gt;Parameters!$F$36,Parameters!$E$37*$A334))</f>
        <v>43993.659999999996</v>
      </c>
      <c r="O334" s="290">
        <f t="shared" si="180"/>
        <v>133.71933130699088</v>
      </c>
      <c r="P334" s="290" cm="1">
        <f t="array" ref="P334">IF(Parameters!$D$55="No",IF($A334&lt;=Parameters!$F$39,Parameters!$E$39*$A334,IF($A334&lt;=Parameters!$F$40,Parameters!$E$39*Parameters!$F$39+Parameters!$E$40*($A334-Parameters!$F$39),IF($A334&lt;=Parameters!$F$41,Parameters!$E$39*Parameters!$F$39+Parameters!$E$40*(Parameters!$F$40-Parameters!$F$39)+Parameters!$E$41*($A334-Parameters!$F$40),Parameters!$E$39*Parameters!$F$39+Parameters!$E$40*(Parameters!$F$40-Parameters!$F$39)+Parameters!$E$41*(Parameters!$F$41-Parameters!$F$40)+Parameters!$E$42*($A334-Parameters!$F$41)))),_xlfn.IFS($A334&lt;=Parameters!$F$39,Parameters!$E$39*$A334,$A334&lt;=Parameters!$F$40,Parameters!$E$40*$A334,$A334&lt;=Parameters!$F$41,Parameters!$E$41*$A334,$A334&gt;Parameters!$F$41,Parameters!$E$42*$A334))</f>
        <v>46041.84</v>
      </c>
      <c r="Q334" s="290">
        <f t="shared" si="181"/>
        <v>139.94480243161092</v>
      </c>
      <c r="R334" s="290" cm="1">
        <f t="array" ref="R334">IF(Parameters!$E$55="No",IF($A334&lt;=Parameters!$H$23,Parameters!$G$23*$A334,IF($A334&lt;=Parameters!$H$24,Parameters!$G$23*Parameters!$H$23+Parameters!$G$24*($A334-Parameters!$H$23),IF($A334&lt;=Parameters!$H$25,Parameters!$G$23*Parameters!$H$23+Parameters!$G$24*(Parameters!$H$24-Parameters!$H$23)+Parameters!$G$25*($A334-Parameters!$H$24),Parameters!$G$23*Parameters!$H$23+Parameters!$G$24*(Parameters!$H$24-Parameters!$H$23)+Parameters!$G$25*(Parameters!$H$25-Parameters!$H$24)+Parameters!$G$26*($A334-Parameters!$H$25)))),_xlfn.IFS($A334&lt;=Parameters!$H$23,Parameters!$G$23*$A334,$A334&lt;=Parameters!$H$24,Parameters!$G$24*$A334,$A334&lt;=Parameters!$H$25,Parameters!$G$25*$A334,$A334&gt;Parameters!$H$25,Parameters!$G$26*$A334))</f>
        <v>31309.21</v>
      </c>
      <c r="S334" s="290">
        <f t="shared" si="157"/>
        <v>95.164772036474162</v>
      </c>
      <c r="T334" s="290" cm="1">
        <f t="array" ref="T334">IF(Parameters!$E$55="No",IF($A334&lt;=Parameters!$H$28,Parameters!$G$28*$A334,IF($A334&lt;=Parameters!$H$29,Parameters!$G$28*Parameters!$H$28+Parameters!$G$29*($A334-Parameters!$H$28),IF($A334&lt;=Parameters!$H$30,Parameters!$G$28*Parameters!$H$28+Parameters!$G$29*(Parameters!$H$29-Parameters!$H$28)+Parameters!$G$30*($A334-Parameters!$H$29),Parameters!$G$28*Parameters!$H$28+Parameters!$G$29*(Parameters!$H$29-Parameters!$H$28)+Parameters!$G$30*(Parameters!$H$30-Parameters!$H$29)+Parameters!$G$31*($A334-Parameters!$H$30)))),_xlfn.IFS($A334&lt;=Parameters!$H$28,Parameters!$G$28*$A334,$A334&lt;=Parameters!$H$29,Parameters!$G$29*$A334,$A334&lt;=Parameters!$H$30,Parameters!$G$30*$A334,$A334&gt;Parameters!$H$30,Parameters!$G$31*$A334))</f>
        <v>39913.94</v>
      </c>
      <c r="U334" s="290">
        <f t="shared" si="158"/>
        <v>121.31896656534956</v>
      </c>
      <c r="V334" s="290" cm="1">
        <f t="array" ref="V334">IF(Parameters!$E$55="No",IF($A334&lt;=Parameters!$H$34,Parameters!$G$34*$A334,IF($A334&lt;=Parameters!$H$35,Parameters!$G$34*Parameters!$H$34+Parameters!$G$35*($A334-Parameters!$H$34),IF($A334&lt;=Parameters!$H$36,Parameters!$G$34*Parameters!$H$34+Parameters!$G$35*(Parameters!$H$35-Parameters!$H$34)+Parameters!$G$36*($A334-Parameters!$H$35),Parameters!$G$34*Parameters!$H$34+Parameters!$G$35*(Parameters!$H$35-Parameters!$H$34)+Parameters!$G$36*(Parameters!$H$36-Parameters!$H$35)+Parameters!$G$37*($A334-Parameters!$H$36)))),_xlfn.IFS($A334&lt;=Parameters!$H$34,Parameters!$G$34*$A334,$A334&lt;=Parameters!$H$35,Parameters!$G$35*$A334,$A334&lt;=Parameters!$H$36,Parameters!$G$36*$A334,$A334&gt;Parameters!$H$36,Parameters!$G$37*$A334))</f>
        <v>43993.659999999996</v>
      </c>
      <c r="W334" s="290">
        <f t="shared" si="182"/>
        <v>133.71933130699088</v>
      </c>
      <c r="X334" s="290" cm="1">
        <f t="array" ref="X334">IF(Parameters!$E$55="No",IF($A334&lt;=Parameters!$H$39,Parameters!$G$39*$A334,IF($A334&lt;=Parameters!$H$40,Parameters!$G$39*Parameters!$H$39+Parameters!$G$40*($A334-Parameters!$H$39),IF($A334&lt;=Parameters!$H$41,Parameters!$G$39*Parameters!$H$39+Parameters!$G$40*(Parameters!$H$40-Parameters!$H$39)+Parameters!$G$41*($A334-Parameters!$H$40),Parameters!$G$39*Parameters!$H$39+Parameters!$G$40*(Parameters!$H$40-Parameters!$H$39)+Parameters!$G$41*(Parameters!$H$41-Parameters!$H$40)+Parameters!$G$42*($A334-Parameters!$H$41)))),_xlfn.IFS($A334&lt;=Parameters!$H$39,Parameters!$G$39*$A334,$A334&lt;=Parameters!$H$40,Parameters!$G$40*$A334,$A334&lt;=Parameters!$H$41,Parameters!$G$41*$A334,$A334&gt;Parameters!$H$41,Parameters!$G$42*$A334))</f>
        <v>46041.84</v>
      </c>
      <c r="Y334" s="290">
        <f t="shared" si="183"/>
        <v>139.94480243161092</v>
      </c>
      <c r="Z334" s="290" cm="1">
        <f t="array" ref="Z334">IF(Parameters!$F$55="No",IF($A334&lt;=Parameters!$J$23,Parameters!$I$23*$A334,IF($A334&lt;=Parameters!$J$24,Parameters!$I$23*Parameters!$J$23+Parameters!$I$24*($A334-Parameters!$J$23),IF($A334&lt;=Parameters!$J$25,Parameters!$I$23*Parameters!$J$23+Parameters!$I$24*(Parameters!$J$24-Parameters!$J$23)+Parameters!$I$25*($A334-Parameters!$J$24),Parameters!$I$23*Parameters!$J$23+Parameters!$I$24*(Parameters!$J$24-Parameters!$J$23)+Parameters!$I$25*(Parameters!$J$25-Parameters!$J$24)+Parameters!$I$26*($A334-Parameters!$J$25)))),_xlfn.IFS($A334&lt;=Parameters!$J$23,Parameters!$I$23*$A334,$A334&lt;=Parameters!$J$24,Parameters!$I$24*$A334,$A334&lt;=Parameters!$J$25,Parameters!$I$25*$A334,$A334&gt;Parameters!$J$25,Parameters!$I$26*$A334))</f>
        <v>31309.21</v>
      </c>
      <c r="AA334" s="290">
        <f t="shared" si="159"/>
        <v>95.164772036474162</v>
      </c>
      <c r="AB334" s="290" cm="1">
        <f t="array" ref="AB334">IF(Parameters!$F$55="No",IF($A334&lt;=Parameters!$J$28,Parameters!$I$28*$A334,IF($A334&lt;=Parameters!$J$29,Parameters!$I$28*Parameters!$J$28+Parameters!$I$29*($A334-Parameters!$J$28),IF($A334&lt;=Parameters!$J$30,Parameters!$I$28*Parameters!$J$28+Parameters!$I$29*(Parameters!$J$29-Parameters!$J$28)+Parameters!$I$30*($A334-Parameters!$J$29),Parameters!$I$28*Parameters!$J$28+Parameters!$I$29*(Parameters!$J$29-Parameters!$J$28)+Parameters!$I$30*(Parameters!$J$30-Parameters!$J$29)+Parameters!$I$31*($A334-Parameters!$J$30)))),_xlfn.IFS($A334&lt;=Parameters!$J$28,Parameters!$I$28*$A334,$A334&lt;=Parameters!$J$29,Parameters!$I$29*$A334,$A334&lt;=Parameters!$J$30,Parameters!$I$30*$A334,$A334&gt;Parameters!$J$30,Parameters!$I$31*$A334))</f>
        <v>39913.94</v>
      </c>
      <c r="AC334" s="290">
        <f t="shared" si="160"/>
        <v>121.31896656534956</v>
      </c>
      <c r="AD334" s="290" cm="1">
        <f t="array" ref="AD334">IF(Parameters!$F$55="No",IF($A334&lt;=Parameters!$J$34,Parameters!$I$34*$A334,IF($A334&lt;=Parameters!$J$35,Parameters!$I$34*Parameters!$J$34+Parameters!$I$35*($A334-Parameters!$J$34),IF($A334&lt;=Parameters!$J$36,Parameters!$I$34*Parameters!$J$34+Parameters!$I$35*(Parameters!$J$35-Parameters!$J$34)+Parameters!$I$36*($A334-Parameters!$J$35),Parameters!$I$34*Parameters!$J$34+Parameters!$I$35*(Parameters!$J$35-Parameters!$J$34)+Parameters!$I$36*(Parameters!$J$36-Parameters!$J$35)+Parameters!$I$37*($A334-Parameters!$J$36)))),_xlfn.IFS($A334&lt;=Parameters!$J$34,Parameters!$I$34*$A334,$A334&lt;=Parameters!$J$35,Parameters!$I$35*$A334,$A334&lt;=Parameters!$J$36,Parameters!$I$36*$A334,$A334&gt;Parameters!$J$36,Parameters!$I$37*$A334))</f>
        <v>43993.659999999996</v>
      </c>
      <c r="AE334" s="290">
        <f t="shared" si="184"/>
        <v>133.71933130699088</v>
      </c>
      <c r="AF334" s="290" cm="1">
        <f t="array" ref="AF334">IF(Parameters!$F$55="No",IF($A334&lt;=Parameters!$J$39,Parameters!$I$39*$A334,IF($A334&lt;=Parameters!$J$40,Parameters!$I$39*Parameters!$J$39+Parameters!$I$40*($A334-Parameters!$J$39),IF($A334&lt;=Parameters!$J$41,Parameters!$I$39*Parameters!$J$39+Parameters!$I$40*(Parameters!$J$40-Parameters!$J$39)+Parameters!$I$41*($A334-Parameters!$J$40),Parameters!$I$39*Parameters!$J$39+Parameters!$I$40*(Parameters!$J$40-Parameters!$J$39)+Parameters!$I$41*(Parameters!$J$41-Parameters!$J$40)+Parameters!$I$42*($A334-Parameters!$J$41)))),_xlfn.IFS($A334&lt;=Parameters!$J$39,Parameters!$I$39*$A334,$A334&lt;=Parameters!$J$40,Parameters!$I$40*$A334,$A334&lt;=Parameters!$J$41,Parameters!$I$41*$A334,$A334&gt;Parameters!$J$41,Parameters!$I$42*$A334))</f>
        <v>46041.84</v>
      </c>
      <c r="AG334" s="290">
        <f t="shared" si="185"/>
        <v>139.94480243161092</v>
      </c>
      <c r="AI334" s="428">
        <f t="shared" si="161"/>
        <v>136.48999999999796</v>
      </c>
      <c r="AJ334" s="428">
        <f t="shared" si="162"/>
        <v>159.36000000000058</v>
      </c>
      <c r="AK334" s="428">
        <f t="shared" si="163"/>
        <v>143.54000000000087</v>
      </c>
      <c r="AL334" s="428">
        <f t="shared" si="164"/>
        <v>158.45999999999913</v>
      </c>
      <c r="AM334" s="428">
        <f t="shared" si="165"/>
        <v>136.48999999999796</v>
      </c>
      <c r="AN334" s="428">
        <f t="shared" si="166"/>
        <v>159.36000000000058</v>
      </c>
      <c r="AO334" s="428">
        <f t="shared" si="167"/>
        <v>143.54000000000087</v>
      </c>
      <c r="AP334" s="428">
        <f t="shared" si="168"/>
        <v>158.45999999999913</v>
      </c>
      <c r="AQ334" s="428">
        <f t="shared" si="169"/>
        <v>136.48999999999796</v>
      </c>
      <c r="AR334" s="428">
        <f t="shared" si="170"/>
        <v>159.36000000000058</v>
      </c>
      <c r="AS334" s="428">
        <f t="shared" si="171"/>
        <v>143.54000000000087</v>
      </c>
      <c r="AT334" s="428">
        <f t="shared" si="172"/>
        <v>158.45999999999913</v>
      </c>
      <c r="AU334" s="428">
        <f t="shared" si="173"/>
        <v>136.48999999999796</v>
      </c>
      <c r="AV334" s="428">
        <f t="shared" si="174"/>
        <v>159.36000000000058</v>
      </c>
      <c r="AW334" s="428">
        <f t="shared" si="175"/>
        <v>143.54000000000087</v>
      </c>
      <c r="AX334" s="428">
        <f t="shared" si="176"/>
        <v>158.45999999999913</v>
      </c>
    </row>
    <row r="335">
      <c r="A335" s="413">
        <v>330</v>
      </c>
      <c r="B335" s="290" cm="1">
        <f t="array" ref="B335">IF(Parameters!$C$55="No",IF($A335&lt;=Parameters!$D$23,Parameters!$C$23*$A335,IF($A335&lt;=Parameters!$D$24,Parameters!$C$23*Parameters!$D$23+Parameters!$C$24*($A335-Parameters!$D$23),IF($A335&lt;=Parameters!$D$25,Parameters!$C$23*Parameters!$D$23+Parameters!$C$24*(Parameters!$D$24-Parameters!$D$23)+Parameters!$C$25*($A335-Parameters!$D$24),Parameters!$C$23*Parameters!$D$23+Parameters!$C$24*(Parameters!$D$24-Parameters!$D$23)+Parameters!$C$25*(Parameters!$D$25-Parameters!$D$24)+Parameters!$C$26*($A335-Parameters!$D$25)))),_xlfn.IFS($A335&lt;=Parameters!$D$23,Parameters!$C$23*$A335,$A335&lt;=Parameters!$D$24,Parameters!$C$24*$A335,$A335&lt;=Parameters!$D$25,Parameters!$C$25*$A335,$A335&gt;Parameters!$D$25,Parameters!$C$26*$A335))</f>
        <v>31445.7</v>
      </c>
      <c r="C335" s="290">
        <f t="shared" si="177"/>
        <v>95.29</v>
      </c>
      <c r="D335" s="290" cm="1">
        <f t="array" ref="D335">IF(Parameters!$C$55="No",IF($A335&lt;=Parameters!$D$28,Parameters!$C$28*$A335,IF($A335&lt;=Parameters!$D$29,Parameters!$C$28*Parameters!$D$28+Parameters!$C$29*($A335-Parameters!$D$28),IF($A335&lt;=Parameters!$D$30,Parameters!$C$28*Parameters!$D$28+Parameters!$C$29*(Parameters!$D$29-Parameters!$D$28)+Parameters!$C$30*($A335-Parameters!$D$29),Parameters!$C$28*Parameters!$D$28+Parameters!$C$29*(Parameters!$D$29-Parameters!$D$28)+Parameters!$C$30*(Parameters!$D$30-Parameters!$D$29)+Parameters!$C$31*($A335-Parameters!$D$30)))),_xlfn.IFS($A335&lt;=Parameters!$D$28,Parameters!$C$28*$A335,$A335&lt;=Parameters!$D$29,Parameters!$C$29*$A335,$A335&lt;=Parameters!$D$30,Parameters!$C$30*$A335,$A335&gt;Parameters!$D$30,Parameters!$C$31*$A335))</f>
        <v>40073.300000000003</v>
      </c>
      <c r="E335" s="290">
        <f t="shared" si="177"/>
        <v>121.43424242424243</v>
      </c>
      <c r="F335" s="290" cm="1">
        <f t="array" ref="F335">IF(Parameters!$C$55="No",IF($A335&lt;=Parameters!$D$34,Parameters!$C$34*$A335,IF($A335&lt;=Parameters!$D$35,Parameters!$C$34*Parameters!$D$34+Parameters!$C$35*($A335-Parameters!$D$34),IF($A335&lt;=Parameters!$D$36,Parameters!$C$34*Parameters!$D$34+Parameters!$C$35*(Parameters!$D$35-Parameters!$D$34)+Parameters!$C$36*($A335-Parameters!$D$35),Parameters!$C$34*Parameters!$D$34+Parameters!$C$35*(Parameters!$D$35-Parameters!$D$34)+Parameters!$C$36*(Parameters!$D$36-Parameters!$D$35)+Parameters!$C$37*($A335-Parameters!$D$36)))),_xlfn.IFS($A335&lt;=Parameters!$D$34,Parameters!$C$34*$A335,$A335&lt;=Parameters!$D$35,Parameters!$C$35*$A335,$A335&lt;=Parameters!$D$36,Parameters!$C$36*$A335,$A335&gt;Parameters!$D$36,Parameters!$C$37*$A335))</f>
        <v>44137.2</v>
      </c>
      <c r="G335" s="290">
        <f t="shared" si="178"/>
        <v>133.74909090909091</v>
      </c>
      <c r="H335" s="290" cm="1">
        <f t="array" ref="H335">IF(Parameters!$C$55="No",IF($A335&lt;=Parameters!$D$39,Parameters!$C$39*$A335,IF($A335&lt;=Parameters!$D$40,Parameters!$C$39*Parameters!$D$39+Parameters!$C$40*($A335-Parameters!$D$39),IF($A335&lt;=Parameters!$D$41,Parameters!$C$39*Parameters!$D$39+Parameters!$C$40*(Parameters!$D$40-Parameters!$D$39)+Parameters!$C$41*($A335-Parameters!$D$40),Parameters!$C$39*Parameters!$D$39+Parameters!$C$40*(Parameters!$D$40-Parameters!$D$39)+Parameters!$C$41*(Parameters!$D$41-Parameters!$D$40)+Parameters!$C$42*($A335-Parameters!$D$41)))),_xlfn.IFS($A335&lt;=Parameters!$D$39,Parameters!$C$39*$A335,$A335&lt;=Parameters!$D$40,Parameters!$C$40*$A335,$A335&lt;=Parameters!$D$41,Parameters!$C$41*$A335,$A335&gt;Parameters!$D$41,Parameters!$C$42*$A335))</f>
        <v>46200.3</v>
      </c>
      <c r="I335" s="290">
        <f t="shared" si="179"/>
        <v>140.00090909090909</v>
      </c>
      <c r="J335" s="290" cm="1">
        <f t="array" ref="J335">IF(Parameters!$D$55="No",IF($A335&lt;=Parameters!$F$23,Parameters!$E$23*$A335,IF($A335&lt;=Parameters!$F$24,Parameters!$E$23*Parameters!$F$23+Parameters!$E$24*($A335-Parameters!$F$23),IF($A335&lt;=Parameters!$F$25,Parameters!$E$23*Parameters!$F$23+Parameters!$E$24*(Parameters!$F$24-Parameters!$F$23)+Parameters!$E$25*($A335-Parameters!$F$24),Parameters!$E$23*Parameters!$F$23+Parameters!$E$24*(Parameters!$F$24-Parameters!$F$23)+Parameters!$E$25*(Parameters!$F$25-Parameters!$F$24)+Parameters!$E$26*($A335-Parameters!$F$25)))),_xlfn.IFS($A335&lt;=Parameters!$F$23,Parameters!$E$23*$A335,$A335&lt;=Parameters!$F$24,Parameters!$E$24*$A335,$A335&lt;=Parameters!$F$25,Parameters!$E$25*$A335,$A335&gt;Parameters!$F$25,Parameters!$E$26*$A335))</f>
        <v>31445.7</v>
      </c>
      <c r="K335" s="290">
        <f t="shared" si="155"/>
        <v>95.29</v>
      </c>
      <c r="L335" s="290" cm="1">
        <f t="array" ref="L335">IF(Parameters!$D$55="No",IF($A335&lt;=Parameters!$F$28,Parameters!$E$28*$A335,IF($A335&lt;=Parameters!$F$29,Parameters!$E$28*Parameters!$F$28+Parameters!$E$29*($A335-Parameters!$F$28),IF($A335&lt;=Parameters!$F$30,Parameters!$E$28*Parameters!$F$28+Parameters!$E$29*(Parameters!$F$29-Parameters!$F$28)+Parameters!$E$30*($A335-Parameters!$F$29),Parameters!$E$28*Parameters!$F$28+Parameters!$E$29*(Parameters!$F$29-Parameters!$F$28)+Parameters!$E$30*(Parameters!$F$30-Parameters!$F$29)+Parameters!$E$31*($A335-Parameters!$F$30)))),_xlfn.IFS($A335&lt;=Parameters!$F$28,Parameters!$E$28*$A335,$A335&lt;=Parameters!$F$29,Parameters!$E$29*$A335,$A335&lt;=Parameters!$F$30,Parameters!$E$30*$A335,$A335&gt;Parameters!$F$30,Parameters!$E$31*$A335))</f>
        <v>40073.300000000003</v>
      </c>
      <c r="M335" s="290">
        <f t="shared" si="156"/>
        <v>121.43424242424243</v>
      </c>
      <c r="N335" s="290" cm="1">
        <f t="array" ref="N335">IF(Parameters!$D$55="No",IF($A335&lt;=Parameters!$F$34,Parameters!$E$34*$A335,IF($A335&lt;=Parameters!$F$35,Parameters!$E$34*Parameters!$F$34+Parameters!$E$35*($A335-Parameters!$F$34),IF($A335&lt;=Parameters!$F$36,Parameters!$E$34*Parameters!$F$34+Parameters!$E$35*(Parameters!$F$35-Parameters!$F$34)+Parameters!$E$36*($A335-Parameters!$F$35),Parameters!$E$34*Parameters!$F$34+Parameters!$E$35*(Parameters!$F$35-Parameters!$F$34)+Parameters!$E$36*(Parameters!$F$36-Parameters!$F$35)+Parameters!$E$37*($A335-Parameters!$F$36)))),_xlfn.IFS($A335&lt;=Parameters!$F$34,Parameters!$E$34*$A335,$A335&lt;=Parameters!$F$35,Parameters!$E$35*$A335,$A335&lt;=Parameters!$F$36,Parameters!$E$36*$A335,$A335&gt;Parameters!$F$36,Parameters!$E$37*$A335))</f>
        <v>44137.2</v>
      </c>
      <c r="O335" s="290">
        <f t="shared" si="180"/>
        <v>133.74909090909091</v>
      </c>
      <c r="P335" s="290" cm="1">
        <f t="array" ref="P335">IF(Parameters!$D$55="No",IF($A335&lt;=Parameters!$F$39,Parameters!$E$39*$A335,IF($A335&lt;=Parameters!$F$40,Parameters!$E$39*Parameters!$F$39+Parameters!$E$40*($A335-Parameters!$F$39),IF($A335&lt;=Parameters!$F$41,Parameters!$E$39*Parameters!$F$39+Parameters!$E$40*(Parameters!$F$40-Parameters!$F$39)+Parameters!$E$41*($A335-Parameters!$F$40),Parameters!$E$39*Parameters!$F$39+Parameters!$E$40*(Parameters!$F$40-Parameters!$F$39)+Parameters!$E$41*(Parameters!$F$41-Parameters!$F$40)+Parameters!$E$42*($A335-Parameters!$F$41)))),_xlfn.IFS($A335&lt;=Parameters!$F$39,Parameters!$E$39*$A335,$A335&lt;=Parameters!$F$40,Parameters!$E$40*$A335,$A335&lt;=Parameters!$F$41,Parameters!$E$41*$A335,$A335&gt;Parameters!$F$41,Parameters!$E$42*$A335))</f>
        <v>46200.3</v>
      </c>
      <c r="Q335" s="290">
        <f t="shared" si="181"/>
        <v>140.00090909090909</v>
      </c>
      <c r="R335" s="290" cm="1">
        <f t="array" ref="R335">IF(Parameters!$E$55="No",IF($A335&lt;=Parameters!$H$23,Parameters!$G$23*$A335,IF($A335&lt;=Parameters!$H$24,Parameters!$G$23*Parameters!$H$23+Parameters!$G$24*($A335-Parameters!$H$23),IF($A335&lt;=Parameters!$H$25,Parameters!$G$23*Parameters!$H$23+Parameters!$G$24*(Parameters!$H$24-Parameters!$H$23)+Parameters!$G$25*($A335-Parameters!$H$24),Parameters!$G$23*Parameters!$H$23+Parameters!$G$24*(Parameters!$H$24-Parameters!$H$23)+Parameters!$G$25*(Parameters!$H$25-Parameters!$H$24)+Parameters!$G$26*($A335-Parameters!$H$25)))),_xlfn.IFS($A335&lt;=Parameters!$H$23,Parameters!$G$23*$A335,$A335&lt;=Parameters!$H$24,Parameters!$G$24*$A335,$A335&lt;=Parameters!$H$25,Parameters!$G$25*$A335,$A335&gt;Parameters!$H$25,Parameters!$G$26*$A335))</f>
        <v>31445.7</v>
      </c>
      <c r="S335" s="290">
        <f t="shared" si="157"/>
        <v>95.29</v>
      </c>
      <c r="T335" s="290" cm="1">
        <f t="array" ref="T335">IF(Parameters!$E$55="No",IF($A335&lt;=Parameters!$H$28,Parameters!$G$28*$A335,IF($A335&lt;=Parameters!$H$29,Parameters!$G$28*Parameters!$H$28+Parameters!$G$29*($A335-Parameters!$H$28),IF($A335&lt;=Parameters!$H$30,Parameters!$G$28*Parameters!$H$28+Parameters!$G$29*(Parameters!$H$29-Parameters!$H$28)+Parameters!$G$30*($A335-Parameters!$H$29),Parameters!$G$28*Parameters!$H$28+Parameters!$G$29*(Parameters!$H$29-Parameters!$H$28)+Parameters!$G$30*(Parameters!$H$30-Parameters!$H$29)+Parameters!$G$31*($A335-Parameters!$H$30)))),_xlfn.IFS($A335&lt;=Parameters!$H$28,Parameters!$G$28*$A335,$A335&lt;=Parameters!$H$29,Parameters!$G$29*$A335,$A335&lt;=Parameters!$H$30,Parameters!$G$30*$A335,$A335&gt;Parameters!$H$30,Parameters!$G$31*$A335))</f>
        <v>40073.300000000003</v>
      </c>
      <c r="U335" s="290">
        <f t="shared" si="158"/>
        <v>121.43424242424243</v>
      </c>
      <c r="V335" s="290" cm="1">
        <f t="array" ref="V335">IF(Parameters!$E$55="No",IF($A335&lt;=Parameters!$H$34,Parameters!$G$34*$A335,IF($A335&lt;=Parameters!$H$35,Parameters!$G$34*Parameters!$H$34+Parameters!$G$35*($A335-Parameters!$H$34),IF($A335&lt;=Parameters!$H$36,Parameters!$G$34*Parameters!$H$34+Parameters!$G$35*(Parameters!$H$35-Parameters!$H$34)+Parameters!$G$36*($A335-Parameters!$H$35),Parameters!$G$34*Parameters!$H$34+Parameters!$G$35*(Parameters!$H$35-Parameters!$H$34)+Parameters!$G$36*(Parameters!$H$36-Parameters!$H$35)+Parameters!$G$37*($A335-Parameters!$H$36)))),_xlfn.IFS($A335&lt;=Parameters!$H$34,Parameters!$G$34*$A335,$A335&lt;=Parameters!$H$35,Parameters!$G$35*$A335,$A335&lt;=Parameters!$H$36,Parameters!$G$36*$A335,$A335&gt;Parameters!$H$36,Parameters!$G$37*$A335))</f>
        <v>44137.2</v>
      </c>
      <c r="W335" s="290">
        <f t="shared" si="182"/>
        <v>133.74909090909091</v>
      </c>
      <c r="X335" s="290" cm="1">
        <f t="array" ref="X335">IF(Parameters!$E$55="No",IF($A335&lt;=Parameters!$H$39,Parameters!$G$39*$A335,IF($A335&lt;=Parameters!$H$40,Parameters!$G$39*Parameters!$H$39+Parameters!$G$40*($A335-Parameters!$H$39),IF($A335&lt;=Parameters!$H$41,Parameters!$G$39*Parameters!$H$39+Parameters!$G$40*(Parameters!$H$40-Parameters!$H$39)+Parameters!$G$41*($A335-Parameters!$H$40),Parameters!$G$39*Parameters!$H$39+Parameters!$G$40*(Parameters!$H$40-Parameters!$H$39)+Parameters!$G$41*(Parameters!$H$41-Parameters!$H$40)+Parameters!$G$42*($A335-Parameters!$H$41)))),_xlfn.IFS($A335&lt;=Parameters!$H$39,Parameters!$G$39*$A335,$A335&lt;=Parameters!$H$40,Parameters!$G$40*$A335,$A335&lt;=Parameters!$H$41,Parameters!$G$41*$A335,$A335&gt;Parameters!$H$41,Parameters!$G$42*$A335))</f>
        <v>46200.3</v>
      </c>
      <c r="Y335" s="290">
        <f t="shared" si="183"/>
        <v>140.00090909090909</v>
      </c>
      <c r="Z335" s="290" cm="1">
        <f t="array" ref="Z335">IF(Parameters!$F$55="No",IF($A335&lt;=Parameters!$J$23,Parameters!$I$23*$A335,IF($A335&lt;=Parameters!$J$24,Parameters!$I$23*Parameters!$J$23+Parameters!$I$24*($A335-Parameters!$J$23),IF($A335&lt;=Parameters!$J$25,Parameters!$I$23*Parameters!$J$23+Parameters!$I$24*(Parameters!$J$24-Parameters!$J$23)+Parameters!$I$25*($A335-Parameters!$J$24),Parameters!$I$23*Parameters!$J$23+Parameters!$I$24*(Parameters!$J$24-Parameters!$J$23)+Parameters!$I$25*(Parameters!$J$25-Parameters!$J$24)+Parameters!$I$26*($A335-Parameters!$J$25)))),_xlfn.IFS($A335&lt;=Parameters!$J$23,Parameters!$I$23*$A335,$A335&lt;=Parameters!$J$24,Parameters!$I$24*$A335,$A335&lt;=Parameters!$J$25,Parameters!$I$25*$A335,$A335&gt;Parameters!$J$25,Parameters!$I$26*$A335))</f>
        <v>31445.7</v>
      </c>
      <c r="AA335" s="290">
        <f t="shared" si="159"/>
        <v>95.29</v>
      </c>
      <c r="AB335" s="290" cm="1">
        <f t="array" ref="AB335">IF(Parameters!$F$55="No",IF($A335&lt;=Parameters!$J$28,Parameters!$I$28*$A335,IF($A335&lt;=Parameters!$J$29,Parameters!$I$28*Parameters!$J$28+Parameters!$I$29*($A335-Parameters!$J$28),IF($A335&lt;=Parameters!$J$30,Parameters!$I$28*Parameters!$J$28+Parameters!$I$29*(Parameters!$J$29-Parameters!$J$28)+Parameters!$I$30*($A335-Parameters!$J$29),Parameters!$I$28*Parameters!$J$28+Parameters!$I$29*(Parameters!$J$29-Parameters!$J$28)+Parameters!$I$30*(Parameters!$J$30-Parameters!$J$29)+Parameters!$I$31*($A335-Parameters!$J$30)))),_xlfn.IFS($A335&lt;=Parameters!$J$28,Parameters!$I$28*$A335,$A335&lt;=Parameters!$J$29,Parameters!$I$29*$A335,$A335&lt;=Parameters!$J$30,Parameters!$I$30*$A335,$A335&gt;Parameters!$J$30,Parameters!$I$31*$A335))</f>
        <v>40073.300000000003</v>
      </c>
      <c r="AC335" s="290">
        <f t="shared" si="160"/>
        <v>121.43424242424243</v>
      </c>
      <c r="AD335" s="290" cm="1">
        <f t="array" ref="AD335">IF(Parameters!$F$55="No",IF($A335&lt;=Parameters!$J$34,Parameters!$I$34*$A335,IF($A335&lt;=Parameters!$J$35,Parameters!$I$34*Parameters!$J$34+Parameters!$I$35*($A335-Parameters!$J$34),IF($A335&lt;=Parameters!$J$36,Parameters!$I$34*Parameters!$J$34+Parameters!$I$35*(Parameters!$J$35-Parameters!$J$34)+Parameters!$I$36*($A335-Parameters!$J$35),Parameters!$I$34*Parameters!$J$34+Parameters!$I$35*(Parameters!$J$35-Parameters!$J$34)+Parameters!$I$36*(Parameters!$J$36-Parameters!$J$35)+Parameters!$I$37*($A335-Parameters!$J$36)))),_xlfn.IFS($A335&lt;=Parameters!$J$34,Parameters!$I$34*$A335,$A335&lt;=Parameters!$J$35,Parameters!$I$35*$A335,$A335&lt;=Parameters!$J$36,Parameters!$I$36*$A335,$A335&gt;Parameters!$J$36,Parameters!$I$37*$A335))</f>
        <v>44137.2</v>
      </c>
      <c r="AE335" s="290">
        <f t="shared" si="184"/>
        <v>133.74909090909091</v>
      </c>
      <c r="AF335" s="290" cm="1">
        <f t="array" ref="AF335">IF(Parameters!$F$55="No",IF($A335&lt;=Parameters!$J$39,Parameters!$I$39*$A335,IF($A335&lt;=Parameters!$J$40,Parameters!$I$39*Parameters!$J$39+Parameters!$I$40*($A335-Parameters!$J$39),IF($A335&lt;=Parameters!$J$41,Parameters!$I$39*Parameters!$J$39+Parameters!$I$40*(Parameters!$J$40-Parameters!$J$39)+Parameters!$I$41*($A335-Parameters!$J$40),Parameters!$I$39*Parameters!$J$39+Parameters!$I$40*(Parameters!$J$40-Parameters!$J$39)+Parameters!$I$41*(Parameters!$J$41-Parameters!$J$40)+Parameters!$I$42*($A335-Parameters!$J$41)))),_xlfn.IFS($A335&lt;=Parameters!$J$39,Parameters!$I$39*$A335,$A335&lt;=Parameters!$J$40,Parameters!$I$40*$A335,$A335&lt;=Parameters!$J$41,Parameters!$I$41*$A335,$A335&gt;Parameters!$J$41,Parameters!$I$42*$A335))</f>
        <v>46200.3</v>
      </c>
      <c r="AG335" s="290">
        <f t="shared" si="185"/>
        <v>140.00090909090909</v>
      </c>
      <c r="AI335" s="428">
        <f t="shared" si="161"/>
        <v>136.4900000000016</v>
      </c>
      <c r="AJ335" s="428">
        <f t="shared" si="162"/>
        <v>159.36000000000058</v>
      </c>
      <c r="AK335" s="428">
        <f t="shared" si="163"/>
        <v>143.54000000000087</v>
      </c>
      <c r="AL335" s="428">
        <f t="shared" si="164"/>
        <v>158.4600000000064</v>
      </c>
      <c r="AM335" s="428">
        <f t="shared" si="165"/>
        <v>136.4900000000016</v>
      </c>
      <c r="AN335" s="428">
        <f t="shared" si="166"/>
        <v>159.36000000000058</v>
      </c>
      <c r="AO335" s="428">
        <f t="shared" si="167"/>
        <v>143.54000000000087</v>
      </c>
      <c r="AP335" s="428">
        <f t="shared" si="168"/>
        <v>158.4600000000064</v>
      </c>
      <c r="AQ335" s="428">
        <f t="shared" si="169"/>
        <v>136.4900000000016</v>
      </c>
      <c r="AR335" s="428">
        <f t="shared" si="170"/>
        <v>159.36000000000058</v>
      </c>
      <c r="AS335" s="428">
        <f t="shared" si="171"/>
        <v>143.54000000000087</v>
      </c>
      <c r="AT335" s="428">
        <f t="shared" si="172"/>
        <v>158.4600000000064</v>
      </c>
      <c r="AU335" s="428">
        <f t="shared" si="173"/>
        <v>136.4900000000016</v>
      </c>
      <c r="AV335" s="428">
        <f t="shared" si="174"/>
        <v>159.36000000000058</v>
      </c>
      <c r="AW335" s="428">
        <f t="shared" si="175"/>
        <v>143.54000000000087</v>
      </c>
      <c r="AX335" s="428">
        <f t="shared" si="176"/>
        <v>158.4600000000064</v>
      </c>
    </row>
    <row r="336">
      <c r="A336" s="413">
        <v>331</v>
      </c>
      <c r="B336" s="290" cm="1">
        <f t="array" ref="B336">IF(Parameters!$C$55="No",IF($A336&lt;=Parameters!$D$23,Parameters!$C$23*$A336,IF($A336&lt;=Parameters!$D$24,Parameters!$C$23*Parameters!$D$23+Parameters!$C$24*($A336-Parameters!$D$23),IF($A336&lt;=Parameters!$D$25,Parameters!$C$23*Parameters!$D$23+Parameters!$C$24*(Parameters!$D$24-Parameters!$D$23)+Parameters!$C$25*($A336-Parameters!$D$24),Parameters!$C$23*Parameters!$D$23+Parameters!$C$24*(Parameters!$D$24-Parameters!$D$23)+Parameters!$C$25*(Parameters!$D$25-Parameters!$D$24)+Parameters!$C$26*($A336-Parameters!$D$25)))),_xlfn.IFS($A336&lt;=Parameters!$D$23,Parameters!$C$23*$A336,$A336&lt;=Parameters!$D$24,Parameters!$C$24*$A336,$A336&lt;=Parameters!$D$25,Parameters!$C$25*$A336,$A336&gt;Parameters!$D$25,Parameters!$C$26*$A336))</f>
        <v>31582.190000000002</v>
      </c>
      <c r="C336" s="290">
        <f t="shared" si="177"/>
        <v>95.414471299093663</v>
      </c>
      <c r="D336" s="290" cm="1">
        <f t="array" ref="D336">IF(Parameters!$C$55="No",IF($A336&lt;=Parameters!$D$28,Parameters!$C$28*$A336,IF($A336&lt;=Parameters!$D$29,Parameters!$C$28*Parameters!$D$28+Parameters!$C$29*($A336-Parameters!$D$28),IF($A336&lt;=Parameters!$D$30,Parameters!$C$28*Parameters!$D$28+Parameters!$C$29*(Parameters!$D$29-Parameters!$D$28)+Parameters!$C$30*($A336-Parameters!$D$29),Parameters!$C$28*Parameters!$D$28+Parameters!$C$29*(Parameters!$D$29-Parameters!$D$28)+Parameters!$C$30*(Parameters!$D$30-Parameters!$D$29)+Parameters!$C$31*($A336-Parameters!$D$30)))),_xlfn.IFS($A336&lt;=Parameters!$D$28,Parameters!$C$28*$A336,$A336&lt;=Parameters!$D$29,Parameters!$C$29*$A336,$A336&lt;=Parameters!$D$30,Parameters!$C$30*$A336,$A336&gt;Parameters!$D$30,Parameters!$C$31*$A336))</f>
        <v>40232.660000000003</v>
      </c>
      <c r="E336" s="290">
        <f t="shared" si="177"/>
        <v>121.54882175226587</v>
      </c>
      <c r="F336" s="290" cm="1">
        <f t="array" ref="F336">IF(Parameters!$C$55="No",IF($A336&lt;=Parameters!$D$34,Parameters!$C$34*$A336,IF($A336&lt;=Parameters!$D$35,Parameters!$C$34*Parameters!$D$34+Parameters!$C$35*($A336-Parameters!$D$34),IF($A336&lt;=Parameters!$D$36,Parameters!$C$34*Parameters!$D$34+Parameters!$C$35*(Parameters!$D$35-Parameters!$D$34)+Parameters!$C$36*($A336-Parameters!$D$35),Parameters!$C$34*Parameters!$D$34+Parameters!$C$35*(Parameters!$D$35-Parameters!$D$34)+Parameters!$C$36*(Parameters!$D$36-Parameters!$D$35)+Parameters!$C$37*($A336-Parameters!$D$36)))),_xlfn.IFS($A336&lt;=Parameters!$D$34,Parameters!$C$34*$A336,$A336&lt;=Parameters!$D$35,Parameters!$C$35*$A336,$A336&lt;=Parameters!$D$36,Parameters!$C$36*$A336,$A336&gt;Parameters!$D$36,Parameters!$C$37*$A336))</f>
        <v>44280.74</v>
      </c>
      <c r="G336" s="290">
        <f t="shared" si="178"/>
        <v>133.77867069486405</v>
      </c>
      <c r="H336" s="290" cm="1">
        <f t="array" ref="H336">IF(Parameters!$C$55="No",IF($A336&lt;=Parameters!$D$39,Parameters!$C$39*$A336,IF($A336&lt;=Parameters!$D$40,Parameters!$C$39*Parameters!$D$39+Parameters!$C$40*($A336-Parameters!$D$39),IF($A336&lt;=Parameters!$D$41,Parameters!$C$39*Parameters!$D$39+Parameters!$C$40*(Parameters!$D$40-Parameters!$D$39)+Parameters!$C$41*($A336-Parameters!$D$40),Parameters!$C$39*Parameters!$D$39+Parameters!$C$40*(Parameters!$D$40-Parameters!$D$39)+Parameters!$C$41*(Parameters!$D$41-Parameters!$D$40)+Parameters!$C$42*($A336-Parameters!$D$41)))),_xlfn.IFS($A336&lt;=Parameters!$D$39,Parameters!$C$39*$A336,$A336&lt;=Parameters!$D$40,Parameters!$C$40*$A336,$A336&lt;=Parameters!$D$41,Parameters!$C$41*$A336,$A336&gt;Parameters!$D$41,Parameters!$C$42*$A336))</f>
        <v>46358.76</v>
      </c>
      <c r="I336" s="290">
        <f t="shared" si="179"/>
        <v>140.05667673716013</v>
      </c>
      <c r="J336" s="290" cm="1">
        <f t="array" ref="J336">IF(Parameters!$D$55="No",IF($A336&lt;=Parameters!$F$23,Parameters!$E$23*$A336,IF($A336&lt;=Parameters!$F$24,Parameters!$E$23*Parameters!$F$23+Parameters!$E$24*($A336-Parameters!$F$23),IF($A336&lt;=Parameters!$F$25,Parameters!$E$23*Parameters!$F$23+Parameters!$E$24*(Parameters!$F$24-Parameters!$F$23)+Parameters!$E$25*($A336-Parameters!$F$24),Parameters!$E$23*Parameters!$F$23+Parameters!$E$24*(Parameters!$F$24-Parameters!$F$23)+Parameters!$E$25*(Parameters!$F$25-Parameters!$F$24)+Parameters!$E$26*($A336-Parameters!$F$25)))),_xlfn.IFS($A336&lt;=Parameters!$F$23,Parameters!$E$23*$A336,$A336&lt;=Parameters!$F$24,Parameters!$E$24*$A336,$A336&lt;=Parameters!$F$25,Parameters!$E$25*$A336,$A336&gt;Parameters!$F$25,Parameters!$E$26*$A336))</f>
        <v>31582.190000000002</v>
      </c>
      <c r="K336" s="290">
        <f t="shared" si="155"/>
        <v>95.414471299093663</v>
      </c>
      <c r="L336" s="290" cm="1">
        <f t="array" ref="L336">IF(Parameters!$D$55="No",IF($A336&lt;=Parameters!$F$28,Parameters!$E$28*$A336,IF($A336&lt;=Parameters!$F$29,Parameters!$E$28*Parameters!$F$28+Parameters!$E$29*($A336-Parameters!$F$28),IF($A336&lt;=Parameters!$F$30,Parameters!$E$28*Parameters!$F$28+Parameters!$E$29*(Parameters!$F$29-Parameters!$F$28)+Parameters!$E$30*($A336-Parameters!$F$29),Parameters!$E$28*Parameters!$F$28+Parameters!$E$29*(Parameters!$F$29-Parameters!$F$28)+Parameters!$E$30*(Parameters!$F$30-Parameters!$F$29)+Parameters!$E$31*($A336-Parameters!$F$30)))),_xlfn.IFS($A336&lt;=Parameters!$F$28,Parameters!$E$28*$A336,$A336&lt;=Parameters!$F$29,Parameters!$E$29*$A336,$A336&lt;=Parameters!$F$30,Parameters!$E$30*$A336,$A336&gt;Parameters!$F$30,Parameters!$E$31*$A336))</f>
        <v>40232.660000000003</v>
      </c>
      <c r="M336" s="290">
        <f t="shared" si="156"/>
        <v>121.54882175226587</v>
      </c>
      <c r="N336" s="290" cm="1">
        <f t="array" ref="N336">IF(Parameters!$D$55="No",IF($A336&lt;=Parameters!$F$34,Parameters!$E$34*$A336,IF($A336&lt;=Parameters!$F$35,Parameters!$E$34*Parameters!$F$34+Parameters!$E$35*($A336-Parameters!$F$34),IF($A336&lt;=Parameters!$F$36,Parameters!$E$34*Parameters!$F$34+Parameters!$E$35*(Parameters!$F$35-Parameters!$F$34)+Parameters!$E$36*($A336-Parameters!$F$35),Parameters!$E$34*Parameters!$F$34+Parameters!$E$35*(Parameters!$F$35-Parameters!$F$34)+Parameters!$E$36*(Parameters!$F$36-Parameters!$F$35)+Parameters!$E$37*($A336-Parameters!$F$36)))),_xlfn.IFS($A336&lt;=Parameters!$F$34,Parameters!$E$34*$A336,$A336&lt;=Parameters!$F$35,Parameters!$E$35*$A336,$A336&lt;=Parameters!$F$36,Parameters!$E$36*$A336,$A336&gt;Parameters!$F$36,Parameters!$E$37*$A336))</f>
        <v>44280.74</v>
      </c>
      <c r="O336" s="290">
        <f t="shared" si="180"/>
        <v>133.77867069486405</v>
      </c>
      <c r="P336" s="290" cm="1">
        <f t="array" ref="P336">IF(Parameters!$D$55="No",IF($A336&lt;=Parameters!$F$39,Parameters!$E$39*$A336,IF($A336&lt;=Parameters!$F$40,Parameters!$E$39*Parameters!$F$39+Parameters!$E$40*($A336-Parameters!$F$39),IF($A336&lt;=Parameters!$F$41,Parameters!$E$39*Parameters!$F$39+Parameters!$E$40*(Parameters!$F$40-Parameters!$F$39)+Parameters!$E$41*($A336-Parameters!$F$40),Parameters!$E$39*Parameters!$F$39+Parameters!$E$40*(Parameters!$F$40-Parameters!$F$39)+Parameters!$E$41*(Parameters!$F$41-Parameters!$F$40)+Parameters!$E$42*($A336-Parameters!$F$41)))),_xlfn.IFS($A336&lt;=Parameters!$F$39,Parameters!$E$39*$A336,$A336&lt;=Parameters!$F$40,Parameters!$E$40*$A336,$A336&lt;=Parameters!$F$41,Parameters!$E$41*$A336,$A336&gt;Parameters!$F$41,Parameters!$E$42*$A336))</f>
        <v>46358.76</v>
      </c>
      <c r="Q336" s="290">
        <f t="shared" si="181"/>
        <v>140.05667673716013</v>
      </c>
      <c r="R336" s="290" cm="1">
        <f t="array" ref="R336">IF(Parameters!$E$55="No",IF($A336&lt;=Parameters!$H$23,Parameters!$G$23*$A336,IF($A336&lt;=Parameters!$H$24,Parameters!$G$23*Parameters!$H$23+Parameters!$G$24*($A336-Parameters!$H$23),IF($A336&lt;=Parameters!$H$25,Parameters!$G$23*Parameters!$H$23+Parameters!$G$24*(Parameters!$H$24-Parameters!$H$23)+Parameters!$G$25*($A336-Parameters!$H$24),Parameters!$G$23*Parameters!$H$23+Parameters!$G$24*(Parameters!$H$24-Parameters!$H$23)+Parameters!$G$25*(Parameters!$H$25-Parameters!$H$24)+Parameters!$G$26*($A336-Parameters!$H$25)))),_xlfn.IFS($A336&lt;=Parameters!$H$23,Parameters!$G$23*$A336,$A336&lt;=Parameters!$H$24,Parameters!$G$24*$A336,$A336&lt;=Parameters!$H$25,Parameters!$G$25*$A336,$A336&gt;Parameters!$H$25,Parameters!$G$26*$A336))</f>
        <v>31582.190000000002</v>
      </c>
      <c r="S336" s="290">
        <f t="shared" si="157"/>
        <v>95.414471299093663</v>
      </c>
      <c r="T336" s="290" cm="1">
        <f t="array" ref="T336">IF(Parameters!$E$55="No",IF($A336&lt;=Parameters!$H$28,Parameters!$G$28*$A336,IF($A336&lt;=Parameters!$H$29,Parameters!$G$28*Parameters!$H$28+Parameters!$G$29*($A336-Parameters!$H$28),IF($A336&lt;=Parameters!$H$30,Parameters!$G$28*Parameters!$H$28+Parameters!$G$29*(Parameters!$H$29-Parameters!$H$28)+Parameters!$G$30*($A336-Parameters!$H$29),Parameters!$G$28*Parameters!$H$28+Parameters!$G$29*(Parameters!$H$29-Parameters!$H$28)+Parameters!$G$30*(Parameters!$H$30-Parameters!$H$29)+Parameters!$G$31*($A336-Parameters!$H$30)))),_xlfn.IFS($A336&lt;=Parameters!$H$28,Parameters!$G$28*$A336,$A336&lt;=Parameters!$H$29,Parameters!$G$29*$A336,$A336&lt;=Parameters!$H$30,Parameters!$G$30*$A336,$A336&gt;Parameters!$H$30,Parameters!$G$31*$A336))</f>
        <v>40232.660000000003</v>
      </c>
      <c r="U336" s="290">
        <f t="shared" si="158"/>
        <v>121.54882175226587</v>
      </c>
      <c r="V336" s="290" cm="1">
        <f t="array" ref="V336">IF(Parameters!$E$55="No",IF($A336&lt;=Parameters!$H$34,Parameters!$G$34*$A336,IF($A336&lt;=Parameters!$H$35,Parameters!$G$34*Parameters!$H$34+Parameters!$G$35*($A336-Parameters!$H$34),IF($A336&lt;=Parameters!$H$36,Parameters!$G$34*Parameters!$H$34+Parameters!$G$35*(Parameters!$H$35-Parameters!$H$34)+Parameters!$G$36*($A336-Parameters!$H$35),Parameters!$G$34*Parameters!$H$34+Parameters!$G$35*(Parameters!$H$35-Parameters!$H$34)+Parameters!$G$36*(Parameters!$H$36-Parameters!$H$35)+Parameters!$G$37*($A336-Parameters!$H$36)))),_xlfn.IFS($A336&lt;=Parameters!$H$34,Parameters!$G$34*$A336,$A336&lt;=Parameters!$H$35,Parameters!$G$35*$A336,$A336&lt;=Parameters!$H$36,Parameters!$G$36*$A336,$A336&gt;Parameters!$H$36,Parameters!$G$37*$A336))</f>
        <v>44280.74</v>
      </c>
      <c r="W336" s="290">
        <f t="shared" si="182"/>
        <v>133.77867069486405</v>
      </c>
      <c r="X336" s="290" cm="1">
        <f t="array" ref="X336">IF(Parameters!$E$55="No",IF($A336&lt;=Parameters!$H$39,Parameters!$G$39*$A336,IF($A336&lt;=Parameters!$H$40,Parameters!$G$39*Parameters!$H$39+Parameters!$G$40*($A336-Parameters!$H$39),IF($A336&lt;=Parameters!$H$41,Parameters!$G$39*Parameters!$H$39+Parameters!$G$40*(Parameters!$H$40-Parameters!$H$39)+Parameters!$G$41*($A336-Parameters!$H$40),Parameters!$G$39*Parameters!$H$39+Parameters!$G$40*(Parameters!$H$40-Parameters!$H$39)+Parameters!$G$41*(Parameters!$H$41-Parameters!$H$40)+Parameters!$G$42*($A336-Parameters!$H$41)))),_xlfn.IFS($A336&lt;=Parameters!$H$39,Parameters!$G$39*$A336,$A336&lt;=Parameters!$H$40,Parameters!$G$40*$A336,$A336&lt;=Parameters!$H$41,Parameters!$G$41*$A336,$A336&gt;Parameters!$H$41,Parameters!$G$42*$A336))</f>
        <v>46358.76</v>
      </c>
      <c r="Y336" s="290">
        <f t="shared" si="183"/>
        <v>140.05667673716013</v>
      </c>
      <c r="Z336" s="290" cm="1">
        <f t="array" ref="Z336">IF(Parameters!$F$55="No",IF($A336&lt;=Parameters!$J$23,Parameters!$I$23*$A336,IF($A336&lt;=Parameters!$J$24,Parameters!$I$23*Parameters!$J$23+Parameters!$I$24*($A336-Parameters!$J$23),IF($A336&lt;=Parameters!$J$25,Parameters!$I$23*Parameters!$J$23+Parameters!$I$24*(Parameters!$J$24-Parameters!$J$23)+Parameters!$I$25*($A336-Parameters!$J$24),Parameters!$I$23*Parameters!$J$23+Parameters!$I$24*(Parameters!$J$24-Parameters!$J$23)+Parameters!$I$25*(Parameters!$J$25-Parameters!$J$24)+Parameters!$I$26*($A336-Parameters!$J$25)))),_xlfn.IFS($A336&lt;=Parameters!$J$23,Parameters!$I$23*$A336,$A336&lt;=Parameters!$J$24,Parameters!$I$24*$A336,$A336&lt;=Parameters!$J$25,Parameters!$I$25*$A336,$A336&gt;Parameters!$J$25,Parameters!$I$26*$A336))</f>
        <v>31582.190000000002</v>
      </c>
      <c r="AA336" s="290">
        <f t="shared" si="159"/>
        <v>95.414471299093663</v>
      </c>
      <c r="AB336" s="290" cm="1">
        <f t="array" ref="AB336">IF(Parameters!$F$55="No",IF($A336&lt;=Parameters!$J$28,Parameters!$I$28*$A336,IF($A336&lt;=Parameters!$J$29,Parameters!$I$28*Parameters!$J$28+Parameters!$I$29*($A336-Parameters!$J$28),IF($A336&lt;=Parameters!$J$30,Parameters!$I$28*Parameters!$J$28+Parameters!$I$29*(Parameters!$J$29-Parameters!$J$28)+Parameters!$I$30*($A336-Parameters!$J$29),Parameters!$I$28*Parameters!$J$28+Parameters!$I$29*(Parameters!$J$29-Parameters!$J$28)+Parameters!$I$30*(Parameters!$J$30-Parameters!$J$29)+Parameters!$I$31*($A336-Parameters!$J$30)))),_xlfn.IFS($A336&lt;=Parameters!$J$28,Parameters!$I$28*$A336,$A336&lt;=Parameters!$J$29,Parameters!$I$29*$A336,$A336&lt;=Parameters!$J$30,Parameters!$I$30*$A336,$A336&gt;Parameters!$J$30,Parameters!$I$31*$A336))</f>
        <v>40232.660000000003</v>
      </c>
      <c r="AC336" s="290">
        <f t="shared" si="160"/>
        <v>121.54882175226587</v>
      </c>
      <c r="AD336" s="290" cm="1">
        <f t="array" ref="AD336">IF(Parameters!$F$55="No",IF($A336&lt;=Parameters!$J$34,Parameters!$I$34*$A336,IF($A336&lt;=Parameters!$J$35,Parameters!$I$34*Parameters!$J$34+Parameters!$I$35*($A336-Parameters!$J$34),IF($A336&lt;=Parameters!$J$36,Parameters!$I$34*Parameters!$J$34+Parameters!$I$35*(Parameters!$J$35-Parameters!$J$34)+Parameters!$I$36*($A336-Parameters!$J$35),Parameters!$I$34*Parameters!$J$34+Parameters!$I$35*(Parameters!$J$35-Parameters!$J$34)+Parameters!$I$36*(Parameters!$J$36-Parameters!$J$35)+Parameters!$I$37*($A336-Parameters!$J$36)))),_xlfn.IFS($A336&lt;=Parameters!$J$34,Parameters!$I$34*$A336,$A336&lt;=Parameters!$J$35,Parameters!$I$35*$A336,$A336&lt;=Parameters!$J$36,Parameters!$I$36*$A336,$A336&gt;Parameters!$J$36,Parameters!$I$37*$A336))</f>
        <v>44280.74</v>
      </c>
      <c r="AE336" s="290">
        <f t="shared" si="184"/>
        <v>133.77867069486405</v>
      </c>
      <c r="AF336" s="290" cm="1">
        <f t="array" ref="AF336">IF(Parameters!$F$55="No",IF($A336&lt;=Parameters!$J$39,Parameters!$I$39*$A336,IF($A336&lt;=Parameters!$J$40,Parameters!$I$39*Parameters!$J$39+Parameters!$I$40*($A336-Parameters!$J$39),IF($A336&lt;=Parameters!$J$41,Parameters!$I$39*Parameters!$J$39+Parameters!$I$40*(Parameters!$J$40-Parameters!$J$39)+Parameters!$I$41*($A336-Parameters!$J$40),Parameters!$I$39*Parameters!$J$39+Parameters!$I$40*(Parameters!$J$40-Parameters!$J$39)+Parameters!$I$41*(Parameters!$J$41-Parameters!$J$40)+Parameters!$I$42*($A336-Parameters!$J$41)))),_xlfn.IFS($A336&lt;=Parameters!$J$39,Parameters!$I$39*$A336,$A336&lt;=Parameters!$J$40,Parameters!$I$40*$A336,$A336&lt;=Parameters!$J$41,Parameters!$I$41*$A336,$A336&gt;Parameters!$J$41,Parameters!$I$42*$A336))</f>
        <v>46358.76</v>
      </c>
      <c r="AG336" s="290">
        <f t="shared" si="185"/>
        <v>140.05667673716013</v>
      </c>
      <c r="AI336" s="428">
        <f t="shared" si="161"/>
        <v>136.4900000000016</v>
      </c>
      <c r="AJ336" s="428">
        <f t="shared" si="162"/>
        <v>159.36000000000058</v>
      </c>
      <c r="AK336" s="428">
        <f t="shared" si="163"/>
        <v>143.54000000000087</v>
      </c>
      <c r="AL336" s="428">
        <f t="shared" si="164"/>
        <v>158.45999999999913</v>
      </c>
      <c r="AM336" s="428">
        <f t="shared" si="165"/>
        <v>136.4900000000016</v>
      </c>
      <c r="AN336" s="428">
        <f t="shared" si="166"/>
        <v>159.36000000000058</v>
      </c>
      <c r="AO336" s="428">
        <f t="shared" si="167"/>
        <v>143.54000000000087</v>
      </c>
      <c r="AP336" s="428">
        <f t="shared" si="168"/>
        <v>158.45999999999913</v>
      </c>
      <c r="AQ336" s="428">
        <f t="shared" si="169"/>
        <v>136.4900000000016</v>
      </c>
      <c r="AR336" s="428">
        <f t="shared" si="170"/>
        <v>159.36000000000058</v>
      </c>
      <c r="AS336" s="428">
        <f t="shared" si="171"/>
        <v>143.54000000000087</v>
      </c>
      <c r="AT336" s="428">
        <f t="shared" si="172"/>
        <v>158.45999999999913</v>
      </c>
      <c r="AU336" s="428">
        <f t="shared" si="173"/>
        <v>136.4900000000016</v>
      </c>
      <c r="AV336" s="428">
        <f t="shared" si="174"/>
        <v>159.36000000000058</v>
      </c>
      <c r="AW336" s="428">
        <f t="shared" si="175"/>
        <v>143.54000000000087</v>
      </c>
      <c r="AX336" s="428">
        <f t="shared" si="176"/>
        <v>158.45999999999913</v>
      </c>
    </row>
    <row r="337">
      <c r="A337" s="413">
        <v>332</v>
      </c>
      <c r="B337" s="290" cm="1">
        <f t="array" ref="B337">IF(Parameters!$C$55="No",IF($A337&lt;=Parameters!$D$23,Parameters!$C$23*$A337,IF($A337&lt;=Parameters!$D$24,Parameters!$C$23*Parameters!$D$23+Parameters!$C$24*($A337-Parameters!$D$23),IF($A337&lt;=Parameters!$D$25,Parameters!$C$23*Parameters!$D$23+Parameters!$C$24*(Parameters!$D$24-Parameters!$D$23)+Parameters!$C$25*($A337-Parameters!$D$24),Parameters!$C$23*Parameters!$D$23+Parameters!$C$24*(Parameters!$D$24-Parameters!$D$23)+Parameters!$C$25*(Parameters!$D$25-Parameters!$D$24)+Parameters!$C$26*($A337-Parameters!$D$25)))),_xlfn.IFS($A337&lt;=Parameters!$D$23,Parameters!$C$23*$A337,$A337&lt;=Parameters!$D$24,Parameters!$C$24*$A337,$A337&lt;=Parameters!$D$25,Parameters!$C$25*$A337,$A337&gt;Parameters!$D$25,Parameters!$C$26*$A337))</f>
        <v>31718.68</v>
      </c>
      <c r="C337" s="290">
        <f t="shared" si="177"/>
        <v>95.53819277108434</v>
      </c>
      <c r="D337" s="290" cm="1">
        <f t="array" ref="D337">IF(Parameters!$C$55="No",IF($A337&lt;=Parameters!$D$28,Parameters!$C$28*$A337,IF($A337&lt;=Parameters!$D$29,Parameters!$C$28*Parameters!$D$28+Parameters!$C$29*($A337-Parameters!$D$28),IF($A337&lt;=Parameters!$D$30,Parameters!$C$28*Parameters!$D$28+Parameters!$C$29*(Parameters!$D$29-Parameters!$D$28)+Parameters!$C$30*($A337-Parameters!$D$29),Parameters!$C$28*Parameters!$D$28+Parameters!$C$29*(Parameters!$D$29-Parameters!$D$28)+Parameters!$C$30*(Parameters!$D$30-Parameters!$D$29)+Parameters!$C$31*($A337-Parameters!$D$30)))),_xlfn.IFS($A337&lt;=Parameters!$D$28,Parameters!$C$28*$A337,$A337&lt;=Parameters!$D$29,Parameters!$C$29*$A337,$A337&lt;=Parameters!$D$30,Parameters!$C$30*$A337,$A337&gt;Parameters!$D$30,Parameters!$C$31*$A337))</f>
        <v>40392.020000000004</v>
      </c>
      <c r="E337" s="290">
        <f t="shared" si="177"/>
        <v>121.6627108433735</v>
      </c>
      <c r="F337" s="290" cm="1">
        <f t="array" ref="F337">IF(Parameters!$C$55="No",IF($A337&lt;=Parameters!$D$34,Parameters!$C$34*$A337,IF($A337&lt;=Parameters!$D$35,Parameters!$C$34*Parameters!$D$34+Parameters!$C$35*($A337-Parameters!$D$34),IF($A337&lt;=Parameters!$D$36,Parameters!$C$34*Parameters!$D$34+Parameters!$C$35*(Parameters!$D$35-Parameters!$D$34)+Parameters!$C$36*($A337-Parameters!$D$35),Parameters!$C$34*Parameters!$D$34+Parameters!$C$35*(Parameters!$D$35-Parameters!$D$34)+Parameters!$C$36*(Parameters!$D$36-Parameters!$D$35)+Parameters!$C$37*($A337-Parameters!$D$36)))),_xlfn.IFS($A337&lt;=Parameters!$D$34,Parameters!$C$34*$A337,$A337&lt;=Parameters!$D$35,Parameters!$C$35*$A337,$A337&lt;=Parameters!$D$36,Parameters!$C$36*$A337,$A337&gt;Parameters!$D$36,Parameters!$C$37*$A337))</f>
        <v>44424.28</v>
      </c>
      <c r="G337" s="290">
        <f t="shared" si="178"/>
        <v>133.80807228915663</v>
      </c>
      <c r="H337" s="290" cm="1">
        <f t="array" ref="H337">IF(Parameters!$C$55="No",IF($A337&lt;=Parameters!$D$39,Parameters!$C$39*$A337,IF($A337&lt;=Parameters!$D$40,Parameters!$C$39*Parameters!$D$39+Parameters!$C$40*($A337-Parameters!$D$39),IF($A337&lt;=Parameters!$D$41,Parameters!$C$39*Parameters!$D$39+Parameters!$C$40*(Parameters!$D$40-Parameters!$D$39)+Parameters!$C$41*($A337-Parameters!$D$40),Parameters!$C$39*Parameters!$D$39+Parameters!$C$40*(Parameters!$D$40-Parameters!$D$39)+Parameters!$C$41*(Parameters!$D$41-Parameters!$D$40)+Parameters!$C$42*($A337-Parameters!$D$41)))),_xlfn.IFS($A337&lt;=Parameters!$D$39,Parameters!$C$39*$A337,$A337&lt;=Parameters!$D$40,Parameters!$C$40*$A337,$A337&lt;=Parameters!$D$41,Parameters!$C$41*$A337,$A337&gt;Parameters!$D$41,Parameters!$C$42*$A337))</f>
        <v>46517.22</v>
      </c>
      <c r="I337" s="290">
        <f t="shared" si="179"/>
        <v>140.11210843373493</v>
      </c>
      <c r="J337" s="290" cm="1">
        <f t="array" ref="J337">IF(Parameters!$D$55="No",IF($A337&lt;=Parameters!$F$23,Parameters!$E$23*$A337,IF($A337&lt;=Parameters!$F$24,Parameters!$E$23*Parameters!$F$23+Parameters!$E$24*($A337-Parameters!$F$23),IF($A337&lt;=Parameters!$F$25,Parameters!$E$23*Parameters!$F$23+Parameters!$E$24*(Parameters!$F$24-Parameters!$F$23)+Parameters!$E$25*($A337-Parameters!$F$24),Parameters!$E$23*Parameters!$F$23+Parameters!$E$24*(Parameters!$F$24-Parameters!$F$23)+Parameters!$E$25*(Parameters!$F$25-Parameters!$F$24)+Parameters!$E$26*($A337-Parameters!$F$25)))),_xlfn.IFS($A337&lt;=Parameters!$F$23,Parameters!$E$23*$A337,$A337&lt;=Parameters!$F$24,Parameters!$E$24*$A337,$A337&lt;=Parameters!$F$25,Parameters!$E$25*$A337,$A337&gt;Parameters!$F$25,Parameters!$E$26*$A337))</f>
        <v>31718.68</v>
      </c>
      <c r="K337" s="290">
        <f t="shared" si="155"/>
        <v>95.53819277108434</v>
      </c>
      <c r="L337" s="290" cm="1">
        <f t="array" ref="L337">IF(Parameters!$D$55="No",IF($A337&lt;=Parameters!$F$28,Parameters!$E$28*$A337,IF($A337&lt;=Parameters!$F$29,Parameters!$E$28*Parameters!$F$28+Parameters!$E$29*($A337-Parameters!$F$28),IF($A337&lt;=Parameters!$F$30,Parameters!$E$28*Parameters!$F$28+Parameters!$E$29*(Parameters!$F$29-Parameters!$F$28)+Parameters!$E$30*($A337-Parameters!$F$29),Parameters!$E$28*Parameters!$F$28+Parameters!$E$29*(Parameters!$F$29-Parameters!$F$28)+Parameters!$E$30*(Parameters!$F$30-Parameters!$F$29)+Parameters!$E$31*($A337-Parameters!$F$30)))),_xlfn.IFS($A337&lt;=Parameters!$F$28,Parameters!$E$28*$A337,$A337&lt;=Parameters!$F$29,Parameters!$E$29*$A337,$A337&lt;=Parameters!$F$30,Parameters!$E$30*$A337,$A337&gt;Parameters!$F$30,Parameters!$E$31*$A337))</f>
        <v>40392.020000000004</v>
      </c>
      <c r="M337" s="290">
        <f t="shared" si="156"/>
        <v>121.6627108433735</v>
      </c>
      <c r="N337" s="290" cm="1">
        <f t="array" ref="N337">IF(Parameters!$D$55="No",IF($A337&lt;=Parameters!$F$34,Parameters!$E$34*$A337,IF($A337&lt;=Parameters!$F$35,Parameters!$E$34*Parameters!$F$34+Parameters!$E$35*($A337-Parameters!$F$34),IF($A337&lt;=Parameters!$F$36,Parameters!$E$34*Parameters!$F$34+Parameters!$E$35*(Parameters!$F$35-Parameters!$F$34)+Parameters!$E$36*($A337-Parameters!$F$35),Parameters!$E$34*Parameters!$F$34+Parameters!$E$35*(Parameters!$F$35-Parameters!$F$34)+Parameters!$E$36*(Parameters!$F$36-Parameters!$F$35)+Parameters!$E$37*($A337-Parameters!$F$36)))),_xlfn.IFS($A337&lt;=Parameters!$F$34,Parameters!$E$34*$A337,$A337&lt;=Parameters!$F$35,Parameters!$E$35*$A337,$A337&lt;=Parameters!$F$36,Parameters!$E$36*$A337,$A337&gt;Parameters!$F$36,Parameters!$E$37*$A337))</f>
        <v>44424.28</v>
      </c>
      <c r="O337" s="290">
        <f t="shared" si="180"/>
        <v>133.80807228915663</v>
      </c>
      <c r="P337" s="290" cm="1">
        <f t="array" ref="P337">IF(Parameters!$D$55="No",IF($A337&lt;=Parameters!$F$39,Parameters!$E$39*$A337,IF($A337&lt;=Parameters!$F$40,Parameters!$E$39*Parameters!$F$39+Parameters!$E$40*($A337-Parameters!$F$39),IF($A337&lt;=Parameters!$F$41,Parameters!$E$39*Parameters!$F$39+Parameters!$E$40*(Parameters!$F$40-Parameters!$F$39)+Parameters!$E$41*($A337-Parameters!$F$40),Parameters!$E$39*Parameters!$F$39+Parameters!$E$40*(Parameters!$F$40-Parameters!$F$39)+Parameters!$E$41*(Parameters!$F$41-Parameters!$F$40)+Parameters!$E$42*($A337-Parameters!$F$41)))),_xlfn.IFS($A337&lt;=Parameters!$F$39,Parameters!$E$39*$A337,$A337&lt;=Parameters!$F$40,Parameters!$E$40*$A337,$A337&lt;=Parameters!$F$41,Parameters!$E$41*$A337,$A337&gt;Parameters!$F$41,Parameters!$E$42*$A337))</f>
        <v>46517.22</v>
      </c>
      <c r="Q337" s="290">
        <f t="shared" si="181"/>
        <v>140.11210843373493</v>
      </c>
      <c r="R337" s="290" cm="1">
        <f t="array" ref="R337">IF(Parameters!$E$55="No",IF($A337&lt;=Parameters!$H$23,Parameters!$G$23*$A337,IF($A337&lt;=Parameters!$H$24,Parameters!$G$23*Parameters!$H$23+Parameters!$G$24*($A337-Parameters!$H$23),IF($A337&lt;=Parameters!$H$25,Parameters!$G$23*Parameters!$H$23+Parameters!$G$24*(Parameters!$H$24-Parameters!$H$23)+Parameters!$G$25*($A337-Parameters!$H$24),Parameters!$G$23*Parameters!$H$23+Parameters!$G$24*(Parameters!$H$24-Parameters!$H$23)+Parameters!$G$25*(Parameters!$H$25-Parameters!$H$24)+Parameters!$G$26*($A337-Parameters!$H$25)))),_xlfn.IFS($A337&lt;=Parameters!$H$23,Parameters!$G$23*$A337,$A337&lt;=Parameters!$H$24,Parameters!$G$24*$A337,$A337&lt;=Parameters!$H$25,Parameters!$G$25*$A337,$A337&gt;Parameters!$H$25,Parameters!$G$26*$A337))</f>
        <v>31718.68</v>
      </c>
      <c r="S337" s="290">
        <f t="shared" si="157"/>
        <v>95.53819277108434</v>
      </c>
      <c r="T337" s="290" cm="1">
        <f t="array" ref="T337">IF(Parameters!$E$55="No",IF($A337&lt;=Parameters!$H$28,Parameters!$G$28*$A337,IF($A337&lt;=Parameters!$H$29,Parameters!$G$28*Parameters!$H$28+Parameters!$G$29*($A337-Parameters!$H$28),IF($A337&lt;=Parameters!$H$30,Parameters!$G$28*Parameters!$H$28+Parameters!$G$29*(Parameters!$H$29-Parameters!$H$28)+Parameters!$G$30*($A337-Parameters!$H$29),Parameters!$G$28*Parameters!$H$28+Parameters!$G$29*(Parameters!$H$29-Parameters!$H$28)+Parameters!$G$30*(Parameters!$H$30-Parameters!$H$29)+Parameters!$G$31*($A337-Parameters!$H$30)))),_xlfn.IFS($A337&lt;=Parameters!$H$28,Parameters!$G$28*$A337,$A337&lt;=Parameters!$H$29,Parameters!$G$29*$A337,$A337&lt;=Parameters!$H$30,Parameters!$G$30*$A337,$A337&gt;Parameters!$H$30,Parameters!$G$31*$A337))</f>
        <v>40392.020000000004</v>
      </c>
      <c r="U337" s="290">
        <f t="shared" si="158"/>
        <v>121.6627108433735</v>
      </c>
      <c r="V337" s="290" cm="1">
        <f t="array" ref="V337">IF(Parameters!$E$55="No",IF($A337&lt;=Parameters!$H$34,Parameters!$G$34*$A337,IF($A337&lt;=Parameters!$H$35,Parameters!$G$34*Parameters!$H$34+Parameters!$G$35*($A337-Parameters!$H$34),IF($A337&lt;=Parameters!$H$36,Parameters!$G$34*Parameters!$H$34+Parameters!$G$35*(Parameters!$H$35-Parameters!$H$34)+Parameters!$G$36*($A337-Parameters!$H$35),Parameters!$G$34*Parameters!$H$34+Parameters!$G$35*(Parameters!$H$35-Parameters!$H$34)+Parameters!$G$36*(Parameters!$H$36-Parameters!$H$35)+Parameters!$G$37*($A337-Parameters!$H$36)))),_xlfn.IFS($A337&lt;=Parameters!$H$34,Parameters!$G$34*$A337,$A337&lt;=Parameters!$H$35,Parameters!$G$35*$A337,$A337&lt;=Parameters!$H$36,Parameters!$G$36*$A337,$A337&gt;Parameters!$H$36,Parameters!$G$37*$A337))</f>
        <v>44424.28</v>
      </c>
      <c r="W337" s="290">
        <f t="shared" si="182"/>
        <v>133.80807228915663</v>
      </c>
      <c r="X337" s="290" cm="1">
        <f t="array" ref="X337">IF(Parameters!$E$55="No",IF($A337&lt;=Parameters!$H$39,Parameters!$G$39*$A337,IF($A337&lt;=Parameters!$H$40,Parameters!$G$39*Parameters!$H$39+Parameters!$G$40*($A337-Parameters!$H$39),IF($A337&lt;=Parameters!$H$41,Parameters!$G$39*Parameters!$H$39+Parameters!$G$40*(Parameters!$H$40-Parameters!$H$39)+Parameters!$G$41*($A337-Parameters!$H$40),Parameters!$G$39*Parameters!$H$39+Parameters!$G$40*(Parameters!$H$40-Parameters!$H$39)+Parameters!$G$41*(Parameters!$H$41-Parameters!$H$40)+Parameters!$G$42*($A337-Parameters!$H$41)))),_xlfn.IFS($A337&lt;=Parameters!$H$39,Parameters!$G$39*$A337,$A337&lt;=Parameters!$H$40,Parameters!$G$40*$A337,$A337&lt;=Parameters!$H$41,Parameters!$G$41*$A337,$A337&gt;Parameters!$H$41,Parameters!$G$42*$A337))</f>
        <v>46517.22</v>
      </c>
      <c r="Y337" s="290">
        <f t="shared" si="183"/>
        <v>140.11210843373493</v>
      </c>
      <c r="Z337" s="290" cm="1">
        <f t="array" ref="Z337">IF(Parameters!$F$55="No",IF($A337&lt;=Parameters!$J$23,Parameters!$I$23*$A337,IF($A337&lt;=Parameters!$J$24,Parameters!$I$23*Parameters!$J$23+Parameters!$I$24*($A337-Parameters!$J$23),IF($A337&lt;=Parameters!$J$25,Parameters!$I$23*Parameters!$J$23+Parameters!$I$24*(Parameters!$J$24-Parameters!$J$23)+Parameters!$I$25*($A337-Parameters!$J$24),Parameters!$I$23*Parameters!$J$23+Parameters!$I$24*(Parameters!$J$24-Parameters!$J$23)+Parameters!$I$25*(Parameters!$J$25-Parameters!$J$24)+Parameters!$I$26*($A337-Parameters!$J$25)))),_xlfn.IFS($A337&lt;=Parameters!$J$23,Parameters!$I$23*$A337,$A337&lt;=Parameters!$J$24,Parameters!$I$24*$A337,$A337&lt;=Parameters!$J$25,Parameters!$I$25*$A337,$A337&gt;Parameters!$J$25,Parameters!$I$26*$A337))</f>
        <v>31718.68</v>
      </c>
      <c r="AA337" s="290">
        <f t="shared" si="159"/>
        <v>95.53819277108434</v>
      </c>
      <c r="AB337" s="290" cm="1">
        <f t="array" ref="AB337">IF(Parameters!$F$55="No",IF($A337&lt;=Parameters!$J$28,Parameters!$I$28*$A337,IF($A337&lt;=Parameters!$J$29,Parameters!$I$28*Parameters!$J$28+Parameters!$I$29*($A337-Parameters!$J$28),IF($A337&lt;=Parameters!$J$30,Parameters!$I$28*Parameters!$J$28+Parameters!$I$29*(Parameters!$J$29-Parameters!$J$28)+Parameters!$I$30*($A337-Parameters!$J$29),Parameters!$I$28*Parameters!$J$28+Parameters!$I$29*(Parameters!$J$29-Parameters!$J$28)+Parameters!$I$30*(Parameters!$J$30-Parameters!$J$29)+Parameters!$I$31*($A337-Parameters!$J$30)))),_xlfn.IFS($A337&lt;=Parameters!$J$28,Parameters!$I$28*$A337,$A337&lt;=Parameters!$J$29,Parameters!$I$29*$A337,$A337&lt;=Parameters!$J$30,Parameters!$I$30*$A337,$A337&gt;Parameters!$J$30,Parameters!$I$31*$A337))</f>
        <v>40392.020000000004</v>
      </c>
      <c r="AC337" s="290">
        <f t="shared" si="160"/>
        <v>121.6627108433735</v>
      </c>
      <c r="AD337" s="290" cm="1">
        <f t="array" ref="AD337">IF(Parameters!$F$55="No",IF($A337&lt;=Parameters!$J$34,Parameters!$I$34*$A337,IF($A337&lt;=Parameters!$J$35,Parameters!$I$34*Parameters!$J$34+Parameters!$I$35*($A337-Parameters!$J$34),IF($A337&lt;=Parameters!$J$36,Parameters!$I$34*Parameters!$J$34+Parameters!$I$35*(Parameters!$J$35-Parameters!$J$34)+Parameters!$I$36*($A337-Parameters!$J$35),Parameters!$I$34*Parameters!$J$34+Parameters!$I$35*(Parameters!$J$35-Parameters!$J$34)+Parameters!$I$36*(Parameters!$J$36-Parameters!$J$35)+Parameters!$I$37*($A337-Parameters!$J$36)))),_xlfn.IFS($A337&lt;=Parameters!$J$34,Parameters!$I$34*$A337,$A337&lt;=Parameters!$J$35,Parameters!$I$35*$A337,$A337&lt;=Parameters!$J$36,Parameters!$I$36*$A337,$A337&gt;Parameters!$J$36,Parameters!$I$37*$A337))</f>
        <v>44424.28</v>
      </c>
      <c r="AE337" s="290">
        <f t="shared" si="184"/>
        <v>133.80807228915663</v>
      </c>
      <c r="AF337" s="290" cm="1">
        <f t="array" ref="AF337">IF(Parameters!$F$55="No",IF($A337&lt;=Parameters!$J$39,Parameters!$I$39*$A337,IF($A337&lt;=Parameters!$J$40,Parameters!$I$39*Parameters!$J$39+Parameters!$I$40*($A337-Parameters!$J$39),IF($A337&lt;=Parameters!$J$41,Parameters!$I$39*Parameters!$J$39+Parameters!$I$40*(Parameters!$J$40-Parameters!$J$39)+Parameters!$I$41*($A337-Parameters!$J$40),Parameters!$I$39*Parameters!$J$39+Parameters!$I$40*(Parameters!$J$40-Parameters!$J$39)+Parameters!$I$41*(Parameters!$J$41-Parameters!$J$40)+Parameters!$I$42*($A337-Parameters!$J$41)))),_xlfn.IFS($A337&lt;=Parameters!$J$39,Parameters!$I$39*$A337,$A337&lt;=Parameters!$J$40,Parameters!$I$40*$A337,$A337&lt;=Parameters!$J$41,Parameters!$I$41*$A337,$A337&gt;Parameters!$J$41,Parameters!$I$42*$A337))</f>
        <v>46517.22</v>
      </c>
      <c r="AG337" s="290">
        <f t="shared" si="185"/>
        <v>140.11210843373493</v>
      </c>
      <c r="AI337" s="428">
        <f t="shared" si="161"/>
        <v>136.48999999999796</v>
      </c>
      <c r="AJ337" s="428">
        <f t="shared" si="162"/>
        <v>159.36000000000058</v>
      </c>
      <c r="AK337" s="428">
        <f t="shared" si="163"/>
        <v>143.54000000000087</v>
      </c>
      <c r="AL337" s="428">
        <f t="shared" si="164"/>
        <v>158.45999999999913</v>
      </c>
      <c r="AM337" s="428">
        <f t="shared" si="165"/>
        <v>136.48999999999796</v>
      </c>
      <c r="AN337" s="428">
        <f t="shared" si="166"/>
        <v>159.36000000000058</v>
      </c>
      <c r="AO337" s="428">
        <f t="shared" si="167"/>
        <v>143.54000000000087</v>
      </c>
      <c r="AP337" s="428">
        <f t="shared" si="168"/>
        <v>158.45999999999913</v>
      </c>
      <c r="AQ337" s="428">
        <f t="shared" si="169"/>
        <v>136.48999999999796</v>
      </c>
      <c r="AR337" s="428">
        <f t="shared" si="170"/>
        <v>159.36000000000058</v>
      </c>
      <c r="AS337" s="428">
        <f t="shared" si="171"/>
        <v>143.54000000000087</v>
      </c>
      <c r="AT337" s="428">
        <f t="shared" si="172"/>
        <v>158.45999999999913</v>
      </c>
      <c r="AU337" s="428">
        <f t="shared" si="173"/>
        <v>136.48999999999796</v>
      </c>
      <c r="AV337" s="428">
        <f t="shared" si="174"/>
        <v>159.36000000000058</v>
      </c>
      <c r="AW337" s="428">
        <f t="shared" si="175"/>
        <v>143.54000000000087</v>
      </c>
      <c r="AX337" s="428">
        <f t="shared" si="176"/>
        <v>158.45999999999913</v>
      </c>
    </row>
    <row r="338">
      <c r="A338" s="413">
        <v>333</v>
      </c>
      <c r="B338" s="290" cm="1">
        <f t="array" ref="B338">IF(Parameters!$C$55="No",IF($A338&lt;=Parameters!$D$23,Parameters!$C$23*$A338,IF($A338&lt;=Parameters!$D$24,Parameters!$C$23*Parameters!$D$23+Parameters!$C$24*($A338-Parameters!$D$23),IF($A338&lt;=Parameters!$D$25,Parameters!$C$23*Parameters!$D$23+Parameters!$C$24*(Parameters!$D$24-Parameters!$D$23)+Parameters!$C$25*($A338-Parameters!$D$24),Parameters!$C$23*Parameters!$D$23+Parameters!$C$24*(Parameters!$D$24-Parameters!$D$23)+Parameters!$C$25*(Parameters!$D$25-Parameters!$D$24)+Parameters!$C$26*($A338-Parameters!$D$25)))),_xlfn.IFS($A338&lt;=Parameters!$D$23,Parameters!$C$23*$A338,$A338&lt;=Parameters!$D$24,Parameters!$C$24*$A338,$A338&lt;=Parameters!$D$25,Parameters!$C$25*$A338,$A338&gt;Parameters!$D$25,Parameters!$C$26*$A338))</f>
        <v>31855.17</v>
      </c>
      <c r="C338" s="290">
        <f t="shared" si="177"/>
        <v>95.661171171171162</v>
      </c>
      <c r="D338" s="290" cm="1">
        <f t="array" ref="D338">IF(Parameters!$C$55="No",IF($A338&lt;=Parameters!$D$28,Parameters!$C$28*$A338,IF($A338&lt;=Parameters!$D$29,Parameters!$C$28*Parameters!$D$28+Parameters!$C$29*($A338-Parameters!$D$28),IF($A338&lt;=Parameters!$D$30,Parameters!$C$28*Parameters!$D$28+Parameters!$C$29*(Parameters!$D$29-Parameters!$D$28)+Parameters!$C$30*($A338-Parameters!$D$29),Parameters!$C$28*Parameters!$D$28+Parameters!$C$29*(Parameters!$D$29-Parameters!$D$28)+Parameters!$C$30*(Parameters!$D$30-Parameters!$D$29)+Parameters!$C$31*($A338-Parameters!$D$30)))),_xlfn.IFS($A338&lt;=Parameters!$D$28,Parameters!$C$28*$A338,$A338&lt;=Parameters!$D$29,Parameters!$C$29*$A338,$A338&lt;=Parameters!$D$30,Parameters!$C$30*$A338,$A338&gt;Parameters!$D$30,Parameters!$C$31*$A338))</f>
        <v>40551.380000000005</v>
      </c>
      <c r="E338" s="290">
        <f t="shared" si="177"/>
        <v>121.77591591591593</v>
      </c>
      <c r="F338" s="290" cm="1">
        <f t="array" ref="F338">IF(Parameters!$C$55="No",IF($A338&lt;=Parameters!$D$34,Parameters!$C$34*$A338,IF($A338&lt;=Parameters!$D$35,Parameters!$C$34*Parameters!$D$34+Parameters!$C$35*($A338-Parameters!$D$34),IF($A338&lt;=Parameters!$D$36,Parameters!$C$34*Parameters!$D$34+Parameters!$C$35*(Parameters!$D$35-Parameters!$D$34)+Parameters!$C$36*($A338-Parameters!$D$35),Parameters!$C$34*Parameters!$D$34+Parameters!$C$35*(Parameters!$D$35-Parameters!$D$34)+Parameters!$C$36*(Parameters!$D$36-Parameters!$D$35)+Parameters!$C$37*($A338-Parameters!$D$36)))),_xlfn.IFS($A338&lt;=Parameters!$D$34,Parameters!$C$34*$A338,$A338&lt;=Parameters!$D$35,Parameters!$C$35*$A338,$A338&lt;=Parameters!$D$36,Parameters!$C$36*$A338,$A338&gt;Parameters!$D$36,Parameters!$C$37*$A338))</f>
        <v>44567.82</v>
      </c>
      <c r="G338" s="290">
        <f t="shared" si="178"/>
        <v>133.83729729729728</v>
      </c>
      <c r="H338" s="290" cm="1">
        <f t="array" ref="H338">IF(Parameters!$C$55="No",IF($A338&lt;=Parameters!$D$39,Parameters!$C$39*$A338,IF($A338&lt;=Parameters!$D$40,Parameters!$C$39*Parameters!$D$39+Parameters!$C$40*($A338-Parameters!$D$39),IF($A338&lt;=Parameters!$D$41,Parameters!$C$39*Parameters!$D$39+Parameters!$C$40*(Parameters!$D$40-Parameters!$D$39)+Parameters!$C$41*($A338-Parameters!$D$40),Parameters!$C$39*Parameters!$D$39+Parameters!$C$40*(Parameters!$D$40-Parameters!$D$39)+Parameters!$C$41*(Parameters!$D$41-Parameters!$D$40)+Parameters!$C$42*($A338-Parameters!$D$41)))),_xlfn.IFS($A338&lt;=Parameters!$D$39,Parameters!$C$39*$A338,$A338&lt;=Parameters!$D$40,Parameters!$C$40*$A338,$A338&lt;=Parameters!$D$41,Parameters!$C$41*$A338,$A338&gt;Parameters!$D$41,Parameters!$C$42*$A338))</f>
        <v>46675.68</v>
      </c>
      <c r="I338" s="290">
        <f t="shared" si="179"/>
        <v>140.16720720720721</v>
      </c>
      <c r="J338" s="290" cm="1">
        <f t="array" ref="J338">IF(Parameters!$D$55="No",IF($A338&lt;=Parameters!$F$23,Parameters!$E$23*$A338,IF($A338&lt;=Parameters!$F$24,Parameters!$E$23*Parameters!$F$23+Parameters!$E$24*($A338-Parameters!$F$23),IF($A338&lt;=Parameters!$F$25,Parameters!$E$23*Parameters!$F$23+Parameters!$E$24*(Parameters!$F$24-Parameters!$F$23)+Parameters!$E$25*($A338-Parameters!$F$24),Parameters!$E$23*Parameters!$F$23+Parameters!$E$24*(Parameters!$F$24-Parameters!$F$23)+Parameters!$E$25*(Parameters!$F$25-Parameters!$F$24)+Parameters!$E$26*($A338-Parameters!$F$25)))),_xlfn.IFS($A338&lt;=Parameters!$F$23,Parameters!$E$23*$A338,$A338&lt;=Parameters!$F$24,Parameters!$E$24*$A338,$A338&lt;=Parameters!$F$25,Parameters!$E$25*$A338,$A338&gt;Parameters!$F$25,Parameters!$E$26*$A338))</f>
        <v>31855.17</v>
      </c>
      <c r="K338" s="290">
        <f t="shared" si="155"/>
        <v>95.661171171171162</v>
      </c>
      <c r="L338" s="290" cm="1">
        <f t="array" ref="L338">IF(Parameters!$D$55="No",IF($A338&lt;=Parameters!$F$28,Parameters!$E$28*$A338,IF($A338&lt;=Parameters!$F$29,Parameters!$E$28*Parameters!$F$28+Parameters!$E$29*($A338-Parameters!$F$28),IF($A338&lt;=Parameters!$F$30,Parameters!$E$28*Parameters!$F$28+Parameters!$E$29*(Parameters!$F$29-Parameters!$F$28)+Parameters!$E$30*($A338-Parameters!$F$29),Parameters!$E$28*Parameters!$F$28+Parameters!$E$29*(Parameters!$F$29-Parameters!$F$28)+Parameters!$E$30*(Parameters!$F$30-Parameters!$F$29)+Parameters!$E$31*($A338-Parameters!$F$30)))),_xlfn.IFS($A338&lt;=Parameters!$F$28,Parameters!$E$28*$A338,$A338&lt;=Parameters!$F$29,Parameters!$E$29*$A338,$A338&lt;=Parameters!$F$30,Parameters!$E$30*$A338,$A338&gt;Parameters!$F$30,Parameters!$E$31*$A338))</f>
        <v>40551.380000000005</v>
      </c>
      <c r="M338" s="290">
        <f t="shared" si="156"/>
        <v>121.77591591591593</v>
      </c>
      <c r="N338" s="290" cm="1">
        <f t="array" ref="N338">IF(Parameters!$D$55="No",IF($A338&lt;=Parameters!$F$34,Parameters!$E$34*$A338,IF($A338&lt;=Parameters!$F$35,Parameters!$E$34*Parameters!$F$34+Parameters!$E$35*($A338-Parameters!$F$34),IF($A338&lt;=Parameters!$F$36,Parameters!$E$34*Parameters!$F$34+Parameters!$E$35*(Parameters!$F$35-Parameters!$F$34)+Parameters!$E$36*($A338-Parameters!$F$35),Parameters!$E$34*Parameters!$F$34+Parameters!$E$35*(Parameters!$F$35-Parameters!$F$34)+Parameters!$E$36*(Parameters!$F$36-Parameters!$F$35)+Parameters!$E$37*($A338-Parameters!$F$36)))),_xlfn.IFS($A338&lt;=Parameters!$F$34,Parameters!$E$34*$A338,$A338&lt;=Parameters!$F$35,Parameters!$E$35*$A338,$A338&lt;=Parameters!$F$36,Parameters!$E$36*$A338,$A338&gt;Parameters!$F$36,Parameters!$E$37*$A338))</f>
        <v>44567.82</v>
      </c>
      <c r="O338" s="290">
        <f t="shared" si="180"/>
        <v>133.83729729729728</v>
      </c>
      <c r="P338" s="290" cm="1">
        <f t="array" ref="P338">IF(Parameters!$D$55="No",IF($A338&lt;=Parameters!$F$39,Parameters!$E$39*$A338,IF($A338&lt;=Parameters!$F$40,Parameters!$E$39*Parameters!$F$39+Parameters!$E$40*($A338-Parameters!$F$39),IF($A338&lt;=Parameters!$F$41,Parameters!$E$39*Parameters!$F$39+Parameters!$E$40*(Parameters!$F$40-Parameters!$F$39)+Parameters!$E$41*($A338-Parameters!$F$40),Parameters!$E$39*Parameters!$F$39+Parameters!$E$40*(Parameters!$F$40-Parameters!$F$39)+Parameters!$E$41*(Parameters!$F$41-Parameters!$F$40)+Parameters!$E$42*($A338-Parameters!$F$41)))),_xlfn.IFS($A338&lt;=Parameters!$F$39,Parameters!$E$39*$A338,$A338&lt;=Parameters!$F$40,Parameters!$E$40*$A338,$A338&lt;=Parameters!$F$41,Parameters!$E$41*$A338,$A338&gt;Parameters!$F$41,Parameters!$E$42*$A338))</f>
        <v>46675.68</v>
      </c>
      <c r="Q338" s="290">
        <f t="shared" si="181"/>
        <v>140.16720720720721</v>
      </c>
      <c r="R338" s="290" cm="1">
        <f t="array" ref="R338">IF(Parameters!$E$55="No",IF($A338&lt;=Parameters!$H$23,Parameters!$G$23*$A338,IF($A338&lt;=Parameters!$H$24,Parameters!$G$23*Parameters!$H$23+Parameters!$G$24*($A338-Parameters!$H$23),IF($A338&lt;=Parameters!$H$25,Parameters!$G$23*Parameters!$H$23+Parameters!$G$24*(Parameters!$H$24-Parameters!$H$23)+Parameters!$G$25*($A338-Parameters!$H$24),Parameters!$G$23*Parameters!$H$23+Parameters!$G$24*(Parameters!$H$24-Parameters!$H$23)+Parameters!$G$25*(Parameters!$H$25-Parameters!$H$24)+Parameters!$G$26*($A338-Parameters!$H$25)))),_xlfn.IFS($A338&lt;=Parameters!$H$23,Parameters!$G$23*$A338,$A338&lt;=Parameters!$H$24,Parameters!$G$24*$A338,$A338&lt;=Parameters!$H$25,Parameters!$G$25*$A338,$A338&gt;Parameters!$H$25,Parameters!$G$26*$A338))</f>
        <v>31855.17</v>
      </c>
      <c r="S338" s="290">
        <f t="shared" si="157"/>
        <v>95.661171171171162</v>
      </c>
      <c r="T338" s="290" cm="1">
        <f t="array" ref="T338">IF(Parameters!$E$55="No",IF($A338&lt;=Parameters!$H$28,Parameters!$G$28*$A338,IF($A338&lt;=Parameters!$H$29,Parameters!$G$28*Parameters!$H$28+Parameters!$G$29*($A338-Parameters!$H$28),IF($A338&lt;=Parameters!$H$30,Parameters!$G$28*Parameters!$H$28+Parameters!$G$29*(Parameters!$H$29-Parameters!$H$28)+Parameters!$G$30*($A338-Parameters!$H$29),Parameters!$G$28*Parameters!$H$28+Parameters!$G$29*(Parameters!$H$29-Parameters!$H$28)+Parameters!$G$30*(Parameters!$H$30-Parameters!$H$29)+Parameters!$G$31*($A338-Parameters!$H$30)))),_xlfn.IFS($A338&lt;=Parameters!$H$28,Parameters!$G$28*$A338,$A338&lt;=Parameters!$H$29,Parameters!$G$29*$A338,$A338&lt;=Parameters!$H$30,Parameters!$G$30*$A338,$A338&gt;Parameters!$H$30,Parameters!$G$31*$A338))</f>
        <v>40551.380000000005</v>
      </c>
      <c r="U338" s="290">
        <f t="shared" si="158"/>
        <v>121.77591591591593</v>
      </c>
      <c r="V338" s="290" cm="1">
        <f t="array" ref="V338">IF(Parameters!$E$55="No",IF($A338&lt;=Parameters!$H$34,Parameters!$G$34*$A338,IF($A338&lt;=Parameters!$H$35,Parameters!$G$34*Parameters!$H$34+Parameters!$G$35*($A338-Parameters!$H$34),IF($A338&lt;=Parameters!$H$36,Parameters!$G$34*Parameters!$H$34+Parameters!$G$35*(Parameters!$H$35-Parameters!$H$34)+Parameters!$G$36*($A338-Parameters!$H$35),Parameters!$G$34*Parameters!$H$34+Parameters!$G$35*(Parameters!$H$35-Parameters!$H$34)+Parameters!$G$36*(Parameters!$H$36-Parameters!$H$35)+Parameters!$G$37*($A338-Parameters!$H$36)))),_xlfn.IFS($A338&lt;=Parameters!$H$34,Parameters!$G$34*$A338,$A338&lt;=Parameters!$H$35,Parameters!$G$35*$A338,$A338&lt;=Parameters!$H$36,Parameters!$G$36*$A338,$A338&gt;Parameters!$H$36,Parameters!$G$37*$A338))</f>
        <v>44567.82</v>
      </c>
      <c r="W338" s="290">
        <f t="shared" si="182"/>
        <v>133.83729729729728</v>
      </c>
      <c r="X338" s="290" cm="1">
        <f t="array" ref="X338">IF(Parameters!$E$55="No",IF($A338&lt;=Parameters!$H$39,Parameters!$G$39*$A338,IF($A338&lt;=Parameters!$H$40,Parameters!$G$39*Parameters!$H$39+Parameters!$G$40*($A338-Parameters!$H$39),IF($A338&lt;=Parameters!$H$41,Parameters!$G$39*Parameters!$H$39+Parameters!$G$40*(Parameters!$H$40-Parameters!$H$39)+Parameters!$G$41*($A338-Parameters!$H$40),Parameters!$G$39*Parameters!$H$39+Parameters!$G$40*(Parameters!$H$40-Parameters!$H$39)+Parameters!$G$41*(Parameters!$H$41-Parameters!$H$40)+Parameters!$G$42*($A338-Parameters!$H$41)))),_xlfn.IFS($A338&lt;=Parameters!$H$39,Parameters!$G$39*$A338,$A338&lt;=Parameters!$H$40,Parameters!$G$40*$A338,$A338&lt;=Parameters!$H$41,Parameters!$G$41*$A338,$A338&gt;Parameters!$H$41,Parameters!$G$42*$A338))</f>
        <v>46675.68</v>
      </c>
      <c r="Y338" s="290">
        <f t="shared" si="183"/>
        <v>140.16720720720721</v>
      </c>
      <c r="Z338" s="290" cm="1">
        <f t="array" ref="Z338">IF(Parameters!$F$55="No",IF($A338&lt;=Parameters!$J$23,Parameters!$I$23*$A338,IF($A338&lt;=Parameters!$J$24,Parameters!$I$23*Parameters!$J$23+Parameters!$I$24*($A338-Parameters!$J$23),IF($A338&lt;=Parameters!$J$25,Parameters!$I$23*Parameters!$J$23+Parameters!$I$24*(Parameters!$J$24-Parameters!$J$23)+Parameters!$I$25*($A338-Parameters!$J$24),Parameters!$I$23*Parameters!$J$23+Parameters!$I$24*(Parameters!$J$24-Parameters!$J$23)+Parameters!$I$25*(Parameters!$J$25-Parameters!$J$24)+Parameters!$I$26*($A338-Parameters!$J$25)))),_xlfn.IFS($A338&lt;=Parameters!$J$23,Parameters!$I$23*$A338,$A338&lt;=Parameters!$J$24,Parameters!$I$24*$A338,$A338&lt;=Parameters!$J$25,Parameters!$I$25*$A338,$A338&gt;Parameters!$J$25,Parameters!$I$26*$A338))</f>
        <v>31855.17</v>
      </c>
      <c r="AA338" s="290">
        <f t="shared" si="159"/>
        <v>95.661171171171162</v>
      </c>
      <c r="AB338" s="290" cm="1">
        <f t="array" ref="AB338">IF(Parameters!$F$55="No",IF($A338&lt;=Parameters!$J$28,Parameters!$I$28*$A338,IF($A338&lt;=Parameters!$J$29,Parameters!$I$28*Parameters!$J$28+Parameters!$I$29*($A338-Parameters!$J$28),IF($A338&lt;=Parameters!$J$30,Parameters!$I$28*Parameters!$J$28+Parameters!$I$29*(Parameters!$J$29-Parameters!$J$28)+Parameters!$I$30*($A338-Parameters!$J$29),Parameters!$I$28*Parameters!$J$28+Parameters!$I$29*(Parameters!$J$29-Parameters!$J$28)+Parameters!$I$30*(Parameters!$J$30-Parameters!$J$29)+Parameters!$I$31*($A338-Parameters!$J$30)))),_xlfn.IFS($A338&lt;=Parameters!$J$28,Parameters!$I$28*$A338,$A338&lt;=Parameters!$J$29,Parameters!$I$29*$A338,$A338&lt;=Parameters!$J$30,Parameters!$I$30*$A338,$A338&gt;Parameters!$J$30,Parameters!$I$31*$A338))</f>
        <v>40551.380000000005</v>
      </c>
      <c r="AC338" s="290">
        <f t="shared" si="160"/>
        <v>121.77591591591593</v>
      </c>
      <c r="AD338" s="290" cm="1">
        <f t="array" ref="AD338">IF(Parameters!$F$55="No",IF($A338&lt;=Parameters!$J$34,Parameters!$I$34*$A338,IF($A338&lt;=Parameters!$J$35,Parameters!$I$34*Parameters!$J$34+Parameters!$I$35*($A338-Parameters!$J$34),IF($A338&lt;=Parameters!$J$36,Parameters!$I$34*Parameters!$J$34+Parameters!$I$35*(Parameters!$J$35-Parameters!$J$34)+Parameters!$I$36*($A338-Parameters!$J$35),Parameters!$I$34*Parameters!$J$34+Parameters!$I$35*(Parameters!$J$35-Parameters!$J$34)+Parameters!$I$36*(Parameters!$J$36-Parameters!$J$35)+Parameters!$I$37*($A338-Parameters!$J$36)))),_xlfn.IFS($A338&lt;=Parameters!$J$34,Parameters!$I$34*$A338,$A338&lt;=Parameters!$J$35,Parameters!$I$35*$A338,$A338&lt;=Parameters!$J$36,Parameters!$I$36*$A338,$A338&gt;Parameters!$J$36,Parameters!$I$37*$A338))</f>
        <v>44567.82</v>
      </c>
      <c r="AE338" s="290">
        <f t="shared" si="184"/>
        <v>133.83729729729728</v>
      </c>
      <c r="AF338" s="290" cm="1">
        <f t="array" ref="AF338">IF(Parameters!$F$55="No",IF($A338&lt;=Parameters!$J$39,Parameters!$I$39*$A338,IF($A338&lt;=Parameters!$J$40,Parameters!$I$39*Parameters!$J$39+Parameters!$I$40*($A338-Parameters!$J$39),IF($A338&lt;=Parameters!$J$41,Parameters!$I$39*Parameters!$J$39+Parameters!$I$40*(Parameters!$J$40-Parameters!$J$39)+Parameters!$I$41*($A338-Parameters!$J$40),Parameters!$I$39*Parameters!$J$39+Parameters!$I$40*(Parameters!$J$40-Parameters!$J$39)+Parameters!$I$41*(Parameters!$J$41-Parameters!$J$40)+Parameters!$I$42*($A338-Parameters!$J$41)))),_xlfn.IFS($A338&lt;=Parameters!$J$39,Parameters!$I$39*$A338,$A338&lt;=Parameters!$J$40,Parameters!$I$40*$A338,$A338&lt;=Parameters!$J$41,Parameters!$I$41*$A338,$A338&gt;Parameters!$J$41,Parameters!$I$42*$A338))</f>
        <v>46675.68</v>
      </c>
      <c r="AG338" s="290">
        <f t="shared" si="185"/>
        <v>140.16720720720721</v>
      </c>
      <c r="AI338" s="428">
        <f t="shared" si="161"/>
        <v>136.48999999999796</v>
      </c>
      <c r="AJ338" s="428">
        <f t="shared" si="162"/>
        <v>159.36000000000058</v>
      </c>
      <c r="AK338" s="428">
        <f t="shared" si="163"/>
        <v>143.54000000000087</v>
      </c>
      <c r="AL338" s="428">
        <f t="shared" si="164"/>
        <v>158.45999999999913</v>
      </c>
      <c r="AM338" s="428">
        <f t="shared" si="165"/>
        <v>136.48999999999796</v>
      </c>
      <c r="AN338" s="428">
        <f t="shared" si="166"/>
        <v>159.36000000000058</v>
      </c>
      <c r="AO338" s="428">
        <f t="shared" si="167"/>
        <v>143.54000000000087</v>
      </c>
      <c r="AP338" s="428">
        <f t="shared" si="168"/>
        <v>158.45999999999913</v>
      </c>
      <c r="AQ338" s="428">
        <f t="shared" si="169"/>
        <v>136.48999999999796</v>
      </c>
      <c r="AR338" s="428">
        <f t="shared" si="170"/>
        <v>159.36000000000058</v>
      </c>
      <c r="AS338" s="428">
        <f t="shared" si="171"/>
        <v>143.54000000000087</v>
      </c>
      <c r="AT338" s="428">
        <f t="shared" si="172"/>
        <v>158.45999999999913</v>
      </c>
      <c r="AU338" s="428">
        <f t="shared" si="173"/>
        <v>136.48999999999796</v>
      </c>
      <c r="AV338" s="428">
        <f t="shared" si="174"/>
        <v>159.36000000000058</v>
      </c>
      <c r="AW338" s="428">
        <f t="shared" si="175"/>
        <v>143.54000000000087</v>
      </c>
      <c r="AX338" s="428">
        <f t="shared" si="176"/>
        <v>158.45999999999913</v>
      </c>
    </row>
    <row r="339">
      <c r="A339" s="413">
        <v>334</v>
      </c>
      <c r="B339" s="290" cm="1">
        <f t="array" ref="B339">IF(Parameters!$C$55="No",IF($A339&lt;=Parameters!$D$23,Parameters!$C$23*$A339,IF($A339&lt;=Parameters!$D$24,Parameters!$C$23*Parameters!$D$23+Parameters!$C$24*($A339-Parameters!$D$23),IF($A339&lt;=Parameters!$D$25,Parameters!$C$23*Parameters!$D$23+Parameters!$C$24*(Parameters!$D$24-Parameters!$D$23)+Parameters!$C$25*($A339-Parameters!$D$24),Parameters!$C$23*Parameters!$D$23+Parameters!$C$24*(Parameters!$D$24-Parameters!$D$23)+Parameters!$C$25*(Parameters!$D$25-Parameters!$D$24)+Parameters!$C$26*($A339-Parameters!$D$25)))),_xlfn.IFS($A339&lt;=Parameters!$D$23,Parameters!$C$23*$A339,$A339&lt;=Parameters!$D$24,Parameters!$C$24*$A339,$A339&lt;=Parameters!$D$25,Parameters!$C$25*$A339,$A339&gt;Parameters!$D$25,Parameters!$C$26*$A339))</f>
        <v>31991.66</v>
      </c>
      <c r="C339" s="290">
        <f t="shared" si="177"/>
        <v>95.78341317365269</v>
      </c>
      <c r="D339" s="290" cm="1">
        <f t="array" ref="D339">IF(Parameters!$C$55="No",IF($A339&lt;=Parameters!$D$28,Parameters!$C$28*$A339,IF($A339&lt;=Parameters!$D$29,Parameters!$C$28*Parameters!$D$28+Parameters!$C$29*($A339-Parameters!$D$28),IF($A339&lt;=Parameters!$D$30,Parameters!$C$28*Parameters!$D$28+Parameters!$C$29*(Parameters!$D$29-Parameters!$D$28)+Parameters!$C$30*($A339-Parameters!$D$29),Parameters!$C$28*Parameters!$D$28+Parameters!$C$29*(Parameters!$D$29-Parameters!$D$28)+Parameters!$C$30*(Parameters!$D$30-Parameters!$D$29)+Parameters!$C$31*($A339-Parameters!$D$30)))),_xlfn.IFS($A339&lt;=Parameters!$D$28,Parameters!$C$28*$A339,$A339&lt;=Parameters!$D$29,Parameters!$C$29*$A339,$A339&lt;=Parameters!$D$30,Parameters!$C$30*$A339,$A339&gt;Parameters!$D$30,Parameters!$C$31*$A339))</f>
        <v>40710.740000000005</v>
      </c>
      <c r="E339" s="290">
        <f t="shared" si="177"/>
        <v>121.88844311377247</v>
      </c>
      <c r="F339" s="290" cm="1">
        <f t="array" ref="F339">IF(Parameters!$C$55="No",IF($A339&lt;=Parameters!$D$34,Parameters!$C$34*$A339,IF($A339&lt;=Parameters!$D$35,Parameters!$C$34*Parameters!$D$34+Parameters!$C$35*($A339-Parameters!$D$34),IF($A339&lt;=Parameters!$D$36,Parameters!$C$34*Parameters!$D$34+Parameters!$C$35*(Parameters!$D$35-Parameters!$D$34)+Parameters!$C$36*($A339-Parameters!$D$35),Parameters!$C$34*Parameters!$D$34+Parameters!$C$35*(Parameters!$D$35-Parameters!$D$34)+Parameters!$C$36*(Parameters!$D$36-Parameters!$D$35)+Parameters!$C$37*($A339-Parameters!$D$36)))),_xlfn.IFS($A339&lt;=Parameters!$D$34,Parameters!$C$34*$A339,$A339&lt;=Parameters!$D$35,Parameters!$C$35*$A339,$A339&lt;=Parameters!$D$36,Parameters!$C$36*$A339,$A339&gt;Parameters!$D$36,Parameters!$C$37*$A339))</f>
        <v>44711.360000000001</v>
      </c>
      <c r="G339" s="290">
        <f t="shared" si="178"/>
        <v>133.86634730538921</v>
      </c>
      <c r="H339" s="290" cm="1">
        <f t="array" ref="H339">IF(Parameters!$C$55="No",IF($A339&lt;=Parameters!$D$39,Parameters!$C$39*$A339,IF($A339&lt;=Parameters!$D$40,Parameters!$C$39*Parameters!$D$39+Parameters!$C$40*($A339-Parameters!$D$39),IF($A339&lt;=Parameters!$D$41,Parameters!$C$39*Parameters!$D$39+Parameters!$C$40*(Parameters!$D$40-Parameters!$D$39)+Parameters!$C$41*($A339-Parameters!$D$40),Parameters!$C$39*Parameters!$D$39+Parameters!$C$40*(Parameters!$D$40-Parameters!$D$39)+Parameters!$C$41*(Parameters!$D$41-Parameters!$D$40)+Parameters!$C$42*($A339-Parameters!$D$41)))),_xlfn.IFS($A339&lt;=Parameters!$D$39,Parameters!$C$39*$A339,$A339&lt;=Parameters!$D$40,Parameters!$C$40*$A339,$A339&lt;=Parameters!$D$41,Parameters!$C$41*$A339,$A339&gt;Parameters!$D$41,Parameters!$C$42*$A339))</f>
        <v>46834.14</v>
      </c>
      <c r="I339" s="290">
        <f t="shared" si="179"/>
        <v>140.22197604790418</v>
      </c>
      <c r="J339" s="290" cm="1">
        <f t="array" ref="J339">IF(Parameters!$D$55="No",IF($A339&lt;=Parameters!$F$23,Parameters!$E$23*$A339,IF($A339&lt;=Parameters!$F$24,Parameters!$E$23*Parameters!$F$23+Parameters!$E$24*($A339-Parameters!$F$23),IF($A339&lt;=Parameters!$F$25,Parameters!$E$23*Parameters!$F$23+Parameters!$E$24*(Parameters!$F$24-Parameters!$F$23)+Parameters!$E$25*($A339-Parameters!$F$24),Parameters!$E$23*Parameters!$F$23+Parameters!$E$24*(Parameters!$F$24-Parameters!$F$23)+Parameters!$E$25*(Parameters!$F$25-Parameters!$F$24)+Parameters!$E$26*($A339-Parameters!$F$25)))),_xlfn.IFS($A339&lt;=Parameters!$F$23,Parameters!$E$23*$A339,$A339&lt;=Parameters!$F$24,Parameters!$E$24*$A339,$A339&lt;=Parameters!$F$25,Parameters!$E$25*$A339,$A339&gt;Parameters!$F$25,Parameters!$E$26*$A339))</f>
        <v>31991.66</v>
      </c>
      <c r="K339" s="290">
        <f t="shared" si="155"/>
        <v>95.78341317365269</v>
      </c>
      <c r="L339" s="290" cm="1">
        <f t="array" ref="L339">IF(Parameters!$D$55="No",IF($A339&lt;=Parameters!$F$28,Parameters!$E$28*$A339,IF($A339&lt;=Parameters!$F$29,Parameters!$E$28*Parameters!$F$28+Parameters!$E$29*($A339-Parameters!$F$28),IF($A339&lt;=Parameters!$F$30,Parameters!$E$28*Parameters!$F$28+Parameters!$E$29*(Parameters!$F$29-Parameters!$F$28)+Parameters!$E$30*($A339-Parameters!$F$29),Parameters!$E$28*Parameters!$F$28+Parameters!$E$29*(Parameters!$F$29-Parameters!$F$28)+Parameters!$E$30*(Parameters!$F$30-Parameters!$F$29)+Parameters!$E$31*($A339-Parameters!$F$30)))),_xlfn.IFS($A339&lt;=Parameters!$F$28,Parameters!$E$28*$A339,$A339&lt;=Parameters!$F$29,Parameters!$E$29*$A339,$A339&lt;=Parameters!$F$30,Parameters!$E$30*$A339,$A339&gt;Parameters!$F$30,Parameters!$E$31*$A339))</f>
        <v>40710.740000000005</v>
      </c>
      <c r="M339" s="290">
        <f t="shared" si="156"/>
        <v>121.88844311377247</v>
      </c>
      <c r="N339" s="290" cm="1">
        <f t="array" ref="N339">IF(Parameters!$D$55="No",IF($A339&lt;=Parameters!$F$34,Parameters!$E$34*$A339,IF($A339&lt;=Parameters!$F$35,Parameters!$E$34*Parameters!$F$34+Parameters!$E$35*($A339-Parameters!$F$34),IF($A339&lt;=Parameters!$F$36,Parameters!$E$34*Parameters!$F$34+Parameters!$E$35*(Parameters!$F$35-Parameters!$F$34)+Parameters!$E$36*($A339-Parameters!$F$35),Parameters!$E$34*Parameters!$F$34+Parameters!$E$35*(Parameters!$F$35-Parameters!$F$34)+Parameters!$E$36*(Parameters!$F$36-Parameters!$F$35)+Parameters!$E$37*($A339-Parameters!$F$36)))),_xlfn.IFS($A339&lt;=Parameters!$F$34,Parameters!$E$34*$A339,$A339&lt;=Parameters!$F$35,Parameters!$E$35*$A339,$A339&lt;=Parameters!$F$36,Parameters!$E$36*$A339,$A339&gt;Parameters!$F$36,Parameters!$E$37*$A339))</f>
        <v>44711.360000000001</v>
      </c>
      <c r="O339" s="290">
        <f t="shared" si="180"/>
        <v>133.86634730538921</v>
      </c>
      <c r="P339" s="290" cm="1">
        <f t="array" ref="P339">IF(Parameters!$D$55="No",IF($A339&lt;=Parameters!$F$39,Parameters!$E$39*$A339,IF($A339&lt;=Parameters!$F$40,Parameters!$E$39*Parameters!$F$39+Parameters!$E$40*($A339-Parameters!$F$39),IF($A339&lt;=Parameters!$F$41,Parameters!$E$39*Parameters!$F$39+Parameters!$E$40*(Parameters!$F$40-Parameters!$F$39)+Parameters!$E$41*($A339-Parameters!$F$40),Parameters!$E$39*Parameters!$F$39+Parameters!$E$40*(Parameters!$F$40-Parameters!$F$39)+Parameters!$E$41*(Parameters!$F$41-Parameters!$F$40)+Parameters!$E$42*($A339-Parameters!$F$41)))),_xlfn.IFS($A339&lt;=Parameters!$F$39,Parameters!$E$39*$A339,$A339&lt;=Parameters!$F$40,Parameters!$E$40*$A339,$A339&lt;=Parameters!$F$41,Parameters!$E$41*$A339,$A339&gt;Parameters!$F$41,Parameters!$E$42*$A339))</f>
        <v>46834.14</v>
      </c>
      <c r="Q339" s="290">
        <f t="shared" si="181"/>
        <v>140.22197604790418</v>
      </c>
      <c r="R339" s="290" cm="1">
        <f t="array" ref="R339">IF(Parameters!$E$55="No",IF($A339&lt;=Parameters!$H$23,Parameters!$G$23*$A339,IF($A339&lt;=Parameters!$H$24,Parameters!$G$23*Parameters!$H$23+Parameters!$G$24*($A339-Parameters!$H$23),IF($A339&lt;=Parameters!$H$25,Parameters!$G$23*Parameters!$H$23+Parameters!$G$24*(Parameters!$H$24-Parameters!$H$23)+Parameters!$G$25*($A339-Parameters!$H$24),Parameters!$G$23*Parameters!$H$23+Parameters!$G$24*(Parameters!$H$24-Parameters!$H$23)+Parameters!$G$25*(Parameters!$H$25-Parameters!$H$24)+Parameters!$G$26*($A339-Parameters!$H$25)))),_xlfn.IFS($A339&lt;=Parameters!$H$23,Parameters!$G$23*$A339,$A339&lt;=Parameters!$H$24,Parameters!$G$24*$A339,$A339&lt;=Parameters!$H$25,Parameters!$G$25*$A339,$A339&gt;Parameters!$H$25,Parameters!$G$26*$A339))</f>
        <v>31991.66</v>
      </c>
      <c r="S339" s="290">
        <f t="shared" si="157"/>
        <v>95.78341317365269</v>
      </c>
      <c r="T339" s="290" cm="1">
        <f t="array" ref="T339">IF(Parameters!$E$55="No",IF($A339&lt;=Parameters!$H$28,Parameters!$G$28*$A339,IF($A339&lt;=Parameters!$H$29,Parameters!$G$28*Parameters!$H$28+Parameters!$G$29*($A339-Parameters!$H$28),IF($A339&lt;=Parameters!$H$30,Parameters!$G$28*Parameters!$H$28+Parameters!$G$29*(Parameters!$H$29-Parameters!$H$28)+Parameters!$G$30*($A339-Parameters!$H$29),Parameters!$G$28*Parameters!$H$28+Parameters!$G$29*(Parameters!$H$29-Parameters!$H$28)+Parameters!$G$30*(Parameters!$H$30-Parameters!$H$29)+Parameters!$G$31*($A339-Parameters!$H$30)))),_xlfn.IFS($A339&lt;=Parameters!$H$28,Parameters!$G$28*$A339,$A339&lt;=Parameters!$H$29,Parameters!$G$29*$A339,$A339&lt;=Parameters!$H$30,Parameters!$G$30*$A339,$A339&gt;Parameters!$H$30,Parameters!$G$31*$A339))</f>
        <v>40710.740000000005</v>
      </c>
      <c r="U339" s="290">
        <f t="shared" si="158"/>
        <v>121.88844311377247</v>
      </c>
      <c r="V339" s="290" cm="1">
        <f t="array" ref="V339">IF(Parameters!$E$55="No",IF($A339&lt;=Parameters!$H$34,Parameters!$G$34*$A339,IF($A339&lt;=Parameters!$H$35,Parameters!$G$34*Parameters!$H$34+Parameters!$G$35*($A339-Parameters!$H$34),IF($A339&lt;=Parameters!$H$36,Parameters!$G$34*Parameters!$H$34+Parameters!$G$35*(Parameters!$H$35-Parameters!$H$34)+Parameters!$G$36*($A339-Parameters!$H$35),Parameters!$G$34*Parameters!$H$34+Parameters!$G$35*(Parameters!$H$35-Parameters!$H$34)+Parameters!$G$36*(Parameters!$H$36-Parameters!$H$35)+Parameters!$G$37*($A339-Parameters!$H$36)))),_xlfn.IFS($A339&lt;=Parameters!$H$34,Parameters!$G$34*$A339,$A339&lt;=Parameters!$H$35,Parameters!$G$35*$A339,$A339&lt;=Parameters!$H$36,Parameters!$G$36*$A339,$A339&gt;Parameters!$H$36,Parameters!$G$37*$A339))</f>
        <v>44711.360000000001</v>
      </c>
      <c r="W339" s="290">
        <f t="shared" si="182"/>
        <v>133.86634730538921</v>
      </c>
      <c r="X339" s="290" cm="1">
        <f t="array" ref="X339">IF(Parameters!$E$55="No",IF($A339&lt;=Parameters!$H$39,Parameters!$G$39*$A339,IF($A339&lt;=Parameters!$H$40,Parameters!$G$39*Parameters!$H$39+Parameters!$G$40*($A339-Parameters!$H$39),IF($A339&lt;=Parameters!$H$41,Parameters!$G$39*Parameters!$H$39+Parameters!$G$40*(Parameters!$H$40-Parameters!$H$39)+Parameters!$G$41*($A339-Parameters!$H$40),Parameters!$G$39*Parameters!$H$39+Parameters!$G$40*(Parameters!$H$40-Parameters!$H$39)+Parameters!$G$41*(Parameters!$H$41-Parameters!$H$40)+Parameters!$G$42*($A339-Parameters!$H$41)))),_xlfn.IFS($A339&lt;=Parameters!$H$39,Parameters!$G$39*$A339,$A339&lt;=Parameters!$H$40,Parameters!$G$40*$A339,$A339&lt;=Parameters!$H$41,Parameters!$G$41*$A339,$A339&gt;Parameters!$H$41,Parameters!$G$42*$A339))</f>
        <v>46834.14</v>
      </c>
      <c r="Y339" s="290">
        <f t="shared" si="183"/>
        <v>140.22197604790418</v>
      </c>
      <c r="Z339" s="290" cm="1">
        <f t="array" ref="Z339">IF(Parameters!$F$55="No",IF($A339&lt;=Parameters!$J$23,Parameters!$I$23*$A339,IF($A339&lt;=Parameters!$J$24,Parameters!$I$23*Parameters!$J$23+Parameters!$I$24*($A339-Parameters!$J$23),IF($A339&lt;=Parameters!$J$25,Parameters!$I$23*Parameters!$J$23+Parameters!$I$24*(Parameters!$J$24-Parameters!$J$23)+Parameters!$I$25*($A339-Parameters!$J$24),Parameters!$I$23*Parameters!$J$23+Parameters!$I$24*(Parameters!$J$24-Parameters!$J$23)+Parameters!$I$25*(Parameters!$J$25-Parameters!$J$24)+Parameters!$I$26*($A339-Parameters!$J$25)))),_xlfn.IFS($A339&lt;=Parameters!$J$23,Parameters!$I$23*$A339,$A339&lt;=Parameters!$J$24,Parameters!$I$24*$A339,$A339&lt;=Parameters!$J$25,Parameters!$I$25*$A339,$A339&gt;Parameters!$J$25,Parameters!$I$26*$A339))</f>
        <v>31991.66</v>
      </c>
      <c r="AA339" s="290">
        <f t="shared" si="159"/>
        <v>95.78341317365269</v>
      </c>
      <c r="AB339" s="290" cm="1">
        <f t="array" ref="AB339">IF(Parameters!$F$55="No",IF($A339&lt;=Parameters!$J$28,Parameters!$I$28*$A339,IF($A339&lt;=Parameters!$J$29,Parameters!$I$28*Parameters!$J$28+Parameters!$I$29*($A339-Parameters!$J$28),IF($A339&lt;=Parameters!$J$30,Parameters!$I$28*Parameters!$J$28+Parameters!$I$29*(Parameters!$J$29-Parameters!$J$28)+Parameters!$I$30*($A339-Parameters!$J$29),Parameters!$I$28*Parameters!$J$28+Parameters!$I$29*(Parameters!$J$29-Parameters!$J$28)+Parameters!$I$30*(Parameters!$J$30-Parameters!$J$29)+Parameters!$I$31*($A339-Parameters!$J$30)))),_xlfn.IFS($A339&lt;=Parameters!$J$28,Parameters!$I$28*$A339,$A339&lt;=Parameters!$J$29,Parameters!$I$29*$A339,$A339&lt;=Parameters!$J$30,Parameters!$I$30*$A339,$A339&gt;Parameters!$J$30,Parameters!$I$31*$A339))</f>
        <v>40710.740000000005</v>
      </c>
      <c r="AC339" s="290">
        <f t="shared" si="160"/>
        <v>121.88844311377247</v>
      </c>
      <c r="AD339" s="290" cm="1">
        <f t="array" ref="AD339">IF(Parameters!$F$55="No",IF($A339&lt;=Parameters!$J$34,Parameters!$I$34*$A339,IF($A339&lt;=Parameters!$J$35,Parameters!$I$34*Parameters!$J$34+Parameters!$I$35*($A339-Parameters!$J$34),IF($A339&lt;=Parameters!$J$36,Parameters!$I$34*Parameters!$J$34+Parameters!$I$35*(Parameters!$J$35-Parameters!$J$34)+Parameters!$I$36*($A339-Parameters!$J$35),Parameters!$I$34*Parameters!$J$34+Parameters!$I$35*(Parameters!$J$35-Parameters!$J$34)+Parameters!$I$36*(Parameters!$J$36-Parameters!$J$35)+Parameters!$I$37*($A339-Parameters!$J$36)))),_xlfn.IFS($A339&lt;=Parameters!$J$34,Parameters!$I$34*$A339,$A339&lt;=Parameters!$J$35,Parameters!$I$35*$A339,$A339&lt;=Parameters!$J$36,Parameters!$I$36*$A339,$A339&gt;Parameters!$J$36,Parameters!$I$37*$A339))</f>
        <v>44711.360000000001</v>
      </c>
      <c r="AE339" s="290">
        <f t="shared" si="184"/>
        <v>133.86634730538921</v>
      </c>
      <c r="AF339" s="290" cm="1">
        <f t="array" ref="AF339">IF(Parameters!$F$55="No",IF($A339&lt;=Parameters!$J$39,Parameters!$I$39*$A339,IF($A339&lt;=Parameters!$J$40,Parameters!$I$39*Parameters!$J$39+Parameters!$I$40*($A339-Parameters!$J$39),IF($A339&lt;=Parameters!$J$41,Parameters!$I$39*Parameters!$J$39+Parameters!$I$40*(Parameters!$J$40-Parameters!$J$39)+Parameters!$I$41*($A339-Parameters!$J$40),Parameters!$I$39*Parameters!$J$39+Parameters!$I$40*(Parameters!$J$40-Parameters!$J$39)+Parameters!$I$41*(Parameters!$J$41-Parameters!$J$40)+Parameters!$I$42*($A339-Parameters!$J$41)))),_xlfn.IFS($A339&lt;=Parameters!$J$39,Parameters!$I$39*$A339,$A339&lt;=Parameters!$J$40,Parameters!$I$40*$A339,$A339&lt;=Parameters!$J$41,Parameters!$I$41*$A339,$A339&gt;Parameters!$J$41,Parameters!$I$42*$A339))</f>
        <v>46834.14</v>
      </c>
      <c r="AG339" s="290">
        <f t="shared" si="185"/>
        <v>140.22197604790418</v>
      </c>
      <c r="AI339" s="428">
        <f t="shared" si="161"/>
        <v>136.4900000000016</v>
      </c>
      <c r="AJ339" s="428">
        <f t="shared" si="162"/>
        <v>159.36000000000058</v>
      </c>
      <c r="AK339" s="428">
        <f t="shared" si="163"/>
        <v>143.54000000000087</v>
      </c>
      <c r="AL339" s="428">
        <f t="shared" si="164"/>
        <v>158.45999999999913</v>
      </c>
      <c r="AM339" s="428">
        <f t="shared" si="165"/>
        <v>136.4900000000016</v>
      </c>
      <c r="AN339" s="428">
        <f t="shared" si="166"/>
        <v>159.36000000000058</v>
      </c>
      <c r="AO339" s="428">
        <f t="shared" si="167"/>
        <v>143.54000000000087</v>
      </c>
      <c r="AP339" s="428">
        <f t="shared" si="168"/>
        <v>158.45999999999913</v>
      </c>
      <c r="AQ339" s="428">
        <f t="shared" si="169"/>
        <v>136.4900000000016</v>
      </c>
      <c r="AR339" s="428">
        <f t="shared" si="170"/>
        <v>159.36000000000058</v>
      </c>
      <c r="AS339" s="428">
        <f t="shared" si="171"/>
        <v>143.54000000000087</v>
      </c>
      <c r="AT339" s="428">
        <f t="shared" si="172"/>
        <v>158.45999999999913</v>
      </c>
      <c r="AU339" s="428">
        <f t="shared" si="173"/>
        <v>136.4900000000016</v>
      </c>
      <c r="AV339" s="428">
        <f t="shared" si="174"/>
        <v>159.36000000000058</v>
      </c>
      <c r="AW339" s="428">
        <f t="shared" si="175"/>
        <v>143.54000000000087</v>
      </c>
      <c r="AX339" s="428">
        <f t="shared" si="176"/>
        <v>158.45999999999913</v>
      </c>
    </row>
    <row r="340">
      <c r="A340" s="413">
        <v>335</v>
      </c>
      <c r="B340" s="290" cm="1">
        <f t="array" ref="B340">IF(Parameters!$C$55="No",IF($A340&lt;=Parameters!$D$23,Parameters!$C$23*$A340,IF($A340&lt;=Parameters!$D$24,Parameters!$C$23*Parameters!$D$23+Parameters!$C$24*($A340-Parameters!$D$23),IF($A340&lt;=Parameters!$D$25,Parameters!$C$23*Parameters!$D$23+Parameters!$C$24*(Parameters!$D$24-Parameters!$D$23)+Parameters!$C$25*($A340-Parameters!$D$24),Parameters!$C$23*Parameters!$D$23+Parameters!$C$24*(Parameters!$D$24-Parameters!$D$23)+Parameters!$C$25*(Parameters!$D$25-Parameters!$D$24)+Parameters!$C$26*($A340-Parameters!$D$25)))),_xlfn.IFS($A340&lt;=Parameters!$D$23,Parameters!$C$23*$A340,$A340&lt;=Parameters!$D$24,Parameters!$C$24*$A340,$A340&lt;=Parameters!$D$25,Parameters!$C$25*$A340,$A340&gt;Parameters!$D$25,Parameters!$C$26*$A340))</f>
        <v>32128.15</v>
      </c>
      <c r="C340" s="290">
        <f t="shared" si="177"/>
        <v>95.904925373134333</v>
      </c>
      <c r="D340" s="290" cm="1">
        <f t="array" ref="D340">IF(Parameters!$C$55="No",IF($A340&lt;=Parameters!$D$28,Parameters!$C$28*$A340,IF($A340&lt;=Parameters!$D$29,Parameters!$C$28*Parameters!$D$28+Parameters!$C$29*($A340-Parameters!$D$28),IF($A340&lt;=Parameters!$D$30,Parameters!$C$28*Parameters!$D$28+Parameters!$C$29*(Parameters!$D$29-Parameters!$D$28)+Parameters!$C$30*($A340-Parameters!$D$29),Parameters!$C$28*Parameters!$D$28+Parameters!$C$29*(Parameters!$D$29-Parameters!$D$28)+Parameters!$C$30*(Parameters!$D$30-Parameters!$D$29)+Parameters!$C$31*($A340-Parameters!$D$30)))),_xlfn.IFS($A340&lt;=Parameters!$D$28,Parameters!$C$28*$A340,$A340&lt;=Parameters!$D$29,Parameters!$C$29*$A340,$A340&lt;=Parameters!$D$30,Parameters!$C$30*$A340,$A340&gt;Parameters!$D$30,Parameters!$C$31*$A340))</f>
        <v>40870.1</v>
      </c>
      <c r="E340" s="290">
        <f t="shared" si="177"/>
        <v>122.00029850746269</v>
      </c>
      <c r="F340" s="290" cm="1">
        <f t="array" ref="F340">IF(Parameters!$C$55="No",IF($A340&lt;=Parameters!$D$34,Parameters!$C$34*$A340,IF($A340&lt;=Parameters!$D$35,Parameters!$C$34*Parameters!$D$34+Parameters!$C$35*($A340-Parameters!$D$34),IF($A340&lt;=Parameters!$D$36,Parameters!$C$34*Parameters!$D$34+Parameters!$C$35*(Parameters!$D$35-Parameters!$D$34)+Parameters!$C$36*($A340-Parameters!$D$35),Parameters!$C$34*Parameters!$D$34+Parameters!$C$35*(Parameters!$D$35-Parameters!$D$34)+Parameters!$C$36*(Parameters!$D$36-Parameters!$D$35)+Parameters!$C$37*($A340-Parameters!$D$36)))),_xlfn.IFS($A340&lt;=Parameters!$D$34,Parameters!$C$34*$A340,$A340&lt;=Parameters!$D$35,Parameters!$C$35*$A340,$A340&lt;=Parameters!$D$36,Parameters!$C$36*$A340,$A340&gt;Parameters!$D$36,Parameters!$C$37*$A340))</f>
        <v>44854.9</v>
      </c>
      <c r="G340" s="290">
        <f t="shared" si="178"/>
        <v>133.89522388059703</v>
      </c>
      <c r="H340" s="290" cm="1">
        <f t="array" ref="H340">IF(Parameters!$C$55="No",IF($A340&lt;=Parameters!$D$39,Parameters!$C$39*$A340,IF($A340&lt;=Parameters!$D$40,Parameters!$C$39*Parameters!$D$39+Parameters!$C$40*($A340-Parameters!$D$39),IF($A340&lt;=Parameters!$D$41,Parameters!$C$39*Parameters!$D$39+Parameters!$C$40*(Parameters!$D$40-Parameters!$D$39)+Parameters!$C$41*($A340-Parameters!$D$40),Parameters!$C$39*Parameters!$D$39+Parameters!$C$40*(Parameters!$D$40-Parameters!$D$39)+Parameters!$C$41*(Parameters!$D$41-Parameters!$D$40)+Parameters!$C$42*($A340-Parameters!$D$41)))),_xlfn.IFS($A340&lt;=Parameters!$D$39,Parameters!$C$39*$A340,$A340&lt;=Parameters!$D$40,Parameters!$C$40*$A340,$A340&lt;=Parameters!$D$41,Parameters!$C$41*$A340,$A340&gt;Parameters!$D$41,Parameters!$C$42*$A340))</f>
        <v>46992.6</v>
      </c>
      <c r="I340" s="290">
        <f t="shared" si="179"/>
        <v>140.27641791044775</v>
      </c>
      <c r="J340" s="290" cm="1">
        <f t="array" ref="J340">IF(Parameters!$D$55="No",IF($A340&lt;=Parameters!$F$23,Parameters!$E$23*$A340,IF($A340&lt;=Parameters!$F$24,Parameters!$E$23*Parameters!$F$23+Parameters!$E$24*($A340-Parameters!$F$23),IF($A340&lt;=Parameters!$F$25,Parameters!$E$23*Parameters!$F$23+Parameters!$E$24*(Parameters!$F$24-Parameters!$F$23)+Parameters!$E$25*($A340-Parameters!$F$24),Parameters!$E$23*Parameters!$F$23+Parameters!$E$24*(Parameters!$F$24-Parameters!$F$23)+Parameters!$E$25*(Parameters!$F$25-Parameters!$F$24)+Parameters!$E$26*($A340-Parameters!$F$25)))),_xlfn.IFS($A340&lt;=Parameters!$F$23,Parameters!$E$23*$A340,$A340&lt;=Parameters!$F$24,Parameters!$E$24*$A340,$A340&lt;=Parameters!$F$25,Parameters!$E$25*$A340,$A340&gt;Parameters!$F$25,Parameters!$E$26*$A340))</f>
        <v>32128.15</v>
      </c>
      <c r="K340" s="290">
        <f t="shared" si="155"/>
        <v>95.904925373134333</v>
      </c>
      <c r="L340" s="290" cm="1">
        <f t="array" ref="L340">IF(Parameters!$D$55="No",IF($A340&lt;=Parameters!$F$28,Parameters!$E$28*$A340,IF($A340&lt;=Parameters!$F$29,Parameters!$E$28*Parameters!$F$28+Parameters!$E$29*($A340-Parameters!$F$28),IF($A340&lt;=Parameters!$F$30,Parameters!$E$28*Parameters!$F$28+Parameters!$E$29*(Parameters!$F$29-Parameters!$F$28)+Parameters!$E$30*($A340-Parameters!$F$29),Parameters!$E$28*Parameters!$F$28+Parameters!$E$29*(Parameters!$F$29-Parameters!$F$28)+Parameters!$E$30*(Parameters!$F$30-Parameters!$F$29)+Parameters!$E$31*($A340-Parameters!$F$30)))),_xlfn.IFS($A340&lt;=Parameters!$F$28,Parameters!$E$28*$A340,$A340&lt;=Parameters!$F$29,Parameters!$E$29*$A340,$A340&lt;=Parameters!$F$30,Parameters!$E$30*$A340,$A340&gt;Parameters!$F$30,Parameters!$E$31*$A340))</f>
        <v>40870.1</v>
      </c>
      <c r="M340" s="290">
        <f t="shared" si="156"/>
        <v>122.00029850746269</v>
      </c>
      <c r="N340" s="290" cm="1">
        <f t="array" ref="N340">IF(Parameters!$D$55="No",IF($A340&lt;=Parameters!$F$34,Parameters!$E$34*$A340,IF($A340&lt;=Parameters!$F$35,Parameters!$E$34*Parameters!$F$34+Parameters!$E$35*($A340-Parameters!$F$34),IF($A340&lt;=Parameters!$F$36,Parameters!$E$34*Parameters!$F$34+Parameters!$E$35*(Parameters!$F$35-Parameters!$F$34)+Parameters!$E$36*($A340-Parameters!$F$35),Parameters!$E$34*Parameters!$F$34+Parameters!$E$35*(Parameters!$F$35-Parameters!$F$34)+Parameters!$E$36*(Parameters!$F$36-Parameters!$F$35)+Parameters!$E$37*($A340-Parameters!$F$36)))),_xlfn.IFS($A340&lt;=Parameters!$F$34,Parameters!$E$34*$A340,$A340&lt;=Parameters!$F$35,Parameters!$E$35*$A340,$A340&lt;=Parameters!$F$36,Parameters!$E$36*$A340,$A340&gt;Parameters!$F$36,Parameters!$E$37*$A340))</f>
        <v>44854.9</v>
      </c>
      <c r="O340" s="290">
        <f t="shared" si="180"/>
        <v>133.89522388059703</v>
      </c>
      <c r="P340" s="290" cm="1">
        <f t="array" ref="P340">IF(Parameters!$D$55="No",IF($A340&lt;=Parameters!$F$39,Parameters!$E$39*$A340,IF($A340&lt;=Parameters!$F$40,Parameters!$E$39*Parameters!$F$39+Parameters!$E$40*($A340-Parameters!$F$39),IF($A340&lt;=Parameters!$F$41,Parameters!$E$39*Parameters!$F$39+Parameters!$E$40*(Parameters!$F$40-Parameters!$F$39)+Parameters!$E$41*($A340-Parameters!$F$40),Parameters!$E$39*Parameters!$F$39+Parameters!$E$40*(Parameters!$F$40-Parameters!$F$39)+Parameters!$E$41*(Parameters!$F$41-Parameters!$F$40)+Parameters!$E$42*($A340-Parameters!$F$41)))),_xlfn.IFS($A340&lt;=Parameters!$F$39,Parameters!$E$39*$A340,$A340&lt;=Parameters!$F$40,Parameters!$E$40*$A340,$A340&lt;=Parameters!$F$41,Parameters!$E$41*$A340,$A340&gt;Parameters!$F$41,Parameters!$E$42*$A340))</f>
        <v>46992.6</v>
      </c>
      <c r="Q340" s="290">
        <f t="shared" si="181"/>
        <v>140.27641791044775</v>
      </c>
      <c r="R340" s="290" cm="1">
        <f t="array" ref="R340">IF(Parameters!$E$55="No",IF($A340&lt;=Parameters!$H$23,Parameters!$G$23*$A340,IF($A340&lt;=Parameters!$H$24,Parameters!$G$23*Parameters!$H$23+Parameters!$G$24*($A340-Parameters!$H$23),IF($A340&lt;=Parameters!$H$25,Parameters!$G$23*Parameters!$H$23+Parameters!$G$24*(Parameters!$H$24-Parameters!$H$23)+Parameters!$G$25*($A340-Parameters!$H$24),Parameters!$G$23*Parameters!$H$23+Parameters!$G$24*(Parameters!$H$24-Parameters!$H$23)+Parameters!$G$25*(Parameters!$H$25-Parameters!$H$24)+Parameters!$G$26*($A340-Parameters!$H$25)))),_xlfn.IFS($A340&lt;=Parameters!$H$23,Parameters!$G$23*$A340,$A340&lt;=Parameters!$H$24,Parameters!$G$24*$A340,$A340&lt;=Parameters!$H$25,Parameters!$G$25*$A340,$A340&gt;Parameters!$H$25,Parameters!$G$26*$A340))</f>
        <v>32128.15</v>
      </c>
      <c r="S340" s="290">
        <f t="shared" si="157"/>
        <v>95.904925373134333</v>
      </c>
      <c r="T340" s="290" cm="1">
        <f t="array" ref="T340">IF(Parameters!$E$55="No",IF($A340&lt;=Parameters!$H$28,Parameters!$G$28*$A340,IF($A340&lt;=Parameters!$H$29,Parameters!$G$28*Parameters!$H$28+Parameters!$G$29*($A340-Parameters!$H$28),IF($A340&lt;=Parameters!$H$30,Parameters!$G$28*Parameters!$H$28+Parameters!$G$29*(Parameters!$H$29-Parameters!$H$28)+Parameters!$G$30*($A340-Parameters!$H$29),Parameters!$G$28*Parameters!$H$28+Parameters!$G$29*(Parameters!$H$29-Parameters!$H$28)+Parameters!$G$30*(Parameters!$H$30-Parameters!$H$29)+Parameters!$G$31*($A340-Parameters!$H$30)))),_xlfn.IFS($A340&lt;=Parameters!$H$28,Parameters!$G$28*$A340,$A340&lt;=Parameters!$H$29,Parameters!$G$29*$A340,$A340&lt;=Parameters!$H$30,Parameters!$G$30*$A340,$A340&gt;Parameters!$H$30,Parameters!$G$31*$A340))</f>
        <v>40870.1</v>
      </c>
      <c r="U340" s="290">
        <f t="shared" si="158"/>
        <v>122.00029850746269</v>
      </c>
      <c r="V340" s="290" cm="1">
        <f t="array" ref="V340">IF(Parameters!$E$55="No",IF($A340&lt;=Parameters!$H$34,Parameters!$G$34*$A340,IF($A340&lt;=Parameters!$H$35,Parameters!$G$34*Parameters!$H$34+Parameters!$G$35*($A340-Parameters!$H$34),IF($A340&lt;=Parameters!$H$36,Parameters!$G$34*Parameters!$H$34+Parameters!$G$35*(Parameters!$H$35-Parameters!$H$34)+Parameters!$G$36*($A340-Parameters!$H$35),Parameters!$G$34*Parameters!$H$34+Parameters!$G$35*(Parameters!$H$35-Parameters!$H$34)+Parameters!$G$36*(Parameters!$H$36-Parameters!$H$35)+Parameters!$G$37*($A340-Parameters!$H$36)))),_xlfn.IFS($A340&lt;=Parameters!$H$34,Parameters!$G$34*$A340,$A340&lt;=Parameters!$H$35,Parameters!$G$35*$A340,$A340&lt;=Parameters!$H$36,Parameters!$G$36*$A340,$A340&gt;Parameters!$H$36,Parameters!$G$37*$A340))</f>
        <v>44854.9</v>
      </c>
      <c r="W340" s="290">
        <f t="shared" si="182"/>
        <v>133.89522388059703</v>
      </c>
      <c r="X340" s="290" cm="1">
        <f t="array" ref="X340">IF(Parameters!$E$55="No",IF($A340&lt;=Parameters!$H$39,Parameters!$G$39*$A340,IF($A340&lt;=Parameters!$H$40,Parameters!$G$39*Parameters!$H$39+Parameters!$G$40*($A340-Parameters!$H$39),IF($A340&lt;=Parameters!$H$41,Parameters!$G$39*Parameters!$H$39+Parameters!$G$40*(Parameters!$H$40-Parameters!$H$39)+Parameters!$G$41*($A340-Parameters!$H$40),Parameters!$G$39*Parameters!$H$39+Parameters!$G$40*(Parameters!$H$40-Parameters!$H$39)+Parameters!$G$41*(Parameters!$H$41-Parameters!$H$40)+Parameters!$G$42*($A340-Parameters!$H$41)))),_xlfn.IFS($A340&lt;=Parameters!$H$39,Parameters!$G$39*$A340,$A340&lt;=Parameters!$H$40,Parameters!$G$40*$A340,$A340&lt;=Parameters!$H$41,Parameters!$G$41*$A340,$A340&gt;Parameters!$H$41,Parameters!$G$42*$A340))</f>
        <v>46992.6</v>
      </c>
      <c r="Y340" s="290">
        <f t="shared" si="183"/>
        <v>140.27641791044775</v>
      </c>
      <c r="Z340" s="290" cm="1">
        <f t="array" ref="Z340">IF(Parameters!$F$55="No",IF($A340&lt;=Parameters!$J$23,Parameters!$I$23*$A340,IF($A340&lt;=Parameters!$J$24,Parameters!$I$23*Parameters!$J$23+Parameters!$I$24*($A340-Parameters!$J$23),IF($A340&lt;=Parameters!$J$25,Parameters!$I$23*Parameters!$J$23+Parameters!$I$24*(Parameters!$J$24-Parameters!$J$23)+Parameters!$I$25*($A340-Parameters!$J$24),Parameters!$I$23*Parameters!$J$23+Parameters!$I$24*(Parameters!$J$24-Parameters!$J$23)+Parameters!$I$25*(Parameters!$J$25-Parameters!$J$24)+Parameters!$I$26*($A340-Parameters!$J$25)))),_xlfn.IFS($A340&lt;=Parameters!$J$23,Parameters!$I$23*$A340,$A340&lt;=Parameters!$J$24,Parameters!$I$24*$A340,$A340&lt;=Parameters!$J$25,Parameters!$I$25*$A340,$A340&gt;Parameters!$J$25,Parameters!$I$26*$A340))</f>
        <v>32128.15</v>
      </c>
      <c r="AA340" s="290">
        <f t="shared" si="159"/>
        <v>95.904925373134333</v>
      </c>
      <c r="AB340" s="290" cm="1">
        <f t="array" ref="AB340">IF(Parameters!$F$55="No",IF($A340&lt;=Parameters!$J$28,Parameters!$I$28*$A340,IF($A340&lt;=Parameters!$J$29,Parameters!$I$28*Parameters!$J$28+Parameters!$I$29*($A340-Parameters!$J$28),IF($A340&lt;=Parameters!$J$30,Parameters!$I$28*Parameters!$J$28+Parameters!$I$29*(Parameters!$J$29-Parameters!$J$28)+Parameters!$I$30*($A340-Parameters!$J$29),Parameters!$I$28*Parameters!$J$28+Parameters!$I$29*(Parameters!$J$29-Parameters!$J$28)+Parameters!$I$30*(Parameters!$J$30-Parameters!$J$29)+Parameters!$I$31*($A340-Parameters!$J$30)))),_xlfn.IFS($A340&lt;=Parameters!$J$28,Parameters!$I$28*$A340,$A340&lt;=Parameters!$J$29,Parameters!$I$29*$A340,$A340&lt;=Parameters!$J$30,Parameters!$I$30*$A340,$A340&gt;Parameters!$J$30,Parameters!$I$31*$A340))</f>
        <v>40870.1</v>
      </c>
      <c r="AC340" s="290">
        <f t="shared" si="160"/>
        <v>122.00029850746269</v>
      </c>
      <c r="AD340" s="290" cm="1">
        <f t="array" ref="AD340">IF(Parameters!$F$55="No",IF($A340&lt;=Parameters!$J$34,Parameters!$I$34*$A340,IF($A340&lt;=Parameters!$J$35,Parameters!$I$34*Parameters!$J$34+Parameters!$I$35*($A340-Parameters!$J$34),IF($A340&lt;=Parameters!$J$36,Parameters!$I$34*Parameters!$J$34+Parameters!$I$35*(Parameters!$J$35-Parameters!$J$34)+Parameters!$I$36*($A340-Parameters!$J$35),Parameters!$I$34*Parameters!$J$34+Parameters!$I$35*(Parameters!$J$35-Parameters!$J$34)+Parameters!$I$36*(Parameters!$J$36-Parameters!$J$35)+Parameters!$I$37*($A340-Parameters!$J$36)))),_xlfn.IFS($A340&lt;=Parameters!$J$34,Parameters!$I$34*$A340,$A340&lt;=Parameters!$J$35,Parameters!$I$35*$A340,$A340&lt;=Parameters!$J$36,Parameters!$I$36*$A340,$A340&gt;Parameters!$J$36,Parameters!$I$37*$A340))</f>
        <v>44854.9</v>
      </c>
      <c r="AE340" s="290">
        <f t="shared" si="184"/>
        <v>133.89522388059703</v>
      </c>
      <c r="AF340" s="290" cm="1">
        <f t="array" ref="AF340">IF(Parameters!$F$55="No",IF($A340&lt;=Parameters!$J$39,Parameters!$I$39*$A340,IF($A340&lt;=Parameters!$J$40,Parameters!$I$39*Parameters!$J$39+Parameters!$I$40*($A340-Parameters!$J$39),IF($A340&lt;=Parameters!$J$41,Parameters!$I$39*Parameters!$J$39+Parameters!$I$40*(Parameters!$J$40-Parameters!$J$39)+Parameters!$I$41*($A340-Parameters!$J$40),Parameters!$I$39*Parameters!$J$39+Parameters!$I$40*(Parameters!$J$40-Parameters!$J$39)+Parameters!$I$41*(Parameters!$J$41-Parameters!$J$40)+Parameters!$I$42*($A340-Parameters!$J$41)))),_xlfn.IFS($A340&lt;=Parameters!$J$39,Parameters!$I$39*$A340,$A340&lt;=Parameters!$J$40,Parameters!$I$40*$A340,$A340&lt;=Parameters!$J$41,Parameters!$I$41*$A340,$A340&gt;Parameters!$J$41,Parameters!$I$42*$A340))</f>
        <v>46992.6</v>
      </c>
      <c r="AG340" s="290">
        <f t="shared" si="185"/>
        <v>140.27641791044775</v>
      </c>
      <c r="AI340" s="428">
        <f t="shared" si="161"/>
        <v>136.4900000000016</v>
      </c>
      <c r="AJ340" s="428">
        <f t="shared" si="162"/>
        <v>159.35999999999331</v>
      </c>
      <c r="AK340" s="428">
        <f t="shared" si="163"/>
        <v>143.54000000000087</v>
      </c>
      <c r="AL340" s="428">
        <f t="shared" si="164"/>
        <v>158.45999999999913</v>
      </c>
      <c r="AM340" s="428">
        <f t="shared" si="165"/>
        <v>136.4900000000016</v>
      </c>
      <c r="AN340" s="428">
        <f t="shared" si="166"/>
        <v>159.35999999999331</v>
      </c>
      <c r="AO340" s="428">
        <f t="shared" si="167"/>
        <v>143.54000000000087</v>
      </c>
      <c r="AP340" s="428">
        <f t="shared" si="168"/>
        <v>158.45999999999913</v>
      </c>
      <c r="AQ340" s="428">
        <f t="shared" si="169"/>
        <v>136.4900000000016</v>
      </c>
      <c r="AR340" s="428">
        <f t="shared" si="170"/>
        <v>159.35999999999331</v>
      </c>
      <c r="AS340" s="428">
        <f t="shared" si="171"/>
        <v>143.54000000000087</v>
      </c>
      <c r="AT340" s="428">
        <f t="shared" si="172"/>
        <v>158.45999999999913</v>
      </c>
      <c r="AU340" s="428">
        <f t="shared" si="173"/>
        <v>136.4900000000016</v>
      </c>
      <c r="AV340" s="428">
        <f t="shared" si="174"/>
        <v>159.35999999999331</v>
      </c>
      <c r="AW340" s="428">
        <f t="shared" si="175"/>
        <v>143.54000000000087</v>
      </c>
      <c r="AX340" s="428">
        <f t="shared" si="176"/>
        <v>158.45999999999913</v>
      </c>
    </row>
    <row r="341">
      <c r="A341" s="413">
        <v>336</v>
      </c>
      <c r="B341" s="290" cm="1">
        <f t="array" ref="B341">IF(Parameters!$C$55="No",IF($A341&lt;=Parameters!$D$23,Parameters!$C$23*$A341,IF($A341&lt;=Parameters!$D$24,Parameters!$C$23*Parameters!$D$23+Parameters!$C$24*($A341-Parameters!$D$23),IF($A341&lt;=Parameters!$D$25,Parameters!$C$23*Parameters!$D$23+Parameters!$C$24*(Parameters!$D$24-Parameters!$D$23)+Parameters!$C$25*($A341-Parameters!$D$24),Parameters!$C$23*Parameters!$D$23+Parameters!$C$24*(Parameters!$D$24-Parameters!$D$23)+Parameters!$C$25*(Parameters!$D$25-Parameters!$D$24)+Parameters!$C$26*($A341-Parameters!$D$25)))),_xlfn.IFS($A341&lt;=Parameters!$D$23,Parameters!$C$23*$A341,$A341&lt;=Parameters!$D$24,Parameters!$C$24*$A341,$A341&lt;=Parameters!$D$25,Parameters!$C$25*$A341,$A341&gt;Parameters!$D$25,Parameters!$C$26*$A341))</f>
        <v>32264.639999999999</v>
      </c>
      <c r="C341" s="290">
        <f t="shared" si="177"/>
        <v>96.025714285714287</v>
      </c>
      <c r="D341" s="290" cm="1">
        <f t="array" ref="D341">IF(Parameters!$C$55="No",IF($A341&lt;=Parameters!$D$28,Parameters!$C$28*$A341,IF($A341&lt;=Parameters!$D$29,Parameters!$C$28*Parameters!$D$28+Parameters!$C$29*($A341-Parameters!$D$28),IF($A341&lt;=Parameters!$D$30,Parameters!$C$28*Parameters!$D$28+Parameters!$C$29*(Parameters!$D$29-Parameters!$D$28)+Parameters!$C$30*($A341-Parameters!$D$29),Parameters!$C$28*Parameters!$D$28+Parameters!$C$29*(Parameters!$D$29-Parameters!$D$28)+Parameters!$C$30*(Parameters!$D$30-Parameters!$D$29)+Parameters!$C$31*($A341-Parameters!$D$30)))),_xlfn.IFS($A341&lt;=Parameters!$D$28,Parameters!$C$28*$A341,$A341&lt;=Parameters!$D$29,Parameters!$C$29*$A341,$A341&lt;=Parameters!$D$30,Parameters!$C$30*$A341,$A341&gt;Parameters!$D$30,Parameters!$C$31*$A341))</f>
        <v>41029.46</v>
      </c>
      <c r="E341" s="290">
        <f t="shared" si="177"/>
        <v>122.11148809523809</v>
      </c>
      <c r="F341" s="290" cm="1">
        <f t="array" ref="F341">IF(Parameters!$C$55="No",IF($A341&lt;=Parameters!$D$34,Parameters!$C$34*$A341,IF($A341&lt;=Parameters!$D$35,Parameters!$C$34*Parameters!$D$34+Parameters!$C$35*($A341-Parameters!$D$34),IF($A341&lt;=Parameters!$D$36,Parameters!$C$34*Parameters!$D$34+Parameters!$C$35*(Parameters!$D$35-Parameters!$D$34)+Parameters!$C$36*($A341-Parameters!$D$35),Parameters!$C$34*Parameters!$D$34+Parameters!$C$35*(Parameters!$D$35-Parameters!$D$34)+Parameters!$C$36*(Parameters!$D$36-Parameters!$D$35)+Parameters!$C$37*($A341-Parameters!$D$36)))),_xlfn.IFS($A341&lt;=Parameters!$D$34,Parameters!$C$34*$A341,$A341&lt;=Parameters!$D$35,Parameters!$C$35*$A341,$A341&lt;=Parameters!$D$36,Parameters!$C$36*$A341,$A341&gt;Parameters!$D$36,Parameters!$C$37*$A341))</f>
        <v>44998.439999999995</v>
      </c>
      <c r="G341" s="290">
        <f t="shared" si="178"/>
        <v>133.92392857142855</v>
      </c>
      <c r="H341" s="290" cm="1">
        <f t="array" ref="H341">IF(Parameters!$C$55="No",IF($A341&lt;=Parameters!$D$39,Parameters!$C$39*$A341,IF($A341&lt;=Parameters!$D$40,Parameters!$C$39*Parameters!$D$39+Parameters!$C$40*($A341-Parameters!$D$39),IF($A341&lt;=Parameters!$D$41,Parameters!$C$39*Parameters!$D$39+Parameters!$C$40*(Parameters!$D$40-Parameters!$D$39)+Parameters!$C$41*($A341-Parameters!$D$40),Parameters!$C$39*Parameters!$D$39+Parameters!$C$40*(Parameters!$D$40-Parameters!$D$39)+Parameters!$C$41*(Parameters!$D$41-Parameters!$D$40)+Parameters!$C$42*($A341-Parameters!$D$41)))),_xlfn.IFS($A341&lt;=Parameters!$D$39,Parameters!$C$39*$A341,$A341&lt;=Parameters!$D$40,Parameters!$C$40*$A341,$A341&lt;=Parameters!$D$41,Parameters!$C$41*$A341,$A341&gt;Parameters!$D$41,Parameters!$C$42*$A341))</f>
        <v>47151.06</v>
      </c>
      <c r="I341" s="290">
        <f t="shared" si="179"/>
        <v>140.3305357142857</v>
      </c>
      <c r="J341" s="290" cm="1">
        <f t="array" ref="J341">IF(Parameters!$D$55="No",IF($A341&lt;=Parameters!$F$23,Parameters!$E$23*$A341,IF($A341&lt;=Parameters!$F$24,Parameters!$E$23*Parameters!$F$23+Parameters!$E$24*($A341-Parameters!$F$23),IF($A341&lt;=Parameters!$F$25,Parameters!$E$23*Parameters!$F$23+Parameters!$E$24*(Parameters!$F$24-Parameters!$F$23)+Parameters!$E$25*($A341-Parameters!$F$24),Parameters!$E$23*Parameters!$F$23+Parameters!$E$24*(Parameters!$F$24-Parameters!$F$23)+Parameters!$E$25*(Parameters!$F$25-Parameters!$F$24)+Parameters!$E$26*($A341-Parameters!$F$25)))),_xlfn.IFS($A341&lt;=Parameters!$F$23,Parameters!$E$23*$A341,$A341&lt;=Parameters!$F$24,Parameters!$E$24*$A341,$A341&lt;=Parameters!$F$25,Parameters!$E$25*$A341,$A341&gt;Parameters!$F$25,Parameters!$E$26*$A341))</f>
        <v>32264.639999999999</v>
      </c>
      <c r="K341" s="290">
        <f t="shared" si="155"/>
        <v>96.025714285714287</v>
      </c>
      <c r="L341" s="290" cm="1">
        <f t="array" ref="L341">IF(Parameters!$D$55="No",IF($A341&lt;=Parameters!$F$28,Parameters!$E$28*$A341,IF($A341&lt;=Parameters!$F$29,Parameters!$E$28*Parameters!$F$28+Parameters!$E$29*($A341-Parameters!$F$28),IF($A341&lt;=Parameters!$F$30,Parameters!$E$28*Parameters!$F$28+Parameters!$E$29*(Parameters!$F$29-Parameters!$F$28)+Parameters!$E$30*($A341-Parameters!$F$29),Parameters!$E$28*Parameters!$F$28+Parameters!$E$29*(Parameters!$F$29-Parameters!$F$28)+Parameters!$E$30*(Parameters!$F$30-Parameters!$F$29)+Parameters!$E$31*($A341-Parameters!$F$30)))),_xlfn.IFS($A341&lt;=Parameters!$F$28,Parameters!$E$28*$A341,$A341&lt;=Parameters!$F$29,Parameters!$E$29*$A341,$A341&lt;=Parameters!$F$30,Parameters!$E$30*$A341,$A341&gt;Parameters!$F$30,Parameters!$E$31*$A341))</f>
        <v>41029.46</v>
      </c>
      <c r="M341" s="290">
        <f t="shared" si="156"/>
        <v>122.11148809523809</v>
      </c>
      <c r="N341" s="290" cm="1">
        <f t="array" ref="N341">IF(Parameters!$D$55="No",IF($A341&lt;=Parameters!$F$34,Parameters!$E$34*$A341,IF($A341&lt;=Parameters!$F$35,Parameters!$E$34*Parameters!$F$34+Parameters!$E$35*($A341-Parameters!$F$34),IF($A341&lt;=Parameters!$F$36,Parameters!$E$34*Parameters!$F$34+Parameters!$E$35*(Parameters!$F$35-Parameters!$F$34)+Parameters!$E$36*($A341-Parameters!$F$35),Parameters!$E$34*Parameters!$F$34+Parameters!$E$35*(Parameters!$F$35-Parameters!$F$34)+Parameters!$E$36*(Parameters!$F$36-Parameters!$F$35)+Parameters!$E$37*($A341-Parameters!$F$36)))),_xlfn.IFS($A341&lt;=Parameters!$F$34,Parameters!$E$34*$A341,$A341&lt;=Parameters!$F$35,Parameters!$E$35*$A341,$A341&lt;=Parameters!$F$36,Parameters!$E$36*$A341,$A341&gt;Parameters!$F$36,Parameters!$E$37*$A341))</f>
        <v>44998.439999999995</v>
      </c>
      <c r="O341" s="290">
        <f t="shared" si="180"/>
        <v>133.92392857142855</v>
      </c>
      <c r="P341" s="290" cm="1">
        <f t="array" ref="P341">IF(Parameters!$D$55="No",IF($A341&lt;=Parameters!$F$39,Parameters!$E$39*$A341,IF($A341&lt;=Parameters!$F$40,Parameters!$E$39*Parameters!$F$39+Parameters!$E$40*($A341-Parameters!$F$39),IF($A341&lt;=Parameters!$F$41,Parameters!$E$39*Parameters!$F$39+Parameters!$E$40*(Parameters!$F$40-Parameters!$F$39)+Parameters!$E$41*($A341-Parameters!$F$40),Parameters!$E$39*Parameters!$F$39+Parameters!$E$40*(Parameters!$F$40-Parameters!$F$39)+Parameters!$E$41*(Parameters!$F$41-Parameters!$F$40)+Parameters!$E$42*($A341-Parameters!$F$41)))),_xlfn.IFS($A341&lt;=Parameters!$F$39,Parameters!$E$39*$A341,$A341&lt;=Parameters!$F$40,Parameters!$E$40*$A341,$A341&lt;=Parameters!$F$41,Parameters!$E$41*$A341,$A341&gt;Parameters!$F$41,Parameters!$E$42*$A341))</f>
        <v>47151.06</v>
      </c>
      <c r="Q341" s="290">
        <f t="shared" si="181"/>
        <v>140.3305357142857</v>
      </c>
      <c r="R341" s="290" cm="1">
        <f t="array" ref="R341">IF(Parameters!$E$55="No",IF($A341&lt;=Parameters!$H$23,Parameters!$G$23*$A341,IF($A341&lt;=Parameters!$H$24,Parameters!$G$23*Parameters!$H$23+Parameters!$G$24*($A341-Parameters!$H$23),IF($A341&lt;=Parameters!$H$25,Parameters!$G$23*Parameters!$H$23+Parameters!$G$24*(Parameters!$H$24-Parameters!$H$23)+Parameters!$G$25*($A341-Parameters!$H$24),Parameters!$G$23*Parameters!$H$23+Parameters!$G$24*(Parameters!$H$24-Parameters!$H$23)+Parameters!$G$25*(Parameters!$H$25-Parameters!$H$24)+Parameters!$G$26*($A341-Parameters!$H$25)))),_xlfn.IFS($A341&lt;=Parameters!$H$23,Parameters!$G$23*$A341,$A341&lt;=Parameters!$H$24,Parameters!$G$24*$A341,$A341&lt;=Parameters!$H$25,Parameters!$G$25*$A341,$A341&gt;Parameters!$H$25,Parameters!$G$26*$A341))</f>
        <v>32264.639999999999</v>
      </c>
      <c r="S341" s="290">
        <f t="shared" si="157"/>
        <v>96.025714285714287</v>
      </c>
      <c r="T341" s="290" cm="1">
        <f t="array" ref="T341">IF(Parameters!$E$55="No",IF($A341&lt;=Parameters!$H$28,Parameters!$G$28*$A341,IF($A341&lt;=Parameters!$H$29,Parameters!$G$28*Parameters!$H$28+Parameters!$G$29*($A341-Parameters!$H$28),IF($A341&lt;=Parameters!$H$30,Parameters!$G$28*Parameters!$H$28+Parameters!$G$29*(Parameters!$H$29-Parameters!$H$28)+Parameters!$G$30*($A341-Parameters!$H$29),Parameters!$G$28*Parameters!$H$28+Parameters!$G$29*(Parameters!$H$29-Parameters!$H$28)+Parameters!$G$30*(Parameters!$H$30-Parameters!$H$29)+Parameters!$G$31*($A341-Parameters!$H$30)))),_xlfn.IFS($A341&lt;=Parameters!$H$28,Parameters!$G$28*$A341,$A341&lt;=Parameters!$H$29,Parameters!$G$29*$A341,$A341&lt;=Parameters!$H$30,Parameters!$G$30*$A341,$A341&gt;Parameters!$H$30,Parameters!$G$31*$A341))</f>
        <v>41029.46</v>
      </c>
      <c r="U341" s="290">
        <f t="shared" si="158"/>
        <v>122.11148809523809</v>
      </c>
      <c r="V341" s="290" cm="1">
        <f t="array" ref="V341">IF(Parameters!$E$55="No",IF($A341&lt;=Parameters!$H$34,Parameters!$G$34*$A341,IF($A341&lt;=Parameters!$H$35,Parameters!$G$34*Parameters!$H$34+Parameters!$G$35*($A341-Parameters!$H$34),IF($A341&lt;=Parameters!$H$36,Parameters!$G$34*Parameters!$H$34+Parameters!$G$35*(Parameters!$H$35-Parameters!$H$34)+Parameters!$G$36*($A341-Parameters!$H$35),Parameters!$G$34*Parameters!$H$34+Parameters!$G$35*(Parameters!$H$35-Parameters!$H$34)+Parameters!$G$36*(Parameters!$H$36-Parameters!$H$35)+Parameters!$G$37*($A341-Parameters!$H$36)))),_xlfn.IFS($A341&lt;=Parameters!$H$34,Parameters!$G$34*$A341,$A341&lt;=Parameters!$H$35,Parameters!$G$35*$A341,$A341&lt;=Parameters!$H$36,Parameters!$G$36*$A341,$A341&gt;Parameters!$H$36,Parameters!$G$37*$A341))</f>
        <v>44998.439999999995</v>
      </c>
      <c r="W341" s="290">
        <f t="shared" si="182"/>
        <v>133.92392857142855</v>
      </c>
      <c r="X341" s="290" cm="1">
        <f t="array" ref="X341">IF(Parameters!$E$55="No",IF($A341&lt;=Parameters!$H$39,Parameters!$G$39*$A341,IF($A341&lt;=Parameters!$H$40,Parameters!$G$39*Parameters!$H$39+Parameters!$G$40*($A341-Parameters!$H$39),IF($A341&lt;=Parameters!$H$41,Parameters!$G$39*Parameters!$H$39+Parameters!$G$40*(Parameters!$H$40-Parameters!$H$39)+Parameters!$G$41*($A341-Parameters!$H$40),Parameters!$G$39*Parameters!$H$39+Parameters!$G$40*(Parameters!$H$40-Parameters!$H$39)+Parameters!$G$41*(Parameters!$H$41-Parameters!$H$40)+Parameters!$G$42*($A341-Parameters!$H$41)))),_xlfn.IFS($A341&lt;=Parameters!$H$39,Parameters!$G$39*$A341,$A341&lt;=Parameters!$H$40,Parameters!$G$40*$A341,$A341&lt;=Parameters!$H$41,Parameters!$G$41*$A341,$A341&gt;Parameters!$H$41,Parameters!$G$42*$A341))</f>
        <v>47151.06</v>
      </c>
      <c r="Y341" s="290">
        <f t="shared" si="183"/>
        <v>140.3305357142857</v>
      </c>
      <c r="Z341" s="290" cm="1">
        <f t="array" ref="Z341">IF(Parameters!$F$55="No",IF($A341&lt;=Parameters!$J$23,Parameters!$I$23*$A341,IF($A341&lt;=Parameters!$J$24,Parameters!$I$23*Parameters!$J$23+Parameters!$I$24*($A341-Parameters!$J$23),IF($A341&lt;=Parameters!$J$25,Parameters!$I$23*Parameters!$J$23+Parameters!$I$24*(Parameters!$J$24-Parameters!$J$23)+Parameters!$I$25*($A341-Parameters!$J$24),Parameters!$I$23*Parameters!$J$23+Parameters!$I$24*(Parameters!$J$24-Parameters!$J$23)+Parameters!$I$25*(Parameters!$J$25-Parameters!$J$24)+Parameters!$I$26*($A341-Parameters!$J$25)))),_xlfn.IFS($A341&lt;=Parameters!$J$23,Parameters!$I$23*$A341,$A341&lt;=Parameters!$J$24,Parameters!$I$24*$A341,$A341&lt;=Parameters!$J$25,Parameters!$I$25*$A341,$A341&gt;Parameters!$J$25,Parameters!$I$26*$A341))</f>
        <v>32264.639999999999</v>
      </c>
      <c r="AA341" s="290">
        <f t="shared" si="159"/>
        <v>96.025714285714287</v>
      </c>
      <c r="AB341" s="290" cm="1">
        <f t="array" ref="AB341">IF(Parameters!$F$55="No",IF($A341&lt;=Parameters!$J$28,Parameters!$I$28*$A341,IF($A341&lt;=Parameters!$J$29,Parameters!$I$28*Parameters!$J$28+Parameters!$I$29*($A341-Parameters!$J$28),IF($A341&lt;=Parameters!$J$30,Parameters!$I$28*Parameters!$J$28+Parameters!$I$29*(Parameters!$J$29-Parameters!$J$28)+Parameters!$I$30*($A341-Parameters!$J$29),Parameters!$I$28*Parameters!$J$28+Parameters!$I$29*(Parameters!$J$29-Parameters!$J$28)+Parameters!$I$30*(Parameters!$J$30-Parameters!$J$29)+Parameters!$I$31*($A341-Parameters!$J$30)))),_xlfn.IFS($A341&lt;=Parameters!$J$28,Parameters!$I$28*$A341,$A341&lt;=Parameters!$J$29,Parameters!$I$29*$A341,$A341&lt;=Parameters!$J$30,Parameters!$I$30*$A341,$A341&gt;Parameters!$J$30,Parameters!$I$31*$A341))</f>
        <v>41029.46</v>
      </c>
      <c r="AC341" s="290">
        <f t="shared" si="160"/>
        <v>122.11148809523809</v>
      </c>
      <c r="AD341" s="290" cm="1">
        <f t="array" ref="AD341">IF(Parameters!$F$55="No",IF($A341&lt;=Parameters!$J$34,Parameters!$I$34*$A341,IF($A341&lt;=Parameters!$J$35,Parameters!$I$34*Parameters!$J$34+Parameters!$I$35*($A341-Parameters!$J$34),IF($A341&lt;=Parameters!$J$36,Parameters!$I$34*Parameters!$J$34+Parameters!$I$35*(Parameters!$J$35-Parameters!$J$34)+Parameters!$I$36*($A341-Parameters!$J$35),Parameters!$I$34*Parameters!$J$34+Parameters!$I$35*(Parameters!$J$35-Parameters!$J$34)+Parameters!$I$36*(Parameters!$J$36-Parameters!$J$35)+Parameters!$I$37*($A341-Parameters!$J$36)))),_xlfn.IFS($A341&lt;=Parameters!$J$34,Parameters!$I$34*$A341,$A341&lt;=Parameters!$J$35,Parameters!$I$35*$A341,$A341&lt;=Parameters!$J$36,Parameters!$I$36*$A341,$A341&gt;Parameters!$J$36,Parameters!$I$37*$A341))</f>
        <v>44998.439999999995</v>
      </c>
      <c r="AE341" s="290">
        <f t="shared" si="184"/>
        <v>133.92392857142855</v>
      </c>
      <c r="AF341" s="290" cm="1">
        <f t="array" ref="AF341">IF(Parameters!$F$55="No",IF($A341&lt;=Parameters!$J$39,Parameters!$I$39*$A341,IF($A341&lt;=Parameters!$J$40,Parameters!$I$39*Parameters!$J$39+Parameters!$I$40*($A341-Parameters!$J$39),IF($A341&lt;=Parameters!$J$41,Parameters!$I$39*Parameters!$J$39+Parameters!$I$40*(Parameters!$J$40-Parameters!$J$39)+Parameters!$I$41*($A341-Parameters!$J$40),Parameters!$I$39*Parameters!$J$39+Parameters!$I$40*(Parameters!$J$40-Parameters!$J$39)+Parameters!$I$41*(Parameters!$J$41-Parameters!$J$40)+Parameters!$I$42*($A341-Parameters!$J$41)))),_xlfn.IFS($A341&lt;=Parameters!$J$39,Parameters!$I$39*$A341,$A341&lt;=Parameters!$J$40,Parameters!$I$40*$A341,$A341&lt;=Parameters!$J$41,Parameters!$I$41*$A341,$A341&gt;Parameters!$J$41,Parameters!$I$42*$A341))</f>
        <v>47151.06</v>
      </c>
      <c r="AG341" s="290">
        <f t="shared" si="185"/>
        <v>140.3305357142857</v>
      </c>
      <c r="AI341" s="428">
        <f t="shared" si="161"/>
        <v>136.48999999999796</v>
      </c>
      <c r="AJ341" s="428">
        <f t="shared" si="162"/>
        <v>159.36000000000058</v>
      </c>
      <c r="AK341" s="428">
        <f t="shared" si="163"/>
        <v>143.5399999999936</v>
      </c>
      <c r="AL341" s="428">
        <f t="shared" si="164"/>
        <v>158.45999999999913</v>
      </c>
      <c r="AM341" s="428">
        <f t="shared" si="165"/>
        <v>136.48999999999796</v>
      </c>
      <c r="AN341" s="428">
        <f t="shared" si="166"/>
        <v>159.36000000000058</v>
      </c>
      <c r="AO341" s="428">
        <f t="shared" si="167"/>
        <v>143.5399999999936</v>
      </c>
      <c r="AP341" s="428">
        <f t="shared" si="168"/>
        <v>158.45999999999913</v>
      </c>
      <c r="AQ341" s="428">
        <f t="shared" si="169"/>
        <v>136.48999999999796</v>
      </c>
      <c r="AR341" s="428">
        <f t="shared" si="170"/>
        <v>159.36000000000058</v>
      </c>
      <c r="AS341" s="428">
        <f t="shared" si="171"/>
        <v>143.5399999999936</v>
      </c>
      <c r="AT341" s="428">
        <f t="shared" si="172"/>
        <v>158.45999999999913</v>
      </c>
      <c r="AU341" s="428">
        <f t="shared" si="173"/>
        <v>136.48999999999796</v>
      </c>
      <c r="AV341" s="428">
        <f t="shared" si="174"/>
        <v>159.36000000000058</v>
      </c>
      <c r="AW341" s="428">
        <f t="shared" si="175"/>
        <v>143.5399999999936</v>
      </c>
      <c r="AX341" s="428">
        <f t="shared" si="176"/>
        <v>158.45999999999913</v>
      </c>
    </row>
    <row r="342">
      <c r="A342" s="413">
        <v>337</v>
      </c>
      <c r="B342" s="290" cm="1">
        <f t="array" ref="B342">IF(Parameters!$C$55="No",IF($A342&lt;=Parameters!$D$23,Parameters!$C$23*$A342,IF($A342&lt;=Parameters!$D$24,Parameters!$C$23*Parameters!$D$23+Parameters!$C$24*($A342-Parameters!$D$23),IF($A342&lt;=Parameters!$D$25,Parameters!$C$23*Parameters!$D$23+Parameters!$C$24*(Parameters!$D$24-Parameters!$D$23)+Parameters!$C$25*($A342-Parameters!$D$24),Parameters!$C$23*Parameters!$D$23+Parameters!$C$24*(Parameters!$D$24-Parameters!$D$23)+Parameters!$C$25*(Parameters!$D$25-Parameters!$D$24)+Parameters!$C$26*($A342-Parameters!$D$25)))),_xlfn.IFS($A342&lt;=Parameters!$D$23,Parameters!$C$23*$A342,$A342&lt;=Parameters!$D$24,Parameters!$C$24*$A342,$A342&lt;=Parameters!$D$25,Parameters!$C$25*$A342,$A342&gt;Parameters!$D$25,Parameters!$C$26*$A342))</f>
        <v>32401.13</v>
      </c>
      <c r="C342" s="290">
        <f t="shared" si="177"/>
        <v>96.14578635014837</v>
      </c>
      <c r="D342" s="290" cm="1">
        <f t="array" ref="D342">IF(Parameters!$C$55="No",IF($A342&lt;=Parameters!$D$28,Parameters!$C$28*$A342,IF($A342&lt;=Parameters!$D$29,Parameters!$C$28*Parameters!$D$28+Parameters!$C$29*($A342-Parameters!$D$28),IF($A342&lt;=Parameters!$D$30,Parameters!$C$28*Parameters!$D$28+Parameters!$C$29*(Parameters!$D$29-Parameters!$D$28)+Parameters!$C$30*($A342-Parameters!$D$29),Parameters!$C$28*Parameters!$D$28+Parameters!$C$29*(Parameters!$D$29-Parameters!$D$28)+Parameters!$C$30*(Parameters!$D$30-Parameters!$D$29)+Parameters!$C$31*($A342-Parameters!$D$30)))),_xlfn.IFS($A342&lt;=Parameters!$D$28,Parameters!$C$28*$A342,$A342&lt;=Parameters!$D$29,Parameters!$C$29*$A342,$A342&lt;=Parameters!$D$30,Parameters!$C$30*$A342,$A342&gt;Parameters!$D$30,Parameters!$C$31*$A342))</f>
        <v>41188.82</v>
      </c>
      <c r="E342" s="290">
        <f t="shared" si="177"/>
        <v>122.22201780415431</v>
      </c>
      <c r="F342" s="290" cm="1">
        <f t="array" ref="F342">IF(Parameters!$C$55="No",IF($A342&lt;=Parameters!$D$34,Parameters!$C$34*$A342,IF($A342&lt;=Parameters!$D$35,Parameters!$C$34*Parameters!$D$34+Parameters!$C$35*($A342-Parameters!$D$34),IF($A342&lt;=Parameters!$D$36,Parameters!$C$34*Parameters!$D$34+Parameters!$C$35*(Parameters!$D$35-Parameters!$D$34)+Parameters!$C$36*($A342-Parameters!$D$35),Parameters!$C$34*Parameters!$D$34+Parameters!$C$35*(Parameters!$D$35-Parameters!$D$34)+Parameters!$C$36*(Parameters!$D$36-Parameters!$D$35)+Parameters!$C$37*($A342-Parameters!$D$36)))),_xlfn.IFS($A342&lt;=Parameters!$D$34,Parameters!$C$34*$A342,$A342&lt;=Parameters!$D$35,Parameters!$C$35*$A342,$A342&lt;=Parameters!$D$36,Parameters!$C$36*$A342,$A342&gt;Parameters!$D$36,Parameters!$C$37*$A342))</f>
        <v>45141.979999999996</v>
      </c>
      <c r="G342" s="290">
        <f t="shared" si="178"/>
        <v>133.95246290801185</v>
      </c>
      <c r="H342" s="290" cm="1">
        <f t="array" ref="H342">IF(Parameters!$C$55="No",IF($A342&lt;=Parameters!$D$39,Parameters!$C$39*$A342,IF($A342&lt;=Parameters!$D$40,Parameters!$C$39*Parameters!$D$39+Parameters!$C$40*($A342-Parameters!$D$39),IF($A342&lt;=Parameters!$D$41,Parameters!$C$39*Parameters!$D$39+Parameters!$C$40*(Parameters!$D$40-Parameters!$D$39)+Parameters!$C$41*($A342-Parameters!$D$40),Parameters!$C$39*Parameters!$D$39+Parameters!$C$40*(Parameters!$D$40-Parameters!$D$39)+Parameters!$C$41*(Parameters!$D$41-Parameters!$D$40)+Parameters!$C$42*($A342-Parameters!$D$41)))),_xlfn.IFS($A342&lt;=Parameters!$D$39,Parameters!$C$39*$A342,$A342&lt;=Parameters!$D$40,Parameters!$C$40*$A342,$A342&lt;=Parameters!$D$41,Parameters!$C$41*$A342,$A342&gt;Parameters!$D$41,Parameters!$C$42*$A342))</f>
        <v>47309.520000000004</v>
      </c>
      <c r="I342" s="290">
        <f t="shared" si="179"/>
        <v>140.38433234421368</v>
      </c>
      <c r="J342" s="290" cm="1">
        <f t="array" ref="J342">IF(Parameters!$D$55="No",IF($A342&lt;=Parameters!$F$23,Parameters!$E$23*$A342,IF($A342&lt;=Parameters!$F$24,Parameters!$E$23*Parameters!$F$23+Parameters!$E$24*($A342-Parameters!$F$23),IF($A342&lt;=Parameters!$F$25,Parameters!$E$23*Parameters!$F$23+Parameters!$E$24*(Parameters!$F$24-Parameters!$F$23)+Parameters!$E$25*($A342-Parameters!$F$24),Parameters!$E$23*Parameters!$F$23+Parameters!$E$24*(Parameters!$F$24-Parameters!$F$23)+Parameters!$E$25*(Parameters!$F$25-Parameters!$F$24)+Parameters!$E$26*($A342-Parameters!$F$25)))),_xlfn.IFS($A342&lt;=Parameters!$F$23,Parameters!$E$23*$A342,$A342&lt;=Parameters!$F$24,Parameters!$E$24*$A342,$A342&lt;=Parameters!$F$25,Parameters!$E$25*$A342,$A342&gt;Parameters!$F$25,Parameters!$E$26*$A342))</f>
        <v>32401.13</v>
      </c>
      <c r="K342" s="290">
        <f t="shared" si="155"/>
        <v>96.14578635014837</v>
      </c>
      <c r="L342" s="290" cm="1">
        <f t="array" ref="L342">IF(Parameters!$D$55="No",IF($A342&lt;=Parameters!$F$28,Parameters!$E$28*$A342,IF($A342&lt;=Parameters!$F$29,Parameters!$E$28*Parameters!$F$28+Parameters!$E$29*($A342-Parameters!$F$28),IF($A342&lt;=Parameters!$F$30,Parameters!$E$28*Parameters!$F$28+Parameters!$E$29*(Parameters!$F$29-Parameters!$F$28)+Parameters!$E$30*($A342-Parameters!$F$29),Parameters!$E$28*Parameters!$F$28+Parameters!$E$29*(Parameters!$F$29-Parameters!$F$28)+Parameters!$E$30*(Parameters!$F$30-Parameters!$F$29)+Parameters!$E$31*($A342-Parameters!$F$30)))),_xlfn.IFS($A342&lt;=Parameters!$F$28,Parameters!$E$28*$A342,$A342&lt;=Parameters!$F$29,Parameters!$E$29*$A342,$A342&lt;=Parameters!$F$30,Parameters!$E$30*$A342,$A342&gt;Parameters!$F$30,Parameters!$E$31*$A342))</f>
        <v>41188.82</v>
      </c>
      <c r="M342" s="290">
        <f t="shared" si="156"/>
        <v>122.22201780415431</v>
      </c>
      <c r="N342" s="290" cm="1">
        <f t="array" ref="N342">IF(Parameters!$D$55="No",IF($A342&lt;=Parameters!$F$34,Parameters!$E$34*$A342,IF($A342&lt;=Parameters!$F$35,Parameters!$E$34*Parameters!$F$34+Parameters!$E$35*($A342-Parameters!$F$34),IF($A342&lt;=Parameters!$F$36,Parameters!$E$34*Parameters!$F$34+Parameters!$E$35*(Parameters!$F$35-Parameters!$F$34)+Parameters!$E$36*($A342-Parameters!$F$35),Parameters!$E$34*Parameters!$F$34+Parameters!$E$35*(Parameters!$F$35-Parameters!$F$34)+Parameters!$E$36*(Parameters!$F$36-Parameters!$F$35)+Parameters!$E$37*($A342-Parameters!$F$36)))),_xlfn.IFS($A342&lt;=Parameters!$F$34,Parameters!$E$34*$A342,$A342&lt;=Parameters!$F$35,Parameters!$E$35*$A342,$A342&lt;=Parameters!$F$36,Parameters!$E$36*$A342,$A342&gt;Parameters!$F$36,Parameters!$E$37*$A342))</f>
        <v>45141.979999999996</v>
      </c>
      <c r="O342" s="290">
        <f t="shared" si="180"/>
        <v>133.95246290801185</v>
      </c>
      <c r="P342" s="290" cm="1">
        <f t="array" ref="P342">IF(Parameters!$D$55="No",IF($A342&lt;=Parameters!$F$39,Parameters!$E$39*$A342,IF($A342&lt;=Parameters!$F$40,Parameters!$E$39*Parameters!$F$39+Parameters!$E$40*($A342-Parameters!$F$39),IF($A342&lt;=Parameters!$F$41,Parameters!$E$39*Parameters!$F$39+Parameters!$E$40*(Parameters!$F$40-Parameters!$F$39)+Parameters!$E$41*($A342-Parameters!$F$40),Parameters!$E$39*Parameters!$F$39+Parameters!$E$40*(Parameters!$F$40-Parameters!$F$39)+Parameters!$E$41*(Parameters!$F$41-Parameters!$F$40)+Parameters!$E$42*($A342-Parameters!$F$41)))),_xlfn.IFS($A342&lt;=Parameters!$F$39,Parameters!$E$39*$A342,$A342&lt;=Parameters!$F$40,Parameters!$E$40*$A342,$A342&lt;=Parameters!$F$41,Parameters!$E$41*$A342,$A342&gt;Parameters!$F$41,Parameters!$E$42*$A342))</f>
        <v>47309.520000000004</v>
      </c>
      <c r="Q342" s="290">
        <f t="shared" si="181"/>
        <v>140.38433234421368</v>
      </c>
      <c r="R342" s="290" cm="1">
        <f t="array" ref="R342">IF(Parameters!$E$55="No",IF($A342&lt;=Parameters!$H$23,Parameters!$G$23*$A342,IF($A342&lt;=Parameters!$H$24,Parameters!$G$23*Parameters!$H$23+Parameters!$G$24*($A342-Parameters!$H$23),IF($A342&lt;=Parameters!$H$25,Parameters!$G$23*Parameters!$H$23+Parameters!$G$24*(Parameters!$H$24-Parameters!$H$23)+Parameters!$G$25*($A342-Parameters!$H$24),Parameters!$G$23*Parameters!$H$23+Parameters!$G$24*(Parameters!$H$24-Parameters!$H$23)+Parameters!$G$25*(Parameters!$H$25-Parameters!$H$24)+Parameters!$G$26*($A342-Parameters!$H$25)))),_xlfn.IFS($A342&lt;=Parameters!$H$23,Parameters!$G$23*$A342,$A342&lt;=Parameters!$H$24,Parameters!$G$24*$A342,$A342&lt;=Parameters!$H$25,Parameters!$G$25*$A342,$A342&gt;Parameters!$H$25,Parameters!$G$26*$A342))</f>
        <v>32401.13</v>
      </c>
      <c r="S342" s="290">
        <f t="shared" si="157"/>
        <v>96.14578635014837</v>
      </c>
      <c r="T342" s="290" cm="1">
        <f t="array" ref="T342">IF(Parameters!$E$55="No",IF($A342&lt;=Parameters!$H$28,Parameters!$G$28*$A342,IF($A342&lt;=Parameters!$H$29,Parameters!$G$28*Parameters!$H$28+Parameters!$G$29*($A342-Parameters!$H$28),IF($A342&lt;=Parameters!$H$30,Parameters!$G$28*Parameters!$H$28+Parameters!$G$29*(Parameters!$H$29-Parameters!$H$28)+Parameters!$G$30*($A342-Parameters!$H$29),Parameters!$G$28*Parameters!$H$28+Parameters!$G$29*(Parameters!$H$29-Parameters!$H$28)+Parameters!$G$30*(Parameters!$H$30-Parameters!$H$29)+Parameters!$G$31*($A342-Parameters!$H$30)))),_xlfn.IFS($A342&lt;=Parameters!$H$28,Parameters!$G$28*$A342,$A342&lt;=Parameters!$H$29,Parameters!$G$29*$A342,$A342&lt;=Parameters!$H$30,Parameters!$G$30*$A342,$A342&gt;Parameters!$H$30,Parameters!$G$31*$A342))</f>
        <v>41188.82</v>
      </c>
      <c r="U342" s="290">
        <f t="shared" si="158"/>
        <v>122.22201780415431</v>
      </c>
      <c r="V342" s="290" cm="1">
        <f t="array" ref="V342">IF(Parameters!$E$55="No",IF($A342&lt;=Parameters!$H$34,Parameters!$G$34*$A342,IF($A342&lt;=Parameters!$H$35,Parameters!$G$34*Parameters!$H$34+Parameters!$G$35*($A342-Parameters!$H$34),IF($A342&lt;=Parameters!$H$36,Parameters!$G$34*Parameters!$H$34+Parameters!$G$35*(Parameters!$H$35-Parameters!$H$34)+Parameters!$G$36*($A342-Parameters!$H$35),Parameters!$G$34*Parameters!$H$34+Parameters!$G$35*(Parameters!$H$35-Parameters!$H$34)+Parameters!$G$36*(Parameters!$H$36-Parameters!$H$35)+Parameters!$G$37*($A342-Parameters!$H$36)))),_xlfn.IFS($A342&lt;=Parameters!$H$34,Parameters!$G$34*$A342,$A342&lt;=Parameters!$H$35,Parameters!$G$35*$A342,$A342&lt;=Parameters!$H$36,Parameters!$G$36*$A342,$A342&gt;Parameters!$H$36,Parameters!$G$37*$A342))</f>
        <v>45141.979999999996</v>
      </c>
      <c r="W342" s="290">
        <f t="shared" si="182"/>
        <v>133.95246290801185</v>
      </c>
      <c r="X342" s="290" cm="1">
        <f t="array" ref="X342">IF(Parameters!$E$55="No",IF($A342&lt;=Parameters!$H$39,Parameters!$G$39*$A342,IF($A342&lt;=Parameters!$H$40,Parameters!$G$39*Parameters!$H$39+Parameters!$G$40*($A342-Parameters!$H$39),IF($A342&lt;=Parameters!$H$41,Parameters!$G$39*Parameters!$H$39+Parameters!$G$40*(Parameters!$H$40-Parameters!$H$39)+Parameters!$G$41*($A342-Parameters!$H$40),Parameters!$G$39*Parameters!$H$39+Parameters!$G$40*(Parameters!$H$40-Parameters!$H$39)+Parameters!$G$41*(Parameters!$H$41-Parameters!$H$40)+Parameters!$G$42*($A342-Parameters!$H$41)))),_xlfn.IFS($A342&lt;=Parameters!$H$39,Parameters!$G$39*$A342,$A342&lt;=Parameters!$H$40,Parameters!$G$40*$A342,$A342&lt;=Parameters!$H$41,Parameters!$G$41*$A342,$A342&gt;Parameters!$H$41,Parameters!$G$42*$A342))</f>
        <v>47309.520000000004</v>
      </c>
      <c r="Y342" s="290">
        <f t="shared" si="183"/>
        <v>140.38433234421368</v>
      </c>
      <c r="Z342" s="290" cm="1">
        <f t="array" ref="Z342">IF(Parameters!$F$55="No",IF($A342&lt;=Parameters!$J$23,Parameters!$I$23*$A342,IF($A342&lt;=Parameters!$J$24,Parameters!$I$23*Parameters!$J$23+Parameters!$I$24*($A342-Parameters!$J$23),IF($A342&lt;=Parameters!$J$25,Parameters!$I$23*Parameters!$J$23+Parameters!$I$24*(Parameters!$J$24-Parameters!$J$23)+Parameters!$I$25*($A342-Parameters!$J$24),Parameters!$I$23*Parameters!$J$23+Parameters!$I$24*(Parameters!$J$24-Parameters!$J$23)+Parameters!$I$25*(Parameters!$J$25-Parameters!$J$24)+Parameters!$I$26*($A342-Parameters!$J$25)))),_xlfn.IFS($A342&lt;=Parameters!$J$23,Parameters!$I$23*$A342,$A342&lt;=Parameters!$J$24,Parameters!$I$24*$A342,$A342&lt;=Parameters!$J$25,Parameters!$I$25*$A342,$A342&gt;Parameters!$J$25,Parameters!$I$26*$A342))</f>
        <v>32401.13</v>
      </c>
      <c r="AA342" s="290">
        <f t="shared" si="159"/>
        <v>96.14578635014837</v>
      </c>
      <c r="AB342" s="290" cm="1">
        <f t="array" ref="AB342">IF(Parameters!$F$55="No",IF($A342&lt;=Parameters!$J$28,Parameters!$I$28*$A342,IF($A342&lt;=Parameters!$J$29,Parameters!$I$28*Parameters!$J$28+Parameters!$I$29*($A342-Parameters!$J$28),IF($A342&lt;=Parameters!$J$30,Parameters!$I$28*Parameters!$J$28+Parameters!$I$29*(Parameters!$J$29-Parameters!$J$28)+Parameters!$I$30*($A342-Parameters!$J$29),Parameters!$I$28*Parameters!$J$28+Parameters!$I$29*(Parameters!$J$29-Parameters!$J$28)+Parameters!$I$30*(Parameters!$J$30-Parameters!$J$29)+Parameters!$I$31*($A342-Parameters!$J$30)))),_xlfn.IFS($A342&lt;=Parameters!$J$28,Parameters!$I$28*$A342,$A342&lt;=Parameters!$J$29,Parameters!$I$29*$A342,$A342&lt;=Parameters!$J$30,Parameters!$I$30*$A342,$A342&gt;Parameters!$J$30,Parameters!$I$31*$A342))</f>
        <v>41188.82</v>
      </c>
      <c r="AC342" s="290">
        <f t="shared" si="160"/>
        <v>122.22201780415431</v>
      </c>
      <c r="AD342" s="290" cm="1">
        <f t="array" ref="AD342">IF(Parameters!$F$55="No",IF($A342&lt;=Parameters!$J$34,Parameters!$I$34*$A342,IF($A342&lt;=Parameters!$J$35,Parameters!$I$34*Parameters!$J$34+Parameters!$I$35*($A342-Parameters!$J$34),IF($A342&lt;=Parameters!$J$36,Parameters!$I$34*Parameters!$J$34+Parameters!$I$35*(Parameters!$J$35-Parameters!$J$34)+Parameters!$I$36*($A342-Parameters!$J$35),Parameters!$I$34*Parameters!$J$34+Parameters!$I$35*(Parameters!$J$35-Parameters!$J$34)+Parameters!$I$36*(Parameters!$J$36-Parameters!$J$35)+Parameters!$I$37*($A342-Parameters!$J$36)))),_xlfn.IFS($A342&lt;=Parameters!$J$34,Parameters!$I$34*$A342,$A342&lt;=Parameters!$J$35,Parameters!$I$35*$A342,$A342&lt;=Parameters!$J$36,Parameters!$I$36*$A342,$A342&gt;Parameters!$J$36,Parameters!$I$37*$A342))</f>
        <v>45141.979999999996</v>
      </c>
      <c r="AE342" s="290">
        <f t="shared" si="184"/>
        <v>133.95246290801185</v>
      </c>
      <c r="AF342" s="290" cm="1">
        <f t="array" ref="AF342">IF(Parameters!$F$55="No",IF($A342&lt;=Parameters!$J$39,Parameters!$I$39*$A342,IF($A342&lt;=Parameters!$J$40,Parameters!$I$39*Parameters!$J$39+Parameters!$I$40*($A342-Parameters!$J$39),IF($A342&lt;=Parameters!$J$41,Parameters!$I$39*Parameters!$J$39+Parameters!$I$40*(Parameters!$J$40-Parameters!$J$39)+Parameters!$I$41*($A342-Parameters!$J$40),Parameters!$I$39*Parameters!$J$39+Parameters!$I$40*(Parameters!$J$40-Parameters!$J$39)+Parameters!$I$41*(Parameters!$J$41-Parameters!$J$40)+Parameters!$I$42*($A342-Parameters!$J$41)))),_xlfn.IFS($A342&lt;=Parameters!$J$39,Parameters!$I$39*$A342,$A342&lt;=Parameters!$J$40,Parameters!$I$40*$A342,$A342&lt;=Parameters!$J$41,Parameters!$I$41*$A342,$A342&gt;Parameters!$J$41,Parameters!$I$42*$A342))</f>
        <v>47309.520000000004</v>
      </c>
      <c r="AG342" s="290">
        <f t="shared" si="185"/>
        <v>140.38433234421368</v>
      </c>
      <c r="AI342" s="428">
        <f t="shared" si="161"/>
        <v>136.4900000000016</v>
      </c>
      <c r="AJ342" s="428">
        <f t="shared" si="162"/>
        <v>159.36000000000058</v>
      </c>
      <c r="AK342" s="428">
        <f t="shared" si="163"/>
        <v>143.54000000000087</v>
      </c>
      <c r="AL342" s="428">
        <f t="shared" si="164"/>
        <v>158.4600000000064</v>
      </c>
      <c r="AM342" s="428">
        <f t="shared" si="165"/>
        <v>136.4900000000016</v>
      </c>
      <c r="AN342" s="428">
        <f t="shared" si="166"/>
        <v>159.36000000000058</v>
      </c>
      <c r="AO342" s="428">
        <f t="shared" si="167"/>
        <v>143.54000000000087</v>
      </c>
      <c r="AP342" s="428">
        <f t="shared" si="168"/>
        <v>158.4600000000064</v>
      </c>
      <c r="AQ342" s="428">
        <f t="shared" si="169"/>
        <v>136.4900000000016</v>
      </c>
      <c r="AR342" s="428">
        <f t="shared" si="170"/>
        <v>159.36000000000058</v>
      </c>
      <c r="AS342" s="428">
        <f t="shared" si="171"/>
        <v>143.54000000000087</v>
      </c>
      <c r="AT342" s="428">
        <f t="shared" si="172"/>
        <v>158.4600000000064</v>
      </c>
      <c r="AU342" s="428">
        <f t="shared" si="173"/>
        <v>136.4900000000016</v>
      </c>
      <c r="AV342" s="428">
        <f t="shared" si="174"/>
        <v>159.36000000000058</v>
      </c>
      <c r="AW342" s="428">
        <f t="shared" si="175"/>
        <v>143.54000000000087</v>
      </c>
      <c r="AX342" s="428">
        <f t="shared" si="176"/>
        <v>158.4600000000064</v>
      </c>
    </row>
    <row r="343">
      <c r="A343" s="413">
        <v>338</v>
      </c>
      <c r="B343" s="290" cm="1">
        <f t="array" ref="B343">IF(Parameters!$C$55="No",IF($A343&lt;=Parameters!$D$23,Parameters!$C$23*$A343,IF($A343&lt;=Parameters!$D$24,Parameters!$C$23*Parameters!$D$23+Parameters!$C$24*($A343-Parameters!$D$23),IF($A343&lt;=Parameters!$D$25,Parameters!$C$23*Parameters!$D$23+Parameters!$C$24*(Parameters!$D$24-Parameters!$D$23)+Parameters!$C$25*($A343-Parameters!$D$24),Parameters!$C$23*Parameters!$D$23+Parameters!$C$24*(Parameters!$D$24-Parameters!$D$23)+Parameters!$C$25*(Parameters!$D$25-Parameters!$D$24)+Parameters!$C$26*($A343-Parameters!$D$25)))),_xlfn.IFS($A343&lt;=Parameters!$D$23,Parameters!$C$23*$A343,$A343&lt;=Parameters!$D$24,Parameters!$C$24*$A343,$A343&lt;=Parameters!$D$25,Parameters!$C$25*$A343,$A343&gt;Parameters!$D$25,Parameters!$C$26*$A343))</f>
        <v>32537.620000000003</v>
      </c>
      <c r="C343" s="290">
        <f t="shared" si="177"/>
        <v>96.265147928994097</v>
      </c>
      <c r="D343" s="290" cm="1">
        <f t="array" ref="D343">IF(Parameters!$C$55="No",IF($A343&lt;=Parameters!$D$28,Parameters!$C$28*$A343,IF($A343&lt;=Parameters!$D$29,Parameters!$C$28*Parameters!$D$28+Parameters!$C$29*($A343-Parameters!$D$28),IF($A343&lt;=Parameters!$D$30,Parameters!$C$28*Parameters!$D$28+Parameters!$C$29*(Parameters!$D$29-Parameters!$D$28)+Parameters!$C$30*($A343-Parameters!$D$29),Parameters!$C$28*Parameters!$D$28+Parameters!$C$29*(Parameters!$D$29-Parameters!$D$28)+Parameters!$C$30*(Parameters!$D$30-Parameters!$D$29)+Parameters!$C$31*($A343-Parameters!$D$30)))),_xlfn.IFS($A343&lt;=Parameters!$D$28,Parameters!$C$28*$A343,$A343&lt;=Parameters!$D$29,Parameters!$C$29*$A343,$A343&lt;=Parameters!$D$30,Parameters!$C$30*$A343,$A343&gt;Parameters!$D$30,Parameters!$C$31*$A343))</f>
        <v>41348.18</v>
      </c>
      <c r="E343" s="290">
        <f t="shared" si="177"/>
        <v>122.33189349112426</v>
      </c>
      <c r="F343" s="290" cm="1">
        <f t="array" ref="F343">IF(Parameters!$C$55="No",IF($A343&lt;=Parameters!$D$34,Parameters!$C$34*$A343,IF($A343&lt;=Parameters!$D$35,Parameters!$C$34*Parameters!$D$34+Parameters!$C$35*($A343-Parameters!$D$34),IF($A343&lt;=Parameters!$D$36,Parameters!$C$34*Parameters!$D$34+Parameters!$C$35*(Parameters!$D$35-Parameters!$D$34)+Parameters!$C$36*($A343-Parameters!$D$35),Parameters!$C$34*Parameters!$D$34+Parameters!$C$35*(Parameters!$D$35-Parameters!$D$34)+Parameters!$C$36*(Parameters!$D$36-Parameters!$D$35)+Parameters!$C$37*($A343-Parameters!$D$36)))),_xlfn.IFS($A343&lt;=Parameters!$D$34,Parameters!$C$34*$A343,$A343&lt;=Parameters!$D$35,Parameters!$C$35*$A343,$A343&lt;=Parameters!$D$36,Parameters!$C$36*$A343,$A343&gt;Parameters!$D$36,Parameters!$C$37*$A343))</f>
        <v>45285.52</v>
      </c>
      <c r="G343" s="290">
        <f t="shared" si="178"/>
        <v>133.98082840236685</v>
      </c>
      <c r="H343" s="290" cm="1">
        <f t="array" ref="H343">IF(Parameters!$C$55="No",IF($A343&lt;=Parameters!$D$39,Parameters!$C$39*$A343,IF($A343&lt;=Parameters!$D$40,Parameters!$C$39*Parameters!$D$39+Parameters!$C$40*($A343-Parameters!$D$39),IF($A343&lt;=Parameters!$D$41,Parameters!$C$39*Parameters!$D$39+Parameters!$C$40*(Parameters!$D$40-Parameters!$D$39)+Parameters!$C$41*($A343-Parameters!$D$40),Parameters!$C$39*Parameters!$D$39+Parameters!$C$40*(Parameters!$D$40-Parameters!$D$39)+Parameters!$C$41*(Parameters!$D$41-Parameters!$D$40)+Parameters!$C$42*($A343-Parameters!$D$41)))),_xlfn.IFS($A343&lt;=Parameters!$D$39,Parameters!$C$39*$A343,$A343&lt;=Parameters!$D$40,Parameters!$C$40*$A343,$A343&lt;=Parameters!$D$41,Parameters!$C$41*$A343,$A343&gt;Parameters!$D$41,Parameters!$C$42*$A343))</f>
        <v>47467.98</v>
      </c>
      <c r="I343" s="290">
        <f t="shared" si="179"/>
        <v>140.43781065088757</v>
      </c>
      <c r="J343" s="290" cm="1">
        <f t="array" ref="J343">IF(Parameters!$D$55="No",IF($A343&lt;=Parameters!$F$23,Parameters!$E$23*$A343,IF($A343&lt;=Parameters!$F$24,Parameters!$E$23*Parameters!$F$23+Parameters!$E$24*($A343-Parameters!$F$23),IF($A343&lt;=Parameters!$F$25,Parameters!$E$23*Parameters!$F$23+Parameters!$E$24*(Parameters!$F$24-Parameters!$F$23)+Parameters!$E$25*($A343-Parameters!$F$24),Parameters!$E$23*Parameters!$F$23+Parameters!$E$24*(Parameters!$F$24-Parameters!$F$23)+Parameters!$E$25*(Parameters!$F$25-Parameters!$F$24)+Parameters!$E$26*($A343-Parameters!$F$25)))),_xlfn.IFS($A343&lt;=Parameters!$F$23,Parameters!$E$23*$A343,$A343&lt;=Parameters!$F$24,Parameters!$E$24*$A343,$A343&lt;=Parameters!$F$25,Parameters!$E$25*$A343,$A343&gt;Parameters!$F$25,Parameters!$E$26*$A343))</f>
        <v>32537.620000000003</v>
      </c>
      <c r="K343" s="290">
        <f t="shared" si="155"/>
        <v>96.265147928994097</v>
      </c>
      <c r="L343" s="290" cm="1">
        <f t="array" ref="L343">IF(Parameters!$D$55="No",IF($A343&lt;=Parameters!$F$28,Parameters!$E$28*$A343,IF($A343&lt;=Parameters!$F$29,Parameters!$E$28*Parameters!$F$28+Parameters!$E$29*($A343-Parameters!$F$28),IF($A343&lt;=Parameters!$F$30,Parameters!$E$28*Parameters!$F$28+Parameters!$E$29*(Parameters!$F$29-Parameters!$F$28)+Parameters!$E$30*($A343-Parameters!$F$29),Parameters!$E$28*Parameters!$F$28+Parameters!$E$29*(Parameters!$F$29-Parameters!$F$28)+Parameters!$E$30*(Parameters!$F$30-Parameters!$F$29)+Parameters!$E$31*($A343-Parameters!$F$30)))),_xlfn.IFS($A343&lt;=Parameters!$F$28,Parameters!$E$28*$A343,$A343&lt;=Parameters!$F$29,Parameters!$E$29*$A343,$A343&lt;=Parameters!$F$30,Parameters!$E$30*$A343,$A343&gt;Parameters!$F$30,Parameters!$E$31*$A343))</f>
        <v>41348.18</v>
      </c>
      <c r="M343" s="290">
        <f t="shared" si="156"/>
        <v>122.33189349112426</v>
      </c>
      <c r="N343" s="290" cm="1">
        <f t="array" ref="N343">IF(Parameters!$D$55="No",IF($A343&lt;=Parameters!$F$34,Parameters!$E$34*$A343,IF($A343&lt;=Parameters!$F$35,Parameters!$E$34*Parameters!$F$34+Parameters!$E$35*($A343-Parameters!$F$34),IF($A343&lt;=Parameters!$F$36,Parameters!$E$34*Parameters!$F$34+Parameters!$E$35*(Parameters!$F$35-Parameters!$F$34)+Parameters!$E$36*($A343-Parameters!$F$35),Parameters!$E$34*Parameters!$F$34+Parameters!$E$35*(Parameters!$F$35-Parameters!$F$34)+Parameters!$E$36*(Parameters!$F$36-Parameters!$F$35)+Parameters!$E$37*($A343-Parameters!$F$36)))),_xlfn.IFS($A343&lt;=Parameters!$F$34,Parameters!$E$34*$A343,$A343&lt;=Parameters!$F$35,Parameters!$E$35*$A343,$A343&lt;=Parameters!$F$36,Parameters!$E$36*$A343,$A343&gt;Parameters!$F$36,Parameters!$E$37*$A343))</f>
        <v>45285.52</v>
      </c>
      <c r="O343" s="290">
        <f t="shared" si="180"/>
        <v>133.98082840236685</v>
      </c>
      <c r="P343" s="290" cm="1">
        <f t="array" ref="P343">IF(Parameters!$D$55="No",IF($A343&lt;=Parameters!$F$39,Parameters!$E$39*$A343,IF($A343&lt;=Parameters!$F$40,Parameters!$E$39*Parameters!$F$39+Parameters!$E$40*($A343-Parameters!$F$39),IF($A343&lt;=Parameters!$F$41,Parameters!$E$39*Parameters!$F$39+Parameters!$E$40*(Parameters!$F$40-Parameters!$F$39)+Parameters!$E$41*($A343-Parameters!$F$40),Parameters!$E$39*Parameters!$F$39+Parameters!$E$40*(Parameters!$F$40-Parameters!$F$39)+Parameters!$E$41*(Parameters!$F$41-Parameters!$F$40)+Parameters!$E$42*($A343-Parameters!$F$41)))),_xlfn.IFS($A343&lt;=Parameters!$F$39,Parameters!$E$39*$A343,$A343&lt;=Parameters!$F$40,Parameters!$E$40*$A343,$A343&lt;=Parameters!$F$41,Parameters!$E$41*$A343,$A343&gt;Parameters!$F$41,Parameters!$E$42*$A343))</f>
        <v>47467.98</v>
      </c>
      <c r="Q343" s="290">
        <f t="shared" si="181"/>
        <v>140.43781065088757</v>
      </c>
      <c r="R343" s="290" cm="1">
        <f t="array" ref="R343">IF(Parameters!$E$55="No",IF($A343&lt;=Parameters!$H$23,Parameters!$G$23*$A343,IF($A343&lt;=Parameters!$H$24,Parameters!$G$23*Parameters!$H$23+Parameters!$G$24*($A343-Parameters!$H$23),IF($A343&lt;=Parameters!$H$25,Parameters!$G$23*Parameters!$H$23+Parameters!$G$24*(Parameters!$H$24-Parameters!$H$23)+Parameters!$G$25*($A343-Parameters!$H$24),Parameters!$G$23*Parameters!$H$23+Parameters!$G$24*(Parameters!$H$24-Parameters!$H$23)+Parameters!$G$25*(Parameters!$H$25-Parameters!$H$24)+Parameters!$G$26*($A343-Parameters!$H$25)))),_xlfn.IFS($A343&lt;=Parameters!$H$23,Parameters!$G$23*$A343,$A343&lt;=Parameters!$H$24,Parameters!$G$24*$A343,$A343&lt;=Parameters!$H$25,Parameters!$G$25*$A343,$A343&gt;Parameters!$H$25,Parameters!$G$26*$A343))</f>
        <v>32537.620000000003</v>
      </c>
      <c r="S343" s="290">
        <f t="shared" si="157"/>
        <v>96.265147928994097</v>
      </c>
      <c r="T343" s="290" cm="1">
        <f t="array" ref="T343">IF(Parameters!$E$55="No",IF($A343&lt;=Parameters!$H$28,Parameters!$G$28*$A343,IF($A343&lt;=Parameters!$H$29,Parameters!$G$28*Parameters!$H$28+Parameters!$G$29*($A343-Parameters!$H$28),IF($A343&lt;=Parameters!$H$30,Parameters!$G$28*Parameters!$H$28+Parameters!$G$29*(Parameters!$H$29-Parameters!$H$28)+Parameters!$G$30*($A343-Parameters!$H$29),Parameters!$G$28*Parameters!$H$28+Parameters!$G$29*(Parameters!$H$29-Parameters!$H$28)+Parameters!$G$30*(Parameters!$H$30-Parameters!$H$29)+Parameters!$G$31*($A343-Parameters!$H$30)))),_xlfn.IFS($A343&lt;=Parameters!$H$28,Parameters!$G$28*$A343,$A343&lt;=Parameters!$H$29,Parameters!$G$29*$A343,$A343&lt;=Parameters!$H$30,Parameters!$G$30*$A343,$A343&gt;Parameters!$H$30,Parameters!$G$31*$A343))</f>
        <v>41348.18</v>
      </c>
      <c r="U343" s="290">
        <f t="shared" si="158"/>
        <v>122.33189349112426</v>
      </c>
      <c r="V343" s="290" cm="1">
        <f t="array" ref="V343">IF(Parameters!$E$55="No",IF($A343&lt;=Parameters!$H$34,Parameters!$G$34*$A343,IF($A343&lt;=Parameters!$H$35,Parameters!$G$34*Parameters!$H$34+Parameters!$G$35*($A343-Parameters!$H$34),IF($A343&lt;=Parameters!$H$36,Parameters!$G$34*Parameters!$H$34+Parameters!$G$35*(Parameters!$H$35-Parameters!$H$34)+Parameters!$G$36*($A343-Parameters!$H$35),Parameters!$G$34*Parameters!$H$34+Parameters!$G$35*(Parameters!$H$35-Parameters!$H$34)+Parameters!$G$36*(Parameters!$H$36-Parameters!$H$35)+Parameters!$G$37*($A343-Parameters!$H$36)))),_xlfn.IFS($A343&lt;=Parameters!$H$34,Parameters!$G$34*$A343,$A343&lt;=Parameters!$H$35,Parameters!$G$35*$A343,$A343&lt;=Parameters!$H$36,Parameters!$G$36*$A343,$A343&gt;Parameters!$H$36,Parameters!$G$37*$A343))</f>
        <v>45285.52</v>
      </c>
      <c r="W343" s="290">
        <f t="shared" si="182"/>
        <v>133.98082840236685</v>
      </c>
      <c r="X343" s="290" cm="1">
        <f t="array" ref="X343">IF(Parameters!$E$55="No",IF($A343&lt;=Parameters!$H$39,Parameters!$G$39*$A343,IF($A343&lt;=Parameters!$H$40,Parameters!$G$39*Parameters!$H$39+Parameters!$G$40*($A343-Parameters!$H$39),IF($A343&lt;=Parameters!$H$41,Parameters!$G$39*Parameters!$H$39+Parameters!$G$40*(Parameters!$H$40-Parameters!$H$39)+Parameters!$G$41*($A343-Parameters!$H$40),Parameters!$G$39*Parameters!$H$39+Parameters!$G$40*(Parameters!$H$40-Parameters!$H$39)+Parameters!$G$41*(Parameters!$H$41-Parameters!$H$40)+Parameters!$G$42*($A343-Parameters!$H$41)))),_xlfn.IFS($A343&lt;=Parameters!$H$39,Parameters!$G$39*$A343,$A343&lt;=Parameters!$H$40,Parameters!$G$40*$A343,$A343&lt;=Parameters!$H$41,Parameters!$G$41*$A343,$A343&gt;Parameters!$H$41,Parameters!$G$42*$A343))</f>
        <v>47467.98</v>
      </c>
      <c r="Y343" s="290">
        <f t="shared" si="183"/>
        <v>140.43781065088757</v>
      </c>
      <c r="Z343" s="290" cm="1">
        <f t="array" ref="Z343">IF(Parameters!$F$55="No",IF($A343&lt;=Parameters!$J$23,Parameters!$I$23*$A343,IF($A343&lt;=Parameters!$J$24,Parameters!$I$23*Parameters!$J$23+Parameters!$I$24*($A343-Parameters!$J$23),IF($A343&lt;=Parameters!$J$25,Parameters!$I$23*Parameters!$J$23+Parameters!$I$24*(Parameters!$J$24-Parameters!$J$23)+Parameters!$I$25*($A343-Parameters!$J$24),Parameters!$I$23*Parameters!$J$23+Parameters!$I$24*(Parameters!$J$24-Parameters!$J$23)+Parameters!$I$25*(Parameters!$J$25-Parameters!$J$24)+Parameters!$I$26*($A343-Parameters!$J$25)))),_xlfn.IFS($A343&lt;=Parameters!$J$23,Parameters!$I$23*$A343,$A343&lt;=Parameters!$J$24,Parameters!$I$24*$A343,$A343&lt;=Parameters!$J$25,Parameters!$I$25*$A343,$A343&gt;Parameters!$J$25,Parameters!$I$26*$A343))</f>
        <v>32537.620000000003</v>
      </c>
      <c r="AA343" s="290">
        <f t="shared" si="159"/>
        <v>96.265147928994097</v>
      </c>
      <c r="AB343" s="290" cm="1">
        <f t="array" ref="AB343">IF(Parameters!$F$55="No",IF($A343&lt;=Parameters!$J$28,Parameters!$I$28*$A343,IF($A343&lt;=Parameters!$J$29,Parameters!$I$28*Parameters!$J$28+Parameters!$I$29*($A343-Parameters!$J$28),IF($A343&lt;=Parameters!$J$30,Parameters!$I$28*Parameters!$J$28+Parameters!$I$29*(Parameters!$J$29-Parameters!$J$28)+Parameters!$I$30*($A343-Parameters!$J$29),Parameters!$I$28*Parameters!$J$28+Parameters!$I$29*(Parameters!$J$29-Parameters!$J$28)+Parameters!$I$30*(Parameters!$J$30-Parameters!$J$29)+Parameters!$I$31*($A343-Parameters!$J$30)))),_xlfn.IFS($A343&lt;=Parameters!$J$28,Parameters!$I$28*$A343,$A343&lt;=Parameters!$J$29,Parameters!$I$29*$A343,$A343&lt;=Parameters!$J$30,Parameters!$I$30*$A343,$A343&gt;Parameters!$J$30,Parameters!$I$31*$A343))</f>
        <v>41348.18</v>
      </c>
      <c r="AC343" s="290">
        <f t="shared" si="160"/>
        <v>122.33189349112426</v>
      </c>
      <c r="AD343" s="290" cm="1">
        <f t="array" ref="AD343">IF(Parameters!$F$55="No",IF($A343&lt;=Parameters!$J$34,Parameters!$I$34*$A343,IF($A343&lt;=Parameters!$J$35,Parameters!$I$34*Parameters!$J$34+Parameters!$I$35*($A343-Parameters!$J$34),IF($A343&lt;=Parameters!$J$36,Parameters!$I$34*Parameters!$J$34+Parameters!$I$35*(Parameters!$J$35-Parameters!$J$34)+Parameters!$I$36*($A343-Parameters!$J$35),Parameters!$I$34*Parameters!$J$34+Parameters!$I$35*(Parameters!$J$35-Parameters!$J$34)+Parameters!$I$36*(Parameters!$J$36-Parameters!$J$35)+Parameters!$I$37*($A343-Parameters!$J$36)))),_xlfn.IFS($A343&lt;=Parameters!$J$34,Parameters!$I$34*$A343,$A343&lt;=Parameters!$J$35,Parameters!$I$35*$A343,$A343&lt;=Parameters!$J$36,Parameters!$I$36*$A343,$A343&gt;Parameters!$J$36,Parameters!$I$37*$A343))</f>
        <v>45285.52</v>
      </c>
      <c r="AE343" s="290">
        <f t="shared" si="184"/>
        <v>133.98082840236685</v>
      </c>
      <c r="AF343" s="290" cm="1">
        <f t="array" ref="AF343">IF(Parameters!$F$55="No",IF($A343&lt;=Parameters!$J$39,Parameters!$I$39*$A343,IF($A343&lt;=Parameters!$J$40,Parameters!$I$39*Parameters!$J$39+Parameters!$I$40*($A343-Parameters!$J$39),IF($A343&lt;=Parameters!$J$41,Parameters!$I$39*Parameters!$J$39+Parameters!$I$40*(Parameters!$J$40-Parameters!$J$39)+Parameters!$I$41*($A343-Parameters!$J$40),Parameters!$I$39*Parameters!$J$39+Parameters!$I$40*(Parameters!$J$40-Parameters!$J$39)+Parameters!$I$41*(Parameters!$J$41-Parameters!$J$40)+Parameters!$I$42*($A343-Parameters!$J$41)))),_xlfn.IFS($A343&lt;=Parameters!$J$39,Parameters!$I$39*$A343,$A343&lt;=Parameters!$J$40,Parameters!$I$40*$A343,$A343&lt;=Parameters!$J$41,Parameters!$I$41*$A343,$A343&gt;Parameters!$J$41,Parameters!$I$42*$A343))</f>
        <v>47467.98</v>
      </c>
      <c r="AG343" s="290">
        <f t="shared" si="185"/>
        <v>140.43781065088757</v>
      </c>
      <c r="AI343" s="428">
        <f t="shared" si="161"/>
        <v>136.4900000000016</v>
      </c>
      <c r="AJ343" s="428">
        <f t="shared" si="162"/>
        <v>159.36000000000058</v>
      </c>
      <c r="AK343" s="428">
        <f t="shared" si="163"/>
        <v>143.54000000000087</v>
      </c>
      <c r="AL343" s="428">
        <f t="shared" si="164"/>
        <v>158.45999999999913</v>
      </c>
      <c r="AM343" s="428">
        <f t="shared" si="165"/>
        <v>136.4900000000016</v>
      </c>
      <c r="AN343" s="428">
        <f t="shared" si="166"/>
        <v>159.36000000000058</v>
      </c>
      <c r="AO343" s="428">
        <f t="shared" si="167"/>
        <v>143.54000000000087</v>
      </c>
      <c r="AP343" s="428">
        <f t="shared" si="168"/>
        <v>158.45999999999913</v>
      </c>
      <c r="AQ343" s="428">
        <f t="shared" si="169"/>
        <v>136.4900000000016</v>
      </c>
      <c r="AR343" s="428">
        <f t="shared" si="170"/>
        <v>159.36000000000058</v>
      </c>
      <c r="AS343" s="428">
        <f t="shared" si="171"/>
        <v>143.54000000000087</v>
      </c>
      <c r="AT343" s="428">
        <f t="shared" si="172"/>
        <v>158.45999999999913</v>
      </c>
      <c r="AU343" s="428">
        <f t="shared" si="173"/>
        <v>136.4900000000016</v>
      </c>
      <c r="AV343" s="428">
        <f t="shared" si="174"/>
        <v>159.36000000000058</v>
      </c>
      <c r="AW343" s="428">
        <f t="shared" si="175"/>
        <v>143.54000000000087</v>
      </c>
      <c r="AX343" s="428">
        <f t="shared" si="176"/>
        <v>158.45999999999913</v>
      </c>
    </row>
    <row r="344">
      <c r="A344" s="413">
        <v>339</v>
      </c>
      <c r="B344" s="290" cm="1">
        <f t="array" ref="B344">IF(Parameters!$C$55="No",IF($A344&lt;=Parameters!$D$23,Parameters!$C$23*$A344,IF($A344&lt;=Parameters!$D$24,Parameters!$C$23*Parameters!$D$23+Parameters!$C$24*($A344-Parameters!$D$23),IF($A344&lt;=Parameters!$D$25,Parameters!$C$23*Parameters!$D$23+Parameters!$C$24*(Parameters!$D$24-Parameters!$D$23)+Parameters!$C$25*($A344-Parameters!$D$24),Parameters!$C$23*Parameters!$D$23+Parameters!$C$24*(Parameters!$D$24-Parameters!$D$23)+Parameters!$C$25*(Parameters!$D$25-Parameters!$D$24)+Parameters!$C$26*($A344-Parameters!$D$25)))),_xlfn.IFS($A344&lt;=Parameters!$D$23,Parameters!$C$23*$A344,$A344&lt;=Parameters!$D$24,Parameters!$C$24*$A344,$A344&lt;=Parameters!$D$25,Parameters!$C$25*$A344,$A344&gt;Parameters!$D$25,Parameters!$C$26*$A344))</f>
        <v>32674.11</v>
      </c>
      <c r="C344" s="290">
        <f t="shared" si="177"/>
        <v>96.383805309734512</v>
      </c>
      <c r="D344" s="290" cm="1">
        <f t="array" ref="D344">IF(Parameters!$C$55="No",IF($A344&lt;=Parameters!$D$28,Parameters!$C$28*$A344,IF($A344&lt;=Parameters!$D$29,Parameters!$C$28*Parameters!$D$28+Parameters!$C$29*($A344-Parameters!$D$28),IF($A344&lt;=Parameters!$D$30,Parameters!$C$28*Parameters!$D$28+Parameters!$C$29*(Parameters!$D$29-Parameters!$D$28)+Parameters!$C$30*($A344-Parameters!$D$29),Parameters!$C$28*Parameters!$D$28+Parameters!$C$29*(Parameters!$D$29-Parameters!$D$28)+Parameters!$C$30*(Parameters!$D$30-Parameters!$D$29)+Parameters!$C$31*($A344-Parameters!$D$30)))),_xlfn.IFS($A344&lt;=Parameters!$D$28,Parameters!$C$28*$A344,$A344&lt;=Parameters!$D$29,Parameters!$C$29*$A344,$A344&lt;=Parameters!$D$30,Parameters!$C$30*$A344,$A344&gt;Parameters!$D$30,Parameters!$C$31*$A344))</f>
        <v>41507.54</v>
      </c>
      <c r="E344" s="290">
        <f t="shared" si="177"/>
        <v>122.44112094395281</v>
      </c>
      <c r="F344" s="290" cm="1">
        <f t="array" ref="F344">IF(Parameters!$C$55="No",IF($A344&lt;=Parameters!$D$34,Parameters!$C$34*$A344,IF($A344&lt;=Parameters!$D$35,Parameters!$C$34*Parameters!$D$34+Parameters!$C$35*($A344-Parameters!$D$34),IF($A344&lt;=Parameters!$D$36,Parameters!$C$34*Parameters!$D$34+Parameters!$C$35*(Parameters!$D$35-Parameters!$D$34)+Parameters!$C$36*($A344-Parameters!$D$35),Parameters!$C$34*Parameters!$D$34+Parameters!$C$35*(Parameters!$D$35-Parameters!$D$34)+Parameters!$C$36*(Parameters!$D$36-Parameters!$D$35)+Parameters!$C$37*($A344-Parameters!$D$36)))),_xlfn.IFS($A344&lt;=Parameters!$D$34,Parameters!$C$34*$A344,$A344&lt;=Parameters!$D$35,Parameters!$C$35*$A344,$A344&lt;=Parameters!$D$36,Parameters!$C$36*$A344,$A344&gt;Parameters!$D$36,Parameters!$C$37*$A344))</f>
        <v>45429.06</v>
      </c>
      <c r="G344" s="290">
        <f t="shared" si="178"/>
        <v>134.00902654867255</v>
      </c>
      <c r="H344" s="290" cm="1">
        <f t="array" ref="H344">IF(Parameters!$C$55="No",IF($A344&lt;=Parameters!$D$39,Parameters!$C$39*$A344,IF($A344&lt;=Parameters!$D$40,Parameters!$C$39*Parameters!$D$39+Parameters!$C$40*($A344-Parameters!$D$39),IF($A344&lt;=Parameters!$D$41,Parameters!$C$39*Parameters!$D$39+Parameters!$C$40*(Parameters!$D$40-Parameters!$D$39)+Parameters!$C$41*($A344-Parameters!$D$40),Parameters!$C$39*Parameters!$D$39+Parameters!$C$40*(Parameters!$D$40-Parameters!$D$39)+Parameters!$C$41*(Parameters!$D$41-Parameters!$D$40)+Parameters!$C$42*($A344-Parameters!$D$41)))),_xlfn.IFS($A344&lt;=Parameters!$D$39,Parameters!$C$39*$A344,$A344&lt;=Parameters!$D$40,Parameters!$C$40*$A344,$A344&lt;=Parameters!$D$41,Parameters!$C$41*$A344,$A344&gt;Parameters!$D$41,Parameters!$C$42*$A344))</f>
        <v>47626.44</v>
      </c>
      <c r="I344" s="290">
        <f t="shared" si="179"/>
        <v>140.49097345132745</v>
      </c>
      <c r="J344" s="290" cm="1">
        <f t="array" ref="J344">IF(Parameters!$D$55="No",IF($A344&lt;=Parameters!$F$23,Parameters!$E$23*$A344,IF($A344&lt;=Parameters!$F$24,Parameters!$E$23*Parameters!$F$23+Parameters!$E$24*($A344-Parameters!$F$23),IF($A344&lt;=Parameters!$F$25,Parameters!$E$23*Parameters!$F$23+Parameters!$E$24*(Parameters!$F$24-Parameters!$F$23)+Parameters!$E$25*($A344-Parameters!$F$24),Parameters!$E$23*Parameters!$F$23+Parameters!$E$24*(Parameters!$F$24-Parameters!$F$23)+Parameters!$E$25*(Parameters!$F$25-Parameters!$F$24)+Parameters!$E$26*($A344-Parameters!$F$25)))),_xlfn.IFS($A344&lt;=Parameters!$F$23,Parameters!$E$23*$A344,$A344&lt;=Parameters!$F$24,Parameters!$E$24*$A344,$A344&lt;=Parameters!$F$25,Parameters!$E$25*$A344,$A344&gt;Parameters!$F$25,Parameters!$E$26*$A344))</f>
        <v>32674.11</v>
      </c>
      <c r="K344" s="290">
        <f t="shared" si="155"/>
        <v>96.383805309734512</v>
      </c>
      <c r="L344" s="290" cm="1">
        <f t="array" ref="L344">IF(Parameters!$D$55="No",IF($A344&lt;=Parameters!$F$28,Parameters!$E$28*$A344,IF($A344&lt;=Parameters!$F$29,Parameters!$E$28*Parameters!$F$28+Parameters!$E$29*($A344-Parameters!$F$28),IF($A344&lt;=Parameters!$F$30,Parameters!$E$28*Parameters!$F$28+Parameters!$E$29*(Parameters!$F$29-Parameters!$F$28)+Parameters!$E$30*($A344-Parameters!$F$29),Parameters!$E$28*Parameters!$F$28+Parameters!$E$29*(Parameters!$F$29-Parameters!$F$28)+Parameters!$E$30*(Parameters!$F$30-Parameters!$F$29)+Parameters!$E$31*($A344-Parameters!$F$30)))),_xlfn.IFS($A344&lt;=Parameters!$F$28,Parameters!$E$28*$A344,$A344&lt;=Parameters!$F$29,Parameters!$E$29*$A344,$A344&lt;=Parameters!$F$30,Parameters!$E$30*$A344,$A344&gt;Parameters!$F$30,Parameters!$E$31*$A344))</f>
        <v>41507.54</v>
      </c>
      <c r="M344" s="290">
        <f t="shared" si="156"/>
        <v>122.44112094395281</v>
      </c>
      <c r="N344" s="290" cm="1">
        <f t="array" ref="N344">IF(Parameters!$D$55="No",IF($A344&lt;=Parameters!$F$34,Parameters!$E$34*$A344,IF($A344&lt;=Parameters!$F$35,Parameters!$E$34*Parameters!$F$34+Parameters!$E$35*($A344-Parameters!$F$34),IF($A344&lt;=Parameters!$F$36,Parameters!$E$34*Parameters!$F$34+Parameters!$E$35*(Parameters!$F$35-Parameters!$F$34)+Parameters!$E$36*($A344-Parameters!$F$35),Parameters!$E$34*Parameters!$F$34+Parameters!$E$35*(Parameters!$F$35-Parameters!$F$34)+Parameters!$E$36*(Parameters!$F$36-Parameters!$F$35)+Parameters!$E$37*($A344-Parameters!$F$36)))),_xlfn.IFS($A344&lt;=Parameters!$F$34,Parameters!$E$34*$A344,$A344&lt;=Parameters!$F$35,Parameters!$E$35*$A344,$A344&lt;=Parameters!$F$36,Parameters!$E$36*$A344,$A344&gt;Parameters!$F$36,Parameters!$E$37*$A344))</f>
        <v>45429.06</v>
      </c>
      <c r="O344" s="290">
        <f t="shared" si="180"/>
        <v>134.00902654867255</v>
      </c>
      <c r="P344" s="290" cm="1">
        <f t="array" ref="P344">IF(Parameters!$D$55="No",IF($A344&lt;=Parameters!$F$39,Parameters!$E$39*$A344,IF($A344&lt;=Parameters!$F$40,Parameters!$E$39*Parameters!$F$39+Parameters!$E$40*($A344-Parameters!$F$39),IF($A344&lt;=Parameters!$F$41,Parameters!$E$39*Parameters!$F$39+Parameters!$E$40*(Parameters!$F$40-Parameters!$F$39)+Parameters!$E$41*($A344-Parameters!$F$40),Parameters!$E$39*Parameters!$F$39+Parameters!$E$40*(Parameters!$F$40-Parameters!$F$39)+Parameters!$E$41*(Parameters!$F$41-Parameters!$F$40)+Parameters!$E$42*($A344-Parameters!$F$41)))),_xlfn.IFS($A344&lt;=Parameters!$F$39,Parameters!$E$39*$A344,$A344&lt;=Parameters!$F$40,Parameters!$E$40*$A344,$A344&lt;=Parameters!$F$41,Parameters!$E$41*$A344,$A344&gt;Parameters!$F$41,Parameters!$E$42*$A344))</f>
        <v>47626.44</v>
      </c>
      <c r="Q344" s="290">
        <f t="shared" si="181"/>
        <v>140.49097345132745</v>
      </c>
      <c r="R344" s="290" cm="1">
        <f t="array" ref="R344">IF(Parameters!$E$55="No",IF($A344&lt;=Parameters!$H$23,Parameters!$G$23*$A344,IF($A344&lt;=Parameters!$H$24,Parameters!$G$23*Parameters!$H$23+Parameters!$G$24*($A344-Parameters!$H$23),IF($A344&lt;=Parameters!$H$25,Parameters!$G$23*Parameters!$H$23+Parameters!$G$24*(Parameters!$H$24-Parameters!$H$23)+Parameters!$G$25*($A344-Parameters!$H$24),Parameters!$G$23*Parameters!$H$23+Parameters!$G$24*(Parameters!$H$24-Parameters!$H$23)+Parameters!$G$25*(Parameters!$H$25-Parameters!$H$24)+Parameters!$G$26*($A344-Parameters!$H$25)))),_xlfn.IFS($A344&lt;=Parameters!$H$23,Parameters!$G$23*$A344,$A344&lt;=Parameters!$H$24,Parameters!$G$24*$A344,$A344&lt;=Parameters!$H$25,Parameters!$G$25*$A344,$A344&gt;Parameters!$H$25,Parameters!$G$26*$A344))</f>
        <v>32674.11</v>
      </c>
      <c r="S344" s="290">
        <f t="shared" si="157"/>
        <v>96.383805309734512</v>
      </c>
      <c r="T344" s="290" cm="1">
        <f t="array" ref="T344">IF(Parameters!$E$55="No",IF($A344&lt;=Parameters!$H$28,Parameters!$G$28*$A344,IF($A344&lt;=Parameters!$H$29,Parameters!$G$28*Parameters!$H$28+Parameters!$G$29*($A344-Parameters!$H$28),IF($A344&lt;=Parameters!$H$30,Parameters!$G$28*Parameters!$H$28+Parameters!$G$29*(Parameters!$H$29-Parameters!$H$28)+Parameters!$G$30*($A344-Parameters!$H$29),Parameters!$G$28*Parameters!$H$28+Parameters!$G$29*(Parameters!$H$29-Parameters!$H$28)+Parameters!$G$30*(Parameters!$H$30-Parameters!$H$29)+Parameters!$G$31*($A344-Parameters!$H$30)))),_xlfn.IFS($A344&lt;=Parameters!$H$28,Parameters!$G$28*$A344,$A344&lt;=Parameters!$H$29,Parameters!$G$29*$A344,$A344&lt;=Parameters!$H$30,Parameters!$G$30*$A344,$A344&gt;Parameters!$H$30,Parameters!$G$31*$A344))</f>
        <v>41507.54</v>
      </c>
      <c r="U344" s="290">
        <f t="shared" si="158"/>
        <v>122.44112094395281</v>
      </c>
      <c r="V344" s="290" cm="1">
        <f t="array" ref="V344">IF(Parameters!$E$55="No",IF($A344&lt;=Parameters!$H$34,Parameters!$G$34*$A344,IF($A344&lt;=Parameters!$H$35,Parameters!$G$34*Parameters!$H$34+Parameters!$G$35*($A344-Parameters!$H$34),IF($A344&lt;=Parameters!$H$36,Parameters!$G$34*Parameters!$H$34+Parameters!$G$35*(Parameters!$H$35-Parameters!$H$34)+Parameters!$G$36*($A344-Parameters!$H$35),Parameters!$G$34*Parameters!$H$34+Parameters!$G$35*(Parameters!$H$35-Parameters!$H$34)+Parameters!$G$36*(Parameters!$H$36-Parameters!$H$35)+Parameters!$G$37*($A344-Parameters!$H$36)))),_xlfn.IFS($A344&lt;=Parameters!$H$34,Parameters!$G$34*$A344,$A344&lt;=Parameters!$H$35,Parameters!$G$35*$A344,$A344&lt;=Parameters!$H$36,Parameters!$G$36*$A344,$A344&gt;Parameters!$H$36,Parameters!$G$37*$A344))</f>
        <v>45429.06</v>
      </c>
      <c r="W344" s="290">
        <f t="shared" si="182"/>
        <v>134.00902654867255</v>
      </c>
      <c r="X344" s="290" cm="1">
        <f t="array" ref="X344">IF(Parameters!$E$55="No",IF($A344&lt;=Parameters!$H$39,Parameters!$G$39*$A344,IF($A344&lt;=Parameters!$H$40,Parameters!$G$39*Parameters!$H$39+Parameters!$G$40*($A344-Parameters!$H$39),IF($A344&lt;=Parameters!$H$41,Parameters!$G$39*Parameters!$H$39+Parameters!$G$40*(Parameters!$H$40-Parameters!$H$39)+Parameters!$G$41*($A344-Parameters!$H$40),Parameters!$G$39*Parameters!$H$39+Parameters!$G$40*(Parameters!$H$40-Parameters!$H$39)+Parameters!$G$41*(Parameters!$H$41-Parameters!$H$40)+Parameters!$G$42*($A344-Parameters!$H$41)))),_xlfn.IFS($A344&lt;=Parameters!$H$39,Parameters!$G$39*$A344,$A344&lt;=Parameters!$H$40,Parameters!$G$40*$A344,$A344&lt;=Parameters!$H$41,Parameters!$G$41*$A344,$A344&gt;Parameters!$H$41,Parameters!$G$42*$A344))</f>
        <v>47626.44</v>
      </c>
      <c r="Y344" s="290">
        <f t="shared" si="183"/>
        <v>140.49097345132745</v>
      </c>
      <c r="Z344" s="290" cm="1">
        <f t="array" ref="Z344">IF(Parameters!$F$55="No",IF($A344&lt;=Parameters!$J$23,Parameters!$I$23*$A344,IF($A344&lt;=Parameters!$J$24,Parameters!$I$23*Parameters!$J$23+Parameters!$I$24*($A344-Parameters!$J$23),IF($A344&lt;=Parameters!$J$25,Parameters!$I$23*Parameters!$J$23+Parameters!$I$24*(Parameters!$J$24-Parameters!$J$23)+Parameters!$I$25*($A344-Parameters!$J$24),Parameters!$I$23*Parameters!$J$23+Parameters!$I$24*(Parameters!$J$24-Parameters!$J$23)+Parameters!$I$25*(Parameters!$J$25-Parameters!$J$24)+Parameters!$I$26*($A344-Parameters!$J$25)))),_xlfn.IFS($A344&lt;=Parameters!$J$23,Parameters!$I$23*$A344,$A344&lt;=Parameters!$J$24,Parameters!$I$24*$A344,$A344&lt;=Parameters!$J$25,Parameters!$I$25*$A344,$A344&gt;Parameters!$J$25,Parameters!$I$26*$A344))</f>
        <v>32674.11</v>
      </c>
      <c r="AA344" s="290">
        <f t="shared" si="159"/>
        <v>96.383805309734512</v>
      </c>
      <c r="AB344" s="290" cm="1">
        <f t="array" ref="AB344">IF(Parameters!$F$55="No",IF($A344&lt;=Parameters!$J$28,Parameters!$I$28*$A344,IF($A344&lt;=Parameters!$J$29,Parameters!$I$28*Parameters!$J$28+Parameters!$I$29*($A344-Parameters!$J$28),IF($A344&lt;=Parameters!$J$30,Parameters!$I$28*Parameters!$J$28+Parameters!$I$29*(Parameters!$J$29-Parameters!$J$28)+Parameters!$I$30*($A344-Parameters!$J$29),Parameters!$I$28*Parameters!$J$28+Parameters!$I$29*(Parameters!$J$29-Parameters!$J$28)+Parameters!$I$30*(Parameters!$J$30-Parameters!$J$29)+Parameters!$I$31*($A344-Parameters!$J$30)))),_xlfn.IFS($A344&lt;=Parameters!$J$28,Parameters!$I$28*$A344,$A344&lt;=Parameters!$J$29,Parameters!$I$29*$A344,$A344&lt;=Parameters!$J$30,Parameters!$I$30*$A344,$A344&gt;Parameters!$J$30,Parameters!$I$31*$A344))</f>
        <v>41507.54</v>
      </c>
      <c r="AC344" s="290">
        <f t="shared" si="160"/>
        <v>122.44112094395281</v>
      </c>
      <c r="AD344" s="290" cm="1">
        <f t="array" ref="AD344">IF(Parameters!$F$55="No",IF($A344&lt;=Parameters!$J$34,Parameters!$I$34*$A344,IF($A344&lt;=Parameters!$J$35,Parameters!$I$34*Parameters!$J$34+Parameters!$I$35*($A344-Parameters!$J$34),IF($A344&lt;=Parameters!$J$36,Parameters!$I$34*Parameters!$J$34+Parameters!$I$35*(Parameters!$J$35-Parameters!$J$34)+Parameters!$I$36*($A344-Parameters!$J$35),Parameters!$I$34*Parameters!$J$34+Parameters!$I$35*(Parameters!$J$35-Parameters!$J$34)+Parameters!$I$36*(Parameters!$J$36-Parameters!$J$35)+Parameters!$I$37*($A344-Parameters!$J$36)))),_xlfn.IFS($A344&lt;=Parameters!$J$34,Parameters!$I$34*$A344,$A344&lt;=Parameters!$J$35,Parameters!$I$35*$A344,$A344&lt;=Parameters!$J$36,Parameters!$I$36*$A344,$A344&gt;Parameters!$J$36,Parameters!$I$37*$A344))</f>
        <v>45429.06</v>
      </c>
      <c r="AE344" s="290">
        <f t="shared" si="184"/>
        <v>134.00902654867255</v>
      </c>
      <c r="AF344" s="290" cm="1">
        <f t="array" ref="AF344">IF(Parameters!$F$55="No",IF($A344&lt;=Parameters!$J$39,Parameters!$I$39*$A344,IF($A344&lt;=Parameters!$J$40,Parameters!$I$39*Parameters!$J$39+Parameters!$I$40*($A344-Parameters!$J$39),IF($A344&lt;=Parameters!$J$41,Parameters!$I$39*Parameters!$J$39+Parameters!$I$40*(Parameters!$J$40-Parameters!$J$39)+Parameters!$I$41*($A344-Parameters!$J$40),Parameters!$I$39*Parameters!$J$39+Parameters!$I$40*(Parameters!$J$40-Parameters!$J$39)+Parameters!$I$41*(Parameters!$J$41-Parameters!$J$40)+Parameters!$I$42*($A344-Parameters!$J$41)))),_xlfn.IFS($A344&lt;=Parameters!$J$39,Parameters!$I$39*$A344,$A344&lt;=Parameters!$J$40,Parameters!$I$40*$A344,$A344&lt;=Parameters!$J$41,Parameters!$I$41*$A344,$A344&gt;Parameters!$J$41,Parameters!$I$42*$A344))</f>
        <v>47626.44</v>
      </c>
      <c r="AG344" s="290">
        <f t="shared" si="185"/>
        <v>140.49097345132745</v>
      </c>
      <c r="AI344" s="428">
        <f t="shared" si="161"/>
        <v>136.48999999999796</v>
      </c>
      <c r="AJ344" s="428">
        <f t="shared" si="162"/>
        <v>159.36000000000058</v>
      </c>
      <c r="AK344" s="428">
        <f t="shared" si="163"/>
        <v>143.54000000000087</v>
      </c>
      <c r="AL344" s="428">
        <f t="shared" si="164"/>
        <v>158.45999999999913</v>
      </c>
      <c r="AM344" s="428">
        <f t="shared" si="165"/>
        <v>136.48999999999796</v>
      </c>
      <c r="AN344" s="428">
        <f t="shared" si="166"/>
        <v>159.36000000000058</v>
      </c>
      <c r="AO344" s="428">
        <f t="shared" si="167"/>
        <v>143.54000000000087</v>
      </c>
      <c r="AP344" s="428">
        <f t="shared" si="168"/>
        <v>158.45999999999913</v>
      </c>
      <c r="AQ344" s="428">
        <f t="shared" si="169"/>
        <v>136.48999999999796</v>
      </c>
      <c r="AR344" s="428">
        <f t="shared" si="170"/>
        <v>159.36000000000058</v>
      </c>
      <c r="AS344" s="428">
        <f t="shared" si="171"/>
        <v>143.54000000000087</v>
      </c>
      <c r="AT344" s="428">
        <f t="shared" si="172"/>
        <v>158.45999999999913</v>
      </c>
      <c r="AU344" s="428">
        <f t="shared" si="173"/>
        <v>136.48999999999796</v>
      </c>
      <c r="AV344" s="428">
        <f t="shared" si="174"/>
        <v>159.36000000000058</v>
      </c>
      <c r="AW344" s="428">
        <f t="shared" si="175"/>
        <v>143.54000000000087</v>
      </c>
      <c r="AX344" s="428">
        <f t="shared" si="176"/>
        <v>158.45999999999913</v>
      </c>
    </row>
    <row r="345">
      <c r="A345" s="413">
        <v>340</v>
      </c>
      <c r="B345" s="290" cm="1">
        <f t="array" ref="B345">IF(Parameters!$C$55="No",IF($A345&lt;=Parameters!$D$23,Parameters!$C$23*$A345,IF($A345&lt;=Parameters!$D$24,Parameters!$C$23*Parameters!$D$23+Parameters!$C$24*($A345-Parameters!$D$23),IF($A345&lt;=Parameters!$D$25,Parameters!$C$23*Parameters!$D$23+Parameters!$C$24*(Parameters!$D$24-Parameters!$D$23)+Parameters!$C$25*($A345-Parameters!$D$24),Parameters!$C$23*Parameters!$D$23+Parameters!$C$24*(Parameters!$D$24-Parameters!$D$23)+Parameters!$C$25*(Parameters!$D$25-Parameters!$D$24)+Parameters!$C$26*($A345-Parameters!$D$25)))),_xlfn.IFS($A345&lt;=Parameters!$D$23,Parameters!$C$23*$A345,$A345&lt;=Parameters!$D$24,Parameters!$C$24*$A345,$A345&lt;=Parameters!$D$25,Parameters!$C$25*$A345,$A345&gt;Parameters!$D$25,Parameters!$C$26*$A345))</f>
        <v>32810.6</v>
      </c>
      <c r="C345" s="290">
        <f t="shared" si="177"/>
        <v>96.501764705882351</v>
      </c>
      <c r="D345" s="290" cm="1">
        <f t="array" ref="D345">IF(Parameters!$C$55="No",IF($A345&lt;=Parameters!$D$28,Parameters!$C$28*$A345,IF($A345&lt;=Parameters!$D$29,Parameters!$C$28*Parameters!$D$28+Parameters!$C$29*($A345-Parameters!$D$28),IF($A345&lt;=Parameters!$D$30,Parameters!$C$28*Parameters!$D$28+Parameters!$C$29*(Parameters!$D$29-Parameters!$D$28)+Parameters!$C$30*($A345-Parameters!$D$29),Parameters!$C$28*Parameters!$D$28+Parameters!$C$29*(Parameters!$D$29-Parameters!$D$28)+Parameters!$C$30*(Parameters!$D$30-Parameters!$D$29)+Parameters!$C$31*($A345-Parameters!$D$30)))),_xlfn.IFS($A345&lt;=Parameters!$D$28,Parameters!$C$28*$A345,$A345&lt;=Parameters!$D$29,Parameters!$C$29*$A345,$A345&lt;=Parameters!$D$30,Parameters!$C$30*$A345,$A345&gt;Parameters!$D$30,Parameters!$C$31*$A345))</f>
        <v>41666.9</v>
      </c>
      <c r="E345" s="290">
        <f t="shared" si="177"/>
        <v>122.54970588235294</v>
      </c>
      <c r="F345" s="290" cm="1">
        <f t="array" ref="F345">IF(Parameters!$C$55="No",IF($A345&lt;=Parameters!$D$34,Parameters!$C$34*$A345,IF($A345&lt;=Parameters!$D$35,Parameters!$C$34*Parameters!$D$34+Parameters!$C$35*($A345-Parameters!$D$34),IF($A345&lt;=Parameters!$D$36,Parameters!$C$34*Parameters!$D$34+Parameters!$C$35*(Parameters!$D$35-Parameters!$D$34)+Parameters!$C$36*($A345-Parameters!$D$35),Parameters!$C$34*Parameters!$D$34+Parameters!$C$35*(Parameters!$D$35-Parameters!$D$34)+Parameters!$C$36*(Parameters!$D$36-Parameters!$D$35)+Parameters!$C$37*($A345-Parameters!$D$36)))),_xlfn.IFS($A345&lt;=Parameters!$D$34,Parameters!$C$34*$A345,$A345&lt;=Parameters!$D$35,Parameters!$C$35*$A345,$A345&lt;=Parameters!$D$36,Parameters!$C$36*$A345,$A345&gt;Parameters!$D$36,Parameters!$C$37*$A345))</f>
        <v>45572.6</v>
      </c>
      <c r="G345" s="290">
        <f t="shared" si="178"/>
        <v>134.03705882352941</v>
      </c>
      <c r="H345" s="290" cm="1">
        <f t="array" ref="H345">IF(Parameters!$C$55="No",IF($A345&lt;=Parameters!$D$39,Parameters!$C$39*$A345,IF($A345&lt;=Parameters!$D$40,Parameters!$C$39*Parameters!$D$39+Parameters!$C$40*($A345-Parameters!$D$39),IF($A345&lt;=Parameters!$D$41,Parameters!$C$39*Parameters!$D$39+Parameters!$C$40*(Parameters!$D$40-Parameters!$D$39)+Parameters!$C$41*($A345-Parameters!$D$40),Parameters!$C$39*Parameters!$D$39+Parameters!$C$40*(Parameters!$D$40-Parameters!$D$39)+Parameters!$C$41*(Parameters!$D$41-Parameters!$D$40)+Parameters!$C$42*($A345-Parameters!$D$41)))),_xlfn.IFS($A345&lt;=Parameters!$D$39,Parameters!$C$39*$A345,$A345&lt;=Parameters!$D$40,Parameters!$C$40*$A345,$A345&lt;=Parameters!$D$41,Parameters!$C$41*$A345,$A345&gt;Parameters!$D$41,Parameters!$C$42*$A345))</f>
        <v>47784.9</v>
      </c>
      <c r="I345" s="290">
        <f t="shared" si="179"/>
        <v>140.54382352941178</v>
      </c>
      <c r="J345" s="290" cm="1">
        <f t="array" ref="J345">IF(Parameters!$D$55="No",IF($A345&lt;=Parameters!$F$23,Parameters!$E$23*$A345,IF($A345&lt;=Parameters!$F$24,Parameters!$E$23*Parameters!$F$23+Parameters!$E$24*($A345-Parameters!$F$23),IF($A345&lt;=Parameters!$F$25,Parameters!$E$23*Parameters!$F$23+Parameters!$E$24*(Parameters!$F$24-Parameters!$F$23)+Parameters!$E$25*($A345-Parameters!$F$24),Parameters!$E$23*Parameters!$F$23+Parameters!$E$24*(Parameters!$F$24-Parameters!$F$23)+Parameters!$E$25*(Parameters!$F$25-Parameters!$F$24)+Parameters!$E$26*($A345-Parameters!$F$25)))),_xlfn.IFS($A345&lt;=Parameters!$F$23,Parameters!$E$23*$A345,$A345&lt;=Parameters!$F$24,Parameters!$E$24*$A345,$A345&lt;=Parameters!$F$25,Parameters!$E$25*$A345,$A345&gt;Parameters!$F$25,Parameters!$E$26*$A345))</f>
        <v>32810.6</v>
      </c>
      <c r="K345" s="290">
        <f t="shared" si="155"/>
        <v>96.501764705882351</v>
      </c>
      <c r="L345" s="290" cm="1">
        <f t="array" ref="L345">IF(Parameters!$D$55="No",IF($A345&lt;=Parameters!$F$28,Parameters!$E$28*$A345,IF($A345&lt;=Parameters!$F$29,Parameters!$E$28*Parameters!$F$28+Parameters!$E$29*($A345-Parameters!$F$28),IF($A345&lt;=Parameters!$F$30,Parameters!$E$28*Parameters!$F$28+Parameters!$E$29*(Parameters!$F$29-Parameters!$F$28)+Parameters!$E$30*($A345-Parameters!$F$29),Parameters!$E$28*Parameters!$F$28+Parameters!$E$29*(Parameters!$F$29-Parameters!$F$28)+Parameters!$E$30*(Parameters!$F$30-Parameters!$F$29)+Parameters!$E$31*($A345-Parameters!$F$30)))),_xlfn.IFS($A345&lt;=Parameters!$F$28,Parameters!$E$28*$A345,$A345&lt;=Parameters!$F$29,Parameters!$E$29*$A345,$A345&lt;=Parameters!$F$30,Parameters!$E$30*$A345,$A345&gt;Parameters!$F$30,Parameters!$E$31*$A345))</f>
        <v>41666.9</v>
      </c>
      <c r="M345" s="290">
        <f t="shared" si="156"/>
        <v>122.54970588235294</v>
      </c>
      <c r="N345" s="290" cm="1">
        <f t="array" ref="N345">IF(Parameters!$D$55="No",IF($A345&lt;=Parameters!$F$34,Parameters!$E$34*$A345,IF($A345&lt;=Parameters!$F$35,Parameters!$E$34*Parameters!$F$34+Parameters!$E$35*($A345-Parameters!$F$34),IF($A345&lt;=Parameters!$F$36,Parameters!$E$34*Parameters!$F$34+Parameters!$E$35*(Parameters!$F$35-Parameters!$F$34)+Parameters!$E$36*($A345-Parameters!$F$35),Parameters!$E$34*Parameters!$F$34+Parameters!$E$35*(Parameters!$F$35-Parameters!$F$34)+Parameters!$E$36*(Parameters!$F$36-Parameters!$F$35)+Parameters!$E$37*($A345-Parameters!$F$36)))),_xlfn.IFS($A345&lt;=Parameters!$F$34,Parameters!$E$34*$A345,$A345&lt;=Parameters!$F$35,Parameters!$E$35*$A345,$A345&lt;=Parameters!$F$36,Parameters!$E$36*$A345,$A345&gt;Parameters!$F$36,Parameters!$E$37*$A345))</f>
        <v>45572.6</v>
      </c>
      <c r="O345" s="290">
        <f t="shared" si="180"/>
        <v>134.03705882352941</v>
      </c>
      <c r="P345" s="290" cm="1">
        <f t="array" ref="P345">IF(Parameters!$D$55="No",IF($A345&lt;=Parameters!$F$39,Parameters!$E$39*$A345,IF($A345&lt;=Parameters!$F$40,Parameters!$E$39*Parameters!$F$39+Parameters!$E$40*($A345-Parameters!$F$39),IF($A345&lt;=Parameters!$F$41,Parameters!$E$39*Parameters!$F$39+Parameters!$E$40*(Parameters!$F$40-Parameters!$F$39)+Parameters!$E$41*($A345-Parameters!$F$40),Parameters!$E$39*Parameters!$F$39+Parameters!$E$40*(Parameters!$F$40-Parameters!$F$39)+Parameters!$E$41*(Parameters!$F$41-Parameters!$F$40)+Parameters!$E$42*($A345-Parameters!$F$41)))),_xlfn.IFS($A345&lt;=Parameters!$F$39,Parameters!$E$39*$A345,$A345&lt;=Parameters!$F$40,Parameters!$E$40*$A345,$A345&lt;=Parameters!$F$41,Parameters!$E$41*$A345,$A345&gt;Parameters!$F$41,Parameters!$E$42*$A345))</f>
        <v>47784.9</v>
      </c>
      <c r="Q345" s="290">
        <f t="shared" si="181"/>
        <v>140.54382352941178</v>
      </c>
      <c r="R345" s="290" cm="1">
        <f t="array" ref="R345">IF(Parameters!$E$55="No",IF($A345&lt;=Parameters!$H$23,Parameters!$G$23*$A345,IF($A345&lt;=Parameters!$H$24,Parameters!$G$23*Parameters!$H$23+Parameters!$G$24*($A345-Parameters!$H$23),IF($A345&lt;=Parameters!$H$25,Parameters!$G$23*Parameters!$H$23+Parameters!$G$24*(Parameters!$H$24-Parameters!$H$23)+Parameters!$G$25*($A345-Parameters!$H$24),Parameters!$G$23*Parameters!$H$23+Parameters!$G$24*(Parameters!$H$24-Parameters!$H$23)+Parameters!$G$25*(Parameters!$H$25-Parameters!$H$24)+Parameters!$G$26*($A345-Parameters!$H$25)))),_xlfn.IFS($A345&lt;=Parameters!$H$23,Parameters!$G$23*$A345,$A345&lt;=Parameters!$H$24,Parameters!$G$24*$A345,$A345&lt;=Parameters!$H$25,Parameters!$G$25*$A345,$A345&gt;Parameters!$H$25,Parameters!$G$26*$A345))</f>
        <v>32810.6</v>
      </c>
      <c r="S345" s="290">
        <f t="shared" si="157"/>
        <v>96.501764705882351</v>
      </c>
      <c r="T345" s="290" cm="1">
        <f t="array" ref="T345">IF(Parameters!$E$55="No",IF($A345&lt;=Parameters!$H$28,Parameters!$G$28*$A345,IF($A345&lt;=Parameters!$H$29,Parameters!$G$28*Parameters!$H$28+Parameters!$G$29*($A345-Parameters!$H$28),IF($A345&lt;=Parameters!$H$30,Parameters!$G$28*Parameters!$H$28+Parameters!$G$29*(Parameters!$H$29-Parameters!$H$28)+Parameters!$G$30*($A345-Parameters!$H$29),Parameters!$G$28*Parameters!$H$28+Parameters!$G$29*(Parameters!$H$29-Parameters!$H$28)+Parameters!$G$30*(Parameters!$H$30-Parameters!$H$29)+Parameters!$G$31*($A345-Parameters!$H$30)))),_xlfn.IFS($A345&lt;=Parameters!$H$28,Parameters!$G$28*$A345,$A345&lt;=Parameters!$H$29,Parameters!$G$29*$A345,$A345&lt;=Parameters!$H$30,Parameters!$G$30*$A345,$A345&gt;Parameters!$H$30,Parameters!$G$31*$A345))</f>
        <v>41666.9</v>
      </c>
      <c r="U345" s="290">
        <f t="shared" si="158"/>
        <v>122.54970588235294</v>
      </c>
      <c r="V345" s="290" cm="1">
        <f t="array" ref="V345">IF(Parameters!$E$55="No",IF($A345&lt;=Parameters!$H$34,Parameters!$G$34*$A345,IF($A345&lt;=Parameters!$H$35,Parameters!$G$34*Parameters!$H$34+Parameters!$G$35*($A345-Parameters!$H$34),IF($A345&lt;=Parameters!$H$36,Parameters!$G$34*Parameters!$H$34+Parameters!$G$35*(Parameters!$H$35-Parameters!$H$34)+Parameters!$G$36*($A345-Parameters!$H$35),Parameters!$G$34*Parameters!$H$34+Parameters!$G$35*(Parameters!$H$35-Parameters!$H$34)+Parameters!$G$36*(Parameters!$H$36-Parameters!$H$35)+Parameters!$G$37*($A345-Parameters!$H$36)))),_xlfn.IFS($A345&lt;=Parameters!$H$34,Parameters!$G$34*$A345,$A345&lt;=Parameters!$H$35,Parameters!$G$35*$A345,$A345&lt;=Parameters!$H$36,Parameters!$G$36*$A345,$A345&gt;Parameters!$H$36,Parameters!$G$37*$A345))</f>
        <v>45572.6</v>
      </c>
      <c r="W345" s="290">
        <f t="shared" si="182"/>
        <v>134.03705882352941</v>
      </c>
      <c r="X345" s="290" cm="1">
        <f t="array" ref="X345">IF(Parameters!$E$55="No",IF($A345&lt;=Parameters!$H$39,Parameters!$G$39*$A345,IF($A345&lt;=Parameters!$H$40,Parameters!$G$39*Parameters!$H$39+Parameters!$G$40*($A345-Parameters!$H$39),IF($A345&lt;=Parameters!$H$41,Parameters!$G$39*Parameters!$H$39+Parameters!$G$40*(Parameters!$H$40-Parameters!$H$39)+Parameters!$G$41*($A345-Parameters!$H$40),Parameters!$G$39*Parameters!$H$39+Parameters!$G$40*(Parameters!$H$40-Parameters!$H$39)+Parameters!$G$41*(Parameters!$H$41-Parameters!$H$40)+Parameters!$G$42*($A345-Parameters!$H$41)))),_xlfn.IFS($A345&lt;=Parameters!$H$39,Parameters!$G$39*$A345,$A345&lt;=Parameters!$H$40,Parameters!$G$40*$A345,$A345&lt;=Parameters!$H$41,Parameters!$G$41*$A345,$A345&gt;Parameters!$H$41,Parameters!$G$42*$A345))</f>
        <v>47784.9</v>
      </c>
      <c r="Y345" s="290">
        <f t="shared" si="183"/>
        <v>140.54382352941178</v>
      </c>
      <c r="Z345" s="290" cm="1">
        <f t="array" ref="Z345">IF(Parameters!$F$55="No",IF($A345&lt;=Parameters!$J$23,Parameters!$I$23*$A345,IF($A345&lt;=Parameters!$J$24,Parameters!$I$23*Parameters!$J$23+Parameters!$I$24*($A345-Parameters!$J$23),IF($A345&lt;=Parameters!$J$25,Parameters!$I$23*Parameters!$J$23+Parameters!$I$24*(Parameters!$J$24-Parameters!$J$23)+Parameters!$I$25*($A345-Parameters!$J$24),Parameters!$I$23*Parameters!$J$23+Parameters!$I$24*(Parameters!$J$24-Parameters!$J$23)+Parameters!$I$25*(Parameters!$J$25-Parameters!$J$24)+Parameters!$I$26*($A345-Parameters!$J$25)))),_xlfn.IFS($A345&lt;=Parameters!$J$23,Parameters!$I$23*$A345,$A345&lt;=Parameters!$J$24,Parameters!$I$24*$A345,$A345&lt;=Parameters!$J$25,Parameters!$I$25*$A345,$A345&gt;Parameters!$J$25,Parameters!$I$26*$A345))</f>
        <v>32810.6</v>
      </c>
      <c r="AA345" s="290">
        <f t="shared" si="159"/>
        <v>96.501764705882351</v>
      </c>
      <c r="AB345" s="290" cm="1">
        <f t="array" ref="AB345">IF(Parameters!$F$55="No",IF($A345&lt;=Parameters!$J$28,Parameters!$I$28*$A345,IF($A345&lt;=Parameters!$J$29,Parameters!$I$28*Parameters!$J$28+Parameters!$I$29*($A345-Parameters!$J$28),IF($A345&lt;=Parameters!$J$30,Parameters!$I$28*Parameters!$J$28+Parameters!$I$29*(Parameters!$J$29-Parameters!$J$28)+Parameters!$I$30*($A345-Parameters!$J$29),Parameters!$I$28*Parameters!$J$28+Parameters!$I$29*(Parameters!$J$29-Parameters!$J$28)+Parameters!$I$30*(Parameters!$J$30-Parameters!$J$29)+Parameters!$I$31*($A345-Parameters!$J$30)))),_xlfn.IFS($A345&lt;=Parameters!$J$28,Parameters!$I$28*$A345,$A345&lt;=Parameters!$J$29,Parameters!$I$29*$A345,$A345&lt;=Parameters!$J$30,Parameters!$I$30*$A345,$A345&gt;Parameters!$J$30,Parameters!$I$31*$A345))</f>
        <v>41666.9</v>
      </c>
      <c r="AC345" s="290">
        <f t="shared" si="160"/>
        <v>122.54970588235294</v>
      </c>
      <c r="AD345" s="290" cm="1">
        <f t="array" ref="AD345">IF(Parameters!$F$55="No",IF($A345&lt;=Parameters!$J$34,Parameters!$I$34*$A345,IF($A345&lt;=Parameters!$J$35,Parameters!$I$34*Parameters!$J$34+Parameters!$I$35*($A345-Parameters!$J$34),IF($A345&lt;=Parameters!$J$36,Parameters!$I$34*Parameters!$J$34+Parameters!$I$35*(Parameters!$J$35-Parameters!$J$34)+Parameters!$I$36*($A345-Parameters!$J$35),Parameters!$I$34*Parameters!$J$34+Parameters!$I$35*(Parameters!$J$35-Parameters!$J$34)+Parameters!$I$36*(Parameters!$J$36-Parameters!$J$35)+Parameters!$I$37*($A345-Parameters!$J$36)))),_xlfn.IFS($A345&lt;=Parameters!$J$34,Parameters!$I$34*$A345,$A345&lt;=Parameters!$J$35,Parameters!$I$35*$A345,$A345&lt;=Parameters!$J$36,Parameters!$I$36*$A345,$A345&gt;Parameters!$J$36,Parameters!$I$37*$A345))</f>
        <v>45572.6</v>
      </c>
      <c r="AE345" s="290">
        <f t="shared" si="184"/>
        <v>134.03705882352941</v>
      </c>
      <c r="AF345" s="290" cm="1">
        <f t="array" ref="AF345">IF(Parameters!$F$55="No",IF($A345&lt;=Parameters!$J$39,Parameters!$I$39*$A345,IF($A345&lt;=Parameters!$J$40,Parameters!$I$39*Parameters!$J$39+Parameters!$I$40*($A345-Parameters!$J$39),IF($A345&lt;=Parameters!$J$41,Parameters!$I$39*Parameters!$J$39+Parameters!$I$40*(Parameters!$J$40-Parameters!$J$39)+Parameters!$I$41*($A345-Parameters!$J$40),Parameters!$I$39*Parameters!$J$39+Parameters!$I$40*(Parameters!$J$40-Parameters!$J$39)+Parameters!$I$41*(Parameters!$J$41-Parameters!$J$40)+Parameters!$I$42*($A345-Parameters!$J$41)))),_xlfn.IFS($A345&lt;=Parameters!$J$39,Parameters!$I$39*$A345,$A345&lt;=Parameters!$J$40,Parameters!$I$40*$A345,$A345&lt;=Parameters!$J$41,Parameters!$I$41*$A345,$A345&gt;Parameters!$J$41,Parameters!$I$42*$A345))</f>
        <v>47784.9</v>
      </c>
      <c r="AG345" s="290">
        <f t="shared" si="185"/>
        <v>140.54382352941178</v>
      </c>
      <c r="AI345" s="428">
        <f t="shared" si="161"/>
        <v>136.48999999999796</v>
      </c>
      <c r="AJ345" s="428">
        <f t="shared" si="162"/>
        <v>159.36000000000058</v>
      </c>
      <c r="AK345" s="428">
        <f t="shared" si="163"/>
        <v>143.54000000000087</v>
      </c>
      <c r="AL345" s="428">
        <f t="shared" si="164"/>
        <v>158.45999999999913</v>
      </c>
      <c r="AM345" s="428">
        <f t="shared" si="165"/>
        <v>136.48999999999796</v>
      </c>
      <c r="AN345" s="428">
        <f t="shared" si="166"/>
        <v>159.36000000000058</v>
      </c>
      <c r="AO345" s="428">
        <f t="shared" si="167"/>
        <v>143.54000000000087</v>
      </c>
      <c r="AP345" s="428">
        <f t="shared" si="168"/>
        <v>158.45999999999913</v>
      </c>
      <c r="AQ345" s="428">
        <f t="shared" si="169"/>
        <v>136.48999999999796</v>
      </c>
      <c r="AR345" s="428">
        <f t="shared" si="170"/>
        <v>159.36000000000058</v>
      </c>
      <c r="AS345" s="428">
        <f t="shared" si="171"/>
        <v>143.54000000000087</v>
      </c>
      <c r="AT345" s="428">
        <f t="shared" si="172"/>
        <v>158.45999999999913</v>
      </c>
      <c r="AU345" s="428">
        <f t="shared" si="173"/>
        <v>136.48999999999796</v>
      </c>
      <c r="AV345" s="428">
        <f t="shared" si="174"/>
        <v>159.36000000000058</v>
      </c>
      <c r="AW345" s="428">
        <f t="shared" si="175"/>
        <v>143.54000000000087</v>
      </c>
      <c r="AX345" s="428">
        <f t="shared" si="176"/>
        <v>158.45999999999913</v>
      </c>
    </row>
    <row r="346">
      <c r="A346" s="413">
        <v>341</v>
      </c>
      <c r="B346" s="290" cm="1">
        <f t="array" ref="B346">IF(Parameters!$C$55="No",IF($A346&lt;=Parameters!$D$23,Parameters!$C$23*$A346,IF($A346&lt;=Parameters!$D$24,Parameters!$C$23*Parameters!$D$23+Parameters!$C$24*($A346-Parameters!$D$23),IF($A346&lt;=Parameters!$D$25,Parameters!$C$23*Parameters!$D$23+Parameters!$C$24*(Parameters!$D$24-Parameters!$D$23)+Parameters!$C$25*($A346-Parameters!$D$24),Parameters!$C$23*Parameters!$D$23+Parameters!$C$24*(Parameters!$D$24-Parameters!$D$23)+Parameters!$C$25*(Parameters!$D$25-Parameters!$D$24)+Parameters!$C$26*($A346-Parameters!$D$25)))),_xlfn.IFS($A346&lt;=Parameters!$D$23,Parameters!$C$23*$A346,$A346&lt;=Parameters!$D$24,Parameters!$C$24*$A346,$A346&lt;=Parameters!$D$25,Parameters!$C$25*$A346,$A346&gt;Parameters!$D$25,Parameters!$C$26*$A346))</f>
        <v>32947.089999999997</v>
      </c>
      <c r="C346" s="290">
        <f t="shared" si="177"/>
        <v>96.619032258064507</v>
      </c>
      <c r="D346" s="290" cm="1">
        <f t="array" ref="D346">IF(Parameters!$C$55="No",IF($A346&lt;=Parameters!$D$28,Parameters!$C$28*$A346,IF($A346&lt;=Parameters!$D$29,Parameters!$C$28*Parameters!$D$28+Parameters!$C$29*($A346-Parameters!$D$28),IF($A346&lt;=Parameters!$D$30,Parameters!$C$28*Parameters!$D$28+Parameters!$C$29*(Parameters!$D$29-Parameters!$D$28)+Parameters!$C$30*($A346-Parameters!$D$29),Parameters!$C$28*Parameters!$D$28+Parameters!$C$29*(Parameters!$D$29-Parameters!$D$28)+Parameters!$C$30*(Parameters!$D$30-Parameters!$D$29)+Parameters!$C$31*($A346-Parameters!$D$30)))),_xlfn.IFS($A346&lt;=Parameters!$D$28,Parameters!$C$28*$A346,$A346&lt;=Parameters!$D$29,Parameters!$C$29*$A346,$A346&lt;=Parameters!$D$30,Parameters!$C$30*$A346,$A346&gt;Parameters!$D$30,Parameters!$C$31*$A346))</f>
        <v>41826.26</v>
      </c>
      <c r="E346" s="290">
        <f t="shared" si="177"/>
        <v>122.65765395894429</v>
      </c>
      <c r="F346" s="290" cm="1">
        <f t="array" ref="F346">IF(Parameters!$C$55="No",IF($A346&lt;=Parameters!$D$34,Parameters!$C$34*$A346,IF($A346&lt;=Parameters!$D$35,Parameters!$C$34*Parameters!$D$34+Parameters!$C$35*($A346-Parameters!$D$34),IF($A346&lt;=Parameters!$D$36,Parameters!$C$34*Parameters!$D$34+Parameters!$C$35*(Parameters!$D$35-Parameters!$D$34)+Parameters!$C$36*($A346-Parameters!$D$35),Parameters!$C$34*Parameters!$D$34+Parameters!$C$35*(Parameters!$D$35-Parameters!$D$34)+Parameters!$C$36*(Parameters!$D$36-Parameters!$D$35)+Parameters!$C$37*($A346-Parameters!$D$36)))),_xlfn.IFS($A346&lt;=Parameters!$D$34,Parameters!$C$34*$A346,$A346&lt;=Parameters!$D$35,Parameters!$C$35*$A346,$A346&lt;=Parameters!$D$36,Parameters!$C$36*$A346,$A346&gt;Parameters!$D$36,Parameters!$C$37*$A346))</f>
        <v>45716.14</v>
      </c>
      <c r="G346" s="290">
        <f t="shared" si="178"/>
        <v>134.06492668621701</v>
      </c>
      <c r="H346" s="290" cm="1">
        <f t="array" ref="H346">IF(Parameters!$C$55="No",IF($A346&lt;=Parameters!$D$39,Parameters!$C$39*$A346,IF($A346&lt;=Parameters!$D$40,Parameters!$C$39*Parameters!$D$39+Parameters!$C$40*($A346-Parameters!$D$39),IF($A346&lt;=Parameters!$D$41,Parameters!$C$39*Parameters!$D$39+Parameters!$C$40*(Parameters!$D$40-Parameters!$D$39)+Parameters!$C$41*($A346-Parameters!$D$40),Parameters!$C$39*Parameters!$D$39+Parameters!$C$40*(Parameters!$D$40-Parameters!$D$39)+Parameters!$C$41*(Parameters!$D$41-Parameters!$D$40)+Parameters!$C$42*($A346-Parameters!$D$41)))),_xlfn.IFS($A346&lt;=Parameters!$D$39,Parameters!$C$39*$A346,$A346&lt;=Parameters!$D$40,Parameters!$C$40*$A346,$A346&lt;=Parameters!$D$41,Parameters!$C$41*$A346,$A346&gt;Parameters!$D$41,Parameters!$C$42*$A346))</f>
        <v>47943.360000000001</v>
      </c>
      <c r="I346" s="290">
        <f t="shared" si="179"/>
        <v>140.59636363636363</v>
      </c>
      <c r="J346" s="290" cm="1">
        <f t="array" ref="J346">IF(Parameters!$D$55="No",IF($A346&lt;=Parameters!$F$23,Parameters!$E$23*$A346,IF($A346&lt;=Parameters!$F$24,Parameters!$E$23*Parameters!$F$23+Parameters!$E$24*($A346-Parameters!$F$23),IF($A346&lt;=Parameters!$F$25,Parameters!$E$23*Parameters!$F$23+Parameters!$E$24*(Parameters!$F$24-Parameters!$F$23)+Parameters!$E$25*($A346-Parameters!$F$24),Parameters!$E$23*Parameters!$F$23+Parameters!$E$24*(Parameters!$F$24-Parameters!$F$23)+Parameters!$E$25*(Parameters!$F$25-Parameters!$F$24)+Parameters!$E$26*($A346-Parameters!$F$25)))),_xlfn.IFS($A346&lt;=Parameters!$F$23,Parameters!$E$23*$A346,$A346&lt;=Parameters!$F$24,Parameters!$E$24*$A346,$A346&lt;=Parameters!$F$25,Parameters!$E$25*$A346,$A346&gt;Parameters!$F$25,Parameters!$E$26*$A346))</f>
        <v>32947.089999999997</v>
      </c>
      <c r="K346" s="290">
        <f t="shared" si="155"/>
        <v>96.619032258064507</v>
      </c>
      <c r="L346" s="290" cm="1">
        <f t="array" ref="L346">IF(Parameters!$D$55="No",IF($A346&lt;=Parameters!$F$28,Parameters!$E$28*$A346,IF($A346&lt;=Parameters!$F$29,Parameters!$E$28*Parameters!$F$28+Parameters!$E$29*($A346-Parameters!$F$28),IF($A346&lt;=Parameters!$F$30,Parameters!$E$28*Parameters!$F$28+Parameters!$E$29*(Parameters!$F$29-Parameters!$F$28)+Parameters!$E$30*($A346-Parameters!$F$29),Parameters!$E$28*Parameters!$F$28+Parameters!$E$29*(Parameters!$F$29-Parameters!$F$28)+Parameters!$E$30*(Parameters!$F$30-Parameters!$F$29)+Parameters!$E$31*($A346-Parameters!$F$30)))),_xlfn.IFS($A346&lt;=Parameters!$F$28,Parameters!$E$28*$A346,$A346&lt;=Parameters!$F$29,Parameters!$E$29*$A346,$A346&lt;=Parameters!$F$30,Parameters!$E$30*$A346,$A346&gt;Parameters!$F$30,Parameters!$E$31*$A346))</f>
        <v>41826.26</v>
      </c>
      <c r="M346" s="290">
        <f t="shared" si="156"/>
        <v>122.65765395894429</v>
      </c>
      <c r="N346" s="290" cm="1">
        <f t="array" ref="N346">IF(Parameters!$D$55="No",IF($A346&lt;=Parameters!$F$34,Parameters!$E$34*$A346,IF($A346&lt;=Parameters!$F$35,Parameters!$E$34*Parameters!$F$34+Parameters!$E$35*($A346-Parameters!$F$34),IF($A346&lt;=Parameters!$F$36,Parameters!$E$34*Parameters!$F$34+Parameters!$E$35*(Parameters!$F$35-Parameters!$F$34)+Parameters!$E$36*($A346-Parameters!$F$35),Parameters!$E$34*Parameters!$F$34+Parameters!$E$35*(Parameters!$F$35-Parameters!$F$34)+Parameters!$E$36*(Parameters!$F$36-Parameters!$F$35)+Parameters!$E$37*($A346-Parameters!$F$36)))),_xlfn.IFS($A346&lt;=Parameters!$F$34,Parameters!$E$34*$A346,$A346&lt;=Parameters!$F$35,Parameters!$E$35*$A346,$A346&lt;=Parameters!$F$36,Parameters!$E$36*$A346,$A346&gt;Parameters!$F$36,Parameters!$E$37*$A346))</f>
        <v>45716.14</v>
      </c>
      <c r="O346" s="290">
        <f t="shared" si="180"/>
        <v>134.06492668621701</v>
      </c>
      <c r="P346" s="290" cm="1">
        <f t="array" ref="P346">IF(Parameters!$D$55="No",IF($A346&lt;=Parameters!$F$39,Parameters!$E$39*$A346,IF($A346&lt;=Parameters!$F$40,Parameters!$E$39*Parameters!$F$39+Parameters!$E$40*($A346-Parameters!$F$39),IF($A346&lt;=Parameters!$F$41,Parameters!$E$39*Parameters!$F$39+Parameters!$E$40*(Parameters!$F$40-Parameters!$F$39)+Parameters!$E$41*($A346-Parameters!$F$40),Parameters!$E$39*Parameters!$F$39+Parameters!$E$40*(Parameters!$F$40-Parameters!$F$39)+Parameters!$E$41*(Parameters!$F$41-Parameters!$F$40)+Parameters!$E$42*($A346-Parameters!$F$41)))),_xlfn.IFS($A346&lt;=Parameters!$F$39,Parameters!$E$39*$A346,$A346&lt;=Parameters!$F$40,Parameters!$E$40*$A346,$A346&lt;=Parameters!$F$41,Parameters!$E$41*$A346,$A346&gt;Parameters!$F$41,Parameters!$E$42*$A346))</f>
        <v>47943.360000000001</v>
      </c>
      <c r="Q346" s="290">
        <f t="shared" si="181"/>
        <v>140.59636363636363</v>
      </c>
      <c r="R346" s="290" cm="1">
        <f t="array" ref="R346">IF(Parameters!$E$55="No",IF($A346&lt;=Parameters!$H$23,Parameters!$G$23*$A346,IF($A346&lt;=Parameters!$H$24,Parameters!$G$23*Parameters!$H$23+Parameters!$G$24*($A346-Parameters!$H$23),IF($A346&lt;=Parameters!$H$25,Parameters!$G$23*Parameters!$H$23+Parameters!$G$24*(Parameters!$H$24-Parameters!$H$23)+Parameters!$G$25*($A346-Parameters!$H$24),Parameters!$G$23*Parameters!$H$23+Parameters!$G$24*(Parameters!$H$24-Parameters!$H$23)+Parameters!$G$25*(Parameters!$H$25-Parameters!$H$24)+Parameters!$G$26*($A346-Parameters!$H$25)))),_xlfn.IFS($A346&lt;=Parameters!$H$23,Parameters!$G$23*$A346,$A346&lt;=Parameters!$H$24,Parameters!$G$24*$A346,$A346&lt;=Parameters!$H$25,Parameters!$G$25*$A346,$A346&gt;Parameters!$H$25,Parameters!$G$26*$A346))</f>
        <v>32947.089999999997</v>
      </c>
      <c r="S346" s="290">
        <f t="shared" si="157"/>
        <v>96.619032258064507</v>
      </c>
      <c r="T346" s="290" cm="1">
        <f t="array" ref="T346">IF(Parameters!$E$55="No",IF($A346&lt;=Parameters!$H$28,Parameters!$G$28*$A346,IF($A346&lt;=Parameters!$H$29,Parameters!$G$28*Parameters!$H$28+Parameters!$G$29*($A346-Parameters!$H$28),IF($A346&lt;=Parameters!$H$30,Parameters!$G$28*Parameters!$H$28+Parameters!$G$29*(Parameters!$H$29-Parameters!$H$28)+Parameters!$G$30*($A346-Parameters!$H$29),Parameters!$G$28*Parameters!$H$28+Parameters!$G$29*(Parameters!$H$29-Parameters!$H$28)+Parameters!$G$30*(Parameters!$H$30-Parameters!$H$29)+Parameters!$G$31*($A346-Parameters!$H$30)))),_xlfn.IFS($A346&lt;=Parameters!$H$28,Parameters!$G$28*$A346,$A346&lt;=Parameters!$H$29,Parameters!$G$29*$A346,$A346&lt;=Parameters!$H$30,Parameters!$G$30*$A346,$A346&gt;Parameters!$H$30,Parameters!$G$31*$A346))</f>
        <v>41826.26</v>
      </c>
      <c r="U346" s="290">
        <f t="shared" si="158"/>
        <v>122.65765395894429</v>
      </c>
      <c r="V346" s="290" cm="1">
        <f t="array" ref="V346">IF(Parameters!$E$55="No",IF($A346&lt;=Parameters!$H$34,Parameters!$G$34*$A346,IF($A346&lt;=Parameters!$H$35,Parameters!$G$34*Parameters!$H$34+Parameters!$G$35*($A346-Parameters!$H$34),IF($A346&lt;=Parameters!$H$36,Parameters!$G$34*Parameters!$H$34+Parameters!$G$35*(Parameters!$H$35-Parameters!$H$34)+Parameters!$G$36*($A346-Parameters!$H$35),Parameters!$G$34*Parameters!$H$34+Parameters!$G$35*(Parameters!$H$35-Parameters!$H$34)+Parameters!$G$36*(Parameters!$H$36-Parameters!$H$35)+Parameters!$G$37*($A346-Parameters!$H$36)))),_xlfn.IFS($A346&lt;=Parameters!$H$34,Parameters!$G$34*$A346,$A346&lt;=Parameters!$H$35,Parameters!$G$35*$A346,$A346&lt;=Parameters!$H$36,Parameters!$G$36*$A346,$A346&gt;Parameters!$H$36,Parameters!$G$37*$A346))</f>
        <v>45716.14</v>
      </c>
      <c r="W346" s="290">
        <f t="shared" si="182"/>
        <v>134.06492668621701</v>
      </c>
      <c r="X346" s="290" cm="1">
        <f t="array" ref="X346">IF(Parameters!$E$55="No",IF($A346&lt;=Parameters!$H$39,Parameters!$G$39*$A346,IF($A346&lt;=Parameters!$H$40,Parameters!$G$39*Parameters!$H$39+Parameters!$G$40*($A346-Parameters!$H$39),IF($A346&lt;=Parameters!$H$41,Parameters!$G$39*Parameters!$H$39+Parameters!$G$40*(Parameters!$H$40-Parameters!$H$39)+Parameters!$G$41*($A346-Parameters!$H$40),Parameters!$G$39*Parameters!$H$39+Parameters!$G$40*(Parameters!$H$40-Parameters!$H$39)+Parameters!$G$41*(Parameters!$H$41-Parameters!$H$40)+Parameters!$G$42*($A346-Parameters!$H$41)))),_xlfn.IFS($A346&lt;=Parameters!$H$39,Parameters!$G$39*$A346,$A346&lt;=Parameters!$H$40,Parameters!$G$40*$A346,$A346&lt;=Parameters!$H$41,Parameters!$G$41*$A346,$A346&gt;Parameters!$H$41,Parameters!$G$42*$A346))</f>
        <v>47943.360000000001</v>
      </c>
      <c r="Y346" s="290">
        <f t="shared" si="183"/>
        <v>140.59636363636363</v>
      </c>
      <c r="Z346" s="290" cm="1">
        <f t="array" ref="Z346">IF(Parameters!$F$55="No",IF($A346&lt;=Parameters!$J$23,Parameters!$I$23*$A346,IF($A346&lt;=Parameters!$J$24,Parameters!$I$23*Parameters!$J$23+Parameters!$I$24*($A346-Parameters!$J$23),IF($A346&lt;=Parameters!$J$25,Parameters!$I$23*Parameters!$J$23+Parameters!$I$24*(Parameters!$J$24-Parameters!$J$23)+Parameters!$I$25*($A346-Parameters!$J$24),Parameters!$I$23*Parameters!$J$23+Parameters!$I$24*(Parameters!$J$24-Parameters!$J$23)+Parameters!$I$25*(Parameters!$J$25-Parameters!$J$24)+Parameters!$I$26*($A346-Parameters!$J$25)))),_xlfn.IFS($A346&lt;=Parameters!$J$23,Parameters!$I$23*$A346,$A346&lt;=Parameters!$J$24,Parameters!$I$24*$A346,$A346&lt;=Parameters!$J$25,Parameters!$I$25*$A346,$A346&gt;Parameters!$J$25,Parameters!$I$26*$A346))</f>
        <v>32947.089999999997</v>
      </c>
      <c r="AA346" s="290">
        <f t="shared" si="159"/>
        <v>96.619032258064507</v>
      </c>
      <c r="AB346" s="290" cm="1">
        <f t="array" ref="AB346">IF(Parameters!$F$55="No",IF($A346&lt;=Parameters!$J$28,Parameters!$I$28*$A346,IF($A346&lt;=Parameters!$J$29,Parameters!$I$28*Parameters!$J$28+Parameters!$I$29*($A346-Parameters!$J$28),IF($A346&lt;=Parameters!$J$30,Parameters!$I$28*Parameters!$J$28+Parameters!$I$29*(Parameters!$J$29-Parameters!$J$28)+Parameters!$I$30*($A346-Parameters!$J$29),Parameters!$I$28*Parameters!$J$28+Parameters!$I$29*(Parameters!$J$29-Parameters!$J$28)+Parameters!$I$30*(Parameters!$J$30-Parameters!$J$29)+Parameters!$I$31*($A346-Parameters!$J$30)))),_xlfn.IFS($A346&lt;=Parameters!$J$28,Parameters!$I$28*$A346,$A346&lt;=Parameters!$J$29,Parameters!$I$29*$A346,$A346&lt;=Parameters!$J$30,Parameters!$I$30*$A346,$A346&gt;Parameters!$J$30,Parameters!$I$31*$A346))</f>
        <v>41826.26</v>
      </c>
      <c r="AC346" s="290">
        <f t="shared" si="160"/>
        <v>122.65765395894429</v>
      </c>
      <c r="AD346" s="290" cm="1">
        <f t="array" ref="AD346">IF(Parameters!$F$55="No",IF($A346&lt;=Parameters!$J$34,Parameters!$I$34*$A346,IF($A346&lt;=Parameters!$J$35,Parameters!$I$34*Parameters!$J$34+Parameters!$I$35*($A346-Parameters!$J$34),IF($A346&lt;=Parameters!$J$36,Parameters!$I$34*Parameters!$J$34+Parameters!$I$35*(Parameters!$J$35-Parameters!$J$34)+Parameters!$I$36*($A346-Parameters!$J$35),Parameters!$I$34*Parameters!$J$34+Parameters!$I$35*(Parameters!$J$35-Parameters!$J$34)+Parameters!$I$36*(Parameters!$J$36-Parameters!$J$35)+Parameters!$I$37*($A346-Parameters!$J$36)))),_xlfn.IFS($A346&lt;=Parameters!$J$34,Parameters!$I$34*$A346,$A346&lt;=Parameters!$J$35,Parameters!$I$35*$A346,$A346&lt;=Parameters!$J$36,Parameters!$I$36*$A346,$A346&gt;Parameters!$J$36,Parameters!$I$37*$A346))</f>
        <v>45716.14</v>
      </c>
      <c r="AE346" s="290">
        <f t="shared" si="184"/>
        <v>134.06492668621701</v>
      </c>
      <c r="AF346" s="290" cm="1">
        <f t="array" ref="AF346">IF(Parameters!$F$55="No",IF($A346&lt;=Parameters!$J$39,Parameters!$I$39*$A346,IF($A346&lt;=Parameters!$J$40,Parameters!$I$39*Parameters!$J$39+Parameters!$I$40*($A346-Parameters!$J$39),IF($A346&lt;=Parameters!$J$41,Parameters!$I$39*Parameters!$J$39+Parameters!$I$40*(Parameters!$J$40-Parameters!$J$39)+Parameters!$I$41*($A346-Parameters!$J$40),Parameters!$I$39*Parameters!$J$39+Parameters!$I$40*(Parameters!$J$40-Parameters!$J$39)+Parameters!$I$41*(Parameters!$J$41-Parameters!$J$40)+Parameters!$I$42*($A346-Parameters!$J$41)))),_xlfn.IFS($A346&lt;=Parameters!$J$39,Parameters!$I$39*$A346,$A346&lt;=Parameters!$J$40,Parameters!$I$40*$A346,$A346&lt;=Parameters!$J$41,Parameters!$I$41*$A346,$A346&gt;Parameters!$J$41,Parameters!$I$42*$A346))</f>
        <v>47943.360000000001</v>
      </c>
      <c r="AG346" s="290">
        <f t="shared" si="185"/>
        <v>140.59636363636363</v>
      </c>
      <c r="AI346" s="428">
        <f t="shared" si="161"/>
        <v>136.48999999999796</v>
      </c>
      <c r="AJ346" s="428">
        <f t="shared" si="162"/>
        <v>159.36000000000058</v>
      </c>
      <c r="AK346" s="428">
        <f t="shared" si="163"/>
        <v>143.54000000000087</v>
      </c>
      <c r="AL346" s="428">
        <f t="shared" si="164"/>
        <v>158.45999999999913</v>
      </c>
      <c r="AM346" s="428">
        <f t="shared" si="165"/>
        <v>136.48999999999796</v>
      </c>
      <c r="AN346" s="428">
        <f t="shared" si="166"/>
        <v>159.36000000000058</v>
      </c>
      <c r="AO346" s="428">
        <f t="shared" si="167"/>
        <v>143.54000000000087</v>
      </c>
      <c r="AP346" s="428">
        <f t="shared" si="168"/>
        <v>158.45999999999913</v>
      </c>
      <c r="AQ346" s="428">
        <f t="shared" si="169"/>
        <v>136.48999999999796</v>
      </c>
      <c r="AR346" s="428">
        <f t="shared" si="170"/>
        <v>159.36000000000058</v>
      </c>
      <c r="AS346" s="428">
        <f t="shared" si="171"/>
        <v>143.54000000000087</v>
      </c>
      <c r="AT346" s="428">
        <f t="shared" si="172"/>
        <v>158.45999999999913</v>
      </c>
      <c r="AU346" s="428">
        <f t="shared" si="173"/>
        <v>136.48999999999796</v>
      </c>
      <c r="AV346" s="428">
        <f t="shared" si="174"/>
        <v>159.36000000000058</v>
      </c>
      <c r="AW346" s="428">
        <f t="shared" si="175"/>
        <v>143.54000000000087</v>
      </c>
      <c r="AX346" s="428">
        <f t="shared" si="176"/>
        <v>158.45999999999913</v>
      </c>
    </row>
    <row r="347">
      <c r="A347" s="413">
        <v>342</v>
      </c>
      <c r="B347" s="290" cm="1">
        <f t="array" ref="B347">IF(Parameters!$C$55="No",IF($A347&lt;=Parameters!$D$23,Parameters!$C$23*$A347,IF($A347&lt;=Parameters!$D$24,Parameters!$C$23*Parameters!$D$23+Parameters!$C$24*($A347-Parameters!$D$23),IF($A347&lt;=Parameters!$D$25,Parameters!$C$23*Parameters!$D$23+Parameters!$C$24*(Parameters!$D$24-Parameters!$D$23)+Parameters!$C$25*($A347-Parameters!$D$24),Parameters!$C$23*Parameters!$D$23+Parameters!$C$24*(Parameters!$D$24-Parameters!$D$23)+Parameters!$C$25*(Parameters!$D$25-Parameters!$D$24)+Parameters!$C$26*($A347-Parameters!$D$25)))),_xlfn.IFS($A347&lt;=Parameters!$D$23,Parameters!$C$23*$A347,$A347&lt;=Parameters!$D$24,Parameters!$C$24*$A347,$A347&lt;=Parameters!$D$25,Parameters!$C$25*$A347,$A347&gt;Parameters!$D$25,Parameters!$C$26*$A347))</f>
        <v>33083.58</v>
      </c>
      <c r="C347" s="290">
        <f t="shared" si="177"/>
        <v>96.735614035087721</v>
      </c>
      <c r="D347" s="290" cm="1">
        <f t="array" ref="D347">IF(Parameters!$C$55="No",IF($A347&lt;=Parameters!$D$28,Parameters!$C$28*$A347,IF($A347&lt;=Parameters!$D$29,Parameters!$C$28*Parameters!$D$28+Parameters!$C$29*($A347-Parameters!$D$28),IF($A347&lt;=Parameters!$D$30,Parameters!$C$28*Parameters!$D$28+Parameters!$C$29*(Parameters!$D$29-Parameters!$D$28)+Parameters!$C$30*($A347-Parameters!$D$29),Parameters!$C$28*Parameters!$D$28+Parameters!$C$29*(Parameters!$D$29-Parameters!$D$28)+Parameters!$C$30*(Parameters!$D$30-Parameters!$D$29)+Parameters!$C$31*($A347-Parameters!$D$30)))),_xlfn.IFS($A347&lt;=Parameters!$D$28,Parameters!$C$28*$A347,$A347&lt;=Parameters!$D$29,Parameters!$C$29*$A347,$A347&lt;=Parameters!$D$30,Parameters!$C$30*$A347,$A347&gt;Parameters!$D$30,Parameters!$C$31*$A347))</f>
        <v>41985.62</v>
      </c>
      <c r="E347" s="290">
        <f t="shared" si="177"/>
        <v>122.76497076023392</v>
      </c>
      <c r="F347" s="290" cm="1">
        <f t="array" ref="F347">IF(Parameters!$C$55="No",IF($A347&lt;=Parameters!$D$34,Parameters!$C$34*$A347,IF($A347&lt;=Parameters!$D$35,Parameters!$C$34*Parameters!$D$34+Parameters!$C$35*($A347-Parameters!$D$34),IF($A347&lt;=Parameters!$D$36,Parameters!$C$34*Parameters!$D$34+Parameters!$C$35*(Parameters!$D$35-Parameters!$D$34)+Parameters!$C$36*($A347-Parameters!$D$35),Parameters!$C$34*Parameters!$D$34+Parameters!$C$35*(Parameters!$D$35-Parameters!$D$34)+Parameters!$C$36*(Parameters!$D$36-Parameters!$D$35)+Parameters!$C$37*($A347-Parameters!$D$36)))),_xlfn.IFS($A347&lt;=Parameters!$D$34,Parameters!$C$34*$A347,$A347&lt;=Parameters!$D$35,Parameters!$C$35*$A347,$A347&lt;=Parameters!$D$36,Parameters!$C$36*$A347,$A347&gt;Parameters!$D$36,Parameters!$C$37*$A347))</f>
        <v>45859.68</v>
      </c>
      <c r="G347" s="290">
        <f t="shared" si="178"/>
        <v>134.09263157894736</v>
      </c>
      <c r="H347" s="290" cm="1">
        <f t="array" ref="H347">IF(Parameters!$C$55="No",IF($A347&lt;=Parameters!$D$39,Parameters!$C$39*$A347,IF($A347&lt;=Parameters!$D$40,Parameters!$C$39*Parameters!$D$39+Parameters!$C$40*($A347-Parameters!$D$39),IF($A347&lt;=Parameters!$D$41,Parameters!$C$39*Parameters!$D$39+Parameters!$C$40*(Parameters!$D$40-Parameters!$D$39)+Parameters!$C$41*($A347-Parameters!$D$40),Parameters!$C$39*Parameters!$D$39+Parameters!$C$40*(Parameters!$D$40-Parameters!$D$39)+Parameters!$C$41*(Parameters!$D$41-Parameters!$D$40)+Parameters!$C$42*($A347-Parameters!$D$41)))),_xlfn.IFS($A347&lt;=Parameters!$D$39,Parameters!$C$39*$A347,$A347&lt;=Parameters!$D$40,Parameters!$C$40*$A347,$A347&lt;=Parameters!$D$41,Parameters!$C$41*$A347,$A347&gt;Parameters!$D$41,Parameters!$C$42*$A347))</f>
        <v>48101.82</v>
      </c>
      <c r="I347" s="290">
        <f t="shared" si="179"/>
        <v>140.64859649122806</v>
      </c>
      <c r="J347" s="290" cm="1">
        <f t="array" ref="J347">IF(Parameters!$D$55="No",IF($A347&lt;=Parameters!$F$23,Parameters!$E$23*$A347,IF($A347&lt;=Parameters!$F$24,Parameters!$E$23*Parameters!$F$23+Parameters!$E$24*($A347-Parameters!$F$23),IF($A347&lt;=Parameters!$F$25,Parameters!$E$23*Parameters!$F$23+Parameters!$E$24*(Parameters!$F$24-Parameters!$F$23)+Parameters!$E$25*($A347-Parameters!$F$24),Parameters!$E$23*Parameters!$F$23+Parameters!$E$24*(Parameters!$F$24-Parameters!$F$23)+Parameters!$E$25*(Parameters!$F$25-Parameters!$F$24)+Parameters!$E$26*($A347-Parameters!$F$25)))),_xlfn.IFS($A347&lt;=Parameters!$F$23,Parameters!$E$23*$A347,$A347&lt;=Parameters!$F$24,Parameters!$E$24*$A347,$A347&lt;=Parameters!$F$25,Parameters!$E$25*$A347,$A347&gt;Parameters!$F$25,Parameters!$E$26*$A347))</f>
        <v>33083.58</v>
      </c>
      <c r="K347" s="290">
        <f t="shared" si="155"/>
        <v>96.735614035087721</v>
      </c>
      <c r="L347" s="290" cm="1">
        <f t="array" ref="L347">IF(Parameters!$D$55="No",IF($A347&lt;=Parameters!$F$28,Parameters!$E$28*$A347,IF($A347&lt;=Parameters!$F$29,Parameters!$E$28*Parameters!$F$28+Parameters!$E$29*($A347-Parameters!$F$28),IF($A347&lt;=Parameters!$F$30,Parameters!$E$28*Parameters!$F$28+Parameters!$E$29*(Parameters!$F$29-Parameters!$F$28)+Parameters!$E$30*($A347-Parameters!$F$29),Parameters!$E$28*Parameters!$F$28+Parameters!$E$29*(Parameters!$F$29-Parameters!$F$28)+Parameters!$E$30*(Parameters!$F$30-Parameters!$F$29)+Parameters!$E$31*($A347-Parameters!$F$30)))),_xlfn.IFS($A347&lt;=Parameters!$F$28,Parameters!$E$28*$A347,$A347&lt;=Parameters!$F$29,Parameters!$E$29*$A347,$A347&lt;=Parameters!$F$30,Parameters!$E$30*$A347,$A347&gt;Parameters!$F$30,Parameters!$E$31*$A347))</f>
        <v>41985.62</v>
      </c>
      <c r="M347" s="290">
        <f t="shared" si="156"/>
        <v>122.76497076023392</v>
      </c>
      <c r="N347" s="290" cm="1">
        <f t="array" ref="N347">IF(Parameters!$D$55="No",IF($A347&lt;=Parameters!$F$34,Parameters!$E$34*$A347,IF($A347&lt;=Parameters!$F$35,Parameters!$E$34*Parameters!$F$34+Parameters!$E$35*($A347-Parameters!$F$34),IF($A347&lt;=Parameters!$F$36,Parameters!$E$34*Parameters!$F$34+Parameters!$E$35*(Parameters!$F$35-Parameters!$F$34)+Parameters!$E$36*($A347-Parameters!$F$35),Parameters!$E$34*Parameters!$F$34+Parameters!$E$35*(Parameters!$F$35-Parameters!$F$34)+Parameters!$E$36*(Parameters!$F$36-Parameters!$F$35)+Parameters!$E$37*($A347-Parameters!$F$36)))),_xlfn.IFS($A347&lt;=Parameters!$F$34,Parameters!$E$34*$A347,$A347&lt;=Parameters!$F$35,Parameters!$E$35*$A347,$A347&lt;=Parameters!$F$36,Parameters!$E$36*$A347,$A347&gt;Parameters!$F$36,Parameters!$E$37*$A347))</f>
        <v>45859.68</v>
      </c>
      <c r="O347" s="290">
        <f t="shared" si="180"/>
        <v>134.09263157894736</v>
      </c>
      <c r="P347" s="290" cm="1">
        <f t="array" ref="P347">IF(Parameters!$D$55="No",IF($A347&lt;=Parameters!$F$39,Parameters!$E$39*$A347,IF($A347&lt;=Parameters!$F$40,Parameters!$E$39*Parameters!$F$39+Parameters!$E$40*($A347-Parameters!$F$39),IF($A347&lt;=Parameters!$F$41,Parameters!$E$39*Parameters!$F$39+Parameters!$E$40*(Parameters!$F$40-Parameters!$F$39)+Parameters!$E$41*($A347-Parameters!$F$40),Parameters!$E$39*Parameters!$F$39+Parameters!$E$40*(Parameters!$F$40-Parameters!$F$39)+Parameters!$E$41*(Parameters!$F$41-Parameters!$F$40)+Parameters!$E$42*($A347-Parameters!$F$41)))),_xlfn.IFS($A347&lt;=Parameters!$F$39,Parameters!$E$39*$A347,$A347&lt;=Parameters!$F$40,Parameters!$E$40*$A347,$A347&lt;=Parameters!$F$41,Parameters!$E$41*$A347,$A347&gt;Parameters!$F$41,Parameters!$E$42*$A347))</f>
        <v>48101.82</v>
      </c>
      <c r="Q347" s="290">
        <f t="shared" si="181"/>
        <v>140.64859649122806</v>
      </c>
      <c r="R347" s="290" cm="1">
        <f t="array" ref="R347">IF(Parameters!$E$55="No",IF($A347&lt;=Parameters!$H$23,Parameters!$G$23*$A347,IF($A347&lt;=Parameters!$H$24,Parameters!$G$23*Parameters!$H$23+Parameters!$G$24*($A347-Parameters!$H$23),IF($A347&lt;=Parameters!$H$25,Parameters!$G$23*Parameters!$H$23+Parameters!$G$24*(Parameters!$H$24-Parameters!$H$23)+Parameters!$G$25*($A347-Parameters!$H$24),Parameters!$G$23*Parameters!$H$23+Parameters!$G$24*(Parameters!$H$24-Parameters!$H$23)+Parameters!$G$25*(Parameters!$H$25-Parameters!$H$24)+Parameters!$G$26*($A347-Parameters!$H$25)))),_xlfn.IFS($A347&lt;=Parameters!$H$23,Parameters!$G$23*$A347,$A347&lt;=Parameters!$H$24,Parameters!$G$24*$A347,$A347&lt;=Parameters!$H$25,Parameters!$G$25*$A347,$A347&gt;Parameters!$H$25,Parameters!$G$26*$A347))</f>
        <v>33083.58</v>
      </c>
      <c r="S347" s="290">
        <f t="shared" si="157"/>
        <v>96.735614035087721</v>
      </c>
      <c r="T347" s="290" cm="1">
        <f t="array" ref="T347">IF(Parameters!$E$55="No",IF($A347&lt;=Parameters!$H$28,Parameters!$G$28*$A347,IF($A347&lt;=Parameters!$H$29,Parameters!$G$28*Parameters!$H$28+Parameters!$G$29*($A347-Parameters!$H$28),IF($A347&lt;=Parameters!$H$30,Parameters!$G$28*Parameters!$H$28+Parameters!$G$29*(Parameters!$H$29-Parameters!$H$28)+Parameters!$G$30*($A347-Parameters!$H$29),Parameters!$G$28*Parameters!$H$28+Parameters!$G$29*(Parameters!$H$29-Parameters!$H$28)+Parameters!$G$30*(Parameters!$H$30-Parameters!$H$29)+Parameters!$G$31*($A347-Parameters!$H$30)))),_xlfn.IFS($A347&lt;=Parameters!$H$28,Parameters!$G$28*$A347,$A347&lt;=Parameters!$H$29,Parameters!$G$29*$A347,$A347&lt;=Parameters!$H$30,Parameters!$G$30*$A347,$A347&gt;Parameters!$H$30,Parameters!$G$31*$A347))</f>
        <v>41985.62</v>
      </c>
      <c r="U347" s="290">
        <f t="shared" si="158"/>
        <v>122.76497076023392</v>
      </c>
      <c r="V347" s="290" cm="1">
        <f t="array" ref="V347">IF(Parameters!$E$55="No",IF($A347&lt;=Parameters!$H$34,Parameters!$G$34*$A347,IF($A347&lt;=Parameters!$H$35,Parameters!$G$34*Parameters!$H$34+Parameters!$G$35*($A347-Parameters!$H$34),IF($A347&lt;=Parameters!$H$36,Parameters!$G$34*Parameters!$H$34+Parameters!$G$35*(Parameters!$H$35-Parameters!$H$34)+Parameters!$G$36*($A347-Parameters!$H$35),Parameters!$G$34*Parameters!$H$34+Parameters!$G$35*(Parameters!$H$35-Parameters!$H$34)+Parameters!$G$36*(Parameters!$H$36-Parameters!$H$35)+Parameters!$G$37*($A347-Parameters!$H$36)))),_xlfn.IFS($A347&lt;=Parameters!$H$34,Parameters!$G$34*$A347,$A347&lt;=Parameters!$H$35,Parameters!$G$35*$A347,$A347&lt;=Parameters!$H$36,Parameters!$G$36*$A347,$A347&gt;Parameters!$H$36,Parameters!$G$37*$A347))</f>
        <v>45859.68</v>
      </c>
      <c r="W347" s="290">
        <f t="shared" si="182"/>
        <v>134.09263157894736</v>
      </c>
      <c r="X347" s="290" cm="1">
        <f t="array" ref="X347">IF(Parameters!$E$55="No",IF($A347&lt;=Parameters!$H$39,Parameters!$G$39*$A347,IF($A347&lt;=Parameters!$H$40,Parameters!$G$39*Parameters!$H$39+Parameters!$G$40*($A347-Parameters!$H$39),IF($A347&lt;=Parameters!$H$41,Parameters!$G$39*Parameters!$H$39+Parameters!$G$40*(Parameters!$H$40-Parameters!$H$39)+Parameters!$G$41*($A347-Parameters!$H$40),Parameters!$G$39*Parameters!$H$39+Parameters!$G$40*(Parameters!$H$40-Parameters!$H$39)+Parameters!$G$41*(Parameters!$H$41-Parameters!$H$40)+Parameters!$G$42*($A347-Parameters!$H$41)))),_xlfn.IFS($A347&lt;=Parameters!$H$39,Parameters!$G$39*$A347,$A347&lt;=Parameters!$H$40,Parameters!$G$40*$A347,$A347&lt;=Parameters!$H$41,Parameters!$G$41*$A347,$A347&gt;Parameters!$H$41,Parameters!$G$42*$A347))</f>
        <v>48101.82</v>
      </c>
      <c r="Y347" s="290">
        <f t="shared" si="183"/>
        <v>140.64859649122806</v>
      </c>
      <c r="Z347" s="290" cm="1">
        <f t="array" ref="Z347">IF(Parameters!$F$55="No",IF($A347&lt;=Parameters!$J$23,Parameters!$I$23*$A347,IF($A347&lt;=Parameters!$J$24,Parameters!$I$23*Parameters!$J$23+Parameters!$I$24*($A347-Parameters!$J$23),IF($A347&lt;=Parameters!$J$25,Parameters!$I$23*Parameters!$J$23+Parameters!$I$24*(Parameters!$J$24-Parameters!$J$23)+Parameters!$I$25*($A347-Parameters!$J$24),Parameters!$I$23*Parameters!$J$23+Parameters!$I$24*(Parameters!$J$24-Parameters!$J$23)+Parameters!$I$25*(Parameters!$J$25-Parameters!$J$24)+Parameters!$I$26*($A347-Parameters!$J$25)))),_xlfn.IFS($A347&lt;=Parameters!$J$23,Parameters!$I$23*$A347,$A347&lt;=Parameters!$J$24,Parameters!$I$24*$A347,$A347&lt;=Parameters!$J$25,Parameters!$I$25*$A347,$A347&gt;Parameters!$J$25,Parameters!$I$26*$A347))</f>
        <v>33083.58</v>
      </c>
      <c r="AA347" s="290">
        <f t="shared" si="159"/>
        <v>96.735614035087721</v>
      </c>
      <c r="AB347" s="290" cm="1">
        <f t="array" ref="AB347">IF(Parameters!$F$55="No",IF($A347&lt;=Parameters!$J$28,Parameters!$I$28*$A347,IF($A347&lt;=Parameters!$J$29,Parameters!$I$28*Parameters!$J$28+Parameters!$I$29*($A347-Parameters!$J$28),IF($A347&lt;=Parameters!$J$30,Parameters!$I$28*Parameters!$J$28+Parameters!$I$29*(Parameters!$J$29-Parameters!$J$28)+Parameters!$I$30*($A347-Parameters!$J$29),Parameters!$I$28*Parameters!$J$28+Parameters!$I$29*(Parameters!$J$29-Parameters!$J$28)+Parameters!$I$30*(Parameters!$J$30-Parameters!$J$29)+Parameters!$I$31*($A347-Parameters!$J$30)))),_xlfn.IFS($A347&lt;=Parameters!$J$28,Parameters!$I$28*$A347,$A347&lt;=Parameters!$J$29,Parameters!$I$29*$A347,$A347&lt;=Parameters!$J$30,Parameters!$I$30*$A347,$A347&gt;Parameters!$J$30,Parameters!$I$31*$A347))</f>
        <v>41985.62</v>
      </c>
      <c r="AC347" s="290">
        <f t="shared" si="160"/>
        <v>122.76497076023392</v>
      </c>
      <c r="AD347" s="290" cm="1">
        <f t="array" ref="AD347">IF(Parameters!$F$55="No",IF($A347&lt;=Parameters!$J$34,Parameters!$I$34*$A347,IF($A347&lt;=Parameters!$J$35,Parameters!$I$34*Parameters!$J$34+Parameters!$I$35*($A347-Parameters!$J$34),IF($A347&lt;=Parameters!$J$36,Parameters!$I$34*Parameters!$J$34+Parameters!$I$35*(Parameters!$J$35-Parameters!$J$34)+Parameters!$I$36*($A347-Parameters!$J$35),Parameters!$I$34*Parameters!$J$34+Parameters!$I$35*(Parameters!$J$35-Parameters!$J$34)+Parameters!$I$36*(Parameters!$J$36-Parameters!$J$35)+Parameters!$I$37*($A347-Parameters!$J$36)))),_xlfn.IFS($A347&lt;=Parameters!$J$34,Parameters!$I$34*$A347,$A347&lt;=Parameters!$J$35,Parameters!$I$35*$A347,$A347&lt;=Parameters!$J$36,Parameters!$I$36*$A347,$A347&gt;Parameters!$J$36,Parameters!$I$37*$A347))</f>
        <v>45859.68</v>
      </c>
      <c r="AE347" s="290">
        <f t="shared" si="184"/>
        <v>134.09263157894736</v>
      </c>
      <c r="AF347" s="290" cm="1">
        <f t="array" ref="AF347">IF(Parameters!$F$55="No",IF($A347&lt;=Parameters!$J$39,Parameters!$I$39*$A347,IF($A347&lt;=Parameters!$J$40,Parameters!$I$39*Parameters!$J$39+Parameters!$I$40*($A347-Parameters!$J$39),IF($A347&lt;=Parameters!$J$41,Parameters!$I$39*Parameters!$J$39+Parameters!$I$40*(Parameters!$J$40-Parameters!$J$39)+Parameters!$I$41*($A347-Parameters!$J$40),Parameters!$I$39*Parameters!$J$39+Parameters!$I$40*(Parameters!$J$40-Parameters!$J$39)+Parameters!$I$41*(Parameters!$J$41-Parameters!$J$40)+Parameters!$I$42*($A347-Parameters!$J$41)))),_xlfn.IFS($A347&lt;=Parameters!$J$39,Parameters!$I$39*$A347,$A347&lt;=Parameters!$J$40,Parameters!$I$40*$A347,$A347&lt;=Parameters!$J$41,Parameters!$I$41*$A347,$A347&gt;Parameters!$J$41,Parameters!$I$42*$A347))</f>
        <v>48101.82</v>
      </c>
      <c r="AG347" s="290">
        <f t="shared" si="185"/>
        <v>140.64859649122806</v>
      </c>
      <c r="AI347" s="428">
        <f t="shared" si="161"/>
        <v>136.49000000000524</v>
      </c>
      <c r="AJ347" s="428">
        <f t="shared" si="162"/>
        <v>159.36000000000058</v>
      </c>
      <c r="AK347" s="428">
        <f t="shared" si="163"/>
        <v>143.54000000000087</v>
      </c>
      <c r="AL347" s="428">
        <f t="shared" si="164"/>
        <v>158.45999999999913</v>
      </c>
      <c r="AM347" s="428">
        <f t="shared" si="165"/>
        <v>136.49000000000524</v>
      </c>
      <c r="AN347" s="428">
        <f t="shared" si="166"/>
        <v>159.36000000000058</v>
      </c>
      <c r="AO347" s="428">
        <f t="shared" si="167"/>
        <v>143.54000000000087</v>
      </c>
      <c r="AP347" s="428">
        <f t="shared" si="168"/>
        <v>158.45999999999913</v>
      </c>
      <c r="AQ347" s="428">
        <f t="shared" si="169"/>
        <v>136.49000000000524</v>
      </c>
      <c r="AR347" s="428">
        <f t="shared" si="170"/>
        <v>159.36000000000058</v>
      </c>
      <c r="AS347" s="428">
        <f t="shared" si="171"/>
        <v>143.54000000000087</v>
      </c>
      <c r="AT347" s="428">
        <f t="shared" si="172"/>
        <v>158.45999999999913</v>
      </c>
      <c r="AU347" s="428">
        <f t="shared" si="173"/>
        <v>136.49000000000524</v>
      </c>
      <c r="AV347" s="428">
        <f t="shared" si="174"/>
        <v>159.36000000000058</v>
      </c>
      <c r="AW347" s="428">
        <f t="shared" si="175"/>
        <v>143.54000000000087</v>
      </c>
      <c r="AX347" s="428">
        <f t="shared" si="176"/>
        <v>158.45999999999913</v>
      </c>
    </row>
    <row r="348">
      <c r="A348" s="413">
        <v>343</v>
      </c>
      <c r="B348" s="290" cm="1">
        <f t="array" ref="B348">IF(Parameters!$C$55="No",IF($A348&lt;=Parameters!$D$23,Parameters!$C$23*$A348,IF($A348&lt;=Parameters!$D$24,Parameters!$C$23*Parameters!$D$23+Parameters!$C$24*($A348-Parameters!$D$23),IF($A348&lt;=Parameters!$D$25,Parameters!$C$23*Parameters!$D$23+Parameters!$C$24*(Parameters!$D$24-Parameters!$D$23)+Parameters!$C$25*($A348-Parameters!$D$24),Parameters!$C$23*Parameters!$D$23+Parameters!$C$24*(Parameters!$D$24-Parameters!$D$23)+Parameters!$C$25*(Parameters!$D$25-Parameters!$D$24)+Parameters!$C$26*($A348-Parameters!$D$25)))),_xlfn.IFS($A348&lt;=Parameters!$D$23,Parameters!$C$23*$A348,$A348&lt;=Parameters!$D$24,Parameters!$C$24*$A348,$A348&lt;=Parameters!$D$25,Parameters!$C$25*$A348,$A348&gt;Parameters!$D$25,Parameters!$C$26*$A348))</f>
        <v>33220.07</v>
      </c>
      <c r="C348" s="290">
        <f t="shared" si="177"/>
        <v>96.851516034985423</v>
      </c>
      <c r="D348" s="290" cm="1">
        <f t="array" ref="D348">IF(Parameters!$C$55="No",IF($A348&lt;=Parameters!$D$28,Parameters!$C$28*$A348,IF($A348&lt;=Parameters!$D$29,Parameters!$C$28*Parameters!$D$28+Parameters!$C$29*($A348-Parameters!$D$28),IF($A348&lt;=Parameters!$D$30,Parameters!$C$28*Parameters!$D$28+Parameters!$C$29*(Parameters!$D$29-Parameters!$D$28)+Parameters!$C$30*($A348-Parameters!$D$29),Parameters!$C$28*Parameters!$D$28+Parameters!$C$29*(Parameters!$D$29-Parameters!$D$28)+Parameters!$C$30*(Parameters!$D$30-Parameters!$D$29)+Parameters!$C$31*($A348-Parameters!$D$30)))),_xlfn.IFS($A348&lt;=Parameters!$D$28,Parameters!$C$28*$A348,$A348&lt;=Parameters!$D$29,Parameters!$C$29*$A348,$A348&lt;=Parameters!$D$30,Parameters!$C$30*$A348,$A348&gt;Parameters!$D$30,Parameters!$C$31*$A348))</f>
        <v>42144.98</v>
      </c>
      <c r="E348" s="290">
        <f t="shared" si="177"/>
        <v>122.87166180758018</v>
      </c>
      <c r="F348" s="290" cm="1">
        <f t="array" ref="F348">IF(Parameters!$C$55="No",IF($A348&lt;=Parameters!$D$34,Parameters!$C$34*$A348,IF($A348&lt;=Parameters!$D$35,Parameters!$C$34*Parameters!$D$34+Parameters!$C$35*($A348-Parameters!$D$34),IF($A348&lt;=Parameters!$D$36,Parameters!$C$34*Parameters!$D$34+Parameters!$C$35*(Parameters!$D$35-Parameters!$D$34)+Parameters!$C$36*($A348-Parameters!$D$35),Parameters!$C$34*Parameters!$D$34+Parameters!$C$35*(Parameters!$D$35-Parameters!$D$34)+Parameters!$C$36*(Parameters!$D$36-Parameters!$D$35)+Parameters!$C$37*($A348-Parameters!$D$36)))),_xlfn.IFS($A348&lt;=Parameters!$D$34,Parameters!$C$34*$A348,$A348&lt;=Parameters!$D$35,Parameters!$C$35*$A348,$A348&lt;=Parameters!$D$36,Parameters!$C$36*$A348,$A348&gt;Parameters!$D$36,Parameters!$C$37*$A348))</f>
        <v>46003.22</v>
      </c>
      <c r="G348" s="290">
        <f t="shared" si="178"/>
        <v>134.12017492711371</v>
      </c>
      <c r="H348" s="290" cm="1">
        <f t="array" ref="H348">IF(Parameters!$C$55="No",IF($A348&lt;=Parameters!$D$39,Parameters!$C$39*$A348,IF($A348&lt;=Parameters!$D$40,Parameters!$C$39*Parameters!$D$39+Parameters!$C$40*($A348-Parameters!$D$39),IF($A348&lt;=Parameters!$D$41,Parameters!$C$39*Parameters!$D$39+Parameters!$C$40*(Parameters!$D$40-Parameters!$D$39)+Parameters!$C$41*($A348-Parameters!$D$40),Parameters!$C$39*Parameters!$D$39+Parameters!$C$40*(Parameters!$D$40-Parameters!$D$39)+Parameters!$C$41*(Parameters!$D$41-Parameters!$D$40)+Parameters!$C$42*($A348-Parameters!$D$41)))),_xlfn.IFS($A348&lt;=Parameters!$D$39,Parameters!$C$39*$A348,$A348&lt;=Parameters!$D$40,Parameters!$C$40*$A348,$A348&lt;=Parameters!$D$41,Parameters!$C$41*$A348,$A348&gt;Parameters!$D$41,Parameters!$C$42*$A348))</f>
        <v>48260.28</v>
      </c>
      <c r="I348" s="290">
        <f t="shared" si="179"/>
        <v>140.7005247813411</v>
      </c>
      <c r="J348" s="290" cm="1">
        <f t="array" ref="J348">IF(Parameters!$D$55="No",IF($A348&lt;=Parameters!$F$23,Parameters!$E$23*$A348,IF($A348&lt;=Parameters!$F$24,Parameters!$E$23*Parameters!$F$23+Parameters!$E$24*($A348-Parameters!$F$23),IF($A348&lt;=Parameters!$F$25,Parameters!$E$23*Parameters!$F$23+Parameters!$E$24*(Parameters!$F$24-Parameters!$F$23)+Parameters!$E$25*($A348-Parameters!$F$24),Parameters!$E$23*Parameters!$F$23+Parameters!$E$24*(Parameters!$F$24-Parameters!$F$23)+Parameters!$E$25*(Parameters!$F$25-Parameters!$F$24)+Parameters!$E$26*($A348-Parameters!$F$25)))),_xlfn.IFS($A348&lt;=Parameters!$F$23,Parameters!$E$23*$A348,$A348&lt;=Parameters!$F$24,Parameters!$E$24*$A348,$A348&lt;=Parameters!$F$25,Parameters!$E$25*$A348,$A348&gt;Parameters!$F$25,Parameters!$E$26*$A348))</f>
        <v>33220.07</v>
      </c>
      <c r="K348" s="290">
        <f t="shared" si="155"/>
        <v>96.851516034985423</v>
      </c>
      <c r="L348" s="290" cm="1">
        <f t="array" ref="L348">IF(Parameters!$D$55="No",IF($A348&lt;=Parameters!$F$28,Parameters!$E$28*$A348,IF($A348&lt;=Parameters!$F$29,Parameters!$E$28*Parameters!$F$28+Parameters!$E$29*($A348-Parameters!$F$28),IF($A348&lt;=Parameters!$F$30,Parameters!$E$28*Parameters!$F$28+Parameters!$E$29*(Parameters!$F$29-Parameters!$F$28)+Parameters!$E$30*($A348-Parameters!$F$29),Parameters!$E$28*Parameters!$F$28+Parameters!$E$29*(Parameters!$F$29-Parameters!$F$28)+Parameters!$E$30*(Parameters!$F$30-Parameters!$F$29)+Parameters!$E$31*($A348-Parameters!$F$30)))),_xlfn.IFS($A348&lt;=Parameters!$F$28,Parameters!$E$28*$A348,$A348&lt;=Parameters!$F$29,Parameters!$E$29*$A348,$A348&lt;=Parameters!$F$30,Parameters!$E$30*$A348,$A348&gt;Parameters!$F$30,Parameters!$E$31*$A348))</f>
        <v>42144.98</v>
      </c>
      <c r="M348" s="290">
        <f t="shared" si="156"/>
        <v>122.87166180758018</v>
      </c>
      <c r="N348" s="290" cm="1">
        <f t="array" ref="N348">IF(Parameters!$D$55="No",IF($A348&lt;=Parameters!$F$34,Parameters!$E$34*$A348,IF($A348&lt;=Parameters!$F$35,Parameters!$E$34*Parameters!$F$34+Parameters!$E$35*($A348-Parameters!$F$34),IF($A348&lt;=Parameters!$F$36,Parameters!$E$34*Parameters!$F$34+Parameters!$E$35*(Parameters!$F$35-Parameters!$F$34)+Parameters!$E$36*($A348-Parameters!$F$35),Parameters!$E$34*Parameters!$F$34+Parameters!$E$35*(Parameters!$F$35-Parameters!$F$34)+Parameters!$E$36*(Parameters!$F$36-Parameters!$F$35)+Parameters!$E$37*($A348-Parameters!$F$36)))),_xlfn.IFS($A348&lt;=Parameters!$F$34,Parameters!$E$34*$A348,$A348&lt;=Parameters!$F$35,Parameters!$E$35*$A348,$A348&lt;=Parameters!$F$36,Parameters!$E$36*$A348,$A348&gt;Parameters!$F$36,Parameters!$E$37*$A348))</f>
        <v>46003.22</v>
      </c>
      <c r="O348" s="290">
        <f t="shared" si="180"/>
        <v>134.12017492711371</v>
      </c>
      <c r="P348" s="290" cm="1">
        <f t="array" ref="P348">IF(Parameters!$D$55="No",IF($A348&lt;=Parameters!$F$39,Parameters!$E$39*$A348,IF($A348&lt;=Parameters!$F$40,Parameters!$E$39*Parameters!$F$39+Parameters!$E$40*($A348-Parameters!$F$39),IF($A348&lt;=Parameters!$F$41,Parameters!$E$39*Parameters!$F$39+Parameters!$E$40*(Parameters!$F$40-Parameters!$F$39)+Parameters!$E$41*($A348-Parameters!$F$40),Parameters!$E$39*Parameters!$F$39+Parameters!$E$40*(Parameters!$F$40-Parameters!$F$39)+Parameters!$E$41*(Parameters!$F$41-Parameters!$F$40)+Parameters!$E$42*($A348-Parameters!$F$41)))),_xlfn.IFS($A348&lt;=Parameters!$F$39,Parameters!$E$39*$A348,$A348&lt;=Parameters!$F$40,Parameters!$E$40*$A348,$A348&lt;=Parameters!$F$41,Parameters!$E$41*$A348,$A348&gt;Parameters!$F$41,Parameters!$E$42*$A348))</f>
        <v>48260.28</v>
      </c>
      <c r="Q348" s="290">
        <f t="shared" si="181"/>
        <v>140.7005247813411</v>
      </c>
      <c r="R348" s="290" cm="1">
        <f t="array" ref="R348">IF(Parameters!$E$55="No",IF($A348&lt;=Parameters!$H$23,Parameters!$G$23*$A348,IF($A348&lt;=Parameters!$H$24,Parameters!$G$23*Parameters!$H$23+Parameters!$G$24*($A348-Parameters!$H$23),IF($A348&lt;=Parameters!$H$25,Parameters!$G$23*Parameters!$H$23+Parameters!$G$24*(Parameters!$H$24-Parameters!$H$23)+Parameters!$G$25*($A348-Parameters!$H$24),Parameters!$G$23*Parameters!$H$23+Parameters!$G$24*(Parameters!$H$24-Parameters!$H$23)+Parameters!$G$25*(Parameters!$H$25-Parameters!$H$24)+Parameters!$G$26*($A348-Parameters!$H$25)))),_xlfn.IFS($A348&lt;=Parameters!$H$23,Parameters!$G$23*$A348,$A348&lt;=Parameters!$H$24,Parameters!$G$24*$A348,$A348&lt;=Parameters!$H$25,Parameters!$G$25*$A348,$A348&gt;Parameters!$H$25,Parameters!$G$26*$A348))</f>
        <v>33220.07</v>
      </c>
      <c r="S348" s="290">
        <f t="shared" si="157"/>
        <v>96.851516034985423</v>
      </c>
      <c r="T348" s="290" cm="1">
        <f t="array" ref="T348">IF(Parameters!$E$55="No",IF($A348&lt;=Parameters!$H$28,Parameters!$G$28*$A348,IF($A348&lt;=Parameters!$H$29,Parameters!$G$28*Parameters!$H$28+Parameters!$G$29*($A348-Parameters!$H$28),IF($A348&lt;=Parameters!$H$30,Parameters!$G$28*Parameters!$H$28+Parameters!$G$29*(Parameters!$H$29-Parameters!$H$28)+Parameters!$G$30*($A348-Parameters!$H$29),Parameters!$G$28*Parameters!$H$28+Parameters!$G$29*(Parameters!$H$29-Parameters!$H$28)+Parameters!$G$30*(Parameters!$H$30-Parameters!$H$29)+Parameters!$G$31*($A348-Parameters!$H$30)))),_xlfn.IFS($A348&lt;=Parameters!$H$28,Parameters!$G$28*$A348,$A348&lt;=Parameters!$H$29,Parameters!$G$29*$A348,$A348&lt;=Parameters!$H$30,Parameters!$G$30*$A348,$A348&gt;Parameters!$H$30,Parameters!$G$31*$A348))</f>
        <v>42144.98</v>
      </c>
      <c r="U348" s="290">
        <f t="shared" si="158"/>
        <v>122.87166180758018</v>
      </c>
      <c r="V348" s="290" cm="1">
        <f t="array" ref="V348">IF(Parameters!$E$55="No",IF($A348&lt;=Parameters!$H$34,Parameters!$G$34*$A348,IF($A348&lt;=Parameters!$H$35,Parameters!$G$34*Parameters!$H$34+Parameters!$G$35*($A348-Parameters!$H$34),IF($A348&lt;=Parameters!$H$36,Parameters!$G$34*Parameters!$H$34+Parameters!$G$35*(Parameters!$H$35-Parameters!$H$34)+Parameters!$G$36*($A348-Parameters!$H$35),Parameters!$G$34*Parameters!$H$34+Parameters!$G$35*(Parameters!$H$35-Parameters!$H$34)+Parameters!$G$36*(Parameters!$H$36-Parameters!$H$35)+Parameters!$G$37*($A348-Parameters!$H$36)))),_xlfn.IFS($A348&lt;=Parameters!$H$34,Parameters!$G$34*$A348,$A348&lt;=Parameters!$H$35,Parameters!$G$35*$A348,$A348&lt;=Parameters!$H$36,Parameters!$G$36*$A348,$A348&gt;Parameters!$H$36,Parameters!$G$37*$A348))</f>
        <v>46003.22</v>
      </c>
      <c r="W348" s="290">
        <f t="shared" si="182"/>
        <v>134.12017492711371</v>
      </c>
      <c r="X348" s="290" cm="1">
        <f t="array" ref="X348">IF(Parameters!$E$55="No",IF($A348&lt;=Parameters!$H$39,Parameters!$G$39*$A348,IF($A348&lt;=Parameters!$H$40,Parameters!$G$39*Parameters!$H$39+Parameters!$G$40*($A348-Parameters!$H$39),IF($A348&lt;=Parameters!$H$41,Parameters!$G$39*Parameters!$H$39+Parameters!$G$40*(Parameters!$H$40-Parameters!$H$39)+Parameters!$G$41*($A348-Parameters!$H$40),Parameters!$G$39*Parameters!$H$39+Parameters!$G$40*(Parameters!$H$40-Parameters!$H$39)+Parameters!$G$41*(Parameters!$H$41-Parameters!$H$40)+Parameters!$G$42*($A348-Parameters!$H$41)))),_xlfn.IFS($A348&lt;=Parameters!$H$39,Parameters!$G$39*$A348,$A348&lt;=Parameters!$H$40,Parameters!$G$40*$A348,$A348&lt;=Parameters!$H$41,Parameters!$G$41*$A348,$A348&gt;Parameters!$H$41,Parameters!$G$42*$A348))</f>
        <v>48260.28</v>
      </c>
      <c r="Y348" s="290">
        <f t="shared" si="183"/>
        <v>140.7005247813411</v>
      </c>
      <c r="Z348" s="290" cm="1">
        <f t="array" ref="Z348">IF(Parameters!$F$55="No",IF($A348&lt;=Parameters!$J$23,Parameters!$I$23*$A348,IF($A348&lt;=Parameters!$J$24,Parameters!$I$23*Parameters!$J$23+Parameters!$I$24*($A348-Parameters!$J$23),IF($A348&lt;=Parameters!$J$25,Parameters!$I$23*Parameters!$J$23+Parameters!$I$24*(Parameters!$J$24-Parameters!$J$23)+Parameters!$I$25*($A348-Parameters!$J$24),Parameters!$I$23*Parameters!$J$23+Parameters!$I$24*(Parameters!$J$24-Parameters!$J$23)+Parameters!$I$25*(Parameters!$J$25-Parameters!$J$24)+Parameters!$I$26*($A348-Parameters!$J$25)))),_xlfn.IFS($A348&lt;=Parameters!$J$23,Parameters!$I$23*$A348,$A348&lt;=Parameters!$J$24,Parameters!$I$24*$A348,$A348&lt;=Parameters!$J$25,Parameters!$I$25*$A348,$A348&gt;Parameters!$J$25,Parameters!$I$26*$A348))</f>
        <v>33220.07</v>
      </c>
      <c r="AA348" s="290">
        <f t="shared" si="159"/>
        <v>96.851516034985423</v>
      </c>
      <c r="AB348" s="290" cm="1">
        <f t="array" ref="AB348">IF(Parameters!$F$55="No",IF($A348&lt;=Parameters!$J$28,Parameters!$I$28*$A348,IF($A348&lt;=Parameters!$J$29,Parameters!$I$28*Parameters!$J$28+Parameters!$I$29*($A348-Parameters!$J$28),IF($A348&lt;=Parameters!$J$30,Parameters!$I$28*Parameters!$J$28+Parameters!$I$29*(Parameters!$J$29-Parameters!$J$28)+Parameters!$I$30*($A348-Parameters!$J$29),Parameters!$I$28*Parameters!$J$28+Parameters!$I$29*(Parameters!$J$29-Parameters!$J$28)+Parameters!$I$30*(Parameters!$J$30-Parameters!$J$29)+Parameters!$I$31*($A348-Parameters!$J$30)))),_xlfn.IFS($A348&lt;=Parameters!$J$28,Parameters!$I$28*$A348,$A348&lt;=Parameters!$J$29,Parameters!$I$29*$A348,$A348&lt;=Parameters!$J$30,Parameters!$I$30*$A348,$A348&gt;Parameters!$J$30,Parameters!$I$31*$A348))</f>
        <v>42144.98</v>
      </c>
      <c r="AC348" s="290">
        <f t="shared" si="160"/>
        <v>122.87166180758018</v>
      </c>
      <c r="AD348" s="290" cm="1">
        <f t="array" ref="AD348">IF(Parameters!$F$55="No",IF($A348&lt;=Parameters!$J$34,Parameters!$I$34*$A348,IF($A348&lt;=Parameters!$J$35,Parameters!$I$34*Parameters!$J$34+Parameters!$I$35*($A348-Parameters!$J$34),IF($A348&lt;=Parameters!$J$36,Parameters!$I$34*Parameters!$J$34+Parameters!$I$35*(Parameters!$J$35-Parameters!$J$34)+Parameters!$I$36*($A348-Parameters!$J$35),Parameters!$I$34*Parameters!$J$34+Parameters!$I$35*(Parameters!$J$35-Parameters!$J$34)+Parameters!$I$36*(Parameters!$J$36-Parameters!$J$35)+Parameters!$I$37*($A348-Parameters!$J$36)))),_xlfn.IFS($A348&lt;=Parameters!$J$34,Parameters!$I$34*$A348,$A348&lt;=Parameters!$J$35,Parameters!$I$35*$A348,$A348&lt;=Parameters!$J$36,Parameters!$I$36*$A348,$A348&gt;Parameters!$J$36,Parameters!$I$37*$A348))</f>
        <v>46003.22</v>
      </c>
      <c r="AE348" s="290">
        <f t="shared" si="184"/>
        <v>134.12017492711371</v>
      </c>
      <c r="AF348" s="290" cm="1">
        <f t="array" ref="AF348">IF(Parameters!$F$55="No",IF($A348&lt;=Parameters!$J$39,Parameters!$I$39*$A348,IF($A348&lt;=Parameters!$J$40,Parameters!$I$39*Parameters!$J$39+Parameters!$I$40*($A348-Parameters!$J$39),IF($A348&lt;=Parameters!$J$41,Parameters!$I$39*Parameters!$J$39+Parameters!$I$40*(Parameters!$J$40-Parameters!$J$39)+Parameters!$I$41*($A348-Parameters!$J$40),Parameters!$I$39*Parameters!$J$39+Parameters!$I$40*(Parameters!$J$40-Parameters!$J$39)+Parameters!$I$41*(Parameters!$J$41-Parameters!$J$40)+Parameters!$I$42*($A348-Parameters!$J$41)))),_xlfn.IFS($A348&lt;=Parameters!$J$39,Parameters!$I$39*$A348,$A348&lt;=Parameters!$J$40,Parameters!$I$40*$A348,$A348&lt;=Parameters!$J$41,Parameters!$I$41*$A348,$A348&gt;Parameters!$J$41,Parameters!$I$42*$A348))</f>
        <v>48260.28</v>
      </c>
      <c r="AG348" s="290">
        <f t="shared" si="185"/>
        <v>140.7005247813411</v>
      </c>
      <c r="AI348" s="428">
        <f t="shared" si="161"/>
        <v>136.48999999999796</v>
      </c>
      <c r="AJ348" s="428">
        <f t="shared" si="162"/>
        <v>159.36000000000058</v>
      </c>
      <c r="AK348" s="428">
        <f t="shared" si="163"/>
        <v>143.54000000000087</v>
      </c>
      <c r="AL348" s="428">
        <f t="shared" si="164"/>
        <v>158.45999999999913</v>
      </c>
      <c r="AM348" s="428">
        <f t="shared" si="165"/>
        <v>136.48999999999796</v>
      </c>
      <c r="AN348" s="428">
        <f t="shared" si="166"/>
        <v>159.36000000000058</v>
      </c>
      <c r="AO348" s="428">
        <f t="shared" si="167"/>
        <v>143.54000000000087</v>
      </c>
      <c r="AP348" s="428">
        <f t="shared" si="168"/>
        <v>158.45999999999913</v>
      </c>
      <c r="AQ348" s="428">
        <f t="shared" si="169"/>
        <v>136.48999999999796</v>
      </c>
      <c r="AR348" s="428">
        <f t="shared" si="170"/>
        <v>159.36000000000058</v>
      </c>
      <c r="AS348" s="428">
        <f t="shared" si="171"/>
        <v>143.54000000000087</v>
      </c>
      <c r="AT348" s="428">
        <f t="shared" si="172"/>
        <v>158.45999999999913</v>
      </c>
      <c r="AU348" s="428">
        <f t="shared" si="173"/>
        <v>136.48999999999796</v>
      </c>
      <c r="AV348" s="428">
        <f t="shared" si="174"/>
        <v>159.36000000000058</v>
      </c>
      <c r="AW348" s="428">
        <f t="shared" si="175"/>
        <v>143.54000000000087</v>
      </c>
      <c r="AX348" s="428">
        <f t="shared" si="176"/>
        <v>158.45999999999913</v>
      </c>
    </row>
    <row r="349">
      <c r="A349" s="413">
        <v>344</v>
      </c>
      <c r="B349" s="290" cm="1">
        <f t="array" ref="B349">IF(Parameters!$C$55="No",IF($A349&lt;=Parameters!$D$23,Parameters!$C$23*$A349,IF($A349&lt;=Parameters!$D$24,Parameters!$C$23*Parameters!$D$23+Parameters!$C$24*($A349-Parameters!$D$23),IF($A349&lt;=Parameters!$D$25,Parameters!$C$23*Parameters!$D$23+Parameters!$C$24*(Parameters!$D$24-Parameters!$D$23)+Parameters!$C$25*($A349-Parameters!$D$24),Parameters!$C$23*Parameters!$D$23+Parameters!$C$24*(Parameters!$D$24-Parameters!$D$23)+Parameters!$C$25*(Parameters!$D$25-Parameters!$D$24)+Parameters!$C$26*($A349-Parameters!$D$25)))),_xlfn.IFS($A349&lt;=Parameters!$D$23,Parameters!$C$23*$A349,$A349&lt;=Parameters!$D$24,Parameters!$C$24*$A349,$A349&lt;=Parameters!$D$25,Parameters!$C$25*$A349,$A349&gt;Parameters!$D$25,Parameters!$C$26*$A349))</f>
        <v>33356.559999999998</v>
      </c>
      <c r="C349" s="290">
        <f t="shared" si="177"/>
        <v>96.966744186046512</v>
      </c>
      <c r="D349" s="290" cm="1">
        <f t="array" ref="D349">IF(Parameters!$C$55="No",IF($A349&lt;=Parameters!$D$28,Parameters!$C$28*$A349,IF($A349&lt;=Parameters!$D$29,Parameters!$C$28*Parameters!$D$28+Parameters!$C$29*($A349-Parameters!$D$28),IF($A349&lt;=Parameters!$D$30,Parameters!$C$28*Parameters!$D$28+Parameters!$C$29*(Parameters!$D$29-Parameters!$D$28)+Parameters!$C$30*($A349-Parameters!$D$29),Parameters!$C$28*Parameters!$D$28+Parameters!$C$29*(Parameters!$D$29-Parameters!$D$28)+Parameters!$C$30*(Parameters!$D$30-Parameters!$D$29)+Parameters!$C$31*($A349-Parameters!$D$30)))),_xlfn.IFS($A349&lt;=Parameters!$D$28,Parameters!$C$28*$A349,$A349&lt;=Parameters!$D$29,Parameters!$C$29*$A349,$A349&lt;=Parameters!$D$30,Parameters!$C$30*$A349,$A349&gt;Parameters!$D$30,Parameters!$C$31*$A349))</f>
        <v>42304.340000000004</v>
      </c>
      <c r="E349" s="290">
        <f t="shared" si="177"/>
        <v>122.97773255813955</v>
      </c>
      <c r="F349" s="290" cm="1">
        <f t="array" ref="F349">IF(Parameters!$C$55="No",IF($A349&lt;=Parameters!$D$34,Parameters!$C$34*$A349,IF($A349&lt;=Parameters!$D$35,Parameters!$C$34*Parameters!$D$34+Parameters!$C$35*($A349-Parameters!$D$34),IF($A349&lt;=Parameters!$D$36,Parameters!$C$34*Parameters!$D$34+Parameters!$C$35*(Parameters!$D$35-Parameters!$D$34)+Parameters!$C$36*($A349-Parameters!$D$35),Parameters!$C$34*Parameters!$D$34+Parameters!$C$35*(Parameters!$D$35-Parameters!$D$34)+Parameters!$C$36*(Parameters!$D$36-Parameters!$D$35)+Parameters!$C$37*($A349-Parameters!$D$36)))),_xlfn.IFS($A349&lt;=Parameters!$D$34,Parameters!$C$34*$A349,$A349&lt;=Parameters!$D$35,Parameters!$C$35*$A349,$A349&lt;=Parameters!$D$36,Parameters!$C$36*$A349,$A349&gt;Parameters!$D$36,Parameters!$C$37*$A349))</f>
        <v>46146.759999999995</v>
      </c>
      <c r="G349" s="290">
        <f t="shared" si="178"/>
        <v>134.14755813953488</v>
      </c>
      <c r="H349" s="290" cm="1">
        <f t="array" ref="H349">IF(Parameters!$C$55="No",IF($A349&lt;=Parameters!$D$39,Parameters!$C$39*$A349,IF($A349&lt;=Parameters!$D$40,Parameters!$C$39*Parameters!$D$39+Parameters!$C$40*($A349-Parameters!$D$39),IF($A349&lt;=Parameters!$D$41,Parameters!$C$39*Parameters!$D$39+Parameters!$C$40*(Parameters!$D$40-Parameters!$D$39)+Parameters!$C$41*($A349-Parameters!$D$40),Parameters!$C$39*Parameters!$D$39+Parameters!$C$40*(Parameters!$D$40-Parameters!$D$39)+Parameters!$C$41*(Parameters!$D$41-Parameters!$D$40)+Parameters!$C$42*($A349-Parameters!$D$41)))),_xlfn.IFS($A349&lt;=Parameters!$D$39,Parameters!$C$39*$A349,$A349&lt;=Parameters!$D$40,Parameters!$C$40*$A349,$A349&lt;=Parameters!$D$41,Parameters!$C$41*$A349,$A349&gt;Parameters!$D$41,Parameters!$C$42*$A349))</f>
        <v>48418.74</v>
      </c>
      <c r="I349" s="290">
        <f t="shared" si="179"/>
        <v>140.75215116279068</v>
      </c>
      <c r="J349" s="290" cm="1">
        <f t="array" ref="J349">IF(Parameters!$D$55="No",IF($A349&lt;=Parameters!$F$23,Parameters!$E$23*$A349,IF($A349&lt;=Parameters!$F$24,Parameters!$E$23*Parameters!$F$23+Parameters!$E$24*($A349-Parameters!$F$23),IF($A349&lt;=Parameters!$F$25,Parameters!$E$23*Parameters!$F$23+Parameters!$E$24*(Parameters!$F$24-Parameters!$F$23)+Parameters!$E$25*($A349-Parameters!$F$24),Parameters!$E$23*Parameters!$F$23+Parameters!$E$24*(Parameters!$F$24-Parameters!$F$23)+Parameters!$E$25*(Parameters!$F$25-Parameters!$F$24)+Parameters!$E$26*($A349-Parameters!$F$25)))),_xlfn.IFS($A349&lt;=Parameters!$F$23,Parameters!$E$23*$A349,$A349&lt;=Parameters!$F$24,Parameters!$E$24*$A349,$A349&lt;=Parameters!$F$25,Parameters!$E$25*$A349,$A349&gt;Parameters!$F$25,Parameters!$E$26*$A349))</f>
        <v>33356.559999999998</v>
      </c>
      <c r="K349" s="290">
        <f t="shared" si="155"/>
        <v>96.966744186046512</v>
      </c>
      <c r="L349" s="290" cm="1">
        <f t="array" ref="L349">IF(Parameters!$D$55="No",IF($A349&lt;=Parameters!$F$28,Parameters!$E$28*$A349,IF($A349&lt;=Parameters!$F$29,Parameters!$E$28*Parameters!$F$28+Parameters!$E$29*($A349-Parameters!$F$28),IF($A349&lt;=Parameters!$F$30,Parameters!$E$28*Parameters!$F$28+Parameters!$E$29*(Parameters!$F$29-Parameters!$F$28)+Parameters!$E$30*($A349-Parameters!$F$29),Parameters!$E$28*Parameters!$F$28+Parameters!$E$29*(Parameters!$F$29-Parameters!$F$28)+Parameters!$E$30*(Parameters!$F$30-Parameters!$F$29)+Parameters!$E$31*($A349-Parameters!$F$30)))),_xlfn.IFS($A349&lt;=Parameters!$F$28,Parameters!$E$28*$A349,$A349&lt;=Parameters!$F$29,Parameters!$E$29*$A349,$A349&lt;=Parameters!$F$30,Parameters!$E$30*$A349,$A349&gt;Parameters!$F$30,Parameters!$E$31*$A349))</f>
        <v>42304.340000000004</v>
      </c>
      <c r="M349" s="290">
        <f t="shared" si="156"/>
        <v>122.97773255813955</v>
      </c>
      <c r="N349" s="290" cm="1">
        <f t="array" ref="N349">IF(Parameters!$D$55="No",IF($A349&lt;=Parameters!$F$34,Parameters!$E$34*$A349,IF($A349&lt;=Parameters!$F$35,Parameters!$E$34*Parameters!$F$34+Parameters!$E$35*($A349-Parameters!$F$34),IF($A349&lt;=Parameters!$F$36,Parameters!$E$34*Parameters!$F$34+Parameters!$E$35*(Parameters!$F$35-Parameters!$F$34)+Parameters!$E$36*($A349-Parameters!$F$35),Parameters!$E$34*Parameters!$F$34+Parameters!$E$35*(Parameters!$F$35-Parameters!$F$34)+Parameters!$E$36*(Parameters!$F$36-Parameters!$F$35)+Parameters!$E$37*($A349-Parameters!$F$36)))),_xlfn.IFS($A349&lt;=Parameters!$F$34,Parameters!$E$34*$A349,$A349&lt;=Parameters!$F$35,Parameters!$E$35*$A349,$A349&lt;=Parameters!$F$36,Parameters!$E$36*$A349,$A349&gt;Parameters!$F$36,Parameters!$E$37*$A349))</f>
        <v>46146.759999999995</v>
      </c>
      <c r="O349" s="290">
        <f t="shared" si="180"/>
        <v>134.14755813953488</v>
      </c>
      <c r="P349" s="290" cm="1">
        <f t="array" ref="P349">IF(Parameters!$D$55="No",IF($A349&lt;=Parameters!$F$39,Parameters!$E$39*$A349,IF($A349&lt;=Parameters!$F$40,Parameters!$E$39*Parameters!$F$39+Parameters!$E$40*($A349-Parameters!$F$39),IF($A349&lt;=Parameters!$F$41,Parameters!$E$39*Parameters!$F$39+Parameters!$E$40*(Parameters!$F$40-Parameters!$F$39)+Parameters!$E$41*($A349-Parameters!$F$40),Parameters!$E$39*Parameters!$F$39+Parameters!$E$40*(Parameters!$F$40-Parameters!$F$39)+Parameters!$E$41*(Parameters!$F$41-Parameters!$F$40)+Parameters!$E$42*($A349-Parameters!$F$41)))),_xlfn.IFS($A349&lt;=Parameters!$F$39,Parameters!$E$39*$A349,$A349&lt;=Parameters!$F$40,Parameters!$E$40*$A349,$A349&lt;=Parameters!$F$41,Parameters!$E$41*$A349,$A349&gt;Parameters!$F$41,Parameters!$E$42*$A349))</f>
        <v>48418.74</v>
      </c>
      <c r="Q349" s="290">
        <f t="shared" si="181"/>
        <v>140.75215116279068</v>
      </c>
      <c r="R349" s="290" cm="1">
        <f t="array" ref="R349">IF(Parameters!$E$55="No",IF($A349&lt;=Parameters!$H$23,Parameters!$G$23*$A349,IF($A349&lt;=Parameters!$H$24,Parameters!$G$23*Parameters!$H$23+Parameters!$G$24*($A349-Parameters!$H$23),IF($A349&lt;=Parameters!$H$25,Parameters!$G$23*Parameters!$H$23+Parameters!$G$24*(Parameters!$H$24-Parameters!$H$23)+Parameters!$G$25*($A349-Parameters!$H$24),Parameters!$G$23*Parameters!$H$23+Parameters!$G$24*(Parameters!$H$24-Parameters!$H$23)+Parameters!$G$25*(Parameters!$H$25-Parameters!$H$24)+Parameters!$G$26*($A349-Parameters!$H$25)))),_xlfn.IFS($A349&lt;=Parameters!$H$23,Parameters!$G$23*$A349,$A349&lt;=Parameters!$H$24,Parameters!$G$24*$A349,$A349&lt;=Parameters!$H$25,Parameters!$G$25*$A349,$A349&gt;Parameters!$H$25,Parameters!$G$26*$A349))</f>
        <v>33356.559999999998</v>
      </c>
      <c r="S349" s="290">
        <f t="shared" si="157"/>
        <v>96.966744186046512</v>
      </c>
      <c r="T349" s="290" cm="1">
        <f t="array" ref="T349">IF(Parameters!$E$55="No",IF($A349&lt;=Parameters!$H$28,Parameters!$G$28*$A349,IF($A349&lt;=Parameters!$H$29,Parameters!$G$28*Parameters!$H$28+Parameters!$G$29*($A349-Parameters!$H$28),IF($A349&lt;=Parameters!$H$30,Parameters!$G$28*Parameters!$H$28+Parameters!$G$29*(Parameters!$H$29-Parameters!$H$28)+Parameters!$G$30*($A349-Parameters!$H$29),Parameters!$G$28*Parameters!$H$28+Parameters!$G$29*(Parameters!$H$29-Parameters!$H$28)+Parameters!$G$30*(Parameters!$H$30-Parameters!$H$29)+Parameters!$G$31*($A349-Parameters!$H$30)))),_xlfn.IFS($A349&lt;=Parameters!$H$28,Parameters!$G$28*$A349,$A349&lt;=Parameters!$H$29,Parameters!$G$29*$A349,$A349&lt;=Parameters!$H$30,Parameters!$G$30*$A349,$A349&gt;Parameters!$H$30,Parameters!$G$31*$A349))</f>
        <v>42304.340000000004</v>
      </c>
      <c r="U349" s="290">
        <f t="shared" si="158"/>
        <v>122.97773255813955</v>
      </c>
      <c r="V349" s="290" cm="1">
        <f t="array" ref="V349">IF(Parameters!$E$55="No",IF($A349&lt;=Parameters!$H$34,Parameters!$G$34*$A349,IF($A349&lt;=Parameters!$H$35,Parameters!$G$34*Parameters!$H$34+Parameters!$G$35*($A349-Parameters!$H$34),IF($A349&lt;=Parameters!$H$36,Parameters!$G$34*Parameters!$H$34+Parameters!$G$35*(Parameters!$H$35-Parameters!$H$34)+Parameters!$G$36*($A349-Parameters!$H$35),Parameters!$G$34*Parameters!$H$34+Parameters!$G$35*(Parameters!$H$35-Parameters!$H$34)+Parameters!$G$36*(Parameters!$H$36-Parameters!$H$35)+Parameters!$G$37*($A349-Parameters!$H$36)))),_xlfn.IFS($A349&lt;=Parameters!$H$34,Parameters!$G$34*$A349,$A349&lt;=Parameters!$H$35,Parameters!$G$35*$A349,$A349&lt;=Parameters!$H$36,Parameters!$G$36*$A349,$A349&gt;Parameters!$H$36,Parameters!$G$37*$A349))</f>
        <v>46146.759999999995</v>
      </c>
      <c r="W349" s="290">
        <f t="shared" si="182"/>
        <v>134.14755813953488</v>
      </c>
      <c r="X349" s="290" cm="1">
        <f t="array" ref="X349">IF(Parameters!$E$55="No",IF($A349&lt;=Parameters!$H$39,Parameters!$G$39*$A349,IF($A349&lt;=Parameters!$H$40,Parameters!$G$39*Parameters!$H$39+Parameters!$G$40*($A349-Parameters!$H$39),IF($A349&lt;=Parameters!$H$41,Parameters!$G$39*Parameters!$H$39+Parameters!$G$40*(Parameters!$H$40-Parameters!$H$39)+Parameters!$G$41*($A349-Parameters!$H$40),Parameters!$G$39*Parameters!$H$39+Parameters!$G$40*(Parameters!$H$40-Parameters!$H$39)+Parameters!$G$41*(Parameters!$H$41-Parameters!$H$40)+Parameters!$G$42*($A349-Parameters!$H$41)))),_xlfn.IFS($A349&lt;=Parameters!$H$39,Parameters!$G$39*$A349,$A349&lt;=Parameters!$H$40,Parameters!$G$40*$A349,$A349&lt;=Parameters!$H$41,Parameters!$G$41*$A349,$A349&gt;Parameters!$H$41,Parameters!$G$42*$A349))</f>
        <v>48418.74</v>
      </c>
      <c r="Y349" s="290">
        <f t="shared" si="183"/>
        <v>140.75215116279068</v>
      </c>
      <c r="Z349" s="290" cm="1">
        <f t="array" ref="Z349">IF(Parameters!$F$55="No",IF($A349&lt;=Parameters!$J$23,Parameters!$I$23*$A349,IF($A349&lt;=Parameters!$J$24,Parameters!$I$23*Parameters!$J$23+Parameters!$I$24*($A349-Parameters!$J$23),IF($A349&lt;=Parameters!$J$25,Parameters!$I$23*Parameters!$J$23+Parameters!$I$24*(Parameters!$J$24-Parameters!$J$23)+Parameters!$I$25*($A349-Parameters!$J$24),Parameters!$I$23*Parameters!$J$23+Parameters!$I$24*(Parameters!$J$24-Parameters!$J$23)+Parameters!$I$25*(Parameters!$J$25-Parameters!$J$24)+Parameters!$I$26*($A349-Parameters!$J$25)))),_xlfn.IFS($A349&lt;=Parameters!$J$23,Parameters!$I$23*$A349,$A349&lt;=Parameters!$J$24,Parameters!$I$24*$A349,$A349&lt;=Parameters!$J$25,Parameters!$I$25*$A349,$A349&gt;Parameters!$J$25,Parameters!$I$26*$A349))</f>
        <v>33356.559999999998</v>
      </c>
      <c r="AA349" s="290">
        <f t="shared" si="159"/>
        <v>96.966744186046512</v>
      </c>
      <c r="AB349" s="290" cm="1">
        <f t="array" ref="AB349">IF(Parameters!$F$55="No",IF($A349&lt;=Parameters!$J$28,Parameters!$I$28*$A349,IF($A349&lt;=Parameters!$J$29,Parameters!$I$28*Parameters!$J$28+Parameters!$I$29*($A349-Parameters!$J$28),IF($A349&lt;=Parameters!$J$30,Parameters!$I$28*Parameters!$J$28+Parameters!$I$29*(Parameters!$J$29-Parameters!$J$28)+Parameters!$I$30*($A349-Parameters!$J$29),Parameters!$I$28*Parameters!$J$28+Parameters!$I$29*(Parameters!$J$29-Parameters!$J$28)+Parameters!$I$30*(Parameters!$J$30-Parameters!$J$29)+Parameters!$I$31*($A349-Parameters!$J$30)))),_xlfn.IFS($A349&lt;=Parameters!$J$28,Parameters!$I$28*$A349,$A349&lt;=Parameters!$J$29,Parameters!$I$29*$A349,$A349&lt;=Parameters!$J$30,Parameters!$I$30*$A349,$A349&gt;Parameters!$J$30,Parameters!$I$31*$A349))</f>
        <v>42304.340000000004</v>
      </c>
      <c r="AC349" s="290">
        <f t="shared" si="160"/>
        <v>122.97773255813955</v>
      </c>
      <c r="AD349" s="290" cm="1">
        <f t="array" ref="AD349">IF(Parameters!$F$55="No",IF($A349&lt;=Parameters!$J$34,Parameters!$I$34*$A349,IF($A349&lt;=Parameters!$J$35,Parameters!$I$34*Parameters!$J$34+Parameters!$I$35*($A349-Parameters!$J$34),IF($A349&lt;=Parameters!$J$36,Parameters!$I$34*Parameters!$J$34+Parameters!$I$35*(Parameters!$J$35-Parameters!$J$34)+Parameters!$I$36*($A349-Parameters!$J$35),Parameters!$I$34*Parameters!$J$34+Parameters!$I$35*(Parameters!$J$35-Parameters!$J$34)+Parameters!$I$36*(Parameters!$J$36-Parameters!$J$35)+Parameters!$I$37*($A349-Parameters!$J$36)))),_xlfn.IFS($A349&lt;=Parameters!$J$34,Parameters!$I$34*$A349,$A349&lt;=Parameters!$J$35,Parameters!$I$35*$A349,$A349&lt;=Parameters!$J$36,Parameters!$I$36*$A349,$A349&gt;Parameters!$J$36,Parameters!$I$37*$A349))</f>
        <v>46146.759999999995</v>
      </c>
      <c r="AE349" s="290">
        <f t="shared" si="184"/>
        <v>134.14755813953488</v>
      </c>
      <c r="AF349" s="290" cm="1">
        <f t="array" ref="AF349">IF(Parameters!$F$55="No",IF($A349&lt;=Parameters!$J$39,Parameters!$I$39*$A349,IF($A349&lt;=Parameters!$J$40,Parameters!$I$39*Parameters!$J$39+Parameters!$I$40*($A349-Parameters!$J$39),IF($A349&lt;=Parameters!$J$41,Parameters!$I$39*Parameters!$J$39+Parameters!$I$40*(Parameters!$J$40-Parameters!$J$39)+Parameters!$I$41*($A349-Parameters!$J$40),Parameters!$I$39*Parameters!$J$39+Parameters!$I$40*(Parameters!$J$40-Parameters!$J$39)+Parameters!$I$41*(Parameters!$J$41-Parameters!$J$40)+Parameters!$I$42*($A349-Parameters!$J$41)))),_xlfn.IFS($A349&lt;=Parameters!$J$39,Parameters!$I$39*$A349,$A349&lt;=Parameters!$J$40,Parameters!$I$40*$A349,$A349&lt;=Parameters!$J$41,Parameters!$I$41*$A349,$A349&gt;Parameters!$J$41,Parameters!$I$42*$A349))</f>
        <v>48418.74</v>
      </c>
      <c r="AG349" s="290">
        <f t="shared" si="185"/>
        <v>140.75215116279068</v>
      </c>
      <c r="AI349" s="428">
        <f t="shared" si="161"/>
        <v>136.48999999999796</v>
      </c>
      <c r="AJ349" s="428">
        <f t="shared" si="162"/>
        <v>159.36000000000058</v>
      </c>
      <c r="AK349" s="428">
        <f t="shared" si="163"/>
        <v>143.5399999999936</v>
      </c>
      <c r="AL349" s="428">
        <f t="shared" si="164"/>
        <v>158.45999999999913</v>
      </c>
      <c r="AM349" s="428">
        <f t="shared" si="165"/>
        <v>136.48999999999796</v>
      </c>
      <c r="AN349" s="428">
        <f t="shared" si="166"/>
        <v>159.36000000000058</v>
      </c>
      <c r="AO349" s="428">
        <f t="shared" si="167"/>
        <v>143.5399999999936</v>
      </c>
      <c r="AP349" s="428">
        <f t="shared" si="168"/>
        <v>158.45999999999913</v>
      </c>
      <c r="AQ349" s="428">
        <f t="shared" si="169"/>
        <v>136.48999999999796</v>
      </c>
      <c r="AR349" s="428">
        <f t="shared" si="170"/>
        <v>159.36000000000058</v>
      </c>
      <c r="AS349" s="428">
        <f t="shared" si="171"/>
        <v>143.5399999999936</v>
      </c>
      <c r="AT349" s="428">
        <f t="shared" si="172"/>
        <v>158.45999999999913</v>
      </c>
      <c r="AU349" s="428">
        <f t="shared" si="173"/>
        <v>136.48999999999796</v>
      </c>
      <c r="AV349" s="428">
        <f t="shared" si="174"/>
        <v>159.36000000000058</v>
      </c>
      <c r="AW349" s="428">
        <f t="shared" si="175"/>
        <v>143.5399999999936</v>
      </c>
      <c r="AX349" s="428">
        <f t="shared" si="176"/>
        <v>158.45999999999913</v>
      </c>
    </row>
    <row r="350">
      <c r="A350" s="413">
        <v>345</v>
      </c>
      <c r="B350" s="290" cm="1">
        <f t="array" ref="B350">IF(Parameters!$C$55="No",IF($A350&lt;=Parameters!$D$23,Parameters!$C$23*$A350,IF($A350&lt;=Parameters!$D$24,Parameters!$C$23*Parameters!$D$23+Parameters!$C$24*($A350-Parameters!$D$23),IF($A350&lt;=Parameters!$D$25,Parameters!$C$23*Parameters!$D$23+Parameters!$C$24*(Parameters!$D$24-Parameters!$D$23)+Parameters!$C$25*($A350-Parameters!$D$24),Parameters!$C$23*Parameters!$D$23+Parameters!$C$24*(Parameters!$D$24-Parameters!$D$23)+Parameters!$C$25*(Parameters!$D$25-Parameters!$D$24)+Parameters!$C$26*($A350-Parameters!$D$25)))),_xlfn.IFS($A350&lt;=Parameters!$D$23,Parameters!$C$23*$A350,$A350&lt;=Parameters!$D$24,Parameters!$C$24*$A350,$A350&lt;=Parameters!$D$25,Parameters!$C$25*$A350,$A350&gt;Parameters!$D$25,Parameters!$C$26*$A350))</f>
        <v>33493.050000000003</v>
      </c>
      <c r="C350" s="290">
        <f t="shared" si="177"/>
        <v>97.081304347826091</v>
      </c>
      <c r="D350" s="290" cm="1">
        <f t="array" ref="D350">IF(Parameters!$C$55="No",IF($A350&lt;=Parameters!$D$28,Parameters!$C$28*$A350,IF($A350&lt;=Parameters!$D$29,Parameters!$C$28*Parameters!$D$28+Parameters!$C$29*($A350-Parameters!$D$28),IF($A350&lt;=Parameters!$D$30,Parameters!$C$28*Parameters!$D$28+Parameters!$C$29*(Parameters!$D$29-Parameters!$D$28)+Parameters!$C$30*($A350-Parameters!$D$29),Parameters!$C$28*Parameters!$D$28+Parameters!$C$29*(Parameters!$D$29-Parameters!$D$28)+Parameters!$C$30*(Parameters!$D$30-Parameters!$D$29)+Parameters!$C$31*($A350-Parameters!$D$30)))),_xlfn.IFS($A350&lt;=Parameters!$D$28,Parameters!$C$28*$A350,$A350&lt;=Parameters!$D$29,Parameters!$C$29*$A350,$A350&lt;=Parameters!$D$30,Parameters!$C$30*$A350,$A350&gt;Parameters!$D$30,Parameters!$C$31*$A350))</f>
        <v>42463.7</v>
      </c>
      <c r="E350" s="290">
        <f t="shared" si="177"/>
        <v>123.08318840579709</v>
      </c>
      <c r="F350" s="290" cm="1">
        <f t="array" ref="F350">IF(Parameters!$C$55="No",IF($A350&lt;=Parameters!$D$34,Parameters!$C$34*$A350,IF($A350&lt;=Parameters!$D$35,Parameters!$C$34*Parameters!$D$34+Parameters!$C$35*($A350-Parameters!$D$34),IF($A350&lt;=Parameters!$D$36,Parameters!$C$34*Parameters!$D$34+Parameters!$C$35*(Parameters!$D$35-Parameters!$D$34)+Parameters!$C$36*($A350-Parameters!$D$35),Parameters!$C$34*Parameters!$D$34+Parameters!$C$35*(Parameters!$D$35-Parameters!$D$34)+Parameters!$C$36*(Parameters!$D$36-Parameters!$D$35)+Parameters!$C$37*($A350-Parameters!$D$36)))),_xlfn.IFS($A350&lt;=Parameters!$D$34,Parameters!$C$34*$A350,$A350&lt;=Parameters!$D$35,Parameters!$C$35*$A350,$A350&lt;=Parameters!$D$36,Parameters!$C$36*$A350,$A350&gt;Parameters!$D$36,Parameters!$C$37*$A350))</f>
        <v>46290.299999999996</v>
      </c>
      <c r="G350" s="290">
        <f t="shared" si="178"/>
        <v>134.17478260869564</v>
      </c>
      <c r="H350" s="290" cm="1">
        <f t="array" ref="H350">IF(Parameters!$C$55="No",IF($A350&lt;=Parameters!$D$39,Parameters!$C$39*$A350,IF($A350&lt;=Parameters!$D$40,Parameters!$C$39*Parameters!$D$39+Parameters!$C$40*($A350-Parameters!$D$39),IF($A350&lt;=Parameters!$D$41,Parameters!$C$39*Parameters!$D$39+Parameters!$C$40*(Parameters!$D$40-Parameters!$D$39)+Parameters!$C$41*($A350-Parameters!$D$40),Parameters!$C$39*Parameters!$D$39+Parameters!$C$40*(Parameters!$D$40-Parameters!$D$39)+Parameters!$C$41*(Parameters!$D$41-Parameters!$D$40)+Parameters!$C$42*($A350-Parameters!$D$41)))),_xlfn.IFS($A350&lt;=Parameters!$D$39,Parameters!$C$39*$A350,$A350&lt;=Parameters!$D$40,Parameters!$C$40*$A350,$A350&lt;=Parameters!$D$41,Parameters!$C$41*$A350,$A350&gt;Parameters!$D$41,Parameters!$C$42*$A350))</f>
        <v>48577.2</v>
      </c>
      <c r="I350" s="290">
        <f t="shared" si="179"/>
        <v>140.80347826086955</v>
      </c>
      <c r="J350" s="290" cm="1">
        <f t="array" ref="J350">IF(Parameters!$D$55="No",IF($A350&lt;=Parameters!$F$23,Parameters!$E$23*$A350,IF($A350&lt;=Parameters!$F$24,Parameters!$E$23*Parameters!$F$23+Parameters!$E$24*($A350-Parameters!$F$23),IF($A350&lt;=Parameters!$F$25,Parameters!$E$23*Parameters!$F$23+Parameters!$E$24*(Parameters!$F$24-Parameters!$F$23)+Parameters!$E$25*($A350-Parameters!$F$24),Parameters!$E$23*Parameters!$F$23+Parameters!$E$24*(Parameters!$F$24-Parameters!$F$23)+Parameters!$E$25*(Parameters!$F$25-Parameters!$F$24)+Parameters!$E$26*($A350-Parameters!$F$25)))),_xlfn.IFS($A350&lt;=Parameters!$F$23,Parameters!$E$23*$A350,$A350&lt;=Parameters!$F$24,Parameters!$E$24*$A350,$A350&lt;=Parameters!$F$25,Parameters!$E$25*$A350,$A350&gt;Parameters!$F$25,Parameters!$E$26*$A350))</f>
        <v>33493.050000000003</v>
      </c>
      <c r="K350" s="290">
        <f t="shared" si="155"/>
        <v>97.081304347826091</v>
      </c>
      <c r="L350" s="290" cm="1">
        <f t="array" ref="L350">IF(Parameters!$D$55="No",IF($A350&lt;=Parameters!$F$28,Parameters!$E$28*$A350,IF($A350&lt;=Parameters!$F$29,Parameters!$E$28*Parameters!$F$28+Parameters!$E$29*($A350-Parameters!$F$28),IF($A350&lt;=Parameters!$F$30,Parameters!$E$28*Parameters!$F$28+Parameters!$E$29*(Parameters!$F$29-Parameters!$F$28)+Parameters!$E$30*($A350-Parameters!$F$29),Parameters!$E$28*Parameters!$F$28+Parameters!$E$29*(Parameters!$F$29-Parameters!$F$28)+Parameters!$E$30*(Parameters!$F$30-Parameters!$F$29)+Parameters!$E$31*($A350-Parameters!$F$30)))),_xlfn.IFS($A350&lt;=Parameters!$F$28,Parameters!$E$28*$A350,$A350&lt;=Parameters!$F$29,Parameters!$E$29*$A350,$A350&lt;=Parameters!$F$30,Parameters!$E$30*$A350,$A350&gt;Parameters!$F$30,Parameters!$E$31*$A350))</f>
        <v>42463.7</v>
      </c>
      <c r="M350" s="290">
        <f t="shared" si="156"/>
        <v>123.08318840579709</v>
      </c>
      <c r="N350" s="290" cm="1">
        <f t="array" ref="N350">IF(Parameters!$D$55="No",IF($A350&lt;=Parameters!$F$34,Parameters!$E$34*$A350,IF($A350&lt;=Parameters!$F$35,Parameters!$E$34*Parameters!$F$34+Parameters!$E$35*($A350-Parameters!$F$34),IF($A350&lt;=Parameters!$F$36,Parameters!$E$34*Parameters!$F$34+Parameters!$E$35*(Parameters!$F$35-Parameters!$F$34)+Parameters!$E$36*($A350-Parameters!$F$35),Parameters!$E$34*Parameters!$F$34+Parameters!$E$35*(Parameters!$F$35-Parameters!$F$34)+Parameters!$E$36*(Parameters!$F$36-Parameters!$F$35)+Parameters!$E$37*($A350-Parameters!$F$36)))),_xlfn.IFS($A350&lt;=Parameters!$F$34,Parameters!$E$34*$A350,$A350&lt;=Parameters!$F$35,Parameters!$E$35*$A350,$A350&lt;=Parameters!$F$36,Parameters!$E$36*$A350,$A350&gt;Parameters!$F$36,Parameters!$E$37*$A350))</f>
        <v>46290.299999999996</v>
      </c>
      <c r="O350" s="290">
        <f t="shared" si="180"/>
        <v>134.17478260869564</v>
      </c>
      <c r="P350" s="290" cm="1">
        <f t="array" ref="P350">IF(Parameters!$D$55="No",IF($A350&lt;=Parameters!$F$39,Parameters!$E$39*$A350,IF($A350&lt;=Parameters!$F$40,Parameters!$E$39*Parameters!$F$39+Parameters!$E$40*($A350-Parameters!$F$39),IF($A350&lt;=Parameters!$F$41,Parameters!$E$39*Parameters!$F$39+Parameters!$E$40*(Parameters!$F$40-Parameters!$F$39)+Parameters!$E$41*($A350-Parameters!$F$40),Parameters!$E$39*Parameters!$F$39+Parameters!$E$40*(Parameters!$F$40-Parameters!$F$39)+Parameters!$E$41*(Parameters!$F$41-Parameters!$F$40)+Parameters!$E$42*($A350-Parameters!$F$41)))),_xlfn.IFS($A350&lt;=Parameters!$F$39,Parameters!$E$39*$A350,$A350&lt;=Parameters!$F$40,Parameters!$E$40*$A350,$A350&lt;=Parameters!$F$41,Parameters!$E$41*$A350,$A350&gt;Parameters!$F$41,Parameters!$E$42*$A350))</f>
        <v>48577.2</v>
      </c>
      <c r="Q350" s="290">
        <f t="shared" si="181"/>
        <v>140.80347826086955</v>
      </c>
      <c r="R350" s="290" cm="1">
        <f t="array" ref="R350">IF(Parameters!$E$55="No",IF($A350&lt;=Parameters!$H$23,Parameters!$G$23*$A350,IF($A350&lt;=Parameters!$H$24,Parameters!$G$23*Parameters!$H$23+Parameters!$G$24*($A350-Parameters!$H$23),IF($A350&lt;=Parameters!$H$25,Parameters!$G$23*Parameters!$H$23+Parameters!$G$24*(Parameters!$H$24-Parameters!$H$23)+Parameters!$G$25*($A350-Parameters!$H$24),Parameters!$G$23*Parameters!$H$23+Parameters!$G$24*(Parameters!$H$24-Parameters!$H$23)+Parameters!$G$25*(Parameters!$H$25-Parameters!$H$24)+Parameters!$G$26*($A350-Parameters!$H$25)))),_xlfn.IFS($A350&lt;=Parameters!$H$23,Parameters!$G$23*$A350,$A350&lt;=Parameters!$H$24,Parameters!$G$24*$A350,$A350&lt;=Parameters!$H$25,Parameters!$G$25*$A350,$A350&gt;Parameters!$H$25,Parameters!$G$26*$A350))</f>
        <v>33493.050000000003</v>
      </c>
      <c r="S350" s="290">
        <f t="shared" si="157"/>
        <v>97.081304347826091</v>
      </c>
      <c r="T350" s="290" cm="1">
        <f t="array" ref="T350">IF(Parameters!$E$55="No",IF($A350&lt;=Parameters!$H$28,Parameters!$G$28*$A350,IF($A350&lt;=Parameters!$H$29,Parameters!$G$28*Parameters!$H$28+Parameters!$G$29*($A350-Parameters!$H$28),IF($A350&lt;=Parameters!$H$30,Parameters!$G$28*Parameters!$H$28+Parameters!$G$29*(Parameters!$H$29-Parameters!$H$28)+Parameters!$G$30*($A350-Parameters!$H$29),Parameters!$G$28*Parameters!$H$28+Parameters!$G$29*(Parameters!$H$29-Parameters!$H$28)+Parameters!$G$30*(Parameters!$H$30-Parameters!$H$29)+Parameters!$G$31*($A350-Parameters!$H$30)))),_xlfn.IFS($A350&lt;=Parameters!$H$28,Parameters!$G$28*$A350,$A350&lt;=Parameters!$H$29,Parameters!$G$29*$A350,$A350&lt;=Parameters!$H$30,Parameters!$G$30*$A350,$A350&gt;Parameters!$H$30,Parameters!$G$31*$A350))</f>
        <v>42463.7</v>
      </c>
      <c r="U350" s="290">
        <f t="shared" si="158"/>
        <v>123.08318840579709</v>
      </c>
      <c r="V350" s="290" cm="1">
        <f t="array" ref="V350">IF(Parameters!$E$55="No",IF($A350&lt;=Parameters!$H$34,Parameters!$G$34*$A350,IF($A350&lt;=Parameters!$H$35,Parameters!$G$34*Parameters!$H$34+Parameters!$G$35*($A350-Parameters!$H$34),IF($A350&lt;=Parameters!$H$36,Parameters!$G$34*Parameters!$H$34+Parameters!$G$35*(Parameters!$H$35-Parameters!$H$34)+Parameters!$G$36*($A350-Parameters!$H$35),Parameters!$G$34*Parameters!$H$34+Parameters!$G$35*(Parameters!$H$35-Parameters!$H$34)+Parameters!$G$36*(Parameters!$H$36-Parameters!$H$35)+Parameters!$G$37*($A350-Parameters!$H$36)))),_xlfn.IFS($A350&lt;=Parameters!$H$34,Parameters!$G$34*$A350,$A350&lt;=Parameters!$H$35,Parameters!$G$35*$A350,$A350&lt;=Parameters!$H$36,Parameters!$G$36*$A350,$A350&gt;Parameters!$H$36,Parameters!$G$37*$A350))</f>
        <v>46290.299999999996</v>
      </c>
      <c r="W350" s="290">
        <f t="shared" si="182"/>
        <v>134.17478260869564</v>
      </c>
      <c r="X350" s="290" cm="1">
        <f t="array" ref="X350">IF(Parameters!$E$55="No",IF($A350&lt;=Parameters!$H$39,Parameters!$G$39*$A350,IF($A350&lt;=Parameters!$H$40,Parameters!$G$39*Parameters!$H$39+Parameters!$G$40*($A350-Parameters!$H$39),IF($A350&lt;=Parameters!$H$41,Parameters!$G$39*Parameters!$H$39+Parameters!$G$40*(Parameters!$H$40-Parameters!$H$39)+Parameters!$G$41*($A350-Parameters!$H$40),Parameters!$G$39*Parameters!$H$39+Parameters!$G$40*(Parameters!$H$40-Parameters!$H$39)+Parameters!$G$41*(Parameters!$H$41-Parameters!$H$40)+Parameters!$G$42*($A350-Parameters!$H$41)))),_xlfn.IFS($A350&lt;=Parameters!$H$39,Parameters!$G$39*$A350,$A350&lt;=Parameters!$H$40,Parameters!$G$40*$A350,$A350&lt;=Parameters!$H$41,Parameters!$G$41*$A350,$A350&gt;Parameters!$H$41,Parameters!$G$42*$A350))</f>
        <v>48577.2</v>
      </c>
      <c r="Y350" s="290">
        <f t="shared" si="183"/>
        <v>140.80347826086955</v>
      </c>
      <c r="Z350" s="290" cm="1">
        <f t="array" ref="Z350">IF(Parameters!$F$55="No",IF($A350&lt;=Parameters!$J$23,Parameters!$I$23*$A350,IF($A350&lt;=Parameters!$J$24,Parameters!$I$23*Parameters!$J$23+Parameters!$I$24*($A350-Parameters!$J$23),IF($A350&lt;=Parameters!$J$25,Parameters!$I$23*Parameters!$J$23+Parameters!$I$24*(Parameters!$J$24-Parameters!$J$23)+Parameters!$I$25*($A350-Parameters!$J$24),Parameters!$I$23*Parameters!$J$23+Parameters!$I$24*(Parameters!$J$24-Parameters!$J$23)+Parameters!$I$25*(Parameters!$J$25-Parameters!$J$24)+Parameters!$I$26*($A350-Parameters!$J$25)))),_xlfn.IFS($A350&lt;=Parameters!$J$23,Parameters!$I$23*$A350,$A350&lt;=Parameters!$J$24,Parameters!$I$24*$A350,$A350&lt;=Parameters!$J$25,Parameters!$I$25*$A350,$A350&gt;Parameters!$J$25,Parameters!$I$26*$A350))</f>
        <v>33493.050000000003</v>
      </c>
      <c r="AA350" s="290">
        <f t="shared" si="159"/>
        <v>97.081304347826091</v>
      </c>
      <c r="AB350" s="290" cm="1">
        <f t="array" ref="AB350">IF(Parameters!$F$55="No",IF($A350&lt;=Parameters!$J$28,Parameters!$I$28*$A350,IF($A350&lt;=Parameters!$J$29,Parameters!$I$28*Parameters!$J$28+Parameters!$I$29*($A350-Parameters!$J$28),IF($A350&lt;=Parameters!$J$30,Parameters!$I$28*Parameters!$J$28+Parameters!$I$29*(Parameters!$J$29-Parameters!$J$28)+Parameters!$I$30*($A350-Parameters!$J$29),Parameters!$I$28*Parameters!$J$28+Parameters!$I$29*(Parameters!$J$29-Parameters!$J$28)+Parameters!$I$30*(Parameters!$J$30-Parameters!$J$29)+Parameters!$I$31*($A350-Parameters!$J$30)))),_xlfn.IFS($A350&lt;=Parameters!$J$28,Parameters!$I$28*$A350,$A350&lt;=Parameters!$J$29,Parameters!$I$29*$A350,$A350&lt;=Parameters!$J$30,Parameters!$I$30*$A350,$A350&gt;Parameters!$J$30,Parameters!$I$31*$A350))</f>
        <v>42463.7</v>
      </c>
      <c r="AC350" s="290">
        <f t="shared" si="160"/>
        <v>123.08318840579709</v>
      </c>
      <c r="AD350" s="290" cm="1">
        <f t="array" ref="AD350">IF(Parameters!$F$55="No",IF($A350&lt;=Parameters!$J$34,Parameters!$I$34*$A350,IF($A350&lt;=Parameters!$J$35,Parameters!$I$34*Parameters!$J$34+Parameters!$I$35*($A350-Parameters!$J$34),IF($A350&lt;=Parameters!$J$36,Parameters!$I$34*Parameters!$J$34+Parameters!$I$35*(Parameters!$J$35-Parameters!$J$34)+Parameters!$I$36*($A350-Parameters!$J$35),Parameters!$I$34*Parameters!$J$34+Parameters!$I$35*(Parameters!$J$35-Parameters!$J$34)+Parameters!$I$36*(Parameters!$J$36-Parameters!$J$35)+Parameters!$I$37*($A350-Parameters!$J$36)))),_xlfn.IFS($A350&lt;=Parameters!$J$34,Parameters!$I$34*$A350,$A350&lt;=Parameters!$J$35,Parameters!$I$35*$A350,$A350&lt;=Parameters!$J$36,Parameters!$I$36*$A350,$A350&gt;Parameters!$J$36,Parameters!$I$37*$A350))</f>
        <v>46290.299999999996</v>
      </c>
      <c r="AE350" s="290">
        <f t="shared" si="184"/>
        <v>134.17478260869564</v>
      </c>
      <c r="AF350" s="290" cm="1">
        <f t="array" ref="AF350">IF(Parameters!$F$55="No",IF($A350&lt;=Parameters!$J$39,Parameters!$I$39*$A350,IF($A350&lt;=Parameters!$J$40,Parameters!$I$39*Parameters!$J$39+Parameters!$I$40*($A350-Parameters!$J$39),IF($A350&lt;=Parameters!$J$41,Parameters!$I$39*Parameters!$J$39+Parameters!$I$40*(Parameters!$J$40-Parameters!$J$39)+Parameters!$I$41*($A350-Parameters!$J$40),Parameters!$I$39*Parameters!$J$39+Parameters!$I$40*(Parameters!$J$40-Parameters!$J$39)+Parameters!$I$41*(Parameters!$J$41-Parameters!$J$40)+Parameters!$I$42*($A350-Parameters!$J$41)))),_xlfn.IFS($A350&lt;=Parameters!$J$39,Parameters!$I$39*$A350,$A350&lt;=Parameters!$J$40,Parameters!$I$40*$A350,$A350&lt;=Parameters!$J$41,Parameters!$I$41*$A350,$A350&gt;Parameters!$J$41,Parameters!$I$42*$A350))</f>
        <v>48577.2</v>
      </c>
      <c r="AG350" s="290">
        <f t="shared" si="185"/>
        <v>140.80347826086955</v>
      </c>
      <c r="AI350" s="428">
        <f t="shared" si="161"/>
        <v>136.49000000000524</v>
      </c>
      <c r="AJ350" s="428">
        <f t="shared" si="162"/>
        <v>159.35999999999331</v>
      </c>
      <c r="AK350" s="428">
        <f t="shared" si="163"/>
        <v>143.54000000000087</v>
      </c>
      <c r="AL350" s="428">
        <f t="shared" si="164"/>
        <v>158.45999999999913</v>
      </c>
      <c r="AM350" s="428">
        <f t="shared" si="165"/>
        <v>136.49000000000524</v>
      </c>
      <c r="AN350" s="428">
        <f t="shared" si="166"/>
        <v>159.35999999999331</v>
      </c>
      <c r="AO350" s="428">
        <f t="shared" si="167"/>
        <v>143.54000000000087</v>
      </c>
      <c r="AP350" s="428">
        <f t="shared" si="168"/>
        <v>158.45999999999913</v>
      </c>
      <c r="AQ350" s="428">
        <f t="shared" si="169"/>
        <v>136.49000000000524</v>
      </c>
      <c r="AR350" s="428">
        <f t="shared" si="170"/>
        <v>159.35999999999331</v>
      </c>
      <c r="AS350" s="428">
        <f t="shared" si="171"/>
        <v>143.54000000000087</v>
      </c>
      <c r="AT350" s="428">
        <f t="shared" si="172"/>
        <v>158.45999999999913</v>
      </c>
      <c r="AU350" s="428">
        <f t="shared" si="173"/>
        <v>136.49000000000524</v>
      </c>
      <c r="AV350" s="428">
        <f t="shared" si="174"/>
        <v>159.35999999999331</v>
      </c>
      <c r="AW350" s="428">
        <f t="shared" si="175"/>
        <v>143.54000000000087</v>
      </c>
      <c r="AX350" s="428">
        <f t="shared" si="176"/>
        <v>158.45999999999913</v>
      </c>
    </row>
    <row r="351">
      <c r="A351" s="413">
        <v>346</v>
      </c>
      <c r="B351" s="290" cm="1">
        <f t="array" ref="B351">IF(Parameters!$C$55="No",IF($A351&lt;=Parameters!$D$23,Parameters!$C$23*$A351,IF($A351&lt;=Parameters!$D$24,Parameters!$C$23*Parameters!$D$23+Parameters!$C$24*($A351-Parameters!$D$23),IF($A351&lt;=Parameters!$D$25,Parameters!$C$23*Parameters!$D$23+Parameters!$C$24*(Parameters!$D$24-Parameters!$D$23)+Parameters!$C$25*($A351-Parameters!$D$24),Parameters!$C$23*Parameters!$D$23+Parameters!$C$24*(Parameters!$D$24-Parameters!$D$23)+Parameters!$C$25*(Parameters!$D$25-Parameters!$D$24)+Parameters!$C$26*($A351-Parameters!$D$25)))),_xlfn.IFS($A351&lt;=Parameters!$D$23,Parameters!$C$23*$A351,$A351&lt;=Parameters!$D$24,Parameters!$C$24*$A351,$A351&lt;=Parameters!$D$25,Parameters!$C$25*$A351,$A351&gt;Parameters!$D$25,Parameters!$C$26*$A351))</f>
        <v>33629.54</v>
      </c>
      <c r="C351" s="290">
        <f t="shared" si="177"/>
        <v>97.195202312138733</v>
      </c>
      <c r="D351" s="290" cm="1">
        <f t="array" ref="D351">IF(Parameters!$C$55="No",IF($A351&lt;=Parameters!$D$28,Parameters!$C$28*$A351,IF($A351&lt;=Parameters!$D$29,Parameters!$C$28*Parameters!$D$28+Parameters!$C$29*($A351-Parameters!$D$28),IF($A351&lt;=Parameters!$D$30,Parameters!$C$28*Parameters!$D$28+Parameters!$C$29*(Parameters!$D$29-Parameters!$D$28)+Parameters!$C$30*($A351-Parameters!$D$29),Parameters!$C$28*Parameters!$D$28+Parameters!$C$29*(Parameters!$D$29-Parameters!$D$28)+Parameters!$C$30*(Parameters!$D$30-Parameters!$D$29)+Parameters!$C$31*($A351-Parameters!$D$30)))),_xlfn.IFS($A351&lt;=Parameters!$D$28,Parameters!$C$28*$A351,$A351&lt;=Parameters!$D$29,Parameters!$C$29*$A351,$A351&lt;=Parameters!$D$30,Parameters!$C$30*$A351,$A351&gt;Parameters!$D$30,Parameters!$C$31*$A351))</f>
        <v>42623.06</v>
      </c>
      <c r="E351" s="290">
        <f t="shared" si="177"/>
        <v>123.18803468208093</v>
      </c>
      <c r="F351" s="290" cm="1">
        <f t="array" ref="F351">IF(Parameters!$C$55="No",IF($A351&lt;=Parameters!$D$34,Parameters!$C$34*$A351,IF($A351&lt;=Parameters!$D$35,Parameters!$C$34*Parameters!$D$34+Parameters!$C$35*($A351-Parameters!$D$34),IF($A351&lt;=Parameters!$D$36,Parameters!$C$34*Parameters!$D$34+Parameters!$C$35*(Parameters!$D$35-Parameters!$D$34)+Parameters!$C$36*($A351-Parameters!$D$35),Parameters!$C$34*Parameters!$D$34+Parameters!$C$35*(Parameters!$D$35-Parameters!$D$34)+Parameters!$C$36*(Parameters!$D$36-Parameters!$D$35)+Parameters!$C$37*($A351-Parameters!$D$36)))),_xlfn.IFS($A351&lt;=Parameters!$D$34,Parameters!$C$34*$A351,$A351&lt;=Parameters!$D$35,Parameters!$C$35*$A351,$A351&lt;=Parameters!$D$36,Parameters!$C$36*$A351,$A351&gt;Parameters!$D$36,Parameters!$C$37*$A351))</f>
        <v>46433.84</v>
      </c>
      <c r="G351" s="290">
        <f t="shared" si="178"/>
        <v>134.20184971098266</v>
      </c>
      <c r="H351" s="290" cm="1">
        <f t="array" ref="H351">IF(Parameters!$C$55="No",IF($A351&lt;=Parameters!$D$39,Parameters!$C$39*$A351,IF($A351&lt;=Parameters!$D$40,Parameters!$C$39*Parameters!$D$39+Parameters!$C$40*($A351-Parameters!$D$39),IF($A351&lt;=Parameters!$D$41,Parameters!$C$39*Parameters!$D$39+Parameters!$C$40*(Parameters!$D$40-Parameters!$D$39)+Parameters!$C$41*($A351-Parameters!$D$40),Parameters!$C$39*Parameters!$D$39+Parameters!$C$40*(Parameters!$D$40-Parameters!$D$39)+Parameters!$C$41*(Parameters!$D$41-Parameters!$D$40)+Parameters!$C$42*($A351-Parameters!$D$41)))),_xlfn.IFS($A351&lt;=Parameters!$D$39,Parameters!$C$39*$A351,$A351&lt;=Parameters!$D$40,Parameters!$C$40*$A351,$A351&lt;=Parameters!$D$41,Parameters!$C$41*$A351,$A351&gt;Parameters!$D$41,Parameters!$C$42*$A351))</f>
        <v>48735.66</v>
      </c>
      <c r="I351" s="290">
        <f t="shared" si="179"/>
        <v>140.85450867052023</v>
      </c>
      <c r="J351" s="290" cm="1">
        <f t="array" ref="J351">IF(Parameters!$D$55="No",IF($A351&lt;=Parameters!$F$23,Parameters!$E$23*$A351,IF($A351&lt;=Parameters!$F$24,Parameters!$E$23*Parameters!$F$23+Parameters!$E$24*($A351-Parameters!$F$23),IF($A351&lt;=Parameters!$F$25,Parameters!$E$23*Parameters!$F$23+Parameters!$E$24*(Parameters!$F$24-Parameters!$F$23)+Parameters!$E$25*($A351-Parameters!$F$24),Parameters!$E$23*Parameters!$F$23+Parameters!$E$24*(Parameters!$F$24-Parameters!$F$23)+Parameters!$E$25*(Parameters!$F$25-Parameters!$F$24)+Parameters!$E$26*($A351-Parameters!$F$25)))),_xlfn.IFS($A351&lt;=Parameters!$F$23,Parameters!$E$23*$A351,$A351&lt;=Parameters!$F$24,Parameters!$E$24*$A351,$A351&lt;=Parameters!$F$25,Parameters!$E$25*$A351,$A351&gt;Parameters!$F$25,Parameters!$E$26*$A351))</f>
        <v>33629.54</v>
      </c>
      <c r="K351" s="290">
        <f t="shared" si="155"/>
        <v>97.195202312138733</v>
      </c>
      <c r="L351" s="290" cm="1">
        <f t="array" ref="L351">IF(Parameters!$D$55="No",IF($A351&lt;=Parameters!$F$28,Parameters!$E$28*$A351,IF($A351&lt;=Parameters!$F$29,Parameters!$E$28*Parameters!$F$28+Parameters!$E$29*($A351-Parameters!$F$28),IF($A351&lt;=Parameters!$F$30,Parameters!$E$28*Parameters!$F$28+Parameters!$E$29*(Parameters!$F$29-Parameters!$F$28)+Parameters!$E$30*($A351-Parameters!$F$29),Parameters!$E$28*Parameters!$F$28+Parameters!$E$29*(Parameters!$F$29-Parameters!$F$28)+Parameters!$E$30*(Parameters!$F$30-Parameters!$F$29)+Parameters!$E$31*($A351-Parameters!$F$30)))),_xlfn.IFS($A351&lt;=Parameters!$F$28,Parameters!$E$28*$A351,$A351&lt;=Parameters!$F$29,Parameters!$E$29*$A351,$A351&lt;=Parameters!$F$30,Parameters!$E$30*$A351,$A351&gt;Parameters!$F$30,Parameters!$E$31*$A351))</f>
        <v>42623.06</v>
      </c>
      <c r="M351" s="290">
        <f t="shared" si="156"/>
        <v>123.18803468208093</v>
      </c>
      <c r="N351" s="290" cm="1">
        <f t="array" ref="N351">IF(Parameters!$D$55="No",IF($A351&lt;=Parameters!$F$34,Parameters!$E$34*$A351,IF($A351&lt;=Parameters!$F$35,Parameters!$E$34*Parameters!$F$34+Parameters!$E$35*($A351-Parameters!$F$34),IF($A351&lt;=Parameters!$F$36,Parameters!$E$34*Parameters!$F$34+Parameters!$E$35*(Parameters!$F$35-Parameters!$F$34)+Parameters!$E$36*($A351-Parameters!$F$35),Parameters!$E$34*Parameters!$F$34+Parameters!$E$35*(Parameters!$F$35-Parameters!$F$34)+Parameters!$E$36*(Parameters!$F$36-Parameters!$F$35)+Parameters!$E$37*($A351-Parameters!$F$36)))),_xlfn.IFS($A351&lt;=Parameters!$F$34,Parameters!$E$34*$A351,$A351&lt;=Parameters!$F$35,Parameters!$E$35*$A351,$A351&lt;=Parameters!$F$36,Parameters!$E$36*$A351,$A351&gt;Parameters!$F$36,Parameters!$E$37*$A351))</f>
        <v>46433.84</v>
      </c>
      <c r="O351" s="290">
        <f t="shared" si="180"/>
        <v>134.20184971098266</v>
      </c>
      <c r="P351" s="290" cm="1">
        <f t="array" ref="P351">IF(Parameters!$D$55="No",IF($A351&lt;=Parameters!$F$39,Parameters!$E$39*$A351,IF($A351&lt;=Parameters!$F$40,Parameters!$E$39*Parameters!$F$39+Parameters!$E$40*($A351-Parameters!$F$39),IF($A351&lt;=Parameters!$F$41,Parameters!$E$39*Parameters!$F$39+Parameters!$E$40*(Parameters!$F$40-Parameters!$F$39)+Parameters!$E$41*($A351-Parameters!$F$40),Parameters!$E$39*Parameters!$F$39+Parameters!$E$40*(Parameters!$F$40-Parameters!$F$39)+Parameters!$E$41*(Parameters!$F$41-Parameters!$F$40)+Parameters!$E$42*($A351-Parameters!$F$41)))),_xlfn.IFS($A351&lt;=Parameters!$F$39,Parameters!$E$39*$A351,$A351&lt;=Parameters!$F$40,Parameters!$E$40*$A351,$A351&lt;=Parameters!$F$41,Parameters!$E$41*$A351,$A351&gt;Parameters!$F$41,Parameters!$E$42*$A351))</f>
        <v>48735.66</v>
      </c>
      <c r="Q351" s="290">
        <f t="shared" si="181"/>
        <v>140.85450867052023</v>
      </c>
      <c r="R351" s="290" cm="1">
        <f t="array" ref="R351">IF(Parameters!$E$55="No",IF($A351&lt;=Parameters!$H$23,Parameters!$G$23*$A351,IF($A351&lt;=Parameters!$H$24,Parameters!$G$23*Parameters!$H$23+Parameters!$G$24*($A351-Parameters!$H$23),IF($A351&lt;=Parameters!$H$25,Parameters!$G$23*Parameters!$H$23+Parameters!$G$24*(Parameters!$H$24-Parameters!$H$23)+Parameters!$G$25*($A351-Parameters!$H$24),Parameters!$G$23*Parameters!$H$23+Parameters!$G$24*(Parameters!$H$24-Parameters!$H$23)+Parameters!$G$25*(Parameters!$H$25-Parameters!$H$24)+Parameters!$G$26*($A351-Parameters!$H$25)))),_xlfn.IFS($A351&lt;=Parameters!$H$23,Parameters!$G$23*$A351,$A351&lt;=Parameters!$H$24,Parameters!$G$24*$A351,$A351&lt;=Parameters!$H$25,Parameters!$G$25*$A351,$A351&gt;Parameters!$H$25,Parameters!$G$26*$A351))</f>
        <v>33629.54</v>
      </c>
      <c r="S351" s="290">
        <f t="shared" si="157"/>
        <v>97.195202312138733</v>
      </c>
      <c r="T351" s="290" cm="1">
        <f t="array" ref="T351">IF(Parameters!$E$55="No",IF($A351&lt;=Parameters!$H$28,Parameters!$G$28*$A351,IF($A351&lt;=Parameters!$H$29,Parameters!$G$28*Parameters!$H$28+Parameters!$G$29*($A351-Parameters!$H$28),IF($A351&lt;=Parameters!$H$30,Parameters!$G$28*Parameters!$H$28+Parameters!$G$29*(Parameters!$H$29-Parameters!$H$28)+Parameters!$G$30*($A351-Parameters!$H$29),Parameters!$G$28*Parameters!$H$28+Parameters!$G$29*(Parameters!$H$29-Parameters!$H$28)+Parameters!$G$30*(Parameters!$H$30-Parameters!$H$29)+Parameters!$G$31*($A351-Parameters!$H$30)))),_xlfn.IFS($A351&lt;=Parameters!$H$28,Parameters!$G$28*$A351,$A351&lt;=Parameters!$H$29,Parameters!$G$29*$A351,$A351&lt;=Parameters!$H$30,Parameters!$G$30*$A351,$A351&gt;Parameters!$H$30,Parameters!$G$31*$A351))</f>
        <v>42623.06</v>
      </c>
      <c r="U351" s="290">
        <f t="shared" si="158"/>
        <v>123.18803468208093</v>
      </c>
      <c r="V351" s="290" cm="1">
        <f t="array" ref="V351">IF(Parameters!$E$55="No",IF($A351&lt;=Parameters!$H$34,Parameters!$G$34*$A351,IF($A351&lt;=Parameters!$H$35,Parameters!$G$34*Parameters!$H$34+Parameters!$G$35*($A351-Parameters!$H$34),IF($A351&lt;=Parameters!$H$36,Parameters!$G$34*Parameters!$H$34+Parameters!$G$35*(Parameters!$H$35-Parameters!$H$34)+Parameters!$G$36*($A351-Parameters!$H$35),Parameters!$G$34*Parameters!$H$34+Parameters!$G$35*(Parameters!$H$35-Parameters!$H$34)+Parameters!$G$36*(Parameters!$H$36-Parameters!$H$35)+Parameters!$G$37*($A351-Parameters!$H$36)))),_xlfn.IFS($A351&lt;=Parameters!$H$34,Parameters!$G$34*$A351,$A351&lt;=Parameters!$H$35,Parameters!$G$35*$A351,$A351&lt;=Parameters!$H$36,Parameters!$G$36*$A351,$A351&gt;Parameters!$H$36,Parameters!$G$37*$A351))</f>
        <v>46433.84</v>
      </c>
      <c r="W351" s="290">
        <f t="shared" si="182"/>
        <v>134.20184971098266</v>
      </c>
      <c r="X351" s="290" cm="1">
        <f t="array" ref="X351">IF(Parameters!$E$55="No",IF($A351&lt;=Parameters!$H$39,Parameters!$G$39*$A351,IF($A351&lt;=Parameters!$H$40,Parameters!$G$39*Parameters!$H$39+Parameters!$G$40*($A351-Parameters!$H$39),IF($A351&lt;=Parameters!$H$41,Parameters!$G$39*Parameters!$H$39+Parameters!$G$40*(Parameters!$H$40-Parameters!$H$39)+Parameters!$G$41*($A351-Parameters!$H$40),Parameters!$G$39*Parameters!$H$39+Parameters!$G$40*(Parameters!$H$40-Parameters!$H$39)+Parameters!$G$41*(Parameters!$H$41-Parameters!$H$40)+Parameters!$G$42*($A351-Parameters!$H$41)))),_xlfn.IFS($A351&lt;=Parameters!$H$39,Parameters!$G$39*$A351,$A351&lt;=Parameters!$H$40,Parameters!$G$40*$A351,$A351&lt;=Parameters!$H$41,Parameters!$G$41*$A351,$A351&gt;Parameters!$H$41,Parameters!$G$42*$A351))</f>
        <v>48735.66</v>
      </c>
      <c r="Y351" s="290">
        <f t="shared" si="183"/>
        <v>140.85450867052023</v>
      </c>
      <c r="Z351" s="290" cm="1">
        <f t="array" ref="Z351">IF(Parameters!$F$55="No",IF($A351&lt;=Parameters!$J$23,Parameters!$I$23*$A351,IF($A351&lt;=Parameters!$J$24,Parameters!$I$23*Parameters!$J$23+Parameters!$I$24*($A351-Parameters!$J$23),IF($A351&lt;=Parameters!$J$25,Parameters!$I$23*Parameters!$J$23+Parameters!$I$24*(Parameters!$J$24-Parameters!$J$23)+Parameters!$I$25*($A351-Parameters!$J$24),Parameters!$I$23*Parameters!$J$23+Parameters!$I$24*(Parameters!$J$24-Parameters!$J$23)+Parameters!$I$25*(Parameters!$J$25-Parameters!$J$24)+Parameters!$I$26*($A351-Parameters!$J$25)))),_xlfn.IFS($A351&lt;=Parameters!$J$23,Parameters!$I$23*$A351,$A351&lt;=Parameters!$J$24,Parameters!$I$24*$A351,$A351&lt;=Parameters!$J$25,Parameters!$I$25*$A351,$A351&gt;Parameters!$J$25,Parameters!$I$26*$A351))</f>
        <v>33629.54</v>
      </c>
      <c r="AA351" s="290">
        <f t="shared" si="159"/>
        <v>97.195202312138733</v>
      </c>
      <c r="AB351" s="290" cm="1">
        <f t="array" ref="AB351">IF(Parameters!$F$55="No",IF($A351&lt;=Parameters!$J$28,Parameters!$I$28*$A351,IF($A351&lt;=Parameters!$J$29,Parameters!$I$28*Parameters!$J$28+Parameters!$I$29*($A351-Parameters!$J$28),IF($A351&lt;=Parameters!$J$30,Parameters!$I$28*Parameters!$J$28+Parameters!$I$29*(Parameters!$J$29-Parameters!$J$28)+Parameters!$I$30*($A351-Parameters!$J$29),Parameters!$I$28*Parameters!$J$28+Parameters!$I$29*(Parameters!$J$29-Parameters!$J$28)+Parameters!$I$30*(Parameters!$J$30-Parameters!$J$29)+Parameters!$I$31*($A351-Parameters!$J$30)))),_xlfn.IFS($A351&lt;=Parameters!$J$28,Parameters!$I$28*$A351,$A351&lt;=Parameters!$J$29,Parameters!$I$29*$A351,$A351&lt;=Parameters!$J$30,Parameters!$I$30*$A351,$A351&gt;Parameters!$J$30,Parameters!$I$31*$A351))</f>
        <v>42623.06</v>
      </c>
      <c r="AC351" s="290">
        <f t="shared" si="160"/>
        <v>123.18803468208093</v>
      </c>
      <c r="AD351" s="290" cm="1">
        <f t="array" ref="AD351">IF(Parameters!$F$55="No",IF($A351&lt;=Parameters!$J$34,Parameters!$I$34*$A351,IF($A351&lt;=Parameters!$J$35,Parameters!$I$34*Parameters!$J$34+Parameters!$I$35*($A351-Parameters!$J$34),IF($A351&lt;=Parameters!$J$36,Parameters!$I$34*Parameters!$J$34+Parameters!$I$35*(Parameters!$J$35-Parameters!$J$34)+Parameters!$I$36*($A351-Parameters!$J$35),Parameters!$I$34*Parameters!$J$34+Parameters!$I$35*(Parameters!$J$35-Parameters!$J$34)+Parameters!$I$36*(Parameters!$J$36-Parameters!$J$35)+Parameters!$I$37*($A351-Parameters!$J$36)))),_xlfn.IFS($A351&lt;=Parameters!$J$34,Parameters!$I$34*$A351,$A351&lt;=Parameters!$J$35,Parameters!$I$35*$A351,$A351&lt;=Parameters!$J$36,Parameters!$I$36*$A351,$A351&gt;Parameters!$J$36,Parameters!$I$37*$A351))</f>
        <v>46433.84</v>
      </c>
      <c r="AE351" s="290">
        <f t="shared" si="184"/>
        <v>134.20184971098266</v>
      </c>
      <c r="AF351" s="290" cm="1">
        <f t="array" ref="AF351">IF(Parameters!$F$55="No",IF($A351&lt;=Parameters!$J$39,Parameters!$I$39*$A351,IF($A351&lt;=Parameters!$J$40,Parameters!$I$39*Parameters!$J$39+Parameters!$I$40*($A351-Parameters!$J$39),IF($A351&lt;=Parameters!$J$41,Parameters!$I$39*Parameters!$J$39+Parameters!$I$40*(Parameters!$J$40-Parameters!$J$39)+Parameters!$I$41*($A351-Parameters!$J$40),Parameters!$I$39*Parameters!$J$39+Parameters!$I$40*(Parameters!$J$40-Parameters!$J$39)+Parameters!$I$41*(Parameters!$J$41-Parameters!$J$40)+Parameters!$I$42*($A351-Parameters!$J$41)))),_xlfn.IFS($A351&lt;=Parameters!$J$39,Parameters!$I$39*$A351,$A351&lt;=Parameters!$J$40,Parameters!$I$40*$A351,$A351&lt;=Parameters!$J$41,Parameters!$I$41*$A351,$A351&gt;Parameters!$J$41,Parameters!$I$42*$A351))</f>
        <v>48735.66</v>
      </c>
      <c r="AG351" s="290">
        <f t="shared" si="185"/>
        <v>140.85450867052023</v>
      </c>
      <c r="AI351" s="428">
        <f t="shared" si="161"/>
        <v>136.48999999999796</v>
      </c>
      <c r="AJ351" s="428">
        <f t="shared" si="162"/>
        <v>159.36000000000058</v>
      </c>
      <c r="AK351" s="428">
        <f t="shared" si="163"/>
        <v>143.54000000000087</v>
      </c>
      <c r="AL351" s="428">
        <f t="shared" si="164"/>
        <v>158.4600000000064</v>
      </c>
      <c r="AM351" s="428">
        <f t="shared" si="165"/>
        <v>136.48999999999796</v>
      </c>
      <c r="AN351" s="428">
        <f t="shared" si="166"/>
        <v>159.36000000000058</v>
      </c>
      <c r="AO351" s="428">
        <f t="shared" si="167"/>
        <v>143.54000000000087</v>
      </c>
      <c r="AP351" s="428">
        <f t="shared" si="168"/>
        <v>158.4600000000064</v>
      </c>
      <c r="AQ351" s="428">
        <f t="shared" si="169"/>
        <v>136.48999999999796</v>
      </c>
      <c r="AR351" s="428">
        <f t="shared" si="170"/>
        <v>159.36000000000058</v>
      </c>
      <c r="AS351" s="428">
        <f t="shared" si="171"/>
        <v>143.54000000000087</v>
      </c>
      <c r="AT351" s="428">
        <f t="shared" si="172"/>
        <v>158.4600000000064</v>
      </c>
      <c r="AU351" s="428">
        <f t="shared" si="173"/>
        <v>136.48999999999796</v>
      </c>
      <c r="AV351" s="428">
        <f t="shared" si="174"/>
        <v>159.36000000000058</v>
      </c>
      <c r="AW351" s="428">
        <f t="shared" si="175"/>
        <v>143.54000000000087</v>
      </c>
      <c r="AX351" s="428">
        <f t="shared" si="176"/>
        <v>158.4600000000064</v>
      </c>
    </row>
    <row r="352">
      <c r="A352" s="413">
        <v>347</v>
      </c>
      <c r="B352" s="290" cm="1">
        <f t="array" ref="B352">IF(Parameters!$C$55="No",IF($A352&lt;=Parameters!$D$23,Parameters!$C$23*$A352,IF($A352&lt;=Parameters!$D$24,Parameters!$C$23*Parameters!$D$23+Parameters!$C$24*($A352-Parameters!$D$23),IF($A352&lt;=Parameters!$D$25,Parameters!$C$23*Parameters!$D$23+Parameters!$C$24*(Parameters!$D$24-Parameters!$D$23)+Parameters!$C$25*($A352-Parameters!$D$24),Parameters!$C$23*Parameters!$D$23+Parameters!$C$24*(Parameters!$D$24-Parameters!$D$23)+Parameters!$C$25*(Parameters!$D$25-Parameters!$D$24)+Parameters!$C$26*($A352-Parameters!$D$25)))),_xlfn.IFS($A352&lt;=Parameters!$D$23,Parameters!$C$23*$A352,$A352&lt;=Parameters!$D$24,Parameters!$C$24*$A352,$A352&lt;=Parameters!$D$25,Parameters!$C$25*$A352,$A352&gt;Parameters!$D$25,Parameters!$C$26*$A352))</f>
        <v>33766.03</v>
      </c>
      <c r="C352" s="290">
        <f t="shared" si="177"/>
        <v>97.308443804034582</v>
      </c>
      <c r="D352" s="290" cm="1">
        <f t="array" ref="D352">IF(Parameters!$C$55="No",IF($A352&lt;=Parameters!$D$28,Parameters!$C$28*$A352,IF($A352&lt;=Parameters!$D$29,Parameters!$C$28*Parameters!$D$28+Parameters!$C$29*($A352-Parameters!$D$28),IF($A352&lt;=Parameters!$D$30,Parameters!$C$28*Parameters!$D$28+Parameters!$C$29*(Parameters!$D$29-Parameters!$D$28)+Parameters!$C$30*($A352-Parameters!$D$29),Parameters!$C$28*Parameters!$D$28+Parameters!$C$29*(Parameters!$D$29-Parameters!$D$28)+Parameters!$C$30*(Parameters!$D$30-Parameters!$D$29)+Parameters!$C$31*($A352-Parameters!$D$30)))),_xlfn.IFS($A352&lt;=Parameters!$D$28,Parameters!$C$28*$A352,$A352&lt;=Parameters!$D$29,Parameters!$C$29*$A352,$A352&lt;=Parameters!$D$30,Parameters!$C$30*$A352,$A352&gt;Parameters!$D$30,Parameters!$C$31*$A352))</f>
        <v>42782.42</v>
      </c>
      <c r="E352" s="290">
        <f t="shared" si="177"/>
        <v>123.29227665706051</v>
      </c>
      <c r="F352" s="290" cm="1">
        <f t="array" ref="F352">IF(Parameters!$C$55="No",IF($A352&lt;=Parameters!$D$34,Parameters!$C$34*$A352,IF($A352&lt;=Parameters!$D$35,Parameters!$C$34*Parameters!$D$34+Parameters!$C$35*($A352-Parameters!$D$34),IF($A352&lt;=Parameters!$D$36,Parameters!$C$34*Parameters!$D$34+Parameters!$C$35*(Parameters!$D$35-Parameters!$D$34)+Parameters!$C$36*($A352-Parameters!$D$35),Parameters!$C$34*Parameters!$D$34+Parameters!$C$35*(Parameters!$D$35-Parameters!$D$34)+Parameters!$C$36*(Parameters!$D$36-Parameters!$D$35)+Parameters!$C$37*($A352-Parameters!$D$36)))),_xlfn.IFS($A352&lt;=Parameters!$D$34,Parameters!$C$34*$A352,$A352&lt;=Parameters!$D$35,Parameters!$C$35*$A352,$A352&lt;=Parameters!$D$36,Parameters!$C$36*$A352,$A352&gt;Parameters!$D$36,Parameters!$C$37*$A352))</f>
        <v>46577.38</v>
      </c>
      <c r="G352" s="290">
        <f t="shared" si="178"/>
        <v>134.22876080691643</v>
      </c>
      <c r="H352" s="290" cm="1">
        <f t="array" ref="H352">IF(Parameters!$C$55="No",IF($A352&lt;=Parameters!$D$39,Parameters!$C$39*$A352,IF($A352&lt;=Parameters!$D$40,Parameters!$C$39*Parameters!$D$39+Parameters!$C$40*($A352-Parameters!$D$39),IF($A352&lt;=Parameters!$D$41,Parameters!$C$39*Parameters!$D$39+Parameters!$C$40*(Parameters!$D$40-Parameters!$D$39)+Parameters!$C$41*($A352-Parameters!$D$40),Parameters!$C$39*Parameters!$D$39+Parameters!$C$40*(Parameters!$D$40-Parameters!$D$39)+Parameters!$C$41*(Parameters!$D$41-Parameters!$D$40)+Parameters!$C$42*($A352-Parameters!$D$41)))),_xlfn.IFS($A352&lt;=Parameters!$D$39,Parameters!$C$39*$A352,$A352&lt;=Parameters!$D$40,Parameters!$C$40*$A352,$A352&lt;=Parameters!$D$41,Parameters!$C$41*$A352,$A352&gt;Parameters!$D$41,Parameters!$C$42*$A352))</f>
        <v>48894.12</v>
      </c>
      <c r="I352" s="290">
        <f t="shared" si="179"/>
        <v>140.90524495677235</v>
      </c>
      <c r="J352" s="290" cm="1">
        <f t="array" ref="J352">IF(Parameters!$D$55="No",IF($A352&lt;=Parameters!$F$23,Parameters!$E$23*$A352,IF($A352&lt;=Parameters!$F$24,Parameters!$E$23*Parameters!$F$23+Parameters!$E$24*($A352-Parameters!$F$23),IF($A352&lt;=Parameters!$F$25,Parameters!$E$23*Parameters!$F$23+Parameters!$E$24*(Parameters!$F$24-Parameters!$F$23)+Parameters!$E$25*($A352-Parameters!$F$24),Parameters!$E$23*Parameters!$F$23+Parameters!$E$24*(Parameters!$F$24-Parameters!$F$23)+Parameters!$E$25*(Parameters!$F$25-Parameters!$F$24)+Parameters!$E$26*($A352-Parameters!$F$25)))),_xlfn.IFS($A352&lt;=Parameters!$F$23,Parameters!$E$23*$A352,$A352&lt;=Parameters!$F$24,Parameters!$E$24*$A352,$A352&lt;=Parameters!$F$25,Parameters!$E$25*$A352,$A352&gt;Parameters!$F$25,Parameters!$E$26*$A352))</f>
        <v>33766.03</v>
      </c>
      <c r="K352" s="290">
        <f t="shared" si="155"/>
        <v>97.308443804034582</v>
      </c>
      <c r="L352" s="290" cm="1">
        <f t="array" ref="L352">IF(Parameters!$D$55="No",IF($A352&lt;=Parameters!$F$28,Parameters!$E$28*$A352,IF($A352&lt;=Parameters!$F$29,Parameters!$E$28*Parameters!$F$28+Parameters!$E$29*($A352-Parameters!$F$28),IF($A352&lt;=Parameters!$F$30,Parameters!$E$28*Parameters!$F$28+Parameters!$E$29*(Parameters!$F$29-Parameters!$F$28)+Parameters!$E$30*($A352-Parameters!$F$29),Parameters!$E$28*Parameters!$F$28+Parameters!$E$29*(Parameters!$F$29-Parameters!$F$28)+Parameters!$E$30*(Parameters!$F$30-Parameters!$F$29)+Parameters!$E$31*($A352-Parameters!$F$30)))),_xlfn.IFS($A352&lt;=Parameters!$F$28,Parameters!$E$28*$A352,$A352&lt;=Parameters!$F$29,Parameters!$E$29*$A352,$A352&lt;=Parameters!$F$30,Parameters!$E$30*$A352,$A352&gt;Parameters!$F$30,Parameters!$E$31*$A352))</f>
        <v>42782.42</v>
      </c>
      <c r="M352" s="290">
        <f t="shared" si="156"/>
        <v>123.29227665706051</v>
      </c>
      <c r="N352" s="290" cm="1">
        <f t="array" ref="N352">IF(Parameters!$D$55="No",IF($A352&lt;=Parameters!$F$34,Parameters!$E$34*$A352,IF($A352&lt;=Parameters!$F$35,Parameters!$E$34*Parameters!$F$34+Parameters!$E$35*($A352-Parameters!$F$34),IF($A352&lt;=Parameters!$F$36,Parameters!$E$34*Parameters!$F$34+Parameters!$E$35*(Parameters!$F$35-Parameters!$F$34)+Parameters!$E$36*($A352-Parameters!$F$35),Parameters!$E$34*Parameters!$F$34+Parameters!$E$35*(Parameters!$F$35-Parameters!$F$34)+Parameters!$E$36*(Parameters!$F$36-Parameters!$F$35)+Parameters!$E$37*($A352-Parameters!$F$36)))),_xlfn.IFS($A352&lt;=Parameters!$F$34,Parameters!$E$34*$A352,$A352&lt;=Parameters!$F$35,Parameters!$E$35*$A352,$A352&lt;=Parameters!$F$36,Parameters!$E$36*$A352,$A352&gt;Parameters!$F$36,Parameters!$E$37*$A352))</f>
        <v>46577.38</v>
      </c>
      <c r="O352" s="290">
        <f t="shared" si="180"/>
        <v>134.22876080691643</v>
      </c>
      <c r="P352" s="290" cm="1">
        <f t="array" ref="P352">IF(Parameters!$D$55="No",IF($A352&lt;=Parameters!$F$39,Parameters!$E$39*$A352,IF($A352&lt;=Parameters!$F$40,Parameters!$E$39*Parameters!$F$39+Parameters!$E$40*($A352-Parameters!$F$39),IF($A352&lt;=Parameters!$F$41,Parameters!$E$39*Parameters!$F$39+Parameters!$E$40*(Parameters!$F$40-Parameters!$F$39)+Parameters!$E$41*($A352-Parameters!$F$40),Parameters!$E$39*Parameters!$F$39+Parameters!$E$40*(Parameters!$F$40-Parameters!$F$39)+Parameters!$E$41*(Parameters!$F$41-Parameters!$F$40)+Parameters!$E$42*($A352-Parameters!$F$41)))),_xlfn.IFS($A352&lt;=Parameters!$F$39,Parameters!$E$39*$A352,$A352&lt;=Parameters!$F$40,Parameters!$E$40*$A352,$A352&lt;=Parameters!$F$41,Parameters!$E$41*$A352,$A352&gt;Parameters!$F$41,Parameters!$E$42*$A352))</f>
        <v>48894.12</v>
      </c>
      <c r="Q352" s="290">
        <f t="shared" si="181"/>
        <v>140.90524495677235</v>
      </c>
      <c r="R352" s="290" cm="1">
        <f t="array" ref="R352">IF(Parameters!$E$55="No",IF($A352&lt;=Parameters!$H$23,Parameters!$G$23*$A352,IF($A352&lt;=Parameters!$H$24,Parameters!$G$23*Parameters!$H$23+Parameters!$G$24*($A352-Parameters!$H$23),IF($A352&lt;=Parameters!$H$25,Parameters!$G$23*Parameters!$H$23+Parameters!$G$24*(Parameters!$H$24-Parameters!$H$23)+Parameters!$G$25*($A352-Parameters!$H$24),Parameters!$G$23*Parameters!$H$23+Parameters!$G$24*(Parameters!$H$24-Parameters!$H$23)+Parameters!$G$25*(Parameters!$H$25-Parameters!$H$24)+Parameters!$G$26*($A352-Parameters!$H$25)))),_xlfn.IFS($A352&lt;=Parameters!$H$23,Parameters!$G$23*$A352,$A352&lt;=Parameters!$H$24,Parameters!$G$24*$A352,$A352&lt;=Parameters!$H$25,Parameters!$G$25*$A352,$A352&gt;Parameters!$H$25,Parameters!$G$26*$A352))</f>
        <v>33766.03</v>
      </c>
      <c r="S352" s="290">
        <f t="shared" si="157"/>
        <v>97.308443804034582</v>
      </c>
      <c r="T352" s="290" cm="1">
        <f t="array" ref="T352">IF(Parameters!$E$55="No",IF($A352&lt;=Parameters!$H$28,Parameters!$G$28*$A352,IF($A352&lt;=Parameters!$H$29,Parameters!$G$28*Parameters!$H$28+Parameters!$G$29*($A352-Parameters!$H$28),IF($A352&lt;=Parameters!$H$30,Parameters!$G$28*Parameters!$H$28+Parameters!$G$29*(Parameters!$H$29-Parameters!$H$28)+Parameters!$G$30*($A352-Parameters!$H$29),Parameters!$G$28*Parameters!$H$28+Parameters!$G$29*(Parameters!$H$29-Parameters!$H$28)+Parameters!$G$30*(Parameters!$H$30-Parameters!$H$29)+Parameters!$G$31*($A352-Parameters!$H$30)))),_xlfn.IFS($A352&lt;=Parameters!$H$28,Parameters!$G$28*$A352,$A352&lt;=Parameters!$H$29,Parameters!$G$29*$A352,$A352&lt;=Parameters!$H$30,Parameters!$G$30*$A352,$A352&gt;Parameters!$H$30,Parameters!$G$31*$A352))</f>
        <v>42782.42</v>
      </c>
      <c r="U352" s="290">
        <f t="shared" si="158"/>
        <v>123.29227665706051</v>
      </c>
      <c r="V352" s="290" cm="1">
        <f t="array" ref="V352">IF(Parameters!$E$55="No",IF($A352&lt;=Parameters!$H$34,Parameters!$G$34*$A352,IF($A352&lt;=Parameters!$H$35,Parameters!$G$34*Parameters!$H$34+Parameters!$G$35*($A352-Parameters!$H$34),IF($A352&lt;=Parameters!$H$36,Parameters!$G$34*Parameters!$H$34+Parameters!$G$35*(Parameters!$H$35-Parameters!$H$34)+Parameters!$G$36*($A352-Parameters!$H$35),Parameters!$G$34*Parameters!$H$34+Parameters!$G$35*(Parameters!$H$35-Parameters!$H$34)+Parameters!$G$36*(Parameters!$H$36-Parameters!$H$35)+Parameters!$G$37*($A352-Parameters!$H$36)))),_xlfn.IFS($A352&lt;=Parameters!$H$34,Parameters!$G$34*$A352,$A352&lt;=Parameters!$H$35,Parameters!$G$35*$A352,$A352&lt;=Parameters!$H$36,Parameters!$G$36*$A352,$A352&gt;Parameters!$H$36,Parameters!$G$37*$A352))</f>
        <v>46577.38</v>
      </c>
      <c r="W352" s="290">
        <f t="shared" si="182"/>
        <v>134.22876080691643</v>
      </c>
      <c r="X352" s="290" cm="1">
        <f t="array" ref="X352">IF(Parameters!$E$55="No",IF($A352&lt;=Parameters!$H$39,Parameters!$G$39*$A352,IF($A352&lt;=Parameters!$H$40,Parameters!$G$39*Parameters!$H$39+Parameters!$G$40*($A352-Parameters!$H$39),IF($A352&lt;=Parameters!$H$41,Parameters!$G$39*Parameters!$H$39+Parameters!$G$40*(Parameters!$H$40-Parameters!$H$39)+Parameters!$G$41*($A352-Parameters!$H$40),Parameters!$G$39*Parameters!$H$39+Parameters!$G$40*(Parameters!$H$40-Parameters!$H$39)+Parameters!$G$41*(Parameters!$H$41-Parameters!$H$40)+Parameters!$G$42*($A352-Parameters!$H$41)))),_xlfn.IFS($A352&lt;=Parameters!$H$39,Parameters!$G$39*$A352,$A352&lt;=Parameters!$H$40,Parameters!$G$40*$A352,$A352&lt;=Parameters!$H$41,Parameters!$G$41*$A352,$A352&gt;Parameters!$H$41,Parameters!$G$42*$A352))</f>
        <v>48894.12</v>
      </c>
      <c r="Y352" s="290">
        <f t="shared" si="183"/>
        <v>140.90524495677235</v>
      </c>
      <c r="Z352" s="290" cm="1">
        <f t="array" ref="Z352">IF(Parameters!$F$55="No",IF($A352&lt;=Parameters!$J$23,Parameters!$I$23*$A352,IF($A352&lt;=Parameters!$J$24,Parameters!$I$23*Parameters!$J$23+Parameters!$I$24*($A352-Parameters!$J$23),IF($A352&lt;=Parameters!$J$25,Parameters!$I$23*Parameters!$J$23+Parameters!$I$24*(Parameters!$J$24-Parameters!$J$23)+Parameters!$I$25*($A352-Parameters!$J$24),Parameters!$I$23*Parameters!$J$23+Parameters!$I$24*(Parameters!$J$24-Parameters!$J$23)+Parameters!$I$25*(Parameters!$J$25-Parameters!$J$24)+Parameters!$I$26*($A352-Parameters!$J$25)))),_xlfn.IFS($A352&lt;=Parameters!$J$23,Parameters!$I$23*$A352,$A352&lt;=Parameters!$J$24,Parameters!$I$24*$A352,$A352&lt;=Parameters!$J$25,Parameters!$I$25*$A352,$A352&gt;Parameters!$J$25,Parameters!$I$26*$A352))</f>
        <v>33766.03</v>
      </c>
      <c r="AA352" s="290">
        <f t="shared" si="159"/>
        <v>97.308443804034582</v>
      </c>
      <c r="AB352" s="290" cm="1">
        <f t="array" ref="AB352">IF(Parameters!$F$55="No",IF($A352&lt;=Parameters!$J$28,Parameters!$I$28*$A352,IF($A352&lt;=Parameters!$J$29,Parameters!$I$28*Parameters!$J$28+Parameters!$I$29*($A352-Parameters!$J$28),IF($A352&lt;=Parameters!$J$30,Parameters!$I$28*Parameters!$J$28+Parameters!$I$29*(Parameters!$J$29-Parameters!$J$28)+Parameters!$I$30*($A352-Parameters!$J$29),Parameters!$I$28*Parameters!$J$28+Parameters!$I$29*(Parameters!$J$29-Parameters!$J$28)+Parameters!$I$30*(Parameters!$J$30-Parameters!$J$29)+Parameters!$I$31*($A352-Parameters!$J$30)))),_xlfn.IFS($A352&lt;=Parameters!$J$28,Parameters!$I$28*$A352,$A352&lt;=Parameters!$J$29,Parameters!$I$29*$A352,$A352&lt;=Parameters!$J$30,Parameters!$I$30*$A352,$A352&gt;Parameters!$J$30,Parameters!$I$31*$A352))</f>
        <v>42782.42</v>
      </c>
      <c r="AC352" s="290">
        <f t="shared" si="160"/>
        <v>123.29227665706051</v>
      </c>
      <c r="AD352" s="290" cm="1">
        <f t="array" ref="AD352">IF(Parameters!$F$55="No",IF($A352&lt;=Parameters!$J$34,Parameters!$I$34*$A352,IF($A352&lt;=Parameters!$J$35,Parameters!$I$34*Parameters!$J$34+Parameters!$I$35*($A352-Parameters!$J$34),IF($A352&lt;=Parameters!$J$36,Parameters!$I$34*Parameters!$J$34+Parameters!$I$35*(Parameters!$J$35-Parameters!$J$34)+Parameters!$I$36*($A352-Parameters!$J$35),Parameters!$I$34*Parameters!$J$34+Parameters!$I$35*(Parameters!$J$35-Parameters!$J$34)+Parameters!$I$36*(Parameters!$J$36-Parameters!$J$35)+Parameters!$I$37*($A352-Parameters!$J$36)))),_xlfn.IFS($A352&lt;=Parameters!$J$34,Parameters!$I$34*$A352,$A352&lt;=Parameters!$J$35,Parameters!$I$35*$A352,$A352&lt;=Parameters!$J$36,Parameters!$I$36*$A352,$A352&gt;Parameters!$J$36,Parameters!$I$37*$A352))</f>
        <v>46577.38</v>
      </c>
      <c r="AE352" s="290">
        <f t="shared" si="184"/>
        <v>134.22876080691643</v>
      </c>
      <c r="AF352" s="290" cm="1">
        <f t="array" ref="AF352">IF(Parameters!$F$55="No",IF($A352&lt;=Parameters!$J$39,Parameters!$I$39*$A352,IF($A352&lt;=Parameters!$J$40,Parameters!$I$39*Parameters!$J$39+Parameters!$I$40*($A352-Parameters!$J$39),IF($A352&lt;=Parameters!$J$41,Parameters!$I$39*Parameters!$J$39+Parameters!$I$40*(Parameters!$J$40-Parameters!$J$39)+Parameters!$I$41*($A352-Parameters!$J$40),Parameters!$I$39*Parameters!$J$39+Parameters!$I$40*(Parameters!$J$40-Parameters!$J$39)+Parameters!$I$41*(Parameters!$J$41-Parameters!$J$40)+Parameters!$I$42*($A352-Parameters!$J$41)))),_xlfn.IFS($A352&lt;=Parameters!$J$39,Parameters!$I$39*$A352,$A352&lt;=Parameters!$J$40,Parameters!$I$40*$A352,$A352&lt;=Parameters!$J$41,Parameters!$I$41*$A352,$A352&gt;Parameters!$J$41,Parameters!$I$42*$A352))</f>
        <v>48894.12</v>
      </c>
      <c r="AG352" s="290">
        <f t="shared" si="185"/>
        <v>140.90524495677235</v>
      </c>
      <c r="AI352" s="428">
        <f t="shared" si="161"/>
        <v>136.48999999999796</v>
      </c>
      <c r="AJ352" s="428">
        <f t="shared" si="162"/>
        <v>159.36000000000058</v>
      </c>
      <c r="AK352" s="428">
        <f t="shared" si="163"/>
        <v>143.54000000000087</v>
      </c>
      <c r="AL352" s="428">
        <f t="shared" si="164"/>
        <v>158.45999999999913</v>
      </c>
      <c r="AM352" s="428">
        <f t="shared" si="165"/>
        <v>136.48999999999796</v>
      </c>
      <c r="AN352" s="428">
        <f t="shared" si="166"/>
        <v>159.36000000000058</v>
      </c>
      <c r="AO352" s="428">
        <f t="shared" si="167"/>
        <v>143.54000000000087</v>
      </c>
      <c r="AP352" s="428">
        <f t="shared" si="168"/>
        <v>158.45999999999913</v>
      </c>
      <c r="AQ352" s="428">
        <f t="shared" si="169"/>
        <v>136.48999999999796</v>
      </c>
      <c r="AR352" s="428">
        <f t="shared" si="170"/>
        <v>159.36000000000058</v>
      </c>
      <c r="AS352" s="428">
        <f t="shared" si="171"/>
        <v>143.54000000000087</v>
      </c>
      <c r="AT352" s="428">
        <f t="shared" si="172"/>
        <v>158.45999999999913</v>
      </c>
      <c r="AU352" s="428">
        <f t="shared" si="173"/>
        <v>136.48999999999796</v>
      </c>
      <c r="AV352" s="428">
        <f t="shared" si="174"/>
        <v>159.36000000000058</v>
      </c>
      <c r="AW352" s="428">
        <f t="shared" si="175"/>
        <v>143.54000000000087</v>
      </c>
      <c r="AX352" s="428">
        <f t="shared" si="176"/>
        <v>158.45999999999913</v>
      </c>
    </row>
    <row r="353">
      <c r="A353" s="413">
        <v>348</v>
      </c>
      <c r="B353" s="290" cm="1">
        <f t="array" ref="B353">IF(Parameters!$C$55="No",IF($A353&lt;=Parameters!$D$23,Parameters!$C$23*$A353,IF($A353&lt;=Parameters!$D$24,Parameters!$C$23*Parameters!$D$23+Parameters!$C$24*($A353-Parameters!$D$23),IF($A353&lt;=Parameters!$D$25,Parameters!$C$23*Parameters!$D$23+Parameters!$C$24*(Parameters!$D$24-Parameters!$D$23)+Parameters!$C$25*($A353-Parameters!$D$24),Parameters!$C$23*Parameters!$D$23+Parameters!$C$24*(Parameters!$D$24-Parameters!$D$23)+Parameters!$C$25*(Parameters!$D$25-Parameters!$D$24)+Parameters!$C$26*($A353-Parameters!$D$25)))),_xlfn.IFS($A353&lt;=Parameters!$D$23,Parameters!$C$23*$A353,$A353&lt;=Parameters!$D$24,Parameters!$C$24*$A353,$A353&lt;=Parameters!$D$25,Parameters!$C$25*$A353,$A353&gt;Parameters!$D$25,Parameters!$C$26*$A353))</f>
        <v>33902.520000000004</v>
      </c>
      <c r="C353" s="290">
        <f t="shared" si="177"/>
        <v>97.421034482758628</v>
      </c>
      <c r="D353" s="290" cm="1">
        <f t="array" ref="D353">IF(Parameters!$C$55="No",IF($A353&lt;=Parameters!$D$28,Parameters!$C$28*$A353,IF($A353&lt;=Parameters!$D$29,Parameters!$C$28*Parameters!$D$28+Parameters!$C$29*($A353-Parameters!$D$28),IF($A353&lt;=Parameters!$D$30,Parameters!$C$28*Parameters!$D$28+Parameters!$C$29*(Parameters!$D$29-Parameters!$D$28)+Parameters!$C$30*($A353-Parameters!$D$29),Parameters!$C$28*Parameters!$D$28+Parameters!$C$29*(Parameters!$D$29-Parameters!$D$28)+Parameters!$C$30*(Parameters!$D$30-Parameters!$D$29)+Parameters!$C$31*($A353-Parameters!$D$30)))),_xlfn.IFS($A353&lt;=Parameters!$D$28,Parameters!$C$28*$A353,$A353&lt;=Parameters!$D$29,Parameters!$C$29*$A353,$A353&lt;=Parameters!$D$30,Parameters!$C$30*$A353,$A353&gt;Parameters!$D$30,Parameters!$C$31*$A353))</f>
        <v>42941.78</v>
      </c>
      <c r="E353" s="290">
        <f t="shared" si="177"/>
        <v>123.39591954022988</v>
      </c>
      <c r="F353" s="290" cm="1">
        <f t="array" ref="F353">IF(Parameters!$C$55="No",IF($A353&lt;=Parameters!$D$34,Parameters!$C$34*$A353,IF($A353&lt;=Parameters!$D$35,Parameters!$C$34*Parameters!$D$34+Parameters!$C$35*($A353-Parameters!$D$34),IF($A353&lt;=Parameters!$D$36,Parameters!$C$34*Parameters!$D$34+Parameters!$C$35*(Parameters!$D$35-Parameters!$D$34)+Parameters!$C$36*($A353-Parameters!$D$35),Parameters!$C$34*Parameters!$D$34+Parameters!$C$35*(Parameters!$D$35-Parameters!$D$34)+Parameters!$C$36*(Parameters!$D$36-Parameters!$D$35)+Parameters!$C$37*($A353-Parameters!$D$36)))),_xlfn.IFS($A353&lt;=Parameters!$D$34,Parameters!$C$34*$A353,$A353&lt;=Parameters!$D$35,Parameters!$C$35*$A353,$A353&lt;=Parameters!$D$36,Parameters!$C$36*$A353,$A353&gt;Parameters!$D$36,Parameters!$C$37*$A353))</f>
        <v>46720.92</v>
      </c>
      <c r="G353" s="290">
        <f t="shared" si="178"/>
        <v>134.25551724137929</v>
      </c>
      <c r="H353" s="290" cm="1">
        <f t="array" ref="H353">IF(Parameters!$C$55="No",IF($A353&lt;=Parameters!$D$39,Parameters!$C$39*$A353,IF($A353&lt;=Parameters!$D$40,Parameters!$C$39*Parameters!$D$39+Parameters!$C$40*($A353-Parameters!$D$39),IF($A353&lt;=Parameters!$D$41,Parameters!$C$39*Parameters!$D$39+Parameters!$C$40*(Parameters!$D$40-Parameters!$D$39)+Parameters!$C$41*($A353-Parameters!$D$40),Parameters!$C$39*Parameters!$D$39+Parameters!$C$40*(Parameters!$D$40-Parameters!$D$39)+Parameters!$C$41*(Parameters!$D$41-Parameters!$D$40)+Parameters!$C$42*($A353-Parameters!$D$41)))),_xlfn.IFS($A353&lt;=Parameters!$D$39,Parameters!$C$39*$A353,$A353&lt;=Parameters!$D$40,Parameters!$C$40*$A353,$A353&lt;=Parameters!$D$41,Parameters!$C$41*$A353,$A353&gt;Parameters!$D$41,Parameters!$C$42*$A353))</f>
        <v>49052.58</v>
      </c>
      <c r="I353" s="290">
        <f t="shared" si="179"/>
        <v>140.95568965517242</v>
      </c>
      <c r="J353" s="290" cm="1">
        <f t="array" ref="J353">IF(Parameters!$D$55="No",IF($A353&lt;=Parameters!$F$23,Parameters!$E$23*$A353,IF($A353&lt;=Parameters!$F$24,Parameters!$E$23*Parameters!$F$23+Parameters!$E$24*($A353-Parameters!$F$23),IF($A353&lt;=Parameters!$F$25,Parameters!$E$23*Parameters!$F$23+Parameters!$E$24*(Parameters!$F$24-Parameters!$F$23)+Parameters!$E$25*($A353-Parameters!$F$24),Parameters!$E$23*Parameters!$F$23+Parameters!$E$24*(Parameters!$F$24-Parameters!$F$23)+Parameters!$E$25*(Parameters!$F$25-Parameters!$F$24)+Parameters!$E$26*($A353-Parameters!$F$25)))),_xlfn.IFS($A353&lt;=Parameters!$F$23,Parameters!$E$23*$A353,$A353&lt;=Parameters!$F$24,Parameters!$E$24*$A353,$A353&lt;=Parameters!$F$25,Parameters!$E$25*$A353,$A353&gt;Parameters!$F$25,Parameters!$E$26*$A353))</f>
        <v>33902.520000000004</v>
      </c>
      <c r="K353" s="290">
        <f t="shared" si="155"/>
        <v>97.421034482758628</v>
      </c>
      <c r="L353" s="290" cm="1">
        <f t="array" ref="L353">IF(Parameters!$D$55="No",IF($A353&lt;=Parameters!$F$28,Parameters!$E$28*$A353,IF($A353&lt;=Parameters!$F$29,Parameters!$E$28*Parameters!$F$28+Parameters!$E$29*($A353-Parameters!$F$28),IF($A353&lt;=Parameters!$F$30,Parameters!$E$28*Parameters!$F$28+Parameters!$E$29*(Parameters!$F$29-Parameters!$F$28)+Parameters!$E$30*($A353-Parameters!$F$29),Parameters!$E$28*Parameters!$F$28+Parameters!$E$29*(Parameters!$F$29-Parameters!$F$28)+Parameters!$E$30*(Parameters!$F$30-Parameters!$F$29)+Parameters!$E$31*($A353-Parameters!$F$30)))),_xlfn.IFS($A353&lt;=Parameters!$F$28,Parameters!$E$28*$A353,$A353&lt;=Parameters!$F$29,Parameters!$E$29*$A353,$A353&lt;=Parameters!$F$30,Parameters!$E$30*$A353,$A353&gt;Parameters!$F$30,Parameters!$E$31*$A353))</f>
        <v>42941.78</v>
      </c>
      <c r="M353" s="290">
        <f t="shared" si="156"/>
        <v>123.39591954022988</v>
      </c>
      <c r="N353" s="290" cm="1">
        <f t="array" ref="N353">IF(Parameters!$D$55="No",IF($A353&lt;=Parameters!$F$34,Parameters!$E$34*$A353,IF($A353&lt;=Parameters!$F$35,Parameters!$E$34*Parameters!$F$34+Parameters!$E$35*($A353-Parameters!$F$34),IF($A353&lt;=Parameters!$F$36,Parameters!$E$34*Parameters!$F$34+Parameters!$E$35*(Parameters!$F$35-Parameters!$F$34)+Parameters!$E$36*($A353-Parameters!$F$35),Parameters!$E$34*Parameters!$F$34+Parameters!$E$35*(Parameters!$F$35-Parameters!$F$34)+Parameters!$E$36*(Parameters!$F$36-Parameters!$F$35)+Parameters!$E$37*($A353-Parameters!$F$36)))),_xlfn.IFS($A353&lt;=Parameters!$F$34,Parameters!$E$34*$A353,$A353&lt;=Parameters!$F$35,Parameters!$E$35*$A353,$A353&lt;=Parameters!$F$36,Parameters!$E$36*$A353,$A353&gt;Parameters!$F$36,Parameters!$E$37*$A353))</f>
        <v>46720.92</v>
      </c>
      <c r="O353" s="290">
        <f t="shared" si="180"/>
        <v>134.25551724137929</v>
      </c>
      <c r="P353" s="290" cm="1">
        <f t="array" ref="P353">IF(Parameters!$D$55="No",IF($A353&lt;=Parameters!$F$39,Parameters!$E$39*$A353,IF($A353&lt;=Parameters!$F$40,Parameters!$E$39*Parameters!$F$39+Parameters!$E$40*($A353-Parameters!$F$39),IF($A353&lt;=Parameters!$F$41,Parameters!$E$39*Parameters!$F$39+Parameters!$E$40*(Parameters!$F$40-Parameters!$F$39)+Parameters!$E$41*($A353-Parameters!$F$40),Parameters!$E$39*Parameters!$F$39+Parameters!$E$40*(Parameters!$F$40-Parameters!$F$39)+Parameters!$E$41*(Parameters!$F$41-Parameters!$F$40)+Parameters!$E$42*($A353-Parameters!$F$41)))),_xlfn.IFS($A353&lt;=Parameters!$F$39,Parameters!$E$39*$A353,$A353&lt;=Parameters!$F$40,Parameters!$E$40*$A353,$A353&lt;=Parameters!$F$41,Parameters!$E$41*$A353,$A353&gt;Parameters!$F$41,Parameters!$E$42*$A353))</f>
        <v>49052.58</v>
      </c>
      <c r="Q353" s="290">
        <f t="shared" si="181"/>
        <v>140.95568965517242</v>
      </c>
      <c r="R353" s="290" cm="1">
        <f t="array" ref="R353">IF(Parameters!$E$55="No",IF($A353&lt;=Parameters!$H$23,Parameters!$G$23*$A353,IF($A353&lt;=Parameters!$H$24,Parameters!$G$23*Parameters!$H$23+Parameters!$G$24*($A353-Parameters!$H$23),IF($A353&lt;=Parameters!$H$25,Parameters!$G$23*Parameters!$H$23+Parameters!$G$24*(Parameters!$H$24-Parameters!$H$23)+Parameters!$G$25*($A353-Parameters!$H$24),Parameters!$G$23*Parameters!$H$23+Parameters!$G$24*(Parameters!$H$24-Parameters!$H$23)+Parameters!$G$25*(Parameters!$H$25-Parameters!$H$24)+Parameters!$G$26*($A353-Parameters!$H$25)))),_xlfn.IFS($A353&lt;=Parameters!$H$23,Parameters!$G$23*$A353,$A353&lt;=Parameters!$H$24,Parameters!$G$24*$A353,$A353&lt;=Parameters!$H$25,Parameters!$G$25*$A353,$A353&gt;Parameters!$H$25,Parameters!$G$26*$A353))</f>
        <v>33902.520000000004</v>
      </c>
      <c r="S353" s="290">
        <f t="shared" si="157"/>
        <v>97.421034482758628</v>
      </c>
      <c r="T353" s="290" cm="1">
        <f t="array" ref="T353">IF(Parameters!$E$55="No",IF($A353&lt;=Parameters!$H$28,Parameters!$G$28*$A353,IF($A353&lt;=Parameters!$H$29,Parameters!$G$28*Parameters!$H$28+Parameters!$G$29*($A353-Parameters!$H$28),IF($A353&lt;=Parameters!$H$30,Parameters!$G$28*Parameters!$H$28+Parameters!$G$29*(Parameters!$H$29-Parameters!$H$28)+Parameters!$G$30*($A353-Parameters!$H$29),Parameters!$G$28*Parameters!$H$28+Parameters!$G$29*(Parameters!$H$29-Parameters!$H$28)+Parameters!$G$30*(Parameters!$H$30-Parameters!$H$29)+Parameters!$G$31*($A353-Parameters!$H$30)))),_xlfn.IFS($A353&lt;=Parameters!$H$28,Parameters!$G$28*$A353,$A353&lt;=Parameters!$H$29,Parameters!$G$29*$A353,$A353&lt;=Parameters!$H$30,Parameters!$G$30*$A353,$A353&gt;Parameters!$H$30,Parameters!$G$31*$A353))</f>
        <v>42941.78</v>
      </c>
      <c r="U353" s="290">
        <f t="shared" si="158"/>
        <v>123.39591954022988</v>
      </c>
      <c r="V353" s="290" cm="1">
        <f t="array" ref="V353">IF(Parameters!$E$55="No",IF($A353&lt;=Parameters!$H$34,Parameters!$G$34*$A353,IF($A353&lt;=Parameters!$H$35,Parameters!$G$34*Parameters!$H$34+Parameters!$G$35*($A353-Parameters!$H$34),IF($A353&lt;=Parameters!$H$36,Parameters!$G$34*Parameters!$H$34+Parameters!$G$35*(Parameters!$H$35-Parameters!$H$34)+Parameters!$G$36*($A353-Parameters!$H$35),Parameters!$G$34*Parameters!$H$34+Parameters!$G$35*(Parameters!$H$35-Parameters!$H$34)+Parameters!$G$36*(Parameters!$H$36-Parameters!$H$35)+Parameters!$G$37*($A353-Parameters!$H$36)))),_xlfn.IFS($A353&lt;=Parameters!$H$34,Parameters!$G$34*$A353,$A353&lt;=Parameters!$H$35,Parameters!$G$35*$A353,$A353&lt;=Parameters!$H$36,Parameters!$G$36*$A353,$A353&gt;Parameters!$H$36,Parameters!$G$37*$A353))</f>
        <v>46720.92</v>
      </c>
      <c r="W353" s="290">
        <f t="shared" si="182"/>
        <v>134.25551724137929</v>
      </c>
      <c r="X353" s="290" cm="1">
        <f t="array" ref="X353">IF(Parameters!$E$55="No",IF($A353&lt;=Parameters!$H$39,Parameters!$G$39*$A353,IF($A353&lt;=Parameters!$H$40,Parameters!$G$39*Parameters!$H$39+Parameters!$G$40*($A353-Parameters!$H$39),IF($A353&lt;=Parameters!$H$41,Parameters!$G$39*Parameters!$H$39+Parameters!$G$40*(Parameters!$H$40-Parameters!$H$39)+Parameters!$G$41*($A353-Parameters!$H$40),Parameters!$G$39*Parameters!$H$39+Parameters!$G$40*(Parameters!$H$40-Parameters!$H$39)+Parameters!$G$41*(Parameters!$H$41-Parameters!$H$40)+Parameters!$G$42*($A353-Parameters!$H$41)))),_xlfn.IFS($A353&lt;=Parameters!$H$39,Parameters!$G$39*$A353,$A353&lt;=Parameters!$H$40,Parameters!$G$40*$A353,$A353&lt;=Parameters!$H$41,Parameters!$G$41*$A353,$A353&gt;Parameters!$H$41,Parameters!$G$42*$A353))</f>
        <v>49052.58</v>
      </c>
      <c r="Y353" s="290">
        <f t="shared" si="183"/>
        <v>140.95568965517242</v>
      </c>
      <c r="Z353" s="290" cm="1">
        <f t="array" ref="Z353">IF(Parameters!$F$55="No",IF($A353&lt;=Parameters!$J$23,Parameters!$I$23*$A353,IF($A353&lt;=Parameters!$J$24,Parameters!$I$23*Parameters!$J$23+Parameters!$I$24*($A353-Parameters!$J$23),IF($A353&lt;=Parameters!$J$25,Parameters!$I$23*Parameters!$J$23+Parameters!$I$24*(Parameters!$J$24-Parameters!$J$23)+Parameters!$I$25*($A353-Parameters!$J$24),Parameters!$I$23*Parameters!$J$23+Parameters!$I$24*(Parameters!$J$24-Parameters!$J$23)+Parameters!$I$25*(Parameters!$J$25-Parameters!$J$24)+Parameters!$I$26*($A353-Parameters!$J$25)))),_xlfn.IFS($A353&lt;=Parameters!$J$23,Parameters!$I$23*$A353,$A353&lt;=Parameters!$J$24,Parameters!$I$24*$A353,$A353&lt;=Parameters!$J$25,Parameters!$I$25*$A353,$A353&gt;Parameters!$J$25,Parameters!$I$26*$A353))</f>
        <v>33902.520000000004</v>
      </c>
      <c r="AA353" s="290">
        <f t="shared" si="159"/>
        <v>97.421034482758628</v>
      </c>
      <c r="AB353" s="290" cm="1">
        <f t="array" ref="AB353">IF(Parameters!$F$55="No",IF($A353&lt;=Parameters!$J$28,Parameters!$I$28*$A353,IF($A353&lt;=Parameters!$J$29,Parameters!$I$28*Parameters!$J$28+Parameters!$I$29*($A353-Parameters!$J$28),IF($A353&lt;=Parameters!$J$30,Parameters!$I$28*Parameters!$J$28+Parameters!$I$29*(Parameters!$J$29-Parameters!$J$28)+Parameters!$I$30*($A353-Parameters!$J$29),Parameters!$I$28*Parameters!$J$28+Parameters!$I$29*(Parameters!$J$29-Parameters!$J$28)+Parameters!$I$30*(Parameters!$J$30-Parameters!$J$29)+Parameters!$I$31*($A353-Parameters!$J$30)))),_xlfn.IFS($A353&lt;=Parameters!$J$28,Parameters!$I$28*$A353,$A353&lt;=Parameters!$J$29,Parameters!$I$29*$A353,$A353&lt;=Parameters!$J$30,Parameters!$I$30*$A353,$A353&gt;Parameters!$J$30,Parameters!$I$31*$A353))</f>
        <v>42941.78</v>
      </c>
      <c r="AC353" s="290">
        <f t="shared" si="160"/>
        <v>123.39591954022988</v>
      </c>
      <c r="AD353" s="290" cm="1">
        <f t="array" ref="AD353">IF(Parameters!$F$55="No",IF($A353&lt;=Parameters!$J$34,Parameters!$I$34*$A353,IF($A353&lt;=Parameters!$J$35,Parameters!$I$34*Parameters!$J$34+Parameters!$I$35*($A353-Parameters!$J$34),IF($A353&lt;=Parameters!$J$36,Parameters!$I$34*Parameters!$J$34+Parameters!$I$35*(Parameters!$J$35-Parameters!$J$34)+Parameters!$I$36*($A353-Parameters!$J$35),Parameters!$I$34*Parameters!$J$34+Parameters!$I$35*(Parameters!$J$35-Parameters!$J$34)+Parameters!$I$36*(Parameters!$J$36-Parameters!$J$35)+Parameters!$I$37*($A353-Parameters!$J$36)))),_xlfn.IFS($A353&lt;=Parameters!$J$34,Parameters!$I$34*$A353,$A353&lt;=Parameters!$J$35,Parameters!$I$35*$A353,$A353&lt;=Parameters!$J$36,Parameters!$I$36*$A353,$A353&gt;Parameters!$J$36,Parameters!$I$37*$A353))</f>
        <v>46720.92</v>
      </c>
      <c r="AE353" s="290">
        <f t="shared" si="184"/>
        <v>134.25551724137929</v>
      </c>
      <c r="AF353" s="290" cm="1">
        <f t="array" ref="AF353">IF(Parameters!$F$55="No",IF($A353&lt;=Parameters!$J$39,Parameters!$I$39*$A353,IF($A353&lt;=Parameters!$J$40,Parameters!$I$39*Parameters!$J$39+Parameters!$I$40*($A353-Parameters!$J$39),IF($A353&lt;=Parameters!$J$41,Parameters!$I$39*Parameters!$J$39+Parameters!$I$40*(Parameters!$J$40-Parameters!$J$39)+Parameters!$I$41*($A353-Parameters!$J$40),Parameters!$I$39*Parameters!$J$39+Parameters!$I$40*(Parameters!$J$40-Parameters!$J$39)+Parameters!$I$41*(Parameters!$J$41-Parameters!$J$40)+Parameters!$I$42*($A353-Parameters!$J$41)))),_xlfn.IFS($A353&lt;=Parameters!$J$39,Parameters!$I$39*$A353,$A353&lt;=Parameters!$J$40,Parameters!$I$40*$A353,$A353&lt;=Parameters!$J$41,Parameters!$I$41*$A353,$A353&gt;Parameters!$J$41,Parameters!$I$42*$A353))</f>
        <v>49052.58</v>
      </c>
      <c r="AG353" s="290">
        <f t="shared" si="185"/>
        <v>140.95568965517242</v>
      </c>
      <c r="AI353" s="428">
        <f t="shared" si="161"/>
        <v>136.49000000000524</v>
      </c>
      <c r="AJ353" s="428">
        <f t="shared" si="162"/>
        <v>159.36000000000058</v>
      </c>
      <c r="AK353" s="428">
        <f t="shared" si="163"/>
        <v>143.54000000000087</v>
      </c>
      <c r="AL353" s="428">
        <f t="shared" si="164"/>
        <v>158.45999999999913</v>
      </c>
      <c r="AM353" s="428">
        <f t="shared" si="165"/>
        <v>136.49000000000524</v>
      </c>
      <c r="AN353" s="428">
        <f t="shared" si="166"/>
        <v>159.36000000000058</v>
      </c>
      <c r="AO353" s="428">
        <f t="shared" si="167"/>
        <v>143.54000000000087</v>
      </c>
      <c r="AP353" s="428">
        <f t="shared" si="168"/>
        <v>158.45999999999913</v>
      </c>
      <c r="AQ353" s="428">
        <f t="shared" si="169"/>
        <v>136.49000000000524</v>
      </c>
      <c r="AR353" s="428">
        <f t="shared" si="170"/>
        <v>159.36000000000058</v>
      </c>
      <c r="AS353" s="428">
        <f t="shared" si="171"/>
        <v>143.54000000000087</v>
      </c>
      <c r="AT353" s="428">
        <f t="shared" si="172"/>
        <v>158.45999999999913</v>
      </c>
      <c r="AU353" s="428">
        <f t="shared" si="173"/>
        <v>136.49000000000524</v>
      </c>
      <c r="AV353" s="428">
        <f t="shared" si="174"/>
        <v>159.36000000000058</v>
      </c>
      <c r="AW353" s="428">
        <f t="shared" si="175"/>
        <v>143.54000000000087</v>
      </c>
      <c r="AX353" s="428">
        <f t="shared" si="176"/>
        <v>158.45999999999913</v>
      </c>
    </row>
    <row r="354">
      <c r="A354" s="413">
        <v>349</v>
      </c>
      <c r="B354" s="290" cm="1">
        <f t="array" ref="B354">IF(Parameters!$C$55="No",IF($A354&lt;=Parameters!$D$23,Parameters!$C$23*$A354,IF($A354&lt;=Parameters!$D$24,Parameters!$C$23*Parameters!$D$23+Parameters!$C$24*($A354-Parameters!$D$23),IF($A354&lt;=Parameters!$D$25,Parameters!$C$23*Parameters!$D$23+Parameters!$C$24*(Parameters!$D$24-Parameters!$D$23)+Parameters!$C$25*($A354-Parameters!$D$24),Parameters!$C$23*Parameters!$D$23+Parameters!$C$24*(Parameters!$D$24-Parameters!$D$23)+Parameters!$C$25*(Parameters!$D$25-Parameters!$D$24)+Parameters!$C$26*($A354-Parameters!$D$25)))),_xlfn.IFS($A354&lt;=Parameters!$D$23,Parameters!$C$23*$A354,$A354&lt;=Parameters!$D$24,Parameters!$C$24*$A354,$A354&lt;=Parameters!$D$25,Parameters!$C$25*$A354,$A354&gt;Parameters!$D$25,Parameters!$C$26*$A354))</f>
        <v>34039.01</v>
      </c>
      <c r="C354" s="290">
        <f t="shared" si="177"/>
        <v>97.532979942693416</v>
      </c>
      <c r="D354" s="290" cm="1">
        <f t="array" ref="D354">IF(Parameters!$C$55="No",IF($A354&lt;=Parameters!$D$28,Parameters!$C$28*$A354,IF($A354&lt;=Parameters!$D$29,Parameters!$C$28*Parameters!$D$28+Parameters!$C$29*($A354-Parameters!$D$28),IF($A354&lt;=Parameters!$D$30,Parameters!$C$28*Parameters!$D$28+Parameters!$C$29*(Parameters!$D$29-Parameters!$D$28)+Parameters!$C$30*($A354-Parameters!$D$29),Parameters!$C$28*Parameters!$D$28+Parameters!$C$29*(Parameters!$D$29-Parameters!$D$28)+Parameters!$C$30*(Parameters!$D$30-Parameters!$D$29)+Parameters!$C$31*($A354-Parameters!$D$30)))),_xlfn.IFS($A354&lt;=Parameters!$D$28,Parameters!$C$28*$A354,$A354&lt;=Parameters!$D$29,Parameters!$C$29*$A354,$A354&lt;=Parameters!$D$30,Parameters!$C$30*$A354,$A354&gt;Parameters!$D$30,Parameters!$C$31*$A354))</f>
        <v>43101.14</v>
      </c>
      <c r="E354" s="290">
        <f t="shared" si="177"/>
        <v>123.49896848137536</v>
      </c>
      <c r="F354" s="290" cm="1">
        <f t="array" ref="F354">IF(Parameters!$C$55="No",IF($A354&lt;=Parameters!$D$34,Parameters!$C$34*$A354,IF($A354&lt;=Parameters!$D$35,Parameters!$C$34*Parameters!$D$34+Parameters!$C$35*($A354-Parameters!$D$34),IF($A354&lt;=Parameters!$D$36,Parameters!$C$34*Parameters!$D$34+Parameters!$C$35*(Parameters!$D$35-Parameters!$D$34)+Parameters!$C$36*($A354-Parameters!$D$35),Parameters!$C$34*Parameters!$D$34+Parameters!$C$35*(Parameters!$D$35-Parameters!$D$34)+Parameters!$C$36*(Parameters!$D$36-Parameters!$D$35)+Parameters!$C$37*($A354-Parameters!$D$36)))),_xlfn.IFS($A354&lt;=Parameters!$D$34,Parameters!$C$34*$A354,$A354&lt;=Parameters!$D$35,Parameters!$C$35*$A354,$A354&lt;=Parameters!$D$36,Parameters!$C$36*$A354,$A354&gt;Parameters!$D$36,Parameters!$C$37*$A354))</f>
        <v>46864.46</v>
      </c>
      <c r="G354" s="290">
        <f t="shared" si="178"/>
        <v>134.28212034383955</v>
      </c>
      <c r="H354" s="290" cm="1">
        <f t="array" ref="H354">IF(Parameters!$C$55="No",IF($A354&lt;=Parameters!$D$39,Parameters!$C$39*$A354,IF($A354&lt;=Parameters!$D$40,Parameters!$C$39*Parameters!$D$39+Parameters!$C$40*($A354-Parameters!$D$39),IF($A354&lt;=Parameters!$D$41,Parameters!$C$39*Parameters!$D$39+Parameters!$C$40*(Parameters!$D$40-Parameters!$D$39)+Parameters!$C$41*($A354-Parameters!$D$40),Parameters!$C$39*Parameters!$D$39+Parameters!$C$40*(Parameters!$D$40-Parameters!$D$39)+Parameters!$C$41*(Parameters!$D$41-Parameters!$D$40)+Parameters!$C$42*($A354-Parameters!$D$41)))),_xlfn.IFS($A354&lt;=Parameters!$D$39,Parameters!$C$39*$A354,$A354&lt;=Parameters!$D$40,Parameters!$C$40*$A354,$A354&lt;=Parameters!$D$41,Parameters!$C$41*$A354,$A354&gt;Parameters!$D$41,Parameters!$C$42*$A354))</f>
        <v>49211.040000000001</v>
      </c>
      <c r="I354" s="290">
        <f t="shared" si="179"/>
        <v>141.0058452722063</v>
      </c>
      <c r="J354" s="290" cm="1">
        <f t="array" ref="J354">IF(Parameters!$D$55="No",IF($A354&lt;=Parameters!$F$23,Parameters!$E$23*$A354,IF($A354&lt;=Parameters!$F$24,Parameters!$E$23*Parameters!$F$23+Parameters!$E$24*($A354-Parameters!$F$23),IF($A354&lt;=Parameters!$F$25,Parameters!$E$23*Parameters!$F$23+Parameters!$E$24*(Parameters!$F$24-Parameters!$F$23)+Parameters!$E$25*($A354-Parameters!$F$24),Parameters!$E$23*Parameters!$F$23+Parameters!$E$24*(Parameters!$F$24-Parameters!$F$23)+Parameters!$E$25*(Parameters!$F$25-Parameters!$F$24)+Parameters!$E$26*($A354-Parameters!$F$25)))),_xlfn.IFS($A354&lt;=Parameters!$F$23,Parameters!$E$23*$A354,$A354&lt;=Parameters!$F$24,Parameters!$E$24*$A354,$A354&lt;=Parameters!$F$25,Parameters!$E$25*$A354,$A354&gt;Parameters!$F$25,Parameters!$E$26*$A354))</f>
        <v>34039.01</v>
      </c>
      <c r="K354" s="290">
        <f t="shared" si="155"/>
        <v>97.532979942693416</v>
      </c>
      <c r="L354" s="290" cm="1">
        <f t="array" ref="L354">IF(Parameters!$D$55="No",IF($A354&lt;=Parameters!$F$28,Parameters!$E$28*$A354,IF($A354&lt;=Parameters!$F$29,Parameters!$E$28*Parameters!$F$28+Parameters!$E$29*($A354-Parameters!$F$28),IF($A354&lt;=Parameters!$F$30,Parameters!$E$28*Parameters!$F$28+Parameters!$E$29*(Parameters!$F$29-Parameters!$F$28)+Parameters!$E$30*($A354-Parameters!$F$29),Parameters!$E$28*Parameters!$F$28+Parameters!$E$29*(Parameters!$F$29-Parameters!$F$28)+Parameters!$E$30*(Parameters!$F$30-Parameters!$F$29)+Parameters!$E$31*($A354-Parameters!$F$30)))),_xlfn.IFS($A354&lt;=Parameters!$F$28,Parameters!$E$28*$A354,$A354&lt;=Parameters!$F$29,Parameters!$E$29*$A354,$A354&lt;=Parameters!$F$30,Parameters!$E$30*$A354,$A354&gt;Parameters!$F$30,Parameters!$E$31*$A354))</f>
        <v>43101.14</v>
      </c>
      <c r="M354" s="290">
        <f t="shared" si="156"/>
        <v>123.49896848137536</v>
      </c>
      <c r="N354" s="290" cm="1">
        <f t="array" ref="N354">IF(Parameters!$D$55="No",IF($A354&lt;=Parameters!$F$34,Parameters!$E$34*$A354,IF($A354&lt;=Parameters!$F$35,Parameters!$E$34*Parameters!$F$34+Parameters!$E$35*($A354-Parameters!$F$34),IF($A354&lt;=Parameters!$F$36,Parameters!$E$34*Parameters!$F$34+Parameters!$E$35*(Parameters!$F$35-Parameters!$F$34)+Parameters!$E$36*($A354-Parameters!$F$35),Parameters!$E$34*Parameters!$F$34+Parameters!$E$35*(Parameters!$F$35-Parameters!$F$34)+Parameters!$E$36*(Parameters!$F$36-Parameters!$F$35)+Parameters!$E$37*($A354-Parameters!$F$36)))),_xlfn.IFS($A354&lt;=Parameters!$F$34,Parameters!$E$34*$A354,$A354&lt;=Parameters!$F$35,Parameters!$E$35*$A354,$A354&lt;=Parameters!$F$36,Parameters!$E$36*$A354,$A354&gt;Parameters!$F$36,Parameters!$E$37*$A354))</f>
        <v>46864.46</v>
      </c>
      <c r="O354" s="290">
        <f t="shared" si="180"/>
        <v>134.28212034383955</v>
      </c>
      <c r="P354" s="290" cm="1">
        <f t="array" ref="P354">IF(Parameters!$D$55="No",IF($A354&lt;=Parameters!$F$39,Parameters!$E$39*$A354,IF($A354&lt;=Parameters!$F$40,Parameters!$E$39*Parameters!$F$39+Parameters!$E$40*($A354-Parameters!$F$39),IF($A354&lt;=Parameters!$F$41,Parameters!$E$39*Parameters!$F$39+Parameters!$E$40*(Parameters!$F$40-Parameters!$F$39)+Parameters!$E$41*($A354-Parameters!$F$40),Parameters!$E$39*Parameters!$F$39+Parameters!$E$40*(Parameters!$F$40-Parameters!$F$39)+Parameters!$E$41*(Parameters!$F$41-Parameters!$F$40)+Parameters!$E$42*($A354-Parameters!$F$41)))),_xlfn.IFS($A354&lt;=Parameters!$F$39,Parameters!$E$39*$A354,$A354&lt;=Parameters!$F$40,Parameters!$E$40*$A354,$A354&lt;=Parameters!$F$41,Parameters!$E$41*$A354,$A354&gt;Parameters!$F$41,Parameters!$E$42*$A354))</f>
        <v>49211.040000000001</v>
      </c>
      <c r="Q354" s="290">
        <f t="shared" si="181"/>
        <v>141.0058452722063</v>
      </c>
      <c r="R354" s="290" cm="1">
        <f t="array" ref="R354">IF(Parameters!$E$55="No",IF($A354&lt;=Parameters!$H$23,Parameters!$G$23*$A354,IF($A354&lt;=Parameters!$H$24,Parameters!$G$23*Parameters!$H$23+Parameters!$G$24*($A354-Parameters!$H$23),IF($A354&lt;=Parameters!$H$25,Parameters!$G$23*Parameters!$H$23+Parameters!$G$24*(Parameters!$H$24-Parameters!$H$23)+Parameters!$G$25*($A354-Parameters!$H$24),Parameters!$G$23*Parameters!$H$23+Parameters!$G$24*(Parameters!$H$24-Parameters!$H$23)+Parameters!$G$25*(Parameters!$H$25-Parameters!$H$24)+Parameters!$G$26*($A354-Parameters!$H$25)))),_xlfn.IFS($A354&lt;=Parameters!$H$23,Parameters!$G$23*$A354,$A354&lt;=Parameters!$H$24,Parameters!$G$24*$A354,$A354&lt;=Parameters!$H$25,Parameters!$G$25*$A354,$A354&gt;Parameters!$H$25,Parameters!$G$26*$A354))</f>
        <v>34039.01</v>
      </c>
      <c r="S354" s="290">
        <f t="shared" si="157"/>
        <v>97.532979942693416</v>
      </c>
      <c r="T354" s="290" cm="1">
        <f t="array" ref="T354">IF(Parameters!$E$55="No",IF($A354&lt;=Parameters!$H$28,Parameters!$G$28*$A354,IF($A354&lt;=Parameters!$H$29,Parameters!$G$28*Parameters!$H$28+Parameters!$G$29*($A354-Parameters!$H$28),IF($A354&lt;=Parameters!$H$30,Parameters!$G$28*Parameters!$H$28+Parameters!$G$29*(Parameters!$H$29-Parameters!$H$28)+Parameters!$G$30*($A354-Parameters!$H$29),Parameters!$G$28*Parameters!$H$28+Parameters!$G$29*(Parameters!$H$29-Parameters!$H$28)+Parameters!$G$30*(Parameters!$H$30-Parameters!$H$29)+Parameters!$G$31*($A354-Parameters!$H$30)))),_xlfn.IFS($A354&lt;=Parameters!$H$28,Parameters!$G$28*$A354,$A354&lt;=Parameters!$H$29,Parameters!$G$29*$A354,$A354&lt;=Parameters!$H$30,Parameters!$G$30*$A354,$A354&gt;Parameters!$H$30,Parameters!$G$31*$A354))</f>
        <v>43101.14</v>
      </c>
      <c r="U354" s="290">
        <f t="shared" si="158"/>
        <v>123.49896848137536</v>
      </c>
      <c r="V354" s="290" cm="1">
        <f t="array" ref="V354">IF(Parameters!$E$55="No",IF($A354&lt;=Parameters!$H$34,Parameters!$G$34*$A354,IF($A354&lt;=Parameters!$H$35,Parameters!$G$34*Parameters!$H$34+Parameters!$G$35*($A354-Parameters!$H$34),IF($A354&lt;=Parameters!$H$36,Parameters!$G$34*Parameters!$H$34+Parameters!$G$35*(Parameters!$H$35-Parameters!$H$34)+Parameters!$G$36*($A354-Parameters!$H$35),Parameters!$G$34*Parameters!$H$34+Parameters!$G$35*(Parameters!$H$35-Parameters!$H$34)+Parameters!$G$36*(Parameters!$H$36-Parameters!$H$35)+Parameters!$G$37*($A354-Parameters!$H$36)))),_xlfn.IFS($A354&lt;=Parameters!$H$34,Parameters!$G$34*$A354,$A354&lt;=Parameters!$H$35,Parameters!$G$35*$A354,$A354&lt;=Parameters!$H$36,Parameters!$G$36*$A354,$A354&gt;Parameters!$H$36,Parameters!$G$37*$A354))</f>
        <v>46864.46</v>
      </c>
      <c r="W354" s="290">
        <f t="shared" si="182"/>
        <v>134.28212034383955</v>
      </c>
      <c r="X354" s="290" cm="1">
        <f t="array" ref="X354">IF(Parameters!$E$55="No",IF($A354&lt;=Parameters!$H$39,Parameters!$G$39*$A354,IF($A354&lt;=Parameters!$H$40,Parameters!$G$39*Parameters!$H$39+Parameters!$G$40*($A354-Parameters!$H$39),IF($A354&lt;=Parameters!$H$41,Parameters!$G$39*Parameters!$H$39+Parameters!$G$40*(Parameters!$H$40-Parameters!$H$39)+Parameters!$G$41*($A354-Parameters!$H$40),Parameters!$G$39*Parameters!$H$39+Parameters!$G$40*(Parameters!$H$40-Parameters!$H$39)+Parameters!$G$41*(Parameters!$H$41-Parameters!$H$40)+Parameters!$G$42*($A354-Parameters!$H$41)))),_xlfn.IFS($A354&lt;=Parameters!$H$39,Parameters!$G$39*$A354,$A354&lt;=Parameters!$H$40,Parameters!$G$40*$A354,$A354&lt;=Parameters!$H$41,Parameters!$G$41*$A354,$A354&gt;Parameters!$H$41,Parameters!$G$42*$A354))</f>
        <v>49211.040000000001</v>
      </c>
      <c r="Y354" s="290">
        <f t="shared" si="183"/>
        <v>141.0058452722063</v>
      </c>
      <c r="Z354" s="290" cm="1">
        <f t="array" ref="Z354">IF(Parameters!$F$55="No",IF($A354&lt;=Parameters!$J$23,Parameters!$I$23*$A354,IF($A354&lt;=Parameters!$J$24,Parameters!$I$23*Parameters!$J$23+Parameters!$I$24*($A354-Parameters!$J$23),IF($A354&lt;=Parameters!$J$25,Parameters!$I$23*Parameters!$J$23+Parameters!$I$24*(Parameters!$J$24-Parameters!$J$23)+Parameters!$I$25*($A354-Parameters!$J$24),Parameters!$I$23*Parameters!$J$23+Parameters!$I$24*(Parameters!$J$24-Parameters!$J$23)+Parameters!$I$25*(Parameters!$J$25-Parameters!$J$24)+Parameters!$I$26*($A354-Parameters!$J$25)))),_xlfn.IFS($A354&lt;=Parameters!$J$23,Parameters!$I$23*$A354,$A354&lt;=Parameters!$J$24,Parameters!$I$24*$A354,$A354&lt;=Parameters!$J$25,Parameters!$I$25*$A354,$A354&gt;Parameters!$J$25,Parameters!$I$26*$A354))</f>
        <v>34039.01</v>
      </c>
      <c r="AA354" s="290">
        <f t="shared" si="159"/>
        <v>97.532979942693416</v>
      </c>
      <c r="AB354" s="290" cm="1">
        <f t="array" ref="AB354">IF(Parameters!$F$55="No",IF($A354&lt;=Parameters!$J$28,Parameters!$I$28*$A354,IF($A354&lt;=Parameters!$J$29,Parameters!$I$28*Parameters!$J$28+Parameters!$I$29*($A354-Parameters!$J$28),IF($A354&lt;=Parameters!$J$30,Parameters!$I$28*Parameters!$J$28+Parameters!$I$29*(Parameters!$J$29-Parameters!$J$28)+Parameters!$I$30*($A354-Parameters!$J$29),Parameters!$I$28*Parameters!$J$28+Parameters!$I$29*(Parameters!$J$29-Parameters!$J$28)+Parameters!$I$30*(Parameters!$J$30-Parameters!$J$29)+Parameters!$I$31*($A354-Parameters!$J$30)))),_xlfn.IFS($A354&lt;=Parameters!$J$28,Parameters!$I$28*$A354,$A354&lt;=Parameters!$J$29,Parameters!$I$29*$A354,$A354&lt;=Parameters!$J$30,Parameters!$I$30*$A354,$A354&gt;Parameters!$J$30,Parameters!$I$31*$A354))</f>
        <v>43101.14</v>
      </c>
      <c r="AC354" s="290">
        <f t="shared" si="160"/>
        <v>123.49896848137536</v>
      </c>
      <c r="AD354" s="290" cm="1">
        <f t="array" ref="AD354">IF(Parameters!$F$55="No",IF($A354&lt;=Parameters!$J$34,Parameters!$I$34*$A354,IF($A354&lt;=Parameters!$J$35,Parameters!$I$34*Parameters!$J$34+Parameters!$I$35*($A354-Parameters!$J$34),IF($A354&lt;=Parameters!$J$36,Parameters!$I$34*Parameters!$J$34+Parameters!$I$35*(Parameters!$J$35-Parameters!$J$34)+Parameters!$I$36*($A354-Parameters!$J$35),Parameters!$I$34*Parameters!$J$34+Parameters!$I$35*(Parameters!$J$35-Parameters!$J$34)+Parameters!$I$36*(Parameters!$J$36-Parameters!$J$35)+Parameters!$I$37*($A354-Parameters!$J$36)))),_xlfn.IFS($A354&lt;=Parameters!$J$34,Parameters!$I$34*$A354,$A354&lt;=Parameters!$J$35,Parameters!$I$35*$A354,$A354&lt;=Parameters!$J$36,Parameters!$I$36*$A354,$A354&gt;Parameters!$J$36,Parameters!$I$37*$A354))</f>
        <v>46864.46</v>
      </c>
      <c r="AE354" s="290">
        <f t="shared" si="184"/>
        <v>134.28212034383955</v>
      </c>
      <c r="AF354" s="290" cm="1">
        <f t="array" ref="AF354">IF(Parameters!$F$55="No",IF($A354&lt;=Parameters!$J$39,Parameters!$I$39*$A354,IF($A354&lt;=Parameters!$J$40,Parameters!$I$39*Parameters!$J$39+Parameters!$I$40*($A354-Parameters!$J$39),IF($A354&lt;=Parameters!$J$41,Parameters!$I$39*Parameters!$J$39+Parameters!$I$40*(Parameters!$J$40-Parameters!$J$39)+Parameters!$I$41*($A354-Parameters!$J$40),Parameters!$I$39*Parameters!$J$39+Parameters!$I$40*(Parameters!$J$40-Parameters!$J$39)+Parameters!$I$41*(Parameters!$J$41-Parameters!$J$40)+Parameters!$I$42*($A354-Parameters!$J$41)))),_xlfn.IFS($A354&lt;=Parameters!$J$39,Parameters!$I$39*$A354,$A354&lt;=Parameters!$J$40,Parameters!$I$40*$A354,$A354&lt;=Parameters!$J$41,Parameters!$I$41*$A354,$A354&gt;Parameters!$J$41,Parameters!$I$42*$A354))</f>
        <v>49211.040000000001</v>
      </c>
      <c r="AG354" s="290">
        <f t="shared" si="185"/>
        <v>141.0058452722063</v>
      </c>
      <c r="AI354" s="428">
        <f t="shared" si="161"/>
        <v>136.48999999999796</v>
      </c>
      <c r="AJ354" s="428">
        <f t="shared" si="162"/>
        <v>159.36000000000058</v>
      </c>
      <c r="AK354" s="428">
        <f t="shared" si="163"/>
        <v>143.54000000000087</v>
      </c>
      <c r="AL354" s="428">
        <f t="shared" si="164"/>
        <v>158.45999999999913</v>
      </c>
      <c r="AM354" s="428">
        <f t="shared" si="165"/>
        <v>136.48999999999796</v>
      </c>
      <c r="AN354" s="428">
        <f t="shared" si="166"/>
        <v>159.36000000000058</v>
      </c>
      <c r="AO354" s="428">
        <f t="shared" si="167"/>
        <v>143.54000000000087</v>
      </c>
      <c r="AP354" s="428">
        <f t="shared" si="168"/>
        <v>158.45999999999913</v>
      </c>
      <c r="AQ354" s="428">
        <f t="shared" si="169"/>
        <v>136.48999999999796</v>
      </c>
      <c r="AR354" s="428">
        <f t="shared" si="170"/>
        <v>159.36000000000058</v>
      </c>
      <c r="AS354" s="428">
        <f t="shared" si="171"/>
        <v>143.54000000000087</v>
      </c>
      <c r="AT354" s="428">
        <f t="shared" si="172"/>
        <v>158.45999999999913</v>
      </c>
      <c r="AU354" s="428">
        <f t="shared" si="173"/>
        <v>136.48999999999796</v>
      </c>
      <c r="AV354" s="428">
        <f t="shared" si="174"/>
        <v>159.36000000000058</v>
      </c>
      <c r="AW354" s="428">
        <f t="shared" si="175"/>
        <v>143.54000000000087</v>
      </c>
      <c r="AX354" s="428">
        <f t="shared" si="176"/>
        <v>158.45999999999913</v>
      </c>
    </row>
    <row r="355">
      <c r="A355" s="413">
        <v>350</v>
      </c>
      <c r="B355" s="290" cm="1">
        <f t="array" ref="B355">IF(Parameters!$C$55="No",IF($A355&lt;=Parameters!$D$23,Parameters!$C$23*$A355,IF($A355&lt;=Parameters!$D$24,Parameters!$C$23*Parameters!$D$23+Parameters!$C$24*($A355-Parameters!$D$23),IF($A355&lt;=Parameters!$D$25,Parameters!$C$23*Parameters!$D$23+Parameters!$C$24*(Parameters!$D$24-Parameters!$D$23)+Parameters!$C$25*($A355-Parameters!$D$24),Parameters!$C$23*Parameters!$D$23+Parameters!$C$24*(Parameters!$D$24-Parameters!$D$23)+Parameters!$C$25*(Parameters!$D$25-Parameters!$D$24)+Parameters!$C$26*($A355-Parameters!$D$25)))),_xlfn.IFS($A355&lt;=Parameters!$D$23,Parameters!$C$23*$A355,$A355&lt;=Parameters!$D$24,Parameters!$C$24*$A355,$A355&lt;=Parameters!$D$25,Parameters!$C$25*$A355,$A355&gt;Parameters!$D$25,Parameters!$C$26*$A355))</f>
        <v>34175.5</v>
      </c>
      <c r="C355" s="290">
        <f t="shared" si="177"/>
        <v>97.644285714285715</v>
      </c>
      <c r="D355" s="290" cm="1">
        <f t="array" ref="D355">IF(Parameters!$C$55="No",IF($A355&lt;=Parameters!$D$28,Parameters!$C$28*$A355,IF($A355&lt;=Parameters!$D$29,Parameters!$C$28*Parameters!$D$28+Parameters!$C$29*($A355-Parameters!$D$28),IF($A355&lt;=Parameters!$D$30,Parameters!$C$28*Parameters!$D$28+Parameters!$C$29*(Parameters!$D$29-Parameters!$D$28)+Parameters!$C$30*($A355-Parameters!$D$29),Parameters!$C$28*Parameters!$D$28+Parameters!$C$29*(Parameters!$D$29-Parameters!$D$28)+Parameters!$C$30*(Parameters!$D$30-Parameters!$D$29)+Parameters!$C$31*($A355-Parameters!$D$30)))),_xlfn.IFS($A355&lt;=Parameters!$D$28,Parameters!$C$28*$A355,$A355&lt;=Parameters!$D$29,Parameters!$C$29*$A355,$A355&lt;=Parameters!$D$30,Parameters!$C$30*$A355,$A355&gt;Parameters!$D$30,Parameters!$C$31*$A355))</f>
        <v>43260.5</v>
      </c>
      <c r="E355" s="290">
        <f t="shared" si="177"/>
        <v>123.60142857142857</v>
      </c>
      <c r="F355" s="290" cm="1">
        <f t="array" ref="F355">IF(Parameters!$C$55="No",IF($A355&lt;=Parameters!$D$34,Parameters!$C$34*$A355,IF($A355&lt;=Parameters!$D$35,Parameters!$C$34*Parameters!$D$34+Parameters!$C$35*($A355-Parameters!$D$34),IF($A355&lt;=Parameters!$D$36,Parameters!$C$34*Parameters!$D$34+Parameters!$C$35*(Parameters!$D$35-Parameters!$D$34)+Parameters!$C$36*($A355-Parameters!$D$35),Parameters!$C$34*Parameters!$D$34+Parameters!$C$35*(Parameters!$D$35-Parameters!$D$34)+Parameters!$C$36*(Parameters!$D$36-Parameters!$D$35)+Parameters!$C$37*($A355-Parameters!$D$36)))),_xlfn.IFS($A355&lt;=Parameters!$D$34,Parameters!$C$34*$A355,$A355&lt;=Parameters!$D$35,Parameters!$C$35*$A355,$A355&lt;=Parameters!$D$36,Parameters!$C$36*$A355,$A355&gt;Parameters!$D$36,Parameters!$C$37*$A355))</f>
        <v>47008</v>
      </c>
      <c r="G355" s="290">
        <f t="shared" si="178"/>
        <v>134.30857142857144</v>
      </c>
      <c r="H355" s="290" cm="1">
        <f t="array" ref="H355">IF(Parameters!$C$55="No",IF($A355&lt;=Parameters!$D$39,Parameters!$C$39*$A355,IF($A355&lt;=Parameters!$D$40,Parameters!$C$39*Parameters!$D$39+Parameters!$C$40*($A355-Parameters!$D$39),IF($A355&lt;=Parameters!$D$41,Parameters!$C$39*Parameters!$D$39+Parameters!$C$40*(Parameters!$D$40-Parameters!$D$39)+Parameters!$C$41*($A355-Parameters!$D$40),Parameters!$C$39*Parameters!$D$39+Parameters!$C$40*(Parameters!$D$40-Parameters!$D$39)+Parameters!$C$41*(Parameters!$D$41-Parameters!$D$40)+Parameters!$C$42*($A355-Parameters!$D$41)))),_xlfn.IFS($A355&lt;=Parameters!$D$39,Parameters!$C$39*$A355,$A355&lt;=Parameters!$D$40,Parameters!$C$40*$A355,$A355&lt;=Parameters!$D$41,Parameters!$C$41*$A355,$A355&gt;Parameters!$D$41,Parameters!$C$42*$A355))</f>
        <v>49369.5</v>
      </c>
      <c r="I355" s="290">
        <f t="shared" si="179"/>
        <v>141.05571428571429</v>
      </c>
      <c r="J355" s="290" cm="1">
        <f t="array" ref="J355">IF(Parameters!$D$55="No",IF($A355&lt;=Parameters!$F$23,Parameters!$E$23*$A355,IF($A355&lt;=Parameters!$F$24,Parameters!$E$23*Parameters!$F$23+Parameters!$E$24*($A355-Parameters!$F$23),IF($A355&lt;=Parameters!$F$25,Parameters!$E$23*Parameters!$F$23+Parameters!$E$24*(Parameters!$F$24-Parameters!$F$23)+Parameters!$E$25*($A355-Parameters!$F$24),Parameters!$E$23*Parameters!$F$23+Parameters!$E$24*(Parameters!$F$24-Parameters!$F$23)+Parameters!$E$25*(Parameters!$F$25-Parameters!$F$24)+Parameters!$E$26*($A355-Parameters!$F$25)))),_xlfn.IFS($A355&lt;=Parameters!$F$23,Parameters!$E$23*$A355,$A355&lt;=Parameters!$F$24,Parameters!$E$24*$A355,$A355&lt;=Parameters!$F$25,Parameters!$E$25*$A355,$A355&gt;Parameters!$F$25,Parameters!$E$26*$A355))</f>
        <v>34175.5</v>
      </c>
      <c r="K355" s="290">
        <f t="shared" si="155"/>
        <v>97.644285714285715</v>
      </c>
      <c r="L355" s="290" cm="1">
        <f t="array" ref="L355">IF(Parameters!$D$55="No",IF($A355&lt;=Parameters!$F$28,Parameters!$E$28*$A355,IF($A355&lt;=Parameters!$F$29,Parameters!$E$28*Parameters!$F$28+Parameters!$E$29*($A355-Parameters!$F$28),IF($A355&lt;=Parameters!$F$30,Parameters!$E$28*Parameters!$F$28+Parameters!$E$29*(Parameters!$F$29-Parameters!$F$28)+Parameters!$E$30*($A355-Parameters!$F$29),Parameters!$E$28*Parameters!$F$28+Parameters!$E$29*(Parameters!$F$29-Parameters!$F$28)+Parameters!$E$30*(Parameters!$F$30-Parameters!$F$29)+Parameters!$E$31*($A355-Parameters!$F$30)))),_xlfn.IFS($A355&lt;=Parameters!$F$28,Parameters!$E$28*$A355,$A355&lt;=Parameters!$F$29,Parameters!$E$29*$A355,$A355&lt;=Parameters!$F$30,Parameters!$E$30*$A355,$A355&gt;Parameters!$F$30,Parameters!$E$31*$A355))</f>
        <v>43260.5</v>
      </c>
      <c r="M355" s="290">
        <f t="shared" si="156"/>
        <v>123.60142857142857</v>
      </c>
      <c r="N355" s="290" cm="1">
        <f t="array" ref="N355">IF(Parameters!$D$55="No",IF($A355&lt;=Parameters!$F$34,Parameters!$E$34*$A355,IF($A355&lt;=Parameters!$F$35,Parameters!$E$34*Parameters!$F$34+Parameters!$E$35*($A355-Parameters!$F$34),IF($A355&lt;=Parameters!$F$36,Parameters!$E$34*Parameters!$F$34+Parameters!$E$35*(Parameters!$F$35-Parameters!$F$34)+Parameters!$E$36*($A355-Parameters!$F$35),Parameters!$E$34*Parameters!$F$34+Parameters!$E$35*(Parameters!$F$35-Parameters!$F$34)+Parameters!$E$36*(Parameters!$F$36-Parameters!$F$35)+Parameters!$E$37*($A355-Parameters!$F$36)))),_xlfn.IFS($A355&lt;=Parameters!$F$34,Parameters!$E$34*$A355,$A355&lt;=Parameters!$F$35,Parameters!$E$35*$A355,$A355&lt;=Parameters!$F$36,Parameters!$E$36*$A355,$A355&gt;Parameters!$F$36,Parameters!$E$37*$A355))</f>
        <v>47008</v>
      </c>
      <c r="O355" s="290">
        <f t="shared" si="180"/>
        <v>134.30857142857144</v>
      </c>
      <c r="P355" s="290" cm="1">
        <f t="array" ref="P355">IF(Parameters!$D$55="No",IF($A355&lt;=Parameters!$F$39,Parameters!$E$39*$A355,IF($A355&lt;=Parameters!$F$40,Parameters!$E$39*Parameters!$F$39+Parameters!$E$40*($A355-Parameters!$F$39),IF($A355&lt;=Parameters!$F$41,Parameters!$E$39*Parameters!$F$39+Parameters!$E$40*(Parameters!$F$40-Parameters!$F$39)+Parameters!$E$41*($A355-Parameters!$F$40),Parameters!$E$39*Parameters!$F$39+Parameters!$E$40*(Parameters!$F$40-Parameters!$F$39)+Parameters!$E$41*(Parameters!$F$41-Parameters!$F$40)+Parameters!$E$42*($A355-Parameters!$F$41)))),_xlfn.IFS($A355&lt;=Parameters!$F$39,Parameters!$E$39*$A355,$A355&lt;=Parameters!$F$40,Parameters!$E$40*$A355,$A355&lt;=Parameters!$F$41,Parameters!$E$41*$A355,$A355&gt;Parameters!$F$41,Parameters!$E$42*$A355))</f>
        <v>49369.5</v>
      </c>
      <c r="Q355" s="290">
        <f t="shared" si="181"/>
        <v>141.05571428571429</v>
      </c>
      <c r="R355" s="290" cm="1">
        <f t="array" ref="R355">IF(Parameters!$E$55="No",IF($A355&lt;=Parameters!$H$23,Parameters!$G$23*$A355,IF($A355&lt;=Parameters!$H$24,Parameters!$G$23*Parameters!$H$23+Parameters!$G$24*($A355-Parameters!$H$23),IF($A355&lt;=Parameters!$H$25,Parameters!$G$23*Parameters!$H$23+Parameters!$G$24*(Parameters!$H$24-Parameters!$H$23)+Parameters!$G$25*($A355-Parameters!$H$24),Parameters!$G$23*Parameters!$H$23+Parameters!$G$24*(Parameters!$H$24-Parameters!$H$23)+Parameters!$G$25*(Parameters!$H$25-Parameters!$H$24)+Parameters!$G$26*($A355-Parameters!$H$25)))),_xlfn.IFS($A355&lt;=Parameters!$H$23,Parameters!$G$23*$A355,$A355&lt;=Parameters!$H$24,Parameters!$G$24*$A355,$A355&lt;=Parameters!$H$25,Parameters!$G$25*$A355,$A355&gt;Parameters!$H$25,Parameters!$G$26*$A355))</f>
        <v>34175.5</v>
      </c>
      <c r="S355" s="290">
        <f t="shared" si="157"/>
        <v>97.644285714285715</v>
      </c>
      <c r="T355" s="290" cm="1">
        <f t="array" ref="T355">IF(Parameters!$E$55="No",IF($A355&lt;=Parameters!$H$28,Parameters!$G$28*$A355,IF($A355&lt;=Parameters!$H$29,Parameters!$G$28*Parameters!$H$28+Parameters!$G$29*($A355-Parameters!$H$28),IF($A355&lt;=Parameters!$H$30,Parameters!$G$28*Parameters!$H$28+Parameters!$G$29*(Parameters!$H$29-Parameters!$H$28)+Parameters!$G$30*($A355-Parameters!$H$29),Parameters!$G$28*Parameters!$H$28+Parameters!$G$29*(Parameters!$H$29-Parameters!$H$28)+Parameters!$G$30*(Parameters!$H$30-Parameters!$H$29)+Parameters!$G$31*($A355-Parameters!$H$30)))),_xlfn.IFS($A355&lt;=Parameters!$H$28,Parameters!$G$28*$A355,$A355&lt;=Parameters!$H$29,Parameters!$G$29*$A355,$A355&lt;=Parameters!$H$30,Parameters!$G$30*$A355,$A355&gt;Parameters!$H$30,Parameters!$G$31*$A355))</f>
        <v>43260.5</v>
      </c>
      <c r="U355" s="290">
        <f t="shared" si="158"/>
        <v>123.60142857142857</v>
      </c>
      <c r="V355" s="290" cm="1">
        <f t="array" ref="V355">IF(Parameters!$E$55="No",IF($A355&lt;=Parameters!$H$34,Parameters!$G$34*$A355,IF($A355&lt;=Parameters!$H$35,Parameters!$G$34*Parameters!$H$34+Parameters!$G$35*($A355-Parameters!$H$34),IF($A355&lt;=Parameters!$H$36,Parameters!$G$34*Parameters!$H$34+Parameters!$G$35*(Parameters!$H$35-Parameters!$H$34)+Parameters!$G$36*($A355-Parameters!$H$35),Parameters!$G$34*Parameters!$H$34+Parameters!$G$35*(Parameters!$H$35-Parameters!$H$34)+Parameters!$G$36*(Parameters!$H$36-Parameters!$H$35)+Parameters!$G$37*($A355-Parameters!$H$36)))),_xlfn.IFS($A355&lt;=Parameters!$H$34,Parameters!$G$34*$A355,$A355&lt;=Parameters!$H$35,Parameters!$G$35*$A355,$A355&lt;=Parameters!$H$36,Parameters!$G$36*$A355,$A355&gt;Parameters!$H$36,Parameters!$G$37*$A355))</f>
        <v>47008</v>
      </c>
      <c r="W355" s="290">
        <f t="shared" si="182"/>
        <v>134.30857142857144</v>
      </c>
      <c r="X355" s="290" cm="1">
        <f t="array" ref="X355">IF(Parameters!$E$55="No",IF($A355&lt;=Parameters!$H$39,Parameters!$G$39*$A355,IF($A355&lt;=Parameters!$H$40,Parameters!$G$39*Parameters!$H$39+Parameters!$G$40*($A355-Parameters!$H$39),IF($A355&lt;=Parameters!$H$41,Parameters!$G$39*Parameters!$H$39+Parameters!$G$40*(Parameters!$H$40-Parameters!$H$39)+Parameters!$G$41*($A355-Parameters!$H$40),Parameters!$G$39*Parameters!$H$39+Parameters!$G$40*(Parameters!$H$40-Parameters!$H$39)+Parameters!$G$41*(Parameters!$H$41-Parameters!$H$40)+Parameters!$G$42*($A355-Parameters!$H$41)))),_xlfn.IFS($A355&lt;=Parameters!$H$39,Parameters!$G$39*$A355,$A355&lt;=Parameters!$H$40,Parameters!$G$40*$A355,$A355&lt;=Parameters!$H$41,Parameters!$G$41*$A355,$A355&gt;Parameters!$H$41,Parameters!$G$42*$A355))</f>
        <v>49369.5</v>
      </c>
      <c r="Y355" s="290">
        <f t="shared" si="183"/>
        <v>141.05571428571429</v>
      </c>
      <c r="Z355" s="290" cm="1">
        <f t="array" ref="Z355">IF(Parameters!$F$55="No",IF($A355&lt;=Parameters!$J$23,Parameters!$I$23*$A355,IF($A355&lt;=Parameters!$J$24,Parameters!$I$23*Parameters!$J$23+Parameters!$I$24*($A355-Parameters!$J$23),IF($A355&lt;=Parameters!$J$25,Parameters!$I$23*Parameters!$J$23+Parameters!$I$24*(Parameters!$J$24-Parameters!$J$23)+Parameters!$I$25*($A355-Parameters!$J$24),Parameters!$I$23*Parameters!$J$23+Parameters!$I$24*(Parameters!$J$24-Parameters!$J$23)+Parameters!$I$25*(Parameters!$J$25-Parameters!$J$24)+Parameters!$I$26*($A355-Parameters!$J$25)))),_xlfn.IFS($A355&lt;=Parameters!$J$23,Parameters!$I$23*$A355,$A355&lt;=Parameters!$J$24,Parameters!$I$24*$A355,$A355&lt;=Parameters!$J$25,Parameters!$I$25*$A355,$A355&gt;Parameters!$J$25,Parameters!$I$26*$A355))</f>
        <v>34175.5</v>
      </c>
      <c r="AA355" s="290">
        <f t="shared" si="159"/>
        <v>97.644285714285715</v>
      </c>
      <c r="AB355" s="290" cm="1">
        <f t="array" ref="AB355">IF(Parameters!$F$55="No",IF($A355&lt;=Parameters!$J$28,Parameters!$I$28*$A355,IF($A355&lt;=Parameters!$J$29,Parameters!$I$28*Parameters!$J$28+Parameters!$I$29*($A355-Parameters!$J$28),IF($A355&lt;=Parameters!$J$30,Parameters!$I$28*Parameters!$J$28+Parameters!$I$29*(Parameters!$J$29-Parameters!$J$28)+Parameters!$I$30*($A355-Parameters!$J$29),Parameters!$I$28*Parameters!$J$28+Parameters!$I$29*(Parameters!$J$29-Parameters!$J$28)+Parameters!$I$30*(Parameters!$J$30-Parameters!$J$29)+Parameters!$I$31*($A355-Parameters!$J$30)))),_xlfn.IFS($A355&lt;=Parameters!$J$28,Parameters!$I$28*$A355,$A355&lt;=Parameters!$J$29,Parameters!$I$29*$A355,$A355&lt;=Parameters!$J$30,Parameters!$I$30*$A355,$A355&gt;Parameters!$J$30,Parameters!$I$31*$A355))</f>
        <v>43260.5</v>
      </c>
      <c r="AC355" s="290">
        <f t="shared" si="160"/>
        <v>123.60142857142857</v>
      </c>
      <c r="AD355" s="290" cm="1">
        <f t="array" ref="AD355">IF(Parameters!$F$55="No",IF($A355&lt;=Parameters!$J$34,Parameters!$I$34*$A355,IF($A355&lt;=Parameters!$J$35,Parameters!$I$34*Parameters!$J$34+Parameters!$I$35*($A355-Parameters!$J$34),IF($A355&lt;=Parameters!$J$36,Parameters!$I$34*Parameters!$J$34+Parameters!$I$35*(Parameters!$J$35-Parameters!$J$34)+Parameters!$I$36*($A355-Parameters!$J$35),Parameters!$I$34*Parameters!$J$34+Parameters!$I$35*(Parameters!$J$35-Parameters!$J$34)+Parameters!$I$36*(Parameters!$J$36-Parameters!$J$35)+Parameters!$I$37*($A355-Parameters!$J$36)))),_xlfn.IFS($A355&lt;=Parameters!$J$34,Parameters!$I$34*$A355,$A355&lt;=Parameters!$J$35,Parameters!$I$35*$A355,$A355&lt;=Parameters!$J$36,Parameters!$I$36*$A355,$A355&gt;Parameters!$J$36,Parameters!$I$37*$A355))</f>
        <v>47008</v>
      </c>
      <c r="AE355" s="290">
        <f t="shared" si="184"/>
        <v>134.30857142857144</v>
      </c>
      <c r="AF355" s="290" cm="1">
        <f t="array" ref="AF355">IF(Parameters!$F$55="No",IF($A355&lt;=Parameters!$J$39,Parameters!$I$39*$A355,IF($A355&lt;=Parameters!$J$40,Parameters!$I$39*Parameters!$J$39+Parameters!$I$40*($A355-Parameters!$J$39),IF($A355&lt;=Parameters!$J$41,Parameters!$I$39*Parameters!$J$39+Parameters!$I$40*(Parameters!$J$40-Parameters!$J$39)+Parameters!$I$41*($A355-Parameters!$J$40),Parameters!$I$39*Parameters!$J$39+Parameters!$I$40*(Parameters!$J$40-Parameters!$J$39)+Parameters!$I$41*(Parameters!$J$41-Parameters!$J$40)+Parameters!$I$42*($A355-Parameters!$J$41)))),_xlfn.IFS($A355&lt;=Parameters!$J$39,Parameters!$I$39*$A355,$A355&lt;=Parameters!$J$40,Parameters!$I$40*$A355,$A355&lt;=Parameters!$J$41,Parameters!$I$41*$A355,$A355&gt;Parameters!$J$41,Parameters!$I$42*$A355))</f>
        <v>49369.5</v>
      </c>
      <c r="AG355" s="290">
        <f t="shared" si="185"/>
        <v>141.05571428571429</v>
      </c>
      <c r="AI355" s="428">
        <f t="shared" si="161"/>
        <v>136.48999999999796</v>
      </c>
      <c r="AJ355" s="428">
        <f t="shared" si="162"/>
        <v>159.36000000000058</v>
      </c>
      <c r="AK355" s="428">
        <f t="shared" si="163"/>
        <v>143.54000000000087</v>
      </c>
      <c r="AL355" s="428">
        <f t="shared" si="164"/>
        <v>158.45999999999913</v>
      </c>
      <c r="AM355" s="428">
        <f t="shared" si="165"/>
        <v>136.48999999999796</v>
      </c>
      <c r="AN355" s="428">
        <f t="shared" si="166"/>
        <v>159.36000000000058</v>
      </c>
      <c r="AO355" s="428">
        <f t="shared" si="167"/>
        <v>143.54000000000087</v>
      </c>
      <c r="AP355" s="428">
        <f t="shared" si="168"/>
        <v>158.45999999999913</v>
      </c>
      <c r="AQ355" s="428">
        <f t="shared" si="169"/>
        <v>136.48999999999796</v>
      </c>
      <c r="AR355" s="428">
        <f t="shared" si="170"/>
        <v>159.36000000000058</v>
      </c>
      <c r="AS355" s="428">
        <f t="shared" si="171"/>
        <v>143.54000000000087</v>
      </c>
      <c r="AT355" s="428">
        <f t="shared" si="172"/>
        <v>158.45999999999913</v>
      </c>
      <c r="AU355" s="428">
        <f t="shared" si="173"/>
        <v>136.48999999999796</v>
      </c>
      <c r="AV355" s="428">
        <f t="shared" si="174"/>
        <v>159.36000000000058</v>
      </c>
      <c r="AW355" s="428">
        <f t="shared" si="175"/>
        <v>143.54000000000087</v>
      </c>
      <c r="AX355" s="428">
        <f t="shared" si="176"/>
        <v>158.45999999999913</v>
      </c>
    </row>
    <row r="356">
      <c r="A356" s="413">
        <v>351</v>
      </c>
      <c r="B356" s="290" cm="1">
        <f t="array" ref="B356">IF(Parameters!$C$55="No",IF($A356&lt;=Parameters!$D$23,Parameters!$C$23*$A356,IF($A356&lt;=Parameters!$D$24,Parameters!$C$23*Parameters!$D$23+Parameters!$C$24*($A356-Parameters!$D$23),IF($A356&lt;=Parameters!$D$25,Parameters!$C$23*Parameters!$D$23+Parameters!$C$24*(Parameters!$D$24-Parameters!$D$23)+Parameters!$C$25*($A356-Parameters!$D$24),Parameters!$C$23*Parameters!$D$23+Parameters!$C$24*(Parameters!$D$24-Parameters!$D$23)+Parameters!$C$25*(Parameters!$D$25-Parameters!$D$24)+Parameters!$C$26*($A356-Parameters!$D$25)))),_xlfn.IFS($A356&lt;=Parameters!$D$23,Parameters!$C$23*$A356,$A356&lt;=Parameters!$D$24,Parameters!$C$24*$A356,$A356&lt;=Parameters!$D$25,Parameters!$C$25*$A356,$A356&gt;Parameters!$D$25,Parameters!$C$26*$A356))</f>
        <v>34311.99</v>
      </c>
      <c r="C356" s="290">
        <f t="shared" si="177"/>
        <v>97.754957264957255</v>
      </c>
      <c r="D356" s="290" cm="1">
        <f t="array" ref="D356">IF(Parameters!$C$55="No",IF($A356&lt;=Parameters!$D$28,Parameters!$C$28*$A356,IF($A356&lt;=Parameters!$D$29,Parameters!$C$28*Parameters!$D$28+Parameters!$C$29*($A356-Parameters!$D$28),IF($A356&lt;=Parameters!$D$30,Parameters!$C$28*Parameters!$D$28+Parameters!$C$29*(Parameters!$D$29-Parameters!$D$28)+Parameters!$C$30*($A356-Parameters!$D$29),Parameters!$C$28*Parameters!$D$28+Parameters!$C$29*(Parameters!$D$29-Parameters!$D$28)+Parameters!$C$30*(Parameters!$D$30-Parameters!$D$29)+Parameters!$C$31*($A356-Parameters!$D$30)))),_xlfn.IFS($A356&lt;=Parameters!$D$28,Parameters!$C$28*$A356,$A356&lt;=Parameters!$D$29,Parameters!$C$29*$A356,$A356&lt;=Parameters!$D$30,Parameters!$C$30*$A356,$A356&gt;Parameters!$D$30,Parameters!$C$31*$A356))</f>
        <v>43419.86</v>
      </c>
      <c r="E356" s="290">
        <f t="shared" si="177"/>
        <v>123.70330484330485</v>
      </c>
      <c r="F356" s="290" cm="1">
        <f t="array" ref="F356">IF(Parameters!$C$55="No",IF($A356&lt;=Parameters!$D$34,Parameters!$C$34*$A356,IF($A356&lt;=Parameters!$D$35,Parameters!$C$34*Parameters!$D$34+Parameters!$C$35*($A356-Parameters!$D$34),IF($A356&lt;=Parameters!$D$36,Parameters!$C$34*Parameters!$D$34+Parameters!$C$35*(Parameters!$D$35-Parameters!$D$34)+Parameters!$C$36*($A356-Parameters!$D$35),Parameters!$C$34*Parameters!$D$34+Parameters!$C$35*(Parameters!$D$35-Parameters!$D$34)+Parameters!$C$36*(Parameters!$D$36-Parameters!$D$35)+Parameters!$C$37*($A356-Parameters!$D$36)))),_xlfn.IFS($A356&lt;=Parameters!$D$34,Parameters!$C$34*$A356,$A356&lt;=Parameters!$D$35,Parameters!$C$35*$A356,$A356&lt;=Parameters!$D$36,Parameters!$C$36*$A356,$A356&gt;Parameters!$D$36,Parameters!$C$37*$A356))</f>
        <v>47151.54</v>
      </c>
      <c r="G356" s="290">
        <f t="shared" si="178"/>
        <v>134.33487179487179</v>
      </c>
      <c r="H356" s="290" cm="1">
        <f t="array" ref="H356">IF(Parameters!$C$55="No",IF($A356&lt;=Parameters!$D$39,Parameters!$C$39*$A356,IF($A356&lt;=Parameters!$D$40,Parameters!$C$39*Parameters!$D$39+Parameters!$C$40*($A356-Parameters!$D$39),IF($A356&lt;=Parameters!$D$41,Parameters!$C$39*Parameters!$D$39+Parameters!$C$40*(Parameters!$D$40-Parameters!$D$39)+Parameters!$C$41*($A356-Parameters!$D$40),Parameters!$C$39*Parameters!$D$39+Parameters!$C$40*(Parameters!$D$40-Parameters!$D$39)+Parameters!$C$41*(Parameters!$D$41-Parameters!$D$40)+Parameters!$C$42*($A356-Parameters!$D$41)))),_xlfn.IFS($A356&lt;=Parameters!$D$39,Parameters!$C$39*$A356,$A356&lt;=Parameters!$D$40,Parameters!$C$40*$A356,$A356&lt;=Parameters!$D$41,Parameters!$C$41*$A356,$A356&gt;Parameters!$D$41,Parameters!$C$42*$A356))</f>
        <v>49527.96</v>
      </c>
      <c r="I356" s="290">
        <f t="shared" si="179"/>
        <v>141.10529914529914</v>
      </c>
      <c r="J356" s="290" cm="1">
        <f t="array" ref="J356">IF(Parameters!$D$55="No",IF($A356&lt;=Parameters!$F$23,Parameters!$E$23*$A356,IF($A356&lt;=Parameters!$F$24,Parameters!$E$23*Parameters!$F$23+Parameters!$E$24*($A356-Parameters!$F$23),IF($A356&lt;=Parameters!$F$25,Parameters!$E$23*Parameters!$F$23+Parameters!$E$24*(Parameters!$F$24-Parameters!$F$23)+Parameters!$E$25*($A356-Parameters!$F$24),Parameters!$E$23*Parameters!$F$23+Parameters!$E$24*(Parameters!$F$24-Parameters!$F$23)+Parameters!$E$25*(Parameters!$F$25-Parameters!$F$24)+Parameters!$E$26*($A356-Parameters!$F$25)))),_xlfn.IFS($A356&lt;=Parameters!$F$23,Parameters!$E$23*$A356,$A356&lt;=Parameters!$F$24,Parameters!$E$24*$A356,$A356&lt;=Parameters!$F$25,Parameters!$E$25*$A356,$A356&gt;Parameters!$F$25,Parameters!$E$26*$A356))</f>
        <v>34311.99</v>
      </c>
      <c r="K356" s="290">
        <f t="shared" si="155"/>
        <v>97.754957264957255</v>
      </c>
      <c r="L356" s="290" cm="1">
        <f t="array" ref="L356">IF(Parameters!$D$55="No",IF($A356&lt;=Parameters!$F$28,Parameters!$E$28*$A356,IF($A356&lt;=Parameters!$F$29,Parameters!$E$28*Parameters!$F$28+Parameters!$E$29*($A356-Parameters!$F$28),IF($A356&lt;=Parameters!$F$30,Parameters!$E$28*Parameters!$F$28+Parameters!$E$29*(Parameters!$F$29-Parameters!$F$28)+Parameters!$E$30*($A356-Parameters!$F$29),Parameters!$E$28*Parameters!$F$28+Parameters!$E$29*(Parameters!$F$29-Parameters!$F$28)+Parameters!$E$30*(Parameters!$F$30-Parameters!$F$29)+Parameters!$E$31*($A356-Parameters!$F$30)))),_xlfn.IFS($A356&lt;=Parameters!$F$28,Parameters!$E$28*$A356,$A356&lt;=Parameters!$F$29,Parameters!$E$29*$A356,$A356&lt;=Parameters!$F$30,Parameters!$E$30*$A356,$A356&gt;Parameters!$F$30,Parameters!$E$31*$A356))</f>
        <v>43419.86</v>
      </c>
      <c r="M356" s="290">
        <f t="shared" si="156"/>
        <v>123.70330484330485</v>
      </c>
      <c r="N356" s="290" cm="1">
        <f t="array" ref="N356">IF(Parameters!$D$55="No",IF($A356&lt;=Parameters!$F$34,Parameters!$E$34*$A356,IF($A356&lt;=Parameters!$F$35,Parameters!$E$34*Parameters!$F$34+Parameters!$E$35*($A356-Parameters!$F$34),IF($A356&lt;=Parameters!$F$36,Parameters!$E$34*Parameters!$F$34+Parameters!$E$35*(Parameters!$F$35-Parameters!$F$34)+Parameters!$E$36*($A356-Parameters!$F$35),Parameters!$E$34*Parameters!$F$34+Parameters!$E$35*(Parameters!$F$35-Parameters!$F$34)+Parameters!$E$36*(Parameters!$F$36-Parameters!$F$35)+Parameters!$E$37*($A356-Parameters!$F$36)))),_xlfn.IFS($A356&lt;=Parameters!$F$34,Parameters!$E$34*$A356,$A356&lt;=Parameters!$F$35,Parameters!$E$35*$A356,$A356&lt;=Parameters!$F$36,Parameters!$E$36*$A356,$A356&gt;Parameters!$F$36,Parameters!$E$37*$A356))</f>
        <v>47151.54</v>
      </c>
      <c r="O356" s="290">
        <f t="shared" si="180"/>
        <v>134.33487179487179</v>
      </c>
      <c r="P356" s="290" cm="1">
        <f t="array" ref="P356">IF(Parameters!$D$55="No",IF($A356&lt;=Parameters!$F$39,Parameters!$E$39*$A356,IF($A356&lt;=Parameters!$F$40,Parameters!$E$39*Parameters!$F$39+Parameters!$E$40*($A356-Parameters!$F$39),IF($A356&lt;=Parameters!$F$41,Parameters!$E$39*Parameters!$F$39+Parameters!$E$40*(Parameters!$F$40-Parameters!$F$39)+Parameters!$E$41*($A356-Parameters!$F$40),Parameters!$E$39*Parameters!$F$39+Parameters!$E$40*(Parameters!$F$40-Parameters!$F$39)+Parameters!$E$41*(Parameters!$F$41-Parameters!$F$40)+Parameters!$E$42*($A356-Parameters!$F$41)))),_xlfn.IFS($A356&lt;=Parameters!$F$39,Parameters!$E$39*$A356,$A356&lt;=Parameters!$F$40,Parameters!$E$40*$A356,$A356&lt;=Parameters!$F$41,Parameters!$E$41*$A356,$A356&gt;Parameters!$F$41,Parameters!$E$42*$A356))</f>
        <v>49527.96</v>
      </c>
      <c r="Q356" s="290">
        <f t="shared" si="181"/>
        <v>141.10529914529914</v>
      </c>
      <c r="R356" s="290" cm="1">
        <f t="array" ref="R356">IF(Parameters!$E$55="No",IF($A356&lt;=Parameters!$H$23,Parameters!$G$23*$A356,IF($A356&lt;=Parameters!$H$24,Parameters!$G$23*Parameters!$H$23+Parameters!$G$24*($A356-Parameters!$H$23),IF($A356&lt;=Parameters!$H$25,Parameters!$G$23*Parameters!$H$23+Parameters!$G$24*(Parameters!$H$24-Parameters!$H$23)+Parameters!$G$25*($A356-Parameters!$H$24),Parameters!$G$23*Parameters!$H$23+Parameters!$G$24*(Parameters!$H$24-Parameters!$H$23)+Parameters!$G$25*(Parameters!$H$25-Parameters!$H$24)+Parameters!$G$26*($A356-Parameters!$H$25)))),_xlfn.IFS($A356&lt;=Parameters!$H$23,Parameters!$G$23*$A356,$A356&lt;=Parameters!$H$24,Parameters!$G$24*$A356,$A356&lt;=Parameters!$H$25,Parameters!$G$25*$A356,$A356&gt;Parameters!$H$25,Parameters!$G$26*$A356))</f>
        <v>34311.99</v>
      </c>
      <c r="S356" s="290">
        <f t="shared" si="157"/>
        <v>97.754957264957255</v>
      </c>
      <c r="T356" s="290" cm="1">
        <f t="array" ref="T356">IF(Parameters!$E$55="No",IF($A356&lt;=Parameters!$H$28,Parameters!$G$28*$A356,IF($A356&lt;=Parameters!$H$29,Parameters!$G$28*Parameters!$H$28+Parameters!$G$29*($A356-Parameters!$H$28),IF($A356&lt;=Parameters!$H$30,Parameters!$G$28*Parameters!$H$28+Parameters!$G$29*(Parameters!$H$29-Parameters!$H$28)+Parameters!$G$30*($A356-Parameters!$H$29),Parameters!$G$28*Parameters!$H$28+Parameters!$G$29*(Parameters!$H$29-Parameters!$H$28)+Parameters!$G$30*(Parameters!$H$30-Parameters!$H$29)+Parameters!$G$31*($A356-Parameters!$H$30)))),_xlfn.IFS($A356&lt;=Parameters!$H$28,Parameters!$G$28*$A356,$A356&lt;=Parameters!$H$29,Parameters!$G$29*$A356,$A356&lt;=Parameters!$H$30,Parameters!$G$30*$A356,$A356&gt;Parameters!$H$30,Parameters!$G$31*$A356))</f>
        <v>43419.86</v>
      </c>
      <c r="U356" s="290">
        <f t="shared" si="158"/>
        <v>123.70330484330485</v>
      </c>
      <c r="V356" s="290" cm="1">
        <f t="array" ref="V356">IF(Parameters!$E$55="No",IF($A356&lt;=Parameters!$H$34,Parameters!$G$34*$A356,IF($A356&lt;=Parameters!$H$35,Parameters!$G$34*Parameters!$H$34+Parameters!$G$35*($A356-Parameters!$H$34),IF($A356&lt;=Parameters!$H$36,Parameters!$G$34*Parameters!$H$34+Parameters!$G$35*(Parameters!$H$35-Parameters!$H$34)+Parameters!$G$36*($A356-Parameters!$H$35),Parameters!$G$34*Parameters!$H$34+Parameters!$G$35*(Parameters!$H$35-Parameters!$H$34)+Parameters!$G$36*(Parameters!$H$36-Parameters!$H$35)+Parameters!$G$37*($A356-Parameters!$H$36)))),_xlfn.IFS($A356&lt;=Parameters!$H$34,Parameters!$G$34*$A356,$A356&lt;=Parameters!$H$35,Parameters!$G$35*$A356,$A356&lt;=Parameters!$H$36,Parameters!$G$36*$A356,$A356&gt;Parameters!$H$36,Parameters!$G$37*$A356))</f>
        <v>47151.54</v>
      </c>
      <c r="W356" s="290">
        <f t="shared" si="182"/>
        <v>134.33487179487179</v>
      </c>
      <c r="X356" s="290" cm="1">
        <f t="array" ref="X356">IF(Parameters!$E$55="No",IF($A356&lt;=Parameters!$H$39,Parameters!$G$39*$A356,IF($A356&lt;=Parameters!$H$40,Parameters!$G$39*Parameters!$H$39+Parameters!$G$40*($A356-Parameters!$H$39),IF($A356&lt;=Parameters!$H$41,Parameters!$G$39*Parameters!$H$39+Parameters!$G$40*(Parameters!$H$40-Parameters!$H$39)+Parameters!$G$41*($A356-Parameters!$H$40),Parameters!$G$39*Parameters!$H$39+Parameters!$G$40*(Parameters!$H$40-Parameters!$H$39)+Parameters!$G$41*(Parameters!$H$41-Parameters!$H$40)+Parameters!$G$42*($A356-Parameters!$H$41)))),_xlfn.IFS($A356&lt;=Parameters!$H$39,Parameters!$G$39*$A356,$A356&lt;=Parameters!$H$40,Parameters!$G$40*$A356,$A356&lt;=Parameters!$H$41,Parameters!$G$41*$A356,$A356&gt;Parameters!$H$41,Parameters!$G$42*$A356))</f>
        <v>49527.96</v>
      </c>
      <c r="Y356" s="290">
        <f t="shared" si="183"/>
        <v>141.10529914529914</v>
      </c>
      <c r="Z356" s="290" cm="1">
        <f t="array" ref="Z356">IF(Parameters!$F$55="No",IF($A356&lt;=Parameters!$J$23,Parameters!$I$23*$A356,IF($A356&lt;=Parameters!$J$24,Parameters!$I$23*Parameters!$J$23+Parameters!$I$24*($A356-Parameters!$J$23),IF($A356&lt;=Parameters!$J$25,Parameters!$I$23*Parameters!$J$23+Parameters!$I$24*(Parameters!$J$24-Parameters!$J$23)+Parameters!$I$25*($A356-Parameters!$J$24),Parameters!$I$23*Parameters!$J$23+Parameters!$I$24*(Parameters!$J$24-Parameters!$J$23)+Parameters!$I$25*(Parameters!$J$25-Parameters!$J$24)+Parameters!$I$26*($A356-Parameters!$J$25)))),_xlfn.IFS($A356&lt;=Parameters!$J$23,Parameters!$I$23*$A356,$A356&lt;=Parameters!$J$24,Parameters!$I$24*$A356,$A356&lt;=Parameters!$J$25,Parameters!$I$25*$A356,$A356&gt;Parameters!$J$25,Parameters!$I$26*$A356))</f>
        <v>34311.99</v>
      </c>
      <c r="AA356" s="290">
        <f t="shared" si="159"/>
        <v>97.754957264957255</v>
      </c>
      <c r="AB356" s="290" cm="1">
        <f t="array" ref="AB356">IF(Parameters!$F$55="No",IF($A356&lt;=Parameters!$J$28,Parameters!$I$28*$A356,IF($A356&lt;=Parameters!$J$29,Parameters!$I$28*Parameters!$J$28+Parameters!$I$29*($A356-Parameters!$J$28),IF($A356&lt;=Parameters!$J$30,Parameters!$I$28*Parameters!$J$28+Parameters!$I$29*(Parameters!$J$29-Parameters!$J$28)+Parameters!$I$30*($A356-Parameters!$J$29),Parameters!$I$28*Parameters!$J$28+Parameters!$I$29*(Parameters!$J$29-Parameters!$J$28)+Parameters!$I$30*(Parameters!$J$30-Parameters!$J$29)+Parameters!$I$31*($A356-Parameters!$J$30)))),_xlfn.IFS($A356&lt;=Parameters!$J$28,Parameters!$I$28*$A356,$A356&lt;=Parameters!$J$29,Parameters!$I$29*$A356,$A356&lt;=Parameters!$J$30,Parameters!$I$30*$A356,$A356&gt;Parameters!$J$30,Parameters!$I$31*$A356))</f>
        <v>43419.86</v>
      </c>
      <c r="AC356" s="290">
        <f t="shared" si="160"/>
        <v>123.70330484330485</v>
      </c>
      <c r="AD356" s="290" cm="1">
        <f t="array" ref="AD356">IF(Parameters!$F$55="No",IF($A356&lt;=Parameters!$J$34,Parameters!$I$34*$A356,IF($A356&lt;=Parameters!$J$35,Parameters!$I$34*Parameters!$J$34+Parameters!$I$35*($A356-Parameters!$J$34),IF($A356&lt;=Parameters!$J$36,Parameters!$I$34*Parameters!$J$34+Parameters!$I$35*(Parameters!$J$35-Parameters!$J$34)+Parameters!$I$36*($A356-Parameters!$J$35),Parameters!$I$34*Parameters!$J$34+Parameters!$I$35*(Parameters!$J$35-Parameters!$J$34)+Parameters!$I$36*(Parameters!$J$36-Parameters!$J$35)+Parameters!$I$37*($A356-Parameters!$J$36)))),_xlfn.IFS($A356&lt;=Parameters!$J$34,Parameters!$I$34*$A356,$A356&lt;=Parameters!$J$35,Parameters!$I$35*$A356,$A356&lt;=Parameters!$J$36,Parameters!$I$36*$A356,$A356&gt;Parameters!$J$36,Parameters!$I$37*$A356))</f>
        <v>47151.54</v>
      </c>
      <c r="AE356" s="290">
        <f t="shared" si="184"/>
        <v>134.33487179487179</v>
      </c>
      <c r="AF356" s="290" cm="1">
        <f t="array" ref="AF356">IF(Parameters!$F$55="No",IF($A356&lt;=Parameters!$J$39,Parameters!$I$39*$A356,IF($A356&lt;=Parameters!$J$40,Parameters!$I$39*Parameters!$J$39+Parameters!$I$40*($A356-Parameters!$J$39),IF($A356&lt;=Parameters!$J$41,Parameters!$I$39*Parameters!$J$39+Parameters!$I$40*(Parameters!$J$40-Parameters!$J$39)+Parameters!$I$41*($A356-Parameters!$J$40),Parameters!$I$39*Parameters!$J$39+Parameters!$I$40*(Parameters!$J$40-Parameters!$J$39)+Parameters!$I$41*(Parameters!$J$41-Parameters!$J$40)+Parameters!$I$42*($A356-Parameters!$J$41)))),_xlfn.IFS($A356&lt;=Parameters!$J$39,Parameters!$I$39*$A356,$A356&lt;=Parameters!$J$40,Parameters!$I$40*$A356,$A356&lt;=Parameters!$J$41,Parameters!$I$41*$A356,$A356&gt;Parameters!$J$41,Parameters!$I$42*$A356))</f>
        <v>49527.96</v>
      </c>
      <c r="AG356" s="290">
        <f t="shared" si="185"/>
        <v>141.10529914529914</v>
      </c>
      <c r="AI356" s="428">
        <f t="shared" si="161"/>
        <v>136.48999999999796</v>
      </c>
      <c r="AJ356" s="428">
        <f t="shared" si="162"/>
        <v>159.36000000000058</v>
      </c>
      <c r="AK356" s="428">
        <f t="shared" si="163"/>
        <v>143.54000000000087</v>
      </c>
      <c r="AL356" s="428">
        <f t="shared" si="164"/>
        <v>158.45999999999913</v>
      </c>
      <c r="AM356" s="428">
        <f t="shared" si="165"/>
        <v>136.48999999999796</v>
      </c>
      <c r="AN356" s="428">
        <f t="shared" si="166"/>
        <v>159.36000000000058</v>
      </c>
      <c r="AO356" s="428">
        <f t="shared" si="167"/>
        <v>143.54000000000087</v>
      </c>
      <c r="AP356" s="428">
        <f t="shared" si="168"/>
        <v>158.45999999999913</v>
      </c>
      <c r="AQ356" s="428">
        <f t="shared" si="169"/>
        <v>136.48999999999796</v>
      </c>
      <c r="AR356" s="428">
        <f t="shared" si="170"/>
        <v>159.36000000000058</v>
      </c>
      <c r="AS356" s="428">
        <f t="shared" si="171"/>
        <v>143.54000000000087</v>
      </c>
      <c r="AT356" s="428">
        <f t="shared" si="172"/>
        <v>158.45999999999913</v>
      </c>
      <c r="AU356" s="428">
        <f t="shared" si="173"/>
        <v>136.48999999999796</v>
      </c>
      <c r="AV356" s="428">
        <f t="shared" si="174"/>
        <v>159.36000000000058</v>
      </c>
      <c r="AW356" s="428">
        <f t="shared" si="175"/>
        <v>143.54000000000087</v>
      </c>
      <c r="AX356" s="428">
        <f t="shared" si="176"/>
        <v>158.45999999999913</v>
      </c>
    </row>
    <row r="357">
      <c r="A357" s="413">
        <v>352</v>
      </c>
      <c r="B357" s="290" cm="1">
        <f t="array" ref="B357">IF(Parameters!$C$55="No",IF($A357&lt;=Parameters!$D$23,Parameters!$C$23*$A357,IF($A357&lt;=Parameters!$D$24,Parameters!$C$23*Parameters!$D$23+Parameters!$C$24*($A357-Parameters!$D$23),IF($A357&lt;=Parameters!$D$25,Parameters!$C$23*Parameters!$D$23+Parameters!$C$24*(Parameters!$D$24-Parameters!$D$23)+Parameters!$C$25*($A357-Parameters!$D$24),Parameters!$C$23*Parameters!$D$23+Parameters!$C$24*(Parameters!$D$24-Parameters!$D$23)+Parameters!$C$25*(Parameters!$D$25-Parameters!$D$24)+Parameters!$C$26*($A357-Parameters!$D$25)))),_xlfn.IFS($A357&lt;=Parameters!$D$23,Parameters!$C$23*$A357,$A357&lt;=Parameters!$D$24,Parameters!$C$24*$A357,$A357&lt;=Parameters!$D$25,Parameters!$C$25*$A357,$A357&gt;Parameters!$D$25,Parameters!$C$26*$A357))</f>
        <v>34448.480000000003</v>
      </c>
      <c r="C357" s="290">
        <f t="shared" si="177"/>
        <v>97.865000000000009</v>
      </c>
      <c r="D357" s="290" cm="1">
        <f t="array" ref="D357">IF(Parameters!$C$55="No",IF($A357&lt;=Parameters!$D$28,Parameters!$C$28*$A357,IF($A357&lt;=Parameters!$D$29,Parameters!$C$28*Parameters!$D$28+Parameters!$C$29*($A357-Parameters!$D$28),IF($A357&lt;=Parameters!$D$30,Parameters!$C$28*Parameters!$D$28+Parameters!$C$29*(Parameters!$D$29-Parameters!$D$28)+Parameters!$C$30*($A357-Parameters!$D$29),Parameters!$C$28*Parameters!$D$28+Parameters!$C$29*(Parameters!$D$29-Parameters!$D$28)+Parameters!$C$30*(Parameters!$D$30-Parameters!$D$29)+Parameters!$C$31*($A357-Parameters!$D$30)))),_xlfn.IFS($A357&lt;=Parameters!$D$28,Parameters!$C$28*$A357,$A357&lt;=Parameters!$D$29,Parameters!$C$29*$A357,$A357&lt;=Parameters!$D$30,Parameters!$C$30*$A357,$A357&gt;Parameters!$D$30,Parameters!$C$31*$A357))</f>
        <v>43579.22</v>
      </c>
      <c r="E357" s="290">
        <f t="shared" si="177"/>
        <v>123.80460227272728</v>
      </c>
      <c r="F357" s="290" cm="1">
        <f t="array" ref="F357">IF(Parameters!$C$55="No",IF($A357&lt;=Parameters!$D$34,Parameters!$C$34*$A357,IF($A357&lt;=Parameters!$D$35,Parameters!$C$34*Parameters!$D$34+Parameters!$C$35*($A357-Parameters!$D$34),IF($A357&lt;=Parameters!$D$36,Parameters!$C$34*Parameters!$D$34+Parameters!$C$35*(Parameters!$D$35-Parameters!$D$34)+Parameters!$C$36*($A357-Parameters!$D$35),Parameters!$C$34*Parameters!$D$34+Parameters!$C$35*(Parameters!$D$35-Parameters!$D$34)+Parameters!$C$36*(Parameters!$D$36-Parameters!$D$35)+Parameters!$C$37*($A357-Parameters!$D$36)))),_xlfn.IFS($A357&lt;=Parameters!$D$34,Parameters!$C$34*$A357,$A357&lt;=Parameters!$D$35,Parameters!$C$35*$A357,$A357&lt;=Parameters!$D$36,Parameters!$C$36*$A357,$A357&gt;Parameters!$D$36,Parameters!$C$37*$A357))</f>
        <v>47295.079999999994</v>
      </c>
      <c r="G357" s="290">
        <f t="shared" si="178"/>
        <v>134.36102272727271</v>
      </c>
      <c r="H357" s="290" cm="1">
        <f t="array" ref="H357">IF(Parameters!$C$55="No",IF($A357&lt;=Parameters!$D$39,Parameters!$C$39*$A357,IF($A357&lt;=Parameters!$D$40,Parameters!$C$39*Parameters!$D$39+Parameters!$C$40*($A357-Parameters!$D$39),IF($A357&lt;=Parameters!$D$41,Parameters!$C$39*Parameters!$D$39+Parameters!$C$40*(Parameters!$D$40-Parameters!$D$39)+Parameters!$C$41*($A357-Parameters!$D$40),Parameters!$C$39*Parameters!$D$39+Parameters!$C$40*(Parameters!$D$40-Parameters!$D$39)+Parameters!$C$41*(Parameters!$D$41-Parameters!$D$40)+Parameters!$C$42*($A357-Parameters!$D$41)))),_xlfn.IFS($A357&lt;=Parameters!$D$39,Parameters!$C$39*$A357,$A357&lt;=Parameters!$D$40,Parameters!$C$40*$A357,$A357&lt;=Parameters!$D$41,Parameters!$C$41*$A357,$A357&gt;Parameters!$D$41,Parameters!$C$42*$A357))</f>
        <v>49686.42</v>
      </c>
      <c r="I357" s="290">
        <f t="shared" si="179"/>
        <v>141.15460227272726</v>
      </c>
      <c r="J357" s="290" cm="1">
        <f t="array" ref="J357">IF(Parameters!$D$55="No",IF($A357&lt;=Parameters!$F$23,Parameters!$E$23*$A357,IF($A357&lt;=Parameters!$F$24,Parameters!$E$23*Parameters!$F$23+Parameters!$E$24*($A357-Parameters!$F$23),IF($A357&lt;=Parameters!$F$25,Parameters!$E$23*Parameters!$F$23+Parameters!$E$24*(Parameters!$F$24-Parameters!$F$23)+Parameters!$E$25*($A357-Parameters!$F$24),Parameters!$E$23*Parameters!$F$23+Parameters!$E$24*(Parameters!$F$24-Parameters!$F$23)+Parameters!$E$25*(Parameters!$F$25-Parameters!$F$24)+Parameters!$E$26*($A357-Parameters!$F$25)))),_xlfn.IFS($A357&lt;=Parameters!$F$23,Parameters!$E$23*$A357,$A357&lt;=Parameters!$F$24,Parameters!$E$24*$A357,$A357&lt;=Parameters!$F$25,Parameters!$E$25*$A357,$A357&gt;Parameters!$F$25,Parameters!$E$26*$A357))</f>
        <v>34448.480000000003</v>
      </c>
      <c r="K357" s="290">
        <f t="shared" si="155"/>
        <v>97.865000000000009</v>
      </c>
      <c r="L357" s="290" cm="1">
        <f t="array" ref="L357">IF(Parameters!$D$55="No",IF($A357&lt;=Parameters!$F$28,Parameters!$E$28*$A357,IF($A357&lt;=Parameters!$F$29,Parameters!$E$28*Parameters!$F$28+Parameters!$E$29*($A357-Parameters!$F$28),IF($A357&lt;=Parameters!$F$30,Parameters!$E$28*Parameters!$F$28+Parameters!$E$29*(Parameters!$F$29-Parameters!$F$28)+Parameters!$E$30*($A357-Parameters!$F$29),Parameters!$E$28*Parameters!$F$28+Parameters!$E$29*(Parameters!$F$29-Parameters!$F$28)+Parameters!$E$30*(Parameters!$F$30-Parameters!$F$29)+Parameters!$E$31*($A357-Parameters!$F$30)))),_xlfn.IFS($A357&lt;=Parameters!$F$28,Parameters!$E$28*$A357,$A357&lt;=Parameters!$F$29,Parameters!$E$29*$A357,$A357&lt;=Parameters!$F$30,Parameters!$E$30*$A357,$A357&gt;Parameters!$F$30,Parameters!$E$31*$A357))</f>
        <v>43579.22</v>
      </c>
      <c r="M357" s="290">
        <f t="shared" si="156"/>
        <v>123.80460227272728</v>
      </c>
      <c r="N357" s="290" cm="1">
        <f t="array" ref="N357">IF(Parameters!$D$55="No",IF($A357&lt;=Parameters!$F$34,Parameters!$E$34*$A357,IF($A357&lt;=Parameters!$F$35,Parameters!$E$34*Parameters!$F$34+Parameters!$E$35*($A357-Parameters!$F$34),IF($A357&lt;=Parameters!$F$36,Parameters!$E$34*Parameters!$F$34+Parameters!$E$35*(Parameters!$F$35-Parameters!$F$34)+Parameters!$E$36*($A357-Parameters!$F$35),Parameters!$E$34*Parameters!$F$34+Parameters!$E$35*(Parameters!$F$35-Parameters!$F$34)+Parameters!$E$36*(Parameters!$F$36-Parameters!$F$35)+Parameters!$E$37*($A357-Parameters!$F$36)))),_xlfn.IFS($A357&lt;=Parameters!$F$34,Parameters!$E$34*$A357,$A357&lt;=Parameters!$F$35,Parameters!$E$35*$A357,$A357&lt;=Parameters!$F$36,Parameters!$E$36*$A357,$A357&gt;Parameters!$F$36,Parameters!$E$37*$A357))</f>
        <v>47295.079999999994</v>
      </c>
      <c r="O357" s="290">
        <f t="shared" si="180"/>
        <v>134.36102272727271</v>
      </c>
      <c r="P357" s="290" cm="1">
        <f t="array" ref="P357">IF(Parameters!$D$55="No",IF($A357&lt;=Parameters!$F$39,Parameters!$E$39*$A357,IF($A357&lt;=Parameters!$F$40,Parameters!$E$39*Parameters!$F$39+Parameters!$E$40*($A357-Parameters!$F$39),IF($A357&lt;=Parameters!$F$41,Parameters!$E$39*Parameters!$F$39+Parameters!$E$40*(Parameters!$F$40-Parameters!$F$39)+Parameters!$E$41*($A357-Parameters!$F$40),Parameters!$E$39*Parameters!$F$39+Parameters!$E$40*(Parameters!$F$40-Parameters!$F$39)+Parameters!$E$41*(Parameters!$F$41-Parameters!$F$40)+Parameters!$E$42*($A357-Parameters!$F$41)))),_xlfn.IFS($A357&lt;=Parameters!$F$39,Parameters!$E$39*$A357,$A357&lt;=Parameters!$F$40,Parameters!$E$40*$A357,$A357&lt;=Parameters!$F$41,Parameters!$E$41*$A357,$A357&gt;Parameters!$F$41,Parameters!$E$42*$A357))</f>
        <v>49686.42</v>
      </c>
      <c r="Q357" s="290">
        <f t="shared" si="181"/>
        <v>141.15460227272726</v>
      </c>
      <c r="R357" s="290" cm="1">
        <f t="array" ref="R357">IF(Parameters!$E$55="No",IF($A357&lt;=Parameters!$H$23,Parameters!$G$23*$A357,IF($A357&lt;=Parameters!$H$24,Parameters!$G$23*Parameters!$H$23+Parameters!$G$24*($A357-Parameters!$H$23),IF($A357&lt;=Parameters!$H$25,Parameters!$G$23*Parameters!$H$23+Parameters!$G$24*(Parameters!$H$24-Parameters!$H$23)+Parameters!$G$25*($A357-Parameters!$H$24),Parameters!$G$23*Parameters!$H$23+Parameters!$G$24*(Parameters!$H$24-Parameters!$H$23)+Parameters!$G$25*(Parameters!$H$25-Parameters!$H$24)+Parameters!$G$26*($A357-Parameters!$H$25)))),_xlfn.IFS($A357&lt;=Parameters!$H$23,Parameters!$G$23*$A357,$A357&lt;=Parameters!$H$24,Parameters!$G$24*$A357,$A357&lt;=Parameters!$H$25,Parameters!$G$25*$A357,$A357&gt;Parameters!$H$25,Parameters!$G$26*$A357))</f>
        <v>34448.480000000003</v>
      </c>
      <c r="S357" s="290">
        <f t="shared" si="157"/>
        <v>97.865000000000009</v>
      </c>
      <c r="T357" s="290" cm="1">
        <f t="array" ref="T357">IF(Parameters!$E$55="No",IF($A357&lt;=Parameters!$H$28,Parameters!$G$28*$A357,IF($A357&lt;=Parameters!$H$29,Parameters!$G$28*Parameters!$H$28+Parameters!$G$29*($A357-Parameters!$H$28),IF($A357&lt;=Parameters!$H$30,Parameters!$G$28*Parameters!$H$28+Parameters!$G$29*(Parameters!$H$29-Parameters!$H$28)+Parameters!$G$30*($A357-Parameters!$H$29),Parameters!$G$28*Parameters!$H$28+Parameters!$G$29*(Parameters!$H$29-Parameters!$H$28)+Parameters!$G$30*(Parameters!$H$30-Parameters!$H$29)+Parameters!$G$31*($A357-Parameters!$H$30)))),_xlfn.IFS($A357&lt;=Parameters!$H$28,Parameters!$G$28*$A357,$A357&lt;=Parameters!$H$29,Parameters!$G$29*$A357,$A357&lt;=Parameters!$H$30,Parameters!$G$30*$A357,$A357&gt;Parameters!$H$30,Parameters!$G$31*$A357))</f>
        <v>43579.22</v>
      </c>
      <c r="U357" s="290">
        <f t="shared" si="158"/>
        <v>123.80460227272728</v>
      </c>
      <c r="V357" s="290" cm="1">
        <f t="array" ref="V357">IF(Parameters!$E$55="No",IF($A357&lt;=Parameters!$H$34,Parameters!$G$34*$A357,IF($A357&lt;=Parameters!$H$35,Parameters!$G$34*Parameters!$H$34+Parameters!$G$35*($A357-Parameters!$H$34),IF($A357&lt;=Parameters!$H$36,Parameters!$G$34*Parameters!$H$34+Parameters!$G$35*(Parameters!$H$35-Parameters!$H$34)+Parameters!$G$36*($A357-Parameters!$H$35),Parameters!$G$34*Parameters!$H$34+Parameters!$G$35*(Parameters!$H$35-Parameters!$H$34)+Parameters!$G$36*(Parameters!$H$36-Parameters!$H$35)+Parameters!$G$37*($A357-Parameters!$H$36)))),_xlfn.IFS($A357&lt;=Parameters!$H$34,Parameters!$G$34*$A357,$A357&lt;=Parameters!$H$35,Parameters!$G$35*$A357,$A357&lt;=Parameters!$H$36,Parameters!$G$36*$A357,$A357&gt;Parameters!$H$36,Parameters!$G$37*$A357))</f>
        <v>47295.079999999994</v>
      </c>
      <c r="W357" s="290">
        <f t="shared" si="182"/>
        <v>134.36102272727271</v>
      </c>
      <c r="X357" s="290" cm="1">
        <f t="array" ref="X357">IF(Parameters!$E$55="No",IF($A357&lt;=Parameters!$H$39,Parameters!$G$39*$A357,IF($A357&lt;=Parameters!$H$40,Parameters!$G$39*Parameters!$H$39+Parameters!$G$40*($A357-Parameters!$H$39),IF($A357&lt;=Parameters!$H$41,Parameters!$G$39*Parameters!$H$39+Parameters!$G$40*(Parameters!$H$40-Parameters!$H$39)+Parameters!$G$41*($A357-Parameters!$H$40),Parameters!$G$39*Parameters!$H$39+Parameters!$G$40*(Parameters!$H$40-Parameters!$H$39)+Parameters!$G$41*(Parameters!$H$41-Parameters!$H$40)+Parameters!$G$42*($A357-Parameters!$H$41)))),_xlfn.IFS($A357&lt;=Parameters!$H$39,Parameters!$G$39*$A357,$A357&lt;=Parameters!$H$40,Parameters!$G$40*$A357,$A357&lt;=Parameters!$H$41,Parameters!$G$41*$A357,$A357&gt;Parameters!$H$41,Parameters!$G$42*$A357))</f>
        <v>49686.42</v>
      </c>
      <c r="Y357" s="290">
        <f t="shared" si="183"/>
        <v>141.15460227272726</v>
      </c>
      <c r="Z357" s="290" cm="1">
        <f t="array" ref="Z357">IF(Parameters!$F$55="No",IF($A357&lt;=Parameters!$J$23,Parameters!$I$23*$A357,IF($A357&lt;=Parameters!$J$24,Parameters!$I$23*Parameters!$J$23+Parameters!$I$24*($A357-Parameters!$J$23),IF($A357&lt;=Parameters!$J$25,Parameters!$I$23*Parameters!$J$23+Parameters!$I$24*(Parameters!$J$24-Parameters!$J$23)+Parameters!$I$25*($A357-Parameters!$J$24),Parameters!$I$23*Parameters!$J$23+Parameters!$I$24*(Parameters!$J$24-Parameters!$J$23)+Parameters!$I$25*(Parameters!$J$25-Parameters!$J$24)+Parameters!$I$26*($A357-Parameters!$J$25)))),_xlfn.IFS($A357&lt;=Parameters!$J$23,Parameters!$I$23*$A357,$A357&lt;=Parameters!$J$24,Parameters!$I$24*$A357,$A357&lt;=Parameters!$J$25,Parameters!$I$25*$A357,$A357&gt;Parameters!$J$25,Parameters!$I$26*$A357))</f>
        <v>34448.480000000003</v>
      </c>
      <c r="AA357" s="290">
        <f t="shared" si="159"/>
        <v>97.865000000000009</v>
      </c>
      <c r="AB357" s="290" cm="1">
        <f t="array" ref="AB357">IF(Parameters!$F$55="No",IF($A357&lt;=Parameters!$J$28,Parameters!$I$28*$A357,IF($A357&lt;=Parameters!$J$29,Parameters!$I$28*Parameters!$J$28+Parameters!$I$29*($A357-Parameters!$J$28),IF($A357&lt;=Parameters!$J$30,Parameters!$I$28*Parameters!$J$28+Parameters!$I$29*(Parameters!$J$29-Parameters!$J$28)+Parameters!$I$30*($A357-Parameters!$J$29),Parameters!$I$28*Parameters!$J$28+Parameters!$I$29*(Parameters!$J$29-Parameters!$J$28)+Parameters!$I$30*(Parameters!$J$30-Parameters!$J$29)+Parameters!$I$31*($A357-Parameters!$J$30)))),_xlfn.IFS($A357&lt;=Parameters!$J$28,Parameters!$I$28*$A357,$A357&lt;=Parameters!$J$29,Parameters!$I$29*$A357,$A357&lt;=Parameters!$J$30,Parameters!$I$30*$A357,$A357&gt;Parameters!$J$30,Parameters!$I$31*$A357))</f>
        <v>43579.22</v>
      </c>
      <c r="AC357" s="290">
        <f t="shared" si="160"/>
        <v>123.80460227272728</v>
      </c>
      <c r="AD357" s="290" cm="1">
        <f t="array" ref="AD357">IF(Parameters!$F$55="No",IF($A357&lt;=Parameters!$J$34,Parameters!$I$34*$A357,IF($A357&lt;=Parameters!$J$35,Parameters!$I$34*Parameters!$J$34+Parameters!$I$35*($A357-Parameters!$J$34),IF($A357&lt;=Parameters!$J$36,Parameters!$I$34*Parameters!$J$34+Parameters!$I$35*(Parameters!$J$35-Parameters!$J$34)+Parameters!$I$36*($A357-Parameters!$J$35),Parameters!$I$34*Parameters!$J$34+Parameters!$I$35*(Parameters!$J$35-Parameters!$J$34)+Parameters!$I$36*(Parameters!$J$36-Parameters!$J$35)+Parameters!$I$37*($A357-Parameters!$J$36)))),_xlfn.IFS($A357&lt;=Parameters!$J$34,Parameters!$I$34*$A357,$A357&lt;=Parameters!$J$35,Parameters!$I$35*$A357,$A357&lt;=Parameters!$J$36,Parameters!$I$36*$A357,$A357&gt;Parameters!$J$36,Parameters!$I$37*$A357))</f>
        <v>47295.079999999994</v>
      </c>
      <c r="AE357" s="290">
        <f t="shared" si="184"/>
        <v>134.36102272727271</v>
      </c>
      <c r="AF357" s="290" cm="1">
        <f t="array" ref="AF357">IF(Parameters!$F$55="No",IF($A357&lt;=Parameters!$J$39,Parameters!$I$39*$A357,IF($A357&lt;=Parameters!$J$40,Parameters!$I$39*Parameters!$J$39+Parameters!$I$40*($A357-Parameters!$J$39),IF($A357&lt;=Parameters!$J$41,Parameters!$I$39*Parameters!$J$39+Parameters!$I$40*(Parameters!$J$40-Parameters!$J$39)+Parameters!$I$41*($A357-Parameters!$J$40),Parameters!$I$39*Parameters!$J$39+Parameters!$I$40*(Parameters!$J$40-Parameters!$J$39)+Parameters!$I$41*(Parameters!$J$41-Parameters!$J$40)+Parameters!$I$42*($A357-Parameters!$J$41)))),_xlfn.IFS($A357&lt;=Parameters!$J$39,Parameters!$I$39*$A357,$A357&lt;=Parameters!$J$40,Parameters!$I$40*$A357,$A357&lt;=Parameters!$J$41,Parameters!$I$41*$A357,$A357&gt;Parameters!$J$41,Parameters!$I$42*$A357))</f>
        <v>49686.42</v>
      </c>
      <c r="AG357" s="290">
        <f t="shared" si="185"/>
        <v>141.15460227272726</v>
      </c>
      <c r="AI357" s="428">
        <f t="shared" si="161"/>
        <v>136.49000000000524</v>
      </c>
      <c r="AJ357" s="428">
        <f t="shared" si="162"/>
        <v>159.36000000000058</v>
      </c>
      <c r="AK357" s="428">
        <f t="shared" si="163"/>
        <v>143.5399999999936</v>
      </c>
      <c r="AL357" s="428">
        <f t="shared" si="164"/>
        <v>158.45999999999913</v>
      </c>
      <c r="AM357" s="428">
        <f t="shared" si="165"/>
        <v>136.49000000000524</v>
      </c>
      <c r="AN357" s="428">
        <f t="shared" si="166"/>
        <v>159.36000000000058</v>
      </c>
      <c r="AO357" s="428">
        <f t="shared" si="167"/>
        <v>143.5399999999936</v>
      </c>
      <c r="AP357" s="428">
        <f t="shared" si="168"/>
        <v>158.45999999999913</v>
      </c>
      <c r="AQ357" s="428">
        <f t="shared" si="169"/>
        <v>136.49000000000524</v>
      </c>
      <c r="AR357" s="428">
        <f t="shared" si="170"/>
        <v>159.36000000000058</v>
      </c>
      <c r="AS357" s="428">
        <f t="shared" si="171"/>
        <v>143.5399999999936</v>
      </c>
      <c r="AT357" s="428">
        <f t="shared" si="172"/>
        <v>158.45999999999913</v>
      </c>
      <c r="AU357" s="428">
        <f t="shared" si="173"/>
        <v>136.49000000000524</v>
      </c>
      <c r="AV357" s="428">
        <f t="shared" si="174"/>
        <v>159.36000000000058</v>
      </c>
      <c r="AW357" s="428">
        <f t="shared" si="175"/>
        <v>143.5399999999936</v>
      </c>
      <c r="AX357" s="428">
        <f t="shared" si="176"/>
        <v>158.45999999999913</v>
      </c>
    </row>
    <row r="358">
      <c r="A358" s="413">
        <v>353</v>
      </c>
      <c r="B358" s="290" cm="1">
        <f t="array" ref="B358">IF(Parameters!$C$55="No",IF($A358&lt;=Parameters!$D$23,Parameters!$C$23*$A358,IF($A358&lt;=Parameters!$D$24,Parameters!$C$23*Parameters!$D$23+Parameters!$C$24*($A358-Parameters!$D$23),IF($A358&lt;=Parameters!$D$25,Parameters!$C$23*Parameters!$D$23+Parameters!$C$24*(Parameters!$D$24-Parameters!$D$23)+Parameters!$C$25*($A358-Parameters!$D$24),Parameters!$C$23*Parameters!$D$23+Parameters!$C$24*(Parameters!$D$24-Parameters!$D$23)+Parameters!$C$25*(Parameters!$D$25-Parameters!$D$24)+Parameters!$C$26*($A358-Parameters!$D$25)))),_xlfn.IFS($A358&lt;=Parameters!$D$23,Parameters!$C$23*$A358,$A358&lt;=Parameters!$D$24,Parameters!$C$24*$A358,$A358&lt;=Parameters!$D$25,Parameters!$C$25*$A358,$A358&gt;Parameters!$D$25,Parameters!$C$26*$A358))</f>
        <v>34584.97</v>
      </c>
      <c r="C358" s="290">
        <f t="shared" si="177"/>
        <v>97.974419263456099</v>
      </c>
      <c r="D358" s="290" cm="1">
        <f t="array" ref="D358">IF(Parameters!$C$55="No",IF($A358&lt;=Parameters!$D$28,Parameters!$C$28*$A358,IF($A358&lt;=Parameters!$D$29,Parameters!$C$28*Parameters!$D$28+Parameters!$C$29*($A358-Parameters!$D$28),IF($A358&lt;=Parameters!$D$30,Parameters!$C$28*Parameters!$D$28+Parameters!$C$29*(Parameters!$D$29-Parameters!$D$28)+Parameters!$C$30*($A358-Parameters!$D$29),Parameters!$C$28*Parameters!$D$28+Parameters!$C$29*(Parameters!$D$29-Parameters!$D$28)+Parameters!$C$30*(Parameters!$D$30-Parameters!$D$29)+Parameters!$C$31*($A358-Parameters!$D$30)))),_xlfn.IFS($A358&lt;=Parameters!$D$28,Parameters!$C$28*$A358,$A358&lt;=Parameters!$D$29,Parameters!$C$29*$A358,$A358&lt;=Parameters!$D$30,Parameters!$C$30*$A358,$A358&gt;Parameters!$D$30,Parameters!$C$31*$A358))</f>
        <v>43738.58</v>
      </c>
      <c r="E358" s="290">
        <f t="shared" si="177"/>
        <v>123.90532577903683</v>
      </c>
      <c r="F358" s="290" cm="1">
        <f t="array" ref="F358">IF(Parameters!$C$55="No",IF($A358&lt;=Parameters!$D$34,Parameters!$C$34*$A358,IF($A358&lt;=Parameters!$D$35,Parameters!$C$34*Parameters!$D$34+Parameters!$C$35*($A358-Parameters!$D$34),IF($A358&lt;=Parameters!$D$36,Parameters!$C$34*Parameters!$D$34+Parameters!$C$35*(Parameters!$D$35-Parameters!$D$34)+Parameters!$C$36*($A358-Parameters!$D$35),Parameters!$C$34*Parameters!$D$34+Parameters!$C$35*(Parameters!$D$35-Parameters!$D$34)+Parameters!$C$36*(Parameters!$D$36-Parameters!$D$35)+Parameters!$C$37*($A358-Parameters!$D$36)))),_xlfn.IFS($A358&lt;=Parameters!$D$34,Parameters!$C$34*$A358,$A358&lt;=Parameters!$D$35,Parameters!$C$35*$A358,$A358&lt;=Parameters!$D$36,Parameters!$C$36*$A358,$A358&gt;Parameters!$D$36,Parameters!$C$37*$A358))</f>
        <v>47438.619999999995</v>
      </c>
      <c r="G358" s="290">
        <f t="shared" si="178"/>
        <v>134.38702549575069</v>
      </c>
      <c r="H358" s="290" cm="1">
        <f t="array" ref="H358">IF(Parameters!$C$55="No",IF($A358&lt;=Parameters!$D$39,Parameters!$C$39*$A358,IF($A358&lt;=Parameters!$D$40,Parameters!$C$39*Parameters!$D$39+Parameters!$C$40*($A358-Parameters!$D$39),IF($A358&lt;=Parameters!$D$41,Parameters!$C$39*Parameters!$D$39+Parameters!$C$40*(Parameters!$D$40-Parameters!$D$39)+Parameters!$C$41*($A358-Parameters!$D$40),Parameters!$C$39*Parameters!$D$39+Parameters!$C$40*(Parameters!$D$40-Parameters!$D$39)+Parameters!$C$41*(Parameters!$D$41-Parameters!$D$40)+Parameters!$C$42*($A358-Parameters!$D$41)))),_xlfn.IFS($A358&lt;=Parameters!$D$39,Parameters!$C$39*$A358,$A358&lt;=Parameters!$D$40,Parameters!$C$40*$A358,$A358&lt;=Parameters!$D$41,Parameters!$C$41*$A358,$A358&gt;Parameters!$D$41,Parameters!$C$42*$A358))</f>
        <v>49844.880000000005</v>
      </c>
      <c r="I358" s="290">
        <f t="shared" si="179"/>
        <v>141.20362606232297</v>
      </c>
      <c r="J358" s="290" cm="1">
        <f t="array" ref="J358">IF(Parameters!$D$55="No",IF($A358&lt;=Parameters!$F$23,Parameters!$E$23*$A358,IF($A358&lt;=Parameters!$F$24,Parameters!$E$23*Parameters!$F$23+Parameters!$E$24*($A358-Parameters!$F$23),IF($A358&lt;=Parameters!$F$25,Parameters!$E$23*Parameters!$F$23+Parameters!$E$24*(Parameters!$F$24-Parameters!$F$23)+Parameters!$E$25*($A358-Parameters!$F$24),Parameters!$E$23*Parameters!$F$23+Parameters!$E$24*(Parameters!$F$24-Parameters!$F$23)+Parameters!$E$25*(Parameters!$F$25-Parameters!$F$24)+Parameters!$E$26*($A358-Parameters!$F$25)))),_xlfn.IFS($A358&lt;=Parameters!$F$23,Parameters!$E$23*$A358,$A358&lt;=Parameters!$F$24,Parameters!$E$24*$A358,$A358&lt;=Parameters!$F$25,Parameters!$E$25*$A358,$A358&gt;Parameters!$F$25,Parameters!$E$26*$A358))</f>
        <v>34584.97</v>
      </c>
      <c r="K358" s="290">
        <f t="shared" si="155"/>
        <v>97.974419263456099</v>
      </c>
      <c r="L358" s="290" cm="1">
        <f t="array" ref="L358">IF(Parameters!$D$55="No",IF($A358&lt;=Parameters!$F$28,Parameters!$E$28*$A358,IF($A358&lt;=Parameters!$F$29,Parameters!$E$28*Parameters!$F$28+Parameters!$E$29*($A358-Parameters!$F$28),IF($A358&lt;=Parameters!$F$30,Parameters!$E$28*Parameters!$F$28+Parameters!$E$29*(Parameters!$F$29-Parameters!$F$28)+Parameters!$E$30*($A358-Parameters!$F$29),Parameters!$E$28*Parameters!$F$28+Parameters!$E$29*(Parameters!$F$29-Parameters!$F$28)+Parameters!$E$30*(Parameters!$F$30-Parameters!$F$29)+Parameters!$E$31*($A358-Parameters!$F$30)))),_xlfn.IFS($A358&lt;=Parameters!$F$28,Parameters!$E$28*$A358,$A358&lt;=Parameters!$F$29,Parameters!$E$29*$A358,$A358&lt;=Parameters!$F$30,Parameters!$E$30*$A358,$A358&gt;Parameters!$F$30,Parameters!$E$31*$A358))</f>
        <v>43738.58</v>
      </c>
      <c r="M358" s="290">
        <f t="shared" si="156"/>
        <v>123.90532577903683</v>
      </c>
      <c r="N358" s="290" cm="1">
        <f t="array" ref="N358">IF(Parameters!$D$55="No",IF($A358&lt;=Parameters!$F$34,Parameters!$E$34*$A358,IF($A358&lt;=Parameters!$F$35,Parameters!$E$34*Parameters!$F$34+Parameters!$E$35*($A358-Parameters!$F$34),IF($A358&lt;=Parameters!$F$36,Parameters!$E$34*Parameters!$F$34+Parameters!$E$35*(Parameters!$F$35-Parameters!$F$34)+Parameters!$E$36*($A358-Parameters!$F$35),Parameters!$E$34*Parameters!$F$34+Parameters!$E$35*(Parameters!$F$35-Parameters!$F$34)+Parameters!$E$36*(Parameters!$F$36-Parameters!$F$35)+Parameters!$E$37*($A358-Parameters!$F$36)))),_xlfn.IFS($A358&lt;=Parameters!$F$34,Parameters!$E$34*$A358,$A358&lt;=Parameters!$F$35,Parameters!$E$35*$A358,$A358&lt;=Parameters!$F$36,Parameters!$E$36*$A358,$A358&gt;Parameters!$F$36,Parameters!$E$37*$A358))</f>
        <v>47438.619999999995</v>
      </c>
      <c r="O358" s="290">
        <f t="shared" si="180"/>
        <v>134.38702549575069</v>
      </c>
      <c r="P358" s="290" cm="1">
        <f t="array" ref="P358">IF(Parameters!$D$55="No",IF($A358&lt;=Parameters!$F$39,Parameters!$E$39*$A358,IF($A358&lt;=Parameters!$F$40,Parameters!$E$39*Parameters!$F$39+Parameters!$E$40*($A358-Parameters!$F$39),IF($A358&lt;=Parameters!$F$41,Parameters!$E$39*Parameters!$F$39+Parameters!$E$40*(Parameters!$F$40-Parameters!$F$39)+Parameters!$E$41*($A358-Parameters!$F$40),Parameters!$E$39*Parameters!$F$39+Parameters!$E$40*(Parameters!$F$40-Parameters!$F$39)+Parameters!$E$41*(Parameters!$F$41-Parameters!$F$40)+Parameters!$E$42*($A358-Parameters!$F$41)))),_xlfn.IFS($A358&lt;=Parameters!$F$39,Parameters!$E$39*$A358,$A358&lt;=Parameters!$F$40,Parameters!$E$40*$A358,$A358&lt;=Parameters!$F$41,Parameters!$E$41*$A358,$A358&gt;Parameters!$F$41,Parameters!$E$42*$A358))</f>
        <v>49844.880000000005</v>
      </c>
      <c r="Q358" s="290">
        <f t="shared" si="181"/>
        <v>141.20362606232297</v>
      </c>
      <c r="R358" s="290" cm="1">
        <f t="array" ref="R358">IF(Parameters!$E$55="No",IF($A358&lt;=Parameters!$H$23,Parameters!$G$23*$A358,IF($A358&lt;=Parameters!$H$24,Parameters!$G$23*Parameters!$H$23+Parameters!$G$24*($A358-Parameters!$H$23),IF($A358&lt;=Parameters!$H$25,Parameters!$G$23*Parameters!$H$23+Parameters!$G$24*(Parameters!$H$24-Parameters!$H$23)+Parameters!$G$25*($A358-Parameters!$H$24),Parameters!$G$23*Parameters!$H$23+Parameters!$G$24*(Parameters!$H$24-Parameters!$H$23)+Parameters!$G$25*(Parameters!$H$25-Parameters!$H$24)+Parameters!$G$26*($A358-Parameters!$H$25)))),_xlfn.IFS($A358&lt;=Parameters!$H$23,Parameters!$G$23*$A358,$A358&lt;=Parameters!$H$24,Parameters!$G$24*$A358,$A358&lt;=Parameters!$H$25,Parameters!$G$25*$A358,$A358&gt;Parameters!$H$25,Parameters!$G$26*$A358))</f>
        <v>34584.97</v>
      </c>
      <c r="S358" s="290">
        <f t="shared" si="157"/>
        <v>97.974419263456099</v>
      </c>
      <c r="T358" s="290" cm="1">
        <f t="array" ref="T358">IF(Parameters!$E$55="No",IF($A358&lt;=Parameters!$H$28,Parameters!$G$28*$A358,IF($A358&lt;=Parameters!$H$29,Parameters!$G$28*Parameters!$H$28+Parameters!$G$29*($A358-Parameters!$H$28),IF($A358&lt;=Parameters!$H$30,Parameters!$G$28*Parameters!$H$28+Parameters!$G$29*(Parameters!$H$29-Parameters!$H$28)+Parameters!$G$30*($A358-Parameters!$H$29),Parameters!$G$28*Parameters!$H$28+Parameters!$G$29*(Parameters!$H$29-Parameters!$H$28)+Parameters!$G$30*(Parameters!$H$30-Parameters!$H$29)+Parameters!$G$31*($A358-Parameters!$H$30)))),_xlfn.IFS($A358&lt;=Parameters!$H$28,Parameters!$G$28*$A358,$A358&lt;=Parameters!$H$29,Parameters!$G$29*$A358,$A358&lt;=Parameters!$H$30,Parameters!$G$30*$A358,$A358&gt;Parameters!$H$30,Parameters!$G$31*$A358))</f>
        <v>43738.58</v>
      </c>
      <c r="U358" s="290">
        <f t="shared" si="158"/>
        <v>123.90532577903683</v>
      </c>
      <c r="V358" s="290" cm="1">
        <f t="array" ref="V358">IF(Parameters!$E$55="No",IF($A358&lt;=Parameters!$H$34,Parameters!$G$34*$A358,IF($A358&lt;=Parameters!$H$35,Parameters!$G$34*Parameters!$H$34+Parameters!$G$35*($A358-Parameters!$H$34),IF($A358&lt;=Parameters!$H$36,Parameters!$G$34*Parameters!$H$34+Parameters!$G$35*(Parameters!$H$35-Parameters!$H$34)+Parameters!$G$36*($A358-Parameters!$H$35),Parameters!$G$34*Parameters!$H$34+Parameters!$G$35*(Parameters!$H$35-Parameters!$H$34)+Parameters!$G$36*(Parameters!$H$36-Parameters!$H$35)+Parameters!$G$37*($A358-Parameters!$H$36)))),_xlfn.IFS($A358&lt;=Parameters!$H$34,Parameters!$G$34*$A358,$A358&lt;=Parameters!$H$35,Parameters!$G$35*$A358,$A358&lt;=Parameters!$H$36,Parameters!$G$36*$A358,$A358&gt;Parameters!$H$36,Parameters!$G$37*$A358))</f>
        <v>47438.619999999995</v>
      </c>
      <c r="W358" s="290">
        <f t="shared" si="182"/>
        <v>134.38702549575069</v>
      </c>
      <c r="X358" s="290" cm="1">
        <f t="array" ref="X358">IF(Parameters!$E$55="No",IF($A358&lt;=Parameters!$H$39,Parameters!$G$39*$A358,IF($A358&lt;=Parameters!$H$40,Parameters!$G$39*Parameters!$H$39+Parameters!$G$40*($A358-Parameters!$H$39),IF($A358&lt;=Parameters!$H$41,Parameters!$G$39*Parameters!$H$39+Parameters!$G$40*(Parameters!$H$40-Parameters!$H$39)+Parameters!$G$41*($A358-Parameters!$H$40),Parameters!$G$39*Parameters!$H$39+Parameters!$G$40*(Parameters!$H$40-Parameters!$H$39)+Parameters!$G$41*(Parameters!$H$41-Parameters!$H$40)+Parameters!$G$42*($A358-Parameters!$H$41)))),_xlfn.IFS($A358&lt;=Parameters!$H$39,Parameters!$G$39*$A358,$A358&lt;=Parameters!$H$40,Parameters!$G$40*$A358,$A358&lt;=Parameters!$H$41,Parameters!$G$41*$A358,$A358&gt;Parameters!$H$41,Parameters!$G$42*$A358))</f>
        <v>49844.880000000005</v>
      </c>
      <c r="Y358" s="290">
        <f t="shared" si="183"/>
        <v>141.20362606232297</v>
      </c>
      <c r="Z358" s="290" cm="1">
        <f t="array" ref="Z358">IF(Parameters!$F$55="No",IF($A358&lt;=Parameters!$J$23,Parameters!$I$23*$A358,IF($A358&lt;=Parameters!$J$24,Parameters!$I$23*Parameters!$J$23+Parameters!$I$24*($A358-Parameters!$J$23),IF($A358&lt;=Parameters!$J$25,Parameters!$I$23*Parameters!$J$23+Parameters!$I$24*(Parameters!$J$24-Parameters!$J$23)+Parameters!$I$25*($A358-Parameters!$J$24),Parameters!$I$23*Parameters!$J$23+Parameters!$I$24*(Parameters!$J$24-Parameters!$J$23)+Parameters!$I$25*(Parameters!$J$25-Parameters!$J$24)+Parameters!$I$26*($A358-Parameters!$J$25)))),_xlfn.IFS($A358&lt;=Parameters!$J$23,Parameters!$I$23*$A358,$A358&lt;=Parameters!$J$24,Parameters!$I$24*$A358,$A358&lt;=Parameters!$J$25,Parameters!$I$25*$A358,$A358&gt;Parameters!$J$25,Parameters!$I$26*$A358))</f>
        <v>34584.97</v>
      </c>
      <c r="AA358" s="290">
        <f t="shared" si="159"/>
        <v>97.974419263456099</v>
      </c>
      <c r="AB358" s="290" cm="1">
        <f t="array" ref="AB358">IF(Parameters!$F$55="No",IF($A358&lt;=Parameters!$J$28,Parameters!$I$28*$A358,IF($A358&lt;=Parameters!$J$29,Parameters!$I$28*Parameters!$J$28+Parameters!$I$29*($A358-Parameters!$J$28),IF($A358&lt;=Parameters!$J$30,Parameters!$I$28*Parameters!$J$28+Parameters!$I$29*(Parameters!$J$29-Parameters!$J$28)+Parameters!$I$30*($A358-Parameters!$J$29),Parameters!$I$28*Parameters!$J$28+Parameters!$I$29*(Parameters!$J$29-Parameters!$J$28)+Parameters!$I$30*(Parameters!$J$30-Parameters!$J$29)+Parameters!$I$31*($A358-Parameters!$J$30)))),_xlfn.IFS($A358&lt;=Parameters!$J$28,Parameters!$I$28*$A358,$A358&lt;=Parameters!$J$29,Parameters!$I$29*$A358,$A358&lt;=Parameters!$J$30,Parameters!$I$30*$A358,$A358&gt;Parameters!$J$30,Parameters!$I$31*$A358))</f>
        <v>43738.58</v>
      </c>
      <c r="AC358" s="290">
        <f t="shared" si="160"/>
        <v>123.90532577903683</v>
      </c>
      <c r="AD358" s="290" cm="1">
        <f t="array" ref="AD358">IF(Parameters!$F$55="No",IF($A358&lt;=Parameters!$J$34,Parameters!$I$34*$A358,IF($A358&lt;=Parameters!$J$35,Parameters!$I$34*Parameters!$J$34+Parameters!$I$35*($A358-Parameters!$J$34),IF($A358&lt;=Parameters!$J$36,Parameters!$I$34*Parameters!$J$34+Parameters!$I$35*(Parameters!$J$35-Parameters!$J$34)+Parameters!$I$36*($A358-Parameters!$J$35),Parameters!$I$34*Parameters!$J$34+Parameters!$I$35*(Parameters!$J$35-Parameters!$J$34)+Parameters!$I$36*(Parameters!$J$36-Parameters!$J$35)+Parameters!$I$37*($A358-Parameters!$J$36)))),_xlfn.IFS($A358&lt;=Parameters!$J$34,Parameters!$I$34*$A358,$A358&lt;=Parameters!$J$35,Parameters!$I$35*$A358,$A358&lt;=Parameters!$J$36,Parameters!$I$36*$A358,$A358&gt;Parameters!$J$36,Parameters!$I$37*$A358))</f>
        <v>47438.619999999995</v>
      </c>
      <c r="AE358" s="290">
        <f t="shared" si="184"/>
        <v>134.38702549575069</v>
      </c>
      <c r="AF358" s="290" cm="1">
        <f t="array" ref="AF358">IF(Parameters!$F$55="No",IF($A358&lt;=Parameters!$J$39,Parameters!$I$39*$A358,IF($A358&lt;=Parameters!$J$40,Parameters!$I$39*Parameters!$J$39+Parameters!$I$40*($A358-Parameters!$J$39),IF($A358&lt;=Parameters!$J$41,Parameters!$I$39*Parameters!$J$39+Parameters!$I$40*(Parameters!$J$40-Parameters!$J$39)+Parameters!$I$41*($A358-Parameters!$J$40),Parameters!$I$39*Parameters!$J$39+Parameters!$I$40*(Parameters!$J$40-Parameters!$J$39)+Parameters!$I$41*(Parameters!$J$41-Parameters!$J$40)+Parameters!$I$42*($A358-Parameters!$J$41)))),_xlfn.IFS($A358&lt;=Parameters!$J$39,Parameters!$I$39*$A358,$A358&lt;=Parameters!$J$40,Parameters!$I$40*$A358,$A358&lt;=Parameters!$J$41,Parameters!$I$41*$A358,$A358&gt;Parameters!$J$41,Parameters!$I$42*$A358))</f>
        <v>49844.880000000005</v>
      </c>
      <c r="AG358" s="290">
        <f t="shared" si="185"/>
        <v>141.20362606232297</v>
      </c>
      <c r="AI358" s="428">
        <f t="shared" si="161"/>
        <v>136.48999999999796</v>
      </c>
      <c r="AJ358" s="428">
        <f t="shared" si="162"/>
        <v>159.36000000000058</v>
      </c>
      <c r="AK358" s="428">
        <f t="shared" si="163"/>
        <v>143.54000000000087</v>
      </c>
      <c r="AL358" s="428">
        <f t="shared" si="164"/>
        <v>158.4600000000064</v>
      </c>
      <c r="AM358" s="428">
        <f t="shared" si="165"/>
        <v>136.48999999999796</v>
      </c>
      <c r="AN358" s="428">
        <f t="shared" si="166"/>
        <v>159.36000000000058</v>
      </c>
      <c r="AO358" s="428">
        <f t="shared" si="167"/>
        <v>143.54000000000087</v>
      </c>
      <c r="AP358" s="428">
        <f t="shared" si="168"/>
        <v>158.4600000000064</v>
      </c>
      <c r="AQ358" s="428">
        <f t="shared" si="169"/>
        <v>136.48999999999796</v>
      </c>
      <c r="AR358" s="428">
        <f t="shared" si="170"/>
        <v>159.36000000000058</v>
      </c>
      <c r="AS358" s="428">
        <f t="shared" si="171"/>
        <v>143.54000000000087</v>
      </c>
      <c r="AT358" s="428">
        <f t="shared" si="172"/>
        <v>158.4600000000064</v>
      </c>
      <c r="AU358" s="428">
        <f t="shared" si="173"/>
        <v>136.48999999999796</v>
      </c>
      <c r="AV358" s="428">
        <f t="shared" si="174"/>
        <v>159.36000000000058</v>
      </c>
      <c r="AW358" s="428">
        <f t="shared" si="175"/>
        <v>143.54000000000087</v>
      </c>
      <c r="AX358" s="428">
        <f t="shared" si="176"/>
        <v>158.4600000000064</v>
      </c>
    </row>
    <row r="359">
      <c r="A359" s="413">
        <v>354</v>
      </c>
      <c r="B359" s="290" cm="1">
        <f t="array" ref="B359">IF(Parameters!$C$55="No",IF($A359&lt;=Parameters!$D$23,Parameters!$C$23*$A359,IF($A359&lt;=Parameters!$D$24,Parameters!$C$23*Parameters!$D$23+Parameters!$C$24*($A359-Parameters!$D$23),IF($A359&lt;=Parameters!$D$25,Parameters!$C$23*Parameters!$D$23+Parameters!$C$24*(Parameters!$D$24-Parameters!$D$23)+Parameters!$C$25*($A359-Parameters!$D$24),Parameters!$C$23*Parameters!$D$23+Parameters!$C$24*(Parameters!$D$24-Parameters!$D$23)+Parameters!$C$25*(Parameters!$D$25-Parameters!$D$24)+Parameters!$C$26*($A359-Parameters!$D$25)))),_xlfn.IFS($A359&lt;=Parameters!$D$23,Parameters!$C$23*$A359,$A359&lt;=Parameters!$D$24,Parameters!$C$24*$A359,$A359&lt;=Parameters!$D$25,Parameters!$C$25*$A359,$A359&gt;Parameters!$D$25,Parameters!$C$26*$A359))</f>
        <v>34721.46</v>
      </c>
      <c r="C359" s="290">
        <f t="shared" si="177"/>
        <v>98.083220338983054</v>
      </c>
      <c r="D359" s="290" cm="1">
        <f t="array" ref="D359">IF(Parameters!$C$55="No",IF($A359&lt;=Parameters!$D$28,Parameters!$C$28*$A359,IF($A359&lt;=Parameters!$D$29,Parameters!$C$28*Parameters!$D$28+Parameters!$C$29*($A359-Parameters!$D$28),IF($A359&lt;=Parameters!$D$30,Parameters!$C$28*Parameters!$D$28+Parameters!$C$29*(Parameters!$D$29-Parameters!$D$28)+Parameters!$C$30*($A359-Parameters!$D$29),Parameters!$C$28*Parameters!$D$28+Parameters!$C$29*(Parameters!$D$29-Parameters!$D$28)+Parameters!$C$30*(Parameters!$D$30-Parameters!$D$29)+Parameters!$C$31*($A359-Parameters!$D$30)))),_xlfn.IFS($A359&lt;=Parameters!$D$28,Parameters!$C$28*$A359,$A359&lt;=Parameters!$D$29,Parameters!$C$29*$A359,$A359&lt;=Parameters!$D$30,Parameters!$C$30*$A359,$A359&gt;Parameters!$D$30,Parameters!$C$31*$A359))</f>
        <v>43897.94</v>
      </c>
      <c r="E359" s="290">
        <f t="shared" si="177"/>
        <v>124.00548022598871</v>
      </c>
      <c r="F359" s="290" cm="1">
        <f t="array" ref="F359">IF(Parameters!$C$55="No",IF($A359&lt;=Parameters!$D$34,Parameters!$C$34*$A359,IF($A359&lt;=Parameters!$D$35,Parameters!$C$34*Parameters!$D$34+Parameters!$C$35*($A359-Parameters!$D$34),IF($A359&lt;=Parameters!$D$36,Parameters!$C$34*Parameters!$D$34+Parameters!$C$35*(Parameters!$D$35-Parameters!$D$34)+Parameters!$C$36*($A359-Parameters!$D$35),Parameters!$C$34*Parameters!$D$34+Parameters!$C$35*(Parameters!$D$35-Parameters!$D$34)+Parameters!$C$36*(Parameters!$D$36-Parameters!$D$35)+Parameters!$C$37*($A359-Parameters!$D$36)))),_xlfn.IFS($A359&lt;=Parameters!$D$34,Parameters!$C$34*$A359,$A359&lt;=Parameters!$D$35,Parameters!$C$35*$A359,$A359&lt;=Parameters!$D$36,Parameters!$C$36*$A359,$A359&gt;Parameters!$D$36,Parameters!$C$37*$A359))</f>
        <v>47582.159999999996</v>
      </c>
      <c r="G359" s="290">
        <f t="shared" si="178"/>
        <v>134.4128813559322</v>
      </c>
      <c r="H359" s="290" cm="1">
        <f t="array" ref="H359">IF(Parameters!$C$55="No",IF($A359&lt;=Parameters!$D$39,Parameters!$C$39*$A359,IF($A359&lt;=Parameters!$D$40,Parameters!$C$39*Parameters!$D$39+Parameters!$C$40*($A359-Parameters!$D$39),IF($A359&lt;=Parameters!$D$41,Parameters!$C$39*Parameters!$D$39+Parameters!$C$40*(Parameters!$D$40-Parameters!$D$39)+Parameters!$C$41*($A359-Parameters!$D$40),Parameters!$C$39*Parameters!$D$39+Parameters!$C$40*(Parameters!$D$40-Parameters!$D$39)+Parameters!$C$41*(Parameters!$D$41-Parameters!$D$40)+Parameters!$C$42*($A359-Parameters!$D$41)))),_xlfn.IFS($A359&lt;=Parameters!$D$39,Parameters!$C$39*$A359,$A359&lt;=Parameters!$D$40,Parameters!$C$40*$A359,$A359&lt;=Parameters!$D$41,Parameters!$C$41*$A359,$A359&gt;Parameters!$D$41,Parameters!$C$42*$A359))</f>
        <v>50003.34</v>
      </c>
      <c r="I359" s="290">
        <f t="shared" si="179"/>
        <v>141.25237288135591</v>
      </c>
      <c r="J359" s="290" cm="1">
        <f t="array" ref="J359">IF(Parameters!$D$55="No",IF($A359&lt;=Parameters!$F$23,Parameters!$E$23*$A359,IF($A359&lt;=Parameters!$F$24,Parameters!$E$23*Parameters!$F$23+Parameters!$E$24*($A359-Parameters!$F$23),IF($A359&lt;=Parameters!$F$25,Parameters!$E$23*Parameters!$F$23+Parameters!$E$24*(Parameters!$F$24-Parameters!$F$23)+Parameters!$E$25*($A359-Parameters!$F$24),Parameters!$E$23*Parameters!$F$23+Parameters!$E$24*(Parameters!$F$24-Parameters!$F$23)+Parameters!$E$25*(Parameters!$F$25-Parameters!$F$24)+Parameters!$E$26*($A359-Parameters!$F$25)))),_xlfn.IFS($A359&lt;=Parameters!$F$23,Parameters!$E$23*$A359,$A359&lt;=Parameters!$F$24,Parameters!$E$24*$A359,$A359&lt;=Parameters!$F$25,Parameters!$E$25*$A359,$A359&gt;Parameters!$F$25,Parameters!$E$26*$A359))</f>
        <v>34721.46</v>
      </c>
      <c r="K359" s="290">
        <f t="shared" si="155"/>
        <v>98.083220338983054</v>
      </c>
      <c r="L359" s="290" cm="1">
        <f t="array" ref="L359">IF(Parameters!$D$55="No",IF($A359&lt;=Parameters!$F$28,Parameters!$E$28*$A359,IF($A359&lt;=Parameters!$F$29,Parameters!$E$28*Parameters!$F$28+Parameters!$E$29*($A359-Parameters!$F$28),IF($A359&lt;=Parameters!$F$30,Parameters!$E$28*Parameters!$F$28+Parameters!$E$29*(Parameters!$F$29-Parameters!$F$28)+Parameters!$E$30*($A359-Parameters!$F$29),Parameters!$E$28*Parameters!$F$28+Parameters!$E$29*(Parameters!$F$29-Parameters!$F$28)+Parameters!$E$30*(Parameters!$F$30-Parameters!$F$29)+Parameters!$E$31*($A359-Parameters!$F$30)))),_xlfn.IFS($A359&lt;=Parameters!$F$28,Parameters!$E$28*$A359,$A359&lt;=Parameters!$F$29,Parameters!$E$29*$A359,$A359&lt;=Parameters!$F$30,Parameters!$E$30*$A359,$A359&gt;Parameters!$F$30,Parameters!$E$31*$A359))</f>
        <v>43897.94</v>
      </c>
      <c r="M359" s="290">
        <f t="shared" si="156"/>
        <v>124.00548022598871</v>
      </c>
      <c r="N359" s="290" cm="1">
        <f t="array" ref="N359">IF(Parameters!$D$55="No",IF($A359&lt;=Parameters!$F$34,Parameters!$E$34*$A359,IF($A359&lt;=Parameters!$F$35,Parameters!$E$34*Parameters!$F$34+Parameters!$E$35*($A359-Parameters!$F$34),IF($A359&lt;=Parameters!$F$36,Parameters!$E$34*Parameters!$F$34+Parameters!$E$35*(Parameters!$F$35-Parameters!$F$34)+Parameters!$E$36*($A359-Parameters!$F$35),Parameters!$E$34*Parameters!$F$34+Parameters!$E$35*(Parameters!$F$35-Parameters!$F$34)+Parameters!$E$36*(Parameters!$F$36-Parameters!$F$35)+Parameters!$E$37*($A359-Parameters!$F$36)))),_xlfn.IFS($A359&lt;=Parameters!$F$34,Parameters!$E$34*$A359,$A359&lt;=Parameters!$F$35,Parameters!$E$35*$A359,$A359&lt;=Parameters!$F$36,Parameters!$E$36*$A359,$A359&gt;Parameters!$F$36,Parameters!$E$37*$A359))</f>
        <v>47582.159999999996</v>
      </c>
      <c r="O359" s="290">
        <f t="shared" si="180"/>
        <v>134.4128813559322</v>
      </c>
      <c r="P359" s="290" cm="1">
        <f t="array" ref="P359">IF(Parameters!$D$55="No",IF($A359&lt;=Parameters!$F$39,Parameters!$E$39*$A359,IF($A359&lt;=Parameters!$F$40,Parameters!$E$39*Parameters!$F$39+Parameters!$E$40*($A359-Parameters!$F$39),IF($A359&lt;=Parameters!$F$41,Parameters!$E$39*Parameters!$F$39+Parameters!$E$40*(Parameters!$F$40-Parameters!$F$39)+Parameters!$E$41*($A359-Parameters!$F$40),Parameters!$E$39*Parameters!$F$39+Parameters!$E$40*(Parameters!$F$40-Parameters!$F$39)+Parameters!$E$41*(Parameters!$F$41-Parameters!$F$40)+Parameters!$E$42*($A359-Parameters!$F$41)))),_xlfn.IFS($A359&lt;=Parameters!$F$39,Parameters!$E$39*$A359,$A359&lt;=Parameters!$F$40,Parameters!$E$40*$A359,$A359&lt;=Parameters!$F$41,Parameters!$E$41*$A359,$A359&gt;Parameters!$F$41,Parameters!$E$42*$A359))</f>
        <v>50003.34</v>
      </c>
      <c r="Q359" s="290">
        <f t="shared" si="181"/>
        <v>141.25237288135591</v>
      </c>
      <c r="R359" s="290" cm="1">
        <f t="array" ref="R359">IF(Parameters!$E$55="No",IF($A359&lt;=Parameters!$H$23,Parameters!$G$23*$A359,IF($A359&lt;=Parameters!$H$24,Parameters!$G$23*Parameters!$H$23+Parameters!$G$24*($A359-Parameters!$H$23),IF($A359&lt;=Parameters!$H$25,Parameters!$G$23*Parameters!$H$23+Parameters!$G$24*(Parameters!$H$24-Parameters!$H$23)+Parameters!$G$25*($A359-Parameters!$H$24),Parameters!$G$23*Parameters!$H$23+Parameters!$G$24*(Parameters!$H$24-Parameters!$H$23)+Parameters!$G$25*(Parameters!$H$25-Parameters!$H$24)+Parameters!$G$26*($A359-Parameters!$H$25)))),_xlfn.IFS($A359&lt;=Parameters!$H$23,Parameters!$G$23*$A359,$A359&lt;=Parameters!$H$24,Parameters!$G$24*$A359,$A359&lt;=Parameters!$H$25,Parameters!$G$25*$A359,$A359&gt;Parameters!$H$25,Parameters!$G$26*$A359))</f>
        <v>34721.46</v>
      </c>
      <c r="S359" s="290">
        <f t="shared" si="157"/>
        <v>98.083220338983054</v>
      </c>
      <c r="T359" s="290" cm="1">
        <f t="array" ref="T359">IF(Parameters!$E$55="No",IF($A359&lt;=Parameters!$H$28,Parameters!$G$28*$A359,IF($A359&lt;=Parameters!$H$29,Parameters!$G$28*Parameters!$H$28+Parameters!$G$29*($A359-Parameters!$H$28),IF($A359&lt;=Parameters!$H$30,Parameters!$G$28*Parameters!$H$28+Parameters!$G$29*(Parameters!$H$29-Parameters!$H$28)+Parameters!$G$30*($A359-Parameters!$H$29),Parameters!$G$28*Parameters!$H$28+Parameters!$G$29*(Parameters!$H$29-Parameters!$H$28)+Parameters!$G$30*(Parameters!$H$30-Parameters!$H$29)+Parameters!$G$31*($A359-Parameters!$H$30)))),_xlfn.IFS($A359&lt;=Parameters!$H$28,Parameters!$G$28*$A359,$A359&lt;=Parameters!$H$29,Parameters!$G$29*$A359,$A359&lt;=Parameters!$H$30,Parameters!$G$30*$A359,$A359&gt;Parameters!$H$30,Parameters!$G$31*$A359))</f>
        <v>43897.94</v>
      </c>
      <c r="U359" s="290">
        <f t="shared" si="158"/>
        <v>124.00548022598871</v>
      </c>
      <c r="V359" s="290" cm="1">
        <f t="array" ref="V359">IF(Parameters!$E$55="No",IF($A359&lt;=Parameters!$H$34,Parameters!$G$34*$A359,IF($A359&lt;=Parameters!$H$35,Parameters!$G$34*Parameters!$H$34+Parameters!$G$35*($A359-Parameters!$H$34),IF($A359&lt;=Parameters!$H$36,Parameters!$G$34*Parameters!$H$34+Parameters!$G$35*(Parameters!$H$35-Parameters!$H$34)+Parameters!$G$36*($A359-Parameters!$H$35),Parameters!$G$34*Parameters!$H$34+Parameters!$G$35*(Parameters!$H$35-Parameters!$H$34)+Parameters!$G$36*(Parameters!$H$36-Parameters!$H$35)+Parameters!$G$37*($A359-Parameters!$H$36)))),_xlfn.IFS($A359&lt;=Parameters!$H$34,Parameters!$G$34*$A359,$A359&lt;=Parameters!$H$35,Parameters!$G$35*$A359,$A359&lt;=Parameters!$H$36,Parameters!$G$36*$A359,$A359&gt;Parameters!$H$36,Parameters!$G$37*$A359))</f>
        <v>47582.159999999996</v>
      </c>
      <c r="W359" s="290">
        <f t="shared" si="182"/>
        <v>134.4128813559322</v>
      </c>
      <c r="X359" s="290" cm="1">
        <f t="array" ref="X359">IF(Parameters!$E$55="No",IF($A359&lt;=Parameters!$H$39,Parameters!$G$39*$A359,IF($A359&lt;=Parameters!$H$40,Parameters!$G$39*Parameters!$H$39+Parameters!$G$40*($A359-Parameters!$H$39),IF($A359&lt;=Parameters!$H$41,Parameters!$G$39*Parameters!$H$39+Parameters!$G$40*(Parameters!$H$40-Parameters!$H$39)+Parameters!$G$41*($A359-Parameters!$H$40),Parameters!$G$39*Parameters!$H$39+Parameters!$G$40*(Parameters!$H$40-Parameters!$H$39)+Parameters!$G$41*(Parameters!$H$41-Parameters!$H$40)+Parameters!$G$42*($A359-Parameters!$H$41)))),_xlfn.IFS($A359&lt;=Parameters!$H$39,Parameters!$G$39*$A359,$A359&lt;=Parameters!$H$40,Parameters!$G$40*$A359,$A359&lt;=Parameters!$H$41,Parameters!$G$41*$A359,$A359&gt;Parameters!$H$41,Parameters!$G$42*$A359))</f>
        <v>50003.34</v>
      </c>
      <c r="Y359" s="290">
        <f t="shared" si="183"/>
        <v>141.25237288135591</v>
      </c>
      <c r="Z359" s="290" cm="1">
        <f t="array" ref="Z359">IF(Parameters!$F$55="No",IF($A359&lt;=Parameters!$J$23,Parameters!$I$23*$A359,IF($A359&lt;=Parameters!$J$24,Parameters!$I$23*Parameters!$J$23+Parameters!$I$24*($A359-Parameters!$J$23),IF($A359&lt;=Parameters!$J$25,Parameters!$I$23*Parameters!$J$23+Parameters!$I$24*(Parameters!$J$24-Parameters!$J$23)+Parameters!$I$25*($A359-Parameters!$J$24),Parameters!$I$23*Parameters!$J$23+Parameters!$I$24*(Parameters!$J$24-Parameters!$J$23)+Parameters!$I$25*(Parameters!$J$25-Parameters!$J$24)+Parameters!$I$26*($A359-Parameters!$J$25)))),_xlfn.IFS($A359&lt;=Parameters!$J$23,Parameters!$I$23*$A359,$A359&lt;=Parameters!$J$24,Parameters!$I$24*$A359,$A359&lt;=Parameters!$J$25,Parameters!$I$25*$A359,$A359&gt;Parameters!$J$25,Parameters!$I$26*$A359))</f>
        <v>34721.46</v>
      </c>
      <c r="AA359" s="290">
        <f t="shared" si="159"/>
        <v>98.083220338983054</v>
      </c>
      <c r="AB359" s="290" cm="1">
        <f t="array" ref="AB359">IF(Parameters!$F$55="No",IF($A359&lt;=Parameters!$J$28,Parameters!$I$28*$A359,IF($A359&lt;=Parameters!$J$29,Parameters!$I$28*Parameters!$J$28+Parameters!$I$29*($A359-Parameters!$J$28),IF($A359&lt;=Parameters!$J$30,Parameters!$I$28*Parameters!$J$28+Parameters!$I$29*(Parameters!$J$29-Parameters!$J$28)+Parameters!$I$30*($A359-Parameters!$J$29),Parameters!$I$28*Parameters!$J$28+Parameters!$I$29*(Parameters!$J$29-Parameters!$J$28)+Parameters!$I$30*(Parameters!$J$30-Parameters!$J$29)+Parameters!$I$31*($A359-Parameters!$J$30)))),_xlfn.IFS($A359&lt;=Parameters!$J$28,Parameters!$I$28*$A359,$A359&lt;=Parameters!$J$29,Parameters!$I$29*$A359,$A359&lt;=Parameters!$J$30,Parameters!$I$30*$A359,$A359&gt;Parameters!$J$30,Parameters!$I$31*$A359))</f>
        <v>43897.94</v>
      </c>
      <c r="AC359" s="290">
        <f t="shared" si="160"/>
        <v>124.00548022598871</v>
      </c>
      <c r="AD359" s="290" cm="1">
        <f t="array" ref="AD359">IF(Parameters!$F$55="No",IF($A359&lt;=Parameters!$J$34,Parameters!$I$34*$A359,IF($A359&lt;=Parameters!$J$35,Parameters!$I$34*Parameters!$J$34+Parameters!$I$35*($A359-Parameters!$J$34),IF($A359&lt;=Parameters!$J$36,Parameters!$I$34*Parameters!$J$34+Parameters!$I$35*(Parameters!$J$35-Parameters!$J$34)+Parameters!$I$36*($A359-Parameters!$J$35),Parameters!$I$34*Parameters!$J$34+Parameters!$I$35*(Parameters!$J$35-Parameters!$J$34)+Parameters!$I$36*(Parameters!$J$36-Parameters!$J$35)+Parameters!$I$37*($A359-Parameters!$J$36)))),_xlfn.IFS($A359&lt;=Parameters!$J$34,Parameters!$I$34*$A359,$A359&lt;=Parameters!$J$35,Parameters!$I$35*$A359,$A359&lt;=Parameters!$J$36,Parameters!$I$36*$A359,$A359&gt;Parameters!$J$36,Parameters!$I$37*$A359))</f>
        <v>47582.159999999996</v>
      </c>
      <c r="AE359" s="290">
        <f t="shared" si="184"/>
        <v>134.4128813559322</v>
      </c>
      <c r="AF359" s="290" cm="1">
        <f t="array" ref="AF359">IF(Parameters!$F$55="No",IF($A359&lt;=Parameters!$J$39,Parameters!$I$39*$A359,IF($A359&lt;=Parameters!$J$40,Parameters!$I$39*Parameters!$J$39+Parameters!$I$40*($A359-Parameters!$J$39),IF($A359&lt;=Parameters!$J$41,Parameters!$I$39*Parameters!$J$39+Parameters!$I$40*(Parameters!$J$40-Parameters!$J$39)+Parameters!$I$41*($A359-Parameters!$J$40),Parameters!$I$39*Parameters!$J$39+Parameters!$I$40*(Parameters!$J$40-Parameters!$J$39)+Parameters!$I$41*(Parameters!$J$41-Parameters!$J$40)+Parameters!$I$42*($A359-Parameters!$J$41)))),_xlfn.IFS($A359&lt;=Parameters!$J$39,Parameters!$I$39*$A359,$A359&lt;=Parameters!$J$40,Parameters!$I$40*$A359,$A359&lt;=Parameters!$J$41,Parameters!$I$41*$A359,$A359&gt;Parameters!$J$41,Parameters!$I$42*$A359))</f>
        <v>50003.34</v>
      </c>
      <c r="AG359" s="290">
        <f t="shared" si="185"/>
        <v>141.25237288135591</v>
      </c>
      <c r="AI359" s="428">
        <f t="shared" si="161"/>
        <v>136.48999999999796</v>
      </c>
      <c r="AJ359" s="428">
        <f t="shared" si="162"/>
        <v>159.36000000000058</v>
      </c>
      <c r="AK359" s="428">
        <f t="shared" si="163"/>
        <v>143.54000000000087</v>
      </c>
      <c r="AL359" s="428">
        <f t="shared" si="164"/>
        <v>158.45999999999185</v>
      </c>
      <c r="AM359" s="428">
        <f t="shared" si="165"/>
        <v>136.48999999999796</v>
      </c>
      <c r="AN359" s="428">
        <f t="shared" si="166"/>
        <v>159.36000000000058</v>
      </c>
      <c r="AO359" s="428">
        <f t="shared" si="167"/>
        <v>143.54000000000087</v>
      </c>
      <c r="AP359" s="428">
        <f t="shared" si="168"/>
        <v>158.45999999999185</v>
      </c>
      <c r="AQ359" s="428">
        <f t="shared" si="169"/>
        <v>136.48999999999796</v>
      </c>
      <c r="AR359" s="428">
        <f t="shared" si="170"/>
        <v>159.36000000000058</v>
      </c>
      <c r="AS359" s="428">
        <f t="shared" si="171"/>
        <v>143.54000000000087</v>
      </c>
      <c r="AT359" s="428">
        <f t="shared" si="172"/>
        <v>158.45999999999185</v>
      </c>
      <c r="AU359" s="428">
        <f t="shared" si="173"/>
        <v>136.48999999999796</v>
      </c>
      <c r="AV359" s="428">
        <f t="shared" si="174"/>
        <v>159.36000000000058</v>
      </c>
      <c r="AW359" s="428">
        <f t="shared" si="175"/>
        <v>143.54000000000087</v>
      </c>
      <c r="AX359" s="428">
        <f t="shared" si="176"/>
        <v>158.45999999999185</v>
      </c>
    </row>
    <row r="360">
      <c r="A360" s="413">
        <v>355</v>
      </c>
      <c r="B360" s="290" cm="1">
        <f t="array" ref="B360">IF(Parameters!$C$55="No",IF($A360&lt;=Parameters!$D$23,Parameters!$C$23*$A360,IF($A360&lt;=Parameters!$D$24,Parameters!$C$23*Parameters!$D$23+Parameters!$C$24*($A360-Parameters!$D$23),IF($A360&lt;=Parameters!$D$25,Parameters!$C$23*Parameters!$D$23+Parameters!$C$24*(Parameters!$D$24-Parameters!$D$23)+Parameters!$C$25*($A360-Parameters!$D$24),Parameters!$C$23*Parameters!$D$23+Parameters!$C$24*(Parameters!$D$24-Parameters!$D$23)+Parameters!$C$25*(Parameters!$D$25-Parameters!$D$24)+Parameters!$C$26*($A360-Parameters!$D$25)))),_xlfn.IFS($A360&lt;=Parameters!$D$23,Parameters!$C$23*$A360,$A360&lt;=Parameters!$D$24,Parameters!$C$24*$A360,$A360&lt;=Parameters!$D$25,Parameters!$C$25*$A360,$A360&gt;Parameters!$D$25,Parameters!$C$26*$A360))</f>
        <v>34857.949999999997</v>
      </c>
      <c r="C360" s="290">
        <f t="shared" si="177"/>
        <v>98.191408450704216</v>
      </c>
      <c r="D360" s="290" cm="1">
        <f t="array" ref="D360">IF(Parameters!$C$55="No",IF($A360&lt;=Parameters!$D$28,Parameters!$C$28*$A360,IF($A360&lt;=Parameters!$D$29,Parameters!$C$28*Parameters!$D$28+Parameters!$C$29*($A360-Parameters!$D$28),IF($A360&lt;=Parameters!$D$30,Parameters!$C$28*Parameters!$D$28+Parameters!$C$29*(Parameters!$D$29-Parameters!$D$28)+Parameters!$C$30*($A360-Parameters!$D$29),Parameters!$C$28*Parameters!$D$28+Parameters!$C$29*(Parameters!$D$29-Parameters!$D$28)+Parameters!$C$30*(Parameters!$D$30-Parameters!$D$29)+Parameters!$C$31*($A360-Parameters!$D$30)))),_xlfn.IFS($A360&lt;=Parameters!$D$28,Parameters!$C$28*$A360,$A360&lt;=Parameters!$D$29,Parameters!$C$29*$A360,$A360&lt;=Parameters!$D$30,Parameters!$C$30*$A360,$A360&gt;Parameters!$D$30,Parameters!$C$31*$A360))</f>
        <v>44057.3</v>
      </c>
      <c r="E360" s="290">
        <f t="shared" si="177"/>
        <v>124.10507042253522</v>
      </c>
      <c r="F360" s="290" cm="1">
        <f t="array" ref="F360">IF(Parameters!$C$55="No",IF($A360&lt;=Parameters!$D$34,Parameters!$C$34*$A360,IF($A360&lt;=Parameters!$D$35,Parameters!$C$34*Parameters!$D$34+Parameters!$C$35*($A360-Parameters!$D$34),IF($A360&lt;=Parameters!$D$36,Parameters!$C$34*Parameters!$D$34+Parameters!$C$35*(Parameters!$D$35-Parameters!$D$34)+Parameters!$C$36*($A360-Parameters!$D$35),Parameters!$C$34*Parameters!$D$34+Parameters!$C$35*(Parameters!$D$35-Parameters!$D$34)+Parameters!$C$36*(Parameters!$D$36-Parameters!$D$35)+Parameters!$C$37*($A360-Parameters!$D$36)))),_xlfn.IFS($A360&lt;=Parameters!$D$34,Parameters!$C$34*$A360,$A360&lt;=Parameters!$D$35,Parameters!$C$35*$A360,$A360&lt;=Parameters!$D$36,Parameters!$C$36*$A360,$A360&gt;Parameters!$D$36,Parameters!$C$37*$A360))</f>
        <v>47725.7</v>
      </c>
      <c r="G360" s="290">
        <f t="shared" si="178"/>
        <v>134.43859154929578</v>
      </c>
      <c r="H360" s="290" cm="1">
        <f t="array" ref="H360">IF(Parameters!$C$55="No",IF($A360&lt;=Parameters!$D$39,Parameters!$C$39*$A360,IF($A360&lt;=Parameters!$D$40,Parameters!$C$39*Parameters!$D$39+Parameters!$C$40*($A360-Parameters!$D$39),IF($A360&lt;=Parameters!$D$41,Parameters!$C$39*Parameters!$D$39+Parameters!$C$40*(Parameters!$D$40-Parameters!$D$39)+Parameters!$C$41*($A360-Parameters!$D$40),Parameters!$C$39*Parameters!$D$39+Parameters!$C$40*(Parameters!$D$40-Parameters!$D$39)+Parameters!$C$41*(Parameters!$D$41-Parameters!$D$40)+Parameters!$C$42*($A360-Parameters!$D$41)))),_xlfn.IFS($A360&lt;=Parameters!$D$39,Parameters!$C$39*$A360,$A360&lt;=Parameters!$D$40,Parameters!$C$40*$A360,$A360&lt;=Parameters!$D$41,Parameters!$C$41*$A360,$A360&gt;Parameters!$D$41,Parameters!$C$42*$A360))</f>
        <v>50161.8</v>
      </c>
      <c r="I360" s="290">
        <f t="shared" si="179"/>
        <v>141.30084507042255</v>
      </c>
      <c r="J360" s="290" cm="1">
        <f t="array" ref="J360">IF(Parameters!$D$55="No",IF($A360&lt;=Parameters!$F$23,Parameters!$E$23*$A360,IF($A360&lt;=Parameters!$F$24,Parameters!$E$23*Parameters!$F$23+Parameters!$E$24*($A360-Parameters!$F$23),IF($A360&lt;=Parameters!$F$25,Parameters!$E$23*Parameters!$F$23+Parameters!$E$24*(Parameters!$F$24-Parameters!$F$23)+Parameters!$E$25*($A360-Parameters!$F$24),Parameters!$E$23*Parameters!$F$23+Parameters!$E$24*(Parameters!$F$24-Parameters!$F$23)+Parameters!$E$25*(Parameters!$F$25-Parameters!$F$24)+Parameters!$E$26*($A360-Parameters!$F$25)))),_xlfn.IFS($A360&lt;=Parameters!$F$23,Parameters!$E$23*$A360,$A360&lt;=Parameters!$F$24,Parameters!$E$24*$A360,$A360&lt;=Parameters!$F$25,Parameters!$E$25*$A360,$A360&gt;Parameters!$F$25,Parameters!$E$26*$A360))</f>
        <v>34857.949999999997</v>
      </c>
      <c r="K360" s="290">
        <f t="shared" si="155"/>
        <v>98.191408450704216</v>
      </c>
      <c r="L360" s="290" cm="1">
        <f t="array" ref="L360">IF(Parameters!$D$55="No",IF($A360&lt;=Parameters!$F$28,Parameters!$E$28*$A360,IF($A360&lt;=Parameters!$F$29,Parameters!$E$28*Parameters!$F$28+Parameters!$E$29*($A360-Parameters!$F$28),IF($A360&lt;=Parameters!$F$30,Parameters!$E$28*Parameters!$F$28+Parameters!$E$29*(Parameters!$F$29-Parameters!$F$28)+Parameters!$E$30*($A360-Parameters!$F$29),Parameters!$E$28*Parameters!$F$28+Parameters!$E$29*(Parameters!$F$29-Parameters!$F$28)+Parameters!$E$30*(Parameters!$F$30-Parameters!$F$29)+Parameters!$E$31*($A360-Parameters!$F$30)))),_xlfn.IFS($A360&lt;=Parameters!$F$28,Parameters!$E$28*$A360,$A360&lt;=Parameters!$F$29,Parameters!$E$29*$A360,$A360&lt;=Parameters!$F$30,Parameters!$E$30*$A360,$A360&gt;Parameters!$F$30,Parameters!$E$31*$A360))</f>
        <v>44057.3</v>
      </c>
      <c r="M360" s="290">
        <f t="shared" si="156"/>
        <v>124.10507042253522</v>
      </c>
      <c r="N360" s="290" cm="1">
        <f t="array" ref="N360">IF(Parameters!$D$55="No",IF($A360&lt;=Parameters!$F$34,Parameters!$E$34*$A360,IF($A360&lt;=Parameters!$F$35,Parameters!$E$34*Parameters!$F$34+Parameters!$E$35*($A360-Parameters!$F$34),IF($A360&lt;=Parameters!$F$36,Parameters!$E$34*Parameters!$F$34+Parameters!$E$35*(Parameters!$F$35-Parameters!$F$34)+Parameters!$E$36*($A360-Parameters!$F$35),Parameters!$E$34*Parameters!$F$34+Parameters!$E$35*(Parameters!$F$35-Parameters!$F$34)+Parameters!$E$36*(Parameters!$F$36-Parameters!$F$35)+Parameters!$E$37*($A360-Parameters!$F$36)))),_xlfn.IFS($A360&lt;=Parameters!$F$34,Parameters!$E$34*$A360,$A360&lt;=Parameters!$F$35,Parameters!$E$35*$A360,$A360&lt;=Parameters!$F$36,Parameters!$E$36*$A360,$A360&gt;Parameters!$F$36,Parameters!$E$37*$A360))</f>
        <v>47725.7</v>
      </c>
      <c r="O360" s="290">
        <f t="shared" si="180"/>
        <v>134.43859154929578</v>
      </c>
      <c r="P360" s="290" cm="1">
        <f t="array" ref="P360">IF(Parameters!$D$55="No",IF($A360&lt;=Parameters!$F$39,Parameters!$E$39*$A360,IF($A360&lt;=Parameters!$F$40,Parameters!$E$39*Parameters!$F$39+Parameters!$E$40*($A360-Parameters!$F$39),IF($A360&lt;=Parameters!$F$41,Parameters!$E$39*Parameters!$F$39+Parameters!$E$40*(Parameters!$F$40-Parameters!$F$39)+Parameters!$E$41*($A360-Parameters!$F$40),Parameters!$E$39*Parameters!$F$39+Parameters!$E$40*(Parameters!$F$40-Parameters!$F$39)+Parameters!$E$41*(Parameters!$F$41-Parameters!$F$40)+Parameters!$E$42*($A360-Parameters!$F$41)))),_xlfn.IFS($A360&lt;=Parameters!$F$39,Parameters!$E$39*$A360,$A360&lt;=Parameters!$F$40,Parameters!$E$40*$A360,$A360&lt;=Parameters!$F$41,Parameters!$E$41*$A360,$A360&gt;Parameters!$F$41,Parameters!$E$42*$A360))</f>
        <v>50161.8</v>
      </c>
      <c r="Q360" s="290">
        <f t="shared" si="181"/>
        <v>141.30084507042255</v>
      </c>
      <c r="R360" s="290" cm="1">
        <f t="array" ref="R360">IF(Parameters!$E$55="No",IF($A360&lt;=Parameters!$H$23,Parameters!$G$23*$A360,IF($A360&lt;=Parameters!$H$24,Parameters!$G$23*Parameters!$H$23+Parameters!$G$24*($A360-Parameters!$H$23),IF($A360&lt;=Parameters!$H$25,Parameters!$G$23*Parameters!$H$23+Parameters!$G$24*(Parameters!$H$24-Parameters!$H$23)+Parameters!$G$25*($A360-Parameters!$H$24),Parameters!$G$23*Parameters!$H$23+Parameters!$G$24*(Parameters!$H$24-Parameters!$H$23)+Parameters!$G$25*(Parameters!$H$25-Parameters!$H$24)+Parameters!$G$26*($A360-Parameters!$H$25)))),_xlfn.IFS($A360&lt;=Parameters!$H$23,Parameters!$G$23*$A360,$A360&lt;=Parameters!$H$24,Parameters!$G$24*$A360,$A360&lt;=Parameters!$H$25,Parameters!$G$25*$A360,$A360&gt;Parameters!$H$25,Parameters!$G$26*$A360))</f>
        <v>34857.949999999997</v>
      </c>
      <c r="S360" s="290">
        <f t="shared" si="157"/>
        <v>98.191408450704216</v>
      </c>
      <c r="T360" s="290" cm="1">
        <f t="array" ref="T360">IF(Parameters!$E$55="No",IF($A360&lt;=Parameters!$H$28,Parameters!$G$28*$A360,IF($A360&lt;=Parameters!$H$29,Parameters!$G$28*Parameters!$H$28+Parameters!$G$29*($A360-Parameters!$H$28),IF($A360&lt;=Parameters!$H$30,Parameters!$G$28*Parameters!$H$28+Parameters!$G$29*(Parameters!$H$29-Parameters!$H$28)+Parameters!$G$30*($A360-Parameters!$H$29),Parameters!$G$28*Parameters!$H$28+Parameters!$G$29*(Parameters!$H$29-Parameters!$H$28)+Parameters!$G$30*(Parameters!$H$30-Parameters!$H$29)+Parameters!$G$31*($A360-Parameters!$H$30)))),_xlfn.IFS($A360&lt;=Parameters!$H$28,Parameters!$G$28*$A360,$A360&lt;=Parameters!$H$29,Parameters!$G$29*$A360,$A360&lt;=Parameters!$H$30,Parameters!$G$30*$A360,$A360&gt;Parameters!$H$30,Parameters!$G$31*$A360))</f>
        <v>44057.3</v>
      </c>
      <c r="U360" s="290">
        <f t="shared" si="158"/>
        <v>124.10507042253522</v>
      </c>
      <c r="V360" s="290" cm="1">
        <f t="array" ref="V360">IF(Parameters!$E$55="No",IF($A360&lt;=Parameters!$H$34,Parameters!$G$34*$A360,IF($A360&lt;=Parameters!$H$35,Parameters!$G$34*Parameters!$H$34+Parameters!$G$35*($A360-Parameters!$H$34),IF($A360&lt;=Parameters!$H$36,Parameters!$G$34*Parameters!$H$34+Parameters!$G$35*(Parameters!$H$35-Parameters!$H$34)+Parameters!$G$36*($A360-Parameters!$H$35),Parameters!$G$34*Parameters!$H$34+Parameters!$G$35*(Parameters!$H$35-Parameters!$H$34)+Parameters!$G$36*(Parameters!$H$36-Parameters!$H$35)+Parameters!$G$37*($A360-Parameters!$H$36)))),_xlfn.IFS($A360&lt;=Parameters!$H$34,Parameters!$G$34*$A360,$A360&lt;=Parameters!$H$35,Parameters!$G$35*$A360,$A360&lt;=Parameters!$H$36,Parameters!$G$36*$A360,$A360&gt;Parameters!$H$36,Parameters!$G$37*$A360))</f>
        <v>47725.7</v>
      </c>
      <c r="W360" s="290">
        <f t="shared" si="182"/>
        <v>134.43859154929578</v>
      </c>
      <c r="X360" s="290" cm="1">
        <f t="array" ref="X360">IF(Parameters!$E$55="No",IF($A360&lt;=Parameters!$H$39,Parameters!$G$39*$A360,IF($A360&lt;=Parameters!$H$40,Parameters!$G$39*Parameters!$H$39+Parameters!$G$40*($A360-Parameters!$H$39),IF($A360&lt;=Parameters!$H$41,Parameters!$G$39*Parameters!$H$39+Parameters!$G$40*(Parameters!$H$40-Parameters!$H$39)+Parameters!$G$41*($A360-Parameters!$H$40),Parameters!$G$39*Parameters!$H$39+Parameters!$G$40*(Parameters!$H$40-Parameters!$H$39)+Parameters!$G$41*(Parameters!$H$41-Parameters!$H$40)+Parameters!$G$42*($A360-Parameters!$H$41)))),_xlfn.IFS($A360&lt;=Parameters!$H$39,Parameters!$G$39*$A360,$A360&lt;=Parameters!$H$40,Parameters!$G$40*$A360,$A360&lt;=Parameters!$H$41,Parameters!$G$41*$A360,$A360&gt;Parameters!$H$41,Parameters!$G$42*$A360))</f>
        <v>50161.8</v>
      </c>
      <c r="Y360" s="290">
        <f t="shared" si="183"/>
        <v>141.30084507042255</v>
      </c>
      <c r="Z360" s="290" cm="1">
        <f t="array" ref="Z360">IF(Parameters!$F$55="No",IF($A360&lt;=Parameters!$J$23,Parameters!$I$23*$A360,IF($A360&lt;=Parameters!$J$24,Parameters!$I$23*Parameters!$J$23+Parameters!$I$24*($A360-Parameters!$J$23),IF($A360&lt;=Parameters!$J$25,Parameters!$I$23*Parameters!$J$23+Parameters!$I$24*(Parameters!$J$24-Parameters!$J$23)+Parameters!$I$25*($A360-Parameters!$J$24),Parameters!$I$23*Parameters!$J$23+Parameters!$I$24*(Parameters!$J$24-Parameters!$J$23)+Parameters!$I$25*(Parameters!$J$25-Parameters!$J$24)+Parameters!$I$26*($A360-Parameters!$J$25)))),_xlfn.IFS($A360&lt;=Parameters!$J$23,Parameters!$I$23*$A360,$A360&lt;=Parameters!$J$24,Parameters!$I$24*$A360,$A360&lt;=Parameters!$J$25,Parameters!$I$25*$A360,$A360&gt;Parameters!$J$25,Parameters!$I$26*$A360))</f>
        <v>34857.949999999997</v>
      </c>
      <c r="AA360" s="290">
        <f t="shared" si="159"/>
        <v>98.191408450704216</v>
      </c>
      <c r="AB360" s="290" cm="1">
        <f t="array" ref="AB360">IF(Parameters!$F$55="No",IF($A360&lt;=Parameters!$J$28,Parameters!$I$28*$A360,IF($A360&lt;=Parameters!$J$29,Parameters!$I$28*Parameters!$J$28+Parameters!$I$29*($A360-Parameters!$J$28),IF($A360&lt;=Parameters!$J$30,Parameters!$I$28*Parameters!$J$28+Parameters!$I$29*(Parameters!$J$29-Parameters!$J$28)+Parameters!$I$30*($A360-Parameters!$J$29),Parameters!$I$28*Parameters!$J$28+Parameters!$I$29*(Parameters!$J$29-Parameters!$J$28)+Parameters!$I$30*(Parameters!$J$30-Parameters!$J$29)+Parameters!$I$31*($A360-Parameters!$J$30)))),_xlfn.IFS($A360&lt;=Parameters!$J$28,Parameters!$I$28*$A360,$A360&lt;=Parameters!$J$29,Parameters!$I$29*$A360,$A360&lt;=Parameters!$J$30,Parameters!$I$30*$A360,$A360&gt;Parameters!$J$30,Parameters!$I$31*$A360))</f>
        <v>44057.3</v>
      </c>
      <c r="AC360" s="290">
        <f t="shared" si="160"/>
        <v>124.10507042253522</v>
      </c>
      <c r="AD360" s="290" cm="1">
        <f t="array" ref="AD360">IF(Parameters!$F$55="No",IF($A360&lt;=Parameters!$J$34,Parameters!$I$34*$A360,IF($A360&lt;=Parameters!$J$35,Parameters!$I$34*Parameters!$J$34+Parameters!$I$35*($A360-Parameters!$J$34),IF($A360&lt;=Parameters!$J$36,Parameters!$I$34*Parameters!$J$34+Parameters!$I$35*(Parameters!$J$35-Parameters!$J$34)+Parameters!$I$36*($A360-Parameters!$J$35),Parameters!$I$34*Parameters!$J$34+Parameters!$I$35*(Parameters!$J$35-Parameters!$J$34)+Parameters!$I$36*(Parameters!$J$36-Parameters!$J$35)+Parameters!$I$37*($A360-Parameters!$J$36)))),_xlfn.IFS($A360&lt;=Parameters!$J$34,Parameters!$I$34*$A360,$A360&lt;=Parameters!$J$35,Parameters!$I$35*$A360,$A360&lt;=Parameters!$J$36,Parameters!$I$36*$A360,$A360&gt;Parameters!$J$36,Parameters!$I$37*$A360))</f>
        <v>47725.7</v>
      </c>
      <c r="AE360" s="290">
        <f t="shared" si="184"/>
        <v>134.43859154929578</v>
      </c>
      <c r="AF360" s="290" cm="1">
        <f t="array" ref="AF360">IF(Parameters!$F$55="No",IF($A360&lt;=Parameters!$J$39,Parameters!$I$39*$A360,IF($A360&lt;=Parameters!$J$40,Parameters!$I$39*Parameters!$J$39+Parameters!$I$40*($A360-Parameters!$J$39),IF($A360&lt;=Parameters!$J$41,Parameters!$I$39*Parameters!$J$39+Parameters!$I$40*(Parameters!$J$40-Parameters!$J$39)+Parameters!$I$41*($A360-Parameters!$J$40),Parameters!$I$39*Parameters!$J$39+Parameters!$I$40*(Parameters!$J$40-Parameters!$J$39)+Parameters!$I$41*(Parameters!$J$41-Parameters!$J$40)+Parameters!$I$42*($A360-Parameters!$J$41)))),_xlfn.IFS($A360&lt;=Parameters!$J$39,Parameters!$I$39*$A360,$A360&lt;=Parameters!$J$40,Parameters!$I$40*$A360,$A360&lt;=Parameters!$J$41,Parameters!$I$41*$A360,$A360&gt;Parameters!$J$41,Parameters!$I$42*$A360))</f>
        <v>50161.8</v>
      </c>
      <c r="AG360" s="290">
        <f t="shared" si="185"/>
        <v>141.30084507042255</v>
      </c>
      <c r="AI360" s="428">
        <f t="shared" si="161"/>
        <v>136.48999999999796</v>
      </c>
      <c r="AJ360" s="428">
        <f t="shared" si="162"/>
        <v>159.36000000000058</v>
      </c>
      <c r="AK360" s="428">
        <f t="shared" si="163"/>
        <v>143.54000000000087</v>
      </c>
      <c r="AL360" s="428">
        <f t="shared" si="164"/>
        <v>158.4600000000064</v>
      </c>
      <c r="AM360" s="428">
        <f t="shared" si="165"/>
        <v>136.48999999999796</v>
      </c>
      <c r="AN360" s="428">
        <f t="shared" si="166"/>
        <v>159.36000000000058</v>
      </c>
      <c r="AO360" s="428">
        <f t="shared" si="167"/>
        <v>143.54000000000087</v>
      </c>
      <c r="AP360" s="428">
        <f t="shared" si="168"/>
        <v>158.4600000000064</v>
      </c>
      <c r="AQ360" s="428">
        <f t="shared" si="169"/>
        <v>136.48999999999796</v>
      </c>
      <c r="AR360" s="428">
        <f t="shared" si="170"/>
        <v>159.36000000000058</v>
      </c>
      <c r="AS360" s="428">
        <f t="shared" si="171"/>
        <v>143.54000000000087</v>
      </c>
      <c r="AT360" s="428">
        <f t="shared" si="172"/>
        <v>158.4600000000064</v>
      </c>
      <c r="AU360" s="428">
        <f t="shared" si="173"/>
        <v>136.48999999999796</v>
      </c>
      <c r="AV360" s="428">
        <f t="shared" si="174"/>
        <v>159.36000000000058</v>
      </c>
      <c r="AW360" s="428">
        <f t="shared" si="175"/>
        <v>143.54000000000087</v>
      </c>
      <c r="AX360" s="428">
        <f t="shared" si="176"/>
        <v>158.4600000000064</v>
      </c>
    </row>
    <row r="361">
      <c r="A361" s="413">
        <v>356</v>
      </c>
      <c r="B361" s="290" cm="1">
        <f t="array" ref="B361">IF(Parameters!$C$55="No",IF($A361&lt;=Parameters!$D$23,Parameters!$C$23*$A361,IF($A361&lt;=Parameters!$D$24,Parameters!$C$23*Parameters!$D$23+Parameters!$C$24*($A361-Parameters!$D$23),IF($A361&lt;=Parameters!$D$25,Parameters!$C$23*Parameters!$D$23+Parameters!$C$24*(Parameters!$D$24-Parameters!$D$23)+Parameters!$C$25*($A361-Parameters!$D$24),Parameters!$C$23*Parameters!$D$23+Parameters!$C$24*(Parameters!$D$24-Parameters!$D$23)+Parameters!$C$25*(Parameters!$D$25-Parameters!$D$24)+Parameters!$C$26*($A361-Parameters!$D$25)))),_xlfn.IFS($A361&lt;=Parameters!$D$23,Parameters!$C$23*$A361,$A361&lt;=Parameters!$D$24,Parameters!$C$24*$A361,$A361&lt;=Parameters!$D$25,Parameters!$C$25*$A361,$A361&gt;Parameters!$D$25,Parameters!$C$26*$A361))</f>
        <v>34994.44</v>
      </c>
      <c r="C361" s="290">
        <f t="shared" si="177"/>
        <v>98.29898876404495</v>
      </c>
      <c r="D361" s="290" cm="1">
        <f t="array" ref="D361">IF(Parameters!$C$55="No",IF($A361&lt;=Parameters!$D$28,Parameters!$C$28*$A361,IF($A361&lt;=Parameters!$D$29,Parameters!$C$28*Parameters!$D$28+Parameters!$C$29*($A361-Parameters!$D$28),IF($A361&lt;=Parameters!$D$30,Parameters!$C$28*Parameters!$D$28+Parameters!$C$29*(Parameters!$D$29-Parameters!$D$28)+Parameters!$C$30*($A361-Parameters!$D$29),Parameters!$C$28*Parameters!$D$28+Parameters!$C$29*(Parameters!$D$29-Parameters!$D$28)+Parameters!$C$30*(Parameters!$D$30-Parameters!$D$29)+Parameters!$C$31*($A361-Parameters!$D$30)))),_xlfn.IFS($A361&lt;=Parameters!$D$28,Parameters!$C$28*$A361,$A361&lt;=Parameters!$D$29,Parameters!$C$29*$A361,$A361&lt;=Parameters!$D$30,Parameters!$C$30*$A361,$A361&gt;Parameters!$D$30,Parameters!$C$31*$A361))</f>
        <v>44216.66</v>
      </c>
      <c r="E361" s="290">
        <f t="shared" si="177"/>
        <v>124.20410112359552</v>
      </c>
      <c r="F361" s="290" cm="1">
        <f t="array" ref="F361">IF(Parameters!$C$55="No",IF($A361&lt;=Parameters!$D$34,Parameters!$C$34*$A361,IF($A361&lt;=Parameters!$D$35,Parameters!$C$34*Parameters!$D$34+Parameters!$C$35*($A361-Parameters!$D$34),IF($A361&lt;=Parameters!$D$36,Parameters!$C$34*Parameters!$D$34+Parameters!$C$35*(Parameters!$D$35-Parameters!$D$34)+Parameters!$C$36*($A361-Parameters!$D$35),Parameters!$C$34*Parameters!$D$34+Parameters!$C$35*(Parameters!$D$35-Parameters!$D$34)+Parameters!$C$36*(Parameters!$D$36-Parameters!$D$35)+Parameters!$C$37*($A361-Parameters!$D$36)))),_xlfn.IFS($A361&lt;=Parameters!$D$34,Parameters!$C$34*$A361,$A361&lt;=Parameters!$D$35,Parameters!$C$35*$A361,$A361&lt;=Parameters!$D$36,Parameters!$C$36*$A361,$A361&gt;Parameters!$D$36,Parameters!$C$37*$A361))</f>
        <v>47869.24</v>
      </c>
      <c r="G361" s="290">
        <f t="shared" si="178"/>
        <v>134.46415730337077</v>
      </c>
      <c r="H361" s="290" cm="1">
        <f t="array" ref="H361">IF(Parameters!$C$55="No",IF($A361&lt;=Parameters!$D$39,Parameters!$C$39*$A361,IF($A361&lt;=Parameters!$D$40,Parameters!$C$39*Parameters!$D$39+Parameters!$C$40*($A361-Parameters!$D$39),IF($A361&lt;=Parameters!$D$41,Parameters!$C$39*Parameters!$D$39+Parameters!$C$40*(Parameters!$D$40-Parameters!$D$39)+Parameters!$C$41*($A361-Parameters!$D$40),Parameters!$C$39*Parameters!$D$39+Parameters!$C$40*(Parameters!$D$40-Parameters!$D$39)+Parameters!$C$41*(Parameters!$D$41-Parameters!$D$40)+Parameters!$C$42*($A361-Parameters!$D$41)))),_xlfn.IFS($A361&lt;=Parameters!$D$39,Parameters!$C$39*$A361,$A361&lt;=Parameters!$D$40,Parameters!$C$40*$A361,$A361&lt;=Parameters!$D$41,Parameters!$C$41*$A361,$A361&gt;Parameters!$D$41,Parameters!$C$42*$A361))</f>
        <v>50320.26</v>
      </c>
      <c r="I361" s="290">
        <f t="shared" si="179"/>
        <v>141.34904494382022</v>
      </c>
      <c r="J361" s="290" cm="1">
        <f t="array" ref="J361">IF(Parameters!$D$55="No",IF($A361&lt;=Parameters!$F$23,Parameters!$E$23*$A361,IF($A361&lt;=Parameters!$F$24,Parameters!$E$23*Parameters!$F$23+Parameters!$E$24*($A361-Parameters!$F$23),IF($A361&lt;=Parameters!$F$25,Parameters!$E$23*Parameters!$F$23+Parameters!$E$24*(Parameters!$F$24-Parameters!$F$23)+Parameters!$E$25*($A361-Parameters!$F$24),Parameters!$E$23*Parameters!$F$23+Parameters!$E$24*(Parameters!$F$24-Parameters!$F$23)+Parameters!$E$25*(Parameters!$F$25-Parameters!$F$24)+Parameters!$E$26*($A361-Parameters!$F$25)))),_xlfn.IFS($A361&lt;=Parameters!$F$23,Parameters!$E$23*$A361,$A361&lt;=Parameters!$F$24,Parameters!$E$24*$A361,$A361&lt;=Parameters!$F$25,Parameters!$E$25*$A361,$A361&gt;Parameters!$F$25,Parameters!$E$26*$A361))</f>
        <v>34994.44</v>
      </c>
      <c r="K361" s="290">
        <f t="shared" si="155"/>
        <v>98.29898876404495</v>
      </c>
      <c r="L361" s="290" cm="1">
        <f t="array" ref="L361">IF(Parameters!$D$55="No",IF($A361&lt;=Parameters!$F$28,Parameters!$E$28*$A361,IF($A361&lt;=Parameters!$F$29,Parameters!$E$28*Parameters!$F$28+Parameters!$E$29*($A361-Parameters!$F$28),IF($A361&lt;=Parameters!$F$30,Parameters!$E$28*Parameters!$F$28+Parameters!$E$29*(Parameters!$F$29-Parameters!$F$28)+Parameters!$E$30*($A361-Parameters!$F$29),Parameters!$E$28*Parameters!$F$28+Parameters!$E$29*(Parameters!$F$29-Parameters!$F$28)+Parameters!$E$30*(Parameters!$F$30-Parameters!$F$29)+Parameters!$E$31*($A361-Parameters!$F$30)))),_xlfn.IFS($A361&lt;=Parameters!$F$28,Parameters!$E$28*$A361,$A361&lt;=Parameters!$F$29,Parameters!$E$29*$A361,$A361&lt;=Parameters!$F$30,Parameters!$E$30*$A361,$A361&gt;Parameters!$F$30,Parameters!$E$31*$A361))</f>
        <v>44216.66</v>
      </c>
      <c r="M361" s="290">
        <f t="shared" si="156"/>
        <v>124.20410112359552</v>
      </c>
      <c r="N361" s="290" cm="1">
        <f t="array" ref="N361">IF(Parameters!$D$55="No",IF($A361&lt;=Parameters!$F$34,Parameters!$E$34*$A361,IF($A361&lt;=Parameters!$F$35,Parameters!$E$34*Parameters!$F$34+Parameters!$E$35*($A361-Parameters!$F$34),IF($A361&lt;=Parameters!$F$36,Parameters!$E$34*Parameters!$F$34+Parameters!$E$35*(Parameters!$F$35-Parameters!$F$34)+Parameters!$E$36*($A361-Parameters!$F$35),Parameters!$E$34*Parameters!$F$34+Parameters!$E$35*(Parameters!$F$35-Parameters!$F$34)+Parameters!$E$36*(Parameters!$F$36-Parameters!$F$35)+Parameters!$E$37*($A361-Parameters!$F$36)))),_xlfn.IFS($A361&lt;=Parameters!$F$34,Parameters!$E$34*$A361,$A361&lt;=Parameters!$F$35,Parameters!$E$35*$A361,$A361&lt;=Parameters!$F$36,Parameters!$E$36*$A361,$A361&gt;Parameters!$F$36,Parameters!$E$37*$A361))</f>
        <v>47869.24</v>
      </c>
      <c r="O361" s="290">
        <f t="shared" si="180"/>
        <v>134.46415730337077</v>
      </c>
      <c r="P361" s="290" cm="1">
        <f t="array" ref="P361">IF(Parameters!$D$55="No",IF($A361&lt;=Parameters!$F$39,Parameters!$E$39*$A361,IF($A361&lt;=Parameters!$F$40,Parameters!$E$39*Parameters!$F$39+Parameters!$E$40*($A361-Parameters!$F$39),IF($A361&lt;=Parameters!$F$41,Parameters!$E$39*Parameters!$F$39+Parameters!$E$40*(Parameters!$F$40-Parameters!$F$39)+Parameters!$E$41*($A361-Parameters!$F$40),Parameters!$E$39*Parameters!$F$39+Parameters!$E$40*(Parameters!$F$40-Parameters!$F$39)+Parameters!$E$41*(Parameters!$F$41-Parameters!$F$40)+Parameters!$E$42*($A361-Parameters!$F$41)))),_xlfn.IFS($A361&lt;=Parameters!$F$39,Parameters!$E$39*$A361,$A361&lt;=Parameters!$F$40,Parameters!$E$40*$A361,$A361&lt;=Parameters!$F$41,Parameters!$E$41*$A361,$A361&gt;Parameters!$F$41,Parameters!$E$42*$A361))</f>
        <v>50320.26</v>
      </c>
      <c r="Q361" s="290">
        <f t="shared" si="181"/>
        <v>141.34904494382022</v>
      </c>
      <c r="R361" s="290" cm="1">
        <f t="array" ref="R361">IF(Parameters!$E$55="No",IF($A361&lt;=Parameters!$H$23,Parameters!$G$23*$A361,IF($A361&lt;=Parameters!$H$24,Parameters!$G$23*Parameters!$H$23+Parameters!$G$24*($A361-Parameters!$H$23),IF($A361&lt;=Parameters!$H$25,Parameters!$G$23*Parameters!$H$23+Parameters!$G$24*(Parameters!$H$24-Parameters!$H$23)+Parameters!$G$25*($A361-Parameters!$H$24),Parameters!$G$23*Parameters!$H$23+Parameters!$G$24*(Parameters!$H$24-Parameters!$H$23)+Parameters!$G$25*(Parameters!$H$25-Parameters!$H$24)+Parameters!$G$26*($A361-Parameters!$H$25)))),_xlfn.IFS($A361&lt;=Parameters!$H$23,Parameters!$G$23*$A361,$A361&lt;=Parameters!$H$24,Parameters!$G$24*$A361,$A361&lt;=Parameters!$H$25,Parameters!$G$25*$A361,$A361&gt;Parameters!$H$25,Parameters!$G$26*$A361))</f>
        <v>34994.44</v>
      </c>
      <c r="S361" s="290">
        <f t="shared" si="157"/>
        <v>98.29898876404495</v>
      </c>
      <c r="T361" s="290" cm="1">
        <f t="array" ref="T361">IF(Parameters!$E$55="No",IF($A361&lt;=Parameters!$H$28,Parameters!$G$28*$A361,IF($A361&lt;=Parameters!$H$29,Parameters!$G$28*Parameters!$H$28+Parameters!$G$29*($A361-Parameters!$H$28),IF($A361&lt;=Parameters!$H$30,Parameters!$G$28*Parameters!$H$28+Parameters!$G$29*(Parameters!$H$29-Parameters!$H$28)+Parameters!$G$30*($A361-Parameters!$H$29),Parameters!$G$28*Parameters!$H$28+Parameters!$G$29*(Parameters!$H$29-Parameters!$H$28)+Parameters!$G$30*(Parameters!$H$30-Parameters!$H$29)+Parameters!$G$31*($A361-Parameters!$H$30)))),_xlfn.IFS($A361&lt;=Parameters!$H$28,Parameters!$G$28*$A361,$A361&lt;=Parameters!$H$29,Parameters!$G$29*$A361,$A361&lt;=Parameters!$H$30,Parameters!$G$30*$A361,$A361&gt;Parameters!$H$30,Parameters!$G$31*$A361))</f>
        <v>44216.66</v>
      </c>
      <c r="U361" s="290">
        <f t="shared" si="158"/>
        <v>124.20410112359552</v>
      </c>
      <c r="V361" s="290" cm="1">
        <f t="array" ref="V361">IF(Parameters!$E$55="No",IF($A361&lt;=Parameters!$H$34,Parameters!$G$34*$A361,IF($A361&lt;=Parameters!$H$35,Parameters!$G$34*Parameters!$H$34+Parameters!$G$35*($A361-Parameters!$H$34),IF($A361&lt;=Parameters!$H$36,Parameters!$G$34*Parameters!$H$34+Parameters!$G$35*(Parameters!$H$35-Parameters!$H$34)+Parameters!$G$36*($A361-Parameters!$H$35),Parameters!$G$34*Parameters!$H$34+Parameters!$G$35*(Parameters!$H$35-Parameters!$H$34)+Parameters!$G$36*(Parameters!$H$36-Parameters!$H$35)+Parameters!$G$37*($A361-Parameters!$H$36)))),_xlfn.IFS($A361&lt;=Parameters!$H$34,Parameters!$G$34*$A361,$A361&lt;=Parameters!$H$35,Parameters!$G$35*$A361,$A361&lt;=Parameters!$H$36,Parameters!$G$36*$A361,$A361&gt;Parameters!$H$36,Parameters!$G$37*$A361))</f>
        <v>47869.24</v>
      </c>
      <c r="W361" s="290">
        <f t="shared" si="182"/>
        <v>134.46415730337077</v>
      </c>
      <c r="X361" s="290" cm="1">
        <f t="array" ref="X361">IF(Parameters!$E$55="No",IF($A361&lt;=Parameters!$H$39,Parameters!$G$39*$A361,IF($A361&lt;=Parameters!$H$40,Parameters!$G$39*Parameters!$H$39+Parameters!$G$40*($A361-Parameters!$H$39),IF($A361&lt;=Parameters!$H$41,Parameters!$G$39*Parameters!$H$39+Parameters!$G$40*(Parameters!$H$40-Parameters!$H$39)+Parameters!$G$41*($A361-Parameters!$H$40),Parameters!$G$39*Parameters!$H$39+Parameters!$G$40*(Parameters!$H$40-Parameters!$H$39)+Parameters!$G$41*(Parameters!$H$41-Parameters!$H$40)+Parameters!$G$42*($A361-Parameters!$H$41)))),_xlfn.IFS($A361&lt;=Parameters!$H$39,Parameters!$G$39*$A361,$A361&lt;=Parameters!$H$40,Parameters!$G$40*$A361,$A361&lt;=Parameters!$H$41,Parameters!$G$41*$A361,$A361&gt;Parameters!$H$41,Parameters!$G$42*$A361))</f>
        <v>50320.26</v>
      </c>
      <c r="Y361" s="290">
        <f t="shared" si="183"/>
        <v>141.34904494382022</v>
      </c>
      <c r="Z361" s="290" cm="1">
        <f t="array" ref="Z361">IF(Parameters!$F$55="No",IF($A361&lt;=Parameters!$J$23,Parameters!$I$23*$A361,IF($A361&lt;=Parameters!$J$24,Parameters!$I$23*Parameters!$J$23+Parameters!$I$24*($A361-Parameters!$J$23),IF($A361&lt;=Parameters!$J$25,Parameters!$I$23*Parameters!$J$23+Parameters!$I$24*(Parameters!$J$24-Parameters!$J$23)+Parameters!$I$25*($A361-Parameters!$J$24),Parameters!$I$23*Parameters!$J$23+Parameters!$I$24*(Parameters!$J$24-Parameters!$J$23)+Parameters!$I$25*(Parameters!$J$25-Parameters!$J$24)+Parameters!$I$26*($A361-Parameters!$J$25)))),_xlfn.IFS($A361&lt;=Parameters!$J$23,Parameters!$I$23*$A361,$A361&lt;=Parameters!$J$24,Parameters!$I$24*$A361,$A361&lt;=Parameters!$J$25,Parameters!$I$25*$A361,$A361&gt;Parameters!$J$25,Parameters!$I$26*$A361))</f>
        <v>34994.44</v>
      </c>
      <c r="AA361" s="290">
        <f t="shared" si="159"/>
        <v>98.29898876404495</v>
      </c>
      <c r="AB361" s="290" cm="1">
        <f t="array" ref="AB361">IF(Parameters!$F$55="No",IF($A361&lt;=Parameters!$J$28,Parameters!$I$28*$A361,IF($A361&lt;=Parameters!$J$29,Parameters!$I$28*Parameters!$J$28+Parameters!$I$29*($A361-Parameters!$J$28),IF($A361&lt;=Parameters!$J$30,Parameters!$I$28*Parameters!$J$28+Parameters!$I$29*(Parameters!$J$29-Parameters!$J$28)+Parameters!$I$30*($A361-Parameters!$J$29),Parameters!$I$28*Parameters!$J$28+Parameters!$I$29*(Parameters!$J$29-Parameters!$J$28)+Parameters!$I$30*(Parameters!$J$30-Parameters!$J$29)+Parameters!$I$31*($A361-Parameters!$J$30)))),_xlfn.IFS($A361&lt;=Parameters!$J$28,Parameters!$I$28*$A361,$A361&lt;=Parameters!$J$29,Parameters!$I$29*$A361,$A361&lt;=Parameters!$J$30,Parameters!$I$30*$A361,$A361&gt;Parameters!$J$30,Parameters!$I$31*$A361))</f>
        <v>44216.66</v>
      </c>
      <c r="AC361" s="290">
        <f t="shared" si="160"/>
        <v>124.20410112359552</v>
      </c>
      <c r="AD361" s="290" cm="1">
        <f t="array" ref="AD361">IF(Parameters!$F$55="No",IF($A361&lt;=Parameters!$J$34,Parameters!$I$34*$A361,IF($A361&lt;=Parameters!$J$35,Parameters!$I$34*Parameters!$J$34+Parameters!$I$35*($A361-Parameters!$J$34),IF($A361&lt;=Parameters!$J$36,Parameters!$I$34*Parameters!$J$34+Parameters!$I$35*(Parameters!$J$35-Parameters!$J$34)+Parameters!$I$36*($A361-Parameters!$J$35),Parameters!$I$34*Parameters!$J$34+Parameters!$I$35*(Parameters!$J$35-Parameters!$J$34)+Parameters!$I$36*(Parameters!$J$36-Parameters!$J$35)+Parameters!$I$37*($A361-Parameters!$J$36)))),_xlfn.IFS($A361&lt;=Parameters!$J$34,Parameters!$I$34*$A361,$A361&lt;=Parameters!$J$35,Parameters!$I$35*$A361,$A361&lt;=Parameters!$J$36,Parameters!$I$36*$A361,$A361&gt;Parameters!$J$36,Parameters!$I$37*$A361))</f>
        <v>47869.24</v>
      </c>
      <c r="AE361" s="290">
        <f t="shared" si="184"/>
        <v>134.46415730337077</v>
      </c>
      <c r="AF361" s="290" cm="1">
        <f t="array" ref="AF361">IF(Parameters!$F$55="No",IF($A361&lt;=Parameters!$J$39,Parameters!$I$39*$A361,IF($A361&lt;=Parameters!$J$40,Parameters!$I$39*Parameters!$J$39+Parameters!$I$40*($A361-Parameters!$J$39),IF($A361&lt;=Parameters!$J$41,Parameters!$I$39*Parameters!$J$39+Parameters!$I$40*(Parameters!$J$40-Parameters!$J$39)+Parameters!$I$41*($A361-Parameters!$J$40),Parameters!$I$39*Parameters!$J$39+Parameters!$I$40*(Parameters!$J$40-Parameters!$J$39)+Parameters!$I$41*(Parameters!$J$41-Parameters!$J$40)+Parameters!$I$42*($A361-Parameters!$J$41)))),_xlfn.IFS($A361&lt;=Parameters!$J$39,Parameters!$I$39*$A361,$A361&lt;=Parameters!$J$40,Parameters!$I$40*$A361,$A361&lt;=Parameters!$J$41,Parameters!$I$41*$A361,$A361&gt;Parameters!$J$41,Parameters!$I$42*$A361))</f>
        <v>50320.26</v>
      </c>
      <c r="AG361" s="290">
        <f t="shared" si="185"/>
        <v>141.34904494382022</v>
      </c>
      <c r="AI361" s="428">
        <f t="shared" si="161"/>
        <v>136.49000000000524</v>
      </c>
      <c r="AJ361" s="428">
        <f t="shared" si="162"/>
        <v>159.36000000000058</v>
      </c>
      <c r="AK361" s="428">
        <f t="shared" si="163"/>
        <v>143.54000000000087</v>
      </c>
      <c r="AL361" s="428">
        <f t="shared" si="164"/>
        <v>158.45999999999913</v>
      </c>
      <c r="AM361" s="428">
        <f t="shared" si="165"/>
        <v>136.49000000000524</v>
      </c>
      <c r="AN361" s="428">
        <f t="shared" si="166"/>
        <v>159.36000000000058</v>
      </c>
      <c r="AO361" s="428">
        <f t="shared" si="167"/>
        <v>143.54000000000087</v>
      </c>
      <c r="AP361" s="428">
        <f t="shared" si="168"/>
        <v>158.45999999999913</v>
      </c>
      <c r="AQ361" s="428">
        <f t="shared" si="169"/>
        <v>136.49000000000524</v>
      </c>
      <c r="AR361" s="428">
        <f t="shared" si="170"/>
        <v>159.36000000000058</v>
      </c>
      <c r="AS361" s="428">
        <f t="shared" si="171"/>
        <v>143.54000000000087</v>
      </c>
      <c r="AT361" s="428">
        <f t="shared" si="172"/>
        <v>158.45999999999913</v>
      </c>
      <c r="AU361" s="428">
        <f t="shared" si="173"/>
        <v>136.49000000000524</v>
      </c>
      <c r="AV361" s="428">
        <f t="shared" si="174"/>
        <v>159.36000000000058</v>
      </c>
      <c r="AW361" s="428">
        <f t="shared" si="175"/>
        <v>143.54000000000087</v>
      </c>
      <c r="AX361" s="428">
        <f t="shared" si="176"/>
        <v>158.45999999999913</v>
      </c>
    </row>
    <row r="362">
      <c r="A362" s="413">
        <v>357</v>
      </c>
      <c r="B362" s="290" cm="1">
        <f t="array" ref="B362">IF(Parameters!$C$55="No",IF($A362&lt;=Parameters!$D$23,Parameters!$C$23*$A362,IF($A362&lt;=Parameters!$D$24,Parameters!$C$23*Parameters!$D$23+Parameters!$C$24*($A362-Parameters!$D$23),IF($A362&lt;=Parameters!$D$25,Parameters!$C$23*Parameters!$D$23+Parameters!$C$24*(Parameters!$D$24-Parameters!$D$23)+Parameters!$C$25*($A362-Parameters!$D$24),Parameters!$C$23*Parameters!$D$23+Parameters!$C$24*(Parameters!$D$24-Parameters!$D$23)+Parameters!$C$25*(Parameters!$D$25-Parameters!$D$24)+Parameters!$C$26*($A362-Parameters!$D$25)))),_xlfn.IFS($A362&lt;=Parameters!$D$23,Parameters!$C$23*$A362,$A362&lt;=Parameters!$D$24,Parameters!$C$24*$A362,$A362&lt;=Parameters!$D$25,Parameters!$C$25*$A362,$A362&gt;Parameters!$D$25,Parameters!$C$26*$A362))</f>
        <v>35130.93</v>
      </c>
      <c r="C362" s="290">
        <f t="shared" si="177"/>
        <v>98.405966386554624</v>
      </c>
      <c r="D362" s="290" cm="1">
        <f t="array" ref="D362">IF(Parameters!$C$55="No",IF($A362&lt;=Parameters!$D$28,Parameters!$C$28*$A362,IF($A362&lt;=Parameters!$D$29,Parameters!$C$28*Parameters!$D$28+Parameters!$C$29*($A362-Parameters!$D$28),IF($A362&lt;=Parameters!$D$30,Parameters!$C$28*Parameters!$D$28+Parameters!$C$29*(Parameters!$D$29-Parameters!$D$28)+Parameters!$C$30*($A362-Parameters!$D$29),Parameters!$C$28*Parameters!$D$28+Parameters!$C$29*(Parameters!$D$29-Parameters!$D$28)+Parameters!$C$30*(Parameters!$D$30-Parameters!$D$29)+Parameters!$C$31*($A362-Parameters!$D$30)))),_xlfn.IFS($A362&lt;=Parameters!$D$28,Parameters!$C$28*$A362,$A362&lt;=Parameters!$D$29,Parameters!$C$29*$A362,$A362&lt;=Parameters!$D$30,Parameters!$C$30*$A362,$A362&gt;Parameters!$D$30,Parameters!$C$31*$A362))</f>
        <v>44376.020000000004</v>
      </c>
      <c r="E362" s="290">
        <f t="shared" si="177"/>
        <v>124.30257703081233</v>
      </c>
      <c r="F362" s="290" cm="1">
        <f t="array" ref="F362">IF(Parameters!$C$55="No",IF($A362&lt;=Parameters!$D$34,Parameters!$C$34*$A362,IF($A362&lt;=Parameters!$D$35,Parameters!$C$34*Parameters!$D$34+Parameters!$C$35*($A362-Parameters!$D$34),IF($A362&lt;=Parameters!$D$36,Parameters!$C$34*Parameters!$D$34+Parameters!$C$35*(Parameters!$D$35-Parameters!$D$34)+Parameters!$C$36*($A362-Parameters!$D$35),Parameters!$C$34*Parameters!$D$34+Parameters!$C$35*(Parameters!$D$35-Parameters!$D$34)+Parameters!$C$36*(Parameters!$D$36-Parameters!$D$35)+Parameters!$C$37*($A362-Parameters!$D$36)))),_xlfn.IFS($A362&lt;=Parameters!$D$34,Parameters!$C$34*$A362,$A362&lt;=Parameters!$D$35,Parameters!$C$35*$A362,$A362&lt;=Parameters!$D$36,Parameters!$C$36*$A362,$A362&gt;Parameters!$D$36,Parameters!$C$37*$A362))</f>
        <v>48012.78</v>
      </c>
      <c r="G362" s="290">
        <f t="shared" si="178"/>
        <v>134.48957983193276</v>
      </c>
      <c r="H362" s="290" cm="1">
        <f t="array" ref="H362">IF(Parameters!$C$55="No",IF($A362&lt;=Parameters!$D$39,Parameters!$C$39*$A362,IF($A362&lt;=Parameters!$D$40,Parameters!$C$39*Parameters!$D$39+Parameters!$C$40*($A362-Parameters!$D$39),IF($A362&lt;=Parameters!$D$41,Parameters!$C$39*Parameters!$D$39+Parameters!$C$40*(Parameters!$D$40-Parameters!$D$39)+Parameters!$C$41*($A362-Parameters!$D$40),Parameters!$C$39*Parameters!$D$39+Parameters!$C$40*(Parameters!$D$40-Parameters!$D$39)+Parameters!$C$41*(Parameters!$D$41-Parameters!$D$40)+Parameters!$C$42*($A362-Parameters!$D$41)))),_xlfn.IFS($A362&lt;=Parameters!$D$39,Parameters!$C$39*$A362,$A362&lt;=Parameters!$D$40,Parameters!$C$40*$A362,$A362&lt;=Parameters!$D$41,Parameters!$C$41*$A362,$A362&gt;Parameters!$D$41,Parameters!$C$42*$A362))</f>
        <v>50478.720000000001</v>
      </c>
      <c r="I362" s="290">
        <f t="shared" si="179"/>
        <v>141.39697478991596</v>
      </c>
      <c r="J362" s="290" cm="1">
        <f t="array" ref="J362">IF(Parameters!$D$55="No",IF($A362&lt;=Parameters!$F$23,Parameters!$E$23*$A362,IF($A362&lt;=Parameters!$F$24,Parameters!$E$23*Parameters!$F$23+Parameters!$E$24*($A362-Parameters!$F$23),IF($A362&lt;=Parameters!$F$25,Parameters!$E$23*Parameters!$F$23+Parameters!$E$24*(Parameters!$F$24-Parameters!$F$23)+Parameters!$E$25*($A362-Parameters!$F$24),Parameters!$E$23*Parameters!$F$23+Parameters!$E$24*(Parameters!$F$24-Parameters!$F$23)+Parameters!$E$25*(Parameters!$F$25-Parameters!$F$24)+Parameters!$E$26*($A362-Parameters!$F$25)))),_xlfn.IFS($A362&lt;=Parameters!$F$23,Parameters!$E$23*$A362,$A362&lt;=Parameters!$F$24,Parameters!$E$24*$A362,$A362&lt;=Parameters!$F$25,Parameters!$E$25*$A362,$A362&gt;Parameters!$F$25,Parameters!$E$26*$A362))</f>
        <v>35130.93</v>
      </c>
      <c r="K362" s="290">
        <f t="shared" si="155"/>
        <v>98.405966386554624</v>
      </c>
      <c r="L362" s="290" cm="1">
        <f t="array" ref="L362">IF(Parameters!$D$55="No",IF($A362&lt;=Parameters!$F$28,Parameters!$E$28*$A362,IF($A362&lt;=Parameters!$F$29,Parameters!$E$28*Parameters!$F$28+Parameters!$E$29*($A362-Parameters!$F$28),IF($A362&lt;=Parameters!$F$30,Parameters!$E$28*Parameters!$F$28+Parameters!$E$29*(Parameters!$F$29-Parameters!$F$28)+Parameters!$E$30*($A362-Parameters!$F$29),Parameters!$E$28*Parameters!$F$28+Parameters!$E$29*(Parameters!$F$29-Parameters!$F$28)+Parameters!$E$30*(Parameters!$F$30-Parameters!$F$29)+Parameters!$E$31*($A362-Parameters!$F$30)))),_xlfn.IFS($A362&lt;=Parameters!$F$28,Parameters!$E$28*$A362,$A362&lt;=Parameters!$F$29,Parameters!$E$29*$A362,$A362&lt;=Parameters!$F$30,Parameters!$E$30*$A362,$A362&gt;Parameters!$F$30,Parameters!$E$31*$A362))</f>
        <v>44376.020000000004</v>
      </c>
      <c r="M362" s="290">
        <f t="shared" si="156"/>
        <v>124.30257703081233</v>
      </c>
      <c r="N362" s="290" cm="1">
        <f t="array" ref="N362">IF(Parameters!$D$55="No",IF($A362&lt;=Parameters!$F$34,Parameters!$E$34*$A362,IF($A362&lt;=Parameters!$F$35,Parameters!$E$34*Parameters!$F$34+Parameters!$E$35*($A362-Parameters!$F$34),IF($A362&lt;=Parameters!$F$36,Parameters!$E$34*Parameters!$F$34+Parameters!$E$35*(Parameters!$F$35-Parameters!$F$34)+Parameters!$E$36*($A362-Parameters!$F$35),Parameters!$E$34*Parameters!$F$34+Parameters!$E$35*(Parameters!$F$35-Parameters!$F$34)+Parameters!$E$36*(Parameters!$F$36-Parameters!$F$35)+Parameters!$E$37*($A362-Parameters!$F$36)))),_xlfn.IFS($A362&lt;=Parameters!$F$34,Parameters!$E$34*$A362,$A362&lt;=Parameters!$F$35,Parameters!$E$35*$A362,$A362&lt;=Parameters!$F$36,Parameters!$E$36*$A362,$A362&gt;Parameters!$F$36,Parameters!$E$37*$A362))</f>
        <v>48012.78</v>
      </c>
      <c r="O362" s="290">
        <f t="shared" si="180"/>
        <v>134.48957983193276</v>
      </c>
      <c r="P362" s="290" cm="1">
        <f t="array" ref="P362">IF(Parameters!$D$55="No",IF($A362&lt;=Parameters!$F$39,Parameters!$E$39*$A362,IF($A362&lt;=Parameters!$F$40,Parameters!$E$39*Parameters!$F$39+Parameters!$E$40*($A362-Parameters!$F$39),IF($A362&lt;=Parameters!$F$41,Parameters!$E$39*Parameters!$F$39+Parameters!$E$40*(Parameters!$F$40-Parameters!$F$39)+Parameters!$E$41*($A362-Parameters!$F$40),Parameters!$E$39*Parameters!$F$39+Parameters!$E$40*(Parameters!$F$40-Parameters!$F$39)+Parameters!$E$41*(Parameters!$F$41-Parameters!$F$40)+Parameters!$E$42*($A362-Parameters!$F$41)))),_xlfn.IFS($A362&lt;=Parameters!$F$39,Parameters!$E$39*$A362,$A362&lt;=Parameters!$F$40,Parameters!$E$40*$A362,$A362&lt;=Parameters!$F$41,Parameters!$E$41*$A362,$A362&gt;Parameters!$F$41,Parameters!$E$42*$A362))</f>
        <v>50478.720000000001</v>
      </c>
      <c r="Q362" s="290">
        <f t="shared" si="181"/>
        <v>141.39697478991596</v>
      </c>
      <c r="R362" s="290" cm="1">
        <f t="array" ref="R362">IF(Parameters!$E$55="No",IF($A362&lt;=Parameters!$H$23,Parameters!$G$23*$A362,IF($A362&lt;=Parameters!$H$24,Parameters!$G$23*Parameters!$H$23+Parameters!$G$24*($A362-Parameters!$H$23),IF($A362&lt;=Parameters!$H$25,Parameters!$G$23*Parameters!$H$23+Parameters!$G$24*(Parameters!$H$24-Parameters!$H$23)+Parameters!$G$25*($A362-Parameters!$H$24),Parameters!$G$23*Parameters!$H$23+Parameters!$G$24*(Parameters!$H$24-Parameters!$H$23)+Parameters!$G$25*(Parameters!$H$25-Parameters!$H$24)+Parameters!$G$26*($A362-Parameters!$H$25)))),_xlfn.IFS($A362&lt;=Parameters!$H$23,Parameters!$G$23*$A362,$A362&lt;=Parameters!$H$24,Parameters!$G$24*$A362,$A362&lt;=Parameters!$H$25,Parameters!$G$25*$A362,$A362&gt;Parameters!$H$25,Parameters!$G$26*$A362))</f>
        <v>35130.93</v>
      </c>
      <c r="S362" s="290">
        <f t="shared" si="157"/>
        <v>98.405966386554624</v>
      </c>
      <c r="T362" s="290" cm="1">
        <f t="array" ref="T362">IF(Parameters!$E$55="No",IF($A362&lt;=Parameters!$H$28,Parameters!$G$28*$A362,IF($A362&lt;=Parameters!$H$29,Parameters!$G$28*Parameters!$H$28+Parameters!$G$29*($A362-Parameters!$H$28),IF($A362&lt;=Parameters!$H$30,Parameters!$G$28*Parameters!$H$28+Parameters!$G$29*(Parameters!$H$29-Parameters!$H$28)+Parameters!$G$30*($A362-Parameters!$H$29),Parameters!$G$28*Parameters!$H$28+Parameters!$G$29*(Parameters!$H$29-Parameters!$H$28)+Parameters!$G$30*(Parameters!$H$30-Parameters!$H$29)+Parameters!$G$31*($A362-Parameters!$H$30)))),_xlfn.IFS($A362&lt;=Parameters!$H$28,Parameters!$G$28*$A362,$A362&lt;=Parameters!$H$29,Parameters!$G$29*$A362,$A362&lt;=Parameters!$H$30,Parameters!$G$30*$A362,$A362&gt;Parameters!$H$30,Parameters!$G$31*$A362))</f>
        <v>44376.020000000004</v>
      </c>
      <c r="U362" s="290">
        <f t="shared" si="158"/>
        <v>124.30257703081233</v>
      </c>
      <c r="V362" s="290" cm="1">
        <f t="array" ref="V362">IF(Parameters!$E$55="No",IF($A362&lt;=Parameters!$H$34,Parameters!$G$34*$A362,IF($A362&lt;=Parameters!$H$35,Parameters!$G$34*Parameters!$H$34+Parameters!$G$35*($A362-Parameters!$H$34),IF($A362&lt;=Parameters!$H$36,Parameters!$G$34*Parameters!$H$34+Parameters!$G$35*(Parameters!$H$35-Parameters!$H$34)+Parameters!$G$36*($A362-Parameters!$H$35),Parameters!$G$34*Parameters!$H$34+Parameters!$G$35*(Parameters!$H$35-Parameters!$H$34)+Parameters!$G$36*(Parameters!$H$36-Parameters!$H$35)+Parameters!$G$37*($A362-Parameters!$H$36)))),_xlfn.IFS($A362&lt;=Parameters!$H$34,Parameters!$G$34*$A362,$A362&lt;=Parameters!$H$35,Parameters!$G$35*$A362,$A362&lt;=Parameters!$H$36,Parameters!$G$36*$A362,$A362&gt;Parameters!$H$36,Parameters!$G$37*$A362))</f>
        <v>48012.78</v>
      </c>
      <c r="W362" s="290">
        <f t="shared" si="182"/>
        <v>134.48957983193276</v>
      </c>
      <c r="X362" s="290" cm="1">
        <f t="array" ref="X362">IF(Parameters!$E$55="No",IF($A362&lt;=Parameters!$H$39,Parameters!$G$39*$A362,IF($A362&lt;=Parameters!$H$40,Parameters!$G$39*Parameters!$H$39+Parameters!$G$40*($A362-Parameters!$H$39),IF($A362&lt;=Parameters!$H$41,Parameters!$G$39*Parameters!$H$39+Parameters!$G$40*(Parameters!$H$40-Parameters!$H$39)+Parameters!$G$41*($A362-Parameters!$H$40),Parameters!$G$39*Parameters!$H$39+Parameters!$G$40*(Parameters!$H$40-Parameters!$H$39)+Parameters!$G$41*(Parameters!$H$41-Parameters!$H$40)+Parameters!$G$42*($A362-Parameters!$H$41)))),_xlfn.IFS($A362&lt;=Parameters!$H$39,Parameters!$G$39*$A362,$A362&lt;=Parameters!$H$40,Parameters!$G$40*$A362,$A362&lt;=Parameters!$H$41,Parameters!$G$41*$A362,$A362&gt;Parameters!$H$41,Parameters!$G$42*$A362))</f>
        <v>50478.720000000001</v>
      </c>
      <c r="Y362" s="290">
        <f t="shared" si="183"/>
        <v>141.39697478991596</v>
      </c>
      <c r="Z362" s="290" cm="1">
        <f t="array" ref="Z362">IF(Parameters!$F$55="No",IF($A362&lt;=Parameters!$J$23,Parameters!$I$23*$A362,IF($A362&lt;=Parameters!$J$24,Parameters!$I$23*Parameters!$J$23+Parameters!$I$24*($A362-Parameters!$J$23),IF($A362&lt;=Parameters!$J$25,Parameters!$I$23*Parameters!$J$23+Parameters!$I$24*(Parameters!$J$24-Parameters!$J$23)+Parameters!$I$25*($A362-Parameters!$J$24),Parameters!$I$23*Parameters!$J$23+Parameters!$I$24*(Parameters!$J$24-Parameters!$J$23)+Parameters!$I$25*(Parameters!$J$25-Parameters!$J$24)+Parameters!$I$26*($A362-Parameters!$J$25)))),_xlfn.IFS($A362&lt;=Parameters!$J$23,Parameters!$I$23*$A362,$A362&lt;=Parameters!$J$24,Parameters!$I$24*$A362,$A362&lt;=Parameters!$J$25,Parameters!$I$25*$A362,$A362&gt;Parameters!$J$25,Parameters!$I$26*$A362))</f>
        <v>35130.93</v>
      </c>
      <c r="AA362" s="290">
        <f t="shared" si="159"/>
        <v>98.405966386554624</v>
      </c>
      <c r="AB362" s="290" cm="1">
        <f t="array" ref="AB362">IF(Parameters!$F$55="No",IF($A362&lt;=Parameters!$J$28,Parameters!$I$28*$A362,IF($A362&lt;=Parameters!$J$29,Parameters!$I$28*Parameters!$J$28+Parameters!$I$29*($A362-Parameters!$J$28),IF($A362&lt;=Parameters!$J$30,Parameters!$I$28*Parameters!$J$28+Parameters!$I$29*(Parameters!$J$29-Parameters!$J$28)+Parameters!$I$30*($A362-Parameters!$J$29),Parameters!$I$28*Parameters!$J$28+Parameters!$I$29*(Parameters!$J$29-Parameters!$J$28)+Parameters!$I$30*(Parameters!$J$30-Parameters!$J$29)+Parameters!$I$31*($A362-Parameters!$J$30)))),_xlfn.IFS($A362&lt;=Parameters!$J$28,Parameters!$I$28*$A362,$A362&lt;=Parameters!$J$29,Parameters!$I$29*$A362,$A362&lt;=Parameters!$J$30,Parameters!$I$30*$A362,$A362&gt;Parameters!$J$30,Parameters!$I$31*$A362))</f>
        <v>44376.020000000004</v>
      </c>
      <c r="AC362" s="290">
        <f t="shared" si="160"/>
        <v>124.30257703081233</v>
      </c>
      <c r="AD362" s="290" cm="1">
        <f t="array" ref="AD362">IF(Parameters!$F$55="No",IF($A362&lt;=Parameters!$J$34,Parameters!$I$34*$A362,IF($A362&lt;=Parameters!$J$35,Parameters!$I$34*Parameters!$J$34+Parameters!$I$35*($A362-Parameters!$J$34),IF($A362&lt;=Parameters!$J$36,Parameters!$I$34*Parameters!$J$34+Parameters!$I$35*(Parameters!$J$35-Parameters!$J$34)+Parameters!$I$36*($A362-Parameters!$J$35),Parameters!$I$34*Parameters!$J$34+Parameters!$I$35*(Parameters!$J$35-Parameters!$J$34)+Parameters!$I$36*(Parameters!$J$36-Parameters!$J$35)+Parameters!$I$37*($A362-Parameters!$J$36)))),_xlfn.IFS($A362&lt;=Parameters!$J$34,Parameters!$I$34*$A362,$A362&lt;=Parameters!$J$35,Parameters!$I$35*$A362,$A362&lt;=Parameters!$J$36,Parameters!$I$36*$A362,$A362&gt;Parameters!$J$36,Parameters!$I$37*$A362))</f>
        <v>48012.78</v>
      </c>
      <c r="AE362" s="290">
        <f t="shared" si="184"/>
        <v>134.48957983193276</v>
      </c>
      <c r="AF362" s="290" cm="1">
        <f t="array" ref="AF362">IF(Parameters!$F$55="No",IF($A362&lt;=Parameters!$J$39,Parameters!$I$39*$A362,IF($A362&lt;=Parameters!$J$40,Parameters!$I$39*Parameters!$J$39+Parameters!$I$40*($A362-Parameters!$J$39),IF($A362&lt;=Parameters!$J$41,Parameters!$I$39*Parameters!$J$39+Parameters!$I$40*(Parameters!$J$40-Parameters!$J$39)+Parameters!$I$41*($A362-Parameters!$J$40),Parameters!$I$39*Parameters!$J$39+Parameters!$I$40*(Parameters!$J$40-Parameters!$J$39)+Parameters!$I$41*(Parameters!$J$41-Parameters!$J$40)+Parameters!$I$42*($A362-Parameters!$J$41)))),_xlfn.IFS($A362&lt;=Parameters!$J$39,Parameters!$I$39*$A362,$A362&lt;=Parameters!$J$40,Parameters!$I$40*$A362,$A362&lt;=Parameters!$J$41,Parameters!$I$41*$A362,$A362&gt;Parameters!$J$41,Parameters!$I$42*$A362))</f>
        <v>50478.720000000001</v>
      </c>
      <c r="AG362" s="290">
        <f t="shared" si="185"/>
        <v>141.39697478991596</v>
      </c>
      <c r="AI362" s="428">
        <f t="shared" si="161"/>
        <v>136.48999999999796</v>
      </c>
      <c r="AJ362" s="428">
        <f t="shared" si="162"/>
        <v>159.36000000000058</v>
      </c>
      <c r="AK362" s="428">
        <f t="shared" si="163"/>
        <v>143.54000000000087</v>
      </c>
      <c r="AL362" s="428">
        <f t="shared" si="164"/>
        <v>158.45999999999913</v>
      </c>
      <c r="AM362" s="428">
        <f t="shared" si="165"/>
        <v>136.48999999999796</v>
      </c>
      <c r="AN362" s="428">
        <f t="shared" si="166"/>
        <v>159.36000000000058</v>
      </c>
      <c r="AO362" s="428">
        <f t="shared" si="167"/>
        <v>143.54000000000087</v>
      </c>
      <c r="AP362" s="428">
        <f t="shared" si="168"/>
        <v>158.45999999999913</v>
      </c>
      <c r="AQ362" s="428">
        <f t="shared" si="169"/>
        <v>136.48999999999796</v>
      </c>
      <c r="AR362" s="428">
        <f t="shared" si="170"/>
        <v>159.36000000000058</v>
      </c>
      <c r="AS362" s="428">
        <f t="shared" si="171"/>
        <v>143.54000000000087</v>
      </c>
      <c r="AT362" s="428">
        <f t="shared" si="172"/>
        <v>158.45999999999913</v>
      </c>
      <c r="AU362" s="428">
        <f t="shared" si="173"/>
        <v>136.48999999999796</v>
      </c>
      <c r="AV362" s="428">
        <f t="shared" si="174"/>
        <v>159.36000000000058</v>
      </c>
      <c r="AW362" s="428">
        <f t="shared" si="175"/>
        <v>143.54000000000087</v>
      </c>
      <c r="AX362" s="428">
        <f t="shared" si="176"/>
        <v>158.45999999999913</v>
      </c>
    </row>
    <row r="363">
      <c r="A363" s="413">
        <v>358</v>
      </c>
      <c r="B363" s="290" cm="1">
        <f t="array" ref="B363">IF(Parameters!$C$55="No",IF($A363&lt;=Parameters!$D$23,Parameters!$C$23*$A363,IF($A363&lt;=Parameters!$D$24,Parameters!$C$23*Parameters!$D$23+Parameters!$C$24*($A363-Parameters!$D$23),IF($A363&lt;=Parameters!$D$25,Parameters!$C$23*Parameters!$D$23+Parameters!$C$24*(Parameters!$D$24-Parameters!$D$23)+Parameters!$C$25*($A363-Parameters!$D$24),Parameters!$C$23*Parameters!$D$23+Parameters!$C$24*(Parameters!$D$24-Parameters!$D$23)+Parameters!$C$25*(Parameters!$D$25-Parameters!$D$24)+Parameters!$C$26*($A363-Parameters!$D$25)))),_xlfn.IFS($A363&lt;=Parameters!$D$23,Parameters!$C$23*$A363,$A363&lt;=Parameters!$D$24,Parameters!$C$24*$A363,$A363&lt;=Parameters!$D$25,Parameters!$C$25*$A363,$A363&gt;Parameters!$D$25,Parameters!$C$26*$A363))</f>
        <v>35267.42</v>
      </c>
      <c r="C363" s="290">
        <f t="shared" si="177"/>
        <v>98.512346368715086</v>
      </c>
      <c r="D363" s="290" cm="1">
        <f t="array" ref="D363">IF(Parameters!$C$55="No",IF($A363&lt;=Parameters!$D$28,Parameters!$C$28*$A363,IF($A363&lt;=Parameters!$D$29,Parameters!$C$28*Parameters!$D$28+Parameters!$C$29*($A363-Parameters!$D$28),IF($A363&lt;=Parameters!$D$30,Parameters!$C$28*Parameters!$D$28+Parameters!$C$29*(Parameters!$D$29-Parameters!$D$28)+Parameters!$C$30*($A363-Parameters!$D$29),Parameters!$C$28*Parameters!$D$28+Parameters!$C$29*(Parameters!$D$29-Parameters!$D$28)+Parameters!$C$30*(Parameters!$D$30-Parameters!$D$29)+Parameters!$C$31*($A363-Parameters!$D$30)))),_xlfn.IFS($A363&lt;=Parameters!$D$28,Parameters!$C$28*$A363,$A363&lt;=Parameters!$D$29,Parameters!$C$29*$A363,$A363&lt;=Parameters!$D$30,Parameters!$C$30*$A363,$A363&gt;Parameters!$D$30,Parameters!$C$31*$A363))</f>
        <v>44535.380000000005</v>
      </c>
      <c r="E363" s="290">
        <f t="shared" si="177"/>
        <v>124.4005027932961</v>
      </c>
      <c r="F363" s="290" cm="1">
        <f t="array" ref="F363">IF(Parameters!$C$55="No",IF($A363&lt;=Parameters!$D$34,Parameters!$C$34*$A363,IF($A363&lt;=Parameters!$D$35,Parameters!$C$34*Parameters!$D$34+Parameters!$C$35*($A363-Parameters!$D$34),IF($A363&lt;=Parameters!$D$36,Parameters!$C$34*Parameters!$D$34+Parameters!$C$35*(Parameters!$D$35-Parameters!$D$34)+Parameters!$C$36*($A363-Parameters!$D$35),Parameters!$C$34*Parameters!$D$34+Parameters!$C$35*(Parameters!$D$35-Parameters!$D$34)+Parameters!$C$36*(Parameters!$D$36-Parameters!$D$35)+Parameters!$C$37*($A363-Parameters!$D$36)))),_xlfn.IFS($A363&lt;=Parameters!$D$34,Parameters!$C$34*$A363,$A363&lt;=Parameters!$D$35,Parameters!$C$35*$A363,$A363&lt;=Parameters!$D$36,Parameters!$C$36*$A363,$A363&gt;Parameters!$D$36,Parameters!$C$37*$A363))</f>
        <v>48156.32</v>
      </c>
      <c r="G363" s="290">
        <f t="shared" si="178"/>
        <v>134.51486033519552</v>
      </c>
      <c r="H363" s="290" cm="1">
        <f t="array" ref="H363">IF(Parameters!$C$55="No",IF($A363&lt;=Parameters!$D$39,Parameters!$C$39*$A363,IF($A363&lt;=Parameters!$D$40,Parameters!$C$39*Parameters!$D$39+Parameters!$C$40*($A363-Parameters!$D$39),IF($A363&lt;=Parameters!$D$41,Parameters!$C$39*Parameters!$D$39+Parameters!$C$40*(Parameters!$D$40-Parameters!$D$39)+Parameters!$C$41*($A363-Parameters!$D$40),Parameters!$C$39*Parameters!$D$39+Parameters!$C$40*(Parameters!$D$40-Parameters!$D$39)+Parameters!$C$41*(Parameters!$D$41-Parameters!$D$40)+Parameters!$C$42*($A363-Parameters!$D$41)))),_xlfn.IFS($A363&lt;=Parameters!$D$39,Parameters!$C$39*$A363,$A363&lt;=Parameters!$D$40,Parameters!$C$40*$A363,$A363&lt;=Parameters!$D$41,Parameters!$C$41*$A363,$A363&gt;Parameters!$D$41,Parameters!$C$42*$A363))</f>
        <v>50637.18</v>
      </c>
      <c r="I363" s="290">
        <f t="shared" si="179"/>
        <v>141.44463687150838</v>
      </c>
      <c r="J363" s="290" cm="1">
        <f t="array" ref="J363">IF(Parameters!$D$55="No",IF($A363&lt;=Parameters!$F$23,Parameters!$E$23*$A363,IF($A363&lt;=Parameters!$F$24,Parameters!$E$23*Parameters!$F$23+Parameters!$E$24*($A363-Parameters!$F$23),IF($A363&lt;=Parameters!$F$25,Parameters!$E$23*Parameters!$F$23+Parameters!$E$24*(Parameters!$F$24-Parameters!$F$23)+Parameters!$E$25*($A363-Parameters!$F$24),Parameters!$E$23*Parameters!$F$23+Parameters!$E$24*(Parameters!$F$24-Parameters!$F$23)+Parameters!$E$25*(Parameters!$F$25-Parameters!$F$24)+Parameters!$E$26*($A363-Parameters!$F$25)))),_xlfn.IFS($A363&lt;=Parameters!$F$23,Parameters!$E$23*$A363,$A363&lt;=Parameters!$F$24,Parameters!$E$24*$A363,$A363&lt;=Parameters!$F$25,Parameters!$E$25*$A363,$A363&gt;Parameters!$F$25,Parameters!$E$26*$A363))</f>
        <v>35267.42</v>
      </c>
      <c r="K363" s="290">
        <f t="shared" si="155"/>
        <v>98.512346368715086</v>
      </c>
      <c r="L363" s="290" cm="1">
        <f t="array" ref="L363">IF(Parameters!$D$55="No",IF($A363&lt;=Parameters!$F$28,Parameters!$E$28*$A363,IF($A363&lt;=Parameters!$F$29,Parameters!$E$28*Parameters!$F$28+Parameters!$E$29*($A363-Parameters!$F$28),IF($A363&lt;=Parameters!$F$30,Parameters!$E$28*Parameters!$F$28+Parameters!$E$29*(Parameters!$F$29-Parameters!$F$28)+Parameters!$E$30*($A363-Parameters!$F$29),Parameters!$E$28*Parameters!$F$28+Parameters!$E$29*(Parameters!$F$29-Parameters!$F$28)+Parameters!$E$30*(Parameters!$F$30-Parameters!$F$29)+Parameters!$E$31*($A363-Parameters!$F$30)))),_xlfn.IFS($A363&lt;=Parameters!$F$28,Parameters!$E$28*$A363,$A363&lt;=Parameters!$F$29,Parameters!$E$29*$A363,$A363&lt;=Parameters!$F$30,Parameters!$E$30*$A363,$A363&gt;Parameters!$F$30,Parameters!$E$31*$A363))</f>
        <v>44535.380000000005</v>
      </c>
      <c r="M363" s="290">
        <f t="shared" si="156"/>
        <v>124.4005027932961</v>
      </c>
      <c r="N363" s="290" cm="1">
        <f t="array" ref="N363">IF(Parameters!$D$55="No",IF($A363&lt;=Parameters!$F$34,Parameters!$E$34*$A363,IF($A363&lt;=Parameters!$F$35,Parameters!$E$34*Parameters!$F$34+Parameters!$E$35*($A363-Parameters!$F$34),IF($A363&lt;=Parameters!$F$36,Parameters!$E$34*Parameters!$F$34+Parameters!$E$35*(Parameters!$F$35-Parameters!$F$34)+Parameters!$E$36*($A363-Parameters!$F$35),Parameters!$E$34*Parameters!$F$34+Parameters!$E$35*(Parameters!$F$35-Parameters!$F$34)+Parameters!$E$36*(Parameters!$F$36-Parameters!$F$35)+Parameters!$E$37*($A363-Parameters!$F$36)))),_xlfn.IFS($A363&lt;=Parameters!$F$34,Parameters!$E$34*$A363,$A363&lt;=Parameters!$F$35,Parameters!$E$35*$A363,$A363&lt;=Parameters!$F$36,Parameters!$E$36*$A363,$A363&gt;Parameters!$F$36,Parameters!$E$37*$A363))</f>
        <v>48156.32</v>
      </c>
      <c r="O363" s="290">
        <f t="shared" si="180"/>
        <v>134.51486033519552</v>
      </c>
      <c r="P363" s="290" cm="1">
        <f t="array" ref="P363">IF(Parameters!$D$55="No",IF($A363&lt;=Parameters!$F$39,Parameters!$E$39*$A363,IF($A363&lt;=Parameters!$F$40,Parameters!$E$39*Parameters!$F$39+Parameters!$E$40*($A363-Parameters!$F$39),IF($A363&lt;=Parameters!$F$41,Parameters!$E$39*Parameters!$F$39+Parameters!$E$40*(Parameters!$F$40-Parameters!$F$39)+Parameters!$E$41*($A363-Parameters!$F$40),Parameters!$E$39*Parameters!$F$39+Parameters!$E$40*(Parameters!$F$40-Parameters!$F$39)+Parameters!$E$41*(Parameters!$F$41-Parameters!$F$40)+Parameters!$E$42*($A363-Parameters!$F$41)))),_xlfn.IFS($A363&lt;=Parameters!$F$39,Parameters!$E$39*$A363,$A363&lt;=Parameters!$F$40,Parameters!$E$40*$A363,$A363&lt;=Parameters!$F$41,Parameters!$E$41*$A363,$A363&gt;Parameters!$F$41,Parameters!$E$42*$A363))</f>
        <v>50637.18</v>
      </c>
      <c r="Q363" s="290">
        <f t="shared" si="181"/>
        <v>141.44463687150838</v>
      </c>
      <c r="R363" s="290" cm="1">
        <f t="array" ref="R363">IF(Parameters!$E$55="No",IF($A363&lt;=Parameters!$H$23,Parameters!$G$23*$A363,IF($A363&lt;=Parameters!$H$24,Parameters!$G$23*Parameters!$H$23+Parameters!$G$24*($A363-Parameters!$H$23),IF($A363&lt;=Parameters!$H$25,Parameters!$G$23*Parameters!$H$23+Parameters!$G$24*(Parameters!$H$24-Parameters!$H$23)+Parameters!$G$25*($A363-Parameters!$H$24),Parameters!$G$23*Parameters!$H$23+Parameters!$G$24*(Parameters!$H$24-Parameters!$H$23)+Parameters!$G$25*(Parameters!$H$25-Parameters!$H$24)+Parameters!$G$26*($A363-Parameters!$H$25)))),_xlfn.IFS($A363&lt;=Parameters!$H$23,Parameters!$G$23*$A363,$A363&lt;=Parameters!$H$24,Parameters!$G$24*$A363,$A363&lt;=Parameters!$H$25,Parameters!$G$25*$A363,$A363&gt;Parameters!$H$25,Parameters!$G$26*$A363))</f>
        <v>35267.42</v>
      </c>
      <c r="S363" s="290">
        <f t="shared" si="157"/>
        <v>98.512346368715086</v>
      </c>
      <c r="T363" s="290" cm="1">
        <f t="array" ref="T363">IF(Parameters!$E$55="No",IF($A363&lt;=Parameters!$H$28,Parameters!$G$28*$A363,IF($A363&lt;=Parameters!$H$29,Parameters!$G$28*Parameters!$H$28+Parameters!$G$29*($A363-Parameters!$H$28),IF($A363&lt;=Parameters!$H$30,Parameters!$G$28*Parameters!$H$28+Parameters!$G$29*(Parameters!$H$29-Parameters!$H$28)+Parameters!$G$30*($A363-Parameters!$H$29),Parameters!$G$28*Parameters!$H$28+Parameters!$G$29*(Parameters!$H$29-Parameters!$H$28)+Parameters!$G$30*(Parameters!$H$30-Parameters!$H$29)+Parameters!$G$31*($A363-Parameters!$H$30)))),_xlfn.IFS($A363&lt;=Parameters!$H$28,Parameters!$G$28*$A363,$A363&lt;=Parameters!$H$29,Parameters!$G$29*$A363,$A363&lt;=Parameters!$H$30,Parameters!$G$30*$A363,$A363&gt;Parameters!$H$30,Parameters!$G$31*$A363))</f>
        <v>44535.380000000005</v>
      </c>
      <c r="U363" s="290">
        <f t="shared" si="158"/>
        <v>124.4005027932961</v>
      </c>
      <c r="V363" s="290" cm="1">
        <f t="array" ref="V363">IF(Parameters!$E$55="No",IF($A363&lt;=Parameters!$H$34,Parameters!$G$34*$A363,IF($A363&lt;=Parameters!$H$35,Parameters!$G$34*Parameters!$H$34+Parameters!$G$35*($A363-Parameters!$H$34),IF($A363&lt;=Parameters!$H$36,Parameters!$G$34*Parameters!$H$34+Parameters!$G$35*(Parameters!$H$35-Parameters!$H$34)+Parameters!$G$36*($A363-Parameters!$H$35),Parameters!$G$34*Parameters!$H$34+Parameters!$G$35*(Parameters!$H$35-Parameters!$H$34)+Parameters!$G$36*(Parameters!$H$36-Parameters!$H$35)+Parameters!$G$37*($A363-Parameters!$H$36)))),_xlfn.IFS($A363&lt;=Parameters!$H$34,Parameters!$G$34*$A363,$A363&lt;=Parameters!$H$35,Parameters!$G$35*$A363,$A363&lt;=Parameters!$H$36,Parameters!$G$36*$A363,$A363&gt;Parameters!$H$36,Parameters!$G$37*$A363))</f>
        <v>48156.32</v>
      </c>
      <c r="W363" s="290">
        <f t="shared" si="182"/>
        <v>134.51486033519552</v>
      </c>
      <c r="X363" s="290" cm="1">
        <f t="array" ref="X363">IF(Parameters!$E$55="No",IF($A363&lt;=Parameters!$H$39,Parameters!$G$39*$A363,IF($A363&lt;=Parameters!$H$40,Parameters!$G$39*Parameters!$H$39+Parameters!$G$40*($A363-Parameters!$H$39),IF($A363&lt;=Parameters!$H$41,Parameters!$G$39*Parameters!$H$39+Parameters!$G$40*(Parameters!$H$40-Parameters!$H$39)+Parameters!$G$41*($A363-Parameters!$H$40),Parameters!$G$39*Parameters!$H$39+Parameters!$G$40*(Parameters!$H$40-Parameters!$H$39)+Parameters!$G$41*(Parameters!$H$41-Parameters!$H$40)+Parameters!$G$42*($A363-Parameters!$H$41)))),_xlfn.IFS($A363&lt;=Parameters!$H$39,Parameters!$G$39*$A363,$A363&lt;=Parameters!$H$40,Parameters!$G$40*$A363,$A363&lt;=Parameters!$H$41,Parameters!$G$41*$A363,$A363&gt;Parameters!$H$41,Parameters!$G$42*$A363))</f>
        <v>50637.18</v>
      </c>
      <c r="Y363" s="290">
        <f t="shared" si="183"/>
        <v>141.44463687150838</v>
      </c>
      <c r="Z363" s="290" cm="1">
        <f t="array" ref="Z363">IF(Parameters!$F$55="No",IF($A363&lt;=Parameters!$J$23,Parameters!$I$23*$A363,IF($A363&lt;=Parameters!$J$24,Parameters!$I$23*Parameters!$J$23+Parameters!$I$24*($A363-Parameters!$J$23),IF($A363&lt;=Parameters!$J$25,Parameters!$I$23*Parameters!$J$23+Parameters!$I$24*(Parameters!$J$24-Parameters!$J$23)+Parameters!$I$25*($A363-Parameters!$J$24),Parameters!$I$23*Parameters!$J$23+Parameters!$I$24*(Parameters!$J$24-Parameters!$J$23)+Parameters!$I$25*(Parameters!$J$25-Parameters!$J$24)+Parameters!$I$26*($A363-Parameters!$J$25)))),_xlfn.IFS($A363&lt;=Parameters!$J$23,Parameters!$I$23*$A363,$A363&lt;=Parameters!$J$24,Parameters!$I$24*$A363,$A363&lt;=Parameters!$J$25,Parameters!$I$25*$A363,$A363&gt;Parameters!$J$25,Parameters!$I$26*$A363))</f>
        <v>35267.42</v>
      </c>
      <c r="AA363" s="290">
        <f t="shared" si="159"/>
        <v>98.512346368715086</v>
      </c>
      <c r="AB363" s="290" cm="1">
        <f t="array" ref="AB363">IF(Parameters!$F$55="No",IF($A363&lt;=Parameters!$J$28,Parameters!$I$28*$A363,IF($A363&lt;=Parameters!$J$29,Parameters!$I$28*Parameters!$J$28+Parameters!$I$29*($A363-Parameters!$J$28),IF($A363&lt;=Parameters!$J$30,Parameters!$I$28*Parameters!$J$28+Parameters!$I$29*(Parameters!$J$29-Parameters!$J$28)+Parameters!$I$30*($A363-Parameters!$J$29),Parameters!$I$28*Parameters!$J$28+Parameters!$I$29*(Parameters!$J$29-Parameters!$J$28)+Parameters!$I$30*(Parameters!$J$30-Parameters!$J$29)+Parameters!$I$31*($A363-Parameters!$J$30)))),_xlfn.IFS($A363&lt;=Parameters!$J$28,Parameters!$I$28*$A363,$A363&lt;=Parameters!$J$29,Parameters!$I$29*$A363,$A363&lt;=Parameters!$J$30,Parameters!$I$30*$A363,$A363&gt;Parameters!$J$30,Parameters!$I$31*$A363))</f>
        <v>44535.380000000005</v>
      </c>
      <c r="AC363" s="290">
        <f t="shared" si="160"/>
        <v>124.4005027932961</v>
      </c>
      <c r="AD363" s="290" cm="1">
        <f t="array" ref="AD363">IF(Parameters!$F$55="No",IF($A363&lt;=Parameters!$J$34,Parameters!$I$34*$A363,IF($A363&lt;=Parameters!$J$35,Parameters!$I$34*Parameters!$J$34+Parameters!$I$35*($A363-Parameters!$J$34),IF($A363&lt;=Parameters!$J$36,Parameters!$I$34*Parameters!$J$34+Parameters!$I$35*(Parameters!$J$35-Parameters!$J$34)+Parameters!$I$36*($A363-Parameters!$J$35),Parameters!$I$34*Parameters!$J$34+Parameters!$I$35*(Parameters!$J$35-Parameters!$J$34)+Parameters!$I$36*(Parameters!$J$36-Parameters!$J$35)+Parameters!$I$37*($A363-Parameters!$J$36)))),_xlfn.IFS($A363&lt;=Parameters!$J$34,Parameters!$I$34*$A363,$A363&lt;=Parameters!$J$35,Parameters!$I$35*$A363,$A363&lt;=Parameters!$J$36,Parameters!$I$36*$A363,$A363&gt;Parameters!$J$36,Parameters!$I$37*$A363))</f>
        <v>48156.32</v>
      </c>
      <c r="AE363" s="290">
        <f t="shared" si="184"/>
        <v>134.51486033519552</v>
      </c>
      <c r="AF363" s="290" cm="1">
        <f t="array" ref="AF363">IF(Parameters!$F$55="No",IF($A363&lt;=Parameters!$J$39,Parameters!$I$39*$A363,IF($A363&lt;=Parameters!$J$40,Parameters!$I$39*Parameters!$J$39+Parameters!$I$40*($A363-Parameters!$J$39),IF($A363&lt;=Parameters!$J$41,Parameters!$I$39*Parameters!$J$39+Parameters!$I$40*(Parameters!$J$40-Parameters!$J$39)+Parameters!$I$41*($A363-Parameters!$J$40),Parameters!$I$39*Parameters!$J$39+Parameters!$I$40*(Parameters!$J$40-Parameters!$J$39)+Parameters!$I$41*(Parameters!$J$41-Parameters!$J$40)+Parameters!$I$42*($A363-Parameters!$J$41)))),_xlfn.IFS($A363&lt;=Parameters!$J$39,Parameters!$I$39*$A363,$A363&lt;=Parameters!$J$40,Parameters!$I$40*$A363,$A363&lt;=Parameters!$J$41,Parameters!$I$41*$A363,$A363&gt;Parameters!$J$41,Parameters!$I$42*$A363))</f>
        <v>50637.18</v>
      </c>
      <c r="AG363" s="290">
        <f t="shared" si="185"/>
        <v>141.44463687150838</v>
      </c>
      <c r="AI363" s="428">
        <f t="shared" si="161"/>
        <v>136.48999999999796</v>
      </c>
      <c r="AJ363" s="428">
        <f t="shared" si="162"/>
        <v>159.36000000000058</v>
      </c>
      <c r="AK363" s="428">
        <f t="shared" si="163"/>
        <v>143.54000000000087</v>
      </c>
      <c r="AL363" s="428">
        <f t="shared" si="164"/>
        <v>158.45999999999913</v>
      </c>
      <c r="AM363" s="428">
        <f t="shared" si="165"/>
        <v>136.48999999999796</v>
      </c>
      <c r="AN363" s="428">
        <f t="shared" si="166"/>
        <v>159.36000000000058</v>
      </c>
      <c r="AO363" s="428">
        <f t="shared" si="167"/>
        <v>143.54000000000087</v>
      </c>
      <c r="AP363" s="428">
        <f t="shared" si="168"/>
        <v>158.45999999999913</v>
      </c>
      <c r="AQ363" s="428">
        <f t="shared" si="169"/>
        <v>136.48999999999796</v>
      </c>
      <c r="AR363" s="428">
        <f t="shared" si="170"/>
        <v>159.36000000000058</v>
      </c>
      <c r="AS363" s="428">
        <f t="shared" si="171"/>
        <v>143.54000000000087</v>
      </c>
      <c r="AT363" s="428">
        <f t="shared" si="172"/>
        <v>158.45999999999913</v>
      </c>
      <c r="AU363" s="428">
        <f t="shared" si="173"/>
        <v>136.48999999999796</v>
      </c>
      <c r="AV363" s="428">
        <f t="shared" si="174"/>
        <v>159.36000000000058</v>
      </c>
      <c r="AW363" s="428">
        <f t="shared" si="175"/>
        <v>143.54000000000087</v>
      </c>
      <c r="AX363" s="428">
        <f t="shared" si="176"/>
        <v>158.45999999999913</v>
      </c>
    </row>
    <row r="364">
      <c r="A364" s="413">
        <v>359</v>
      </c>
      <c r="B364" s="290" cm="1">
        <f t="array" ref="B364">IF(Parameters!$C$55="No",IF($A364&lt;=Parameters!$D$23,Parameters!$C$23*$A364,IF($A364&lt;=Parameters!$D$24,Parameters!$C$23*Parameters!$D$23+Parameters!$C$24*($A364-Parameters!$D$23),IF($A364&lt;=Parameters!$D$25,Parameters!$C$23*Parameters!$D$23+Parameters!$C$24*(Parameters!$D$24-Parameters!$D$23)+Parameters!$C$25*($A364-Parameters!$D$24),Parameters!$C$23*Parameters!$D$23+Parameters!$C$24*(Parameters!$D$24-Parameters!$D$23)+Parameters!$C$25*(Parameters!$D$25-Parameters!$D$24)+Parameters!$C$26*($A364-Parameters!$D$25)))),_xlfn.IFS($A364&lt;=Parameters!$D$23,Parameters!$C$23*$A364,$A364&lt;=Parameters!$D$24,Parameters!$C$24*$A364,$A364&lt;=Parameters!$D$25,Parameters!$C$25*$A364,$A364&gt;Parameters!$D$25,Parameters!$C$26*$A364))</f>
        <v>35403.910000000003</v>
      </c>
      <c r="C364" s="290">
        <f t="shared" si="177"/>
        <v>98.618133704735385</v>
      </c>
      <c r="D364" s="290" cm="1">
        <f t="array" ref="D364">IF(Parameters!$C$55="No",IF($A364&lt;=Parameters!$D$28,Parameters!$C$28*$A364,IF($A364&lt;=Parameters!$D$29,Parameters!$C$28*Parameters!$D$28+Parameters!$C$29*($A364-Parameters!$D$28),IF($A364&lt;=Parameters!$D$30,Parameters!$C$28*Parameters!$D$28+Parameters!$C$29*(Parameters!$D$29-Parameters!$D$28)+Parameters!$C$30*($A364-Parameters!$D$29),Parameters!$C$28*Parameters!$D$28+Parameters!$C$29*(Parameters!$D$29-Parameters!$D$28)+Parameters!$C$30*(Parameters!$D$30-Parameters!$D$29)+Parameters!$C$31*($A364-Parameters!$D$30)))),_xlfn.IFS($A364&lt;=Parameters!$D$28,Parameters!$C$28*$A364,$A364&lt;=Parameters!$D$29,Parameters!$C$29*$A364,$A364&lt;=Parameters!$D$30,Parameters!$C$30*$A364,$A364&gt;Parameters!$D$30,Parameters!$C$31*$A364))</f>
        <v>44694.740000000005</v>
      </c>
      <c r="E364" s="290">
        <f t="shared" si="177"/>
        <v>124.49788300835657</v>
      </c>
      <c r="F364" s="290" cm="1">
        <f t="array" ref="F364">IF(Parameters!$C$55="No",IF($A364&lt;=Parameters!$D$34,Parameters!$C$34*$A364,IF($A364&lt;=Parameters!$D$35,Parameters!$C$34*Parameters!$D$34+Parameters!$C$35*($A364-Parameters!$D$34),IF($A364&lt;=Parameters!$D$36,Parameters!$C$34*Parameters!$D$34+Parameters!$C$35*(Parameters!$D$35-Parameters!$D$34)+Parameters!$C$36*($A364-Parameters!$D$35),Parameters!$C$34*Parameters!$D$34+Parameters!$C$35*(Parameters!$D$35-Parameters!$D$34)+Parameters!$C$36*(Parameters!$D$36-Parameters!$D$35)+Parameters!$C$37*($A364-Parameters!$D$36)))),_xlfn.IFS($A364&lt;=Parameters!$D$34,Parameters!$C$34*$A364,$A364&lt;=Parameters!$D$35,Parameters!$C$35*$A364,$A364&lt;=Parameters!$D$36,Parameters!$C$36*$A364,$A364&gt;Parameters!$D$36,Parameters!$C$37*$A364))</f>
        <v>48299.86</v>
      </c>
      <c r="G364" s="290">
        <f t="shared" si="178"/>
        <v>134.54</v>
      </c>
      <c r="H364" s="290" cm="1">
        <f t="array" ref="H364">IF(Parameters!$C$55="No",IF($A364&lt;=Parameters!$D$39,Parameters!$C$39*$A364,IF($A364&lt;=Parameters!$D$40,Parameters!$C$39*Parameters!$D$39+Parameters!$C$40*($A364-Parameters!$D$39),IF($A364&lt;=Parameters!$D$41,Parameters!$C$39*Parameters!$D$39+Parameters!$C$40*(Parameters!$D$40-Parameters!$D$39)+Parameters!$C$41*($A364-Parameters!$D$40),Parameters!$C$39*Parameters!$D$39+Parameters!$C$40*(Parameters!$D$40-Parameters!$D$39)+Parameters!$C$41*(Parameters!$D$41-Parameters!$D$40)+Parameters!$C$42*($A364-Parameters!$D$41)))),_xlfn.IFS($A364&lt;=Parameters!$D$39,Parameters!$C$39*$A364,$A364&lt;=Parameters!$D$40,Parameters!$C$40*$A364,$A364&lt;=Parameters!$D$41,Parameters!$C$41*$A364,$A364&gt;Parameters!$D$41,Parameters!$C$42*$A364))</f>
        <v>50795.64</v>
      </c>
      <c r="I364" s="290">
        <f t="shared" si="179"/>
        <v>141.49203342618384</v>
      </c>
      <c r="J364" s="290" cm="1">
        <f t="array" ref="J364">IF(Parameters!$D$55="No",IF($A364&lt;=Parameters!$F$23,Parameters!$E$23*$A364,IF($A364&lt;=Parameters!$F$24,Parameters!$E$23*Parameters!$F$23+Parameters!$E$24*($A364-Parameters!$F$23),IF($A364&lt;=Parameters!$F$25,Parameters!$E$23*Parameters!$F$23+Parameters!$E$24*(Parameters!$F$24-Parameters!$F$23)+Parameters!$E$25*($A364-Parameters!$F$24),Parameters!$E$23*Parameters!$F$23+Parameters!$E$24*(Parameters!$F$24-Parameters!$F$23)+Parameters!$E$25*(Parameters!$F$25-Parameters!$F$24)+Parameters!$E$26*($A364-Parameters!$F$25)))),_xlfn.IFS($A364&lt;=Parameters!$F$23,Parameters!$E$23*$A364,$A364&lt;=Parameters!$F$24,Parameters!$E$24*$A364,$A364&lt;=Parameters!$F$25,Parameters!$E$25*$A364,$A364&gt;Parameters!$F$25,Parameters!$E$26*$A364))</f>
        <v>35403.910000000003</v>
      </c>
      <c r="K364" s="290">
        <f t="shared" si="155"/>
        <v>98.618133704735385</v>
      </c>
      <c r="L364" s="290" cm="1">
        <f t="array" ref="L364">IF(Parameters!$D$55="No",IF($A364&lt;=Parameters!$F$28,Parameters!$E$28*$A364,IF($A364&lt;=Parameters!$F$29,Parameters!$E$28*Parameters!$F$28+Parameters!$E$29*($A364-Parameters!$F$28),IF($A364&lt;=Parameters!$F$30,Parameters!$E$28*Parameters!$F$28+Parameters!$E$29*(Parameters!$F$29-Parameters!$F$28)+Parameters!$E$30*($A364-Parameters!$F$29),Parameters!$E$28*Parameters!$F$28+Parameters!$E$29*(Parameters!$F$29-Parameters!$F$28)+Parameters!$E$30*(Parameters!$F$30-Parameters!$F$29)+Parameters!$E$31*($A364-Parameters!$F$30)))),_xlfn.IFS($A364&lt;=Parameters!$F$28,Parameters!$E$28*$A364,$A364&lt;=Parameters!$F$29,Parameters!$E$29*$A364,$A364&lt;=Parameters!$F$30,Parameters!$E$30*$A364,$A364&gt;Parameters!$F$30,Parameters!$E$31*$A364))</f>
        <v>44694.740000000005</v>
      </c>
      <c r="M364" s="290">
        <f t="shared" si="156"/>
        <v>124.49788300835657</v>
      </c>
      <c r="N364" s="290" cm="1">
        <f t="array" ref="N364">IF(Parameters!$D$55="No",IF($A364&lt;=Parameters!$F$34,Parameters!$E$34*$A364,IF($A364&lt;=Parameters!$F$35,Parameters!$E$34*Parameters!$F$34+Parameters!$E$35*($A364-Parameters!$F$34),IF($A364&lt;=Parameters!$F$36,Parameters!$E$34*Parameters!$F$34+Parameters!$E$35*(Parameters!$F$35-Parameters!$F$34)+Parameters!$E$36*($A364-Parameters!$F$35),Parameters!$E$34*Parameters!$F$34+Parameters!$E$35*(Parameters!$F$35-Parameters!$F$34)+Parameters!$E$36*(Parameters!$F$36-Parameters!$F$35)+Parameters!$E$37*($A364-Parameters!$F$36)))),_xlfn.IFS($A364&lt;=Parameters!$F$34,Parameters!$E$34*$A364,$A364&lt;=Parameters!$F$35,Parameters!$E$35*$A364,$A364&lt;=Parameters!$F$36,Parameters!$E$36*$A364,$A364&gt;Parameters!$F$36,Parameters!$E$37*$A364))</f>
        <v>48299.86</v>
      </c>
      <c r="O364" s="290">
        <f t="shared" si="180"/>
        <v>134.54</v>
      </c>
      <c r="P364" s="290" cm="1">
        <f t="array" ref="P364">IF(Parameters!$D$55="No",IF($A364&lt;=Parameters!$F$39,Parameters!$E$39*$A364,IF($A364&lt;=Parameters!$F$40,Parameters!$E$39*Parameters!$F$39+Parameters!$E$40*($A364-Parameters!$F$39),IF($A364&lt;=Parameters!$F$41,Parameters!$E$39*Parameters!$F$39+Parameters!$E$40*(Parameters!$F$40-Parameters!$F$39)+Parameters!$E$41*($A364-Parameters!$F$40),Parameters!$E$39*Parameters!$F$39+Parameters!$E$40*(Parameters!$F$40-Parameters!$F$39)+Parameters!$E$41*(Parameters!$F$41-Parameters!$F$40)+Parameters!$E$42*($A364-Parameters!$F$41)))),_xlfn.IFS($A364&lt;=Parameters!$F$39,Parameters!$E$39*$A364,$A364&lt;=Parameters!$F$40,Parameters!$E$40*$A364,$A364&lt;=Parameters!$F$41,Parameters!$E$41*$A364,$A364&gt;Parameters!$F$41,Parameters!$E$42*$A364))</f>
        <v>50795.64</v>
      </c>
      <c r="Q364" s="290">
        <f t="shared" si="181"/>
        <v>141.49203342618384</v>
      </c>
      <c r="R364" s="290" cm="1">
        <f t="array" ref="R364">IF(Parameters!$E$55="No",IF($A364&lt;=Parameters!$H$23,Parameters!$G$23*$A364,IF($A364&lt;=Parameters!$H$24,Parameters!$G$23*Parameters!$H$23+Parameters!$G$24*($A364-Parameters!$H$23),IF($A364&lt;=Parameters!$H$25,Parameters!$G$23*Parameters!$H$23+Parameters!$G$24*(Parameters!$H$24-Parameters!$H$23)+Parameters!$G$25*($A364-Parameters!$H$24),Parameters!$G$23*Parameters!$H$23+Parameters!$G$24*(Parameters!$H$24-Parameters!$H$23)+Parameters!$G$25*(Parameters!$H$25-Parameters!$H$24)+Parameters!$G$26*($A364-Parameters!$H$25)))),_xlfn.IFS($A364&lt;=Parameters!$H$23,Parameters!$G$23*$A364,$A364&lt;=Parameters!$H$24,Parameters!$G$24*$A364,$A364&lt;=Parameters!$H$25,Parameters!$G$25*$A364,$A364&gt;Parameters!$H$25,Parameters!$G$26*$A364))</f>
        <v>35403.910000000003</v>
      </c>
      <c r="S364" s="290">
        <f t="shared" si="157"/>
        <v>98.618133704735385</v>
      </c>
      <c r="T364" s="290" cm="1">
        <f t="array" ref="T364">IF(Parameters!$E$55="No",IF($A364&lt;=Parameters!$H$28,Parameters!$G$28*$A364,IF($A364&lt;=Parameters!$H$29,Parameters!$G$28*Parameters!$H$28+Parameters!$G$29*($A364-Parameters!$H$28),IF($A364&lt;=Parameters!$H$30,Parameters!$G$28*Parameters!$H$28+Parameters!$G$29*(Parameters!$H$29-Parameters!$H$28)+Parameters!$G$30*($A364-Parameters!$H$29),Parameters!$G$28*Parameters!$H$28+Parameters!$G$29*(Parameters!$H$29-Parameters!$H$28)+Parameters!$G$30*(Parameters!$H$30-Parameters!$H$29)+Parameters!$G$31*($A364-Parameters!$H$30)))),_xlfn.IFS($A364&lt;=Parameters!$H$28,Parameters!$G$28*$A364,$A364&lt;=Parameters!$H$29,Parameters!$G$29*$A364,$A364&lt;=Parameters!$H$30,Parameters!$G$30*$A364,$A364&gt;Parameters!$H$30,Parameters!$G$31*$A364))</f>
        <v>44694.740000000005</v>
      </c>
      <c r="U364" s="290">
        <f t="shared" si="158"/>
        <v>124.49788300835657</v>
      </c>
      <c r="V364" s="290" cm="1">
        <f t="array" ref="V364">IF(Parameters!$E$55="No",IF($A364&lt;=Parameters!$H$34,Parameters!$G$34*$A364,IF($A364&lt;=Parameters!$H$35,Parameters!$G$34*Parameters!$H$34+Parameters!$G$35*($A364-Parameters!$H$34),IF($A364&lt;=Parameters!$H$36,Parameters!$G$34*Parameters!$H$34+Parameters!$G$35*(Parameters!$H$35-Parameters!$H$34)+Parameters!$G$36*($A364-Parameters!$H$35),Parameters!$G$34*Parameters!$H$34+Parameters!$G$35*(Parameters!$H$35-Parameters!$H$34)+Parameters!$G$36*(Parameters!$H$36-Parameters!$H$35)+Parameters!$G$37*($A364-Parameters!$H$36)))),_xlfn.IFS($A364&lt;=Parameters!$H$34,Parameters!$G$34*$A364,$A364&lt;=Parameters!$H$35,Parameters!$G$35*$A364,$A364&lt;=Parameters!$H$36,Parameters!$G$36*$A364,$A364&gt;Parameters!$H$36,Parameters!$G$37*$A364))</f>
        <v>48299.86</v>
      </c>
      <c r="W364" s="290">
        <f t="shared" si="182"/>
        <v>134.54</v>
      </c>
      <c r="X364" s="290" cm="1">
        <f t="array" ref="X364">IF(Parameters!$E$55="No",IF($A364&lt;=Parameters!$H$39,Parameters!$G$39*$A364,IF($A364&lt;=Parameters!$H$40,Parameters!$G$39*Parameters!$H$39+Parameters!$G$40*($A364-Parameters!$H$39),IF($A364&lt;=Parameters!$H$41,Parameters!$G$39*Parameters!$H$39+Parameters!$G$40*(Parameters!$H$40-Parameters!$H$39)+Parameters!$G$41*($A364-Parameters!$H$40),Parameters!$G$39*Parameters!$H$39+Parameters!$G$40*(Parameters!$H$40-Parameters!$H$39)+Parameters!$G$41*(Parameters!$H$41-Parameters!$H$40)+Parameters!$G$42*($A364-Parameters!$H$41)))),_xlfn.IFS($A364&lt;=Parameters!$H$39,Parameters!$G$39*$A364,$A364&lt;=Parameters!$H$40,Parameters!$G$40*$A364,$A364&lt;=Parameters!$H$41,Parameters!$G$41*$A364,$A364&gt;Parameters!$H$41,Parameters!$G$42*$A364))</f>
        <v>50795.64</v>
      </c>
      <c r="Y364" s="290">
        <f t="shared" si="183"/>
        <v>141.49203342618384</v>
      </c>
      <c r="Z364" s="290" cm="1">
        <f t="array" ref="Z364">IF(Parameters!$F$55="No",IF($A364&lt;=Parameters!$J$23,Parameters!$I$23*$A364,IF($A364&lt;=Parameters!$J$24,Parameters!$I$23*Parameters!$J$23+Parameters!$I$24*($A364-Parameters!$J$23),IF($A364&lt;=Parameters!$J$25,Parameters!$I$23*Parameters!$J$23+Parameters!$I$24*(Parameters!$J$24-Parameters!$J$23)+Parameters!$I$25*($A364-Parameters!$J$24),Parameters!$I$23*Parameters!$J$23+Parameters!$I$24*(Parameters!$J$24-Parameters!$J$23)+Parameters!$I$25*(Parameters!$J$25-Parameters!$J$24)+Parameters!$I$26*($A364-Parameters!$J$25)))),_xlfn.IFS($A364&lt;=Parameters!$J$23,Parameters!$I$23*$A364,$A364&lt;=Parameters!$J$24,Parameters!$I$24*$A364,$A364&lt;=Parameters!$J$25,Parameters!$I$25*$A364,$A364&gt;Parameters!$J$25,Parameters!$I$26*$A364))</f>
        <v>35403.910000000003</v>
      </c>
      <c r="AA364" s="290">
        <f t="shared" si="159"/>
        <v>98.618133704735385</v>
      </c>
      <c r="AB364" s="290" cm="1">
        <f t="array" ref="AB364">IF(Parameters!$F$55="No",IF($A364&lt;=Parameters!$J$28,Parameters!$I$28*$A364,IF($A364&lt;=Parameters!$J$29,Parameters!$I$28*Parameters!$J$28+Parameters!$I$29*($A364-Parameters!$J$28),IF($A364&lt;=Parameters!$J$30,Parameters!$I$28*Parameters!$J$28+Parameters!$I$29*(Parameters!$J$29-Parameters!$J$28)+Parameters!$I$30*($A364-Parameters!$J$29),Parameters!$I$28*Parameters!$J$28+Parameters!$I$29*(Parameters!$J$29-Parameters!$J$28)+Parameters!$I$30*(Parameters!$J$30-Parameters!$J$29)+Parameters!$I$31*($A364-Parameters!$J$30)))),_xlfn.IFS($A364&lt;=Parameters!$J$28,Parameters!$I$28*$A364,$A364&lt;=Parameters!$J$29,Parameters!$I$29*$A364,$A364&lt;=Parameters!$J$30,Parameters!$I$30*$A364,$A364&gt;Parameters!$J$30,Parameters!$I$31*$A364))</f>
        <v>44694.740000000005</v>
      </c>
      <c r="AC364" s="290">
        <f t="shared" si="160"/>
        <v>124.49788300835657</v>
      </c>
      <c r="AD364" s="290" cm="1">
        <f t="array" ref="AD364">IF(Parameters!$F$55="No",IF($A364&lt;=Parameters!$J$34,Parameters!$I$34*$A364,IF($A364&lt;=Parameters!$J$35,Parameters!$I$34*Parameters!$J$34+Parameters!$I$35*($A364-Parameters!$J$34),IF($A364&lt;=Parameters!$J$36,Parameters!$I$34*Parameters!$J$34+Parameters!$I$35*(Parameters!$J$35-Parameters!$J$34)+Parameters!$I$36*($A364-Parameters!$J$35),Parameters!$I$34*Parameters!$J$34+Parameters!$I$35*(Parameters!$J$35-Parameters!$J$34)+Parameters!$I$36*(Parameters!$J$36-Parameters!$J$35)+Parameters!$I$37*($A364-Parameters!$J$36)))),_xlfn.IFS($A364&lt;=Parameters!$J$34,Parameters!$I$34*$A364,$A364&lt;=Parameters!$J$35,Parameters!$I$35*$A364,$A364&lt;=Parameters!$J$36,Parameters!$I$36*$A364,$A364&gt;Parameters!$J$36,Parameters!$I$37*$A364))</f>
        <v>48299.86</v>
      </c>
      <c r="AE364" s="290">
        <f t="shared" si="184"/>
        <v>134.54</v>
      </c>
      <c r="AF364" s="290" cm="1">
        <f t="array" ref="AF364">IF(Parameters!$F$55="No",IF($A364&lt;=Parameters!$J$39,Parameters!$I$39*$A364,IF($A364&lt;=Parameters!$J$40,Parameters!$I$39*Parameters!$J$39+Parameters!$I$40*($A364-Parameters!$J$39),IF($A364&lt;=Parameters!$J$41,Parameters!$I$39*Parameters!$J$39+Parameters!$I$40*(Parameters!$J$40-Parameters!$J$39)+Parameters!$I$41*($A364-Parameters!$J$40),Parameters!$I$39*Parameters!$J$39+Parameters!$I$40*(Parameters!$J$40-Parameters!$J$39)+Parameters!$I$41*(Parameters!$J$41-Parameters!$J$40)+Parameters!$I$42*($A364-Parameters!$J$41)))),_xlfn.IFS($A364&lt;=Parameters!$J$39,Parameters!$I$39*$A364,$A364&lt;=Parameters!$J$40,Parameters!$I$40*$A364,$A364&lt;=Parameters!$J$41,Parameters!$I$41*$A364,$A364&gt;Parameters!$J$41,Parameters!$I$42*$A364))</f>
        <v>50795.64</v>
      </c>
      <c r="AG364" s="290">
        <f t="shared" si="185"/>
        <v>141.49203342618384</v>
      </c>
      <c r="AI364" s="428">
        <f t="shared" si="161"/>
        <v>136.49000000000524</v>
      </c>
      <c r="AJ364" s="428">
        <f t="shared" si="162"/>
        <v>159.36000000000058</v>
      </c>
      <c r="AK364" s="428">
        <f t="shared" si="163"/>
        <v>143.54000000000087</v>
      </c>
      <c r="AL364" s="428">
        <f t="shared" si="164"/>
        <v>158.45999999999913</v>
      </c>
      <c r="AM364" s="428">
        <f t="shared" si="165"/>
        <v>136.49000000000524</v>
      </c>
      <c r="AN364" s="428">
        <f t="shared" si="166"/>
        <v>159.36000000000058</v>
      </c>
      <c r="AO364" s="428">
        <f t="shared" si="167"/>
        <v>143.54000000000087</v>
      </c>
      <c r="AP364" s="428">
        <f t="shared" si="168"/>
        <v>158.45999999999913</v>
      </c>
      <c r="AQ364" s="428">
        <f t="shared" si="169"/>
        <v>136.49000000000524</v>
      </c>
      <c r="AR364" s="428">
        <f t="shared" si="170"/>
        <v>159.36000000000058</v>
      </c>
      <c r="AS364" s="428">
        <f t="shared" si="171"/>
        <v>143.54000000000087</v>
      </c>
      <c r="AT364" s="428">
        <f t="shared" si="172"/>
        <v>158.45999999999913</v>
      </c>
      <c r="AU364" s="428">
        <f t="shared" si="173"/>
        <v>136.49000000000524</v>
      </c>
      <c r="AV364" s="428">
        <f t="shared" si="174"/>
        <v>159.36000000000058</v>
      </c>
      <c r="AW364" s="428">
        <f t="shared" si="175"/>
        <v>143.54000000000087</v>
      </c>
      <c r="AX364" s="428">
        <f t="shared" si="176"/>
        <v>158.45999999999913</v>
      </c>
    </row>
    <row r="365">
      <c r="A365" s="413">
        <v>360</v>
      </c>
      <c r="B365" s="290" cm="1">
        <f t="array" ref="B365">IF(Parameters!$C$55="No",IF($A365&lt;=Parameters!$D$23,Parameters!$C$23*$A365,IF($A365&lt;=Parameters!$D$24,Parameters!$C$23*Parameters!$D$23+Parameters!$C$24*($A365-Parameters!$D$23),IF($A365&lt;=Parameters!$D$25,Parameters!$C$23*Parameters!$D$23+Parameters!$C$24*(Parameters!$D$24-Parameters!$D$23)+Parameters!$C$25*($A365-Parameters!$D$24),Parameters!$C$23*Parameters!$D$23+Parameters!$C$24*(Parameters!$D$24-Parameters!$D$23)+Parameters!$C$25*(Parameters!$D$25-Parameters!$D$24)+Parameters!$C$26*($A365-Parameters!$D$25)))),_xlfn.IFS($A365&lt;=Parameters!$D$23,Parameters!$C$23*$A365,$A365&lt;=Parameters!$D$24,Parameters!$C$24*$A365,$A365&lt;=Parameters!$D$25,Parameters!$C$25*$A365,$A365&gt;Parameters!$D$25,Parameters!$C$26*$A365))</f>
        <v>35540.400000000001</v>
      </c>
      <c r="C365" s="290">
        <f t="shared" si="177"/>
        <v>98.723333333333343</v>
      </c>
      <c r="D365" s="290" cm="1">
        <f t="array" ref="D365">IF(Parameters!$C$55="No",IF($A365&lt;=Parameters!$D$28,Parameters!$C$28*$A365,IF($A365&lt;=Parameters!$D$29,Parameters!$C$28*Parameters!$D$28+Parameters!$C$29*($A365-Parameters!$D$28),IF($A365&lt;=Parameters!$D$30,Parameters!$C$28*Parameters!$D$28+Parameters!$C$29*(Parameters!$D$29-Parameters!$D$28)+Parameters!$C$30*($A365-Parameters!$D$29),Parameters!$C$28*Parameters!$D$28+Parameters!$C$29*(Parameters!$D$29-Parameters!$D$28)+Parameters!$C$30*(Parameters!$D$30-Parameters!$D$29)+Parameters!$C$31*($A365-Parameters!$D$30)))),_xlfn.IFS($A365&lt;=Parameters!$D$28,Parameters!$C$28*$A365,$A365&lt;=Parameters!$D$29,Parameters!$C$29*$A365,$A365&lt;=Parameters!$D$30,Parameters!$C$30*$A365,$A365&gt;Parameters!$D$30,Parameters!$C$31*$A365))</f>
        <v>44854.100000000006</v>
      </c>
      <c r="E365" s="290">
        <f t="shared" si="177"/>
        <v>124.59472222222225</v>
      </c>
      <c r="F365" s="290" cm="1">
        <f t="array" ref="F365">IF(Parameters!$C$55="No",IF($A365&lt;=Parameters!$D$34,Parameters!$C$34*$A365,IF($A365&lt;=Parameters!$D$35,Parameters!$C$34*Parameters!$D$34+Parameters!$C$35*($A365-Parameters!$D$34),IF($A365&lt;=Parameters!$D$36,Parameters!$C$34*Parameters!$D$34+Parameters!$C$35*(Parameters!$D$35-Parameters!$D$34)+Parameters!$C$36*($A365-Parameters!$D$35),Parameters!$C$34*Parameters!$D$34+Parameters!$C$35*(Parameters!$D$35-Parameters!$D$34)+Parameters!$C$36*(Parameters!$D$36-Parameters!$D$35)+Parameters!$C$37*($A365-Parameters!$D$36)))),_xlfn.IFS($A365&lt;=Parameters!$D$34,Parameters!$C$34*$A365,$A365&lt;=Parameters!$D$35,Parameters!$C$35*$A365,$A365&lt;=Parameters!$D$36,Parameters!$C$36*$A365,$A365&gt;Parameters!$D$36,Parameters!$C$37*$A365))</f>
        <v>48443.4</v>
      </c>
      <c r="G365" s="290">
        <f t="shared" si="178"/>
        <v>134.565</v>
      </c>
      <c r="H365" s="290" cm="1">
        <f t="array" ref="H365">IF(Parameters!$C$55="No",IF($A365&lt;=Parameters!$D$39,Parameters!$C$39*$A365,IF($A365&lt;=Parameters!$D$40,Parameters!$C$39*Parameters!$D$39+Parameters!$C$40*($A365-Parameters!$D$39),IF($A365&lt;=Parameters!$D$41,Parameters!$C$39*Parameters!$D$39+Parameters!$C$40*(Parameters!$D$40-Parameters!$D$39)+Parameters!$C$41*($A365-Parameters!$D$40),Parameters!$C$39*Parameters!$D$39+Parameters!$C$40*(Parameters!$D$40-Parameters!$D$39)+Parameters!$C$41*(Parameters!$D$41-Parameters!$D$40)+Parameters!$C$42*($A365-Parameters!$D$41)))),_xlfn.IFS($A365&lt;=Parameters!$D$39,Parameters!$C$39*$A365,$A365&lt;=Parameters!$D$40,Parameters!$C$40*$A365,$A365&lt;=Parameters!$D$41,Parameters!$C$41*$A365,$A365&gt;Parameters!$D$41,Parameters!$C$42*$A365))</f>
        <v>50954.1</v>
      </c>
      <c r="I365" s="290">
        <f t="shared" si="179"/>
        <v>141.53916666666666</v>
      </c>
      <c r="J365" s="290" cm="1">
        <f t="array" ref="J365">IF(Parameters!$D$55="No",IF($A365&lt;=Parameters!$F$23,Parameters!$E$23*$A365,IF($A365&lt;=Parameters!$F$24,Parameters!$E$23*Parameters!$F$23+Parameters!$E$24*($A365-Parameters!$F$23),IF($A365&lt;=Parameters!$F$25,Parameters!$E$23*Parameters!$F$23+Parameters!$E$24*(Parameters!$F$24-Parameters!$F$23)+Parameters!$E$25*($A365-Parameters!$F$24),Parameters!$E$23*Parameters!$F$23+Parameters!$E$24*(Parameters!$F$24-Parameters!$F$23)+Parameters!$E$25*(Parameters!$F$25-Parameters!$F$24)+Parameters!$E$26*($A365-Parameters!$F$25)))),_xlfn.IFS($A365&lt;=Parameters!$F$23,Parameters!$E$23*$A365,$A365&lt;=Parameters!$F$24,Parameters!$E$24*$A365,$A365&lt;=Parameters!$F$25,Parameters!$E$25*$A365,$A365&gt;Parameters!$F$25,Parameters!$E$26*$A365))</f>
        <v>35540.400000000001</v>
      </c>
      <c r="K365" s="290">
        <f t="shared" si="155"/>
        <v>98.723333333333343</v>
      </c>
      <c r="L365" s="290" cm="1">
        <f t="array" ref="L365">IF(Parameters!$D$55="No",IF($A365&lt;=Parameters!$F$28,Parameters!$E$28*$A365,IF($A365&lt;=Parameters!$F$29,Parameters!$E$28*Parameters!$F$28+Parameters!$E$29*($A365-Parameters!$F$28),IF($A365&lt;=Parameters!$F$30,Parameters!$E$28*Parameters!$F$28+Parameters!$E$29*(Parameters!$F$29-Parameters!$F$28)+Parameters!$E$30*($A365-Parameters!$F$29),Parameters!$E$28*Parameters!$F$28+Parameters!$E$29*(Parameters!$F$29-Parameters!$F$28)+Parameters!$E$30*(Parameters!$F$30-Parameters!$F$29)+Parameters!$E$31*($A365-Parameters!$F$30)))),_xlfn.IFS($A365&lt;=Parameters!$F$28,Parameters!$E$28*$A365,$A365&lt;=Parameters!$F$29,Parameters!$E$29*$A365,$A365&lt;=Parameters!$F$30,Parameters!$E$30*$A365,$A365&gt;Parameters!$F$30,Parameters!$E$31*$A365))</f>
        <v>44854.100000000006</v>
      </c>
      <c r="M365" s="290">
        <f t="shared" si="156"/>
        <v>124.59472222222225</v>
      </c>
      <c r="N365" s="290" cm="1">
        <f t="array" ref="N365">IF(Parameters!$D$55="No",IF($A365&lt;=Parameters!$F$34,Parameters!$E$34*$A365,IF($A365&lt;=Parameters!$F$35,Parameters!$E$34*Parameters!$F$34+Parameters!$E$35*($A365-Parameters!$F$34),IF($A365&lt;=Parameters!$F$36,Parameters!$E$34*Parameters!$F$34+Parameters!$E$35*(Parameters!$F$35-Parameters!$F$34)+Parameters!$E$36*($A365-Parameters!$F$35),Parameters!$E$34*Parameters!$F$34+Parameters!$E$35*(Parameters!$F$35-Parameters!$F$34)+Parameters!$E$36*(Parameters!$F$36-Parameters!$F$35)+Parameters!$E$37*($A365-Parameters!$F$36)))),_xlfn.IFS($A365&lt;=Parameters!$F$34,Parameters!$E$34*$A365,$A365&lt;=Parameters!$F$35,Parameters!$E$35*$A365,$A365&lt;=Parameters!$F$36,Parameters!$E$36*$A365,$A365&gt;Parameters!$F$36,Parameters!$E$37*$A365))</f>
        <v>48443.4</v>
      </c>
      <c r="O365" s="290">
        <f t="shared" si="180"/>
        <v>134.565</v>
      </c>
      <c r="P365" s="290" cm="1">
        <f t="array" ref="P365">IF(Parameters!$D$55="No",IF($A365&lt;=Parameters!$F$39,Parameters!$E$39*$A365,IF($A365&lt;=Parameters!$F$40,Parameters!$E$39*Parameters!$F$39+Parameters!$E$40*($A365-Parameters!$F$39),IF($A365&lt;=Parameters!$F$41,Parameters!$E$39*Parameters!$F$39+Parameters!$E$40*(Parameters!$F$40-Parameters!$F$39)+Parameters!$E$41*($A365-Parameters!$F$40),Parameters!$E$39*Parameters!$F$39+Parameters!$E$40*(Parameters!$F$40-Parameters!$F$39)+Parameters!$E$41*(Parameters!$F$41-Parameters!$F$40)+Parameters!$E$42*($A365-Parameters!$F$41)))),_xlfn.IFS($A365&lt;=Parameters!$F$39,Parameters!$E$39*$A365,$A365&lt;=Parameters!$F$40,Parameters!$E$40*$A365,$A365&lt;=Parameters!$F$41,Parameters!$E$41*$A365,$A365&gt;Parameters!$F$41,Parameters!$E$42*$A365))</f>
        <v>50954.1</v>
      </c>
      <c r="Q365" s="290">
        <f t="shared" si="181"/>
        <v>141.53916666666666</v>
      </c>
      <c r="R365" s="290" cm="1">
        <f t="array" ref="R365">IF(Parameters!$E$55="No",IF($A365&lt;=Parameters!$H$23,Parameters!$G$23*$A365,IF($A365&lt;=Parameters!$H$24,Parameters!$G$23*Parameters!$H$23+Parameters!$G$24*($A365-Parameters!$H$23),IF($A365&lt;=Parameters!$H$25,Parameters!$G$23*Parameters!$H$23+Parameters!$G$24*(Parameters!$H$24-Parameters!$H$23)+Parameters!$G$25*($A365-Parameters!$H$24),Parameters!$G$23*Parameters!$H$23+Parameters!$G$24*(Parameters!$H$24-Parameters!$H$23)+Parameters!$G$25*(Parameters!$H$25-Parameters!$H$24)+Parameters!$G$26*($A365-Parameters!$H$25)))),_xlfn.IFS($A365&lt;=Parameters!$H$23,Parameters!$G$23*$A365,$A365&lt;=Parameters!$H$24,Parameters!$G$24*$A365,$A365&lt;=Parameters!$H$25,Parameters!$G$25*$A365,$A365&gt;Parameters!$H$25,Parameters!$G$26*$A365))</f>
        <v>35540.400000000001</v>
      </c>
      <c r="S365" s="290">
        <f t="shared" si="157"/>
        <v>98.723333333333343</v>
      </c>
      <c r="T365" s="290" cm="1">
        <f t="array" ref="T365">IF(Parameters!$E$55="No",IF($A365&lt;=Parameters!$H$28,Parameters!$G$28*$A365,IF($A365&lt;=Parameters!$H$29,Parameters!$G$28*Parameters!$H$28+Parameters!$G$29*($A365-Parameters!$H$28),IF($A365&lt;=Parameters!$H$30,Parameters!$G$28*Parameters!$H$28+Parameters!$G$29*(Parameters!$H$29-Parameters!$H$28)+Parameters!$G$30*($A365-Parameters!$H$29),Parameters!$G$28*Parameters!$H$28+Parameters!$G$29*(Parameters!$H$29-Parameters!$H$28)+Parameters!$G$30*(Parameters!$H$30-Parameters!$H$29)+Parameters!$G$31*($A365-Parameters!$H$30)))),_xlfn.IFS($A365&lt;=Parameters!$H$28,Parameters!$G$28*$A365,$A365&lt;=Parameters!$H$29,Parameters!$G$29*$A365,$A365&lt;=Parameters!$H$30,Parameters!$G$30*$A365,$A365&gt;Parameters!$H$30,Parameters!$G$31*$A365))</f>
        <v>44854.100000000006</v>
      </c>
      <c r="U365" s="290">
        <f t="shared" si="158"/>
        <v>124.59472222222225</v>
      </c>
      <c r="V365" s="290" cm="1">
        <f t="array" ref="V365">IF(Parameters!$E$55="No",IF($A365&lt;=Parameters!$H$34,Parameters!$G$34*$A365,IF($A365&lt;=Parameters!$H$35,Parameters!$G$34*Parameters!$H$34+Parameters!$G$35*($A365-Parameters!$H$34),IF($A365&lt;=Parameters!$H$36,Parameters!$G$34*Parameters!$H$34+Parameters!$G$35*(Parameters!$H$35-Parameters!$H$34)+Parameters!$G$36*($A365-Parameters!$H$35),Parameters!$G$34*Parameters!$H$34+Parameters!$G$35*(Parameters!$H$35-Parameters!$H$34)+Parameters!$G$36*(Parameters!$H$36-Parameters!$H$35)+Parameters!$G$37*($A365-Parameters!$H$36)))),_xlfn.IFS($A365&lt;=Parameters!$H$34,Parameters!$G$34*$A365,$A365&lt;=Parameters!$H$35,Parameters!$G$35*$A365,$A365&lt;=Parameters!$H$36,Parameters!$G$36*$A365,$A365&gt;Parameters!$H$36,Parameters!$G$37*$A365))</f>
        <v>48443.4</v>
      </c>
      <c r="W365" s="290">
        <f t="shared" si="182"/>
        <v>134.565</v>
      </c>
      <c r="X365" s="290" cm="1">
        <f t="array" ref="X365">IF(Parameters!$E$55="No",IF($A365&lt;=Parameters!$H$39,Parameters!$G$39*$A365,IF($A365&lt;=Parameters!$H$40,Parameters!$G$39*Parameters!$H$39+Parameters!$G$40*($A365-Parameters!$H$39),IF($A365&lt;=Parameters!$H$41,Parameters!$G$39*Parameters!$H$39+Parameters!$G$40*(Parameters!$H$40-Parameters!$H$39)+Parameters!$G$41*($A365-Parameters!$H$40),Parameters!$G$39*Parameters!$H$39+Parameters!$G$40*(Parameters!$H$40-Parameters!$H$39)+Parameters!$G$41*(Parameters!$H$41-Parameters!$H$40)+Parameters!$G$42*($A365-Parameters!$H$41)))),_xlfn.IFS($A365&lt;=Parameters!$H$39,Parameters!$G$39*$A365,$A365&lt;=Parameters!$H$40,Parameters!$G$40*$A365,$A365&lt;=Parameters!$H$41,Parameters!$G$41*$A365,$A365&gt;Parameters!$H$41,Parameters!$G$42*$A365))</f>
        <v>50954.1</v>
      </c>
      <c r="Y365" s="290">
        <f t="shared" si="183"/>
        <v>141.53916666666666</v>
      </c>
      <c r="Z365" s="290" cm="1">
        <f t="array" ref="Z365">IF(Parameters!$F$55="No",IF($A365&lt;=Parameters!$J$23,Parameters!$I$23*$A365,IF($A365&lt;=Parameters!$J$24,Parameters!$I$23*Parameters!$J$23+Parameters!$I$24*($A365-Parameters!$J$23),IF($A365&lt;=Parameters!$J$25,Parameters!$I$23*Parameters!$J$23+Parameters!$I$24*(Parameters!$J$24-Parameters!$J$23)+Parameters!$I$25*($A365-Parameters!$J$24),Parameters!$I$23*Parameters!$J$23+Parameters!$I$24*(Parameters!$J$24-Parameters!$J$23)+Parameters!$I$25*(Parameters!$J$25-Parameters!$J$24)+Parameters!$I$26*($A365-Parameters!$J$25)))),_xlfn.IFS($A365&lt;=Parameters!$J$23,Parameters!$I$23*$A365,$A365&lt;=Parameters!$J$24,Parameters!$I$24*$A365,$A365&lt;=Parameters!$J$25,Parameters!$I$25*$A365,$A365&gt;Parameters!$J$25,Parameters!$I$26*$A365))</f>
        <v>35540.400000000001</v>
      </c>
      <c r="AA365" s="290">
        <f t="shared" si="159"/>
        <v>98.723333333333343</v>
      </c>
      <c r="AB365" s="290" cm="1">
        <f t="array" ref="AB365">IF(Parameters!$F$55="No",IF($A365&lt;=Parameters!$J$28,Parameters!$I$28*$A365,IF($A365&lt;=Parameters!$J$29,Parameters!$I$28*Parameters!$J$28+Parameters!$I$29*($A365-Parameters!$J$28),IF($A365&lt;=Parameters!$J$30,Parameters!$I$28*Parameters!$J$28+Parameters!$I$29*(Parameters!$J$29-Parameters!$J$28)+Parameters!$I$30*($A365-Parameters!$J$29),Parameters!$I$28*Parameters!$J$28+Parameters!$I$29*(Parameters!$J$29-Parameters!$J$28)+Parameters!$I$30*(Parameters!$J$30-Parameters!$J$29)+Parameters!$I$31*($A365-Parameters!$J$30)))),_xlfn.IFS($A365&lt;=Parameters!$J$28,Parameters!$I$28*$A365,$A365&lt;=Parameters!$J$29,Parameters!$I$29*$A365,$A365&lt;=Parameters!$J$30,Parameters!$I$30*$A365,$A365&gt;Parameters!$J$30,Parameters!$I$31*$A365))</f>
        <v>44854.100000000006</v>
      </c>
      <c r="AC365" s="290">
        <f t="shared" si="160"/>
        <v>124.59472222222225</v>
      </c>
      <c r="AD365" s="290" cm="1">
        <f t="array" ref="AD365">IF(Parameters!$F$55="No",IF($A365&lt;=Parameters!$J$34,Parameters!$I$34*$A365,IF($A365&lt;=Parameters!$J$35,Parameters!$I$34*Parameters!$J$34+Parameters!$I$35*($A365-Parameters!$J$34),IF($A365&lt;=Parameters!$J$36,Parameters!$I$34*Parameters!$J$34+Parameters!$I$35*(Parameters!$J$35-Parameters!$J$34)+Parameters!$I$36*($A365-Parameters!$J$35),Parameters!$I$34*Parameters!$J$34+Parameters!$I$35*(Parameters!$J$35-Parameters!$J$34)+Parameters!$I$36*(Parameters!$J$36-Parameters!$J$35)+Parameters!$I$37*($A365-Parameters!$J$36)))),_xlfn.IFS($A365&lt;=Parameters!$J$34,Parameters!$I$34*$A365,$A365&lt;=Parameters!$J$35,Parameters!$I$35*$A365,$A365&lt;=Parameters!$J$36,Parameters!$I$36*$A365,$A365&gt;Parameters!$J$36,Parameters!$I$37*$A365))</f>
        <v>48443.4</v>
      </c>
      <c r="AE365" s="290">
        <f t="shared" si="184"/>
        <v>134.565</v>
      </c>
      <c r="AF365" s="290" cm="1">
        <f t="array" ref="AF365">IF(Parameters!$F$55="No",IF($A365&lt;=Parameters!$J$39,Parameters!$I$39*$A365,IF($A365&lt;=Parameters!$J$40,Parameters!$I$39*Parameters!$J$39+Parameters!$I$40*($A365-Parameters!$J$39),IF($A365&lt;=Parameters!$J$41,Parameters!$I$39*Parameters!$J$39+Parameters!$I$40*(Parameters!$J$40-Parameters!$J$39)+Parameters!$I$41*($A365-Parameters!$J$40),Parameters!$I$39*Parameters!$J$39+Parameters!$I$40*(Parameters!$J$40-Parameters!$J$39)+Parameters!$I$41*(Parameters!$J$41-Parameters!$J$40)+Parameters!$I$42*($A365-Parameters!$J$41)))),_xlfn.IFS($A365&lt;=Parameters!$J$39,Parameters!$I$39*$A365,$A365&lt;=Parameters!$J$40,Parameters!$I$40*$A365,$A365&lt;=Parameters!$J$41,Parameters!$I$41*$A365,$A365&gt;Parameters!$J$41,Parameters!$I$42*$A365))</f>
        <v>50954.1</v>
      </c>
      <c r="AG365" s="290">
        <f t="shared" si="185"/>
        <v>141.53916666666666</v>
      </c>
      <c r="AI365" s="428">
        <f t="shared" si="161"/>
        <v>136.48999999999796</v>
      </c>
      <c r="AJ365" s="428">
        <f t="shared" si="162"/>
        <v>159.36000000000058</v>
      </c>
      <c r="AK365" s="428">
        <f t="shared" si="163"/>
        <v>143.54000000000087</v>
      </c>
      <c r="AL365" s="428">
        <f t="shared" si="164"/>
        <v>158.45999999999913</v>
      </c>
      <c r="AM365" s="428">
        <f t="shared" si="165"/>
        <v>136.48999999999796</v>
      </c>
      <c r="AN365" s="428">
        <f t="shared" si="166"/>
        <v>159.36000000000058</v>
      </c>
      <c r="AO365" s="428">
        <f t="shared" si="167"/>
        <v>143.54000000000087</v>
      </c>
      <c r="AP365" s="428">
        <f t="shared" si="168"/>
        <v>158.45999999999913</v>
      </c>
      <c r="AQ365" s="428">
        <f t="shared" si="169"/>
        <v>136.48999999999796</v>
      </c>
      <c r="AR365" s="428">
        <f t="shared" si="170"/>
        <v>159.36000000000058</v>
      </c>
      <c r="AS365" s="428">
        <f t="shared" si="171"/>
        <v>143.54000000000087</v>
      </c>
      <c r="AT365" s="428">
        <f t="shared" si="172"/>
        <v>158.45999999999913</v>
      </c>
      <c r="AU365" s="428">
        <f t="shared" si="173"/>
        <v>136.48999999999796</v>
      </c>
      <c r="AV365" s="428">
        <f t="shared" si="174"/>
        <v>159.36000000000058</v>
      </c>
      <c r="AW365" s="428">
        <f t="shared" si="175"/>
        <v>143.54000000000087</v>
      </c>
      <c r="AX365" s="428">
        <f t="shared" si="176"/>
        <v>158.45999999999913</v>
      </c>
    </row>
    <row r="366">
      <c r="A366" s="413">
        <v>361</v>
      </c>
      <c r="B366" s="290" cm="1">
        <f t="array" ref="B366">IF(Parameters!$C$55="No",IF($A366&lt;=Parameters!$D$23,Parameters!$C$23*$A366,IF($A366&lt;=Parameters!$D$24,Parameters!$C$23*Parameters!$D$23+Parameters!$C$24*($A366-Parameters!$D$23),IF($A366&lt;=Parameters!$D$25,Parameters!$C$23*Parameters!$D$23+Parameters!$C$24*(Parameters!$D$24-Parameters!$D$23)+Parameters!$C$25*($A366-Parameters!$D$24),Parameters!$C$23*Parameters!$D$23+Parameters!$C$24*(Parameters!$D$24-Parameters!$D$23)+Parameters!$C$25*(Parameters!$D$25-Parameters!$D$24)+Parameters!$C$26*($A366-Parameters!$D$25)))),_xlfn.IFS($A366&lt;=Parameters!$D$23,Parameters!$C$23*$A366,$A366&lt;=Parameters!$D$24,Parameters!$C$24*$A366,$A366&lt;=Parameters!$D$25,Parameters!$C$25*$A366,$A366&gt;Parameters!$D$25,Parameters!$C$26*$A366))</f>
        <v>35676.89</v>
      </c>
      <c r="C366" s="290">
        <f t="shared" si="177"/>
        <v>98.82795013850415</v>
      </c>
      <c r="D366" s="290" cm="1">
        <f t="array" ref="D366">IF(Parameters!$C$55="No",IF($A366&lt;=Parameters!$D$28,Parameters!$C$28*$A366,IF($A366&lt;=Parameters!$D$29,Parameters!$C$28*Parameters!$D$28+Parameters!$C$29*($A366-Parameters!$D$28),IF($A366&lt;=Parameters!$D$30,Parameters!$C$28*Parameters!$D$28+Parameters!$C$29*(Parameters!$D$29-Parameters!$D$28)+Parameters!$C$30*($A366-Parameters!$D$29),Parameters!$C$28*Parameters!$D$28+Parameters!$C$29*(Parameters!$D$29-Parameters!$D$28)+Parameters!$C$30*(Parameters!$D$30-Parameters!$D$29)+Parameters!$C$31*($A366-Parameters!$D$30)))),_xlfn.IFS($A366&lt;=Parameters!$D$28,Parameters!$C$28*$A366,$A366&lt;=Parameters!$D$29,Parameters!$C$29*$A366,$A366&lt;=Parameters!$D$30,Parameters!$C$30*$A366,$A366&gt;Parameters!$D$30,Parameters!$C$31*$A366))</f>
        <v>45013.460000000006</v>
      </c>
      <c r="E366" s="290">
        <f t="shared" si="177"/>
        <v>124.69102493074794</v>
      </c>
      <c r="F366" s="290" cm="1">
        <f t="array" ref="F366">IF(Parameters!$C$55="No",IF($A366&lt;=Parameters!$D$34,Parameters!$C$34*$A366,IF($A366&lt;=Parameters!$D$35,Parameters!$C$34*Parameters!$D$34+Parameters!$C$35*($A366-Parameters!$D$34),IF($A366&lt;=Parameters!$D$36,Parameters!$C$34*Parameters!$D$34+Parameters!$C$35*(Parameters!$D$35-Parameters!$D$34)+Parameters!$C$36*($A366-Parameters!$D$35),Parameters!$C$34*Parameters!$D$34+Parameters!$C$35*(Parameters!$D$35-Parameters!$D$34)+Parameters!$C$36*(Parameters!$D$36-Parameters!$D$35)+Parameters!$C$37*($A366-Parameters!$D$36)))),_xlfn.IFS($A366&lt;=Parameters!$D$34,Parameters!$C$34*$A366,$A366&lt;=Parameters!$D$35,Parameters!$C$35*$A366,$A366&lt;=Parameters!$D$36,Parameters!$C$36*$A366,$A366&gt;Parameters!$D$36,Parameters!$C$37*$A366))</f>
        <v>48586.939999999995</v>
      </c>
      <c r="G366" s="290">
        <f t="shared" si="178"/>
        <v>134.58986149584487</v>
      </c>
      <c r="H366" s="290" cm="1">
        <f t="array" ref="H366">IF(Parameters!$C$55="No",IF($A366&lt;=Parameters!$D$39,Parameters!$C$39*$A366,IF($A366&lt;=Parameters!$D$40,Parameters!$C$39*Parameters!$D$39+Parameters!$C$40*($A366-Parameters!$D$39),IF($A366&lt;=Parameters!$D$41,Parameters!$C$39*Parameters!$D$39+Parameters!$C$40*(Parameters!$D$40-Parameters!$D$39)+Parameters!$C$41*($A366-Parameters!$D$40),Parameters!$C$39*Parameters!$D$39+Parameters!$C$40*(Parameters!$D$40-Parameters!$D$39)+Parameters!$C$41*(Parameters!$D$41-Parameters!$D$40)+Parameters!$C$42*($A366-Parameters!$D$41)))),_xlfn.IFS($A366&lt;=Parameters!$D$39,Parameters!$C$39*$A366,$A366&lt;=Parameters!$D$40,Parameters!$C$40*$A366,$A366&lt;=Parameters!$D$41,Parameters!$C$41*$A366,$A366&gt;Parameters!$D$41,Parameters!$C$42*$A366))</f>
        <v>51112.56</v>
      </c>
      <c r="I366" s="290">
        <f t="shared" si="179"/>
        <v>141.58603878116344</v>
      </c>
      <c r="J366" s="290" cm="1">
        <f t="array" ref="J366">IF(Parameters!$D$55="No",IF($A366&lt;=Parameters!$F$23,Parameters!$E$23*$A366,IF($A366&lt;=Parameters!$F$24,Parameters!$E$23*Parameters!$F$23+Parameters!$E$24*($A366-Parameters!$F$23),IF($A366&lt;=Parameters!$F$25,Parameters!$E$23*Parameters!$F$23+Parameters!$E$24*(Parameters!$F$24-Parameters!$F$23)+Parameters!$E$25*($A366-Parameters!$F$24),Parameters!$E$23*Parameters!$F$23+Parameters!$E$24*(Parameters!$F$24-Parameters!$F$23)+Parameters!$E$25*(Parameters!$F$25-Parameters!$F$24)+Parameters!$E$26*($A366-Parameters!$F$25)))),_xlfn.IFS($A366&lt;=Parameters!$F$23,Parameters!$E$23*$A366,$A366&lt;=Parameters!$F$24,Parameters!$E$24*$A366,$A366&lt;=Parameters!$F$25,Parameters!$E$25*$A366,$A366&gt;Parameters!$F$25,Parameters!$E$26*$A366))</f>
        <v>35676.89</v>
      </c>
      <c r="K366" s="290">
        <f t="shared" si="155"/>
        <v>98.82795013850415</v>
      </c>
      <c r="L366" s="290" cm="1">
        <f t="array" ref="L366">IF(Parameters!$D$55="No",IF($A366&lt;=Parameters!$F$28,Parameters!$E$28*$A366,IF($A366&lt;=Parameters!$F$29,Parameters!$E$28*Parameters!$F$28+Parameters!$E$29*($A366-Parameters!$F$28),IF($A366&lt;=Parameters!$F$30,Parameters!$E$28*Parameters!$F$28+Parameters!$E$29*(Parameters!$F$29-Parameters!$F$28)+Parameters!$E$30*($A366-Parameters!$F$29),Parameters!$E$28*Parameters!$F$28+Parameters!$E$29*(Parameters!$F$29-Parameters!$F$28)+Parameters!$E$30*(Parameters!$F$30-Parameters!$F$29)+Parameters!$E$31*($A366-Parameters!$F$30)))),_xlfn.IFS($A366&lt;=Parameters!$F$28,Parameters!$E$28*$A366,$A366&lt;=Parameters!$F$29,Parameters!$E$29*$A366,$A366&lt;=Parameters!$F$30,Parameters!$E$30*$A366,$A366&gt;Parameters!$F$30,Parameters!$E$31*$A366))</f>
        <v>45013.460000000006</v>
      </c>
      <c r="M366" s="290">
        <f t="shared" si="156"/>
        <v>124.69102493074794</v>
      </c>
      <c r="N366" s="290" cm="1">
        <f t="array" ref="N366">IF(Parameters!$D$55="No",IF($A366&lt;=Parameters!$F$34,Parameters!$E$34*$A366,IF($A366&lt;=Parameters!$F$35,Parameters!$E$34*Parameters!$F$34+Parameters!$E$35*($A366-Parameters!$F$34),IF($A366&lt;=Parameters!$F$36,Parameters!$E$34*Parameters!$F$34+Parameters!$E$35*(Parameters!$F$35-Parameters!$F$34)+Parameters!$E$36*($A366-Parameters!$F$35),Parameters!$E$34*Parameters!$F$34+Parameters!$E$35*(Parameters!$F$35-Parameters!$F$34)+Parameters!$E$36*(Parameters!$F$36-Parameters!$F$35)+Parameters!$E$37*($A366-Parameters!$F$36)))),_xlfn.IFS($A366&lt;=Parameters!$F$34,Parameters!$E$34*$A366,$A366&lt;=Parameters!$F$35,Parameters!$E$35*$A366,$A366&lt;=Parameters!$F$36,Parameters!$E$36*$A366,$A366&gt;Parameters!$F$36,Parameters!$E$37*$A366))</f>
        <v>48586.939999999995</v>
      </c>
      <c r="O366" s="290">
        <f t="shared" si="180"/>
        <v>134.58986149584487</v>
      </c>
      <c r="P366" s="290" cm="1">
        <f t="array" ref="P366">IF(Parameters!$D$55="No",IF($A366&lt;=Parameters!$F$39,Parameters!$E$39*$A366,IF($A366&lt;=Parameters!$F$40,Parameters!$E$39*Parameters!$F$39+Parameters!$E$40*($A366-Parameters!$F$39),IF($A366&lt;=Parameters!$F$41,Parameters!$E$39*Parameters!$F$39+Parameters!$E$40*(Parameters!$F$40-Parameters!$F$39)+Parameters!$E$41*($A366-Parameters!$F$40),Parameters!$E$39*Parameters!$F$39+Parameters!$E$40*(Parameters!$F$40-Parameters!$F$39)+Parameters!$E$41*(Parameters!$F$41-Parameters!$F$40)+Parameters!$E$42*($A366-Parameters!$F$41)))),_xlfn.IFS($A366&lt;=Parameters!$F$39,Parameters!$E$39*$A366,$A366&lt;=Parameters!$F$40,Parameters!$E$40*$A366,$A366&lt;=Parameters!$F$41,Parameters!$E$41*$A366,$A366&gt;Parameters!$F$41,Parameters!$E$42*$A366))</f>
        <v>51112.56</v>
      </c>
      <c r="Q366" s="290">
        <f t="shared" si="181"/>
        <v>141.58603878116344</v>
      </c>
      <c r="R366" s="290" cm="1">
        <f t="array" ref="R366">IF(Parameters!$E$55="No",IF($A366&lt;=Parameters!$H$23,Parameters!$G$23*$A366,IF($A366&lt;=Parameters!$H$24,Parameters!$G$23*Parameters!$H$23+Parameters!$G$24*($A366-Parameters!$H$23),IF($A366&lt;=Parameters!$H$25,Parameters!$G$23*Parameters!$H$23+Parameters!$G$24*(Parameters!$H$24-Parameters!$H$23)+Parameters!$G$25*($A366-Parameters!$H$24),Parameters!$G$23*Parameters!$H$23+Parameters!$G$24*(Parameters!$H$24-Parameters!$H$23)+Parameters!$G$25*(Parameters!$H$25-Parameters!$H$24)+Parameters!$G$26*($A366-Parameters!$H$25)))),_xlfn.IFS($A366&lt;=Parameters!$H$23,Parameters!$G$23*$A366,$A366&lt;=Parameters!$H$24,Parameters!$G$24*$A366,$A366&lt;=Parameters!$H$25,Parameters!$G$25*$A366,$A366&gt;Parameters!$H$25,Parameters!$G$26*$A366))</f>
        <v>35676.89</v>
      </c>
      <c r="S366" s="290">
        <f t="shared" si="157"/>
        <v>98.82795013850415</v>
      </c>
      <c r="T366" s="290" cm="1">
        <f t="array" ref="T366">IF(Parameters!$E$55="No",IF($A366&lt;=Parameters!$H$28,Parameters!$G$28*$A366,IF($A366&lt;=Parameters!$H$29,Parameters!$G$28*Parameters!$H$28+Parameters!$G$29*($A366-Parameters!$H$28),IF($A366&lt;=Parameters!$H$30,Parameters!$G$28*Parameters!$H$28+Parameters!$G$29*(Parameters!$H$29-Parameters!$H$28)+Parameters!$G$30*($A366-Parameters!$H$29),Parameters!$G$28*Parameters!$H$28+Parameters!$G$29*(Parameters!$H$29-Parameters!$H$28)+Parameters!$G$30*(Parameters!$H$30-Parameters!$H$29)+Parameters!$G$31*($A366-Parameters!$H$30)))),_xlfn.IFS($A366&lt;=Parameters!$H$28,Parameters!$G$28*$A366,$A366&lt;=Parameters!$H$29,Parameters!$G$29*$A366,$A366&lt;=Parameters!$H$30,Parameters!$G$30*$A366,$A366&gt;Parameters!$H$30,Parameters!$G$31*$A366))</f>
        <v>45013.460000000006</v>
      </c>
      <c r="U366" s="290">
        <f t="shared" si="158"/>
        <v>124.69102493074794</v>
      </c>
      <c r="V366" s="290" cm="1">
        <f t="array" ref="V366">IF(Parameters!$E$55="No",IF($A366&lt;=Parameters!$H$34,Parameters!$G$34*$A366,IF($A366&lt;=Parameters!$H$35,Parameters!$G$34*Parameters!$H$34+Parameters!$G$35*($A366-Parameters!$H$34),IF($A366&lt;=Parameters!$H$36,Parameters!$G$34*Parameters!$H$34+Parameters!$G$35*(Parameters!$H$35-Parameters!$H$34)+Parameters!$G$36*($A366-Parameters!$H$35),Parameters!$G$34*Parameters!$H$34+Parameters!$G$35*(Parameters!$H$35-Parameters!$H$34)+Parameters!$G$36*(Parameters!$H$36-Parameters!$H$35)+Parameters!$G$37*($A366-Parameters!$H$36)))),_xlfn.IFS($A366&lt;=Parameters!$H$34,Parameters!$G$34*$A366,$A366&lt;=Parameters!$H$35,Parameters!$G$35*$A366,$A366&lt;=Parameters!$H$36,Parameters!$G$36*$A366,$A366&gt;Parameters!$H$36,Parameters!$G$37*$A366))</f>
        <v>48586.939999999995</v>
      </c>
      <c r="W366" s="290">
        <f t="shared" si="182"/>
        <v>134.58986149584487</v>
      </c>
      <c r="X366" s="290" cm="1">
        <f t="array" ref="X366">IF(Parameters!$E$55="No",IF($A366&lt;=Parameters!$H$39,Parameters!$G$39*$A366,IF($A366&lt;=Parameters!$H$40,Parameters!$G$39*Parameters!$H$39+Parameters!$G$40*($A366-Parameters!$H$39),IF($A366&lt;=Parameters!$H$41,Parameters!$G$39*Parameters!$H$39+Parameters!$G$40*(Parameters!$H$40-Parameters!$H$39)+Parameters!$G$41*($A366-Parameters!$H$40),Parameters!$G$39*Parameters!$H$39+Parameters!$G$40*(Parameters!$H$40-Parameters!$H$39)+Parameters!$G$41*(Parameters!$H$41-Parameters!$H$40)+Parameters!$G$42*($A366-Parameters!$H$41)))),_xlfn.IFS($A366&lt;=Parameters!$H$39,Parameters!$G$39*$A366,$A366&lt;=Parameters!$H$40,Parameters!$G$40*$A366,$A366&lt;=Parameters!$H$41,Parameters!$G$41*$A366,$A366&gt;Parameters!$H$41,Parameters!$G$42*$A366))</f>
        <v>51112.56</v>
      </c>
      <c r="Y366" s="290">
        <f t="shared" si="183"/>
        <v>141.58603878116344</v>
      </c>
      <c r="Z366" s="290" cm="1">
        <f t="array" ref="Z366">IF(Parameters!$F$55="No",IF($A366&lt;=Parameters!$J$23,Parameters!$I$23*$A366,IF($A366&lt;=Parameters!$J$24,Parameters!$I$23*Parameters!$J$23+Parameters!$I$24*($A366-Parameters!$J$23),IF($A366&lt;=Parameters!$J$25,Parameters!$I$23*Parameters!$J$23+Parameters!$I$24*(Parameters!$J$24-Parameters!$J$23)+Parameters!$I$25*($A366-Parameters!$J$24),Parameters!$I$23*Parameters!$J$23+Parameters!$I$24*(Parameters!$J$24-Parameters!$J$23)+Parameters!$I$25*(Parameters!$J$25-Parameters!$J$24)+Parameters!$I$26*($A366-Parameters!$J$25)))),_xlfn.IFS($A366&lt;=Parameters!$J$23,Parameters!$I$23*$A366,$A366&lt;=Parameters!$J$24,Parameters!$I$24*$A366,$A366&lt;=Parameters!$J$25,Parameters!$I$25*$A366,$A366&gt;Parameters!$J$25,Parameters!$I$26*$A366))</f>
        <v>35676.89</v>
      </c>
      <c r="AA366" s="290">
        <f t="shared" si="159"/>
        <v>98.82795013850415</v>
      </c>
      <c r="AB366" s="290" cm="1">
        <f t="array" ref="AB366">IF(Parameters!$F$55="No",IF($A366&lt;=Parameters!$J$28,Parameters!$I$28*$A366,IF($A366&lt;=Parameters!$J$29,Parameters!$I$28*Parameters!$J$28+Parameters!$I$29*($A366-Parameters!$J$28),IF($A366&lt;=Parameters!$J$30,Parameters!$I$28*Parameters!$J$28+Parameters!$I$29*(Parameters!$J$29-Parameters!$J$28)+Parameters!$I$30*($A366-Parameters!$J$29),Parameters!$I$28*Parameters!$J$28+Parameters!$I$29*(Parameters!$J$29-Parameters!$J$28)+Parameters!$I$30*(Parameters!$J$30-Parameters!$J$29)+Parameters!$I$31*($A366-Parameters!$J$30)))),_xlfn.IFS($A366&lt;=Parameters!$J$28,Parameters!$I$28*$A366,$A366&lt;=Parameters!$J$29,Parameters!$I$29*$A366,$A366&lt;=Parameters!$J$30,Parameters!$I$30*$A366,$A366&gt;Parameters!$J$30,Parameters!$I$31*$A366))</f>
        <v>45013.460000000006</v>
      </c>
      <c r="AC366" s="290">
        <f t="shared" si="160"/>
        <v>124.69102493074794</v>
      </c>
      <c r="AD366" s="290" cm="1">
        <f t="array" ref="AD366">IF(Parameters!$F$55="No",IF($A366&lt;=Parameters!$J$34,Parameters!$I$34*$A366,IF($A366&lt;=Parameters!$J$35,Parameters!$I$34*Parameters!$J$34+Parameters!$I$35*($A366-Parameters!$J$34),IF($A366&lt;=Parameters!$J$36,Parameters!$I$34*Parameters!$J$34+Parameters!$I$35*(Parameters!$J$35-Parameters!$J$34)+Parameters!$I$36*($A366-Parameters!$J$35),Parameters!$I$34*Parameters!$J$34+Parameters!$I$35*(Parameters!$J$35-Parameters!$J$34)+Parameters!$I$36*(Parameters!$J$36-Parameters!$J$35)+Parameters!$I$37*($A366-Parameters!$J$36)))),_xlfn.IFS($A366&lt;=Parameters!$J$34,Parameters!$I$34*$A366,$A366&lt;=Parameters!$J$35,Parameters!$I$35*$A366,$A366&lt;=Parameters!$J$36,Parameters!$I$36*$A366,$A366&gt;Parameters!$J$36,Parameters!$I$37*$A366))</f>
        <v>48586.939999999995</v>
      </c>
      <c r="AE366" s="290">
        <f t="shared" si="184"/>
        <v>134.58986149584487</v>
      </c>
      <c r="AF366" s="290" cm="1">
        <f t="array" ref="AF366">IF(Parameters!$F$55="No",IF($A366&lt;=Parameters!$J$39,Parameters!$I$39*$A366,IF($A366&lt;=Parameters!$J$40,Parameters!$I$39*Parameters!$J$39+Parameters!$I$40*($A366-Parameters!$J$39),IF($A366&lt;=Parameters!$J$41,Parameters!$I$39*Parameters!$J$39+Parameters!$I$40*(Parameters!$J$40-Parameters!$J$39)+Parameters!$I$41*($A366-Parameters!$J$40),Parameters!$I$39*Parameters!$J$39+Parameters!$I$40*(Parameters!$J$40-Parameters!$J$39)+Parameters!$I$41*(Parameters!$J$41-Parameters!$J$40)+Parameters!$I$42*($A366-Parameters!$J$41)))),_xlfn.IFS($A366&lt;=Parameters!$J$39,Parameters!$I$39*$A366,$A366&lt;=Parameters!$J$40,Parameters!$I$40*$A366,$A366&lt;=Parameters!$J$41,Parameters!$I$41*$A366,$A366&gt;Parameters!$J$41,Parameters!$I$42*$A366))</f>
        <v>51112.56</v>
      </c>
      <c r="AG366" s="290">
        <f t="shared" si="185"/>
        <v>141.58603878116344</v>
      </c>
      <c r="AI366" s="428">
        <f t="shared" si="161"/>
        <v>136.48999999999796</v>
      </c>
      <c r="AJ366" s="428">
        <f t="shared" si="162"/>
        <v>159.36000000000058</v>
      </c>
      <c r="AK366" s="428">
        <f t="shared" si="163"/>
        <v>143.5399999999936</v>
      </c>
      <c r="AL366" s="428">
        <f t="shared" si="164"/>
        <v>158.45999999999913</v>
      </c>
      <c r="AM366" s="428">
        <f t="shared" si="165"/>
        <v>136.48999999999796</v>
      </c>
      <c r="AN366" s="428">
        <f t="shared" si="166"/>
        <v>159.36000000000058</v>
      </c>
      <c r="AO366" s="428">
        <f t="shared" si="167"/>
        <v>143.5399999999936</v>
      </c>
      <c r="AP366" s="428">
        <f t="shared" si="168"/>
        <v>158.45999999999913</v>
      </c>
      <c r="AQ366" s="428">
        <f t="shared" si="169"/>
        <v>136.48999999999796</v>
      </c>
      <c r="AR366" s="428">
        <f t="shared" si="170"/>
        <v>159.36000000000058</v>
      </c>
      <c r="AS366" s="428">
        <f t="shared" si="171"/>
        <v>143.5399999999936</v>
      </c>
      <c r="AT366" s="428">
        <f t="shared" si="172"/>
        <v>158.45999999999913</v>
      </c>
      <c r="AU366" s="428">
        <f t="shared" si="173"/>
        <v>136.48999999999796</v>
      </c>
      <c r="AV366" s="428">
        <f t="shared" si="174"/>
        <v>159.36000000000058</v>
      </c>
      <c r="AW366" s="428">
        <f t="shared" si="175"/>
        <v>143.5399999999936</v>
      </c>
      <c r="AX366" s="428">
        <f t="shared" si="176"/>
        <v>158.45999999999913</v>
      </c>
    </row>
    <row r="367">
      <c r="A367" s="413">
        <v>362</v>
      </c>
      <c r="B367" s="290" cm="1">
        <f t="array" ref="B367">IF(Parameters!$C$55="No",IF($A367&lt;=Parameters!$D$23,Parameters!$C$23*$A367,IF($A367&lt;=Parameters!$D$24,Parameters!$C$23*Parameters!$D$23+Parameters!$C$24*($A367-Parameters!$D$23),IF($A367&lt;=Parameters!$D$25,Parameters!$C$23*Parameters!$D$23+Parameters!$C$24*(Parameters!$D$24-Parameters!$D$23)+Parameters!$C$25*($A367-Parameters!$D$24),Parameters!$C$23*Parameters!$D$23+Parameters!$C$24*(Parameters!$D$24-Parameters!$D$23)+Parameters!$C$25*(Parameters!$D$25-Parameters!$D$24)+Parameters!$C$26*($A367-Parameters!$D$25)))),_xlfn.IFS($A367&lt;=Parameters!$D$23,Parameters!$C$23*$A367,$A367&lt;=Parameters!$D$24,Parameters!$C$24*$A367,$A367&lt;=Parameters!$D$25,Parameters!$C$25*$A367,$A367&gt;Parameters!$D$25,Parameters!$C$26*$A367))</f>
        <v>35813.380000000005</v>
      </c>
      <c r="C367" s="290">
        <f t="shared" si="177"/>
        <v>98.931988950276249</v>
      </c>
      <c r="D367" s="290" cm="1">
        <f t="array" ref="D367">IF(Parameters!$C$55="No",IF($A367&lt;=Parameters!$D$28,Parameters!$C$28*$A367,IF($A367&lt;=Parameters!$D$29,Parameters!$C$28*Parameters!$D$28+Parameters!$C$29*($A367-Parameters!$D$28),IF($A367&lt;=Parameters!$D$30,Parameters!$C$28*Parameters!$D$28+Parameters!$C$29*(Parameters!$D$29-Parameters!$D$28)+Parameters!$C$30*($A367-Parameters!$D$29),Parameters!$C$28*Parameters!$D$28+Parameters!$C$29*(Parameters!$D$29-Parameters!$D$28)+Parameters!$C$30*(Parameters!$D$30-Parameters!$D$29)+Parameters!$C$31*($A367-Parameters!$D$30)))),_xlfn.IFS($A367&lt;=Parameters!$D$28,Parameters!$C$28*$A367,$A367&lt;=Parameters!$D$29,Parameters!$C$29*$A367,$A367&lt;=Parameters!$D$30,Parameters!$C$30*$A367,$A367&gt;Parameters!$D$30,Parameters!$C$31*$A367))</f>
        <v>45172.82</v>
      </c>
      <c r="E367" s="290">
        <f t="shared" si="177"/>
        <v>124.78679558011049</v>
      </c>
      <c r="F367" s="290" cm="1">
        <f t="array" ref="F367">IF(Parameters!$C$55="No",IF($A367&lt;=Parameters!$D$34,Parameters!$C$34*$A367,IF($A367&lt;=Parameters!$D$35,Parameters!$C$34*Parameters!$D$34+Parameters!$C$35*($A367-Parameters!$D$34),IF($A367&lt;=Parameters!$D$36,Parameters!$C$34*Parameters!$D$34+Parameters!$C$35*(Parameters!$D$35-Parameters!$D$34)+Parameters!$C$36*($A367-Parameters!$D$35),Parameters!$C$34*Parameters!$D$34+Parameters!$C$35*(Parameters!$D$35-Parameters!$D$34)+Parameters!$C$36*(Parameters!$D$36-Parameters!$D$35)+Parameters!$C$37*($A367-Parameters!$D$36)))),_xlfn.IFS($A367&lt;=Parameters!$D$34,Parameters!$C$34*$A367,$A367&lt;=Parameters!$D$35,Parameters!$C$35*$A367,$A367&lt;=Parameters!$D$36,Parameters!$C$36*$A367,$A367&gt;Parameters!$D$36,Parameters!$C$37*$A367))</f>
        <v>48730.479999999996</v>
      </c>
      <c r="G367" s="290">
        <f t="shared" si="178"/>
        <v>134.61458563535911</v>
      </c>
      <c r="H367" s="290" cm="1">
        <f t="array" ref="H367">IF(Parameters!$C$55="No",IF($A367&lt;=Parameters!$D$39,Parameters!$C$39*$A367,IF($A367&lt;=Parameters!$D$40,Parameters!$C$39*Parameters!$D$39+Parameters!$C$40*($A367-Parameters!$D$39),IF($A367&lt;=Parameters!$D$41,Parameters!$C$39*Parameters!$D$39+Parameters!$C$40*(Parameters!$D$40-Parameters!$D$39)+Parameters!$C$41*($A367-Parameters!$D$40),Parameters!$C$39*Parameters!$D$39+Parameters!$C$40*(Parameters!$D$40-Parameters!$D$39)+Parameters!$C$41*(Parameters!$D$41-Parameters!$D$40)+Parameters!$C$42*($A367-Parameters!$D$41)))),_xlfn.IFS($A367&lt;=Parameters!$D$39,Parameters!$C$39*$A367,$A367&lt;=Parameters!$D$40,Parameters!$C$40*$A367,$A367&lt;=Parameters!$D$41,Parameters!$C$41*$A367,$A367&gt;Parameters!$D$41,Parameters!$C$42*$A367))</f>
        <v>51271.020000000004</v>
      </c>
      <c r="I367" s="290">
        <f t="shared" si="179"/>
        <v>141.63265193370168</v>
      </c>
      <c r="J367" s="290" cm="1">
        <f t="array" ref="J367">IF(Parameters!$D$55="No",IF($A367&lt;=Parameters!$F$23,Parameters!$E$23*$A367,IF($A367&lt;=Parameters!$F$24,Parameters!$E$23*Parameters!$F$23+Parameters!$E$24*($A367-Parameters!$F$23),IF($A367&lt;=Parameters!$F$25,Parameters!$E$23*Parameters!$F$23+Parameters!$E$24*(Parameters!$F$24-Parameters!$F$23)+Parameters!$E$25*($A367-Parameters!$F$24),Parameters!$E$23*Parameters!$F$23+Parameters!$E$24*(Parameters!$F$24-Parameters!$F$23)+Parameters!$E$25*(Parameters!$F$25-Parameters!$F$24)+Parameters!$E$26*($A367-Parameters!$F$25)))),_xlfn.IFS($A367&lt;=Parameters!$F$23,Parameters!$E$23*$A367,$A367&lt;=Parameters!$F$24,Parameters!$E$24*$A367,$A367&lt;=Parameters!$F$25,Parameters!$E$25*$A367,$A367&gt;Parameters!$F$25,Parameters!$E$26*$A367))</f>
        <v>35813.380000000005</v>
      </c>
      <c r="K367" s="290">
        <f t="shared" si="155"/>
        <v>98.931988950276249</v>
      </c>
      <c r="L367" s="290" cm="1">
        <f t="array" ref="L367">IF(Parameters!$D$55="No",IF($A367&lt;=Parameters!$F$28,Parameters!$E$28*$A367,IF($A367&lt;=Parameters!$F$29,Parameters!$E$28*Parameters!$F$28+Parameters!$E$29*($A367-Parameters!$F$28),IF($A367&lt;=Parameters!$F$30,Parameters!$E$28*Parameters!$F$28+Parameters!$E$29*(Parameters!$F$29-Parameters!$F$28)+Parameters!$E$30*($A367-Parameters!$F$29),Parameters!$E$28*Parameters!$F$28+Parameters!$E$29*(Parameters!$F$29-Parameters!$F$28)+Parameters!$E$30*(Parameters!$F$30-Parameters!$F$29)+Parameters!$E$31*($A367-Parameters!$F$30)))),_xlfn.IFS($A367&lt;=Parameters!$F$28,Parameters!$E$28*$A367,$A367&lt;=Parameters!$F$29,Parameters!$E$29*$A367,$A367&lt;=Parameters!$F$30,Parameters!$E$30*$A367,$A367&gt;Parameters!$F$30,Parameters!$E$31*$A367))</f>
        <v>45172.82</v>
      </c>
      <c r="M367" s="290">
        <f t="shared" si="156"/>
        <v>124.78679558011049</v>
      </c>
      <c r="N367" s="290" cm="1">
        <f t="array" ref="N367">IF(Parameters!$D$55="No",IF($A367&lt;=Parameters!$F$34,Parameters!$E$34*$A367,IF($A367&lt;=Parameters!$F$35,Parameters!$E$34*Parameters!$F$34+Parameters!$E$35*($A367-Parameters!$F$34),IF($A367&lt;=Parameters!$F$36,Parameters!$E$34*Parameters!$F$34+Parameters!$E$35*(Parameters!$F$35-Parameters!$F$34)+Parameters!$E$36*($A367-Parameters!$F$35),Parameters!$E$34*Parameters!$F$34+Parameters!$E$35*(Parameters!$F$35-Parameters!$F$34)+Parameters!$E$36*(Parameters!$F$36-Parameters!$F$35)+Parameters!$E$37*($A367-Parameters!$F$36)))),_xlfn.IFS($A367&lt;=Parameters!$F$34,Parameters!$E$34*$A367,$A367&lt;=Parameters!$F$35,Parameters!$E$35*$A367,$A367&lt;=Parameters!$F$36,Parameters!$E$36*$A367,$A367&gt;Parameters!$F$36,Parameters!$E$37*$A367))</f>
        <v>48730.479999999996</v>
      </c>
      <c r="O367" s="290">
        <f t="shared" si="180"/>
        <v>134.61458563535911</v>
      </c>
      <c r="P367" s="290" cm="1">
        <f t="array" ref="P367">IF(Parameters!$D$55="No",IF($A367&lt;=Parameters!$F$39,Parameters!$E$39*$A367,IF($A367&lt;=Parameters!$F$40,Parameters!$E$39*Parameters!$F$39+Parameters!$E$40*($A367-Parameters!$F$39),IF($A367&lt;=Parameters!$F$41,Parameters!$E$39*Parameters!$F$39+Parameters!$E$40*(Parameters!$F$40-Parameters!$F$39)+Parameters!$E$41*($A367-Parameters!$F$40),Parameters!$E$39*Parameters!$F$39+Parameters!$E$40*(Parameters!$F$40-Parameters!$F$39)+Parameters!$E$41*(Parameters!$F$41-Parameters!$F$40)+Parameters!$E$42*($A367-Parameters!$F$41)))),_xlfn.IFS($A367&lt;=Parameters!$F$39,Parameters!$E$39*$A367,$A367&lt;=Parameters!$F$40,Parameters!$E$40*$A367,$A367&lt;=Parameters!$F$41,Parameters!$E$41*$A367,$A367&gt;Parameters!$F$41,Parameters!$E$42*$A367))</f>
        <v>51271.020000000004</v>
      </c>
      <c r="Q367" s="290">
        <f t="shared" si="181"/>
        <v>141.63265193370168</v>
      </c>
      <c r="R367" s="290" cm="1">
        <f t="array" ref="R367">IF(Parameters!$E$55="No",IF($A367&lt;=Parameters!$H$23,Parameters!$G$23*$A367,IF($A367&lt;=Parameters!$H$24,Parameters!$G$23*Parameters!$H$23+Parameters!$G$24*($A367-Parameters!$H$23),IF($A367&lt;=Parameters!$H$25,Parameters!$G$23*Parameters!$H$23+Parameters!$G$24*(Parameters!$H$24-Parameters!$H$23)+Parameters!$G$25*($A367-Parameters!$H$24),Parameters!$G$23*Parameters!$H$23+Parameters!$G$24*(Parameters!$H$24-Parameters!$H$23)+Parameters!$G$25*(Parameters!$H$25-Parameters!$H$24)+Parameters!$G$26*($A367-Parameters!$H$25)))),_xlfn.IFS($A367&lt;=Parameters!$H$23,Parameters!$G$23*$A367,$A367&lt;=Parameters!$H$24,Parameters!$G$24*$A367,$A367&lt;=Parameters!$H$25,Parameters!$G$25*$A367,$A367&gt;Parameters!$H$25,Parameters!$G$26*$A367))</f>
        <v>35813.380000000005</v>
      </c>
      <c r="S367" s="290">
        <f t="shared" si="157"/>
        <v>98.931988950276249</v>
      </c>
      <c r="T367" s="290" cm="1">
        <f t="array" ref="T367">IF(Parameters!$E$55="No",IF($A367&lt;=Parameters!$H$28,Parameters!$G$28*$A367,IF($A367&lt;=Parameters!$H$29,Parameters!$G$28*Parameters!$H$28+Parameters!$G$29*($A367-Parameters!$H$28),IF($A367&lt;=Parameters!$H$30,Parameters!$G$28*Parameters!$H$28+Parameters!$G$29*(Parameters!$H$29-Parameters!$H$28)+Parameters!$G$30*($A367-Parameters!$H$29),Parameters!$G$28*Parameters!$H$28+Parameters!$G$29*(Parameters!$H$29-Parameters!$H$28)+Parameters!$G$30*(Parameters!$H$30-Parameters!$H$29)+Parameters!$G$31*($A367-Parameters!$H$30)))),_xlfn.IFS($A367&lt;=Parameters!$H$28,Parameters!$G$28*$A367,$A367&lt;=Parameters!$H$29,Parameters!$G$29*$A367,$A367&lt;=Parameters!$H$30,Parameters!$G$30*$A367,$A367&gt;Parameters!$H$30,Parameters!$G$31*$A367))</f>
        <v>45172.82</v>
      </c>
      <c r="U367" s="290">
        <f t="shared" si="158"/>
        <v>124.78679558011049</v>
      </c>
      <c r="V367" s="290" cm="1">
        <f t="array" ref="V367">IF(Parameters!$E$55="No",IF($A367&lt;=Parameters!$H$34,Parameters!$G$34*$A367,IF($A367&lt;=Parameters!$H$35,Parameters!$G$34*Parameters!$H$34+Parameters!$G$35*($A367-Parameters!$H$34),IF($A367&lt;=Parameters!$H$36,Parameters!$G$34*Parameters!$H$34+Parameters!$G$35*(Parameters!$H$35-Parameters!$H$34)+Parameters!$G$36*($A367-Parameters!$H$35),Parameters!$G$34*Parameters!$H$34+Parameters!$G$35*(Parameters!$H$35-Parameters!$H$34)+Parameters!$G$36*(Parameters!$H$36-Parameters!$H$35)+Parameters!$G$37*($A367-Parameters!$H$36)))),_xlfn.IFS($A367&lt;=Parameters!$H$34,Parameters!$G$34*$A367,$A367&lt;=Parameters!$H$35,Parameters!$G$35*$A367,$A367&lt;=Parameters!$H$36,Parameters!$G$36*$A367,$A367&gt;Parameters!$H$36,Parameters!$G$37*$A367))</f>
        <v>48730.479999999996</v>
      </c>
      <c r="W367" s="290">
        <f t="shared" si="182"/>
        <v>134.61458563535911</v>
      </c>
      <c r="X367" s="290" cm="1">
        <f t="array" ref="X367">IF(Parameters!$E$55="No",IF($A367&lt;=Parameters!$H$39,Parameters!$G$39*$A367,IF($A367&lt;=Parameters!$H$40,Parameters!$G$39*Parameters!$H$39+Parameters!$G$40*($A367-Parameters!$H$39),IF($A367&lt;=Parameters!$H$41,Parameters!$G$39*Parameters!$H$39+Parameters!$G$40*(Parameters!$H$40-Parameters!$H$39)+Parameters!$G$41*($A367-Parameters!$H$40),Parameters!$G$39*Parameters!$H$39+Parameters!$G$40*(Parameters!$H$40-Parameters!$H$39)+Parameters!$G$41*(Parameters!$H$41-Parameters!$H$40)+Parameters!$G$42*($A367-Parameters!$H$41)))),_xlfn.IFS($A367&lt;=Parameters!$H$39,Parameters!$G$39*$A367,$A367&lt;=Parameters!$H$40,Parameters!$G$40*$A367,$A367&lt;=Parameters!$H$41,Parameters!$G$41*$A367,$A367&gt;Parameters!$H$41,Parameters!$G$42*$A367))</f>
        <v>51271.020000000004</v>
      </c>
      <c r="Y367" s="290">
        <f t="shared" si="183"/>
        <v>141.63265193370168</v>
      </c>
      <c r="Z367" s="290" cm="1">
        <f t="array" ref="Z367">IF(Parameters!$F$55="No",IF($A367&lt;=Parameters!$J$23,Parameters!$I$23*$A367,IF($A367&lt;=Parameters!$J$24,Parameters!$I$23*Parameters!$J$23+Parameters!$I$24*($A367-Parameters!$J$23),IF($A367&lt;=Parameters!$J$25,Parameters!$I$23*Parameters!$J$23+Parameters!$I$24*(Parameters!$J$24-Parameters!$J$23)+Parameters!$I$25*($A367-Parameters!$J$24),Parameters!$I$23*Parameters!$J$23+Parameters!$I$24*(Parameters!$J$24-Parameters!$J$23)+Parameters!$I$25*(Parameters!$J$25-Parameters!$J$24)+Parameters!$I$26*($A367-Parameters!$J$25)))),_xlfn.IFS($A367&lt;=Parameters!$J$23,Parameters!$I$23*$A367,$A367&lt;=Parameters!$J$24,Parameters!$I$24*$A367,$A367&lt;=Parameters!$J$25,Parameters!$I$25*$A367,$A367&gt;Parameters!$J$25,Parameters!$I$26*$A367))</f>
        <v>35813.380000000005</v>
      </c>
      <c r="AA367" s="290">
        <f t="shared" si="159"/>
        <v>98.931988950276249</v>
      </c>
      <c r="AB367" s="290" cm="1">
        <f t="array" ref="AB367">IF(Parameters!$F$55="No",IF($A367&lt;=Parameters!$J$28,Parameters!$I$28*$A367,IF($A367&lt;=Parameters!$J$29,Parameters!$I$28*Parameters!$J$28+Parameters!$I$29*($A367-Parameters!$J$28),IF($A367&lt;=Parameters!$J$30,Parameters!$I$28*Parameters!$J$28+Parameters!$I$29*(Parameters!$J$29-Parameters!$J$28)+Parameters!$I$30*($A367-Parameters!$J$29),Parameters!$I$28*Parameters!$J$28+Parameters!$I$29*(Parameters!$J$29-Parameters!$J$28)+Parameters!$I$30*(Parameters!$J$30-Parameters!$J$29)+Parameters!$I$31*($A367-Parameters!$J$30)))),_xlfn.IFS($A367&lt;=Parameters!$J$28,Parameters!$I$28*$A367,$A367&lt;=Parameters!$J$29,Parameters!$I$29*$A367,$A367&lt;=Parameters!$J$30,Parameters!$I$30*$A367,$A367&gt;Parameters!$J$30,Parameters!$I$31*$A367))</f>
        <v>45172.82</v>
      </c>
      <c r="AC367" s="290">
        <f t="shared" si="160"/>
        <v>124.78679558011049</v>
      </c>
      <c r="AD367" s="290" cm="1">
        <f t="array" ref="AD367">IF(Parameters!$F$55="No",IF($A367&lt;=Parameters!$J$34,Parameters!$I$34*$A367,IF($A367&lt;=Parameters!$J$35,Parameters!$I$34*Parameters!$J$34+Parameters!$I$35*($A367-Parameters!$J$34),IF($A367&lt;=Parameters!$J$36,Parameters!$I$34*Parameters!$J$34+Parameters!$I$35*(Parameters!$J$35-Parameters!$J$34)+Parameters!$I$36*($A367-Parameters!$J$35),Parameters!$I$34*Parameters!$J$34+Parameters!$I$35*(Parameters!$J$35-Parameters!$J$34)+Parameters!$I$36*(Parameters!$J$36-Parameters!$J$35)+Parameters!$I$37*($A367-Parameters!$J$36)))),_xlfn.IFS($A367&lt;=Parameters!$J$34,Parameters!$I$34*$A367,$A367&lt;=Parameters!$J$35,Parameters!$I$35*$A367,$A367&lt;=Parameters!$J$36,Parameters!$I$36*$A367,$A367&gt;Parameters!$J$36,Parameters!$I$37*$A367))</f>
        <v>48730.479999999996</v>
      </c>
      <c r="AE367" s="290">
        <f t="shared" si="184"/>
        <v>134.61458563535911</v>
      </c>
      <c r="AF367" s="290" cm="1">
        <f t="array" ref="AF367">IF(Parameters!$F$55="No",IF($A367&lt;=Parameters!$J$39,Parameters!$I$39*$A367,IF($A367&lt;=Parameters!$J$40,Parameters!$I$39*Parameters!$J$39+Parameters!$I$40*($A367-Parameters!$J$39),IF($A367&lt;=Parameters!$J$41,Parameters!$I$39*Parameters!$J$39+Parameters!$I$40*(Parameters!$J$40-Parameters!$J$39)+Parameters!$I$41*($A367-Parameters!$J$40),Parameters!$I$39*Parameters!$J$39+Parameters!$I$40*(Parameters!$J$40-Parameters!$J$39)+Parameters!$I$41*(Parameters!$J$41-Parameters!$J$40)+Parameters!$I$42*($A367-Parameters!$J$41)))),_xlfn.IFS($A367&lt;=Parameters!$J$39,Parameters!$I$39*$A367,$A367&lt;=Parameters!$J$40,Parameters!$I$40*$A367,$A367&lt;=Parameters!$J$41,Parameters!$I$41*$A367,$A367&gt;Parameters!$J$41,Parameters!$I$42*$A367))</f>
        <v>51271.020000000004</v>
      </c>
      <c r="AG367" s="290">
        <f t="shared" si="185"/>
        <v>141.63265193370168</v>
      </c>
      <c r="AI367" s="428">
        <f t="shared" si="161"/>
        <v>136.49000000000524</v>
      </c>
      <c r="AJ367" s="428">
        <f t="shared" si="162"/>
        <v>159.35999999999331</v>
      </c>
      <c r="AK367" s="428">
        <f t="shared" si="163"/>
        <v>143.54000000000087</v>
      </c>
      <c r="AL367" s="428">
        <f t="shared" si="164"/>
        <v>158.4600000000064</v>
      </c>
      <c r="AM367" s="428">
        <f t="shared" si="165"/>
        <v>136.49000000000524</v>
      </c>
      <c r="AN367" s="428">
        <f t="shared" si="166"/>
        <v>159.35999999999331</v>
      </c>
      <c r="AO367" s="428">
        <f t="shared" si="167"/>
        <v>143.54000000000087</v>
      </c>
      <c r="AP367" s="428">
        <f t="shared" si="168"/>
        <v>158.4600000000064</v>
      </c>
      <c r="AQ367" s="428">
        <f t="shared" si="169"/>
        <v>136.49000000000524</v>
      </c>
      <c r="AR367" s="428">
        <f t="shared" si="170"/>
        <v>159.35999999999331</v>
      </c>
      <c r="AS367" s="428">
        <f t="shared" si="171"/>
        <v>143.54000000000087</v>
      </c>
      <c r="AT367" s="428">
        <f t="shared" si="172"/>
        <v>158.4600000000064</v>
      </c>
      <c r="AU367" s="428">
        <f t="shared" si="173"/>
        <v>136.49000000000524</v>
      </c>
      <c r="AV367" s="428">
        <f t="shared" si="174"/>
        <v>159.35999999999331</v>
      </c>
      <c r="AW367" s="428">
        <f t="shared" si="175"/>
        <v>143.54000000000087</v>
      </c>
      <c r="AX367" s="428">
        <f t="shared" si="176"/>
        <v>158.4600000000064</v>
      </c>
    </row>
    <row r="368">
      <c r="A368" s="413">
        <v>363</v>
      </c>
      <c r="B368" s="290" cm="1">
        <f t="array" ref="B368">IF(Parameters!$C$55="No",IF($A368&lt;=Parameters!$D$23,Parameters!$C$23*$A368,IF($A368&lt;=Parameters!$D$24,Parameters!$C$23*Parameters!$D$23+Parameters!$C$24*($A368-Parameters!$D$23),IF($A368&lt;=Parameters!$D$25,Parameters!$C$23*Parameters!$D$23+Parameters!$C$24*(Parameters!$D$24-Parameters!$D$23)+Parameters!$C$25*($A368-Parameters!$D$24),Parameters!$C$23*Parameters!$D$23+Parameters!$C$24*(Parameters!$D$24-Parameters!$D$23)+Parameters!$C$25*(Parameters!$D$25-Parameters!$D$24)+Parameters!$C$26*($A368-Parameters!$D$25)))),_xlfn.IFS($A368&lt;=Parameters!$D$23,Parameters!$C$23*$A368,$A368&lt;=Parameters!$D$24,Parameters!$C$24*$A368,$A368&lt;=Parameters!$D$25,Parameters!$C$25*$A368,$A368&gt;Parameters!$D$25,Parameters!$C$26*$A368))</f>
        <v>35949.870000000003</v>
      </c>
      <c r="C368" s="290">
        <f t="shared" si="177"/>
        <v>99.035454545454556</v>
      </c>
      <c r="D368" s="290" cm="1">
        <f t="array" ref="D368">IF(Parameters!$C$55="No",IF($A368&lt;=Parameters!$D$28,Parameters!$C$28*$A368,IF($A368&lt;=Parameters!$D$29,Parameters!$C$28*Parameters!$D$28+Parameters!$C$29*($A368-Parameters!$D$28),IF($A368&lt;=Parameters!$D$30,Parameters!$C$28*Parameters!$D$28+Parameters!$C$29*(Parameters!$D$29-Parameters!$D$28)+Parameters!$C$30*($A368-Parameters!$D$29),Parameters!$C$28*Parameters!$D$28+Parameters!$C$29*(Parameters!$D$29-Parameters!$D$28)+Parameters!$C$30*(Parameters!$D$30-Parameters!$D$29)+Parameters!$C$31*($A368-Parameters!$D$30)))),_xlfn.IFS($A368&lt;=Parameters!$D$28,Parameters!$C$28*$A368,$A368&lt;=Parameters!$D$29,Parameters!$C$29*$A368,$A368&lt;=Parameters!$D$30,Parameters!$C$30*$A368,$A368&gt;Parameters!$D$30,Parameters!$C$31*$A368))</f>
        <v>45332.18</v>
      </c>
      <c r="E368" s="290">
        <f t="shared" si="177"/>
        <v>124.88203856749311</v>
      </c>
      <c r="F368" s="290" cm="1">
        <f t="array" ref="F368">IF(Parameters!$C$55="No",IF($A368&lt;=Parameters!$D$34,Parameters!$C$34*$A368,IF($A368&lt;=Parameters!$D$35,Parameters!$C$34*Parameters!$D$34+Parameters!$C$35*($A368-Parameters!$D$34),IF($A368&lt;=Parameters!$D$36,Parameters!$C$34*Parameters!$D$34+Parameters!$C$35*(Parameters!$D$35-Parameters!$D$34)+Parameters!$C$36*($A368-Parameters!$D$35),Parameters!$C$34*Parameters!$D$34+Parameters!$C$35*(Parameters!$D$35-Parameters!$D$34)+Parameters!$C$36*(Parameters!$D$36-Parameters!$D$35)+Parameters!$C$37*($A368-Parameters!$D$36)))),_xlfn.IFS($A368&lt;=Parameters!$D$34,Parameters!$C$34*$A368,$A368&lt;=Parameters!$D$35,Parameters!$C$35*$A368,$A368&lt;=Parameters!$D$36,Parameters!$C$36*$A368,$A368&gt;Parameters!$D$36,Parameters!$C$37*$A368))</f>
        <v>48874.02</v>
      </c>
      <c r="G368" s="290">
        <f t="shared" si="178"/>
        <v>134.63917355371899</v>
      </c>
      <c r="H368" s="290" cm="1">
        <f t="array" ref="H368">IF(Parameters!$C$55="No",IF($A368&lt;=Parameters!$D$39,Parameters!$C$39*$A368,IF($A368&lt;=Parameters!$D$40,Parameters!$C$39*Parameters!$D$39+Parameters!$C$40*($A368-Parameters!$D$39),IF($A368&lt;=Parameters!$D$41,Parameters!$C$39*Parameters!$D$39+Parameters!$C$40*(Parameters!$D$40-Parameters!$D$39)+Parameters!$C$41*($A368-Parameters!$D$40),Parameters!$C$39*Parameters!$D$39+Parameters!$C$40*(Parameters!$D$40-Parameters!$D$39)+Parameters!$C$41*(Parameters!$D$41-Parameters!$D$40)+Parameters!$C$42*($A368-Parameters!$D$41)))),_xlfn.IFS($A368&lt;=Parameters!$D$39,Parameters!$C$39*$A368,$A368&lt;=Parameters!$D$40,Parameters!$C$40*$A368,$A368&lt;=Parameters!$D$41,Parameters!$C$41*$A368,$A368&gt;Parameters!$D$41,Parameters!$C$42*$A368))</f>
        <v>51429.48</v>
      </c>
      <c r="I368" s="290">
        <f t="shared" si="179"/>
        <v>141.67900826446282</v>
      </c>
      <c r="J368" s="290" cm="1">
        <f t="array" ref="J368">IF(Parameters!$D$55="No",IF($A368&lt;=Parameters!$F$23,Parameters!$E$23*$A368,IF($A368&lt;=Parameters!$F$24,Parameters!$E$23*Parameters!$F$23+Parameters!$E$24*($A368-Parameters!$F$23),IF($A368&lt;=Parameters!$F$25,Parameters!$E$23*Parameters!$F$23+Parameters!$E$24*(Parameters!$F$24-Parameters!$F$23)+Parameters!$E$25*($A368-Parameters!$F$24),Parameters!$E$23*Parameters!$F$23+Parameters!$E$24*(Parameters!$F$24-Parameters!$F$23)+Parameters!$E$25*(Parameters!$F$25-Parameters!$F$24)+Parameters!$E$26*($A368-Parameters!$F$25)))),_xlfn.IFS($A368&lt;=Parameters!$F$23,Parameters!$E$23*$A368,$A368&lt;=Parameters!$F$24,Parameters!$E$24*$A368,$A368&lt;=Parameters!$F$25,Parameters!$E$25*$A368,$A368&gt;Parameters!$F$25,Parameters!$E$26*$A368))</f>
        <v>35949.870000000003</v>
      </c>
      <c r="K368" s="290">
        <f t="shared" si="155"/>
        <v>99.035454545454556</v>
      </c>
      <c r="L368" s="290" cm="1">
        <f t="array" ref="L368">IF(Parameters!$D$55="No",IF($A368&lt;=Parameters!$F$28,Parameters!$E$28*$A368,IF($A368&lt;=Parameters!$F$29,Parameters!$E$28*Parameters!$F$28+Parameters!$E$29*($A368-Parameters!$F$28),IF($A368&lt;=Parameters!$F$30,Parameters!$E$28*Parameters!$F$28+Parameters!$E$29*(Parameters!$F$29-Parameters!$F$28)+Parameters!$E$30*($A368-Parameters!$F$29),Parameters!$E$28*Parameters!$F$28+Parameters!$E$29*(Parameters!$F$29-Parameters!$F$28)+Parameters!$E$30*(Parameters!$F$30-Parameters!$F$29)+Parameters!$E$31*($A368-Parameters!$F$30)))),_xlfn.IFS($A368&lt;=Parameters!$F$28,Parameters!$E$28*$A368,$A368&lt;=Parameters!$F$29,Parameters!$E$29*$A368,$A368&lt;=Parameters!$F$30,Parameters!$E$30*$A368,$A368&gt;Parameters!$F$30,Parameters!$E$31*$A368))</f>
        <v>45332.18</v>
      </c>
      <c r="M368" s="290">
        <f t="shared" si="156"/>
        <v>124.88203856749311</v>
      </c>
      <c r="N368" s="290" cm="1">
        <f t="array" ref="N368">IF(Parameters!$D$55="No",IF($A368&lt;=Parameters!$F$34,Parameters!$E$34*$A368,IF($A368&lt;=Parameters!$F$35,Parameters!$E$34*Parameters!$F$34+Parameters!$E$35*($A368-Parameters!$F$34),IF($A368&lt;=Parameters!$F$36,Parameters!$E$34*Parameters!$F$34+Parameters!$E$35*(Parameters!$F$35-Parameters!$F$34)+Parameters!$E$36*($A368-Parameters!$F$35),Parameters!$E$34*Parameters!$F$34+Parameters!$E$35*(Parameters!$F$35-Parameters!$F$34)+Parameters!$E$36*(Parameters!$F$36-Parameters!$F$35)+Parameters!$E$37*($A368-Parameters!$F$36)))),_xlfn.IFS($A368&lt;=Parameters!$F$34,Parameters!$E$34*$A368,$A368&lt;=Parameters!$F$35,Parameters!$E$35*$A368,$A368&lt;=Parameters!$F$36,Parameters!$E$36*$A368,$A368&gt;Parameters!$F$36,Parameters!$E$37*$A368))</f>
        <v>48874.02</v>
      </c>
      <c r="O368" s="290">
        <f t="shared" si="180"/>
        <v>134.63917355371899</v>
      </c>
      <c r="P368" s="290" cm="1">
        <f t="array" ref="P368">IF(Parameters!$D$55="No",IF($A368&lt;=Parameters!$F$39,Parameters!$E$39*$A368,IF($A368&lt;=Parameters!$F$40,Parameters!$E$39*Parameters!$F$39+Parameters!$E$40*($A368-Parameters!$F$39),IF($A368&lt;=Parameters!$F$41,Parameters!$E$39*Parameters!$F$39+Parameters!$E$40*(Parameters!$F$40-Parameters!$F$39)+Parameters!$E$41*($A368-Parameters!$F$40),Parameters!$E$39*Parameters!$F$39+Parameters!$E$40*(Parameters!$F$40-Parameters!$F$39)+Parameters!$E$41*(Parameters!$F$41-Parameters!$F$40)+Parameters!$E$42*($A368-Parameters!$F$41)))),_xlfn.IFS($A368&lt;=Parameters!$F$39,Parameters!$E$39*$A368,$A368&lt;=Parameters!$F$40,Parameters!$E$40*$A368,$A368&lt;=Parameters!$F$41,Parameters!$E$41*$A368,$A368&gt;Parameters!$F$41,Parameters!$E$42*$A368))</f>
        <v>51429.48</v>
      </c>
      <c r="Q368" s="290">
        <f t="shared" si="181"/>
        <v>141.67900826446282</v>
      </c>
      <c r="R368" s="290" cm="1">
        <f t="array" ref="R368">IF(Parameters!$E$55="No",IF($A368&lt;=Parameters!$H$23,Parameters!$G$23*$A368,IF($A368&lt;=Parameters!$H$24,Parameters!$G$23*Parameters!$H$23+Parameters!$G$24*($A368-Parameters!$H$23),IF($A368&lt;=Parameters!$H$25,Parameters!$G$23*Parameters!$H$23+Parameters!$G$24*(Parameters!$H$24-Parameters!$H$23)+Parameters!$G$25*($A368-Parameters!$H$24),Parameters!$G$23*Parameters!$H$23+Parameters!$G$24*(Parameters!$H$24-Parameters!$H$23)+Parameters!$G$25*(Parameters!$H$25-Parameters!$H$24)+Parameters!$G$26*($A368-Parameters!$H$25)))),_xlfn.IFS($A368&lt;=Parameters!$H$23,Parameters!$G$23*$A368,$A368&lt;=Parameters!$H$24,Parameters!$G$24*$A368,$A368&lt;=Parameters!$H$25,Parameters!$G$25*$A368,$A368&gt;Parameters!$H$25,Parameters!$G$26*$A368))</f>
        <v>35949.870000000003</v>
      </c>
      <c r="S368" s="290">
        <f t="shared" si="157"/>
        <v>99.035454545454556</v>
      </c>
      <c r="T368" s="290" cm="1">
        <f t="array" ref="T368">IF(Parameters!$E$55="No",IF($A368&lt;=Parameters!$H$28,Parameters!$G$28*$A368,IF($A368&lt;=Parameters!$H$29,Parameters!$G$28*Parameters!$H$28+Parameters!$G$29*($A368-Parameters!$H$28),IF($A368&lt;=Parameters!$H$30,Parameters!$G$28*Parameters!$H$28+Parameters!$G$29*(Parameters!$H$29-Parameters!$H$28)+Parameters!$G$30*($A368-Parameters!$H$29),Parameters!$G$28*Parameters!$H$28+Parameters!$G$29*(Parameters!$H$29-Parameters!$H$28)+Parameters!$G$30*(Parameters!$H$30-Parameters!$H$29)+Parameters!$G$31*($A368-Parameters!$H$30)))),_xlfn.IFS($A368&lt;=Parameters!$H$28,Parameters!$G$28*$A368,$A368&lt;=Parameters!$H$29,Parameters!$G$29*$A368,$A368&lt;=Parameters!$H$30,Parameters!$G$30*$A368,$A368&gt;Parameters!$H$30,Parameters!$G$31*$A368))</f>
        <v>45332.18</v>
      </c>
      <c r="U368" s="290">
        <f t="shared" si="158"/>
        <v>124.88203856749311</v>
      </c>
      <c r="V368" s="290" cm="1">
        <f t="array" ref="V368">IF(Parameters!$E$55="No",IF($A368&lt;=Parameters!$H$34,Parameters!$G$34*$A368,IF($A368&lt;=Parameters!$H$35,Parameters!$G$34*Parameters!$H$34+Parameters!$G$35*($A368-Parameters!$H$34),IF($A368&lt;=Parameters!$H$36,Parameters!$G$34*Parameters!$H$34+Parameters!$G$35*(Parameters!$H$35-Parameters!$H$34)+Parameters!$G$36*($A368-Parameters!$H$35),Parameters!$G$34*Parameters!$H$34+Parameters!$G$35*(Parameters!$H$35-Parameters!$H$34)+Parameters!$G$36*(Parameters!$H$36-Parameters!$H$35)+Parameters!$G$37*($A368-Parameters!$H$36)))),_xlfn.IFS($A368&lt;=Parameters!$H$34,Parameters!$G$34*$A368,$A368&lt;=Parameters!$H$35,Parameters!$G$35*$A368,$A368&lt;=Parameters!$H$36,Parameters!$G$36*$A368,$A368&gt;Parameters!$H$36,Parameters!$G$37*$A368))</f>
        <v>48874.02</v>
      </c>
      <c r="W368" s="290">
        <f t="shared" si="182"/>
        <v>134.63917355371899</v>
      </c>
      <c r="X368" s="290" cm="1">
        <f t="array" ref="X368">IF(Parameters!$E$55="No",IF($A368&lt;=Parameters!$H$39,Parameters!$G$39*$A368,IF($A368&lt;=Parameters!$H$40,Parameters!$G$39*Parameters!$H$39+Parameters!$G$40*($A368-Parameters!$H$39),IF($A368&lt;=Parameters!$H$41,Parameters!$G$39*Parameters!$H$39+Parameters!$G$40*(Parameters!$H$40-Parameters!$H$39)+Parameters!$G$41*($A368-Parameters!$H$40),Parameters!$G$39*Parameters!$H$39+Parameters!$G$40*(Parameters!$H$40-Parameters!$H$39)+Parameters!$G$41*(Parameters!$H$41-Parameters!$H$40)+Parameters!$G$42*($A368-Parameters!$H$41)))),_xlfn.IFS($A368&lt;=Parameters!$H$39,Parameters!$G$39*$A368,$A368&lt;=Parameters!$H$40,Parameters!$G$40*$A368,$A368&lt;=Parameters!$H$41,Parameters!$G$41*$A368,$A368&gt;Parameters!$H$41,Parameters!$G$42*$A368))</f>
        <v>51429.48</v>
      </c>
      <c r="Y368" s="290">
        <f t="shared" si="183"/>
        <v>141.67900826446282</v>
      </c>
      <c r="Z368" s="290" cm="1">
        <f t="array" ref="Z368">IF(Parameters!$F$55="No",IF($A368&lt;=Parameters!$J$23,Parameters!$I$23*$A368,IF($A368&lt;=Parameters!$J$24,Parameters!$I$23*Parameters!$J$23+Parameters!$I$24*($A368-Parameters!$J$23),IF($A368&lt;=Parameters!$J$25,Parameters!$I$23*Parameters!$J$23+Parameters!$I$24*(Parameters!$J$24-Parameters!$J$23)+Parameters!$I$25*($A368-Parameters!$J$24),Parameters!$I$23*Parameters!$J$23+Parameters!$I$24*(Parameters!$J$24-Parameters!$J$23)+Parameters!$I$25*(Parameters!$J$25-Parameters!$J$24)+Parameters!$I$26*($A368-Parameters!$J$25)))),_xlfn.IFS($A368&lt;=Parameters!$J$23,Parameters!$I$23*$A368,$A368&lt;=Parameters!$J$24,Parameters!$I$24*$A368,$A368&lt;=Parameters!$J$25,Parameters!$I$25*$A368,$A368&gt;Parameters!$J$25,Parameters!$I$26*$A368))</f>
        <v>35949.870000000003</v>
      </c>
      <c r="AA368" s="290">
        <f t="shared" si="159"/>
        <v>99.035454545454556</v>
      </c>
      <c r="AB368" s="290" cm="1">
        <f t="array" ref="AB368">IF(Parameters!$F$55="No",IF($A368&lt;=Parameters!$J$28,Parameters!$I$28*$A368,IF($A368&lt;=Parameters!$J$29,Parameters!$I$28*Parameters!$J$28+Parameters!$I$29*($A368-Parameters!$J$28),IF($A368&lt;=Parameters!$J$30,Parameters!$I$28*Parameters!$J$28+Parameters!$I$29*(Parameters!$J$29-Parameters!$J$28)+Parameters!$I$30*($A368-Parameters!$J$29),Parameters!$I$28*Parameters!$J$28+Parameters!$I$29*(Parameters!$J$29-Parameters!$J$28)+Parameters!$I$30*(Parameters!$J$30-Parameters!$J$29)+Parameters!$I$31*($A368-Parameters!$J$30)))),_xlfn.IFS($A368&lt;=Parameters!$J$28,Parameters!$I$28*$A368,$A368&lt;=Parameters!$J$29,Parameters!$I$29*$A368,$A368&lt;=Parameters!$J$30,Parameters!$I$30*$A368,$A368&gt;Parameters!$J$30,Parameters!$I$31*$A368))</f>
        <v>45332.18</v>
      </c>
      <c r="AC368" s="290">
        <f t="shared" si="160"/>
        <v>124.88203856749311</v>
      </c>
      <c r="AD368" s="290" cm="1">
        <f t="array" ref="AD368">IF(Parameters!$F$55="No",IF($A368&lt;=Parameters!$J$34,Parameters!$I$34*$A368,IF($A368&lt;=Parameters!$J$35,Parameters!$I$34*Parameters!$J$34+Parameters!$I$35*($A368-Parameters!$J$34),IF($A368&lt;=Parameters!$J$36,Parameters!$I$34*Parameters!$J$34+Parameters!$I$35*(Parameters!$J$35-Parameters!$J$34)+Parameters!$I$36*($A368-Parameters!$J$35),Parameters!$I$34*Parameters!$J$34+Parameters!$I$35*(Parameters!$J$35-Parameters!$J$34)+Parameters!$I$36*(Parameters!$J$36-Parameters!$J$35)+Parameters!$I$37*($A368-Parameters!$J$36)))),_xlfn.IFS($A368&lt;=Parameters!$J$34,Parameters!$I$34*$A368,$A368&lt;=Parameters!$J$35,Parameters!$I$35*$A368,$A368&lt;=Parameters!$J$36,Parameters!$I$36*$A368,$A368&gt;Parameters!$J$36,Parameters!$I$37*$A368))</f>
        <v>48874.02</v>
      </c>
      <c r="AE368" s="290">
        <f t="shared" si="184"/>
        <v>134.63917355371899</v>
      </c>
      <c r="AF368" s="290" cm="1">
        <f t="array" ref="AF368">IF(Parameters!$F$55="No",IF($A368&lt;=Parameters!$J$39,Parameters!$I$39*$A368,IF($A368&lt;=Parameters!$J$40,Parameters!$I$39*Parameters!$J$39+Parameters!$I$40*($A368-Parameters!$J$39),IF($A368&lt;=Parameters!$J$41,Parameters!$I$39*Parameters!$J$39+Parameters!$I$40*(Parameters!$J$40-Parameters!$J$39)+Parameters!$I$41*($A368-Parameters!$J$40),Parameters!$I$39*Parameters!$J$39+Parameters!$I$40*(Parameters!$J$40-Parameters!$J$39)+Parameters!$I$41*(Parameters!$J$41-Parameters!$J$40)+Parameters!$I$42*($A368-Parameters!$J$41)))),_xlfn.IFS($A368&lt;=Parameters!$J$39,Parameters!$I$39*$A368,$A368&lt;=Parameters!$J$40,Parameters!$I$40*$A368,$A368&lt;=Parameters!$J$41,Parameters!$I$41*$A368,$A368&gt;Parameters!$J$41,Parameters!$I$42*$A368))</f>
        <v>51429.48</v>
      </c>
      <c r="AG368" s="290">
        <f t="shared" si="185"/>
        <v>141.67900826446282</v>
      </c>
      <c r="AI368" s="428">
        <f t="shared" si="161"/>
        <v>136.48999999999796</v>
      </c>
      <c r="AJ368" s="428">
        <f t="shared" si="162"/>
        <v>159.36000000000058</v>
      </c>
      <c r="AK368" s="428">
        <f t="shared" si="163"/>
        <v>143.54000000000087</v>
      </c>
      <c r="AL368" s="428">
        <f t="shared" si="164"/>
        <v>158.45999999999913</v>
      </c>
      <c r="AM368" s="428">
        <f t="shared" si="165"/>
        <v>136.48999999999796</v>
      </c>
      <c r="AN368" s="428">
        <f t="shared" si="166"/>
        <v>159.36000000000058</v>
      </c>
      <c r="AO368" s="428">
        <f t="shared" si="167"/>
        <v>143.54000000000087</v>
      </c>
      <c r="AP368" s="428">
        <f t="shared" si="168"/>
        <v>158.45999999999913</v>
      </c>
      <c r="AQ368" s="428">
        <f t="shared" si="169"/>
        <v>136.48999999999796</v>
      </c>
      <c r="AR368" s="428">
        <f t="shared" si="170"/>
        <v>159.36000000000058</v>
      </c>
      <c r="AS368" s="428">
        <f t="shared" si="171"/>
        <v>143.54000000000087</v>
      </c>
      <c r="AT368" s="428">
        <f t="shared" si="172"/>
        <v>158.45999999999913</v>
      </c>
      <c r="AU368" s="428">
        <f t="shared" si="173"/>
        <v>136.48999999999796</v>
      </c>
      <c r="AV368" s="428">
        <f t="shared" si="174"/>
        <v>159.36000000000058</v>
      </c>
      <c r="AW368" s="428">
        <f t="shared" si="175"/>
        <v>143.54000000000087</v>
      </c>
      <c r="AX368" s="428">
        <f t="shared" si="176"/>
        <v>158.45999999999913</v>
      </c>
    </row>
    <row r="369">
      <c r="A369" s="413">
        <v>364</v>
      </c>
      <c r="B369" s="290" cm="1">
        <f t="array" ref="B369">IF(Parameters!$C$55="No",IF($A369&lt;=Parameters!$D$23,Parameters!$C$23*$A369,IF($A369&lt;=Parameters!$D$24,Parameters!$C$23*Parameters!$D$23+Parameters!$C$24*($A369-Parameters!$D$23),IF($A369&lt;=Parameters!$D$25,Parameters!$C$23*Parameters!$D$23+Parameters!$C$24*(Parameters!$D$24-Parameters!$D$23)+Parameters!$C$25*($A369-Parameters!$D$24),Parameters!$C$23*Parameters!$D$23+Parameters!$C$24*(Parameters!$D$24-Parameters!$D$23)+Parameters!$C$25*(Parameters!$D$25-Parameters!$D$24)+Parameters!$C$26*($A369-Parameters!$D$25)))),_xlfn.IFS($A369&lt;=Parameters!$D$23,Parameters!$C$23*$A369,$A369&lt;=Parameters!$D$24,Parameters!$C$24*$A369,$A369&lt;=Parameters!$D$25,Parameters!$C$25*$A369,$A369&gt;Parameters!$D$25,Parameters!$C$26*$A369))</f>
        <v>36086.36</v>
      </c>
      <c r="C369" s="290">
        <f t="shared" si="177"/>
        <v>99.138351648351644</v>
      </c>
      <c r="D369" s="290" cm="1">
        <f t="array" ref="D369">IF(Parameters!$C$55="No",IF($A369&lt;=Parameters!$D$28,Parameters!$C$28*$A369,IF($A369&lt;=Parameters!$D$29,Parameters!$C$28*Parameters!$D$28+Parameters!$C$29*($A369-Parameters!$D$28),IF($A369&lt;=Parameters!$D$30,Parameters!$C$28*Parameters!$D$28+Parameters!$C$29*(Parameters!$D$29-Parameters!$D$28)+Parameters!$C$30*($A369-Parameters!$D$29),Parameters!$C$28*Parameters!$D$28+Parameters!$C$29*(Parameters!$D$29-Parameters!$D$28)+Parameters!$C$30*(Parameters!$D$30-Parameters!$D$29)+Parameters!$C$31*($A369-Parameters!$D$30)))),_xlfn.IFS($A369&lt;=Parameters!$D$28,Parameters!$C$28*$A369,$A369&lt;=Parameters!$D$29,Parameters!$C$29*$A369,$A369&lt;=Parameters!$D$30,Parameters!$C$30*$A369,$A369&gt;Parameters!$D$30,Parameters!$C$31*$A369))</f>
        <v>45491.54</v>
      </c>
      <c r="E369" s="290">
        <f t="shared" si="177"/>
        <v>124.97675824175825</v>
      </c>
      <c r="F369" s="290" cm="1">
        <f t="array" ref="F369">IF(Parameters!$C$55="No",IF($A369&lt;=Parameters!$D$34,Parameters!$C$34*$A369,IF($A369&lt;=Parameters!$D$35,Parameters!$C$34*Parameters!$D$34+Parameters!$C$35*($A369-Parameters!$D$34),IF($A369&lt;=Parameters!$D$36,Parameters!$C$34*Parameters!$D$34+Parameters!$C$35*(Parameters!$D$35-Parameters!$D$34)+Parameters!$C$36*($A369-Parameters!$D$35),Parameters!$C$34*Parameters!$D$34+Parameters!$C$35*(Parameters!$D$35-Parameters!$D$34)+Parameters!$C$36*(Parameters!$D$36-Parameters!$D$35)+Parameters!$C$37*($A369-Parameters!$D$36)))),_xlfn.IFS($A369&lt;=Parameters!$D$34,Parameters!$C$34*$A369,$A369&lt;=Parameters!$D$35,Parameters!$C$35*$A369,$A369&lt;=Parameters!$D$36,Parameters!$C$36*$A369,$A369&gt;Parameters!$D$36,Parameters!$C$37*$A369))</f>
        <v>49017.56</v>
      </c>
      <c r="G369" s="290">
        <f t="shared" si="178"/>
        <v>134.66362637362636</v>
      </c>
      <c r="H369" s="290" cm="1">
        <f t="array" ref="H369">IF(Parameters!$C$55="No",IF($A369&lt;=Parameters!$D$39,Parameters!$C$39*$A369,IF($A369&lt;=Parameters!$D$40,Parameters!$C$39*Parameters!$D$39+Parameters!$C$40*($A369-Parameters!$D$39),IF($A369&lt;=Parameters!$D$41,Parameters!$C$39*Parameters!$D$39+Parameters!$C$40*(Parameters!$D$40-Parameters!$D$39)+Parameters!$C$41*($A369-Parameters!$D$40),Parameters!$C$39*Parameters!$D$39+Parameters!$C$40*(Parameters!$D$40-Parameters!$D$39)+Parameters!$C$41*(Parameters!$D$41-Parameters!$D$40)+Parameters!$C$42*($A369-Parameters!$D$41)))),_xlfn.IFS($A369&lt;=Parameters!$D$39,Parameters!$C$39*$A369,$A369&lt;=Parameters!$D$40,Parameters!$C$40*$A369,$A369&lt;=Parameters!$D$41,Parameters!$C$41*$A369,$A369&gt;Parameters!$D$41,Parameters!$C$42*$A369))</f>
        <v>51587.94</v>
      </c>
      <c r="I369" s="290">
        <f t="shared" si="179"/>
        <v>141.72510989010991</v>
      </c>
      <c r="J369" s="290" cm="1">
        <f t="array" ref="J369">IF(Parameters!$D$55="No",IF($A369&lt;=Parameters!$F$23,Parameters!$E$23*$A369,IF($A369&lt;=Parameters!$F$24,Parameters!$E$23*Parameters!$F$23+Parameters!$E$24*($A369-Parameters!$F$23),IF($A369&lt;=Parameters!$F$25,Parameters!$E$23*Parameters!$F$23+Parameters!$E$24*(Parameters!$F$24-Parameters!$F$23)+Parameters!$E$25*($A369-Parameters!$F$24),Parameters!$E$23*Parameters!$F$23+Parameters!$E$24*(Parameters!$F$24-Parameters!$F$23)+Parameters!$E$25*(Parameters!$F$25-Parameters!$F$24)+Parameters!$E$26*($A369-Parameters!$F$25)))),_xlfn.IFS($A369&lt;=Parameters!$F$23,Parameters!$E$23*$A369,$A369&lt;=Parameters!$F$24,Parameters!$E$24*$A369,$A369&lt;=Parameters!$F$25,Parameters!$E$25*$A369,$A369&gt;Parameters!$F$25,Parameters!$E$26*$A369))</f>
        <v>36086.36</v>
      </c>
      <c r="K369" s="290">
        <f t="shared" si="155"/>
        <v>99.138351648351644</v>
      </c>
      <c r="L369" s="290" cm="1">
        <f t="array" ref="L369">IF(Parameters!$D$55="No",IF($A369&lt;=Parameters!$F$28,Parameters!$E$28*$A369,IF($A369&lt;=Parameters!$F$29,Parameters!$E$28*Parameters!$F$28+Parameters!$E$29*($A369-Parameters!$F$28),IF($A369&lt;=Parameters!$F$30,Parameters!$E$28*Parameters!$F$28+Parameters!$E$29*(Parameters!$F$29-Parameters!$F$28)+Parameters!$E$30*($A369-Parameters!$F$29),Parameters!$E$28*Parameters!$F$28+Parameters!$E$29*(Parameters!$F$29-Parameters!$F$28)+Parameters!$E$30*(Parameters!$F$30-Parameters!$F$29)+Parameters!$E$31*($A369-Parameters!$F$30)))),_xlfn.IFS($A369&lt;=Parameters!$F$28,Parameters!$E$28*$A369,$A369&lt;=Parameters!$F$29,Parameters!$E$29*$A369,$A369&lt;=Parameters!$F$30,Parameters!$E$30*$A369,$A369&gt;Parameters!$F$30,Parameters!$E$31*$A369))</f>
        <v>45491.54</v>
      </c>
      <c r="M369" s="290">
        <f t="shared" si="156"/>
        <v>124.97675824175825</v>
      </c>
      <c r="N369" s="290" cm="1">
        <f t="array" ref="N369">IF(Parameters!$D$55="No",IF($A369&lt;=Parameters!$F$34,Parameters!$E$34*$A369,IF($A369&lt;=Parameters!$F$35,Parameters!$E$34*Parameters!$F$34+Parameters!$E$35*($A369-Parameters!$F$34),IF($A369&lt;=Parameters!$F$36,Parameters!$E$34*Parameters!$F$34+Parameters!$E$35*(Parameters!$F$35-Parameters!$F$34)+Parameters!$E$36*($A369-Parameters!$F$35),Parameters!$E$34*Parameters!$F$34+Parameters!$E$35*(Parameters!$F$35-Parameters!$F$34)+Parameters!$E$36*(Parameters!$F$36-Parameters!$F$35)+Parameters!$E$37*($A369-Parameters!$F$36)))),_xlfn.IFS($A369&lt;=Parameters!$F$34,Parameters!$E$34*$A369,$A369&lt;=Parameters!$F$35,Parameters!$E$35*$A369,$A369&lt;=Parameters!$F$36,Parameters!$E$36*$A369,$A369&gt;Parameters!$F$36,Parameters!$E$37*$A369))</f>
        <v>49017.56</v>
      </c>
      <c r="O369" s="290">
        <f t="shared" si="180"/>
        <v>134.66362637362636</v>
      </c>
      <c r="P369" s="290" cm="1">
        <f t="array" ref="P369">IF(Parameters!$D$55="No",IF($A369&lt;=Parameters!$F$39,Parameters!$E$39*$A369,IF($A369&lt;=Parameters!$F$40,Parameters!$E$39*Parameters!$F$39+Parameters!$E$40*($A369-Parameters!$F$39),IF($A369&lt;=Parameters!$F$41,Parameters!$E$39*Parameters!$F$39+Parameters!$E$40*(Parameters!$F$40-Parameters!$F$39)+Parameters!$E$41*($A369-Parameters!$F$40),Parameters!$E$39*Parameters!$F$39+Parameters!$E$40*(Parameters!$F$40-Parameters!$F$39)+Parameters!$E$41*(Parameters!$F$41-Parameters!$F$40)+Parameters!$E$42*($A369-Parameters!$F$41)))),_xlfn.IFS($A369&lt;=Parameters!$F$39,Parameters!$E$39*$A369,$A369&lt;=Parameters!$F$40,Parameters!$E$40*$A369,$A369&lt;=Parameters!$F$41,Parameters!$E$41*$A369,$A369&gt;Parameters!$F$41,Parameters!$E$42*$A369))</f>
        <v>51587.94</v>
      </c>
      <c r="Q369" s="290">
        <f t="shared" si="181"/>
        <v>141.72510989010991</v>
      </c>
      <c r="R369" s="290" cm="1">
        <f t="array" ref="R369">IF(Parameters!$E$55="No",IF($A369&lt;=Parameters!$H$23,Parameters!$G$23*$A369,IF($A369&lt;=Parameters!$H$24,Parameters!$G$23*Parameters!$H$23+Parameters!$G$24*($A369-Parameters!$H$23),IF($A369&lt;=Parameters!$H$25,Parameters!$G$23*Parameters!$H$23+Parameters!$G$24*(Parameters!$H$24-Parameters!$H$23)+Parameters!$G$25*($A369-Parameters!$H$24),Parameters!$G$23*Parameters!$H$23+Parameters!$G$24*(Parameters!$H$24-Parameters!$H$23)+Parameters!$G$25*(Parameters!$H$25-Parameters!$H$24)+Parameters!$G$26*($A369-Parameters!$H$25)))),_xlfn.IFS($A369&lt;=Parameters!$H$23,Parameters!$G$23*$A369,$A369&lt;=Parameters!$H$24,Parameters!$G$24*$A369,$A369&lt;=Parameters!$H$25,Parameters!$G$25*$A369,$A369&gt;Parameters!$H$25,Parameters!$G$26*$A369))</f>
        <v>36086.36</v>
      </c>
      <c r="S369" s="290">
        <f t="shared" si="157"/>
        <v>99.138351648351644</v>
      </c>
      <c r="T369" s="290" cm="1">
        <f t="array" ref="T369">IF(Parameters!$E$55="No",IF($A369&lt;=Parameters!$H$28,Parameters!$G$28*$A369,IF($A369&lt;=Parameters!$H$29,Parameters!$G$28*Parameters!$H$28+Parameters!$G$29*($A369-Parameters!$H$28),IF($A369&lt;=Parameters!$H$30,Parameters!$G$28*Parameters!$H$28+Parameters!$G$29*(Parameters!$H$29-Parameters!$H$28)+Parameters!$G$30*($A369-Parameters!$H$29),Parameters!$G$28*Parameters!$H$28+Parameters!$G$29*(Parameters!$H$29-Parameters!$H$28)+Parameters!$G$30*(Parameters!$H$30-Parameters!$H$29)+Parameters!$G$31*($A369-Parameters!$H$30)))),_xlfn.IFS($A369&lt;=Parameters!$H$28,Parameters!$G$28*$A369,$A369&lt;=Parameters!$H$29,Parameters!$G$29*$A369,$A369&lt;=Parameters!$H$30,Parameters!$G$30*$A369,$A369&gt;Parameters!$H$30,Parameters!$G$31*$A369))</f>
        <v>45491.54</v>
      </c>
      <c r="U369" s="290">
        <f t="shared" si="158"/>
        <v>124.97675824175825</v>
      </c>
      <c r="V369" s="290" cm="1">
        <f t="array" ref="V369">IF(Parameters!$E$55="No",IF($A369&lt;=Parameters!$H$34,Parameters!$G$34*$A369,IF($A369&lt;=Parameters!$H$35,Parameters!$G$34*Parameters!$H$34+Parameters!$G$35*($A369-Parameters!$H$34),IF($A369&lt;=Parameters!$H$36,Parameters!$G$34*Parameters!$H$34+Parameters!$G$35*(Parameters!$H$35-Parameters!$H$34)+Parameters!$G$36*($A369-Parameters!$H$35),Parameters!$G$34*Parameters!$H$34+Parameters!$G$35*(Parameters!$H$35-Parameters!$H$34)+Parameters!$G$36*(Parameters!$H$36-Parameters!$H$35)+Parameters!$G$37*($A369-Parameters!$H$36)))),_xlfn.IFS($A369&lt;=Parameters!$H$34,Parameters!$G$34*$A369,$A369&lt;=Parameters!$H$35,Parameters!$G$35*$A369,$A369&lt;=Parameters!$H$36,Parameters!$G$36*$A369,$A369&gt;Parameters!$H$36,Parameters!$G$37*$A369))</f>
        <v>49017.56</v>
      </c>
      <c r="W369" s="290">
        <f t="shared" si="182"/>
        <v>134.66362637362636</v>
      </c>
      <c r="X369" s="290" cm="1">
        <f t="array" ref="X369">IF(Parameters!$E$55="No",IF($A369&lt;=Parameters!$H$39,Parameters!$G$39*$A369,IF($A369&lt;=Parameters!$H$40,Parameters!$G$39*Parameters!$H$39+Parameters!$G$40*($A369-Parameters!$H$39),IF($A369&lt;=Parameters!$H$41,Parameters!$G$39*Parameters!$H$39+Parameters!$G$40*(Parameters!$H$40-Parameters!$H$39)+Parameters!$G$41*($A369-Parameters!$H$40),Parameters!$G$39*Parameters!$H$39+Parameters!$G$40*(Parameters!$H$40-Parameters!$H$39)+Parameters!$G$41*(Parameters!$H$41-Parameters!$H$40)+Parameters!$G$42*($A369-Parameters!$H$41)))),_xlfn.IFS($A369&lt;=Parameters!$H$39,Parameters!$G$39*$A369,$A369&lt;=Parameters!$H$40,Parameters!$G$40*$A369,$A369&lt;=Parameters!$H$41,Parameters!$G$41*$A369,$A369&gt;Parameters!$H$41,Parameters!$G$42*$A369))</f>
        <v>51587.94</v>
      </c>
      <c r="Y369" s="290">
        <f t="shared" si="183"/>
        <v>141.72510989010991</v>
      </c>
      <c r="Z369" s="290" cm="1">
        <f t="array" ref="Z369">IF(Parameters!$F$55="No",IF($A369&lt;=Parameters!$J$23,Parameters!$I$23*$A369,IF($A369&lt;=Parameters!$J$24,Parameters!$I$23*Parameters!$J$23+Parameters!$I$24*($A369-Parameters!$J$23),IF($A369&lt;=Parameters!$J$25,Parameters!$I$23*Parameters!$J$23+Parameters!$I$24*(Parameters!$J$24-Parameters!$J$23)+Parameters!$I$25*($A369-Parameters!$J$24),Parameters!$I$23*Parameters!$J$23+Parameters!$I$24*(Parameters!$J$24-Parameters!$J$23)+Parameters!$I$25*(Parameters!$J$25-Parameters!$J$24)+Parameters!$I$26*($A369-Parameters!$J$25)))),_xlfn.IFS($A369&lt;=Parameters!$J$23,Parameters!$I$23*$A369,$A369&lt;=Parameters!$J$24,Parameters!$I$24*$A369,$A369&lt;=Parameters!$J$25,Parameters!$I$25*$A369,$A369&gt;Parameters!$J$25,Parameters!$I$26*$A369))</f>
        <v>36086.36</v>
      </c>
      <c r="AA369" s="290">
        <f t="shared" si="159"/>
        <v>99.138351648351644</v>
      </c>
      <c r="AB369" s="290" cm="1">
        <f t="array" ref="AB369">IF(Parameters!$F$55="No",IF($A369&lt;=Parameters!$J$28,Parameters!$I$28*$A369,IF($A369&lt;=Parameters!$J$29,Parameters!$I$28*Parameters!$J$28+Parameters!$I$29*($A369-Parameters!$J$28),IF($A369&lt;=Parameters!$J$30,Parameters!$I$28*Parameters!$J$28+Parameters!$I$29*(Parameters!$J$29-Parameters!$J$28)+Parameters!$I$30*($A369-Parameters!$J$29),Parameters!$I$28*Parameters!$J$28+Parameters!$I$29*(Parameters!$J$29-Parameters!$J$28)+Parameters!$I$30*(Parameters!$J$30-Parameters!$J$29)+Parameters!$I$31*($A369-Parameters!$J$30)))),_xlfn.IFS($A369&lt;=Parameters!$J$28,Parameters!$I$28*$A369,$A369&lt;=Parameters!$J$29,Parameters!$I$29*$A369,$A369&lt;=Parameters!$J$30,Parameters!$I$30*$A369,$A369&gt;Parameters!$J$30,Parameters!$I$31*$A369))</f>
        <v>45491.54</v>
      </c>
      <c r="AC369" s="290">
        <f t="shared" si="160"/>
        <v>124.97675824175825</v>
      </c>
      <c r="AD369" s="290" cm="1">
        <f t="array" ref="AD369">IF(Parameters!$F$55="No",IF($A369&lt;=Parameters!$J$34,Parameters!$I$34*$A369,IF($A369&lt;=Parameters!$J$35,Parameters!$I$34*Parameters!$J$34+Parameters!$I$35*($A369-Parameters!$J$34),IF($A369&lt;=Parameters!$J$36,Parameters!$I$34*Parameters!$J$34+Parameters!$I$35*(Parameters!$J$35-Parameters!$J$34)+Parameters!$I$36*($A369-Parameters!$J$35),Parameters!$I$34*Parameters!$J$34+Parameters!$I$35*(Parameters!$J$35-Parameters!$J$34)+Parameters!$I$36*(Parameters!$J$36-Parameters!$J$35)+Parameters!$I$37*($A369-Parameters!$J$36)))),_xlfn.IFS($A369&lt;=Parameters!$J$34,Parameters!$I$34*$A369,$A369&lt;=Parameters!$J$35,Parameters!$I$35*$A369,$A369&lt;=Parameters!$J$36,Parameters!$I$36*$A369,$A369&gt;Parameters!$J$36,Parameters!$I$37*$A369))</f>
        <v>49017.56</v>
      </c>
      <c r="AE369" s="290">
        <f t="shared" si="184"/>
        <v>134.66362637362636</v>
      </c>
      <c r="AF369" s="290" cm="1">
        <f t="array" ref="AF369">IF(Parameters!$F$55="No",IF($A369&lt;=Parameters!$J$39,Parameters!$I$39*$A369,IF($A369&lt;=Parameters!$J$40,Parameters!$I$39*Parameters!$J$39+Parameters!$I$40*($A369-Parameters!$J$39),IF($A369&lt;=Parameters!$J$41,Parameters!$I$39*Parameters!$J$39+Parameters!$I$40*(Parameters!$J$40-Parameters!$J$39)+Parameters!$I$41*($A369-Parameters!$J$40),Parameters!$I$39*Parameters!$J$39+Parameters!$I$40*(Parameters!$J$40-Parameters!$J$39)+Parameters!$I$41*(Parameters!$J$41-Parameters!$J$40)+Parameters!$I$42*($A369-Parameters!$J$41)))),_xlfn.IFS($A369&lt;=Parameters!$J$39,Parameters!$I$39*$A369,$A369&lt;=Parameters!$J$40,Parameters!$I$40*$A369,$A369&lt;=Parameters!$J$41,Parameters!$I$41*$A369,$A369&gt;Parameters!$J$41,Parameters!$I$42*$A369))</f>
        <v>51587.94</v>
      </c>
      <c r="AG369" s="290">
        <f t="shared" si="185"/>
        <v>141.72510989010991</v>
      </c>
      <c r="AI369" s="428">
        <f t="shared" si="161"/>
        <v>136.48999999999796</v>
      </c>
      <c r="AJ369" s="428">
        <f t="shared" si="162"/>
        <v>159.36000000000058</v>
      </c>
      <c r="AK369" s="428">
        <f t="shared" si="163"/>
        <v>143.54000000000087</v>
      </c>
      <c r="AL369" s="428">
        <f t="shared" si="164"/>
        <v>158.45999999999913</v>
      </c>
      <c r="AM369" s="428">
        <f t="shared" si="165"/>
        <v>136.48999999999796</v>
      </c>
      <c r="AN369" s="428">
        <f t="shared" si="166"/>
        <v>159.36000000000058</v>
      </c>
      <c r="AO369" s="428">
        <f t="shared" si="167"/>
        <v>143.54000000000087</v>
      </c>
      <c r="AP369" s="428">
        <f t="shared" si="168"/>
        <v>158.45999999999913</v>
      </c>
      <c r="AQ369" s="428">
        <f t="shared" si="169"/>
        <v>136.48999999999796</v>
      </c>
      <c r="AR369" s="428">
        <f t="shared" si="170"/>
        <v>159.36000000000058</v>
      </c>
      <c r="AS369" s="428">
        <f t="shared" si="171"/>
        <v>143.54000000000087</v>
      </c>
      <c r="AT369" s="428">
        <f t="shared" si="172"/>
        <v>158.45999999999913</v>
      </c>
      <c r="AU369" s="428">
        <f t="shared" si="173"/>
        <v>136.48999999999796</v>
      </c>
      <c r="AV369" s="428">
        <f t="shared" si="174"/>
        <v>159.36000000000058</v>
      </c>
      <c r="AW369" s="428">
        <f t="shared" si="175"/>
        <v>143.54000000000087</v>
      </c>
      <c r="AX369" s="428">
        <f t="shared" si="176"/>
        <v>158.45999999999913</v>
      </c>
    </row>
    <row r="370">
      <c r="A370" s="413">
        <v>365</v>
      </c>
      <c r="B370" s="290" cm="1">
        <f t="array" ref="B370">IF(Parameters!$C$55="No",IF($A370&lt;=Parameters!$D$23,Parameters!$C$23*$A370,IF($A370&lt;=Parameters!$D$24,Parameters!$C$23*Parameters!$D$23+Parameters!$C$24*($A370-Parameters!$D$23),IF($A370&lt;=Parameters!$D$25,Parameters!$C$23*Parameters!$D$23+Parameters!$C$24*(Parameters!$D$24-Parameters!$D$23)+Parameters!$C$25*($A370-Parameters!$D$24),Parameters!$C$23*Parameters!$D$23+Parameters!$C$24*(Parameters!$D$24-Parameters!$D$23)+Parameters!$C$25*(Parameters!$D$25-Parameters!$D$24)+Parameters!$C$26*($A370-Parameters!$D$25)))),_xlfn.IFS($A370&lt;=Parameters!$D$23,Parameters!$C$23*$A370,$A370&lt;=Parameters!$D$24,Parameters!$C$24*$A370,$A370&lt;=Parameters!$D$25,Parameters!$C$25*$A370,$A370&gt;Parameters!$D$25,Parameters!$C$26*$A370))</f>
        <v>36222.85</v>
      </c>
      <c r="C370" s="290">
        <f t="shared" si="177"/>
        <v>99.240684931506848</v>
      </c>
      <c r="D370" s="290" cm="1">
        <f t="array" ref="D370">IF(Parameters!$C$55="No",IF($A370&lt;=Parameters!$D$28,Parameters!$C$28*$A370,IF($A370&lt;=Parameters!$D$29,Parameters!$C$28*Parameters!$D$28+Parameters!$C$29*($A370-Parameters!$D$28),IF($A370&lt;=Parameters!$D$30,Parameters!$C$28*Parameters!$D$28+Parameters!$C$29*(Parameters!$D$29-Parameters!$D$28)+Parameters!$C$30*($A370-Parameters!$D$29),Parameters!$C$28*Parameters!$D$28+Parameters!$C$29*(Parameters!$D$29-Parameters!$D$28)+Parameters!$C$30*(Parameters!$D$30-Parameters!$D$29)+Parameters!$C$31*($A370-Parameters!$D$30)))),_xlfn.IFS($A370&lt;=Parameters!$D$28,Parameters!$C$28*$A370,$A370&lt;=Parameters!$D$29,Parameters!$C$29*$A370,$A370&lt;=Parameters!$D$30,Parameters!$C$30*$A370,$A370&gt;Parameters!$D$30,Parameters!$C$31*$A370))</f>
        <v>45650.9</v>
      </c>
      <c r="E370" s="290">
        <f t="shared" si="177"/>
        <v>125.07095890410959</v>
      </c>
      <c r="F370" s="290" cm="1">
        <f t="array" ref="F370">IF(Parameters!$C$55="No",IF($A370&lt;=Parameters!$D$34,Parameters!$C$34*$A370,IF($A370&lt;=Parameters!$D$35,Parameters!$C$34*Parameters!$D$34+Parameters!$C$35*($A370-Parameters!$D$34),IF($A370&lt;=Parameters!$D$36,Parameters!$C$34*Parameters!$D$34+Parameters!$C$35*(Parameters!$D$35-Parameters!$D$34)+Parameters!$C$36*($A370-Parameters!$D$35),Parameters!$C$34*Parameters!$D$34+Parameters!$C$35*(Parameters!$D$35-Parameters!$D$34)+Parameters!$C$36*(Parameters!$D$36-Parameters!$D$35)+Parameters!$C$37*($A370-Parameters!$D$36)))),_xlfn.IFS($A370&lt;=Parameters!$D$34,Parameters!$C$34*$A370,$A370&lt;=Parameters!$D$35,Parameters!$C$35*$A370,$A370&lt;=Parameters!$D$36,Parameters!$C$36*$A370,$A370&gt;Parameters!$D$36,Parameters!$C$37*$A370))</f>
        <v>49161.1</v>
      </c>
      <c r="G370" s="290">
        <f t="shared" si="178"/>
        <v>134.68794520547945</v>
      </c>
      <c r="H370" s="290" cm="1">
        <f t="array" ref="H370">IF(Parameters!$C$55="No",IF($A370&lt;=Parameters!$D$39,Parameters!$C$39*$A370,IF($A370&lt;=Parameters!$D$40,Parameters!$C$39*Parameters!$D$39+Parameters!$C$40*($A370-Parameters!$D$39),IF($A370&lt;=Parameters!$D$41,Parameters!$C$39*Parameters!$D$39+Parameters!$C$40*(Parameters!$D$40-Parameters!$D$39)+Parameters!$C$41*($A370-Parameters!$D$40),Parameters!$C$39*Parameters!$D$39+Parameters!$C$40*(Parameters!$D$40-Parameters!$D$39)+Parameters!$C$41*(Parameters!$D$41-Parameters!$D$40)+Parameters!$C$42*($A370-Parameters!$D$41)))),_xlfn.IFS($A370&lt;=Parameters!$D$39,Parameters!$C$39*$A370,$A370&lt;=Parameters!$D$40,Parameters!$C$40*$A370,$A370&lt;=Parameters!$D$41,Parameters!$C$41*$A370,$A370&gt;Parameters!$D$41,Parameters!$C$42*$A370))</f>
        <v>51746.400000000001</v>
      </c>
      <c r="I370" s="290">
        <f t="shared" si="179"/>
        <v>141.77095890410959</v>
      </c>
      <c r="J370" s="290" cm="1">
        <f t="array" ref="J370">IF(Parameters!$D$55="No",IF($A370&lt;=Parameters!$F$23,Parameters!$E$23*$A370,IF($A370&lt;=Parameters!$F$24,Parameters!$E$23*Parameters!$F$23+Parameters!$E$24*($A370-Parameters!$F$23),IF($A370&lt;=Parameters!$F$25,Parameters!$E$23*Parameters!$F$23+Parameters!$E$24*(Parameters!$F$24-Parameters!$F$23)+Parameters!$E$25*($A370-Parameters!$F$24),Parameters!$E$23*Parameters!$F$23+Parameters!$E$24*(Parameters!$F$24-Parameters!$F$23)+Parameters!$E$25*(Parameters!$F$25-Parameters!$F$24)+Parameters!$E$26*($A370-Parameters!$F$25)))),_xlfn.IFS($A370&lt;=Parameters!$F$23,Parameters!$E$23*$A370,$A370&lt;=Parameters!$F$24,Parameters!$E$24*$A370,$A370&lt;=Parameters!$F$25,Parameters!$E$25*$A370,$A370&gt;Parameters!$F$25,Parameters!$E$26*$A370))</f>
        <v>36222.85</v>
      </c>
      <c r="K370" s="290">
        <f t="shared" si="155"/>
        <v>99.240684931506848</v>
      </c>
      <c r="L370" s="290" cm="1">
        <f t="array" ref="L370">IF(Parameters!$D$55="No",IF($A370&lt;=Parameters!$F$28,Parameters!$E$28*$A370,IF($A370&lt;=Parameters!$F$29,Parameters!$E$28*Parameters!$F$28+Parameters!$E$29*($A370-Parameters!$F$28),IF($A370&lt;=Parameters!$F$30,Parameters!$E$28*Parameters!$F$28+Parameters!$E$29*(Parameters!$F$29-Parameters!$F$28)+Parameters!$E$30*($A370-Parameters!$F$29),Parameters!$E$28*Parameters!$F$28+Parameters!$E$29*(Parameters!$F$29-Parameters!$F$28)+Parameters!$E$30*(Parameters!$F$30-Parameters!$F$29)+Parameters!$E$31*($A370-Parameters!$F$30)))),_xlfn.IFS($A370&lt;=Parameters!$F$28,Parameters!$E$28*$A370,$A370&lt;=Parameters!$F$29,Parameters!$E$29*$A370,$A370&lt;=Parameters!$F$30,Parameters!$E$30*$A370,$A370&gt;Parameters!$F$30,Parameters!$E$31*$A370))</f>
        <v>45650.9</v>
      </c>
      <c r="M370" s="290">
        <f t="shared" si="156"/>
        <v>125.07095890410959</v>
      </c>
      <c r="N370" s="290" cm="1">
        <f t="array" ref="N370">IF(Parameters!$D$55="No",IF($A370&lt;=Parameters!$F$34,Parameters!$E$34*$A370,IF($A370&lt;=Parameters!$F$35,Parameters!$E$34*Parameters!$F$34+Parameters!$E$35*($A370-Parameters!$F$34),IF($A370&lt;=Parameters!$F$36,Parameters!$E$34*Parameters!$F$34+Parameters!$E$35*(Parameters!$F$35-Parameters!$F$34)+Parameters!$E$36*($A370-Parameters!$F$35),Parameters!$E$34*Parameters!$F$34+Parameters!$E$35*(Parameters!$F$35-Parameters!$F$34)+Parameters!$E$36*(Parameters!$F$36-Parameters!$F$35)+Parameters!$E$37*($A370-Parameters!$F$36)))),_xlfn.IFS($A370&lt;=Parameters!$F$34,Parameters!$E$34*$A370,$A370&lt;=Parameters!$F$35,Parameters!$E$35*$A370,$A370&lt;=Parameters!$F$36,Parameters!$E$36*$A370,$A370&gt;Parameters!$F$36,Parameters!$E$37*$A370))</f>
        <v>49161.1</v>
      </c>
      <c r="O370" s="290">
        <f t="shared" si="180"/>
        <v>134.68794520547945</v>
      </c>
      <c r="P370" s="290" cm="1">
        <f t="array" ref="P370">IF(Parameters!$D$55="No",IF($A370&lt;=Parameters!$F$39,Parameters!$E$39*$A370,IF($A370&lt;=Parameters!$F$40,Parameters!$E$39*Parameters!$F$39+Parameters!$E$40*($A370-Parameters!$F$39),IF($A370&lt;=Parameters!$F$41,Parameters!$E$39*Parameters!$F$39+Parameters!$E$40*(Parameters!$F$40-Parameters!$F$39)+Parameters!$E$41*($A370-Parameters!$F$40),Parameters!$E$39*Parameters!$F$39+Parameters!$E$40*(Parameters!$F$40-Parameters!$F$39)+Parameters!$E$41*(Parameters!$F$41-Parameters!$F$40)+Parameters!$E$42*($A370-Parameters!$F$41)))),_xlfn.IFS($A370&lt;=Parameters!$F$39,Parameters!$E$39*$A370,$A370&lt;=Parameters!$F$40,Parameters!$E$40*$A370,$A370&lt;=Parameters!$F$41,Parameters!$E$41*$A370,$A370&gt;Parameters!$F$41,Parameters!$E$42*$A370))</f>
        <v>51746.400000000001</v>
      </c>
      <c r="Q370" s="290">
        <f t="shared" si="181"/>
        <v>141.77095890410959</v>
      </c>
      <c r="R370" s="290" cm="1">
        <f t="array" ref="R370">IF(Parameters!$E$55="No",IF($A370&lt;=Parameters!$H$23,Parameters!$G$23*$A370,IF($A370&lt;=Parameters!$H$24,Parameters!$G$23*Parameters!$H$23+Parameters!$G$24*($A370-Parameters!$H$23),IF($A370&lt;=Parameters!$H$25,Parameters!$G$23*Parameters!$H$23+Parameters!$G$24*(Parameters!$H$24-Parameters!$H$23)+Parameters!$G$25*($A370-Parameters!$H$24),Parameters!$G$23*Parameters!$H$23+Parameters!$G$24*(Parameters!$H$24-Parameters!$H$23)+Parameters!$G$25*(Parameters!$H$25-Parameters!$H$24)+Parameters!$G$26*($A370-Parameters!$H$25)))),_xlfn.IFS($A370&lt;=Parameters!$H$23,Parameters!$G$23*$A370,$A370&lt;=Parameters!$H$24,Parameters!$G$24*$A370,$A370&lt;=Parameters!$H$25,Parameters!$G$25*$A370,$A370&gt;Parameters!$H$25,Parameters!$G$26*$A370))</f>
        <v>36222.85</v>
      </c>
      <c r="S370" s="290">
        <f t="shared" si="157"/>
        <v>99.240684931506848</v>
      </c>
      <c r="T370" s="290" cm="1">
        <f t="array" ref="T370">IF(Parameters!$E$55="No",IF($A370&lt;=Parameters!$H$28,Parameters!$G$28*$A370,IF($A370&lt;=Parameters!$H$29,Parameters!$G$28*Parameters!$H$28+Parameters!$G$29*($A370-Parameters!$H$28),IF($A370&lt;=Parameters!$H$30,Parameters!$G$28*Parameters!$H$28+Parameters!$G$29*(Parameters!$H$29-Parameters!$H$28)+Parameters!$G$30*($A370-Parameters!$H$29),Parameters!$G$28*Parameters!$H$28+Parameters!$G$29*(Parameters!$H$29-Parameters!$H$28)+Parameters!$G$30*(Parameters!$H$30-Parameters!$H$29)+Parameters!$G$31*($A370-Parameters!$H$30)))),_xlfn.IFS($A370&lt;=Parameters!$H$28,Parameters!$G$28*$A370,$A370&lt;=Parameters!$H$29,Parameters!$G$29*$A370,$A370&lt;=Parameters!$H$30,Parameters!$G$30*$A370,$A370&gt;Parameters!$H$30,Parameters!$G$31*$A370))</f>
        <v>45650.9</v>
      </c>
      <c r="U370" s="290">
        <f t="shared" si="158"/>
        <v>125.07095890410959</v>
      </c>
      <c r="V370" s="290" cm="1">
        <f t="array" ref="V370">IF(Parameters!$E$55="No",IF($A370&lt;=Parameters!$H$34,Parameters!$G$34*$A370,IF($A370&lt;=Parameters!$H$35,Parameters!$G$34*Parameters!$H$34+Parameters!$G$35*($A370-Parameters!$H$34),IF($A370&lt;=Parameters!$H$36,Parameters!$G$34*Parameters!$H$34+Parameters!$G$35*(Parameters!$H$35-Parameters!$H$34)+Parameters!$G$36*($A370-Parameters!$H$35),Parameters!$G$34*Parameters!$H$34+Parameters!$G$35*(Parameters!$H$35-Parameters!$H$34)+Parameters!$G$36*(Parameters!$H$36-Parameters!$H$35)+Parameters!$G$37*($A370-Parameters!$H$36)))),_xlfn.IFS($A370&lt;=Parameters!$H$34,Parameters!$G$34*$A370,$A370&lt;=Parameters!$H$35,Parameters!$G$35*$A370,$A370&lt;=Parameters!$H$36,Parameters!$G$36*$A370,$A370&gt;Parameters!$H$36,Parameters!$G$37*$A370))</f>
        <v>49161.1</v>
      </c>
      <c r="W370" s="290">
        <f t="shared" si="182"/>
        <v>134.68794520547945</v>
      </c>
      <c r="X370" s="290" cm="1">
        <f t="array" ref="X370">IF(Parameters!$E$55="No",IF($A370&lt;=Parameters!$H$39,Parameters!$G$39*$A370,IF($A370&lt;=Parameters!$H$40,Parameters!$G$39*Parameters!$H$39+Parameters!$G$40*($A370-Parameters!$H$39),IF($A370&lt;=Parameters!$H$41,Parameters!$G$39*Parameters!$H$39+Parameters!$G$40*(Parameters!$H$40-Parameters!$H$39)+Parameters!$G$41*($A370-Parameters!$H$40),Parameters!$G$39*Parameters!$H$39+Parameters!$G$40*(Parameters!$H$40-Parameters!$H$39)+Parameters!$G$41*(Parameters!$H$41-Parameters!$H$40)+Parameters!$G$42*($A370-Parameters!$H$41)))),_xlfn.IFS($A370&lt;=Parameters!$H$39,Parameters!$G$39*$A370,$A370&lt;=Parameters!$H$40,Parameters!$G$40*$A370,$A370&lt;=Parameters!$H$41,Parameters!$G$41*$A370,$A370&gt;Parameters!$H$41,Parameters!$G$42*$A370))</f>
        <v>51746.400000000001</v>
      </c>
      <c r="Y370" s="290">
        <f t="shared" si="183"/>
        <v>141.77095890410959</v>
      </c>
      <c r="Z370" s="290" cm="1">
        <f t="array" ref="Z370">IF(Parameters!$F$55="No",IF($A370&lt;=Parameters!$J$23,Parameters!$I$23*$A370,IF($A370&lt;=Parameters!$J$24,Parameters!$I$23*Parameters!$J$23+Parameters!$I$24*($A370-Parameters!$J$23),IF($A370&lt;=Parameters!$J$25,Parameters!$I$23*Parameters!$J$23+Parameters!$I$24*(Parameters!$J$24-Parameters!$J$23)+Parameters!$I$25*($A370-Parameters!$J$24),Parameters!$I$23*Parameters!$J$23+Parameters!$I$24*(Parameters!$J$24-Parameters!$J$23)+Parameters!$I$25*(Parameters!$J$25-Parameters!$J$24)+Parameters!$I$26*($A370-Parameters!$J$25)))),_xlfn.IFS($A370&lt;=Parameters!$J$23,Parameters!$I$23*$A370,$A370&lt;=Parameters!$J$24,Parameters!$I$24*$A370,$A370&lt;=Parameters!$J$25,Parameters!$I$25*$A370,$A370&gt;Parameters!$J$25,Parameters!$I$26*$A370))</f>
        <v>36222.85</v>
      </c>
      <c r="AA370" s="290">
        <f t="shared" si="159"/>
        <v>99.240684931506848</v>
      </c>
      <c r="AB370" s="290" cm="1">
        <f t="array" ref="AB370">IF(Parameters!$F$55="No",IF($A370&lt;=Parameters!$J$28,Parameters!$I$28*$A370,IF($A370&lt;=Parameters!$J$29,Parameters!$I$28*Parameters!$J$28+Parameters!$I$29*($A370-Parameters!$J$28),IF($A370&lt;=Parameters!$J$30,Parameters!$I$28*Parameters!$J$28+Parameters!$I$29*(Parameters!$J$29-Parameters!$J$28)+Parameters!$I$30*($A370-Parameters!$J$29),Parameters!$I$28*Parameters!$J$28+Parameters!$I$29*(Parameters!$J$29-Parameters!$J$28)+Parameters!$I$30*(Parameters!$J$30-Parameters!$J$29)+Parameters!$I$31*($A370-Parameters!$J$30)))),_xlfn.IFS($A370&lt;=Parameters!$J$28,Parameters!$I$28*$A370,$A370&lt;=Parameters!$J$29,Parameters!$I$29*$A370,$A370&lt;=Parameters!$J$30,Parameters!$I$30*$A370,$A370&gt;Parameters!$J$30,Parameters!$I$31*$A370))</f>
        <v>45650.9</v>
      </c>
      <c r="AC370" s="290">
        <f t="shared" si="160"/>
        <v>125.07095890410959</v>
      </c>
      <c r="AD370" s="290" cm="1">
        <f t="array" ref="AD370">IF(Parameters!$F$55="No",IF($A370&lt;=Parameters!$J$34,Parameters!$I$34*$A370,IF($A370&lt;=Parameters!$J$35,Parameters!$I$34*Parameters!$J$34+Parameters!$I$35*($A370-Parameters!$J$34),IF($A370&lt;=Parameters!$J$36,Parameters!$I$34*Parameters!$J$34+Parameters!$I$35*(Parameters!$J$35-Parameters!$J$34)+Parameters!$I$36*($A370-Parameters!$J$35),Parameters!$I$34*Parameters!$J$34+Parameters!$I$35*(Parameters!$J$35-Parameters!$J$34)+Parameters!$I$36*(Parameters!$J$36-Parameters!$J$35)+Parameters!$I$37*($A370-Parameters!$J$36)))),_xlfn.IFS($A370&lt;=Parameters!$J$34,Parameters!$I$34*$A370,$A370&lt;=Parameters!$J$35,Parameters!$I$35*$A370,$A370&lt;=Parameters!$J$36,Parameters!$I$36*$A370,$A370&gt;Parameters!$J$36,Parameters!$I$37*$A370))</f>
        <v>49161.1</v>
      </c>
      <c r="AE370" s="290">
        <f t="shared" si="184"/>
        <v>134.68794520547945</v>
      </c>
      <c r="AF370" s="290" cm="1">
        <f t="array" ref="AF370">IF(Parameters!$F$55="No",IF($A370&lt;=Parameters!$J$39,Parameters!$I$39*$A370,IF($A370&lt;=Parameters!$J$40,Parameters!$I$39*Parameters!$J$39+Parameters!$I$40*($A370-Parameters!$J$39),IF($A370&lt;=Parameters!$J$41,Parameters!$I$39*Parameters!$J$39+Parameters!$I$40*(Parameters!$J$40-Parameters!$J$39)+Parameters!$I$41*($A370-Parameters!$J$40),Parameters!$I$39*Parameters!$J$39+Parameters!$I$40*(Parameters!$J$40-Parameters!$J$39)+Parameters!$I$41*(Parameters!$J$41-Parameters!$J$40)+Parameters!$I$42*($A370-Parameters!$J$41)))),_xlfn.IFS($A370&lt;=Parameters!$J$39,Parameters!$I$39*$A370,$A370&lt;=Parameters!$J$40,Parameters!$I$40*$A370,$A370&lt;=Parameters!$J$41,Parameters!$I$41*$A370,$A370&gt;Parameters!$J$41,Parameters!$I$42*$A370))</f>
        <v>51746.400000000001</v>
      </c>
      <c r="AG370" s="290">
        <f t="shared" si="185"/>
        <v>141.77095890410959</v>
      </c>
      <c r="AI370" s="428">
        <f t="shared" si="161"/>
        <v>136.48999999999796</v>
      </c>
      <c r="AJ370" s="428">
        <f t="shared" si="162"/>
        <v>159.36000000000058</v>
      </c>
      <c r="AK370" s="428">
        <f t="shared" si="163"/>
        <v>143.54000000000087</v>
      </c>
      <c r="AL370" s="428">
        <f t="shared" si="164"/>
        <v>158.45999999999913</v>
      </c>
      <c r="AM370" s="428">
        <f t="shared" si="165"/>
        <v>136.48999999999796</v>
      </c>
      <c r="AN370" s="428">
        <f t="shared" si="166"/>
        <v>159.36000000000058</v>
      </c>
      <c r="AO370" s="428">
        <f t="shared" si="167"/>
        <v>143.54000000000087</v>
      </c>
      <c r="AP370" s="428">
        <f t="shared" si="168"/>
        <v>158.45999999999913</v>
      </c>
      <c r="AQ370" s="428">
        <f t="shared" si="169"/>
        <v>136.48999999999796</v>
      </c>
      <c r="AR370" s="428">
        <f t="shared" si="170"/>
        <v>159.36000000000058</v>
      </c>
      <c r="AS370" s="428">
        <f t="shared" si="171"/>
        <v>143.54000000000087</v>
      </c>
      <c r="AT370" s="428">
        <f t="shared" si="172"/>
        <v>158.45999999999913</v>
      </c>
      <c r="AU370" s="428">
        <f t="shared" si="173"/>
        <v>136.48999999999796</v>
      </c>
      <c r="AV370" s="428">
        <f t="shared" si="174"/>
        <v>159.36000000000058</v>
      </c>
      <c r="AW370" s="428">
        <f t="shared" si="175"/>
        <v>143.54000000000087</v>
      </c>
      <c r="AX370" s="428">
        <f t="shared" si="176"/>
        <v>158.45999999999913</v>
      </c>
    </row>
    <row r="371">
      <c r="A371" s="413">
        <v>366</v>
      </c>
      <c r="B371" s="290" cm="1">
        <f t="array" ref="B371">IF(Parameters!$C$55="No",IF($A371&lt;=Parameters!$D$23,Parameters!$C$23*$A371,IF($A371&lt;=Parameters!$D$24,Parameters!$C$23*Parameters!$D$23+Parameters!$C$24*($A371-Parameters!$D$23),IF($A371&lt;=Parameters!$D$25,Parameters!$C$23*Parameters!$D$23+Parameters!$C$24*(Parameters!$D$24-Parameters!$D$23)+Parameters!$C$25*($A371-Parameters!$D$24),Parameters!$C$23*Parameters!$D$23+Parameters!$C$24*(Parameters!$D$24-Parameters!$D$23)+Parameters!$C$25*(Parameters!$D$25-Parameters!$D$24)+Parameters!$C$26*($A371-Parameters!$D$25)))),_xlfn.IFS($A371&lt;=Parameters!$D$23,Parameters!$C$23*$A371,$A371&lt;=Parameters!$D$24,Parameters!$C$24*$A371,$A371&lt;=Parameters!$D$25,Parameters!$C$25*$A371,$A371&gt;Parameters!$D$25,Parameters!$C$26*$A371))</f>
        <v>36359.339999999997</v>
      </c>
      <c r="C371" s="290">
        <f t="shared" si="177"/>
        <v>99.342459016393434</v>
      </c>
      <c r="D371" s="290" cm="1">
        <f t="array" ref="D371">IF(Parameters!$C$55="No",IF($A371&lt;=Parameters!$D$28,Parameters!$C$28*$A371,IF($A371&lt;=Parameters!$D$29,Parameters!$C$28*Parameters!$D$28+Parameters!$C$29*($A371-Parameters!$D$28),IF($A371&lt;=Parameters!$D$30,Parameters!$C$28*Parameters!$D$28+Parameters!$C$29*(Parameters!$D$29-Parameters!$D$28)+Parameters!$C$30*($A371-Parameters!$D$29),Parameters!$C$28*Parameters!$D$28+Parameters!$C$29*(Parameters!$D$29-Parameters!$D$28)+Parameters!$C$30*(Parameters!$D$30-Parameters!$D$29)+Parameters!$C$31*($A371-Parameters!$D$30)))),_xlfn.IFS($A371&lt;=Parameters!$D$28,Parameters!$C$28*$A371,$A371&lt;=Parameters!$D$29,Parameters!$C$29*$A371,$A371&lt;=Parameters!$D$30,Parameters!$C$30*$A371,$A371&gt;Parameters!$D$30,Parameters!$C$31*$A371))</f>
        <v>45810.26</v>
      </c>
      <c r="E371" s="290">
        <f t="shared" si="177"/>
        <v>125.16464480874318</v>
      </c>
      <c r="F371" s="290" cm="1">
        <f t="array" ref="F371">IF(Parameters!$C$55="No",IF($A371&lt;=Parameters!$D$34,Parameters!$C$34*$A371,IF($A371&lt;=Parameters!$D$35,Parameters!$C$34*Parameters!$D$34+Parameters!$C$35*($A371-Parameters!$D$34),IF($A371&lt;=Parameters!$D$36,Parameters!$C$34*Parameters!$D$34+Parameters!$C$35*(Parameters!$D$35-Parameters!$D$34)+Parameters!$C$36*($A371-Parameters!$D$35),Parameters!$C$34*Parameters!$D$34+Parameters!$C$35*(Parameters!$D$35-Parameters!$D$34)+Parameters!$C$36*(Parameters!$D$36-Parameters!$D$35)+Parameters!$C$37*($A371-Parameters!$D$36)))),_xlfn.IFS($A371&lt;=Parameters!$D$34,Parameters!$C$34*$A371,$A371&lt;=Parameters!$D$35,Parameters!$C$35*$A371,$A371&lt;=Parameters!$D$36,Parameters!$C$36*$A371,$A371&gt;Parameters!$D$36,Parameters!$C$37*$A371))</f>
        <v>49304.639999999999</v>
      </c>
      <c r="G371" s="290">
        <f t="shared" si="178"/>
        <v>134.71213114754099</v>
      </c>
      <c r="H371" s="290" cm="1">
        <f t="array" ref="H371">IF(Parameters!$C$55="No",IF($A371&lt;=Parameters!$D$39,Parameters!$C$39*$A371,IF($A371&lt;=Parameters!$D$40,Parameters!$C$39*Parameters!$D$39+Parameters!$C$40*($A371-Parameters!$D$39),IF($A371&lt;=Parameters!$D$41,Parameters!$C$39*Parameters!$D$39+Parameters!$C$40*(Parameters!$D$40-Parameters!$D$39)+Parameters!$C$41*($A371-Parameters!$D$40),Parameters!$C$39*Parameters!$D$39+Parameters!$C$40*(Parameters!$D$40-Parameters!$D$39)+Parameters!$C$41*(Parameters!$D$41-Parameters!$D$40)+Parameters!$C$42*($A371-Parameters!$D$41)))),_xlfn.IFS($A371&lt;=Parameters!$D$39,Parameters!$C$39*$A371,$A371&lt;=Parameters!$D$40,Parameters!$C$40*$A371,$A371&lt;=Parameters!$D$41,Parameters!$C$41*$A371,$A371&gt;Parameters!$D$41,Parameters!$C$42*$A371))</f>
        <v>51904.86</v>
      </c>
      <c r="I371" s="290">
        <f t="shared" si="179"/>
        <v>141.81655737704918</v>
      </c>
      <c r="J371" s="290" cm="1">
        <f t="array" ref="J371">IF(Parameters!$D$55="No",IF($A371&lt;=Parameters!$F$23,Parameters!$E$23*$A371,IF($A371&lt;=Parameters!$F$24,Parameters!$E$23*Parameters!$F$23+Parameters!$E$24*($A371-Parameters!$F$23),IF($A371&lt;=Parameters!$F$25,Parameters!$E$23*Parameters!$F$23+Parameters!$E$24*(Parameters!$F$24-Parameters!$F$23)+Parameters!$E$25*($A371-Parameters!$F$24),Parameters!$E$23*Parameters!$F$23+Parameters!$E$24*(Parameters!$F$24-Parameters!$F$23)+Parameters!$E$25*(Parameters!$F$25-Parameters!$F$24)+Parameters!$E$26*($A371-Parameters!$F$25)))),_xlfn.IFS($A371&lt;=Parameters!$F$23,Parameters!$E$23*$A371,$A371&lt;=Parameters!$F$24,Parameters!$E$24*$A371,$A371&lt;=Parameters!$F$25,Parameters!$E$25*$A371,$A371&gt;Parameters!$F$25,Parameters!$E$26*$A371))</f>
        <v>36359.339999999997</v>
      </c>
      <c r="K371" s="290">
        <f t="shared" si="155"/>
        <v>99.342459016393434</v>
      </c>
      <c r="L371" s="290" cm="1">
        <f t="array" ref="L371">IF(Parameters!$D$55="No",IF($A371&lt;=Parameters!$F$28,Parameters!$E$28*$A371,IF($A371&lt;=Parameters!$F$29,Parameters!$E$28*Parameters!$F$28+Parameters!$E$29*($A371-Parameters!$F$28),IF($A371&lt;=Parameters!$F$30,Parameters!$E$28*Parameters!$F$28+Parameters!$E$29*(Parameters!$F$29-Parameters!$F$28)+Parameters!$E$30*($A371-Parameters!$F$29),Parameters!$E$28*Parameters!$F$28+Parameters!$E$29*(Parameters!$F$29-Parameters!$F$28)+Parameters!$E$30*(Parameters!$F$30-Parameters!$F$29)+Parameters!$E$31*($A371-Parameters!$F$30)))),_xlfn.IFS($A371&lt;=Parameters!$F$28,Parameters!$E$28*$A371,$A371&lt;=Parameters!$F$29,Parameters!$E$29*$A371,$A371&lt;=Parameters!$F$30,Parameters!$E$30*$A371,$A371&gt;Parameters!$F$30,Parameters!$E$31*$A371))</f>
        <v>45810.26</v>
      </c>
      <c r="M371" s="290">
        <f t="shared" si="156"/>
        <v>125.16464480874318</v>
      </c>
      <c r="N371" s="290" cm="1">
        <f t="array" ref="N371">IF(Parameters!$D$55="No",IF($A371&lt;=Parameters!$F$34,Parameters!$E$34*$A371,IF($A371&lt;=Parameters!$F$35,Parameters!$E$34*Parameters!$F$34+Parameters!$E$35*($A371-Parameters!$F$34),IF($A371&lt;=Parameters!$F$36,Parameters!$E$34*Parameters!$F$34+Parameters!$E$35*(Parameters!$F$35-Parameters!$F$34)+Parameters!$E$36*($A371-Parameters!$F$35),Parameters!$E$34*Parameters!$F$34+Parameters!$E$35*(Parameters!$F$35-Parameters!$F$34)+Parameters!$E$36*(Parameters!$F$36-Parameters!$F$35)+Parameters!$E$37*($A371-Parameters!$F$36)))),_xlfn.IFS($A371&lt;=Parameters!$F$34,Parameters!$E$34*$A371,$A371&lt;=Parameters!$F$35,Parameters!$E$35*$A371,$A371&lt;=Parameters!$F$36,Parameters!$E$36*$A371,$A371&gt;Parameters!$F$36,Parameters!$E$37*$A371))</f>
        <v>49304.639999999999</v>
      </c>
      <c r="O371" s="290">
        <f t="shared" si="180"/>
        <v>134.71213114754099</v>
      </c>
      <c r="P371" s="290" cm="1">
        <f t="array" ref="P371">IF(Parameters!$D$55="No",IF($A371&lt;=Parameters!$F$39,Parameters!$E$39*$A371,IF($A371&lt;=Parameters!$F$40,Parameters!$E$39*Parameters!$F$39+Parameters!$E$40*($A371-Parameters!$F$39),IF($A371&lt;=Parameters!$F$41,Parameters!$E$39*Parameters!$F$39+Parameters!$E$40*(Parameters!$F$40-Parameters!$F$39)+Parameters!$E$41*($A371-Parameters!$F$40),Parameters!$E$39*Parameters!$F$39+Parameters!$E$40*(Parameters!$F$40-Parameters!$F$39)+Parameters!$E$41*(Parameters!$F$41-Parameters!$F$40)+Parameters!$E$42*($A371-Parameters!$F$41)))),_xlfn.IFS($A371&lt;=Parameters!$F$39,Parameters!$E$39*$A371,$A371&lt;=Parameters!$F$40,Parameters!$E$40*$A371,$A371&lt;=Parameters!$F$41,Parameters!$E$41*$A371,$A371&gt;Parameters!$F$41,Parameters!$E$42*$A371))</f>
        <v>51904.86</v>
      </c>
      <c r="Q371" s="290">
        <f t="shared" si="181"/>
        <v>141.81655737704918</v>
      </c>
      <c r="R371" s="290" cm="1">
        <f t="array" ref="R371">IF(Parameters!$E$55="No",IF($A371&lt;=Parameters!$H$23,Parameters!$G$23*$A371,IF($A371&lt;=Parameters!$H$24,Parameters!$G$23*Parameters!$H$23+Parameters!$G$24*($A371-Parameters!$H$23),IF($A371&lt;=Parameters!$H$25,Parameters!$G$23*Parameters!$H$23+Parameters!$G$24*(Parameters!$H$24-Parameters!$H$23)+Parameters!$G$25*($A371-Parameters!$H$24),Parameters!$G$23*Parameters!$H$23+Parameters!$G$24*(Parameters!$H$24-Parameters!$H$23)+Parameters!$G$25*(Parameters!$H$25-Parameters!$H$24)+Parameters!$G$26*($A371-Parameters!$H$25)))),_xlfn.IFS($A371&lt;=Parameters!$H$23,Parameters!$G$23*$A371,$A371&lt;=Parameters!$H$24,Parameters!$G$24*$A371,$A371&lt;=Parameters!$H$25,Parameters!$G$25*$A371,$A371&gt;Parameters!$H$25,Parameters!$G$26*$A371))</f>
        <v>36359.339999999997</v>
      </c>
      <c r="S371" s="290">
        <f t="shared" si="157"/>
        <v>99.342459016393434</v>
      </c>
      <c r="T371" s="290" cm="1">
        <f t="array" ref="T371">IF(Parameters!$E$55="No",IF($A371&lt;=Parameters!$H$28,Parameters!$G$28*$A371,IF($A371&lt;=Parameters!$H$29,Parameters!$G$28*Parameters!$H$28+Parameters!$G$29*($A371-Parameters!$H$28),IF($A371&lt;=Parameters!$H$30,Parameters!$G$28*Parameters!$H$28+Parameters!$G$29*(Parameters!$H$29-Parameters!$H$28)+Parameters!$G$30*($A371-Parameters!$H$29),Parameters!$G$28*Parameters!$H$28+Parameters!$G$29*(Parameters!$H$29-Parameters!$H$28)+Parameters!$G$30*(Parameters!$H$30-Parameters!$H$29)+Parameters!$G$31*($A371-Parameters!$H$30)))),_xlfn.IFS($A371&lt;=Parameters!$H$28,Parameters!$G$28*$A371,$A371&lt;=Parameters!$H$29,Parameters!$G$29*$A371,$A371&lt;=Parameters!$H$30,Parameters!$G$30*$A371,$A371&gt;Parameters!$H$30,Parameters!$G$31*$A371))</f>
        <v>45810.26</v>
      </c>
      <c r="U371" s="290">
        <f t="shared" si="158"/>
        <v>125.16464480874318</v>
      </c>
      <c r="V371" s="290" cm="1">
        <f t="array" ref="V371">IF(Parameters!$E$55="No",IF($A371&lt;=Parameters!$H$34,Parameters!$G$34*$A371,IF($A371&lt;=Parameters!$H$35,Parameters!$G$34*Parameters!$H$34+Parameters!$G$35*($A371-Parameters!$H$34),IF($A371&lt;=Parameters!$H$36,Parameters!$G$34*Parameters!$H$34+Parameters!$G$35*(Parameters!$H$35-Parameters!$H$34)+Parameters!$G$36*($A371-Parameters!$H$35),Parameters!$G$34*Parameters!$H$34+Parameters!$G$35*(Parameters!$H$35-Parameters!$H$34)+Parameters!$G$36*(Parameters!$H$36-Parameters!$H$35)+Parameters!$G$37*($A371-Parameters!$H$36)))),_xlfn.IFS($A371&lt;=Parameters!$H$34,Parameters!$G$34*$A371,$A371&lt;=Parameters!$H$35,Parameters!$G$35*$A371,$A371&lt;=Parameters!$H$36,Parameters!$G$36*$A371,$A371&gt;Parameters!$H$36,Parameters!$G$37*$A371))</f>
        <v>49304.639999999999</v>
      </c>
      <c r="W371" s="290">
        <f t="shared" si="182"/>
        <v>134.71213114754099</v>
      </c>
      <c r="X371" s="290" cm="1">
        <f t="array" ref="X371">IF(Parameters!$E$55="No",IF($A371&lt;=Parameters!$H$39,Parameters!$G$39*$A371,IF($A371&lt;=Parameters!$H$40,Parameters!$G$39*Parameters!$H$39+Parameters!$G$40*($A371-Parameters!$H$39),IF($A371&lt;=Parameters!$H$41,Parameters!$G$39*Parameters!$H$39+Parameters!$G$40*(Parameters!$H$40-Parameters!$H$39)+Parameters!$G$41*($A371-Parameters!$H$40),Parameters!$G$39*Parameters!$H$39+Parameters!$G$40*(Parameters!$H$40-Parameters!$H$39)+Parameters!$G$41*(Parameters!$H$41-Parameters!$H$40)+Parameters!$G$42*($A371-Parameters!$H$41)))),_xlfn.IFS($A371&lt;=Parameters!$H$39,Parameters!$G$39*$A371,$A371&lt;=Parameters!$H$40,Parameters!$G$40*$A371,$A371&lt;=Parameters!$H$41,Parameters!$G$41*$A371,$A371&gt;Parameters!$H$41,Parameters!$G$42*$A371))</f>
        <v>51904.86</v>
      </c>
      <c r="Y371" s="290">
        <f t="shared" si="183"/>
        <v>141.81655737704918</v>
      </c>
      <c r="Z371" s="290" cm="1">
        <f t="array" ref="Z371">IF(Parameters!$F$55="No",IF($A371&lt;=Parameters!$J$23,Parameters!$I$23*$A371,IF($A371&lt;=Parameters!$J$24,Parameters!$I$23*Parameters!$J$23+Parameters!$I$24*($A371-Parameters!$J$23),IF($A371&lt;=Parameters!$J$25,Parameters!$I$23*Parameters!$J$23+Parameters!$I$24*(Parameters!$J$24-Parameters!$J$23)+Parameters!$I$25*($A371-Parameters!$J$24),Parameters!$I$23*Parameters!$J$23+Parameters!$I$24*(Parameters!$J$24-Parameters!$J$23)+Parameters!$I$25*(Parameters!$J$25-Parameters!$J$24)+Parameters!$I$26*($A371-Parameters!$J$25)))),_xlfn.IFS($A371&lt;=Parameters!$J$23,Parameters!$I$23*$A371,$A371&lt;=Parameters!$J$24,Parameters!$I$24*$A371,$A371&lt;=Parameters!$J$25,Parameters!$I$25*$A371,$A371&gt;Parameters!$J$25,Parameters!$I$26*$A371))</f>
        <v>36359.339999999997</v>
      </c>
      <c r="AA371" s="290">
        <f t="shared" si="159"/>
        <v>99.342459016393434</v>
      </c>
      <c r="AB371" s="290" cm="1">
        <f t="array" ref="AB371">IF(Parameters!$F$55="No",IF($A371&lt;=Parameters!$J$28,Parameters!$I$28*$A371,IF($A371&lt;=Parameters!$J$29,Parameters!$I$28*Parameters!$J$28+Parameters!$I$29*($A371-Parameters!$J$28),IF($A371&lt;=Parameters!$J$30,Parameters!$I$28*Parameters!$J$28+Parameters!$I$29*(Parameters!$J$29-Parameters!$J$28)+Parameters!$I$30*($A371-Parameters!$J$29),Parameters!$I$28*Parameters!$J$28+Parameters!$I$29*(Parameters!$J$29-Parameters!$J$28)+Parameters!$I$30*(Parameters!$J$30-Parameters!$J$29)+Parameters!$I$31*($A371-Parameters!$J$30)))),_xlfn.IFS($A371&lt;=Parameters!$J$28,Parameters!$I$28*$A371,$A371&lt;=Parameters!$J$29,Parameters!$I$29*$A371,$A371&lt;=Parameters!$J$30,Parameters!$I$30*$A371,$A371&gt;Parameters!$J$30,Parameters!$I$31*$A371))</f>
        <v>45810.26</v>
      </c>
      <c r="AC371" s="290">
        <f t="shared" si="160"/>
        <v>125.16464480874318</v>
      </c>
      <c r="AD371" s="290" cm="1">
        <f t="array" ref="AD371">IF(Parameters!$F$55="No",IF($A371&lt;=Parameters!$J$34,Parameters!$I$34*$A371,IF($A371&lt;=Parameters!$J$35,Parameters!$I$34*Parameters!$J$34+Parameters!$I$35*($A371-Parameters!$J$34),IF($A371&lt;=Parameters!$J$36,Parameters!$I$34*Parameters!$J$34+Parameters!$I$35*(Parameters!$J$35-Parameters!$J$34)+Parameters!$I$36*($A371-Parameters!$J$35),Parameters!$I$34*Parameters!$J$34+Parameters!$I$35*(Parameters!$J$35-Parameters!$J$34)+Parameters!$I$36*(Parameters!$J$36-Parameters!$J$35)+Parameters!$I$37*($A371-Parameters!$J$36)))),_xlfn.IFS($A371&lt;=Parameters!$J$34,Parameters!$I$34*$A371,$A371&lt;=Parameters!$J$35,Parameters!$I$35*$A371,$A371&lt;=Parameters!$J$36,Parameters!$I$36*$A371,$A371&gt;Parameters!$J$36,Parameters!$I$37*$A371))</f>
        <v>49304.639999999999</v>
      </c>
      <c r="AE371" s="290">
        <f t="shared" si="184"/>
        <v>134.71213114754099</v>
      </c>
      <c r="AF371" s="290" cm="1">
        <f t="array" ref="AF371">IF(Parameters!$F$55="No",IF($A371&lt;=Parameters!$J$39,Parameters!$I$39*$A371,IF($A371&lt;=Parameters!$J$40,Parameters!$I$39*Parameters!$J$39+Parameters!$I$40*($A371-Parameters!$J$39),IF($A371&lt;=Parameters!$J$41,Parameters!$I$39*Parameters!$J$39+Parameters!$I$40*(Parameters!$J$40-Parameters!$J$39)+Parameters!$I$41*($A371-Parameters!$J$40),Parameters!$I$39*Parameters!$J$39+Parameters!$I$40*(Parameters!$J$40-Parameters!$J$39)+Parameters!$I$41*(Parameters!$J$41-Parameters!$J$40)+Parameters!$I$42*($A371-Parameters!$J$41)))),_xlfn.IFS($A371&lt;=Parameters!$J$39,Parameters!$I$39*$A371,$A371&lt;=Parameters!$J$40,Parameters!$I$40*$A371,$A371&lt;=Parameters!$J$41,Parameters!$I$41*$A371,$A371&gt;Parameters!$J$41,Parameters!$I$42*$A371))</f>
        <v>51904.86</v>
      </c>
      <c r="AG371" s="290">
        <f t="shared" si="185"/>
        <v>141.81655737704918</v>
      </c>
      <c r="AI371" s="428">
        <f t="shared" si="161"/>
        <v>136.48999999999796</v>
      </c>
      <c r="AJ371" s="428">
        <f t="shared" si="162"/>
        <v>159.36000000000058</v>
      </c>
      <c r="AK371" s="428">
        <f t="shared" si="163"/>
        <v>143.54000000000087</v>
      </c>
      <c r="AL371" s="428">
        <f t="shared" si="164"/>
        <v>158.45999999999913</v>
      </c>
      <c r="AM371" s="428">
        <f t="shared" si="165"/>
        <v>136.48999999999796</v>
      </c>
      <c r="AN371" s="428">
        <f t="shared" si="166"/>
        <v>159.36000000000058</v>
      </c>
      <c r="AO371" s="428">
        <f t="shared" si="167"/>
        <v>143.54000000000087</v>
      </c>
      <c r="AP371" s="428">
        <f t="shared" si="168"/>
        <v>158.45999999999913</v>
      </c>
      <c r="AQ371" s="428">
        <f t="shared" si="169"/>
        <v>136.48999999999796</v>
      </c>
      <c r="AR371" s="428">
        <f t="shared" si="170"/>
        <v>159.36000000000058</v>
      </c>
      <c r="AS371" s="428">
        <f t="shared" si="171"/>
        <v>143.54000000000087</v>
      </c>
      <c r="AT371" s="428">
        <f t="shared" si="172"/>
        <v>158.45999999999913</v>
      </c>
      <c r="AU371" s="428">
        <f t="shared" si="173"/>
        <v>136.48999999999796</v>
      </c>
      <c r="AV371" s="428">
        <f t="shared" si="174"/>
        <v>159.36000000000058</v>
      </c>
      <c r="AW371" s="428">
        <f t="shared" si="175"/>
        <v>143.54000000000087</v>
      </c>
      <c r="AX371" s="428">
        <f t="shared" si="176"/>
        <v>158.45999999999913</v>
      </c>
    </row>
    <row r="372">
      <c r="A372" s="413">
        <v>367</v>
      </c>
      <c r="B372" s="290" cm="1">
        <f t="array" ref="B372">IF(Parameters!$C$55="No",IF($A372&lt;=Parameters!$D$23,Parameters!$C$23*$A372,IF($A372&lt;=Parameters!$D$24,Parameters!$C$23*Parameters!$D$23+Parameters!$C$24*($A372-Parameters!$D$23),IF($A372&lt;=Parameters!$D$25,Parameters!$C$23*Parameters!$D$23+Parameters!$C$24*(Parameters!$D$24-Parameters!$D$23)+Parameters!$C$25*($A372-Parameters!$D$24),Parameters!$C$23*Parameters!$D$23+Parameters!$C$24*(Parameters!$D$24-Parameters!$D$23)+Parameters!$C$25*(Parameters!$D$25-Parameters!$D$24)+Parameters!$C$26*($A372-Parameters!$D$25)))),_xlfn.IFS($A372&lt;=Parameters!$D$23,Parameters!$C$23*$A372,$A372&lt;=Parameters!$D$24,Parameters!$C$24*$A372,$A372&lt;=Parameters!$D$25,Parameters!$C$25*$A372,$A372&gt;Parameters!$D$25,Parameters!$C$26*$A372))</f>
        <v>36495.83</v>
      </c>
      <c r="C372" s="290">
        <f t="shared" si="177"/>
        <v>99.443678474114449</v>
      </c>
      <c r="D372" s="290" cm="1">
        <f t="array" ref="D372">IF(Parameters!$C$55="No",IF($A372&lt;=Parameters!$D$28,Parameters!$C$28*$A372,IF($A372&lt;=Parameters!$D$29,Parameters!$C$28*Parameters!$D$28+Parameters!$C$29*($A372-Parameters!$D$28),IF($A372&lt;=Parameters!$D$30,Parameters!$C$28*Parameters!$D$28+Parameters!$C$29*(Parameters!$D$29-Parameters!$D$28)+Parameters!$C$30*($A372-Parameters!$D$29),Parameters!$C$28*Parameters!$D$28+Parameters!$C$29*(Parameters!$D$29-Parameters!$D$28)+Parameters!$C$30*(Parameters!$D$30-Parameters!$D$29)+Parameters!$C$31*($A372-Parameters!$D$30)))),_xlfn.IFS($A372&lt;=Parameters!$D$28,Parameters!$C$28*$A372,$A372&lt;=Parameters!$D$29,Parameters!$C$29*$A372,$A372&lt;=Parameters!$D$30,Parameters!$C$30*$A372,$A372&gt;Parameters!$D$30,Parameters!$C$31*$A372))</f>
        <v>45969.62</v>
      </c>
      <c r="E372" s="290">
        <f t="shared" si="177"/>
        <v>125.25782016348775</v>
      </c>
      <c r="F372" s="290" cm="1">
        <f t="array" ref="F372">IF(Parameters!$C$55="No",IF($A372&lt;=Parameters!$D$34,Parameters!$C$34*$A372,IF($A372&lt;=Parameters!$D$35,Parameters!$C$34*Parameters!$D$34+Parameters!$C$35*($A372-Parameters!$D$34),IF($A372&lt;=Parameters!$D$36,Parameters!$C$34*Parameters!$D$34+Parameters!$C$35*(Parameters!$D$35-Parameters!$D$34)+Parameters!$C$36*($A372-Parameters!$D$35),Parameters!$C$34*Parameters!$D$34+Parameters!$C$35*(Parameters!$D$35-Parameters!$D$34)+Parameters!$C$36*(Parameters!$D$36-Parameters!$D$35)+Parameters!$C$37*($A372-Parameters!$D$36)))),_xlfn.IFS($A372&lt;=Parameters!$D$34,Parameters!$C$34*$A372,$A372&lt;=Parameters!$D$35,Parameters!$C$35*$A372,$A372&lt;=Parameters!$D$36,Parameters!$C$36*$A372,$A372&gt;Parameters!$D$36,Parameters!$C$37*$A372))</f>
        <v>49448.18</v>
      </c>
      <c r="G372" s="290">
        <f t="shared" si="178"/>
        <v>134.73618528610353</v>
      </c>
      <c r="H372" s="290" cm="1">
        <f t="array" ref="H372">IF(Parameters!$C$55="No",IF($A372&lt;=Parameters!$D$39,Parameters!$C$39*$A372,IF($A372&lt;=Parameters!$D$40,Parameters!$C$39*Parameters!$D$39+Parameters!$C$40*($A372-Parameters!$D$39),IF($A372&lt;=Parameters!$D$41,Parameters!$C$39*Parameters!$D$39+Parameters!$C$40*(Parameters!$D$40-Parameters!$D$39)+Parameters!$C$41*($A372-Parameters!$D$40),Parameters!$C$39*Parameters!$D$39+Parameters!$C$40*(Parameters!$D$40-Parameters!$D$39)+Parameters!$C$41*(Parameters!$D$41-Parameters!$D$40)+Parameters!$C$42*($A372-Parameters!$D$41)))),_xlfn.IFS($A372&lt;=Parameters!$D$39,Parameters!$C$39*$A372,$A372&lt;=Parameters!$D$40,Parameters!$C$40*$A372,$A372&lt;=Parameters!$D$41,Parameters!$C$41*$A372,$A372&gt;Parameters!$D$41,Parameters!$C$42*$A372))</f>
        <v>52063.32</v>
      </c>
      <c r="I372" s="290">
        <f t="shared" si="179"/>
        <v>141.86190735694822</v>
      </c>
      <c r="J372" s="290" cm="1">
        <f t="array" ref="J372">IF(Parameters!$D$55="No",IF($A372&lt;=Parameters!$F$23,Parameters!$E$23*$A372,IF($A372&lt;=Parameters!$F$24,Parameters!$E$23*Parameters!$F$23+Parameters!$E$24*($A372-Parameters!$F$23),IF($A372&lt;=Parameters!$F$25,Parameters!$E$23*Parameters!$F$23+Parameters!$E$24*(Parameters!$F$24-Parameters!$F$23)+Parameters!$E$25*($A372-Parameters!$F$24),Parameters!$E$23*Parameters!$F$23+Parameters!$E$24*(Parameters!$F$24-Parameters!$F$23)+Parameters!$E$25*(Parameters!$F$25-Parameters!$F$24)+Parameters!$E$26*($A372-Parameters!$F$25)))),_xlfn.IFS($A372&lt;=Parameters!$F$23,Parameters!$E$23*$A372,$A372&lt;=Parameters!$F$24,Parameters!$E$24*$A372,$A372&lt;=Parameters!$F$25,Parameters!$E$25*$A372,$A372&gt;Parameters!$F$25,Parameters!$E$26*$A372))</f>
        <v>36495.83</v>
      </c>
      <c r="K372" s="290">
        <f t="shared" si="155"/>
        <v>99.443678474114449</v>
      </c>
      <c r="L372" s="290" cm="1">
        <f t="array" ref="L372">IF(Parameters!$D$55="No",IF($A372&lt;=Parameters!$F$28,Parameters!$E$28*$A372,IF($A372&lt;=Parameters!$F$29,Parameters!$E$28*Parameters!$F$28+Parameters!$E$29*($A372-Parameters!$F$28),IF($A372&lt;=Parameters!$F$30,Parameters!$E$28*Parameters!$F$28+Parameters!$E$29*(Parameters!$F$29-Parameters!$F$28)+Parameters!$E$30*($A372-Parameters!$F$29),Parameters!$E$28*Parameters!$F$28+Parameters!$E$29*(Parameters!$F$29-Parameters!$F$28)+Parameters!$E$30*(Parameters!$F$30-Parameters!$F$29)+Parameters!$E$31*($A372-Parameters!$F$30)))),_xlfn.IFS($A372&lt;=Parameters!$F$28,Parameters!$E$28*$A372,$A372&lt;=Parameters!$F$29,Parameters!$E$29*$A372,$A372&lt;=Parameters!$F$30,Parameters!$E$30*$A372,$A372&gt;Parameters!$F$30,Parameters!$E$31*$A372))</f>
        <v>45969.62</v>
      </c>
      <c r="M372" s="290">
        <f t="shared" si="156"/>
        <v>125.25782016348775</v>
      </c>
      <c r="N372" s="290" cm="1">
        <f t="array" ref="N372">IF(Parameters!$D$55="No",IF($A372&lt;=Parameters!$F$34,Parameters!$E$34*$A372,IF($A372&lt;=Parameters!$F$35,Parameters!$E$34*Parameters!$F$34+Parameters!$E$35*($A372-Parameters!$F$34),IF($A372&lt;=Parameters!$F$36,Parameters!$E$34*Parameters!$F$34+Parameters!$E$35*(Parameters!$F$35-Parameters!$F$34)+Parameters!$E$36*($A372-Parameters!$F$35),Parameters!$E$34*Parameters!$F$34+Parameters!$E$35*(Parameters!$F$35-Parameters!$F$34)+Parameters!$E$36*(Parameters!$F$36-Parameters!$F$35)+Parameters!$E$37*($A372-Parameters!$F$36)))),_xlfn.IFS($A372&lt;=Parameters!$F$34,Parameters!$E$34*$A372,$A372&lt;=Parameters!$F$35,Parameters!$E$35*$A372,$A372&lt;=Parameters!$F$36,Parameters!$E$36*$A372,$A372&gt;Parameters!$F$36,Parameters!$E$37*$A372))</f>
        <v>49448.18</v>
      </c>
      <c r="O372" s="290">
        <f t="shared" si="180"/>
        <v>134.73618528610353</v>
      </c>
      <c r="P372" s="290" cm="1">
        <f t="array" ref="P372">IF(Parameters!$D$55="No",IF($A372&lt;=Parameters!$F$39,Parameters!$E$39*$A372,IF($A372&lt;=Parameters!$F$40,Parameters!$E$39*Parameters!$F$39+Parameters!$E$40*($A372-Parameters!$F$39),IF($A372&lt;=Parameters!$F$41,Parameters!$E$39*Parameters!$F$39+Parameters!$E$40*(Parameters!$F$40-Parameters!$F$39)+Parameters!$E$41*($A372-Parameters!$F$40),Parameters!$E$39*Parameters!$F$39+Parameters!$E$40*(Parameters!$F$40-Parameters!$F$39)+Parameters!$E$41*(Parameters!$F$41-Parameters!$F$40)+Parameters!$E$42*($A372-Parameters!$F$41)))),_xlfn.IFS($A372&lt;=Parameters!$F$39,Parameters!$E$39*$A372,$A372&lt;=Parameters!$F$40,Parameters!$E$40*$A372,$A372&lt;=Parameters!$F$41,Parameters!$E$41*$A372,$A372&gt;Parameters!$F$41,Parameters!$E$42*$A372))</f>
        <v>52063.32</v>
      </c>
      <c r="Q372" s="290">
        <f t="shared" si="181"/>
        <v>141.86190735694822</v>
      </c>
      <c r="R372" s="290" cm="1">
        <f t="array" ref="R372">IF(Parameters!$E$55="No",IF($A372&lt;=Parameters!$H$23,Parameters!$G$23*$A372,IF($A372&lt;=Parameters!$H$24,Parameters!$G$23*Parameters!$H$23+Parameters!$G$24*($A372-Parameters!$H$23),IF($A372&lt;=Parameters!$H$25,Parameters!$G$23*Parameters!$H$23+Parameters!$G$24*(Parameters!$H$24-Parameters!$H$23)+Parameters!$G$25*($A372-Parameters!$H$24),Parameters!$G$23*Parameters!$H$23+Parameters!$G$24*(Parameters!$H$24-Parameters!$H$23)+Parameters!$G$25*(Parameters!$H$25-Parameters!$H$24)+Parameters!$G$26*($A372-Parameters!$H$25)))),_xlfn.IFS($A372&lt;=Parameters!$H$23,Parameters!$G$23*$A372,$A372&lt;=Parameters!$H$24,Parameters!$G$24*$A372,$A372&lt;=Parameters!$H$25,Parameters!$G$25*$A372,$A372&gt;Parameters!$H$25,Parameters!$G$26*$A372))</f>
        <v>36495.83</v>
      </c>
      <c r="S372" s="290">
        <f t="shared" si="157"/>
        <v>99.443678474114449</v>
      </c>
      <c r="T372" s="290" cm="1">
        <f t="array" ref="T372">IF(Parameters!$E$55="No",IF($A372&lt;=Parameters!$H$28,Parameters!$G$28*$A372,IF($A372&lt;=Parameters!$H$29,Parameters!$G$28*Parameters!$H$28+Parameters!$G$29*($A372-Parameters!$H$28),IF($A372&lt;=Parameters!$H$30,Parameters!$G$28*Parameters!$H$28+Parameters!$G$29*(Parameters!$H$29-Parameters!$H$28)+Parameters!$G$30*($A372-Parameters!$H$29),Parameters!$G$28*Parameters!$H$28+Parameters!$G$29*(Parameters!$H$29-Parameters!$H$28)+Parameters!$G$30*(Parameters!$H$30-Parameters!$H$29)+Parameters!$G$31*($A372-Parameters!$H$30)))),_xlfn.IFS($A372&lt;=Parameters!$H$28,Parameters!$G$28*$A372,$A372&lt;=Parameters!$H$29,Parameters!$G$29*$A372,$A372&lt;=Parameters!$H$30,Parameters!$G$30*$A372,$A372&gt;Parameters!$H$30,Parameters!$G$31*$A372))</f>
        <v>45969.62</v>
      </c>
      <c r="U372" s="290">
        <f t="shared" si="158"/>
        <v>125.25782016348775</v>
      </c>
      <c r="V372" s="290" cm="1">
        <f t="array" ref="V372">IF(Parameters!$E$55="No",IF($A372&lt;=Parameters!$H$34,Parameters!$G$34*$A372,IF($A372&lt;=Parameters!$H$35,Parameters!$G$34*Parameters!$H$34+Parameters!$G$35*($A372-Parameters!$H$34),IF($A372&lt;=Parameters!$H$36,Parameters!$G$34*Parameters!$H$34+Parameters!$G$35*(Parameters!$H$35-Parameters!$H$34)+Parameters!$G$36*($A372-Parameters!$H$35),Parameters!$G$34*Parameters!$H$34+Parameters!$G$35*(Parameters!$H$35-Parameters!$H$34)+Parameters!$G$36*(Parameters!$H$36-Parameters!$H$35)+Parameters!$G$37*($A372-Parameters!$H$36)))),_xlfn.IFS($A372&lt;=Parameters!$H$34,Parameters!$G$34*$A372,$A372&lt;=Parameters!$H$35,Parameters!$G$35*$A372,$A372&lt;=Parameters!$H$36,Parameters!$G$36*$A372,$A372&gt;Parameters!$H$36,Parameters!$G$37*$A372))</f>
        <v>49448.18</v>
      </c>
      <c r="W372" s="290">
        <f t="shared" si="182"/>
        <v>134.73618528610353</v>
      </c>
      <c r="X372" s="290" cm="1">
        <f t="array" ref="X372">IF(Parameters!$E$55="No",IF($A372&lt;=Parameters!$H$39,Parameters!$G$39*$A372,IF($A372&lt;=Parameters!$H$40,Parameters!$G$39*Parameters!$H$39+Parameters!$G$40*($A372-Parameters!$H$39),IF($A372&lt;=Parameters!$H$41,Parameters!$G$39*Parameters!$H$39+Parameters!$G$40*(Parameters!$H$40-Parameters!$H$39)+Parameters!$G$41*($A372-Parameters!$H$40),Parameters!$G$39*Parameters!$H$39+Parameters!$G$40*(Parameters!$H$40-Parameters!$H$39)+Parameters!$G$41*(Parameters!$H$41-Parameters!$H$40)+Parameters!$G$42*($A372-Parameters!$H$41)))),_xlfn.IFS($A372&lt;=Parameters!$H$39,Parameters!$G$39*$A372,$A372&lt;=Parameters!$H$40,Parameters!$G$40*$A372,$A372&lt;=Parameters!$H$41,Parameters!$G$41*$A372,$A372&gt;Parameters!$H$41,Parameters!$G$42*$A372))</f>
        <v>52063.32</v>
      </c>
      <c r="Y372" s="290">
        <f t="shared" si="183"/>
        <v>141.86190735694822</v>
      </c>
      <c r="Z372" s="290" cm="1">
        <f t="array" ref="Z372">IF(Parameters!$F$55="No",IF($A372&lt;=Parameters!$J$23,Parameters!$I$23*$A372,IF($A372&lt;=Parameters!$J$24,Parameters!$I$23*Parameters!$J$23+Parameters!$I$24*($A372-Parameters!$J$23),IF($A372&lt;=Parameters!$J$25,Parameters!$I$23*Parameters!$J$23+Parameters!$I$24*(Parameters!$J$24-Parameters!$J$23)+Parameters!$I$25*($A372-Parameters!$J$24),Parameters!$I$23*Parameters!$J$23+Parameters!$I$24*(Parameters!$J$24-Parameters!$J$23)+Parameters!$I$25*(Parameters!$J$25-Parameters!$J$24)+Parameters!$I$26*($A372-Parameters!$J$25)))),_xlfn.IFS($A372&lt;=Parameters!$J$23,Parameters!$I$23*$A372,$A372&lt;=Parameters!$J$24,Parameters!$I$24*$A372,$A372&lt;=Parameters!$J$25,Parameters!$I$25*$A372,$A372&gt;Parameters!$J$25,Parameters!$I$26*$A372))</f>
        <v>36495.83</v>
      </c>
      <c r="AA372" s="290">
        <f t="shared" si="159"/>
        <v>99.443678474114449</v>
      </c>
      <c r="AB372" s="290" cm="1">
        <f t="array" ref="AB372">IF(Parameters!$F$55="No",IF($A372&lt;=Parameters!$J$28,Parameters!$I$28*$A372,IF($A372&lt;=Parameters!$J$29,Parameters!$I$28*Parameters!$J$28+Parameters!$I$29*($A372-Parameters!$J$28),IF($A372&lt;=Parameters!$J$30,Parameters!$I$28*Parameters!$J$28+Parameters!$I$29*(Parameters!$J$29-Parameters!$J$28)+Parameters!$I$30*($A372-Parameters!$J$29),Parameters!$I$28*Parameters!$J$28+Parameters!$I$29*(Parameters!$J$29-Parameters!$J$28)+Parameters!$I$30*(Parameters!$J$30-Parameters!$J$29)+Parameters!$I$31*($A372-Parameters!$J$30)))),_xlfn.IFS($A372&lt;=Parameters!$J$28,Parameters!$I$28*$A372,$A372&lt;=Parameters!$J$29,Parameters!$I$29*$A372,$A372&lt;=Parameters!$J$30,Parameters!$I$30*$A372,$A372&gt;Parameters!$J$30,Parameters!$I$31*$A372))</f>
        <v>45969.62</v>
      </c>
      <c r="AC372" s="290">
        <f t="shared" si="160"/>
        <v>125.25782016348775</v>
      </c>
      <c r="AD372" s="290" cm="1">
        <f t="array" ref="AD372">IF(Parameters!$F$55="No",IF($A372&lt;=Parameters!$J$34,Parameters!$I$34*$A372,IF($A372&lt;=Parameters!$J$35,Parameters!$I$34*Parameters!$J$34+Parameters!$I$35*($A372-Parameters!$J$34),IF($A372&lt;=Parameters!$J$36,Parameters!$I$34*Parameters!$J$34+Parameters!$I$35*(Parameters!$J$35-Parameters!$J$34)+Parameters!$I$36*($A372-Parameters!$J$35),Parameters!$I$34*Parameters!$J$34+Parameters!$I$35*(Parameters!$J$35-Parameters!$J$34)+Parameters!$I$36*(Parameters!$J$36-Parameters!$J$35)+Parameters!$I$37*($A372-Parameters!$J$36)))),_xlfn.IFS($A372&lt;=Parameters!$J$34,Parameters!$I$34*$A372,$A372&lt;=Parameters!$J$35,Parameters!$I$35*$A372,$A372&lt;=Parameters!$J$36,Parameters!$I$36*$A372,$A372&gt;Parameters!$J$36,Parameters!$I$37*$A372))</f>
        <v>49448.18</v>
      </c>
      <c r="AE372" s="290">
        <f t="shared" si="184"/>
        <v>134.73618528610353</v>
      </c>
      <c r="AF372" s="290" cm="1">
        <f t="array" ref="AF372">IF(Parameters!$F$55="No",IF($A372&lt;=Parameters!$J$39,Parameters!$I$39*$A372,IF($A372&lt;=Parameters!$J$40,Parameters!$I$39*Parameters!$J$39+Parameters!$I$40*($A372-Parameters!$J$39),IF($A372&lt;=Parameters!$J$41,Parameters!$I$39*Parameters!$J$39+Parameters!$I$40*(Parameters!$J$40-Parameters!$J$39)+Parameters!$I$41*($A372-Parameters!$J$40),Parameters!$I$39*Parameters!$J$39+Parameters!$I$40*(Parameters!$J$40-Parameters!$J$39)+Parameters!$I$41*(Parameters!$J$41-Parameters!$J$40)+Parameters!$I$42*($A372-Parameters!$J$41)))),_xlfn.IFS($A372&lt;=Parameters!$J$39,Parameters!$I$39*$A372,$A372&lt;=Parameters!$J$40,Parameters!$I$40*$A372,$A372&lt;=Parameters!$J$41,Parameters!$I$41*$A372,$A372&gt;Parameters!$J$41,Parameters!$I$42*$A372))</f>
        <v>52063.32</v>
      </c>
      <c r="AG372" s="290">
        <f t="shared" si="185"/>
        <v>141.86190735694822</v>
      </c>
      <c r="AI372" s="428">
        <f t="shared" si="161"/>
        <v>136.49000000000524</v>
      </c>
      <c r="AJ372" s="428">
        <f t="shared" si="162"/>
        <v>159.36000000000058</v>
      </c>
      <c r="AK372" s="428">
        <f t="shared" si="163"/>
        <v>143.54000000000087</v>
      </c>
      <c r="AL372" s="428">
        <f t="shared" si="164"/>
        <v>158.45999999999913</v>
      </c>
      <c r="AM372" s="428">
        <f t="shared" si="165"/>
        <v>136.49000000000524</v>
      </c>
      <c r="AN372" s="428">
        <f t="shared" si="166"/>
        <v>159.36000000000058</v>
      </c>
      <c r="AO372" s="428">
        <f t="shared" si="167"/>
        <v>143.54000000000087</v>
      </c>
      <c r="AP372" s="428">
        <f t="shared" si="168"/>
        <v>158.45999999999913</v>
      </c>
      <c r="AQ372" s="428">
        <f t="shared" si="169"/>
        <v>136.49000000000524</v>
      </c>
      <c r="AR372" s="428">
        <f t="shared" si="170"/>
        <v>159.36000000000058</v>
      </c>
      <c r="AS372" s="428">
        <f t="shared" si="171"/>
        <v>143.54000000000087</v>
      </c>
      <c r="AT372" s="428">
        <f t="shared" si="172"/>
        <v>158.45999999999913</v>
      </c>
      <c r="AU372" s="428">
        <f t="shared" si="173"/>
        <v>136.49000000000524</v>
      </c>
      <c r="AV372" s="428">
        <f t="shared" si="174"/>
        <v>159.36000000000058</v>
      </c>
      <c r="AW372" s="428">
        <f t="shared" si="175"/>
        <v>143.54000000000087</v>
      </c>
      <c r="AX372" s="428">
        <f t="shared" si="176"/>
        <v>158.45999999999913</v>
      </c>
    </row>
    <row r="373">
      <c r="A373" s="413">
        <v>368</v>
      </c>
      <c r="B373" s="290" cm="1">
        <f t="array" ref="B373">IF(Parameters!$C$55="No",IF($A373&lt;=Parameters!$D$23,Parameters!$C$23*$A373,IF($A373&lt;=Parameters!$D$24,Parameters!$C$23*Parameters!$D$23+Parameters!$C$24*($A373-Parameters!$D$23),IF($A373&lt;=Parameters!$D$25,Parameters!$C$23*Parameters!$D$23+Parameters!$C$24*(Parameters!$D$24-Parameters!$D$23)+Parameters!$C$25*($A373-Parameters!$D$24),Parameters!$C$23*Parameters!$D$23+Parameters!$C$24*(Parameters!$D$24-Parameters!$D$23)+Parameters!$C$25*(Parameters!$D$25-Parameters!$D$24)+Parameters!$C$26*($A373-Parameters!$D$25)))),_xlfn.IFS($A373&lt;=Parameters!$D$23,Parameters!$C$23*$A373,$A373&lt;=Parameters!$D$24,Parameters!$C$24*$A373,$A373&lt;=Parameters!$D$25,Parameters!$C$25*$A373,$A373&gt;Parameters!$D$25,Parameters!$C$26*$A373))</f>
        <v>36632.32</v>
      </c>
      <c r="C373" s="290">
        <f t="shared" si="177"/>
        <v>99.544347826086963</v>
      </c>
      <c r="D373" s="290" cm="1">
        <f t="array" ref="D373">IF(Parameters!$C$55="No",IF($A373&lt;=Parameters!$D$28,Parameters!$C$28*$A373,IF($A373&lt;=Parameters!$D$29,Parameters!$C$28*Parameters!$D$28+Parameters!$C$29*($A373-Parameters!$D$28),IF($A373&lt;=Parameters!$D$30,Parameters!$C$28*Parameters!$D$28+Parameters!$C$29*(Parameters!$D$29-Parameters!$D$28)+Parameters!$C$30*($A373-Parameters!$D$29),Parameters!$C$28*Parameters!$D$28+Parameters!$C$29*(Parameters!$D$29-Parameters!$D$28)+Parameters!$C$30*(Parameters!$D$30-Parameters!$D$29)+Parameters!$C$31*($A373-Parameters!$D$30)))),_xlfn.IFS($A373&lt;=Parameters!$D$28,Parameters!$C$28*$A373,$A373&lt;=Parameters!$D$29,Parameters!$C$29*$A373,$A373&lt;=Parameters!$D$30,Parameters!$C$30*$A373,$A373&gt;Parameters!$D$30,Parameters!$C$31*$A373))</f>
        <v>46128.98</v>
      </c>
      <c r="E373" s="290">
        <f t="shared" si="177"/>
        <v>125.3504891304348</v>
      </c>
      <c r="F373" s="290" cm="1">
        <f t="array" ref="F373">IF(Parameters!$C$55="No",IF($A373&lt;=Parameters!$D$34,Parameters!$C$34*$A373,IF($A373&lt;=Parameters!$D$35,Parameters!$C$34*Parameters!$D$34+Parameters!$C$35*($A373-Parameters!$D$34),IF($A373&lt;=Parameters!$D$36,Parameters!$C$34*Parameters!$D$34+Parameters!$C$35*(Parameters!$D$35-Parameters!$D$34)+Parameters!$C$36*($A373-Parameters!$D$35),Parameters!$C$34*Parameters!$D$34+Parameters!$C$35*(Parameters!$D$35-Parameters!$D$34)+Parameters!$C$36*(Parameters!$D$36-Parameters!$D$35)+Parameters!$C$37*($A373-Parameters!$D$36)))),_xlfn.IFS($A373&lt;=Parameters!$D$34,Parameters!$C$34*$A373,$A373&lt;=Parameters!$D$35,Parameters!$C$35*$A373,$A373&lt;=Parameters!$D$36,Parameters!$C$36*$A373,$A373&gt;Parameters!$D$36,Parameters!$C$37*$A373))</f>
        <v>49591.72</v>
      </c>
      <c r="G373" s="290">
        <f t="shared" si="178"/>
        <v>134.76010869565218</v>
      </c>
      <c r="H373" s="290" cm="1">
        <f t="array" ref="H373">IF(Parameters!$C$55="No",IF($A373&lt;=Parameters!$D$39,Parameters!$C$39*$A373,IF($A373&lt;=Parameters!$D$40,Parameters!$C$39*Parameters!$D$39+Parameters!$C$40*($A373-Parameters!$D$39),IF($A373&lt;=Parameters!$D$41,Parameters!$C$39*Parameters!$D$39+Parameters!$C$40*(Parameters!$D$40-Parameters!$D$39)+Parameters!$C$41*($A373-Parameters!$D$40),Parameters!$C$39*Parameters!$D$39+Parameters!$C$40*(Parameters!$D$40-Parameters!$D$39)+Parameters!$C$41*(Parameters!$D$41-Parameters!$D$40)+Parameters!$C$42*($A373-Parameters!$D$41)))),_xlfn.IFS($A373&lt;=Parameters!$D$39,Parameters!$C$39*$A373,$A373&lt;=Parameters!$D$40,Parameters!$C$40*$A373,$A373&lt;=Parameters!$D$41,Parameters!$C$41*$A373,$A373&gt;Parameters!$D$41,Parameters!$C$42*$A373))</f>
        <v>52221.78</v>
      </c>
      <c r="I373" s="290">
        <f t="shared" si="179"/>
        <v>141.90701086956523</v>
      </c>
      <c r="J373" s="290" cm="1">
        <f t="array" ref="J373">IF(Parameters!$D$55="No",IF($A373&lt;=Parameters!$F$23,Parameters!$E$23*$A373,IF($A373&lt;=Parameters!$F$24,Parameters!$E$23*Parameters!$F$23+Parameters!$E$24*($A373-Parameters!$F$23),IF($A373&lt;=Parameters!$F$25,Parameters!$E$23*Parameters!$F$23+Parameters!$E$24*(Parameters!$F$24-Parameters!$F$23)+Parameters!$E$25*($A373-Parameters!$F$24),Parameters!$E$23*Parameters!$F$23+Parameters!$E$24*(Parameters!$F$24-Parameters!$F$23)+Parameters!$E$25*(Parameters!$F$25-Parameters!$F$24)+Parameters!$E$26*($A373-Parameters!$F$25)))),_xlfn.IFS($A373&lt;=Parameters!$F$23,Parameters!$E$23*$A373,$A373&lt;=Parameters!$F$24,Parameters!$E$24*$A373,$A373&lt;=Parameters!$F$25,Parameters!$E$25*$A373,$A373&gt;Parameters!$F$25,Parameters!$E$26*$A373))</f>
        <v>36632.32</v>
      </c>
      <c r="K373" s="290">
        <f t="shared" si="155"/>
        <v>99.544347826086963</v>
      </c>
      <c r="L373" s="290" cm="1">
        <f t="array" ref="L373">IF(Parameters!$D$55="No",IF($A373&lt;=Parameters!$F$28,Parameters!$E$28*$A373,IF($A373&lt;=Parameters!$F$29,Parameters!$E$28*Parameters!$F$28+Parameters!$E$29*($A373-Parameters!$F$28),IF($A373&lt;=Parameters!$F$30,Parameters!$E$28*Parameters!$F$28+Parameters!$E$29*(Parameters!$F$29-Parameters!$F$28)+Parameters!$E$30*($A373-Parameters!$F$29),Parameters!$E$28*Parameters!$F$28+Parameters!$E$29*(Parameters!$F$29-Parameters!$F$28)+Parameters!$E$30*(Parameters!$F$30-Parameters!$F$29)+Parameters!$E$31*($A373-Parameters!$F$30)))),_xlfn.IFS($A373&lt;=Parameters!$F$28,Parameters!$E$28*$A373,$A373&lt;=Parameters!$F$29,Parameters!$E$29*$A373,$A373&lt;=Parameters!$F$30,Parameters!$E$30*$A373,$A373&gt;Parameters!$F$30,Parameters!$E$31*$A373))</f>
        <v>46128.98</v>
      </c>
      <c r="M373" s="290">
        <f t="shared" si="156"/>
        <v>125.3504891304348</v>
      </c>
      <c r="N373" s="290" cm="1">
        <f t="array" ref="N373">IF(Parameters!$D$55="No",IF($A373&lt;=Parameters!$F$34,Parameters!$E$34*$A373,IF($A373&lt;=Parameters!$F$35,Parameters!$E$34*Parameters!$F$34+Parameters!$E$35*($A373-Parameters!$F$34),IF($A373&lt;=Parameters!$F$36,Parameters!$E$34*Parameters!$F$34+Parameters!$E$35*(Parameters!$F$35-Parameters!$F$34)+Parameters!$E$36*($A373-Parameters!$F$35),Parameters!$E$34*Parameters!$F$34+Parameters!$E$35*(Parameters!$F$35-Parameters!$F$34)+Parameters!$E$36*(Parameters!$F$36-Parameters!$F$35)+Parameters!$E$37*($A373-Parameters!$F$36)))),_xlfn.IFS($A373&lt;=Parameters!$F$34,Parameters!$E$34*$A373,$A373&lt;=Parameters!$F$35,Parameters!$E$35*$A373,$A373&lt;=Parameters!$F$36,Parameters!$E$36*$A373,$A373&gt;Parameters!$F$36,Parameters!$E$37*$A373))</f>
        <v>49591.72</v>
      </c>
      <c r="O373" s="290">
        <f t="shared" si="180"/>
        <v>134.76010869565218</v>
      </c>
      <c r="P373" s="290" cm="1">
        <f t="array" ref="P373">IF(Parameters!$D$55="No",IF($A373&lt;=Parameters!$F$39,Parameters!$E$39*$A373,IF($A373&lt;=Parameters!$F$40,Parameters!$E$39*Parameters!$F$39+Parameters!$E$40*($A373-Parameters!$F$39),IF($A373&lt;=Parameters!$F$41,Parameters!$E$39*Parameters!$F$39+Parameters!$E$40*(Parameters!$F$40-Parameters!$F$39)+Parameters!$E$41*($A373-Parameters!$F$40),Parameters!$E$39*Parameters!$F$39+Parameters!$E$40*(Parameters!$F$40-Parameters!$F$39)+Parameters!$E$41*(Parameters!$F$41-Parameters!$F$40)+Parameters!$E$42*($A373-Parameters!$F$41)))),_xlfn.IFS($A373&lt;=Parameters!$F$39,Parameters!$E$39*$A373,$A373&lt;=Parameters!$F$40,Parameters!$E$40*$A373,$A373&lt;=Parameters!$F$41,Parameters!$E$41*$A373,$A373&gt;Parameters!$F$41,Parameters!$E$42*$A373))</f>
        <v>52221.78</v>
      </c>
      <c r="Q373" s="290">
        <f t="shared" si="181"/>
        <v>141.90701086956523</v>
      </c>
      <c r="R373" s="290" cm="1">
        <f t="array" ref="R373">IF(Parameters!$E$55="No",IF($A373&lt;=Parameters!$H$23,Parameters!$G$23*$A373,IF($A373&lt;=Parameters!$H$24,Parameters!$G$23*Parameters!$H$23+Parameters!$G$24*($A373-Parameters!$H$23),IF($A373&lt;=Parameters!$H$25,Parameters!$G$23*Parameters!$H$23+Parameters!$G$24*(Parameters!$H$24-Parameters!$H$23)+Parameters!$G$25*($A373-Parameters!$H$24),Parameters!$G$23*Parameters!$H$23+Parameters!$G$24*(Parameters!$H$24-Parameters!$H$23)+Parameters!$G$25*(Parameters!$H$25-Parameters!$H$24)+Parameters!$G$26*($A373-Parameters!$H$25)))),_xlfn.IFS($A373&lt;=Parameters!$H$23,Parameters!$G$23*$A373,$A373&lt;=Parameters!$H$24,Parameters!$G$24*$A373,$A373&lt;=Parameters!$H$25,Parameters!$G$25*$A373,$A373&gt;Parameters!$H$25,Parameters!$G$26*$A373))</f>
        <v>36632.32</v>
      </c>
      <c r="S373" s="290">
        <f t="shared" si="157"/>
        <v>99.544347826086963</v>
      </c>
      <c r="T373" s="290" cm="1">
        <f t="array" ref="T373">IF(Parameters!$E$55="No",IF($A373&lt;=Parameters!$H$28,Parameters!$G$28*$A373,IF($A373&lt;=Parameters!$H$29,Parameters!$G$28*Parameters!$H$28+Parameters!$G$29*($A373-Parameters!$H$28),IF($A373&lt;=Parameters!$H$30,Parameters!$G$28*Parameters!$H$28+Parameters!$G$29*(Parameters!$H$29-Parameters!$H$28)+Parameters!$G$30*($A373-Parameters!$H$29),Parameters!$G$28*Parameters!$H$28+Parameters!$G$29*(Parameters!$H$29-Parameters!$H$28)+Parameters!$G$30*(Parameters!$H$30-Parameters!$H$29)+Parameters!$G$31*($A373-Parameters!$H$30)))),_xlfn.IFS($A373&lt;=Parameters!$H$28,Parameters!$G$28*$A373,$A373&lt;=Parameters!$H$29,Parameters!$G$29*$A373,$A373&lt;=Parameters!$H$30,Parameters!$G$30*$A373,$A373&gt;Parameters!$H$30,Parameters!$G$31*$A373))</f>
        <v>46128.98</v>
      </c>
      <c r="U373" s="290">
        <f t="shared" si="158"/>
        <v>125.3504891304348</v>
      </c>
      <c r="V373" s="290" cm="1">
        <f t="array" ref="V373">IF(Parameters!$E$55="No",IF($A373&lt;=Parameters!$H$34,Parameters!$G$34*$A373,IF($A373&lt;=Parameters!$H$35,Parameters!$G$34*Parameters!$H$34+Parameters!$G$35*($A373-Parameters!$H$34),IF($A373&lt;=Parameters!$H$36,Parameters!$G$34*Parameters!$H$34+Parameters!$G$35*(Parameters!$H$35-Parameters!$H$34)+Parameters!$G$36*($A373-Parameters!$H$35),Parameters!$G$34*Parameters!$H$34+Parameters!$G$35*(Parameters!$H$35-Parameters!$H$34)+Parameters!$G$36*(Parameters!$H$36-Parameters!$H$35)+Parameters!$G$37*($A373-Parameters!$H$36)))),_xlfn.IFS($A373&lt;=Parameters!$H$34,Parameters!$G$34*$A373,$A373&lt;=Parameters!$H$35,Parameters!$G$35*$A373,$A373&lt;=Parameters!$H$36,Parameters!$G$36*$A373,$A373&gt;Parameters!$H$36,Parameters!$G$37*$A373))</f>
        <v>49591.72</v>
      </c>
      <c r="W373" s="290">
        <f t="shared" si="182"/>
        <v>134.76010869565218</v>
      </c>
      <c r="X373" s="290" cm="1">
        <f t="array" ref="X373">IF(Parameters!$E$55="No",IF($A373&lt;=Parameters!$H$39,Parameters!$G$39*$A373,IF($A373&lt;=Parameters!$H$40,Parameters!$G$39*Parameters!$H$39+Parameters!$G$40*($A373-Parameters!$H$39),IF($A373&lt;=Parameters!$H$41,Parameters!$G$39*Parameters!$H$39+Parameters!$G$40*(Parameters!$H$40-Parameters!$H$39)+Parameters!$G$41*($A373-Parameters!$H$40),Parameters!$G$39*Parameters!$H$39+Parameters!$G$40*(Parameters!$H$40-Parameters!$H$39)+Parameters!$G$41*(Parameters!$H$41-Parameters!$H$40)+Parameters!$G$42*($A373-Parameters!$H$41)))),_xlfn.IFS($A373&lt;=Parameters!$H$39,Parameters!$G$39*$A373,$A373&lt;=Parameters!$H$40,Parameters!$G$40*$A373,$A373&lt;=Parameters!$H$41,Parameters!$G$41*$A373,$A373&gt;Parameters!$H$41,Parameters!$G$42*$A373))</f>
        <v>52221.78</v>
      </c>
      <c r="Y373" s="290">
        <f t="shared" si="183"/>
        <v>141.90701086956523</v>
      </c>
      <c r="Z373" s="290" cm="1">
        <f t="array" ref="Z373">IF(Parameters!$F$55="No",IF($A373&lt;=Parameters!$J$23,Parameters!$I$23*$A373,IF($A373&lt;=Parameters!$J$24,Parameters!$I$23*Parameters!$J$23+Parameters!$I$24*($A373-Parameters!$J$23),IF($A373&lt;=Parameters!$J$25,Parameters!$I$23*Parameters!$J$23+Parameters!$I$24*(Parameters!$J$24-Parameters!$J$23)+Parameters!$I$25*($A373-Parameters!$J$24),Parameters!$I$23*Parameters!$J$23+Parameters!$I$24*(Parameters!$J$24-Parameters!$J$23)+Parameters!$I$25*(Parameters!$J$25-Parameters!$J$24)+Parameters!$I$26*($A373-Parameters!$J$25)))),_xlfn.IFS($A373&lt;=Parameters!$J$23,Parameters!$I$23*$A373,$A373&lt;=Parameters!$J$24,Parameters!$I$24*$A373,$A373&lt;=Parameters!$J$25,Parameters!$I$25*$A373,$A373&gt;Parameters!$J$25,Parameters!$I$26*$A373))</f>
        <v>36632.32</v>
      </c>
      <c r="AA373" s="290">
        <f t="shared" si="159"/>
        <v>99.544347826086963</v>
      </c>
      <c r="AB373" s="290" cm="1">
        <f t="array" ref="AB373">IF(Parameters!$F$55="No",IF($A373&lt;=Parameters!$J$28,Parameters!$I$28*$A373,IF($A373&lt;=Parameters!$J$29,Parameters!$I$28*Parameters!$J$28+Parameters!$I$29*($A373-Parameters!$J$28),IF($A373&lt;=Parameters!$J$30,Parameters!$I$28*Parameters!$J$28+Parameters!$I$29*(Parameters!$J$29-Parameters!$J$28)+Parameters!$I$30*($A373-Parameters!$J$29),Parameters!$I$28*Parameters!$J$28+Parameters!$I$29*(Parameters!$J$29-Parameters!$J$28)+Parameters!$I$30*(Parameters!$J$30-Parameters!$J$29)+Parameters!$I$31*($A373-Parameters!$J$30)))),_xlfn.IFS($A373&lt;=Parameters!$J$28,Parameters!$I$28*$A373,$A373&lt;=Parameters!$J$29,Parameters!$I$29*$A373,$A373&lt;=Parameters!$J$30,Parameters!$I$30*$A373,$A373&gt;Parameters!$J$30,Parameters!$I$31*$A373))</f>
        <v>46128.98</v>
      </c>
      <c r="AC373" s="290">
        <f t="shared" si="160"/>
        <v>125.3504891304348</v>
      </c>
      <c r="AD373" s="290" cm="1">
        <f t="array" ref="AD373">IF(Parameters!$F$55="No",IF($A373&lt;=Parameters!$J$34,Parameters!$I$34*$A373,IF($A373&lt;=Parameters!$J$35,Parameters!$I$34*Parameters!$J$34+Parameters!$I$35*($A373-Parameters!$J$34),IF($A373&lt;=Parameters!$J$36,Parameters!$I$34*Parameters!$J$34+Parameters!$I$35*(Parameters!$J$35-Parameters!$J$34)+Parameters!$I$36*($A373-Parameters!$J$35),Parameters!$I$34*Parameters!$J$34+Parameters!$I$35*(Parameters!$J$35-Parameters!$J$34)+Parameters!$I$36*(Parameters!$J$36-Parameters!$J$35)+Parameters!$I$37*($A373-Parameters!$J$36)))),_xlfn.IFS($A373&lt;=Parameters!$J$34,Parameters!$I$34*$A373,$A373&lt;=Parameters!$J$35,Parameters!$I$35*$A373,$A373&lt;=Parameters!$J$36,Parameters!$I$36*$A373,$A373&gt;Parameters!$J$36,Parameters!$I$37*$A373))</f>
        <v>49591.72</v>
      </c>
      <c r="AE373" s="290">
        <f t="shared" si="184"/>
        <v>134.76010869565218</v>
      </c>
      <c r="AF373" s="290" cm="1">
        <f t="array" ref="AF373">IF(Parameters!$F$55="No",IF($A373&lt;=Parameters!$J$39,Parameters!$I$39*$A373,IF($A373&lt;=Parameters!$J$40,Parameters!$I$39*Parameters!$J$39+Parameters!$I$40*($A373-Parameters!$J$39),IF($A373&lt;=Parameters!$J$41,Parameters!$I$39*Parameters!$J$39+Parameters!$I$40*(Parameters!$J$40-Parameters!$J$39)+Parameters!$I$41*($A373-Parameters!$J$40),Parameters!$I$39*Parameters!$J$39+Parameters!$I$40*(Parameters!$J$40-Parameters!$J$39)+Parameters!$I$41*(Parameters!$J$41-Parameters!$J$40)+Parameters!$I$42*($A373-Parameters!$J$41)))),_xlfn.IFS($A373&lt;=Parameters!$J$39,Parameters!$I$39*$A373,$A373&lt;=Parameters!$J$40,Parameters!$I$40*$A373,$A373&lt;=Parameters!$J$41,Parameters!$I$41*$A373,$A373&gt;Parameters!$J$41,Parameters!$I$42*$A373))</f>
        <v>52221.78</v>
      </c>
      <c r="AG373" s="290">
        <f t="shared" si="185"/>
        <v>141.90701086956523</v>
      </c>
      <c r="AI373" s="428">
        <f t="shared" si="161"/>
        <v>136.48999999999796</v>
      </c>
      <c r="AJ373" s="428">
        <f t="shared" si="162"/>
        <v>159.36000000000058</v>
      </c>
      <c r="AK373" s="428">
        <f t="shared" si="163"/>
        <v>143.54000000000087</v>
      </c>
      <c r="AL373" s="428">
        <f t="shared" si="164"/>
        <v>158.45999999999913</v>
      </c>
      <c r="AM373" s="428">
        <f t="shared" si="165"/>
        <v>136.48999999999796</v>
      </c>
      <c r="AN373" s="428">
        <f t="shared" si="166"/>
        <v>159.36000000000058</v>
      </c>
      <c r="AO373" s="428">
        <f t="shared" si="167"/>
        <v>143.54000000000087</v>
      </c>
      <c r="AP373" s="428">
        <f t="shared" si="168"/>
        <v>158.45999999999913</v>
      </c>
      <c r="AQ373" s="428">
        <f t="shared" si="169"/>
        <v>136.48999999999796</v>
      </c>
      <c r="AR373" s="428">
        <f t="shared" si="170"/>
        <v>159.36000000000058</v>
      </c>
      <c r="AS373" s="428">
        <f t="shared" si="171"/>
        <v>143.54000000000087</v>
      </c>
      <c r="AT373" s="428">
        <f t="shared" si="172"/>
        <v>158.45999999999913</v>
      </c>
      <c r="AU373" s="428">
        <f t="shared" si="173"/>
        <v>136.48999999999796</v>
      </c>
      <c r="AV373" s="428">
        <f t="shared" si="174"/>
        <v>159.36000000000058</v>
      </c>
      <c r="AW373" s="428">
        <f t="shared" si="175"/>
        <v>143.54000000000087</v>
      </c>
      <c r="AX373" s="428">
        <f t="shared" si="176"/>
        <v>158.45999999999913</v>
      </c>
    </row>
    <row r="374">
      <c r="A374" s="413">
        <v>369</v>
      </c>
      <c r="B374" s="290" cm="1">
        <f t="array" ref="B374">IF(Parameters!$C$55="No",IF($A374&lt;=Parameters!$D$23,Parameters!$C$23*$A374,IF($A374&lt;=Parameters!$D$24,Parameters!$C$23*Parameters!$D$23+Parameters!$C$24*($A374-Parameters!$D$23),IF($A374&lt;=Parameters!$D$25,Parameters!$C$23*Parameters!$D$23+Parameters!$C$24*(Parameters!$D$24-Parameters!$D$23)+Parameters!$C$25*($A374-Parameters!$D$24),Parameters!$C$23*Parameters!$D$23+Parameters!$C$24*(Parameters!$D$24-Parameters!$D$23)+Parameters!$C$25*(Parameters!$D$25-Parameters!$D$24)+Parameters!$C$26*($A374-Parameters!$D$25)))),_xlfn.IFS($A374&lt;=Parameters!$D$23,Parameters!$C$23*$A374,$A374&lt;=Parameters!$D$24,Parameters!$C$24*$A374,$A374&lt;=Parameters!$D$25,Parameters!$C$25*$A374,$A374&gt;Parameters!$D$25,Parameters!$C$26*$A374))</f>
        <v>36768.81</v>
      </c>
      <c r="C374" s="290">
        <f t="shared" si="177"/>
        <v>99.644471544715444</v>
      </c>
      <c r="D374" s="290" cm="1">
        <f t="array" ref="D374">IF(Parameters!$C$55="No",IF($A374&lt;=Parameters!$D$28,Parameters!$C$28*$A374,IF($A374&lt;=Parameters!$D$29,Parameters!$C$28*Parameters!$D$28+Parameters!$C$29*($A374-Parameters!$D$28),IF($A374&lt;=Parameters!$D$30,Parameters!$C$28*Parameters!$D$28+Parameters!$C$29*(Parameters!$D$29-Parameters!$D$28)+Parameters!$C$30*($A374-Parameters!$D$29),Parameters!$C$28*Parameters!$D$28+Parameters!$C$29*(Parameters!$D$29-Parameters!$D$28)+Parameters!$C$30*(Parameters!$D$30-Parameters!$D$29)+Parameters!$C$31*($A374-Parameters!$D$30)))),_xlfn.IFS($A374&lt;=Parameters!$D$28,Parameters!$C$28*$A374,$A374&lt;=Parameters!$D$29,Parameters!$C$29*$A374,$A374&lt;=Parameters!$D$30,Parameters!$C$30*$A374,$A374&gt;Parameters!$D$30,Parameters!$C$31*$A374))</f>
        <v>46288.34</v>
      </c>
      <c r="E374" s="290">
        <f t="shared" si="177"/>
        <v>125.44265582655825</v>
      </c>
      <c r="F374" s="290" cm="1">
        <f t="array" ref="F374">IF(Parameters!$C$55="No",IF($A374&lt;=Parameters!$D$34,Parameters!$C$34*$A374,IF($A374&lt;=Parameters!$D$35,Parameters!$C$34*Parameters!$D$34+Parameters!$C$35*($A374-Parameters!$D$34),IF($A374&lt;=Parameters!$D$36,Parameters!$C$34*Parameters!$D$34+Parameters!$C$35*(Parameters!$D$35-Parameters!$D$34)+Parameters!$C$36*($A374-Parameters!$D$35),Parameters!$C$34*Parameters!$D$34+Parameters!$C$35*(Parameters!$D$35-Parameters!$D$34)+Parameters!$C$36*(Parameters!$D$36-Parameters!$D$35)+Parameters!$C$37*($A374-Parameters!$D$36)))),_xlfn.IFS($A374&lt;=Parameters!$D$34,Parameters!$C$34*$A374,$A374&lt;=Parameters!$D$35,Parameters!$C$35*$A374,$A374&lt;=Parameters!$D$36,Parameters!$C$36*$A374,$A374&gt;Parameters!$D$36,Parameters!$C$37*$A374))</f>
        <v>49735.259999999995</v>
      </c>
      <c r="G374" s="290">
        <f t="shared" si="178"/>
        <v>134.78390243902439</v>
      </c>
      <c r="H374" s="290" cm="1">
        <f t="array" ref="H374">IF(Parameters!$C$55="No",IF($A374&lt;=Parameters!$D$39,Parameters!$C$39*$A374,IF($A374&lt;=Parameters!$D$40,Parameters!$C$39*Parameters!$D$39+Parameters!$C$40*($A374-Parameters!$D$39),IF($A374&lt;=Parameters!$D$41,Parameters!$C$39*Parameters!$D$39+Parameters!$C$40*(Parameters!$D$40-Parameters!$D$39)+Parameters!$C$41*($A374-Parameters!$D$40),Parameters!$C$39*Parameters!$D$39+Parameters!$C$40*(Parameters!$D$40-Parameters!$D$39)+Parameters!$C$41*(Parameters!$D$41-Parameters!$D$40)+Parameters!$C$42*($A374-Parameters!$D$41)))),_xlfn.IFS($A374&lt;=Parameters!$D$39,Parameters!$C$39*$A374,$A374&lt;=Parameters!$D$40,Parameters!$C$40*$A374,$A374&lt;=Parameters!$D$41,Parameters!$C$41*$A374,$A374&gt;Parameters!$D$41,Parameters!$C$42*$A374))</f>
        <v>52380.24</v>
      </c>
      <c r="I374" s="290">
        <f t="shared" si="179"/>
        <v>141.95186991869917</v>
      </c>
      <c r="J374" s="290" cm="1">
        <f t="array" ref="J374">IF(Parameters!$D$55="No",IF($A374&lt;=Parameters!$F$23,Parameters!$E$23*$A374,IF($A374&lt;=Parameters!$F$24,Parameters!$E$23*Parameters!$F$23+Parameters!$E$24*($A374-Parameters!$F$23),IF($A374&lt;=Parameters!$F$25,Parameters!$E$23*Parameters!$F$23+Parameters!$E$24*(Parameters!$F$24-Parameters!$F$23)+Parameters!$E$25*($A374-Parameters!$F$24),Parameters!$E$23*Parameters!$F$23+Parameters!$E$24*(Parameters!$F$24-Parameters!$F$23)+Parameters!$E$25*(Parameters!$F$25-Parameters!$F$24)+Parameters!$E$26*($A374-Parameters!$F$25)))),_xlfn.IFS($A374&lt;=Parameters!$F$23,Parameters!$E$23*$A374,$A374&lt;=Parameters!$F$24,Parameters!$E$24*$A374,$A374&lt;=Parameters!$F$25,Parameters!$E$25*$A374,$A374&gt;Parameters!$F$25,Parameters!$E$26*$A374))</f>
        <v>36768.81</v>
      </c>
      <c r="K374" s="290">
        <f t="shared" si="155"/>
        <v>99.644471544715444</v>
      </c>
      <c r="L374" s="290" cm="1">
        <f t="array" ref="L374">IF(Parameters!$D$55="No",IF($A374&lt;=Parameters!$F$28,Parameters!$E$28*$A374,IF($A374&lt;=Parameters!$F$29,Parameters!$E$28*Parameters!$F$28+Parameters!$E$29*($A374-Parameters!$F$28),IF($A374&lt;=Parameters!$F$30,Parameters!$E$28*Parameters!$F$28+Parameters!$E$29*(Parameters!$F$29-Parameters!$F$28)+Parameters!$E$30*($A374-Parameters!$F$29),Parameters!$E$28*Parameters!$F$28+Parameters!$E$29*(Parameters!$F$29-Parameters!$F$28)+Parameters!$E$30*(Parameters!$F$30-Parameters!$F$29)+Parameters!$E$31*($A374-Parameters!$F$30)))),_xlfn.IFS($A374&lt;=Parameters!$F$28,Parameters!$E$28*$A374,$A374&lt;=Parameters!$F$29,Parameters!$E$29*$A374,$A374&lt;=Parameters!$F$30,Parameters!$E$30*$A374,$A374&gt;Parameters!$F$30,Parameters!$E$31*$A374))</f>
        <v>46288.34</v>
      </c>
      <c r="M374" s="290">
        <f t="shared" si="156"/>
        <v>125.44265582655825</v>
      </c>
      <c r="N374" s="290" cm="1">
        <f t="array" ref="N374">IF(Parameters!$D$55="No",IF($A374&lt;=Parameters!$F$34,Parameters!$E$34*$A374,IF($A374&lt;=Parameters!$F$35,Parameters!$E$34*Parameters!$F$34+Parameters!$E$35*($A374-Parameters!$F$34),IF($A374&lt;=Parameters!$F$36,Parameters!$E$34*Parameters!$F$34+Parameters!$E$35*(Parameters!$F$35-Parameters!$F$34)+Parameters!$E$36*($A374-Parameters!$F$35),Parameters!$E$34*Parameters!$F$34+Parameters!$E$35*(Parameters!$F$35-Parameters!$F$34)+Parameters!$E$36*(Parameters!$F$36-Parameters!$F$35)+Parameters!$E$37*($A374-Parameters!$F$36)))),_xlfn.IFS($A374&lt;=Parameters!$F$34,Parameters!$E$34*$A374,$A374&lt;=Parameters!$F$35,Parameters!$E$35*$A374,$A374&lt;=Parameters!$F$36,Parameters!$E$36*$A374,$A374&gt;Parameters!$F$36,Parameters!$E$37*$A374))</f>
        <v>49735.259999999995</v>
      </c>
      <c r="O374" s="290">
        <f t="shared" si="180"/>
        <v>134.78390243902439</v>
      </c>
      <c r="P374" s="290" cm="1">
        <f t="array" ref="P374">IF(Parameters!$D$55="No",IF($A374&lt;=Parameters!$F$39,Parameters!$E$39*$A374,IF($A374&lt;=Parameters!$F$40,Parameters!$E$39*Parameters!$F$39+Parameters!$E$40*($A374-Parameters!$F$39),IF($A374&lt;=Parameters!$F$41,Parameters!$E$39*Parameters!$F$39+Parameters!$E$40*(Parameters!$F$40-Parameters!$F$39)+Parameters!$E$41*($A374-Parameters!$F$40),Parameters!$E$39*Parameters!$F$39+Parameters!$E$40*(Parameters!$F$40-Parameters!$F$39)+Parameters!$E$41*(Parameters!$F$41-Parameters!$F$40)+Parameters!$E$42*($A374-Parameters!$F$41)))),_xlfn.IFS($A374&lt;=Parameters!$F$39,Parameters!$E$39*$A374,$A374&lt;=Parameters!$F$40,Parameters!$E$40*$A374,$A374&lt;=Parameters!$F$41,Parameters!$E$41*$A374,$A374&gt;Parameters!$F$41,Parameters!$E$42*$A374))</f>
        <v>52380.24</v>
      </c>
      <c r="Q374" s="290">
        <f t="shared" si="181"/>
        <v>141.95186991869917</v>
      </c>
      <c r="R374" s="290" cm="1">
        <f t="array" ref="R374">IF(Parameters!$E$55="No",IF($A374&lt;=Parameters!$H$23,Parameters!$G$23*$A374,IF($A374&lt;=Parameters!$H$24,Parameters!$G$23*Parameters!$H$23+Parameters!$G$24*($A374-Parameters!$H$23),IF($A374&lt;=Parameters!$H$25,Parameters!$G$23*Parameters!$H$23+Parameters!$G$24*(Parameters!$H$24-Parameters!$H$23)+Parameters!$G$25*($A374-Parameters!$H$24),Parameters!$G$23*Parameters!$H$23+Parameters!$G$24*(Parameters!$H$24-Parameters!$H$23)+Parameters!$G$25*(Parameters!$H$25-Parameters!$H$24)+Parameters!$G$26*($A374-Parameters!$H$25)))),_xlfn.IFS($A374&lt;=Parameters!$H$23,Parameters!$G$23*$A374,$A374&lt;=Parameters!$H$24,Parameters!$G$24*$A374,$A374&lt;=Parameters!$H$25,Parameters!$G$25*$A374,$A374&gt;Parameters!$H$25,Parameters!$G$26*$A374))</f>
        <v>36768.81</v>
      </c>
      <c r="S374" s="290">
        <f t="shared" si="157"/>
        <v>99.644471544715444</v>
      </c>
      <c r="T374" s="290" cm="1">
        <f t="array" ref="T374">IF(Parameters!$E$55="No",IF($A374&lt;=Parameters!$H$28,Parameters!$G$28*$A374,IF($A374&lt;=Parameters!$H$29,Parameters!$G$28*Parameters!$H$28+Parameters!$G$29*($A374-Parameters!$H$28),IF($A374&lt;=Parameters!$H$30,Parameters!$G$28*Parameters!$H$28+Parameters!$G$29*(Parameters!$H$29-Parameters!$H$28)+Parameters!$G$30*($A374-Parameters!$H$29),Parameters!$G$28*Parameters!$H$28+Parameters!$G$29*(Parameters!$H$29-Parameters!$H$28)+Parameters!$G$30*(Parameters!$H$30-Parameters!$H$29)+Parameters!$G$31*($A374-Parameters!$H$30)))),_xlfn.IFS($A374&lt;=Parameters!$H$28,Parameters!$G$28*$A374,$A374&lt;=Parameters!$H$29,Parameters!$G$29*$A374,$A374&lt;=Parameters!$H$30,Parameters!$G$30*$A374,$A374&gt;Parameters!$H$30,Parameters!$G$31*$A374))</f>
        <v>46288.34</v>
      </c>
      <c r="U374" s="290">
        <f t="shared" si="158"/>
        <v>125.44265582655825</v>
      </c>
      <c r="V374" s="290" cm="1">
        <f t="array" ref="V374">IF(Parameters!$E$55="No",IF($A374&lt;=Parameters!$H$34,Parameters!$G$34*$A374,IF($A374&lt;=Parameters!$H$35,Parameters!$G$34*Parameters!$H$34+Parameters!$G$35*($A374-Parameters!$H$34),IF($A374&lt;=Parameters!$H$36,Parameters!$G$34*Parameters!$H$34+Parameters!$G$35*(Parameters!$H$35-Parameters!$H$34)+Parameters!$G$36*($A374-Parameters!$H$35),Parameters!$G$34*Parameters!$H$34+Parameters!$G$35*(Parameters!$H$35-Parameters!$H$34)+Parameters!$G$36*(Parameters!$H$36-Parameters!$H$35)+Parameters!$G$37*($A374-Parameters!$H$36)))),_xlfn.IFS($A374&lt;=Parameters!$H$34,Parameters!$G$34*$A374,$A374&lt;=Parameters!$H$35,Parameters!$G$35*$A374,$A374&lt;=Parameters!$H$36,Parameters!$G$36*$A374,$A374&gt;Parameters!$H$36,Parameters!$G$37*$A374))</f>
        <v>49735.259999999995</v>
      </c>
      <c r="W374" s="290">
        <f t="shared" si="182"/>
        <v>134.78390243902439</v>
      </c>
      <c r="X374" s="290" cm="1">
        <f t="array" ref="X374">IF(Parameters!$E$55="No",IF($A374&lt;=Parameters!$H$39,Parameters!$G$39*$A374,IF($A374&lt;=Parameters!$H$40,Parameters!$G$39*Parameters!$H$39+Parameters!$G$40*($A374-Parameters!$H$39),IF($A374&lt;=Parameters!$H$41,Parameters!$G$39*Parameters!$H$39+Parameters!$G$40*(Parameters!$H$40-Parameters!$H$39)+Parameters!$G$41*($A374-Parameters!$H$40),Parameters!$G$39*Parameters!$H$39+Parameters!$G$40*(Parameters!$H$40-Parameters!$H$39)+Parameters!$G$41*(Parameters!$H$41-Parameters!$H$40)+Parameters!$G$42*($A374-Parameters!$H$41)))),_xlfn.IFS($A374&lt;=Parameters!$H$39,Parameters!$G$39*$A374,$A374&lt;=Parameters!$H$40,Parameters!$G$40*$A374,$A374&lt;=Parameters!$H$41,Parameters!$G$41*$A374,$A374&gt;Parameters!$H$41,Parameters!$G$42*$A374))</f>
        <v>52380.24</v>
      </c>
      <c r="Y374" s="290">
        <f t="shared" si="183"/>
        <v>141.95186991869917</v>
      </c>
      <c r="Z374" s="290" cm="1">
        <f t="array" ref="Z374">IF(Parameters!$F$55="No",IF($A374&lt;=Parameters!$J$23,Parameters!$I$23*$A374,IF($A374&lt;=Parameters!$J$24,Parameters!$I$23*Parameters!$J$23+Parameters!$I$24*($A374-Parameters!$J$23),IF($A374&lt;=Parameters!$J$25,Parameters!$I$23*Parameters!$J$23+Parameters!$I$24*(Parameters!$J$24-Parameters!$J$23)+Parameters!$I$25*($A374-Parameters!$J$24),Parameters!$I$23*Parameters!$J$23+Parameters!$I$24*(Parameters!$J$24-Parameters!$J$23)+Parameters!$I$25*(Parameters!$J$25-Parameters!$J$24)+Parameters!$I$26*($A374-Parameters!$J$25)))),_xlfn.IFS($A374&lt;=Parameters!$J$23,Parameters!$I$23*$A374,$A374&lt;=Parameters!$J$24,Parameters!$I$24*$A374,$A374&lt;=Parameters!$J$25,Parameters!$I$25*$A374,$A374&gt;Parameters!$J$25,Parameters!$I$26*$A374))</f>
        <v>36768.81</v>
      </c>
      <c r="AA374" s="290">
        <f t="shared" si="159"/>
        <v>99.644471544715444</v>
      </c>
      <c r="AB374" s="290" cm="1">
        <f t="array" ref="AB374">IF(Parameters!$F$55="No",IF($A374&lt;=Parameters!$J$28,Parameters!$I$28*$A374,IF($A374&lt;=Parameters!$J$29,Parameters!$I$28*Parameters!$J$28+Parameters!$I$29*($A374-Parameters!$J$28),IF($A374&lt;=Parameters!$J$30,Parameters!$I$28*Parameters!$J$28+Parameters!$I$29*(Parameters!$J$29-Parameters!$J$28)+Parameters!$I$30*($A374-Parameters!$J$29),Parameters!$I$28*Parameters!$J$28+Parameters!$I$29*(Parameters!$J$29-Parameters!$J$28)+Parameters!$I$30*(Parameters!$J$30-Parameters!$J$29)+Parameters!$I$31*($A374-Parameters!$J$30)))),_xlfn.IFS($A374&lt;=Parameters!$J$28,Parameters!$I$28*$A374,$A374&lt;=Parameters!$J$29,Parameters!$I$29*$A374,$A374&lt;=Parameters!$J$30,Parameters!$I$30*$A374,$A374&gt;Parameters!$J$30,Parameters!$I$31*$A374))</f>
        <v>46288.34</v>
      </c>
      <c r="AC374" s="290">
        <f t="shared" si="160"/>
        <v>125.44265582655825</v>
      </c>
      <c r="AD374" s="290" cm="1">
        <f t="array" ref="AD374">IF(Parameters!$F$55="No",IF($A374&lt;=Parameters!$J$34,Parameters!$I$34*$A374,IF($A374&lt;=Parameters!$J$35,Parameters!$I$34*Parameters!$J$34+Parameters!$I$35*($A374-Parameters!$J$34),IF($A374&lt;=Parameters!$J$36,Parameters!$I$34*Parameters!$J$34+Parameters!$I$35*(Parameters!$J$35-Parameters!$J$34)+Parameters!$I$36*($A374-Parameters!$J$35),Parameters!$I$34*Parameters!$J$34+Parameters!$I$35*(Parameters!$J$35-Parameters!$J$34)+Parameters!$I$36*(Parameters!$J$36-Parameters!$J$35)+Parameters!$I$37*($A374-Parameters!$J$36)))),_xlfn.IFS($A374&lt;=Parameters!$J$34,Parameters!$I$34*$A374,$A374&lt;=Parameters!$J$35,Parameters!$I$35*$A374,$A374&lt;=Parameters!$J$36,Parameters!$I$36*$A374,$A374&gt;Parameters!$J$36,Parameters!$I$37*$A374))</f>
        <v>49735.259999999995</v>
      </c>
      <c r="AE374" s="290">
        <f t="shared" si="184"/>
        <v>134.78390243902439</v>
      </c>
      <c r="AF374" s="290" cm="1">
        <f t="array" ref="AF374">IF(Parameters!$F$55="No",IF($A374&lt;=Parameters!$J$39,Parameters!$I$39*$A374,IF($A374&lt;=Parameters!$J$40,Parameters!$I$39*Parameters!$J$39+Parameters!$I$40*($A374-Parameters!$J$39),IF($A374&lt;=Parameters!$J$41,Parameters!$I$39*Parameters!$J$39+Parameters!$I$40*(Parameters!$J$40-Parameters!$J$39)+Parameters!$I$41*($A374-Parameters!$J$40),Parameters!$I$39*Parameters!$J$39+Parameters!$I$40*(Parameters!$J$40-Parameters!$J$39)+Parameters!$I$41*(Parameters!$J$41-Parameters!$J$40)+Parameters!$I$42*($A374-Parameters!$J$41)))),_xlfn.IFS($A374&lt;=Parameters!$J$39,Parameters!$I$39*$A374,$A374&lt;=Parameters!$J$40,Parameters!$I$40*$A374,$A374&lt;=Parameters!$J$41,Parameters!$I$41*$A374,$A374&gt;Parameters!$J$41,Parameters!$I$42*$A374))</f>
        <v>52380.24</v>
      </c>
      <c r="AG374" s="290">
        <f t="shared" si="185"/>
        <v>141.95186991869917</v>
      </c>
      <c r="AI374" s="428">
        <f t="shared" si="161"/>
        <v>136.48999999999796</v>
      </c>
      <c r="AJ374" s="428">
        <f t="shared" si="162"/>
        <v>159.35999999999331</v>
      </c>
      <c r="AK374" s="428">
        <f t="shared" si="163"/>
        <v>143.5399999999936</v>
      </c>
      <c r="AL374" s="428">
        <f t="shared" si="164"/>
        <v>158.45999999999913</v>
      </c>
      <c r="AM374" s="428">
        <f t="shared" si="165"/>
        <v>136.48999999999796</v>
      </c>
      <c r="AN374" s="428">
        <f t="shared" si="166"/>
        <v>159.35999999999331</v>
      </c>
      <c r="AO374" s="428">
        <f t="shared" si="167"/>
        <v>143.5399999999936</v>
      </c>
      <c r="AP374" s="428">
        <f t="shared" si="168"/>
        <v>158.45999999999913</v>
      </c>
      <c r="AQ374" s="428">
        <f t="shared" si="169"/>
        <v>136.48999999999796</v>
      </c>
      <c r="AR374" s="428">
        <f t="shared" si="170"/>
        <v>159.35999999999331</v>
      </c>
      <c r="AS374" s="428">
        <f t="shared" si="171"/>
        <v>143.5399999999936</v>
      </c>
      <c r="AT374" s="428">
        <f t="shared" si="172"/>
        <v>158.45999999999913</v>
      </c>
      <c r="AU374" s="428">
        <f t="shared" si="173"/>
        <v>136.48999999999796</v>
      </c>
      <c r="AV374" s="428">
        <f t="shared" si="174"/>
        <v>159.35999999999331</v>
      </c>
      <c r="AW374" s="428">
        <f t="shared" si="175"/>
        <v>143.5399999999936</v>
      </c>
      <c r="AX374" s="428">
        <f t="shared" si="176"/>
        <v>158.45999999999913</v>
      </c>
    </row>
    <row r="375">
      <c r="A375" s="413">
        <v>370</v>
      </c>
      <c r="B375" s="290" cm="1">
        <f t="array" ref="B375">IF(Parameters!$C$55="No",IF($A375&lt;=Parameters!$D$23,Parameters!$C$23*$A375,IF($A375&lt;=Parameters!$D$24,Parameters!$C$23*Parameters!$D$23+Parameters!$C$24*($A375-Parameters!$D$23),IF($A375&lt;=Parameters!$D$25,Parameters!$C$23*Parameters!$D$23+Parameters!$C$24*(Parameters!$D$24-Parameters!$D$23)+Parameters!$C$25*($A375-Parameters!$D$24),Parameters!$C$23*Parameters!$D$23+Parameters!$C$24*(Parameters!$D$24-Parameters!$D$23)+Parameters!$C$25*(Parameters!$D$25-Parameters!$D$24)+Parameters!$C$26*($A375-Parameters!$D$25)))),_xlfn.IFS($A375&lt;=Parameters!$D$23,Parameters!$C$23*$A375,$A375&lt;=Parameters!$D$24,Parameters!$C$24*$A375,$A375&lt;=Parameters!$D$25,Parameters!$C$25*$A375,$A375&gt;Parameters!$D$25,Parameters!$C$26*$A375))</f>
        <v>36905.300000000003</v>
      </c>
      <c r="C375" s="290">
        <f t="shared" si="177"/>
        <v>99.744054054054061</v>
      </c>
      <c r="D375" s="290" cm="1">
        <f t="array" ref="D375">IF(Parameters!$C$55="No",IF($A375&lt;=Parameters!$D$28,Parameters!$C$28*$A375,IF($A375&lt;=Parameters!$D$29,Parameters!$C$28*Parameters!$D$28+Parameters!$C$29*($A375-Parameters!$D$28),IF($A375&lt;=Parameters!$D$30,Parameters!$C$28*Parameters!$D$28+Parameters!$C$29*(Parameters!$D$29-Parameters!$D$28)+Parameters!$C$30*($A375-Parameters!$D$29),Parameters!$C$28*Parameters!$D$28+Parameters!$C$29*(Parameters!$D$29-Parameters!$D$28)+Parameters!$C$30*(Parameters!$D$30-Parameters!$D$29)+Parameters!$C$31*($A375-Parameters!$D$30)))),_xlfn.IFS($A375&lt;=Parameters!$D$28,Parameters!$C$28*$A375,$A375&lt;=Parameters!$D$29,Parameters!$C$29*$A375,$A375&lt;=Parameters!$D$30,Parameters!$C$30*$A375,$A375&gt;Parameters!$D$30,Parameters!$C$31*$A375))</f>
        <v>46447.7</v>
      </c>
      <c r="E375" s="290">
        <f t="shared" si="177"/>
        <v>125.53432432432432</v>
      </c>
      <c r="F375" s="290" cm="1">
        <f t="array" ref="F375">IF(Parameters!$C$55="No",IF($A375&lt;=Parameters!$D$34,Parameters!$C$34*$A375,IF($A375&lt;=Parameters!$D$35,Parameters!$C$34*Parameters!$D$34+Parameters!$C$35*($A375-Parameters!$D$34),IF($A375&lt;=Parameters!$D$36,Parameters!$C$34*Parameters!$D$34+Parameters!$C$35*(Parameters!$D$35-Parameters!$D$34)+Parameters!$C$36*($A375-Parameters!$D$35),Parameters!$C$34*Parameters!$D$34+Parameters!$C$35*(Parameters!$D$35-Parameters!$D$34)+Parameters!$C$36*(Parameters!$D$36-Parameters!$D$35)+Parameters!$C$37*($A375-Parameters!$D$36)))),_xlfn.IFS($A375&lt;=Parameters!$D$34,Parameters!$C$34*$A375,$A375&lt;=Parameters!$D$35,Parameters!$C$35*$A375,$A375&lt;=Parameters!$D$36,Parameters!$C$36*$A375,$A375&gt;Parameters!$D$36,Parameters!$C$37*$A375))</f>
        <v>49878.799999999996</v>
      </c>
      <c r="G375" s="290">
        <f t="shared" si="178"/>
        <v>134.80756756756756</v>
      </c>
      <c r="H375" s="290" cm="1">
        <f t="array" ref="H375">IF(Parameters!$C$55="No",IF($A375&lt;=Parameters!$D$39,Parameters!$C$39*$A375,IF($A375&lt;=Parameters!$D$40,Parameters!$C$39*Parameters!$D$39+Parameters!$C$40*($A375-Parameters!$D$39),IF($A375&lt;=Parameters!$D$41,Parameters!$C$39*Parameters!$D$39+Parameters!$C$40*(Parameters!$D$40-Parameters!$D$39)+Parameters!$C$41*($A375-Parameters!$D$40),Parameters!$C$39*Parameters!$D$39+Parameters!$C$40*(Parameters!$D$40-Parameters!$D$39)+Parameters!$C$41*(Parameters!$D$41-Parameters!$D$40)+Parameters!$C$42*($A375-Parameters!$D$41)))),_xlfn.IFS($A375&lt;=Parameters!$D$39,Parameters!$C$39*$A375,$A375&lt;=Parameters!$D$40,Parameters!$C$40*$A375,$A375&lt;=Parameters!$D$41,Parameters!$C$41*$A375,$A375&gt;Parameters!$D$41,Parameters!$C$42*$A375))</f>
        <v>52538.7</v>
      </c>
      <c r="I375" s="290">
        <f t="shared" si="179"/>
        <v>141.99648648648648</v>
      </c>
      <c r="J375" s="290" cm="1">
        <f t="array" ref="J375">IF(Parameters!$D$55="No",IF($A375&lt;=Parameters!$F$23,Parameters!$E$23*$A375,IF($A375&lt;=Parameters!$F$24,Parameters!$E$23*Parameters!$F$23+Parameters!$E$24*($A375-Parameters!$F$23),IF($A375&lt;=Parameters!$F$25,Parameters!$E$23*Parameters!$F$23+Parameters!$E$24*(Parameters!$F$24-Parameters!$F$23)+Parameters!$E$25*($A375-Parameters!$F$24),Parameters!$E$23*Parameters!$F$23+Parameters!$E$24*(Parameters!$F$24-Parameters!$F$23)+Parameters!$E$25*(Parameters!$F$25-Parameters!$F$24)+Parameters!$E$26*($A375-Parameters!$F$25)))),_xlfn.IFS($A375&lt;=Parameters!$F$23,Parameters!$E$23*$A375,$A375&lt;=Parameters!$F$24,Parameters!$E$24*$A375,$A375&lt;=Parameters!$F$25,Parameters!$E$25*$A375,$A375&gt;Parameters!$F$25,Parameters!$E$26*$A375))</f>
        <v>36905.300000000003</v>
      </c>
      <c r="K375" s="290">
        <f t="shared" si="155"/>
        <v>99.744054054054061</v>
      </c>
      <c r="L375" s="290" cm="1">
        <f t="array" ref="L375">IF(Parameters!$D$55="No",IF($A375&lt;=Parameters!$F$28,Parameters!$E$28*$A375,IF($A375&lt;=Parameters!$F$29,Parameters!$E$28*Parameters!$F$28+Parameters!$E$29*($A375-Parameters!$F$28),IF($A375&lt;=Parameters!$F$30,Parameters!$E$28*Parameters!$F$28+Parameters!$E$29*(Parameters!$F$29-Parameters!$F$28)+Parameters!$E$30*($A375-Parameters!$F$29),Parameters!$E$28*Parameters!$F$28+Parameters!$E$29*(Parameters!$F$29-Parameters!$F$28)+Parameters!$E$30*(Parameters!$F$30-Parameters!$F$29)+Parameters!$E$31*($A375-Parameters!$F$30)))),_xlfn.IFS($A375&lt;=Parameters!$F$28,Parameters!$E$28*$A375,$A375&lt;=Parameters!$F$29,Parameters!$E$29*$A375,$A375&lt;=Parameters!$F$30,Parameters!$E$30*$A375,$A375&gt;Parameters!$F$30,Parameters!$E$31*$A375))</f>
        <v>46447.7</v>
      </c>
      <c r="M375" s="290">
        <f t="shared" si="156"/>
        <v>125.53432432432432</v>
      </c>
      <c r="N375" s="290" cm="1">
        <f t="array" ref="N375">IF(Parameters!$D$55="No",IF($A375&lt;=Parameters!$F$34,Parameters!$E$34*$A375,IF($A375&lt;=Parameters!$F$35,Parameters!$E$34*Parameters!$F$34+Parameters!$E$35*($A375-Parameters!$F$34),IF($A375&lt;=Parameters!$F$36,Parameters!$E$34*Parameters!$F$34+Parameters!$E$35*(Parameters!$F$35-Parameters!$F$34)+Parameters!$E$36*($A375-Parameters!$F$35),Parameters!$E$34*Parameters!$F$34+Parameters!$E$35*(Parameters!$F$35-Parameters!$F$34)+Parameters!$E$36*(Parameters!$F$36-Parameters!$F$35)+Parameters!$E$37*($A375-Parameters!$F$36)))),_xlfn.IFS($A375&lt;=Parameters!$F$34,Parameters!$E$34*$A375,$A375&lt;=Parameters!$F$35,Parameters!$E$35*$A375,$A375&lt;=Parameters!$F$36,Parameters!$E$36*$A375,$A375&gt;Parameters!$F$36,Parameters!$E$37*$A375))</f>
        <v>49878.799999999996</v>
      </c>
      <c r="O375" s="290">
        <f t="shared" si="180"/>
        <v>134.80756756756756</v>
      </c>
      <c r="P375" s="290" cm="1">
        <f t="array" ref="P375">IF(Parameters!$D$55="No",IF($A375&lt;=Parameters!$F$39,Parameters!$E$39*$A375,IF($A375&lt;=Parameters!$F$40,Parameters!$E$39*Parameters!$F$39+Parameters!$E$40*($A375-Parameters!$F$39),IF($A375&lt;=Parameters!$F$41,Parameters!$E$39*Parameters!$F$39+Parameters!$E$40*(Parameters!$F$40-Parameters!$F$39)+Parameters!$E$41*($A375-Parameters!$F$40),Parameters!$E$39*Parameters!$F$39+Parameters!$E$40*(Parameters!$F$40-Parameters!$F$39)+Parameters!$E$41*(Parameters!$F$41-Parameters!$F$40)+Parameters!$E$42*($A375-Parameters!$F$41)))),_xlfn.IFS($A375&lt;=Parameters!$F$39,Parameters!$E$39*$A375,$A375&lt;=Parameters!$F$40,Parameters!$E$40*$A375,$A375&lt;=Parameters!$F$41,Parameters!$E$41*$A375,$A375&gt;Parameters!$F$41,Parameters!$E$42*$A375))</f>
        <v>52538.7</v>
      </c>
      <c r="Q375" s="290">
        <f t="shared" si="181"/>
        <v>141.99648648648648</v>
      </c>
      <c r="R375" s="290" cm="1">
        <f t="array" ref="R375">IF(Parameters!$E$55="No",IF($A375&lt;=Parameters!$H$23,Parameters!$G$23*$A375,IF($A375&lt;=Parameters!$H$24,Parameters!$G$23*Parameters!$H$23+Parameters!$G$24*($A375-Parameters!$H$23),IF($A375&lt;=Parameters!$H$25,Parameters!$G$23*Parameters!$H$23+Parameters!$G$24*(Parameters!$H$24-Parameters!$H$23)+Parameters!$G$25*($A375-Parameters!$H$24),Parameters!$G$23*Parameters!$H$23+Parameters!$G$24*(Parameters!$H$24-Parameters!$H$23)+Parameters!$G$25*(Parameters!$H$25-Parameters!$H$24)+Parameters!$G$26*($A375-Parameters!$H$25)))),_xlfn.IFS($A375&lt;=Parameters!$H$23,Parameters!$G$23*$A375,$A375&lt;=Parameters!$H$24,Parameters!$G$24*$A375,$A375&lt;=Parameters!$H$25,Parameters!$G$25*$A375,$A375&gt;Parameters!$H$25,Parameters!$G$26*$A375))</f>
        <v>36905.300000000003</v>
      </c>
      <c r="S375" s="290">
        <f t="shared" si="157"/>
        <v>99.744054054054061</v>
      </c>
      <c r="T375" s="290" cm="1">
        <f t="array" ref="T375">IF(Parameters!$E$55="No",IF($A375&lt;=Parameters!$H$28,Parameters!$G$28*$A375,IF($A375&lt;=Parameters!$H$29,Parameters!$G$28*Parameters!$H$28+Parameters!$G$29*($A375-Parameters!$H$28),IF($A375&lt;=Parameters!$H$30,Parameters!$G$28*Parameters!$H$28+Parameters!$G$29*(Parameters!$H$29-Parameters!$H$28)+Parameters!$G$30*($A375-Parameters!$H$29),Parameters!$G$28*Parameters!$H$28+Parameters!$G$29*(Parameters!$H$29-Parameters!$H$28)+Parameters!$G$30*(Parameters!$H$30-Parameters!$H$29)+Parameters!$G$31*($A375-Parameters!$H$30)))),_xlfn.IFS($A375&lt;=Parameters!$H$28,Parameters!$G$28*$A375,$A375&lt;=Parameters!$H$29,Parameters!$G$29*$A375,$A375&lt;=Parameters!$H$30,Parameters!$G$30*$A375,$A375&gt;Parameters!$H$30,Parameters!$G$31*$A375))</f>
        <v>46447.7</v>
      </c>
      <c r="U375" s="290">
        <f t="shared" si="158"/>
        <v>125.53432432432432</v>
      </c>
      <c r="V375" s="290" cm="1">
        <f t="array" ref="V375">IF(Parameters!$E$55="No",IF($A375&lt;=Parameters!$H$34,Parameters!$G$34*$A375,IF($A375&lt;=Parameters!$H$35,Parameters!$G$34*Parameters!$H$34+Parameters!$G$35*($A375-Parameters!$H$34),IF($A375&lt;=Parameters!$H$36,Parameters!$G$34*Parameters!$H$34+Parameters!$G$35*(Parameters!$H$35-Parameters!$H$34)+Parameters!$G$36*($A375-Parameters!$H$35),Parameters!$G$34*Parameters!$H$34+Parameters!$G$35*(Parameters!$H$35-Parameters!$H$34)+Parameters!$G$36*(Parameters!$H$36-Parameters!$H$35)+Parameters!$G$37*($A375-Parameters!$H$36)))),_xlfn.IFS($A375&lt;=Parameters!$H$34,Parameters!$G$34*$A375,$A375&lt;=Parameters!$H$35,Parameters!$G$35*$A375,$A375&lt;=Parameters!$H$36,Parameters!$G$36*$A375,$A375&gt;Parameters!$H$36,Parameters!$G$37*$A375))</f>
        <v>49878.799999999996</v>
      </c>
      <c r="W375" s="290">
        <f t="shared" si="182"/>
        <v>134.80756756756756</v>
      </c>
      <c r="X375" s="290" cm="1">
        <f t="array" ref="X375">IF(Parameters!$E$55="No",IF($A375&lt;=Parameters!$H$39,Parameters!$G$39*$A375,IF($A375&lt;=Parameters!$H$40,Parameters!$G$39*Parameters!$H$39+Parameters!$G$40*($A375-Parameters!$H$39),IF($A375&lt;=Parameters!$H$41,Parameters!$G$39*Parameters!$H$39+Parameters!$G$40*(Parameters!$H$40-Parameters!$H$39)+Parameters!$G$41*($A375-Parameters!$H$40),Parameters!$G$39*Parameters!$H$39+Parameters!$G$40*(Parameters!$H$40-Parameters!$H$39)+Parameters!$G$41*(Parameters!$H$41-Parameters!$H$40)+Parameters!$G$42*($A375-Parameters!$H$41)))),_xlfn.IFS($A375&lt;=Parameters!$H$39,Parameters!$G$39*$A375,$A375&lt;=Parameters!$H$40,Parameters!$G$40*$A375,$A375&lt;=Parameters!$H$41,Parameters!$G$41*$A375,$A375&gt;Parameters!$H$41,Parameters!$G$42*$A375))</f>
        <v>52538.7</v>
      </c>
      <c r="Y375" s="290">
        <f t="shared" si="183"/>
        <v>141.99648648648648</v>
      </c>
      <c r="Z375" s="290" cm="1">
        <f t="array" ref="Z375">IF(Parameters!$F$55="No",IF($A375&lt;=Parameters!$J$23,Parameters!$I$23*$A375,IF($A375&lt;=Parameters!$J$24,Parameters!$I$23*Parameters!$J$23+Parameters!$I$24*($A375-Parameters!$J$23),IF($A375&lt;=Parameters!$J$25,Parameters!$I$23*Parameters!$J$23+Parameters!$I$24*(Parameters!$J$24-Parameters!$J$23)+Parameters!$I$25*($A375-Parameters!$J$24),Parameters!$I$23*Parameters!$J$23+Parameters!$I$24*(Parameters!$J$24-Parameters!$J$23)+Parameters!$I$25*(Parameters!$J$25-Parameters!$J$24)+Parameters!$I$26*($A375-Parameters!$J$25)))),_xlfn.IFS($A375&lt;=Parameters!$J$23,Parameters!$I$23*$A375,$A375&lt;=Parameters!$J$24,Parameters!$I$24*$A375,$A375&lt;=Parameters!$J$25,Parameters!$I$25*$A375,$A375&gt;Parameters!$J$25,Parameters!$I$26*$A375))</f>
        <v>36905.300000000003</v>
      </c>
      <c r="AA375" s="290">
        <f t="shared" si="159"/>
        <v>99.744054054054061</v>
      </c>
      <c r="AB375" s="290" cm="1">
        <f t="array" ref="AB375">IF(Parameters!$F$55="No",IF($A375&lt;=Parameters!$J$28,Parameters!$I$28*$A375,IF($A375&lt;=Parameters!$J$29,Parameters!$I$28*Parameters!$J$28+Parameters!$I$29*($A375-Parameters!$J$28),IF($A375&lt;=Parameters!$J$30,Parameters!$I$28*Parameters!$J$28+Parameters!$I$29*(Parameters!$J$29-Parameters!$J$28)+Parameters!$I$30*($A375-Parameters!$J$29),Parameters!$I$28*Parameters!$J$28+Parameters!$I$29*(Parameters!$J$29-Parameters!$J$28)+Parameters!$I$30*(Parameters!$J$30-Parameters!$J$29)+Parameters!$I$31*($A375-Parameters!$J$30)))),_xlfn.IFS($A375&lt;=Parameters!$J$28,Parameters!$I$28*$A375,$A375&lt;=Parameters!$J$29,Parameters!$I$29*$A375,$A375&lt;=Parameters!$J$30,Parameters!$I$30*$A375,$A375&gt;Parameters!$J$30,Parameters!$I$31*$A375))</f>
        <v>46447.7</v>
      </c>
      <c r="AC375" s="290">
        <f t="shared" si="160"/>
        <v>125.53432432432432</v>
      </c>
      <c r="AD375" s="290" cm="1">
        <f t="array" ref="AD375">IF(Parameters!$F$55="No",IF($A375&lt;=Parameters!$J$34,Parameters!$I$34*$A375,IF($A375&lt;=Parameters!$J$35,Parameters!$I$34*Parameters!$J$34+Parameters!$I$35*($A375-Parameters!$J$34),IF($A375&lt;=Parameters!$J$36,Parameters!$I$34*Parameters!$J$34+Parameters!$I$35*(Parameters!$J$35-Parameters!$J$34)+Parameters!$I$36*($A375-Parameters!$J$35),Parameters!$I$34*Parameters!$J$34+Parameters!$I$35*(Parameters!$J$35-Parameters!$J$34)+Parameters!$I$36*(Parameters!$J$36-Parameters!$J$35)+Parameters!$I$37*($A375-Parameters!$J$36)))),_xlfn.IFS($A375&lt;=Parameters!$J$34,Parameters!$I$34*$A375,$A375&lt;=Parameters!$J$35,Parameters!$I$35*$A375,$A375&lt;=Parameters!$J$36,Parameters!$I$36*$A375,$A375&gt;Parameters!$J$36,Parameters!$I$37*$A375))</f>
        <v>49878.799999999996</v>
      </c>
      <c r="AE375" s="290">
        <f t="shared" si="184"/>
        <v>134.80756756756756</v>
      </c>
      <c r="AF375" s="290" cm="1">
        <f t="array" ref="AF375">IF(Parameters!$F$55="No",IF($A375&lt;=Parameters!$J$39,Parameters!$I$39*$A375,IF($A375&lt;=Parameters!$J$40,Parameters!$I$39*Parameters!$J$39+Parameters!$I$40*($A375-Parameters!$J$39),IF($A375&lt;=Parameters!$J$41,Parameters!$I$39*Parameters!$J$39+Parameters!$I$40*(Parameters!$J$40-Parameters!$J$39)+Parameters!$I$41*($A375-Parameters!$J$40),Parameters!$I$39*Parameters!$J$39+Parameters!$I$40*(Parameters!$J$40-Parameters!$J$39)+Parameters!$I$41*(Parameters!$J$41-Parameters!$J$40)+Parameters!$I$42*($A375-Parameters!$J$41)))),_xlfn.IFS($A375&lt;=Parameters!$J$39,Parameters!$I$39*$A375,$A375&lt;=Parameters!$J$40,Parameters!$I$40*$A375,$A375&lt;=Parameters!$J$41,Parameters!$I$41*$A375,$A375&gt;Parameters!$J$41,Parameters!$I$42*$A375))</f>
        <v>52538.7</v>
      </c>
      <c r="AG375" s="290">
        <f t="shared" si="185"/>
        <v>141.99648648648648</v>
      </c>
      <c r="AI375" s="428">
        <f t="shared" si="161"/>
        <v>136.49000000000524</v>
      </c>
      <c r="AJ375" s="428">
        <f t="shared" si="162"/>
        <v>159.36000000000058</v>
      </c>
      <c r="AK375" s="428">
        <f t="shared" si="163"/>
        <v>143.54000000000087</v>
      </c>
      <c r="AL375" s="428">
        <f t="shared" si="164"/>
        <v>158.45999999999913</v>
      </c>
      <c r="AM375" s="428">
        <f t="shared" si="165"/>
        <v>136.49000000000524</v>
      </c>
      <c r="AN375" s="428">
        <f t="shared" si="166"/>
        <v>159.36000000000058</v>
      </c>
      <c r="AO375" s="428">
        <f t="shared" si="167"/>
        <v>143.54000000000087</v>
      </c>
      <c r="AP375" s="428">
        <f t="shared" si="168"/>
        <v>158.45999999999913</v>
      </c>
      <c r="AQ375" s="428">
        <f t="shared" si="169"/>
        <v>136.49000000000524</v>
      </c>
      <c r="AR375" s="428">
        <f t="shared" si="170"/>
        <v>159.36000000000058</v>
      </c>
      <c r="AS375" s="428">
        <f t="shared" si="171"/>
        <v>143.54000000000087</v>
      </c>
      <c r="AT375" s="428">
        <f t="shared" si="172"/>
        <v>158.45999999999913</v>
      </c>
      <c r="AU375" s="428">
        <f t="shared" si="173"/>
        <v>136.49000000000524</v>
      </c>
      <c r="AV375" s="428">
        <f t="shared" si="174"/>
        <v>159.36000000000058</v>
      </c>
      <c r="AW375" s="428">
        <f t="shared" si="175"/>
        <v>143.54000000000087</v>
      </c>
      <c r="AX375" s="428">
        <f t="shared" si="176"/>
        <v>158.45999999999913</v>
      </c>
    </row>
    <row r="376">
      <c r="A376" s="413">
        <v>371</v>
      </c>
      <c r="B376" s="290" cm="1">
        <f t="array" ref="B376">IF(Parameters!$C$55="No",IF($A376&lt;=Parameters!$D$23,Parameters!$C$23*$A376,IF($A376&lt;=Parameters!$D$24,Parameters!$C$23*Parameters!$D$23+Parameters!$C$24*($A376-Parameters!$D$23),IF($A376&lt;=Parameters!$D$25,Parameters!$C$23*Parameters!$D$23+Parameters!$C$24*(Parameters!$D$24-Parameters!$D$23)+Parameters!$C$25*($A376-Parameters!$D$24),Parameters!$C$23*Parameters!$D$23+Parameters!$C$24*(Parameters!$D$24-Parameters!$D$23)+Parameters!$C$25*(Parameters!$D$25-Parameters!$D$24)+Parameters!$C$26*($A376-Parameters!$D$25)))),_xlfn.IFS($A376&lt;=Parameters!$D$23,Parameters!$C$23*$A376,$A376&lt;=Parameters!$D$24,Parameters!$C$24*$A376,$A376&lt;=Parameters!$D$25,Parameters!$C$25*$A376,$A376&gt;Parameters!$D$25,Parameters!$C$26*$A376))</f>
        <v>37041.79</v>
      </c>
      <c r="C376" s="290">
        <f t="shared" si="177"/>
        <v>99.843099730458221</v>
      </c>
      <c r="D376" s="290" cm="1">
        <f t="array" ref="D376">IF(Parameters!$C$55="No",IF($A376&lt;=Parameters!$D$28,Parameters!$C$28*$A376,IF($A376&lt;=Parameters!$D$29,Parameters!$C$28*Parameters!$D$28+Parameters!$C$29*($A376-Parameters!$D$28),IF($A376&lt;=Parameters!$D$30,Parameters!$C$28*Parameters!$D$28+Parameters!$C$29*(Parameters!$D$29-Parameters!$D$28)+Parameters!$C$30*($A376-Parameters!$D$29),Parameters!$C$28*Parameters!$D$28+Parameters!$C$29*(Parameters!$D$29-Parameters!$D$28)+Parameters!$C$30*(Parameters!$D$30-Parameters!$D$29)+Parameters!$C$31*($A376-Parameters!$D$30)))),_xlfn.IFS($A376&lt;=Parameters!$D$28,Parameters!$C$28*$A376,$A376&lt;=Parameters!$D$29,Parameters!$C$29*$A376,$A376&lt;=Parameters!$D$30,Parameters!$C$30*$A376,$A376&gt;Parameters!$D$30,Parameters!$C$31*$A376))</f>
        <v>46607.06</v>
      </c>
      <c r="E376" s="290">
        <f t="shared" si="177"/>
        <v>125.6254986522911</v>
      </c>
      <c r="F376" s="290" cm="1">
        <f t="array" ref="F376">IF(Parameters!$C$55="No",IF($A376&lt;=Parameters!$D$34,Parameters!$C$34*$A376,IF($A376&lt;=Parameters!$D$35,Parameters!$C$34*Parameters!$D$34+Parameters!$C$35*($A376-Parameters!$D$34),IF($A376&lt;=Parameters!$D$36,Parameters!$C$34*Parameters!$D$34+Parameters!$C$35*(Parameters!$D$35-Parameters!$D$34)+Parameters!$C$36*($A376-Parameters!$D$35),Parameters!$C$34*Parameters!$D$34+Parameters!$C$35*(Parameters!$D$35-Parameters!$D$34)+Parameters!$C$36*(Parameters!$D$36-Parameters!$D$35)+Parameters!$C$37*($A376-Parameters!$D$36)))),_xlfn.IFS($A376&lt;=Parameters!$D$34,Parameters!$C$34*$A376,$A376&lt;=Parameters!$D$35,Parameters!$C$35*$A376,$A376&lt;=Parameters!$D$36,Parameters!$C$36*$A376,$A376&gt;Parameters!$D$36,Parameters!$C$37*$A376))</f>
        <v>50022.34</v>
      </c>
      <c r="G376" s="290">
        <f t="shared" si="178"/>
        <v>134.8311051212938</v>
      </c>
      <c r="H376" s="290" cm="1">
        <f t="array" ref="H376">IF(Parameters!$C$55="No",IF($A376&lt;=Parameters!$D$39,Parameters!$C$39*$A376,IF($A376&lt;=Parameters!$D$40,Parameters!$C$39*Parameters!$D$39+Parameters!$C$40*($A376-Parameters!$D$39),IF($A376&lt;=Parameters!$D$41,Parameters!$C$39*Parameters!$D$39+Parameters!$C$40*(Parameters!$D$40-Parameters!$D$39)+Parameters!$C$41*($A376-Parameters!$D$40),Parameters!$C$39*Parameters!$D$39+Parameters!$C$40*(Parameters!$D$40-Parameters!$D$39)+Parameters!$C$41*(Parameters!$D$41-Parameters!$D$40)+Parameters!$C$42*($A376-Parameters!$D$41)))),_xlfn.IFS($A376&lt;=Parameters!$D$39,Parameters!$C$39*$A376,$A376&lt;=Parameters!$D$40,Parameters!$C$40*$A376,$A376&lt;=Parameters!$D$41,Parameters!$C$41*$A376,$A376&gt;Parameters!$D$41,Parameters!$C$42*$A376))</f>
        <v>52697.16</v>
      </c>
      <c r="I376" s="290">
        <f t="shared" si="179"/>
        <v>142.04086253369275</v>
      </c>
      <c r="J376" s="290" cm="1">
        <f t="array" ref="J376">IF(Parameters!$D$55="No",IF($A376&lt;=Parameters!$F$23,Parameters!$E$23*$A376,IF($A376&lt;=Parameters!$F$24,Parameters!$E$23*Parameters!$F$23+Parameters!$E$24*($A376-Parameters!$F$23),IF($A376&lt;=Parameters!$F$25,Parameters!$E$23*Parameters!$F$23+Parameters!$E$24*(Parameters!$F$24-Parameters!$F$23)+Parameters!$E$25*($A376-Parameters!$F$24),Parameters!$E$23*Parameters!$F$23+Parameters!$E$24*(Parameters!$F$24-Parameters!$F$23)+Parameters!$E$25*(Parameters!$F$25-Parameters!$F$24)+Parameters!$E$26*($A376-Parameters!$F$25)))),_xlfn.IFS($A376&lt;=Parameters!$F$23,Parameters!$E$23*$A376,$A376&lt;=Parameters!$F$24,Parameters!$E$24*$A376,$A376&lt;=Parameters!$F$25,Parameters!$E$25*$A376,$A376&gt;Parameters!$F$25,Parameters!$E$26*$A376))</f>
        <v>37041.79</v>
      </c>
      <c r="K376" s="290">
        <f t="shared" si="155"/>
        <v>99.843099730458221</v>
      </c>
      <c r="L376" s="290" cm="1">
        <f t="array" ref="L376">IF(Parameters!$D$55="No",IF($A376&lt;=Parameters!$F$28,Parameters!$E$28*$A376,IF($A376&lt;=Parameters!$F$29,Parameters!$E$28*Parameters!$F$28+Parameters!$E$29*($A376-Parameters!$F$28),IF($A376&lt;=Parameters!$F$30,Parameters!$E$28*Parameters!$F$28+Parameters!$E$29*(Parameters!$F$29-Parameters!$F$28)+Parameters!$E$30*($A376-Parameters!$F$29),Parameters!$E$28*Parameters!$F$28+Parameters!$E$29*(Parameters!$F$29-Parameters!$F$28)+Parameters!$E$30*(Parameters!$F$30-Parameters!$F$29)+Parameters!$E$31*($A376-Parameters!$F$30)))),_xlfn.IFS($A376&lt;=Parameters!$F$28,Parameters!$E$28*$A376,$A376&lt;=Parameters!$F$29,Parameters!$E$29*$A376,$A376&lt;=Parameters!$F$30,Parameters!$E$30*$A376,$A376&gt;Parameters!$F$30,Parameters!$E$31*$A376))</f>
        <v>46607.06</v>
      </c>
      <c r="M376" s="290">
        <f t="shared" si="156"/>
        <v>125.6254986522911</v>
      </c>
      <c r="N376" s="290" cm="1">
        <f t="array" ref="N376">IF(Parameters!$D$55="No",IF($A376&lt;=Parameters!$F$34,Parameters!$E$34*$A376,IF($A376&lt;=Parameters!$F$35,Parameters!$E$34*Parameters!$F$34+Parameters!$E$35*($A376-Parameters!$F$34),IF($A376&lt;=Parameters!$F$36,Parameters!$E$34*Parameters!$F$34+Parameters!$E$35*(Parameters!$F$35-Parameters!$F$34)+Parameters!$E$36*($A376-Parameters!$F$35),Parameters!$E$34*Parameters!$F$34+Parameters!$E$35*(Parameters!$F$35-Parameters!$F$34)+Parameters!$E$36*(Parameters!$F$36-Parameters!$F$35)+Parameters!$E$37*($A376-Parameters!$F$36)))),_xlfn.IFS($A376&lt;=Parameters!$F$34,Parameters!$E$34*$A376,$A376&lt;=Parameters!$F$35,Parameters!$E$35*$A376,$A376&lt;=Parameters!$F$36,Parameters!$E$36*$A376,$A376&gt;Parameters!$F$36,Parameters!$E$37*$A376))</f>
        <v>50022.34</v>
      </c>
      <c r="O376" s="290">
        <f t="shared" si="180"/>
        <v>134.8311051212938</v>
      </c>
      <c r="P376" s="290" cm="1">
        <f t="array" ref="P376">IF(Parameters!$D$55="No",IF($A376&lt;=Parameters!$F$39,Parameters!$E$39*$A376,IF($A376&lt;=Parameters!$F$40,Parameters!$E$39*Parameters!$F$39+Parameters!$E$40*($A376-Parameters!$F$39),IF($A376&lt;=Parameters!$F$41,Parameters!$E$39*Parameters!$F$39+Parameters!$E$40*(Parameters!$F$40-Parameters!$F$39)+Parameters!$E$41*($A376-Parameters!$F$40),Parameters!$E$39*Parameters!$F$39+Parameters!$E$40*(Parameters!$F$40-Parameters!$F$39)+Parameters!$E$41*(Parameters!$F$41-Parameters!$F$40)+Parameters!$E$42*($A376-Parameters!$F$41)))),_xlfn.IFS($A376&lt;=Parameters!$F$39,Parameters!$E$39*$A376,$A376&lt;=Parameters!$F$40,Parameters!$E$40*$A376,$A376&lt;=Parameters!$F$41,Parameters!$E$41*$A376,$A376&gt;Parameters!$F$41,Parameters!$E$42*$A376))</f>
        <v>52697.16</v>
      </c>
      <c r="Q376" s="290">
        <f t="shared" si="181"/>
        <v>142.04086253369275</v>
      </c>
      <c r="R376" s="290" cm="1">
        <f t="array" ref="R376">IF(Parameters!$E$55="No",IF($A376&lt;=Parameters!$H$23,Parameters!$G$23*$A376,IF($A376&lt;=Parameters!$H$24,Parameters!$G$23*Parameters!$H$23+Parameters!$G$24*($A376-Parameters!$H$23),IF($A376&lt;=Parameters!$H$25,Parameters!$G$23*Parameters!$H$23+Parameters!$G$24*(Parameters!$H$24-Parameters!$H$23)+Parameters!$G$25*($A376-Parameters!$H$24),Parameters!$G$23*Parameters!$H$23+Parameters!$G$24*(Parameters!$H$24-Parameters!$H$23)+Parameters!$G$25*(Parameters!$H$25-Parameters!$H$24)+Parameters!$G$26*($A376-Parameters!$H$25)))),_xlfn.IFS($A376&lt;=Parameters!$H$23,Parameters!$G$23*$A376,$A376&lt;=Parameters!$H$24,Parameters!$G$24*$A376,$A376&lt;=Parameters!$H$25,Parameters!$G$25*$A376,$A376&gt;Parameters!$H$25,Parameters!$G$26*$A376))</f>
        <v>37041.79</v>
      </c>
      <c r="S376" s="290">
        <f t="shared" si="157"/>
        <v>99.843099730458221</v>
      </c>
      <c r="T376" s="290" cm="1">
        <f t="array" ref="T376">IF(Parameters!$E$55="No",IF($A376&lt;=Parameters!$H$28,Parameters!$G$28*$A376,IF($A376&lt;=Parameters!$H$29,Parameters!$G$28*Parameters!$H$28+Parameters!$G$29*($A376-Parameters!$H$28),IF($A376&lt;=Parameters!$H$30,Parameters!$G$28*Parameters!$H$28+Parameters!$G$29*(Parameters!$H$29-Parameters!$H$28)+Parameters!$G$30*($A376-Parameters!$H$29),Parameters!$G$28*Parameters!$H$28+Parameters!$G$29*(Parameters!$H$29-Parameters!$H$28)+Parameters!$G$30*(Parameters!$H$30-Parameters!$H$29)+Parameters!$G$31*($A376-Parameters!$H$30)))),_xlfn.IFS($A376&lt;=Parameters!$H$28,Parameters!$G$28*$A376,$A376&lt;=Parameters!$H$29,Parameters!$G$29*$A376,$A376&lt;=Parameters!$H$30,Parameters!$G$30*$A376,$A376&gt;Parameters!$H$30,Parameters!$G$31*$A376))</f>
        <v>46607.06</v>
      </c>
      <c r="U376" s="290">
        <f t="shared" si="158"/>
        <v>125.6254986522911</v>
      </c>
      <c r="V376" s="290" cm="1">
        <f t="array" ref="V376">IF(Parameters!$E$55="No",IF($A376&lt;=Parameters!$H$34,Parameters!$G$34*$A376,IF($A376&lt;=Parameters!$H$35,Parameters!$G$34*Parameters!$H$34+Parameters!$G$35*($A376-Parameters!$H$34),IF($A376&lt;=Parameters!$H$36,Parameters!$G$34*Parameters!$H$34+Parameters!$G$35*(Parameters!$H$35-Parameters!$H$34)+Parameters!$G$36*($A376-Parameters!$H$35),Parameters!$G$34*Parameters!$H$34+Parameters!$G$35*(Parameters!$H$35-Parameters!$H$34)+Parameters!$G$36*(Parameters!$H$36-Parameters!$H$35)+Parameters!$G$37*($A376-Parameters!$H$36)))),_xlfn.IFS($A376&lt;=Parameters!$H$34,Parameters!$G$34*$A376,$A376&lt;=Parameters!$H$35,Parameters!$G$35*$A376,$A376&lt;=Parameters!$H$36,Parameters!$G$36*$A376,$A376&gt;Parameters!$H$36,Parameters!$G$37*$A376))</f>
        <v>50022.34</v>
      </c>
      <c r="W376" s="290">
        <f t="shared" si="182"/>
        <v>134.8311051212938</v>
      </c>
      <c r="X376" s="290" cm="1">
        <f t="array" ref="X376">IF(Parameters!$E$55="No",IF($A376&lt;=Parameters!$H$39,Parameters!$G$39*$A376,IF($A376&lt;=Parameters!$H$40,Parameters!$G$39*Parameters!$H$39+Parameters!$G$40*($A376-Parameters!$H$39),IF($A376&lt;=Parameters!$H$41,Parameters!$G$39*Parameters!$H$39+Parameters!$G$40*(Parameters!$H$40-Parameters!$H$39)+Parameters!$G$41*($A376-Parameters!$H$40),Parameters!$G$39*Parameters!$H$39+Parameters!$G$40*(Parameters!$H$40-Parameters!$H$39)+Parameters!$G$41*(Parameters!$H$41-Parameters!$H$40)+Parameters!$G$42*($A376-Parameters!$H$41)))),_xlfn.IFS($A376&lt;=Parameters!$H$39,Parameters!$G$39*$A376,$A376&lt;=Parameters!$H$40,Parameters!$G$40*$A376,$A376&lt;=Parameters!$H$41,Parameters!$G$41*$A376,$A376&gt;Parameters!$H$41,Parameters!$G$42*$A376))</f>
        <v>52697.16</v>
      </c>
      <c r="Y376" s="290">
        <f t="shared" si="183"/>
        <v>142.04086253369275</v>
      </c>
      <c r="Z376" s="290" cm="1">
        <f t="array" ref="Z376">IF(Parameters!$F$55="No",IF($A376&lt;=Parameters!$J$23,Parameters!$I$23*$A376,IF($A376&lt;=Parameters!$J$24,Parameters!$I$23*Parameters!$J$23+Parameters!$I$24*($A376-Parameters!$J$23),IF($A376&lt;=Parameters!$J$25,Parameters!$I$23*Parameters!$J$23+Parameters!$I$24*(Parameters!$J$24-Parameters!$J$23)+Parameters!$I$25*($A376-Parameters!$J$24),Parameters!$I$23*Parameters!$J$23+Parameters!$I$24*(Parameters!$J$24-Parameters!$J$23)+Parameters!$I$25*(Parameters!$J$25-Parameters!$J$24)+Parameters!$I$26*($A376-Parameters!$J$25)))),_xlfn.IFS($A376&lt;=Parameters!$J$23,Parameters!$I$23*$A376,$A376&lt;=Parameters!$J$24,Parameters!$I$24*$A376,$A376&lt;=Parameters!$J$25,Parameters!$I$25*$A376,$A376&gt;Parameters!$J$25,Parameters!$I$26*$A376))</f>
        <v>37041.79</v>
      </c>
      <c r="AA376" s="290">
        <f t="shared" si="159"/>
        <v>99.843099730458221</v>
      </c>
      <c r="AB376" s="290" cm="1">
        <f t="array" ref="AB376">IF(Parameters!$F$55="No",IF($A376&lt;=Parameters!$J$28,Parameters!$I$28*$A376,IF($A376&lt;=Parameters!$J$29,Parameters!$I$28*Parameters!$J$28+Parameters!$I$29*($A376-Parameters!$J$28),IF($A376&lt;=Parameters!$J$30,Parameters!$I$28*Parameters!$J$28+Parameters!$I$29*(Parameters!$J$29-Parameters!$J$28)+Parameters!$I$30*($A376-Parameters!$J$29),Parameters!$I$28*Parameters!$J$28+Parameters!$I$29*(Parameters!$J$29-Parameters!$J$28)+Parameters!$I$30*(Parameters!$J$30-Parameters!$J$29)+Parameters!$I$31*($A376-Parameters!$J$30)))),_xlfn.IFS($A376&lt;=Parameters!$J$28,Parameters!$I$28*$A376,$A376&lt;=Parameters!$J$29,Parameters!$I$29*$A376,$A376&lt;=Parameters!$J$30,Parameters!$I$30*$A376,$A376&gt;Parameters!$J$30,Parameters!$I$31*$A376))</f>
        <v>46607.06</v>
      </c>
      <c r="AC376" s="290">
        <f t="shared" si="160"/>
        <v>125.6254986522911</v>
      </c>
      <c r="AD376" s="290" cm="1">
        <f t="array" ref="AD376">IF(Parameters!$F$55="No",IF($A376&lt;=Parameters!$J$34,Parameters!$I$34*$A376,IF($A376&lt;=Parameters!$J$35,Parameters!$I$34*Parameters!$J$34+Parameters!$I$35*($A376-Parameters!$J$34),IF($A376&lt;=Parameters!$J$36,Parameters!$I$34*Parameters!$J$34+Parameters!$I$35*(Parameters!$J$35-Parameters!$J$34)+Parameters!$I$36*($A376-Parameters!$J$35),Parameters!$I$34*Parameters!$J$34+Parameters!$I$35*(Parameters!$J$35-Parameters!$J$34)+Parameters!$I$36*(Parameters!$J$36-Parameters!$J$35)+Parameters!$I$37*($A376-Parameters!$J$36)))),_xlfn.IFS($A376&lt;=Parameters!$J$34,Parameters!$I$34*$A376,$A376&lt;=Parameters!$J$35,Parameters!$I$35*$A376,$A376&lt;=Parameters!$J$36,Parameters!$I$36*$A376,$A376&gt;Parameters!$J$36,Parameters!$I$37*$A376))</f>
        <v>50022.34</v>
      </c>
      <c r="AE376" s="290">
        <f t="shared" si="184"/>
        <v>134.8311051212938</v>
      </c>
      <c r="AF376" s="290" cm="1">
        <f t="array" ref="AF376">IF(Parameters!$F$55="No",IF($A376&lt;=Parameters!$J$39,Parameters!$I$39*$A376,IF($A376&lt;=Parameters!$J$40,Parameters!$I$39*Parameters!$J$39+Parameters!$I$40*($A376-Parameters!$J$39),IF($A376&lt;=Parameters!$J$41,Parameters!$I$39*Parameters!$J$39+Parameters!$I$40*(Parameters!$J$40-Parameters!$J$39)+Parameters!$I$41*($A376-Parameters!$J$40),Parameters!$I$39*Parameters!$J$39+Parameters!$I$40*(Parameters!$J$40-Parameters!$J$39)+Parameters!$I$41*(Parameters!$J$41-Parameters!$J$40)+Parameters!$I$42*($A376-Parameters!$J$41)))),_xlfn.IFS($A376&lt;=Parameters!$J$39,Parameters!$I$39*$A376,$A376&lt;=Parameters!$J$40,Parameters!$I$40*$A376,$A376&lt;=Parameters!$J$41,Parameters!$I$41*$A376,$A376&gt;Parameters!$J$41,Parameters!$I$42*$A376))</f>
        <v>52697.16</v>
      </c>
      <c r="AG376" s="290">
        <f t="shared" si="185"/>
        <v>142.04086253369275</v>
      </c>
      <c r="AI376" s="428">
        <f t="shared" si="161"/>
        <v>136.48999999999796</v>
      </c>
      <c r="AJ376" s="428">
        <f t="shared" si="162"/>
        <v>159.36000000000058</v>
      </c>
      <c r="AK376" s="428">
        <f t="shared" si="163"/>
        <v>143.54000000000087</v>
      </c>
      <c r="AL376" s="428">
        <f t="shared" si="164"/>
        <v>158.4600000000064</v>
      </c>
      <c r="AM376" s="428">
        <f t="shared" si="165"/>
        <v>136.48999999999796</v>
      </c>
      <c r="AN376" s="428">
        <f t="shared" si="166"/>
        <v>159.36000000000058</v>
      </c>
      <c r="AO376" s="428">
        <f t="shared" si="167"/>
        <v>143.54000000000087</v>
      </c>
      <c r="AP376" s="428">
        <f t="shared" si="168"/>
        <v>158.4600000000064</v>
      </c>
      <c r="AQ376" s="428">
        <f t="shared" si="169"/>
        <v>136.48999999999796</v>
      </c>
      <c r="AR376" s="428">
        <f t="shared" si="170"/>
        <v>159.36000000000058</v>
      </c>
      <c r="AS376" s="428">
        <f t="shared" si="171"/>
        <v>143.54000000000087</v>
      </c>
      <c r="AT376" s="428">
        <f t="shared" si="172"/>
        <v>158.4600000000064</v>
      </c>
      <c r="AU376" s="428">
        <f t="shared" si="173"/>
        <v>136.48999999999796</v>
      </c>
      <c r="AV376" s="428">
        <f t="shared" si="174"/>
        <v>159.36000000000058</v>
      </c>
      <c r="AW376" s="428">
        <f t="shared" si="175"/>
        <v>143.54000000000087</v>
      </c>
      <c r="AX376" s="428">
        <f t="shared" si="176"/>
        <v>158.4600000000064</v>
      </c>
    </row>
    <row r="377">
      <c r="A377" s="413">
        <v>372</v>
      </c>
      <c r="B377" s="290" cm="1">
        <f t="array" ref="B377">IF(Parameters!$C$55="No",IF($A377&lt;=Parameters!$D$23,Parameters!$C$23*$A377,IF($A377&lt;=Parameters!$D$24,Parameters!$C$23*Parameters!$D$23+Parameters!$C$24*($A377-Parameters!$D$23),IF($A377&lt;=Parameters!$D$25,Parameters!$C$23*Parameters!$D$23+Parameters!$C$24*(Parameters!$D$24-Parameters!$D$23)+Parameters!$C$25*($A377-Parameters!$D$24),Parameters!$C$23*Parameters!$D$23+Parameters!$C$24*(Parameters!$D$24-Parameters!$D$23)+Parameters!$C$25*(Parameters!$D$25-Parameters!$D$24)+Parameters!$C$26*($A377-Parameters!$D$25)))),_xlfn.IFS($A377&lt;=Parameters!$D$23,Parameters!$C$23*$A377,$A377&lt;=Parameters!$D$24,Parameters!$C$24*$A377,$A377&lt;=Parameters!$D$25,Parameters!$C$25*$A377,$A377&gt;Parameters!$D$25,Parameters!$C$26*$A377))</f>
        <v>37178.28</v>
      </c>
      <c r="C377" s="290">
        <f t="shared" si="177"/>
        <v>99.941612903225803</v>
      </c>
      <c r="D377" s="290" cm="1">
        <f t="array" ref="D377">IF(Parameters!$C$55="No",IF($A377&lt;=Parameters!$D$28,Parameters!$C$28*$A377,IF($A377&lt;=Parameters!$D$29,Parameters!$C$28*Parameters!$D$28+Parameters!$C$29*($A377-Parameters!$D$28),IF($A377&lt;=Parameters!$D$30,Parameters!$C$28*Parameters!$D$28+Parameters!$C$29*(Parameters!$D$29-Parameters!$D$28)+Parameters!$C$30*($A377-Parameters!$D$29),Parameters!$C$28*Parameters!$D$28+Parameters!$C$29*(Parameters!$D$29-Parameters!$D$28)+Parameters!$C$30*(Parameters!$D$30-Parameters!$D$29)+Parameters!$C$31*($A377-Parameters!$D$30)))),_xlfn.IFS($A377&lt;=Parameters!$D$28,Parameters!$C$28*$A377,$A377&lt;=Parameters!$D$29,Parameters!$C$29*$A377,$A377&lt;=Parameters!$D$30,Parameters!$C$30*$A377,$A377&gt;Parameters!$D$30,Parameters!$C$31*$A377))</f>
        <v>46766.42</v>
      </c>
      <c r="E377" s="290">
        <f t="shared" si="177"/>
        <v>125.71618279569893</v>
      </c>
      <c r="F377" s="290" cm="1">
        <f t="array" ref="F377">IF(Parameters!$C$55="No",IF($A377&lt;=Parameters!$D$34,Parameters!$C$34*$A377,IF($A377&lt;=Parameters!$D$35,Parameters!$C$34*Parameters!$D$34+Parameters!$C$35*($A377-Parameters!$D$34),IF($A377&lt;=Parameters!$D$36,Parameters!$C$34*Parameters!$D$34+Parameters!$C$35*(Parameters!$D$35-Parameters!$D$34)+Parameters!$C$36*($A377-Parameters!$D$35),Parameters!$C$34*Parameters!$D$34+Parameters!$C$35*(Parameters!$D$35-Parameters!$D$34)+Parameters!$C$36*(Parameters!$D$36-Parameters!$D$35)+Parameters!$C$37*($A377-Parameters!$D$36)))),_xlfn.IFS($A377&lt;=Parameters!$D$34,Parameters!$C$34*$A377,$A377&lt;=Parameters!$D$35,Parameters!$C$35*$A377,$A377&lt;=Parameters!$D$36,Parameters!$C$36*$A377,$A377&gt;Parameters!$D$36,Parameters!$C$37*$A377))</f>
        <v>50165.88</v>
      </c>
      <c r="G377" s="290">
        <f t="shared" si="178"/>
        <v>134.85451612903225</v>
      </c>
      <c r="H377" s="290" cm="1">
        <f t="array" ref="H377">IF(Parameters!$C$55="No",IF($A377&lt;=Parameters!$D$39,Parameters!$C$39*$A377,IF($A377&lt;=Parameters!$D$40,Parameters!$C$39*Parameters!$D$39+Parameters!$C$40*($A377-Parameters!$D$39),IF($A377&lt;=Parameters!$D$41,Parameters!$C$39*Parameters!$D$39+Parameters!$C$40*(Parameters!$D$40-Parameters!$D$39)+Parameters!$C$41*($A377-Parameters!$D$40),Parameters!$C$39*Parameters!$D$39+Parameters!$C$40*(Parameters!$D$40-Parameters!$D$39)+Parameters!$C$41*(Parameters!$D$41-Parameters!$D$40)+Parameters!$C$42*($A377-Parameters!$D$41)))),_xlfn.IFS($A377&lt;=Parameters!$D$39,Parameters!$C$39*$A377,$A377&lt;=Parameters!$D$40,Parameters!$C$40*$A377,$A377&lt;=Parameters!$D$41,Parameters!$C$41*$A377,$A377&gt;Parameters!$D$41,Parameters!$C$42*$A377))</f>
        <v>52855.62</v>
      </c>
      <c r="I377" s="290">
        <f t="shared" si="179"/>
        <v>142.08500000000001</v>
      </c>
      <c r="J377" s="290" cm="1">
        <f t="array" ref="J377">IF(Parameters!$D$55="No",IF($A377&lt;=Parameters!$F$23,Parameters!$E$23*$A377,IF($A377&lt;=Parameters!$F$24,Parameters!$E$23*Parameters!$F$23+Parameters!$E$24*($A377-Parameters!$F$23),IF($A377&lt;=Parameters!$F$25,Parameters!$E$23*Parameters!$F$23+Parameters!$E$24*(Parameters!$F$24-Parameters!$F$23)+Parameters!$E$25*($A377-Parameters!$F$24),Parameters!$E$23*Parameters!$F$23+Parameters!$E$24*(Parameters!$F$24-Parameters!$F$23)+Parameters!$E$25*(Parameters!$F$25-Parameters!$F$24)+Parameters!$E$26*($A377-Parameters!$F$25)))),_xlfn.IFS($A377&lt;=Parameters!$F$23,Parameters!$E$23*$A377,$A377&lt;=Parameters!$F$24,Parameters!$E$24*$A377,$A377&lt;=Parameters!$F$25,Parameters!$E$25*$A377,$A377&gt;Parameters!$F$25,Parameters!$E$26*$A377))</f>
        <v>37178.28</v>
      </c>
      <c r="K377" s="290">
        <f t="shared" si="155"/>
        <v>99.941612903225803</v>
      </c>
      <c r="L377" s="290" cm="1">
        <f t="array" ref="L377">IF(Parameters!$D$55="No",IF($A377&lt;=Parameters!$F$28,Parameters!$E$28*$A377,IF($A377&lt;=Parameters!$F$29,Parameters!$E$28*Parameters!$F$28+Parameters!$E$29*($A377-Parameters!$F$28),IF($A377&lt;=Parameters!$F$30,Parameters!$E$28*Parameters!$F$28+Parameters!$E$29*(Parameters!$F$29-Parameters!$F$28)+Parameters!$E$30*($A377-Parameters!$F$29),Parameters!$E$28*Parameters!$F$28+Parameters!$E$29*(Parameters!$F$29-Parameters!$F$28)+Parameters!$E$30*(Parameters!$F$30-Parameters!$F$29)+Parameters!$E$31*($A377-Parameters!$F$30)))),_xlfn.IFS($A377&lt;=Parameters!$F$28,Parameters!$E$28*$A377,$A377&lt;=Parameters!$F$29,Parameters!$E$29*$A377,$A377&lt;=Parameters!$F$30,Parameters!$E$30*$A377,$A377&gt;Parameters!$F$30,Parameters!$E$31*$A377))</f>
        <v>46766.42</v>
      </c>
      <c r="M377" s="290">
        <f t="shared" si="156"/>
        <v>125.71618279569893</v>
      </c>
      <c r="N377" s="290" cm="1">
        <f t="array" ref="N377">IF(Parameters!$D$55="No",IF($A377&lt;=Parameters!$F$34,Parameters!$E$34*$A377,IF($A377&lt;=Parameters!$F$35,Parameters!$E$34*Parameters!$F$34+Parameters!$E$35*($A377-Parameters!$F$34),IF($A377&lt;=Parameters!$F$36,Parameters!$E$34*Parameters!$F$34+Parameters!$E$35*(Parameters!$F$35-Parameters!$F$34)+Parameters!$E$36*($A377-Parameters!$F$35),Parameters!$E$34*Parameters!$F$34+Parameters!$E$35*(Parameters!$F$35-Parameters!$F$34)+Parameters!$E$36*(Parameters!$F$36-Parameters!$F$35)+Parameters!$E$37*($A377-Parameters!$F$36)))),_xlfn.IFS($A377&lt;=Parameters!$F$34,Parameters!$E$34*$A377,$A377&lt;=Parameters!$F$35,Parameters!$E$35*$A377,$A377&lt;=Parameters!$F$36,Parameters!$E$36*$A377,$A377&gt;Parameters!$F$36,Parameters!$E$37*$A377))</f>
        <v>50165.88</v>
      </c>
      <c r="O377" s="290">
        <f t="shared" si="180"/>
        <v>134.85451612903225</v>
      </c>
      <c r="P377" s="290" cm="1">
        <f t="array" ref="P377">IF(Parameters!$D$55="No",IF($A377&lt;=Parameters!$F$39,Parameters!$E$39*$A377,IF($A377&lt;=Parameters!$F$40,Parameters!$E$39*Parameters!$F$39+Parameters!$E$40*($A377-Parameters!$F$39),IF($A377&lt;=Parameters!$F$41,Parameters!$E$39*Parameters!$F$39+Parameters!$E$40*(Parameters!$F$40-Parameters!$F$39)+Parameters!$E$41*($A377-Parameters!$F$40),Parameters!$E$39*Parameters!$F$39+Parameters!$E$40*(Parameters!$F$40-Parameters!$F$39)+Parameters!$E$41*(Parameters!$F$41-Parameters!$F$40)+Parameters!$E$42*($A377-Parameters!$F$41)))),_xlfn.IFS($A377&lt;=Parameters!$F$39,Parameters!$E$39*$A377,$A377&lt;=Parameters!$F$40,Parameters!$E$40*$A377,$A377&lt;=Parameters!$F$41,Parameters!$E$41*$A377,$A377&gt;Parameters!$F$41,Parameters!$E$42*$A377))</f>
        <v>52855.62</v>
      </c>
      <c r="Q377" s="290">
        <f t="shared" si="181"/>
        <v>142.08500000000001</v>
      </c>
      <c r="R377" s="290" cm="1">
        <f t="array" ref="R377">IF(Parameters!$E$55="No",IF($A377&lt;=Parameters!$H$23,Parameters!$G$23*$A377,IF($A377&lt;=Parameters!$H$24,Parameters!$G$23*Parameters!$H$23+Parameters!$G$24*($A377-Parameters!$H$23),IF($A377&lt;=Parameters!$H$25,Parameters!$G$23*Parameters!$H$23+Parameters!$G$24*(Parameters!$H$24-Parameters!$H$23)+Parameters!$G$25*($A377-Parameters!$H$24),Parameters!$G$23*Parameters!$H$23+Parameters!$G$24*(Parameters!$H$24-Parameters!$H$23)+Parameters!$G$25*(Parameters!$H$25-Parameters!$H$24)+Parameters!$G$26*($A377-Parameters!$H$25)))),_xlfn.IFS($A377&lt;=Parameters!$H$23,Parameters!$G$23*$A377,$A377&lt;=Parameters!$H$24,Parameters!$G$24*$A377,$A377&lt;=Parameters!$H$25,Parameters!$G$25*$A377,$A377&gt;Parameters!$H$25,Parameters!$G$26*$A377))</f>
        <v>37178.28</v>
      </c>
      <c r="S377" s="290">
        <f t="shared" si="157"/>
        <v>99.941612903225803</v>
      </c>
      <c r="T377" s="290" cm="1">
        <f t="array" ref="T377">IF(Parameters!$E$55="No",IF($A377&lt;=Parameters!$H$28,Parameters!$G$28*$A377,IF($A377&lt;=Parameters!$H$29,Parameters!$G$28*Parameters!$H$28+Parameters!$G$29*($A377-Parameters!$H$28),IF($A377&lt;=Parameters!$H$30,Parameters!$G$28*Parameters!$H$28+Parameters!$G$29*(Parameters!$H$29-Parameters!$H$28)+Parameters!$G$30*($A377-Parameters!$H$29),Parameters!$G$28*Parameters!$H$28+Parameters!$G$29*(Parameters!$H$29-Parameters!$H$28)+Parameters!$G$30*(Parameters!$H$30-Parameters!$H$29)+Parameters!$G$31*($A377-Parameters!$H$30)))),_xlfn.IFS($A377&lt;=Parameters!$H$28,Parameters!$G$28*$A377,$A377&lt;=Parameters!$H$29,Parameters!$G$29*$A377,$A377&lt;=Parameters!$H$30,Parameters!$G$30*$A377,$A377&gt;Parameters!$H$30,Parameters!$G$31*$A377))</f>
        <v>46766.42</v>
      </c>
      <c r="U377" s="290">
        <f t="shared" si="158"/>
        <v>125.71618279569893</v>
      </c>
      <c r="V377" s="290" cm="1">
        <f t="array" ref="V377">IF(Parameters!$E$55="No",IF($A377&lt;=Parameters!$H$34,Parameters!$G$34*$A377,IF($A377&lt;=Parameters!$H$35,Parameters!$G$34*Parameters!$H$34+Parameters!$G$35*($A377-Parameters!$H$34),IF($A377&lt;=Parameters!$H$36,Parameters!$G$34*Parameters!$H$34+Parameters!$G$35*(Parameters!$H$35-Parameters!$H$34)+Parameters!$G$36*($A377-Parameters!$H$35),Parameters!$G$34*Parameters!$H$34+Parameters!$G$35*(Parameters!$H$35-Parameters!$H$34)+Parameters!$G$36*(Parameters!$H$36-Parameters!$H$35)+Parameters!$G$37*($A377-Parameters!$H$36)))),_xlfn.IFS($A377&lt;=Parameters!$H$34,Parameters!$G$34*$A377,$A377&lt;=Parameters!$H$35,Parameters!$G$35*$A377,$A377&lt;=Parameters!$H$36,Parameters!$G$36*$A377,$A377&gt;Parameters!$H$36,Parameters!$G$37*$A377))</f>
        <v>50165.88</v>
      </c>
      <c r="W377" s="290">
        <f t="shared" si="182"/>
        <v>134.85451612903225</v>
      </c>
      <c r="X377" s="290" cm="1">
        <f t="array" ref="X377">IF(Parameters!$E$55="No",IF($A377&lt;=Parameters!$H$39,Parameters!$G$39*$A377,IF($A377&lt;=Parameters!$H$40,Parameters!$G$39*Parameters!$H$39+Parameters!$G$40*($A377-Parameters!$H$39),IF($A377&lt;=Parameters!$H$41,Parameters!$G$39*Parameters!$H$39+Parameters!$G$40*(Parameters!$H$40-Parameters!$H$39)+Parameters!$G$41*($A377-Parameters!$H$40),Parameters!$G$39*Parameters!$H$39+Parameters!$G$40*(Parameters!$H$40-Parameters!$H$39)+Parameters!$G$41*(Parameters!$H$41-Parameters!$H$40)+Parameters!$G$42*($A377-Parameters!$H$41)))),_xlfn.IFS($A377&lt;=Parameters!$H$39,Parameters!$G$39*$A377,$A377&lt;=Parameters!$H$40,Parameters!$G$40*$A377,$A377&lt;=Parameters!$H$41,Parameters!$G$41*$A377,$A377&gt;Parameters!$H$41,Parameters!$G$42*$A377))</f>
        <v>52855.62</v>
      </c>
      <c r="Y377" s="290">
        <f t="shared" si="183"/>
        <v>142.08500000000001</v>
      </c>
      <c r="Z377" s="290" cm="1">
        <f t="array" ref="Z377">IF(Parameters!$F$55="No",IF($A377&lt;=Parameters!$J$23,Parameters!$I$23*$A377,IF($A377&lt;=Parameters!$J$24,Parameters!$I$23*Parameters!$J$23+Parameters!$I$24*($A377-Parameters!$J$23),IF($A377&lt;=Parameters!$J$25,Parameters!$I$23*Parameters!$J$23+Parameters!$I$24*(Parameters!$J$24-Parameters!$J$23)+Parameters!$I$25*($A377-Parameters!$J$24),Parameters!$I$23*Parameters!$J$23+Parameters!$I$24*(Parameters!$J$24-Parameters!$J$23)+Parameters!$I$25*(Parameters!$J$25-Parameters!$J$24)+Parameters!$I$26*($A377-Parameters!$J$25)))),_xlfn.IFS($A377&lt;=Parameters!$J$23,Parameters!$I$23*$A377,$A377&lt;=Parameters!$J$24,Parameters!$I$24*$A377,$A377&lt;=Parameters!$J$25,Parameters!$I$25*$A377,$A377&gt;Parameters!$J$25,Parameters!$I$26*$A377))</f>
        <v>37178.28</v>
      </c>
      <c r="AA377" s="290">
        <f t="shared" si="159"/>
        <v>99.941612903225803</v>
      </c>
      <c r="AB377" s="290" cm="1">
        <f t="array" ref="AB377">IF(Parameters!$F$55="No",IF($A377&lt;=Parameters!$J$28,Parameters!$I$28*$A377,IF($A377&lt;=Parameters!$J$29,Parameters!$I$28*Parameters!$J$28+Parameters!$I$29*($A377-Parameters!$J$28),IF($A377&lt;=Parameters!$J$30,Parameters!$I$28*Parameters!$J$28+Parameters!$I$29*(Parameters!$J$29-Parameters!$J$28)+Parameters!$I$30*($A377-Parameters!$J$29),Parameters!$I$28*Parameters!$J$28+Parameters!$I$29*(Parameters!$J$29-Parameters!$J$28)+Parameters!$I$30*(Parameters!$J$30-Parameters!$J$29)+Parameters!$I$31*($A377-Parameters!$J$30)))),_xlfn.IFS($A377&lt;=Parameters!$J$28,Parameters!$I$28*$A377,$A377&lt;=Parameters!$J$29,Parameters!$I$29*$A377,$A377&lt;=Parameters!$J$30,Parameters!$I$30*$A377,$A377&gt;Parameters!$J$30,Parameters!$I$31*$A377))</f>
        <v>46766.42</v>
      </c>
      <c r="AC377" s="290">
        <f t="shared" si="160"/>
        <v>125.71618279569893</v>
      </c>
      <c r="AD377" s="290" cm="1">
        <f t="array" ref="AD377">IF(Parameters!$F$55="No",IF($A377&lt;=Parameters!$J$34,Parameters!$I$34*$A377,IF($A377&lt;=Parameters!$J$35,Parameters!$I$34*Parameters!$J$34+Parameters!$I$35*($A377-Parameters!$J$34),IF($A377&lt;=Parameters!$J$36,Parameters!$I$34*Parameters!$J$34+Parameters!$I$35*(Parameters!$J$35-Parameters!$J$34)+Parameters!$I$36*($A377-Parameters!$J$35),Parameters!$I$34*Parameters!$J$34+Parameters!$I$35*(Parameters!$J$35-Parameters!$J$34)+Parameters!$I$36*(Parameters!$J$36-Parameters!$J$35)+Parameters!$I$37*($A377-Parameters!$J$36)))),_xlfn.IFS($A377&lt;=Parameters!$J$34,Parameters!$I$34*$A377,$A377&lt;=Parameters!$J$35,Parameters!$I$35*$A377,$A377&lt;=Parameters!$J$36,Parameters!$I$36*$A377,$A377&gt;Parameters!$J$36,Parameters!$I$37*$A377))</f>
        <v>50165.88</v>
      </c>
      <c r="AE377" s="290">
        <f t="shared" si="184"/>
        <v>134.85451612903225</v>
      </c>
      <c r="AF377" s="290" cm="1">
        <f t="array" ref="AF377">IF(Parameters!$F$55="No",IF($A377&lt;=Parameters!$J$39,Parameters!$I$39*$A377,IF($A377&lt;=Parameters!$J$40,Parameters!$I$39*Parameters!$J$39+Parameters!$I$40*($A377-Parameters!$J$39),IF($A377&lt;=Parameters!$J$41,Parameters!$I$39*Parameters!$J$39+Parameters!$I$40*(Parameters!$J$40-Parameters!$J$39)+Parameters!$I$41*($A377-Parameters!$J$40),Parameters!$I$39*Parameters!$J$39+Parameters!$I$40*(Parameters!$J$40-Parameters!$J$39)+Parameters!$I$41*(Parameters!$J$41-Parameters!$J$40)+Parameters!$I$42*($A377-Parameters!$J$41)))),_xlfn.IFS($A377&lt;=Parameters!$J$39,Parameters!$I$39*$A377,$A377&lt;=Parameters!$J$40,Parameters!$I$40*$A377,$A377&lt;=Parameters!$J$41,Parameters!$I$41*$A377,$A377&gt;Parameters!$J$41,Parameters!$I$42*$A377))</f>
        <v>52855.62</v>
      </c>
      <c r="AG377" s="290">
        <f t="shared" si="185"/>
        <v>142.08500000000001</v>
      </c>
      <c r="AI377" s="428">
        <f t="shared" si="161"/>
        <v>136.48999999999796</v>
      </c>
      <c r="AJ377" s="428">
        <f t="shared" si="162"/>
        <v>159.36000000000058</v>
      </c>
      <c r="AK377" s="428">
        <f t="shared" si="163"/>
        <v>143.54000000000087</v>
      </c>
      <c r="AL377" s="428">
        <f t="shared" si="164"/>
        <v>158.45999999999913</v>
      </c>
      <c r="AM377" s="428">
        <f t="shared" si="165"/>
        <v>136.48999999999796</v>
      </c>
      <c r="AN377" s="428">
        <f t="shared" si="166"/>
        <v>159.36000000000058</v>
      </c>
      <c r="AO377" s="428">
        <f t="shared" si="167"/>
        <v>143.54000000000087</v>
      </c>
      <c r="AP377" s="428">
        <f t="shared" si="168"/>
        <v>158.45999999999913</v>
      </c>
      <c r="AQ377" s="428">
        <f t="shared" si="169"/>
        <v>136.48999999999796</v>
      </c>
      <c r="AR377" s="428">
        <f t="shared" si="170"/>
        <v>159.36000000000058</v>
      </c>
      <c r="AS377" s="428">
        <f t="shared" si="171"/>
        <v>143.54000000000087</v>
      </c>
      <c r="AT377" s="428">
        <f t="shared" si="172"/>
        <v>158.45999999999913</v>
      </c>
      <c r="AU377" s="428">
        <f t="shared" si="173"/>
        <v>136.48999999999796</v>
      </c>
      <c r="AV377" s="428">
        <f t="shared" si="174"/>
        <v>159.36000000000058</v>
      </c>
      <c r="AW377" s="428">
        <f t="shared" si="175"/>
        <v>143.54000000000087</v>
      </c>
      <c r="AX377" s="428">
        <f t="shared" si="176"/>
        <v>158.45999999999913</v>
      </c>
    </row>
    <row r="378">
      <c r="A378" s="413">
        <v>373</v>
      </c>
      <c r="B378" s="290" cm="1">
        <f t="array" ref="B378">IF(Parameters!$C$55="No",IF($A378&lt;=Parameters!$D$23,Parameters!$C$23*$A378,IF($A378&lt;=Parameters!$D$24,Parameters!$C$23*Parameters!$D$23+Parameters!$C$24*($A378-Parameters!$D$23),IF($A378&lt;=Parameters!$D$25,Parameters!$C$23*Parameters!$D$23+Parameters!$C$24*(Parameters!$D$24-Parameters!$D$23)+Parameters!$C$25*($A378-Parameters!$D$24),Parameters!$C$23*Parameters!$D$23+Parameters!$C$24*(Parameters!$D$24-Parameters!$D$23)+Parameters!$C$25*(Parameters!$D$25-Parameters!$D$24)+Parameters!$C$26*($A378-Parameters!$D$25)))),_xlfn.IFS($A378&lt;=Parameters!$D$23,Parameters!$C$23*$A378,$A378&lt;=Parameters!$D$24,Parameters!$C$24*$A378,$A378&lt;=Parameters!$D$25,Parameters!$C$25*$A378,$A378&gt;Parameters!$D$25,Parameters!$C$26*$A378))</f>
        <v>37314.770000000004</v>
      </c>
      <c r="C378" s="290">
        <f t="shared" si="177"/>
        <v>100.0395978552279</v>
      </c>
      <c r="D378" s="290" cm="1">
        <f t="array" ref="D378">IF(Parameters!$C$55="No",IF($A378&lt;=Parameters!$D$28,Parameters!$C$28*$A378,IF($A378&lt;=Parameters!$D$29,Parameters!$C$28*Parameters!$D$28+Parameters!$C$29*($A378-Parameters!$D$28),IF($A378&lt;=Parameters!$D$30,Parameters!$C$28*Parameters!$D$28+Parameters!$C$29*(Parameters!$D$29-Parameters!$D$28)+Parameters!$C$30*($A378-Parameters!$D$29),Parameters!$C$28*Parameters!$D$28+Parameters!$C$29*(Parameters!$D$29-Parameters!$D$28)+Parameters!$C$30*(Parameters!$D$30-Parameters!$D$29)+Parameters!$C$31*($A378-Parameters!$D$30)))),_xlfn.IFS($A378&lt;=Parameters!$D$28,Parameters!$C$28*$A378,$A378&lt;=Parameters!$D$29,Parameters!$C$29*$A378,$A378&lt;=Parameters!$D$30,Parameters!$C$30*$A378,$A378&gt;Parameters!$D$30,Parameters!$C$31*$A378))</f>
        <v>46925.78</v>
      </c>
      <c r="E378" s="290">
        <f t="shared" si="177"/>
        <v>125.80638069705094</v>
      </c>
      <c r="F378" s="290" cm="1">
        <f t="array" ref="F378">IF(Parameters!$C$55="No",IF($A378&lt;=Parameters!$D$34,Parameters!$C$34*$A378,IF($A378&lt;=Parameters!$D$35,Parameters!$C$34*Parameters!$D$34+Parameters!$C$35*($A378-Parameters!$D$34),IF($A378&lt;=Parameters!$D$36,Parameters!$C$34*Parameters!$D$34+Parameters!$C$35*(Parameters!$D$35-Parameters!$D$34)+Parameters!$C$36*($A378-Parameters!$D$35),Parameters!$C$34*Parameters!$D$34+Parameters!$C$35*(Parameters!$D$35-Parameters!$D$34)+Parameters!$C$36*(Parameters!$D$36-Parameters!$D$35)+Parameters!$C$37*($A378-Parameters!$D$36)))),_xlfn.IFS($A378&lt;=Parameters!$D$34,Parameters!$C$34*$A378,$A378&lt;=Parameters!$D$35,Parameters!$C$35*$A378,$A378&lt;=Parameters!$D$36,Parameters!$C$36*$A378,$A378&gt;Parameters!$D$36,Parameters!$C$37*$A378))</f>
        <v>50309.42</v>
      </c>
      <c r="G378" s="290">
        <f t="shared" si="178"/>
        <v>134.87780160857909</v>
      </c>
      <c r="H378" s="290" cm="1">
        <f t="array" ref="H378">IF(Parameters!$C$55="No",IF($A378&lt;=Parameters!$D$39,Parameters!$C$39*$A378,IF($A378&lt;=Parameters!$D$40,Parameters!$C$39*Parameters!$D$39+Parameters!$C$40*($A378-Parameters!$D$39),IF($A378&lt;=Parameters!$D$41,Parameters!$C$39*Parameters!$D$39+Parameters!$C$40*(Parameters!$D$40-Parameters!$D$39)+Parameters!$C$41*($A378-Parameters!$D$40),Parameters!$C$39*Parameters!$D$39+Parameters!$C$40*(Parameters!$D$40-Parameters!$D$39)+Parameters!$C$41*(Parameters!$D$41-Parameters!$D$40)+Parameters!$C$42*($A378-Parameters!$D$41)))),_xlfn.IFS($A378&lt;=Parameters!$D$39,Parameters!$C$39*$A378,$A378&lt;=Parameters!$D$40,Parameters!$C$40*$A378,$A378&lt;=Parameters!$D$41,Parameters!$C$41*$A378,$A378&gt;Parameters!$D$41,Parameters!$C$42*$A378))</f>
        <v>53014.080000000002</v>
      </c>
      <c r="I378" s="290">
        <f t="shared" si="179"/>
        <v>142.12890080428954</v>
      </c>
      <c r="J378" s="290" cm="1">
        <f t="array" ref="J378">IF(Parameters!$D$55="No",IF($A378&lt;=Parameters!$F$23,Parameters!$E$23*$A378,IF($A378&lt;=Parameters!$F$24,Parameters!$E$23*Parameters!$F$23+Parameters!$E$24*($A378-Parameters!$F$23),IF($A378&lt;=Parameters!$F$25,Parameters!$E$23*Parameters!$F$23+Parameters!$E$24*(Parameters!$F$24-Parameters!$F$23)+Parameters!$E$25*($A378-Parameters!$F$24),Parameters!$E$23*Parameters!$F$23+Parameters!$E$24*(Parameters!$F$24-Parameters!$F$23)+Parameters!$E$25*(Parameters!$F$25-Parameters!$F$24)+Parameters!$E$26*($A378-Parameters!$F$25)))),_xlfn.IFS($A378&lt;=Parameters!$F$23,Parameters!$E$23*$A378,$A378&lt;=Parameters!$F$24,Parameters!$E$24*$A378,$A378&lt;=Parameters!$F$25,Parameters!$E$25*$A378,$A378&gt;Parameters!$F$25,Parameters!$E$26*$A378))</f>
        <v>37314.770000000004</v>
      </c>
      <c r="K378" s="290">
        <f t="shared" si="155"/>
        <v>100.0395978552279</v>
      </c>
      <c r="L378" s="290" cm="1">
        <f t="array" ref="L378">IF(Parameters!$D$55="No",IF($A378&lt;=Parameters!$F$28,Parameters!$E$28*$A378,IF($A378&lt;=Parameters!$F$29,Parameters!$E$28*Parameters!$F$28+Parameters!$E$29*($A378-Parameters!$F$28),IF($A378&lt;=Parameters!$F$30,Parameters!$E$28*Parameters!$F$28+Parameters!$E$29*(Parameters!$F$29-Parameters!$F$28)+Parameters!$E$30*($A378-Parameters!$F$29),Parameters!$E$28*Parameters!$F$28+Parameters!$E$29*(Parameters!$F$29-Parameters!$F$28)+Parameters!$E$30*(Parameters!$F$30-Parameters!$F$29)+Parameters!$E$31*($A378-Parameters!$F$30)))),_xlfn.IFS($A378&lt;=Parameters!$F$28,Parameters!$E$28*$A378,$A378&lt;=Parameters!$F$29,Parameters!$E$29*$A378,$A378&lt;=Parameters!$F$30,Parameters!$E$30*$A378,$A378&gt;Parameters!$F$30,Parameters!$E$31*$A378))</f>
        <v>46925.78</v>
      </c>
      <c r="M378" s="290">
        <f t="shared" si="156"/>
        <v>125.80638069705094</v>
      </c>
      <c r="N378" s="290" cm="1">
        <f t="array" ref="N378">IF(Parameters!$D$55="No",IF($A378&lt;=Parameters!$F$34,Parameters!$E$34*$A378,IF($A378&lt;=Parameters!$F$35,Parameters!$E$34*Parameters!$F$34+Parameters!$E$35*($A378-Parameters!$F$34),IF($A378&lt;=Parameters!$F$36,Parameters!$E$34*Parameters!$F$34+Parameters!$E$35*(Parameters!$F$35-Parameters!$F$34)+Parameters!$E$36*($A378-Parameters!$F$35),Parameters!$E$34*Parameters!$F$34+Parameters!$E$35*(Parameters!$F$35-Parameters!$F$34)+Parameters!$E$36*(Parameters!$F$36-Parameters!$F$35)+Parameters!$E$37*($A378-Parameters!$F$36)))),_xlfn.IFS($A378&lt;=Parameters!$F$34,Parameters!$E$34*$A378,$A378&lt;=Parameters!$F$35,Parameters!$E$35*$A378,$A378&lt;=Parameters!$F$36,Parameters!$E$36*$A378,$A378&gt;Parameters!$F$36,Parameters!$E$37*$A378))</f>
        <v>50309.42</v>
      </c>
      <c r="O378" s="290">
        <f t="shared" si="180"/>
        <v>134.87780160857909</v>
      </c>
      <c r="P378" s="290" cm="1">
        <f t="array" ref="P378">IF(Parameters!$D$55="No",IF($A378&lt;=Parameters!$F$39,Parameters!$E$39*$A378,IF($A378&lt;=Parameters!$F$40,Parameters!$E$39*Parameters!$F$39+Parameters!$E$40*($A378-Parameters!$F$39),IF($A378&lt;=Parameters!$F$41,Parameters!$E$39*Parameters!$F$39+Parameters!$E$40*(Parameters!$F$40-Parameters!$F$39)+Parameters!$E$41*($A378-Parameters!$F$40),Parameters!$E$39*Parameters!$F$39+Parameters!$E$40*(Parameters!$F$40-Parameters!$F$39)+Parameters!$E$41*(Parameters!$F$41-Parameters!$F$40)+Parameters!$E$42*($A378-Parameters!$F$41)))),_xlfn.IFS($A378&lt;=Parameters!$F$39,Parameters!$E$39*$A378,$A378&lt;=Parameters!$F$40,Parameters!$E$40*$A378,$A378&lt;=Parameters!$F$41,Parameters!$E$41*$A378,$A378&gt;Parameters!$F$41,Parameters!$E$42*$A378))</f>
        <v>53014.080000000002</v>
      </c>
      <c r="Q378" s="290">
        <f t="shared" si="181"/>
        <v>142.12890080428954</v>
      </c>
      <c r="R378" s="290" cm="1">
        <f t="array" ref="R378">IF(Parameters!$E$55="No",IF($A378&lt;=Parameters!$H$23,Parameters!$G$23*$A378,IF($A378&lt;=Parameters!$H$24,Parameters!$G$23*Parameters!$H$23+Parameters!$G$24*($A378-Parameters!$H$23),IF($A378&lt;=Parameters!$H$25,Parameters!$G$23*Parameters!$H$23+Parameters!$G$24*(Parameters!$H$24-Parameters!$H$23)+Parameters!$G$25*($A378-Parameters!$H$24),Parameters!$G$23*Parameters!$H$23+Parameters!$G$24*(Parameters!$H$24-Parameters!$H$23)+Parameters!$G$25*(Parameters!$H$25-Parameters!$H$24)+Parameters!$G$26*($A378-Parameters!$H$25)))),_xlfn.IFS($A378&lt;=Parameters!$H$23,Parameters!$G$23*$A378,$A378&lt;=Parameters!$H$24,Parameters!$G$24*$A378,$A378&lt;=Parameters!$H$25,Parameters!$G$25*$A378,$A378&gt;Parameters!$H$25,Parameters!$G$26*$A378))</f>
        <v>37314.770000000004</v>
      </c>
      <c r="S378" s="290">
        <f t="shared" si="157"/>
        <v>100.0395978552279</v>
      </c>
      <c r="T378" s="290" cm="1">
        <f t="array" ref="T378">IF(Parameters!$E$55="No",IF($A378&lt;=Parameters!$H$28,Parameters!$G$28*$A378,IF($A378&lt;=Parameters!$H$29,Parameters!$G$28*Parameters!$H$28+Parameters!$G$29*($A378-Parameters!$H$28),IF($A378&lt;=Parameters!$H$30,Parameters!$G$28*Parameters!$H$28+Parameters!$G$29*(Parameters!$H$29-Parameters!$H$28)+Parameters!$G$30*($A378-Parameters!$H$29),Parameters!$G$28*Parameters!$H$28+Parameters!$G$29*(Parameters!$H$29-Parameters!$H$28)+Parameters!$G$30*(Parameters!$H$30-Parameters!$H$29)+Parameters!$G$31*($A378-Parameters!$H$30)))),_xlfn.IFS($A378&lt;=Parameters!$H$28,Parameters!$G$28*$A378,$A378&lt;=Parameters!$H$29,Parameters!$G$29*$A378,$A378&lt;=Parameters!$H$30,Parameters!$G$30*$A378,$A378&gt;Parameters!$H$30,Parameters!$G$31*$A378))</f>
        <v>46925.78</v>
      </c>
      <c r="U378" s="290">
        <f t="shared" si="158"/>
        <v>125.80638069705094</v>
      </c>
      <c r="V378" s="290" cm="1">
        <f t="array" ref="V378">IF(Parameters!$E$55="No",IF($A378&lt;=Parameters!$H$34,Parameters!$G$34*$A378,IF($A378&lt;=Parameters!$H$35,Parameters!$G$34*Parameters!$H$34+Parameters!$G$35*($A378-Parameters!$H$34),IF($A378&lt;=Parameters!$H$36,Parameters!$G$34*Parameters!$H$34+Parameters!$G$35*(Parameters!$H$35-Parameters!$H$34)+Parameters!$G$36*($A378-Parameters!$H$35),Parameters!$G$34*Parameters!$H$34+Parameters!$G$35*(Parameters!$H$35-Parameters!$H$34)+Parameters!$G$36*(Parameters!$H$36-Parameters!$H$35)+Parameters!$G$37*($A378-Parameters!$H$36)))),_xlfn.IFS($A378&lt;=Parameters!$H$34,Parameters!$G$34*$A378,$A378&lt;=Parameters!$H$35,Parameters!$G$35*$A378,$A378&lt;=Parameters!$H$36,Parameters!$G$36*$A378,$A378&gt;Parameters!$H$36,Parameters!$G$37*$A378))</f>
        <v>50309.42</v>
      </c>
      <c r="W378" s="290">
        <f t="shared" si="182"/>
        <v>134.87780160857909</v>
      </c>
      <c r="X378" s="290" cm="1">
        <f t="array" ref="X378">IF(Parameters!$E$55="No",IF($A378&lt;=Parameters!$H$39,Parameters!$G$39*$A378,IF($A378&lt;=Parameters!$H$40,Parameters!$G$39*Parameters!$H$39+Parameters!$G$40*($A378-Parameters!$H$39),IF($A378&lt;=Parameters!$H$41,Parameters!$G$39*Parameters!$H$39+Parameters!$G$40*(Parameters!$H$40-Parameters!$H$39)+Parameters!$G$41*($A378-Parameters!$H$40),Parameters!$G$39*Parameters!$H$39+Parameters!$G$40*(Parameters!$H$40-Parameters!$H$39)+Parameters!$G$41*(Parameters!$H$41-Parameters!$H$40)+Parameters!$G$42*($A378-Parameters!$H$41)))),_xlfn.IFS($A378&lt;=Parameters!$H$39,Parameters!$G$39*$A378,$A378&lt;=Parameters!$H$40,Parameters!$G$40*$A378,$A378&lt;=Parameters!$H$41,Parameters!$G$41*$A378,$A378&gt;Parameters!$H$41,Parameters!$G$42*$A378))</f>
        <v>53014.080000000002</v>
      </c>
      <c r="Y378" s="290">
        <f t="shared" si="183"/>
        <v>142.12890080428954</v>
      </c>
      <c r="Z378" s="290" cm="1">
        <f t="array" ref="Z378">IF(Parameters!$F$55="No",IF($A378&lt;=Parameters!$J$23,Parameters!$I$23*$A378,IF($A378&lt;=Parameters!$J$24,Parameters!$I$23*Parameters!$J$23+Parameters!$I$24*($A378-Parameters!$J$23),IF($A378&lt;=Parameters!$J$25,Parameters!$I$23*Parameters!$J$23+Parameters!$I$24*(Parameters!$J$24-Parameters!$J$23)+Parameters!$I$25*($A378-Parameters!$J$24),Parameters!$I$23*Parameters!$J$23+Parameters!$I$24*(Parameters!$J$24-Parameters!$J$23)+Parameters!$I$25*(Parameters!$J$25-Parameters!$J$24)+Parameters!$I$26*($A378-Parameters!$J$25)))),_xlfn.IFS($A378&lt;=Parameters!$J$23,Parameters!$I$23*$A378,$A378&lt;=Parameters!$J$24,Parameters!$I$24*$A378,$A378&lt;=Parameters!$J$25,Parameters!$I$25*$A378,$A378&gt;Parameters!$J$25,Parameters!$I$26*$A378))</f>
        <v>37314.770000000004</v>
      </c>
      <c r="AA378" s="290">
        <f t="shared" si="159"/>
        <v>100.0395978552279</v>
      </c>
      <c r="AB378" s="290" cm="1">
        <f t="array" ref="AB378">IF(Parameters!$F$55="No",IF($A378&lt;=Parameters!$J$28,Parameters!$I$28*$A378,IF($A378&lt;=Parameters!$J$29,Parameters!$I$28*Parameters!$J$28+Parameters!$I$29*($A378-Parameters!$J$28),IF($A378&lt;=Parameters!$J$30,Parameters!$I$28*Parameters!$J$28+Parameters!$I$29*(Parameters!$J$29-Parameters!$J$28)+Parameters!$I$30*($A378-Parameters!$J$29),Parameters!$I$28*Parameters!$J$28+Parameters!$I$29*(Parameters!$J$29-Parameters!$J$28)+Parameters!$I$30*(Parameters!$J$30-Parameters!$J$29)+Parameters!$I$31*($A378-Parameters!$J$30)))),_xlfn.IFS($A378&lt;=Parameters!$J$28,Parameters!$I$28*$A378,$A378&lt;=Parameters!$J$29,Parameters!$I$29*$A378,$A378&lt;=Parameters!$J$30,Parameters!$I$30*$A378,$A378&gt;Parameters!$J$30,Parameters!$I$31*$A378))</f>
        <v>46925.78</v>
      </c>
      <c r="AC378" s="290">
        <f t="shared" si="160"/>
        <v>125.80638069705094</v>
      </c>
      <c r="AD378" s="290" cm="1">
        <f t="array" ref="AD378">IF(Parameters!$F$55="No",IF($A378&lt;=Parameters!$J$34,Parameters!$I$34*$A378,IF($A378&lt;=Parameters!$J$35,Parameters!$I$34*Parameters!$J$34+Parameters!$I$35*($A378-Parameters!$J$34),IF($A378&lt;=Parameters!$J$36,Parameters!$I$34*Parameters!$J$34+Parameters!$I$35*(Parameters!$J$35-Parameters!$J$34)+Parameters!$I$36*($A378-Parameters!$J$35),Parameters!$I$34*Parameters!$J$34+Parameters!$I$35*(Parameters!$J$35-Parameters!$J$34)+Parameters!$I$36*(Parameters!$J$36-Parameters!$J$35)+Parameters!$I$37*($A378-Parameters!$J$36)))),_xlfn.IFS($A378&lt;=Parameters!$J$34,Parameters!$I$34*$A378,$A378&lt;=Parameters!$J$35,Parameters!$I$35*$A378,$A378&lt;=Parameters!$J$36,Parameters!$I$36*$A378,$A378&gt;Parameters!$J$36,Parameters!$I$37*$A378))</f>
        <v>50309.42</v>
      </c>
      <c r="AE378" s="290">
        <f t="shared" si="184"/>
        <v>134.87780160857909</v>
      </c>
      <c r="AF378" s="290" cm="1">
        <f t="array" ref="AF378">IF(Parameters!$F$55="No",IF($A378&lt;=Parameters!$J$39,Parameters!$I$39*$A378,IF($A378&lt;=Parameters!$J$40,Parameters!$I$39*Parameters!$J$39+Parameters!$I$40*($A378-Parameters!$J$39),IF($A378&lt;=Parameters!$J$41,Parameters!$I$39*Parameters!$J$39+Parameters!$I$40*(Parameters!$J$40-Parameters!$J$39)+Parameters!$I$41*($A378-Parameters!$J$40),Parameters!$I$39*Parameters!$J$39+Parameters!$I$40*(Parameters!$J$40-Parameters!$J$39)+Parameters!$I$41*(Parameters!$J$41-Parameters!$J$40)+Parameters!$I$42*($A378-Parameters!$J$41)))),_xlfn.IFS($A378&lt;=Parameters!$J$39,Parameters!$I$39*$A378,$A378&lt;=Parameters!$J$40,Parameters!$I$40*$A378,$A378&lt;=Parameters!$J$41,Parameters!$I$41*$A378,$A378&gt;Parameters!$J$41,Parameters!$I$42*$A378))</f>
        <v>53014.080000000002</v>
      </c>
      <c r="AG378" s="290">
        <f t="shared" si="185"/>
        <v>142.12890080428954</v>
      </c>
      <c r="AI378" s="428">
        <f t="shared" si="161"/>
        <v>136.49000000000524</v>
      </c>
      <c r="AJ378" s="428">
        <f t="shared" si="162"/>
        <v>159.36000000000058</v>
      </c>
      <c r="AK378" s="428">
        <f t="shared" si="163"/>
        <v>143.54000000000087</v>
      </c>
      <c r="AL378" s="428">
        <f t="shared" si="164"/>
        <v>158.45999999999913</v>
      </c>
      <c r="AM378" s="428">
        <f t="shared" si="165"/>
        <v>136.49000000000524</v>
      </c>
      <c r="AN378" s="428">
        <f t="shared" si="166"/>
        <v>159.36000000000058</v>
      </c>
      <c r="AO378" s="428">
        <f t="shared" si="167"/>
        <v>143.54000000000087</v>
      </c>
      <c r="AP378" s="428">
        <f t="shared" si="168"/>
        <v>158.45999999999913</v>
      </c>
      <c r="AQ378" s="428">
        <f t="shared" si="169"/>
        <v>136.49000000000524</v>
      </c>
      <c r="AR378" s="428">
        <f t="shared" si="170"/>
        <v>159.36000000000058</v>
      </c>
      <c r="AS378" s="428">
        <f t="shared" si="171"/>
        <v>143.54000000000087</v>
      </c>
      <c r="AT378" s="428">
        <f t="shared" si="172"/>
        <v>158.45999999999913</v>
      </c>
      <c r="AU378" s="428">
        <f t="shared" si="173"/>
        <v>136.49000000000524</v>
      </c>
      <c r="AV378" s="428">
        <f t="shared" si="174"/>
        <v>159.36000000000058</v>
      </c>
      <c r="AW378" s="428">
        <f t="shared" si="175"/>
        <v>143.54000000000087</v>
      </c>
      <c r="AX378" s="428">
        <f t="shared" si="176"/>
        <v>158.45999999999913</v>
      </c>
    </row>
    <row r="379">
      <c r="A379" s="413">
        <v>374</v>
      </c>
      <c r="B379" s="290" cm="1">
        <f t="array" ref="B379">IF(Parameters!$C$55="No",IF($A379&lt;=Parameters!$D$23,Parameters!$C$23*$A379,IF($A379&lt;=Parameters!$D$24,Parameters!$C$23*Parameters!$D$23+Parameters!$C$24*($A379-Parameters!$D$23),IF($A379&lt;=Parameters!$D$25,Parameters!$C$23*Parameters!$D$23+Parameters!$C$24*(Parameters!$D$24-Parameters!$D$23)+Parameters!$C$25*($A379-Parameters!$D$24),Parameters!$C$23*Parameters!$D$23+Parameters!$C$24*(Parameters!$D$24-Parameters!$D$23)+Parameters!$C$25*(Parameters!$D$25-Parameters!$D$24)+Parameters!$C$26*($A379-Parameters!$D$25)))),_xlfn.IFS($A379&lt;=Parameters!$D$23,Parameters!$C$23*$A379,$A379&lt;=Parameters!$D$24,Parameters!$C$24*$A379,$A379&lt;=Parameters!$D$25,Parameters!$C$25*$A379,$A379&gt;Parameters!$D$25,Parameters!$C$26*$A379))</f>
        <v>37451.26</v>
      </c>
      <c r="C379" s="290">
        <f t="shared" si="177"/>
        <v>100.13705882352942</v>
      </c>
      <c r="D379" s="290" cm="1">
        <f t="array" ref="D379">IF(Parameters!$C$55="No",IF($A379&lt;=Parameters!$D$28,Parameters!$C$28*$A379,IF($A379&lt;=Parameters!$D$29,Parameters!$C$28*Parameters!$D$28+Parameters!$C$29*($A379-Parameters!$D$28),IF($A379&lt;=Parameters!$D$30,Parameters!$C$28*Parameters!$D$28+Parameters!$C$29*(Parameters!$D$29-Parameters!$D$28)+Parameters!$C$30*($A379-Parameters!$D$29),Parameters!$C$28*Parameters!$D$28+Parameters!$C$29*(Parameters!$D$29-Parameters!$D$28)+Parameters!$C$30*(Parameters!$D$30-Parameters!$D$29)+Parameters!$C$31*($A379-Parameters!$D$30)))),_xlfn.IFS($A379&lt;=Parameters!$D$28,Parameters!$C$28*$A379,$A379&lt;=Parameters!$D$29,Parameters!$C$29*$A379,$A379&lt;=Parameters!$D$30,Parameters!$C$30*$A379,$A379&gt;Parameters!$D$30,Parameters!$C$31*$A379))</f>
        <v>47085.14</v>
      </c>
      <c r="E379" s="290">
        <f t="shared" si="177"/>
        <v>125.89609625668449</v>
      </c>
      <c r="F379" s="290" cm="1">
        <f t="array" ref="F379">IF(Parameters!$C$55="No",IF($A379&lt;=Parameters!$D$34,Parameters!$C$34*$A379,IF($A379&lt;=Parameters!$D$35,Parameters!$C$34*Parameters!$D$34+Parameters!$C$35*($A379-Parameters!$D$34),IF($A379&lt;=Parameters!$D$36,Parameters!$C$34*Parameters!$D$34+Parameters!$C$35*(Parameters!$D$35-Parameters!$D$34)+Parameters!$C$36*($A379-Parameters!$D$35),Parameters!$C$34*Parameters!$D$34+Parameters!$C$35*(Parameters!$D$35-Parameters!$D$34)+Parameters!$C$36*(Parameters!$D$36-Parameters!$D$35)+Parameters!$C$37*($A379-Parameters!$D$36)))),_xlfn.IFS($A379&lt;=Parameters!$D$34,Parameters!$C$34*$A379,$A379&lt;=Parameters!$D$35,Parameters!$C$35*$A379,$A379&lt;=Parameters!$D$36,Parameters!$C$36*$A379,$A379&gt;Parameters!$D$36,Parameters!$C$37*$A379))</f>
        <v>50452.959999999999</v>
      </c>
      <c r="G379" s="290">
        <f t="shared" si="178"/>
        <v>134.90096256684492</v>
      </c>
      <c r="H379" s="290" cm="1">
        <f t="array" ref="H379">IF(Parameters!$C$55="No",IF($A379&lt;=Parameters!$D$39,Parameters!$C$39*$A379,IF($A379&lt;=Parameters!$D$40,Parameters!$C$39*Parameters!$D$39+Parameters!$C$40*($A379-Parameters!$D$39),IF($A379&lt;=Parameters!$D$41,Parameters!$C$39*Parameters!$D$39+Parameters!$C$40*(Parameters!$D$40-Parameters!$D$39)+Parameters!$C$41*($A379-Parameters!$D$40),Parameters!$C$39*Parameters!$D$39+Parameters!$C$40*(Parameters!$D$40-Parameters!$D$39)+Parameters!$C$41*(Parameters!$D$41-Parameters!$D$40)+Parameters!$C$42*($A379-Parameters!$D$41)))),_xlfn.IFS($A379&lt;=Parameters!$D$39,Parameters!$C$39*$A379,$A379&lt;=Parameters!$D$40,Parameters!$C$40*$A379,$A379&lt;=Parameters!$D$41,Parameters!$C$41*$A379,$A379&gt;Parameters!$D$41,Parameters!$C$42*$A379))</f>
        <v>53172.54</v>
      </c>
      <c r="I379" s="290">
        <f t="shared" si="179"/>
        <v>142.1725668449198</v>
      </c>
      <c r="J379" s="290" cm="1">
        <f t="array" ref="J379">IF(Parameters!$D$55="No",IF($A379&lt;=Parameters!$F$23,Parameters!$E$23*$A379,IF($A379&lt;=Parameters!$F$24,Parameters!$E$23*Parameters!$F$23+Parameters!$E$24*($A379-Parameters!$F$23),IF($A379&lt;=Parameters!$F$25,Parameters!$E$23*Parameters!$F$23+Parameters!$E$24*(Parameters!$F$24-Parameters!$F$23)+Parameters!$E$25*($A379-Parameters!$F$24),Parameters!$E$23*Parameters!$F$23+Parameters!$E$24*(Parameters!$F$24-Parameters!$F$23)+Parameters!$E$25*(Parameters!$F$25-Parameters!$F$24)+Parameters!$E$26*($A379-Parameters!$F$25)))),_xlfn.IFS($A379&lt;=Parameters!$F$23,Parameters!$E$23*$A379,$A379&lt;=Parameters!$F$24,Parameters!$E$24*$A379,$A379&lt;=Parameters!$F$25,Parameters!$E$25*$A379,$A379&gt;Parameters!$F$25,Parameters!$E$26*$A379))</f>
        <v>37451.26</v>
      </c>
      <c r="K379" s="290">
        <f t="shared" si="155"/>
        <v>100.13705882352942</v>
      </c>
      <c r="L379" s="290" cm="1">
        <f t="array" ref="L379">IF(Parameters!$D$55="No",IF($A379&lt;=Parameters!$F$28,Parameters!$E$28*$A379,IF($A379&lt;=Parameters!$F$29,Parameters!$E$28*Parameters!$F$28+Parameters!$E$29*($A379-Parameters!$F$28),IF($A379&lt;=Parameters!$F$30,Parameters!$E$28*Parameters!$F$28+Parameters!$E$29*(Parameters!$F$29-Parameters!$F$28)+Parameters!$E$30*($A379-Parameters!$F$29),Parameters!$E$28*Parameters!$F$28+Parameters!$E$29*(Parameters!$F$29-Parameters!$F$28)+Parameters!$E$30*(Parameters!$F$30-Parameters!$F$29)+Parameters!$E$31*($A379-Parameters!$F$30)))),_xlfn.IFS($A379&lt;=Parameters!$F$28,Parameters!$E$28*$A379,$A379&lt;=Parameters!$F$29,Parameters!$E$29*$A379,$A379&lt;=Parameters!$F$30,Parameters!$E$30*$A379,$A379&gt;Parameters!$F$30,Parameters!$E$31*$A379))</f>
        <v>47085.14</v>
      </c>
      <c r="M379" s="290">
        <f t="shared" si="156"/>
        <v>125.89609625668449</v>
      </c>
      <c r="N379" s="290" cm="1">
        <f t="array" ref="N379">IF(Parameters!$D$55="No",IF($A379&lt;=Parameters!$F$34,Parameters!$E$34*$A379,IF($A379&lt;=Parameters!$F$35,Parameters!$E$34*Parameters!$F$34+Parameters!$E$35*($A379-Parameters!$F$34),IF($A379&lt;=Parameters!$F$36,Parameters!$E$34*Parameters!$F$34+Parameters!$E$35*(Parameters!$F$35-Parameters!$F$34)+Parameters!$E$36*($A379-Parameters!$F$35),Parameters!$E$34*Parameters!$F$34+Parameters!$E$35*(Parameters!$F$35-Parameters!$F$34)+Parameters!$E$36*(Parameters!$F$36-Parameters!$F$35)+Parameters!$E$37*($A379-Parameters!$F$36)))),_xlfn.IFS($A379&lt;=Parameters!$F$34,Parameters!$E$34*$A379,$A379&lt;=Parameters!$F$35,Parameters!$E$35*$A379,$A379&lt;=Parameters!$F$36,Parameters!$E$36*$A379,$A379&gt;Parameters!$F$36,Parameters!$E$37*$A379))</f>
        <v>50452.959999999999</v>
      </c>
      <c r="O379" s="290">
        <f t="shared" si="180"/>
        <v>134.90096256684492</v>
      </c>
      <c r="P379" s="290" cm="1">
        <f t="array" ref="P379">IF(Parameters!$D$55="No",IF($A379&lt;=Parameters!$F$39,Parameters!$E$39*$A379,IF($A379&lt;=Parameters!$F$40,Parameters!$E$39*Parameters!$F$39+Parameters!$E$40*($A379-Parameters!$F$39),IF($A379&lt;=Parameters!$F$41,Parameters!$E$39*Parameters!$F$39+Parameters!$E$40*(Parameters!$F$40-Parameters!$F$39)+Parameters!$E$41*($A379-Parameters!$F$40),Parameters!$E$39*Parameters!$F$39+Parameters!$E$40*(Parameters!$F$40-Parameters!$F$39)+Parameters!$E$41*(Parameters!$F$41-Parameters!$F$40)+Parameters!$E$42*($A379-Parameters!$F$41)))),_xlfn.IFS($A379&lt;=Parameters!$F$39,Parameters!$E$39*$A379,$A379&lt;=Parameters!$F$40,Parameters!$E$40*$A379,$A379&lt;=Parameters!$F$41,Parameters!$E$41*$A379,$A379&gt;Parameters!$F$41,Parameters!$E$42*$A379))</f>
        <v>53172.54</v>
      </c>
      <c r="Q379" s="290">
        <f t="shared" si="181"/>
        <v>142.1725668449198</v>
      </c>
      <c r="R379" s="290" cm="1">
        <f t="array" ref="R379">IF(Parameters!$E$55="No",IF($A379&lt;=Parameters!$H$23,Parameters!$G$23*$A379,IF($A379&lt;=Parameters!$H$24,Parameters!$G$23*Parameters!$H$23+Parameters!$G$24*($A379-Parameters!$H$23),IF($A379&lt;=Parameters!$H$25,Parameters!$G$23*Parameters!$H$23+Parameters!$G$24*(Parameters!$H$24-Parameters!$H$23)+Parameters!$G$25*($A379-Parameters!$H$24),Parameters!$G$23*Parameters!$H$23+Parameters!$G$24*(Parameters!$H$24-Parameters!$H$23)+Parameters!$G$25*(Parameters!$H$25-Parameters!$H$24)+Parameters!$G$26*($A379-Parameters!$H$25)))),_xlfn.IFS($A379&lt;=Parameters!$H$23,Parameters!$G$23*$A379,$A379&lt;=Parameters!$H$24,Parameters!$G$24*$A379,$A379&lt;=Parameters!$H$25,Parameters!$G$25*$A379,$A379&gt;Parameters!$H$25,Parameters!$G$26*$A379))</f>
        <v>37451.26</v>
      </c>
      <c r="S379" s="290">
        <f t="shared" si="157"/>
        <v>100.13705882352942</v>
      </c>
      <c r="T379" s="290" cm="1">
        <f t="array" ref="T379">IF(Parameters!$E$55="No",IF($A379&lt;=Parameters!$H$28,Parameters!$G$28*$A379,IF($A379&lt;=Parameters!$H$29,Parameters!$G$28*Parameters!$H$28+Parameters!$G$29*($A379-Parameters!$H$28),IF($A379&lt;=Parameters!$H$30,Parameters!$G$28*Parameters!$H$28+Parameters!$G$29*(Parameters!$H$29-Parameters!$H$28)+Parameters!$G$30*($A379-Parameters!$H$29),Parameters!$G$28*Parameters!$H$28+Parameters!$G$29*(Parameters!$H$29-Parameters!$H$28)+Parameters!$G$30*(Parameters!$H$30-Parameters!$H$29)+Parameters!$G$31*($A379-Parameters!$H$30)))),_xlfn.IFS($A379&lt;=Parameters!$H$28,Parameters!$G$28*$A379,$A379&lt;=Parameters!$H$29,Parameters!$G$29*$A379,$A379&lt;=Parameters!$H$30,Parameters!$G$30*$A379,$A379&gt;Parameters!$H$30,Parameters!$G$31*$A379))</f>
        <v>47085.14</v>
      </c>
      <c r="U379" s="290">
        <f t="shared" si="158"/>
        <v>125.89609625668449</v>
      </c>
      <c r="V379" s="290" cm="1">
        <f t="array" ref="V379">IF(Parameters!$E$55="No",IF($A379&lt;=Parameters!$H$34,Parameters!$G$34*$A379,IF($A379&lt;=Parameters!$H$35,Parameters!$G$34*Parameters!$H$34+Parameters!$G$35*($A379-Parameters!$H$34),IF($A379&lt;=Parameters!$H$36,Parameters!$G$34*Parameters!$H$34+Parameters!$G$35*(Parameters!$H$35-Parameters!$H$34)+Parameters!$G$36*($A379-Parameters!$H$35),Parameters!$G$34*Parameters!$H$34+Parameters!$G$35*(Parameters!$H$35-Parameters!$H$34)+Parameters!$G$36*(Parameters!$H$36-Parameters!$H$35)+Parameters!$G$37*($A379-Parameters!$H$36)))),_xlfn.IFS($A379&lt;=Parameters!$H$34,Parameters!$G$34*$A379,$A379&lt;=Parameters!$H$35,Parameters!$G$35*$A379,$A379&lt;=Parameters!$H$36,Parameters!$G$36*$A379,$A379&gt;Parameters!$H$36,Parameters!$G$37*$A379))</f>
        <v>50452.959999999999</v>
      </c>
      <c r="W379" s="290">
        <f t="shared" si="182"/>
        <v>134.90096256684492</v>
      </c>
      <c r="X379" s="290" cm="1">
        <f t="array" ref="X379">IF(Parameters!$E$55="No",IF($A379&lt;=Parameters!$H$39,Parameters!$G$39*$A379,IF($A379&lt;=Parameters!$H$40,Parameters!$G$39*Parameters!$H$39+Parameters!$G$40*($A379-Parameters!$H$39),IF($A379&lt;=Parameters!$H$41,Parameters!$G$39*Parameters!$H$39+Parameters!$G$40*(Parameters!$H$40-Parameters!$H$39)+Parameters!$G$41*($A379-Parameters!$H$40),Parameters!$G$39*Parameters!$H$39+Parameters!$G$40*(Parameters!$H$40-Parameters!$H$39)+Parameters!$G$41*(Parameters!$H$41-Parameters!$H$40)+Parameters!$G$42*($A379-Parameters!$H$41)))),_xlfn.IFS($A379&lt;=Parameters!$H$39,Parameters!$G$39*$A379,$A379&lt;=Parameters!$H$40,Parameters!$G$40*$A379,$A379&lt;=Parameters!$H$41,Parameters!$G$41*$A379,$A379&gt;Parameters!$H$41,Parameters!$G$42*$A379))</f>
        <v>53172.54</v>
      </c>
      <c r="Y379" s="290">
        <f t="shared" si="183"/>
        <v>142.1725668449198</v>
      </c>
      <c r="Z379" s="290" cm="1">
        <f t="array" ref="Z379">IF(Parameters!$F$55="No",IF($A379&lt;=Parameters!$J$23,Parameters!$I$23*$A379,IF($A379&lt;=Parameters!$J$24,Parameters!$I$23*Parameters!$J$23+Parameters!$I$24*($A379-Parameters!$J$23),IF($A379&lt;=Parameters!$J$25,Parameters!$I$23*Parameters!$J$23+Parameters!$I$24*(Parameters!$J$24-Parameters!$J$23)+Parameters!$I$25*($A379-Parameters!$J$24),Parameters!$I$23*Parameters!$J$23+Parameters!$I$24*(Parameters!$J$24-Parameters!$J$23)+Parameters!$I$25*(Parameters!$J$25-Parameters!$J$24)+Parameters!$I$26*($A379-Parameters!$J$25)))),_xlfn.IFS($A379&lt;=Parameters!$J$23,Parameters!$I$23*$A379,$A379&lt;=Parameters!$J$24,Parameters!$I$24*$A379,$A379&lt;=Parameters!$J$25,Parameters!$I$25*$A379,$A379&gt;Parameters!$J$25,Parameters!$I$26*$A379))</f>
        <v>37451.26</v>
      </c>
      <c r="AA379" s="290">
        <f t="shared" si="159"/>
        <v>100.13705882352942</v>
      </c>
      <c r="AB379" s="290" cm="1">
        <f t="array" ref="AB379">IF(Parameters!$F$55="No",IF($A379&lt;=Parameters!$J$28,Parameters!$I$28*$A379,IF($A379&lt;=Parameters!$J$29,Parameters!$I$28*Parameters!$J$28+Parameters!$I$29*($A379-Parameters!$J$28),IF($A379&lt;=Parameters!$J$30,Parameters!$I$28*Parameters!$J$28+Parameters!$I$29*(Parameters!$J$29-Parameters!$J$28)+Parameters!$I$30*($A379-Parameters!$J$29),Parameters!$I$28*Parameters!$J$28+Parameters!$I$29*(Parameters!$J$29-Parameters!$J$28)+Parameters!$I$30*(Parameters!$J$30-Parameters!$J$29)+Parameters!$I$31*($A379-Parameters!$J$30)))),_xlfn.IFS($A379&lt;=Parameters!$J$28,Parameters!$I$28*$A379,$A379&lt;=Parameters!$J$29,Parameters!$I$29*$A379,$A379&lt;=Parameters!$J$30,Parameters!$I$30*$A379,$A379&gt;Parameters!$J$30,Parameters!$I$31*$A379))</f>
        <v>47085.14</v>
      </c>
      <c r="AC379" s="290">
        <f t="shared" si="160"/>
        <v>125.89609625668449</v>
      </c>
      <c r="AD379" s="290" cm="1">
        <f t="array" ref="AD379">IF(Parameters!$F$55="No",IF($A379&lt;=Parameters!$J$34,Parameters!$I$34*$A379,IF($A379&lt;=Parameters!$J$35,Parameters!$I$34*Parameters!$J$34+Parameters!$I$35*($A379-Parameters!$J$34),IF($A379&lt;=Parameters!$J$36,Parameters!$I$34*Parameters!$J$34+Parameters!$I$35*(Parameters!$J$35-Parameters!$J$34)+Parameters!$I$36*($A379-Parameters!$J$35),Parameters!$I$34*Parameters!$J$34+Parameters!$I$35*(Parameters!$J$35-Parameters!$J$34)+Parameters!$I$36*(Parameters!$J$36-Parameters!$J$35)+Parameters!$I$37*($A379-Parameters!$J$36)))),_xlfn.IFS($A379&lt;=Parameters!$J$34,Parameters!$I$34*$A379,$A379&lt;=Parameters!$J$35,Parameters!$I$35*$A379,$A379&lt;=Parameters!$J$36,Parameters!$I$36*$A379,$A379&gt;Parameters!$J$36,Parameters!$I$37*$A379))</f>
        <v>50452.959999999999</v>
      </c>
      <c r="AE379" s="290">
        <f t="shared" si="184"/>
        <v>134.90096256684492</v>
      </c>
      <c r="AF379" s="290" cm="1">
        <f t="array" ref="AF379">IF(Parameters!$F$55="No",IF($A379&lt;=Parameters!$J$39,Parameters!$I$39*$A379,IF($A379&lt;=Parameters!$J$40,Parameters!$I$39*Parameters!$J$39+Parameters!$I$40*($A379-Parameters!$J$39),IF($A379&lt;=Parameters!$J$41,Parameters!$I$39*Parameters!$J$39+Parameters!$I$40*(Parameters!$J$40-Parameters!$J$39)+Parameters!$I$41*($A379-Parameters!$J$40),Parameters!$I$39*Parameters!$J$39+Parameters!$I$40*(Parameters!$J$40-Parameters!$J$39)+Parameters!$I$41*(Parameters!$J$41-Parameters!$J$40)+Parameters!$I$42*($A379-Parameters!$J$41)))),_xlfn.IFS($A379&lt;=Parameters!$J$39,Parameters!$I$39*$A379,$A379&lt;=Parameters!$J$40,Parameters!$I$40*$A379,$A379&lt;=Parameters!$J$41,Parameters!$I$41*$A379,$A379&gt;Parameters!$J$41,Parameters!$I$42*$A379))</f>
        <v>53172.54</v>
      </c>
      <c r="AG379" s="290">
        <f t="shared" si="185"/>
        <v>142.1725668449198</v>
      </c>
      <c r="AI379" s="428">
        <f t="shared" si="161"/>
        <v>136.48999999999796</v>
      </c>
      <c r="AJ379" s="428">
        <f t="shared" si="162"/>
        <v>159.36000000000058</v>
      </c>
      <c r="AK379" s="428">
        <f t="shared" si="163"/>
        <v>143.54000000000087</v>
      </c>
      <c r="AL379" s="428">
        <f t="shared" si="164"/>
        <v>158.45999999999913</v>
      </c>
      <c r="AM379" s="428">
        <f t="shared" si="165"/>
        <v>136.48999999999796</v>
      </c>
      <c r="AN379" s="428">
        <f t="shared" si="166"/>
        <v>159.36000000000058</v>
      </c>
      <c r="AO379" s="428">
        <f t="shared" si="167"/>
        <v>143.54000000000087</v>
      </c>
      <c r="AP379" s="428">
        <f t="shared" si="168"/>
        <v>158.45999999999913</v>
      </c>
      <c r="AQ379" s="428">
        <f t="shared" si="169"/>
        <v>136.48999999999796</v>
      </c>
      <c r="AR379" s="428">
        <f t="shared" si="170"/>
        <v>159.36000000000058</v>
      </c>
      <c r="AS379" s="428">
        <f t="shared" si="171"/>
        <v>143.54000000000087</v>
      </c>
      <c r="AT379" s="428">
        <f t="shared" si="172"/>
        <v>158.45999999999913</v>
      </c>
      <c r="AU379" s="428">
        <f t="shared" si="173"/>
        <v>136.48999999999796</v>
      </c>
      <c r="AV379" s="428">
        <f t="shared" si="174"/>
        <v>159.36000000000058</v>
      </c>
      <c r="AW379" s="428">
        <f t="shared" si="175"/>
        <v>143.54000000000087</v>
      </c>
      <c r="AX379" s="428">
        <f t="shared" si="176"/>
        <v>158.45999999999913</v>
      </c>
    </row>
    <row r="380">
      <c r="A380" s="413">
        <v>375</v>
      </c>
      <c r="B380" s="290" cm="1">
        <f t="array" ref="B380">IF(Parameters!$C$55="No",IF($A380&lt;=Parameters!$D$23,Parameters!$C$23*$A380,IF($A380&lt;=Parameters!$D$24,Parameters!$C$23*Parameters!$D$23+Parameters!$C$24*($A380-Parameters!$D$23),IF($A380&lt;=Parameters!$D$25,Parameters!$C$23*Parameters!$D$23+Parameters!$C$24*(Parameters!$D$24-Parameters!$D$23)+Parameters!$C$25*($A380-Parameters!$D$24),Parameters!$C$23*Parameters!$D$23+Parameters!$C$24*(Parameters!$D$24-Parameters!$D$23)+Parameters!$C$25*(Parameters!$D$25-Parameters!$D$24)+Parameters!$C$26*($A380-Parameters!$D$25)))),_xlfn.IFS($A380&lt;=Parameters!$D$23,Parameters!$C$23*$A380,$A380&lt;=Parameters!$D$24,Parameters!$C$24*$A380,$A380&lt;=Parameters!$D$25,Parameters!$C$25*$A380,$A380&gt;Parameters!$D$25,Parameters!$C$26*$A380))</f>
        <v>37587.75</v>
      </c>
      <c r="C380" s="290">
        <f t="shared" si="177"/>
        <v>100.23399999999999</v>
      </c>
      <c r="D380" s="290" cm="1">
        <f t="array" ref="D380">IF(Parameters!$C$55="No",IF($A380&lt;=Parameters!$D$28,Parameters!$C$28*$A380,IF($A380&lt;=Parameters!$D$29,Parameters!$C$28*Parameters!$D$28+Parameters!$C$29*($A380-Parameters!$D$28),IF($A380&lt;=Parameters!$D$30,Parameters!$C$28*Parameters!$D$28+Parameters!$C$29*(Parameters!$D$29-Parameters!$D$28)+Parameters!$C$30*($A380-Parameters!$D$29),Parameters!$C$28*Parameters!$D$28+Parameters!$C$29*(Parameters!$D$29-Parameters!$D$28)+Parameters!$C$30*(Parameters!$D$30-Parameters!$D$29)+Parameters!$C$31*($A380-Parameters!$D$30)))),_xlfn.IFS($A380&lt;=Parameters!$D$28,Parameters!$C$28*$A380,$A380&lt;=Parameters!$D$29,Parameters!$C$29*$A380,$A380&lt;=Parameters!$D$30,Parameters!$C$30*$A380,$A380&gt;Parameters!$D$30,Parameters!$C$31*$A380))</f>
        <v>47244.5</v>
      </c>
      <c r="E380" s="290">
        <f t="shared" si="177"/>
        <v>125.98533333333333</v>
      </c>
      <c r="F380" s="290" cm="1">
        <f t="array" ref="F380">IF(Parameters!$C$55="No",IF($A380&lt;=Parameters!$D$34,Parameters!$C$34*$A380,IF($A380&lt;=Parameters!$D$35,Parameters!$C$34*Parameters!$D$34+Parameters!$C$35*($A380-Parameters!$D$34),IF($A380&lt;=Parameters!$D$36,Parameters!$C$34*Parameters!$D$34+Parameters!$C$35*(Parameters!$D$35-Parameters!$D$34)+Parameters!$C$36*($A380-Parameters!$D$35),Parameters!$C$34*Parameters!$D$34+Parameters!$C$35*(Parameters!$D$35-Parameters!$D$34)+Parameters!$C$36*(Parameters!$D$36-Parameters!$D$35)+Parameters!$C$37*($A380-Parameters!$D$36)))),_xlfn.IFS($A380&lt;=Parameters!$D$34,Parameters!$C$34*$A380,$A380&lt;=Parameters!$D$35,Parameters!$C$35*$A380,$A380&lt;=Parameters!$D$36,Parameters!$C$36*$A380,$A380&gt;Parameters!$D$36,Parameters!$C$37*$A380))</f>
        <v>50596.5</v>
      </c>
      <c r="G380" s="290">
        <f t="shared" si="178"/>
        <v>134.92400000000001</v>
      </c>
      <c r="H380" s="290" cm="1">
        <f t="array" ref="H380">IF(Parameters!$C$55="No",IF($A380&lt;=Parameters!$D$39,Parameters!$C$39*$A380,IF($A380&lt;=Parameters!$D$40,Parameters!$C$39*Parameters!$D$39+Parameters!$C$40*($A380-Parameters!$D$39),IF($A380&lt;=Parameters!$D$41,Parameters!$C$39*Parameters!$D$39+Parameters!$C$40*(Parameters!$D$40-Parameters!$D$39)+Parameters!$C$41*($A380-Parameters!$D$40),Parameters!$C$39*Parameters!$D$39+Parameters!$C$40*(Parameters!$D$40-Parameters!$D$39)+Parameters!$C$41*(Parameters!$D$41-Parameters!$D$40)+Parameters!$C$42*($A380-Parameters!$D$41)))),_xlfn.IFS($A380&lt;=Parameters!$D$39,Parameters!$C$39*$A380,$A380&lt;=Parameters!$D$40,Parameters!$C$40*$A380,$A380&lt;=Parameters!$D$41,Parameters!$C$41*$A380,$A380&gt;Parameters!$D$41,Parameters!$C$42*$A380))</f>
        <v>53331</v>
      </c>
      <c r="I380" s="290">
        <f t="shared" si="179"/>
        <v>142.21600000000001</v>
      </c>
      <c r="J380" s="290" cm="1">
        <f t="array" ref="J380">IF(Parameters!$D$55="No",IF($A380&lt;=Parameters!$F$23,Parameters!$E$23*$A380,IF($A380&lt;=Parameters!$F$24,Parameters!$E$23*Parameters!$F$23+Parameters!$E$24*($A380-Parameters!$F$23),IF($A380&lt;=Parameters!$F$25,Parameters!$E$23*Parameters!$F$23+Parameters!$E$24*(Parameters!$F$24-Parameters!$F$23)+Parameters!$E$25*($A380-Parameters!$F$24),Parameters!$E$23*Parameters!$F$23+Parameters!$E$24*(Parameters!$F$24-Parameters!$F$23)+Parameters!$E$25*(Parameters!$F$25-Parameters!$F$24)+Parameters!$E$26*($A380-Parameters!$F$25)))),_xlfn.IFS($A380&lt;=Parameters!$F$23,Parameters!$E$23*$A380,$A380&lt;=Parameters!$F$24,Parameters!$E$24*$A380,$A380&lt;=Parameters!$F$25,Parameters!$E$25*$A380,$A380&gt;Parameters!$F$25,Parameters!$E$26*$A380))</f>
        <v>37587.75</v>
      </c>
      <c r="K380" s="290">
        <f t="shared" si="155"/>
        <v>100.23399999999999</v>
      </c>
      <c r="L380" s="290" cm="1">
        <f t="array" ref="L380">IF(Parameters!$D$55="No",IF($A380&lt;=Parameters!$F$28,Parameters!$E$28*$A380,IF($A380&lt;=Parameters!$F$29,Parameters!$E$28*Parameters!$F$28+Parameters!$E$29*($A380-Parameters!$F$28),IF($A380&lt;=Parameters!$F$30,Parameters!$E$28*Parameters!$F$28+Parameters!$E$29*(Parameters!$F$29-Parameters!$F$28)+Parameters!$E$30*($A380-Parameters!$F$29),Parameters!$E$28*Parameters!$F$28+Parameters!$E$29*(Parameters!$F$29-Parameters!$F$28)+Parameters!$E$30*(Parameters!$F$30-Parameters!$F$29)+Parameters!$E$31*($A380-Parameters!$F$30)))),_xlfn.IFS($A380&lt;=Parameters!$F$28,Parameters!$E$28*$A380,$A380&lt;=Parameters!$F$29,Parameters!$E$29*$A380,$A380&lt;=Parameters!$F$30,Parameters!$E$30*$A380,$A380&gt;Parameters!$F$30,Parameters!$E$31*$A380))</f>
        <v>47244.5</v>
      </c>
      <c r="M380" s="290">
        <f t="shared" si="156"/>
        <v>125.98533333333333</v>
      </c>
      <c r="N380" s="290" cm="1">
        <f t="array" ref="N380">IF(Parameters!$D$55="No",IF($A380&lt;=Parameters!$F$34,Parameters!$E$34*$A380,IF($A380&lt;=Parameters!$F$35,Parameters!$E$34*Parameters!$F$34+Parameters!$E$35*($A380-Parameters!$F$34),IF($A380&lt;=Parameters!$F$36,Parameters!$E$34*Parameters!$F$34+Parameters!$E$35*(Parameters!$F$35-Parameters!$F$34)+Parameters!$E$36*($A380-Parameters!$F$35),Parameters!$E$34*Parameters!$F$34+Parameters!$E$35*(Parameters!$F$35-Parameters!$F$34)+Parameters!$E$36*(Parameters!$F$36-Parameters!$F$35)+Parameters!$E$37*($A380-Parameters!$F$36)))),_xlfn.IFS($A380&lt;=Parameters!$F$34,Parameters!$E$34*$A380,$A380&lt;=Parameters!$F$35,Parameters!$E$35*$A380,$A380&lt;=Parameters!$F$36,Parameters!$E$36*$A380,$A380&gt;Parameters!$F$36,Parameters!$E$37*$A380))</f>
        <v>50596.5</v>
      </c>
      <c r="O380" s="290">
        <f t="shared" si="180"/>
        <v>134.92400000000001</v>
      </c>
      <c r="P380" s="290" cm="1">
        <f t="array" ref="P380">IF(Parameters!$D$55="No",IF($A380&lt;=Parameters!$F$39,Parameters!$E$39*$A380,IF($A380&lt;=Parameters!$F$40,Parameters!$E$39*Parameters!$F$39+Parameters!$E$40*($A380-Parameters!$F$39),IF($A380&lt;=Parameters!$F$41,Parameters!$E$39*Parameters!$F$39+Parameters!$E$40*(Parameters!$F$40-Parameters!$F$39)+Parameters!$E$41*($A380-Parameters!$F$40),Parameters!$E$39*Parameters!$F$39+Parameters!$E$40*(Parameters!$F$40-Parameters!$F$39)+Parameters!$E$41*(Parameters!$F$41-Parameters!$F$40)+Parameters!$E$42*($A380-Parameters!$F$41)))),_xlfn.IFS($A380&lt;=Parameters!$F$39,Parameters!$E$39*$A380,$A380&lt;=Parameters!$F$40,Parameters!$E$40*$A380,$A380&lt;=Parameters!$F$41,Parameters!$E$41*$A380,$A380&gt;Parameters!$F$41,Parameters!$E$42*$A380))</f>
        <v>53331</v>
      </c>
      <c r="Q380" s="290">
        <f t="shared" si="181"/>
        <v>142.21600000000001</v>
      </c>
      <c r="R380" s="290" cm="1">
        <f t="array" ref="R380">IF(Parameters!$E$55="No",IF($A380&lt;=Parameters!$H$23,Parameters!$G$23*$A380,IF($A380&lt;=Parameters!$H$24,Parameters!$G$23*Parameters!$H$23+Parameters!$G$24*($A380-Parameters!$H$23),IF($A380&lt;=Parameters!$H$25,Parameters!$G$23*Parameters!$H$23+Parameters!$G$24*(Parameters!$H$24-Parameters!$H$23)+Parameters!$G$25*($A380-Parameters!$H$24),Parameters!$G$23*Parameters!$H$23+Parameters!$G$24*(Parameters!$H$24-Parameters!$H$23)+Parameters!$G$25*(Parameters!$H$25-Parameters!$H$24)+Parameters!$G$26*($A380-Parameters!$H$25)))),_xlfn.IFS($A380&lt;=Parameters!$H$23,Parameters!$G$23*$A380,$A380&lt;=Parameters!$H$24,Parameters!$G$24*$A380,$A380&lt;=Parameters!$H$25,Parameters!$G$25*$A380,$A380&gt;Parameters!$H$25,Parameters!$G$26*$A380))</f>
        <v>37587.75</v>
      </c>
      <c r="S380" s="290">
        <f t="shared" si="157"/>
        <v>100.23399999999999</v>
      </c>
      <c r="T380" s="290" cm="1">
        <f t="array" ref="T380">IF(Parameters!$E$55="No",IF($A380&lt;=Parameters!$H$28,Parameters!$G$28*$A380,IF($A380&lt;=Parameters!$H$29,Parameters!$G$28*Parameters!$H$28+Parameters!$G$29*($A380-Parameters!$H$28),IF($A380&lt;=Parameters!$H$30,Parameters!$G$28*Parameters!$H$28+Parameters!$G$29*(Parameters!$H$29-Parameters!$H$28)+Parameters!$G$30*($A380-Parameters!$H$29),Parameters!$G$28*Parameters!$H$28+Parameters!$G$29*(Parameters!$H$29-Parameters!$H$28)+Parameters!$G$30*(Parameters!$H$30-Parameters!$H$29)+Parameters!$G$31*($A380-Parameters!$H$30)))),_xlfn.IFS($A380&lt;=Parameters!$H$28,Parameters!$G$28*$A380,$A380&lt;=Parameters!$H$29,Parameters!$G$29*$A380,$A380&lt;=Parameters!$H$30,Parameters!$G$30*$A380,$A380&gt;Parameters!$H$30,Parameters!$G$31*$A380))</f>
        <v>47244.5</v>
      </c>
      <c r="U380" s="290">
        <f t="shared" si="158"/>
        <v>125.98533333333333</v>
      </c>
      <c r="V380" s="290" cm="1">
        <f t="array" ref="V380">IF(Parameters!$E$55="No",IF($A380&lt;=Parameters!$H$34,Parameters!$G$34*$A380,IF($A380&lt;=Parameters!$H$35,Parameters!$G$34*Parameters!$H$34+Parameters!$G$35*($A380-Parameters!$H$34),IF($A380&lt;=Parameters!$H$36,Parameters!$G$34*Parameters!$H$34+Parameters!$G$35*(Parameters!$H$35-Parameters!$H$34)+Parameters!$G$36*($A380-Parameters!$H$35),Parameters!$G$34*Parameters!$H$34+Parameters!$G$35*(Parameters!$H$35-Parameters!$H$34)+Parameters!$G$36*(Parameters!$H$36-Parameters!$H$35)+Parameters!$G$37*($A380-Parameters!$H$36)))),_xlfn.IFS($A380&lt;=Parameters!$H$34,Parameters!$G$34*$A380,$A380&lt;=Parameters!$H$35,Parameters!$G$35*$A380,$A380&lt;=Parameters!$H$36,Parameters!$G$36*$A380,$A380&gt;Parameters!$H$36,Parameters!$G$37*$A380))</f>
        <v>50596.5</v>
      </c>
      <c r="W380" s="290">
        <f t="shared" si="182"/>
        <v>134.92400000000001</v>
      </c>
      <c r="X380" s="290" cm="1">
        <f t="array" ref="X380">IF(Parameters!$E$55="No",IF($A380&lt;=Parameters!$H$39,Parameters!$G$39*$A380,IF($A380&lt;=Parameters!$H$40,Parameters!$G$39*Parameters!$H$39+Parameters!$G$40*($A380-Parameters!$H$39),IF($A380&lt;=Parameters!$H$41,Parameters!$G$39*Parameters!$H$39+Parameters!$G$40*(Parameters!$H$40-Parameters!$H$39)+Parameters!$G$41*($A380-Parameters!$H$40),Parameters!$G$39*Parameters!$H$39+Parameters!$G$40*(Parameters!$H$40-Parameters!$H$39)+Parameters!$G$41*(Parameters!$H$41-Parameters!$H$40)+Parameters!$G$42*($A380-Parameters!$H$41)))),_xlfn.IFS($A380&lt;=Parameters!$H$39,Parameters!$G$39*$A380,$A380&lt;=Parameters!$H$40,Parameters!$G$40*$A380,$A380&lt;=Parameters!$H$41,Parameters!$G$41*$A380,$A380&gt;Parameters!$H$41,Parameters!$G$42*$A380))</f>
        <v>53331</v>
      </c>
      <c r="Y380" s="290">
        <f t="shared" si="183"/>
        <v>142.21600000000001</v>
      </c>
      <c r="Z380" s="290" cm="1">
        <f t="array" ref="Z380">IF(Parameters!$F$55="No",IF($A380&lt;=Parameters!$J$23,Parameters!$I$23*$A380,IF($A380&lt;=Parameters!$J$24,Parameters!$I$23*Parameters!$J$23+Parameters!$I$24*($A380-Parameters!$J$23),IF($A380&lt;=Parameters!$J$25,Parameters!$I$23*Parameters!$J$23+Parameters!$I$24*(Parameters!$J$24-Parameters!$J$23)+Parameters!$I$25*($A380-Parameters!$J$24),Parameters!$I$23*Parameters!$J$23+Parameters!$I$24*(Parameters!$J$24-Parameters!$J$23)+Parameters!$I$25*(Parameters!$J$25-Parameters!$J$24)+Parameters!$I$26*($A380-Parameters!$J$25)))),_xlfn.IFS($A380&lt;=Parameters!$J$23,Parameters!$I$23*$A380,$A380&lt;=Parameters!$J$24,Parameters!$I$24*$A380,$A380&lt;=Parameters!$J$25,Parameters!$I$25*$A380,$A380&gt;Parameters!$J$25,Parameters!$I$26*$A380))</f>
        <v>37587.75</v>
      </c>
      <c r="AA380" s="290">
        <f t="shared" si="159"/>
        <v>100.23399999999999</v>
      </c>
      <c r="AB380" s="290" cm="1">
        <f t="array" ref="AB380">IF(Parameters!$F$55="No",IF($A380&lt;=Parameters!$J$28,Parameters!$I$28*$A380,IF($A380&lt;=Parameters!$J$29,Parameters!$I$28*Parameters!$J$28+Parameters!$I$29*($A380-Parameters!$J$28),IF($A380&lt;=Parameters!$J$30,Parameters!$I$28*Parameters!$J$28+Parameters!$I$29*(Parameters!$J$29-Parameters!$J$28)+Parameters!$I$30*($A380-Parameters!$J$29),Parameters!$I$28*Parameters!$J$28+Parameters!$I$29*(Parameters!$J$29-Parameters!$J$28)+Parameters!$I$30*(Parameters!$J$30-Parameters!$J$29)+Parameters!$I$31*($A380-Parameters!$J$30)))),_xlfn.IFS($A380&lt;=Parameters!$J$28,Parameters!$I$28*$A380,$A380&lt;=Parameters!$J$29,Parameters!$I$29*$A380,$A380&lt;=Parameters!$J$30,Parameters!$I$30*$A380,$A380&gt;Parameters!$J$30,Parameters!$I$31*$A380))</f>
        <v>47244.5</v>
      </c>
      <c r="AC380" s="290">
        <f t="shared" si="160"/>
        <v>125.98533333333333</v>
      </c>
      <c r="AD380" s="290" cm="1">
        <f t="array" ref="AD380">IF(Parameters!$F$55="No",IF($A380&lt;=Parameters!$J$34,Parameters!$I$34*$A380,IF($A380&lt;=Parameters!$J$35,Parameters!$I$34*Parameters!$J$34+Parameters!$I$35*($A380-Parameters!$J$34),IF($A380&lt;=Parameters!$J$36,Parameters!$I$34*Parameters!$J$34+Parameters!$I$35*(Parameters!$J$35-Parameters!$J$34)+Parameters!$I$36*($A380-Parameters!$J$35),Parameters!$I$34*Parameters!$J$34+Parameters!$I$35*(Parameters!$J$35-Parameters!$J$34)+Parameters!$I$36*(Parameters!$J$36-Parameters!$J$35)+Parameters!$I$37*($A380-Parameters!$J$36)))),_xlfn.IFS($A380&lt;=Parameters!$J$34,Parameters!$I$34*$A380,$A380&lt;=Parameters!$J$35,Parameters!$I$35*$A380,$A380&lt;=Parameters!$J$36,Parameters!$I$36*$A380,$A380&gt;Parameters!$J$36,Parameters!$I$37*$A380))</f>
        <v>50596.5</v>
      </c>
      <c r="AE380" s="290">
        <f t="shared" si="184"/>
        <v>134.92400000000001</v>
      </c>
      <c r="AF380" s="290" cm="1">
        <f t="array" ref="AF380">IF(Parameters!$F$55="No",IF($A380&lt;=Parameters!$J$39,Parameters!$I$39*$A380,IF($A380&lt;=Parameters!$J$40,Parameters!$I$39*Parameters!$J$39+Parameters!$I$40*($A380-Parameters!$J$39),IF($A380&lt;=Parameters!$J$41,Parameters!$I$39*Parameters!$J$39+Parameters!$I$40*(Parameters!$J$40-Parameters!$J$39)+Parameters!$I$41*($A380-Parameters!$J$40),Parameters!$I$39*Parameters!$J$39+Parameters!$I$40*(Parameters!$J$40-Parameters!$J$39)+Parameters!$I$41*(Parameters!$J$41-Parameters!$J$40)+Parameters!$I$42*($A380-Parameters!$J$41)))),_xlfn.IFS($A380&lt;=Parameters!$J$39,Parameters!$I$39*$A380,$A380&lt;=Parameters!$J$40,Parameters!$I$40*$A380,$A380&lt;=Parameters!$J$41,Parameters!$I$41*$A380,$A380&gt;Parameters!$J$41,Parameters!$I$42*$A380))</f>
        <v>53331</v>
      </c>
      <c r="AG380" s="290">
        <f t="shared" si="185"/>
        <v>142.21600000000001</v>
      </c>
      <c r="AI380" s="428">
        <f t="shared" si="161"/>
        <v>136.48999999999796</v>
      </c>
      <c r="AJ380" s="428">
        <f t="shared" si="162"/>
        <v>159.36000000000058</v>
      </c>
      <c r="AK380" s="428">
        <f t="shared" si="163"/>
        <v>143.54000000000087</v>
      </c>
      <c r="AL380" s="428">
        <f t="shared" si="164"/>
        <v>158.45999999999913</v>
      </c>
      <c r="AM380" s="428">
        <f t="shared" si="165"/>
        <v>136.48999999999796</v>
      </c>
      <c r="AN380" s="428">
        <f t="shared" si="166"/>
        <v>159.36000000000058</v>
      </c>
      <c r="AO380" s="428">
        <f t="shared" si="167"/>
        <v>143.54000000000087</v>
      </c>
      <c r="AP380" s="428">
        <f t="shared" si="168"/>
        <v>158.45999999999913</v>
      </c>
      <c r="AQ380" s="428">
        <f t="shared" si="169"/>
        <v>136.48999999999796</v>
      </c>
      <c r="AR380" s="428">
        <f t="shared" si="170"/>
        <v>159.36000000000058</v>
      </c>
      <c r="AS380" s="428">
        <f t="shared" si="171"/>
        <v>143.54000000000087</v>
      </c>
      <c r="AT380" s="428">
        <f t="shared" si="172"/>
        <v>158.45999999999913</v>
      </c>
      <c r="AU380" s="428">
        <f t="shared" si="173"/>
        <v>136.48999999999796</v>
      </c>
      <c r="AV380" s="428">
        <f t="shared" si="174"/>
        <v>159.36000000000058</v>
      </c>
      <c r="AW380" s="428">
        <f t="shared" si="175"/>
        <v>143.54000000000087</v>
      </c>
      <c r="AX380" s="428">
        <f t="shared" si="176"/>
        <v>158.45999999999913</v>
      </c>
    </row>
    <row r="381">
      <c r="A381" s="413">
        <v>376</v>
      </c>
      <c r="B381" s="290" cm="1">
        <f t="array" ref="B381">IF(Parameters!$C$55="No",IF($A381&lt;=Parameters!$D$23,Parameters!$C$23*$A381,IF($A381&lt;=Parameters!$D$24,Parameters!$C$23*Parameters!$D$23+Parameters!$C$24*($A381-Parameters!$D$23),IF($A381&lt;=Parameters!$D$25,Parameters!$C$23*Parameters!$D$23+Parameters!$C$24*(Parameters!$D$24-Parameters!$D$23)+Parameters!$C$25*($A381-Parameters!$D$24),Parameters!$C$23*Parameters!$D$23+Parameters!$C$24*(Parameters!$D$24-Parameters!$D$23)+Parameters!$C$25*(Parameters!$D$25-Parameters!$D$24)+Parameters!$C$26*($A381-Parameters!$D$25)))),_xlfn.IFS($A381&lt;=Parameters!$D$23,Parameters!$C$23*$A381,$A381&lt;=Parameters!$D$24,Parameters!$C$24*$A381,$A381&lt;=Parameters!$D$25,Parameters!$C$25*$A381,$A381&gt;Parameters!$D$25,Parameters!$C$26*$A381))</f>
        <v>37724.240000000005</v>
      </c>
      <c r="C381" s="290">
        <f t="shared" si="177"/>
        <v>100.33042553191491</v>
      </c>
      <c r="D381" s="290" cm="1">
        <f t="array" ref="D381">IF(Parameters!$C$55="No",IF($A381&lt;=Parameters!$D$28,Parameters!$C$28*$A381,IF($A381&lt;=Parameters!$D$29,Parameters!$C$28*Parameters!$D$28+Parameters!$C$29*($A381-Parameters!$D$28),IF($A381&lt;=Parameters!$D$30,Parameters!$C$28*Parameters!$D$28+Parameters!$C$29*(Parameters!$D$29-Parameters!$D$28)+Parameters!$C$30*($A381-Parameters!$D$29),Parameters!$C$28*Parameters!$D$28+Parameters!$C$29*(Parameters!$D$29-Parameters!$D$28)+Parameters!$C$30*(Parameters!$D$30-Parameters!$D$29)+Parameters!$C$31*($A381-Parameters!$D$30)))),_xlfn.IFS($A381&lt;=Parameters!$D$28,Parameters!$C$28*$A381,$A381&lt;=Parameters!$D$29,Parameters!$C$29*$A381,$A381&lt;=Parameters!$D$30,Parameters!$C$30*$A381,$A381&gt;Parameters!$D$30,Parameters!$C$31*$A381))</f>
        <v>47403.86</v>
      </c>
      <c r="E381" s="290">
        <f t="shared" si="177"/>
        <v>126.07409574468085</v>
      </c>
      <c r="F381" s="290" cm="1">
        <f t="array" ref="F381">IF(Parameters!$C$55="No",IF($A381&lt;=Parameters!$D$34,Parameters!$C$34*$A381,IF($A381&lt;=Parameters!$D$35,Parameters!$C$34*Parameters!$D$34+Parameters!$C$35*($A381-Parameters!$D$34),IF($A381&lt;=Parameters!$D$36,Parameters!$C$34*Parameters!$D$34+Parameters!$C$35*(Parameters!$D$35-Parameters!$D$34)+Parameters!$C$36*($A381-Parameters!$D$35),Parameters!$C$34*Parameters!$D$34+Parameters!$C$35*(Parameters!$D$35-Parameters!$D$34)+Parameters!$C$36*(Parameters!$D$36-Parameters!$D$35)+Parameters!$C$37*($A381-Parameters!$D$36)))),_xlfn.IFS($A381&lt;=Parameters!$D$34,Parameters!$C$34*$A381,$A381&lt;=Parameters!$D$35,Parameters!$C$35*$A381,$A381&lt;=Parameters!$D$36,Parameters!$C$36*$A381,$A381&gt;Parameters!$D$36,Parameters!$C$37*$A381))</f>
        <v>50740.04</v>
      </c>
      <c r="G381" s="290">
        <f t="shared" si="178"/>
        <v>134.94691489361702</v>
      </c>
      <c r="H381" s="290" cm="1">
        <f t="array" ref="H381">IF(Parameters!$C$55="No",IF($A381&lt;=Parameters!$D$39,Parameters!$C$39*$A381,IF($A381&lt;=Parameters!$D$40,Parameters!$C$39*Parameters!$D$39+Parameters!$C$40*($A381-Parameters!$D$39),IF($A381&lt;=Parameters!$D$41,Parameters!$C$39*Parameters!$D$39+Parameters!$C$40*(Parameters!$D$40-Parameters!$D$39)+Parameters!$C$41*($A381-Parameters!$D$40),Parameters!$C$39*Parameters!$D$39+Parameters!$C$40*(Parameters!$D$40-Parameters!$D$39)+Parameters!$C$41*(Parameters!$D$41-Parameters!$D$40)+Parameters!$C$42*($A381-Parameters!$D$41)))),_xlfn.IFS($A381&lt;=Parameters!$D$39,Parameters!$C$39*$A381,$A381&lt;=Parameters!$D$40,Parameters!$C$40*$A381,$A381&lt;=Parameters!$D$41,Parameters!$C$41*$A381,$A381&gt;Parameters!$D$41,Parameters!$C$42*$A381))</f>
        <v>53489.46</v>
      </c>
      <c r="I381" s="290">
        <f t="shared" si="179"/>
        <v>142.25920212765956</v>
      </c>
      <c r="J381" s="290" cm="1">
        <f t="array" ref="J381">IF(Parameters!$D$55="No",IF($A381&lt;=Parameters!$F$23,Parameters!$E$23*$A381,IF($A381&lt;=Parameters!$F$24,Parameters!$E$23*Parameters!$F$23+Parameters!$E$24*($A381-Parameters!$F$23),IF($A381&lt;=Parameters!$F$25,Parameters!$E$23*Parameters!$F$23+Parameters!$E$24*(Parameters!$F$24-Parameters!$F$23)+Parameters!$E$25*($A381-Parameters!$F$24),Parameters!$E$23*Parameters!$F$23+Parameters!$E$24*(Parameters!$F$24-Parameters!$F$23)+Parameters!$E$25*(Parameters!$F$25-Parameters!$F$24)+Parameters!$E$26*($A381-Parameters!$F$25)))),_xlfn.IFS($A381&lt;=Parameters!$F$23,Parameters!$E$23*$A381,$A381&lt;=Parameters!$F$24,Parameters!$E$24*$A381,$A381&lt;=Parameters!$F$25,Parameters!$E$25*$A381,$A381&gt;Parameters!$F$25,Parameters!$E$26*$A381))</f>
        <v>37724.240000000005</v>
      </c>
      <c r="K381" s="290">
        <f t="shared" si="155"/>
        <v>100.33042553191491</v>
      </c>
      <c r="L381" s="290" cm="1">
        <f t="array" ref="L381">IF(Parameters!$D$55="No",IF($A381&lt;=Parameters!$F$28,Parameters!$E$28*$A381,IF($A381&lt;=Parameters!$F$29,Parameters!$E$28*Parameters!$F$28+Parameters!$E$29*($A381-Parameters!$F$28),IF($A381&lt;=Parameters!$F$30,Parameters!$E$28*Parameters!$F$28+Parameters!$E$29*(Parameters!$F$29-Parameters!$F$28)+Parameters!$E$30*($A381-Parameters!$F$29),Parameters!$E$28*Parameters!$F$28+Parameters!$E$29*(Parameters!$F$29-Parameters!$F$28)+Parameters!$E$30*(Parameters!$F$30-Parameters!$F$29)+Parameters!$E$31*($A381-Parameters!$F$30)))),_xlfn.IFS($A381&lt;=Parameters!$F$28,Parameters!$E$28*$A381,$A381&lt;=Parameters!$F$29,Parameters!$E$29*$A381,$A381&lt;=Parameters!$F$30,Parameters!$E$30*$A381,$A381&gt;Parameters!$F$30,Parameters!$E$31*$A381))</f>
        <v>47403.86</v>
      </c>
      <c r="M381" s="290">
        <f t="shared" si="156"/>
        <v>126.07409574468085</v>
      </c>
      <c r="N381" s="290" cm="1">
        <f t="array" ref="N381">IF(Parameters!$D$55="No",IF($A381&lt;=Parameters!$F$34,Parameters!$E$34*$A381,IF($A381&lt;=Parameters!$F$35,Parameters!$E$34*Parameters!$F$34+Parameters!$E$35*($A381-Parameters!$F$34),IF($A381&lt;=Parameters!$F$36,Parameters!$E$34*Parameters!$F$34+Parameters!$E$35*(Parameters!$F$35-Parameters!$F$34)+Parameters!$E$36*($A381-Parameters!$F$35),Parameters!$E$34*Parameters!$F$34+Parameters!$E$35*(Parameters!$F$35-Parameters!$F$34)+Parameters!$E$36*(Parameters!$F$36-Parameters!$F$35)+Parameters!$E$37*($A381-Parameters!$F$36)))),_xlfn.IFS($A381&lt;=Parameters!$F$34,Parameters!$E$34*$A381,$A381&lt;=Parameters!$F$35,Parameters!$E$35*$A381,$A381&lt;=Parameters!$F$36,Parameters!$E$36*$A381,$A381&gt;Parameters!$F$36,Parameters!$E$37*$A381))</f>
        <v>50740.04</v>
      </c>
      <c r="O381" s="290">
        <f t="shared" si="180"/>
        <v>134.94691489361702</v>
      </c>
      <c r="P381" s="290" cm="1">
        <f t="array" ref="P381">IF(Parameters!$D$55="No",IF($A381&lt;=Parameters!$F$39,Parameters!$E$39*$A381,IF($A381&lt;=Parameters!$F$40,Parameters!$E$39*Parameters!$F$39+Parameters!$E$40*($A381-Parameters!$F$39),IF($A381&lt;=Parameters!$F$41,Parameters!$E$39*Parameters!$F$39+Parameters!$E$40*(Parameters!$F$40-Parameters!$F$39)+Parameters!$E$41*($A381-Parameters!$F$40),Parameters!$E$39*Parameters!$F$39+Parameters!$E$40*(Parameters!$F$40-Parameters!$F$39)+Parameters!$E$41*(Parameters!$F$41-Parameters!$F$40)+Parameters!$E$42*($A381-Parameters!$F$41)))),_xlfn.IFS($A381&lt;=Parameters!$F$39,Parameters!$E$39*$A381,$A381&lt;=Parameters!$F$40,Parameters!$E$40*$A381,$A381&lt;=Parameters!$F$41,Parameters!$E$41*$A381,$A381&gt;Parameters!$F$41,Parameters!$E$42*$A381))</f>
        <v>53489.46</v>
      </c>
      <c r="Q381" s="290">
        <f t="shared" si="181"/>
        <v>142.25920212765956</v>
      </c>
      <c r="R381" s="290" cm="1">
        <f t="array" ref="R381">IF(Parameters!$E$55="No",IF($A381&lt;=Parameters!$H$23,Parameters!$G$23*$A381,IF($A381&lt;=Parameters!$H$24,Parameters!$G$23*Parameters!$H$23+Parameters!$G$24*($A381-Parameters!$H$23),IF($A381&lt;=Parameters!$H$25,Parameters!$G$23*Parameters!$H$23+Parameters!$G$24*(Parameters!$H$24-Parameters!$H$23)+Parameters!$G$25*($A381-Parameters!$H$24),Parameters!$G$23*Parameters!$H$23+Parameters!$G$24*(Parameters!$H$24-Parameters!$H$23)+Parameters!$G$25*(Parameters!$H$25-Parameters!$H$24)+Parameters!$G$26*($A381-Parameters!$H$25)))),_xlfn.IFS($A381&lt;=Parameters!$H$23,Parameters!$G$23*$A381,$A381&lt;=Parameters!$H$24,Parameters!$G$24*$A381,$A381&lt;=Parameters!$H$25,Parameters!$G$25*$A381,$A381&gt;Parameters!$H$25,Parameters!$G$26*$A381))</f>
        <v>37724.240000000005</v>
      </c>
      <c r="S381" s="290">
        <f t="shared" si="157"/>
        <v>100.33042553191491</v>
      </c>
      <c r="T381" s="290" cm="1">
        <f t="array" ref="T381">IF(Parameters!$E$55="No",IF($A381&lt;=Parameters!$H$28,Parameters!$G$28*$A381,IF($A381&lt;=Parameters!$H$29,Parameters!$G$28*Parameters!$H$28+Parameters!$G$29*($A381-Parameters!$H$28),IF($A381&lt;=Parameters!$H$30,Parameters!$G$28*Parameters!$H$28+Parameters!$G$29*(Parameters!$H$29-Parameters!$H$28)+Parameters!$G$30*($A381-Parameters!$H$29),Parameters!$G$28*Parameters!$H$28+Parameters!$G$29*(Parameters!$H$29-Parameters!$H$28)+Parameters!$G$30*(Parameters!$H$30-Parameters!$H$29)+Parameters!$G$31*($A381-Parameters!$H$30)))),_xlfn.IFS($A381&lt;=Parameters!$H$28,Parameters!$G$28*$A381,$A381&lt;=Parameters!$H$29,Parameters!$G$29*$A381,$A381&lt;=Parameters!$H$30,Parameters!$G$30*$A381,$A381&gt;Parameters!$H$30,Parameters!$G$31*$A381))</f>
        <v>47403.86</v>
      </c>
      <c r="U381" s="290">
        <f t="shared" si="158"/>
        <v>126.07409574468085</v>
      </c>
      <c r="V381" s="290" cm="1">
        <f t="array" ref="V381">IF(Parameters!$E$55="No",IF($A381&lt;=Parameters!$H$34,Parameters!$G$34*$A381,IF($A381&lt;=Parameters!$H$35,Parameters!$G$34*Parameters!$H$34+Parameters!$G$35*($A381-Parameters!$H$34),IF($A381&lt;=Parameters!$H$36,Parameters!$G$34*Parameters!$H$34+Parameters!$G$35*(Parameters!$H$35-Parameters!$H$34)+Parameters!$G$36*($A381-Parameters!$H$35),Parameters!$G$34*Parameters!$H$34+Parameters!$G$35*(Parameters!$H$35-Parameters!$H$34)+Parameters!$G$36*(Parameters!$H$36-Parameters!$H$35)+Parameters!$G$37*($A381-Parameters!$H$36)))),_xlfn.IFS($A381&lt;=Parameters!$H$34,Parameters!$G$34*$A381,$A381&lt;=Parameters!$H$35,Parameters!$G$35*$A381,$A381&lt;=Parameters!$H$36,Parameters!$G$36*$A381,$A381&gt;Parameters!$H$36,Parameters!$G$37*$A381))</f>
        <v>50740.04</v>
      </c>
      <c r="W381" s="290">
        <f t="shared" si="182"/>
        <v>134.94691489361702</v>
      </c>
      <c r="X381" s="290" cm="1">
        <f t="array" ref="X381">IF(Parameters!$E$55="No",IF($A381&lt;=Parameters!$H$39,Parameters!$G$39*$A381,IF($A381&lt;=Parameters!$H$40,Parameters!$G$39*Parameters!$H$39+Parameters!$G$40*($A381-Parameters!$H$39),IF($A381&lt;=Parameters!$H$41,Parameters!$G$39*Parameters!$H$39+Parameters!$G$40*(Parameters!$H$40-Parameters!$H$39)+Parameters!$G$41*($A381-Parameters!$H$40),Parameters!$G$39*Parameters!$H$39+Parameters!$G$40*(Parameters!$H$40-Parameters!$H$39)+Parameters!$G$41*(Parameters!$H$41-Parameters!$H$40)+Parameters!$G$42*($A381-Parameters!$H$41)))),_xlfn.IFS($A381&lt;=Parameters!$H$39,Parameters!$G$39*$A381,$A381&lt;=Parameters!$H$40,Parameters!$G$40*$A381,$A381&lt;=Parameters!$H$41,Parameters!$G$41*$A381,$A381&gt;Parameters!$H$41,Parameters!$G$42*$A381))</f>
        <v>53489.46</v>
      </c>
      <c r="Y381" s="290">
        <f t="shared" si="183"/>
        <v>142.25920212765956</v>
      </c>
      <c r="Z381" s="290" cm="1">
        <f t="array" ref="Z381">IF(Parameters!$F$55="No",IF($A381&lt;=Parameters!$J$23,Parameters!$I$23*$A381,IF($A381&lt;=Parameters!$J$24,Parameters!$I$23*Parameters!$J$23+Parameters!$I$24*($A381-Parameters!$J$23),IF($A381&lt;=Parameters!$J$25,Parameters!$I$23*Parameters!$J$23+Parameters!$I$24*(Parameters!$J$24-Parameters!$J$23)+Parameters!$I$25*($A381-Parameters!$J$24),Parameters!$I$23*Parameters!$J$23+Parameters!$I$24*(Parameters!$J$24-Parameters!$J$23)+Parameters!$I$25*(Parameters!$J$25-Parameters!$J$24)+Parameters!$I$26*($A381-Parameters!$J$25)))),_xlfn.IFS($A381&lt;=Parameters!$J$23,Parameters!$I$23*$A381,$A381&lt;=Parameters!$J$24,Parameters!$I$24*$A381,$A381&lt;=Parameters!$J$25,Parameters!$I$25*$A381,$A381&gt;Parameters!$J$25,Parameters!$I$26*$A381))</f>
        <v>37724.240000000005</v>
      </c>
      <c r="AA381" s="290">
        <f t="shared" si="159"/>
        <v>100.33042553191491</v>
      </c>
      <c r="AB381" s="290" cm="1">
        <f t="array" ref="AB381">IF(Parameters!$F$55="No",IF($A381&lt;=Parameters!$J$28,Parameters!$I$28*$A381,IF($A381&lt;=Parameters!$J$29,Parameters!$I$28*Parameters!$J$28+Parameters!$I$29*($A381-Parameters!$J$28),IF($A381&lt;=Parameters!$J$30,Parameters!$I$28*Parameters!$J$28+Parameters!$I$29*(Parameters!$J$29-Parameters!$J$28)+Parameters!$I$30*($A381-Parameters!$J$29),Parameters!$I$28*Parameters!$J$28+Parameters!$I$29*(Parameters!$J$29-Parameters!$J$28)+Parameters!$I$30*(Parameters!$J$30-Parameters!$J$29)+Parameters!$I$31*($A381-Parameters!$J$30)))),_xlfn.IFS($A381&lt;=Parameters!$J$28,Parameters!$I$28*$A381,$A381&lt;=Parameters!$J$29,Parameters!$I$29*$A381,$A381&lt;=Parameters!$J$30,Parameters!$I$30*$A381,$A381&gt;Parameters!$J$30,Parameters!$I$31*$A381))</f>
        <v>47403.86</v>
      </c>
      <c r="AC381" s="290">
        <f t="shared" si="160"/>
        <v>126.07409574468085</v>
      </c>
      <c r="AD381" s="290" cm="1">
        <f t="array" ref="AD381">IF(Parameters!$F$55="No",IF($A381&lt;=Parameters!$J$34,Parameters!$I$34*$A381,IF($A381&lt;=Parameters!$J$35,Parameters!$I$34*Parameters!$J$34+Parameters!$I$35*($A381-Parameters!$J$34),IF($A381&lt;=Parameters!$J$36,Parameters!$I$34*Parameters!$J$34+Parameters!$I$35*(Parameters!$J$35-Parameters!$J$34)+Parameters!$I$36*($A381-Parameters!$J$35),Parameters!$I$34*Parameters!$J$34+Parameters!$I$35*(Parameters!$J$35-Parameters!$J$34)+Parameters!$I$36*(Parameters!$J$36-Parameters!$J$35)+Parameters!$I$37*($A381-Parameters!$J$36)))),_xlfn.IFS($A381&lt;=Parameters!$J$34,Parameters!$I$34*$A381,$A381&lt;=Parameters!$J$35,Parameters!$I$35*$A381,$A381&lt;=Parameters!$J$36,Parameters!$I$36*$A381,$A381&gt;Parameters!$J$36,Parameters!$I$37*$A381))</f>
        <v>50740.04</v>
      </c>
      <c r="AE381" s="290">
        <f t="shared" si="184"/>
        <v>134.94691489361702</v>
      </c>
      <c r="AF381" s="290" cm="1">
        <f t="array" ref="AF381">IF(Parameters!$F$55="No",IF($A381&lt;=Parameters!$J$39,Parameters!$I$39*$A381,IF($A381&lt;=Parameters!$J$40,Parameters!$I$39*Parameters!$J$39+Parameters!$I$40*($A381-Parameters!$J$39),IF($A381&lt;=Parameters!$J$41,Parameters!$I$39*Parameters!$J$39+Parameters!$I$40*(Parameters!$J$40-Parameters!$J$39)+Parameters!$I$41*($A381-Parameters!$J$40),Parameters!$I$39*Parameters!$J$39+Parameters!$I$40*(Parameters!$J$40-Parameters!$J$39)+Parameters!$I$41*(Parameters!$J$41-Parameters!$J$40)+Parameters!$I$42*($A381-Parameters!$J$41)))),_xlfn.IFS($A381&lt;=Parameters!$J$39,Parameters!$I$39*$A381,$A381&lt;=Parameters!$J$40,Parameters!$I$40*$A381,$A381&lt;=Parameters!$J$41,Parameters!$I$41*$A381,$A381&gt;Parameters!$J$41,Parameters!$I$42*$A381))</f>
        <v>53489.46</v>
      </c>
      <c r="AG381" s="290">
        <f t="shared" si="185"/>
        <v>142.25920212765956</v>
      </c>
      <c r="AI381" s="428">
        <f t="shared" si="161"/>
        <v>136.49000000000524</v>
      </c>
      <c r="AJ381" s="428">
        <f t="shared" si="162"/>
        <v>159.36000000000058</v>
      </c>
      <c r="AK381" s="428">
        <f t="shared" si="163"/>
        <v>143.54000000000087</v>
      </c>
      <c r="AL381" s="428">
        <f t="shared" si="164"/>
        <v>158.45999999999913</v>
      </c>
      <c r="AM381" s="428">
        <f t="shared" si="165"/>
        <v>136.49000000000524</v>
      </c>
      <c r="AN381" s="428">
        <f t="shared" si="166"/>
        <v>159.36000000000058</v>
      </c>
      <c r="AO381" s="428">
        <f t="shared" si="167"/>
        <v>143.54000000000087</v>
      </c>
      <c r="AP381" s="428">
        <f t="shared" si="168"/>
        <v>158.45999999999913</v>
      </c>
      <c r="AQ381" s="428">
        <f t="shared" si="169"/>
        <v>136.49000000000524</v>
      </c>
      <c r="AR381" s="428">
        <f t="shared" si="170"/>
        <v>159.36000000000058</v>
      </c>
      <c r="AS381" s="428">
        <f t="shared" si="171"/>
        <v>143.54000000000087</v>
      </c>
      <c r="AT381" s="428">
        <f t="shared" si="172"/>
        <v>158.45999999999913</v>
      </c>
      <c r="AU381" s="428">
        <f t="shared" si="173"/>
        <v>136.49000000000524</v>
      </c>
      <c r="AV381" s="428">
        <f t="shared" si="174"/>
        <v>159.36000000000058</v>
      </c>
      <c r="AW381" s="428">
        <f t="shared" si="175"/>
        <v>143.54000000000087</v>
      </c>
      <c r="AX381" s="428">
        <f t="shared" si="176"/>
        <v>158.45999999999913</v>
      </c>
    </row>
    <row r="382">
      <c r="A382" s="413">
        <v>377</v>
      </c>
      <c r="B382" s="290" cm="1">
        <f t="array" ref="B382">IF(Parameters!$C$55="No",IF($A382&lt;=Parameters!$D$23,Parameters!$C$23*$A382,IF($A382&lt;=Parameters!$D$24,Parameters!$C$23*Parameters!$D$23+Parameters!$C$24*($A382-Parameters!$D$23),IF($A382&lt;=Parameters!$D$25,Parameters!$C$23*Parameters!$D$23+Parameters!$C$24*(Parameters!$D$24-Parameters!$D$23)+Parameters!$C$25*($A382-Parameters!$D$24),Parameters!$C$23*Parameters!$D$23+Parameters!$C$24*(Parameters!$D$24-Parameters!$D$23)+Parameters!$C$25*(Parameters!$D$25-Parameters!$D$24)+Parameters!$C$26*($A382-Parameters!$D$25)))),_xlfn.IFS($A382&lt;=Parameters!$D$23,Parameters!$C$23*$A382,$A382&lt;=Parameters!$D$24,Parameters!$C$24*$A382,$A382&lt;=Parameters!$D$25,Parameters!$C$25*$A382,$A382&gt;Parameters!$D$25,Parameters!$C$26*$A382))</f>
        <v>37860.730000000003</v>
      </c>
      <c r="C382" s="290">
        <f t="shared" si="177"/>
        <v>100.42633952254643</v>
      </c>
      <c r="D382" s="290" cm="1">
        <f t="array" ref="D382">IF(Parameters!$C$55="No",IF($A382&lt;=Parameters!$D$28,Parameters!$C$28*$A382,IF($A382&lt;=Parameters!$D$29,Parameters!$C$28*Parameters!$D$28+Parameters!$C$29*($A382-Parameters!$D$28),IF($A382&lt;=Parameters!$D$30,Parameters!$C$28*Parameters!$D$28+Parameters!$C$29*(Parameters!$D$29-Parameters!$D$28)+Parameters!$C$30*($A382-Parameters!$D$29),Parameters!$C$28*Parameters!$D$28+Parameters!$C$29*(Parameters!$D$29-Parameters!$D$28)+Parameters!$C$30*(Parameters!$D$30-Parameters!$D$29)+Parameters!$C$31*($A382-Parameters!$D$30)))),_xlfn.IFS($A382&lt;=Parameters!$D$28,Parameters!$C$28*$A382,$A382&lt;=Parameters!$D$29,Parameters!$C$29*$A382,$A382&lt;=Parameters!$D$30,Parameters!$C$30*$A382,$A382&gt;Parameters!$D$30,Parameters!$C$31*$A382))</f>
        <v>47563.22</v>
      </c>
      <c r="E382" s="290">
        <f t="shared" si="177"/>
        <v>126.16238726790451</v>
      </c>
      <c r="F382" s="290" cm="1">
        <f t="array" ref="F382">IF(Parameters!$C$55="No",IF($A382&lt;=Parameters!$D$34,Parameters!$C$34*$A382,IF($A382&lt;=Parameters!$D$35,Parameters!$C$34*Parameters!$D$34+Parameters!$C$35*($A382-Parameters!$D$34),IF($A382&lt;=Parameters!$D$36,Parameters!$C$34*Parameters!$D$34+Parameters!$C$35*(Parameters!$D$35-Parameters!$D$34)+Parameters!$C$36*($A382-Parameters!$D$35),Parameters!$C$34*Parameters!$D$34+Parameters!$C$35*(Parameters!$D$35-Parameters!$D$34)+Parameters!$C$36*(Parameters!$D$36-Parameters!$D$35)+Parameters!$C$37*($A382-Parameters!$D$36)))),_xlfn.IFS($A382&lt;=Parameters!$D$34,Parameters!$C$34*$A382,$A382&lt;=Parameters!$D$35,Parameters!$C$35*$A382,$A382&lt;=Parameters!$D$36,Parameters!$C$36*$A382,$A382&gt;Parameters!$D$36,Parameters!$C$37*$A382))</f>
        <v>50883.579999999994</v>
      </c>
      <c r="G382" s="290">
        <f t="shared" si="178"/>
        <v>134.96970822281165</v>
      </c>
      <c r="H382" s="290" cm="1">
        <f t="array" ref="H382">IF(Parameters!$C$55="No",IF($A382&lt;=Parameters!$D$39,Parameters!$C$39*$A382,IF($A382&lt;=Parameters!$D$40,Parameters!$C$39*Parameters!$D$39+Parameters!$C$40*($A382-Parameters!$D$39),IF($A382&lt;=Parameters!$D$41,Parameters!$C$39*Parameters!$D$39+Parameters!$C$40*(Parameters!$D$40-Parameters!$D$39)+Parameters!$C$41*($A382-Parameters!$D$40),Parameters!$C$39*Parameters!$D$39+Parameters!$C$40*(Parameters!$D$40-Parameters!$D$39)+Parameters!$C$41*(Parameters!$D$41-Parameters!$D$40)+Parameters!$C$42*($A382-Parameters!$D$41)))),_xlfn.IFS($A382&lt;=Parameters!$D$39,Parameters!$C$39*$A382,$A382&lt;=Parameters!$D$40,Parameters!$C$40*$A382,$A382&lt;=Parameters!$D$41,Parameters!$C$41*$A382,$A382&gt;Parameters!$D$41,Parameters!$C$42*$A382))</f>
        <v>53647.92</v>
      </c>
      <c r="I382" s="290">
        <f t="shared" si="179"/>
        <v>142.302175066313</v>
      </c>
      <c r="J382" s="290" cm="1">
        <f t="array" ref="J382">IF(Parameters!$D$55="No",IF($A382&lt;=Parameters!$F$23,Parameters!$E$23*$A382,IF($A382&lt;=Parameters!$F$24,Parameters!$E$23*Parameters!$F$23+Parameters!$E$24*($A382-Parameters!$F$23),IF($A382&lt;=Parameters!$F$25,Parameters!$E$23*Parameters!$F$23+Parameters!$E$24*(Parameters!$F$24-Parameters!$F$23)+Parameters!$E$25*($A382-Parameters!$F$24),Parameters!$E$23*Parameters!$F$23+Parameters!$E$24*(Parameters!$F$24-Parameters!$F$23)+Parameters!$E$25*(Parameters!$F$25-Parameters!$F$24)+Parameters!$E$26*($A382-Parameters!$F$25)))),_xlfn.IFS($A382&lt;=Parameters!$F$23,Parameters!$E$23*$A382,$A382&lt;=Parameters!$F$24,Parameters!$E$24*$A382,$A382&lt;=Parameters!$F$25,Parameters!$E$25*$A382,$A382&gt;Parameters!$F$25,Parameters!$E$26*$A382))</f>
        <v>37860.730000000003</v>
      </c>
      <c r="K382" s="290">
        <f t="shared" si="155"/>
        <v>100.42633952254643</v>
      </c>
      <c r="L382" s="290" cm="1">
        <f t="array" ref="L382">IF(Parameters!$D$55="No",IF($A382&lt;=Parameters!$F$28,Parameters!$E$28*$A382,IF($A382&lt;=Parameters!$F$29,Parameters!$E$28*Parameters!$F$28+Parameters!$E$29*($A382-Parameters!$F$28),IF($A382&lt;=Parameters!$F$30,Parameters!$E$28*Parameters!$F$28+Parameters!$E$29*(Parameters!$F$29-Parameters!$F$28)+Parameters!$E$30*($A382-Parameters!$F$29),Parameters!$E$28*Parameters!$F$28+Parameters!$E$29*(Parameters!$F$29-Parameters!$F$28)+Parameters!$E$30*(Parameters!$F$30-Parameters!$F$29)+Parameters!$E$31*($A382-Parameters!$F$30)))),_xlfn.IFS($A382&lt;=Parameters!$F$28,Parameters!$E$28*$A382,$A382&lt;=Parameters!$F$29,Parameters!$E$29*$A382,$A382&lt;=Parameters!$F$30,Parameters!$E$30*$A382,$A382&gt;Parameters!$F$30,Parameters!$E$31*$A382))</f>
        <v>47563.22</v>
      </c>
      <c r="M382" s="290">
        <f t="shared" si="156"/>
        <v>126.16238726790451</v>
      </c>
      <c r="N382" s="290" cm="1">
        <f t="array" ref="N382">IF(Parameters!$D$55="No",IF($A382&lt;=Parameters!$F$34,Parameters!$E$34*$A382,IF($A382&lt;=Parameters!$F$35,Parameters!$E$34*Parameters!$F$34+Parameters!$E$35*($A382-Parameters!$F$34),IF($A382&lt;=Parameters!$F$36,Parameters!$E$34*Parameters!$F$34+Parameters!$E$35*(Parameters!$F$35-Parameters!$F$34)+Parameters!$E$36*($A382-Parameters!$F$35),Parameters!$E$34*Parameters!$F$34+Parameters!$E$35*(Parameters!$F$35-Parameters!$F$34)+Parameters!$E$36*(Parameters!$F$36-Parameters!$F$35)+Parameters!$E$37*($A382-Parameters!$F$36)))),_xlfn.IFS($A382&lt;=Parameters!$F$34,Parameters!$E$34*$A382,$A382&lt;=Parameters!$F$35,Parameters!$E$35*$A382,$A382&lt;=Parameters!$F$36,Parameters!$E$36*$A382,$A382&gt;Parameters!$F$36,Parameters!$E$37*$A382))</f>
        <v>50883.579999999994</v>
      </c>
      <c r="O382" s="290">
        <f t="shared" si="180"/>
        <v>134.96970822281165</v>
      </c>
      <c r="P382" s="290" cm="1">
        <f t="array" ref="P382">IF(Parameters!$D$55="No",IF($A382&lt;=Parameters!$F$39,Parameters!$E$39*$A382,IF($A382&lt;=Parameters!$F$40,Parameters!$E$39*Parameters!$F$39+Parameters!$E$40*($A382-Parameters!$F$39),IF($A382&lt;=Parameters!$F$41,Parameters!$E$39*Parameters!$F$39+Parameters!$E$40*(Parameters!$F$40-Parameters!$F$39)+Parameters!$E$41*($A382-Parameters!$F$40),Parameters!$E$39*Parameters!$F$39+Parameters!$E$40*(Parameters!$F$40-Parameters!$F$39)+Parameters!$E$41*(Parameters!$F$41-Parameters!$F$40)+Parameters!$E$42*($A382-Parameters!$F$41)))),_xlfn.IFS($A382&lt;=Parameters!$F$39,Parameters!$E$39*$A382,$A382&lt;=Parameters!$F$40,Parameters!$E$40*$A382,$A382&lt;=Parameters!$F$41,Parameters!$E$41*$A382,$A382&gt;Parameters!$F$41,Parameters!$E$42*$A382))</f>
        <v>53647.92</v>
      </c>
      <c r="Q382" s="290">
        <f t="shared" si="181"/>
        <v>142.302175066313</v>
      </c>
      <c r="R382" s="290" cm="1">
        <f t="array" ref="R382">IF(Parameters!$E$55="No",IF($A382&lt;=Parameters!$H$23,Parameters!$G$23*$A382,IF($A382&lt;=Parameters!$H$24,Parameters!$G$23*Parameters!$H$23+Parameters!$G$24*($A382-Parameters!$H$23),IF($A382&lt;=Parameters!$H$25,Parameters!$G$23*Parameters!$H$23+Parameters!$G$24*(Parameters!$H$24-Parameters!$H$23)+Parameters!$G$25*($A382-Parameters!$H$24),Parameters!$G$23*Parameters!$H$23+Parameters!$G$24*(Parameters!$H$24-Parameters!$H$23)+Parameters!$G$25*(Parameters!$H$25-Parameters!$H$24)+Parameters!$G$26*($A382-Parameters!$H$25)))),_xlfn.IFS($A382&lt;=Parameters!$H$23,Parameters!$G$23*$A382,$A382&lt;=Parameters!$H$24,Parameters!$G$24*$A382,$A382&lt;=Parameters!$H$25,Parameters!$G$25*$A382,$A382&gt;Parameters!$H$25,Parameters!$G$26*$A382))</f>
        <v>37860.730000000003</v>
      </c>
      <c r="S382" s="290">
        <f t="shared" si="157"/>
        <v>100.42633952254643</v>
      </c>
      <c r="T382" s="290" cm="1">
        <f t="array" ref="T382">IF(Parameters!$E$55="No",IF($A382&lt;=Parameters!$H$28,Parameters!$G$28*$A382,IF($A382&lt;=Parameters!$H$29,Parameters!$G$28*Parameters!$H$28+Parameters!$G$29*($A382-Parameters!$H$28),IF($A382&lt;=Parameters!$H$30,Parameters!$G$28*Parameters!$H$28+Parameters!$G$29*(Parameters!$H$29-Parameters!$H$28)+Parameters!$G$30*($A382-Parameters!$H$29),Parameters!$G$28*Parameters!$H$28+Parameters!$G$29*(Parameters!$H$29-Parameters!$H$28)+Parameters!$G$30*(Parameters!$H$30-Parameters!$H$29)+Parameters!$G$31*($A382-Parameters!$H$30)))),_xlfn.IFS($A382&lt;=Parameters!$H$28,Parameters!$G$28*$A382,$A382&lt;=Parameters!$H$29,Parameters!$G$29*$A382,$A382&lt;=Parameters!$H$30,Parameters!$G$30*$A382,$A382&gt;Parameters!$H$30,Parameters!$G$31*$A382))</f>
        <v>47563.22</v>
      </c>
      <c r="U382" s="290">
        <f t="shared" si="158"/>
        <v>126.16238726790451</v>
      </c>
      <c r="V382" s="290" cm="1">
        <f t="array" ref="V382">IF(Parameters!$E$55="No",IF($A382&lt;=Parameters!$H$34,Parameters!$G$34*$A382,IF($A382&lt;=Parameters!$H$35,Parameters!$G$34*Parameters!$H$34+Parameters!$G$35*($A382-Parameters!$H$34),IF($A382&lt;=Parameters!$H$36,Parameters!$G$34*Parameters!$H$34+Parameters!$G$35*(Parameters!$H$35-Parameters!$H$34)+Parameters!$G$36*($A382-Parameters!$H$35),Parameters!$G$34*Parameters!$H$34+Parameters!$G$35*(Parameters!$H$35-Parameters!$H$34)+Parameters!$G$36*(Parameters!$H$36-Parameters!$H$35)+Parameters!$G$37*($A382-Parameters!$H$36)))),_xlfn.IFS($A382&lt;=Parameters!$H$34,Parameters!$G$34*$A382,$A382&lt;=Parameters!$H$35,Parameters!$G$35*$A382,$A382&lt;=Parameters!$H$36,Parameters!$G$36*$A382,$A382&gt;Parameters!$H$36,Parameters!$G$37*$A382))</f>
        <v>50883.579999999994</v>
      </c>
      <c r="W382" s="290">
        <f t="shared" si="182"/>
        <v>134.96970822281165</v>
      </c>
      <c r="X382" s="290" cm="1">
        <f t="array" ref="X382">IF(Parameters!$E$55="No",IF($A382&lt;=Parameters!$H$39,Parameters!$G$39*$A382,IF($A382&lt;=Parameters!$H$40,Parameters!$G$39*Parameters!$H$39+Parameters!$G$40*($A382-Parameters!$H$39),IF($A382&lt;=Parameters!$H$41,Parameters!$G$39*Parameters!$H$39+Parameters!$G$40*(Parameters!$H$40-Parameters!$H$39)+Parameters!$G$41*($A382-Parameters!$H$40),Parameters!$G$39*Parameters!$H$39+Parameters!$G$40*(Parameters!$H$40-Parameters!$H$39)+Parameters!$G$41*(Parameters!$H$41-Parameters!$H$40)+Parameters!$G$42*($A382-Parameters!$H$41)))),_xlfn.IFS($A382&lt;=Parameters!$H$39,Parameters!$G$39*$A382,$A382&lt;=Parameters!$H$40,Parameters!$G$40*$A382,$A382&lt;=Parameters!$H$41,Parameters!$G$41*$A382,$A382&gt;Parameters!$H$41,Parameters!$G$42*$A382))</f>
        <v>53647.92</v>
      </c>
      <c r="Y382" s="290">
        <f t="shared" si="183"/>
        <v>142.302175066313</v>
      </c>
      <c r="Z382" s="290" cm="1">
        <f t="array" ref="Z382">IF(Parameters!$F$55="No",IF($A382&lt;=Parameters!$J$23,Parameters!$I$23*$A382,IF($A382&lt;=Parameters!$J$24,Parameters!$I$23*Parameters!$J$23+Parameters!$I$24*($A382-Parameters!$J$23),IF($A382&lt;=Parameters!$J$25,Parameters!$I$23*Parameters!$J$23+Parameters!$I$24*(Parameters!$J$24-Parameters!$J$23)+Parameters!$I$25*($A382-Parameters!$J$24),Parameters!$I$23*Parameters!$J$23+Parameters!$I$24*(Parameters!$J$24-Parameters!$J$23)+Parameters!$I$25*(Parameters!$J$25-Parameters!$J$24)+Parameters!$I$26*($A382-Parameters!$J$25)))),_xlfn.IFS($A382&lt;=Parameters!$J$23,Parameters!$I$23*$A382,$A382&lt;=Parameters!$J$24,Parameters!$I$24*$A382,$A382&lt;=Parameters!$J$25,Parameters!$I$25*$A382,$A382&gt;Parameters!$J$25,Parameters!$I$26*$A382))</f>
        <v>37860.730000000003</v>
      </c>
      <c r="AA382" s="290">
        <f t="shared" si="159"/>
        <v>100.42633952254643</v>
      </c>
      <c r="AB382" s="290" cm="1">
        <f t="array" ref="AB382">IF(Parameters!$F$55="No",IF($A382&lt;=Parameters!$J$28,Parameters!$I$28*$A382,IF($A382&lt;=Parameters!$J$29,Parameters!$I$28*Parameters!$J$28+Parameters!$I$29*($A382-Parameters!$J$28),IF($A382&lt;=Parameters!$J$30,Parameters!$I$28*Parameters!$J$28+Parameters!$I$29*(Parameters!$J$29-Parameters!$J$28)+Parameters!$I$30*($A382-Parameters!$J$29),Parameters!$I$28*Parameters!$J$28+Parameters!$I$29*(Parameters!$J$29-Parameters!$J$28)+Parameters!$I$30*(Parameters!$J$30-Parameters!$J$29)+Parameters!$I$31*($A382-Parameters!$J$30)))),_xlfn.IFS($A382&lt;=Parameters!$J$28,Parameters!$I$28*$A382,$A382&lt;=Parameters!$J$29,Parameters!$I$29*$A382,$A382&lt;=Parameters!$J$30,Parameters!$I$30*$A382,$A382&gt;Parameters!$J$30,Parameters!$I$31*$A382))</f>
        <v>47563.22</v>
      </c>
      <c r="AC382" s="290">
        <f t="shared" si="160"/>
        <v>126.16238726790451</v>
      </c>
      <c r="AD382" s="290" cm="1">
        <f t="array" ref="AD382">IF(Parameters!$F$55="No",IF($A382&lt;=Parameters!$J$34,Parameters!$I$34*$A382,IF($A382&lt;=Parameters!$J$35,Parameters!$I$34*Parameters!$J$34+Parameters!$I$35*($A382-Parameters!$J$34),IF($A382&lt;=Parameters!$J$36,Parameters!$I$34*Parameters!$J$34+Parameters!$I$35*(Parameters!$J$35-Parameters!$J$34)+Parameters!$I$36*($A382-Parameters!$J$35),Parameters!$I$34*Parameters!$J$34+Parameters!$I$35*(Parameters!$J$35-Parameters!$J$34)+Parameters!$I$36*(Parameters!$J$36-Parameters!$J$35)+Parameters!$I$37*($A382-Parameters!$J$36)))),_xlfn.IFS($A382&lt;=Parameters!$J$34,Parameters!$I$34*$A382,$A382&lt;=Parameters!$J$35,Parameters!$I$35*$A382,$A382&lt;=Parameters!$J$36,Parameters!$I$36*$A382,$A382&gt;Parameters!$J$36,Parameters!$I$37*$A382))</f>
        <v>50883.579999999994</v>
      </c>
      <c r="AE382" s="290">
        <f t="shared" si="184"/>
        <v>134.96970822281165</v>
      </c>
      <c r="AF382" s="290" cm="1">
        <f t="array" ref="AF382">IF(Parameters!$F$55="No",IF($A382&lt;=Parameters!$J$39,Parameters!$I$39*$A382,IF($A382&lt;=Parameters!$J$40,Parameters!$I$39*Parameters!$J$39+Parameters!$I$40*($A382-Parameters!$J$39),IF($A382&lt;=Parameters!$J$41,Parameters!$I$39*Parameters!$J$39+Parameters!$I$40*(Parameters!$J$40-Parameters!$J$39)+Parameters!$I$41*($A382-Parameters!$J$40),Parameters!$I$39*Parameters!$J$39+Parameters!$I$40*(Parameters!$J$40-Parameters!$J$39)+Parameters!$I$41*(Parameters!$J$41-Parameters!$J$40)+Parameters!$I$42*($A382-Parameters!$J$41)))),_xlfn.IFS($A382&lt;=Parameters!$J$39,Parameters!$I$39*$A382,$A382&lt;=Parameters!$J$40,Parameters!$I$40*$A382,$A382&lt;=Parameters!$J$41,Parameters!$I$41*$A382,$A382&gt;Parameters!$J$41,Parameters!$I$42*$A382))</f>
        <v>53647.92</v>
      </c>
      <c r="AG382" s="290">
        <f t="shared" si="185"/>
        <v>142.302175066313</v>
      </c>
      <c r="AI382" s="428">
        <f t="shared" si="161"/>
        <v>136.48999999999796</v>
      </c>
      <c r="AJ382" s="428">
        <f t="shared" si="162"/>
        <v>159.36000000000058</v>
      </c>
      <c r="AK382" s="428">
        <f t="shared" si="163"/>
        <v>143.5399999999936</v>
      </c>
      <c r="AL382" s="428">
        <f t="shared" si="164"/>
        <v>158.45999999999913</v>
      </c>
      <c r="AM382" s="428">
        <f t="shared" si="165"/>
        <v>136.48999999999796</v>
      </c>
      <c r="AN382" s="428">
        <f t="shared" si="166"/>
        <v>159.36000000000058</v>
      </c>
      <c r="AO382" s="428">
        <f t="shared" si="167"/>
        <v>143.5399999999936</v>
      </c>
      <c r="AP382" s="428">
        <f t="shared" si="168"/>
        <v>158.45999999999913</v>
      </c>
      <c r="AQ382" s="428">
        <f t="shared" si="169"/>
        <v>136.48999999999796</v>
      </c>
      <c r="AR382" s="428">
        <f t="shared" si="170"/>
        <v>159.36000000000058</v>
      </c>
      <c r="AS382" s="428">
        <f t="shared" si="171"/>
        <v>143.5399999999936</v>
      </c>
      <c r="AT382" s="428">
        <f t="shared" si="172"/>
        <v>158.45999999999913</v>
      </c>
      <c r="AU382" s="428">
        <f t="shared" si="173"/>
        <v>136.48999999999796</v>
      </c>
      <c r="AV382" s="428">
        <f t="shared" si="174"/>
        <v>159.36000000000058</v>
      </c>
      <c r="AW382" s="428">
        <f t="shared" si="175"/>
        <v>143.5399999999936</v>
      </c>
      <c r="AX382" s="428">
        <f t="shared" si="176"/>
        <v>158.45999999999913</v>
      </c>
    </row>
    <row r="383">
      <c r="A383" s="413">
        <v>378</v>
      </c>
      <c r="B383" s="290" cm="1">
        <f t="array" ref="B383">IF(Parameters!$C$55="No",IF($A383&lt;=Parameters!$D$23,Parameters!$C$23*$A383,IF($A383&lt;=Parameters!$D$24,Parameters!$C$23*Parameters!$D$23+Parameters!$C$24*($A383-Parameters!$D$23),IF($A383&lt;=Parameters!$D$25,Parameters!$C$23*Parameters!$D$23+Parameters!$C$24*(Parameters!$D$24-Parameters!$D$23)+Parameters!$C$25*($A383-Parameters!$D$24),Parameters!$C$23*Parameters!$D$23+Parameters!$C$24*(Parameters!$D$24-Parameters!$D$23)+Parameters!$C$25*(Parameters!$D$25-Parameters!$D$24)+Parameters!$C$26*($A383-Parameters!$D$25)))),_xlfn.IFS($A383&lt;=Parameters!$D$23,Parameters!$C$23*$A383,$A383&lt;=Parameters!$D$24,Parameters!$C$24*$A383,$A383&lt;=Parameters!$D$25,Parameters!$C$25*$A383,$A383&gt;Parameters!$D$25,Parameters!$C$26*$A383))</f>
        <v>37997.22</v>
      </c>
      <c r="C383" s="290">
        <f t="shared" si="177"/>
        <v>100.52174603174603</v>
      </c>
      <c r="D383" s="290" cm="1">
        <f t="array" ref="D383">IF(Parameters!$C$55="No",IF($A383&lt;=Parameters!$D$28,Parameters!$C$28*$A383,IF($A383&lt;=Parameters!$D$29,Parameters!$C$28*Parameters!$D$28+Parameters!$C$29*($A383-Parameters!$D$28),IF($A383&lt;=Parameters!$D$30,Parameters!$C$28*Parameters!$D$28+Parameters!$C$29*(Parameters!$D$29-Parameters!$D$28)+Parameters!$C$30*($A383-Parameters!$D$29),Parameters!$C$28*Parameters!$D$28+Parameters!$C$29*(Parameters!$D$29-Parameters!$D$28)+Parameters!$C$30*(Parameters!$D$30-Parameters!$D$29)+Parameters!$C$31*($A383-Parameters!$D$30)))),_xlfn.IFS($A383&lt;=Parameters!$D$28,Parameters!$C$28*$A383,$A383&lt;=Parameters!$D$29,Parameters!$C$29*$A383,$A383&lt;=Parameters!$D$30,Parameters!$C$30*$A383,$A383&gt;Parameters!$D$30,Parameters!$C$31*$A383))</f>
        <v>47722.58</v>
      </c>
      <c r="E383" s="290">
        <f t="shared" si="177"/>
        <v>126.25021164021165</v>
      </c>
      <c r="F383" s="290" cm="1">
        <f t="array" ref="F383">IF(Parameters!$C$55="No",IF($A383&lt;=Parameters!$D$34,Parameters!$C$34*$A383,IF($A383&lt;=Parameters!$D$35,Parameters!$C$34*Parameters!$D$34+Parameters!$C$35*($A383-Parameters!$D$34),IF($A383&lt;=Parameters!$D$36,Parameters!$C$34*Parameters!$D$34+Parameters!$C$35*(Parameters!$D$35-Parameters!$D$34)+Parameters!$C$36*($A383-Parameters!$D$35),Parameters!$C$34*Parameters!$D$34+Parameters!$C$35*(Parameters!$D$35-Parameters!$D$34)+Parameters!$C$36*(Parameters!$D$36-Parameters!$D$35)+Parameters!$C$37*($A383-Parameters!$D$36)))),_xlfn.IFS($A383&lt;=Parameters!$D$34,Parameters!$C$34*$A383,$A383&lt;=Parameters!$D$35,Parameters!$C$35*$A383,$A383&lt;=Parameters!$D$36,Parameters!$C$36*$A383,$A383&gt;Parameters!$D$36,Parameters!$C$37*$A383))</f>
        <v>51027.119999999995</v>
      </c>
      <c r="G383" s="290">
        <f t="shared" si="178"/>
        <v>134.99238095238093</v>
      </c>
      <c r="H383" s="290" cm="1">
        <f t="array" ref="H383">IF(Parameters!$C$55="No",IF($A383&lt;=Parameters!$D$39,Parameters!$C$39*$A383,IF($A383&lt;=Parameters!$D$40,Parameters!$C$39*Parameters!$D$39+Parameters!$C$40*($A383-Parameters!$D$39),IF($A383&lt;=Parameters!$D$41,Parameters!$C$39*Parameters!$D$39+Parameters!$C$40*(Parameters!$D$40-Parameters!$D$39)+Parameters!$C$41*($A383-Parameters!$D$40),Parameters!$C$39*Parameters!$D$39+Parameters!$C$40*(Parameters!$D$40-Parameters!$D$39)+Parameters!$C$41*(Parameters!$D$41-Parameters!$D$40)+Parameters!$C$42*($A383-Parameters!$D$41)))),_xlfn.IFS($A383&lt;=Parameters!$D$39,Parameters!$C$39*$A383,$A383&lt;=Parameters!$D$40,Parameters!$C$40*$A383,$A383&lt;=Parameters!$D$41,Parameters!$C$41*$A383,$A383&gt;Parameters!$D$41,Parameters!$C$42*$A383))</f>
        <v>53806.380000000005</v>
      </c>
      <c r="I383" s="290">
        <f t="shared" si="179"/>
        <v>142.34492063492064</v>
      </c>
      <c r="J383" s="290" cm="1">
        <f t="array" ref="J383">IF(Parameters!$D$55="No",IF($A383&lt;=Parameters!$F$23,Parameters!$E$23*$A383,IF($A383&lt;=Parameters!$F$24,Parameters!$E$23*Parameters!$F$23+Parameters!$E$24*($A383-Parameters!$F$23),IF($A383&lt;=Parameters!$F$25,Parameters!$E$23*Parameters!$F$23+Parameters!$E$24*(Parameters!$F$24-Parameters!$F$23)+Parameters!$E$25*($A383-Parameters!$F$24),Parameters!$E$23*Parameters!$F$23+Parameters!$E$24*(Parameters!$F$24-Parameters!$F$23)+Parameters!$E$25*(Parameters!$F$25-Parameters!$F$24)+Parameters!$E$26*($A383-Parameters!$F$25)))),_xlfn.IFS($A383&lt;=Parameters!$F$23,Parameters!$E$23*$A383,$A383&lt;=Parameters!$F$24,Parameters!$E$24*$A383,$A383&lt;=Parameters!$F$25,Parameters!$E$25*$A383,$A383&gt;Parameters!$F$25,Parameters!$E$26*$A383))</f>
        <v>37997.22</v>
      </c>
      <c r="K383" s="290">
        <f t="shared" si="155"/>
        <v>100.52174603174603</v>
      </c>
      <c r="L383" s="290" cm="1">
        <f t="array" ref="L383">IF(Parameters!$D$55="No",IF($A383&lt;=Parameters!$F$28,Parameters!$E$28*$A383,IF($A383&lt;=Parameters!$F$29,Parameters!$E$28*Parameters!$F$28+Parameters!$E$29*($A383-Parameters!$F$28),IF($A383&lt;=Parameters!$F$30,Parameters!$E$28*Parameters!$F$28+Parameters!$E$29*(Parameters!$F$29-Parameters!$F$28)+Parameters!$E$30*($A383-Parameters!$F$29),Parameters!$E$28*Parameters!$F$28+Parameters!$E$29*(Parameters!$F$29-Parameters!$F$28)+Parameters!$E$30*(Parameters!$F$30-Parameters!$F$29)+Parameters!$E$31*($A383-Parameters!$F$30)))),_xlfn.IFS($A383&lt;=Parameters!$F$28,Parameters!$E$28*$A383,$A383&lt;=Parameters!$F$29,Parameters!$E$29*$A383,$A383&lt;=Parameters!$F$30,Parameters!$E$30*$A383,$A383&gt;Parameters!$F$30,Parameters!$E$31*$A383))</f>
        <v>47722.58</v>
      </c>
      <c r="M383" s="290">
        <f t="shared" si="156"/>
        <v>126.25021164021165</v>
      </c>
      <c r="N383" s="290" cm="1">
        <f t="array" ref="N383">IF(Parameters!$D$55="No",IF($A383&lt;=Parameters!$F$34,Parameters!$E$34*$A383,IF($A383&lt;=Parameters!$F$35,Parameters!$E$34*Parameters!$F$34+Parameters!$E$35*($A383-Parameters!$F$34),IF($A383&lt;=Parameters!$F$36,Parameters!$E$34*Parameters!$F$34+Parameters!$E$35*(Parameters!$F$35-Parameters!$F$34)+Parameters!$E$36*($A383-Parameters!$F$35),Parameters!$E$34*Parameters!$F$34+Parameters!$E$35*(Parameters!$F$35-Parameters!$F$34)+Parameters!$E$36*(Parameters!$F$36-Parameters!$F$35)+Parameters!$E$37*($A383-Parameters!$F$36)))),_xlfn.IFS($A383&lt;=Parameters!$F$34,Parameters!$E$34*$A383,$A383&lt;=Parameters!$F$35,Parameters!$E$35*$A383,$A383&lt;=Parameters!$F$36,Parameters!$E$36*$A383,$A383&gt;Parameters!$F$36,Parameters!$E$37*$A383))</f>
        <v>51027.119999999995</v>
      </c>
      <c r="O383" s="290">
        <f t="shared" si="180"/>
        <v>134.99238095238093</v>
      </c>
      <c r="P383" s="290" cm="1">
        <f t="array" ref="P383">IF(Parameters!$D$55="No",IF($A383&lt;=Parameters!$F$39,Parameters!$E$39*$A383,IF($A383&lt;=Parameters!$F$40,Parameters!$E$39*Parameters!$F$39+Parameters!$E$40*($A383-Parameters!$F$39),IF($A383&lt;=Parameters!$F$41,Parameters!$E$39*Parameters!$F$39+Parameters!$E$40*(Parameters!$F$40-Parameters!$F$39)+Parameters!$E$41*($A383-Parameters!$F$40),Parameters!$E$39*Parameters!$F$39+Parameters!$E$40*(Parameters!$F$40-Parameters!$F$39)+Parameters!$E$41*(Parameters!$F$41-Parameters!$F$40)+Parameters!$E$42*($A383-Parameters!$F$41)))),_xlfn.IFS($A383&lt;=Parameters!$F$39,Parameters!$E$39*$A383,$A383&lt;=Parameters!$F$40,Parameters!$E$40*$A383,$A383&lt;=Parameters!$F$41,Parameters!$E$41*$A383,$A383&gt;Parameters!$F$41,Parameters!$E$42*$A383))</f>
        <v>53806.380000000005</v>
      </c>
      <c r="Q383" s="290">
        <f t="shared" si="181"/>
        <v>142.34492063492064</v>
      </c>
      <c r="R383" s="290" cm="1">
        <f t="array" ref="R383">IF(Parameters!$E$55="No",IF($A383&lt;=Parameters!$H$23,Parameters!$G$23*$A383,IF($A383&lt;=Parameters!$H$24,Parameters!$G$23*Parameters!$H$23+Parameters!$G$24*($A383-Parameters!$H$23),IF($A383&lt;=Parameters!$H$25,Parameters!$G$23*Parameters!$H$23+Parameters!$G$24*(Parameters!$H$24-Parameters!$H$23)+Parameters!$G$25*($A383-Parameters!$H$24),Parameters!$G$23*Parameters!$H$23+Parameters!$G$24*(Parameters!$H$24-Parameters!$H$23)+Parameters!$G$25*(Parameters!$H$25-Parameters!$H$24)+Parameters!$G$26*($A383-Parameters!$H$25)))),_xlfn.IFS($A383&lt;=Parameters!$H$23,Parameters!$G$23*$A383,$A383&lt;=Parameters!$H$24,Parameters!$G$24*$A383,$A383&lt;=Parameters!$H$25,Parameters!$G$25*$A383,$A383&gt;Parameters!$H$25,Parameters!$G$26*$A383))</f>
        <v>37997.22</v>
      </c>
      <c r="S383" s="290">
        <f t="shared" si="157"/>
        <v>100.52174603174603</v>
      </c>
      <c r="T383" s="290" cm="1">
        <f t="array" ref="T383">IF(Parameters!$E$55="No",IF($A383&lt;=Parameters!$H$28,Parameters!$G$28*$A383,IF($A383&lt;=Parameters!$H$29,Parameters!$G$28*Parameters!$H$28+Parameters!$G$29*($A383-Parameters!$H$28),IF($A383&lt;=Parameters!$H$30,Parameters!$G$28*Parameters!$H$28+Parameters!$G$29*(Parameters!$H$29-Parameters!$H$28)+Parameters!$G$30*($A383-Parameters!$H$29),Parameters!$G$28*Parameters!$H$28+Parameters!$G$29*(Parameters!$H$29-Parameters!$H$28)+Parameters!$G$30*(Parameters!$H$30-Parameters!$H$29)+Parameters!$G$31*($A383-Parameters!$H$30)))),_xlfn.IFS($A383&lt;=Parameters!$H$28,Parameters!$G$28*$A383,$A383&lt;=Parameters!$H$29,Parameters!$G$29*$A383,$A383&lt;=Parameters!$H$30,Parameters!$G$30*$A383,$A383&gt;Parameters!$H$30,Parameters!$G$31*$A383))</f>
        <v>47722.58</v>
      </c>
      <c r="U383" s="290">
        <f t="shared" si="158"/>
        <v>126.25021164021165</v>
      </c>
      <c r="V383" s="290" cm="1">
        <f t="array" ref="V383">IF(Parameters!$E$55="No",IF($A383&lt;=Parameters!$H$34,Parameters!$G$34*$A383,IF($A383&lt;=Parameters!$H$35,Parameters!$G$34*Parameters!$H$34+Parameters!$G$35*($A383-Parameters!$H$34),IF($A383&lt;=Parameters!$H$36,Parameters!$G$34*Parameters!$H$34+Parameters!$G$35*(Parameters!$H$35-Parameters!$H$34)+Parameters!$G$36*($A383-Parameters!$H$35),Parameters!$G$34*Parameters!$H$34+Parameters!$G$35*(Parameters!$H$35-Parameters!$H$34)+Parameters!$G$36*(Parameters!$H$36-Parameters!$H$35)+Parameters!$G$37*($A383-Parameters!$H$36)))),_xlfn.IFS($A383&lt;=Parameters!$H$34,Parameters!$G$34*$A383,$A383&lt;=Parameters!$H$35,Parameters!$G$35*$A383,$A383&lt;=Parameters!$H$36,Parameters!$G$36*$A383,$A383&gt;Parameters!$H$36,Parameters!$G$37*$A383))</f>
        <v>51027.119999999995</v>
      </c>
      <c r="W383" s="290">
        <f t="shared" si="182"/>
        <v>134.99238095238093</v>
      </c>
      <c r="X383" s="290" cm="1">
        <f t="array" ref="X383">IF(Parameters!$E$55="No",IF($A383&lt;=Parameters!$H$39,Parameters!$G$39*$A383,IF($A383&lt;=Parameters!$H$40,Parameters!$G$39*Parameters!$H$39+Parameters!$G$40*($A383-Parameters!$H$39),IF($A383&lt;=Parameters!$H$41,Parameters!$G$39*Parameters!$H$39+Parameters!$G$40*(Parameters!$H$40-Parameters!$H$39)+Parameters!$G$41*($A383-Parameters!$H$40),Parameters!$G$39*Parameters!$H$39+Parameters!$G$40*(Parameters!$H$40-Parameters!$H$39)+Parameters!$G$41*(Parameters!$H$41-Parameters!$H$40)+Parameters!$G$42*($A383-Parameters!$H$41)))),_xlfn.IFS($A383&lt;=Parameters!$H$39,Parameters!$G$39*$A383,$A383&lt;=Parameters!$H$40,Parameters!$G$40*$A383,$A383&lt;=Parameters!$H$41,Parameters!$G$41*$A383,$A383&gt;Parameters!$H$41,Parameters!$G$42*$A383))</f>
        <v>53806.380000000005</v>
      </c>
      <c r="Y383" s="290">
        <f t="shared" si="183"/>
        <v>142.34492063492064</v>
      </c>
      <c r="Z383" s="290" cm="1">
        <f t="array" ref="Z383">IF(Parameters!$F$55="No",IF($A383&lt;=Parameters!$J$23,Parameters!$I$23*$A383,IF($A383&lt;=Parameters!$J$24,Parameters!$I$23*Parameters!$J$23+Parameters!$I$24*($A383-Parameters!$J$23),IF($A383&lt;=Parameters!$J$25,Parameters!$I$23*Parameters!$J$23+Parameters!$I$24*(Parameters!$J$24-Parameters!$J$23)+Parameters!$I$25*($A383-Parameters!$J$24),Parameters!$I$23*Parameters!$J$23+Parameters!$I$24*(Parameters!$J$24-Parameters!$J$23)+Parameters!$I$25*(Parameters!$J$25-Parameters!$J$24)+Parameters!$I$26*($A383-Parameters!$J$25)))),_xlfn.IFS($A383&lt;=Parameters!$J$23,Parameters!$I$23*$A383,$A383&lt;=Parameters!$J$24,Parameters!$I$24*$A383,$A383&lt;=Parameters!$J$25,Parameters!$I$25*$A383,$A383&gt;Parameters!$J$25,Parameters!$I$26*$A383))</f>
        <v>37997.22</v>
      </c>
      <c r="AA383" s="290">
        <f t="shared" si="159"/>
        <v>100.52174603174603</v>
      </c>
      <c r="AB383" s="290" cm="1">
        <f t="array" ref="AB383">IF(Parameters!$F$55="No",IF($A383&lt;=Parameters!$J$28,Parameters!$I$28*$A383,IF($A383&lt;=Parameters!$J$29,Parameters!$I$28*Parameters!$J$28+Parameters!$I$29*($A383-Parameters!$J$28),IF($A383&lt;=Parameters!$J$30,Parameters!$I$28*Parameters!$J$28+Parameters!$I$29*(Parameters!$J$29-Parameters!$J$28)+Parameters!$I$30*($A383-Parameters!$J$29),Parameters!$I$28*Parameters!$J$28+Parameters!$I$29*(Parameters!$J$29-Parameters!$J$28)+Parameters!$I$30*(Parameters!$J$30-Parameters!$J$29)+Parameters!$I$31*($A383-Parameters!$J$30)))),_xlfn.IFS($A383&lt;=Parameters!$J$28,Parameters!$I$28*$A383,$A383&lt;=Parameters!$J$29,Parameters!$I$29*$A383,$A383&lt;=Parameters!$J$30,Parameters!$I$30*$A383,$A383&gt;Parameters!$J$30,Parameters!$I$31*$A383))</f>
        <v>47722.58</v>
      </c>
      <c r="AC383" s="290">
        <f t="shared" si="160"/>
        <v>126.25021164021165</v>
      </c>
      <c r="AD383" s="290" cm="1">
        <f t="array" ref="AD383">IF(Parameters!$F$55="No",IF($A383&lt;=Parameters!$J$34,Parameters!$I$34*$A383,IF($A383&lt;=Parameters!$J$35,Parameters!$I$34*Parameters!$J$34+Parameters!$I$35*($A383-Parameters!$J$34),IF($A383&lt;=Parameters!$J$36,Parameters!$I$34*Parameters!$J$34+Parameters!$I$35*(Parameters!$J$35-Parameters!$J$34)+Parameters!$I$36*($A383-Parameters!$J$35),Parameters!$I$34*Parameters!$J$34+Parameters!$I$35*(Parameters!$J$35-Parameters!$J$34)+Parameters!$I$36*(Parameters!$J$36-Parameters!$J$35)+Parameters!$I$37*($A383-Parameters!$J$36)))),_xlfn.IFS($A383&lt;=Parameters!$J$34,Parameters!$I$34*$A383,$A383&lt;=Parameters!$J$35,Parameters!$I$35*$A383,$A383&lt;=Parameters!$J$36,Parameters!$I$36*$A383,$A383&gt;Parameters!$J$36,Parameters!$I$37*$A383))</f>
        <v>51027.119999999995</v>
      </c>
      <c r="AE383" s="290">
        <f t="shared" si="184"/>
        <v>134.99238095238093</v>
      </c>
      <c r="AF383" s="290" cm="1">
        <f t="array" ref="AF383">IF(Parameters!$F$55="No",IF($A383&lt;=Parameters!$J$39,Parameters!$I$39*$A383,IF($A383&lt;=Parameters!$J$40,Parameters!$I$39*Parameters!$J$39+Parameters!$I$40*($A383-Parameters!$J$39),IF($A383&lt;=Parameters!$J$41,Parameters!$I$39*Parameters!$J$39+Parameters!$I$40*(Parameters!$J$40-Parameters!$J$39)+Parameters!$I$41*($A383-Parameters!$J$40),Parameters!$I$39*Parameters!$J$39+Parameters!$I$40*(Parameters!$J$40-Parameters!$J$39)+Parameters!$I$41*(Parameters!$J$41-Parameters!$J$40)+Parameters!$I$42*($A383-Parameters!$J$41)))),_xlfn.IFS($A383&lt;=Parameters!$J$39,Parameters!$I$39*$A383,$A383&lt;=Parameters!$J$40,Parameters!$I$40*$A383,$A383&lt;=Parameters!$J$41,Parameters!$I$41*$A383,$A383&gt;Parameters!$J$41,Parameters!$I$42*$A383))</f>
        <v>53806.380000000005</v>
      </c>
      <c r="AG383" s="290">
        <f t="shared" si="185"/>
        <v>142.34492063492064</v>
      </c>
      <c r="AI383" s="428">
        <f t="shared" si="161"/>
        <v>136.48999999999796</v>
      </c>
      <c r="AJ383" s="428">
        <f t="shared" si="162"/>
        <v>159.36000000000058</v>
      </c>
      <c r="AK383" s="428">
        <f t="shared" si="163"/>
        <v>143.54000000000087</v>
      </c>
      <c r="AL383" s="428">
        <f t="shared" si="164"/>
        <v>158.4600000000064</v>
      </c>
      <c r="AM383" s="428">
        <f t="shared" si="165"/>
        <v>136.48999999999796</v>
      </c>
      <c r="AN383" s="428">
        <f t="shared" si="166"/>
        <v>159.36000000000058</v>
      </c>
      <c r="AO383" s="428">
        <f t="shared" si="167"/>
        <v>143.54000000000087</v>
      </c>
      <c r="AP383" s="428">
        <f t="shared" si="168"/>
        <v>158.4600000000064</v>
      </c>
      <c r="AQ383" s="428">
        <f t="shared" si="169"/>
        <v>136.48999999999796</v>
      </c>
      <c r="AR383" s="428">
        <f t="shared" si="170"/>
        <v>159.36000000000058</v>
      </c>
      <c r="AS383" s="428">
        <f t="shared" si="171"/>
        <v>143.54000000000087</v>
      </c>
      <c r="AT383" s="428">
        <f t="shared" si="172"/>
        <v>158.4600000000064</v>
      </c>
      <c r="AU383" s="428">
        <f t="shared" si="173"/>
        <v>136.48999999999796</v>
      </c>
      <c r="AV383" s="428">
        <f t="shared" si="174"/>
        <v>159.36000000000058</v>
      </c>
      <c r="AW383" s="428">
        <f t="shared" si="175"/>
        <v>143.54000000000087</v>
      </c>
      <c r="AX383" s="428">
        <f t="shared" si="176"/>
        <v>158.4600000000064</v>
      </c>
    </row>
    <row r="384">
      <c r="A384" s="413">
        <v>379</v>
      </c>
      <c r="B384" s="290" cm="1">
        <f t="array" ref="B384">IF(Parameters!$C$55="No",IF($A384&lt;=Parameters!$D$23,Parameters!$C$23*$A384,IF($A384&lt;=Parameters!$D$24,Parameters!$C$23*Parameters!$D$23+Parameters!$C$24*($A384-Parameters!$D$23),IF($A384&lt;=Parameters!$D$25,Parameters!$C$23*Parameters!$D$23+Parameters!$C$24*(Parameters!$D$24-Parameters!$D$23)+Parameters!$C$25*($A384-Parameters!$D$24),Parameters!$C$23*Parameters!$D$23+Parameters!$C$24*(Parameters!$D$24-Parameters!$D$23)+Parameters!$C$25*(Parameters!$D$25-Parameters!$D$24)+Parameters!$C$26*($A384-Parameters!$D$25)))),_xlfn.IFS($A384&lt;=Parameters!$D$23,Parameters!$C$23*$A384,$A384&lt;=Parameters!$D$24,Parameters!$C$24*$A384,$A384&lt;=Parameters!$D$25,Parameters!$C$25*$A384,$A384&gt;Parameters!$D$25,Parameters!$C$26*$A384))</f>
        <v>38133.71</v>
      </c>
      <c r="C384" s="290">
        <f t="shared" si="177"/>
        <v>100.61664907651715</v>
      </c>
      <c r="D384" s="290" cm="1">
        <f t="array" ref="D384">IF(Parameters!$C$55="No",IF($A384&lt;=Parameters!$D$28,Parameters!$C$28*$A384,IF($A384&lt;=Parameters!$D$29,Parameters!$C$28*Parameters!$D$28+Parameters!$C$29*($A384-Parameters!$D$28),IF($A384&lt;=Parameters!$D$30,Parameters!$C$28*Parameters!$D$28+Parameters!$C$29*(Parameters!$D$29-Parameters!$D$28)+Parameters!$C$30*($A384-Parameters!$D$29),Parameters!$C$28*Parameters!$D$28+Parameters!$C$29*(Parameters!$D$29-Parameters!$D$28)+Parameters!$C$30*(Parameters!$D$30-Parameters!$D$29)+Parameters!$C$31*($A384-Parameters!$D$30)))),_xlfn.IFS($A384&lt;=Parameters!$D$28,Parameters!$C$28*$A384,$A384&lt;=Parameters!$D$29,Parameters!$C$29*$A384,$A384&lt;=Parameters!$D$30,Parameters!$C$30*$A384,$A384&gt;Parameters!$D$30,Parameters!$C$31*$A384))</f>
        <v>47881.94</v>
      </c>
      <c r="E384" s="290">
        <f t="shared" si="177"/>
        <v>126.33757255936676</v>
      </c>
      <c r="F384" s="290" cm="1">
        <f t="array" ref="F384">IF(Parameters!$C$55="No",IF($A384&lt;=Parameters!$D$34,Parameters!$C$34*$A384,IF($A384&lt;=Parameters!$D$35,Parameters!$C$34*Parameters!$D$34+Parameters!$C$35*($A384-Parameters!$D$34),IF($A384&lt;=Parameters!$D$36,Parameters!$C$34*Parameters!$D$34+Parameters!$C$35*(Parameters!$D$35-Parameters!$D$34)+Parameters!$C$36*($A384-Parameters!$D$35),Parameters!$C$34*Parameters!$D$34+Parameters!$C$35*(Parameters!$D$35-Parameters!$D$34)+Parameters!$C$36*(Parameters!$D$36-Parameters!$D$35)+Parameters!$C$37*($A384-Parameters!$D$36)))),_xlfn.IFS($A384&lt;=Parameters!$D$34,Parameters!$C$34*$A384,$A384&lt;=Parameters!$D$35,Parameters!$C$35*$A384,$A384&lt;=Parameters!$D$36,Parameters!$C$36*$A384,$A384&gt;Parameters!$D$36,Parameters!$C$37*$A384))</f>
        <v>51170.659999999996</v>
      </c>
      <c r="G384" s="290">
        <f t="shared" si="178"/>
        <v>135.01493403693931</v>
      </c>
      <c r="H384" s="290" cm="1">
        <f t="array" ref="H384">IF(Parameters!$C$55="No",IF($A384&lt;=Parameters!$D$39,Parameters!$C$39*$A384,IF($A384&lt;=Parameters!$D$40,Parameters!$C$39*Parameters!$D$39+Parameters!$C$40*($A384-Parameters!$D$39),IF($A384&lt;=Parameters!$D$41,Parameters!$C$39*Parameters!$D$39+Parameters!$C$40*(Parameters!$D$40-Parameters!$D$39)+Parameters!$C$41*($A384-Parameters!$D$40),Parameters!$C$39*Parameters!$D$39+Parameters!$C$40*(Parameters!$D$40-Parameters!$D$39)+Parameters!$C$41*(Parameters!$D$41-Parameters!$D$40)+Parameters!$C$42*($A384-Parameters!$D$41)))),_xlfn.IFS($A384&lt;=Parameters!$D$39,Parameters!$C$39*$A384,$A384&lt;=Parameters!$D$40,Parameters!$C$40*$A384,$A384&lt;=Parameters!$D$41,Parameters!$C$41*$A384,$A384&gt;Parameters!$D$41,Parameters!$C$42*$A384))</f>
        <v>53964.84</v>
      </c>
      <c r="I384" s="290">
        <f t="shared" si="179"/>
        <v>142.38744063324538</v>
      </c>
      <c r="J384" s="290" cm="1">
        <f t="array" ref="J384">IF(Parameters!$D$55="No",IF($A384&lt;=Parameters!$F$23,Parameters!$E$23*$A384,IF($A384&lt;=Parameters!$F$24,Parameters!$E$23*Parameters!$F$23+Parameters!$E$24*($A384-Parameters!$F$23),IF($A384&lt;=Parameters!$F$25,Parameters!$E$23*Parameters!$F$23+Parameters!$E$24*(Parameters!$F$24-Parameters!$F$23)+Parameters!$E$25*($A384-Parameters!$F$24),Parameters!$E$23*Parameters!$F$23+Parameters!$E$24*(Parameters!$F$24-Parameters!$F$23)+Parameters!$E$25*(Parameters!$F$25-Parameters!$F$24)+Parameters!$E$26*($A384-Parameters!$F$25)))),_xlfn.IFS($A384&lt;=Parameters!$F$23,Parameters!$E$23*$A384,$A384&lt;=Parameters!$F$24,Parameters!$E$24*$A384,$A384&lt;=Parameters!$F$25,Parameters!$E$25*$A384,$A384&gt;Parameters!$F$25,Parameters!$E$26*$A384))</f>
        <v>38133.71</v>
      </c>
      <c r="K384" s="290">
        <f t="shared" si="155"/>
        <v>100.61664907651715</v>
      </c>
      <c r="L384" s="290" cm="1">
        <f t="array" ref="L384">IF(Parameters!$D$55="No",IF($A384&lt;=Parameters!$F$28,Parameters!$E$28*$A384,IF($A384&lt;=Parameters!$F$29,Parameters!$E$28*Parameters!$F$28+Parameters!$E$29*($A384-Parameters!$F$28),IF($A384&lt;=Parameters!$F$30,Parameters!$E$28*Parameters!$F$28+Parameters!$E$29*(Parameters!$F$29-Parameters!$F$28)+Parameters!$E$30*($A384-Parameters!$F$29),Parameters!$E$28*Parameters!$F$28+Parameters!$E$29*(Parameters!$F$29-Parameters!$F$28)+Parameters!$E$30*(Parameters!$F$30-Parameters!$F$29)+Parameters!$E$31*($A384-Parameters!$F$30)))),_xlfn.IFS($A384&lt;=Parameters!$F$28,Parameters!$E$28*$A384,$A384&lt;=Parameters!$F$29,Parameters!$E$29*$A384,$A384&lt;=Parameters!$F$30,Parameters!$E$30*$A384,$A384&gt;Parameters!$F$30,Parameters!$E$31*$A384))</f>
        <v>47881.94</v>
      </c>
      <c r="M384" s="290">
        <f t="shared" si="156"/>
        <v>126.33757255936676</v>
      </c>
      <c r="N384" s="290" cm="1">
        <f t="array" ref="N384">IF(Parameters!$D$55="No",IF($A384&lt;=Parameters!$F$34,Parameters!$E$34*$A384,IF($A384&lt;=Parameters!$F$35,Parameters!$E$34*Parameters!$F$34+Parameters!$E$35*($A384-Parameters!$F$34),IF($A384&lt;=Parameters!$F$36,Parameters!$E$34*Parameters!$F$34+Parameters!$E$35*(Parameters!$F$35-Parameters!$F$34)+Parameters!$E$36*($A384-Parameters!$F$35),Parameters!$E$34*Parameters!$F$34+Parameters!$E$35*(Parameters!$F$35-Parameters!$F$34)+Parameters!$E$36*(Parameters!$F$36-Parameters!$F$35)+Parameters!$E$37*($A384-Parameters!$F$36)))),_xlfn.IFS($A384&lt;=Parameters!$F$34,Parameters!$E$34*$A384,$A384&lt;=Parameters!$F$35,Parameters!$E$35*$A384,$A384&lt;=Parameters!$F$36,Parameters!$E$36*$A384,$A384&gt;Parameters!$F$36,Parameters!$E$37*$A384))</f>
        <v>51170.659999999996</v>
      </c>
      <c r="O384" s="290">
        <f t="shared" si="180"/>
        <v>135.01493403693931</v>
      </c>
      <c r="P384" s="290" cm="1">
        <f t="array" ref="P384">IF(Parameters!$D$55="No",IF($A384&lt;=Parameters!$F$39,Parameters!$E$39*$A384,IF($A384&lt;=Parameters!$F$40,Parameters!$E$39*Parameters!$F$39+Parameters!$E$40*($A384-Parameters!$F$39),IF($A384&lt;=Parameters!$F$41,Parameters!$E$39*Parameters!$F$39+Parameters!$E$40*(Parameters!$F$40-Parameters!$F$39)+Parameters!$E$41*($A384-Parameters!$F$40),Parameters!$E$39*Parameters!$F$39+Parameters!$E$40*(Parameters!$F$40-Parameters!$F$39)+Parameters!$E$41*(Parameters!$F$41-Parameters!$F$40)+Parameters!$E$42*($A384-Parameters!$F$41)))),_xlfn.IFS($A384&lt;=Parameters!$F$39,Parameters!$E$39*$A384,$A384&lt;=Parameters!$F$40,Parameters!$E$40*$A384,$A384&lt;=Parameters!$F$41,Parameters!$E$41*$A384,$A384&gt;Parameters!$F$41,Parameters!$E$42*$A384))</f>
        <v>53964.84</v>
      </c>
      <c r="Q384" s="290">
        <f t="shared" si="181"/>
        <v>142.38744063324538</v>
      </c>
      <c r="R384" s="290" cm="1">
        <f t="array" ref="R384">IF(Parameters!$E$55="No",IF($A384&lt;=Parameters!$H$23,Parameters!$G$23*$A384,IF($A384&lt;=Parameters!$H$24,Parameters!$G$23*Parameters!$H$23+Parameters!$G$24*($A384-Parameters!$H$23),IF($A384&lt;=Parameters!$H$25,Parameters!$G$23*Parameters!$H$23+Parameters!$G$24*(Parameters!$H$24-Parameters!$H$23)+Parameters!$G$25*($A384-Parameters!$H$24),Parameters!$G$23*Parameters!$H$23+Parameters!$G$24*(Parameters!$H$24-Parameters!$H$23)+Parameters!$G$25*(Parameters!$H$25-Parameters!$H$24)+Parameters!$G$26*($A384-Parameters!$H$25)))),_xlfn.IFS($A384&lt;=Parameters!$H$23,Parameters!$G$23*$A384,$A384&lt;=Parameters!$H$24,Parameters!$G$24*$A384,$A384&lt;=Parameters!$H$25,Parameters!$G$25*$A384,$A384&gt;Parameters!$H$25,Parameters!$G$26*$A384))</f>
        <v>38133.71</v>
      </c>
      <c r="S384" s="290">
        <f t="shared" si="157"/>
        <v>100.61664907651715</v>
      </c>
      <c r="T384" s="290" cm="1">
        <f t="array" ref="T384">IF(Parameters!$E$55="No",IF($A384&lt;=Parameters!$H$28,Parameters!$G$28*$A384,IF($A384&lt;=Parameters!$H$29,Parameters!$G$28*Parameters!$H$28+Parameters!$G$29*($A384-Parameters!$H$28),IF($A384&lt;=Parameters!$H$30,Parameters!$G$28*Parameters!$H$28+Parameters!$G$29*(Parameters!$H$29-Parameters!$H$28)+Parameters!$G$30*($A384-Parameters!$H$29),Parameters!$G$28*Parameters!$H$28+Parameters!$G$29*(Parameters!$H$29-Parameters!$H$28)+Parameters!$G$30*(Parameters!$H$30-Parameters!$H$29)+Parameters!$G$31*($A384-Parameters!$H$30)))),_xlfn.IFS($A384&lt;=Parameters!$H$28,Parameters!$G$28*$A384,$A384&lt;=Parameters!$H$29,Parameters!$G$29*$A384,$A384&lt;=Parameters!$H$30,Parameters!$G$30*$A384,$A384&gt;Parameters!$H$30,Parameters!$G$31*$A384))</f>
        <v>47881.94</v>
      </c>
      <c r="U384" s="290">
        <f t="shared" si="158"/>
        <v>126.33757255936676</v>
      </c>
      <c r="V384" s="290" cm="1">
        <f t="array" ref="V384">IF(Parameters!$E$55="No",IF($A384&lt;=Parameters!$H$34,Parameters!$G$34*$A384,IF($A384&lt;=Parameters!$H$35,Parameters!$G$34*Parameters!$H$34+Parameters!$G$35*($A384-Parameters!$H$34),IF($A384&lt;=Parameters!$H$36,Parameters!$G$34*Parameters!$H$34+Parameters!$G$35*(Parameters!$H$35-Parameters!$H$34)+Parameters!$G$36*($A384-Parameters!$H$35),Parameters!$G$34*Parameters!$H$34+Parameters!$G$35*(Parameters!$H$35-Parameters!$H$34)+Parameters!$G$36*(Parameters!$H$36-Parameters!$H$35)+Parameters!$G$37*($A384-Parameters!$H$36)))),_xlfn.IFS($A384&lt;=Parameters!$H$34,Parameters!$G$34*$A384,$A384&lt;=Parameters!$H$35,Parameters!$G$35*$A384,$A384&lt;=Parameters!$H$36,Parameters!$G$36*$A384,$A384&gt;Parameters!$H$36,Parameters!$G$37*$A384))</f>
        <v>51170.659999999996</v>
      </c>
      <c r="W384" s="290">
        <f t="shared" si="182"/>
        <v>135.01493403693931</v>
      </c>
      <c r="X384" s="290" cm="1">
        <f t="array" ref="X384">IF(Parameters!$E$55="No",IF($A384&lt;=Parameters!$H$39,Parameters!$G$39*$A384,IF($A384&lt;=Parameters!$H$40,Parameters!$G$39*Parameters!$H$39+Parameters!$G$40*($A384-Parameters!$H$39),IF($A384&lt;=Parameters!$H$41,Parameters!$G$39*Parameters!$H$39+Parameters!$G$40*(Parameters!$H$40-Parameters!$H$39)+Parameters!$G$41*($A384-Parameters!$H$40),Parameters!$G$39*Parameters!$H$39+Parameters!$G$40*(Parameters!$H$40-Parameters!$H$39)+Parameters!$G$41*(Parameters!$H$41-Parameters!$H$40)+Parameters!$G$42*($A384-Parameters!$H$41)))),_xlfn.IFS($A384&lt;=Parameters!$H$39,Parameters!$G$39*$A384,$A384&lt;=Parameters!$H$40,Parameters!$G$40*$A384,$A384&lt;=Parameters!$H$41,Parameters!$G$41*$A384,$A384&gt;Parameters!$H$41,Parameters!$G$42*$A384))</f>
        <v>53964.84</v>
      </c>
      <c r="Y384" s="290">
        <f t="shared" si="183"/>
        <v>142.38744063324538</v>
      </c>
      <c r="Z384" s="290" cm="1">
        <f t="array" ref="Z384">IF(Parameters!$F$55="No",IF($A384&lt;=Parameters!$J$23,Parameters!$I$23*$A384,IF($A384&lt;=Parameters!$J$24,Parameters!$I$23*Parameters!$J$23+Parameters!$I$24*($A384-Parameters!$J$23),IF($A384&lt;=Parameters!$J$25,Parameters!$I$23*Parameters!$J$23+Parameters!$I$24*(Parameters!$J$24-Parameters!$J$23)+Parameters!$I$25*($A384-Parameters!$J$24),Parameters!$I$23*Parameters!$J$23+Parameters!$I$24*(Parameters!$J$24-Parameters!$J$23)+Parameters!$I$25*(Parameters!$J$25-Parameters!$J$24)+Parameters!$I$26*($A384-Parameters!$J$25)))),_xlfn.IFS($A384&lt;=Parameters!$J$23,Parameters!$I$23*$A384,$A384&lt;=Parameters!$J$24,Parameters!$I$24*$A384,$A384&lt;=Parameters!$J$25,Parameters!$I$25*$A384,$A384&gt;Parameters!$J$25,Parameters!$I$26*$A384))</f>
        <v>38133.71</v>
      </c>
      <c r="AA384" s="290">
        <f t="shared" si="159"/>
        <v>100.61664907651715</v>
      </c>
      <c r="AB384" s="290" cm="1">
        <f t="array" ref="AB384">IF(Parameters!$F$55="No",IF($A384&lt;=Parameters!$J$28,Parameters!$I$28*$A384,IF($A384&lt;=Parameters!$J$29,Parameters!$I$28*Parameters!$J$28+Parameters!$I$29*($A384-Parameters!$J$28),IF($A384&lt;=Parameters!$J$30,Parameters!$I$28*Parameters!$J$28+Parameters!$I$29*(Parameters!$J$29-Parameters!$J$28)+Parameters!$I$30*($A384-Parameters!$J$29),Parameters!$I$28*Parameters!$J$28+Parameters!$I$29*(Parameters!$J$29-Parameters!$J$28)+Parameters!$I$30*(Parameters!$J$30-Parameters!$J$29)+Parameters!$I$31*($A384-Parameters!$J$30)))),_xlfn.IFS($A384&lt;=Parameters!$J$28,Parameters!$I$28*$A384,$A384&lt;=Parameters!$J$29,Parameters!$I$29*$A384,$A384&lt;=Parameters!$J$30,Parameters!$I$30*$A384,$A384&gt;Parameters!$J$30,Parameters!$I$31*$A384))</f>
        <v>47881.94</v>
      </c>
      <c r="AC384" s="290">
        <f t="shared" si="160"/>
        <v>126.33757255936676</v>
      </c>
      <c r="AD384" s="290" cm="1">
        <f t="array" ref="AD384">IF(Parameters!$F$55="No",IF($A384&lt;=Parameters!$J$34,Parameters!$I$34*$A384,IF($A384&lt;=Parameters!$J$35,Parameters!$I$34*Parameters!$J$34+Parameters!$I$35*($A384-Parameters!$J$34),IF($A384&lt;=Parameters!$J$36,Parameters!$I$34*Parameters!$J$34+Parameters!$I$35*(Parameters!$J$35-Parameters!$J$34)+Parameters!$I$36*($A384-Parameters!$J$35),Parameters!$I$34*Parameters!$J$34+Parameters!$I$35*(Parameters!$J$35-Parameters!$J$34)+Parameters!$I$36*(Parameters!$J$36-Parameters!$J$35)+Parameters!$I$37*($A384-Parameters!$J$36)))),_xlfn.IFS($A384&lt;=Parameters!$J$34,Parameters!$I$34*$A384,$A384&lt;=Parameters!$J$35,Parameters!$I$35*$A384,$A384&lt;=Parameters!$J$36,Parameters!$I$36*$A384,$A384&gt;Parameters!$J$36,Parameters!$I$37*$A384))</f>
        <v>51170.659999999996</v>
      </c>
      <c r="AE384" s="290">
        <f t="shared" si="184"/>
        <v>135.01493403693931</v>
      </c>
      <c r="AF384" s="290" cm="1">
        <f t="array" ref="AF384">IF(Parameters!$F$55="No",IF($A384&lt;=Parameters!$J$39,Parameters!$I$39*$A384,IF($A384&lt;=Parameters!$J$40,Parameters!$I$39*Parameters!$J$39+Parameters!$I$40*($A384-Parameters!$J$39),IF($A384&lt;=Parameters!$J$41,Parameters!$I$39*Parameters!$J$39+Parameters!$I$40*(Parameters!$J$40-Parameters!$J$39)+Parameters!$I$41*($A384-Parameters!$J$40),Parameters!$I$39*Parameters!$J$39+Parameters!$I$40*(Parameters!$J$40-Parameters!$J$39)+Parameters!$I$41*(Parameters!$J$41-Parameters!$J$40)+Parameters!$I$42*($A384-Parameters!$J$41)))),_xlfn.IFS($A384&lt;=Parameters!$J$39,Parameters!$I$39*$A384,$A384&lt;=Parameters!$J$40,Parameters!$I$40*$A384,$A384&lt;=Parameters!$J$41,Parameters!$I$41*$A384,$A384&gt;Parameters!$J$41,Parameters!$I$42*$A384))</f>
        <v>53964.84</v>
      </c>
      <c r="AG384" s="290">
        <f t="shared" si="185"/>
        <v>142.38744063324538</v>
      </c>
      <c r="AI384" s="428">
        <f t="shared" si="161"/>
        <v>136.48999999999796</v>
      </c>
      <c r="AJ384" s="428">
        <f t="shared" si="162"/>
        <v>159.36000000000058</v>
      </c>
      <c r="AK384" s="428">
        <f t="shared" si="163"/>
        <v>143.54000000000087</v>
      </c>
      <c r="AL384" s="428">
        <f t="shared" si="164"/>
        <v>158.45999999999185</v>
      </c>
      <c r="AM384" s="428">
        <f t="shared" si="165"/>
        <v>136.48999999999796</v>
      </c>
      <c r="AN384" s="428">
        <f t="shared" si="166"/>
        <v>159.36000000000058</v>
      </c>
      <c r="AO384" s="428">
        <f t="shared" si="167"/>
        <v>143.54000000000087</v>
      </c>
      <c r="AP384" s="428">
        <f t="shared" si="168"/>
        <v>158.45999999999185</v>
      </c>
      <c r="AQ384" s="428">
        <f t="shared" si="169"/>
        <v>136.48999999999796</v>
      </c>
      <c r="AR384" s="428">
        <f t="shared" si="170"/>
        <v>159.36000000000058</v>
      </c>
      <c r="AS384" s="428">
        <f t="shared" si="171"/>
        <v>143.54000000000087</v>
      </c>
      <c r="AT384" s="428">
        <f t="shared" si="172"/>
        <v>158.45999999999185</v>
      </c>
      <c r="AU384" s="428">
        <f t="shared" si="173"/>
        <v>136.48999999999796</v>
      </c>
      <c r="AV384" s="428">
        <f t="shared" si="174"/>
        <v>159.36000000000058</v>
      </c>
      <c r="AW384" s="428">
        <f t="shared" si="175"/>
        <v>143.54000000000087</v>
      </c>
      <c r="AX384" s="428">
        <f t="shared" si="176"/>
        <v>158.45999999999185</v>
      </c>
    </row>
    <row r="385">
      <c r="A385" s="413">
        <v>380</v>
      </c>
      <c r="B385" s="290" cm="1">
        <f t="array" ref="B385">IF(Parameters!$C$55="No",IF($A385&lt;=Parameters!$D$23,Parameters!$C$23*$A385,IF($A385&lt;=Parameters!$D$24,Parameters!$C$23*Parameters!$D$23+Parameters!$C$24*($A385-Parameters!$D$23),IF($A385&lt;=Parameters!$D$25,Parameters!$C$23*Parameters!$D$23+Parameters!$C$24*(Parameters!$D$24-Parameters!$D$23)+Parameters!$C$25*($A385-Parameters!$D$24),Parameters!$C$23*Parameters!$D$23+Parameters!$C$24*(Parameters!$D$24-Parameters!$D$23)+Parameters!$C$25*(Parameters!$D$25-Parameters!$D$24)+Parameters!$C$26*($A385-Parameters!$D$25)))),_xlfn.IFS($A385&lt;=Parameters!$D$23,Parameters!$C$23*$A385,$A385&lt;=Parameters!$D$24,Parameters!$C$24*$A385,$A385&lt;=Parameters!$D$25,Parameters!$C$25*$A385,$A385&gt;Parameters!$D$25,Parameters!$C$26*$A385))</f>
        <v>38270.199999999997</v>
      </c>
      <c r="C385" s="290">
        <f t="shared" si="177"/>
        <v>100.71105263157894</v>
      </c>
      <c r="D385" s="290" cm="1">
        <f t="array" ref="D385">IF(Parameters!$C$55="No",IF($A385&lt;=Parameters!$D$28,Parameters!$C$28*$A385,IF($A385&lt;=Parameters!$D$29,Parameters!$C$28*Parameters!$D$28+Parameters!$C$29*($A385-Parameters!$D$28),IF($A385&lt;=Parameters!$D$30,Parameters!$C$28*Parameters!$D$28+Parameters!$C$29*(Parameters!$D$29-Parameters!$D$28)+Parameters!$C$30*($A385-Parameters!$D$29),Parameters!$C$28*Parameters!$D$28+Parameters!$C$29*(Parameters!$D$29-Parameters!$D$28)+Parameters!$C$30*(Parameters!$D$30-Parameters!$D$29)+Parameters!$C$31*($A385-Parameters!$D$30)))),_xlfn.IFS($A385&lt;=Parameters!$D$28,Parameters!$C$28*$A385,$A385&lt;=Parameters!$D$29,Parameters!$C$29*$A385,$A385&lt;=Parameters!$D$30,Parameters!$C$30*$A385,$A385&gt;Parameters!$D$30,Parameters!$C$31*$A385))</f>
        <v>48041.3</v>
      </c>
      <c r="E385" s="290">
        <f t="shared" si="177"/>
        <v>126.42447368421054</v>
      </c>
      <c r="F385" s="290" cm="1">
        <f t="array" ref="F385">IF(Parameters!$C$55="No",IF($A385&lt;=Parameters!$D$34,Parameters!$C$34*$A385,IF($A385&lt;=Parameters!$D$35,Parameters!$C$34*Parameters!$D$34+Parameters!$C$35*($A385-Parameters!$D$34),IF($A385&lt;=Parameters!$D$36,Parameters!$C$34*Parameters!$D$34+Parameters!$C$35*(Parameters!$D$35-Parameters!$D$34)+Parameters!$C$36*($A385-Parameters!$D$35),Parameters!$C$34*Parameters!$D$34+Parameters!$C$35*(Parameters!$D$35-Parameters!$D$34)+Parameters!$C$36*(Parameters!$D$36-Parameters!$D$35)+Parameters!$C$37*($A385-Parameters!$D$36)))),_xlfn.IFS($A385&lt;=Parameters!$D$34,Parameters!$C$34*$A385,$A385&lt;=Parameters!$D$35,Parameters!$C$35*$A385,$A385&lt;=Parameters!$D$36,Parameters!$C$36*$A385,$A385&gt;Parameters!$D$36,Parameters!$C$37*$A385))</f>
        <v>51314.2</v>
      </c>
      <c r="G385" s="290">
        <f t="shared" si="178"/>
        <v>135.03736842105263</v>
      </c>
      <c r="H385" s="290" cm="1">
        <f t="array" ref="H385">IF(Parameters!$C$55="No",IF($A385&lt;=Parameters!$D$39,Parameters!$C$39*$A385,IF($A385&lt;=Parameters!$D$40,Parameters!$C$39*Parameters!$D$39+Parameters!$C$40*($A385-Parameters!$D$39),IF($A385&lt;=Parameters!$D$41,Parameters!$C$39*Parameters!$D$39+Parameters!$C$40*(Parameters!$D$40-Parameters!$D$39)+Parameters!$C$41*($A385-Parameters!$D$40),Parameters!$C$39*Parameters!$D$39+Parameters!$C$40*(Parameters!$D$40-Parameters!$D$39)+Parameters!$C$41*(Parameters!$D$41-Parameters!$D$40)+Parameters!$C$42*($A385-Parameters!$D$41)))),_xlfn.IFS($A385&lt;=Parameters!$D$39,Parameters!$C$39*$A385,$A385&lt;=Parameters!$D$40,Parameters!$C$40*$A385,$A385&lt;=Parameters!$D$41,Parameters!$C$41*$A385,$A385&gt;Parameters!$D$41,Parameters!$C$42*$A385))</f>
        <v>54123.3</v>
      </c>
      <c r="I385" s="290">
        <f t="shared" si="179"/>
        <v>142.42973684210526</v>
      </c>
      <c r="J385" s="290" cm="1">
        <f t="array" ref="J385">IF(Parameters!$D$55="No",IF($A385&lt;=Parameters!$F$23,Parameters!$E$23*$A385,IF($A385&lt;=Parameters!$F$24,Parameters!$E$23*Parameters!$F$23+Parameters!$E$24*($A385-Parameters!$F$23),IF($A385&lt;=Parameters!$F$25,Parameters!$E$23*Parameters!$F$23+Parameters!$E$24*(Parameters!$F$24-Parameters!$F$23)+Parameters!$E$25*($A385-Parameters!$F$24),Parameters!$E$23*Parameters!$F$23+Parameters!$E$24*(Parameters!$F$24-Parameters!$F$23)+Parameters!$E$25*(Parameters!$F$25-Parameters!$F$24)+Parameters!$E$26*($A385-Parameters!$F$25)))),_xlfn.IFS($A385&lt;=Parameters!$F$23,Parameters!$E$23*$A385,$A385&lt;=Parameters!$F$24,Parameters!$E$24*$A385,$A385&lt;=Parameters!$F$25,Parameters!$E$25*$A385,$A385&gt;Parameters!$F$25,Parameters!$E$26*$A385))</f>
        <v>38270.199999999997</v>
      </c>
      <c r="K385" s="290">
        <f t="shared" si="155"/>
        <v>100.71105263157894</v>
      </c>
      <c r="L385" s="290" cm="1">
        <f t="array" ref="L385">IF(Parameters!$D$55="No",IF($A385&lt;=Parameters!$F$28,Parameters!$E$28*$A385,IF($A385&lt;=Parameters!$F$29,Parameters!$E$28*Parameters!$F$28+Parameters!$E$29*($A385-Parameters!$F$28),IF($A385&lt;=Parameters!$F$30,Parameters!$E$28*Parameters!$F$28+Parameters!$E$29*(Parameters!$F$29-Parameters!$F$28)+Parameters!$E$30*($A385-Parameters!$F$29),Parameters!$E$28*Parameters!$F$28+Parameters!$E$29*(Parameters!$F$29-Parameters!$F$28)+Parameters!$E$30*(Parameters!$F$30-Parameters!$F$29)+Parameters!$E$31*($A385-Parameters!$F$30)))),_xlfn.IFS($A385&lt;=Parameters!$F$28,Parameters!$E$28*$A385,$A385&lt;=Parameters!$F$29,Parameters!$E$29*$A385,$A385&lt;=Parameters!$F$30,Parameters!$E$30*$A385,$A385&gt;Parameters!$F$30,Parameters!$E$31*$A385))</f>
        <v>48041.3</v>
      </c>
      <c r="M385" s="290">
        <f t="shared" si="156"/>
        <v>126.42447368421054</v>
      </c>
      <c r="N385" s="290" cm="1">
        <f t="array" ref="N385">IF(Parameters!$D$55="No",IF($A385&lt;=Parameters!$F$34,Parameters!$E$34*$A385,IF($A385&lt;=Parameters!$F$35,Parameters!$E$34*Parameters!$F$34+Parameters!$E$35*($A385-Parameters!$F$34),IF($A385&lt;=Parameters!$F$36,Parameters!$E$34*Parameters!$F$34+Parameters!$E$35*(Parameters!$F$35-Parameters!$F$34)+Parameters!$E$36*($A385-Parameters!$F$35),Parameters!$E$34*Parameters!$F$34+Parameters!$E$35*(Parameters!$F$35-Parameters!$F$34)+Parameters!$E$36*(Parameters!$F$36-Parameters!$F$35)+Parameters!$E$37*($A385-Parameters!$F$36)))),_xlfn.IFS($A385&lt;=Parameters!$F$34,Parameters!$E$34*$A385,$A385&lt;=Parameters!$F$35,Parameters!$E$35*$A385,$A385&lt;=Parameters!$F$36,Parameters!$E$36*$A385,$A385&gt;Parameters!$F$36,Parameters!$E$37*$A385))</f>
        <v>51314.2</v>
      </c>
      <c r="O385" s="290">
        <f t="shared" si="180"/>
        <v>135.03736842105263</v>
      </c>
      <c r="P385" s="290" cm="1">
        <f t="array" ref="P385">IF(Parameters!$D$55="No",IF($A385&lt;=Parameters!$F$39,Parameters!$E$39*$A385,IF($A385&lt;=Parameters!$F$40,Parameters!$E$39*Parameters!$F$39+Parameters!$E$40*($A385-Parameters!$F$39),IF($A385&lt;=Parameters!$F$41,Parameters!$E$39*Parameters!$F$39+Parameters!$E$40*(Parameters!$F$40-Parameters!$F$39)+Parameters!$E$41*($A385-Parameters!$F$40),Parameters!$E$39*Parameters!$F$39+Parameters!$E$40*(Parameters!$F$40-Parameters!$F$39)+Parameters!$E$41*(Parameters!$F$41-Parameters!$F$40)+Parameters!$E$42*($A385-Parameters!$F$41)))),_xlfn.IFS($A385&lt;=Parameters!$F$39,Parameters!$E$39*$A385,$A385&lt;=Parameters!$F$40,Parameters!$E$40*$A385,$A385&lt;=Parameters!$F$41,Parameters!$E$41*$A385,$A385&gt;Parameters!$F$41,Parameters!$E$42*$A385))</f>
        <v>54123.3</v>
      </c>
      <c r="Q385" s="290">
        <f t="shared" si="181"/>
        <v>142.42973684210526</v>
      </c>
      <c r="R385" s="290" cm="1">
        <f t="array" ref="R385">IF(Parameters!$E$55="No",IF($A385&lt;=Parameters!$H$23,Parameters!$G$23*$A385,IF($A385&lt;=Parameters!$H$24,Parameters!$G$23*Parameters!$H$23+Parameters!$G$24*($A385-Parameters!$H$23),IF($A385&lt;=Parameters!$H$25,Parameters!$G$23*Parameters!$H$23+Parameters!$G$24*(Parameters!$H$24-Parameters!$H$23)+Parameters!$G$25*($A385-Parameters!$H$24),Parameters!$G$23*Parameters!$H$23+Parameters!$G$24*(Parameters!$H$24-Parameters!$H$23)+Parameters!$G$25*(Parameters!$H$25-Parameters!$H$24)+Parameters!$G$26*($A385-Parameters!$H$25)))),_xlfn.IFS($A385&lt;=Parameters!$H$23,Parameters!$G$23*$A385,$A385&lt;=Parameters!$H$24,Parameters!$G$24*$A385,$A385&lt;=Parameters!$H$25,Parameters!$G$25*$A385,$A385&gt;Parameters!$H$25,Parameters!$G$26*$A385))</f>
        <v>38270.199999999997</v>
      </c>
      <c r="S385" s="290">
        <f t="shared" si="157"/>
        <v>100.71105263157894</v>
      </c>
      <c r="T385" s="290" cm="1">
        <f t="array" ref="T385">IF(Parameters!$E$55="No",IF($A385&lt;=Parameters!$H$28,Parameters!$G$28*$A385,IF($A385&lt;=Parameters!$H$29,Parameters!$G$28*Parameters!$H$28+Parameters!$G$29*($A385-Parameters!$H$28),IF($A385&lt;=Parameters!$H$30,Parameters!$G$28*Parameters!$H$28+Parameters!$G$29*(Parameters!$H$29-Parameters!$H$28)+Parameters!$G$30*($A385-Parameters!$H$29),Parameters!$G$28*Parameters!$H$28+Parameters!$G$29*(Parameters!$H$29-Parameters!$H$28)+Parameters!$G$30*(Parameters!$H$30-Parameters!$H$29)+Parameters!$G$31*($A385-Parameters!$H$30)))),_xlfn.IFS($A385&lt;=Parameters!$H$28,Parameters!$G$28*$A385,$A385&lt;=Parameters!$H$29,Parameters!$G$29*$A385,$A385&lt;=Parameters!$H$30,Parameters!$G$30*$A385,$A385&gt;Parameters!$H$30,Parameters!$G$31*$A385))</f>
        <v>48041.3</v>
      </c>
      <c r="U385" s="290">
        <f t="shared" si="158"/>
        <v>126.42447368421054</v>
      </c>
      <c r="V385" s="290" cm="1">
        <f t="array" ref="V385">IF(Parameters!$E$55="No",IF($A385&lt;=Parameters!$H$34,Parameters!$G$34*$A385,IF($A385&lt;=Parameters!$H$35,Parameters!$G$34*Parameters!$H$34+Parameters!$G$35*($A385-Parameters!$H$34),IF($A385&lt;=Parameters!$H$36,Parameters!$G$34*Parameters!$H$34+Parameters!$G$35*(Parameters!$H$35-Parameters!$H$34)+Parameters!$G$36*($A385-Parameters!$H$35),Parameters!$G$34*Parameters!$H$34+Parameters!$G$35*(Parameters!$H$35-Parameters!$H$34)+Parameters!$G$36*(Parameters!$H$36-Parameters!$H$35)+Parameters!$G$37*($A385-Parameters!$H$36)))),_xlfn.IFS($A385&lt;=Parameters!$H$34,Parameters!$G$34*$A385,$A385&lt;=Parameters!$H$35,Parameters!$G$35*$A385,$A385&lt;=Parameters!$H$36,Parameters!$G$36*$A385,$A385&gt;Parameters!$H$36,Parameters!$G$37*$A385))</f>
        <v>51314.2</v>
      </c>
      <c r="W385" s="290">
        <f t="shared" si="182"/>
        <v>135.03736842105263</v>
      </c>
      <c r="X385" s="290" cm="1">
        <f t="array" ref="X385">IF(Parameters!$E$55="No",IF($A385&lt;=Parameters!$H$39,Parameters!$G$39*$A385,IF($A385&lt;=Parameters!$H$40,Parameters!$G$39*Parameters!$H$39+Parameters!$G$40*($A385-Parameters!$H$39),IF($A385&lt;=Parameters!$H$41,Parameters!$G$39*Parameters!$H$39+Parameters!$G$40*(Parameters!$H$40-Parameters!$H$39)+Parameters!$G$41*($A385-Parameters!$H$40),Parameters!$G$39*Parameters!$H$39+Parameters!$G$40*(Parameters!$H$40-Parameters!$H$39)+Parameters!$G$41*(Parameters!$H$41-Parameters!$H$40)+Parameters!$G$42*($A385-Parameters!$H$41)))),_xlfn.IFS($A385&lt;=Parameters!$H$39,Parameters!$G$39*$A385,$A385&lt;=Parameters!$H$40,Parameters!$G$40*$A385,$A385&lt;=Parameters!$H$41,Parameters!$G$41*$A385,$A385&gt;Parameters!$H$41,Parameters!$G$42*$A385))</f>
        <v>54123.3</v>
      </c>
      <c r="Y385" s="290">
        <f t="shared" si="183"/>
        <v>142.42973684210526</v>
      </c>
      <c r="Z385" s="290" cm="1">
        <f t="array" ref="Z385">IF(Parameters!$F$55="No",IF($A385&lt;=Parameters!$J$23,Parameters!$I$23*$A385,IF($A385&lt;=Parameters!$J$24,Parameters!$I$23*Parameters!$J$23+Parameters!$I$24*($A385-Parameters!$J$23),IF($A385&lt;=Parameters!$J$25,Parameters!$I$23*Parameters!$J$23+Parameters!$I$24*(Parameters!$J$24-Parameters!$J$23)+Parameters!$I$25*($A385-Parameters!$J$24),Parameters!$I$23*Parameters!$J$23+Parameters!$I$24*(Parameters!$J$24-Parameters!$J$23)+Parameters!$I$25*(Parameters!$J$25-Parameters!$J$24)+Parameters!$I$26*($A385-Parameters!$J$25)))),_xlfn.IFS($A385&lt;=Parameters!$J$23,Parameters!$I$23*$A385,$A385&lt;=Parameters!$J$24,Parameters!$I$24*$A385,$A385&lt;=Parameters!$J$25,Parameters!$I$25*$A385,$A385&gt;Parameters!$J$25,Parameters!$I$26*$A385))</f>
        <v>38270.199999999997</v>
      </c>
      <c r="AA385" s="290">
        <f t="shared" si="159"/>
        <v>100.71105263157894</v>
      </c>
      <c r="AB385" s="290" cm="1">
        <f t="array" ref="AB385">IF(Parameters!$F$55="No",IF($A385&lt;=Parameters!$J$28,Parameters!$I$28*$A385,IF($A385&lt;=Parameters!$J$29,Parameters!$I$28*Parameters!$J$28+Parameters!$I$29*($A385-Parameters!$J$28),IF($A385&lt;=Parameters!$J$30,Parameters!$I$28*Parameters!$J$28+Parameters!$I$29*(Parameters!$J$29-Parameters!$J$28)+Parameters!$I$30*($A385-Parameters!$J$29),Parameters!$I$28*Parameters!$J$28+Parameters!$I$29*(Parameters!$J$29-Parameters!$J$28)+Parameters!$I$30*(Parameters!$J$30-Parameters!$J$29)+Parameters!$I$31*($A385-Parameters!$J$30)))),_xlfn.IFS($A385&lt;=Parameters!$J$28,Parameters!$I$28*$A385,$A385&lt;=Parameters!$J$29,Parameters!$I$29*$A385,$A385&lt;=Parameters!$J$30,Parameters!$I$30*$A385,$A385&gt;Parameters!$J$30,Parameters!$I$31*$A385))</f>
        <v>48041.3</v>
      </c>
      <c r="AC385" s="290">
        <f t="shared" si="160"/>
        <v>126.42447368421054</v>
      </c>
      <c r="AD385" s="290" cm="1">
        <f t="array" ref="AD385">IF(Parameters!$F$55="No",IF($A385&lt;=Parameters!$J$34,Parameters!$I$34*$A385,IF($A385&lt;=Parameters!$J$35,Parameters!$I$34*Parameters!$J$34+Parameters!$I$35*($A385-Parameters!$J$34),IF($A385&lt;=Parameters!$J$36,Parameters!$I$34*Parameters!$J$34+Parameters!$I$35*(Parameters!$J$35-Parameters!$J$34)+Parameters!$I$36*($A385-Parameters!$J$35),Parameters!$I$34*Parameters!$J$34+Parameters!$I$35*(Parameters!$J$35-Parameters!$J$34)+Parameters!$I$36*(Parameters!$J$36-Parameters!$J$35)+Parameters!$I$37*($A385-Parameters!$J$36)))),_xlfn.IFS($A385&lt;=Parameters!$J$34,Parameters!$I$34*$A385,$A385&lt;=Parameters!$J$35,Parameters!$I$35*$A385,$A385&lt;=Parameters!$J$36,Parameters!$I$36*$A385,$A385&gt;Parameters!$J$36,Parameters!$I$37*$A385))</f>
        <v>51314.2</v>
      </c>
      <c r="AE385" s="290">
        <f t="shared" si="184"/>
        <v>135.03736842105263</v>
      </c>
      <c r="AF385" s="290" cm="1">
        <f t="array" ref="AF385">IF(Parameters!$F$55="No",IF($A385&lt;=Parameters!$J$39,Parameters!$I$39*$A385,IF($A385&lt;=Parameters!$J$40,Parameters!$I$39*Parameters!$J$39+Parameters!$I$40*($A385-Parameters!$J$39),IF($A385&lt;=Parameters!$J$41,Parameters!$I$39*Parameters!$J$39+Parameters!$I$40*(Parameters!$J$40-Parameters!$J$39)+Parameters!$I$41*($A385-Parameters!$J$40),Parameters!$I$39*Parameters!$J$39+Parameters!$I$40*(Parameters!$J$40-Parameters!$J$39)+Parameters!$I$41*(Parameters!$J$41-Parameters!$J$40)+Parameters!$I$42*($A385-Parameters!$J$41)))),_xlfn.IFS($A385&lt;=Parameters!$J$39,Parameters!$I$39*$A385,$A385&lt;=Parameters!$J$40,Parameters!$I$40*$A385,$A385&lt;=Parameters!$J$41,Parameters!$I$41*$A385,$A385&gt;Parameters!$J$41,Parameters!$I$42*$A385))</f>
        <v>54123.3</v>
      </c>
      <c r="AG385" s="290">
        <f t="shared" si="185"/>
        <v>142.42973684210526</v>
      </c>
      <c r="AI385" s="428">
        <f t="shared" si="161"/>
        <v>136.48999999999796</v>
      </c>
      <c r="AJ385" s="428">
        <f t="shared" si="162"/>
        <v>159.36000000000058</v>
      </c>
      <c r="AK385" s="428">
        <f t="shared" si="163"/>
        <v>143.54000000000087</v>
      </c>
      <c r="AL385" s="428">
        <f t="shared" si="164"/>
        <v>158.4600000000064</v>
      </c>
      <c r="AM385" s="428">
        <f t="shared" si="165"/>
        <v>136.48999999999796</v>
      </c>
      <c r="AN385" s="428">
        <f t="shared" si="166"/>
        <v>159.36000000000058</v>
      </c>
      <c r="AO385" s="428">
        <f t="shared" si="167"/>
        <v>143.54000000000087</v>
      </c>
      <c r="AP385" s="428">
        <f t="shared" si="168"/>
        <v>158.4600000000064</v>
      </c>
      <c r="AQ385" s="428">
        <f t="shared" si="169"/>
        <v>136.48999999999796</v>
      </c>
      <c r="AR385" s="428">
        <f t="shared" si="170"/>
        <v>159.36000000000058</v>
      </c>
      <c r="AS385" s="428">
        <f t="shared" si="171"/>
        <v>143.54000000000087</v>
      </c>
      <c r="AT385" s="428">
        <f t="shared" si="172"/>
        <v>158.4600000000064</v>
      </c>
      <c r="AU385" s="428">
        <f t="shared" si="173"/>
        <v>136.48999999999796</v>
      </c>
      <c r="AV385" s="428">
        <f t="shared" si="174"/>
        <v>159.36000000000058</v>
      </c>
      <c r="AW385" s="428">
        <f t="shared" si="175"/>
        <v>143.54000000000087</v>
      </c>
      <c r="AX385" s="428">
        <f t="shared" si="176"/>
        <v>158.4600000000064</v>
      </c>
    </row>
    <row r="386">
      <c r="A386" s="413">
        <v>381</v>
      </c>
      <c r="B386" s="290" cm="1">
        <f t="array" ref="B386">IF(Parameters!$C$55="No",IF($A386&lt;=Parameters!$D$23,Parameters!$C$23*$A386,IF($A386&lt;=Parameters!$D$24,Parameters!$C$23*Parameters!$D$23+Parameters!$C$24*($A386-Parameters!$D$23),IF($A386&lt;=Parameters!$D$25,Parameters!$C$23*Parameters!$D$23+Parameters!$C$24*(Parameters!$D$24-Parameters!$D$23)+Parameters!$C$25*($A386-Parameters!$D$24),Parameters!$C$23*Parameters!$D$23+Parameters!$C$24*(Parameters!$D$24-Parameters!$D$23)+Parameters!$C$25*(Parameters!$D$25-Parameters!$D$24)+Parameters!$C$26*($A386-Parameters!$D$25)))),_xlfn.IFS($A386&lt;=Parameters!$D$23,Parameters!$C$23*$A386,$A386&lt;=Parameters!$D$24,Parameters!$C$24*$A386,$A386&lt;=Parameters!$D$25,Parameters!$C$25*$A386,$A386&gt;Parameters!$D$25,Parameters!$C$26*$A386))</f>
        <v>38406.69</v>
      </c>
      <c r="C386" s="290">
        <f t="shared" si="177"/>
        <v>100.80496062992127</v>
      </c>
      <c r="D386" s="290" cm="1">
        <f t="array" ref="D386">IF(Parameters!$C$55="No",IF($A386&lt;=Parameters!$D$28,Parameters!$C$28*$A386,IF($A386&lt;=Parameters!$D$29,Parameters!$C$28*Parameters!$D$28+Parameters!$C$29*($A386-Parameters!$D$28),IF($A386&lt;=Parameters!$D$30,Parameters!$C$28*Parameters!$D$28+Parameters!$C$29*(Parameters!$D$29-Parameters!$D$28)+Parameters!$C$30*($A386-Parameters!$D$29),Parameters!$C$28*Parameters!$D$28+Parameters!$C$29*(Parameters!$D$29-Parameters!$D$28)+Parameters!$C$30*(Parameters!$D$30-Parameters!$D$29)+Parameters!$C$31*($A386-Parameters!$D$30)))),_xlfn.IFS($A386&lt;=Parameters!$D$28,Parameters!$C$28*$A386,$A386&lt;=Parameters!$D$29,Parameters!$C$29*$A386,$A386&lt;=Parameters!$D$30,Parameters!$C$30*$A386,$A386&gt;Parameters!$D$30,Parameters!$C$31*$A386))</f>
        <v>48200.66</v>
      </c>
      <c r="E386" s="290">
        <f t="shared" si="177"/>
        <v>126.51091863517061</v>
      </c>
      <c r="F386" s="290" cm="1">
        <f t="array" ref="F386">IF(Parameters!$C$55="No",IF($A386&lt;=Parameters!$D$34,Parameters!$C$34*$A386,IF($A386&lt;=Parameters!$D$35,Parameters!$C$34*Parameters!$D$34+Parameters!$C$35*($A386-Parameters!$D$34),IF($A386&lt;=Parameters!$D$36,Parameters!$C$34*Parameters!$D$34+Parameters!$C$35*(Parameters!$D$35-Parameters!$D$34)+Parameters!$C$36*($A386-Parameters!$D$35),Parameters!$C$34*Parameters!$D$34+Parameters!$C$35*(Parameters!$D$35-Parameters!$D$34)+Parameters!$C$36*(Parameters!$D$36-Parameters!$D$35)+Parameters!$C$37*($A386-Parameters!$D$36)))),_xlfn.IFS($A386&lt;=Parameters!$D$34,Parameters!$C$34*$A386,$A386&lt;=Parameters!$D$35,Parameters!$C$35*$A386,$A386&lt;=Parameters!$D$36,Parameters!$C$36*$A386,$A386&gt;Parameters!$D$36,Parameters!$C$37*$A386))</f>
        <v>51457.74</v>
      </c>
      <c r="G386" s="290">
        <f t="shared" si="178"/>
        <v>135.05968503937007</v>
      </c>
      <c r="H386" s="290" cm="1">
        <f t="array" ref="H386">IF(Parameters!$C$55="No",IF($A386&lt;=Parameters!$D$39,Parameters!$C$39*$A386,IF($A386&lt;=Parameters!$D$40,Parameters!$C$39*Parameters!$D$39+Parameters!$C$40*($A386-Parameters!$D$39),IF($A386&lt;=Parameters!$D$41,Parameters!$C$39*Parameters!$D$39+Parameters!$C$40*(Parameters!$D$40-Parameters!$D$39)+Parameters!$C$41*($A386-Parameters!$D$40),Parameters!$C$39*Parameters!$D$39+Parameters!$C$40*(Parameters!$D$40-Parameters!$D$39)+Parameters!$C$41*(Parameters!$D$41-Parameters!$D$40)+Parameters!$C$42*($A386-Parameters!$D$41)))),_xlfn.IFS($A386&lt;=Parameters!$D$39,Parameters!$C$39*$A386,$A386&lt;=Parameters!$D$40,Parameters!$C$40*$A386,$A386&lt;=Parameters!$D$41,Parameters!$C$41*$A386,$A386&gt;Parameters!$D$41,Parameters!$C$42*$A386))</f>
        <v>54281.760000000002</v>
      </c>
      <c r="I386" s="290">
        <f t="shared" si="179"/>
        <v>142.47181102362205</v>
      </c>
      <c r="J386" s="290" cm="1">
        <f t="array" ref="J386">IF(Parameters!$D$55="No",IF($A386&lt;=Parameters!$F$23,Parameters!$E$23*$A386,IF($A386&lt;=Parameters!$F$24,Parameters!$E$23*Parameters!$F$23+Parameters!$E$24*($A386-Parameters!$F$23),IF($A386&lt;=Parameters!$F$25,Parameters!$E$23*Parameters!$F$23+Parameters!$E$24*(Parameters!$F$24-Parameters!$F$23)+Parameters!$E$25*($A386-Parameters!$F$24),Parameters!$E$23*Parameters!$F$23+Parameters!$E$24*(Parameters!$F$24-Parameters!$F$23)+Parameters!$E$25*(Parameters!$F$25-Parameters!$F$24)+Parameters!$E$26*($A386-Parameters!$F$25)))),_xlfn.IFS($A386&lt;=Parameters!$F$23,Parameters!$E$23*$A386,$A386&lt;=Parameters!$F$24,Parameters!$E$24*$A386,$A386&lt;=Parameters!$F$25,Parameters!$E$25*$A386,$A386&gt;Parameters!$F$25,Parameters!$E$26*$A386))</f>
        <v>38406.69</v>
      </c>
      <c r="K386" s="290">
        <f t="shared" si="155"/>
        <v>100.80496062992127</v>
      </c>
      <c r="L386" s="290" cm="1">
        <f t="array" ref="L386">IF(Parameters!$D$55="No",IF($A386&lt;=Parameters!$F$28,Parameters!$E$28*$A386,IF($A386&lt;=Parameters!$F$29,Parameters!$E$28*Parameters!$F$28+Parameters!$E$29*($A386-Parameters!$F$28),IF($A386&lt;=Parameters!$F$30,Parameters!$E$28*Parameters!$F$28+Parameters!$E$29*(Parameters!$F$29-Parameters!$F$28)+Parameters!$E$30*($A386-Parameters!$F$29),Parameters!$E$28*Parameters!$F$28+Parameters!$E$29*(Parameters!$F$29-Parameters!$F$28)+Parameters!$E$30*(Parameters!$F$30-Parameters!$F$29)+Parameters!$E$31*($A386-Parameters!$F$30)))),_xlfn.IFS($A386&lt;=Parameters!$F$28,Parameters!$E$28*$A386,$A386&lt;=Parameters!$F$29,Parameters!$E$29*$A386,$A386&lt;=Parameters!$F$30,Parameters!$E$30*$A386,$A386&gt;Parameters!$F$30,Parameters!$E$31*$A386))</f>
        <v>48200.66</v>
      </c>
      <c r="M386" s="290">
        <f t="shared" si="156"/>
        <v>126.51091863517061</v>
      </c>
      <c r="N386" s="290" cm="1">
        <f t="array" ref="N386">IF(Parameters!$D$55="No",IF($A386&lt;=Parameters!$F$34,Parameters!$E$34*$A386,IF($A386&lt;=Parameters!$F$35,Parameters!$E$34*Parameters!$F$34+Parameters!$E$35*($A386-Parameters!$F$34),IF($A386&lt;=Parameters!$F$36,Parameters!$E$34*Parameters!$F$34+Parameters!$E$35*(Parameters!$F$35-Parameters!$F$34)+Parameters!$E$36*($A386-Parameters!$F$35),Parameters!$E$34*Parameters!$F$34+Parameters!$E$35*(Parameters!$F$35-Parameters!$F$34)+Parameters!$E$36*(Parameters!$F$36-Parameters!$F$35)+Parameters!$E$37*($A386-Parameters!$F$36)))),_xlfn.IFS($A386&lt;=Parameters!$F$34,Parameters!$E$34*$A386,$A386&lt;=Parameters!$F$35,Parameters!$E$35*$A386,$A386&lt;=Parameters!$F$36,Parameters!$E$36*$A386,$A386&gt;Parameters!$F$36,Parameters!$E$37*$A386))</f>
        <v>51457.74</v>
      </c>
      <c r="O386" s="290">
        <f t="shared" si="180"/>
        <v>135.05968503937007</v>
      </c>
      <c r="P386" s="290" cm="1">
        <f t="array" ref="P386">IF(Parameters!$D$55="No",IF($A386&lt;=Parameters!$F$39,Parameters!$E$39*$A386,IF($A386&lt;=Parameters!$F$40,Parameters!$E$39*Parameters!$F$39+Parameters!$E$40*($A386-Parameters!$F$39),IF($A386&lt;=Parameters!$F$41,Parameters!$E$39*Parameters!$F$39+Parameters!$E$40*(Parameters!$F$40-Parameters!$F$39)+Parameters!$E$41*($A386-Parameters!$F$40),Parameters!$E$39*Parameters!$F$39+Parameters!$E$40*(Parameters!$F$40-Parameters!$F$39)+Parameters!$E$41*(Parameters!$F$41-Parameters!$F$40)+Parameters!$E$42*($A386-Parameters!$F$41)))),_xlfn.IFS($A386&lt;=Parameters!$F$39,Parameters!$E$39*$A386,$A386&lt;=Parameters!$F$40,Parameters!$E$40*$A386,$A386&lt;=Parameters!$F$41,Parameters!$E$41*$A386,$A386&gt;Parameters!$F$41,Parameters!$E$42*$A386))</f>
        <v>54281.760000000002</v>
      </c>
      <c r="Q386" s="290">
        <f t="shared" si="181"/>
        <v>142.47181102362205</v>
      </c>
      <c r="R386" s="290" cm="1">
        <f t="array" ref="R386">IF(Parameters!$E$55="No",IF($A386&lt;=Parameters!$H$23,Parameters!$G$23*$A386,IF($A386&lt;=Parameters!$H$24,Parameters!$G$23*Parameters!$H$23+Parameters!$G$24*($A386-Parameters!$H$23),IF($A386&lt;=Parameters!$H$25,Parameters!$G$23*Parameters!$H$23+Parameters!$G$24*(Parameters!$H$24-Parameters!$H$23)+Parameters!$G$25*($A386-Parameters!$H$24),Parameters!$G$23*Parameters!$H$23+Parameters!$G$24*(Parameters!$H$24-Parameters!$H$23)+Parameters!$G$25*(Parameters!$H$25-Parameters!$H$24)+Parameters!$G$26*($A386-Parameters!$H$25)))),_xlfn.IFS($A386&lt;=Parameters!$H$23,Parameters!$G$23*$A386,$A386&lt;=Parameters!$H$24,Parameters!$G$24*$A386,$A386&lt;=Parameters!$H$25,Parameters!$G$25*$A386,$A386&gt;Parameters!$H$25,Parameters!$G$26*$A386))</f>
        <v>38406.69</v>
      </c>
      <c r="S386" s="290">
        <f t="shared" si="157"/>
        <v>100.80496062992127</v>
      </c>
      <c r="T386" s="290" cm="1">
        <f t="array" ref="T386">IF(Parameters!$E$55="No",IF($A386&lt;=Parameters!$H$28,Parameters!$G$28*$A386,IF($A386&lt;=Parameters!$H$29,Parameters!$G$28*Parameters!$H$28+Parameters!$G$29*($A386-Parameters!$H$28),IF($A386&lt;=Parameters!$H$30,Parameters!$G$28*Parameters!$H$28+Parameters!$G$29*(Parameters!$H$29-Parameters!$H$28)+Parameters!$G$30*($A386-Parameters!$H$29),Parameters!$G$28*Parameters!$H$28+Parameters!$G$29*(Parameters!$H$29-Parameters!$H$28)+Parameters!$G$30*(Parameters!$H$30-Parameters!$H$29)+Parameters!$G$31*($A386-Parameters!$H$30)))),_xlfn.IFS($A386&lt;=Parameters!$H$28,Parameters!$G$28*$A386,$A386&lt;=Parameters!$H$29,Parameters!$G$29*$A386,$A386&lt;=Parameters!$H$30,Parameters!$G$30*$A386,$A386&gt;Parameters!$H$30,Parameters!$G$31*$A386))</f>
        <v>48200.66</v>
      </c>
      <c r="U386" s="290">
        <f t="shared" si="158"/>
        <v>126.51091863517061</v>
      </c>
      <c r="V386" s="290" cm="1">
        <f t="array" ref="V386">IF(Parameters!$E$55="No",IF($A386&lt;=Parameters!$H$34,Parameters!$G$34*$A386,IF($A386&lt;=Parameters!$H$35,Parameters!$G$34*Parameters!$H$34+Parameters!$G$35*($A386-Parameters!$H$34),IF($A386&lt;=Parameters!$H$36,Parameters!$G$34*Parameters!$H$34+Parameters!$G$35*(Parameters!$H$35-Parameters!$H$34)+Parameters!$G$36*($A386-Parameters!$H$35),Parameters!$G$34*Parameters!$H$34+Parameters!$G$35*(Parameters!$H$35-Parameters!$H$34)+Parameters!$G$36*(Parameters!$H$36-Parameters!$H$35)+Parameters!$G$37*($A386-Parameters!$H$36)))),_xlfn.IFS($A386&lt;=Parameters!$H$34,Parameters!$G$34*$A386,$A386&lt;=Parameters!$H$35,Parameters!$G$35*$A386,$A386&lt;=Parameters!$H$36,Parameters!$G$36*$A386,$A386&gt;Parameters!$H$36,Parameters!$G$37*$A386))</f>
        <v>51457.74</v>
      </c>
      <c r="W386" s="290">
        <f t="shared" si="182"/>
        <v>135.05968503937007</v>
      </c>
      <c r="X386" s="290" cm="1">
        <f t="array" ref="X386">IF(Parameters!$E$55="No",IF($A386&lt;=Parameters!$H$39,Parameters!$G$39*$A386,IF($A386&lt;=Parameters!$H$40,Parameters!$G$39*Parameters!$H$39+Parameters!$G$40*($A386-Parameters!$H$39),IF($A386&lt;=Parameters!$H$41,Parameters!$G$39*Parameters!$H$39+Parameters!$G$40*(Parameters!$H$40-Parameters!$H$39)+Parameters!$G$41*($A386-Parameters!$H$40),Parameters!$G$39*Parameters!$H$39+Parameters!$G$40*(Parameters!$H$40-Parameters!$H$39)+Parameters!$G$41*(Parameters!$H$41-Parameters!$H$40)+Parameters!$G$42*($A386-Parameters!$H$41)))),_xlfn.IFS($A386&lt;=Parameters!$H$39,Parameters!$G$39*$A386,$A386&lt;=Parameters!$H$40,Parameters!$G$40*$A386,$A386&lt;=Parameters!$H$41,Parameters!$G$41*$A386,$A386&gt;Parameters!$H$41,Parameters!$G$42*$A386))</f>
        <v>54281.760000000002</v>
      </c>
      <c r="Y386" s="290">
        <f t="shared" si="183"/>
        <v>142.47181102362205</v>
      </c>
      <c r="Z386" s="290" cm="1">
        <f t="array" ref="Z386">IF(Parameters!$F$55="No",IF($A386&lt;=Parameters!$J$23,Parameters!$I$23*$A386,IF($A386&lt;=Parameters!$J$24,Parameters!$I$23*Parameters!$J$23+Parameters!$I$24*($A386-Parameters!$J$23),IF($A386&lt;=Parameters!$J$25,Parameters!$I$23*Parameters!$J$23+Parameters!$I$24*(Parameters!$J$24-Parameters!$J$23)+Parameters!$I$25*($A386-Parameters!$J$24),Parameters!$I$23*Parameters!$J$23+Parameters!$I$24*(Parameters!$J$24-Parameters!$J$23)+Parameters!$I$25*(Parameters!$J$25-Parameters!$J$24)+Parameters!$I$26*($A386-Parameters!$J$25)))),_xlfn.IFS($A386&lt;=Parameters!$J$23,Parameters!$I$23*$A386,$A386&lt;=Parameters!$J$24,Parameters!$I$24*$A386,$A386&lt;=Parameters!$J$25,Parameters!$I$25*$A386,$A386&gt;Parameters!$J$25,Parameters!$I$26*$A386))</f>
        <v>38406.69</v>
      </c>
      <c r="AA386" s="290">
        <f t="shared" si="159"/>
        <v>100.80496062992127</v>
      </c>
      <c r="AB386" s="290" cm="1">
        <f t="array" ref="AB386">IF(Parameters!$F$55="No",IF($A386&lt;=Parameters!$J$28,Parameters!$I$28*$A386,IF($A386&lt;=Parameters!$J$29,Parameters!$I$28*Parameters!$J$28+Parameters!$I$29*($A386-Parameters!$J$28),IF($A386&lt;=Parameters!$J$30,Parameters!$I$28*Parameters!$J$28+Parameters!$I$29*(Parameters!$J$29-Parameters!$J$28)+Parameters!$I$30*($A386-Parameters!$J$29),Parameters!$I$28*Parameters!$J$28+Parameters!$I$29*(Parameters!$J$29-Parameters!$J$28)+Parameters!$I$30*(Parameters!$J$30-Parameters!$J$29)+Parameters!$I$31*($A386-Parameters!$J$30)))),_xlfn.IFS($A386&lt;=Parameters!$J$28,Parameters!$I$28*$A386,$A386&lt;=Parameters!$J$29,Parameters!$I$29*$A386,$A386&lt;=Parameters!$J$30,Parameters!$I$30*$A386,$A386&gt;Parameters!$J$30,Parameters!$I$31*$A386))</f>
        <v>48200.66</v>
      </c>
      <c r="AC386" s="290">
        <f t="shared" si="160"/>
        <v>126.51091863517061</v>
      </c>
      <c r="AD386" s="290" cm="1">
        <f t="array" ref="AD386">IF(Parameters!$F$55="No",IF($A386&lt;=Parameters!$J$34,Parameters!$I$34*$A386,IF($A386&lt;=Parameters!$J$35,Parameters!$I$34*Parameters!$J$34+Parameters!$I$35*($A386-Parameters!$J$34),IF($A386&lt;=Parameters!$J$36,Parameters!$I$34*Parameters!$J$34+Parameters!$I$35*(Parameters!$J$35-Parameters!$J$34)+Parameters!$I$36*($A386-Parameters!$J$35),Parameters!$I$34*Parameters!$J$34+Parameters!$I$35*(Parameters!$J$35-Parameters!$J$34)+Parameters!$I$36*(Parameters!$J$36-Parameters!$J$35)+Parameters!$I$37*($A386-Parameters!$J$36)))),_xlfn.IFS($A386&lt;=Parameters!$J$34,Parameters!$I$34*$A386,$A386&lt;=Parameters!$J$35,Parameters!$I$35*$A386,$A386&lt;=Parameters!$J$36,Parameters!$I$36*$A386,$A386&gt;Parameters!$J$36,Parameters!$I$37*$A386))</f>
        <v>51457.74</v>
      </c>
      <c r="AE386" s="290">
        <f t="shared" si="184"/>
        <v>135.05968503937007</v>
      </c>
      <c r="AF386" s="290" cm="1">
        <f t="array" ref="AF386">IF(Parameters!$F$55="No",IF($A386&lt;=Parameters!$J$39,Parameters!$I$39*$A386,IF($A386&lt;=Parameters!$J$40,Parameters!$I$39*Parameters!$J$39+Parameters!$I$40*($A386-Parameters!$J$39),IF($A386&lt;=Parameters!$J$41,Parameters!$I$39*Parameters!$J$39+Parameters!$I$40*(Parameters!$J$40-Parameters!$J$39)+Parameters!$I$41*($A386-Parameters!$J$40),Parameters!$I$39*Parameters!$J$39+Parameters!$I$40*(Parameters!$J$40-Parameters!$J$39)+Parameters!$I$41*(Parameters!$J$41-Parameters!$J$40)+Parameters!$I$42*($A386-Parameters!$J$41)))),_xlfn.IFS($A386&lt;=Parameters!$J$39,Parameters!$I$39*$A386,$A386&lt;=Parameters!$J$40,Parameters!$I$40*$A386,$A386&lt;=Parameters!$J$41,Parameters!$I$41*$A386,$A386&gt;Parameters!$J$41,Parameters!$I$42*$A386))</f>
        <v>54281.760000000002</v>
      </c>
      <c r="AG386" s="290">
        <f t="shared" si="185"/>
        <v>142.47181102362205</v>
      </c>
      <c r="AI386" s="428">
        <f t="shared" si="161"/>
        <v>136.49000000000524</v>
      </c>
      <c r="AJ386" s="428">
        <f t="shared" si="162"/>
        <v>159.36000000000058</v>
      </c>
      <c r="AK386" s="428">
        <f t="shared" si="163"/>
        <v>143.54000000000087</v>
      </c>
      <c r="AL386" s="428">
        <f t="shared" si="164"/>
        <v>158.45999999999913</v>
      </c>
      <c r="AM386" s="428">
        <f t="shared" si="165"/>
        <v>136.49000000000524</v>
      </c>
      <c r="AN386" s="428">
        <f t="shared" si="166"/>
        <v>159.36000000000058</v>
      </c>
      <c r="AO386" s="428">
        <f t="shared" si="167"/>
        <v>143.54000000000087</v>
      </c>
      <c r="AP386" s="428">
        <f t="shared" si="168"/>
        <v>158.45999999999913</v>
      </c>
      <c r="AQ386" s="428">
        <f t="shared" si="169"/>
        <v>136.49000000000524</v>
      </c>
      <c r="AR386" s="428">
        <f t="shared" si="170"/>
        <v>159.36000000000058</v>
      </c>
      <c r="AS386" s="428">
        <f t="shared" si="171"/>
        <v>143.54000000000087</v>
      </c>
      <c r="AT386" s="428">
        <f t="shared" si="172"/>
        <v>158.45999999999913</v>
      </c>
      <c r="AU386" s="428">
        <f t="shared" si="173"/>
        <v>136.49000000000524</v>
      </c>
      <c r="AV386" s="428">
        <f t="shared" si="174"/>
        <v>159.36000000000058</v>
      </c>
      <c r="AW386" s="428">
        <f t="shared" si="175"/>
        <v>143.54000000000087</v>
      </c>
      <c r="AX386" s="428">
        <f t="shared" si="176"/>
        <v>158.45999999999913</v>
      </c>
    </row>
    <row r="387">
      <c r="A387" s="413">
        <v>382</v>
      </c>
      <c r="B387" s="290" cm="1">
        <f t="array" ref="B387">IF(Parameters!$C$55="No",IF($A387&lt;=Parameters!$D$23,Parameters!$C$23*$A387,IF($A387&lt;=Parameters!$D$24,Parameters!$C$23*Parameters!$D$23+Parameters!$C$24*($A387-Parameters!$D$23),IF($A387&lt;=Parameters!$D$25,Parameters!$C$23*Parameters!$D$23+Parameters!$C$24*(Parameters!$D$24-Parameters!$D$23)+Parameters!$C$25*($A387-Parameters!$D$24),Parameters!$C$23*Parameters!$D$23+Parameters!$C$24*(Parameters!$D$24-Parameters!$D$23)+Parameters!$C$25*(Parameters!$D$25-Parameters!$D$24)+Parameters!$C$26*($A387-Parameters!$D$25)))),_xlfn.IFS($A387&lt;=Parameters!$D$23,Parameters!$C$23*$A387,$A387&lt;=Parameters!$D$24,Parameters!$C$24*$A387,$A387&lt;=Parameters!$D$25,Parameters!$C$25*$A387,$A387&gt;Parameters!$D$25,Parameters!$C$26*$A387))</f>
        <v>38543.18</v>
      </c>
      <c r="C387" s="290">
        <f t="shared" si="177"/>
        <v>100.89837696335078</v>
      </c>
      <c r="D387" s="290" cm="1">
        <f t="array" ref="D387">IF(Parameters!$C$55="No",IF($A387&lt;=Parameters!$D$28,Parameters!$C$28*$A387,IF($A387&lt;=Parameters!$D$29,Parameters!$C$28*Parameters!$D$28+Parameters!$C$29*($A387-Parameters!$D$28),IF($A387&lt;=Parameters!$D$30,Parameters!$C$28*Parameters!$D$28+Parameters!$C$29*(Parameters!$D$29-Parameters!$D$28)+Parameters!$C$30*($A387-Parameters!$D$29),Parameters!$C$28*Parameters!$D$28+Parameters!$C$29*(Parameters!$D$29-Parameters!$D$28)+Parameters!$C$30*(Parameters!$D$30-Parameters!$D$29)+Parameters!$C$31*($A387-Parameters!$D$30)))),_xlfn.IFS($A387&lt;=Parameters!$D$28,Parameters!$C$28*$A387,$A387&lt;=Parameters!$D$29,Parameters!$C$29*$A387,$A387&lt;=Parameters!$D$30,Parameters!$C$30*$A387,$A387&gt;Parameters!$D$30,Parameters!$C$31*$A387))</f>
        <v>48360.020000000004</v>
      </c>
      <c r="E387" s="290">
        <f t="shared" si="177"/>
        <v>126.59691099476441</v>
      </c>
      <c r="F387" s="290" cm="1">
        <f t="array" ref="F387">IF(Parameters!$C$55="No",IF($A387&lt;=Parameters!$D$34,Parameters!$C$34*$A387,IF($A387&lt;=Parameters!$D$35,Parameters!$C$34*Parameters!$D$34+Parameters!$C$35*($A387-Parameters!$D$34),IF($A387&lt;=Parameters!$D$36,Parameters!$C$34*Parameters!$D$34+Parameters!$C$35*(Parameters!$D$35-Parameters!$D$34)+Parameters!$C$36*($A387-Parameters!$D$35),Parameters!$C$34*Parameters!$D$34+Parameters!$C$35*(Parameters!$D$35-Parameters!$D$34)+Parameters!$C$36*(Parameters!$D$36-Parameters!$D$35)+Parameters!$C$37*($A387-Parameters!$D$36)))),_xlfn.IFS($A387&lt;=Parameters!$D$34,Parameters!$C$34*$A387,$A387&lt;=Parameters!$D$35,Parameters!$C$35*$A387,$A387&lt;=Parameters!$D$36,Parameters!$C$36*$A387,$A387&gt;Parameters!$D$36,Parameters!$C$37*$A387))</f>
        <v>51601.279999999999</v>
      </c>
      <c r="G387" s="290">
        <f t="shared" si="178"/>
        <v>135.08188481675393</v>
      </c>
      <c r="H387" s="290" cm="1">
        <f t="array" ref="H387">IF(Parameters!$C$55="No",IF($A387&lt;=Parameters!$D$39,Parameters!$C$39*$A387,IF($A387&lt;=Parameters!$D$40,Parameters!$C$39*Parameters!$D$39+Parameters!$C$40*($A387-Parameters!$D$39),IF($A387&lt;=Parameters!$D$41,Parameters!$C$39*Parameters!$D$39+Parameters!$C$40*(Parameters!$D$40-Parameters!$D$39)+Parameters!$C$41*($A387-Parameters!$D$40),Parameters!$C$39*Parameters!$D$39+Parameters!$C$40*(Parameters!$D$40-Parameters!$D$39)+Parameters!$C$41*(Parameters!$D$41-Parameters!$D$40)+Parameters!$C$42*($A387-Parameters!$D$41)))),_xlfn.IFS($A387&lt;=Parameters!$D$39,Parameters!$C$39*$A387,$A387&lt;=Parameters!$D$40,Parameters!$C$40*$A387,$A387&lt;=Parameters!$D$41,Parameters!$C$41*$A387,$A387&gt;Parameters!$D$41,Parameters!$C$42*$A387))</f>
        <v>54440.22</v>
      </c>
      <c r="I387" s="290">
        <f t="shared" si="179"/>
        <v>142.51366492146596</v>
      </c>
      <c r="J387" s="290" cm="1">
        <f t="array" ref="J387">IF(Parameters!$D$55="No",IF($A387&lt;=Parameters!$F$23,Parameters!$E$23*$A387,IF($A387&lt;=Parameters!$F$24,Parameters!$E$23*Parameters!$F$23+Parameters!$E$24*($A387-Parameters!$F$23),IF($A387&lt;=Parameters!$F$25,Parameters!$E$23*Parameters!$F$23+Parameters!$E$24*(Parameters!$F$24-Parameters!$F$23)+Parameters!$E$25*($A387-Parameters!$F$24),Parameters!$E$23*Parameters!$F$23+Parameters!$E$24*(Parameters!$F$24-Parameters!$F$23)+Parameters!$E$25*(Parameters!$F$25-Parameters!$F$24)+Parameters!$E$26*($A387-Parameters!$F$25)))),_xlfn.IFS($A387&lt;=Parameters!$F$23,Parameters!$E$23*$A387,$A387&lt;=Parameters!$F$24,Parameters!$E$24*$A387,$A387&lt;=Parameters!$F$25,Parameters!$E$25*$A387,$A387&gt;Parameters!$F$25,Parameters!$E$26*$A387))</f>
        <v>38543.18</v>
      </c>
      <c r="K387" s="290">
        <f t="shared" si="155"/>
        <v>100.89837696335078</v>
      </c>
      <c r="L387" s="290" cm="1">
        <f t="array" ref="L387">IF(Parameters!$D$55="No",IF($A387&lt;=Parameters!$F$28,Parameters!$E$28*$A387,IF($A387&lt;=Parameters!$F$29,Parameters!$E$28*Parameters!$F$28+Parameters!$E$29*($A387-Parameters!$F$28),IF($A387&lt;=Parameters!$F$30,Parameters!$E$28*Parameters!$F$28+Parameters!$E$29*(Parameters!$F$29-Parameters!$F$28)+Parameters!$E$30*($A387-Parameters!$F$29),Parameters!$E$28*Parameters!$F$28+Parameters!$E$29*(Parameters!$F$29-Parameters!$F$28)+Parameters!$E$30*(Parameters!$F$30-Parameters!$F$29)+Parameters!$E$31*($A387-Parameters!$F$30)))),_xlfn.IFS($A387&lt;=Parameters!$F$28,Parameters!$E$28*$A387,$A387&lt;=Parameters!$F$29,Parameters!$E$29*$A387,$A387&lt;=Parameters!$F$30,Parameters!$E$30*$A387,$A387&gt;Parameters!$F$30,Parameters!$E$31*$A387))</f>
        <v>48360.020000000004</v>
      </c>
      <c r="M387" s="290">
        <f t="shared" si="156"/>
        <v>126.59691099476441</v>
      </c>
      <c r="N387" s="290" cm="1">
        <f t="array" ref="N387">IF(Parameters!$D$55="No",IF($A387&lt;=Parameters!$F$34,Parameters!$E$34*$A387,IF($A387&lt;=Parameters!$F$35,Parameters!$E$34*Parameters!$F$34+Parameters!$E$35*($A387-Parameters!$F$34),IF($A387&lt;=Parameters!$F$36,Parameters!$E$34*Parameters!$F$34+Parameters!$E$35*(Parameters!$F$35-Parameters!$F$34)+Parameters!$E$36*($A387-Parameters!$F$35),Parameters!$E$34*Parameters!$F$34+Parameters!$E$35*(Parameters!$F$35-Parameters!$F$34)+Parameters!$E$36*(Parameters!$F$36-Parameters!$F$35)+Parameters!$E$37*($A387-Parameters!$F$36)))),_xlfn.IFS($A387&lt;=Parameters!$F$34,Parameters!$E$34*$A387,$A387&lt;=Parameters!$F$35,Parameters!$E$35*$A387,$A387&lt;=Parameters!$F$36,Parameters!$E$36*$A387,$A387&gt;Parameters!$F$36,Parameters!$E$37*$A387))</f>
        <v>51601.279999999999</v>
      </c>
      <c r="O387" s="290">
        <f t="shared" si="180"/>
        <v>135.08188481675393</v>
      </c>
      <c r="P387" s="290" cm="1">
        <f t="array" ref="P387">IF(Parameters!$D$55="No",IF($A387&lt;=Parameters!$F$39,Parameters!$E$39*$A387,IF($A387&lt;=Parameters!$F$40,Parameters!$E$39*Parameters!$F$39+Parameters!$E$40*($A387-Parameters!$F$39),IF($A387&lt;=Parameters!$F$41,Parameters!$E$39*Parameters!$F$39+Parameters!$E$40*(Parameters!$F$40-Parameters!$F$39)+Parameters!$E$41*($A387-Parameters!$F$40),Parameters!$E$39*Parameters!$F$39+Parameters!$E$40*(Parameters!$F$40-Parameters!$F$39)+Parameters!$E$41*(Parameters!$F$41-Parameters!$F$40)+Parameters!$E$42*($A387-Parameters!$F$41)))),_xlfn.IFS($A387&lt;=Parameters!$F$39,Parameters!$E$39*$A387,$A387&lt;=Parameters!$F$40,Parameters!$E$40*$A387,$A387&lt;=Parameters!$F$41,Parameters!$E$41*$A387,$A387&gt;Parameters!$F$41,Parameters!$E$42*$A387))</f>
        <v>54440.22</v>
      </c>
      <c r="Q387" s="290">
        <f t="shared" si="181"/>
        <v>142.51366492146596</v>
      </c>
      <c r="R387" s="290" cm="1">
        <f t="array" ref="R387">IF(Parameters!$E$55="No",IF($A387&lt;=Parameters!$H$23,Parameters!$G$23*$A387,IF($A387&lt;=Parameters!$H$24,Parameters!$G$23*Parameters!$H$23+Parameters!$G$24*($A387-Parameters!$H$23),IF($A387&lt;=Parameters!$H$25,Parameters!$G$23*Parameters!$H$23+Parameters!$G$24*(Parameters!$H$24-Parameters!$H$23)+Parameters!$G$25*($A387-Parameters!$H$24),Parameters!$G$23*Parameters!$H$23+Parameters!$G$24*(Parameters!$H$24-Parameters!$H$23)+Parameters!$G$25*(Parameters!$H$25-Parameters!$H$24)+Parameters!$G$26*($A387-Parameters!$H$25)))),_xlfn.IFS($A387&lt;=Parameters!$H$23,Parameters!$G$23*$A387,$A387&lt;=Parameters!$H$24,Parameters!$G$24*$A387,$A387&lt;=Parameters!$H$25,Parameters!$G$25*$A387,$A387&gt;Parameters!$H$25,Parameters!$G$26*$A387))</f>
        <v>38543.18</v>
      </c>
      <c r="S387" s="290">
        <f t="shared" si="157"/>
        <v>100.89837696335078</v>
      </c>
      <c r="T387" s="290" cm="1">
        <f t="array" ref="T387">IF(Parameters!$E$55="No",IF($A387&lt;=Parameters!$H$28,Parameters!$G$28*$A387,IF($A387&lt;=Parameters!$H$29,Parameters!$G$28*Parameters!$H$28+Parameters!$G$29*($A387-Parameters!$H$28),IF($A387&lt;=Parameters!$H$30,Parameters!$G$28*Parameters!$H$28+Parameters!$G$29*(Parameters!$H$29-Parameters!$H$28)+Parameters!$G$30*($A387-Parameters!$H$29),Parameters!$G$28*Parameters!$H$28+Parameters!$G$29*(Parameters!$H$29-Parameters!$H$28)+Parameters!$G$30*(Parameters!$H$30-Parameters!$H$29)+Parameters!$G$31*($A387-Parameters!$H$30)))),_xlfn.IFS($A387&lt;=Parameters!$H$28,Parameters!$G$28*$A387,$A387&lt;=Parameters!$H$29,Parameters!$G$29*$A387,$A387&lt;=Parameters!$H$30,Parameters!$G$30*$A387,$A387&gt;Parameters!$H$30,Parameters!$G$31*$A387))</f>
        <v>48360.020000000004</v>
      </c>
      <c r="U387" s="290">
        <f t="shared" si="158"/>
        <v>126.59691099476441</v>
      </c>
      <c r="V387" s="290" cm="1">
        <f t="array" ref="V387">IF(Parameters!$E$55="No",IF($A387&lt;=Parameters!$H$34,Parameters!$G$34*$A387,IF($A387&lt;=Parameters!$H$35,Parameters!$G$34*Parameters!$H$34+Parameters!$G$35*($A387-Parameters!$H$34),IF($A387&lt;=Parameters!$H$36,Parameters!$G$34*Parameters!$H$34+Parameters!$G$35*(Parameters!$H$35-Parameters!$H$34)+Parameters!$G$36*($A387-Parameters!$H$35),Parameters!$G$34*Parameters!$H$34+Parameters!$G$35*(Parameters!$H$35-Parameters!$H$34)+Parameters!$G$36*(Parameters!$H$36-Parameters!$H$35)+Parameters!$G$37*($A387-Parameters!$H$36)))),_xlfn.IFS($A387&lt;=Parameters!$H$34,Parameters!$G$34*$A387,$A387&lt;=Parameters!$H$35,Parameters!$G$35*$A387,$A387&lt;=Parameters!$H$36,Parameters!$G$36*$A387,$A387&gt;Parameters!$H$36,Parameters!$G$37*$A387))</f>
        <v>51601.279999999999</v>
      </c>
      <c r="W387" s="290">
        <f t="shared" si="182"/>
        <v>135.08188481675393</v>
      </c>
      <c r="X387" s="290" cm="1">
        <f t="array" ref="X387">IF(Parameters!$E$55="No",IF($A387&lt;=Parameters!$H$39,Parameters!$G$39*$A387,IF($A387&lt;=Parameters!$H$40,Parameters!$G$39*Parameters!$H$39+Parameters!$G$40*($A387-Parameters!$H$39),IF($A387&lt;=Parameters!$H$41,Parameters!$G$39*Parameters!$H$39+Parameters!$G$40*(Parameters!$H$40-Parameters!$H$39)+Parameters!$G$41*($A387-Parameters!$H$40),Parameters!$G$39*Parameters!$H$39+Parameters!$G$40*(Parameters!$H$40-Parameters!$H$39)+Parameters!$G$41*(Parameters!$H$41-Parameters!$H$40)+Parameters!$G$42*($A387-Parameters!$H$41)))),_xlfn.IFS($A387&lt;=Parameters!$H$39,Parameters!$G$39*$A387,$A387&lt;=Parameters!$H$40,Parameters!$G$40*$A387,$A387&lt;=Parameters!$H$41,Parameters!$G$41*$A387,$A387&gt;Parameters!$H$41,Parameters!$G$42*$A387))</f>
        <v>54440.22</v>
      </c>
      <c r="Y387" s="290">
        <f t="shared" si="183"/>
        <v>142.51366492146596</v>
      </c>
      <c r="Z387" s="290" cm="1">
        <f t="array" ref="Z387">IF(Parameters!$F$55="No",IF($A387&lt;=Parameters!$J$23,Parameters!$I$23*$A387,IF($A387&lt;=Parameters!$J$24,Parameters!$I$23*Parameters!$J$23+Parameters!$I$24*($A387-Parameters!$J$23),IF($A387&lt;=Parameters!$J$25,Parameters!$I$23*Parameters!$J$23+Parameters!$I$24*(Parameters!$J$24-Parameters!$J$23)+Parameters!$I$25*($A387-Parameters!$J$24),Parameters!$I$23*Parameters!$J$23+Parameters!$I$24*(Parameters!$J$24-Parameters!$J$23)+Parameters!$I$25*(Parameters!$J$25-Parameters!$J$24)+Parameters!$I$26*($A387-Parameters!$J$25)))),_xlfn.IFS($A387&lt;=Parameters!$J$23,Parameters!$I$23*$A387,$A387&lt;=Parameters!$J$24,Parameters!$I$24*$A387,$A387&lt;=Parameters!$J$25,Parameters!$I$25*$A387,$A387&gt;Parameters!$J$25,Parameters!$I$26*$A387))</f>
        <v>38543.18</v>
      </c>
      <c r="AA387" s="290">
        <f t="shared" si="159"/>
        <v>100.89837696335078</v>
      </c>
      <c r="AB387" s="290" cm="1">
        <f t="array" ref="AB387">IF(Parameters!$F$55="No",IF($A387&lt;=Parameters!$J$28,Parameters!$I$28*$A387,IF($A387&lt;=Parameters!$J$29,Parameters!$I$28*Parameters!$J$28+Parameters!$I$29*($A387-Parameters!$J$28),IF($A387&lt;=Parameters!$J$30,Parameters!$I$28*Parameters!$J$28+Parameters!$I$29*(Parameters!$J$29-Parameters!$J$28)+Parameters!$I$30*($A387-Parameters!$J$29),Parameters!$I$28*Parameters!$J$28+Parameters!$I$29*(Parameters!$J$29-Parameters!$J$28)+Parameters!$I$30*(Parameters!$J$30-Parameters!$J$29)+Parameters!$I$31*($A387-Parameters!$J$30)))),_xlfn.IFS($A387&lt;=Parameters!$J$28,Parameters!$I$28*$A387,$A387&lt;=Parameters!$J$29,Parameters!$I$29*$A387,$A387&lt;=Parameters!$J$30,Parameters!$I$30*$A387,$A387&gt;Parameters!$J$30,Parameters!$I$31*$A387))</f>
        <v>48360.020000000004</v>
      </c>
      <c r="AC387" s="290">
        <f t="shared" si="160"/>
        <v>126.59691099476441</v>
      </c>
      <c r="AD387" s="290" cm="1">
        <f t="array" ref="AD387">IF(Parameters!$F$55="No",IF($A387&lt;=Parameters!$J$34,Parameters!$I$34*$A387,IF($A387&lt;=Parameters!$J$35,Parameters!$I$34*Parameters!$J$34+Parameters!$I$35*($A387-Parameters!$J$34),IF($A387&lt;=Parameters!$J$36,Parameters!$I$34*Parameters!$J$34+Parameters!$I$35*(Parameters!$J$35-Parameters!$J$34)+Parameters!$I$36*($A387-Parameters!$J$35),Parameters!$I$34*Parameters!$J$34+Parameters!$I$35*(Parameters!$J$35-Parameters!$J$34)+Parameters!$I$36*(Parameters!$J$36-Parameters!$J$35)+Parameters!$I$37*($A387-Parameters!$J$36)))),_xlfn.IFS($A387&lt;=Parameters!$J$34,Parameters!$I$34*$A387,$A387&lt;=Parameters!$J$35,Parameters!$I$35*$A387,$A387&lt;=Parameters!$J$36,Parameters!$I$36*$A387,$A387&gt;Parameters!$J$36,Parameters!$I$37*$A387))</f>
        <v>51601.279999999999</v>
      </c>
      <c r="AE387" s="290">
        <f t="shared" si="184"/>
        <v>135.08188481675393</v>
      </c>
      <c r="AF387" s="290" cm="1">
        <f t="array" ref="AF387">IF(Parameters!$F$55="No",IF($A387&lt;=Parameters!$J$39,Parameters!$I$39*$A387,IF($A387&lt;=Parameters!$J$40,Parameters!$I$39*Parameters!$J$39+Parameters!$I$40*($A387-Parameters!$J$39),IF($A387&lt;=Parameters!$J$41,Parameters!$I$39*Parameters!$J$39+Parameters!$I$40*(Parameters!$J$40-Parameters!$J$39)+Parameters!$I$41*($A387-Parameters!$J$40),Parameters!$I$39*Parameters!$J$39+Parameters!$I$40*(Parameters!$J$40-Parameters!$J$39)+Parameters!$I$41*(Parameters!$J$41-Parameters!$J$40)+Parameters!$I$42*($A387-Parameters!$J$41)))),_xlfn.IFS($A387&lt;=Parameters!$J$39,Parameters!$I$39*$A387,$A387&lt;=Parameters!$J$40,Parameters!$I$40*$A387,$A387&lt;=Parameters!$J$41,Parameters!$I$41*$A387,$A387&gt;Parameters!$J$41,Parameters!$I$42*$A387))</f>
        <v>54440.22</v>
      </c>
      <c r="AG387" s="290">
        <f t="shared" si="185"/>
        <v>142.51366492146596</v>
      </c>
      <c r="AI387" s="428">
        <f t="shared" si="161"/>
        <v>136.48999999999796</v>
      </c>
      <c r="AJ387" s="428">
        <f t="shared" si="162"/>
        <v>159.36000000000058</v>
      </c>
      <c r="AK387" s="428">
        <f t="shared" si="163"/>
        <v>143.54000000000087</v>
      </c>
      <c r="AL387" s="428">
        <f t="shared" si="164"/>
        <v>158.45999999999913</v>
      </c>
      <c r="AM387" s="428">
        <f t="shared" si="165"/>
        <v>136.48999999999796</v>
      </c>
      <c r="AN387" s="428">
        <f t="shared" si="166"/>
        <v>159.36000000000058</v>
      </c>
      <c r="AO387" s="428">
        <f t="shared" si="167"/>
        <v>143.54000000000087</v>
      </c>
      <c r="AP387" s="428">
        <f t="shared" si="168"/>
        <v>158.45999999999913</v>
      </c>
      <c r="AQ387" s="428">
        <f t="shared" si="169"/>
        <v>136.48999999999796</v>
      </c>
      <c r="AR387" s="428">
        <f t="shared" si="170"/>
        <v>159.36000000000058</v>
      </c>
      <c r="AS387" s="428">
        <f t="shared" si="171"/>
        <v>143.54000000000087</v>
      </c>
      <c r="AT387" s="428">
        <f t="shared" si="172"/>
        <v>158.45999999999913</v>
      </c>
      <c r="AU387" s="428">
        <f t="shared" si="173"/>
        <v>136.48999999999796</v>
      </c>
      <c r="AV387" s="428">
        <f t="shared" si="174"/>
        <v>159.36000000000058</v>
      </c>
      <c r="AW387" s="428">
        <f t="shared" si="175"/>
        <v>143.54000000000087</v>
      </c>
      <c r="AX387" s="428">
        <f t="shared" si="176"/>
        <v>158.45999999999913</v>
      </c>
    </row>
    <row r="388">
      <c r="A388" s="413">
        <v>383</v>
      </c>
      <c r="B388" s="290" cm="1">
        <f t="array" ref="B388">IF(Parameters!$C$55="No",IF($A388&lt;=Parameters!$D$23,Parameters!$C$23*$A388,IF($A388&lt;=Parameters!$D$24,Parameters!$C$23*Parameters!$D$23+Parameters!$C$24*($A388-Parameters!$D$23),IF($A388&lt;=Parameters!$D$25,Parameters!$C$23*Parameters!$D$23+Parameters!$C$24*(Parameters!$D$24-Parameters!$D$23)+Parameters!$C$25*($A388-Parameters!$D$24),Parameters!$C$23*Parameters!$D$23+Parameters!$C$24*(Parameters!$D$24-Parameters!$D$23)+Parameters!$C$25*(Parameters!$D$25-Parameters!$D$24)+Parameters!$C$26*($A388-Parameters!$D$25)))),_xlfn.IFS($A388&lt;=Parameters!$D$23,Parameters!$C$23*$A388,$A388&lt;=Parameters!$D$24,Parameters!$C$24*$A388,$A388&lt;=Parameters!$D$25,Parameters!$C$25*$A388,$A388&gt;Parameters!$D$25,Parameters!$C$26*$A388))</f>
        <v>38679.67</v>
      </c>
      <c r="C388" s="290">
        <f t="shared" si="177"/>
        <v>100.99130548302871</v>
      </c>
      <c r="D388" s="290" cm="1">
        <f t="array" ref="D388">IF(Parameters!$C$55="No",IF($A388&lt;=Parameters!$D$28,Parameters!$C$28*$A388,IF($A388&lt;=Parameters!$D$29,Parameters!$C$28*Parameters!$D$28+Parameters!$C$29*($A388-Parameters!$D$28),IF($A388&lt;=Parameters!$D$30,Parameters!$C$28*Parameters!$D$28+Parameters!$C$29*(Parameters!$D$29-Parameters!$D$28)+Parameters!$C$30*($A388-Parameters!$D$29),Parameters!$C$28*Parameters!$D$28+Parameters!$C$29*(Parameters!$D$29-Parameters!$D$28)+Parameters!$C$30*(Parameters!$D$30-Parameters!$D$29)+Parameters!$C$31*($A388-Parameters!$D$30)))),_xlfn.IFS($A388&lt;=Parameters!$D$28,Parameters!$C$28*$A388,$A388&lt;=Parameters!$D$29,Parameters!$C$29*$A388,$A388&lt;=Parameters!$D$30,Parameters!$C$30*$A388,$A388&gt;Parameters!$D$30,Parameters!$C$31*$A388))</f>
        <v>48519.380000000005</v>
      </c>
      <c r="E388" s="290">
        <f t="shared" si="177"/>
        <v>126.68245430809401</v>
      </c>
      <c r="F388" s="290" cm="1">
        <f t="array" ref="F388">IF(Parameters!$C$55="No",IF($A388&lt;=Parameters!$D$34,Parameters!$C$34*$A388,IF($A388&lt;=Parameters!$D$35,Parameters!$C$34*Parameters!$D$34+Parameters!$C$35*($A388-Parameters!$D$34),IF($A388&lt;=Parameters!$D$36,Parameters!$C$34*Parameters!$D$34+Parameters!$C$35*(Parameters!$D$35-Parameters!$D$34)+Parameters!$C$36*($A388-Parameters!$D$35),Parameters!$C$34*Parameters!$D$34+Parameters!$C$35*(Parameters!$D$35-Parameters!$D$34)+Parameters!$C$36*(Parameters!$D$36-Parameters!$D$35)+Parameters!$C$37*($A388-Parameters!$D$36)))),_xlfn.IFS($A388&lt;=Parameters!$D$34,Parameters!$C$34*$A388,$A388&lt;=Parameters!$D$35,Parameters!$C$35*$A388,$A388&lt;=Parameters!$D$36,Parameters!$C$36*$A388,$A388&gt;Parameters!$D$36,Parameters!$C$37*$A388))</f>
        <v>51744.82</v>
      </c>
      <c r="G388" s="290">
        <f t="shared" si="178"/>
        <v>135.1039686684073</v>
      </c>
      <c r="H388" s="290" cm="1">
        <f t="array" ref="H388">IF(Parameters!$C$55="No",IF($A388&lt;=Parameters!$D$39,Parameters!$C$39*$A388,IF($A388&lt;=Parameters!$D$40,Parameters!$C$39*Parameters!$D$39+Parameters!$C$40*($A388-Parameters!$D$39),IF($A388&lt;=Parameters!$D$41,Parameters!$C$39*Parameters!$D$39+Parameters!$C$40*(Parameters!$D$40-Parameters!$D$39)+Parameters!$C$41*($A388-Parameters!$D$40),Parameters!$C$39*Parameters!$D$39+Parameters!$C$40*(Parameters!$D$40-Parameters!$D$39)+Parameters!$C$41*(Parameters!$D$41-Parameters!$D$40)+Parameters!$C$42*($A388-Parameters!$D$41)))),_xlfn.IFS($A388&lt;=Parameters!$D$39,Parameters!$C$39*$A388,$A388&lt;=Parameters!$D$40,Parameters!$C$40*$A388,$A388&lt;=Parameters!$D$41,Parameters!$C$41*$A388,$A388&gt;Parameters!$D$41,Parameters!$C$42*$A388))</f>
        <v>54598.68</v>
      </c>
      <c r="I388" s="290">
        <f t="shared" si="179"/>
        <v>142.55530026109662</v>
      </c>
      <c r="J388" s="290" cm="1">
        <f t="array" ref="J388">IF(Parameters!$D$55="No",IF($A388&lt;=Parameters!$F$23,Parameters!$E$23*$A388,IF($A388&lt;=Parameters!$F$24,Parameters!$E$23*Parameters!$F$23+Parameters!$E$24*($A388-Parameters!$F$23),IF($A388&lt;=Parameters!$F$25,Parameters!$E$23*Parameters!$F$23+Parameters!$E$24*(Parameters!$F$24-Parameters!$F$23)+Parameters!$E$25*($A388-Parameters!$F$24),Parameters!$E$23*Parameters!$F$23+Parameters!$E$24*(Parameters!$F$24-Parameters!$F$23)+Parameters!$E$25*(Parameters!$F$25-Parameters!$F$24)+Parameters!$E$26*($A388-Parameters!$F$25)))),_xlfn.IFS($A388&lt;=Parameters!$F$23,Parameters!$E$23*$A388,$A388&lt;=Parameters!$F$24,Parameters!$E$24*$A388,$A388&lt;=Parameters!$F$25,Parameters!$E$25*$A388,$A388&gt;Parameters!$F$25,Parameters!$E$26*$A388))</f>
        <v>38679.67</v>
      </c>
      <c r="K388" s="290">
        <f t="shared" si="155"/>
        <v>100.99130548302871</v>
      </c>
      <c r="L388" s="290" cm="1">
        <f t="array" ref="L388">IF(Parameters!$D$55="No",IF($A388&lt;=Parameters!$F$28,Parameters!$E$28*$A388,IF($A388&lt;=Parameters!$F$29,Parameters!$E$28*Parameters!$F$28+Parameters!$E$29*($A388-Parameters!$F$28),IF($A388&lt;=Parameters!$F$30,Parameters!$E$28*Parameters!$F$28+Parameters!$E$29*(Parameters!$F$29-Parameters!$F$28)+Parameters!$E$30*($A388-Parameters!$F$29),Parameters!$E$28*Parameters!$F$28+Parameters!$E$29*(Parameters!$F$29-Parameters!$F$28)+Parameters!$E$30*(Parameters!$F$30-Parameters!$F$29)+Parameters!$E$31*($A388-Parameters!$F$30)))),_xlfn.IFS($A388&lt;=Parameters!$F$28,Parameters!$E$28*$A388,$A388&lt;=Parameters!$F$29,Parameters!$E$29*$A388,$A388&lt;=Parameters!$F$30,Parameters!$E$30*$A388,$A388&gt;Parameters!$F$30,Parameters!$E$31*$A388))</f>
        <v>48519.380000000005</v>
      </c>
      <c r="M388" s="290">
        <f t="shared" si="156"/>
        <v>126.68245430809401</v>
      </c>
      <c r="N388" s="290" cm="1">
        <f t="array" ref="N388">IF(Parameters!$D$55="No",IF($A388&lt;=Parameters!$F$34,Parameters!$E$34*$A388,IF($A388&lt;=Parameters!$F$35,Parameters!$E$34*Parameters!$F$34+Parameters!$E$35*($A388-Parameters!$F$34),IF($A388&lt;=Parameters!$F$36,Parameters!$E$34*Parameters!$F$34+Parameters!$E$35*(Parameters!$F$35-Parameters!$F$34)+Parameters!$E$36*($A388-Parameters!$F$35),Parameters!$E$34*Parameters!$F$34+Parameters!$E$35*(Parameters!$F$35-Parameters!$F$34)+Parameters!$E$36*(Parameters!$F$36-Parameters!$F$35)+Parameters!$E$37*($A388-Parameters!$F$36)))),_xlfn.IFS($A388&lt;=Parameters!$F$34,Parameters!$E$34*$A388,$A388&lt;=Parameters!$F$35,Parameters!$E$35*$A388,$A388&lt;=Parameters!$F$36,Parameters!$E$36*$A388,$A388&gt;Parameters!$F$36,Parameters!$E$37*$A388))</f>
        <v>51744.82</v>
      </c>
      <c r="O388" s="290">
        <f t="shared" si="180"/>
        <v>135.1039686684073</v>
      </c>
      <c r="P388" s="290" cm="1">
        <f t="array" ref="P388">IF(Parameters!$D$55="No",IF($A388&lt;=Parameters!$F$39,Parameters!$E$39*$A388,IF($A388&lt;=Parameters!$F$40,Parameters!$E$39*Parameters!$F$39+Parameters!$E$40*($A388-Parameters!$F$39),IF($A388&lt;=Parameters!$F$41,Parameters!$E$39*Parameters!$F$39+Parameters!$E$40*(Parameters!$F$40-Parameters!$F$39)+Parameters!$E$41*($A388-Parameters!$F$40),Parameters!$E$39*Parameters!$F$39+Parameters!$E$40*(Parameters!$F$40-Parameters!$F$39)+Parameters!$E$41*(Parameters!$F$41-Parameters!$F$40)+Parameters!$E$42*($A388-Parameters!$F$41)))),_xlfn.IFS($A388&lt;=Parameters!$F$39,Parameters!$E$39*$A388,$A388&lt;=Parameters!$F$40,Parameters!$E$40*$A388,$A388&lt;=Parameters!$F$41,Parameters!$E$41*$A388,$A388&gt;Parameters!$F$41,Parameters!$E$42*$A388))</f>
        <v>54598.68</v>
      </c>
      <c r="Q388" s="290">
        <f t="shared" si="181"/>
        <v>142.55530026109662</v>
      </c>
      <c r="R388" s="290" cm="1">
        <f t="array" ref="R388">IF(Parameters!$E$55="No",IF($A388&lt;=Parameters!$H$23,Parameters!$G$23*$A388,IF($A388&lt;=Parameters!$H$24,Parameters!$G$23*Parameters!$H$23+Parameters!$G$24*($A388-Parameters!$H$23),IF($A388&lt;=Parameters!$H$25,Parameters!$G$23*Parameters!$H$23+Parameters!$G$24*(Parameters!$H$24-Parameters!$H$23)+Parameters!$G$25*($A388-Parameters!$H$24),Parameters!$G$23*Parameters!$H$23+Parameters!$G$24*(Parameters!$H$24-Parameters!$H$23)+Parameters!$G$25*(Parameters!$H$25-Parameters!$H$24)+Parameters!$G$26*($A388-Parameters!$H$25)))),_xlfn.IFS($A388&lt;=Parameters!$H$23,Parameters!$G$23*$A388,$A388&lt;=Parameters!$H$24,Parameters!$G$24*$A388,$A388&lt;=Parameters!$H$25,Parameters!$G$25*$A388,$A388&gt;Parameters!$H$25,Parameters!$G$26*$A388))</f>
        <v>38679.67</v>
      </c>
      <c r="S388" s="290">
        <f t="shared" si="157"/>
        <v>100.99130548302871</v>
      </c>
      <c r="T388" s="290" cm="1">
        <f t="array" ref="T388">IF(Parameters!$E$55="No",IF($A388&lt;=Parameters!$H$28,Parameters!$G$28*$A388,IF($A388&lt;=Parameters!$H$29,Parameters!$G$28*Parameters!$H$28+Parameters!$G$29*($A388-Parameters!$H$28),IF($A388&lt;=Parameters!$H$30,Parameters!$G$28*Parameters!$H$28+Parameters!$G$29*(Parameters!$H$29-Parameters!$H$28)+Parameters!$G$30*($A388-Parameters!$H$29),Parameters!$G$28*Parameters!$H$28+Parameters!$G$29*(Parameters!$H$29-Parameters!$H$28)+Parameters!$G$30*(Parameters!$H$30-Parameters!$H$29)+Parameters!$G$31*($A388-Parameters!$H$30)))),_xlfn.IFS($A388&lt;=Parameters!$H$28,Parameters!$G$28*$A388,$A388&lt;=Parameters!$H$29,Parameters!$G$29*$A388,$A388&lt;=Parameters!$H$30,Parameters!$G$30*$A388,$A388&gt;Parameters!$H$30,Parameters!$G$31*$A388))</f>
        <v>48519.380000000005</v>
      </c>
      <c r="U388" s="290">
        <f t="shared" si="158"/>
        <v>126.68245430809401</v>
      </c>
      <c r="V388" s="290" cm="1">
        <f t="array" ref="V388">IF(Parameters!$E$55="No",IF($A388&lt;=Parameters!$H$34,Parameters!$G$34*$A388,IF($A388&lt;=Parameters!$H$35,Parameters!$G$34*Parameters!$H$34+Parameters!$G$35*($A388-Parameters!$H$34),IF($A388&lt;=Parameters!$H$36,Parameters!$G$34*Parameters!$H$34+Parameters!$G$35*(Parameters!$H$35-Parameters!$H$34)+Parameters!$G$36*($A388-Parameters!$H$35),Parameters!$G$34*Parameters!$H$34+Parameters!$G$35*(Parameters!$H$35-Parameters!$H$34)+Parameters!$G$36*(Parameters!$H$36-Parameters!$H$35)+Parameters!$G$37*($A388-Parameters!$H$36)))),_xlfn.IFS($A388&lt;=Parameters!$H$34,Parameters!$G$34*$A388,$A388&lt;=Parameters!$H$35,Parameters!$G$35*$A388,$A388&lt;=Parameters!$H$36,Parameters!$G$36*$A388,$A388&gt;Parameters!$H$36,Parameters!$G$37*$A388))</f>
        <v>51744.82</v>
      </c>
      <c r="W388" s="290">
        <f t="shared" si="182"/>
        <v>135.1039686684073</v>
      </c>
      <c r="X388" s="290" cm="1">
        <f t="array" ref="X388">IF(Parameters!$E$55="No",IF($A388&lt;=Parameters!$H$39,Parameters!$G$39*$A388,IF($A388&lt;=Parameters!$H$40,Parameters!$G$39*Parameters!$H$39+Parameters!$G$40*($A388-Parameters!$H$39),IF($A388&lt;=Parameters!$H$41,Parameters!$G$39*Parameters!$H$39+Parameters!$G$40*(Parameters!$H$40-Parameters!$H$39)+Parameters!$G$41*($A388-Parameters!$H$40),Parameters!$G$39*Parameters!$H$39+Parameters!$G$40*(Parameters!$H$40-Parameters!$H$39)+Parameters!$G$41*(Parameters!$H$41-Parameters!$H$40)+Parameters!$G$42*($A388-Parameters!$H$41)))),_xlfn.IFS($A388&lt;=Parameters!$H$39,Parameters!$G$39*$A388,$A388&lt;=Parameters!$H$40,Parameters!$G$40*$A388,$A388&lt;=Parameters!$H$41,Parameters!$G$41*$A388,$A388&gt;Parameters!$H$41,Parameters!$G$42*$A388))</f>
        <v>54598.68</v>
      </c>
      <c r="Y388" s="290">
        <f t="shared" si="183"/>
        <v>142.55530026109662</v>
      </c>
      <c r="Z388" s="290" cm="1">
        <f t="array" ref="Z388">IF(Parameters!$F$55="No",IF($A388&lt;=Parameters!$J$23,Parameters!$I$23*$A388,IF($A388&lt;=Parameters!$J$24,Parameters!$I$23*Parameters!$J$23+Parameters!$I$24*($A388-Parameters!$J$23),IF($A388&lt;=Parameters!$J$25,Parameters!$I$23*Parameters!$J$23+Parameters!$I$24*(Parameters!$J$24-Parameters!$J$23)+Parameters!$I$25*($A388-Parameters!$J$24),Parameters!$I$23*Parameters!$J$23+Parameters!$I$24*(Parameters!$J$24-Parameters!$J$23)+Parameters!$I$25*(Parameters!$J$25-Parameters!$J$24)+Parameters!$I$26*($A388-Parameters!$J$25)))),_xlfn.IFS($A388&lt;=Parameters!$J$23,Parameters!$I$23*$A388,$A388&lt;=Parameters!$J$24,Parameters!$I$24*$A388,$A388&lt;=Parameters!$J$25,Parameters!$I$25*$A388,$A388&gt;Parameters!$J$25,Parameters!$I$26*$A388))</f>
        <v>38679.67</v>
      </c>
      <c r="AA388" s="290">
        <f t="shared" si="159"/>
        <v>100.99130548302871</v>
      </c>
      <c r="AB388" s="290" cm="1">
        <f t="array" ref="AB388">IF(Parameters!$F$55="No",IF($A388&lt;=Parameters!$J$28,Parameters!$I$28*$A388,IF($A388&lt;=Parameters!$J$29,Parameters!$I$28*Parameters!$J$28+Parameters!$I$29*($A388-Parameters!$J$28),IF($A388&lt;=Parameters!$J$30,Parameters!$I$28*Parameters!$J$28+Parameters!$I$29*(Parameters!$J$29-Parameters!$J$28)+Parameters!$I$30*($A388-Parameters!$J$29),Parameters!$I$28*Parameters!$J$28+Parameters!$I$29*(Parameters!$J$29-Parameters!$J$28)+Parameters!$I$30*(Parameters!$J$30-Parameters!$J$29)+Parameters!$I$31*($A388-Parameters!$J$30)))),_xlfn.IFS($A388&lt;=Parameters!$J$28,Parameters!$I$28*$A388,$A388&lt;=Parameters!$J$29,Parameters!$I$29*$A388,$A388&lt;=Parameters!$J$30,Parameters!$I$30*$A388,$A388&gt;Parameters!$J$30,Parameters!$I$31*$A388))</f>
        <v>48519.380000000005</v>
      </c>
      <c r="AC388" s="290">
        <f t="shared" si="160"/>
        <v>126.68245430809401</v>
      </c>
      <c r="AD388" s="290" cm="1">
        <f t="array" ref="AD388">IF(Parameters!$F$55="No",IF($A388&lt;=Parameters!$J$34,Parameters!$I$34*$A388,IF($A388&lt;=Parameters!$J$35,Parameters!$I$34*Parameters!$J$34+Parameters!$I$35*($A388-Parameters!$J$34),IF($A388&lt;=Parameters!$J$36,Parameters!$I$34*Parameters!$J$34+Parameters!$I$35*(Parameters!$J$35-Parameters!$J$34)+Parameters!$I$36*($A388-Parameters!$J$35),Parameters!$I$34*Parameters!$J$34+Parameters!$I$35*(Parameters!$J$35-Parameters!$J$34)+Parameters!$I$36*(Parameters!$J$36-Parameters!$J$35)+Parameters!$I$37*($A388-Parameters!$J$36)))),_xlfn.IFS($A388&lt;=Parameters!$J$34,Parameters!$I$34*$A388,$A388&lt;=Parameters!$J$35,Parameters!$I$35*$A388,$A388&lt;=Parameters!$J$36,Parameters!$I$36*$A388,$A388&gt;Parameters!$J$36,Parameters!$I$37*$A388))</f>
        <v>51744.82</v>
      </c>
      <c r="AE388" s="290">
        <f t="shared" si="184"/>
        <v>135.1039686684073</v>
      </c>
      <c r="AF388" s="290" cm="1">
        <f t="array" ref="AF388">IF(Parameters!$F$55="No",IF($A388&lt;=Parameters!$J$39,Parameters!$I$39*$A388,IF($A388&lt;=Parameters!$J$40,Parameters!$I$39*Parameters!$J$39+Parameters!$I$40*($A388-Parameters!$J$39),IF($A388&lt;=Parameters!$J$41,Parameters!$I$39*Parameters!$J$39+Parameters!$I$40*(Parameters!$J$40-Parameters!$J$39)+Parameters!$I$41*($A388-Parameters!$J$40),Parameters!$I$39*Parameters!$J$39+Parameters!$I$40*(Parameters!$J$40-Parameters!$J$39)+Parameters!$I$41*(Parameters!$J$41-Parameters!$J$40)+Parameters!$I$42*($A388-Parameters!$J$41)))),_xlfn.IFS($A388&lt;=Parameters!$J$39,Parameters!$I$39*$A388,$A388&lt;=Parameters!$J$40,Parameters!$I$40*$A388,$A388&lt;=Parameters!$J$41,Parameters!$I$41*$A388,$A388&gt;Parameters!$J$41,Parameters!$I$42*$A388))</f>
        <v>54598.68</v>
      </c>
      <c r="AG388" s="290">
        <f t="shared" si="185"/>
        <v>142.55530026109662</v>
      </c>
      <c r="AI388" s="428">
        <f t="shared" si="161"/>
        <v>136.48999999999796</v>
      </c>
      <c r="AJ388" s="428">
        <f t="shared" si="162"/>
        <v>159.36000000000058</v>
      </c>
      <c r="AK388" s="428">
        <f t="shared" si="163"/>
        <v>143.54000000000087</v>
      </c>
      <c r="AL388" s="428">
        <f t="shared" si="164"/>
        <v>158.45999999999913</v>
      </c>
      <c r="AM388" s="428">
        <f t="shared" si="165"/>
        <v>136.48999999999796</v>
      </c>
      <c r="AN388" s="428">
        <f t="shared" si="166"/>
        <v>159.36000000000058</v>
      </c>
      <c r="AO388" s="428">
        <f t="shared" si="167"/>
        <v>143.54000000000087</v>
      </c>
      <c r="AP388" s="428">
        <f t="shared" si="168"/>
        <v>158.45999999999913</v>
      </c>
      <c r="AQ388" s="428">
        <f t="shared" si="169"/>
        <v>136.48999999999796</v>
      </c>
      <c r="AR388" s="428">
        <f t="shared" si="170"/>
        <v>159.36000000000058</v>
      </c>
      <c r="AS388" s="428">
        <f t="shared" si="171"/>
        <v>143.54000000000087</v>
      </c>
      <c r="AT388" s="428">
        <f t="shared" si="172"/>
        <v>158.45999999999913</v>
      </c>
      <c r="AU388" s="428">
        <f t="shared" si="173"/>
        <v>136.48999999999796</v>
      </c>
      <c r="AV388" s="428">
        <f t="shared" si="174"/>
        <v>159.36000000000058</v>
      </c>
      <c r="AW388" s="428">
        <f t="shared" si="175"/>
        <v>143.54000000000087</v>
      </c>
      <c r="AX388" s="428">
        <f t="shared" si="176"/>
        <v>158.45999999999913</v>
      </c>
    </row>
    <row r="389">
      <c r="A389" s="413">
        <v>384</v>
      </c>
      <c r="B389" s="290" cm="1">
        <f t="array" ref="B389">IF(Parameters!$C$55="No",IF($A389&lt;=Parameters!$D$23,Parameters!$C$23*$A389,IF($A389&lt;=Parameters!$D$24,Parameters!$C$23*Parameters!$D$23+Parameters!$C$24*($A389-Parameters!$D$23),IF($A389&lt;=Parameters!$D$25,Parameters!$C$23*Parameters!$D$23+Parameters!$C$24*(Parameters!$D$24-Parameters!$D$23)+Parameters!$C$25*($A389-Parameters!$D$24),Parameters!$C$23*Parameters!$D$23+Parameters!$C$24*(Parameters!$D$24-Parameters!$D$23)+Parameters!$C$25*(Parameters!$D$25-Parameters!$D$24)+Parameters!$C$26*($A389-Parameters!$D$25)))),_xlfn.IFS($A389&lt;=Parameters!$D$23,Parameters!$C$23*$A389,$A389&lt;=Parameters!$D$24,Parameters!$C$24*$A389,$A389&lt;=Parameters!$D$25,Parameters!$C$25*$A389,$A389&gt;Parameters!$D$25,Parameters!$C$26*$A389))</f>
        <v>38816.160000000003</v>
      </c>
      <c r="C389" s="290">
        <f t="shared" si="177"/>
        <v>101.08375000000001</v>
      </c>
      <c r="D389" s="290" cm="1">
        <f t="array" ref="D389">IF(Parameters!$C$55="No",IF($A389&lt;=Parameters!$D$28,Parameters!$C$28*$A389,IF($A389&lt;=Parameters!$D$29,Parameters!$C$28*Parameters!$D$28+Parameters!$C$29*($A389-Parameters!$D$28),IF($A389&lt;=Parameters!$D$30,Parameters!$C$28*Parameters!$D$28+Parameters!$C$29*(Parameters!$D$29-Parameters!$D$28)+Parameters!$C$30*($A389-Parameters!$D$29),Parameters!$C$28*Parameters!$D$28+Parameters!$C$29*(Parameters!$D$29-Parameters!$D$28)+Parameters!$C$30*(Parameters!$D$30-Parameters!$D$29)+Parameters!$C$31*($A389-Parameters!$D$30)))),_xlfn.IFS($A389&lt;=Parameters!$D$28,Parameters!$C$28*$A389,$A389&lt;=Parameters!$D$29,Parameters!$C$29*$A389,$A389&lt;=Parameters!$D$30,Parameters!$C$30*$A389,$A389&gt;Parameters!$D$30,Parameters!$C$31*$A389))</f>
        <v>48678.740000000005</v>
      </c>
      <c r="E389" s="290">
        <f t="shared" si="177"/>
        <v>126.76755208333334</v>
      </c>
      <c r="F389" s="290" cm="1">
        <f t="array" ref="F389">IF(Parameters!$C$55="No",IF($A389&lt;=Parameters!$D$34,Parameters!$C$34*$A389,IF($A389&lt;=Parameters!$D$35,Parameters!$C$34*Parameters!$D$34+Parameters!$C$35*($A389-Parameters!$D$34),IF($A389&lt;=Parameters!$D$36,Parameters!$C$34*Parameters!$D$34+Parameters!$C$35*(Parameters!$D$35-Parameters!$D$34)+Parameters!$C$36*($A389-Parameters!$D$35),Parameters!$C$34*Parameters!$D$34+Parameters!$C$35*(Parameters!$D$35-Parameters!$D$34)+Parameters!$C$36*(Parameters!$D$36-Parameters!$D$35)+Parameters!$C$37*($A389-Parameters!$D$36)))),_xlfn.IFS($A389&lt;=Parameters!$D$34,Parameters!$C$34*$A389,$A389&lt;=Parameters!$D$35,Parameters!$C$35*$A389,$A389&lt;=Parameters!$D$36,Parameters!$C$36*$A389,$A389&gt;Parameters!$D$36,Parameters!$C$37*$A389))</f>
        <v>51888.36</v>
      </c>
      <c r="G389" s="290">
        <f t="shared" si="178"/>
        <v>135.12593749999999</v>
      </c>
      <c r="H389" s="290" cm="1">
        <f t="array" ref="H389">IF(Parameters!$C$55="No",IF($A389&lt;=Parameters!$D$39,Parameters!$C$39*$A389,IF($A389&lt;=Parameters!$D$40,Parameters!$C$39*Parameters!$D$39+Parameters!$C$40*($A389-Parameters!$D$39),IF($A389&lt;=Parameters!$D$41,Parameters!$C$39*Parameters!$D$39+Parameters!$C$40*(Parameters!$D$40-Parameters!$D$39)+Parameters!$C$41*($A389-Parameters!$D$40),Parameters!$C$39*Parameters!$D$39+Parameters!$C$40*(Parameters!$D$40-Parameters!$D$39)+Parameters!$C$41*(Parameters!$D$41-Parameters!$D$40)+Parameters!$C$42*($A389-Parameters!$D$41)))),_xlfn.IFS($A389&lt;=Parameters!$D$39,Parameters!$C$39*$A389,$A389&lt;=Parameters!$D$40,Parameters!$C$40*$A389,$A389&lt;=Parameters!$D$41,Parameters!$C$41*$A389,$A389&gt;Parameters!$D$41,Parameters!$C$42*$A389))</f>
        <v>54757.14</v>
      </c>
      <c r="I389" s="290">
        <f t="shared" si="179"/>
        <v>142.59671875000001</v>
      </c>
      <c r="J389" s="290" cm="1">
        <f t="array" ref="J389">IF(Parameters!$D$55="No",IF($A389&lt;=Parameters!$F$23,Parameters!$E$23*$A389,IF($A389&lt;=Parameters!$F$24,Parameters!$E$23*Parameters!$F$23+Parameters!$E$24*($A389-Parameters!$F$23),IF($A389&lt;=Parameters!$F$25,Parameters!$E$23*Parameters!$F$23+Parameters!$E$24*(Parameters!$F$24-Parameters!$F$23)+Parameters!$E$25*($A389-Parameters!$F$24),Parameters!$E$23*Parameters!$F$23+Parameters!$E$24*(Parameters!$F$24-Parameters!$F$23)+Parameters!$E$25*(Parameters!$F$25-Parameters!$F$24)+Parameters!$E$26*($A389-Parameters!$F$25)))),_xlfn.IFS($A389&lt;=Parameters!$F$23,Parameters!$E$23*$A389,$A389&lt;=Parameters!$F$24,Parameters!$E$24*$A389,$A389&lt;=Parameters!$F$25,Parameters!$E$25*$A389,$A389&gt;Parameters!$F$25,Parameters!$E$26*$A389))</f>
        <v>38816.160000000003</v>
      </c>
      <c r="K389" s="290">
        <f t="shared" si="155"/>
        <v>101.08375000000001</v>
      </c>
      <c r="L389" s="290" cm="1">
        <f t="array" ref="L389">IF(Parameters!$D$55="No",IF($A389&lt;=Parameters!$F$28,Parameters!$E$28*$A389,IF($A389&lt;=Parameters!$F$29,Parameters!$E$28*Parameters!$F$28+Parameters!$E$29*($A389-Parameters!$F$28),IF($A389&lt;=Parameters!$F$30,Parameters!$E$28*Parameters!$F$28+Parameters!$E$29*(Parameters!$F$29-Parameters!$F$28)+Parameters!$E$30*($A389-Parameters!$F$29),Parameters!$E$28*Parameters!$F$28+Parameters!$E$29*(Parameters!$F$29-Parameters!$F$28)+Parameters!$E$30*(Parameters!$F$30-Parameters!$F$29)+Parameters!$E$31*($A389-Parameters!$F$30)))),_xlfn.IFS($A389&lt;=Parameters!$F$28,Parameters!$E$28*$A389,$A389&lt;=Parameters!$F$29,Parameters!$E$29*$A389,$A389&lt;=Parameters!$F$30,Parameters!$E$30*$A389,$A389&gt;Parameters!$F$30,Parameters!$E$31*$A389))</f>
        <v>48678.740000000005</v>
      </c>
      <c r="M389" s="290">
        <f t="shared" si="156"/>
        <v>126.76755208333334</v>
      </c>
      <c r="N389" s="290" cm="1">
        <f t="array" ref="N389">IF(Parameters!$D$55="No",IF($A389&lt;=Parameters!$F$34,Parameters!$E$34*$A389,IF($A389&lt;=Parameters!$F$35,Parameters!$E$34*Parameters!$F$34+Parameters!$E$35*($A389-Parameters!$F$34),IF($A389&lt;=Parameters!$F$36,Parameters!$E$34*Parameters!$F$34+Parameters!$E$35*(Parameters!$F$35-Parameters!$F$34)+Parameters!$E$36*($A389-Parameters!$F$35),Parameters!$E$34*Parameters!$F$34+Parameters!$E$35*(Parameters!$F$35-Parameters!$F$34)+Parameters!$E$36*(Parameters!$F$36-Parameters!$F$35)+Parameters!$E$37*($A389-Parameters!$F$36)))),_xlfn.IFS($A389&lt;=Parameters!$F$34,Parameters!$E$34*$A389,$A389&lt;=Parameters!$F$35,Parameters!$E$35*$A389,$A389&lt;=Parameters!$F$36,Parameters!$E$36*$A389,$A389&gt;Parameters!$F$36,Parameters!$E$37*$A389))</f>
        <v>51888.36</v>
      </c>
      <c r="O389" s="290">
        <f t="shared" si="180"/>
        <v>135.12593749999999</v>
      </c>
      <c r="P389" s="290" cm="1">
        <f t="array" ref="P389">IF(Parameters!$D$55="No",IF($A389&lt;=Parameters!$F$39,Parameters!$E$39*$A389,IF($A389&lt;=Parameters!$F$40,Parameters!$E$39*Parameters!$F$39+Parameters!$E$40*($A389-Parameters!$F$39),IF($A389&lt;=Parameters!$F$41,Parameters!$E$39*Parameters!$F$39+Parameters!$E$40*(Parameters!$F$40-Parameters!$F$39)+Parameters!$E$41*($A389-Parameters!$F$40),Parameters!$E$39*Parameters!$F$39+Parameters!$E$40*(Parameters!$F$40-Parameters!$F$39)+Parameters!$E$41*(Parameters!$F$41-Parameters!$F$40)+Parameters!$E$42*($A389-Parameters!$F$41)))),_xlfn.IFS($A389&lt;=Parameters!$F$39,Parameters!$E$39*$A389,$A389&lt;=Parameters!$F$40,Parameters!$E$40*$A389,$A389&lt;=Parameters!$F$41,Parameters!$E$41*$A389,$A389&gt;Parameters!$F$41,Parameters!$E$42*$A389))</f>
        <v>54757.14</v>
      </c>
      <c r="Q389" s="290">
        <f t="shared" si="181"/>
        <v>142.59671875000001</v>
      </c>
      <c r="R389" s="290" cm="1">
        <f t="array" ref="R389">IF(Parameters!$E$55="No",IF($A389&lt;=Parameters!$H$23,Parameters!$G$23*$A389,IF($A389&lt;=Parameters!$H$24,Parameters!$G$23*Parameters!$H$23+Parameters!$G$24*($A389-Parameters!$H$23),IF($A389&lt;=Parameters!$H$25,Parameters!$G$23*Parameters!$H$23+Parameters!$G$24*(Parameters!$H$24-Parameters!$H$23)+Parameters!$G$25*($A389-Parameters!$H$24),Parameters!$G$23*Parameters!$H$23+Parameters!$G$24*(Parameters!$H$24-Parameters!$H$23)+Parameters!$G$25*(Parameters!$H$25-Parameters!$H$24)+Parameters!$G$26*($A389-Parameters!$H$25)))),_xlfn.IFS($A389&lt;=Parameters!$H$23,Parameters!$G$23*$A389,$A389&lt;=Parameters!$H$24,Parameters!$G$24*$A389,$A389&lt;=Parameters!$H$25,Parameters!$G$25*$A389,$A389&gt;Parameters!$H$25,Parameters!$G$26*$A389))</f>
        <v>38816.160000000003</v>
      </c>
      <c r="S389" s="290">
        <f t="shared" si="157"/>
        <v>101.08375000000001</v>
      </c>
      <c r="T389" s="290" cm="1">
        <f t="array" ref="T389">IF(Parameters!$E$55="No",IF($A389&lt;=Parameters!$H$28,Parameters!$G$28*$A389,IF($A389&lt;=Parameters!$H$29,Parameters!$G$28*Parameters!$H$28+Parameters!$G$29*($A389-Parameters!$H$28),IF($A389&lt;=Parameters!$H$30,Parameters!$G$28*Parameters!$H$28+Parameters!$G$29*(Parameters!$H$29-Parameters!$H$28)+Parameters!$G$30*($A389-Parameters!$H$29),Parameters!$G$28*Parameters!$H$28+Parameters!$G$29*(Parameters!$H$29-Parameters!$H$28)+Parameters!$G$30*(Parameters!$H$30-Parameters!$H$29)+Parameters!$G$31*($A389-Parameters!$H$30)))),_xlfn.IFS($A389&lt;=Parameters!$H$28,Parameters!$G$28*$A389,$A389&lt;=Parameters!$H$29,Parameters!$G$29*$A389,$A389&lt;=Parameters!$H$30,Parameters!$G$30*$A389,$A389&gt;Parameters!$H$30,Parameters!$G$31*$A389))</f>
        <v>48678.740000000005</v>
      </c>
      <c r="U389" s="290">
        <f t="shared" si="158"/>
        <v>126.76755208333334</v>
      </c>
      <c r="V389" s="290" cm="1">
        <f t="array" ref="V389">IF(Parameters!$E$55="No",IF($A389&lt;=Parameters!$H$34,Parameters!$G$34*$A389,IF($A389&lt;=Parameters!$H$35,Parameters!$G$34*Parameters!$H$34+Parameters!$G$35*($A389-Parameters!$H$34),IF($A389&lt;=Parameters!$H$36,Parameters!$G$34*Parameters!$H$34+Parameters!$G$35*(Parameters!$H$35-Parameters!$H$34)+Parameters!$G$36*($A389-Parameters!$H$35),Parameters!$G$34*Parameters!$H$34+Parameters!$G$35*(Parameters!$H$35-Parameters!$H$34)+Parameters!$G$36*(Parameters!$H$36-Parameters!$H$35)+Parameters!$G$37*($A389-Parameters!$H$36)))),_xlfn.IFS($A389&lt;=Parameters!$H$34,Parameters!$G$34*$A389,$A389&lt;=Parameters!$H$35,Parameters!$G$35*$A389,$A389&lt;=Parameters!$H$36,Parameters!$G$36*$A389,$A389&gt;Parameters!$H$36,Parameters!$G$37*$A389))</f>
        <v>51888.36</v>
      </c>
      <c r="W389" s="290">
        <f t="shared" si="182"/>
        <v>135.12593749999999</v>
      </c>
      <c r="X389" s="290" cm="1">
        <f t="array" ref="X389">IF(Parameters!$E$55="No",IF($A389&lt;=Parameters!$H$39,Parameters!$G$39*$A389,IF($A389&lt;=Parameters!$H$40,Parameters!$G$39*Parameters!$H$39+Parameters!$G$40*($A389-Parameters!$H$39),IF($A389&lt;=Parameters!$H$41,Parameters!$G$39*Parameters!$H$39+Parameters!$G$40*(Parameters!$H$40-Parameters!$H$39)+Parameters!$G$41*($A389-Parameters!$H$40),Parameters!$G$39*Parameters!$H$39+Parameters!$G$40*(Parameters!$H$40-Parameters!$H$39)+Parameters!$G$41*(Parameters!$H$41-Parameters!$H$40)+Parameters!$G$42*($A389-Parameters!$H$41)))),_xlfn.IFS($A389&lt;=Parameters!$H$39,Parameters!$G$39*$A389,$A389&lt;=Parameters!$H$40,Parameters!$G$40*$A389,$A389&lt;=Parameters!$H$41,Parameters!$G$41*$A389,$A389&gt;Parameters!$H$41,Parameters!$G$42*$A389))</f>
        <v>54757.14</v>
      </c>
      <c r="Y389" s="290">
        <f t="shared" si="183"/>
        <v>142.59671875000001</v>
      </c>
      <c r="Z389" s="290" cm="1">
        <f t="array" ref="Z389">IF(Parameters!$F$55="No",IF($A389&lt;=Parameters!$J$23,Parameters!$I$23*$A389,IF($A389&lt;=Parameters!$J$24,Parameters!$I$23*Parameters!$J$23+Parameters!$I$24*($A389-Parameters!$J$23),IF($A389&lt;=Parameters!$J$25,Parameters!$I$23*Parameters!$J$23+Parameters!$I$24*(Parameters!$J$24-Parameters!$J$23)+Parameters!$I$25*($A389-Parameters!$J$24),Parameters!$I$23*Parameters!$J$23+Parameters!$I$24*(Parameters!$J$24-Parameters!$J$23)+Parameters!$I$25*(Parameters!$J$25-Parameters!$J$24)+Parameters!$I$26*($A389-Parameters!$J$25)))),_xlfn.IFS($A389&lt;=Parameters!$J$23,Parameters!$I$23*$A389,$A389&lt;=Parameters!$J$24,Parameters!$I$24*$A389,$A389&lt;=Parameters!$J$25,Parameters!$I$25*$A389,$A389&gt;Parameters!$J$25,Parameters!$I$26*$A389))</f>
        <v>38816.160000000003</v>
      </c>
      <c r="AA389" s="290">
        <f t="shared" si="159"/>
        <v>101.08375000000001</v>
      </c>
      <c r="AB389" s="290" cm="1">
        <f t="array" ref="AB389">IF(Parameters!$F$55="No",IF($A389&lt;=Parameters!$J$28,Parameters!$I$28*$A389,IF($A389&lt;=Parameters!$J$29,Parameters!$I$28*Parameters!$J$28+Parameters!$I$29*($A389-Parameters!$J$28),IF($A389&lt;=Parameters!$J$30,Parameters!$I$28*Parameters!$J$28+Parameters!$I$29*(Parameters!$J$29-Parameters!$J$28)+Parameters!$I$30*($A389-Parameters!$J$29),Parameters!$I$28*Parameters!$J$28+Parameters!$I$29*(Parameters!$J$29-Parameters!$J$28)+Parameters!$I$30*(Parameters!$J$30-Parameters!$J$29)+Parameters!$I$31*($A389-Parameters!$J$30)))),_xlfn.IFS($A389&lt;=Parameters!$J$28,Parameters!$I$28*$A389,$A389&lt;=Parameters!$J$29,Parameters!$I$29*$A389,$A389&lt;=Parameters!$J$30,Parameters!$I$30*$A389,$A389&gt;Parameters!$J$30,Parameters!$I$31*$A389))</f>
        <v>48678.740000000005</v>
      </c>
      <c r="AC389" s="290">
        <f t="shared" si="160"/>
        <v>126.76755208333334</v>
      </c>
      <c r="AD389" s="290" cm="1">
        <f t="array" ref="AD389">IF(Parameters!$F$55="No",IF($A389&lt;=Parameters!$J$34,Parameters!$I$34*$A389,IF($A389&lt;=Parameters!$J$35,Parameters!$I$34*Parameters!$J$34+Parameters!$I$35*($A389-Parameters!$J$34),IF($A389&lt;=Parameters!$J$36,Parameters!$I$34*Parameters!$J$34+Parameters!$I$35*(Parameters!$J$35-Parameters!$J$34)+Parameters!$I$36*($A389-Parameters!$J$35),Parameters!$I$34*Parameters!$J$34+Parameters!$I$35*(Parameters!$J$35-Parameters!$J$34)+Parameters!$I$36*(Parameters!$J$36-Parameters!$J$35)+Parameters!$I$37*($A389-Parameters!$J$36)))),_xlfn.IFS($A389&lt;=Parameters!$J$34,Parameters!$I$34*$A389,$A389&lt;=Parameters!$J$35,Parameters!$I$35*$A389,$A389&lt;=Parameters!$J$36,Parameters!$I$36*$A389,$A389&gt;Parameters!$J$36,Parameters!$I$37*$A389))</f>
        <v>51888.36</v>
      </c>
      <c r="AE389" s="290">
        <f t="shared" si="184"/>
        <v>135.12593749999999</v>
      </c>
      <c r="AF389" s="290" cm="1">
        <f t="array" ref="AF389">IF(Parameters!$F$55="No",IF($A389&lt;=Parameters!$J$39,Parameters!$I$39*$A389,IF($A389&lt;=Parameters!$J$40,Parameters!$I$39*Parameters!$J$39+Parameters!$I$40*($A389-Parameters!$J$39),IF($A389&lt;=Parameters!$J$41,Parameters!$I$39*Parameters!$J$39+Parameters!$I$40*(Parameters!$J$40-Parameters!$J$39)+Parameters!$I$41*($A389-Parameters!$J$40),Parameters!$I$39*Parameters!$J$39+Parameters!$I$40*(Parameters!$J$40-Parameters!$J$39)+Parameters!$I$41*(Parameters!$J$41-Parameters!$J$40)+Parameters!$I$42*($A389-Parameters!$J$41)))),_xlfn.IFS($A389&lt;=Parameters!$J$39,Parameters!$I$39*$A389,$A389&lt;=Parameters!$J$40,Parameters!$I$40*$A389,$A389&lt;=Parameters!$J$41,Parameters!$I$41*$A389,$A389&gt;Parameters!$J$41,Parameters!$I$42*$A389))</f>
        <v>54757.14</v>
      </c>
      <c r="AG389" s="290">
        <f t="shared" si="185"/>
        <v>142.59671875000001</v>
      </c>
      <c r="AI389" s="428">
        <f t="shared" si="161"/>
        <v>136.49000000000524</v>
      </c>
      <c r="AJ389" s="428">
        <f t="shared" si="162"/>
        <v>159.36000000000058</v>
      </c>
      <c r="AK389" s="428">
        <f t="shared" si="163"/>
        <v>143.54000000000087</v>
      </c>
      <c r="AL389" s="428">
        <f t="shared" si="164"/>
        <v>158.45999999999913</v>
      </c>
      <c r="AM389" s="428">
        <f t="shared" si="165"/>
        <v>136.49000000000524</v>
      </c>
      <c r="AN389" s="428">
        <f t="shared" si="166"/>
        <v>159.36000000000058</v>
      </c>
      <c r="AO389" s="428">
        <f t="shared" si="167"/>
        <v>143.54000000000087</v>
      </c>
      <c r="AP389" s="428">
        <f t="shared" si="168"/>
        <v>158.45999999999913</v>
      </c>
      <c r="AQ389" s="428">
        <f t="shared" si="169"/>
        <v>136.49000000000524</v>
      </c>
      <c r="AR389" s="428">
        <f t="shared" si="170"/>
        <v>159.36000000000058</v>
      </c>
      <c r="AS389" s="428">
        <f t="shared" si="171"/>
        <v>143.54000000000087</v>
      </c>
      <c r="AT389" s="428">
        <f t="shared" si="172"/>
        <v>158.45999999999913</v>
      </c>
      <c r="AU389" s="428">
        <f t="shared" si="173"/>
        <v>136.49000000000524</v>
      </c>
      <c r="AV389" s="428">
        <f t="shared" si="174"/>
        <v>159.36000000000058</v>
      </c>
      <c r="AW389" s="428">
        <f t="shared" si="175"/>
        <v>143.54000000000087</v>
      </c>
      <c r="AX389" s="428">
        <f t="shared" si="176"/>
        <v>158.45999999999913</v>
      </c>
    </row>
    <row r="390">
      <c r="A390" s="413">
        <v>385</v>
      </c>
      <c r="B390" s="290" cm="1">
        <f t="array" ref="B390">IF(Parameters!$C$55="No",IF($A390&lt;=Parameters!$D$23,Parameters!$C$23*$A390,IF($A390&lt;=Parameters!$D$24,Parameters!$C$23*Parameters!$D$23+Parameters!$C$24*($A390-Parameters!$D$23),IF($A390&lt;=Parameters!$D$25,Parameters!$C$23*Parameters!$D$23+Parameters!$C$24*(Parameters!$D$24-Parameters!$D$23)+Parameters!$C$25*($A390-Parameters!$D$24),Parameters!$C$23*Parameters!$D$23+Parameters!$C$24*(Parameters!$D$24-Parameters!$D$23)+Parameters!$C$25*(Parameters!$D$25-Parameters!$D$24)+Parameters!$C$26*($A390-Parameters!$D$25)))),_xlfn.IFS($A390&lt;=Parameters!$D$23,Parameters!$C$23*$A390,$A390&lt;=Parameters!$D$24,Parameters!$C$24*$A390,$A390&lt;=Parameters!$D$25,Parameters!$C$25*$A390,$A390&gt;Parameters!$D$25,Parameters!$C$26*$A390))</f>
        <v>38952.65</v>
      </c>
      <c r="C390" s="290">
        <f t="shared" si="177"/>
        <v>101.17571428571429</v>
      </c>
      <c r="D390" s="290" cm="1">
        <f t="array" ref="D390">IF(Parameters!$C$55="No",IF($A390&lt;=Parameters!$D$28,Parameters!$C$28*$A390,IF($A390&lt;=Parameters!$D$29,Parameters!$C$28*Parameters!$D$28+Parameters!$C$29*($A390-Parameters!$D$28),IF($A390&lt;=Parameters!$D$30,Parameters!$C$28*Parameters!$D$28+Parameters!$C$29*(Parameters!$D$29-Parameters!$D$28)+Parameters!$C$30*($A390-Parameters!$D$29),Parameters!$C$28*Parameters!$D$28+Parameters!$C$29*(Parameters!$D$29-Parameters!$D$28)+Parameters!$C$30*(Parameters!$D$30-Parameters!$D$29)+Parameters!$C$31*($A390-Parameters!$D$30)))),_xlfn.IFS($A390&lt;=Parameters!$D$28,Parameters!$C$28*$A390,$A390&lt;=Parameters!$D$29,Parameters!$C$29*$A390,$A390&lt;=Parameters!$D$30,Parameters!$C$30*$A390,$A390&gt;Parameters!$D$30,Parameters!$C$31*$A390))</f>
        <v>48838.100000000006</v>
      </c>
      <c r="E390" s="290">
        <f t="shared" si="177"/>
        <v>126.85220779220781</v>
      </c>
      <c r="F390" s="290" cm="1">
        <f t="array" ref="F390">IF(Parameters!$C$55="No",IF($A390&lt;=Parameters!$D$34,Parameters!$C$34*$A390,IF($A390&lt;=Parameters!$D$35,Parameters!$C$34*Parameters!$D$34+Parameters!$C$35*($A390-Parameters!$D$34),IF($A390&lt;=Parameters!$D$36,Parameters!$C$34*Parameters!$D$34+Parameters!$C$35*(Parameters!$D$35-Parameters!$D$34)+Parameters!$C$36*($A390-Parameters!$D$35),Parameters!$C$34*Parameters!$D$34+Parameters!$C$35*(Parameters!$D$35-Parameters!$D$34)+Parameters!$C$36*(Parameters!$D$36-Parameters!$D$35)+Parameters!$C$37*($A390-Parameters!$D$36)))),_xlfn.IFS($A390&lt;=Parameters!$D$34,Parameters!$C$34*$A390,$A390&lt;=Parameters!$D$35,Parameters!$C$35*$A390,$A390&lt;=Parameters!$D$36,Parameters!$C$36*$A390,$A390&gt;Parameters!$D$36,Parameters!$C$37*$A390))</f>
        <v>52031.899999999994</v>
      </c>
      <c r="G390" s="290">
        <f t="shared" si="178"/>
        <v>135.14779220779218</v>
      </c>
      <c r="H390" s="290" cm="1">
        <f t="array" ref="H390">IF(Parameters!$C$55="No",IF($A390&lt;=Parameters!$D$39,Parameters!$C$39*$A390,IF($A390&lt;=Parameters!$D$40,Parameters!$C$39*Parameters!$D$39+Parameters!$C$40*($A390-Parameters!$D$39),IF($A390&lt;=Parameters!$D$41,Parameters!$C$39*Parameters!$D$39+Parameters!$C$40*(Parameters!$D$40-Parameters!$D$39)+Parameters!$C$41*($A390-Parameters!$D$40),Parameters!$C$39*Parameters!$D$39+Parameters!$C$40*(Parameters!$D$40-Parameters!$D$39)+Parameters!$C$41*(Parameters!$D$41-Parameters!$D$40)+Parameters!$C$42*($A390-Parameters!$D$41)))),_xlfn.IFS($A390&lt;=Parameters!$D$39,Parameters!$C$39*$A390,$A390&lt;=Parameters!$D$40,Parameters!$C$40*$A390,$A390&lt;=Parameters!$D$41,Parameters!$C$41*$A390,$A390&gt;Parameters!$D$41,Parameters!$C$42*$A390))</f>
        <v>54915.6</v>
      </c>
      <c r="I390" s="290">
        <f t="shared" si="179"/>
        <v>142.63792207792207</v>
      </c>
      <c r="J390" s="290" cm="1">
        <f t="array" ref="J390">IF(Parameters!$D$55="No",IF($A390&lt;=Parameters!$F$23,Parameters!$E$23*$A390,IF($A390&lt;=Parameters!$F$24,Parameters!$E$23*Parameters!$F$23+Parameters!$E$24*($A390-Parameters!$F$23),IF($A390&lt;=Parameters!$F$25,Parameters!$E$23*Parameters!$F$23+Parameters!$E$24*(Parameters!$F$24-Parameters!$F$23)+Parameters!$E$25*($A390-Parameters!$F$24),Parameters!$E$23*Parameters!$F$23+Parameters!$E$24*(Parameters!$F$24-Parameters!$F$23)+Parameters!$E$25*(Parameters!$F$25-Parameters!$F$24)+Parameters!$E$26*($A390-Parameters!$F$25)))),_xlfn.IFS($A390&lt;=Parameters!$F$23,Parameters!$E$23*$A390,$A390&lt;=Parameters!$F$24,Parameters!$E$24*$A390,$A390&lt;=Parameters!$F$25,Parameters!$E$25*$A390,$A390&gt;Parameters!$F$25,Parameters!$E$26*$A390))</f>
        <v>38952.65</v>
      </c>
      <c r="K390" s="290">
        <f t="shared" ref="K390:K453" si="186">J390/$A390</f>
        <v>101.17571428571429</v>
      </c>
      <c r="L390" s="290" cm="1">
        <f t="array" ref="L390">IF(Parameters!$D$55="No",IF($A390&lt;=Parameters!$F$28,Parameters!$E$28*$A390,IF($A390&lt;=Parameters!$F$29,Parameters!$E$28*Parameters!$F$28+Parameters!$E$29*($A390-Parameters!$F$28),IF($A390&lt;=Parameters!$F$30,Parameters!$E$28*Parameters!$F$28+Parameters!$E$29*(Parameters!$F$29-Parameters!$F$28)+Parameters!$E$30*($A390-Parameters!$F$29),Parameters!$E$28*Parameters!$F$28+Parameters!$E$29*(Parameters!$F$29-Parameters!$F$28)+Parameters!$E$30*(Parameters!$F$30-Parameters!$F$29)+Parameters!$E$31*($A390-Parameters!$F$30)))),_xlfn.IFS($A390&lt;=Parameters!$F$28,Parameters!$E$28*$A390,$A390&lt;=Parameters!$F$29,Parameters!$E$29*$A390,$A390&lt;=Parameters!$F$30,Parameters!$E$30*$A390,$A390&gt;Parameters!$F$30,Parameters!$E$31*$A390))</f>
        <v>48838.100000000006</v>
      </c>
      <c r="M390" s="290">
        <f t="shared" ref="M390:M453" si="187">L390/$A390</f>
        <v>126.85220779220781</v>
      </c>
      <c r="N390" s="290" cm="1">
        <f t="array" ref="N390">IF(Parameters!$D$55="No",IF($A390&lt;=Parameters!$F$34,Parameters!$E$34*$A390,IF($A390&lt;=Parameters!$F$35,Parameters!$E$34*Parameters!$F$34+Parameters!$E$35*($A390-Parameters!$F$34),IF($A390&lt;=Parameters!$F$36,Parameters!$E$34*Parameters!$F$34+Parameters!$E$35*(Parameters!$F$35-Parameters!$F$34)+Parameters!$E$36*($A390-Parameters!$F$35),Parameters!$E$34*Parameters!$F$34+Parameters!$E$35*(Parameters!$F$35-Parameters!$F$34)+Parameters!$E$36*(Parameters!$F$36-Parameters!$F$35)+Parameters!$E$37*($A390-Parameters!$F$36)))),_xlfn.IFS($A390&lt;=Parameters!$F$34,Parameters!$E$34*$A390,$A390&lt;=Parameters!$F$35,Parameters!$E$35*$A390,$A390&lt;=Parameters!$F$36,Parameters!$E$36*$A390,$A390&gt;Parameters!$F$36,Parameters!$E$37*$A390))</f>
        <v>52031.899999999994</v>
      </c>
      <c r="O390" s="290">
        <f t="shared" si="180"/>
        <v>135.14779220779218</v>
      </c>
      <c r="P390" s="290" cm="1">
        <f t="array" ref="P390">IF(Parameters!$D$55="No",IF($A390&lt;=Parameters!$F$39,Parameters!$E$39*$A390,IF($A390&lt;=Parameters!$F$40,Parameters!$E$39*Parameters!$F$39+Parameters!$E$40*($A390-Parameters!$F$39),IF($A390&lt;=Parameters!$F$41,Parameters!$E$39*Parameters!$F$39+Parameters!$E$40*(Parameters!$F$40-Parameters!$F$39)+Parameters!$E$41*($A390-Parameters!$F$40),Parameters!$E$39*Parameters!$F$39+Parameters!$E$40*(Parameters!$F$40-Parameters!$F$39)+Parameters!$E$41*(Parameters!$F$41-Parameters!$F$40)+Parameters!$E$42*($A390-Parameters!$F$41)))),_xlfn.IFS($A390&lt;=Parameters!$F$39,Parameters!$E$39*$A390,$A390&lt;=Parameters!$F$40,Parameters!$E$40*$A390,$A390&lt;=Parameters!$F$41,Parameters!$E$41*$A390,$A390&gt;Parameters!$F$41,Parameters!$E$42*$A390))</f>
        <v>54915.6</v>
      </c>
      <c r="Q390" s="290">
        <f t="shared" si="181"/>
        <v>142.63792207792207</v>
      </c>
      <c r="R390" s="290" cm="1">
        <f t="array" ref="R390">IF(Parameters!$E$55="No",IF($A390&lt;=Parameters!$H$23,Parameters!$G$23*$A390,IF($A390&lt;=Parameters!$H$24,Parameters!$G$23*Parameters!$H$23+Parameters!$G$24*($A390-Parameters!$H$23),IF($A390&lt;=Parameters!$H$25,Parameters!$G$23*Parameters!$H$23+Parameters!$G$24*(Parameters!$H$24-Parameters!$H$23)+Parameters!$G$25*($A390-Parameters!$H$24),Parameters!$G$23*Parameters!$H$23+Parameters!$G$24*(Parameters!$H$24-Parameters!$H$23)+Parameters!$G$25*(Parameters!$H$25-Parameters!$H$24)+Parameters!$G$26*($A390-Parameters!$H$25)))),_xlfn.IFS($A390&lt;=Parameters!$H$23,Parameters!$G$23*$A390,$A390&lt;=Parameters!$H$24,Parameters!$G$24*$A390,$A390&lt;=Parameters!$H$25,Parameters!$G$25*$A390,$A390&gt;Parameters!$H$25,Parameters!$G$26*$A390))</f>
        <v>38952.65</v>
      </c>
      <c r="S390" s="290">
        <f t="shared" ref="S390:S453" si="188">R390/$A390</f>
        <v>101.17571428571429</v>
      </c>
      <c r="T390" s="290" cm="1">
        <f t="array" ref="T390">IF(Parameters!$E$55="No",IF($A390&lt;=Parameters!$H$28,Parameters!$G$28*$A390,IF($A390&lt;=Parameters!$H$29,Parameters!$G$28*Parameters!$H$28+Parameters!$G$29*($A390-Parameters!$H$28),IF($A390&lt;=Parameters!$H$30,Parameters!$G$28*Parameters!$H$28+Parameters!$G$29*(Parameters!$H$29-Parameters!$H$28)+Parameters!$G$30*($A390-Parameters!$H$29),Parameters!$G$28*Parameters!$H$28+Parameters!$G$29*(Parameters!$H$29-Parameters!$H$28)+Parameters!$G$30*(Parameters!$H$30-Parameters!$H$29)+Parameters!$G$31*($A390-Parameters!$H$30)))),_xlfn.IFS($A390&lt;=Parameters!$H$28,Parameters!$G$28*$A390,$A390&lt;=Parameters!$H$29,Parameters!$G$29*$A390,$A390&lt;=Parameters!$H$30,Parameters!$G$30*$A390,$A390&gt;Parameters!$H$30,Parameters!$G$31*$A390))</f>
        <v>48838.100000000006</v>
      </c>
      <c r="U390" s="290">
        <f t="shared" ref="U390:U453" si="189">T390/$A390</f>
        <v>126.85220779220781</v>
      </c>
      <c r="V390" s="290" cm="1">
        <f t="array" ref="V390">IF(Parameters!$E$55="No",IF($A390&lt;=Parameters!$H$34,Parameters!$G$34*$A390,IF($A390&lt;=Parameters!$H$35,Parameters!$G$34*Parameters!$H$34+Parameters!$G$35*($A390-Parameters!$H$34),IF($A390&lt;=Parameters!$H$36,Parameters!$G$34*Parameters!$H$34+Parameters!$G$35*(Parameters!$H$35-Parameters!$H$34)+Parameters!$G$36*($A390-Parameters!$H$35),Parameters!$G$34*Parameters!$H$34+Parameters!$G$35*(Parameters!$H$35-Parameters!$H$34)+Parameters!$G$36*(Parameters!$H$36-Parameters!$H$35)+Parameters!$G$37*($A390-Parameters!$H$36)))),_xlfn.IFS($A390&lt;=Parameters!$H$34,Parameters!$G$34*$A390,$A390&lt;=Parameters!$H$35,Parameters!$G$35*$A390,$A390&lt;=Parameters!$H$36,Parameters!$G$36*$A390,$A390&gt;Parameters!$H$36,Parameters!$G$37*$A390))</f>
        <v>52031.899999999994</v>
      </c>
      <c r="W390" s="290">
        <f t="shared" si="182"/>
        <v>135.14779220779218</v>
      </c>
      <c r="X390" s="290" cm="1">
        <f t="array" ref="X390">IF(Parameters!$E$55="No",IF($A390&lt;=Parameters!$H$39,Parameters!$G$39*$A390,IF($A390&lt;=Parameters!$H$40,Parameters!$G$39*Parameters!$H$39+Parameters!$G$40*($A390-Parameters!$H$39),IF($A390&lt;=Parameters!$H$41,Parameters!$G$39*Parameters!$H$39+Parameters!$G$40*(Parameters!$H$40-Parameters!$H$39)+Parameters!$G$41*($A390-Parameters!$H$40),Parameters!$G$39*Parameters!$H$39+Parameters!$G$40*(Parameters!$H$40-Parameters!$H$39)+Parameters!$G$41*(Parameters!$H$41-Parameters!$H$40)+Parameters!$G$42*($A390-Parameters!$H$41)))),_xlfn.IFS($A390&lt;=Parameters!$H$39,Parameters!$G$39*$A390,$A390&lt;=Parameters!$H$40,Parameters!$G$40*$A390,$A390&lt;=Parameters!$H$41,Parameters!$G$41*$A390,$A390&gt;Parameters!$H$41,Parameters!$G$42*$A390))</f>
        <v>54915.6</v>
      </c>
      <c r="Y390" s="290">
        <f t="shared" si="183"/>
        <v>142.63792207792207</v>
      </c>
      <c r="Z390" s="290" cm="1">
        <f t="array" ref="Z390">IF(Parameters!$F$55="No",IF($A390&lt;=Parameters!$J$23,Parameters!$I$23*$A390,IF($A390&lt;=Parameters!$J$24,Parameters!$I$23*Parameters!$J$23+Parameters!$I$24*($A390-Parameters!$J$23),IF($A390&lt;=Parameters!$J$25,Parameters!$I$23*Parameters!$J$23+Parameters!$I$24*(Parameters!$J$24-Parameters!$J$23)+Parameters!$I$25*($A390-Parameters!$J$24),Parameters!$I$23*Parameters!$J$23+Parameters!$I$24*(Parameters!$J$24-Parameters!$J$23)+Parameters!$I$25*(Parameters!$J$25-Parameters!$J$24)+Parameters!$I$26*($A390-Parameters!$J$25)))),_xlfn.IFS($A390&lt;=Parameters!$J$23,Parameters!$I$23*$A390,$A390&lt;=Parameters!$J$24,Parameters!$I$24*$A390,$A390&lt;=Parameters!$J$25,Parameters!$I$25*$A390,$A390&gt;Parameters!$J$25,Parameters!$I$26*$A390))</f>
        <v>38952.65</v>
      </c>
      <c r="AA390" s="290">
        <f t="shared" ref="AA390:AA453" si="190">Z390/$A390</f>
        <v>101.17571428571429</v>
      </c>
      <c r="AB390" s="290" cm="1">
        <f t="array" ref="AB390">IF(Parameters!$F$55="No",IF($A390&lt;=Parameters!$J$28,Parameters!$I$28*$A390,IF($A390&lt;=Parameters!$J$29,Parameters!$I$28*Parameters!$J$28+Parameters!$I$29*($A390-Parameters!$J$28),IF($A390&lt;=Parameters!$J$30,Parameters!$I$28*Parameters!$J$28+Parameters!$I$29*(Parameters!$J$29-Parameters!$J$28)+Parameters!$I$30*($A390-Parameters!$J$29),Parameters!$I$28*Parameters!$J$28+Parameters!$I$29*(Parameters!$J$29-Parameters!$J$28)+Parameters!$I$30*(Parameters!$J$30-Parameters!$J$29)+Parameters!$I$31*($A390-Parameters!$J$30)))),_xlfn.IFS($A390&lt;=Parameters!$J$28,Parameters!$I$28*$A390,$A390&lt;=Parameters!$J$29,Parameters!$I$29*$A390,$A390&lt;=Parameters!$J$30,Parameters!$I$30*$A390,$A390&gt;Parameters!$J$30,Parameters!$I$31*$A390))</f>
        <v>48838.100000000006</v>
      </c>
      <c r="AC390" s="290">
        <f t="shared" ref="AC390:AC453" si="191">AB390/$A390</f>
        <v>126.85220779220781</v>
      </c>
      <c r="AD390" s="290" cm="1">
        <f t="array" ref="AD390">IF(Parameters!$F$55="No",IF($A390&lt;=Parameters!$J$34,Parameters!$I$34*$A390,IF($A390&lt;=Parameters!$J$35,Parameters!$I$34*Parameters!$J$34+Parameters!$I$35*($A390-Parameters!$J$34),IF($A390&lt;=Parameters!$J$36,Parameters!$I$34*Parameters!$J$34+Parameters!$I$35*(Parameters!$J$35-Parameters!$J$34)+Parameters!$I$36*($A390-Parameters!$J$35),Parameters!$I$34*Parameters!$J$34+Parameters!$I$35*(Parameters!$J$35-Parameters!$J$34)+Parameters!$I$36*(Parameters!$J$36-Parameters!$J$35)+Parameters!$I$37*($A390-Parameters!$J$36)))),_xlfn.IFS($A390&lt;=Parameters!$J$34,Parameters!$I$34*$A390,$A390&lt;=Parameters!$J$35,Parameters!$I$35*$A390,$A390&lt;=Parameters!$J$36,Parameters!$I$36*$A390,$A390&gt;Parameters!$J$36,Parameters!$I$37*$A390))</f>
        <v>52031.899999999994</v>
      </c>
      <c r="AE390" s="290">
        <f t="shared" si="184"/>
        <v>135.14779220779218</v>
      </c>
      <c r="AF390" s="290" cm="1">
        <f t="array" ref="AF390">IF(Parameters!$F$55="No",IF($A390&lt;=Parameters!$J$39,Parameters!$I$39*$A390,IF($A390&lt;=Parameters!$J$40,Parameters!$I$39*Parameters!$J$39+Parameters!$I$40*($A390-Parameters!$J$39),IF($A390&lt;=Parameters!$J$41,Parameters!$I$39*Parameters!$J$39+Parameters!$I$40*(Parameters!$J$40-Parameters!$J$39)+Parameters!$I$41*($A390-Parameters!$J$40),Parameters!$I$39*Parameters!$J$39+Parameters!$I$40*(Parameters!$J$40-Parameters!$J$39)+Parameters!$I$41*(Parameters!$J$41-Parameters!$J$40)+Parameters!$I$42*($A390-Parameters!$J$41)))),_xlfn.IFS($A390&lt;=Parameters!$J$39,Parameters!$I$39*$A390,$A390&lt;=Parameters!$J$40,Parameters!$I$40*$A390,$A390&lt;=Parameters!$J$41,Parameters!$I$41*$A390,$A390&gt;Parameters!$J$41,Parameters!$I$42*$A390))</f>
        <v>54915.6</v>
      </c>
      <c r="AG390" s="290">
        <f t="shared" si="185"/>
        <v>142.63792207792207</v>
      </c>
      <c r="AI390" s="428">
        <f t="shared" ref="AI390:AI453" si="192">B390-B389</f>
        <v>136.48999999999796</v>
      </c>
      <c r="AJ390" s="428">
        <f t="shared" ref="AJ390:AJ453" si="193">D390-D389</f>
        <v>159.36000000000058</v>
      </c>
      <c r="AK390" s="428">
        <f t="shared" ref="AK390:AK453" si="194">F390-F389</f>
        <v>143.5399999999936</v>
      </c>
      <c r="AL390" s="428">
        <f t="shared" ref="AL390:AL453" si="195">H390-H389</f>
        <v>158.45999999999913</v>
      </c>
      <c r="AM390" s="428">
        <f t="shared" ref="AM390:AM453" si="196">J390-J389</f>
        <v>136.48999999999796</v>
      </c>
      <c r="AN390" s="428">
        <f t="shared" ref="AN390:AN453" si="197">L390-L389</f>
        <v>159.36000000000058</v>
      </c>
      <c r="AO390" s="428">
        <f t="shared" ref="AO390:AO453" si="198">N390-N389</f>
        <v>143.5399999999936</v>
      </c>
      <c r="AP390" s="428">
        <f t="shared" ref="AP390:AP453" si="199">P390-P389</f>
        <v>158.45999999999913</v>
      </c>
      <c r="AQ390" s="428">
        <f t="shared" ref="AQ390:AQ453" si="200">R390-R389</f>
        <v>136.48999999999796</v>
      </c>
      <c r="AR390" s="428">
        <f t="shared" ref="AR390:AR453" si="201">T390-T389</f>
        <v>159.36000000000058</v>
      </c>
      <c r="AS390" s="428">
        <f t="shared" ref="AS390:AS453" si="202">V390-V389</f>
        <v>143.5399999999936</v>
      </c>
      <c r="AT390" s="428">
        <f t="shared" ref="AT390:AT453" si="203">X390-X389</f>
        <v>158.45999999999913</v>
      </c>
      <c r="AU390" s="428">
        <f t="shared" ref="AU390:AU453" si="204">Z390-Z389</f>
        <v>136.48999999999796</v>
      </c>
      <c r="AV390" s="428">
        <f t="shared" ref="AV390:AV453" si="205">AB390-AB389</f>
        <v>159.36000000000058</v>
      </c>
      <c r="AW390" s="428">
        <f t="shared" ref="AW390:AW453" si="206">AD390-AD389</f>
        <v>143.5399999999936</v>
      </c>
      <c r="AX390" s="428">
        <f t="shared" ref="AX390:AX453" si="207">AF390-AF389</f>
        <v>158.45999999999913</v>
      </c>
    </row>
    <row r="391">
      <c r="A391" s="413">
        <v>386</v>
      </c>
      <c r="B391" s="290" cm="1">
        <f t="array" ref="B391">IF(Parameters!$C$55="No",IF($A391&lt;=Parameters!$D$23,Parameters!$C$23*$A391,IF($A391&lt;=Parameters!$D$24,Parameters!$C$23*Parameters!$D$23+Parameters!$C$24*($A391-Parameters!$D$23),IF($A391&lt;=Parameters!$D$25,Parameters!$C$23*Parameters!$D$23+Parameters!$C$24*(Parameters!$D$24-Parameters!$D$23)+Parameters!$C$25*($A391-Parameters!$D$24),Parameters!$C$23*Parameters!$D$23+Parameters!$C$24*(Parameters!$D$24-Parameters!$D$23)+Parameters!$C$25*(Parameters!$D$25-Parameters!$D$24)+Parameters!$C$26*($A391-Parameters!$D$25)))),_xlfn.IFS($A391&lt;=Parameters!$D$23,Parameters!$C$23*$A391,$A391&lt;=Parameters!$D$24,Parameters!$C$24*$A391,$A391&lt;=Parameters!$D$25,Parameters!$C$25*$A391,$A391&gt;Parameters!$D$25,Parameters!$C$26*$A391))</f>
        <v>39089.14</v>
      </c>
      <c r="C391" s="290">
        <f t="shared" ref="C391:E454" si="208">B391/$A391</f>
        <v>101.26720207253886</v>
      </c>
      <c r="D391" s="290" cm="1">
        <f t="array" ref="D391">IF(Parameters!$C$55="No",IF($A391&lt;=Parameters!$D$28,Parameters!$C$28*$A391,IF($A391&lt;=Parameters!$D$29,Parameters!$C$28*Parameters!$D$28+Parameters!$C$29*($A391-Parameters!$D$28),IF($A391&lt;=Parameters!$D$30,Parameters!$C$28*Parameters!$D$28+Parameters!$C$29*(Parameters!$D$29-Parameters!$D$28)+Parameters!$C$30*($A391-Parameters!$D$29),Parameters!$C$28*Parameters!$D$28+Parameters!$C$29*(Parameters!$D$29-Parameters!$D$28)+Parameters!$C$30*(Parameters!$D$30-Parameters!$D$29)+Parameters!$C$31*($A391-Parameters!$D$30)))),_xlfn.IFS($A391&lt;=Parameters!$D$28,Parameters!$C$28*$A391,$A391&lt;=Parameters!$D$29,Parameters!$C$29*$A391,$A391&lt;=Parameters!$D$30,Parameters!$C$30*$A391,$A391&gt;Parameters!$D$30,Parameters!$C$31*$A391))</f>
        <v>48997.460000000006</v>
      </c>
      <c r="E391" s="290">
        <f t="shared" si="208"/>
        <v>126.93642487046634</v>
      </c>
      <c r="F391" s="290" cm="1">
        <f t="array" ref="F391">IF(Parameters!$C$55="No",IF($A391&lt;=Parameters!$D$34,Parameters!$C$34*$A391,IF($A391&lt;=Parameters!$D$35,Parameters!$C$34*Parameters!$D$34+Parameters!$C$35*($A391-Parameters!$D$34),IF($A391&lt;=Parameters!$D$36,Parameters!$C$34*Parameters!$D$34+Parameters!$C$35*(Parameters!$D$35-Parameters!$D$34)+Parameters!$C$36*($A391-Parameters!$D$35),Parameters!$C$34*Parameters!$D$34+Parameters!$C$35*(Parameters!$D$35-Parameters!$D$34)+Parameters!$C$36*(Parameters!$D$36-Parameters!$D$35)+Parameters!$C$37*($A391-Parameters!$D$36)))),_xlfn.IFS($A391&lt;=Parameters!$D$34,Parameters!$C$34*$A391,$A391&lt;=Parameters!$D$35,Parameters!$C$35*$A391,$A391&lt;=Parameters!$D$36,Parameters!$C$36*$A391,$A391&gt;Parameters!$D$36,Parameters!$C$37*$A391))</f>
        <v>52175.439999999995</v>
      </c>
      <c r="G391" s="290">
        <f t="shared" ref="G391:G454" si="209">F391/$A391</f>
        <v>135.16953367875647</v>
      </c>
      <c r="H391" s="290" cm="1">
        <f t="array" ref="H391">IF(Parameters!$C$55="No",IF($A391&lt;=Parameters!$D$39,Parameters!$C$39*$A391,IF($A391&lt;=Parameters!$D$40,Parameters!$C$39*Parameters!$D$39+Parameters!$C$40*($A391-Parameters!$D$39),IF($A391&lt;=Parameters!$D$41,Parameters!$C$39*Parameters!$D$39+Parameters!$C$40*(Parameters!$D$40-Parameters!$D$39)+Parameters!$C$41*($A391-Parameters!$D$40),Parameters!$C$39*Parameters!$D$39+Parameters!$C$40*(Parameters!$D$40-Parameters!$D$39)+Parameters!$C$41*(Parameters!$D$41-Parameters!$D$40)+Parameters!$C$42*($A391-Parameters!$D$41)))),_xlfn.IFS($A391&lt;=Parameters!$D$39,Parameters!$C$39*$A391,$A391&lt;=Parameters!$D$40,Parameters!$C$40*$A391,$A391&lt;=Parameters!$D$41,Parameters!$C$41*$A391,$A391&gt;Parameters!$D$41,Parameters!$C$42*$A391))</f>
        <v>55074.06</v>
      </c>
      <c r="I391" s="290">
        <f t="shared" ref="I391:I454" si="210">H391/$A391</f>
        <v>142.67891191709845</v>
      </c>
      <c r="J391" s="290" cm="1">
        <f t="array" ref="J391">IF(Parameters!$D$55="No",IF($A391&lt;=Parameters!$F$23,Parameters!$E$23*$A391,IF($A391&lt;=Parameters!$F$24,Parameters!$E$23*Parameters!$F$23+Parameters!$E$24*($A391-Parameters!$F$23),IF($A391&lt;=Parameters!$F$25,Parameters!$E$23*Parameters!$F$23+Parameters!$E$24*(Parameters!$F$24-Parameters!$F$23)+Parameters!$E$25*($A391-Parameters!$F$24),Parameters!$E$23*Parameters!$F$23+Parameters!$E$24*(Parameters!$F$24-Parameters!$F$23)+Parameters!$E$25*(Parameters!$F$25-Parameters!$F$24)+Parameters!$E$26*($A391-Parameters!$F$25)))),_xlfn.IFS($A391&lt;=Parameters!$F$23,Parameters!$E$23*$A391,$A391&lt;=Parameters!$F$24,Parameters!$E$24*$A391,$A391&lt;=Parameters!$F$25,Parameters!$E$25*$A391,$A391&gt;Parameters!$F$25,Parameters!$E$26*$A391))</f>
        <v>39089.14</v>
      </c>
      <c r="K391" s="290">
        <f t="shared" si="186"/>
        <v>101.26720207253886</v>
      </c>
      <c r="L391" s="290" cm="1">
        <f t="array" ref="L391">IF(Parameters!$D$55="No",IF($A391&lt;=Parameters!$F$28,Parameters!$E$28*$A391,IF($A391&lt;=Parameters!$F$29,Parameters!$E$28*Parameters!$F$28+Parameters!$E$29*($A391-Parameters!$F$28),IF($A391&lt;=Parameters!$F$30,Parameters!$E$28*Parameters!$F$28+Parameters!$E$29*(Parameters!$F$29-Parameters!$F$28)+Parameters!$E$30*($A391-Parameters!$F$29),Parameters!$E$28*Parameters!$F$28+Parameters!$E$29*(Parameters!$F$29-Parameters!$F$28)+Parameters!$E$30*(Parameters!$F$30-Parameters!$F$29)+Parameters!$E$31*($A391-Parameters!$F$30)))),_xlfn.IFS($A391&lt;=Parameters!$F$28,Parameters!$E$28*$A391,$A391&lt;=Parameters!$F$29,Parameters!$E$29*$A391,$A391&lt;=Parameters!$F$30,Parameters!$E$30*$A391,$A391&gt;Parameters!$F$30,Parameters!$E$31*$A391))</f>
        <v>48997.460000000006</v>
      </c>
      <c r="M391" s="290">
        <f t="shared" si="187"/>
        <v>126.93642487046634</v>
      </c>
      <c r="N391" s="290" cm="1">
        <f t="array" ref="N391">IF(Parameters!$D$55="No",IF($A391&lt;=Parameters!$F$34,Parameters!$E$34*$A391,IF($A391&lt;=Parameters!$F$35,Parameters!$E$34*Parameters!$F$34+Parameters!$E$35*($A391-Parameters!$F$34),IF($A391&lt;=Parameters!$F$36,Parameters!$E$34*Parameters!$F$34+Parameters!$E$35*(Parameters!$F$35-Parameters!$F$34)+Parameters!$E$36*($A391-Parameters!$F$35),Parameters!$E$34*Parameters!$F$34+Parameters!$E$35*(Parameters!$F$35-Parameters!$F$34)+Parameters!$E$36*(Parameters!$F$36-Parameters!$F$35)+Parameters!$E$37*($A391-Parameters!$F$36)))),_xlfn.IFS($A391&lt;=Parameters!$F$34,Parameters!$E$34*$A391,$A391&lt;=Parameters!$F$35,Parameters!$E$35*$A391,$A391&lt;=Parameters!$F$36,Parameters!$E$36*$A391,$A391&gt;Parameters!$F$36,Parameters!$E$37*$A391))</f>
        <v>52175.439999999995</v>
      </c>
      <c r="O391" s="290">
        <f t="shared" ref="O391:O454" si="211">N391/$A391</f>
        <v>135.16953367875647</v>
      </c>
      <c r="P391" s="290" cm="1">
        <f t="array" ref="P391">IF(Parameters!$D$55="No",IF($A391&lt;=Parameters!$F$39,Parameters!$E$39*$A391,IF($A391&lt;=Parameters!$F$40,Parameters!$E$39*Parameters!$F$39+Parameters!$E$40*($A391-Parameters!$F$39),IF($A391&lt;=Parameters!$F$41,Parameters!$E$39*Parameters!$F$39+Parameters!$E$40*(Parameters!$F$40-Parameters!$F$39)+Parameters!$E$41*($A391-Parameters!$F$40),Parameters!$E$39*Parameters!$F$39+Parameters!$E$40*(Parameters!$F$40-Parameters!$F$39)+Parameters!$E$41*(Parameters!$F$41-Parameters!$F$40)+Parameters!$E$42*($A391-Parameters!$F$41)))),_xlfn.IFS($A391&lt;=Parameters!$F$39,Parameters!$E$39*$A391,$A391&lt;=Parameters!$F$40,Parameters!$E$40*$A391,$A391&lt;=Parameters!$F$41,Parameters!$E$41*$A391,$A391&gt;Parameters!$F$41,Parameters!$E$42*$A391))</f>
        <v>55074.06</v>
      </c>
      <c r="Q391" s="290">
        <f t="shared" ref="Q391:Q454" si="212">P391/$A391</f>
        <v>142.67891191709845</v>
      </c>
      <c r="R391" s="290" cm="1">
        <f t="array" ref="R391">IF(Parameters!$E$55="No",IF($A391&lt;=Parameters!$H$23,Parameters!$G$23*$A391,IF($A391&lt;=Parameters!$H$24,Parameters!$G$23*Parameters!$H$23+Parameters!$G$24*($A391-Parameters!$H$23),IF($A391&lt;=Parameters!$H$25,Parameters!$G$23*Parameters!$H$23+Parameters!$G$24*(Parameters!$H$24-Parameters!$H$23)+Parameters!$G$25*($A391-Parameters!$H$24),Parameters!$G$23*Parameters!$H$23+Parameters!$G$24*(Parameters!$H$24-Parameters!$H$23)+Parameters!$G$25*(Parameters!$H$25-Parameters!$H$24)+Parameters!$G$26*($A391-Parameters!$H$25)))),_xlfn.IFS($A391&lt;=Parameters!$H$23,Parameters!$G$23*$A391,$A391&lt;=Parameters!$H$24,Parameters!$G$24*$A391,$A391&lt;=Parameters!$H$25,Parameters!$G$25*$A391,$A391&gt;Parameters!$H$25,Parameters!$G$26*$A391))</f>
        <v>39089.14</v>
      </c>
      <c r="S391" s="290">
        <f t="shared" si="188"/>
        <v>101.26720207253886</v>
      </c>
      <c r="T391" s="290" cm="1">
        <f t="array" ref="T391">IF(Parameters!$E$55="No",IF($A391&lt;=Parameters!$H$28,Parameters!$G$28*$A391,IF($A391&lt;=Parameters!$H$29,Parameters!$G$28*Parameters!$H$28+Parameters!$G$29*($A391-Parameters!$H$28),IF($A391&lt;=Parameters!$H$30,Parameters!$G$28*Parameters!$H$28+Parameters!$G$29*(Parameters!$H$29-Parameters!$H$28)+Parameters!$G$30*($A391-Parameters!$H$29),Parameters!$G$28*Parameters!$H$28+Parameters!$G$29*(Parameters!$H$29-Parameters!$H$28)+Parameters!$G$30*(Parameters!$H$30-Parameters!$H$29)+Parameters!$G$31*($A391-Parameters!$H$30)))),_xlfn.IFS($A391&lt;=Parameters!$H$28,Parameters!$G$28*$A391,$A391&lt;=Parameters!$H$29,Parameters!$G$29*$A391,$A391&lt;=Parameters!$H$30,Parameters!$G$30*$A391,$A391&gt;Parameters!$H$30,Parameters!$G$31*$A391))</f>
        <v>48997.460000000006</v>
      </c>
      <c r="U391" s="290">
        <f t="shared" si="189"/>
        <v>126.93642487046634</v>
      </c>
      <c r="V391" s="290" cm="1">
        <f t="array" ref="V391">IF(Parameters!$E$55="No",IF($A391&lt;=Parameters!$H$34,Parameters!$G$34*$A391,IF($A391&lt;=Parameters!$H$35,Parameters!$G$34*Parameters!$H$34+Parameters!$G$35*($A391-Parameters!$H$34),IF($A391&lt;=Parameters!$H$36,Parameters!$G$34*Parameters!$H$34+Parameters!$G$35*(Parameters!$H$35-Parameters!$H$34)+Parameters!$G$36*($A391-Parameters!$H$35),Parameters!$G$34*Parameters!$H$34+Parameters!$G$35*(Parameters!$H$35-Parameters!$H$34)+Parameters!$G$36*(Parameters!$H$36-Parameters!$H$35)+Parameters!$G$37*($A391-Parameters!$H$36)))),_xlfn.IFS($A391&lt;=Parameters!$H$34,Parameters!$G$34*$A391,$A391&lt;=Parameters!$H$35,Parameters!$G$35*$A391,$A391&lt;=Parameters!$H$36,Parameters!$G$36*$A391,$A391&gt;Parameters!$H$36,Parameters!$G$37*$A391))</f>
        <v>52175.439999999995</v>
      </c>
      <c r="W391" s="290">
        <f t="shared" ref="W391:W454" si="213">V391/$A391</f>
        <v>135.16953367875647</v>
      </c>
      <c r="X391" s="290" cm="1">
        <f t="array" ref="X391">IF(Parameters!$E$55="No",IF($A391&lt;=Parameters!$H$39,Parameters!$G$39*$A391,IF($A391&lt;=Parameters!$H$40,Parameters!$G$39*Parameters!$H$39+Parameters!$G$40*($A391-Parameters!$H$39),IF($A391&lt;=Parameters!$H$41,Parameters!$G$39*Parameters!$H$39+Parameters!$G$40*(Parameters!$H$40-Parameters!$H$39)+Parameters!$G$41*($A391-Parameters!$H$40),Parameters!$G$39*Parameters!$H$39+Parameters!$G$40*(Parameters!$H$40-Parameters!$H$39)+Parameters!$G$41*(Parameters!$H$41-Parameters!$H$40)+Parameters!$G$42*($A391-Parameters!$H$41)))),_xlfn.IFS($A391&lt;=Parameters!$H$39,Parameters!$G$39*$A391,$A391&lt;=Parameters!$H$40,Parameters!$G$40*$A391,$A391&lt;=Parameters!$H$41,Parameters!$G$41*$A391,$A391&gt;Parameters!$H$41,Parameters!$G$42*$A391))</f>
        <v>55074.06</v>
      </c>
      <c r="Y391" s="290">
        <f t="shared" ref="Y391:Y454" si="214">X391/$A391</f>
        <v>142.67891191709845</v>
      </c>
      <c r="Z391" s="290" cm="1">
        <f t="array" ref="Z391">IF(Parameters!$F$55="No",IF($A391&lt;=Parameters!$J$23,Parameters!$I$23*$A391,IF($A391&lt;=Parameters!$J$24,Parameters!$I$23*Parameters!$J$23+Parameters!$I$24*($A391-Parameters!$J$23),IF($A391&lt;=Parameters!$J$25,Parameters!$I$23*Parameters!$J$23+Parameters!$I$24*(Parameters!$J$24-Parameters!$J$23)+Parameters!$I$25*($A391-Parameters!$J$24),Parameters!$I$23*Parameters!$J$23+Parameters!$I$24*(Parameters!$J$24-Parameters!$J$23)+Parameters!$I$25*(Parameters!$J$25-Parameters!$J$24)+Parameters!$I$26*($A391-Parameters!$J$25)))),_xlfn.IFS($A391&lt;=Parameters!$J$23,Parameters!$I$23*$A391,$A391&lt;=Parameters!$J$24,Parameters!$I$24*$A391,$A391&lt;=Parameters!$J$25,Parameters!$I$25*$A391,$A391&gt;Parameters!$J$25,Parameters!$I$26*$A391))</f>
        <v>39089.14</v>
      </c>
      <c r="AA391" s="290">
        <f t="shared" si="190"/>
        <v>101.26720207253886</v>
      </c>
      <c r="AB391" s="290" cm="1">
        <f t="array" ref="AB391">IF(Parameters!$F$55="No",IF($A391&lt;=Parameters!$J$28,Parameters!$I$28*$A391,IF($A391&lt;=Parameters!$J$29,Parameters!$I$28*Parameters!$J$28+Parameters!$I$29*($A391-Parameters!$J$28),IF($A391&lt;=Parameters!$J$30,Parameters!$I$28*Parameters!$J$28+Parameters!$I$29*(Parameters!$J$29-Parameters!$J$28)+Parameters!$I$30*($A391-Parameters!$J$29),Parameters!$I$28*Parameters!$J$28+Parameters!$I$29*(Parameters!$J$29-Parameters!$J$28)+Parameters!$I$30*(Parameters!$J$30-Parameters!$J$29)+Parameters!$I$31*($A391-Parameters!$J$30)))),_xlfn.IFS($A391&lt;=Parameters!$J$28,Parameters!$I$28*$A391,$A391&lt;=Parameters!$J$29,Parameters!$I$29*$A391,$A391&lt;=Parameters!$J$30,Parameters!$I$30*$A391,$A391&gt;Parameters!$J$30,Parameters!$I$31*$A391))</f>
        <v>48997.460000000006</v>
      </c>
      <c r="AC391" s="290">
        <f t="shared" si="191"/>
        <v>126.93642487046634</v>
      </c>
      <c r="AD391" s="290" cm="1">
        <f t="array" ref="AD391">IF(Parameters!$F$55="No",IF($A391&lt;=Parameters!$J$34,Parameters!$I$34*$A391,IF($A391&lt;=Parameters!$J$35,Parameters!$I$34*Parameters!$J$34+Parameters!$I$35*($A391-Parameters!$J$34),IF($A391&lt;=Parameters!$J$36,Parameters!$I$34*Parameters!$J$34+Parameters!$I$35*(Parameters!$J$35-Parameters!$J$34)+Parameters!$I$36*($A391-Parameters!$J$35),Parameters!$I$34*Parameters!$J$34+Parameters!$I$35*(Parameters!$J$35-Parameters!$J$34)+Parameters!$I$36*(Parameters!$J$36-Parameters!$J$35)+Parameters!$I$37*($A391-Parameters!$J$36)))),_xlfn.IFS($A391&lt;=Parameters!$J$34,Parameters!$I$34*$A391,$A391&lt;=Parameters!$J$35,Parameters!$I$35*$A391,$A391&lt;=Parameters!$J$36,Parameters!$I$36*$A391,$A391&gt;Parameters!$J$36,Parameters!$I$37*$A391))</f>
        <v>52175.439999999995</v>
      </c>
      <c r="AE391" s="290">
        <f t="shared" ref="AE391:AE454" si="215">AD391/$A391</f>
        <v>135.16953367875647</v>
      </c>
      <c r="AF391" s="290" cm="1">
        <f t="array" ref="AF391">IF(Parameters!$F$55="No",IF($A391&lt;=Parameters!$J$39,Parameters!$I$39*$A391,IF($A391&lt;=Parameters!$J$40,Parameters!$I$39*Parameters!$J$39+Parameters!$I$40*($A391-Parameters!$J$39),IF($A391&lt;=Parameters!$J$41,Parameters!$I$39*Parameters!$J$39+Parameters!$I$40*(Parameters!$J$40-Parameters!$J$39)+Parameters!$I$41*($A391-Parameters!$J$40),Parameters!$I$39*Parameters!$J$39+Parameters!$I$40*(Parameters!$J$40-Parameters!$J$39)+Parameters!$I$41*(Parameters!$J$41-Parameters!$J$40)+Parameters!$I$42*($A391-Parameters!$J$41)))),_xlfn.IFS($A391&lt;=Parameters!$J$39,Parameters!$I$39*$A391,$A391&lt;=Parameters!$J$40,Parameters!$I$40*$A391,$A391&lt;=Parameters!$J$41,Parameters!$I$41*$A391,$A391&gt;Parameters!$J$41,Parameters!$I$42*$A391))</f>
        <v>55074.06</v>
      </c>
      <c r="AG391" s="290">
        <f t="shared" ref="AG391:AG454" si="216">AF391/$A391</f>
        <v>142.67891191709845</v>
      </c>
      <c r="AI391" s="428">
        <f t="shared" si="192"/>
        <v>136.48999999999796</v>
      </c>
      <c r="AJ391" s="428">
        <f t="shared" si="193"/>
        <v>159.36000000000058</v>
      </c>
      <c r="AK391" s="428">
        <f t="shared" si="194"/>
        <v>143.54000000000087</v>
      </c>
      <c r="AL391" s="428">
        <f t="shared" si="195"/>
        <v>158.45999999999913</v>
      </c>
      <c r="AM391" s="428">
        <f t="shared" si="196"/>
        <v>136.48999999999796</v>
      </c>
      <c r="AN391" s="428">
        <f t="shared" si="197"/>
        <v>159.36000000000058</v>
      </c>
      <c r="AO391" s="428">
        <f t="shared" si="198"/>
        <v>143.54000000000087</v>
      </c>
      <c r="AP391" s="428">
        <f t="shared" si="199"/>
        <v>158.45999999999913</v>
      </c>
      <c r="AQ391" s="428">
        <f t="shared" si="200"/>
        <v>136.48999999999796</v>
      </c>
      <c r="AR391" s="428">
        <f t="shared" si="201"/>
        <v>159.36000000000058</v>
      </c>
      <c r="AS391" s="428">
        <f t="shared" si="202"/>
        <v>143.54000000000087</v>
      </c>
      <c r="AT391" s="428">
        <f t="shared" si="203"/>
        <v>158.45999999999913</v>
      </c>
      <c r="AU391" s="428">
        <f t="shared" si="204"/>
        <v>136.48999999999796</v>
      </c>
      <c r="AV391" s="428">
        <f t="shared" si="205"/>
        <v>159.36000000000058</v>
      </c>
      <c r="AW391" s="428">
        <f t="shared" si="206"/>
        <v>143.54000000000087</v>
      </c>
      <c r="AX391" s="428">
        <f t="shared" si="207"/>
        <v>158.45999999999913</v>
      </c>
    </row>
    <row r="392">
      <c r="A392" s="413">
        <v>387</v>
      </c>
      <c r="B392" s="290" cm="1">
        <f t="array" ref="B392">IF(Parameters!$C$55="No",IF($A392&lt;=Parameters!$D$23,Parameters!$C$23*$A392,IF($A392&lt;=Parameters!$D$24,Parameters!$C$23*Parameters!$D$23+Parameters!$C$24*($A392-Parameters!$D$23),IF($A392&lt;=Parameters!$D$25,Parameters!$C$23*Parameters!$D$23+Parameters!$C$24*(Parameters!$D$24-Parameters!$D$23)+Parameters!$C$25*($A392-Parameters!$D$24),Parameters!$C$23*Parameters!$D$23+Parameters!$C$24*(Parameters!$D$24-Parameters!$D$23)+Parameters!$C$25*(Parameters!$D$25-Parameters!$D$24)+Parameters!$C$26*($A392-Parameters!$D$25)))),_xlfn.IFS($A392&lt;=Parameters!$D$23,Parameters!$C$23*$A392,$A392&lt;=Parameters!$D$24,Parameters!$C$24*$A392,$A392&lt;=Parameters!$D$25,Parameters!$C$25*$A392,$A392&gt;Parameters!$D$25,Parameters!$C$26*$A392))</f>
        <v>39225.630000000005</v>
      </c>
      <c r="C392" s="290">
        <f t="shared" si="208"/>
        <v>101.35821705426358</v>
      </c>
      <c r="D392" s="290" cm="1">
        <f t="array" ref="D392">IF(Parameters!$C$55="No",IF($A392&lt;=Parameters!$D$28,Parameters!$C$28*$A392,IF($A392&lt;=Parameters!$D$29,Parameters!$C$28*Parameters!$D$28+Parameters!$C$29*($A392-Parameters!$D$28),IF($A392&lt;=Parameters!$D$30,Parameters!$C$28*Parameters!$D$28+Parameters!$C$29*(Parameters!$D$29-Parameters!$D$28)+Parameters!$C$30*($A392-Parameters!$D$29),Parameters!$C$28*Parameters!$D$28+Parameters!$C$29*(Parameters!$D$29-Parameters!$D$28)+Parameters!$C$30*(Parameters!$D$30-Parameters!$D$29)+Parameters!$C$31*($A392-Parameters!$D$30)))),_xlfn.IFS($A392&lt;=Parameters!$D$28,Parameters!$C$28*$A392,$A392&lt;=Parameters!$D$29,Parameters!$C$29*$A392,$A392&lt;=Parameters!$D$30,Parameters!$C$30*$A392,$A392&gt;Parameters!$D$30,Parameters!$C$31*$A392))</f>
        <v>49156.820000000007</v>
      </c>
      <c r="E392" s="290">
        <f t="shared" si="208"/>
        <v>127.02020671834627</v>
      </c>
      <c r="F392" s="290" cm="1">
        <f t="array" ref="F392">IF(Parameters!$C$55="No",IF($A392&lt;=Parameters!$D$34,Parameters!$C$34*$A392,IF($A392&lt;=Parameters!$D$35,Parameters!$C$34*Parameters!$D$34+Parameters!$C$35*($A392-Parameters!$D$34),IF($A392&lt;=Parameters!$D$36,Parameters!$C$34*Parameters!$D$34+Parameters!$C$35*(Parameters!$D$35-Parameters!$D$34)+Parameters!$C$36*($A392-Parameters!$D$35),Parameters!$C$34*Parameters!$D$34+Parameters!$C$35*(Parameters!$D$35-Parameters!$D$34)+Parameters!$C$36*(Parameters!$D$36-Parameters!$D$35)+Parameters!$C$37*($A392-Parameters!$D$36)))),_xlfn.IFS($A392&lt;=Parameters!$D$34,Parameters!$C$34*$A392,$A392&lt;=Parameters!$D$35,Parameters!$C$35*$A392,$A392&lt;=Parameters!$D$36,Parameters!$C$36*$A392,$A392&gt;Parameters!$D$36,Parameters!$C$37*$A392))</f>
        <v>52318.979999999996</v>
      </c>
      <c r="G392" s="290">
        <f t="shared" si="209"/>
        <v>135.19116279069766</v>
      </c>
      <c r="H392" s="290" cm="1">
        <f t="array" ref="H392">IF(Parameters!$C$55="No",IF($A392&lt;=Parameters!$D$39,Parameters!$C$39*$A392,IF($A392&lt;=Parameters!$D$40,Parameters!$C$39*Parameters!$D$39+Parameters!$C$40*($A392-Parameters!$D$39),IF($A392&lt;=Parameters!$D$41,Parameters!$C$39*Parameters!$D$39+Parameters!$C$40*(Parameters!$D$40-Parameters!$D$39)+Parameters!$C$41*($A392-Parameters!$D$40),Parameters!$C$39*Parameters!$D$39+Parameters!$C$40*(Parameters!$D$40-Parameters!$D$39)+Parameters!$C$41*(Parameters!$D$41-Parameters!$D$40)+Parameters!$C$42*($A392-Parameters!$D$41)))),_xlfn.IFS($A392&lt;=Parameters!$D$39,Parameters!$C$39*$A392,$A392&lt;=Parameters!$D$40,Parameters!$C$40*$A392,$A392&lt;=Parameters!$D$41,Parameters!$C$41*$A392,$A392&gt;Parameters!$D$41,Parameters!$C$42*$A392))</f>
        <v>55232.520000000004</v>
      </c>
      <c r="I392" s="290">
        <f t="shared" si="210"/>
        <v>142.71968992248063</v>
      </c>
      <c r="J392" s="290" cm="1">
        <f t="array" ref="J392">IF(Parameters!$D$55="No",IF($A392&lt;=Parameters!$F$23,Parameters!$E$23*$A392,IF($A392&lt;=Parameters!$F$24,Parameters!$E$23*Parameters!$F$23+Parameters!$E$24*($A392-Parameters!$F$23),IF($A392&lt;=Parameters!$F$25,Parameters!$E$23*Parameters!$F$23+Parameters!$E$24*(Parameters!$F$24-Parameters!$F$23)+Parameters!$E$25*($A392-Parameters!$F$24),Parameters!$E$23*Parameters!$F$23+Parameters!$E$24*(Parameters!$F$24-Parameters!$F$23)+Parameters!$E$25*(Parameters!$F$25-Parameters!$F$24)+Parameters!$E$26*($A392-Parameters!$F$25)))),_xlfn.IFS($A392&lt;=Parameters!$F$23,Parameters!$E$23*$A392,$A392&lt;=Parameters!$F$24,Parameters!$E$24*$A392,$A392&lt;=Parameters!$F$25,Parameters!$E$25*$A392,$A392&gt;Parameters!$F$25,Parameters!$E$26*$A392))</f>
        <v>39225.630000000005</v>
      </c>
      <c r="K392" s="290">
        <f t="shared" si="186"/>
        <v>101.35821705426358</v>
      </c>
      <c r="L392" s="290" cm="1">
        <f t="array" ref="L392">IF(Parameters!$D$55="No",IF($A392&lt;=Parameters!$F$28,Parameters!$E$28*$A392,IF($A392&lt;=Parameters!$F$29,Parameters!$E$28*Parameters!$F$28+Parameters!$E$29*($A392-Parameters!$F$28),IF($A392&lt;=Parameters!$F$30,Parameters!$E$28*Parameters!$F$28+Parameters!$E$29*(Parameters!$F$29-Parameters!$F$28)+Parameters!$E$30*($A392-Parameters!$F$29),Parameters!$E$28*Parameters!$F$28+Parameters!$E$29*(Parameters!$F$29-Parameters!$F$28)+Parameters!$E$30*(Parameters!$F$30-Parameters!$F$29)+Parameters!$E$31*($A392-Parameters!$F$30)))),_xlfn.IFS($A392&lt;=Parameters!$F$28,Parameters!$E$28*$A392,$A392&lt;=Parameters!$F$29,Parameters!$E$29*$A392,$A392&lt;=Parameters!$F$30,Parameters!$E$30*$A392,$A392&gt;Parameters!$F$30,Parameters!$E$31*$A392))</f>
        <v>49156.820000000007</v>
      </c>
      <c r="M392" s="290">
        <f t="shared" si="187"/>
        <v>127.02020671834627</v>
      </c>
      <c r="N392" s="290" cm="1">
        <f t="array" ref="N392">IF(Parameters!$D$55="No",IF($A392&lt;=Parameters!$F$34,Parameters!$E$34*$A392,IF($A392&lt;=Parameters!$F$35,Parameters!$E$34*Parameters!$F$34+Parameters!$E$35*($A392-Parameters!$F$34),IF($A392&lt;=Parameters!$F$36,Parameters!$E$34*Parameters!$F$34+Parameters!$E$35*(Parameters!$F$35-Parameters!$F$34)+Parameters!$E$36*($A392-Parameters!$F$35),Parameters!$E$34*Parameters!$F$34+Parameters!$E$35*(Parameters!$F$35-Parameters!$F$34)+Parameters!$E$36*(Parameters!$F$36-Parameters!$F$35)+Parameters!$E$37*($A392-Parameters!$F$36)))),_xlfn.IFS($A392&lt;=Parameters!$F$34,Parameters!$E$34*$A392,$A392&lt;=Parameters!$F$35,Parameters!$E$35*$A392,$A392&lt;=Parameters!$F$36,Parameters!$E$36*$A392,$A392&gt;Parameters!$F$36,Parameters!$E$37*$A392))</f>
        <v>52318.979999999996</v>
      </c>
      <c r="O392" s="290">
        <f t="shared" si="211"/>
        <v>135.19116279069766</v>
      </c>
      <c r="P392" s="290" cm="1">
        <f t="array" ref="P392">IF(Parameters!$D$55="No",IF($A392&lt;=Parameters!$F$39,Parameters!$E$39*$A392,IF($A392&lt;=Parameters!$F$40,Parameters!$E$39*Parameters!$F$39+Parameters!$E$40*($A392-Parameters!$F$39),IF($A392&lt;=Parameters!$F$41,Parameters!$E$39*Parameters!$F$39+Parameters!$E$40*(Parameters!$F$40-Parameters!$F$39)+Parameters!$E$41*($A392-Parameters!$F$40),Parameters!$E$39*Parameters!$F$39+Parameters!$E$40*(Parameters!$F$40-Parameters!$F$39)+Parameters!$E$41*(Parameters!$F$41-Parameters!$F$40)+Parameters!$E$42*($A392-Parameters!$F$41)))),_xlfn.IFS($A392&lt;=Parameters!$F$39,Parameters!$E$39*$A392,$A392&lt;=Parameters!$F$40,Parameters!$E$40*$A392,$A392&lt;=Parameters!$F$41,Parameters!$E$41*$A392,$A392&gt;Parameters!$F$41,Parameters!$E$42*$A392))</f>
        <v>55232.520000000004</v>
      </c>
      <c r="Q392" s="290">
        <f t="shared" si="212"/>
        <v>142.71968992248063</v>
      </c>
      <c r="R392" s="290" cm="1">
        <f t="array" ref="R392">IF(Parameters!$E$55="No",IF($A392&lt;=Parameters!$H$23,Parameters!$G$23*$A392,IF($A392&lt;=Parameters!$H$24,Parameters!$G$23*Parameters!$H$23+Parameters!$G$24*($A392-Parameters!$H$23),IF($A392&lt;=Parameters!$H$25,Parameters!$G$23*Parameters!$H$23+Parameters!$G$24*(Parameters!$H$24-Parameters!$H$23)+Parameters!$G$25*($A392-Parameters!$H$24),Parameters!$G$23*Parameters!$H$23+Parameters!$G$24*(Parameters!$H$24-Parameters!$H$23)+Parameters!$G$25*(Parameters!$H$25-Parameters!$H$24)+Parameters!$G$26*($A392-Parameters!$H$25)))),_xlfn.IFS($A392&lt;=Parameters!$H$23,Parameters!$G$23*$A392,$A392&lt;=Parameters!$H$24,Parameters!$G$24*$A392,$A392&lt;=Parameters!$H$25,Parameters!$G$25*$A392,$A392&gt;Parameters!$H$25,Parameters!$G$26*$A392))</f>
        <v>39225.630000000005</v>
      </c>
      <c r="S392" s="290">
        <f t="shared" si="188"/>
        <v>101.35821705426358</v>
      </c>
      <c r="T392" s="290" cm="1">
        <f t="array" ref="T392">IF(Parameters!$E$55="No",IF($A392&lt;=Parameters!$H$28,Parameters!$G$28*$A392,IF($A392&lt;=Parameters!$H$29,Parameters!$G$28*Parameters!$H$28+Parameters!$G$29*($A392-Parameters!$H$28),IF($A392&lt;=Parameters!$H$30,Parameters!$G$28*Parameters!$H$28+Parameters!$G$29*(Parameters!$H$29-Parameters!$H$28)+Parameters!$G$30*($A392-Parameters!$H$29),Parameters!$G$28*Parameters!$H$28+Parameters!$G$29*(Parameters!$H$29-Parameters!$H$28)+Parameters!$G$30*(Parameters!$H$30-Parameters!$H$29)+Parameters!$G$31*($A392-Parameters!$H$30)))),_xlfn.IFS($A392&lt;=Parameters!$H$28,Parameters!$G$28*$A392,$A392&lt;=Parameters!$H$29,Parameters!$G$29*$A392,$A392&lt;=Parameters!$H$30,Parameters!$G$30*$A392,$A392&gt;Parameters!$H$30,Parameters!$G$31*$A392))</f>
        <v>49156.820000000007</v>
      </c>
      <c r="U392" s="290">
        <f t="shared" si="189"/>
        <v>127.02020671834627</v>
      </c>
      <c r="V392" s="290" cm="1">
        <f t="array" ref="V392">IF(Parameters!$E$55="No",IF($A392&lt;=Parameters!$H$34,Parameters!$G$34*$A392,IF($A392&lt;=Parameters!$H$35,Parameters!$G$34*Parameters!$H$34+Parameters!$G$35*($A392-Parameters!$H$34),IF($A392&lt;=Parameters!$H$36,Parameters!$G$34*Parameters!$H$34+Parameters!$G$35*(Parameters!$H$35-Parameters!$H$34)+Parameters!$G$36*($A392-Parameters!$H$35),Parameters!$G$34*Parameters!$H$34+Parameters!$G$35*(Parameters!$H$35-Parameters!$H$34)+Parameters!$G$36*(Parameters!$H$36-Parameters!$H$35)+Parameters!$G$37*($A392-Parameters!$H$36)))),_xlfn.IFS($A392&lt;=Parameters!$H$34,Parameters!$G$34*$A392,$A392&lt;=Parameters!$H$35,Parameters!$G$35*$A392,$A392&lt;=Parameters!$H$36,Parameters!$G$36*$A392,$A392&gt;Parameters!$H$36,Parameters!$G$37*$A392))</f>
        <v>52318.979999999996</v>
      </c>
      <c r="W392" s="290">
        <f t="shared" si="213"/>
        <v>135.19116279069766</v>
      </c>
      <c r="X392" s="290" cm="1">
        <f t="array" ref="X392">IF(Parameters!$E$55="No",IF($A392&lt;=Parameters!$H$39,Parameters!$G$39*$A392,IF($A392&lt;=Parameters!$H$40,Parameters!$G$39*Parameters!$H$39+Parameters!$G$40*($A392-Parameters!$H$39),IF($A392&lt;=Parameters!$H$41,Parameters!$G$39*Parameters!$H$39+Parameters!$G$40*(Parameters!$H$40-Parameters!$H$39)+Parameters!$G$41*($A392-Parameters!$H$40),Parameters!$G$39*Parameters!$H$39+Parameters!$G$40*(Parameters!$H$40-Parameters!$H$39)+Parameters!$G$41*(Parameters!$H$41-Parameters!$H$40)+Parameters!$G$42*($A392-Parameters!$H$41)))),_xlfn.IFS($A392&lt;=Parameters!$H$39,Parameters!$G$39*$A392,$A392&lt;=Parameters!$H$40,Parameters!$G$40*$A392,$A392&lt;=Parameters!$H$41,Parameters!$G$41*$A392,$A392&gt;Parameters!$H$41,Parameters!$G$42*$A392))</f>
        <v>55232.520000000004</v>
      </c>
      <c r="Y392" s="290">
        <f t="shared" si="214"/>
        <v>142.71968992248063</v>
      </c>
      <c r="Z392" s="290" cm="1">
        <f t="array" ref="Z392">IF(Parameters!$F$55="No",IF($A392&lt;=Parameters!$J$23,Parameters!$I$23*$A392,IF($A392&lt;=Parameters!$J$24,Parameters!$I$23*Parameters!$J$23+Parameters!$I$24*($A392-Parameters!$J$23),IF($A392&lt;=Parameters!$J$25,Parameters!$I$23*Parameters!$J$23+Parameters!$I$24*(Parameters!$J$24-Parameters!$J$23)+Parameters!$I$25*($A392-Parameters!$J$24),Parameters!$I$23*Parameters!$J$23+Parameters!$I$24*(Parameters!$J$24-Parameters!$J$23)+Parameters!$I$25*(Parameters!$J$25-Parameters!$J$24)+Parameters!$I$26*($A392-Parameters!$J$25)))),_xlfn.IFS($A392&lt;=Parameters!$J$23,Parameters!$I$23*$A392,$A392&lt;=Parameters!$J$24,Parameters!$I$24*$A392,$A392&lt;=Parameters!$J$25,Parameters!$I$25*$A392,$A392&gt;Parameters!$J$25,Parameters!$I$26*$A392))</f>
        <v>39225.630000000005</v>
      </c>
      <c r="AA392" s="290">
        <f t="shared" si="190"/>
        <v>101.35821705426358</v>
      </c>
      <c r="AB392" s="290" cm="1">
        <f t="array" ref="AB392">IF(Parameters!$F$55="No",IF($A392&lt;=Parameters!$J$28,Parameters!$I$28*$A392,IF($A392&lt;=Parameters!$J$29,Parameters!$I$28*Parameters!$J$28+Parameters!$I$29*($A392-Parameters!$J$28),IF($A392&lt;=Parameters!$J$30,Parameters!$I$28*Parameters!$J$28+Parameters!$I$29*(Parameters!$J$29-Parameters!$J$28)+Parameters!$I$30*($A392-Parameters!$J$29),Parameters!$I$28*Parameters!$J$28+Parameters!$I$29*(Parameters!$J$29-Parameters!$J$28)+Parameters!$I$30*(Parameters!$J$30-Parameters!$J$29)+Parameters!$I$31*($A392-Parameters!$J$30)))),_xlfn.IFS($A392&lt;=Parameters!$J$28,Parameters!$I$28*$A392,$A392&lt;=Parameters!$J$29,Parameters!$I$29*$A392,$A392&lt;=Parameters!$J$30,Parameters!$I$30*$A392,$A392&gt;Parameters!$J$30,Parameters!$I$31*$A392))</f>
        <v>49156.820000000007</v>
      </c>
      <c r="AC392" s="290">
        <f t="shared" si="191"/>
        <v>127.02020671834627</v>
      </c>
      <c r="AD392" s="290" cm="1">
        <f t="array" ref="AD392">IF(Parameters!$F$55="No",IF($A392&lt;=Parameters!$J$34,Parameters!$I$34*$A392,IF($A392&lt;=Parameters!$J$35,Parameters!$I$34*Parameters!$J$34+Parameters!$I$35*($A392-Parameters!$J$34),IF($A392&lt;=Parameters!$J$36,Parameters!$I$34*Parameters!$J$34+Parameters!$I$35*(Parameters!$J$35-Parameters!$J$34)+Parameters!$I$36*($A392-Parameters!$J$35),Parameters!$I$34*Parameters!$J$34+Parameters!$I$35*(Parameters!$J$35-Parameters!$J$34)+Parameters!$I$36*(Parameters!$J$36-Parameters!$J$35)+Parameters!$I$37*($A392-Parameters!$J$36)))),_xlfn.IFS($A392&lt;=Parameters!$J$34,Parameters!$I$34*$A392,$A392&lt;=Parameters!$J$35,Parameters!$I$35*$A392,$A392&lt;=Parameters!$J$36,Parameters!$I$36*$A392,$A392&gt;Parameters!$J$36,Parameters!$I$37*$A392))</f>
        <v>52318.979999999996</v>
      </c>
      <c r="AE392" s="290">
        <f t="shared" si="215"/>
        <v>135.19116279069766</v>
      </c>
      <c r="AF392" s="290" cm="1">
        <f t="array" ref="AF392">IF(Parameters!$F$55="No",IF($A392&lt;=Parameters!$J$39,Parameters!$I$39*$A392,IF($A392&lt;=Parameters!$J$40,Parameters!$I$39*Parameters!$J$39+Parameters!$I$40*($A392-Parameters!$J$39),IF($A392&lt;=Parameters!$J$41,Parameters!$I$39*Parameters!$J$39+Parameters!$I$40*(Parameters!$J$40-Parameters!$J$39)+Parameters!$I$41*($A392-Parameters!$J$40),Parameters!$I$39*Parameters!$J$39+Parameters!$I$40*(Parameters!$J$40-Parameters!$J$39)+Parameters!$I$41*(Parameters!$J$41-Parameters!$J$40)+Parameters!$I$42*($A392-Parameters!$J$41)))),_xlfn.IFS($A392&lt;=Parameters!$J$39,Parameters!$I$39*$A392,$A392&lt;=Parameters!$J$40,Parameters!$I$40*$A392,$A392&lt;=Parameters!$J$41,Parameters!$I$41*$A392,$A392&gt;Parameters!$J$41,Parameters!$I$42*$A392))</f>
        <v>55232.520000000004</v>
      </c>
      <c r="AG392" s="290">
        <f t="shared" si="216"/>
        <v>142.71968992248063</v>
      </c>
      <c r="AI392" s="428">
        <f t="shared" si="192"/>
        <v>136.49000000000524</v>
      </c>
      <c r="AJ392" s="428">
        <f t="shared" si="193"/>
        <v>159.36000000000058</v>
      </c>
      <c r="AK392" s="428">
        <f t="shared" si="194"/>
        <v>143.54000000000087</v>
      </c>
      <c r="AL392" s="428">
        <f t="shared" si="195"/>
        <v>158.4600000000064</v>
      </c>
      <c r="AM392" s="428">
        <f t="shared" si="196"/>
        <v>136.49000000000524</v>
      </c>
      <c r="AN392" s="428">
        <f t="shared" si="197"/>
        <v>159.36000000000058</v>
      </c>
      <c r="AO392" s="428">
        <f t="shared" si="198"/>
        <v>143.54000000000087</v>
      </c>
      <c r="AP392" s="428">
        <f t="shared" si="199"/>
        <v>158.4600000000064</v>
      </c>
      <c r="AQ392" s="428">
        <f t="shared" si="200"/>
        <v>136.49000000000524</v>
      </c>
      <c r="AR392" s="428">
        <f t="shared" si="201"/>
        <v>159.36000000000058</v>
      </c>
      <c r="AS392" s="428">
        <f t="shared" si="202"/>
        <v>143.54000000000087</v>
      </c>
      <c r="AT392" s="428">
        <f t="shared" si="203"/>
        <v>158.4600000000064</v>
      </c>
      <c r="AU392" s="428">
        <f t="shared" si="204"/>
        <v>136.49000000000524</v>
      </c>
      <c r="AV392" s="428">
        <f t="shared" si="205"/>
        <v>159.36000000000058</v>
      </c>
      <c r="AW392" s="428">
        <f t="shared" si="206"/>
        <v>143.54000000000087</v>
      </c>
      <c r="AX392" s="428">
        <f t="shared" si="207"/>
        <v>158.4600000000064</v>
      </c>
    </row>
    <row r="393">
      <c r="A393" s="413">
        <v>388</v>
      </c>
      <c r="B393" s="290" cm="1">
        <f t="array" ref="B393">IF(Parameters!$C$55="No",IF($A393&lt;=Parameters!$D$23,Parameters!$C$23*$A393,IF($A393&lt;=Parameters!$D$24,Parameters!$C$23*Parameters!$D$23+Parameters!$C$24*($A393-Parameters!$D$23),IF($A393&lt;=Parameters!$D$25,Parameters!$C$23*Parameters!$D$23+Parameters!$C$24*(Parameters!$D$24-Parameters!$D$23)+Parameters!$C$25*($A393-Parameters!$D$24),Parameters!$C$23*Parameters!$D$23+Parameters!$C$24*(Parameters!$D$24-Parameters!$D$23)+Parameters!$C$25*(Parameters!$D$25-Parameters!$D$24)+Parameters!$C$26*($A393-Parameters!$D$25)))),_xlfn.IFS($A393&lt;=Parameters!$D$23,Parameters!$C$23*$A393,$A393&lt;=Parameters!$D$24,Parameters!$C$24*$A393,$A393&lt;=Parameters!$D$25,Parameters!$C$25*$A393,$A393&gt;Parameters!$D$25,Parameters!$C$26*$A393))</f>
        <v>39362.120000000003</v>
      </c>
      <c r="C393" s="290">
        <f t="shared" si="208"/>
        <v>101.44876288659795</v>
      </c>
      <c r="D393" s="290" cm="1">
        <f t="array" ref="D393">IF(Parameters!$C$55="No",IF($A393&lt;=Parameters!$D$28,Parameters!$C$28*$A393,IF($A393&lt;=Parameters!$D$29,Parameters!$C$28*Parameters!$D$28+Parameters!$C$29*($A393-Parameters!$D$28),IF($A393&lt;=Parameters!$D$30,Parameters!$C$28*Parameters!$D$28+Parameters!$C$29*(Parameters!$D$29-Parameters!$D$28)+Parameters!$C$30*($A393-Parameters!$D$29),Parameters!$C$28*Parameters!$D$28+Parameters!$C$29*(Parameters!$D$29-Parameters!$D$28)+Parameters!$C$30*(Parameters!$D$30-Parameters!$D$29)+Parameters!$C$31*($A393-Parameters!$D$30)))),_xlfn.IFS($A393&lt;=Parameters!$D$28,Parameters!$C$28*$A393,$A393&lt;=Parameters!$D$29,Parameters!$C$29*$A393,$A393&lt;=Parameters!$D$30,Parameters!$C$30*$A393,$A393&gt;Parameters!$D$30,Parameters!$C$31*$A393))</f>
        <v>49316.18</v>
      </c>
      <c r="E393" s="290">
        <f t="shared" si="208"/>
        <v>127.10355670103093</v>
      </c>
      <c r="F393" s="290" cm="1">
        <f t="array" ref="F393">IF(Parameters!$C$55="No",IF($A393&lt;=Parameters!$D$34,Parameters!$C$34*$A393,IF($A393&lt;=Parameters!$D$35,Parameters!$C$34*Parameters!$D$34+Parameters!$C$35*($A393-Parameters!$D$34),IF($A393&lt;=Parameters!$D$36,Parameters!$C$34*Parameters!$D$34+Parameters!$C$35*(Parameters!$D$35-Parameters!$D$34)+Parameters!$C$36*($A393-Parameters!$D$35),Parameters!$C$34*Parameters!$D$34+Parameters!$C$35*(Parameters!$D$35-Parameters!$D$34)+Parameters!$C$36*(Parameters!$D$36-Parameters!$D$35)+Parameters!$C$37*($A393-Parameters!$D$36)))),_xlfn.IFS($A393&lt;=Parameters!$D$34,Parameters!$C$34*$A393,$A393&lt;=Parameters!$D$35,Parameters!$C$35*$A393,$A393&lt;=Parameters!$D$36,Parameters!$C$36*$A393,$A393&gt;Parameters!$D$36,Parameters!$C$37*$A393))</f>
        <v>52462.52</v>
      </c>
      <c r="G393" s="290">
        <f t="shared" si="209"/>
        <v>135.21268041237113</v>
      </c>
      <c r="H393" s="290" cm="1">
        <f t="array" ref="H393">IF(Parameters!$C$55="No",IF($A393&lt;=Parameters!$D$39,Parameters!$C$39*$A393,IF($A393&lt;=Parameters!$D$40,Parameters!$C$39*Parameters!$D$39+Parameters!$C$40*($A393-Parameters!$D$39),IF($A393&lt;=Parameters!$D$41,Parameters!$C$39*Parameters!$D$39+Parameters!$C$40*(Parameters!$D$40-Parameters!$D$39)+Parameters!$C$41*($A393-Parameters!$D$40),Parameters!$C$39*Parameters!$D$39+Parameters!$C$40*(Parameters!$D$40-Parameters!$D$39)+Parameters!$C$41*(Parameters!$D$41-Parameters!$D$40)+Parameters!$C$42*($A393-Parameters!$D$41)))),_xlfn.IFS($A393&lt;=Parameters!$D$39,Parameters!$C$39*$A393,$A393&lt;=Parameters!$D$40,Parameters!$C$40*$A393,$A393&lt;=Parameters!$D$41,Parameters!$C$41*$A393,$A393&gt;Parameters!$D$41,Parameters!$C$42*$A393))</f>
        <v>55390.98</v>
      </c>
      <c r="I393" s="290">
        <f t="shared" si="210"/>
        <v>142.76025773195877</v>
      </c>
      <c r="J393" s="290" cm="1">
        <f t="array" ref="J393">IF(Parameters!$D$55="No",IF($A393&lt;=Parameters!$F$23,Parameters!$E$23*$A393,IF($A393&lt;=Parameters!$F$24,Parameters!$E$23*Parameters!$F$23+Parameters!$E$24*($A393-Parameters!$F$23),IF($A393&lt;=Parameters!$F$25,Parameters!$E$23*Parameters!$F$23+Parameters!$E$24*(Parameters!$F$24-Parameters!$F$23)+Parameters!$E$25*($A393-Parameters!$F$24),Parameters!$E$23*Parameters!$F$23+Parameters!$E$24*(Parameters!$F$24-Parameters!$F$23)+Parameters!$E$25*(Parameters!$F$25-Parameters!$F$24)+Parameters!$E$26*($A393-Parameters!$F$25)))),_xlfn.IFS($A393&lt;=Parameters!$F$23,Parameters!$E$23*$A393,$A393&lt;=Parameters!$F$24,Parameters!$E$24*$A393,$A393&lt;=Parameters!$F$25,Parameters!$E$25*$A393,$A393&gt;Parameters!$F$25,Parameters!$E$26*$A393))</f>
        <v>39362.120000000003</v>
      </c>
      <c r="K393" s="290">
        <f t="shared" si="186"/>
        <v>101.44876288659795</v>
      </c>
      <c r="L393" s="290" cm="1">
        <f t="array" ref="L393">IF(Parameters!$D$55="No",IF($A393&lt;=Parameters!$F$28,Parameters!$E$28*$A393,IF($A393&lt;=Parameters!$F$29,Parameters!$E$28*Parameters!$F$28+Parameters!$E$29*($A393-Parameters!$F$28),IF($A393&lt;=Parameters!$F$30,Parameters!$E$28*Parameters!$F$28+Parameters!$E$29*(Parameters!$F$29-Parameters!$F$28)+Parameters!$E$30*($A393-Parameters!$F$29),Parameters!$E$28*Parameters!$F$28+Parameters!$E$29*(Parameters!$F$29-Parameters!$F$28)+Parameters!$E$30*(Parameters!$F$30-Parameters!$F$29)+Parameters!$E$31*($A393-Parameters!$F$30)))),_xlfn.IFS($A393&lt;=Parameters!$F$28,Parameters!$E$28*$A393,$A393&lt;=Parameters!$F$29,Parameters!$E$29*$A393,$A393&lt;=Parameters!$F$30,Parameters!$E$30*$A393,$A393&gt;Parameters!$F$30,Parameters!$E$31*$A393))</f>
        <v>49316.18</v>
      </c>
      <c r="M393" s="290">
        <f t="shared" si="187"/>
        <v>127.10355670103093</v>
      </c>
      <c r="N393" s="290" cm="1">
        <f t="array" ref="N393">IF(Parameters!$D$55="No",IF($A393&lt;=Parameters!$F$34,Parameters!$E$34*$A393,IF($A393&lt;=Parameters!$F$35,Parameters!$E$34*Parameters!$F$34+Parameters!$E$35*($A393-Parameters!$F$34),IF($A393&lt;=Parameters!$F$36,Parameters!$E$34*Parameters!$F$34+Parameters!$E$35*(Parameters!$F$35-Parameters!$F$34)+Parameters!$E$36*($A393-Parameters!$F$35),Parameters!$E$34*Parameters!$F$34+Parameters!$E$35*(Parameters!$F$35-Parameters!$F$34)+Parameters!$E$36*(Parameters!$F$36-Parameters!$F$35)+Parameters!$E$37*($A393-Parameters!$F$36)))),_xlfn.IFS($A393&lt;=Parameters!$F$34,Parameters!$E$34*$A393,$A393&lt;=Parameters!$F$35,Parameters!$E$35*$A393,$A393&lt;=Parameters!$F$36,Parameters!$E$36*$A393,$A393&gt;Parameters!$F$36,Parameters!$E$37*$A393))</f>
        <v>52462.52</v>
      </c>
      <c r="O393" s="290">
        <f t="shared" si="211"/>
        <v>135.21268041237113</v>
      </c>
      <c r="P393" s="290" cm="1">
        <f t="array" ref="P393">IF(Parameters!$D$55="No",IF($A393&lt;=Parameters!$F$39,Parameters!$E$39*$A393,IF($A393&lt;=Parameters!$F$40,Parameters!$E$39*Parameters!$F$39+Parameters!$E$40*($A393-Parameters!$F$39),IF($A393&lt;=Parameters!$F$41,Parameters!$E$39*Parameters!$F$39+Parameters!$E$40*(Parameters!$F$40-Parameters!$F$39)+Parameters!$E$41*($A393-Parameters!$F$40),Parameters!$E$39*Parameters!$F$39+Parameters!$E$40*(Parameters!$F$40-Parameters!$F$39)+Parameters!$E$41*(Parameters!$F$41-Parameters!$F$40)+Parameters!$E$42*($A393-Parameters!$F$41)))),_xlfn.IFS($A393&lt;=Parameters!$F$39,Parameters!$E$39*$A393,$A393&lt;=Parameters!$F$40,Parameters!$E$40*$A393,$A393&lt;=Parameters!$F$41,Parameters!$E$41*$A393,$A393&gt;Parameters!$F$41,Parameters!$E$42*$A393))</f>
        <v>55390.98</v>
      </c>
      <c r="Q393" s="290">
        <f t="shared" si="212"/>
        <v>142.76025773195877</v>
      </c>
      <c r="R393" s="290" cm="1">
        <f t="array" ref="R393">IF(Parameters!$E$55="No",IF($A393&lt;=Parameters!$H$23,Parameters!$G$23*$A393,IF($A393&lt;=Parameters!$H$24,Parameters!$G$23*Parameters!$H$23+Parameters!$G$24*($A393-Parameters!$H$23),IF($A393&lt;=Parameters!$H$25,Parameters!$G$23*Parameters!$H$23+Parameters!$G$24*(Parameters!$H$24-Parameters!$H$23)+Parameters!$G$25*($A393-Parameters!$H$24),Parameters!$G$23*Parameters!$H$23+Parameters!$G$24*(Parameters!$H$24-Parameters!$H$23)+Parameters!$G$25*(Parameters!$H$25-Parameters!$H$24)+Parameters!$G$26*($A393-Parameters!$H$25)))),_xlfn.IFS($A393&lt;=Parameters!$H$23,Parameters!$G$23*$A393,$A393&lt;=Parameters!$H$24,Parameters!$G$24*$A393,$A393&lt;=Parameters!$H$25,Parameters!$G$25*$A393,$A393&gt;Parameters!$H$25,Parameters!$G$26*$A393))</f>
        <v>39362.120000000003</v>
      </c>
      <c r="S393" s="290">
        <f t="shared" si="188"/>
        <v>101.44876288659795</v>
      </c>
      <c r="T393" s="290" cm="1">
        <f t="array" ref="T393">IF(Parameters!$E$55="No",IF($A393&lt;=Parameters!$H$28,Parameters!$G$28*$A393,IF($A393&lt;=Parameters!$H$29,Parameters!$G$28*Parameters!$H$28+Parameters!$G$29*($A393-Parameters!$H$28),IF($A393&lt;=Parameters!$H$30,Parameters!$G$28*Parameters!$H$28+Parameters!$G$29*(Parameters!$H$29-Parameters!$H$28)+Parameters!$G$30*($A393-Parameters!$H$29),Parameters!$G$28*Parameters!$H$28+Parameters!$G$29*(Parameters!$H$29-Parameters!$H$28)+Parameters!$G$30*(Parameters!$H$30-Parameters!$H$29)+Parameters!$G$31*($A393-Parameters!$H$30)))),_xlfn.IFS($A393&lt;=Parameters!$H$28,Parameters!$G$28*$A393,$A393&lt;=Parameters!$H$29,Parameters!$G$29*$A393,$A393&lt;=Parameters!$H$30,Parameters!$G$30*$A393,$A393&gt;Parameters!$H$30,Parameters!$G$31*$A393))</f>
        <v>49316.18</v>
      </c>
      <c r="U393" s="290">
        <f t="shared" si="189"/>
        <v>127.10355670103093</v>
      </c>
      <c r="V393" s="290" cm="1">
        <f t="array" ref="V393">IF(Parameters!$E$55="No",IF($A393&lt;=Parameters!$H$34,Parameters!$G$34*$A393,IF($A393&lt;=Parameters!$H$35,Parameters!$G$34*Parameters!$H$34+Parameters!$G$35*($A393-Parameters!$H$34),IF($A393&lt;=Parameters!$H$36,Parameters!$G$34*Parameters!$H$34+Parameters!$G$35*(Parameters!$H$35-Parameters!$H$34)+Parameters!$G$36*($A393-Parameters!$H$35),Parameters!$G$34*Parameters!$H$34+Parameters!$G$35*(Parameters!$H$35-Parameters!$H$34)+Parameters!$G$36*(Parameters!$H$36-Parameters!$H$35)+Parameters!$G$37*($A393-Parameters!$H$36)))),_xlfn.IFS($A393&lt;=Parameters!$H$34,Parameters!$G$34*$A393,$A393&lt;=Parameters!$H$35,Parameters!$G$35*$A393,$A393&lt;=Parameters!$H$36,Parameters!$G$36*$A393,$A393&gt;Parameters!$H$36,Parameters!$G$37*$A393))</f>
        <v>52462.52</v>
      </c>
      <c r="W393" s="290">
        <f t="shared" si="213"/>
        <v>135.21268041237113</v>
      </c>
      <c r="X393" s="290" cm="1">
        <f t="array" ref="X393">IF(Parameters!$E$55="No",IF($A393&lt;=Parameters!$H$39,Parameters!$G$39*$A393,IF($A393&lt;=Parameters!$H$40,Parameters!$G$39*Parameters!$H$39+Parameters!$G$40*($A393-Parameters!$H$39),IF($A393&lt;=Parameters!$H$41,Parameters!$G$39*Parameters!$H$39+Parameters!$G$40*(Parameters!$H$40-Parameters!$H$39)+Parameters!$G$41*($A393-Parameters!$H$40),Parameters!$G$39*Parameters!$H$39+Parameters!$G$40*(Parameters!$H$40-Parameters!$H$39)+Parameters!$G$41*(Parameters!$H$41-Parameters!$H$40)+Parameters!$G$42*($A393-Parameters!$H$41)))),_xlfn.IFS($A393&lt;=Parameters!$H$39,Parameters!$G$39*$A393,$A393&lt;=Parameters!$H$40,Parameters!$G$40*$A393,$A393&lt;=Parameters!$H$41,Parameters!$G$41*$A393,$A393&gt;Parameters!$H$41,Parameters!$G$42*$A393))</f>
        <v>55390.98</v>
      </c>
      <c r="Y393" s="290">
        <f t="shared" si="214"/>
        <v>142.76025773195877</v>
      </c>
      <c r="Z393" s="290" cm="1">
        <f t="array" ref="Z393">IF(Parameters!$F$55="No",IF($A393&lt;=Parameters!$J$23,Parameters!$I$23*$A393,IF($A393&lt;=Parameters!$J$24,Parameters!$I$23*Parameters!$J$23+Parameters!$I$24*($A393-Parameters!$J$23),IF($A393&lt;=Parameters!$J$25,Parameters!$I$23*Parameters!$J$23+Parameters!$I$24*(Parameters!$J$24-Parameters!$J$23)+Parameters!$I$25*($A393-Parameters!$J$24),Parameters!$I$23*Parameters!$J$23+Parameters!$I$24*(Parameters!$J$24-Parameters!$J$23)+Parameters!$I$25*(Parameters!$J$25-Parameters!$J$24)+Parameters!$I$26*($A393-Parameters!$J$25)))),_xlfn.IFS($A393&lt;=Parameters!$J$23,Parameters!$I$23*$A393,$A393&lt;=Parameters!$J$24,Parameters!$I$24*$A393,$A393&lt;=Parameters!$J$25,Parameters!$I$25*$A393,$A393&gt;Parameters!$J$25,Parameters!$I$26*$A393))</f>
        <v>39362.120000000003</v>
      </c>
      <c r="AA393" s="290">
        <f t="shared" si="190"/>
        <v>101.44876288659795</v>
      </c>
      <c r="AB393" s="290" cm="1">
        <f t="array" ref="AB393">IF(Parameters!$F$55="No",IF($A393&lt;=Parameters!$J$28,Parameters!$I$28*$A393,IF($A393&lt;=Parameters!$J$29,Parameters!$I$28*Parameters!$J$28+Parameters!$I$29*($A393-Parameters!$J$28),IF($A393&lt;=Parameters!$J$30,Parameters!$I$28*Parameters!$J$28+Parameters!$I$29*(Parameters!$J$29-Parameters!$J$28)+Parameters!$I$30*($A393-Parameters!$J$29),Parameters!$I$28*Parameters!$J$28+Parameters!$I$29*(Parameters!$J$29-Parameters!$J$28)+Parameters!$I$30*(Parameters!$J$30-Parameters!$J$29)+Parameters!$I$31*($A393-Parameters!$J$30)))),_xlfn.IFS($A393&lt;=Parameters!$J$28,Parameters!$I$28*$A393,$A393&lt;=Parameters!$J$29,Parameters!$I$29*$A393,$A393&lt;=Parameters!$J$30,Parameters!$I$30*$A393,$A393&gt;Parameters!$J$30,Parameters!$I$31*$A393))</f>
        <v>49316.18</v>
      </c>
      <c r="AC393" s="290">
        <f t="shared" si="191"/>
        <v>127.10355670103093</v>
      </c>
      <c r="AD393" s="290" cm="1">
        <f t="array" ref="AD393">IF(Parameters!$F$55="No",IF($A393&lt;=Parameters!$J$34,Parameters!$I$34*$A393,IF($A393&lt;=Parameters!$J$35,Parameters!$I$34*Parameters!$J$34+Parameters!$I$35*($A393-Parameters!$J$34),IF($A393&lt;=Parameters!$J$36,Parameters!$I$34*Parameters!$J$34+Parameters!$I$35*(Parameters!$J$35-Parameters!$J$34)+Parameters!$I$36*($A393-Parameters!$J$35),Parameters!$I$34*Parameters!$J$34+Parameters!$I$35*(Parameters!$J$35-Parameters!$J$34)+Parameters!$I$36*(Parameters!$J$36-Parameters!$J$35)+Parameters!$I$37*($A393-Parameters!$J$36)))),_xlfn.IFS($A393&lt;=Parameters!$J$34,Parameters!$I$34*$A393,$A393&lt;=Parameters!$J$35,Parameters!$I$35*$A393,$A393&lt;=Parameters!$J$36,Parameters!$I$36*$A393,$A393&gt;Parameters!$J$36,Parameters!$I$37*$A393))</f>
        <v>52462.52</v>
      </c>
      <c r="AE393" s="290">
        <f t="shared" si="215"/>
        <v>135.21268041237113</v>
      </c>
      <c r="AF393" s="290" cm="1">
        <f t="array" ref="AF393">IF(Parameters!$F$55="No",IF($A393&lt;=Parameters!$J$39,Parameters!$I$39*$A393,IF($A393&lt;=Parameters!$J$40,Parameters!$I$39*Parameters!$J$39+Parameters!$I$40*($A393-Parameters!$J$39),IF($A393&lt;=Parameters!$J$41,Parameters!$I$39*Parameters!$J$39+Parameters!$I$40*(Parameters!$J$40-Parameters!$J$39)+Parameters!$I$41*($A393-Parameters!$J$40),Parameters!$I$39*Parameters!$J$39+Parameters!$I$40*(Parameters!$J$40-Parameters!$J$39)+Parameters!$I$41*(Parameters!$J$41-Parameters!$J$40)+Parameters!$I$42*($A393-Parameters!$J$41)))),_xlfn.IFS($A393&lt;=Parameters!$J$39,Parameters!$I$39*$A393,$A393&lt;=Parameters!$J$40,Parameters!$I$40*$A393,$A393&lt;=Parameters!$J$41,Parameters!$I$41*$A393,$A393&gt;Parameters!$J$41,Parameters!$I$42*$A393))</f>
        <v>55390.98</v>
      </c>
      <c r="AG393" s="290">
        <f t="shared" si="216"/>
        <v>142.76025773195877</v>
      </c>
      <c r="AI393" s="428">
        <f t="shared" si="192"/>
        <v>136.48999999999796</v>
      </c>
      <c r="AJ393" s="428">
        <f t="shared" si="193"/>
        <v>159.35999999999331</v>
      </c>
      <c r="AK393" s="428">
        <f t="shared" si="194"/>
        <v>143.54000000000087</v>
      </c>
      <c r="AL393" s="428">
        <f t="shared" si="195"/>
        <v>158.45999999999913</v>
      </c>
      <c r="AM393" s="428">
        <f t="shared" si="196"/>
        <v>136.48999999999796</v>
      </c>
      <c r="AN393" s="428">
        <f t="shared" si="197"/>
        <v>159.35999999999331</v>
      </c>
      <c r="AO393" s="428">
        <f t="shared" si="198"/>
        <v>143.54000000000087</v>
      </c>
      <c r="AP393" s="428">
        <f t="shared" si="199"/>
        <v>158.45999999999913</v>
      </c>
      <c r="AQ393" s="428">
        <f t="shared" si="200"/>
        <v>136.48999999999796</v>
      </c>
      <c r="AR393" s="428">
        <f t="shared" si="201"/>
        <v>159.35999999999331</v>
      </c>
      <c r="AS393" s="428">
        <f t="shared" si="202"/>
        <v>143.54000000000087</v>
      </c>
      <c r="AT393" s="428">
        <f t="shared" si="203"/>
        <v>158.45999999999913</v>
      </c>
      <c r="AU393" s="428">
        <f t="shared" si="204"/>
        <v>136.48999999999796</v>
      </c>
      <c r="AV393" s="428">
        <f t="shared" si="205"/>
        <v>159.35999999999331</v>
      </c>
      <c r="AW393" s="428">
        <f t="shared" si="206"/>
        <v>143.54000000000087</v>
      </c>
      <c r="AX393" s="428">
        <f t="shared" si="207"/>
        <v>158.45999999999913</v>
      </c>
    </row>
    <row r="394">
      <c r="A394" s="413">
        <v>389</v>
      </c>
      <c r="B394" s="290" cm="1">
        <f t="array" ref="B394">IF(Parameters!$C$55="No",IF($A394&lt;=Parameters!$D$23,Parameters!$C$23*$A394,IF($A394&lt;=Parameters!$D$24,Parameters!$C$23*Parameters!$D$23+Parameters!$C$24*($A394-Parameters!$D$23),IF($A394&lt;=Parameters!$D$25,Parameters!$C$23*Parameters!$D$23+Parameters!$C$24*(Parameters!$D$24-Parameters!$D$23)+Parameters!$C$25*($A394-Parameters!$D$24),Parameters!$C$23*Parameters!$D$23+Parameters!$C$24*(Parameters!$D$24-Parameters!$D$23)+Parameters!$C$25*(Parameters!$D$25-Parameters!$D$24)+Parameters!$C$26*($A394-Parameters!$D$25)))),_xlfn.IFS($A394&lt;=Parameters!$D$23,Parameters!$C$23*$A394,$A394&lt;=Parameters!$D$24,Parameters!$C$24*$A394,$A394&lt;=Parameters!$D$25,Parameters!$C$25*$A394,$A394&gt;Parameters!$D$25,Parameters!$C$26*$A394))</f>
        <v>39498.61</v>
      </c>
      <c r="C394" s="290">
        <f t="shared" si="208"/>
        <v>101.53884318766067</v>
      </c>
      <c r="D394" s="290" cm="1">
        <f t="array" ref="D394">IF(Parameters!$C$55="No",IF($A394&lt;=Parameters!$D$28,Parameters!$C$28*$A394,IF($A394&lt;=Parameters!$D$29,Parameters!$C$28*Parameters!$D$28+Parameters!$C$29*($A394-Parameters!$D$28),IF($A394&lt;=Parameters!$D$30,Parameters!$C$28*Parameters!$D$28+Parameters!$C$29*(Parameters!$D$29-Parameters!$D$28)+Parameters!$C$30*($A394-Parameters!$D$29),Parameters!$C$28*Parameters!$D$28+Parameters!$C$29*(Parameters!$D$29-Parameters!$D$28)+Parameters!$C$30*(Parameters!$D$30-Parameters!$D$29)+Parameters!$C$31*($A394-Parameters!$D$30)))),_xlfn.IFS($A394&lt;=Parameters!$D$28,Parameters!$C$28*$A394,$A394&lt;=Parameters!$D$29,Parameters!$C$29*$A394,$A394&lt;=Parameters!$D$30,Parameters!$C$30*$A394,$A394&gt;Parameters!$D$30,Parameters!$C$31*$A394))</f>
        <v>49475.54</v>
      </c>
      <c r="E394" s="290">
        <f t="shared" si="208"/>
        <v>127.18647814910025</v>
      </c>
      <c r="F394" s="290" cm="1">
        <f t="array" ref="F394">IF(Parameters!$C$55="No",IF($A394&lt;=Parameters!$D$34,Parameters!$C$34*$A394,IF($A394&lt;=Parameters!$D$35,Parameters!$C$34*Parameters!$D$34+Parameters!$C$35*($A394-Parameters!$D$34),IF($A394&lt;=Parameters!$D$36,Parameters!$C$34*Parameters!$D$34+Parameters!$C$35*(Parameters!$D$35-Parameters!$D$34)+Parameters!$C$36*($A394-Parameters!$D$35),Parameters!$C$34*Parameters!$D$34+Parameters!$C$35*(Parameters!$D$35-Parameters!$D$34)+Parameters!$C$36*(Parameters!$D$36-Parameters!$D$35)+Parameters!$C$37*($A394-Parameters!$D$36)))),_xlfn.IFS($A394&lt;=Parameters!$D$34,Parameters!$C$34*$A394,$A394&lt;=Parameters!$D$35,Parameters!$C$35*$A394,$A394&lt;=Parameters!$D$36,Parameters!$C$36*$A394,$A394&gt;Parameters!$D$36,Parameters!$C$37*$A394))</f>
        <v>52606.06</v>
      </c>
      <c r="G394" s="290">
        <f t="shared" si="209"/>
        <v>135.23408740359898</v>
      </c>
      <c r="H394" s="290" cm="1">
        <f t="array" ref="H394">IF(Parameters!$C$55="No",IF($A394&lt;=Parameters!$D$39,Parameters!$C$39*$A394,IF($A394&lt;=Parameters!$D$40,Parameters!$C$39*Parameters!$D$39+Parameters!$C$40*($A394-Parameters!$D$39),IF($A394&lt;=Parameters!$D$41,Parameters!$C$39*Parameters!$D$39+Parameters!$C$40*(Parameters!$D$40-Parameters!$D$39)+Parameters!$C$41*($A394-Parameters!$D$40),Parameters!$C$39*Parameters!$D$39+Parameters!$C$40*(Parameters!$D$40-Parameters!$D$39)+Parameters!$C$41*(Parameters!$D$41-Parameters!$D$40)+Parameters!$C$42*($A394-Parameters!$D$41)))),_xlfn.IFS($A394&lt;=Parameters!$D$39,Parameters!$C$39*$A394,$A394&lt;=Parameters!$D$40,Parameters!$C$40*$A394,$A394&lt;=Parameters!$D$41,Parameters!$C$41*$A394,$A394&gt;Parameters!$D$41,Parameters!$C$42*$A394))</f>
        <v>55549.440000000002</v>
      </c>
      <c r="I394" s="290">
        <f t="shared" si="210"/>
        <v>142.80061696658098</v>
      </c>
      <c r="J394" s="290" cm="1">
        <f t="array" ref="J394">IF(Parameters!$D$55="No",IF($A394&lt;=Parameters!$F$23,Parameters!$E$23*$A394,IF($A394&lt;=Parameters!$F$24,Parameters!$E$23*Parameters!$F$23+Parameters!$E$24*($A394-Parameters!$F$23),IF($A394&lt;=Parameters!$F$25,Parameters!$E$23*Parameters!$F$23+Parameters!$E$24*(Parameters!$F$24-Parameters!$F$23)+Parameters!$E$25*($A394-Parameters!$F$24),Parameters!$E$23*Parameters!$F$23+Parameters!$E$24*(Parameters!$F$24-Parameters!$F$23)+Parameters!$E$25*(Parameters!$F$25-Parameters!$F$24)+Parameters!$E$26*($A394-Parameters!$F$25)))),_xlfn.IFS($A394&lt;=Parameters!$F$23,Parameters!$E$23*$A394,$A394&lt;=Parameters!$F$24,Parameters!$E$24*$A394,$A394&lt;=Parameters!$F$25,Parameters!$E$25*$A394,$A394&gt;Parameters!$F$25,Parameters!$E$26*$A394))</f>
        <v>39498.61</v>
      </c>
      <c r="K394" s="290">
        <f t="shared" si="186"/>
        <v>101.53884318766067</v>
      </c>
      <c r="L394" s="290" cm="1">
        <f t="array" ref="L394">IF(Parameters!$D$55="No",IF($A394&lt;=Parameters!$F$28,Parameters!$E$28*$A394,IF($A394&lt;=Parameters!$F$29,Parameters!$E$28*Parameters!$F$28+Parameters!$E$29*($A394-Parameters!$F$28),IF($A394&lt;=Parameters!$F$30,Parameters!$E$28*Parameters!$F$28+Parameters!$E$29*(Parameters!$F$29-Parameters!$F$28)+Parameters!$E$30*($A394-Parameters!$F$29),Parameters!$E$28*Parameters!$F$28+Parameters!$E$29*(Parameters!$F$29-Parameters!$F$28)+Parameters!$E$30*(Parameters!$F$30-Parameters!$F$29)+Parameters!$E$31*($A394-Parameters!$F$30)))),_xlfn.IFS($A394&lt;=Parameters!$F$28,Parameters!$E$28*$A394,$A394&lt;=Parameters!$F$29,Parameters!$E$29*$A394,$A394&lt;=Parameters!$F$30,Parameters!$E$30*$A394,$A394&gt;Parameters!$F$30,Parameters!$E$31*$A394))</f>
        <v>49475.54</v>
      </c>
      <c r="M394" s="290">
        <f t="shared" si="187"/>
        <v>127.18647814910025</v>
      </c>
      <c r="N394" s="290" cm="1">
        <f t="array" ref="N394">IF(Parameters!$D$55="No",IF($A394&lt;=Parameters!$F$34,Parameters!$E$34*$A394,IF($A394&lt;=Parameters!$F$35,Parameters!$E$34*Parameters!$F$34+Parameters!$E$35*($A394-Parameters!$F$34),IF($A394&lt;=Parameters!$F$36,Parameters!$E$34*Parameters!$F$34+Parameters!$E$35*(Parameters!$F$35-Parameters!$F$34)+Parameters!$E$36*($A394-Parameters!$F$35),Parameters!$E$34*Parameters!$F$34+Parameters!$E$35*(Parameters!$F$35-Parameters!$F$34)+Parameters!$E$36*(Parameters!$F$36-Parameters!$F$35)+Parameters!$E$37*($A394-Parameters!$F$36)))),_xlfn.IFS($A394&lt;=Parameters!$F$34,Parameters!$E$34*$A394,$A394&lt;=Parameters!$F$35,Parameters!$E$35*$A394,$A394&lt;=Parameters!$F$36,Parameters!$E$36*$A394,$A394&gt;Parameters!$F$36,Parameters!$E$37*$A394))</f>
        <v>52606.06</v>
      </c>
      <c r="O394" s="290">
        <f t="shared" si="211"/>
        <v>135.23408740359898</v>
      </c>
      <c r="P394" s="290" cm="1">
        <f t="array" ref="P394">IF(Parameters!$D$55="No",IF($A394&lt;=Parameters!$F$39,Parameters!$E$39*$A394,IF($A394&lt;=Parameters!$F$40,Parameters!$E$39*Parameters!$F$39+Parameters!$E$40*($A394-Parameters!$F$39),IF($A394&lt;=Parameters!$F$41,Parameters!$E$39*Parameters!$F$39+Parameters!$E$40*(Parameters!$F$40-Parameters!$F$39)+Parameters!$E$41*($A394-Parameters!$F$40),Parameters!$E$39*Parameters!$F$39+Parameters!$E$40*(Parameters!$F$40-Parameters!$F$39)+Parameters!$E$41*(Parameters!$F$41-Parameters!$F$40)+Parameters!$E$42*($A394-Parameters!$F$41)))),_xlfn.IFS($A394&lt;=Parameters!$F$39,Parameters!$E$39*$A394,$A394&lt;=Parameters!$F$40,Parameters!$E$40*$A394,$A394&lt;=Parameters!$F$41,Parameters!$E$41*$A394,$A394&gt;Parameters!$F$41,Parameters!$E$42*$A394))</f>
        <v>55549.440000000002</v>
      </c>
      <c r="Q394" s="290">
        <f t="shared" si="212"/>
        <v>142.80061696658098</v>
      </c>
      <c r="R394" s="290" cm="1">
        <f t="array" ref="R394">IF(Parameters!$E$55="No",IF($A394&lt;=Parameters!$H$23,Parameters!$G$23*$A394,IF($A394&lt;=Parameters!$H$24,Parameters!$G$23*Parameters!$H$23+Parameters!$G$24*($A394-Parameters!$H$23),IF($A394&lt;=Parameters!$H$25,Parameters!$G$23*Parameters!$H$23+Parameters!$G$24*(Parameters!$H$24-Parameters!$H$23)+Parameters!$G$25*($A394-Parameters!$H$24),Parameters!$G$23*Parameters!$H$23+Parameters!$G$24*(Parameters!$H$24-Parameters!$H$23)+Parameters!$G$25*(Parameters!$H$25-Parameters!$H$24)+Parameters!$G$26*($A394-Parameters!$H$25)))),_xlfn.IFS($A394&lt;=Parameters!$H$23,Parameters!$G$23*$A394,$A394&lt;=Parameters!$H$24,Parameters!$G$24*$A394,$A394&lt;=Parameters!$H$25,Parameters!$G$25*$A394,$A394&gt;Parameters!$H$25,Parameters!$G$26*$A394))</f>
        <v>39498.61</v>
      </c>
      <c r="S394" s="290">
        <f t="shared" si="188"/>
        <v>101.53884318766067</v>
      </c>
      <c r="T394" s="290" cm="1">
        <f t="array" ref="T394">IF(Parameters!$E$55="No",IF($A394&lt;=Parameters!$H$28,Parameters!$G$28*$A394,IF($A394&lt;=Parameters!$H$29,Parameters!$G$28*Parameters!$H$28+Parameters!$G$29*($A394-Parameters!$H$28),IF($A394&lt;=Parameters!$H$30,Parameters!$G$28*Parameters!$H$28+Parameters!$G$29*(Parameters!$H$29-Parameters!$H$28)+Parameters!$G$30*($A394-Parameters!$H$29),Parameters!$G$28*Parameters!$H$28+Parameters!$G$29*(Parameters!$H$29-Parameters!$H$28)+Parameters!$G$30*(Parameters!$H$30-Parameters!$H$29)+Parameters!$G$31*($A394-Parameters!$H$30)))),_xlfn.IFS($A394&lt;=Parameters!$H$28,Parameters!$G$28*$A394,$A394&lt;=Parameters!$H$29,Parameters!$G$29*$A394,$A394&lt;=Parameters!$H$30,Parameters!$G$30*$A394,$A394&gt;Parameters!$H$30,Parameters!$G$31*$A394))</f>
        <v>49475.54</v>
      </c>
      <c r="U394" s="290">
        <f t="shared" si="189"/>
        <v>127.18647814910025</v>
      </c>
      <c r="V394" s="290" cm="1">
        <f t="array" ref="V394">IF(Parameters!$E$55="No",IF($A394&lt;=Parameters!$H$34,Parameters!$G$34*$A394,IF($A394&lt;=Parameters!$H$35,Parameters!$G$34*Parameters!$H$34+Parameters!$G$35*($A394-Parameters!$H$34),IF($A394&lt;=Parameters!$H$36,Parameters!$G$34*Parameters!$H$34+Parameters!$G$35*(Parameters!$H$35-Parameters!$H$34)+Parameters!$G$36*($A394-Parameters!$H$35),Parameters!$G$34*Parameters!$H$34+Parameters!$G$35*(Parameters!$H$35-Parameters!$H$34)+Parameters!$G$36*(Parameters!$H$36-Parameters!$H$35)+Parameters!$G$37*($A394-Parameters!$H$36)))),_xlfn.IFS($A394&lt;=Parameters!$H$34,Parameters!$G$34*$A394,$A394&lt;=Parameters!$H$35,Parameters!$G$35*$A394,$A394&lt;=Parameters!$H$36,Parameters!$G$36*$A394,$A394&gt;Parameters!$H$36,Parameters!$G$37*$A394))</f>
        <v>52606.06</v>
      </c>
      <c r="W394" s="290">
        <f t="shared" si="213"/>
        <v>135.23408740359898</v>
      </c>
      <c r="X394" s="290" cm="1">
        <f t="array" ref="X394">IF(Parameters!$E$55="No",IF($A394&lt;=Parameters!$H$39,Parameters!$G$39*$A394,IF($A394&lt;=Parameters!$H$40,Parameters!$G$39*Parameters!$H$39+Parameters!$G$40*($A394-Parameters!$H$39),IF($A394&lt;=Parameters!$H$41,Parameters!$G$39*Parameters!$H$39+Parameters!$G$40*(Parameters!$H$40-Parameters!$H$39)+Parameters!$G$41*($A394-Parameters!$H$40),Parameters!$G$39*Parameters!$H$39+Parameters!$G$40*(Parameters!$H$40-Parameters!$H$39)+Parameters!$G$41*(Parameters!$H$41-Parameters!$H$40)+Parameters!$G$42*($A394-Parameters!$H$41)))),_xlfn.IFS($A394&lt;=Parameters!$H$39,Parameters!$G$39*$A394,$A394&lt;=Parameters!$H$40,Parameters!$G$40*$A394,$A394&lt;=Parameters!$H$41,Parameters!$G$41*$A394,$A394&gt;Parameters!$H$41,Parameters!$G$42*$A394))</f>
        <v>55549.440000000002</v>
      </c>
      <c r="Y394" s="290">
        <f t="shared" si="214"/>
        <v>142.80061696658098</v>
      </c>
      <c r="Z394" s="290" cm="1">
        <f t="array" ref="Z394">IF(Parameters!$F$55="No",IF($A394&lt;=Parameters!$J$23,Parameters!$I$23*$A394,IF($A394&lt;=Parameters!$J$24,Parameters!$I$23*Parameters!$J$23+Parameters!$I$24*($A394-Parameters!$J$23),IF($A394&lt;=Parameters!$J$25,Parameters!$I$23*Parameters!$J$23+Parameters!$I$24*(Parameters!$J$24-Parameters!$J$23)+Parameters!$I$25*($A394-Parameters!$J$24),Parameters!$I$23*Parameters!$J$23+Parameters!$I$24*(Parameters!$J$24-Parameters!$J$23)+Parameters!$I$25*(Parameters!$J$25-Parameters!$J$24)+Parameters!$I$26*($A394-Parameters!$J$25)))),_xlfn.IFS($A394&lt;=Parameters!$J$23,Parameters!$I$23*$A394,$A394&lt;=Parameters!$J$24,Parameters!$I$24*$A394,$A394&lt;=Parameters!$J$25,Parameters!$I$25*$A394,$A394&gt;Parameters!$J$25,Parameters!$I$26*$A394))</f>
        <v>39498.61</v>
      </c>
      <c r="AA394" s="290">
        <f t="shared" si="190"/>
        <v>101.53884318766067</v>
      </c>
      <c r="AB394" s="290" cm="1">
        <f t="array" ref="AB394">IF(Parameters!$F$55="No",IF($A394&lt;=Parameters!$J$28,Parameters!$I$28*$A394,IF($A394&lt;=Parameters!$J$29,Parameters!$I$28*Parameters!$J$28+Parameters!$I$29*($A394-Parameters!$J$28),IF($A394&lt;=Parameters!$J$30,Parameters!$I$28*Parameters!$J$28+Parameters!$I$29*(Parameters!$J$29-Parameters!$J$28)+Parameters!$I$30*($A394-Parameters!$J$29),Parameters!$I$28*Parameters!$J$28+Parameters!$I$29*(Parameters!$J$29-Parameters!$J$28)+Parameters!$I$30*(Parameters!$J$30-Parameters!$J$29)+Parameters!$I$31*($A394-Parameters!$J$30)))),_xlfn.IFS($A394&lt;=Parameters!$J$28,Parameters!$I$28*$A394,$A394&lt;=Parameters!$J$29,Parameters!$I$29*$A394,$A394&lt;=Parameters!$J$30,Parameters!$I$30*$A394,$A394&gt;Parameters!$J$30,Parameters!$I$31*$A394))</f>
        <v>49475.54</v>
      </c>
      <c r="AC394" s="290">
        <f t="shared" si="191"/>
        <v>127.18647814910025</v>
      </c>
      <c r="AD394" s="290" cm="1">
        <f t="array" ref="AD394">IF(Parameters!$F$55="No",IF($A394&lt;=Parameters!$J$34,Parameters!$I$34*$A394,IF($A394&lt;=Parameters!$J$35,Parameters!$I$34*Parameters!$J$34+Parameters!$I$35*($A394-Parameters!$J$34),IF($A394&lt;=Parameters!$J$36,Parameters!$I$34*Parameters!$J$34+Parameters!$I$35*(Parameters!$J$35-Parameters!$J$34)+Parameters!$I$36*($A394-Parameters!$J$35),Parameters!$I$34*Parameters!$J$34+Parameters!$I$35*(Parameters!$J$35-Parameters!$J$34)+Parameters!$I$36*(Parameters!$J$36-Parameters!$J$35)+Parameters!$I$37*($A394-Parameters!$J$36)))),_xlfn.IFS($A394&lt;=Parameters!$J$34,Parameters!$I$34*$A394,$A394&lt;=Parameters!$J$35,Parameters!$I$35*$A394,$A394&lt;=Parameters!$J$36,Parameters!$I$36*$A394,$A394&gt;Parameters!$J$36,Parameters!$I$37*$A394))</f>
        <v>52606.06</v>
      </c>
      <c r="AE394" s="290">
        <f t="shared" si="215"/>
        <v>135.23408740359898</v>
      </c>
      <c r="AF394" s="290" cm="1">
        <f t="array" ref="AF394">IF(Parameters!$F$55="No",IF($A394&lt;=Parameters!$J$39,Parameters!$I$39*$A394,IF($A394&lt;=Parameters!$J$40,Parameters!$I$39*Parameters!$J$39+Parameters!$I$40*($A394-Parameters!$J$39),IF($A394&lt;=Parameters!$J$41,Parameters!$I$39*Parameters!$J$39+Parameters!$I$40*(Parameters!$J$40-Parameters!$J$39)+Parameters!$I$41*($A394-Parameters!$J$40),Parameters!$I$39*Parameters!$J$39+Parameters!$I$40*(Parameters!$J$40-Parameters!$J$39)+Parameters!$I$41*(Parameters!$J$41-Parameters!$J$40)+Parameters!$I$42*($A394-Parameters!$J$41)))),_xlfn.IFS($A394&lt;=Parameters!$J$39,Parameters!$I$39*$A394,$A394&lt;=Parameters!$J$40,Parameters!$I$40*$A394,$A394&lt;=Parameters!$J$41,Parameters!$I$41*$A394,$A394&gt;Parameters!$J$41,Parameters!$I$42*$A394))</f>
        <v>55549.440000000002</v>
      </c>
      <c r="AG394" s="290">
        <f t="shared" si="216"/>
        <v>142.80061696658098</v>
      </c>
      <c r="AI394" s="428">
        <f t="shared" si="192"/>
        <v>136.48999999999796</v>
      </c>
      <c r="AJ394" s="428">
        <f t="shared" si="193"/>
        <v>159.36000000000058</v>
      </c>
      <c r="AK394" s="428">
        <f t="shared" si="194"/>
        <v>143.54000000000087</v>
      </c>
      <c r="AL394" s="428">
        <f t="shared" si="195"/>
        <v>158.45999999999913</v>
      </c>
      <c r="AM394" s="428">
        <f t="shared" si="196"/>
        <v>136.48999999999796</v>
      </c>
      <c r="AN394" s="428">
        <f t="shared" si="197"/>
        <v>159.36000000000058</v>
      </c>
      <c r="AO394" s="428">
        <f t="shared" si="198"/>
        <v>143.54000000000087</v>
      </c>
      <c r="AP394" s="428">
        <f t="shared" si="199"/>
        <v>158.45999999999913</v>
      </c>
      <c r="AQ394" s="428">
        <f t="shared" si="200"/>
        <v>136.48999999999796</v>
      </c>
      <c r="AR394" s="428">
        <f t="shared" si="201"/>
        <v>159.36000000000058</v>
      </c>
      <c r="AS394" s="428">
        <f t="shared" si="202"/>
        <v>143.54000000000087</v>
      </c>
      <c r="AT394" s="428">
        <f t="shared" si="203"/>
        <v>158.45999999999913</v>
      </c>
      <c r="AU394" s="428">
        <f t="shared" si="204"/>
        <v>136.48999999999796</v>
      </c>
      <c r="AV394" s="428">
        <f t="shared" si="205"/>
        <v>159.36000000000058</v>
      </c>
      <c r="AW394" s="428">
        <f t="shared" si="206"/>
        <v>143.54000000000087</v>
      </c>
      <c r="AX394" s="428">
        <f t="shared" si="207"/>
        <v>158.45999999999913</v>
      </c>
    </row>
    <row r="395">
      <c r="A395" s="413">
        <v>390</v>
      </c>
      <c r="B395" s="290" cm="1">
        <f t="array" ref="B395">IF(Parameters!$C$55="No",IF($A395&lt;=Parameters!$D$23,Parameters!$C$23*$A395,IF($A395&lt;=Parameters!$D$24,Parameters!$C$23*Parameters!$D$23+Parameters!$C$24*($A395-Parameters!$D$23),IF($A395&lt;=Parameters!$D$25,Parameters!$C$23*Parameters!$D$23+Parameters!$C$24*(Parameters!$D$24-Parameters!$D$23)+Parameters!$C$25*($A395-Parameters!$D$24),Parameters!$C$23*Parameters!$D$23+Parameters!$C$24*(Parameters!$D$24-Parameters!$D$23)+Parameters!$C$25*(Parameters!$D$25-Parameters!$D$24)+Parameters!$C$26*($A395-Parameters!$D$25)))),_xlfn.IFS($A395&lt;=Parameters!$D$23,Parameters!$C$23*$A395,$A395&lt;=Parameters!$D$24,Parameters!$C$24*$A395,$A395&lt;=Parameters!$D$25,Parameters!$C$25*$A395,$A395&gt;Parameters!$D$25,Parameters!$C$26*$A395))</f>
        <v>39635.1</v>
      </c>
      <c r="C395" s="290">
        <f t="shared" si="208"/>
        <v>101.62846153846154</v>
      </c>
      <c r="D395" s="290" cm="1">
        <f t="array" ref="D395">IF(Parameters!$C$55="No",IF($A395&lt;=Parameters!$D$28,Parameters!$C$28*$A395,IF($A395&lt;=Parameters!$D$29,Parameters!$C$28*Parameters!$D$28+Parameters!$C$29*($A395-Parameters!$D$28),IF($A395&lt;=Parameters!$D$30,Parameters!$C$28*Parameters!$D$28+Parameters!$C$29*(Parameters!$D$29-Parameters!$D$28)+Parameters!$C$30*($A395-Parameters!$D$29),Parameters!$C$28*Parameters!$D$28+Parameters!$C$29*(Parameters!$D$29-Parameters!$D$28)+Parameters!$C$30*(Parameters!$D$30-Parameters!$D$29)+Parameters!$C$31*($A395-Parameters!$D$30)))),_xlfn.IFS($A395&lt;=Parameters!$D$28,Parameters!$C$28*$A395,$A395&lt;=Parameters!$D$29,Parameters!$C$29*$A395,$A395&lt;=Parameters!$D$30,Parameters!$C$30*$A395,$A395&gt;Parameters!$D$30,Parameters!$C$31*$A395))</f>
        <v>49634.9</v>
      </c>
      <c r="E395" s="290">
        <f t="shared" si="208"/>
        <v>127.26897435897436</v>
      </c>
      <c r="F395" s="290" cm="1">
        <f t="array" ref="F395">IF(Parameters!$C$55="No",IF($A395&lt;=Parameters!$D$34,Parameters!$C$34*$A395,IF($A395&lt;=Parameters!$D$35,Parameters!$C$34*Parameters!$D$34+Parameters!$C$35*($A395-Parameters!$D$34),IF($A395&lt;=Parameters!$D$36,Parameters!$C$34*Parameters!$D$34+Parameters!$C$35*(Parameters!$D$35-Parameters!$D$34)+Parameters!$C$36*($A395-Parameters!$D$35),Parameters!$C$34*Parameters!$D$34+Parameters!$C$35*(Parameters!$D$35-Parameters!$D$34)+Parameters!$C$36*(Parameters!$D$36-Parameters!$D$35)+Parameters!$C$37*($A395-Parameters!$D$36)))),_xlfn.IFS($A395&lt;=Parameters!$D$34,Parameters!$C$34*$A395,$A395&lt;=Parameters!$D$35,Parameters!$C$35*$A395,$A395&lt;=Parameters!$D$36,Parameters!$C$36*$A395,$A395&gt;Parameters!$D$36,Parameters!$C$37*$A395))</f>
        <v>52749.599999999999</v>
      </c>
      <c r="G395" s="290">
        <f t="shared" si="209"/>
        <v>135.2553846153846</v>
      </c>
      <c r="H395" s="290" cm="1">
        <f t="array" ref="H395">IF(Parameters!$C$55="No",IF($A395&lt;=Parameters!$D$39,Parameters!$C$39*$A395,IF($A395&lt;=Parameters!$D$40,Parameters!$C$39*Parameters!$D$39+Parameters!$C$40*($A395-Parameters!$D$39),IF($A395&lt;=Parameters!$D$41,Parameters!$C$39*Parameters!$D$39+Parameters!$C$40*(Parameters!$D$40-Parameters!$D$39)+Parameters!$C$41*($A395-Parameters!$D$40),Parameters!$C$39*Parameters!$D$39+Parameters!$C$40*(Parameters!$D$40-Parameters!$D$39)+Parameters!$C$41*(Parameters!$D$41-Parameters!$D$40)+Parameters!$C$42*($A395-Parameters!$D$41)))),_xlfn.IFS($A395&lt;=Parameters!$D$39,Parameters!$C$39*$A395,$A395&lt;=Parameters!$D$40,Parameters!$C$40*$A395,$A395&lt;=Parameters!$D$41,Parameters!$C$41*$A395,$A395&gt;Parameters!$D$41,Parameters!$C$42*$A395))</f>
        <v>55707.9</v>
      </c>
      <c r="I395" s="290">
        <f t="shared" si="210"/>
        <v>142.84076923076924</v>
      </c>
      <c r="J395" s="290" cm="1">
        <f t="array" ref="J395">IF(Parameters!$D$55="No",IF($A395&lt;=Parameters!$F$23,Parameters!$E$23*$A395,IF($A395&lt;=Parameters!$F$24,Parameters!$E$23*Parameters!$F$23+Parameters!$E$24*($A395-Parameters!$F$23),IF($A395&lt;=Parameters!$F$25,Parameters!$E$23*Parameters!$F$23+Parameters!$E$24*(Parameters!$F$24-Parameters!$F$23)+Parameters!$E$25*($A395-Parameters!$F$24),Parameters!$E$23*Parameters!$F$23+Parameters!$E$24*(Parameters!$F$24-Parameters!$F$23)+Parameters!$E$25*(Parameters!$F$25-Parameters!$F$24)+Parameters!$E$26*($A395-Parameters!$F$25)))),_xlfn.IFS($A395&lt;=Parameters!$F$23,Parameters!$E$23*$A395,$A395&lt;=Parameters!$F$24,Parameters!$E$24*$A395,$A395&lt;=Parameters!$F$25,Parameters!$E$25*$A395,$A395&gt;Parameters!$F$25,Parameters!$E$26*$A395))</f>
        <v>39635.1</v>
      </c>
      <c r="K395" s="290">
        <f t="shared" si="186"/>
        <v>101.62846153846154</v>
      </c>
      <c r="L395" s="290" cm="1">
        <f t="array" ref="L395">IF(Parameters!$D$55="No",IF($A395&lt;=Parameters!$F$28,Parameters!$E$28*$A395,IF($A395&lt;=Parameters!$F$29,Parameters!$E$28*Parameters!$F$28+Parameters!$E$29*($A395-Parameters!$F$28),IF($A395&lt;=Parameters!$F$30,Parameters!$E$28*Parameters!$F$28+Parameters!$E$29*(Parameters!$F$29-Parameters!$F$28)+Parameters!$E$30*($A395-Parameters!$F$29),Parameters!$E$28*Parameters!$F$28+Parameters!$E$29*(Parameters!$F$29-Parameters!$F$28)+Parameters!$E$30*(Parameters!$F$30-Parameters!$F$29)+Parameters!$E$31*($A395-Parameters!$F$30)))),_xlfn.IFS($A395&lt;=Parameters!$F$28,Parameters!$E$28*$A395,$A395&lt;=Parameters!$F$29,Parameters!$E$29*$A395,$A395&lt;=Parameters!$F$30,Parameters!$E$30*$A395,$A395&gt;Parameters!$F$30,Parameters!$E$31*$A395))</f>
        <v>49634.9</v>
      </c>
      <c r="M395" s="290">
        <f t="shared" si="187"/>
        <v>127.26897435897436</v>
      </c>
      <c r="N395" s="290" cm="1">
        <f t="array" ref="N395">IF(Parameters!$D$55="No",IF($A395&lt;=Parameters!$F$34,Parameters!$E$34*$A395,IF($A395&lt;=Parameters!$F$35,Parameters!$E$34*Parameters!$F$34+Parameters!$E$35*($A395-Parameters!$F$34),IF($A395&lt;=Parameters!$F$36,Parameters!$E$34*Parameters!$F$34+Parameters!$E$35*(Parameters!$F$35-Parameters!$F$34)+Parameters!$E$36*($A395-Parameters!$F$35),Parameters!$E$34*Parameters!$F$34+Parameters!$E$35*(Parameters!$F$35-Parameters!$F$34)+Parameters!$E$36*(Parameters!$F$36-Parameters!$F$35)+Parameters!$E$37*($A395-Parameters!$F$36)))),_xlfn.IFS($A395&lt;=Parameters!$F$34,Parameters!$E$34*$A395,$A395&lt;=Parameters!$F$35,Parameters!$E$35*$A395,$A395&lt;=Parameters!$F$36,Parameters!$E$36*$A395,$A395&gt;Parameters!$F$36,Parameters!$E$37*$A395))</f>
        <v>52749.599999999999</v>
      </c>
      <c r="O395" s="290">
        <f t="shared" si="211"/>
        <v>135.2553846153846</v>
      </c>
      <c r="P395" s="290" cm="1">
        <f t="array" ref="P395">IF(Parameters!$D$55="No",IF($A395&lt;=Parameters!$F$39,Parameters!$E$39*$A395,IF($A395&lt;=Parameters!$F$40,Parameters!$E$39*Parameters!$F$39+Parameters!$E$40*($A395-Parameters!$F$39),IF($A395&lt;=Parameters!$F$41,Parameters!$E$39*Parameters!$F$39+Parameters!$E$40*(Parameters!$F$40-Parameters!$F$39)+Parameters!$E$41*($A395-Parameters!$F$40),Parameters!$E$39*Parameters!$F$39+Parameters!$E$40*(Parameters!$F$40-Parameters!$F$39)+Parameters!$E$41*(Parameters!$F$41-Parameters!$F$40)+Parameters!$E$42*($A395-Parameters!$F$41)))),_xlfn.IFS($A395&lt;=Parameters!$F$39,Parameters!$E$39*$A395,$A395&lt;=Parameters!$F$40,Parameters!$E$40*$A395,$A395&lt;=Parameters!$F$41,Parameters!$E$41*$A395,$A395&gt;Parameters!$F$41,Parameters!$E$42*$A395))</f>
        <v>55707.9</v>
      </c>
      <c r="Q395" s="290">
        <f t="shared" si="212"/>
        <v>142.84076923076924</v>
      </c>
      <c r="R395" s="290" cm="1">
        <f t="array" ref="R395">IF(Parameters!$E$55="No",IF($A395&lt;=Parameters!$H$23,Parameters!$G$23*$A395,IF($A395&lt;=Parameters!$H$24,Parameters!$G$23*Parameters!$H$23+Parameters!$G$24*($A395-Parameters!$H$23),IF($A395&lt;=Parameters!$H$25,Parameters!$G$23*Parameters!$H$23+Parameters!$G$24*(Parameters!$H$24-Parameters!$H$23)+Parameters!$G$25*($A395-Parameters!$H$24),Parameters!$G$23*Parameters!$H$23+Parameters!$G$24*(Parameters!$H$24-Parameters!$H$23)+Parameters!$G$25*(Parameters!$H$25-Parameters!$H$24)+Parameters!$G$26*($A395-Parameters!$H$25)))),_xlfn.IFS($A395&lt;=Parameters!$H$23,Parameters!$G$23*$A395,$A395&lt;=Parameters!$H$24,Parameters!$G$24*$A395,$A395&lt;=Parameters!$H$25,Parameters!$G$25*$A395,$A395&gt;Parameters!$H$25,Parameters!$G$26*$A395))</f>
        <v>39635.1</v>
      </c>
      <c r="S395" s="290">
        <f t="shared" si="188"/>
        <v>101.62846153846154</v>
      </c>
      <c r="T395" s="290" cm="1">
        <f t="array" ref="T395">IF(Parameters!$E$55="No",IF($A395&lt;=Parameters!$H$28,Parameters!$G$28*$A395,IF($A395&lt;=Parameters!$H$29,Parameters!$G$28*Parameters!$H$28+Parameters!$G$29*($A395-Parameters!$H$28),IF($A395&lt;=Parameters!$H$30,Parameters!$G$28*Parameters!$H$28+Parameters!$G$29*(Parameters!$H$29-Parameters!$H$28)+Parameters!$G$30*($A395-Parameters!$H$29),Parameters!$G$28*Parameters!$H$28+Parameters!$G$29*(Parameters!$H$29-Parameters!$H$28)+Parameters!$G$30*(Parameters!$H$30-Parameters!$H$29)+Parameters!$G$31*($A395-Parameters!$H$30)))),_xlfn.IFS($A395&lt;=Parameters!$H$28,Parameters!$G$28*$A395,$A395&lt;=Parameters!$H$29,Parameters!$G$29*$A395,$A395&lt;=Parameters!$H$30,Parameters!$G$30*$A395,$A395&gt;Parameters!$H$30,Parameters!$G$31*$A395))</f>
        <v>49634.9</v>
      </c>
      <c r="U395" s="290">
        <f t="shared" si="189"/>
        <v>127.26897435897436</v>
      </c>
      <c r="V395" s="290" cm="1">
        <f t="array" ref="V395">IF(Parameters!$E$55="No",IF($A395&lt;=Parameters!$H$34,Parameters!$G$34*$A395,IF($A395&lt;=Parameters!$H$35,Parameters!$G$34*Parameters!$H$34+Parameters!$G$35*($A395-Parameters!$H$34),IF($A395&lt;=Parameters!$H$36,Parameters!$G$34*Parameters!$H$34+Parameters!$G$35*(Parameters!$H$35-Parameters!$H$34)+Parameters!$G$36*($A395-Parameters!$H$35),Parameters!$G$34*Parameters!$H$34+Parameters!$G$35*(Parameters!$H$35-Parameters!$H$34)+Parameters!$G$36*(Parameters!$H$36-Parameters!$H$35)+Parameters!$G$37*($A395-Parameters!$H$36)))),_xlfn.IFS($A395&lt;=Parameters!$H$34,Parameters!$G$34*$A395,$A395&lt;=Parameters!$H$35,Parameters!$G$35*$A395,$A395&lt;=Parameters!$H$36,Parameters!$G$36*$A395,$A395&gt;Parameters!$H$36,Parameters!$G$37*$A395))</f>
        <v>52749.599999999999</v>
      </c>
      <c r="W395" s="290">
        <f t="shared" si="213"/>
        <v>135.2553846153846</v>
      </c>
      <c r="X395" s="290" cm="1">
        <f t="array" ref="X395">IF(Parameters!$E$55="No",IF($A395&lt;=Parameters!$H$39,Parameters!$G$39*$A395,IF($A395&lt;=Parameters!$H$40,Parameters!$G$39*Parameters!$H$39+Parameters!$G$40*($A395-Parameters!$H$39),IF($A395&lt;=Parameters!$H$41,Parameters!$G$39*Parameters!$H$39+Parameters!$G$40*(Parameters!$H$40-Parameters!$H$39)+Parameters!$G$41*($A395-Parameters!$H$40),Parameters!$G$39*Parameters!$H$39+Parameters!$G$40*(Parameters!$H$40-Parameters!$H$39)+Parameters!$G$41*(Parameters!$H$41-Parameters!$H$40)+Parameters!$G$42*($A395-Parameters!$H$41)))),_xlfn.IFS($A395&lt;=Parameters!$H$39,Parameters!$G$39*$A395,$A395&lt;=Parameters!$H$40,Parameters!$G$40*$A395,$A395&lt;=Parameters!$H$41,Parameters!$G$41*$A395,$A395&gt;Parameters!$H$41,Parameters!$G$42*$A395))</f>
        <v>55707.9</v>
      </c>
      <c r="Y395" s="290">
        <f t="shared" si="214"/>
        <v>142.84076923076924</v>
      </c>
      <c r="Z395" s="290" cm="1">
        <f t="array" ref="Z395">IF(Parameters!$F$55="No",IF($A395&lt;=Parameters!$J$23,Parameters!$I$23*$A395,IF($A395&lt;=Parameters!$J$24,Parameters!$I$23*Parameters!$J$23+Parameters!$I$24*($A395-Parameters!$J$23),IF($A395&lt;=Parameters!$J$25,Parameters!$I$23*Parameters!$J$23+Parameters!$I$24*(Parameters!$J$24-Parameters!$J$23)+Parameters!$I$25*($A395-Parameters!$J$24),Parameters!$I$23*Parameters!$J$23+Parameters!$I$24*(Parameters!$J$24-Parameters!$J$23)+Parameters!$I$25*(Parameters!$J$25-Parameters!$J$24)+Parameters!$I$26*($A395-Parameters!$J$25)))),_xlfn.IFS($A395&lt;=Parameters!$J$23,Parameters!$I$23*$A395,$A395&lt;=Parameters!$J$24,Parameters!$I$24*$A395,$A395&lt;=Parameters!$J$25,Parameters!$I$25*$A395,$A395&gt;Parameters!$J$25,Parameters!$I$26*$A395))</f>
        <v>39635.1</v>
      </c>
      <c r="AA395" s="290">
        <f t="shared" si="190"/>
        <v>101.62846153846154</v>
      </c>
      <c r="AB395" s="290" cm="1">
        <f t="array" ref="AB395">IF(Parameters!$F$55="No",IF($A395&lt;=Parameters!$J$28,Parameters!$I$28*$A395,IF($A395&lt;=Parameters!$J$29,Parameters!$I$28*Parameters!$J$28+Parameters!$I$29*($A395-Parameters!$J$28),IF($A395&lt;=Parameters!$J$30,Parameters!$I$28*Parameters!$J$28+Parameters!$I$29*(Parameters!$J$29-Parameters!$J$28)+Parameters!$I$30*($A395-Parameters!$J$29),Parameters!$I$28*Parameters!$J$28+Parameters!$I$29*(Parameters!$J$29-Parameters!$J$28)+Parameters!$I$30*(Parameters!$J$30-Parameters!$J$29)+Parameters!$I$31*($A395-Parameters!$J$30)))),_xlfn.IFS($A395&lt;=Parameters!$J$28,Parameters!$I$28*$A395,$A395&lt;=Parameters!$J$29,Parameters!$I$29*$A395,$A395&lt;=Parameters!$J$30,Parameters!$I$30*$A395,$A395&gt;Parameters!$J$30,Parameters!$I$31*$A395))</f>
        <v>49634.9</v>
      </c>
      <c r="AC395" s="290">
        <f t="shared" si="191"/>
        <v>127.26897435897436</v>
      </c>
      <c r="AD395" s="290" cm="1">
        <f t="array" ref="AD395">IF(Parameters!$F$55="No",IF($A395&lt;=Parameters!$J$34,Parameters!$I$34*$A395,IF($A395&lt;=Parameters!$J$35,Parameters!$I$34*Parameters!$J$34+Parameters!$I$35*($A395-Parameters!$J$34),IF($A395&lt;=Parameters!$J$36,Parameters!$I$34*Parameters!$J$34+Parameters!$I$35*(Parameters!$J$35-Parameters!$J$34)+Parameters!$I$36*($A395-Parameters!$J$35),Parameters!$I$34*Parameters!$J$34+Parameters!$I$35*(Parameters!$J$35-Parameters!$J$34)+Parameters!$I$36*(Parameters!$J$36-Parameters!$J$35)+Parameters!$I$37*($A395-Parameters!$J$36)))),_xlfn.IFS($A395&lt;=Parameters!$J$34,Parameters!$I$34*$A395,$A395&lt;=Parameters!$J$35,Parameters!$I$35*$A395,$A395&lt;=Parameters!$J$36,Parameters!$I$36*$A395,$A395&gt;Parameters!$J$36,Parameters!$I$37*$A395))</f>
        <v>52749.599999999999</v>
      </c>
      <c r="AE395" s="290">
        <f t="shared" si="215"/>
        <v>135.2553846153846</v>
      </c>
      <c r="AF395" s="290" cm="1">
        <f t="array" ref="AF395">IF(Parameters!$F$55="No",IF($A395&lt;=Parameters!$J$39,Parameters!$I$39*$A395,IF($A395&lt;=Parameters!$J$40,Parameters!$I$39*Parameters!$J$39+Parameters!$I$40*($A395-Parameters!$J$39),IF($A395&lt;=Parameters!$J$41,Parameters!$I$39*Parameters!$J$39+Parameters!$I$40*(Parameters!$J$40-Parameters!$J$39)+Parameters!$I$41*($A395-Parameters!$J$40),Parameters!$I$39*Parameters!$J$39+Parameters!$I$40*(Parameters!$J$40-Parameters!$J$39)+Parameters!$I$41*(Parameters!$J$41-Parameters!$J$40)+Parameters!$I$42*($A395-Parameters!$J$41)))),_xlfn.IFS($A395&lt;=Parameters!$J$39,Parameters!$I$39*$A395,$A395&lt;=Parameters!$J$40,Parameters!$I$40*$A395,$A395&lt;=Parameters!$J$41,Parameters!$I$41*$A395,$A395&gt;Parameters!$J$41,Parameters!$I$42*$A395))</f>
        <v>55707.9</v>
      </c>
      <c r="AG395" s="290">
        <f t="shared" si="216"/>
        <v>142.84076923076924</v>
      </c>
      <c r="AI395" s="428">
        <f t="shared" si="192"/>
        <v>136.48999999999796</v>
      </c>
      <c r="AJ395" s="428">
        <f t="shared" si="193"/>
        <v>159.36000000000058</v>
      </c>
      <c r="AK395" s="428">
        <f t="shared" si="194"/>
        <v>143.54000000000087</v>
      </c>
      <c r="AL395" s="428">
        <f t="shared" si="195"/>
        <v>158.45999999999913</v>
      </c>
      <c r="AM395" s="428">
        <f t="shared" si="196"/>
        <v>136.48999999999796</v>
      </c>
      <c r="AN395" s="428">
        <f t="shared" si="197"/>
        <v>159.36000000000058</v>
      </c>
      <c r="AO395" s="428">
        <f t="shared" si="198"/>
        <v>143.54000000000087</v>
      </c>
      <c r="AP395" s="428">
        <f t="shared" si="199"/>
        <v>158.45999999999913</v>
      </c>
      <c r="AQ395" s="428">
        <f t="shared" si="200"/>
        <v>136.48999999999796</v>
      </c>
      <c r="AR395" s="428">
        <f t="shared" si="201"/>
        <v>159.36000000000058</v>
      </c>
      <c r="AS395" s="428">
        <f t="shared" si="202"/>
        <v>143.54000000000087</v>
      </c>
      <c r="AT395" s="428">
        <f t="shared" si="203"/>
        <v>158.45999999999913</v>
      </c>
      <c r="AU395" s="428">
        <f t="shared" si="204"/>
        <v>136.48999999999796</v>
      </c>
      <c r="AV395" s="428">
        <f t="shared" si="205"/>
        <v>159.36000000000058</v>
      </c>
      <c r="AW395" s="428">
        <f t="shared" si="206"/>
        <v>143.54000000000087</v>
      </c>
      <c r="AX395" s="428">
        <f t="shared" si="207"/>
        <v>158.45999999999913</v>
      </c>
    </row>
    <row r="396">
      <c r="A396" s="413">
        <v>391</v>
      </c>
      <c r="B396" s="290" cm="1">
        <f t="array" ref="B396">IF(Parameters!$C$55="No",IF($A396&lt;=Parameters!$D$23,Parameters!$C$23*$A396,IF($A396&lt;=Parameters!$D$24,Parameters!$C$23*Parameters!$D$23+Parameters!$C$24*($A396-Parameters!$D$23),IF($A396&lt;=Parameters!$D$25,Parameters!$C$23*Parameters!$D$23+Parameters!$C$24*(Parameters!$D$24-Parameters!$D$23)+Parameters!$C$25*($A396-Parameters!$D$24),Parameters!$C$23*Parameters!$D$23+Parameters!$C$24*(Parameters!$D$24-Parameters!$D$23)+Parameters!$C$25*(Parameters!$D$25-Parameters!$D$24)+Parameters!$C$26*($A396-Parameters!$D$25)))),_xlfn.IFS($A396&lt;=Parameters!$D$23,Parameters!$C$23*$A396,$A396&lt;=Parameters!$D$24,Parameters!$C$24*$A396,$A396&lt;=Parameters!$D$25,Parameters!$C$25*$A396,$A396&gt;Parameters!$D$25,Parameters!$C$26*$A396))</f>
        <v>39771.589999999997</v>
      </c>
      <c r="C396" s="290">
        <f t="shared" si="208"/>
        <v>101.71762148337595</v>
      </c>
      <c r="D396" s="290" cm="1">
        <f t="array" ref="D396">IF(Parameters!$C$55="No",IF($A396&lt;=Parameters!$D$28,Parameters!$C$28*$A396,IF($A396&lt;=Parameters!$D$29,Parameters!$C$28*Parameters!$D$28+Parameters!$C$29*($A396-Parameters!$D$28),IF($A396&lt;=Parameters!$D$30,Parameters!$C$28*Parameters!$D$28+Parameters!$C$29*(Parameters!$D$29-Parameters!$D$28)+Parameters!$C$30*($A396-Parameters!$D$29),Parameters!$C$28*Parameters!$D$28+Parameters!$C$29*(Parameters!$D$29-Parameters!$D$28)+Parameters!$C$30*(Parameters!$D$30-Parameters!$D$29)+Parameters!$C$31*($A396-Parameters!$D$30)))),_xlfn.IFS($A396&lt;=Parameters!$D$28,Parameters!$C$28*$A396,$A396&lt;=Parameters!$D$29,Parameters!$C$29*$A396,$A396&lt;=Parameters!$D$30,Parameters!$C$30*$A396,$A396&gt;Parameters!$D$30,Parameters!$C$31*$A396))</f>
        <v>49794.26</v>
      </c>
      <c r="E396" s="290">
        <f t="shared" si="208"/>
        <v>127.35104859335038</v>
      </c>
      <c r="F396" s="290" cm="1">
        <f t="array" ref="F396">IF(Parameters!$C$55="No",IF($A396&lt;=Parameters!$D$34,Parameters!$C$34*$A396,IF($A396&lt;=Parameters!$D$35,Parameters!$C$34*Parameters!$D$34+Parameters!$C$35*($A396-Parameters!$D$34),IF($A396&lt;=Parameters!$D$36,Parameters!$C$34*Parameters!$D$34+Parameters!$C$35*(Parameters!$D$35-Parameters!$D$34)+Parameters!$C$36*($A396-Parameters!$D$35),Parameters!$C$34*Parameters!$D$34+Parameters!$C$35*(Parameters!$D$35-Parameters!$D$34)+Parameters!$C$36*(Parameters!$D$36-Parameters!$D$35)+Parameters!$C$37*($A396-Parameters!$D$36)))),_xlfn.IFS($A396&lt;=Parameters!$D$34,Parameters!$C$34*$A396,$A396&lt;=Parameters!$D$35,Parameters!$C$35*$A396,$A396&lt;=Parameters!$D$36,Parameters!$C$36*$A396,$A396&gt;Parameters!$D$36,Parameters!$C$37*$A396))</f>
        <v>52893.14</v>
      </c>
      <c r="G396" s="290">
        <f t="shared" si="209"/>
        <v>135.27657289002556</v>
      </c>
      <c r="H396" s="290" cm="1">
        <f t="array" ref="H396">IF(Parameters!$C$55="No",IF($A396&lt;=Parameters!$D$39,Parameters!$C$39*$A396,IF($A396&lt;=Parameters!$D$40,Parameters!$C$39*Parameters!$D$39+Parameters!$C$40*($A396-Parameters!$D$39),IF($A396&lt;=Parameters!$D$41,Parameters!$C$39*Parameters!$D$39+Parameters!$C$40*(Parameters!$D$40-Parameters!$D$39)+Parameters!$C$41*($A396-Parameters!$D$40),Parameters!$C$39*Parameters!$D$39+Parameters!$C$40*(Parameters!$D$40-Parameters!$D$39)+Parameters!$C$41*(Parameters!$D$41-Parameters!$D$40)+Parameters!$C$42*($A396-Parameters!$D$41)))),_xlfn.IFS($A396&lt;=Parameters!$D$39,Parameters!$C$39*$A396,$A396&lt;=Parameters!$D$40,Parameters!$C$40*$A396,$A396&lt;=Parameters!$D$41,Parameters!$C$41*$A396,$A396&gt;Parameters!$D$41,Parameters!$C$42*$A396))</f>
        <v>55866.36</v>
      </c>
      <c r="I396" s="290">
        <f t="shared" si="210"/>
        <v>142.88071611253196</v>
      </c>
      <c r="J396" s="290" cm="1">
        <f t="array" ref="J396">IF(Parameters!$D$55="No",IF($A396&lt;=Parameters!$F$23,Parameters!$E$23*$A396,IF($A396&lt;=Parameters!$F$24,Parameters!$E$23*Parameters!$F$23+Parameters!$E$24*($A396-Parameters!$F$23),IF($A396&lt;=Parameters!$F$25,Parameters!$E$23*Parameters!$F$23+Parameters!$E$24*(Parameters!$F$24-Parameters!$F$23)+Parameters!$E$25*($A396-Parameters!$F$24),Parameters!$E$23*Parameters!$F$23+Parameters!$E$24*(Parameters!$F$24-Parameters!$F$23)+Parameters!$E$25*(Parameters!$F$25-Parameters!$F$24)+Parameters!$E$26*($A396-Parameters!$F$25)))),_xlfn.IFS($A396&lt;=Parameters!$F$23,Parameters!$E$23*$A396,$A396&lt;=Parameters!$F$24,Parameters!$E$24*$A396,$A396&lt;=Parameters!$F$25,Parameters!$E$25*$A396,$A396&gt;Parameters!$F$25,Parameters!$E$26*$A396))</f>
        <v>39771.589999999997</v>
      </c>
      <c r="K396" s="290">
        <f t="shared" si="186"/>
        <v>101.71762148337595</v>
      </c>
      <c r="L396" s="290" cm="1">
        <f t="array" ref="L396">IF(Parameters!$D$55="No",IF($A396&lt;=Parameters!$F$28,Parameters!$E$28*$A396,IF($A396&lt;=Parameters!$F$29,Parameters!$E$28*Parameters!$F$28+Parameters!$E$29*($A396-Parameters!$F$28),IF($A396&lt;=Parameters!$F$30,Parameters!$E$28*Parameters!$F$28+Parameters!$E$29*(Parameters!$F$29-Parameters!$F$28)+Parameters!$E$30*($A396-Parameters!$F$29),Parameters!$E$28*Parameters!$F$28+Parameters!$E$29*(Parameters!$F$29-Parameters!$F$28)+Parameters!$E$30*(Parameters!$F$30-Parameters!$F$29)+Parameters!$E$31*($A396-Parameters!$F$30)))),_xlfn.IFS($A396&lt;=Parameters!$F$28,Parameters!$E$28*$A396,$A396&lt;=Parameters!$F$29,Parameters!$E$29*$A396,$A396&lt;=Parameters!$F$30,Parameters!$E$30*$A396,$A396&gt;Parameters!$F$30,Parameters!$E$31*$A396))</f>
        <v>49794.26</v>
      </c>
      <c r="M396" s="290">
        <f t="shared" si="187"/>
        <v>127.35104859335038</v>
      </c>
      <c r="N396" s="290" cm="1">
        <f t="array" ref="N396">IF(Parameters!$D$55="No",IF($A396&lt;=Parameters!$F$34,Parameters!$E$34*$A396,IF($A396&lt;=Parameters!$F$35,Parameters!$E$34*Parameters!$F$34+Parameters!$E$35*($A396-Parameters!$F$34),IF($A396&lt;=Parameters!$F$36,Parameters!$E$34*Parameters!$F$34+Parameters!$E$35*(Parameters!$F$35-Parameters!$F$34)+Parameters!$E$36*($A396-Parameters!$F$35),Parameters!$E$34*Parameters!$F$34+Parameters!$E$35*(Parameters!$F$35-Parameters!$F$34)+Parameters!$E$36*(Parameters!$F$36-Parameters!$F$35)+Parameters!$E$37*($A396-Parameters!$F$36)))),_xlfn.IFS($A396&lt;=Parameters!$F$34,Parameters!$E$34*$A396,$A396&lt;=Parameters!$F$35,Parameters!$E$35*$A396,$A396&lt;=Parameters!$F$36,Parameters!$E$36*$A396,$A396&gt;Parameters!$F$36,Parameters!$E$37*$A396))</f>
        <v>52893.14</v>
      </c>
      <c r="O396" s="290">
        <f t="shared" si="211"/>
        <v>135.27657289002556</v>
      </c>
      <c r="P396" s="290" cm="1">
        <f t="array" ref="P396">IF(Parameters!$D$55="No",IF($A396&lt;=Parameters!$F$39,Parameters!$E$39*$A396,IF($A396&lt;=Parameters!$F$40,Parameters!$E$39*Parameters!$F$39+Parameters!$E$40*($A396-Parameters!$F$39),IF($A396&lt;=Parameters!$F$41,Parameters!$E$39*Parameters!$F$39+Parameters!$E$40*(Parameters!$F$40-Parameters!$F$39)+Parameters!$E$41*($A396-Parameters!$F$40),Parameters!$E$39*Parameters!$F$39+Parameters!$E$40*(Parameters!$F$40-Parameters!$F$39)+Parameters!$E$41*(Parameters!$F$41-Parameters!$F$40)+Parameters!$E$42*($A396-Parameters!$F$41)))),_xlfn.IFS($A396&lt;=Parameters!$F$39,Parameters!$E$39*$A396,$A396&lt;=Parameters!$F$40,Parameters!$E$40*$A396,$A396&lt;=Parameters!$F$41,Parameters!$E$41*$A396,$A396&gt;Parameters!$F$41,Parameters!$E$42*$A396))</f>
        <v>55866.36</v>
      </c>
      <c r="Q396" s="290">
        <f t="shared" si="212"/>
        <v>142.88071611253196</v>
      </c>
      <c r="R396" s="290" cm="1">
        <f t="array" ref="R396">IF(Parameters!$E$55="No",IF($A396&lt;=Parameters!$H$23,Parameters!$G$23*$A396,IF($A396&lt;=Parameters!$H$24,Parameters!$G$23*Parameters!$H$23+Parameters!$G$24*($A396-Parameters!$H$23),IF($A396&lt;=Parameters!$H$25,Parameters!$G$23*Parameters!$H$23+Parameters!$G$24*(Parameters!$H$24-Parameters!$H$23)+Parameters!$G$25*($A396-Parameters!$H$24),Parameters!$G$23*Parameters!$H$23+Parameters!$G$24*(Parameters!$H$24-Parameters!$H$23)+Parameters!$G$25*(Parameters!$H$25-Parameters!$H$24)+Parameters!$G$26*($A396-Parameters!$H$25)))),_xlfn.IFS($A396&lt;=Parameters!$H$23,Parameters!$G$23*$A396,$A396&lt;=Parameters!$H$24,Parameters!$G$24*$A396,$A396&lt;=Parameters!$H$25,Parameters!$G$25*$A396,$A396&gt;Parameters!$H$25,Parameters!$G$26*$A396))</f>
        <v>39771.589999999997</v>
      </c>
      <c r="S396" s="290">
        <f t="shared" si="188"/>
        <v>101.71762148337595</v>
      </c>
      <c r="T396" s="290" cm="1">
        <f t="array" ref="T396">IF(Parameters!$E$55="No",IF($A396&lt;=Parameters!$H$28,Parameters!$G$28*$A396,IF($A396&lt;=Parameters!$H$29,Parameters!$G$28*Parameters!$H$28+Parameters!$G$29*($A396-Parameters!$H$28),IF($A396&lt;=Parameters!$H$30,Parameters!$G$28*Parameters!$H$28+Parameters!$G$29*(Parameters!$H$29-Parameters!$H$28)+Parameters!$G$30*($A396-Parameters!$H$29),Parameters!$G$28*Parameters!$H$28+Parameters!$G$29*(Parameters!$H$29-Parameters!$H$28)+Parameters!$G$30*(Parameters!$H$30-Parameters!$H$29)+Parameters!$G$31*($A396-Parameters!$H$30)))),_xlfn.IFS($A396&lt;=Parameters!$H$28,Parameters!$G$28*$A396,$A396&lt;=Parameters!$H$29,Parameters!$G$29*$A396,$A396&lt;=Parameters!$H$30,Parameters!$G$30*$A396,$A396&gt;Parameters!$H$30,Parameters!$G$31*$A396))</f>
        <v>49794.26</v>
      </c>
      <c r="U396" s="290">
        <f t="shared" si="189"/>
        <v>127.35104859335038</v>
      </c>
      <c r="V396" s="290" cm="1">
        <f t="array" ref="V396">IF(Parameters!$E$55="No",IF($A396&lt;=Parameters!$H$34,Parameters!$G$34*$A396,IF($A396&lt;=Parameters!$H$35,Parameters!$G$34*Parameters!$H$34+Parameters!$G$35*($A396-Parameters!$H$34),IF($A396&lt;=Parameters!$H$36,Parameters!$G$34*Parameters!$H$34+Parameters!$G$35*(Parameters!$H$35-Parameters!$H$34)+Parameters!$G$36*($A396-Parameters!$H$35),Parameters!$G$34*Parameters!$H$34+Parameters!$G$35*(Parameters!$H$35-Parameters!$H$34)+Parameters!$G$36*(Parameters!$H$36-Parameters!$H$35)+Parameters!$G$37*($A396-Parameters!$H$36)))),_xlfn.IFS($A396&lt;=Parameters!$H$34,Parameters!$G$34*$A396,$A396&lt;=Parameters!$H$35,Parameters!$G$35*$A396,$A396&lt;=Parameters!$H$36,Parameters!$G$36*$A396,$A396&gt;Parameters!$H$36,Parameters!$G$37*$A396))</f>
        <v>52893.14</v>
      </c>
      <c r="W396" s="290">
        <f t="shared" si="213"/>
        <v>135.27657289002556</v>
      </c>
      <c r="X396" s="290" cm="1">
        <f t="array" ref="X396">IF(Parameters!$E$55="No",IF($A396&lt;=Parameters!$H$39,Parameters!$G$39*$A396,IF($A396&lt;=Parameters!$H$40,Parameters!$G$39*Parameters!$H$39+Parameters!$G$40*($A396-Parameters!$H$39),IF($A396&lt;=Parameters!$H$41,Parameters!$G$39*Parameters!$H$39+Parameters!$G$40*(Parameters!$H$40-Parameters!$H$39)+Parameters!$G$41*($A396-Parameters!$H$40),Parameters!$G$39*Parameters!$H$39+Parameters!$G$40*(Parameters!$H$40-Parameters!$H$39)+Parameters!$G$41*(Parameters!$H$41-Parameters!$H$40)+Parameters!$G$42*($A396-Parameters!$H$41)))),_xlfn.IFS($A396&lt;=Parameters!$H$39,Parameters!$G$39*$A396,$A396&lt;=Parameters!$H$40,Parameters!$G$40*$A396,$A396&lt;=Parameters!$H$41,Parameters!$G$41*$A396,$A396&gt;Parameters!$H$41,Parameters!$G$42*$A396))</f>
        <v>55866.36</v>
      </c>
      <c r="Y396" s="290">
        <f t="shared" si="214"/>
        <v>142.88071611253196</v>
      </c>
      <c r="Z396" s="290" cm="1">
        <f t="array" ref="Z396">IF(Parameters!$F$55="No",IF($A396&lt;=Parameters!$J$23,Parameters!$I$23*$A396,IF($A396&lt;=Parameters!$J$24,Parameters!$I$23*Parameters!$J$23+Parameters!$I$24*($A396-Parameters!$J$23),IF($A396&lt;=Parameters!$J$25,Parameters!$I$23*Parameters!$J$23+Parameters!$I$24*(Parameters!$J$24-Parameters!$J$23)+Parameters!$I$25*($A396-Parameters!$J$24),Parameters!$I$23*Parameters!$J$23+Parameters!$I$24*(Parameters!$J$24-Parameters!$J$23)+Parameters!$I$25*(Parameters!$J$25-Parameters!$J$24)+Parameters!$I$26*($A396-Parameters!$J$25)))),_xlfn.IFS($A396&lt;=Parameters!$J$23,Parameters!$I$23*$A396,$A396&lt;=Parameters!$J$24,Parameters!$I$24*$A396,$A396&lt;=Parameters!$J$25,Parameters!$I$25*$A396,$A396&gt;Parameters!$J$25,Parameters!$I$26*$A396))</f>
        <v>39771.589999999997</v>
      </c>
      <c r="AA396" s="290">
        <f t="shared" si="190"/>
        <v>101.71762148337595</v>
      </c>
      <c r="AB396" s="290" cm="1">
        <f t="array" ref="AB396">IF(Parameters!$F$55="No",IF($A396&lt;=Parameters!$J$28,Parameters!$I$28*$A396,IF($A396&lt;=Parameters!$J$29,Parameters!$I$28*Parameters!$J$28+Parameters!$I$29*($A396-Parameters!$J$28),IF($A396&lt;=Parameters!$J$30,Parameters!$I$28*Parameters!$J$28+Parameters!$I$29*(Parameters!$J$29-Parameters!$J$28)+Parameters!$I$30*($A396-Parameters!$J$29),Parameters!$I$28*Parameters!$J$28+Parameters!$I$29*(Parameters!$J$29-Parameters!$J$28)+Parameters!$I$30*(Parameters!$J$30-Parameters!$J$29)+Parameters!$I$31*($A396-Parameters!$J$30)))),_xlfn.IFS($A396&lt;=Parameters!$J$28,Parameters!$I$28*$A396,$A396&lt;=Parameters!$J$29,Parameters!$I$29*$A396,$A396&lt;=Parameters!$J$30,Parameters!$I$30*$A396,$A396&gt;Parameters!$J$30,Parameters!$I$31*$A396))</f>
        <v>49794.26</v>
      </c>
      <c r="AC396" s="290">
        <f t="shared" si="191"/>
        <v>127.35104859335038</v>
      </c>
      <c r="AD396" s="290" cm="1">
        <f t="array" ref="AD396">IF(Parameters!$F$55="No",IF($A396&lt;=Parameters!$J$34,Parameters!$I$34*$A396,IF($A396&lt;=Parameters!$J$35,Parameters!$I$34*Parameters!$J$34+Parameters!$I$35*($A396-Parameters!$J$34),IF($A396&lt;=Parameters!$J$36,Parameters!$I$34*Parameters!$J$34+Parameters!$I$35*(Parameters!$J$35-Parameters!$J$34)+Parameters!$I$36*($A396-Parameters!$J$35),Parameters!$I$34*Parameters!$J$34+Parameters!$I$35*(Parameters!$J$35-Parameters!$J$34)+Parameters!$I$36*(Parameters!$J$36-Parameters!$J$35)+Parameters!$I$37*($A396-Parameters!$J$36)))),_xlfn.IFS($A396&lt;=Parameters!$J$34,Parameters!$I$34*$A396,$A396&lt;=Parameters!$J$35,Parameters!$I$35*$A396,$A396&lt;=Parameters!$J$36,Parameters!$I$36*$A396,$A396&gt;Parameters!$J$36,Parameters!$I$37*$A396))</f>
        <v>52893.14</v>
      </c>
      <c r="AE396" s="290">
        <f t="shared" si="215"/>
        <v>135.27657289002556</v>
      </c>
      <c r="AF396" s="290" cm="1">
        <f t="array" ref="AF396">IF(Parameters!$F$55="No",IF($A396&lt;=Parameters!$J$39,Parameters!$I$39*$A396,IF($A396&lt;=Parameters!$J$40,Parameters!$I$39*Parameters!$J$39+Parameters!$I$40*($A396-Parameters!$J$39),IF($A396&lt;=Parameters!$J$41,Parameters!$I$39*Parameters!$J$39+Parameters!$I$40*(Parameters!$J$40-Parameters!$J$39)+Parameters!$I$41*($A396-Parameters!$J$40),Parameters!$I$39*Parameters!$J$39+Parameters!$I$40*(Parameters!$J$40-Parameters!$J$39)+Parameters!$I$41*(Parameters!$J$41-Parameters!$J$40)+Parameters!$I$42*($A396-Parameters!$J$41)))),_xlfn.IFS($A396&lt;=Parameters!$J$39,Parameters!$I$39*$A396,$A396&lt;=Parameters!$J$40,Parameters!$I$40*$A396,$A396&lt;=Parameters!$J$41,Parameters!$I$41*$A396,$A396&gt;Parameters!$J$41,Parameters!$I$42*$A396))</f>
        <v>55866.36</v>
      </c>
      <c r="AG396" s="290">
        <f t="shared" si="216"/>
        <v>142.88071611253196</v>
      </c>
      <c r="AI396" s="428">
        <f t="shared" si="192"/>
        <v>136.48999999999796</v>
      </c>
      <c r="AJ396" s="428">
        <f t="shared" si="193"/>
        <v>159.36000000000058</v>
      </c>
      <c r="AK396" s="428">
        <f t="shared" si="194"/>
        <v>143.54000000000087</v>
      </c>
      <c r="AL396" s="428">
        <f t="shared" si="195"/>
        <v>158.45999999999913</v>
      </c>
      <c r="AM396" s="428">
        <f t="shared" si="196"/>
        <v>136.48999999999796</v>
      </c>
      <c r="AN396" s="428">
        <f t="shared" si="197"/>
        <v>159.36000000000058</v>
      </c>
      <c r="AO396" s="428">
        <f t="shared" si="198"/>
        <v>143.54000000000087</v>
      </c>
      <c r="AP396" s="428">
        <f t="shared" si="199"/>
        <v>158.45999999999913</v>
      </c>
      <c r="AQ396" s="428">
        <f t="shared" si="200"/>
        <v>136.48999999999796</v>
      </c>
      <c r="AR396" s="428">
        <f t="shared" si="201"/>
        <v>159.36000000000058</v>
      </c>
      <c r="AS396" s="428">
        <f t="shared" si="202"/>
        <v>143.54000000000087</v>
      </c>
      <c r="AT396" s="428">
        <f t="shared" si="203"/>
        <v>158.45999999999913</v>
      </c>
      <c r="AU396" s="428">
        <f t="shared" si="204"/>
        <v>136.48999999999796</v>
      </c>
      <c r="AV396" s="428">
        <f t="shared" si="205"/>
        <v>159.36000000000058</v>
      </c>
      <c r="AW396" s="428">
        <f t="shared" si="206"/>
        <v>143.54000000000087</v>
      </c>
      <c r="AX396" s="428">
        <f t="shared" si="207"/>
        <v>158.45999999999913</v>
      </c>
    </row>
    <row r="397">
      <c r="A397" s="413">
        <v>392</v>
      </c>
      <c r="B397" s="290" cm="1">
        <f t="array" ref="B397">IF(Parameters!$C$55="No",IF($A397&lt;=Parameters!$D$23,Parameters!$C$23*$A397,IF($A397&lt;=Parameters!$D$24,Parameters!$C$23*Parameters!$D$23+Parameters!$C$24*($A397-Parameters!$D$23),IF($A397&lt;=Parameters!$D$25,Parameters!$C$23*Parameters!$D$23+Parameters!$C$24*(Parameters!$D$24-Parameters!$D$23)+Parameters!$C$25*($A397-Parameters!$D$24),Parameters!$C$23*Parameters!$D$23+Parameters!$C$24*(Parameters!$D$24-Parameters!$D$23)+Parameters!$C$25*(Parameters!$D$25-Parameters!$D$24)+Parameters!$C$26*($A397-Parameters!$D$25)))),_xlfn.IFS($A397&lt;=Parameters!$D$23,Parameters!$C$23*$A397,$A397&lt;=Parameters!$D$24,Parameters!$C$24*$A397,$A397&lt;=Parameters!$D$25,Parameters!$C$25*$A397,$A397&gt;Parameters!$D$25,Parameters!$C$26*$A397))</f>
        <v>39908.080000000002</v>
      </c>
      <c r="C397" s="290">
        <f t="shared" si="208"/>
        <v>101.80632653061225</v>
      </c>
      <c r="D397" s="290" cm="1">
        <f t="array" ref="D397">IF(Parameters!$C$55="No",IF($A397&lt;=Parameters!$D$28,Parameters!$C$28*$A397,IF($A397&lt;=Parameters!$D$29,Parameters!$C$28*Parameters!$D$28+Parameters!$C$29*($A397-Parameters!$D$28),IF($A397&lt;=Parameters!$D$30,Parameters!$C$28*Parameters!$D$28+Parameters!$C$29*(Parameters!$D$29-Parameters!$D$28)+Parameters!$C$30*($A397-Parameters!$D$29),Parameters!$C$28*Parameters!$D$28+Parameters!$C$29*(Parameters!$D$29-Parameters!$D$28)+Parameters!$C$30*(Parameters!$D$30-Parameters!$D$29)+Parameters!$C$31*($A397-Parameters!$D$30)))),_xlfn.IFS($A397&lt;=Parameters!$D$28,Parameters!$C$28*$A397,$A397&lt;=Parameters!$D$29,Parameters!$C$29*$A397,$A397&lt;=Parameters!$D$30,Parameters!$C$30*$A397,$A397&gt;Parameters!$D$30,Parameters!$C$31*$A397))</f>
        <v>49953.62</v>
      </c>
      <c r="E397" s="290">
        <f t="shared" si="208"/>
        <v>127.43270408163266</v>
      </c>
      <c r="F397" s="290" cm="1">
        <f t="array" ref="F397">IF(Parameters!$C$55="No",IF($A397&lt;=Parameters!$D$34,Parameters!$C$34*$A397,IF($A397&lt;=Parameters!$D$35,Parameters!$C$34*Parameters!$D$34+Parameters!$C$35*($A397-Parameters!$D$34),IF($A397&lt;=Parameters!$D$36,Parameters!$C$34*Parameters!$D$34+Parameters!$C$35*(Parameters!$D$35-Parameters!$D$34)+Parameters!$C$36*($A397-Parameters!$D$35),Parameters!$C$34*Parameters!$D$34+Parameters!$C$35*(Parameters!$D$35-Parameters!$D$34)+Parameters!$C$36*(Parameters!$D$36-Parameters!$D$35)+Parameters!$C$37*($A397-Parameters!$D$36)))),_xlfn.IFS($A397&lt;=Parameters!$D$34,Parameters!$C$34*$A397,$A397&lt;=Parameters!$D$35,Parameters!$C$35*$A397,$A397&lt;=Parameters!$D$36,Parameters!$C$36*$A397,$A397&gt;Parameters!$D$36,Parameters!$C$37*$A397))</f>
        <v>53036.68</v>
      </c>
      <c r="G397" s="290">
        <f t="shared" si="209"/>
        <v>135.29765306122448</v>
      </c>
      <c r="H397" s="290" cm="1">
        <f t="array" ref="H397">IF(Parameters!$C$55="No",IF($A397&lt;=Parameters!$D$39,Parameters!$C$39*$A397,IF($A397&lt;=Parameters!$D$40,Parameters!$C$39*Parameters!$D$39+Parameters!$C$40*($A397-Parameters!$D$39),IF($A397&lt;=Parameters!$D$41,Parameters!$C$39*Parameters!$D$39+Parameters!$C$40*(Parameters!$D$40-Parameters!$D$39)+Parameters!$C$41*($A397-Parameters!$D$40),Parameters!$C$39*Parameters!$D$39+Parameters!$C$40*(Parameters!$D$40-Parameters!$D$39)+Parameters!$C$41*(Parameters!$D$41-Parameters!$D$40)+Parameters!$C$42*($A397-Parameters!$D$41)))),_xlfn.IFS($A397&lt;=Parameters!$D$39,Parameters!$C$39*$A397,$A397&lt;=Parameters!$D$40,Parameters!$C$40*$A397,$A397&lt;=Parameters!$D$41,Parameters!$C$41*$A397,$A397&gt;Parameters!$D$41,Parameters!$C$42*$A397))</f>
        <v>56024.82</v>
      </c>
      <c r="I397" s="290">
        <f t="shared" si="210"/>
        <v>142.92045918367347</v>
      </c>
      <c r="J397" s="290" cm="1">
        <f t="array" ref="J397">IF(Parameters!$D$55="No",IF($A397&lt;=Parameters!$F$23,Parameters!$E$23*$A397,IF($A397&lt;=Parameters!$F$24,Parameters!$E$23*Parameters!$F$23+Parameters!$E$24*($A397-Parameters!$F$23),IF($A397&lt;=Parameters!$F$25,Parameters!$E$23*Parameters!$F$23+Parameters!$E$24*(Parameters!$F$24-Parameters!$F$23)+Parameters!$E$25*($A397-Parameters!$F$24),Parameters!$E$23*Parameters!$F$23+Parameters!$E$24*(Parameters!$F$24-Parameters!$F$23)+Parameters!$E$25*(Parameters!$F$25-Parameters!$F$24)+Parameters!$E$26*($A397-Parameters!$F$25)))),_xlfn.IFS($A397&lt;=Parameters!$F$23,Parameters!$E$23*$A397,$A397&lt;=Parameters!$F$24,Parameters!$E$24*$A397,$A397&lt;=Parameters!$F$25,Parameters!$E$25*$A397,$A397&gt;Parameters!$F$25,Parameters!$E$26*$A397))</f>
        <v>39908.080000000002</v>
      </c>
      <c r="K397" s="290">
        <f t="shared" si="186"/>
        <v>101.80632653061225</v>
      </c>
      <c r="L397" s="290" cm="1">
        <f t="array" ref="L397">IF(Parameters!$D$55="No",IF($A397&lt;=Parameters!$F$28,Parameters!$E$28*$A397,IF($A397&lt;=Parameters!$F$29,Parameters!$E$28*Parameters!$F$28+Parameters!$E$29*($A397-Parameters!$F$28),IF($A397&lt;=Parameters!$F$30,Parameters!$E$28*Parameters!$F$28+Parameters!$E$29*(Parameters!$F$29-Parameters!$F$28)+Parameters!$E$30*($A397-Parameters!$F$29),Parameters!$E$28*Parameters!$F$28+Parameters!$E$29*(Parameters!$F$29-Parameters!$F$28)+Parameters!$E$30*(Parameters!$F$30-Parameters!$F$29)+Parameters!$E$31*($A397-Parameters!$F$30)))),_xlfn.IFS($A397&lt;=Parameters!$F$28,Parameters!$E$28*$A397,$A397&lt;=Parameters!$F$29,Parameters!$E$29*$A397,$A397&lt;=Parameters!$F$30,Parameters!$E$30*$A397,$A397&gt;Parameters!$F$30,Parameters!$E$31*$A397))</f>
        <v>49953.62</v>
      </c>
      <c r="M397" s="290">
        <f t="shared" si="187"/>
        <v>127.43270408163266</v>
      </c>
      <c r="N397" s="290" cm="1">
        <f t="array" ref="N397">IF(Parameters!$D$55="No",IF($A397&lt;=Parameters!$F$34,Parameters!$E$34*$A397,IF($A397&lt;=Parameters!$F$35,Parameters!$E$34*Parameters!$F$34+Parameters!$E$35*($A397-Parameters!$F$34),IF($A397&lt;=Parameters!$F$36,Parameters!$E$34*Parameters!$F$34+Parameters!$E$35*(Parameters!$F$35-Parameters!$F$34)+Parameters!$E$36*($A397-Parameters!$F$35),Parameters!$E$34*Parameters!$F$34+Parameters!$E$35*(Parameters!$F$35-Parameters!$F$34)+Parameters!$E$36*(Parameters!$F$36-Parameters!$F$35)+Parameters!$E$37*($A397-Parameters!$F$36)))),_xlfn.IFS($A397&lt;=Parameters!$F$34,Parameters!$E$34*$A397,$A397&lt;=Parameters!$F$35,Parameters!$E$35*$A397,$A397&lt;=Parameters!$F$36,Parameters!$E$36*$A397,$A397&gt;Parameters!$F$36,Parameters!$E$37*$A397))</f>
        <v>53036.68</v>
      </c>
      <c r="O397" s="290">
        <f t="shared" si="211"/>
        <v>135.29765306122448</v>
      </c>
      <c r="P397" s="290" cm="1">
        <f t="array" ref="P397">IF(Parameters!$D$55="No",IF($A397&lt;=Parameters!$F$39,Parameters!$E$39*$A397,IF($A397&lt;=Parameters!$F$40,Parameters!$E$39*Parameters!$F$39+Parameters!$E$40*($A397-Parameters!$F$39),IF($A397&lt;=Parameters!$F$41,Parameters!$E$39*Parameters!$F$39+Parameters!$E$40*(Parameters!$F$40-Parameters!$F$39)+Parameters!$E$41*($A397-Parameters!$F$40),Parameters!$E$39*Parameters!$F$39+Parameters!$E$40*(Parameters!$F$40-Parameters!$F$39)+Parameters!$E$41*(Parameters!$F$41-Parameters!$F$40)+Parameters!$E$42*($A397-Parameters!$F$41)))),_xlfn.IFS($A397&lt;=Parameters!$F$39,Parameters!$E$39*$A397,$A397&lt;=Parameters!$F$40,Parameters!$E$40*$A397,$A397&lt;=Parameters!$F$41,Parameters!$E$41*$A397,$A397&gt;Parameters!$F$41,Parameters!$E$42*$A397))</f>
        <v>56024.82</v>
      </c>
      <c r="Q397" s="290">
        <f t="shared" si="212"/>
        <v>142.92045918367347</v>
      </c>
      <c r="R397" s="290" cm="1">
        <f t="array" ref="R397">IF(Parameters!$E$55="No",IF($A397&lt;=Parameters!$H$23,Parameters!$G$23*$A397,IF($A397&lt;=Parameters!$H$24,Parameters!$G$23*Parameters!$H$23+Parameters!$G$24*($A397-Parameters!$H$23),IF($A397&lt;=Parameters!$H$25,Parameters!$G$23*Parameters!$H$23+Parameters!$G$24*(Parameters!$H$24-Parameters!$H$23)+Parameters!$G$25*($A397-Parameters!$H$24),Parameters!$G$23*Parameters!$H$23+Parameters!$G$24*(Parameters!$H$24-Parameters!$H$23)+Parameters!$G$25*(Parameters!$H$25-Parameters!$H$24)+Parameters!$G$26*($A397-Parameters!$H$25)))),_xlfn.IFS($A397&lt;=Parameters!$H$23,Parameters!$G$23*$A397,$A397&lt;=Parameters!$H$24,Parameters!$G$24*$A397,$A397&lt;=Parameters!$H$25,Parameters!$G$25*$A397,$A397&gt;Parameters!$H$25,Parameters!$G$26*$A397))</f>
        <v>39908.080000000002</v>
      </c>
      <c r="S397" s="290">
        <f t="shared" si="188"/>
        <v>101.80632653061225</v>
      </c>
      <c r="T397" s="290" cm="1">
        <f t="array" ref="T397">IF(Parameters!$E$55="No",IF($A397&lt;=Parameters!$H$28,Parameters!$G$28*$A397,IF($A397&lt;=Parameters!$H$29,Parameters!$G$28*Parameters!$H$28+Parameters!$G$29*($A397-Parameters!$H$28),IF($A397&lt;=Parameters!$H$30,Parameters!$G$28*Parameters!$H$28+Parameters!$G$29*(Parameters!$H$29-Parameters!$H$28)+Parameters!$G$30*($A397-Parameters!$H$29),Parameters!$G$28*Parameters!$H$28+Parameters!$G$29*(Parameters!$H$29-Parameters!$H$28)+Parameters!$G$30*(Parameters!$H$30-Parameters!$H$29)+Parameters!$G$31*($A397-Parameters!$H$30)))),_xlfn.IFS($A397&lt;=Parameters!$H$28,Parameters!$G$28*$A397,$A397&lt;=Parameters!$H$29,Parameters!$G$29*$A397,$A397&lt;=Parameters!$H$30,Parameters!$G$30*$A397,$A397&gt;Parameters!$H$30,Parameters!$G$31*$A397))</f>
        <v>49953.62</v>
      </c>
      <c r="U397" s="290">
        <f t="shared" si="189"/>
        <v>127.43270408163266</v>
      </c>
      <c r="V397" s="290" cm="1">
        <f t="array" ref="V397">IF(Parameters!$E$55="No",IF($A397&lt;=Parameters!$H$34,Parameters!$G$34*$A397,IF($A397&lt;=Parameters!$H$35,Parameters!$G$34*Parameters!$H$34+Parameters!$G$35*($A397-Parameters!$H$34),IF($A397&lt;=Parameters!$H$36,Parameters!$G$34*Parameters!$H$34+Parameters!$G$35*(Parameters!$H$35-Parameters!$H$34)+Parameters!$G$36*($A397-Parameters!$H$35),Parameters!$G$34*Parameters!$H$34+Parameters!$G$35*(Parameters!$H$35-Parameters!$H$34)+Parameters!$G$36*(Parameters!$H$36-Parameters!$H$35)+Parameters!$G$37*($A397-Parameters!$H$36)))),_xlfn.IFS($A397&lt;=Parameters!$H$34,Parameters!$G$34*$A397,$A397&lt;=Parameters!$H$35,Parameters!$G$35*$A397,$A397&lt;=Parameters!$H$36,Parameters!$G$36*$A397,$A397&gt;Parameters!$H$36,Parameters!$G$37*$A397))</f>
        <v>53036.68</v>
      </c>
      <c r="W397" s="290">
        <f t="shared" si="213"/>
        <v>135.29765306122448</v>
      </c>
      <c r="X397" s="290" cm="1">
        <f t="array" ref="X397">IF(Parameters!$E$55="No",IF($A397&lt;=Parameters!$H$39,Parameters!$G$39*$A397,IF($A397&lt;=Parameters!$H$40,Parameters!$G$39*Parameters!$H$39+Parameters!$G$40*($A397-Parameters!$H$39),IF($A397&lt;=Parameters!$H$41,Parameters!$G$39*Parameters!$H$39+Parameters!$G$40*(Parameters!$H$40-Parameters!$H$39)+Parameters!$G$41*($A397-Parameters!$H$40),Parameters!$G$39*Parameters!$H$39+Parameters!$G$40*(Parameters!$H$40-Parameters!$H$39)+Parameters!$G$41*(Parameters!$H$41-Parameters!$H$40)+Parameters!$G$42*($A397-Parameters!$H$41)))),_xlfn.IFS($A397&lt;=Parameters!$H$39,Parameters!$G$39*$A397,$A397&lt;=Parameters!$H$40,Parameters!$G$40*$A397,$A397&lt;=Parameters!$H$41,Parameters!$G$41*$A397,$A397&gt;Parameters!$H$41,Parameters!$G$42*$A397))</f>
        <v>56024.82</v>
      </c>
      <c r="Y397" s="290">
        <f t="shared" si="214"/>
        <v>142.92045918367347</v>
      </c>
      <c r="Z397" s="290" cm="1">
        <f t="array" ref="Z397">IF(Parameters!$F$55="No",IF($A397&lt;=Parameters!$J$23,Parameters!$I$23*$A397,IF($A397&lt;=Parameters!$J$24,Parameters!$I$23*Parameters!$J$23+Parameters!$I$24*($A397-Parameters!$J$23),IF($A397&lt;=Parameters!$J$25,Parameters!$I$23*Parameters!$J$23+Parameters!$I$24*(Parameters!$J$24-Parameters!$J$23)+Parameters!$I$25*($A397-Parameters!$J$24),Parameters!$I$23*Parameters!$J$23+Parameters!$I$24*(Parameters!$J$24-Parameters!$J$23)+Parameters!$I$25*(Parameters!$J$25-Parameters!$J$24)+Parameters!$I$26*($A397-Parameters!$J$25)))),_xlfn.IFS($A397&lt;=Parameters!$J$23,Parameters!$I$23*$A397,$A397&lt;=Parameters!$J$24,Parameters!$I$24*$A397,$A397&lt;=Parameters!$J$25,Parameters!$I$25*$A397,$A397&gt;Parameters!$J$25,Parameters!$I$26*$A397))</f>
        <v>39908.080000000002</v>
      </c>
      <c r="AA397" s="290">
        <f t="shared" si="190"/>
        <v>101.80632653061225</v>
      </c>
      <c r="AB397" s="290" cm="1">
        <f t="array" ref="AB397">IF(Parameters!$F$55="No",IF($A397&lt;=Parameters!$J$28,Parameters!$I$28*$A397,IF($A397&lt;=Parameters!$J$29,Parameters!$I$28*Parameters!$J$28+Parameters!$I$29*($A397-Parameters!$J$28),IF($A397&lt;=Parameters!$J$30,Parameters!$I$28*Parameters!$J$28+Parameters!$I$29*(Parameters!$J$29-Parameters!$J$28)+Parameters!$I$30*($A397-Parameters!$J$29),Parameters!$I$28*Parameters!$J$28+Parameters!$I$29*(Parameters!$J$29-Parameters!$J$28)+Parameters!$I$30*(Parameters!$J$30-Parameters!$J$29)+Parameters!$I$31*($A397-Parameters!$J$30)))),_xlfn.IFS($A397&lt;=Parameters!$J$28,Parameters!$I$28*$A397,$A397&lt;=Parameters!$J$29,Parameters!$I$29*$A397,$A397&lt;=Parameters!$J$30,Parameters!$I$30*$A397,$A397&gt;Parameters!$J$30,Parameters!$I$31*$A397))</f>
        <v>49953.62</v>
      </c>
      <c r="AC397" s="290">
        <f t="shared" si="191"/>
        <v>127.43270408163266</v>
      </c>
      <c r="AD397" s="290" cm="1">
        <f t="array" ref="AD397">IF(Parameters!$F$55="No",IF($A397&lt;=Parameters!$J$34,Parameters!$I$34*$A397,IF($A397&lt;=Parameters!$J$35,Parameters!$I$34*Parameters!$J$34+Parameters!$I$35*($A397-Parameters!$J$34),IF($A397&lt;=Parameters!$J$36,Parameters!$I$34*Parameters!$J$34+Parameters!$I$35*(Parameters!$J$35-Parameters!$J$34)+Parameters!$I$36*($A397-Parameters!$J$35),Parameters!$I$34*Parameters!$J$34+Parameters!$I$35*(Parameters!$J$35-Parameters!$J$34)+Parameters!$I$36*(Parameters!$J$36-Parameters!$J$35)+Parameters!$I$37*($A397-Parameters!$J$36)))),_xlfn.IFS($A397&lt;=Parameters!$J$34,Parameters!$I$34*$A397,$A397&lt;=Parameters!$J$35,Parameters!$I$35*$A397,$A397&lt;=Parameters!$J$36,Parameters!$I$36*$A397,$A397&gt;Parameters!$J$36,Parameters!$I$37*$A397))</f>
        <v>53036.68</v>
      </c>
      <c r="AE397" s="290">
        <f t="shared" si="215"/>
        <v>135.29765306122448</v>
      </c>
      <c r="AF397" s="290" cm="1">
        <f t="array" ref="AF397">IF(Parameters!$F$55="No",IF($A397&lt;=Parameters!$J$39,Parameters!$I$39*$A397,IF($A397&lt;=Parameters!$J$40,Parameters!$I$39*Parameters!$J$39+Parameters!$I$40*($A397-Parameters!$J$39),IF($A397&lt;=Parameters!$J$41,Parameters!$I$39*Parameters!$J$39+Parameters!$I$40*(Parameters!$J$40-Parameters!$J$39)+Parameters!$I$41*($A397-Parameters!$J$40),Parameters!$I$39*Parameters!$J$39+Parameters!$I$40*(Parameters!$J$40-Parameters!$J$39)+Parameters!$I$41*(Parameters!$J$41-Parameters!$J$40)+Parameters!$I$42*($A397-Parameters!$J$41)))),_xlfn.IFS($A397&lt;=Parameters!$J$39,Parameters!$I$39*$A397,$A397&lt;=Parameters!$J$40,Parameters!$I$40*$A397,$A397&lt;=Parameters!$J$41,Parameters!$I$41*$A397,$A397&gt;Parameters!$J$41,Parameters!$I$42*$A397))</f>
        <v>56024.82</v>
      </c>
      <c r="AG397" s="290">
        <f t="shared" si="216"/>
        <v>142.92045918367347</v>
      </c>
      <c r="AI397" s="428">
        <f t="shared" si="192"/>
        <v>136.49000000000524</v>
      </c>
      <c r="AJ397" s="428">
        <f t="shared" si="193"/>
        <v>159.36000000000058</v>
      </c>
      <c r="AK397" s="428">
        <f t="shared" si="194"/>
        <v>143.54000000000087</v>
      </c>
      <c r="AL397" s="428">
        <f t="shared" si="195"/>
        <v>158.45999999999913</v>
      </c>
      <c r="AM397" s="428">
        <f t="shared" si="196"/>
        <v>136.49000000000524</v>
      </c>
      <c r="AN397" s="428">
        <f t="shared" si="197"/>
        <v>159.36000000000058</v>
      </c>
      <c r="AO397" s="428">
        <f t="shared" si="198"/>
        <v>143.54000000000087</v>
      </c>
      <c r="AP397" s="428">
        <f t="shared" si="199"/>
        <v>158.45999999999913</v>
      </c>
      <c r="AQ397" s="428">
        <f t="shared" si="200"/>
        <v>136.49000000000524</v>
      </c>
      <c r="AR397" s="428">
        <f t="shared" si="201"/>
        <v>159.36000000000058</v>
      </c>
      <c r="AS397" s="428">
        <f t="shared" si="202"/>
        <v>143.54000000000087</v>
      </c>
      <c r="AT397" s="428">
        <f t="shared" si="203"/>
        <v>158.45999999999913</v>
      </c>
      <c r="AU397" s="428">
        <f t="shared" si="204"/>
        <v>136.49000000000524</v>
      </c>
      <c r="AV397" s="428">
        <f t="shared" si="205"/>
        <v>159.36000000000058</v>
      </c>
      <c r="AW397" s="428">
        <f t="shared" si="206"/>
        <v>143.54000000000087</v>
      </c>
      <c r="AX397" s="428">
        <f t="shared" si="207"/>
        <v>158.45999999999913</v>
      </c>
    </row>
    <row r="398">
      <c r="A398" s="413">
        <v>393</v>
      </c>
      <c r="B398" s="290" cm="1">
        <f t="array" ref="B398">IF(Parameters!$C$55="No",IF($A398&lt;=Parameters!$D$23,Parameters!$C$23*$A398,IF($A398&lt;=Parameters!$D$24,Parameters!$C$23*Parameters!$D$23+Parameters!$C$24*($A398-Parameters!$D$23),IF($A398&lt;=Parameters!$D$25,Parameters!$C$23*Parameters!$D$23+Parameters!$C$24*(Parameters!$D$24-Parameters!$D$23)+Parameters!$C$25*($A398-Parameters!$D$24),Parameters!$C$23*Parameters!$D$23+Parameters!$C$24*(Parameters!$D$24-Parameters!$D$23)+Parameters!$C$25*(Parameters!$D$25-Parameters!$D$24)+Parameters!$C$26*($A398-Parameters!$D$25)))),_xlfn.IFS($A398&lt;=Parameters!$D$23,Parameters!$C$23*$A398,$A398&lt;=Parameters!$D$24,Parameters!$C$24*$A398,$A398&lt;=Parameters!$D$25,Parameters!$C$25*$A398,$A398&gt;Parameters!$D$25,Parameters!$C$26*$A398))</f>
        <v>40044.57</v>
      </c>
      <c r="C398" s="290">
        <f t="shared" si="208"/>
        <v>101.89458015267175</v>
      </c>
      <c r="D398" s="290" cm="1">
        <f t="array" ref="D398">IF(Parameters!$C$55="No",IF($A398&lt;=Parameters!$D$28,Parameters!$C$28*$A398,IF($A398&lt;=Parameters!$D$29,Parameters!$C$28*Parameters!$D$28+Parameters!$C$29*($A398-Parameters!$D$28),IF($A398&lt;=Parameters!$D$30,Parameters!$C$28*Parameters!$D$28+Parameters!$C$29*(Parameters!$D$29-Parameters!$D$28)+Parameters!$C$30*($A398-Parameters!$D$29),Parameters!$C$28*Parameters!$D$28+Parameters!$C$29*(Parameters!$D$29-Parameters!$D$28)+Parameters!$C$30*(Parameters!$D$30-Parameters!$D$29)+Parameters!$C$31*($A398-Parameters!$D$30)))),_xlfn.IFS($A398&lt;=Parameters!$D$28,Parameters!$C$28*$A398,$A398&lt;=Parameters!$D$29,Parameters!$C$29*$A398,$A398&lt;=Parameters!$D$30,Parameters!$C$30*$A398,$A398&gt;Parameters!$D$30,Parameters!$C$31*$A398))</f>
        <v>50112.98</v>
      </c>
      <c r="E398" s="290">
        <f t="shared" si="208"/>
        <v>127.51394402035625</v>
      </c>
      <c r="F398" s="290" cm="1">
        <f t="array" ref="F398">IF(Parameters!$C$55="No",IF($A398&lt;=Parameters!$D$34,Parameters!$C$34*$A398,IF($A398&lt;=Parameters!$D$35,Parameters!$C$34*Parameters!$D$34+Parameters!$C$35*($A398-Parameters!$D$34),IF($A398&lt;=Parameters!$D$36,Parameters!$C$34*Parameters!$D$34+Parameters!$C$35*(Parameters!$D$35-Parameters!$D$34)+Parameters!$C$36*($A398-Parameters!$D$35),Parameters!$C$34*Parameters!$D$34+Parameters!$C$35*(Parameters!$D$35-Parameters!$D$34)+Parameters!$C$36*(Parameters!$D$36-Parameters!$D$35)+Parameters!$C$37*($A398-Parameters!$D$36)))),_xlfn.IFS($A398&lt;=Parameters!$D$34,Parameters!$C$34*$A398,$A398&lt;=Parameters!$D$35,Parameters!$C$35*$A398,$A398&lt;=Parameters!$D$36,Parameters!$C$36*$A398,$A398&gt;Parameters!$D$36,Parameters!$C$37*$A398))</f>
        <v>53180.22</v>
      </c>
      <c r="G398" s="290">
        <f t="shared" si="209"/>
        <v>135.31862595419847</v>
      </c>
      <c r="H398" s="290" cm="1">
        <f t="array" ref="H398">IF(Parameters!$C$55="No",IF($A398&lt;=Parameters!$D$39,Parameters!$C$39*$A398,IF($A398&lt;=Parameters!$D$40,Parameters!$C$39*Parameters!$D$39+Parameters!$C$40*($A398-Parameters!$D$39),IF($A398&lt;=Parameters!$D$41,Parameters!$C$39*Parameters!$D$39+Parameters!$C$40*(Parameters!$D$40-Parameters!$D$39)+Parameters!$C$41*($A398-Parameters!$D$40),Parameters!$C$39*Parameters!$D$39+Parameters!$C$40*(Parameters!$D$40-Parameters!$D$39)+Parameters!$C$41*(Parameters!$D$41-Parameters!$D$40)+Parameters!$C$42*($A398-Parameters!$D$41)))),_xlfn.IFS($A398&lt;=Parameters!$D$39,Parameters!$C$39*$A398,$A398&lt;=Parameters!$D$40,Parameters!$C$40*$A398,$A398&lt;=Parameters!$D$41,Parameters!$C$41*$A398,$A398&gt;Parameters!$D$41,Parameters!$C$42*$A398))</f>
        <v>56183.28</v>
      </c>
      <c r="I398" s="290">
        <f t="shared" si="210"/>
        <v>142.96</v>
      </c>
      <c r="J398" s="290" cm="1">
        <f t="array" ref="J398">IF(Parameters!$D$55="No",IF($A398&lt;=Parameters!$F$23,Parameters!$E$23*$A398,IF($A398&lt;=Parameters!$F$24,Parameters!$E$23*Parameters!$F$23+Parameters!$E$24*($A398-Parameters!$F$23),IF($A398&lt;=Parameters!$F$25,Parameters!$E$23*Parameters!$F$23+Parameters!$E$24*(Parameters!$F$24-Parameters!$F$23)+Parameters!$E$25*($A398-Parameters!$F$24),Parameters!$E$23*Parameters!$F$23+Parameters!$E$24*(Parameters!$F$24-Parameters!$F$23)+Parameters!$E$25*(Parameters!$F$25-Parameters!$F$24)+Parameters!$E$26*($A398-Parameters!$F$25)))),_xlfn.IFS($A398&lt;=Parameters!$F$23,Parameters!$E$23*$A398,$A398&lt;=Parameters!$F$24,Parameters!$E$24*$A398,$A398&lt;=Parameters!$F$25,Parameters!$E$25*$A398,$A398&gt;Parameters!$F$25,Parameters!$E$26*$A398))</f>
        <v>40044.57</v>
      </c>
      <c r="K398" s="290">
        <f t="shared" si="186"/>
        <v>101.89458015267175</v>
      </c>
      <c r="L398" s="290" cm="1">
        <f t="array" ref="L398">IF(Parameters!$D$55="No",IF($A398&lt;=Parameters!$F$28,Parameters!$E$28*$A398,IF($A398&lt;=Parameters!$F$29,Parameters!$E$28*Parameters!$F$28+Parameters!$E$29*($A398-Parameters!$F$28),IF($A398&lt;=Parameters!$F$30,Parameters!$E$28*Parameters!$F$28+Parameters!$E$29*(Parameters!$F$29-Parameters!$F$28)+Parameters!$E$30*($A398-Parameters!$F$29),Parameters!$E$28*Parameters!$F$28+Parameters!$E$29*(Parameters!$F$29-Parameters!$F$28)+Parameters!$E$30*(Parameters!$F$30-Parameters!$F$29)+Parameters!$E$31*($A398-Parameters!$F$30)))),_xlfn.IFS($A398&lt;=Parameters!$F$28,Parameters!$E$28*$A398,$A398&lt;=Parameters!$F$29,Parameters!$E$29*$A398,$A398&lt;=Parameters!$F$30,Parameters!$E$30*$A398,$A398&gt;Parameters!$F$30,Parameters!$E$31*$A398))</f>
        <v>50112.98</v>
      </c>
      <c r="M398" s="290">
        <f t="shared" si="187"/>
        <v>127.51394402035625</v>
      </c>
      <c r="N398" s="290" cm="1">
        <f t="array" ref="N398">IF(Parameters!$D$55="No",IF($A398&lt;=Parameters!$F$34,Parameters!$E$34*$A398,IF($A398&lt;=Parameters!$F$35,Parameters!$E$34*Parameters!$F$34+Parameters!$E$35*($A398-Parameters!$F$34),IF($A398&lt;=Parameters!$F$36,Parameters!$E$34*Parameters!$F$34+Parameters!$E$35*(Parameters!$F$35-Parameters!$F$34)+Parameters!$E$36*($A398-Parameters!$F$35),Parameters!$E$34*Parameters!$F$34+Parameters!$E$35*(Parameters!$F$35-Parameters!$F$34)+Parameters!$E$36*(Parameters!$F$36-Parameters!$F$35)+Parameters!$E$37*($A398-Parameters!$F$36)))),_xlfn.IFS($A398&lt;=Parameters!$F$34,Parameters!$E$34*$A398,$A398&lt;=Parameters!$F$35,Parameters!$E$35*$A398,$A398&lt;=Parameters!$F$36,Parameters!$E$36*$A398,$A398&gt;Parameters!$F$36,Parameters!$E$37*$A398))</f>
        <v>53180.22</v>
      </c>
      <c r="O398" s="290">
        <f t="shared" si="211"/>
        <v>135.31862595419847</v>
      </c>
      <c r="P398" s="290" cm="1">
        <f t="array" ref="P398">IF(Parameters!$D$55="No",IF($A398&lt;=Parameters!$F$39,Parameters!$E$39*$A398,IF($A398&lt;=Parameters!$F$40,Parameters!$E$39*Parameters!$F$39+Parameters!$E$40*($A398-Parameters!$F$39),IF($A398&lt;=Parameters!$F$41,Parameters!$E$39*Parameters!$F$39+Parameters!$E$40*(Parameters!$F$40-Parameters!$F$39)+Parameters!$E$41*($A398-Parameters!$F$40),Parameters!$E$39*Parameters!$F$39+Parameters!$E$40*(Parameters!$F$40-Parameters!$F$39)+Parameters!$E$41*(Parameters!$F$41-Parameters!$F$40)+Parameters!$E$42*($A398-Parameters!$F$41)))),_xlfn.IFS($A398&lt;=Parameters!$F$39,Parameters!$E$39*$A398,$A398&lt;=Parameters!$F$40,Parameters!$E$40*$A398,$A398&lt;=Parameters!$F$41,Parameters!$E$41*$A398,$A398&gt;Parameters!$F$41,Parameters!$E$42*$A398))</f>
        <v>56183.28</v>
      </c>
      <c r="Q398" s="290">
        <f t="shared" si="212"/>
        <v>142.96</v>
      </c>
      <c r="R398" s="290" cm="1">
        <f t="array" ref="R398">IF(Parameters!$E$55="No",IF($A398&lt;=Parameters!$H$23,Parameters!$G$23*$A398,IF($A398&lt;=Parameters!$H$24,Parameters!$G$23*Parameters!$H$23+Parameters!$G$24*($A398-Parameters!$H$23),IF($A398&lt;=Parameters!$H$25,Parameters!$G$23*Parameters!$H$23+Parameters!$G$24*(Parameters!$H$24-Parameters!$H$23)+Parameters!$G$25*($A398-Parameters!$H$24),Parameters!$G$23*Parameters!$H$23+Parameters!$G$24*(Parameters!$H$24-Parameters!$H$23)+Parameters!$G$25*(Parameters!$H$25-Parameters!$H$24)+Parameters!$G$26*($A398-Parameters!$H$25)))),_xlfn.IFS($A398&lt;=Parameters!$H$23,Parameters!$G$23*$A398,$A398&lt;=Parameters!$H$24,Parameters!$G$24*$A398,$A398&lt;=Parameters!$H$25,Parameters!$G$25*$A398,$A398&gt;Parameters!$H$25,Parameters!$G$26*$A398))</f>
        <v>40044.57</v>
      </c>
      <c r="S398" s="290">
        <f t="shared" si="188"/>
        <v>101.89458015267175</v>
      </c>
      <c r="T398" s="290" cm="1">
        <f t="array" ref="T398">IF(Parameters!$E$55="No",IF($A398&lt;=Parameters!$H$28,Parameters!$G$28*$A398,IF($A398&lt;=Parameters!$H$29,Parameters!$G$28*Parameters!$H$28+Parameters!$G$29*($A398-Parameters!$H$28),IF($A398&lt;=Parameters!$H$30,Parameters!$G$28*Parameters!$H$28+Parameters!$G$29*(Parameters!$H$29-Parameters!$H$28)+Parameters!$G$30*($A398-Parameters!$H$29),Parameters!$G$28*Parameters!$H$28+Parameters!$G$29*(Parameters!$H$29-Parameters!$H$28)+Parameters!$G$30*(Parameters!$H$30-Parameters!$H$29)+Parameters!$G$31*($A398-Parameters!$H$30)))),_xlfn.IFS($A398&lt;=Parameters!$H$28,Parameters!$G$28*$A398,$A398&lt;=Parameters!$H$29,Parameters!$G$29*$A398,$A398&lt;=Parameters!$H$30,Parameters!$G$30*$A398,$A398&gt;Parameters!$H$30,Parameters!$G$31*$A398))</f>
        <v>50112.98</v>
      </c>
      <c r="U398" s="290">
        <f t="shared" si="189"/>
        <v>127.51394402035625</v>
      </c>
      <c r="V398" s="290" cm="1">
        <f t="array" ref="V398">IF(Parameters!$E$55="No",IF($A398&lt;=Parameters!$H$34,Parameters!$G$34*$A398,IF($A398&lt;=Parameters!$H$35,Parameters!$G$34*Parameters!$H$34+Parameters!$G$35*($A398-Parameters!$H$34),IF($A398&lt;=Parameters!$H$36,Parameters!$G$34*Parameters!$H$34+Parameters!$G$35*(Parameters!$H$35-Parameters!$H$34)+Parameters!$G$36*($A398-Parameters!$H$35),Parameters!$G$34*Parameters!$H$34+Parameters!$G$35*(Parameters!$H$35-Parameters!$H$34)+Parameters!$G$36*(Parameters!$H$36-Parameters!$H$35)+Parameters!$G$37*($A398-Parameters!$H$36)))),_xlfn.IFS($A398&lt;=Parameters!$H$34,Parameters!$G$34*$A398,$A398&lt;=Parameters!$H$35,Parameters!$G$35*$A398,$A398&lt;=Parameters!$H$36,Parameters!$G$36*$A398,$A398&gt;Parameters!$H$36,Parameters!$G$37*$A398))</f>
        <v>53180.22</v>
      </c>
      <c r="W398" s="290">
        <f t="shared" si="213"/>
        <v>135.31862595419847</v>
      </c>
      <c r="X398" s="290" cm="1">
        <f t="array" ref="X398">IF(Parameters!$E$55="No",IF($A398&lt;=Parameters!$H$39,Parameters!$G$39*$A398,IF($A398&lt;=Parameters!$H$40,Parameters!$G$39*Parameters!$H$39+Parameters!$G$40*($A398-Parameters!$H$39),IF($A398&lt;=Parameters!$H$41,Parameters!$G$39*Parameters!$H$39+Parameters!$G$40*(Parameters!$H$40-Parameters!$H$39)+Parameters!$G$41*($A398-Parameters!$H$40),Parameters!$G$39*Parameters!$H$39+Parameters!$G$40*(Parameters!$H$40-Parameters!$H$39)+Parameters!$G$41*(Parameters!$H$41-Parameters!$H$40)+Parameters!$G$42*($A398-Parameters!$H$41)))),_xlfn.IFS($A398&lt;=Parameters!$H$39,Parameters!$G$39*$A398,$A398&lt;=Parameters!$H$40,Parameters!$G$40*$A398,$A398&lt;=Parameters!$H$41,Parameters!$G$41*$A398,$A398&gt;Parameters!$H$41,Parameters!$G$42*$A398))</f>
        <v>56183.28</v>
      </c>
      <c r="Y398" s="290">
        <f t="shared" si="214"/>
        <v>142.96</v>
      </c>
      <c r="Z398" s="290" cm="1">
        <f t="array" ref="Z398">IF(Parameters!$F$55="No",IF($A398&lt;=Parameters!$J$23,Parameters!$I$23*$A398,IF($A398&lt;=Parameters!$J$24,Parameters!$I$23*Parameters!$J$23+Parameters!$I$24*($A398-Parameters!$J$23),IF($A398&lt;=Parameters!$J$25,Parameters!$I$23*Parameters!$J$23+Parameters!$I$24*(Parameters!$J$24-Parameters!$J$23)+Parameters!$I$25*($A398-Parameters!$J$24),Parameters!$I$23*Parameters!$J$23+Parameters!$I$24*(Parameters!$J$24-Parameters!$J$23)+Parameters!$I$25*(Parameters!$J$25-Parameters!$J$24)+Parameters!$I$26*($A398-Parameters!$J$25)))),_xlfn.IFS($A398&lt;=Parameters!$J$23,Parameters!$I$23*$A398,$A398&lt;=Parameters!$J$24,Parameters!$I$24*$A398,$A398&lt;=Parameters!$J$25,Parameters!$I$25*$A398,$A398&gt;Parameters!$J$25,Parameters!$I$26*$A398))</f>
        <v>40044.57</v>
      </c>
      <c r="AA398" s="290">
        <f t="shared" si="190"/>
        <v>101.89458015267175</v>
      </c>
      <c r="AB398" s="290" cm="1">
        <f t="array" ref="AB398">IF(Parameters!$F$55="No",IF($A398&lt;=Parameters!$J$28,Parameters!$I$28*$A398,IF($A398&lt;=Parameters!$J$29,Parameters!$I$28*Parameters!$J$28+Parameters!$I$29*($A398-Parameters!$J$28),IF($A398&lt;=Parameters!$J$30,Parameters!$I$28*Parameters!$J$28+Parameters!$I$29*(Parameters!$J$29-Parameters!$J$28)+Parameters!$I$30*($A398-Parameters!$J$29),Parameters!$I$28*Parameters!$J$28+Parameters!$I$29*(Parameters!$J$29-Parameters!$J$28)+Parameters!$I$30*(Parameters!$J$30-Parameters!$J$29)+Parameters!$I$31*($A398-Parameters!$J$30)))),_xlfn.IFS($A398&lt;=Parameters!$J$28,Parameters!$I$28*$A398,$A398&lt;=Parameters!$J$29,Parameters!$I$29*$A398,$A398&lt;=Parameters!$J$30,Parameters!$I$30*$A398,$A398&gt;Parameters!$J$30,Parameters!$I$31*$A398))</f>
        <v>50112.98</v>
      </c>
      <c r="AC398" s="290">
        <f t="shared" si="191"/>
        <v>127.51394402035625</v>
      </c>
      <c r="AD398" s="290" cm="1">
        <f t="array" ref="AD398">IF(Parameters!$F$55="No",IF($A398&lt;=Parameters!$J$34,Parameters!$I$34*$A398,IF($A398&lt;=Parameters!$J$35,Parameters!$I$34*Parameters!$J$34+Parameters!$I$35*($A398-Parameters!$J$34),IF($A398&lt;=Parameters!$J$36,Parameters!$I$34*Parameters!$J$34+Parameters!$I$35*(Parameters!$J$35-Parameters!$J$34)+Parameters!$I$36*($A398-Parameters!$J$35),Parameters!$I$34*Parameters!$J$34+Parameters!$I$35*(Parameters!$J$35-Parameters!$J$34)+Parameters!$I$36*(Parameters!$J$36-Parameters!$J$35)+Parameters!$I$37*($A398-Parameters!$J$36)))),_xlfn.IFS($A398&lt;=Parameters!$J$34,Parameters!$I$34*$A398,$A398&lt;=Parameters!$J$35,Parameters!$I$35*$A398,$A398&lt;=Parameters!$J$36,Parameters!$I$36*$A398,$A398&gt;Parameters!$J$36,Parameters!$I$37*$A398))</f>
        <v>53180.22</v>
      </c>
      <c r="AE398" s="290">
        <f t="shared" si="215"/>
        <v>135.31862595419847</v>
      </c>
      <c r="AF398" s="290" cm="1">
        <f t="array" ref="AF398">IF(Parameters!$F$55="No",IF($A398&lt;=Parameters!$J$39,Parameters!$I$39*$A398,IF($A398&lt;=Parameters!$J$40,Parameters!$I$39*Parameters!$J$39+Parameters!$I$40*($A398-Parameters!$J$39),IF($A398&lt;=Parameters!$J$41,Parameters!$I$39*Parameters!$J$39+Parameters!$I$40*(Parameters!$J$40-Parameters!$J$39)+Parameters!$I$41*($A398-Parameters!$J$40),Parameters!$I$39*Parameters!$J$39+Parameters!$I$40*(Parameters!$J$40-Parameters!$J$39)+Parameters!$I$41*(Parameters!$J$41-Parameters!$J$40)+Parameters!$I$42*($A398-Parameters!$J$41)))),_xlfn.IFS($A398&lt;=Parameters!$J$39,Parameters!$I$39*$A398,$A398&lt;=Parameters!$J$40,Parameters!$I$40*$A398,$A398&lt;=Parameters!$J$41,Parameters!$I$41*$A398,$A398&gt;Parameters!$J$41,Parameters!$I$42*$A398))</f>
        <v>56183.28</v>
      </c>
      <c r="AG398" s="290">
        <f t="shared" si="216"/>
        <v>142.96</v>
      </c>
      <c r="AI398" s="428">
        <f t="shared" si="192"/>
        <v>136.48999999999796</v>
      </c>
      <c r="AJ398" s="428">
        <f t="shared" si="193"/>
        <v>159.36000000000058</v>
      </c>
      <c r="AK398" s="428">
        <f t="shared" si="194"/>
        <v>143.54000000000087</v>
      </c>
      <c r="AL398" s="428">
        <f t="shared" si="195"/>
        <v>158.45999999999913</v>
      </c>
      <c r="AM398" s="428">
        <f t="shared" si="196"/>
        <v>136.48999999999796</v>
      </c>
      <c r="AN398" s="428">
        <f t="shared" si="197"/>
        <v>159.36000000000058</v>
      </c>
      <c r="AO398" s="428">
        <f t="shared" si="198"/>
        <v>143.54000000000087</v>
      </c>
      <c r="AP398" s="428">
        <f t="shared" si="199"/>
        <v>158.45999999999913</v>
      </c>
      <c r="AQ398" s="428">
        <f t="shared" si="200"/>
        <v>136.48999999999796</v>
      </c>
      <c r="AR398" s="428">
        <f t="shared" si="201"/>
        <v>159.36000000000058</v>
      </c>
      <c r="AS398" s="428">
        <f t="shared" si="202"/>
        <v>143.54000000000087</v>
      </c>
      <c r="AT398" s="428">
        <f t="shared" si="203"/>
        <v>158.45999999999913</v>
      </c>
      <c r="AU398" s="428">
        <f t="shared" si="204"/>
        <v>136.48999999999796</v>
      </c>
      <c r="AV398" s="428">
        <f t="shared" si="205"/>
        <v>159.36000000000058</v>
      </c>
      <c r="AW398" s="428">
        <f t="shared" si="206"/>
        <v>143.54000000000087</v>
      </c>
      <c r="AX398" s="428">
        <f t="shared" si="207"/>
        <v>158.45999999999913</v>
      </c>
    </row>
    <row r="399">
      <c r="A399" s="413">
        <v>394</v>
      </c>
      <c r="B399" s="290" cm="1">
        <f t="array" ref="B399">IF(Parameters!$C$55="No",IF($A399&lt;=Parameters!$D$23,Parameters!$C$23*$A399,IF($A399&lt;=Parameters!$D$24,Parameters!$C$23*Parameters!$D$23+Parameters!$C$24*($A399-Parameters!$D$23),IF($A399&lt;=Parameters!$D$25,Parameters!$C$23*Parameters!$D$23+Parameters!$C$24*(Parameters!$D$24-Parameters!$D$23)+Parameters!$C$25*($A399-Parameters!$D$24),Parameters!$C$23*Parameters!$D$23+Parameters!$C$24*(Parameters!$D$24-Parameters!$D$23)+Parameters!$C$25*(Parameters!$D$25-Parameters!$D$24)+Parameters!$C$26*($A399-Parameters!$D$25)))),_xlfn.IFS($A399&lt;=Parameters!$D$23,Parameters!$C$23*$A399,$A399&lt;=Parameters!$D$24,Parameters!$C$24*$A399,$A399&lt;=Parameters!$D$25,Parameters!$C$25*$A399,$A399&gt;Parameters!$D$25,Parameters!$C$26*$A399))</f>
        <v>40181.06</v>
      </c>
      <c r="C399" s="290">
        <f t="shared" si="208"/>
        <v>101.98238578680203</v>
      </c>
      <c r="D399" s="290" cm="1">
        <f t="array" ref="D399">IF(Parameters!$C$55="No",IF($A399&lt;=Parameters!$D$28,Parameters!$C$28*$A399,IF($A399&lt;=Parameters!$D$29,Parameters!$C$28*Parameters!$D$28+Parameters!$C$29*($A399-Parameters!$D$28),IF($A399&lt;=Parameters!$D$30,Parameters!$C$28*Parameters!$D$28+Parameters!$C$29*(Parameters!$D$29-Parameters!$D$28)+Parameters!$C$30*($A399-Parameters!$D$29),Parameters!$C$28*Parameters!$D$28+Parameters!$C$29*(Parameters!$D$29-Parameters!$D$28)+Parameters!$C$30*(Parameters!$D$30-Parameters!$D$29)+Parameters!$C$31*($A399-Parameters!$D$30)))),_xlfn.IFS($A399&lt;=Parameters!$D$28,Parameters!$C$28*$A399,$A399&lt;=Parameters!$D$29,Parameters!$C$29*$A399,$A399&lt;=Parameters!$D$30,Parameters!$C$30*$A399,$A399&gt;Parameters!$D$30,Parameters!$C$31*$A399))</f>
        <v>50272.340000000004</v>
      </c>
      <c r="E399" s="290">
        <f t="shared" si="208"/>
        <v>127.59477157360406</v>
      </c>
      <c r="F399" s="290" cm="1">
        <f t="array" ref="F399">IF(Parameters!$C$55="No",IF($A399&lt;=Parameters!$D$34,Parameters!$C$34*$A399,IF($A399&lt;=Parameters!$D$35,Parameters!$C$34*Parameters!$D$34+Parameters!$C$35*($A399-Parameters!$D$34),IF($A399&lt;=Parameters!$D$36,Parameters!$C$34*Parameters!$D$34+Parameters!$C$35*(Parameters!$D$35-Parameters!$D$34)+Parameters!$C$36*($A399-Parameters!$D$35),Parameters!$C$34*Parameters!$D$34+Parameters!$C$35*(Parameters!$D$35-Parameters!$D$34)+Parameters!$C$36*(Parameters!$D$36-Parameters!$D$35)+Parameters!$C$37*($A399-Parameters!$D$36)))),_xlfn.IFS($A399&lt;=Parameters!$D$34,Parameters!$C$34*$A399,$A399&lt;=Parameters!$D$35,Parameters!$C$35*$A399,$A399&lt;=Parameters!$D$36,Parameters!$C$36*$A399,$A399&gt;Parameters!$D$36,Parameters!$C$37*$A399))</f>
        <v>53323.759999999995</v>
      </c>
      <c r="G399" s="290">
        <f t="shared" si="209"/>
        <v>135.3394923857868</v>
      </c>
      <c r="H399" s="290" cm="1">
        <f t="array" ref="H399">IF(Parameters!$C$55="No",IF($A399&lt;=Parameters!$D$39,Parameters!$C$39*$A399,IF($A399&lt;=Parameters!$D$40,Parameters!$C$39*Parameters!$D$39+Parameters!$C$40*($A399-Parameters!$D$39),IF($A399&lt;=Parameters!$D$41,Parameters!$C$39*Parameters!$D$39+Parameters!$C$40*(Parameters!$D$40-Parameters!$D$39)+Parameters!$C$41*($A399-Parameters!$D$40),Parameters!$C$39*Parameters!$D$39+Parameters!$C$40*(Parameters!$D$40-Parameters!$D$39)+Parameters!$C$41*(Parameters!$D$41-Parameters!$D$40)+Parameters!$C$42*($A399-Parameters!$D$41)))),_xlfn.IFS($A399&lt;=Parameters!$D$39,Parameters!$C$39*$A399,$A399&lt;=Parameters!$D$40,Parameters!$C$40*$A399,$A399&lt;=Parameters!$D$41,Parameters!$C$41*$A399,$A399&gt;Parameters!$D$41,Parameters!$C$42*$A399))</f>
        <v>56341.740000000005</v>
      </c>
      <c r="I399" s="290">
        <f t="shared" si="210"/>
        <v>142.99934010152285</v>
      </c>
      <c r="J399" s="290" cm="1">
        <f t="array" ref="J399">IF(Parameters!$D$55="No",IF($A399&lt;=Parameters!$F$23,Parameters!$E$23*$A399,IF($A399&lt;=Parameters!$F$24,Parameters!$E$23*Parameters!$F$23+Parameters!$E$24*($A399-Parameters!$F$23),IF($A399&lt;=Parameters!$F$25,Parameters!$E$23*Parameters!$F$23+Parameters!$E$24*(Parameters!$F$24-Parameters!$F$23)+Parameters!$E$25*($A399-Parameters!$F$24),Parameters!$E$23*Parameters!$F$23+Parameters!$E$24*(Parameters!$F$24-Parameters!$F$23)+Parameters!$E$25*(Parameters!$F$25-Parameters!$F$24)+Parameters!$E$26*($A399-Parameters!$F$25)))),_xlfn.IFS($A399&lt;=Parameters!$F$23,Parameters!$E$23*$A399,$A399&lt;=Parameters!$F$24,Parameters!$E$24*$A399,$A399&lt;=Parameters!$F$25,Parameters!$E$25*$A399,$A399&gt;Parameters!$F$25,Parameters!$E$26*$A399))</f>
        <v>40181.06</v>
      </c>
      <c r="K399" s="290">
        <f t="shared" si="186"/>
        <v>101.98238578680203</v>
      </c>
      <c r="L399" s="290" cm="1">
        <f t="array" ref="L399">IF(Parameters!$D$55="No",IF($A399&lt;=Parameters!$F$28,Parameters!$E$28*$A399,IF($A399&lt;=Parameters!$F$29,Parameters!$E$28*Parameters!$F$28+Parameters!$E$29*($A399-Parameters!$F$28),IF($A399&lt;=Parameters!$F$30,Parameters!$E$28*Parameters!$F$28+Parameters!$E$29*(Parameters!$F$29-Parameters!$F$28)+Parameters!$E$30*($A399-Parameters!$F$29),Parameters!$E$28*Parameters!$F$28+Parameters!$E$29*(Parameters!$F$29-Parameters!$F$28)+Parameters!$E$30*(Parameters!$F$30-Parameters!$F$29)+Parameters!$E$31*($A399-Parameters!$F$30)))),_xlfn.IFS($A399&lt;=Parameters!$F$28,Parameters!$E$28*$A399,$A399&lt;=Parameters!$F$29,Parameters!$E$29*$A399,$A399&lt;=Parameters!$F$30,Parameters!$E$30*$A399,$A399&gt;Parameters!$F$30,Parameters!$E$31*$A399))</f>
        <v>50272.340000000004</v>
      </c>
      <c r="M399" s="290">
        <f t="shared" si="187"/>
        <v>127.59477157360406</v>
      </c>
      <c r="N399" s="290" cm="1">
        <f t="array" ref="N399">IF(Parameters!$D$55="No",IF($A399&lt;=Parameters!$F$34,Parameters!$E$34*$A399,IF($A399&lt;=Parameters!$F$35,Parameters!$E$34*Parameters!$F$34+Parameters!$E$35*($A399-Parameters!$F$34),IF($A399&lt;=Parameters!$F$36,Parameters!$E$34*Parameters!$F$34+Parameters!$E$35*(Parameters!$F$35-Parameters!$F$34)+Parameters!$E$36*($A399-Parameters!$F$35),Parameters!$E$34*Parameters!$F$34+Parameters!$E$35*(Parameters!$F$35-Parameters!$F$34)+Parameters!$E$36*(Parameters!$F$36-Parameters!$F$35)+Parameters!$E$37*($A399-Parameters!$F$36)))),_xlfn.IFS($A399&lt;=Parameters!$F$34,Parameters!$E$34*$A399,$A399&lt;=Parameters!$F$35,Parameters!$E$35*$A399,$A399&lt;=Parameters!$F$36,Parameters!$E$36*$A399,$A399&gt;Parameters!$F$36,Parameters!$E$37*$A399))</f>
        <v>53323.759999999995</v>
      </c>
      <c r="O399" s="290">
        <f t="shared" si="211"/>
        <v>135.3394923857868</v>
      </c>
      <c r="P399" s="290" cm="1">
        <f t="array" ref="P399">IF(Parameters!$D$55="No",IF($A399&lt;=Parameters!$F$39,Parameters!$E$39*$A399,IF($A399&lt;=Parameters!$F$40,Parameters!$E$39*Parameters!$F$39+Parameters!$E$40*($A399-Parameters!$F$39),IF($A399&lt;=Parameters!$F$41,Parameters!$E$39*Parameters!$F$39+Parameters!$E$40*(Parameters!$F$40-Parameters!$F$39)+Parameters!$E$41*($A399-Parameters!$F$40),Parameters!$E$39*Parameters!$F$39+Parameters!$E$40*(Parameters!$F$40-Parameters!$F$39)+Parameters!$E$41*(Parameters!$F$41-Parameters!$F$40)+Parameters!$E$42*($A399-Parameters!$F$41)))),_xlfn.IFS($A399&lt;=Parameters!$F$39,Parameters!$E$39*$A399,$A399&lt;=Parameters!$F$40,Parameters!$E$40*$A399,$A399&lt;=Parameters!$F$41,Parameters!$E$41*$A399,$A399&gt;Parameters!$F$41,Parameters!$E$42*$A399))</f>
        <v>56341.740000000005</v>
      </c>
      <c r="Q399" s="290">
        <f t="shared" si="212"/>
        <v>142.99934010152285</v>
      </c>
      <c r="R399" s="290" cm="1">
        <f t="array" ref="R399">IF(Parameters!$E$55="No",IF($A399&lt;=Parameters!$H$23,Parameters!$G$23*$A399,IF($A399&lt;=Parameters!$H$24,Parameters!$G$23*Parameters!$H$23+Parameters!$G$24*($A399-Parameters!$H$23),IF($A399&lt;=Parameters!$H$25,Parameters!$G$23*Parameters!$H$23+Parameters!$G$24*(Parameters!$H$24-Parameters!$H$23)+Parameters!$G$25*($A399-Parameters!$H$24),Parameters!$G$23*Parameters!$H$23+Parameters!$G$24*(Parameters!$H$24-Parameters!$H$23)+Parameters!$G$25*(Parameters!$H$25-Parameters!$H$24)+Parameters!$G$26*($A399-Parameters!$H$25)))),_xlfn.IFS($A399&lt;=Parameters!$H$23,Parameters!$G$23*$A399,$A399&lt;=Parameters!$H$24,Parameters!$G$24*$A399,$A399&lt;=Parameters!$H$25,Parameters!$G$25*$A399,$A399&gt;Parameters!$H$25,Parameters!$G$26*$A399))</f>
        <v>40181.06</v>
      </c>
      <c r="S399" s="290">
        <f t="shared" si="188"/>
        <v>101.98238578680203</v>
      </c>
      <c r="T399" s="290" cm="1">
        <f t="array" ref="T399">IF(Parameters!$E$55="No",IF($A399&lt;=Parameters!$H$28,Parameters!$G$28*$A399,IF($A399&lt;=Parameters!$H$29,Parameters!$G$28*Parameters!$H$28+Parameters!$G$29*($A399-Parameters!$H$28),IF($A399&lt;=Parameters!$H$30,Parameters!$G$28*Parameters!$H$28+Parameters!$G$29*(Parameters!$H$29-Parameters!$H$28)+Parameters!$G$30*($A399-Parameters!$H$29),Parameters!$G$28*Parameters!$H$28+Parameters!$G$29*(Parameters!$H$29-Parameters!$H$28)+Parameters!$G$30*(Parameters!$H$30-Parameters!$H$29)+Parameters!$G$31*($A399-Parameters!$H$30)))),_xlfn.IFS($A399&lt;=Parameters!$H$28,Parameters!$G$28*$A399,$A399&lt;=Parameters!$H$29,Parameters!$G$29*$A399,$A399&lt;=Parameters!$H$30,Parameters!$G$30*$A399,$A399&gt;Parameters!$H$30,Parameters!$G$31*$A399))</f>
        <v>50272.340000000004</v>
      </c>
      <c r="U399" s="290">
        <f t="shared" si="189"/>
        <v>127.59477157360406</v>
      </c>
      <c r="V399" s="290" cm="1">
        <f t="array" ref="V399">IF(Parameters!$E$55="No",IF($A399&lt;=Parameters!$H$34,Parameters!$G$34*$A399,IF($A399&lt;=Parameters!$H$35,Parameters!$G$34*Parameters!$H$34+Parameters!$G$35*($A399-Parameters!$H$34),IF($A399&lt;=Parameters!$H$36,Parameters!$G$34*Parameters!$H$34+Parameters!$G$35*(Parameters!$H$35-Parameters!$H$34)+Parameters!$G$36*($A399-Parameters!$H$35),Parameters!$G$34*Parameters!$H$34+Parameters!$G$35*(Parameters!$H$35-Parameters!$H$34)+Parameters!$G$36*(Parameters!$H$36-Parameters!$H$35)+Parameters!$G$37*($A399-Parameters!$H$36)))),_xlfn.IFS($A399&lt;=Parameters!$H$34,Parameters!$G$34*$A399,$A399&lt;=Parameters!$H$35,Parameters!$G$35*$A399,$A399&lt;=Parameters!$H$36,Parameters!$G$36*$A399,$A399&gt;Parameters!$H$36,Parameters!$G$37*$A399))</f>
        <v>53323.759999999995</v>
      </c>
      <c r="W399" s="290">
        <f t="shared" si="213"/>
        <v>135.3394923857868</v>
      </c>
      <c r="X399" s="290" cm="1">
        <f t="array" ref="X399">IF(Parameters!$E$55="No",IF($A399&lt;=Parameters!$H$39,Parameters!$G$39*$A399,IF($A399&lt;=Parameters!$H$40,Parameters!$G$39*Parameters!$H$39+Parameters!$G$40*($A399-Parameters!$H$39),IF($A399&lt;=Parameters!$H$41,Parameters!$G$39*Parameters!$H$39+Parameters!$G$40*(Parameters!$H$40-Parameters!$H$39)+Parameters!$G$41*($A399-Parameters!$H$40),Parameters!$G$39*Parameters!$H$39+Parameters!$G$40*(Parameters!$H$40-Parameters!$H$39)+Parameters!$G$41*(Parameters!$H$41-Parameters!$H$40)+Parameters!$G$42*($A399-Parameters!$H$41)))),_xlfn.IFS($A399&lt;=Parameters!$H$39,Parameters!$G$39*$A399,$A399&lt;=Parameters!$H$40,Parameters!$G$40*$A399,$A399&lt;=Parameters!$H$41,Parameters!$G$41*$A399,$A399&gt;Parameters!$H$41,Parameters!$G$42*$A399))</f>
        <v>56341.740000000005</v>
      </c>
      <c r="Y399" s="290">
        <f t="shared" si="214"/>
        <v>142.99934010152285</v>
      </c>
      <c r="Z399" s="290" cm="1">
        <f t="array" ref="Z399">IF(Parameters!$F$55="No",IF($A399&lt;=Parameters!$J$23,Parameters!$I$23*$A399,IF($A399&lt;=Parameters!$J$24,Parameters!$I$23*Parameters!$J$23+Parameters!$I$24*($A399-Parameters!$J$23),IF($A399&lt;=Parameters!$J$25,Parameters!$I$23*Parameters!$J$23+Parameters!$I$24*(Parameters!$J$24-Parameters!$J$23)+Parameters!$I$25*($A399-Parameters!$J$24),Parameters!$I$23*Parameters!$J$23+Parameters!$I$24*(Parameters!$J$24-Parameters!$J$23)+Parameters!$I$25*(Parameters!$J$25-Parameters!$J$24)+Parameters!$I$26*($A399-Parameters!$J$25)))),_xlfn.IFS($A399&lt;=Parameters!$J$23,Parameters!$I$23*$A399,$A399&lt;=Parameters!$J$24,Parameters!$I$24*$A399,$A399&lt;=Parameters!$J$25,Parameters!$I$25*$A399,$A399&gt;Parameters!$J$25,Parameters!$I$26*$A399))</f>
        <v>40181.06</v>
      </c>
      <c r="AA399" s="290">
        <f t="shared" si="190"/>
        <v>101.98238578680203</v>
      </c>
      <c r="AB399" s="290" cm="1">
        <f t="array" ref="AB399">IF(Parameters!$F$55="No",IF($A399&lt;=Parameters!$J$28,Parameters!$I$28*$A399,IF($A399&lt;=Parameters!$J$29,Parameters!$I$28*Parameters!$J$28+Parameters!$I$29*($A399-Parameters!$J$28),IF($A399&lt;=Parameters!$J$30,Parameters!$I$28*Parameters!$J$28+Parameters!$I$29*(Parameters!$J$29-Parameters!$J$28)+Parameters!$I$30*($A399-Parameters!$J$29),Parameters!$I$28*Parameters!$J$28+Parameters!$I$29*(Parameters!$J$29-Parameters!$J$28)+Parameters!$I$30*(Parameters!$J$30-Parameters!$J$29)+Parameters!$I$31*($A399-Parameters!$J$30)))),_xlfn.IFS($A399&lt;=Parameters!$J$28,Parameters!$I$28*$A399,$A399&lt;=Parameters!$J$29,Parameters!$I$29*$A399,$A399&lt;=Parameters!$J$30,Parameters!$I$30*$A399,$A399&gt;Parameters!$J$30,Parameters!$I$31*$A399))</f>
        <v>50272.340000000004</v>
      </c>
      <c r="AC399" s="290">
        <f t="shared" si="191"/>
        <v>127.59477157360406</v>
      </c>
      <c r="AD399" s="290" cm="1">
        <f t="array" ref="AD399">IF(Parameters!$F$55="No",IF($A399&lt;=Parameters!$J$34,Parameters!$I$34*$A399,IF($A399&lt;=Parameters!$J$35,Parameters!$I$34*Parameters!$J$34+Parameters!$I$35*($A399-Parameters!$J$34),IF($A399&lt;=Parameters!$J$36,Parameters!$I$34*Parameters!$J$34+Parameters!$I$35*(Parameters!$J$35-Parameters!$J$34)+Parameters!$I$36*($A399-Parameters!$J$35),Parameters!$I$34*Parameters!$J$34+Parameters!$I$35*(Parameters!$J$35-Parameters!$J$34)+Parameters!$I$36*(Parameters!$J$36-Parameters!$J$35)+Parameters!$I$37*($A399-Parameters!$J$36)))),_xlfn.IFS($A399&lt;=Parameters!$J$34,Parameters!$I$34*$A399,$A399&lt;=Parameters!$J$35,Parameters!$I$35*$A399,$A399&lt;=Parameters!$J$36,Parameters!$I$36*$A399,$A399&gt;Parameters!$J$36,Parameters!$I$37*$A399))</f>
        <v>53323.759999999995</v>
      </c>
      <c r="AE399" s="290">
        <f t="shared" si="215"/>
        <v>135.3394923857868</v>
      </c>
      <c r="AF399" s="290" cm="1">
        <f t="array" ref="AF399">IF(Parameters!$F$55="No",IF($A399&lt;=Parameters!$J$39,Parameters!$I$39*$A399,IF($A399&lt;=Parameters!$J$40,Parameters!$I$39*Parameters!$J$39+Parameters!$I$40*($A399-Parameters!$J$39),IF($A399&lt;=Parameters!$J$41,Parameters!$I$39*Parameters!$J$39+Parameters!$I$40*(Parameters!$J$40-Parameters!$J$39)+Parameters!$I$41*($A399-Parameters!$J$40),Parameters!$I$39*Parameters!$J$39+Parameters!$I$40*(Parameters!$J$40-Parameters!$J$39)+Parameters!$I$41*(Parameters!$J$41-Parameters!$J$40)+Parameters!$I$42*($A399-Parameters!$J$41)))),_xlfn.IFS($A399&lt;=Parameters!$J$39,Parameters!$I$39*$A399,$A399&lt;=Parameters!$J$40,Parameters!$I$40*$A399,$A399&lt;=Parameters!$J$41,Parameters!$I$41*$A399,$A399&gt;Parameters!$J$41,Parameters!$I$42*$A399))</f>
        <v>56341.740000000005</v>
      </c>
      <c r="AG399" s="290">
        <f t="shared" si="216"/>
        <v>142.99934010152285</v>
      </c>
      <c r="AI399" s="428">
        <f t="shared" si="192"/>
        <v>136.48999999999796</v>
      </c>
      <c r="AJ399" s="428">
        <f t="shared" si="193"/>
        <v>159.36000000000058</v>
      </c>
      <c r="AK399" s="428">
        <f t="shared" si="194"/>
        <v>143.5399999999936</v>
      </c>
      <c r="AL399" s="428">
        <f t="shared" si="195"/>
        <v>158.4600000000064</v>
      </c>
      <c r="AM399" s="428">
        <f t="shared" si="196"/>
        <v>136.48999999999796</v>
      </c>
      <c r="AN399" s="428">
        <f t="shared" si="197"/>
        <v>159.36000000000058</v>
      </c>
      <c r="AO399" s="428">
        <f t="shared" si="198"/>
        <v>143.5399999999936</v>
      </c>
      <c r="AP399" s="428">
        <f t="shared" si="199"/>
        <v>158.4600000000064</v>
      </c>
      <c r="AQ399" s="428">
        <f t="shared" si="200"/>
        <v>136.48999999999796</v>
      </c>
      <c r="AR399" s="428">
        <f t="shared" si="201"/>
        <v>159.36000000000058</v>
      </c>
      <c r="AS399" s="428">
        <f t="shared" si="202"/>
        <v>143.5399999999936</v>
      </c>
      <c r="AT399" s="428">
        <f t="shared" si="203"/>
        <v>158.4600000000064</v>
      </c>
      <c r="AU399" s="428">
        <f t="shared" si="204"/>
        <v>136.48999999999796</v>
      </c>
      <c r="AV399" s="428">
        <f t="shared" si="205"/>
        <v>159.36000000000058</v>
      </c>
      <c r="AW399" s="428">
        <f t="shared" si="206"/>
        <v>143.5399999999936</v>
      </c>
      <c r="AX399" s="428">
        <f t="shared" si="207"/>
        <v>158.4600000000064</v>
      </c>
    </row>
    <row r="400">
      <c r="A400" s="413">
        <v>395</v>
      </c>
      <c r="B400" s="290" cm="1">
        <f t="array" ref="B400">IF(Parameters!$C$55="No",IF($A400&lt;=Parameters!$D$23,Parameters!$C$23*$A400,IF($A400&lt;=Parameters!$D$24,Parameters!$C$23*Parameters!$D$23+Parameters!$C$24*($A400-Parameters!$D$23),IF($A400&lt;=Parameters!$D$25,Parameters!$C$23*Parameters!$D$23+Parameters!$C$24*(Parameters!$D$24-Parameters!$D$23)+Parameters!$C$25*($A400-Parameters!$D$24),Parameters!$C$23*Parameters!$D$23+Parameters!$C$24*(Parameters!$D$24-Parameters!$D$23)+Parameters!$C$25*(Parameters!$D$25-Parameters!$D$24)+Parameters!$C$26*($A400-Parameters!$D$25)))),_xlfn.IFS($A400&lt;=Parameters!$D$23,Parameters!$C$23*$A400,$A400&lt;=Parameters!$D$24,Parameters!$C$24*$A400,$A400&lt;=Parameters!$D$25,Parameters!$C$25*$A400,$A400&gt;Parameters!$D$25,Parameters!$C$26*$A400))</f>
        <v>40317.550000000003</v>
      </c>
      <c r="C400" s="290">
        <f t="shared" si="208"/>
        <v>102.06974683544304</v>
      </c>
      <c r="D400" s="290" cm="1">
        <f t="array" ref="D400">IF(Parameters!$C$55="No",IF($A400&lt;=Parameters!$D$28,Parameters!$C$28*$A400,IF($A400&lt;=Parameters!$D$29,Parameters!$C$28*Parameters!$D$28+Parameters!$C$29*($A400-Parameters!$D$28),IF($A400&lt;=Parameters!$D$30,Parameters!$C$28*Parameters!$D$28+Parameters!$C$29*(Parameters!$D$29-Parameters!$D$28)+Parameters!$C$30*($A400-Parameters!$D$29),Parameters!$C$28*Parameters!$D$28+Parameters!$C$29*(Parameters!$D$29-Parameters!$D$28)+Parameters!$C$30*(Parameters!$D$30-Parameters!$D$29)+Parameters!$C$31*($A400-Parameters!$D$30)))),_xlfn.IFS($A400&lt;=Parameters!$D$28,Parameters!$C$28*$A400,$A400&lt;=Parameters!$D$29,Parameters!$C$29*$A400,$A400&lt;=Parameters!$D$30,Parameters!$C$30*$A400,$A400&gt;Parameters!$D$30,Parameters!$C$31*$A400))</f>
        <v>50431.7</v>
      </c>
      <c r="E400" s="290">
        <f t="shared" si="208"/>
        <v>127.67518987341771</v>
      </c>
      <c r="F400" s="290" cm="1">
        <f t="array" ref="F400">IF(Parameters!$C$55="No",IF($A400&lt;=Parameters!$D$34,Parameters!$C$34*$A400,IF($A400&lt;=Parameters!$D$35,Parameters!$C$34*Parameters!$D$34+Parameters!$C$35*($A400-Parameters!$D$34),IF($A400&lt;=Parameters!$D$36,Parameters!$C$34*Parameters!$D$34+Parameters!$C$35*(Parameters!$D$35-Parameters!$D$34)+Parameters!$C$36*($A400-Parameters!$D$35),Parameters!$C$34*Parameters!$D$34+Parameters!$C$35*(Parameters!$D$35-Parameters!$D$34)+Parameters!$C$36*(Parameters!$D$36-Parameters!$D$35)+Parameters!$C$37*($A400-Parameters!$D$36)))),_xlfn.IFS($A400&lt;=Parameters!$D$34,Parameters!$C$34*$A400,$A400&lt;=Parameters!$D$35,Parameters!$C$35*$A400,$A400&lt;=Parameters!$D$36,Parameters!$C$36*$A400,$A400&gt;Parameters!$D$36,Parameters!$C$37*$A400))</f>
        <v>53467.299999999996</v>
      </c>
      <c r="G400" s="290">
        <f t="shared" si="209"/>
        <v>135.36025316455695</v>
      </c>
      <c r="H400" s="290" cm="1">
        <f t="array" ref="H400">IF(Parameters!$C$55="No",IF($A400&lt;=Parameters!$D$39,Parameters!$C$39*$A400,IF($A400&lt;=Parameters!$D$40,Parameters!$C$39*Parameters!$D$39+Parameters!$C$40*($A400-Parameters!$D$39),IF($A400&lt;=Parameters!$D$41,Parameters!$C$39*Parameters!$D$39+Parameters!$C$40*(Parameters!$D$40-Parameters!$D$39)+Parameters!$C$41*($A400-Parameters!$D$40),Parameters!$C$39*Parameters!$D$39+Parameters!$C$40*(Parameters!$D$40-Parameters!$D$39)+Parameters!$C$41*(Parameters!$D$41-Parameters!$D$40)+Parameters!$C$42*($A400-Parameters!$D$41)))),_xlfn.IFS($A400&lt;=Parameters!$D$39,Parameters!$C$39*$A400,$A400&lt;=Parameters!$D$40,Parameters!$C$40*$A400,$A400&lt;=Parameters!$D$41,Parameters!$C$41*$A400,$A400&gt;Parameters!$D$41,Parameters!$C$42*$A400))</f>
        <v>56500.2</v>
      </c>
      <c r="I400" s="290">
        <f t="shared" si="210"/>
        <v>143.03848101265822</v>
      </c>
      <c r="J400" s="290" cm="1">
        <f t="array" ref="J400">IF(Parameters!$D$55="No",IF($A400&lt;=Parameters!$F$23,Parameters!$E$23*$A400,IF($A400&lt;=Parameters!$F$24,Parameters!$E$23*Parameters!$F$23+Parameters!$E$24*($A400-Parameters!$F$23),IF($A400&lt;=Parameters!$F$25,Parameters!$E$23*Parameters!$F$23+Parameters!$E$24*(Parameters!$F$24-Parameters!$F$23)+Parameters!$E$25*($A400-Parameters!$F$24),Parameters!$E$23*Parameters!$F$23+Parameters!$E$24*(Parameters!$F$24-Parameters!$F$23)+Parameters!$E$25*(Parameters!$F$25-Parameters!$F$24)+Parameters!$E$26*($A400-Parameters!$F$25)))),_xlfn.IFS($A400&lt;=Parameters!$F$23,Parameters!$E$23*$A400,$A400&lt;=Parameters!$F$24,Parameters!$E$24*$A400,$A400&lt;=Parameters!$F$25,Parameters!$E$25*$A400,$A400&gt;Parameters!$F$25,Parameters!$E$26*$A400))</f>
        <v>40317.550000000003</v>
      </c>
      <c r="K400" s="290">
        <f t="shared" si="186"/>
        <v>102.06974683544304</v>
      </c>
      <c r="L400" s="290" cm="1">
        <f t="array" ref="L400">IF(Parameters!$D$55="No",IF($A400&lt;=Parameters!$F$28,Parameters!$E$28*$A400,IF($A400&lt;=Parameters!$F$29,Parameters!$E$28*Parameters!$F$28+Parameters!$E$29*($A400-Parameters!$F$28),IF($A400&lt;=Parameters!$F$30,Parameters!$E$28*Parameters!$F$28+Parameters!$E$29*(Parameters!$F$29-Parameters!$F$28)+Parameters!$E$30*($A400-Parameters!$F$29),Parameters!$E$28*Parameters!$F$28+Parameters!$E$29*(Parameters!$F$29-Parameters!$F$28)+Parameters!$E$30*(Parameters!$F$30-Parameters!$F$29)+Parameters!$E$31*($A400-Parameters!$F$30)))),_xlfn.IFS($A400&lt;=Parameters!$F$28,Parameters!$E$28*$A400,$A400&lt;=Parameters!$F$29,Parameters!$E$29*$A400,$A400&lt;=Parameters!$F$30,Parameters!$E$30*$A400,$A400&gt;Parameters!$F$30,Parameters!$E$31*$A400))</f>
        <v>50431.7</v>
      </c>
      <c r="M400" s="290">
        <f t="shared" si="187"/>
        <v>127.67518987341771</v>
      </c>
      <c r="N400" s="290" cm="1">
        <f t="array" ref="N400">IF(Parameters!$D$55="No",IF($A400&lt;=Parameters!$F$34,Parameters!$E$34*$A400,IF($A400&lt;=Parameters!$F$35,Parameters!$E$34*Parameters!$F$34+Parameters!$E$35*($A400-Parameters!$F$34),IF($A400&lt;=Parameters!$F$36,Parameters!$E$34*Parameters!$F$34+Parameters!$E$35*(Parameters!$F$35-Parameters!$F$34)+Parameters!$E$36*($A400-Parameters!$F$35),Parameters!$E$34*Parameters!$F$34+Parameters!$E$35*(Parameters!$F$35-Parameters!$F$34)+Parameters!$E$36*(Parameters!$F$36-Parameters!$F$35)+Parameters!$E$37*($A400-Parameters!$F$36)))),_xlfn.IFS($A400&lt;=Parameters!$F$34,Parameters!$E$34*$A400,$A400&lt;=Parameters!$F$35,Parameters!$E$35*$A400,$A400&lt;=Parameters!$F$36,Parameters!$E$36*$A400,$A400&gt;Parameters!$F$36,Parameters!$E$37*$A400))</f>
        <v>53467.299999999996</v>
      </c>
      <c r="O400" s="290">
        <f t="shared" si="211"/>
        <v>135.36025316455695</v>
      </c>
      <c r="P400" s="290" cm="1">
        <f t="array" ref="P400">IF(Parameters!$D$55="No",IF($A400&lt;=Parameters!$F$39,Parameters!$E$39*$A400,IF($A400&lt;=Parameters!$F$40,Parameters!$E$39*Parameters!$F$39+Parameters!$E$40*($A400-Parameters!$F$39),IF($A400&lt;=Parameters!$F$41,Parameters!$E$39*Parameters!$F$39+Parameters!$E$40*(Parameters!$F$40-Parameters!$F$39)+Parameters!$E$41*($A400-Parameters!$F$40),Parameters!$E$39*Parameters!$F$39+Parameters!$E$40*(Parameters!$F$40-Parameters!$F$39)+Parameters!$E$41*(Parameters!$F$41-Parameters!$F$40)+Parameters!$E$42*($A400-Parameters!$F$41)))),_xlfn.IFS($A400&lt;=Parameters!$F$39,Parameters!$E$39*$A400,$A400&lt;=Parameters!$F$40,Parameters!$E$40*$A400,$A400&lt;=Parameters!$F$41,Parameters!$E$41*$A400,$A400&gt;Parameters!$F$41,Parameters!$E$42*$A400))</f>
        <v>56500.2</v>
      </c>
      <c r="Q400" s="290">
        <f t="shared" si="212"/>
        <v>143.03848101265822</v>
      </c>
      <c r="R400" s="290" cm="1">
        <f t="array" ref="R400">IF(Parameters!$E$55="No",IF($A400&lt;=Parameters!$H$23,Parameters!$G$23*$A400,IF($A400&lt;=Parameters!$H$24,Parameters!$G$23*Parameters!$H$23+Parameters!$G$24*($A400-Parameters!$H$23),IF($A400&lt;=Parameters!$H$25,Parameters!$G$23*Parameters!$H$23+Parameters!$G$24*(Parameters!$H$24-Parameters!$H$23)+Parameters!$G$25*($A400-Parameters!$H$24),Parameters!$G$23*Parameters!$H$23+Parameters!$G$24*(Parameters!$H$24-Parameters!$H$23)+Parameters!$G$25*(Parameters!$H$25-Parameters!$H$24)+Parameters!$G$26*($A400-Parameters!$H$25)))),_xlfn.IFS($A400&lt;=Parameters!$H$23,Parameters!$G$23*$A400,$A400&lt;=Parameters!$H$24,Parameters!$G$24*$A400,$A400&lt;=Parameters!$H$25,Parameters!$G$25*$A400,$A400&gt;Parameters!$H$25,Parameters!$G$26*$A400))</f>
        <v>40317.550000000003</v>
      </c>
      <c r="S400" s="290">
        <f t="shared" si="188"/>
        <v>102.06974683544304</v>
      </c>
      <c r="T400" s="290" cm="1">
        <f t="array" ref="T400">IF(Parameters!$E$55="No",IF($A400&lt;=Parameters!$H$28,Parameters!$G$28*$A400,IF($A400&lt;=Parameters!$H$29,Parameters!$G$28*Parameters!$H$28+Parameters!$G$29*($A400-Parameters!$H$28),IF($A400&lt;=Parameters!$H$30,Parameters!$G$28*Parameters!$H$28+Parameters!$G$29*(Parameters!$H$29-Parameters!$H$28)+Parameters!$G$30*($A400-Parameters!$H$29),Parameters!$G$28*Parameters!$H$28+Parameters!$G$29*(Parameters!$H$29-Parameters!$H$28)+Parameters!$G$30*(Parameters!$H$30-Parameters!$H$29)+Parameters!$G$31*($A400-Parameters!$H$30)))),_xlfn.IFS($A400&lt;=Parameters!$H$28,Parameters!$G$28*$A400,$A400&lt;=Parameters!$H$29,Parameters!$G$29*$A400,$A400&lt;=Parameters!$H$30,Parameters!$G$30*$A400,$A400&gt;Parameters!$H$30,Parameters!$G$31*$A400))</f>
        <v>50431.7</v>
      </c>
      <c r="U400" s="290">
        <f t="shared" si="189"/>
        <v>127.67518987341771</v>
      </c>
      <c r="V400" s="290" cm="1">
        <f t="array" ref="V400">IF(Parameters!$E$55="No",IF($A400&lt;=Parameters!$H$34,Parameters!$G$34*$A400,IF($A400&lt;=Parameters!$H$35,Parameters!$G$34*Parameters!$H$34+Parameters!$G$35*($A400-Parameters!$H$34),IF($A400&lt;=Parameters!$H$36,Parameters!$G$34*Parameters!$H$34+Parameters!$G$35*(Parameters!$H$35-Parameters!$H$34)+Parameters!$G$36*($A400-Parameters!$H$35),Parameters!$G$34*Parameters!$H$34+Parameters!$G$35*(Parameters!$H$35-Parameters!$H$34)+Parameters!$G$36*(Parameters!$H$36-Parameters!$H$35)+Parameters!$G$37*($A400-Parameters!$H$36)))),_xlfn.IFS($A400&lt;=Parameters!$H$34,Parameters!$G$34*$A400,$A400&lt;=Parameters!$H$35,Parameters!$G$35*$A400,$A400&lt;=Parameters!$H$36,Parameters!$G$36*$A400,$A400&gt;Parameters!$H$36,Parameters!$G$37*$A400))</f>
        <v>53467.299999999996</v>
      </c>
      <c r="W400" s="290">
        <f t="shared" si="213"/>
        <v>135.36025316455695</v>
      </c>
      <c r="X400" s="290" cm="1">
        <f t="array" ref="X400">IF(Parameters!$E$55="No",IF($A400&lt;=Parameters!$H$39,Parameters!$G$39*$A400,IF($A400&lt;=Parameters!$H$40,Parameters!$G$39*Parameters!$H$39+Parameters!$G$40*($A400-Parameters!$H$39),IF($A400&lt;=Parameters!$H$41,Parameters!$G$39*Parameters!$H$39+Parameters!$G$40*(Parameters!$H$40-Parameters!$H$39)+Parameters!$G$41*($A400-Parameters!$H$40),Parameters!$G$39*Parameters!$H$39+Parameters!$G$40*(Parameters!$H$40-Parameters!$H$39)+Parameters!$G$41*(Parameters!$H$41-Parameters!$H$40)+Parameters!$G$42*($A400-Parameters!$H$41)))),_xlfn.IFS($A400&lt;=Parameters!$H$39,Parameters!$G$39*$A400,$A400&lt;=Parameters!$H$40,Parameters!$G$40*$A400,$A400&lt;=Parameters!$H$41,Parameters!$G$41*$A400,$A400&gt;Parameters!$H$41,Parameters!$G$42*$A400))</f>
        <v>56500.2</v>
      </c>
      <c r="Y400" s="290">
        <f t="shared" si="214"/>
        <v>143.03848101265822</v>
      </c>
      <c r="Z400" s="290" cm="1">
        <f t="array" ref="Z400">IF(Parameters!$F$55="No",IF($A400&lt;=Parameters!$J$23,Parameters!$I$23*$A400,IF($A400&lt;=Parameters!$J$24,Parameters!$I$23*Parameters!$J$23+Parameters!$I$24*($A400-Parameters!$J$23),IF($A400&lt;=Parameters!$J$25,Parameters!$I$23*Parameters!$J$23+Parameters!$I$24*(Parameters!$J$24-Parameters!$J$23)+Parameters!$I$25*($A400-Parameters!$J$24),Parameters!$I$23*Parameters!$J$23+Parameters!$I$24*(Parameters!$J$24-Parameters!$J$23)+Parameters!$I$25*(Parameters!$J$25-Parameters!$J$24)+Parameters!$I$26*($A400-Parameters!$J$25)))),_xlfn.IFS($A400&lt;=Parameters!$J$23,Parameters!$I$23*$A400,$A400&lt;=Parameters!$J$24,Parameters!$I$24*$A400,$A400&lt;=Parameters!$J$25,Parameters!$I$25*$A400,$A400&gt;Parameters!$J$25,Parameters!$I$26*$A400))</f>
        <v>40317.550000000003</v>
      </c>
      <c r="AA400" s="290">
        <f t="shared" si="190"/>
        <v>102.06974683544304</v>
      </c>
      <c r="AB400" s="290" cm="1">
        <f t="array" ref="AB400">IF(Parameters!$F$55="No",IF($A400&lt;=Parameters!$J$28,Parameters!$I$28*$A400,IF($A400&lt;=Parameters!$J$29,Parameters!$I$28*Parameters!$J$28+Parameters!$I$29*($A400-Parameters!$J$28),IF($A400&lt;=Parameters!$J$30,Parameters!$I$28*Parameters!$J$28+Parameters!$I$29*(Parameters!$J$29-Parameters!$J$28)+Parameters!$I$30*($A400-Parameters!$J$29),Parameters!$I$28*Parameters!$J$28+Parameters!$I$29*(Parameters!$J$29-Parameters!$J$28)+Parameters!$I$30*(Parameters!$J$30-Parameters!$J$29)+Parameters!$I$31*($A400-Parameters!$J$30)))),_xlfn.IFS($A400&lt;=Parameters!$J$28,Parameters!$I$28*$A400,$A400&lt;=Parameters!$J$29,Parameters!$I$29*$A400,$A400&lt;=Parameters!$J$30,Parameters!$I$30*$A400,$A400&gt;Parameters!$J$30,Parameters!$I$31*$A400))</f>
        <v>50431.7</v>
      </c>
      <c r="AC400" s="290">
        <f t="shared" si="191"/>
        <v>127.67518987341771</v>
      </c>
      <c r="AD400" s="290" cm="1">
        <f t="array" ref="AD400">IF(Parameters!$F$55="No",IF($A400&lt;=Parameters!$J$34,Parameters!$I$34*$A400,IF($A400&lt;=Parameters!$J$35,Parameters!$I$34*Parameters!$J$34+Parameters!$I$35*($A400-Parameters!$J$34),IF($A400&lt;=Parameters!$J$36,Parameters!$I$34*Parameters!$J$34+Parameters!$I$35*(Parameters!$J$35-Parameters!$J$34)+Parameters!$I$36*($A400-Parameters!$J$35),Parameters!$I$34*Parameters!$J$34+Parameters!$I$35*(Parameters!$J$35-Parameters!$J$34)+Parameters!$I$36*(Parameters!$J$36-Parameters!$J$35)+Parameters!$I$37*($A400-Parameters!$J$36)))),_xlfn.IFS($A400&lt;=Parameters!$J$34,Parameters!$I$34*$A400,$A400&lt;=Parameters!$J$35,Parameters!$I$35*$A400,$A400&lt;=Parameters!$J$36,Parameters!$I$36*$A400,$A400&gt;Parameters!$J$36,Parameters!$I$37*$A400))</f>
        <v>53467.299999999996</v>
      </c>
      <c r="AE400" s="290">
        <f t="shared" si="215"/>
        <v>135.36025316455695</v>
      </c>
      <c r="AF400" s="290" cm="1">
        <f t="array" ref="AF400">IF(Parameters!$F$55="No",IF($A400&lt;=Parameters!$J$39,Parameters!$I$39*$A400,IF($A400&lt;=Parameters!$J$40,Parameters!$I$39*Parameters!$J$39+Parameters!$I$40*($A400-Parameters!$J$39),IF($A400&lt;=Parameters!$J$41,Parameters!$I$39*Parameters!$J$39+Parameters!$I$40*(Parameters!$J$40-Parameters!$J$39)+Parameters!$I$41*($A400-Parameters!$J$40),Parameters!$I$39*Parameters!$J$39+Parameters!$I$40*(Parameters!$J$40-Parameters!$J$39)+Parameters!$I$41*(Parameters!$J$41-Parameters!$J$40)+Parameters!$I$42*($A400-Parameters!$J$41)))),_xlfn.IFS($A400&lt;=Parameters!$J$39,Parameters!$I$39*$A400,$A400&lt;=Parameters!$J$40,Parameters!$I$40*$A400,$A400&lt;=Parameters!$J$41,Parameters!$I$41*$A400,$A400&gt;Parameters!$J$41,Parameters!$I$42*$A400))</f>
        <v>56500.2</v>
      </c>
      <c r="AG400" s="290">
        <f t="shared" si="216"/>
        <v>143.03848101265822</v>
      </c>
      <c r="AI400" s="428">
        <f t="shared" si="192"/>
        <v>136.49000000000524</v>
      </c>
      <c r="AJ400" s="428">
        <f t="shared" si="193"/>
        <v>159.35999999999331</v>
      </c>
      <c r="AK400" s="428">
        <f t="shared" si="194"/>
        <v>143.54000000000087</v>
      </c>
      <c r="AL400" s="428">
        <f t="shared" si="195"/>
        <v>158.45999999999185</v>
      </c>
      <c r="AM400" s="428">
        <f t="shared" si="196"/>
        <v>136.49000000000524</v>
      </c>
      <c r="AN400" s="428">
        <f t="shared" si="197"/>
        <v>159.35999999999331</v>
      </c>
      <c r="AO400" s="428">
        <f t="shared" si="198"/>
        <v>143.54000000000087</v>
      </c>
      <c r="AP400" s="428">
        <f t="shared" si="199"/>
        <v>158.45999999999185</v>
      </c>
      <c r="AQ400" s="428">
        <f t="shared" si="200"/>
        <v>136.49000000000524</v>
      </c>
      <c r="AR400" s="428">
        <f t="shared" si="201"/>
        <v>159.35999999999331</v>
      </c>
      <c r="AS400" s="428">
        <f t="shared" si="202"/>
        <v>143.54000000000087</v>
      </c>
      <c r="AT400" s="428">
        <f t="shared" si="203"/>
        <v>158.45999999999185</v>
      </c>
      <c r="AU400" s="428">
        <f t="shared" si="204"/>
        <v>136.49000000000524</v>
      </c>
      <c r="AV400" s="428">
        <f t="shared" si="205"/>
        <v>159.35999999999331</v>
      </c>
      <c r="AW400" s="428">
        <f t="shared" si="206"/>
        <v>143.54000000000087</v>
      </c>
      <c r="AX400" s="428">
        <f t="shared" si="207"/>
        <v>158.45999999999185</v>
      </c>
    </row>
    <row r="401">
      <c r="A401" s="413">
        <v>396</v>
      </c>
      <c r="B401" s="290" cm="1">
        <f t="array" ref="B401">IF(Parameters!$C$55="No",IF($A401&lt;=Parameters!$D$23,Parameters!$C$23*$A401,IF($A401&lt;=Parameters!$D$24,Parameters!$C$23*Parameters!$D$23+Parameters!$C$24*($A401-Parameters!$D$23),IF($A401&lt;=Parameters!$D$25,Parameters!$C$23*Parameters!$D$23+Parameters!$C$24*(Parameters!$D$24-Parameters!$D$23)+Parameters!$C$25*($A401-Parameters!$D$24),Parameters!$C$23*Parameters!$D$23+Parameters!$C$24*(Parameters!$D$24-Parameters!$D$23)+Parameters!$C$25*(Parameters!$D$25-Parameters!$D$24)+Parameters!$C$26*($A401-Parameters!$D$25)))),_xlfn.IFS($A401&lt;=Parameters!$D$23,Parameters!$C$23*$A401,$A401&lt;=Parameters!$D$24,Parameters!$C$24*$A401,$A401&lt;=Parameters!$D$25,Parameters!$C$25*$A401,$A401&gt;Parameters!$D$25,Parameters!$C$26*$A401))</f>
        <v>40454.04</v>
      </c>
      <c r="C401" s="290">
        <f t="shared" si="208"/>
        <v>102.15666666666667</v>
      </c>
      <c r="D401" s="290" cm="1">
        <f t="array" ref="D401">IF(Parameters!$C$55="No",IF($A401&lt;=Parameters!$D$28,Parameters!$C$28*$A401,IF($A401&lt;=Parameters!$D$29,Parameters!$C$28*Parameters!$D$28+Parameters!$C$29*($A401-Parameters!$D$28),IF($A401&lt;=Parameters!$D$30,Parameters!$C$28*Parameters!$D$28+Parameters!$C$29*(Parameters!$D$29-Parameters!$D$28)+Parameters!$C$30*($A401-Parameters!$D$29),Parameters!$C$28*Parameters!$D$28+Parameters!$C$29*(Parameters!$D$29-Parameters!$D$28)+Parameters!$C$30*(Parameters!$D$30-Parameters!$D$29)+Parameters!$C$31*($A401-Parameters!$D$30)))),_xlfn.IFS($A401&lt;=Parameters!$D$28,Parameters!$C$28*$A401,$A401&lt;=Parameters!$D$29,Parameters!$C$29*$A401,$A401&lt;=Parameters!$D$30,Parameters!$C$30*$A401,$A401&gt;Parameters!$D$30,Parameters!$C$31*$A401))</f>
        <v>50591.06</v>
      </c>
      <c r="E401" s="290">
        <f t="shared" si="208"/>
        <v>127.75520202020202</v>
      </c>
      <c r="F401" s="290" cm="1">
        <f t="array" ref="F401">IF(Parameters!$C$55="No",IF($A401&lt;=Parameters!$D$34,Parameters!$C$34*$A401,IF($A401&lt;=Parameters!$D$35,Parameters!$C$34*Parameters!$D$34+Parameters!$C$35*($A401-Parameters!$D$34),IF($A401&lt;=Parameters!$D$36,Parameters!$C$34*Parameters!$D$34+Parameters!$C$35*(Parameters!$D$35-Parameters!$D$34)+Parameters!$C$36*($A401-Parameters!$D$35),Parameters!$C$34*Parameters!$D$34+Parameters!$C$35*(Parameters!$D$35-Parameters!$D$34)+Parameters!$C$36*(Parameters!$D$36-Parameters!$D$35)+Parameters!$C$37*($A401-Parameters!$D$36)))),_xlfn.IFS($A401&lt;=Parameters!$D$34,Parameters!$C$34*$A401,$A401&lt;=Parameters!$D$35,Parameters!$C$35*$A401,$A401&lt;=Parameters!$D$36,Parameters!$C$36*$A401,$A401&gt;Parameters!$D$36,Parameters!$C$37*$A401))</f>
        <v>53610.84</v>
      </c>
      <c r="G401" s="290">
        <f t="shared" si="209"/>
        <v>135.38090909090909</v>
      </c>
      <c r="H401" s="290" cm="1">
        <f t="array" ref="H401">IF(Parameters!$C$55="No",IF($A401&lt;=Parameters!$D$39,Parameters!$C$39*$A401,IF($A401&lt;=Parameters!$D$40,Parameters!$C$39*Parameters!$D$39+Parameters!$C$40*($A401-Parameters!$D$39),IF($A401&lt;=Parameters!$D$41,Parameters!$C$39*Parameters!$D$39+Parameters!$C$40*(Parameters!$D$40-Parameters!$D$39)+Parameters!$C$41*($A401-Parameters!$D$40),Parameters!$C$39*Parameters!$D$39+Parameters!$C$40*(Parameters!$D$40-Parameters!$D$39)+Parameters!$C$41*(Parameters!$D$41-Parameters!$D$40)+Parameters!$C$42*($A401-Parameters!$D$41)))),_xlfn.IFS($A401&lt;=Parameters!$D$39,Parameters!$C$39*$A401,$A401&lt;=Parameters!$D$40,Parameters!$C$40*$A401,$A401&lt;=Parameters!$D$41,Parameters!$C$41*$A401,$A401&gt;Parameters!$D$41,Parameters!$C$42*$A401))</f>
        <v>56658.66</v>
      </c>
      <c r="I401" s="290">
        <f t="shared" si="210"/>
        <v>143.07742424242426</v>
      </c>
      <c r="J401" s="290" cm="1">
        <f t="array" ref="J401">IF(Parameters!$D$55="No",IF($A401&lt;=Parameters!$F$23,Parameters!$E$23*$A401,IF($A401&lt;=Parameters!$F$24,Parameters!$E$23*Parameters!$F$23+Parameters!$E$24*($A401-Parameters!$F$23),IF($A401&lt;=Parameters!$F$25,Parameters!$E$23*Parameters!$F$23+Parameters!$E$24*(Parameters!$F$24-Parameters!$F$23)+Parameters!$E$25*($A401-Parameters!$F$24),Parameters!$E$23*Parameters!$F$23+Parameters!$E$24*(Parameters!$F$24-Parameters!$F$23)+Parameters!$E$25*(Parameters!$F$25-Parameters!$F$24)+Parameters!$E$26*($A401-Parameters!$F$25)))),_xlfn.IFS($A401&lt;=Parameters!$F$23,Parameters!$E$23*$A401,$A401&lt;=Parameters!$F$24,Parameters!$E$24*$A401,$A401&lt;=Parameters!$F$25,Parameters!$E$25*$A401,$A401&gt;Parameters!$F$25,Parameters!$E$26*$A401))</f>
        <v>40454.04</v>
      </c>
      <c r="K401" s="290">
        <f t="shared" si="186"/>
        <v>102.15666666666667</v>
      </c>
      <c r="L401" s="290" cm="1">
        <f t="array" ref="L401">IF(Parameters!$D$55="No",IF($A401&lt;=Parameters!$F$28,Parameters!$E$28*$A401,IF($A401&lt;=Parameters!$F$29,Parameters!$E$28*Parameters!$F$28+Parameters!$E$29*($A401-Parameters!$F$28),IF($A401&lt;=Parameters!$F$30,Parameters!$E$28*Parameters!$F$28+Parameters!$E$29*(Parameters!$F$29-Parameters!$F$28)+Parameters!$E$30*($A401-Parameters!$F$29),Parameters!$E$28*Parameters!$F$28+Parameters!$E$29*(Parameters!$F$29-Parameters!$F$28)+Parameters!$E$30*(Parameters!$F$30-Parameters!$F$29)+Parameters!$E$31*($A401-Parameters!$F$30)))),_xlfn.IFS($A401&lt;=Parameters!$F$28,Parameters!$E$28*$A401,$A401&lt;=Parameters!$F$29,Parameters!$E$29*$A401,$A401&lt;=Parameters!$F$30,Parameters!$E$30*$A401,$A401&gt;Parameters!$F$30,Parameters!$E$31*$A401))</f>
        <v>50591.06</v>
      </c>
      <c r="M401" s="290">
        <f t="shared" si="187"/>
        <v>127.75520202020202</v>
      </c>
      <c r="N401" s="290" cm="1">
        <f t="array" ref="N401">IF(Parameters!$D$55="No",IF($A401&lt;=Parameters!$F$34,Parameters!$E$34*$A401,IF($A401&lt;=Parameters!$F$35,Parameters!$E$34*Parameters!$F$34+Parameters!$E$35*($A401-Parameters!$F$34),IF($A401&lt;=Parameters!$F$36,Parameters!$E$34*Parameters!$F$34+Parameters!$E$35*(Parameters!$F$35-Parameters!$F$34)+Parameters!$E$36*($A401-Parameters!$F$35),Parameters!$E$34*Parameters!$F$34+Parameters!$E$35*(Parameters!$F$35-Parameters!$F$34)+Parameters!$E$36*(Parameters!$F$36-Parameters!$F$35)+Parameters!$E$37*($A401-Parameters!$F$36)))),_xlfn.IFS($A401&lt;=Parameters!$F$34,Parameters!$E$34*$A401,$A401&lt;=Parameters!$F$35,Parameters!$E$35*$A401,$A401&lt;=Parameters!$F$36,Parameters!$E$36*$A401,$A401&gt;Parameters!$F$36,Parameters!$E$37*$A401))</f>
        <v>53610.84</v>
      </c>
      <c r="O401" s="290">
        <f t="shared" si="211"/>
        <v>135.38090909090909</v>
      </c>
      <c r="P401" s="290" cm="1">
        <f t="array" ref="P401">IF(Parameters!$D$55="No",IF($A401&lt;=Parameters!$F$39,Parameters!$E$39*$A401,IF($A401&lt;=Parameters!$F$40,Parameters!$E$39*Parameters!$F$39+Parameters!$E$40*($A401-Parameters!$F$39),IF($A401&lt;=Parameters!$F$41,Parameters!$E$39*Parameters!$F$39+Parameters!$E$40*(Parameters!$F$40-Parameters!$F$39)+Parameters!$E$41*($A401-Parameters!$F$40),Parameters!$E$39*Parameters!$F$39+Parameters!$E$40*(Parameters!$F$40-Parameters!$F$39)+Parameters!$E$41*(Parameters!$F$41-Parameters!$F$40)+Parameters!$E$42*($A401-Parameters!$F$41)))),_xlfn.IFS($A401&lt;=Parameters!$F$39,Parameters!$E$39*$A401,$A401&lt;=Parameters!$F$40,Parameters!$E$40*$A401,$A401&lt;=Parameters!$F$41,Parameters!$E$41*$A401,$A401&gt;Parameters!$F$41,Parameters!$E$42*$A401))</f>
        <v>56658.66</v>
      </c>
      <c r="Q401" s="290">
        <f t="shared" si="212"/>
        <v>143.07742424242426</v>
      </c>
      <c r="R401" s="290" cm="1">
        <f t="array" ref="R401">IF(Parameters!$E$55="No",IF($A401&lt;=Parameters!$H$23,Parameters!$G$23*$A401,IF($A401&lt;=Parameters!$H$24,Parameters!$G$23*Parameters!$H$23+Parameters!$G$24*($A401-Parameters!$H$23),IF($A401&lt;=Parameters!$H$25,Parameters!$G$23*Parameters!$H$23+Parameters!$G$24*(Parameters!$H$24-Parameters!$H$23)+Parameters!$G$25*($A401-Parameters!$H$24),Parameters!$G$23*Parameters!$H$23+Parameters!$G$24*(Parameters!$H$24-Parameters!$H$23)+Parameters!$G$25*(Parameters!$H$25-Parameters!$H$24)+Parameters!$G$26*($A401-Parameters!$H$25)))),_xlfn.IFS($A401&lt;=Parameters!$H$23,Parameters!$G$23*$A401,$A401&lt;=Parameters!$H$24,Parameters!$G$24*$A401,$A401&lt;=Parameters!$H$25,Parameters!$G$25*$A401,$A401&gt;Parameters!$H$25,Parameters!$G$26*$A401))</f>
        <v>40454.04</v>
      </c>
      <c r="S401" s="290">
        <f t="shared" si="188"/>
        <v>102.15666666666667</v>
      </c>
      <c r="T401" s="290" cm="1">
        <f t="array" ref="T401">IF(Parameters!$E$55="No",IF($A401&lt;=Parameters!$H$28,Parameters!$G$28*$A401,IF($A401&lt;=Parameters!$H$29,Parameters!$G$28*Parameters!$H$28+Parameters!$G$29*($A401-Parameters!$H$28),IF($A401&lt;=Parameters!$H$30,Parameters!$G$28*Parameters!$H$28+Parameters!$G$29*(Parameters!$H$29-Parameters!$H$28)+Parameters!$G$30*($A401-Parameters!$H$29),Parameters!$G$28*Parameters!$H$28+Parameters!$G$29*(Parameters!$H$29-Parameters!$H$28)+Parameters!$G$30*(Parameters!$H$30-Parameters!$H$29)+Parameters!$G$31*($A401-Parameters!$H$30)))),_xlfn.IFS($A401&lt;=Parameters!$H$28,Parameters!$G$28*$A401,$A401&lt;=Parameters!$H$29,Parameters!$G$29*$A401,$A401&lt;=Parameters!$H$30,Parameters!$G$30*$A401,$A401&gt;Parameters!$H$30,Parameters!$G$31*$A401))</f>
        <v>50591.06</v>
      </c>
      <c r="U401" s="290">
        <f t="shared" si="189"/>
        <v>127.75520202020202</v>
      </c>
      <c r="V401" s="290" cm="1">
        <f t="array" ref="V401">IF(Parameters!$E$55="No",IF($A401&lt;=Parameters!$H$34,Parameters!$G$34*$A401,IF($A401&lt;=Parameters!$H$35,Parameters!$G$34*Parameters!$H$34+Parameters!$G$35*($A401-Parameters!$H$34),IF($A401&lt;=Parameters!$H$36,Parameters!$G$34*Parameters!$H$34+Parameters!$G$35*(Parameters!$H$35-Parameters!$H$34)+Parameters!$G$36*($A401-Parameters!$H$35),Parameters!$G$34*Parameters!$H$34+Parameters!$G$35*(Parameters!$H$35-Parameters!$H$34)+Parameters!$G$36*(Parameters!$H$36-Parameters!$H$35)+Parameters!$G$37*($A401-Parameters!$H$36)))),_xlfn.IFS($A401&lt;=Parameters!$H$34,Parameters!$G$34*$A401,$A401&lt;=Parameters!$H$35,Parameters!$G$35*$A401,$A401&lt;=Parameters!$H$36,Parameters!$G$36*$A401,$A401&gt;Parameters!$H$36,Parameters!$G$37*$A401))</f>
        <v>53610.84</v>
      </c>
      <c r="W401" s="290">
        <f t="shared" si="213"/>
        <v>135.38090909090909</v>
      </c>
      <c r="X401" s="290" cm="1">
        <f t="array" ref="X401">IF(Parameters!$E$55="No",IF($A401&lt;=Parameters!$H$39,Parameters!$G$39*$A401,IF($A401&lt;=Parameters!$H$40,Parameters!$G$39*Parameters!$H$39+Parameters!$G$40*($A401-Parameters!$H$39),IF($A401&lt;=Parameters!$H$41,Parameters!$G$39*Parameters!$H$39+Parameters!$G$40*(Parameters!$H$40-Parameters!$H$39)+Parameters!$G$41*($A401-Parameters!$H$40),Parameters!$G$39*Parameters!$H$39+Parameters!$G$40*(Parameters!$H$40-Parameters!$H$39)+Parameters!$G$41*(Parameters!$H$41-Parameters!$H$40)+Parameters!$G$42*($A401-Parameters!$H$41)))),_xlfn.IFS($A401&lt;=Parameters!$H$39,Parameters!$G$39*$A401,$A401&lt;=Parameters!$H$40,Parameters!$G$40*$A401,$A401&lt;=Parameters!$H$41,Parameters!$G$41*$A401,$A401&gt;Parameters!$H$41,Parameters!$G$42*$A401))</f>
        <v>56658.66</v>
      </c>
      <c r="Y401" s="290">
        <f t="shared" si="214"/>
        <v>143.07742424242426</v>
      </c>
      <c r="Z401" s="290" cm="1">
        <f t="array" ref="Z401">IF(Parameters!$F$55="No",IF($A401&lt;=Parameters!$J$23,Parameters!$I$23*$A401,IF($A401&lt;=Parameters!$J$24,Parameters!$I$23*Parameters!$J$23+Parameters!$I$24*($A401-Parameters!$J$23),IF($A401&lt;=Parameters!$J$25,Parameters!$I$23*Parameters!$J$23+Parameters!$I$24*(Parameters!$J$24-Parameters!$J$23)+Parameters!$I$25*($A401-Parameters!$J$24),Parameters!$I$23*Parameters!$J$23+Parameters!$I$24*(Parameters!$J$24-Parameters!$J$23)+Parameters!$I$25*(Parameters!$J$25-Parameters!$J$24)+Parameters!$I$26*($A401-Parameters!$J$25)))),_xlfn.IFS($A401&lt;=Parameters!$J$23,Parameters!$I$23*$A401,$A401&lt;=Parameters!$J$24,Parameters!$I$24*$A401,$A401&lt;=Parameters!$J$25,Parameters!$I$25*$A401,$A401&gt;Parameters!$J$25,Parameters!$I$26*$A401))</f>
        <v>40454.04</v>
      </c>
      <c r="AA401" s="290">
        <f t="shared" si="190"/>
        <v>102.15666666666667</v>
      </c>
      <c r="AB401" s="290" cm="1">
        <f t="array" ref="AB401">IF(Parameters!$F$55="No",IF($A401&lt;=Parameters!$J$28,Parameters!$I$28*$A401,IF($A401&lt;=Parameters!$J$29,Parameters!$I$28*Parameters!$J$28+Parameters!$I$29*($A401-Parameters!$J$28),IF($A401&lt;=Parameters!$J$30,Parameters!$I$28*Parameters!$J$28+Parameters!$I$29*(Parameters!$J$29-Parameters!$J$28)+Parameters!$I$30*($A401-Parameters!$J$29),Parameters!$I$28*Parameters!$J$28+Parameters!$I$29*(Parameters!$J$29-Parameters!$J$28)+Parameters!$I$30*(Parameters!$J$30-Parameters!$J$29)+Parameters!$I$31*($A401-Parameters!$J$30)))),_xlfn.IFS($A401&lt;=Parameters!$J$28,Parameters!$I$28*$A401,$A401&lt;=Parameters!$J$29,Parameters!$I$29*$A401,$A401&lt;=Parameters!$J$30,Parameters!$I$30*$A401,$A401&gt;Parameters!$J$30,Parameters!$I$31*$A401))</f>
        <v>50591.06</v>
      </c>
      <c r="AC401" s="290">
        <f t="shared" si="191"/>
        <v>127.75520202020202</v>
      </c>
      <c r="AD401" s="290" cm="1">
        <f t="array" ref="AD401">IF(Parameters!$F$55="No",IF($A401&lt;=Parameters!$J$34,Parameters!$I$34*$A401,IF($A401&lt;=Parameters!$J$35,Parameters!$I$34*Parameters!$J$34+Parameters!$I$35*($A401-Parameters!$J$34),IF($A401&lt;=Parameters!$J$36,Parameters!$I$34*Parameters!$J$34+Parameters!$I$35*(Parameters!$J$35-Parameters!$J$34)+Parameters!$I$36*($A401-Parameters!$J$35),Parameters!$I$34*Parameters!$J$34+Parameters!$I$35*(Parameters!$J$35-Parameters!$J$34)+Parameters!$I$36*(Parameters!$J$36-Parameters!$J$35)+Parameters!$I$37*($A401-Parameters!$J$36)))),_xlfn.IFS($A401&lt;=Parameters!$J$34,Parameters!$I$34*$A401,$A401&lt;=Parameters!$J$35,Parameters!$I$35*$A401,$A401&lt;=Parameters!$J$36,Parameters!$I$36*$A401,$A401&gt;Parameters!$J$36,Parameters!$I$37*$A401))</f>
        <v>53610.84</v>
      </c>
      <c r="AE401" s="290">
        <f t="shared" si="215"/>
        <v>135.38090909090909</v>
      </c>
      <c r="AF401" s="290" cm="1">
        <f t="array" ref="AF401">IF(Parameters!$F$55="No",IF($A401&lt;=Parameters!$J$39,Parameters!$I$39*$A401,IF($A401&lt;=Parameters!$J$40,Parameters!$I$39*Parameters!$J$39+Parameters!$I$40*($A401-Parameters!$J$39),IF($A401&lt;=Parameters!$J$41,Parameters!$I$39*Parameters!$J$39+Parameters!$I$40*(Parameters!$J$40-Parameters!$J$39)+Parameters!$I$41*($A401-Parameters!$J$40),Parameters!$I$39*Parameters!$J$39+Parameters!$I$40*(Parameters!$J$40-Parameters!$J$39)+Parameters!$I$41*(Parameters!$J$41-Parameters!$J$40)+Parameters!$I$42*($A401-Parameters!$J$41)))),_xlfn.IFS($A401&lt;=Parameters!$J$39,Parameters!$I$39*$A401,$A401&lt;=Parameters!$J$40,Parameters!$I$40*$A401,$A401&lt;=Parameters!$J$41,Parameters!$I$41*$A401,$A401&gt;Parameters!$J$41,Parameters!$I$42*$A401))</f>
        <v>56658.66</v>
      </c>
      <c r="AG401" s="290">
        <f t="shared" si="216"/>
        <v>143.07742424242426</v>
      </c>
      <c r="AI401" s="428">
        <f t="shared" si="192"/>
        <v>136.48999999999796</v>
      </c>
      <c r="AJ401" s="428">
        <f t="shared" si="193"/>
        <v>159.36000000000058</v>
      </c>
      <c r="AK401" s="428">
        <f t="shared" si="194"/>
        <v>143.54000000000087</v>
      </c>
      <c r="AL401" s="428">
        <f t="shared" si="195"/>
        <v>158.4600000000064</v>
      </c>
      <c r="AM401" s="428">
        <f t="shared" si="196"/>
        <v>136.48999999999796</v>
      </c>
      <c r="AN401" s="428">
        <f t="shared" si="197"/>
        <v>159.36000000000058</v>
      </c>
      <c r="AO401" s="428">
        <f t="shared" si="198"/>
        <v>143.54000000000087</v>
      </c>
      <c r="AP401" s="428">
        <f t="shared" si="199"/>
        <v>158.4600000000064</v>
      </c>
      <c r="AQ401" s="428">
        <f t="shared" si="200"/>
        <v>136.48999999999796</v>
      </c>
      <c r="AR401" s="428">
        <f t="shared" si="201"/>
        <v>159.36000000000058</v>
      </c>
      <c r="AS401" s="428">
        <f t="shared" si="202"/>
        <v>143.54000000000087</v>
      </c>
      <c r="AT401" s="428">
        <f t="shared" si="203"/>
        <v>158.4600000000064</v>
      </c>
      <c r="AU401" s="428">
        <f t="shared" si="204"/>
        <v>136.48999999999796</v>
      </c>
      <c r="AV401" s="428">
        <f t="shared" si="205"/>
        <v>159.36000000000058</v>
      </c>
      <c r="AW401" s="428">
        <f t="shared" si="206"/>
        <v>143.54000000000087</v>
      </c>
      <c r="AX401" s="428">
        <f t="shared" si="207"/>
        <v>158.4600000000064</v>
      </c>
    </row>
    <row r="402">
      <c r="A402" s="413">
        <v>397</v>
      </c>
      <c r="B402" s="290" cm="1">
        <f t="array" ref="B402">IF(Parameters!$C$55="No",IF($A402&lt;=Parameters!$D$23,Parameters!$C$23*$A402,IF($A402&lt;=Parameters!$D$24,Parameters!$C$23*Parameters!$D$23+Parameters!$C$24*($A402-Parameters!$D$23),IF($A402&lt;=Parameters!$D$25,Parameters!$C$23*Parameters!$D$23+Parameters!$C$24*(Parameters!$D$24-Parameters!$D$23)+Parameters!$C$25*($A402-Parameters!$D$24),Parameters!$C$23*Parameters!$D$23+Parameters!$C$24*(Parameters!$D$24-Parameters!$D$23)+Parameters!$C$25*(Parameters!$D$25-Parameters!$D$24)+Parameters!$C$26*($A402-Parameters!$D$25)))),_xlfn.IFS($A402&lt;=Parameters!$D$23,Parameters!$C$23*$A402,$A402&lt;=Parameters!$D$24,Parameters!$C$24*$A402,$A402&lt;=Parameters!$D$25,Parameters!$C$25*$A402,$A402&gt;Parameters!$D$25,Parameters!$C$26*$A402))</f>
        <v>40590.53</v>
      </c>
      <c r="C402" s="290">
        <f t="shared" si="208"/>
        <v>102.24314861460957</v>
      </c>
      <c r="D402" s="290" cm="1">
        <f t="array" ref="D402">IF(Parameters!$C$55="No",IF($A402&lt;=Parameters!$D$28,Parameters!$C$28*$A402,IF($A402&lt;=Parameters!$D$29,Parameters!$C$28*Parameters!$D$28+Parameters!$C$29*($A402-Parameters!$D$28),IF($A402&lt;=Parameters!$D$30,Parameters!$C$28*Parameters!$D$28+Parameters!$C$29*(Parameters!$D$29-Parameters!$D$28)+Parameters!$C$30*($A402-Parameters!$D$29),Parameters!$C$28*Parameters!$D$28+Parameters!$C$29*(Parameters!$D$29-Parameters!$D$28)+Parameters!$C$30*(Parameters!$D$30-Parameters!$D$29)+Parameters!$C$31*($A402-Parameters!$D$30)))),_xlfn.IFS($A402&lt;=Parameters!$D$28,Parameters!$C$28*$A402,$A402&lt;=Parameters!$D$29,Parameters!$C$29*$A402,$A402&lt;=Parameters!$D$30,Parameters!$C$30*$A402,$A402&gt;Parameters!$D$30,Parameters!$C$31*$A402))</f>
        <v>50750.42</v>
      </c>
      <c r="E402" s="290">
        <f t="shared" si="208"/>
        <v>127.83481108312343</v>
      </c>
      <c r="F402" s="290" cm="1">
        <f t="array" ref="F402">IF(Parameters!$C$55="No",IF($A402&lt;=Parameters!$D$34,Parameters!$C$34*$A402,IF($A402&lt;=Parameters!$D$35,Parameters!$C$34*Parameters!$D$34+Parameters!$C$35*($A402-Parameters!$D$34),IF($A402&lt;=Parameters!$D$36,Parameters!$C$34*Parameters!$D$34+Parameters!$C$35*(Parameters!$D$35-Parameters!$D$34)+Parameters!$C$36*($A402-Parameters!$D$35),Parameters!$C$34*Parameters!$D$34+Parameters!$C$35*(Parameters!$D$35-Parameters!$D$34)+Parameters!$C$36*(Parameters!$D$36-Parameters!$D$35)+Parameters!$C$37*($A402-Parameters!$D$36)))),_xlfn.IFS($A402&lt;=Parameters!$D$34,Parameters!$C$34*$A402,$A402&lt;=Parameters!$D$35,Parameters!$C$35*$A402,$A402&lt;=Parameters!$D$36,Parameters!$C$36*$A402,$A402&gt;Parameters!$D$36,Parameters!$C$37*$A402))</f>
        <v>53754.38</v>
      </c>
      <c r="G402" s="290">
        <f t="shared" si="209"/>
        <v>135.40146095717884</v>
      </c>
      <c r="H402" s="290" cm="1">
        <f t="array" ref="H402">IF(Parameters!$C$55="No",IF($A402&lt;=Parameters!$D$39,Parameters!$C$39*$A402,IF($A402&lt;=Parameters!$D$40,Parameters!$C$39*Parameters!$D$39+Parameters!$C$40*($A402-Parameters!$D$39),IF($A402&lt;=Parameters!$D$41,Parameters!$C$39*Parameters!$D$39+Parameters!$C$40*(Parameters!$D$40-Parameters!$D$39)+Parameters!$C$41*($A402-Parameters!$D$40),Parameters!$C$39*Parameters!$D$39+Parameters!$C$40*(Parameters!$D$40-Parameters!$D$39)+Parameters!$C$41*(Parameters!$D$41-Parameters!$D$40)+Parameters!$C$42*($A402-Parameters!$D$41)))),_xlfn.IFS($A402&lt;=Parameters!$D$39,Parameters!$C$39*$A402,$A402&lt;=Parameters!$D$40,Parameters!$C$40*$A402,$A402&lt;=Parameters!$D$41,Parameters!$C$41*$A402,$A402&gt;Parameters!$D$41,Parameters!$C$42*$A402))</f>
        <v>56817.120000000003</v>
      </c>
      <c r="I402" s="290">
        <f t="shared" si="210"/>
        <v>143.11617128463476</v>
      </c>
      <c r="J402" s="290" cm="1">
        <f t="array" ref="J402">IF(Parameters!$D$55="No",IF($A402&lt;=Parameters!$F$23,Parameters!$E$23*$A402,IF($A402&lt;=Parameters!$F$24,Parameters!$E$23*Parameters!$F$23+Parameters!$E$24*($A402-Parameters!$F$23),IF($A402&lt;=Parameters!$F$25,Parameters!$E$23*Parameters!$F$23+Parameters!$E$24*(Parameters!$F$24-Parameters!$F$23)+Parameters!$E$25*($A402-Parameters!$F$24),Parameters!$E$23*Parameters!$F$23+Parameters!$E$24*(Parameters!$F$24-Parameters!$F$23)+Parameters!$E$25*(Parameters!$F$25-Parameters!$F$24)+Parameters!$E$26*($A402-Parameters!$F$25)))),_xlfn.IFS($A402&lt;=Parameters!$F$23,Parameters!$E$23*$A402,$A402&lt;=Parameters!$F$24,Parameters!$E$24*$A402,$A402&lt;=Parameters!$F$25,Parameters!$E$25*$A402,$A402&gt;Parameters!$F$25,Parameters!$E$26*$A402))</f>
        <v>40590.53</v>
      </c>
      <c r="K402" s="290">
        <f t="shared" si="186"/>
        <v>102.24314861460957</v>
      </c>
      <c r="L402" s="290" cm="1">
        <f t="array" ref="L402">IF(Parameters!$D$55="No",IF($A402&lt;=Parameters!$F$28,Parameters!$E$28*$A402,IF($A402&lt;=Parameters!$F$29,Parameters!$E$28*Parameters!$F$28+Parameters!$E$29*($A402-Parameters!$F$28),IF($A402&lt;=Parameters!$F$30,Parameters!$E$28*Parameters!$F$28+Parameters!$E$29*(Parameters!$F$29-Parameters!$F$28)+Parameters!$E$30*($A402-Parameters!$F$29),Parameters!$E$28*Parameters!$F$28+Parameters!$E$29*(Parameters!$F$29-Parameters!$F$28)+Parameters!$E$30*(Parameters!$F$30-Parameters!$F$29)+Parameters!$E$31*($A402-Parameters!$F$30)))),_xlfn.IFS($A402&lt;=Parameters!$F$28,Parameters!$E$28*$A402,$A402&lt;=Parameters!$F$29,Parameters!$E$29*$A402,$A402&lt;=Parameters!$F$30,Parameters!$E$30*$A402,$A402&gt;Parameters!$F$30,Parameters!$E$31*$A402))</f>
        <v>50750.42</v>
      </c>
      <c r="M402" s="290">
        <f t="shared" si="187"/>
        <v>127.83481108312343</v>
      </c>
      <c r="N402" s="290" cm="1">
        <f t="array" ref="N402">IF(Parameters!$D$55="No",IF($A402&lt;=Parameters!$F$34,Parameters!$E$34*$A402,IF($A402&lt;=Parameters!$F$35,Parameters!$E$34*Parameters!$F$34+Parameters!$E$35*($A402-Parameters!$F$34),IF($A402&lt;=Parameters!$F$36,Parameters!$E$34*Parameters!$F$34+Parameters!$E$35*(Parameters!$F$35-Parameters!$F$34)+Parameters!$E$36*($A402-Parameters!$F$35),Parameters!$E$34*Parameters!$F$34+Parameters!$E$35*(Parameters!$F$35-Parameters!$F$34)+Parameters!$E$36*(Parameters!$F$36-Parameters!$F$35)+Parameters!$E$37*($A402-Parameters!$F$36)))),_xlfn.IFS($A402&lt;=Parameters!$F$34,Parameters!$E$34*$A402,$A402&lt;=Parameters!$F$35,Parameters!$E$35*$A402,$A402&lt;=Parameters!$F$36,Parameters!$E$36*$A402,$A402&gt;Parameters!$F$36,Parameters!$E$37*$A402))</f>
        <v>53754.38</v>
      </c>
      <c r="O402" s="290">
        <f t="shared" si="211"/>
        <v>135.40146095717884</v>
      </c>
      <c r="P402" s="290" cm="1">
        <f t="array" ref="P402">IF(Parameters!$D$55="No",IF($A402&lt;=Parameters!$F$39,Parameters!$E$39*$A402,IF($A402&lt;=Parameters!$F$40,Parameters!$E$39*Parameters!$F$39+Parameters!$E$40*($A402-Parameters!$F$39),IF($A402&lt;=Parameters!$F$41,Parameters!$E$39*Parameters!$F$39+Parameters!$E$40*(Parameters!$F$40-Parameters!$F$39)+Parameters!$E$41*($A402-Parameters!$F$40),Parameters!$E$39*Parameters!$F$39+Parameters!$E$40*(Parameters!$F$40-Parameters!$F$39)+Parameters!$E$41*(Parameters!$F$41-Parameters!$F$40)+Parameters!$E$42*($A402-Parameters!$F$41)))),_xlfn.IFS($A402&lt;=Parameters!$F$39,Parameters!$E$39*$A402,$A402&lt;=Parameters!$F$40,Parameters!$E$40*$A402,$A402&lt;=Parameters!$F$41,Parameters!$E$41*$A402,$A402&gt;Parameters!$F$41,Parameters!$E$42*$A402))</f>
        <v>56817.120000000003</v>
      </c>
      <c r="Q402" s="290">
        <f t="shared" si="212"/>
        <v>143.11617128463476</v>
      </c>
      <c r="R402" s="290" cm="1">
        <f t="array" ref="R402">IF(Parameters!$E$55="No",IF($A402&lt;=Parameters!$H$23,Parameters!$G$23*$A402,IF($A402&lt;=Parameters!$H$24,Parameters!$G$23*Parameters!$H$23+Parameters!$G$24*($A402-Parameters!$H$23),IF($A402&lt;=Parameters!$H$25,Parameters!$G$23*Parameters!$H$23+Parameters!$G$24*(Parameters!$H$24-Parameters!$H$23)+Parameters!$G$25*($A402-Parameters!$H$24),Parameters!$G$23*Parameters!$H$23+Parameters!$G$24*(Parameters!$H$24-Parameters!$H$23)+Parameters!$G$25*(Parameters!$H$25-Parameters!$H$24)+Parameters!$G$26*($A402-Parameters!$H$25)))),_xlfn.IFS($A402&lt;=Parameters!$H$23,Parameters!$G$23*$A402,$A402&lt;=Parameters!$H$24,Parameters!$G$24*$A402,$A402&lt;=Parameters!$H$25,Parameters!$G$25*$A402,$A402&gt;Parameters!$H$25,Parameters!$G$26*$A402))</f>
        <v>40590.53</v>
      </c>
      <c r="S402" s="290">
        <f t="shared" si="188"/>
        <v>102.24314861460957</v>
      </c>
      <c r="T402" s="290" cm="1">
        <f t="array" ref="T402">IF(Parameters!$E$55="No",IF($A402&lt;=Parameters!$H$28,Parameters!$G$28*$A402,IF($A402&lt;=Parameters!$H$29,Parameters!$G$28*Parameters!$H$28+Parameters!$G$29*($A402-Parameters!$H$28),IF($A402&lt;=Parameters!$H$30,Parameters!$G$28*Parameters!$H$28+Parameters!$G$29*(Parameters!$H$29-Parameters!$H$28)+Parameters!$G$30*($A402-Parameters!$H$29),Parameters!$G$28*Parameters!$H$28+Parameters!$G$29*(Parameters!$H$29-Parameters!$H$28)+Parameters!$G$30*(Parameters!$H$30-Parameters!$H$29)+Parameters!$G$31*($A402-Parameters!$H$30)))),_xlfn.IFS($A402&lt;=Parameters!$H$28,Parameters!$G$28*$A402,$A402&lt;=Parameters!$H$29,Parameters!$G$29*$A402,$A402&lt;=Parameters!$H$30,Parameters!$G$30*$A402,$A402&gt;Parameters!$H$30,Parameters!$G$31*$A402))</f>
        <v>50750.42</v>
      </c>
      <c r="U402" s="290">
        <f t="shared" si="189"/>
        <v>127.83481108312343</v>
      </c>
      <c r="V402" s="290" cm="1">
        <f t="array" ref="V402">IF(Parameters!$E$55="No",IF($A402&lt;=Parameters!$H$34,Parameters!$G$34*$A402,IF($A402&lt;=Parameters!$H$35,Parameters!$G$34*Parameters!$H$34+Parameters!$G$35*($A402-Parameters!$H$34),IF($A402&lt;=Parameters!$H$36,Parameters!$G$34*Parameters!$H$34+Parameters!$G$35*(Parameters!$H$35-Parameters!$H$34)+Parameters!$G$36*($A402-Parameters!$H$35),Parameters!$G$34*Parameters!$H$34+Parameters!$G$35*(Parameters!$H$35-Parameters!$H$34)+Parameters!$G$36*(Parameters!$H$36-Parameters!$H$35)+Parameters!$G$37*($A402-Parameters!$H$36)))),_xlfn.IFS($A402&lt;=Parameters!$H$34,Parameters!$G$34*$A402,$A402&lt;=Parameters!$H$35,Parameters!$G$35*$A402,$A402&lt;=Parameters!$H$36,Parameters!$G$36*$A402,$A402&gt;Parameters!$H$36,Parameters!$G$37*$A402))</f>
        <v>53754.38</v>
      </c>
      <c r="W402" s="290">
        <f t="shared" si="213"/>
        <v>135.40146095717884</v>
      </c>
      <c r="X402" s="290" cm="1">
        <f t="array" ref="X402">IF(Parameters!$E$55="No",IF($A402&lt;=Parameters!$H$39,Parameters!$G$39*$A402,IF($A402&lt;=Parameters!$H$40,Parameters!$G$39*Parameters!$H$39+Parameters!$G$40*($A402-Parameters!$H$39),IF($A402&lt;=Parameters!$H$41,Parameters!$G$39*Parameters!$H$39+Parameters!$G$40*(Parameters!$H$40-Parameters!$H$39)+Parameters!$G$41*($A402-Parameters!$H$40),Parameters!$G$39*Parameters!$H$39+Parameters!$G$40*(Parameters!$H$40-Parameters!$H$39)+Parameters!$G$41*(Parameters!$H$41-Parameters!$H$40)+Parameters!$G$42*($A402-Parameters!$H$41)))),_xlfn.IFS($A402&lt;=Parameters!$H$39,Parameters!$G$39*$A402,$A402&lt;=Parameters!$H$40,Parameters!$G$40*$A402,$A402&lt;=Parameters!$H$41,Parameters!$G$41*$A402,$A402&gt;Parameters!$H$41,Parameters!$G$42*$A402))</f>
        <v>56817.120000000003</v>
      </c>
      <c r="Y402" s="290">
        <f t="shared" si="214"/>
        <v>143.11617128463476</v>
      </c>
      <c r="Z402" s="290" cm="1">
        <f t="array" ref="Z402">IF(Parameters!$F$55="No",IF($A402&lt;=Parameters!$J$23,Parameters!$I$23*$A402,IF($A402&lt;=Parameters!$J$24,Parameters!$I$23*Parameters!$J$23+Parameters!$I$24*($A402-Parameters!$J$23),IF($A402&lt;=Parameters!$J$25,Parameters!$I$23*Parameters!$J$23+Parameters!$I$24*(Parameters!$J$24-Parameters!$J$23)+Parameters!$I$25*($A402-Parameters!$J$24),Parameters!$I$23*Parameters!$J$23+Parameters!$I$24*(Parameters!$J$24-Parameters!$J$23)+Parameters!$I$25*(Parameters!$J$25-Parameters!$J$24)+Parameters!$I$26*($A402-Parameters!$J$25)))),_xlfn.IFS($A402&lt;=Parameters!$J$23,Parameters!$I$23*$A402,$A402&lt;=Parameters!$J$24,Parameters!$I$24*$A402,$A402&lt;=Parameters!$J$25,Parameters!$I$25*$A402,$A402&gt;Parameters!$J$25,Parameters!$I$26*$A402))</f>
        <v>40590.53</v>
      </c>
      <c r="AA402" s="290">
        <f t="shared" si="190"/>
        <v>102.24314861460957</v>
      </c>
      <c r="AB402" s="290" cm="1">
        <f t="array" ref="AB402">IF(Parameters!$F$55="No",IF($A402&lt;=Parameters!$J$28,Parameters!$I$28*$A402,IF($A402&lt;=Parameters!$J$29,Parameters!$I$28*Parameters!$J$28+Parameters!$I$29*($A402-Parameters!$J$28),IF($A402&lt;=Parameters!$J$30,Parameters!$I$28*Parameters!$J$28+Parameters!$I$29*(Parameters!$J$29-Parameters!$J$28)+Parameters!$I$30*($A402-Parameters!$J$29),Parameters!$I$28*Parameters!$J$28+Parameters!$I$29*(Parameters!$J$29-Parameters!$J$28)+Parameters!$I$30*(Parameters!$J$30-Parameters!$J$29)+Parameters!$I$31*($A402-Parameters!$J$30)))),_xlfn.IFS($A402&lt;=Parameters!$J$28,Parameters!$I$28*$A402,$A402&lt;=Parameters!$J$29,Parameters!$I$29*$A402,$A402&lt;=Parameters!$J$30,Parameters!$I$30*$A402,$A402&gt;Parameters!$J$30,Parameters!$I$31*$A402))</f>
        <v>50750.42</v>
      </c>
      <c r="AC402" s="290">
        <f t="shared" si="191"/>
        <v>127.83481108312343</v>
      </c>
      <c r="AD402" s="290" cm="1">
        <f t="array" ref="AD402">IF(Parameters!$F$55="No",IF($A402&lt;=Parameters!$J$34,Parameters!$I$34*$A402,IF($A402&lt;=Parameters!$J$35,Parameters!$I$34*Parameters!$J$34+Parameters!$I$35*($A402-Parameters!$J$34),IF($A402&lt;=Parameters!$J$36,Parameters!$I$34*Parameters!$J$34+Parameters!$I$35*(Parameters!$J$35-Parameters!$J$34)+Parameters!$I$36*($A402-Parameters!$J$35),Parameters!$I$34*Parameters!$J$34+Parameters!$I$35*(Parameters!$J$35-Parameters!$J$34)+Parameters!$I$36*(Parameters!$J$36-Parameters!$J$35)+Parameters!$I$37*($A402-Parameters!$J$36)))),_xlfn.IFS($A402&lt;=Parameters!$J$34,Parameters!$I$34*$A402,$A402&lt;=Parameters!$J$35,Parameters!$I$35*$A402,$A402&lt;=Parameters!$J$36,Parameters!$I$36*$A402,$A402&gt;Parameters!$J$36,Parameters!$I$37*$A402))</f>
        <v>53754.38</v>
      </c>
      <c r="AE402" s="290">
        <f t="shared" si="215"/>
        <v>135.40146095717884</v>
      </c>
      <c r="AF402" s="290" cm="1">
        <f t="array" ref="AF402">IF(Parameters!$F$55="No",IF($A402&lt;=Parameters!$J$39,Parameters!$I$39*$A402,IF($A402&lt;=Parameters!$J$40,Parameters!$I$39*Parameters!$J$39+Parameters!$I$40*($A402-Parameters!$J$39),IF($A402&lt;=Parameters!$J$41,Parameters!$I$39*Parameters!$J$39+Parameters!$I$40*(Parameters!$J$40-Parameters!$J$39)+Parameters!$I$41*($A402-Parameters!$J$40),Parameters!$I$39*Parameters!$J$39+Parameters!$I$40*(Parameters!$J$40-Parameters!$J$39)+Parameters!$I$41*(Parameters!$J$41-Parameters!$J$40)+Parameters!$I$42*($A402-Parameters!$J$41)))),_xlfn.IFS($A402&lt;=Parameters!$J$39,Parameters!$I$39*$A402,$A402&lt;=Parameters!$J$40,Parameters!$I$40*$A402,$A402&lt;=Parameters!$J$41,Parameters!$I$41*$A402,$A402&gt;Parameters!$J$41,Parameters!$I$42*$A402))</f>
        <v>56817.120000000003</v>
      </c>
      <c r="AG402" s="290">
        <f t="shared" si="216"/>
        <v>143.11617128463476</v>
      </c>
      <c r="AI402" s="428">
        <f t="shared" si="192"/>
        <v>136.48999999999796</v>
      </c>
      <c r="AJ402" s="428">
        <f t="shared" si="193"/>
        <v>159.36000000000058</v>
      </c>
      <c r="AK402" s="428">
        <f t="shared" si="194"/>
        <v>143.54000000000087</v>
      </c>
      <c r="AL402" s="428">
        <f t="shared" si="195"/>
        <v>158.45999999999913</v>
      </c>
      <c r="AM402" s="428">
        <f t="shared" si="196"/>
        <v>136.48999999999796</v>
      </c>
      <c r="AN402" s="428">
        <f t="shared" si="197"/>
        <v>159.36000000000058</v>
      </c>
      <c r="AO402" s="428">
        <f t="shared" si="198"/>
        <v>143.54000000000087</v>
      </c>
      <c r="AP402" s="428">
        <f t="shared" si="199"/>
        <v>158.45999999999913</v>
      </c>
      <c r="AQ402" s="428">
        <f t="shared" si="200"/>
        <v>136.48999999999796</v>
      </c>
      <c r="AR402" s="428">
        <f t="shared" si="201"/>
        <v>159.36000000000058</v>
      </c>
      <c r="AS402" s="428">
        <f t="shared" si="202"/>
        <v>143.54000000000087</v>
      </c>
      <c r="AT402" s="428">
        <f t="shared" si="203"/>
        <v>158.45999999999913</v>
      </c>
      <c r="AU402" s="428">
        <f t="shared" si="204"/>
        <v>136.48999999999796</v>
      </c>
      <c r="AV402" s="428">
        <f t="shared" si="205"/>
        <v>159.36000000000058</v>
      </c>
      <c r="AW402" s="428">
        <f t="shared" si="206"/>
        <v>143.54000000000087</v>
      </c>
      <c r="AX402" s="428">
        <f t="shared" si="207"/>
        <v>158.45999999999913</v>
      </c>
    </row>
    <row r="403">
      <c r="A403" s="413">
        <v>398</v>
      </c>
      <c r="B403" s="290" cm="1">
        <f t="array" ref="B403">IF(Parameters!$C$55="No",IF($A403&lt;=Parameters!$D$23,Parameters!$C$23*$A403,IF($A403&lt;=Parameters!$D$24,Parameters!$C$23*Parameters!$D$23+Parameters!$C$24*($A403-Parameters!$D$23),IF($A403&lt;=Parameters!$D$25,Parameters!$C$23*Parameters!$D$23+Parameters!$C$24*(Parameters!$D$24-Parameters!$D$23)+Parameters!$C$25*($A403-Parameters!$D$24),Parameters!$C$23*Parameters!$D$23+Parameters!$C$24*(Parameters!$D$24-Parameters!$D$23)+Parameters!$C$25*(Parameters!$D$25-Parameters!$D$24)+Parameters!$C$26*($A403-Parameters!$D$25)))),_xlfn.IFS($A403&lt;=Parameters!$D$23,Parameters!$C$23*$A403,$A403&lt;=Parameters!$D$24,Parameters!$C$24*$A403,$A403&lt;=Parameters!$D$25,Parameters!$C$25*$A403,$A403&gt;Parameters!$D$25,Parameters!$C$26*$A403))</f>
        <v>40727.020000000004</v>
      </c>
      <c r="C403" s="290">
        <f t="shared" si="208"/>
        <v>102.32919597989951</v>
      </c>
      <c r="D403" s="290" cm="1">
        <f t="array" ref="D403">IF(Parameters!$C$55="No",IF($A403&lt;=Parameters!$D$28,Parameters!$C$28*$A403,IF($A403&lt;=Parameters!$D$29,Parameters!$C$28*Parameters!$D$28+Parameters!$C$29*($A403-Parameters!$D$28),IF($A403&lt;=Parameters!$D$30,Parameters!$C$28*Parameters!$D$28+Parameters!$C$29*(Parameters!$D$29-Parameters!$D$28)+Parameters!$C$30*($A403-Parameters!$D$29),Parameters!$C$28*Parameters!$D$28+Parameters!$C$29*(Parameters!$D$29-Parameters!$D$28)+Parameters!$C$30*(Parameters!$D$30-Parameters!$D$29)+Parameters!$C$31*($A403-Parameters!$D$30)))),_xlfn.IFS($A403&lt;=Parameters!$D$28,Parameters!$C$28*$A403,$A403&lt;=Parameters!$D$29,Parameters!$C$29*$A403,$A403&lt;=Parameters!$D$30,Parameters!$C$30*$A403,$A403&gt;Parameters!$D$30,Parameters!$C$31*$A403))</f>
        <v>50909.78</v>
      </c>
      <c r="E403" s="290">
        <f t="shared" si="208"/>
        <v>127.91402010050251</v>
      </c>
      <c r="F403" s="290" cm="1">
        <f t="array" ref="F403">IF(Parameters!$C$55="No",IF($A403&lt;=Parameters!$D$34,Parameters!$C$34*$A403,IF($A403&lt;=Parameters!$D$35,Parameters!$C$34*Parameters!$D$34+Parameters!$C$35*($A403-Parameters!$D$34),IF($A403&lt;=Parameters!$D$36,Parameters!$C$34*Parameters!$D$34+Parameters!$C$35*(Parameters!$D$35-Parameters!$D$34)+Parameters!$C$36*($A403-Parameters!$D$35),Parameters!$C$34*Parameters!$D$34+Parameters!$C$35*(Parameters!$D$35-Parameters!$D$34)+Parameters!$C$36*(Parameters!$D$36-Parameters!$D$35)+Parameters!$C$37*($A403-Parameters!$D$36)))),_xlfn.IFS($A403&lt;=Parameters!$D$34,Parameters!$C$34*$A403,$A403&lt;=Parameters!$D$35,Parameters!$C$35*$A403,$A403&lt;=Parameters!$D$36,Parameters!$C$36*$A403,$A403&gt;Parameters!$D$36,Parameters!$C$37*$A403))</f>
        <v>53897.919999999998</v>
      </c>
      <c r="G403" s="290">
        <f t="shared" si="209"/>
        <v>135.42190954773869</v>
      </c>
      <c r="H403" s="290" cm="1">
        <f t="array" ref="H403">IF(Parameters!$C$55="No",IF($A403&lt;=Parameters!$D$39,Parameters!$C$39*$A403,IF($A403&lt;=Parameters!$D$40,Parameters!$C$39*Parameters!$D$39+Parameters!$C$40*($A403-Parameters!$D$39),IF($A403&lt;=Parameters!$D$41,Parameters!$C$39*Parameters!$D$39+Parameters!$C$40*(Parameters!$D$40-Parameters!$D$39)+Parameters!$C$41*($A403-Parameters!$D$40),Parameters!$C$39*Parameters!$D$39+Parameters!$C$40*(Parameters!$D$40-Parameters!$D$39)+Parameters!$C$41*(Parameters!$D$41-Parameters!$D$40)+Parameters!$C$42*($A403-Parameters!$D$41)))),_xlfn.IFS($A403&lt;=Parameters!$D$39,Parameters!$C$39*$A403,$A403&lt;=Parameters!$D$40,Parameters!$C$40*$A403,$A403&lt;=Parameters!$D$41,Parameters!$C$41*$A403,$A403&gt;Parameters!$D$41,Parameters!$C$42*$A403))</f>
        <v>56975.58</v>
      </c>
      <c r="I403" s="290">
        <f t="shared" si="210"/>
        <v>143.15472361809046</v>
      </c>
      <c r="J403" s="290" cm="1">
        <f t="array" ref="J403">IF(Parameters!$D$55="No",IF($A403&lt;=Parameters!$F$23,Parameters!$E$23*$A403,IF($A403&lt;=Parameters!$F$24,Parameters!$E$23*Parameters!$F$23+Parameters!$E$24*($A403-Parameters!$F$23),IF($A403&lt;=Parameters!$F$25,Parameters!$E$23*Parameters!$F$23+Parameters!$E$24*(Parameters!$F$24-Parameters!$F$23)+Parameters!$E$25*($A403-Parameters!$F$24),Parameters!$E$23*Parameters!$F$23+Parameters!$E$24*(Parameters!$F$24-Parameters!$F$23)+Parameters!$E$25*(Parameters!$F$25-Parameters!$F$24)+Parameters!$E$26*($A403-Parameters!$F$25)))),_xlfn.IFS($A403&lt;=Parameters!$F$23,Parameters!$E$23*$A403,$A403&lt;=Parameters!$F$24,Parameters!$E$24*$A403,$A403&lt;=Parameters!$F$25,Parameters!$E$25*$A403,$A403&gt;Parameters!$F$25,Parameters!$E$26*$A403))</f>
        <v>40727.020000000004</v>
      </c>
      <c r="K403" s="290">
        <f t="shared" si="186"/>
        <v>102.32919597989951</v>
      </c>
      <c r="L403" s="290" cm="1">
        <f t="array" ref="L403">IF(Parameters!$D$55="No",IF($A403&lt;=Parameters!$F$28,Parameters!$E$28*$A403,IF($A403&lt;=Parameters!$F$29,Parameters!$E$28*Parameters!$F$28+Parameters!$E$29*($A403-Parameters!$F$28),IF($A403&lt;=Parameters!$F$30,Parameters!$E$28*Parameters!$F$28+Parameters!$E$29*(Parameters!$F$29-Parameters!$F$28)+Parameters!$E$30*($A403-Parameters!$F$29),Parameters!$E$28*Parameters!$F$28+Parameters!$E$29*(Parameters!$F$29-Parameters!$F$28)+Parameters!$E$30*(Parameters!$F$30-Parameters!$F$29)+Parameters!$E$31*($A403-Parameters!$F$30)))),_xlfn.IFS($A403&lt;=Parameters!$F$28,Parameters!$E$28*$A403,$A403&lt;=Parameters!$F$29,Parameters!$E$29*$A403,$A403&lt;=Parameters!$F$30,Parameters!$E$30*$A403,$A403&gt;Parameters!$F$30,Parameters!$E$31*$A403))</f>
        <v>50909.78</v>
      </c>
      <c r="M403" s="290">
        <f t="shared" si="187"/>
        <v>127.91402010050251</v>
      </c>
      <c r="N403" s="290" cm="1">
        <f t="array" ref="N403">IF(Parameters!$D$55="No",IF($A403&lt;=Parameters!$F$34,Parameters!$E$34*$A403,IF($A403&lt;=Parameters!$F$35,Parameters!$E$34*Parameters!$F$34+Parameters!$E$35*($A403-Parameters!$F$34),IF($A403&lt;=Parameters!$F$36,Parameters!$E$34*Parameters!$F$34+Parameters!$E$35*(Parameters!$F$35-Parameters!$F$34)+Parameters!$E$36*($A403-Parameters!$F$35),Parameters!$E$34*Parameters!$F$34+Parameters!$E$35*(Parameters!$F$35-Parameters!$F$34)+Parameters!$E$36*(Parameters!$F$36-Parameters!$F$35)+Parameters!$E$37*($A403-Parameters!$F$36)))),_xlfn.IFS($A403&lt;=Parameters!$F$34,Parameters!$E$34*$A403,$A403&lt;=Parameters!$F$35,Parameters!$E$35*$A403,$A403&lt;=Parameters!$F$36,Parameters!$E$36*$A403,$A403&gt;Parameters!$F$36,Parameters!$E$37*$A403))</f>
        <v>53897.919999999998</v>
      </c>
      <c r="O403" s="290">
        <f t="shared" si="211"/>
        <v>135.42190954773869</v>
      </c>
      <c r="P403" s="290" cm="1">
        <f t="array" ref="P403">IF(Parameters!$D$55="No",IF($A403&lt;=Parameters!$F$39,Parameters!$E$39*$A403,IF($A403&lt;=Parameters!$F$40,Parameters!$E$39*Parameters!$F$39+Parameters!$E$40*($A403-Parameters!$F$39),IF($A403&lt;=Parameters!$F$41,Parameters!$E$39*Parameters!$F$39+Parameters!$E$40*(Parameters!$F$40-Parameters!$F$39)+Parameters!$E$41*($A403-Parameters!$F$40),Parameters!$E$39*Parameters!$F$39+Parameters!$E$40*(Parameters!$F$40-Parameters!$F$39)+Parameters!$E$41*(Parameters!$F$41-Parameters!$F$40)+Parameters!$E$42*($A403-Parameters!$F$41)))),_xlfn.IFS($A403&lt;=Parameters!$F$39,Parameters!$E$39*$A403,$A403&lt;=Parameters!$F$40,Parameters!$E$40*$A403,$A403&lt;=Parameters!$F$41,Parameters!$E$41*$A403,$A403&gt;Parameters!$F$41,Parameters!$E$42*$A403))</f>
        <v>56975.58</v>
      </c>
      <c r="Q403" s="290">
        <f t="shared" si="212"/>
        <v>143.15472361809046</v>
      </c>
      <c r="R403" s="290" cm="1">
        <f t="array" ref="R403">IF(Parameters!$E$55="No",IF($A403&lt;=Parameters!$H$23,Parameters!$G$23*$A403,IF($A403&lt;=Parameters!$H$24,Parameters!$G$23*Parameters!$H$23+Parameters!$G$24*($A403-Parameters!$H$23),IF($A403&lt;=Parameters!$H$25,Parameters!$G$23*Parameters!$H$23+Parameters!$G$24*(Parameters!$H$24-Parameters!$H$23)+Parameters!$G$25*($A403-Parameters!$H$24),Parameters!$G$23*Parameters!$H$23+Parameters!$G$24*(Parameters!$H$24-Parameters!$H$23)+Parameters!$G$25*(Parameters!$H$25-Parameters!$H$24)+Parameters!$G$26*($A403-Parameters!$H$25)))),_xlfn.IFS($A403&lt;=Parameters!$H$23,Parameters!$G$23*$A403,$A403&lt;=Parameters!$H$24,Parameters!$G$24*$A403,$A403&lt;=Parameters!$H$25,Parameters!$G$25*$A403,$A403&gt;Parameters!$H$25,Parameters!$G$26*$A403))</f>
        <v>40727.020000000004</v>
      </c>
      <c r="S403" s="290">
        <f t="shared" si="188"/>
        <v>102.32919597989951</v>
      </c>
      <c r="T403" s="290" cm="1">
        <f t="array" ref="T403">IF(Parameters!$E$55="No",IF($A403&lt;=Parameters!$H$28,Parameters!$G$28*$A403,IF($A403&lt;=Parameters!$H$29,Parameters!$G$28*Parameters!$H$28+Parameters!$G$29*($A403-Parameters!$H$28),IF($A403&lt;=Parameters!$H$30,Parameters!$G$28*Parameters!$H$28+Parameters!$G$29*(Parameters!$H$29-Parameters!$H$28)+Parameters!$G$30*($A403-Parameters!$H$29),Parameters!$G$28*Parameters!$H$28+Parameters!$G$29*(Parameters!$H$29-Parameters!$H$28)+Parameters!$G$30*(Parameters!$H$30-Parameters!$H$29)+Parameters!$G$31*($A403-Parameters!$H$30)))),_xlfn.IFS($A403&lt;=Parameters!$H$28,Parameters!$G$28*$A403,$A403&lt;=Parameters!$H$29,Parameters!$G$29*$A403,$A403&lt;=Parameters!$H$30,Parameters!$G$30*$A403,$A403&gt;Parameters!$H$30,Parameters!$G$31*$A403))</f>
        <v>50909.78</v>
      </c>
      <c r="U403" s="290">
        <f t="shared" si="189"/>
        <v>127.91402010050251</v>
      </c>
      <c r="V403" s="290" cm="1">
        <f t="array" ref="V403">IF(Parameters!$E$55="No",IF($A403&lt;=Parameters!$H$34,Parameters!$G$34*$A403,IF($A403&lt;=Parameters!$H$35,Parameters!$G$34*Parameters!$H$34+Parameters!$G$35*($A403-Parameters!$H$34),IF($A403&lt;=Parameters!$H$36,Parameters!$G$34*Parameters!$H$34+Parameters!$G$35*(Parameters!$H$35-Parameters!$H$34)+Parameters!$G$36*($A403-Parameters!$H$35),Parameters!$G$34*Parameters!$H$34+Parameters!$G$35*(Parameters!$H$35-Parameters!$H$34)+Parameters!$G$36*(Parameters!$H$36-Parameters!$H$35)+Parameters!$G$37*($A403-Parameters!$H$36)))),_xlfn.IFS($A403&lt;=Parameters!$H$34,Parameters!$G$34*$A403,$A403&lt;=Parameters!$H$35,Parameters!$G$35*$A403,$A403&lt;=Parameters!$H$36,Parameters!$G$36*$A403,$A403&gt;Parameters!$H$36,Parameters!$G$37*$A403))</f>
        <v>53897.919999999998</v>
      </c>
      <c r="W403" s="290">
        <f t="shared" si="213"/>
        <v>135.42190954773869</v>
      </c>
      <c r="X403" s="290" cm="1">
        <f t="array" ref="X403">IF(Parameters!$E$55="No",IF($A403&lt;=Parameters!$H$39,Parameters!$G$39*$A403,IF($A403&lt;=Parameters!$H$40,Parameters!$G$39*Parameters!$H$39+Parameters!$G$40*($A403-Parameters!$H$39),IF($A403&lt;=Parameters!$H$41,Parameters!$G$39*Parameters!$H$39+Parameters!$G$40*(Parameters!$H$40-Parameters!$H$39)+Parameters!$G$41*($A403-Parameters!$H$40),Parameters!$G$39*Parameters!$H$39+Parameters!$G$40*(Parameters!$H$40-Parameters!$H$39)+Parameters!$G$41*(Parameters!$H$41-Parameters!$H$40)+Parameters!$G$42*($A403-Parameters!$H$41)))),_xlfn.IFS($A403&lt;=Parameters!$H$39,Parameters!$G$39*$A403,$A403&lt;=Parameters!$H$40,Parameters!$G$40*$A403,$A403&lt;=Parameters!$H$41,Parameters!$G$41*$A403,$A403&gt;Parameters!$H$41,Parameters!$G$42*$A403))</f>
        <v>56975.58</v>
      </c>
      <c r="Y403" s="290">
        <f t="shared" si="214"/>
        <v>143.15472361809046</v>
      </c>
      <c r="Z403" s="290" cm="1">
        <f t="array" ref="Z403">IF(Parameters!$F$55="No",IF($A403&lt;=Parameters!$J$23,Parameters!$I$23*$A403,IF($A403&lt;=Parameters!$J$24,Parameters!$I$23*Parameters!$J$23+Parameters!$I$24*($A403-Parameters!$J$23),IF($A403&lt;=Parameters!$J$25,Parameters!$I$23*Parameters!$J$23+Parameters!$I$24*(Parameters!$J$24-Parameters!$J$23)+Parameters!$I$25*($A403-Parameters!$J$24),Parameters!$I$23*Parameters!$J$23+Parameters!$I$24*(Parameters!$J$24-Parameters!$J$23)+Parameters!$I$25*(Parameters!$J$25-Parameters!$J$24)+Parameters!$I$26*($A403-Parameters!$J$25)))),_xlfn.IFS($A403&lt;=Parameters!$J$23,Parameters!$I$23*$A403,$A403&lt;=Parameters!$J$24,Parameters!$I$24*$A403,$A403&lt;=Parameters!$J$25,Parameters!$I$25*$A403,$A403&gt;Parameters!$J$25,Parameters!$I$26*$A403))</f>
        <v>40727.020000000004</v>
      </c>
      <c r="AA403" s="290">
        <f t="shared" si="190"/>
        <v>102.32919597989951</v>
      </c>
      <c r="AB403" s="290" cm="1">
        <f t="array" ref="AB403">IF(Parameters!$F$55="No",IF($A403&lt;=Parameters!$J$28,Parameters!$I$28*$A403,IF($A403&lt;=Parameters!$J$29,Parameters!$I$28*Parameters!$J$28+Parameters!$I$29*($A403-Parameters!$J$28),IF($A403&lt;=Parameters!$J$30,Parameters!$I$28*Parameters!$J$28+Parameters!$I$29*(Parameters!$J$29-Parameters!$J$28)+Parameters!$I$30*($A403-Parameters!$J$29),Parameters!$I$28*Parameters!$J$28+Parameters!$I$29*(Parameters!$J$29-Parameters!$J$28)+Parameters!$I$30*(Parameters!$J$30-Parameters!$J$29)+Parameters!$I$31*($A403-Parameters!$J$30)))),_xlfn.IFS($A403&lt;=Parameters!$J$28,Parameters!$I$28*$A403,$A403&lt;=Parameters!$J$29,Parameters!$I$29*$A403,$A403&lt;=Parameters!$J$30,Parameters!$I$30*$A403,$A403&gt;Parameters!$J$30,Parameters!$I$31*$A403))</f>
        <v>50909.78</v>
      </c>
      <c r="AC403" s="290">
        <f t="shared" si="191"/>
        <v>127.91402010050251</v>
      </c>
      <c r="AD403" s="290" cm="1">
        <f t="array" ref="AD403">IF(Parameters!$F$55="No",IF($A403&lt;=Parameters!$J$34,Parameters!$I$34*$A403,IF($A403&lt;=Parameters!$J$35,Parameters!$I$34*Parameters!$J$34+Parameters!$I$35*($A403-Parameters!$J$34),IF($A403&lt;=Parameters!$J$36,Parameters!$I$34*Parameters!$J$34+Parameters!$I$35*(Parameters!$J$35-Parameters!$J$34)+Parameters!$I$36*($A403-Parameters!$J$35),Parameters!$I$34*Parameters!$J$34+Parameters!$I$35*(Parameters!$J$35-Parameters!$J$34)+Parameters!$I$36*(Parameters!$J$36-Parameters!$J$35)+Parameters!$I$37*($A403-Parameters!$J$36)))),_xlfn.IFS($A403&lt;=Parameters!$J$34,Parameters!$I$34*$A403,$A403&lt;=Parameters!$J$35,Parameters!$I$35*$A403,$A403&lt;=Parameters!$J$36,Parameters!$I$36*$A403,$A403&gt;Parameters!$J$36,Parameters!$I$37*$A403))</f>
        <v>53897.919999999998</v>
      </c>
      <c r="AE403" s="290">
        <f t="shared" si="215"/>
        <v>135.42190954773869</v>
      </c>
      <c r="AF403" s="290" cm="1">
        <f t="array" ref="AF403">IF(Parameters!$F$55="No",IF($A403&lt;=Parameters!$J$39,Parameters!$I$39*$A403,IF($A403&lt;=Parameters!$J$40,Parameters!$I$39*Parameters!$J$39+Parameters!$I$40*($A403-Parameters!$J$39),IF($A403&lt;=Parameters!$J$41,Parameters!$I$39*Parameters!$J$39+Parameters!$I$40*(Parameters!$J$40-Parameters!$J$39)+Parameters!$I$41*($A403-Parameters!$J$40),Parameters!$I$39*Parameters!$J$39+Parameters!$I$40*(Parameters!$J$40-Parameters!$J$39)+Parameters!$I$41*(Parameters!$J$41-Parameters!$J$40)+Parameters!$I$42*($A403-Parameters!$J$41)))),_xlfn.IFS($A403&lt;=Parameters!$J$39,Parameters!$I$39*$A403,$A403&lt;=Parameters!$J$40,Parameters!$I$40*$A403,$A403&lt;=Parameters!$J$41,Parameters!$I$41*$A403,$A403&gt;Parameters!$J$41,Parameters!$I$42*$A403))</f>
        <v>56975.58</v>
      </c>
      <c r="AG403" s="290">
        <f t="shared" si="216"/>
        <v>143.15472361809046</v>
      </c>
      <c r="AI403" s="428">
        <f t="shared" si="192"/>
        <v>136.49000000000524</v>
      </c>
      <c r="AJ403" s="428">
        <f t="shared" si="193"/>
        <v>159.36000000000058</v>
      </c>
      <c r="AK403" s="428">
        <f t="shared" si="194"/>
        <v>143.54000000000087</v>
      </c>
      <c r="AL403" s="428">
        <f t="shared" si="195"/>
        <v>158.45999999999913</v>
      </c>
      <c r="AM403" s="428">
        <f t="shared" si="196"/>
        <v>136.49000000000524</v>
      </c>
      <c r="AN403" s="428">
        <f t="shared" si="197"/>
        <v>159.36000000000058</v>
      </c>
      <c r="AO403" s="428">
        <f t="shared" si="198"/>
        <v>143.54000000000087</v>
      </c>
      <c r="AP403" s="428">
        <f t="shared" si="199"/>
        <v>158.45999999999913</v>
      </c>
      <c r="AQ403" s="428">
        <f t="shared" si="200"/>
        <v>136.49000000000524</v>
      </c>
      <c r="AR403" s="428">
        <f t="shared" si="201"/>
        <v>159.36000000000058</v>
      </c>
      <c r="AS403" s="428">
        <f t="shared" si="202"/>
        <v>143.54000000000087</v>
      </c>
      <c r="AT403" s="428">
        <f t="shared" si="203"/>
        <v>158.45999999999913</v>
      </c>
      <c r="AU403" s="428">
        <f t="shared" si="204"/>
        <v>136.49000000000524</v>
      </c>
      <c r="AV403" s="428">
        <f t="shared" si="205"/>
        <v>159.36000000000058</v>
      </c>
      <c r="AW403" s="428">
        <f t="shared" si="206"/>
        <v>143.54000000000087</v>
      </c>
      <c r="AX403" s="428">
        <f t="shared" si="207"/>
        <v>158.45999999999913</v>
      </c>
    </row>
    <row r="404">
      <c r="A404" s="413">
        <v>399</v>
      </c>
      <c r="B404" s="290" cm="1">
        <f t="array" ref="B404">IF(Parameters!$C$55="No",IF($A404&lt;=Parameters!$D$23,Parameters!$C$23*$A404,IF($A404&lt;=Parameters!$D$24,Parameters!$C$23*Parameters!$D$23+Parameters!$C$24*($A404-Parameters!$D$23),IF($A404&lt;=Parameters!$D$25,Parameters!$C$23*Parameters!$D$23+Parameters!$C$24*(Parameters!$D$24-Parameters!$D$23)+Parameters!$C$25*($A404-Parameters!$D$24),Parameters!$C$23*Parameters!$D$23+Parameters!$C$24*(Parameters!$D$24-Parameters!$D$23)+Parameters!$C$25*(Parameters!$D$25-Parameters!$D$24)+Parameters!$C$26*($A404-Parameters!$D$25)))),_xlfn.IFS($A404&lt;=Parameters!$D$23,Parameters!$C$23*$A404,$A404&lt;=Parameters!$D$24,Parameters!$C$24*$A404,$A404&lt;=Parameters!$D$25,Parameters!$C$25*$A404,$A404&gt;Parameters!$D$25,Parameters!$C$26*$A404))</f>
        <v>40863.51</v>
      </c>
      <c r="C404" s="290">
        <f t="shared" si="208"/>
        <v>102.4148120300752</v>
      </c>
      <c r="D404" s="290" cm="1">
        <f t="array" ref="D404">IF(Parameters!$C$55="No",IF($A404&lt;=Parameters!$D$28,Parameters!$C$28*$A404,IF($A404&lt;=Parameters!$D$29,Parameters!$C$28*Parameters!$D$28+Parameters!$C$29*($A404-Parameters!$D$28),IF($A404&lt;=Parameters!$D$30,Parameters!$C$28*Parameters!$D$28+Parameters!$C$29*(Parameters!$D$29-Parameters!$D$28)+Parameters!$C$30*($A404-Parameters!$D$29),Parameters!$C$28*Parameters!$D$28+Parameters!$C$29*(Parameters!$D$29-Parameters!$D$28)+Parameters!$C$30*(Parameters!$D$30-Parameters!$D$29)+Parameters!$C$31*($A404-Parameters!$D$30)))),_xlfn.IFS($A404&lt;=Parameters!$D$28,Parameters!$C$28*$A404,$A404&lt;=Parameters!$D$29,Parameters!$C$29*$A404,$A404&lt;=Parameters!$D$30,Parameters!$C$30*$A404,$A404&gt;Parameters!$D$30,Parameters!$C$31*$A404))</f>
        <v>51069.14</v>
      </c>
      <c r="E404" s="290">
        <f t="shared" si="208"/>
        <v>127.9928320802005</v>
      </c>
      <c r="F404" s="290" cm="1">
        <f t="array" ref="F404">IF(Parameters!$C$55="No",IF($A404&lt;=Parameters!$D$34,Parameters!$C$34*$A404,IF($A404&lt;=Parameters!$D$35,Parameters!$C$34*Parameters!$D$34+Parameters!$C$35*($A404-Parameters!$D$34),IF($A404&lt;=Parameters!$D$36,Parameters!$C$34*Parameters!$D$34+Parameters!$C$35*(Parameters!$D$35-Parameters!$D$34)+Parameters!$C$36*($A404-Parameters!$D$35),Parameters!$C$34*Parameters!$D$34+Parameters!$C$35*(Parameters!$D$35-Parameters!$D$34)+Parameters!$C$36*(Parameters!$D$36-Parameters!$D$35)+Parameters!$C$37*($A404-Parameters!$D$36)))),_xlfn.IFS($A404&lt;=Parameters!$D$34,Parameters!$C$34*$A404,$A404&lt;=Parameters!$D$35,Parameters!$C$35*$A404,$A404&lt;=Parameters!$D$36,Parameters!$C$36*$A404,$A404&gt;Parameters!$D$36,Parameters!$C$37*$A404))</f>
        <v>54041.46</v>
      </c>
      <c r="G404" s="290">
        <f t="shared" si="209"/>
        <v>135.44225563909774</v>
      </c>
      <c r="H404" s="290" cm="1">
        <f t="array" ref="H404">IF(Parameters!$C$55="No",IF($A404&lt;=Parameters!$D$39,Parameters!$C$39*$A404,IF($A404&lt;=Parameters!$D$40,Parameters!$C$39*Parameters!$D$39+Parameters!$C$40*($A404-Parameters!$D$39),IF($A404&lt;=Parameters!$D$41,Parameters!$C$39*Parameters!$D$39+Parameters!$C$40*(Parameters!$D$40-Parameters!$D$39)+Parameters!$C$41*($A404-Parameters!$D$40),Parameters!$C$39*Parameters!$D$39+Parameters!$C$40*(Parameters!$D$40-Parameters!$D$39)+Parameters!$C$41*(Parameters!$D$41-Parameters!$D$40)+Parameters!$C$42*($A404-Parameters!$D$41)))),_xlfn.IFS($A404&lt;=Parameters!$D$39,Parameters!$C$39*$A404,$A404&lt;=Parameters!$D$40,Parameters!$C$40*$A404,$A404&lt;=Parameters!$D$41,Parameters!$C$41*$A404,$A404&gt;Parameters!$D$41,Parameters!$C$42*$A404))</f>
        <v>57134.04</v>
      </c>
      <c r="I404" s="290">
        <f t="shared" si="210"/>
        <v>143.19308270676692</v>
      </c>
      <c r="J404" s="290" cm="1">
        <f t="array" ref="J404">IF(Parameters!$D$55="No",IF($A404&lt;=Parameters!$F$23,Parameters!$E$23*$A404,IF($A404&lt;=Parameters!$F$24,Parameters!$E$23*Parameters!$F$23+Parameters!$E$24*($A404-Parameters!$F$23),IF($A404&lt;=Parameters!$F$25,Parameters!$E$23*Parameters!$F$23+Parameters!$E$24*(Parameters!$F$24-Parameters!$F$23)+Parameters!$E$25*($A404-Parameters!$F$24),Parameters!$E$23*Parameters!$F$23+Parameters!$E$24*(Parameters!$F$24-Parameters!$F$23)+Parameters!$E$25*(Parameters!$F$25-Parameters!$F$24)+Parameters!$E$26*($A404-Parameters!$F$25)))),_xlfn.IFS($A404&lt;=Parameters!$F$23,Parameters!$E$23*$A404,$A404&lt;=Parameters!$F$24,Parameters!$E$24*$A404,$A404&lt;=Parameters!$F$25,Parameters!$E$25*$A404,$A404&gt;Parameters!$F$25,Parameters!$E$26*$A404))</f>
        <v>40863.51</v>
      </c>
      <c r="K404" s="290">
        <f t="shared" si="186"/>
        <v>102.4148120300752</v>
      </c>
      <c r="L404" s="290" cm="1">
        <f t="array" ref="L404">IF(Parameters!$D$55="No",IF($A404&lt;=Parameters!$F$28,Parameters!$E$28*$A404,IF($A404&lt;=Parameters!$F$29,Parameters!$E$28*Parameters!$F$28+Parameters!$E$29*($A404-Parameters!$F$28),IF($A404&lt;=Parameters!$F$30,Parameters!$E$28*Parameters!$F$28+Parameters!$E$29*(Parameters!$F$29-Parameters!$F$28)+Parameters!$E$30*($A404-Parameters!$F$29),Parameters!$E$28*Parameters!$F$28+Parameters!$E$29*(Parameters!$F$29-Parameters!$F$28)+Parameters!$E$30*(Parameters!$F$30-Parameters!$F$29)+Parameters!$E$31*($A404-Parameters!$F$30)))),_xlfn.IFS($A404&lt;=Parameters!$F$28,Parameters!$E$28*$A404,$A404&lt;=Parameters!$F$29,Parameters!$E$29*$A404,$A404&lt;=Parameters!$F$30,Parameters!$E$30*$A404,$A404&gt;Parameters!$F$30,Parameters!$E$31*$A404))</f>
        <v>51069.14</v>
      </c>
      <c r="M404" s="290">
        <f t="shared" si="187"/>
        <v>127.9928320802005</v>
      </c>
      <c r="N404" s="290" cm="1">
        <f t="array" ref="N404">IF(Parameters!$D$55="No",IF($A404&lt;=Parameters!$F$34,Parameters!$E$34*$A404,IF($A404&lt;=Parameters!$F$35,Parameters!$E$34*Parameters!$F$34+Parameters!$E$35*($A404-Parameters!$F$34),IF($A404&lt;=Parameters!$F$36,Parameters!$E$34*Parameters!$F$34+Parameters!$E$35*(Parameters!$F$35-Parameters!$F$34)+Parameters!$E$36*($A404-Parameters!$F$35),Parameters!$E$34*Parameters!$F$34+Parameters!$E$35*(Parameters!$F$35-Parameters!$F$34)+Parameters!$E$36*(Parameters!$F$36-Parameters!$F$35)+Parameters!$E$37*($A404-Parameters!$F$36)))),_xlfn.IFS($A404&lt;=Parameters!$F$34,Parameters!$E$34*$A404,$A404&lt;=Parameters!$F$35,Parameters!$E$35*$A404,$A404&lt;=Parameters!$F$36,Parameters!$E$36*$A404,$A404&gt;Parameters!$F$36,Parameters!$E$37*$A404))</f>
        <v>54041.46</v>
      </c>
      <c r="O404" s="290">
        <f t="shared" si="211"/>
        <v>135.44225563909774</v>
      </c>
      <c r="P404" s="290" cm="1">
        <f t="array" ref="P404">IF(Parameters!$D$55="No",IF($A404&lt;=Parameters!$F$39,Parameters!$E$39*$A404,IF($A404&lt;=Parameters!$F$40,Parameters!$E$39*Parameters!$F$39+Parameters!$E$40*($A404-Parameters!$F$39),IF($A404&lt;=Parameters!$F$41,Parameters!$E$39*Parameters!$F$39+Parameters!$E$40*(Parameters!$F$40-Parameters!$F$39)+Parameters!$E$41*($A404-Parameters!$F$40),Parameters!$E$39*Parameters!$F$39+Parameters!$E$40*(Parameters!$F$40-Parameters!$F$39)+Parameters!$E$41*(Parameters!$F$41-Parameters!$F$40)+Parameters!$E$42*($A404-Parameters!$F$41)))),_xlfn.IFS($A404&lt;=Parameters!$F$39,Parameters!$E$39*$A404,$A404&lt;=Parameters!$F$40,Parameters!$E$40*$A404,$A404&lt;=Parameters!$F$41,Parameters!$E$41*$A404,$A404&gt;Parameters!$F$41,Parameters!$E$42*$A404))</f>
        <v>57134.04</v>
      </c>
      <c r="Q404" s="290">
        <f t="shared" si="212"/>
        <v>143.19308270676692</v>
      </c>
      <c r="R404" s="290" cm="1">
        <f t="array" ref="R404">IF(Parameters!$E$55="No",IF($A404&lt;=Parameters!$H$23,Parameters!$G$23*$A404,IF($A404&lt;=Parameters!$H$24,Parameters!$G$23*Parameters!$H$23+Parameters!$G$24*($A404-Parameters!$H$23),IF($A404&lt;=Parameters!$H$25,Parameters!$G$23*Parameters!$H$23+Parameters!$G$24*(Parameters!$H$24-Parameters!$H$23)+Parameters!$G$25*($A404-Parameters!$H$24),Parameters!$G$23*Parameters!$H$23+Parameters!$G$24*(Parameters!$H$24-Parameters!$H$23)+Parameters!$G$25*(Parameters!$H$25-Parameters!$H$24)+Parameters!$G$26*($A404-Parameters!$H$25)))),_xlfn.IFS($A404&lt;=Parameters!$H$23,Parameters!$G$23*$A404,$A404&lt;=Parameters!$H$24,Parameters!$G$24*$A404,$A404&lt;=Parameters!$H$25,Parameters!$G$25*$A404,$A404&gt;Parameters!$H$25,Parameters!$G$26*$A404))</f>
        <v>40863.51</v>
      </c>
      <c r="S404" s="290">
        <f t="shared" si="188"/>
        <v>102.4148120300752</v>
      </c>
      <c r="T404" s="290" cm="1">
        <f t="array" ref="T404">IF(Parameters!$E$55="No",IF($A404&lt;=Parameters!$H$28,Parameters!$G$28*$A404,IF($A404&lt;=Parameters!$H$29,Parameters!$G$28*Parameters!$H$28+Parameters!$G$29*($A404-Parameters!$H$28),IF($A404&lt;=Parameters!$H$30,Parameters!$G$28*Parameters!$H$28+Parameters!$G$29*(Parameters!$H$29-Parameters!$H$28)+Parameters!$G$30*($A404-Parameters!$H$29),Parameters!$G$28*Parameters!$H$28+Parameters!$G$29*(Parameters!$H$29-Parameters!$H$28)+Parameters!$G$30*(Parameters!$H$30-Parameters!$H$29)+Parameters!$G$31*($A404-Parameters!$H$30)))),_xlfn.IFS($A404&lt;=Parameters!$H$28,Parameters!$G$28*$A404,$A404&lt;=Parameters!$H$29,Parameters!$G$29*$A404,$A404&lt;=Parameters!$H$30,Parameters!$G$30*$A404,$A404&gt;Parameters!$H$30,Parameters!$G$31*$A404))</f>
        <v>51069.14</v>
      </c>
      <c r="U404" s="290">
        <f t="shared" si="189"/>
        <v>127.9928320802005</v>
      </c>
      <c r="V404" s="290" cm="1">
        <f t="array" ref="V404">IF(Parameters!$E$55="No",IF($A404&lt;=Parameters!$H$34,Parameters!$G$34*$A404,IF($A404&lt;=Parameters!$H$35,Parameters!$G$34*Parameters!$H$34+Parameters!$G$35*($A404-Parameters!$H$34),IF($A404&lt;=Parameters!$H$36,Parameters!$G$34*Parameters!$H$34+Parameters!$G$35*(Parameters!$H$35-Parameters!$H$34)+Parameters!$G$36*($A404-Parameters!$H$35),Parameters!$G$34*Parameters!$H$34+Parameters!$G$35*(Parameters!$H$35-Parameters!$H$34)+Parameters!$G$36*(Parameters!$H$36-Parameters!$H$35)+Parameters!$G$37*($A404-Parameters!$H$36)))),_xlfn.IFS($A404&lt;=Parameters!$H$34,Parameters!$G$34*$A404,$A404&lt;=Parameters!$H$35,Parameters!$G$35*$A404,$A404&lt;=Parameters!$H$36,Parameters!$G$36*$A404,$A404&gt;Parameters!$H$36,Parameters!$G$37*$A404))</f>
        <v>54041.46</v>
      </c>
      <c r="W404" s="290">
        <f t="shared" si="213"/>
        <v>135.44225563909774</v>
      </c>
      <c r="X404" s="290" cm="1">
        <f t="array" ref="X404">IF(Parameters!$E$55="No",IF($A404&lt;=Parameters!$H$39,Parameters!$G$39*$A404,IF($A404&lt;=Parameters!$H$40,Parameters!$G$39*Parameters!$H$39+Parameters!$G$40*($A404-Parameters!$H$39),IF($A404&lt;=Parameters!$H$41,Parameters!$G$39*Parameters!$H$39+Parameters!$G$40*(Parameters!$H$40-Parameters!$H$39)+Parameters!$G$41*($A404-Parameters!$H$40),Parameters!$G$39*Parameters!$H$39+Parameters!$G$40*(Parameters!$H$40-Parameters!$H$39)+Parameters!$G$41*(Parameters!$H$41-Parameters!$H$40)+Parameters!$G$42*($A404-Parameters!$H$41)))),_xlfn.IFS($A404&lt;=Parameters!$H$39,Parameters!$G$39*$A404,$A404&lt;=Parameters!$H$40,Parameters!$G$40*$A404,$A404&lt;=Parameters!$H$41,Parameters!$G$41*$A404,$A404&gt;Parameters!$H$41,Parameters!$G$42*$A404))</f>
        <v>57134.04</v>
      </c>
      <c r="Y404" s="290">
        <f t="shared" si="214"/>
        <v>143.19308270676692</v>
      </c>
      <c r="Z404" s="290" cm="1">
        <f t="array" ref="Z404">IF(Parameters!$F$55="No",IF($A404&lt;=Parameters!$J$23,Parameters!$I$23*$A404,IF($A404&lt;=Parameters!$J$24,Parameters!$I$23*Parameters!$J$23+Parameters!$I$24*($A404-Parameters!$J$23),IF($A404&lt;=Parameters!$J$25,Parameters!$I$23*Parameters!$J$23+Parameters!$I$24*(Parameters!$J$24-Parameters!$J$23)+Parameters!$I$25*($A404-Parameters!$J$24),Parameters!$I$23*Parameters!$J$23+Parameters!$I$24*(Parameters!$J$24-Parameters!$J$23)+Parameters!$I$25*(Parameters!$J$25-Parameters!$J$24)+Parameters!$I$26*($A404-Parameters!$J$25)))),_xlfn.IFS($A404&lt;=Parameters!$J$23,Parameters!$I$23*$A404,$A404&lt;=Parameters!$J$24,Parameters!$I$24*$A404,$A404&lt;=Parameters!$J$25,Parameters!$I$25*$A404,$A404&gt;Parameters!$J$25,Parameters!$I$26*$A404))</f>
        <v>40863.51</v>
      </c>
      <c r="AA404" s="290">
        <f t="shared" si="190"/>
        <v>102.4148120300752</v>
      </c>
      <c r="AB404" s="290" cm="1">
        <f t="array" ref="AB404">IF(Parameters!$F$55="No",IF($A404&lt;=Parameters!$J$28,Parameters!$I$28*$A404,IF($A404&lt;=Parameters!$J$29,Parameters!$I$28*Parameters!$J$28+Parameters!$I$29*($A404-Parameters!$J$28),IF($A404&lt;=Parameters!$J$30,Parameters!$I$28*Parameters!$J$28+Parameters!$I$29*(Parameters!$J$29-Parameters!$J$28)+Parameters!$I$30*($A404-Parameters!$J$29),Parameters!$I$28*Parameters!$J$28+Parameters!$I$29*(Parameters!$J$29-Parameters!$J$28)+Parameters!$I$30*(Parameters!$J$30-Parameters!$J$29)+Parameters!$I$31*($A404-Parameters!$J$30)))),_xlfn.IFS($A404&lt;=Parameters!$J$28,Parameters!$I$28*$A404,$A404&lt;=Parameters!$J$29,Parameters!$I$29*$A404,$A404&lt;=Parameters!$J$30,Parameters!$I$30*$A404,$A404&gt;Parameters!$J$30,Parameters!$I$31*$A404))</f>
        <v>51069.14</v>
      </c>
      <c r="AC404" s="290">
        <f t="shared" si="191"/>
        <v>127.9928320802005</v>
      </c>
      <c r="AD404" s="290" cm="1">
        <f t="array" ref="AD404">IF(Parameters!$F$55="No",IF($A404&lt;=Parameters!$J$34,Parameters!$I$34*$A404,IF($A404&lt;=Parameters!$J$35,Parameters!$I$34*Parameters!$J$34+Parameters!$I$35*($A404-Parameters!$J$34),IF($A404&lt;=Parameters!$J$36,Parameters!$I$34*Parameters!$J$34+Parameters!$I$35*(Parameters!$J$35-Parameters!$J$34)+Parameters!$I$36*($A404-Parameters!$J$35),Parameters!$I$34*Parameters!$J$34+Parameters!$I$35*(Parameters!$J$35-Parameters!$J$34)+Parameters!$I$36*(Parameters!$J$36-Parameters!$J$35)+Parameters!$I$37*($A404-Parameters!$J$36)))),_xlfn.IFS($A404&lt;=Parameters!$J$34,Parameters!$I$34*$A404,$A404&lt;=Parameters!$J$35,Parameters!$I$35*$A404,$A404&lt;=Parameters!$J$36,Parameters!$I$36*$A404,$A404&gt;Parameters!$J$36,Parameters!$I$37*$A404))</f>
        <v>54041.46</v>
      </c>
      <c r="AE404" s="290">
        <f t="shared" si="215"/>
        <v>135.44225563909774</v>
      </c>
      <c r="AF404" s="290" cm="1">
        <f t="array" ref="AF404">IF(Parameters!$F$55="No",IF($A404&lt;=Parameters!$J$39,Parameters!$I$39*$A404,IF($A404&lt;=Parameters!$J$40,Parameters!$I$39*Parameters!$J$39+Parameters!$I$40*($A404-Parameters!$J$39),IF($A404&lt;=Parameters!$J$41,Parameters!$I$39*Parameters!$J$39+Parameters!$I$40*(Parameters!$J$40-Parameters!$J$39)+Parameters!$I$41*($A404-Parameters!$J$40),Parameters!$I$39*Parameters!$J$39+Parameters!$I$40*(Parameters!$J$40-Parameters!$J$39)+Parameters!$I$41*(Parameters!$J$41-Parameters!$J$40)+Parameters!$I$42*($A404-Parameters!$J$41)))),_xlfn.IFS($A404&lt;=Parameters!$J$39,Parameters!$I$39*$A404,$A404&lt;=Parameters!$J$40,Parameters!$I$40*$A404,$A404&lt;=Parameters!$J$41,Parameters!$I$41*$A404,$A404&gt;Parameters!$J$41,Parameters!$I$42*$A404))</f>
        <v>57134.04</v>
      </c>
      <c r="AG404" s="290">
        <f t="shared" si="216"/>
        <v>143.19308270676692</v>
      </c>
      <c r="AI404" s="428">
        <f t="shared" si="192"/>
        <v>136.48999999999796</v>
      </c>
      <c r="AJ404" s="428">
        <f t="shared" si="193"/>
        <v>159.36000000000058</v>
      </c>
      <c r="AK404" s="428">
        <f t="shared" si="194"/>
        <v>143.54000000000087</v>
      </c>
      <c r="AL404" s="428">
        <f t="shared" si="195"/>
        <v>158.45999999999913</v>
      </c>
      <c r="AM404" s="428">
        <f t="shared" si="196"/>
        <v>136.48999999999796</v>
      </c>
      <c r="AN404" s="428">
        <f t="shared" si="197"/>
        <v>159.36000000000058</v>
      </c>
      <c r="AO404" s="428">
        <f t="shared" si="198"/>
        <v>143.54000000000087</v>
      </c>
      <c r="AP404" s="428">
        <f t="shared" si="199"/>
        <v>158.45999999999913</v>
      </c>
      <c r="AQ404" s="428">
        <f t="shared" si="200"/>
        <v>136.48999999999796</v>
      </c>
      <c r="AR404" s="428">
        <f t="shared" si="201"/>
        <v>159.36000000000058</v>
      </c>
      <c r="AS404" s="428">
        <f t="shared" si="202"/>
        <v>143.54000000000087</v>
      </c>
      <c r="AT404" s="428">
        <f t="shared" si="203"/>
        <v>158.45999999999913</v>
      </c>
      <c r="AU404" s="428">
        <f t="shared" si="204"/>
        <v>136.48999999999796</v>
      </c>
      <c r="AV404" s="428">
        <f t="shared" si="205"/>
        <v>159.36000000000058</v>
      </c>
      <c r="AW404" s="428">
        <f t="shared" si="206"/>
        <v>143.54000000000087</v>
      </c>
      <c r="AX404" s="428">
        <f t="shared" si="207"/>
        <v>158.45999999999913</v>
      </c>
    </row>
    <row r="405">
      <c r="A405" s="413">
        <v>400</v>
      </c>
      <c r="B405" s="290" cm="1">
        <f t="array" ref="B405">IF(Parameters!$C$55="No",IF($A405&lt;=Parameters!$D$23,Parameters!$C$23*$A405,IF($A405&lt;=Parameters!$D$24,Parameters!$C$23*Parameters!$D$23+Parameters!$C$24*($A405-Parameters!$D$23),IF($A405&lt;=Parameters!$D$25,Parameters!$C$23*Parameters!$D$23+Parameters!$C$24*(Parameters!$D$24-Parameters!$D$23)+Parameters!$C$25*($A405-Parameters!$D$24),Parameters!$C$23*Parameters!$D$23+Parameters!$C$24*(Parameters!$D$24-Parameters!$D$23)+Parameters!$C$25*(Parameters!$D$25-Parameters!$D$24)+Parameters!$C$26*($A405-Parameters!$D$25)))),_xlfn.IFS($A405&lt;=Parameters!$D$23,Parameters!$C$23*$A405,$A405&lt;=Parameters!$D$24,Parameters!$C$24*$A405,$A405&lt;=Parameters!$D$25,Parameters!$C$25*$A405,$A405&gt;Parameters!$D$25,Parameters!$C$26*$A405))</f>
        <v>41000</v>
      </c>
      <c r="C405" s="290">
        <f t="shared" si="208"/>
        <v>102.5</v>
      </c>
      <c r="D405" s="290" cm="1">
        <f t="array" ref="D405">IF(Parameters!$C$55="No",IF($A405&lt;=Parameters!$D$28,Parameters!$C$28*$A405,IF($A405&lt;=Parameters!$D$29,Parameters!$C$28*Parameters!$D$28+Parameters!$C$29*($A405-Parameters!$D$28),IF($A405&lt;=Parameters!$D$30,Parameters!$C$28*Parameters!$D$28+Parameters!$C$29*(Parameters!$D$29-Parameters!$D$28)+Parameters!$C$30*($A405-Parameters!$D$29),Parameters!$C$28*Parameters!$D$28+Parameters!$C$29*(Parameters!$D$29-Parameters!$D$28)+Parameters!$C$30*(Parameters!$D$30-Parameters!$D$29)+Parameters!$C$31*($A405-Parameters!$D$30)))),_xlfn.IFS($A405&lt;=Parameters!$D$28,Parameters!$C$28*$A405,$A405&lt;=Parameters!$D$29,Parameters!$C$29*$A405,$A405&lt;=Parameters!$D$30,Parameters!$C$30*$A405,$A405&gt;Parameters!$D$30,Parameters!$C$31*$A405))</f>
        <v>51228.5</v>
      </c>
      <c r="E405" s="290">
        <f t="shared" si="208"/>
        <v>128.07124999999999</v>
      </c>
      <c r="F405" s="290" cm="1">
        <f t="array" ref="F405">IF(Parameters!$C$55="No",IF($A405&lt;=Parameters!$D$34,Parameters!$C$34*$A405,IF($A405&lt;=Parameters!$D$35,Parameters!$C$34*Parameters!$D$34+Parameters!$C$35*($A405-Parameters!$D$34),IF($A405&lt;=Parameters!$D$36,Parameters!$C$34*Parameters!$D$34+Parameters!$C$35*(Parameters!$D$35-Parameters!$D$34)+Parameters!$C$36*($A405-Parameters!$D$35),Parameters!$C$34*Parameters!$D$34+Parameters!$C$35*(Parameters!$D$35-Parameters!$D$34)+Parameters!$C$36*(Parameters!$D$36-Parameters!$D$35)+Parameters!$C$37*($A405-Parameters!$D$36)))),_xlfn.IFS($A405&lt;=Parameters!$D$34,Parameters!$C$34*$A405,$A405&lt;=Parameters!$D$35,Parameters!$C$35*$A405,$A405&lt;=Parameters!$D$36,Parameters!$C$36*$A405,$A405&gt;Parameters!$D$36,Parameters!$C$37*$A405))</f>
        <v>54185</v>
      </c>
      <c r="G405" s="290">
        <f t="shared" si="209"/>
        <v>135.46250000000001</v>
      </c>
      <c r="H405" s="290" cm="1">
        <f t="array" ref="H405">IF(Parameters!$C$55="No",IF($A405&lt;=Parameters!$D$39,Parameters!$C$39*$A405,IF($A405&lt;=Parameters!$D$40,Parameters!$C$39*Parameters!$D$39+Parameters!$C$40*($A405-Parameters!$D$39),IF($A405&lt;=Parameters!$D$41,Parameters!$C$39*Parameters!$D$39+Parameters!$C$40*(Parameters!$D$40-Parameters!$D$39)+Parameters!$C$41*($A405-Parameters!$D$40),Parameters!$C$39*Parameters!$D$39+Parameters!$C$40*(Parameters!$D$40-Parameters!$D$39)+Parameters!$C$41*(Parameters!$D$41-Parameters!$D$40)+Parameters!$C$42*($A405-Parameters!$D$41)))),_xlfn.IFS($A405&lt;=Parameters!$D$39,Parameters!$C$39*$A405,$A405&lt;=Parameters!$D$40,Parameters!$C$40*$A405,$A405&lt;=Parameters!$D$41,Parameters!$C$41*$A405,$A405&gt;Parameters!$D$41,Parameters!$C$42*$A405))</f>
        <v>57292.5</v>
      </c>
      <c r="I405" s="290">
        <f t="shared" si="210"/>
        <v>143.23124999999999</v>
      </c>
      <c r="J405" s="290" cm="1">
        <f t="array" ref="J405">IF(Parameters!$D$55="No",IF($A405&lt;=Parameters!$F$23,Parameters!$E$23*$A405,IF($A405&lt;=Parameters!$F$24,Parameters!$E$23*Parameters!$F$23+Parameters!$E$24*($A405-Parameters!$F$23),IF($A405&lt;=Parameters!$F$25,Parameters!$E$23*Parameters!$F$23+Parameters!$E$24*(Parameters!$F$24-Parameters!$F$23)+Parameters!$E$25*($A405-Parameters!$F$24),Parameters!$E$23*Parameters!$F$23+Parameters!$E$24*(Parameters!$F$24-Parameters!$F$23)+Parameters!$E$25*(Parameters!$F$25-Parameters!$F$24)+Parameters!$E$26*($A405-Parameters!$F$25)))),_xlfn.IFS($A405&lt;=Parameters!$F$23,Parameters!$E$23*$A405,$A405&lt;=Parameters!$F$24,Parameters!$E$24*$A405,$A405&lt;=Parameters!$F$25,Parameters!$E$25*$A405,$A405&gt;Parameters!$F$25,Parameters!$E$26*$A405))</f>
        <v>41000</v>
      </c>
      <c r="K405" s="290">
        <f t="shared" si="186"/>
        <v>102.5</v>
      </c>
      <c r="L405" s="290" cm="1">
        <f t="array" ref="L405">IF(Parameters!$D$55="No",IF($A405&lt;=Parameters!$F$28,Parameters!$E$28*$A405,IF($A405&lt;=Parameters!$F$29,Parameters!$E$28*Parameters!$F$28+Parameters!$E$29*($A405-Parameters!$F$28),IF($A405&lt;=Parameters!$F$30,Parameters!$E$28*Parameters!$F$28+Parameters!$E$29*(Parameters!$F$29-Parameters!$F$28)+Parameters!$E$30*($A405-Parameters!$F$29),Parameters!$E$28*Parameters!$F$28+Parameters!$E$29*(Parameters!$F$29-Parameters!$F$28)+Parameters!$E$30*(Parameters!$F$30-Parameters!$F$29)+Parameters!$E$31*($A405-Parameters!$F$30)))),_xlfn.IFS($A405&lt;=Parameters!$F$28,Parameters!$E$28*$A405,$A405&lt;=Parameters!$F$29,Parameters!$E$29*$A405,$A405&lt;=Parameters!$F$30,Parameters!$E$30*$A405,$A405&gt;Parameters!$F$30,Parameters!$E$31*$A405))</f>
        <v>51228.5</v>
      </c>
      <c r="M405" s="290">
        <f t="shared" si="187"/>
        <v>128.07124999999999</v>
      </c>
      <c r="N405" s="290" cm="1">
        <f t="array" ref="N405">IF(Parameters!$D$55="No",IF($A405&lt;=Parameters!$F$34,Parameters!$E$34*$A405,IF($A405&lt;=Parameters!$F$35,Parameters!$E$34*Parameters!$F$34+Parameters!$E$35*($A405-Parameters!$F$34),IF($A405&lt;=Parameters!$F$36,Parameters!$E$34*Parameters!$F$34+Parameters!$E$35*(Parameters!$F$35-Parameters!$F$34)+Parameters!$E$36*($A405-Parameters!$F$35),Parameters!$E$34*Parameters!$F$34+Parameters!$E$35*(Parameters!$F$35-Parameters!$F$34)+Parameters!$E$36*(Parameters!$F$36-Parameters!$F$35)+Parameters!$E$37*($A405-Parameters!$F$36)))),_xlfn.IFS($A405&lt;=Parameters!$F$34,Parameters!$E$34*$A405,$A405&lt;=Parameters!$F$35,Parameters!$E$35*$A405,$A405&lt;=Parameters!$F$36,Parameters!$E$36*$A405,$A405&gt;Parameters!$F$36,Parameters!$E$37*$A405))</f>
        <v>54185</v>
      </c>
      <c r="O405" s="290">
        <f t="shared" si="211"/>
        <v>135.46250000000001</v>
      </c>
      <c r="P405" s="290" cm="1">
        <f t="array" ref="P405">IF(Parameters!$D$55="No",IF($A405&lt;=Parameters!$F$39,Parameters!$E$39*$A405,IF($A405&lt;=Parameters!$F$40,Parameters!$E$39*Parameters!$F$39+Parameters!$E$40*($A405-Parameters!$F$39),IF($A405&lt;=Parameters!$F$41,Parameters!$E$39*Parameters!$F$39+Parameters!$E$40*(Parameters!$F$40-Parameters!$F$39)+Parameters!$E$41*($A405-Parameters!$F$40),Parameters!$E$39*Parameters!$F$39+Parameters!$E$40*(Parameters!$F$40-Parameters!$F$39)+Parameters!$E$41*(Parameters!$F$41-Parameters!$F$40)+Parameters!$E$42*($A405-Parameters!$F$41)))),_xlfn.IFS($A405&lt;=Parameters!$F$39,Parameters!$E$39*$A405,$A405&lt;=Parameters!$F$40,Parameters!$E$40*$A405,$A405&lt;=Parameters!$F$41,Parameters!$E$41*$A405,$A405&gt;Parameters!$F$41,Parameters!$E$42*$A405))</f>
        <v>57292.5</v>
      </c>
      <c r="Q405" s="290">
        <f t="shared" si="212"/>
        <v>143.23124999999999</v>
      </c>
      <c r="R405" s="290" cm="1">
        <f t="array" ref="R405">IF(Parameters!$E$55="No",IF($A405&lt;=Parameters!$H$23,Parameters!$G$23*$A405,IF($A405&lt;=Parameters!$H$24,Parameters!$G$23*Parameters!$H$23+Parameters!$G$24*($A405-Parameters!$H$23),IF($A405&lt;=Parameters!$H$25,Parameters!$G$23*Parameters!$H$23+Parameters!$G$24*(Parameters!$H$24-Parameters!$H$23)+Parameters!$G$25*($A405-Parameters!$H$24),Parameters!$G$23*Parameters!$H$23+Parameters!$G$24*(Parameters!$H$24-Parameters!$H$23)+Parameters!$G$25*(Parameters!$H$25-Parameters!$H$24)+Parameters!$G$26*($A405-Parameters!$H$25)))),_xlfn.IFS($A405&lt;=Parameters!$H$23,Parameters!$G$23*$A405,$A405&lt;=Parameters!$H$24,Parameters!$G$24*$A405,$A405&lt;=Parameters!$H$25,Parameters!$G$25*$A405,$A405&gt;Parameters!$H$25,Parameters!$G$26*$A405))</f>
        <v>41000</v>
      </c>
      <c r="S405" s="290">
        <f t="shared" si="188"/>
        <v>102.5</v>
      </c>
      <c r="T405" s="290" cm="1">
        <f t="array" ref="T405">IF(Parameters!$E$55="No",IF($A405&lt;=Parameters!$H$28,Parameters!$G$28*$A405,IF($A405&lt;=Parameters!$H$29,Parameters!$G$28*Parameters!$H$28+Parameters!$G$29*($A405-Parameters!$H$28),IF($A405&lt;=Parameters!$H$30,Parameters!$G$28*Parameters!$H$28+Parameters!$G$29*(Parameters!$H$29-Parameters!$H$28)+Parameters!$G$30*($A405-Parameters!$H$29),Parameters!$G$28*Parameters!$H$28+Parameters!$G$29*(Parameters!$H$29-Parameters!$H$28)+Parameters!$G$30*(Parameters!$H$30-Parameters!$H$29)+Parameters!$G$31*($A405-Parameters!$H$30)))),_xlfn.IFS($A405&lt;=Parameters!$H$28,Parameters!$G$28*$A405,$A405&lt;=Parameters!$H$29,Parameters!$G$29*$A405,$A405&lt;=Parameters!$H$30,Parameters!$G$30*$A405,$A405&gt;Parameters!$H$30,Parameters!$G$31*$A405))</f>
        <v>51228.5</v>
      </c>
      <c r="U405" s="290">
        <f t="shared" si="189"/>
        <v>128.07124999999999</v>
      </c>
      <c r="V405" s="290" cm="1">
        <f t="array" ref="V405">IF(Parameters!$E$55="No",IF($A405&lt;=Parameters!$H$34,Parameters!$G$34*$A405,IF($A405&lt;=Parameters!$H$35,Parameters!$G$34*Parameters!$H$34+Parameters!$G$35*($A405-Parameters!$H$34),IF($A405&lt;=Parameters!$H$36,Parameters!$G$34*Parameters!$H$34+Parameters!$G$35*(Parameters!$H$35-Parameters!$H$34)+Parameters!$G$36*($A405-Parameters!$H$35),Parameters!$G$34*Parameters!$H$34+Parameters!$G$35*(Parameters!$H$35-Parameters!$H$34)+Parameters!$G$36*(Parameters!$H$36-Parameters!$H$35)+Parameters!$G$37*($A405-Parameters!$H$36)))),_xlfn.IFS($A405&lt;=Parameters!$H$34,Parameters!$G$34*$A405,$A405&lt;=Parameters!$H$35,Parameters!$G$35*$A405,$A405&lt;=Parameters!$H$36,Parameters!$G$36*$A405,$A405&gt;Parameters!$H$36,Parameters!$G$37*$A405))</f>
        <v>54185</v>
      </c>
      <c r="W405" s="290">
        <f t="shared" si="213"/>
        <v>135.46250000000001</v>
      </c>
      <c r="X405" s="290" cm="1">
        <f t="array" ref="X405">IF(Parameters!$E$55="No",IF($A405&lt;=Parameters!$H$39,Parameters!$G$39*$A405,IF($A405&lt;=Parameters!$H$40,Parameters!$G$39*Parameters!$H$39+Parameters!$G$40*($A405-Parameters!$H$39),IF($A405&lt;=Parameters!$H$41,Parameters!$G$39*Parameters!$H$39+Parameters!$G$40*(Parameters!$H$40-Parameters!$H$39)+Parameters!$G$41*($A405-Parameters!$H$40),Parameters!$G$39*Parameters!$H$39+Parameters!$G$40*(Parameters!$H$40-Parameters!$H$39)+Parameters!$G$41*(Parameters!$H$41-Parameters!$H$40)+Parameters!$G$42*($A405-Parameters!$H$41)))),_xlfn.IFS($A405&lt;=Parameters!$H$39,Parameters!$G$39*$A405,$A405&lt;=Parameters!$H$40,Parameters!$G$40*$A405,$A405&lt;=Parameters!$H$41,Parameters!$G$41*$A405,$A405&gt;Parameters!$H$41,Parameters!$G$42*$A405))</f>
        <v>57292.5</v>
      </c>
      <c r="Y405" s="290">
        <f t="shared" si="214"/>
        <v>143.23124999999999</v>
      </c>
      <c r="Z405" s="290" cm="1">
        <f t="array" ref="Z405">IF(Parameters!$F$55="No",IF($A405&lt;=Parameters!$J$23,Parameters!$I$23*$A405,IF($A405&lt;=Parameters!$J$24,Parameters!$I$23*Parameters!$J$23+Parameters!$I$24*($A405-Parameters!$J$23),IF($A405&lt;=Parameters!$J$25,Parameters!$I$23*Parameters!$J$23+Parameters!$I$24*(Parameters!$J$24-Parameters!$J$23)+Parameters!$I$25*($A405-Parameters!$J$24),Parameters!$I$23*Parameters!$J$23+Parameters!$I$24*(Parameters!$J$24-Parameters!$J$23)+Parameters!$I$25*(Parameters!$J$25-Parameters!$J$24)+Parameters!$I$26*($A405-Parameters!$J$25)))),_xlfn.IFS($A405&lt;=Parameters!$J$23,Parameters!$I$23*$A405,$A405&lt;=Parameters!$J$24,Parameters!$I$24*$A405,$A405&lt;=Parameters!$J$25,Parameters!$I$25*$A405,$A405&gt;Parameters!$J$25,Parameters!$I$26*$A405))</f>
        <v>41000</v>
      </c>
      <c r="AA405" s="290">
        <f t="shared" si="190"/>
        <v>102.5</v>
      </c>
      <c r="AB405" s="290" cm="1">
        <f t="array" ref="AB405">IF(Parameters!$F$55="No",IF($A405&lt;=Parameters!$J$28,Parameters!$I$28*$A405,IF($A405&lt;=Parameters!$J$29,Parameters!$I$28*Parameters!$J$28+Parameters!$I$29*($A405-Parameters!$J$28),IF($A405&lt;=Parameters!$J$30,Parameters!$I$28*Parameters!$J$28+Parameters!$I$29*(Parameters!$J$29-Parameters!$J$28)+Parameters!$I$30*($A405-Parameters!$J$29),Parameters!$I$28*Parameters!$J$28+Parameters!$I$29*(Parameters!$J$29-Parameters!$J$28)+Parameters!$I$30*(Parameters!$J$30-Parameters!$J$29)+Parameters!$I$31*($A405-Parameters!$J$30)))),_xlfn.IFS($A405&lt;=Parameters!$J$28,Parameters!$I$28*$A405,$A405&lt;=Parameters!$J$29,Parameters!$I$29*$A405,$A405&lt;=Parameters!$J$30,Parameters!$I$30*$A405,$A405&gt;Parameters!$J$30,Parameters!$I$31*$A405))</f>
        <v>51228.5</v>
      </c>
      <c r="AC405" s="290">
        <f t="shared" si="191"/>
        <v>128.07124999999999</v>
      </c>
      <c r="AD405" s="290" cm="1">
        <f t="array" ref="AD405">IF(Parameters!$F$55="No",IF($A405&lt;=Parameters!$J$34,Parameters!$I$34*$A405,IF($A405&lt;=Parameters!$J$35,Parameters!$I$34*Parameters!$J$34+Parameters!$I$35*($A405-Parameters!$J$34),IF($A405&lt;=Parameters!$J$36,Parameters!$I$34*Parameters!$J$34+Parameters!$I$35*(Parameters!$J$35-Parameters!$J$34)+Parameters!$I$36*($A405-Parameters!$J$35),Parameters!$I$34*Parameters!$J$34+Parameters!$I$35*(Parameters!$J$35-Parameters!$J$34)+Parameters!$I$36*(Parameters!$J$36-Parameters!$J$35)+Parameters!$I$37*($A405-Parameters!$J$36)))),_xlfn.IFS($A405&lt;=Parameters!$J$34,Parameters!$I$34*$A405,$A405&lt;=Parameters!$J$35,Parameters!$I$35*$A405,$A405&lt;=Parameters!$J$36,Parameters!$I$36*$A405,$A405&gt;Parameters!$J$36,Parameters!$I$37*$A405))</f>
        <v>54185</v>
      </c>
      <c r="AE405" s="290">
        <f t="shared" si="215"/>
        <v>135.46250000000001</v>
      </c>
      <c r="AF405" s="290" cm="1">
        <f t="array" ref="AF405">IF(Parameters!$F$55="No",IF($A405&lt;=Parameters!$J$39,Parameters!$I$39*$A405,IF($A405&lt;=Parameters!$J$40,Parameters!$I$39*Parameters!$J$39+Parameters!$I$40*($A405-Parameters!$J$39),IF($A405&lt;=Parameters!$J$41,Parameters!$I$39*Parameters!$J$39+Parameters!$I$40*(Parameters!$J$40-Parameters!$J$39)+Parameters!$I$41*($A405-Parameters!$J$40),Parameters!$I$39*Parameters!$J$39+Parameters!$I$40*(Parameters!$J$40-Parameters!$J$39)+Parameters!$I$41*(Parameters!$J$41-Parameters!$J$40)+Parameters!$I$42*($A405-Parameters!$J$41)))),_xlfn.IFS($A405&lt;=Parameters!$J$39,Parameters!$I$39*$A405,$A405&lt;=Parameters!$J$40,Parameters!$I$40*$A405,$A405&lt;=Parameters!$J$41,Parameters!$I$41*$A405,$A405&gt;Parameters!$J$41,Parameters!$I$42*$A405))</f>
        <v>57292.5</v>
      </c>
      <c r="AG405" s="290">
        <f t="shared" si="216"/>
        <v>143.23124999999999</v>
      </c>
      <c r="AI405" s="428">
        <f t="shared" si="192"/>
        <v>136.48999999999796</v>
      </c>
      <c r="AJ405" s="428">
        <f t="shared" si="193"/>
        <v>159.36000000000058</v>
      </c>
      <c r="AK405" s="428">
        <f t="shared" si="194"/>
        <v>143.54000000000087</v>
      </c>
      <c r="AL405" s="428">
        <f t="shared" si="195"/>
        <v>158.45999999999913</v>
      </c>
      <c r="AM405" s="428">
        <f t="shared" si="196"/>
        <v>136.48999999999796</v>
      </c>
      <c r="AN405" s="428">
        <f t="shared" si="197"/>
        <v>159.36000000000058</v>
      </c>
      <c r="AO405" s="428">
        <f t="shared" si="198"/>
        <v>143.54000000000087</v>
      </c>
      <c r="AP405" s="428">
        <f t="shared" si="199"/>
        <v>158.45999999999913</v>
      </c>
      <c r="AQ405" s="428">
        <f t="shared" si="200"/>
        <v>136.48999999999796</v>
      </c>
      <c r="AR405" s="428">
        <f t="shared" si="201"/>
        <v>159.36000000000058</v>
      </c>
      <c r="AS405" s="428">
        <f t="shared" si="202"/>
        <v>143.54000000000087</v>
      </c>
      <c r="AT405" s="428">
        <f t="shared" si="203"/>
        <v>158.45999999999913</v>
      </c>
      <c r="AU405" s="428">
        <f t="shared" si="204"/>
        <v>136.48999999999796</v>
      </c>
      <c r="AV405" s="428">
        <f t="shared" si="205"/>
        <v>159.36000000000058</v>
      </c>
      <c r="AW405" s="428">
        <f t="shared" si="206"/>
        <v>143.54000000000087</v>
      </c>
      <c r="AX405" s="428">
        <f t="shared" si="207"/>
        <v>158.45999999999913</v>
      </c>
    </row>
    <row r="406">
      <c r="A406" s="413">
        <v>401</v>
      </c>
      <c r="B406" s="290" cm="1">
        <f t="array" ref="B406">IF(Parameters!$C$55="No",IF($A406&lt;=Parameters!$D$23,Parameters!$C$23*$A406,IF($A406&lt;=Parameters!$D$24,Parameters!$C$23*Parameters!$D$23+Parameters!$C$24*($A406-Parameters!$D$23),IF($A406&lt;=Parameters!$D$25,Parameters!$C$23*Parameters!$D$23+Parameters!$C$24*(Parameters!$D$24-Parameters!$D$23)+Parameters!$C$25*($A406-Parameters!$D$24),Parameters!$C$23*Parameters!$D$23+Parameters!$C$24*(Parameters!$D$24-Parameters!$D$23)+Parameters!$C$25*(Parameters!$D$25-Parameters!$D$24)+Parameters!$C$26*($A406-Parameters!$D$25)))),_xlfn.IFS($A406&lt;=Parameters!$D$23,Parameters!$C$23*$A406,$A406&lt;=Parameters!$D$24,Parameters!$C$24*$A406,$A406&lt;=Parameters!$D$25,Parameters!$C$25*$A406,$A406&gt;Parameters!$D$25,Parameters!$C$26*$A406))</f>
        <v>41136.490000000005</v>
      </c>
      <c r="C406" s="290">
        <f t="shared" si="208"/>
        <v>102.58476309226934</v>
      </c>
      <c r="D406" s="290" cm="1">
        <f t="array" ref="D406">IF(Parameters!$C$55="No",IF($A406&lt;=Parameters!$D$28,Parameters!$C$28*$A406,IF($A406&lt;=Parameters!$D$29,Parameters!$C$28*Parameters!$D$28+Parameters!$C$29*($A406-Parameters!$D$28),IF($A406&lt;=Parameters!$D$30,Parameters!$C$28*Parameters!$D$28+Parameters!$C$29*(Parameters!$D$29-Parameters!$D$28)+Parameters!$C$30*($A406-Parameters!$D$29),Parameters!$C$28*Parameters!$D$28+Parameters!$C$29*(Parameters!$D$29-Parameters!$D$28)+Parameters!$C$30*(Parameters!$D$30-Parameters!$D$29)+Parameters!$C$31*($A406-Parameters!$D$30)))),_xlfn.IFS($A406&lt;=Parameters!$D$28,Parameters!$C$28*$A406,$A406&lt;=Parameters!$D$29,Parameters!$C$29*$A406,$A406&lt;=Parameters!$D$30,Parameters!$C$30*$A406,$A406&gt;Parameters!$D$30,Parameters!$C$31*$A406))</f>
        <v>51387.86</v>
      </c>
      <c r="E406" s="290">
        <f t="shared" si="208"/>
        <v>128.14927680798004</v>
      </c>
      <c r="F406" s="290" cm="1">
        <f t="array" ref="F406">IF(Parameters!$C$55="No",IF($A406&lt;=Parameters!$D$34,Parameters!$C$34*$A406,IF($A406&lt;=Parameters!$D$35,Parameters!$C$34*Parameters!$D$34+Parameters!$C$35*($A406-Parameters!$D$34),IF($A406&lt;=Parameters!$D$36,Parameters!$C$34*Parameters!$D$34+Parameters!$C$35*(Parameters!$D$35-Parameters!$D$34)+Parameters!$C$36*($A406-Parameters!$D$35),Parameters!$C$34*Parameters!$D$34+Parameters!$C$35*(Parameters!$D$35-Parameters!$D$34)+Parameters!$C$36*(Parameters!$D$36-Parameters!$D$35)+Parameters!$C$37*($A406-Parameters!$D$36)))),_xlfn.IFS($A406&lt;=Parameters!$D$34,Parameters!$C$34*$A406,$A406&lt;=Parameters!$D$35,Parameters!$C$35*$A406,$A406&lt;=Parameters!$D$36,Parameters!$C$36*$A406,$A406&gt;Parameters!$D$36,Parameters!$C$37*$A406))</f>
        <v>54328.54</v>
      </c>
      <c r="G406" s="290">
        <f t="shared" si="209"/>
        <v>135.48264339152121</v>
      </c>
      <c r="H406" s="290" cm="1">
        <f t="array" ref="H406">IF(Parameters!$C$55="No",IF($A406&lt;=Parameters!$D$39,Parameters!$C$39*$A406,IF($A406&lt;=Parameters!$D$40,Parameters!$C$39*Parameters!$D$39+Parameters!$C$40*($A406-Parameters!$D$39),IF($A406&lt;=Parameters!$D$41,Parameters!$C$39*Parameters!$D$39+Parameters!$C$40*(Parameters!$D$40-Parameters!$D$39)+Parameters!$C$41*($A406-Parameters!$D$40),Parameters!$C$39*Parameters!$D$39+Parameters!$C$40*(Parameters!$D$40-Parameters!$D$39)+Parameters!$C$41*(Parameters!$D$41-Parameters!$D$40)+Parameters!$C$42*($A406-Parameters!$D$41)))),_xlfn.IFS($A406&lt;=Parameters!$D$39,Parameters!$C$39*$A406,$A406&lt;=Parameters!$D$40,Parameters!$C$40*$A406,$A406&lt;=Parameters!$D$41,Parameters!$C$41*$A406,$A406&gt;Parameters!$D$41,Parameters!$C$42*$A406))</f>
        <v>57450.96</v>
      </c>
      <c r="I406" s="290">
        <f t="shared" si="210"/>
        <v>143.26922693266832</v>
      </c>
      <c r="J406" s="290" cm="1">
        <f t="array" ref="J406">IF(Parameters!$D$55="No",IF($A406&lt;=Parameters!$F$23,Parameters!$E$23*$A406,IF($A406&lt;=Parameters!$F$24,Parameters!$E$23*Parameters!$F$23+Parameters!$E$24*($A406-Parameters!$F$23),IF($A406&lt;=Parameters!$F$25,Parameters!$E$23*Parameters!$F$23+Parameters!$E$24*(Parameters!$F$24-Parameters!$F$23)+Parameters!$E$25*($A406-Parameters!$F$24),Parameters!$E$23*Parameters!$F$23+Parameters!$E$24*(Parameters!$F$24-Parameters!$F$23)+Parameters!$E$25*(Parameters!$F$25-Parameters!$F$24)+Parameters!$E$26*($A406-Parameters!$F$25)))),_xlfn.IFS($A406&lt;=Parameters!$F$23,Parameters!$E$23*$A406,$A406&lt;=Parameters!$F$24,Parameters!$E$24*$A406,$A406&lt;=Parameters!$F$25,Parameters!$E$25*$A406,$A406&gt;Parameters!$F$25,Parameters!$E$26*$A406))</f>
        <v>41136.490000000005</v>
      </c>
      <c r="K406" s="290">
        <f t="shared" si="186"/>
        <v>102.58476309226934</v>
      </c>
      <c r="L406" s="290" cm="1">
        <f t="array" ref="L406">IF(Parameters!$D$55="No",IF($A406&lt;=Parameters!$F$28,Parameters!$E$28*$A406,IF($A406&lt;=Parameters!$F$29,Parameters!$E$28*Parameters!$F$28+Parameters!$E$29*($A406-Parameters!$F$28),IF($A406&lt;=Parameters!$F$30,Parameters!$E$28*Parameters!$F$28+Parameters!$E$29*(Parameters!$F$29-Parameters!$F$28)+Parameters!$E$30*($A406-Parameters!$F$29),Parameters!$E$28*Parameters!$F$28+Parameters!$E$29*(Parameters!$F$29-Parameters!$F$28)+Parameters!$E$30*(Parameters!$F$30-Parameters!$F$29)+Parameters!$E$31*($A406-Parameters!$F$30)))),_xlfn.IFS($A406&lt;=Parameters!$F$28,Parameters!$E$28*$A406,$A406&lt;=Parameters!$F$29,Parameters!$E$29*$A406,$A406&lt;=Parameters!$F$30,Parameters!$E$30*$A406,$A406&gt;Parameters!$F$30,Parameters!$E$31*$A406))</f>
        <v>51387.86</v>
      </c>
      <c r="M406" s="290">
        <f t="shared" si="187"/>
        <v>128.14927680798004</v>
      </c>
      <c r="N406" s="290" cm="1">
        <f t="array" ref="N406">IF(Parameters!$D$55="No",IF($A406&lt;=Parameters!$F$34,Parameters!$E$34*$A406,IF($A406&lt;=Parameters!$F$35,Parameters!$E$34*Parameters!$F$34+Parameters!$E$35*($A406-Parameters!$F$34),IF($A406&lt;=Parameters!$F$36,Parameters!$E$34*Parameters!$F$34+Parameters!$E$35*(Parameters!$F$35-Parameters!$F$34)+Parameters!$E$36*($A406-Parameters!$F$35),Parameters!$E$34*Parameters!$F$34+Parameters!$E$35*(Parameters!$F$35-Parameters!$F$34)+Parameters!$E$36*(Parameters!$F$36-Parameters!$F$35)+Parameters!$E$37*($A406-Parameters!$F$36)))),_xlfn.IFS($A406&lt;=Parameters!$F$34,Parameters!$E$34*$A406,$A406&lt;=Parameters!$F$35,Parameters!$E$35*$A406,$A406&lt;=Parameters!$F$36,Parameters!$E$36*$A406,$A406&gt;Parameters!$F$36,Parameters!$E$37*$A406))</f>
        <v>54328.54</v>
      </c>
      <c r="O406" s="290">
        <f t="shared" si="211"/>
        <v>135.48264339152121</v>
      </c>
      <c r="P406" s="290" cm="1">
        <f t="array" ref="P406">IF(Parameters!$D$55="No",IF($A406&lt;=Parameters!$F$39,Parameters!$E$39*$A406,IF($A406&lt;=Parameters!$F$40,Parameters!$E$39*Parameters!$F$39+Parameters!$E$40*($A406-Parameters!$F$39),IF($A406&lt;=Parameters!$F$41,Parameters!$E$39*Parameters!$F$39+Parameters!$E$40*(Parameters!$F$40-Parameters!$F$39)+Parameters!$E$41*($A406-Parameters!$F$40),Parameters!$E$39*Parameters!$F$39+Parameters!$E$40*(Parameters!$F$40-Parameters!$F$39)+Parameters!$E$41*(Parameters!$F$41-Parameters!$F$40)+Parameters!$E$42*($A406-Parameters!$F$41)))),_xlfn.IFS($A406&lt;=Parameters!$F$39,Parameters!$E$39*$A406,$A406&lt;=Parameters!$F$40,Parameters!$E$40*$A406,$A406&lt;=Parameters!$F$41,Parameters!$E$41*$A406,$A406&gt;Parameters!$F$41,Parameters!$E$42*$A406))</f>
        <v>57450.96</v>
      </c>
      <c r="Q406" s="290">
        <f t="shared" si="212"/>
        <v>143.26922693266832</v>
      </c>
      <c r="R406" s="290" cm="1">
        <f t="array" ref="R406">IF(Parameters!$E$55="No",IF($A406&lt;=Parameters!$H$23,Parameters!$G$23*$A406,IF($A406&lt;=Parameters!$H$24,Parameters!$G$23*Parameters!$H$23+Parameters!$G$24*($A406-Parameters!$H$23),IF($A406&lt;=Parameters!$H$25,Parameters!$G$23*Parameters!$H$23+Parameters!$G$24*(Parameters!$H$24-Parameters!$H$23)+Parameters!$G$25*($A406-Parameters!$H$24),Parameters!$G$23*Parameters!$H$23+Parameters!$G$24*(Parameters!$H$24-Parameters!$H$23)+Parameters!$G$25*(Parameters!$H$25-Parameters!$H$24)+Parameters!$G$26*($A406-Parameters!$H$25)))),_xlfn.IFS($A406&lt;=Parameters!$H$23,Parameters!$G$23*$A406,$A406&lt;=Parameters!$H$24,Parameters!$G$24*$A406,$A406&lt;=Parameters!$H$25,Parameters!$G$25*$A406,$A406&gt;Parameters!$H$25,Parameters!$G$26*$A406))</f>
        <v>41136.490000000005</v>
      </c>
      <c r="S406" s="290">
        <f t="shared" si="188"/>
        <v>102.58476309226934</v>
      </c>
      <c r="T406" s="290" cm="1">
        <f t="array" ref="T406">IF(Parameters!$E$55="No",IF($A406&lt;=Parameters!$H$28,Parameters!$G$28*$A406,IF($A406&lt;=Parameters!$H$29,Parameters!$G$28*Parameters!$H$28+Parameters!$G$29*($A406-Parameters!$H$28),IF($A406&lt;=Parameters!$H$30,Parameters!$G$28*Parameters!$H$28+Parameters!$G$29*(Parameters!$H$29-Parameters!$H$28)+Parameters!$G$30*($A406-Parameters!$H$29),Parameters!$G$28*Parameters!$H$28+Parameters!$G$29*(Parameters!$H$29-Parameters!$H$28)+Parameters!$G$30*(Parameters!$H$30-Parameters!$H$29)+Parameters!$G$31*($A406-Parameters!$H$30)))),_xlfn.IFS($A406&lt;=Parameters!$H$28,Parameters!$G$28*$A406,$A406&lt;=Parameters!$H$29,Parameters!$G$29*$A406,$A406&lt;=Parameters!$H$30,Parameters!$G$30*$A406,$A406&gt;Parameters!$H$30,Parameters!$G$31*$A406))</f>
        <v>51387.86</v>
      </c>
      <c r="U406" s="290">
        <f t="shared" si="189"/>
        <v>128.14927680798004</v>
      </c>
      <c r="V406" s="290" cm="1">
        <f t="array" ref="V406">IF(Parameters!$E$55="No",IF($A406&lt;=Parameters!$H$34,Parameters!$G$34*$A406,IF($A406&lt;=Parameters!$H$35,Parameters!$G$34*Parameters!$H$34+Parameters!$G$35*($A406-Parameters!$H$34),IF($A406&lt;=Parameters!$H$36,Parameters!$G$34*Parameters!$H$34+Parameters!$G$35*(Parameters!$H$35-Parameters!$H$34)+Parameters!$G$36*($A406-Parameters!$H$35),Parameters!$G$34*Parameters!$H$34+Parameters!$G$35*(Parameters!$H$35-Parameters!$H$34)+Parameters!$G$36*(Parameters!$H$36-Parameters!$H$35)+Parameters!$G$37*($A406-Parameters!$H$36)))),_xlfn.IFS($A406&lt;=Parameters!$H$34,Parameters!$G$34*$A406,$A406&lt;=Parameters!$H$35,Parameters!$G$35*$A406,$A406&lt;=Parameters!$H$36,Parameters!$G$36*$A406,$A406&gt;Parameters!$H$36,Parameters!$G$37*$A406))</f>
        <v>54328.54</v>
      </c>
      <c r="W406" s="290">
        <f t="shared" si="213"/>
        <v>135.48264339152121</v>
      </c>
      <c r="X406" s="290" cm="1">
        <f t="array" ref="X406">IF(Parameters!$E$55="No",IF($A406&lt;=Parameters!$H$39,Parameters!$G$39*$A406,IF($A406&lt;=Parameters!$H$40,Parameters!$G$39*Parameters!$H$39+Parameters!$G$40*($A406-Parameters!$H$39),IF($A406&lt;=Parameters!$H$41,Parameters!$G$39*Parameters!$H$39+Parameters!$G$40*(Parameters!$H$40-Parameters!$H$39)+Parameters!$G$41*($A406-Parameters!$H$40),Parameters!$G$39*Parameters!$H$39+Parameters!$G$40*(Parameters!$H$40-Parameters!$H$39)+Parameters!$G$41*(Parameters!$H$41-Parameters!$H$40)+Parameters!$G$42*($A406-Parameters!$H$41)))),_xlfn.IFS($A406&lt;=Parameters!$H$39,Parameters!$G$39*$A406,$A406&lt;=Parameters!$H$40,Parameters!$G$40*$A406,$A406&lt;=Parameters!$H$41,Parameters!$G$41*$A406,$A406&gt;Parameters!$H$41,Parameters!$G$42*$A406))</f>
        <v>57450.96</v>
      </c>
      <c r="Y406" s="290">
        <f t="shared" si="214"/>
        <v>143.26922693266832</v>
      </c>
      <c r="Z406" s="290" cm="1">
        <f t="array" ref="Z406">IF(Parameters!$F$55="No",IF($A406&lt;=Parameters!$J$23,Parameters!$I$23*$A406,IF($A406&lt;=Parameters!$J$24,Parameters!$I$23*Parameters!$J$23+Parameters!$I$24*($A406-Parameters!$J$23),IF($A406&lt;=Parameters!$J$25,Parameters!$I$23*Parameters!$J$23+Parameters!$I$24*(Parameters!$J$24-Parameters!$J$23)+Parameters!$I$25*($A406-Parameters!$J$24),Parameters!$I$23*Parameters!$J$23+Parameters!$I$24*(Parameters!$J$24-Parameters!$J$23)+Parameters!$I$25*(Parameters!$J$25-Parameters!$J$24)+Parameters!$I$26*($A406-Parameters!$J$25)))),_xlfn.IFS($A406&lt;=Parameters!$J$23,Parameters!$I$23*$A406,$A406&lt;=Parameters!$J$24,Parameters!$I$24*$A406,$A406&lt;=Parameters!$J$25,Parameters!$I$25*$A406,$A406&gt;Parameters!$J$25,Parameters!$I$26*$A406))</f>
        <v>41136.490000000005</v>
      </c>
      <c r="AA406" s="290">
        <f t="shared" si="190"/>
        <v>102.58476309226934</v>
      </c>
      <c r="AB406" s="290" cm="1">
        <f t="array" ref="AB406">IF(Parameters!$F$55="No",IF($A406&lt;=Parameters!$J$28,Parameters!$I$28*$A406,IF($A406&lt;=Parameters!$J$29,Parameters!$I$28*Parameters!$J$28+Parameters!$I$29*($A406-Parameters!$J$28),IF($A406&lt;=Parameters!$J$30,Parameters!$I$28*Parameters!$J$28+Parameters!$I$29*(Parameters!$J$29-Parameters!$J$28)+Parameters!$I$30*($A406-Parameters!$J$29),Parameters!$I$28*Parameters!$J$28+Parameters!$I$29*(Parameters!$J$29-Parameters!$J$28)+Parameters!$I$30*(Parameters!$J$30-Parameters!$J$29)+Parameters!$I$31*($A406-Parameters!$J$30)))),_xlfn.IFS($A406&lt;=Parameters!$J$28,Parameters!$I$28*$A406,$A406&lt;=Parameters!$J$29,Parameters!$I$29*$A406,$A406&lt;=Parameters!$J$30,Parameters!$I$30*$A406,$A406&gt;Parameters!$J$30,Parameters!$I$31*$A406))</f>
        <v>51387.86</v>
      </c>
      <c r="AC406" s="290">
        <f t="shared" si="191"/>
        <v>128.14927680798004</v>
      </c>
      <c r="AD406" s="290" cm="1">
        <f t="array" ref="AD406">IF(Parameters!$F$55="No",IF($A406&lt;=Parameters!$J$34,Parameters!$I$34*$A406,IF($A406&lt;=Parameters!$J$35,Parameters!$I$34*Parameters!$J$34+Parameters!$I$35*($A406-Parameters!$J$34),IF($A406&lt;=Parameters!$J$36,Parameters!$I$34*Parameters!$J$34+Parameters!$I$35*(Parameters!$J$35-Parameters!$J$34)+Parameters!$I$36*($A406-Parameters!$J$35),Parameters!$I$34*Parameters!$J$34+Parameters!$I$35*(Parameters!$J$35-Parameters!$J$34)+Parameters!$I$36*(Parameters!$J$36-Parameters!$J$35)+Parameters!$I$37*($A406-Parameters!$J$36)))),_xlfn.IFS($A406&lt;=Parameters!$J$34,Parameters!$I$34*$A406,$A406&lt;=Parameters!$J$35,Parameters!$I$35*$A406,$A406&lt;=Parameters!$J$36,Parameters!$I$36*$A406,$A406&gt;Parameters!$J$36,Parameters!$I$37*$A406))</f>
        <v>54328.54</v>
      </c>
      <c r="AE406" s="290">
        <f t="shared" si="215"/>
        <v>135.48264339152121</v>
      </c>
      <c r="AF406" s="290" cm="1">
        <f t="array" ref="AF406">IF(Parameters!$F$55="No",IF($A406&lt;=Parameters!$J$39,Parameters!$I$39*$A406,IF($A406&lt;=Parameters!$J$40,Parameters!$I$39*Parameters!$J$39+Parameters!$I$40*($A406-Parameters!$J$39),IF($A406&lt;=Parameters!$J$41,Parameters!$I$39*Parameters!$J$39+Parameters!$I$40*(Parameters!$J$40-Parameters!$J$39)+Parameters!$I$41*($A406-Parameters!$J$40),Parameters!$I$39*Parameters!$J$39+Parameters!$I$40*(Parameters!$J$40-Parameters!$J$39)+Parameters!$I$41*(Parameters!$J$41-Parameters!$J$40)+Parameters!$I$42*($A406-Parameters!$J$41)))),_xlfn.IFS($A406&lt;=Parameters!$J$39,Parameters!$I$39*$A406,$A406&lt;=Parameters!$J$40,Parameters!$I$40*$A406,$A406&lt;=Parameters!$J$41,Parameters!$I$41*$A406,$A406&gt;Parameters!$J$41,Parameters!$I$42*$A406))</f>
        <v>57450.96</v>
      </c>
      <c r="AG406" s="290">
        <f t="shared" si="216"/>
        <v>143.26922693266832</v>
      </c>
      <c r="AI406" s="428">
        <f t="shared" si="192"/>
        <v>136.49000000000524</v>
      </c>
      <c r="AJ406" s="428">
        <f t="shared" si="193"/>
        <v>159.36000000000058</v>
      </c>
      <c r="AK406" s="428">
        <f t="shared" si="194"/>
        <v>143.54000000000087</v>
      </c>
      <c r="AL406" s="428">
        <f t="shared" si="195"/>
        <v>158.45999999999913</v>
      </c>
      <c r="AM406" s="428">
        <f t="shared" si="196"/>
        <v>136.49000000000524</v>
      </c>
      <c r="AN406" s="428">
        <f t="shared" si="197"/>
        <v>159.36000000000058</v>
      </c>
      <c r="AO406" s="428">
        <f t="shared" si="198"/>
        <v>143.54000000000087</v>
      </c>
      <c r="AP406" s="428">
        <f t="shared" si="199"/>
        <v>158.45999999999913</v>
      </c>
      <c r="AQ406" s="428">
        <f t="shared" si="200"/>
        <v>136.49000000000524</v>
      </c>
      <c r="AR406" s="428">
        <f t="shared" si="201"/>
        <v>159.36000000000058</v>
      </c>
      <c r="AS406" s="428">
        <f t="shared" si="202"/>
        <v>143.54000000000087</v>
      </c>
      <c r="AT406" s="428">
        <f t="shared" si="203"/>
        <v>158.45999999999913</v>
      </c>
      <c r="AU406" s="428">
        <f t="shared" si="204"/>
        <v>136.49000000000524</v>
      </c>
      <c r="AV406" s="428">
        <f t="shared" si="205"/>
        <v>159.36000000000058</v>
      </c>
      <c r="AW406" s="428">
        <f t="shared" si="206"/>
        <v>143.54000000000087</v>
      </c>
      <c r="AX406" s="428">
        <f t="shared" si="207"/>
        <v>158.45999999999913</v>
      </c>
    </row>
    <row r="407">
      <c r="A407" s="413">
        <v>402</v>
      </c>
      <c r="B407" s="290" cm="1">
        <f t="array" ref="B407">IF(Parameters!$C$55="No",IF($A407&lt;=Parameters!$D$23,Parameters!$C$23*$A407,IF($A407&lt;=Parameters!$D$24,Parameters!$C$23*Parameters!$D$23+Parameters!$C$24*($A407-Parameters!$D$23),IF($A407&lt;=Parameters!$D$25,Parameters!$C$23*Parameters!$D$23+Parameters!$C$24*(Parameters!$D$24-Parameters!$D$23)+Parameters!$C$25*($A407-Parameters!$D$24),Parameters!$C$23*Parameters!$D$23+Parameters!$C$24*(Parameters!$D$24-Parameters!$D$23)+Parameters!$C$25*(Parameters!$D$25-Parameters!$D$24)+Parameters!$C$26*($A407-Parameters!$D$25)))),_xlfn.IFS($A407&lt;=Parameters!$D$23,Parameters!$C$23*$A407,$A407&lt;=Parameters!$D$24,Parameters!$C$24*$A407,$A407&lt;=Parameters!$D$25,Parameters!$C$25*$A407,$A407&gt;Parameters!$D$25,Parameters!$C$26*$A407))</f>
        <v>41272.980000000003</v>
      </c>
      <c r="C407" s="290">
        <f t="shared" si="208"/>
        <v>102.66910447761195</v>
      </c>
      <c r="D407" s="290" cm="1">
        <f t="array" ref="D407">IF(Parameters!$C$55="No",IF($A407&lt;=Parameters!$D$28,Parameters!$C$28*$A407,IF($A407&lt;=Parameters!$D$29,Parameters!$C$28*Parameters!$D$28+Parameters!$C$29*($A407-Parameters!$D$28),IF($A407&lt;=Parameters!$D$30,Parameters!$C$28*Parameters!$D$28+Parameters!$C$29*(Parameters!$D$29-Parameters!$D$28)+Parameters!$C$30*($A407-Parameters!$D$29),Parameters!$C$28*Parameters!$D$28+Parameters!$C$29*(Parameters!$D$29-Parameters!$D$28)+Parameters!$C$30*(Parameters!$D$30-Parameters!$D$29)+Parameters!$C$31*($A407-Parameters!$D$30)))),_xlfn.IFS($A407&lt;=Parameters!$D$28,Parameters!$C$28*$A407,$A407&lt;=Parameters!$D$29,Parameters!$C$29*$A407,$A407&lt;=Parameters!$D$30,Parameters!$C$30*$A407,$A407&gt;Parameters!$D$30,Parameters!$C$31*$A407))</f>
        <v>51547.22</v>
      </c>
      <c r="E407" s="290">
        <f t="shared" si="208"/>
        <v>128.22691542288558</v>
      </c>
      <c r="F407" s="290" cm="1">
        <f t="array" ref="F407">IF(Parameters!$C$55="No",IF($A407&lt;=Parameters!$D$34,Parameters!$C$34*$A407,IF($A407&lt;=Parameters!$D$35,Parameters!$C$34*Parameters!$D$34+Parameters!$C$35*($A407-Parameters!$D$34),IF($A407&lt;=Parameters!$D$36,Parameters!$C$34*Parameters!$D$34+Parameters!$C$35*(Parameters!$D$35-Parameters!$D$34)+Parameters!$C$36*($A407-Parameters!$D$35),Parameters!$C$34*Parameters!$D$34+Parameters!$C$35*(Parameters!$D$35-Parameters!$D$34)+Parameters!$C$36*(Parameters!$D$36-Parameters!$D$35)+Parameters!$C$37*($A407-Parameters!$D$36)))),_xlfn.IFS($A407&lt;=Parameters!$D$34,Parameters!$C$34*$A407,$A407&lt;=Parameters!$D$35,Parameters!$C$35*$A407,$A407&lt;=Parameters!$D$36,Parameters!$C$36*$A407,$A407&gt;Parameters!$D$36,Parameters!$C$37*$A407))</f>
        <v>54472.079999999994</v>
      </c>
      <c r="G407" s="290">
        <f t="shared" si="209"/>
        <v>135.50268656716418</v>
      </c>
      <c r="H407" s="290" cm="1">
        <f t="array" ref="H407">IF(Parameters!$C$55="No",IF($A407&lt;=Parameters!$D$39,Parameters!$C$39*$A407,IF($A407&lt;=Parameters!$D$40,Parameters!$C$39*Parameters!$D$39+Parameters!$C$40*($A407-Parameters!$D$39),IF($A407&lt;=Parameters!$D$41,Parameters!$C$39*Parameters!$D$39+Parameters!$C$40*(Parameters!$D$40-Parameters!$D$39)+Parameters!$C$41*($A407-Parameters!$D$40),Parameters!$C$39*Parameters!$D$39+Parameters!$C$40*(Parameters!$D$40-Parameters!$D$39)+Parameters!$C$41*(Parameters!$D$41-Parameters!$D$40)+Parameters!$C$42*($A407-Parameters!$D$41)))),_xlfn.IFS($A407&lt;=Parameters!$D$39,Parameters!$C$39*$A407,$A407&lt;=Parameters!$D$40,Parameters!$C$40*$A407,$A407&lt;=Parameters!$D$41,Parameters!$C$41*$A407,$A407&gt;Parameters!$D$41,Parameters!$C$42*$A407))</f>
        <v>57609.42</v>
      </c>
      <c r="I407" s="290">
        <f t="shared" si="210"/>
        <v>143.30701492537312</v>
      </c>
      <c r="J407" s="290" cm="1">
        <f t="array" ref="J407">IF(Parameters!$D$55="No",IF($A407&lt;=Parameters!$F$23,Parameters!$E$23*$A407,IF($A407&lt;=Parameters!$F$24,Parameters!$E$23*Parameters!$F$23+Parameters!$E$24*($A407-Parameters!$F$23),IF($A407&lt;=Parameters!$F$25,Parameters!$E$23*Parameters!$F$23+Parameters!$E$24*(Parameters!$F$24-Parameters!$F$23)+Parameters!$E$25*($A407-Parameters!$F$24),Parameters!$E$23*Parameters!$F$23+Parameters!$E$24*(Parameters!$F$24-Parameters!$F$23)+Parameters!$E$25*(Parameters!$F$25-Parameters!$F$24)+Parameters!$E$26*($A407-Parameters!$F$25)))),_xlfn.IFS($A407&lt;=Parameters!$F$23,Parameters!$E$23*$A407,$A407&lt;=Parameters!$F$24,Parameters!$E$24*$A407,$A407&lt;=Parameters!$F$25,Parameters!$E$25*$A407,$A407&gt;Parameters!$F$25,Parameters!$E$26*$A407))</f>
        <v>41272.980000000003</v>
      </c>
      <c r="K407" s="290">
        <f t="shared" si="186"/>
        <v>102.66910447761195</v>
      </c>
      <c r="L407" s="290" cm="1">
        <f t="array" ref="L407">IF(Parameters!$D$55="No",IF($A407&lt;=Parameters!$F$28,Parameters!$E$28*$A407,IF($A407&lt;=Parameters!$F$29,Parameters!$E$28*Parameters!$F$28+Parameters!$E$29*($A407-Parameters!$F$28),IF($A407&lt;=Parameters!$F$30,Parameters!$E$28*Parameters!$F$28+Parameters!$E$29*(Parameters!$F$29-Parameters!$F$28)+Parameters!$E$30*($A407-Parameters!$F$29),Parameters!$E$28*Parameters!$F$28+Parameters!$E$29*(Parameters!$F$29-Parameters!$F$28)+Parameters!$E$30*(Parameters!$F$30-Parameters!$F$29)+Parameters!$E$31*($A407-Parameters!$F$30)))),_xlfn.IFS($A407&lt;=Parameters!$F$28,Parameters!$E$28*$A407,$A407&lt;=Parameters!$F$29,Parameters!$E$29*$A407,$A407&lt;=Parameters!$F$30,Parameters!$E$30*$A407,$A407&gt;Parameters!$F$30,Parameters!$E$31*$A407))</f>
        <v>51547.22</v>
      </c>
      <c r="M407" s="290">
        <f t="shared" si="187"/>
        <v>128.22691542288558</v>
      </c>
      <c r="N407" s="290" cm="1">
        <f t="array" ref="N407">IF(Parameters!$D$55="No",IF($A407&lt;=Parameters!$F$34,Parameters!$E$34*$A407,IF($A407&lt;=Parameters!$F$35,Parameters!$E$34*Parameters!$F$34+Parameters!$E$35*($A407-Parameters!$F$34),IF($A407&lt;=Parameters!$F$36,Parameters!$E$34*Parameters!$F$34+Parameters!$E$35*(Parameters!$F$35-Parameters!$F$34)+Parameters!$E$36*($A407-Parameters!$F$35),Parameters!$E$34*Parameters!$F$34+Parameters!$E$35*(Parameters!$F$35-Parameters!$F$34)+Parameters!$E$36*(Parameters!$F$36-Parameters!$F$35)+Parameters!$E$37*($A407-Parameters!$F$36)))),_xlfn.IFS($A407&lt;=Parameters!$F$34,Parameters!$E$34*$A407,$A407&lt;=Parameters!$F$35,Parameters!$E$35*$A407,$A407&lt;=Parameters!$F$36,Parameters!$E$36*$A407,$A407&gt;Parameters!$F$36,Parameters!$E$37*$A407))</f>
        <v>54472.079999999994</v>
      </c>
      <c r="O407" s="290">
        <f t="shared" si="211"/>
        <v>135.50268656716418</v>
      </c>
      <c r="P407" s="290" cm="1">
        <f t="array" ref="P407">IF(Parameters!$D$55="No",IF($A407&lt;=Parameters!$F$39,Parameters!$E$39*$A407,IF($A407&lt;=Parameters!$F$40,Parameters!$E$39*Parameters!$F$39+Parameters!$E$40*($A407-Parameters!$F$39),IF($A407&lt;=Parameters!$F$41,Parameters!$E$39*Parameters!$F$39+Parameters!$E$40*(Parameters!$F$40-Parameters!$F$39)+Parameters!$E$41*($A407-Parameters!$F$40),Parameters!$E$39*Parameters!$F$39+Parameters!$E$40*(Parameters!$F$40-Parameters!$F$39)+Parameters!$E$41*(Parameters!$F$41-Parameters!$F$40)+Parameters!$E$42*($A407-Parameters!$F$41)))),_xlfn.IFS($A407&lt;=Parameters!$F$39,Parameters!$E$39*$A407,$A407&lt;=Parameters!$F$40,Parameters!$E$40*$A407,$A407&lt;=Parameters!$F$41,Parameters!$E$41*$A407,$A407&gt;Parameters!$F$41,Parameters!$E$42*$A407))</f>
        <v>57609.42</v>
      </c>
      <c r="Q407" s="290">
        <f t="shared" si="212"/>
        <v>143.30701492537312</v>
      </c>
      <c r="R407" s="290" cm="1">
        <f t="array" ref="R407">IF(Parameters!$E$55="No",IF($A407&lt;=Parameters!$H$23,Parameters!$G$23*$A407,IF($A407&lt;=Parameters!$H$24,Parameters!$G$23*Parameters!$H$23+Parameters!$G$24*($A407-Parameters!$H$23),IF($A407&lt;=Parameters!$H$25,Parameters!$G$23*Parameters!$H$23+Parameters!$G$24*(Parameters!$H$24-Parameters!$H$23)+Parameters!$G$25*($A407-Parameters!$H$24),Parameters!$G$23*Parameters!$H$23+Parameters!$G$24*(Parameters!$H$24-Parameters!$H$23)+Parameters!$G$25*(Parameters!$H$25-Parameters!$H$24)+Parameters!$G$26*($A407-Parameters!$H$25)))),_xlfn.IFS($A407&lt;=Parameters!$H$23,Parameters!$G$23*$A407,$A407&lt;=Parameters!$H$24,Parameters!$G$24*$A407,$A407&lt;=Parameters!$H$25,Parameters!$G$25*$A407,$A407&gt;Parameters!$H$25,Parameters!$G$26*$A407))</f>
        <v>41272.980000000003</v>
      </c>
      <c r="S407" s="290">
        <f t="shared" si="188"/>
        <v>102.66910447761195</v>
      </c>
      <c r="T407" s="290" cm="1">
        <f t="array" ref="T407">IF(Parameters!$E$55="No",IF($A407&lt;=Parameters!$H$28,Parameters!$G$28*$A407,IF($A407&lt;=Parameters!$H$29,Parameters!$G$28*Parameters!$H$28+Parameters!$G$29*($A407-Parameters!$H$28),IF($A407&lt;=Parameters!$H$30,Parameters!$G$28*Parameters!$H$28+Parameters!$G$29*(Parameters!$H$29-Parameters!$H$28)+Parameters!$G$30*($A407-Parameters!$H$29),Parameters!$G$28*Parameters!$H$28+Parameters!$G$29*(Parameters!$H$29-Parameters!$H$28)+Parameters!$G$30*(Parameters!$H$30-Parameters!$H$29)+Parameters!$G$31*($A407-Parameters!$H$30)))),_xlfn.IFS($A407&lt;=Parameters!$H$28,Parameters!$G$28*$A407,$A407&lt;=Parameters!$H$29,Parameters!$G$29*$A407,$A407&lt;=Parameters!$H$30,Parameters!$G$30*$A407,$A407&gt;Parameters!$H$30,Parameters!$G$31*$A407))</f>
        <v>51547.22</v>
      </c>
      <c r="U407" s="290">
        <f t="shared" si="189"/>
        <v>128.22691542288558</v>
      </c>
      <c r="V407" s="290" cm="1">
        <f t="array" ref="V407">IF(Parameters!$E$55="No",IF($A407&lt;=Parameters!$H$34,Parameters!$G$34*$A407,IF($A407&lt;=Parameters!$H$35,Parameters!$G$34*Parameters!$H$34+Parameters!$G$35*($A407-Parameters!$H$34),IF($A407&lt;=Parameters!$H$36,Parameters!$G$34*Parameters!$H$34+Parameters!$G$35*(Parameters!$H$35-Parameters!$H$34)+Parameters!$G$36*($A407-Parameters!$H$35),Parameters!$G$34*Parameters!$H$34+Parameters!$G$35*(Parameters!$H$35-Parameters!$H$34)+Parameters!$G$36*(Parameters!$H$36-Parameters!$H$35)+Parameters!$G$37*($A407-Parameters!$H$36)))),_xlfn.IFS($A407&lt;=Parameters!$H$34,Parameters!$G$34*$A407,$A407&lt;=Parameters!$H$35,Parameters!$G$35*$A407,$A407&lt;=Parameters!$H$36,Parameters!$G$36*$A407,$A407&gt;Parameters!$H$36,Parameters!$G$37*$A407))</f>
        <v>54472.079999999994</v>
      </c>
      <c r="W407" s="290">
        <f t="shared" si="213"/>
        <v>135.50268656716418</v>
      </c>
      <c r="X407" s="290" cm="1">
        <f t="array" ref="X407">IF(Parameters!$E$55="No",IF($A407&lt;=Parameters!$H$39,Parameters!$G$39*$A407,IF($A407&lt;=Parameters!$H$40,Parameters!$G$39*Parameters!$H$39+Parameters!$G$40*($A407-Parameters!$H$39),IF($A407&lt;=Parameters!$H$41,Parameters!$G$39*Parameters!$H$39+Parameters!$G$40*(Parameters!$H$40-Parameters!$H$39)+Parameters!$G$41*($A407-Parameters!$H$40),Parameters!$G$39*Parameters!$H$39+Parameters!$G$40*(Parameters!$H$40-Parameters!$H$39)+Parameters!$G$41*(Parameters!$H$41-Parameters!$H$40)+Parameters!$G$42*($A407-Parameters!$H$41)))),_xlfn.IFS($A407&lt;=Parameters!$H$39,Parameters!$G$39*$A407,$A407&lt;=Parameters!$H$40,Parameters!$G$40*$A407,$A407&lt;=Parameters!$H$41,Parameters!$G$41*$A407,$A407&gt;Parameters!$H$41,Parameters!$G$42*$A407))</f>
        <v>57609.42</v>
      </c>
      <c r="Y407" s="290">
        <f t="shared" si="214"/>
        <v>143.30701492537312</v>
      </c>
      <c r="Z407" s="290" cm="1">
        <f t="array" ref="Z407">IF(Parameters!$F$55="No",IF($A407&lt;=Parameters!$J$23,Parameters!$I$23*$A407,IF($A407&lt;=Parameters!$J$24,Parameters!$I$23*Parameters!$J$23+Parameters!$I$24*($A407-Parameters!$J$23),IF($A407&lt;=Parameters!$J$25,Parameters!$I$23*Parameters!$J$23+Parameters!$I$24*(Parameters!$J$24-Parameters!$J$23)+Parameters!$I$25*($A407-Parameters!$J$24),Parameters!$I$23*Parameters!$J$23+Parameters!$I$24*(Parameters!$J$24-Parameters!$J$23)+Parameters!$I$25*(Parameters!$J$25-Parameters!$J$24)+Parameters!$I$26*($A407-Parameters!$J$25)))),_xlfn.IFS($A407&lt;=Parameters!$J$23,Parameters!$I$23*$A407,$A407&lt;=Parameters!$J$24,Parameters!$I$24*$A407,$A407&lt;=Parameters!$J$25,Parameters!$I$25*$A407,$A407&gt;Parameters!$J$25,Parameters!$I$26*$A407))</f>
        <v>41272.980000000003</v>
      </c>
      <c r="AA407" s="290">
        <f t="shared" si="190"/>
        <v>102.66910447761195</v>
      </c>
      <c r="AB407" s="290" cm="1">
        <f t="array" ref="AB407">IF(Parameters!$F$55="No",IF($A407&lt;=Parameters!$J$28,Parameters!$I$28*$A407,IF($A407&lt;=Parameters!$J$29,Parameters!$I$28*Parameters!$J$28+Parameters!$I$29*($A407-Parameters!$J$28),IF($A407&lt;=Parameters!$J$30,Parameters!$I$28*Parameters!$J$28+Parameters!$I$29*(Parameters!$J$29-Parameters!$J$28)+Parameters!$I$30*($A407-Parameters!$J$29),Parameters!$I$28*Parameters!$J$28+Parameters!$I$29*(Parameters!$J$29-Parameters!$J$28)+Parameters!$I$30*(Parameters!$J$30-Parameters!$J$29)+Parameters!$I$31*($A407-Parameters!$J$30)))),_xlfn.IFS($A407&lt;=Parameters!$J$28,Parameters!$I$28*$A407,$A407&lt;=Parameters!$J$29,Parameters!$I$29*$A407,$A407&lt;=Parameters!$J$30,Parameters!$I$30*$A407,$A407&gt;Parameters!$J$30,Parameters!$I$31*$A407))</f>
        <v>51547.22</v>
      </c>
      <c r="AC407" s="290">
        <f t="shared" si="191"/>
        <v>128.22691542288558</v>
      </c>
      <c r="AD407" s="290" cm="1">
        <f t="array" ref="AD407">IF(Parameters!$F$55="No",IF($A407&lt;=Parameters!$J$34,Parameters!$I$34*$A407,IF($A407&lt;=Parameters!$J$35,Parameters!$I$34*Parameters!$J$34+Parameters!$I$35*($A407-Parameters!$J$34),IF($A407&lt;=Parameters!$J$36,Parameters!$I$34*Parameters!$J$34+Parameters!$I$35*(Parameters!$J$35-Parameters!$J$34)+Parameters!$I$36*($A407-Parameters!$J$35),Parameters!$I$34*Parameters!$J$34+Parameters!$I$35*(Parameters!$J$35-Parameters!$J$34)+Parameters!$I$36*(Parameters!$J$36-Parameters!$J$35)+Parameters!$I$37*($A407-Parameters!$J$36)))),_xlfn.IFS($A407&lt;=Parameters!$J$34,Parameters!$I$34*$A407,$A407&lt;=Parameters!$J$35,Parameters!$I$35*$A407,$A407&lt;=Parameters!$J$36,Parameters!$I$36*$A407,$A407&gt;Parameters!$J$36,Parameters!$I$37*$A407))</f>
        <v>54472.079999999994</v>
      </c>
      <c r="AE407" s="290">
        <f t="shared" si="215"/>
        <v>135.50268656716418</v>
      </c>
      <c r="AF407" s="290" cm="1">
        <f t="array" ref="AF407">IF(Parameters!$F$55="No",IF($A407&lt;=Parameters!$J$39,Parameters!$I$39*$A407,IF($A407&lt;=Parameters!$J$40,Parameters!$I$39*Parameters!$J$39+Parameters!$I$40*($A407-Parameters!$J$39),IF($A407&lt;=Parameters!$J$41,Parameters!$I$39*Parameters!$J$39+Parameters!$I$40*(Parameters!$J$40-Parameters!$J$39)+Parameters!$I$41*($A407-Parameters!$J$40),Parameters!$I$39*Parameters!$J$39+Parameters!$I$40*(Parameters!$J$40-Parameters!$J$39)+Parameters!$I$41*(Parameters!$J$41-Parameters!$J$40)+Parameters!$I$42*($A407-Parameters!$J$41)))),_xlfn.IFS($A407&lt;=Parameters!$J$39,Parameters!$I$39*$A407,$A407&lt;=Parameters!$J$40,Parameters!$I$40*$A407,$A407&lt;=Parameters!$J$41,Parameters!$I$41*$A407,$A407&gt;Parameters!$J$41,Parameters!$I$42*$A407))</f>
        <v>57609.42</v>
      </c>
      <c r="AG407" s="290">
        <f t="shared" si="216"/>
        <v>143.30701492537312</v>
      </c>
      <c r="AI407" s="428">
        <f t="shared" si="192"/>
        <v>136.48999999999796</v>
      </c>
      <c r="AJ407" s="428">
        <f t="shared" si="193"/>
        <v>159.36000000000058</v>
      </c>
      <c r="AK407" s="428">
        <f t="shared" si="194"/>
        <v>143.5399999999936</v>
      </c>
      <c r="AL407" s="428">
        <f t="shared" si="195"/>
        <v>158.45999999999913</v>
      </c>
      <c r="AM407" s="428">
        <f t="shared" si="196"/>
        <v>136.48999999999796</v>
      </c>
      <c r="AN407" s="428">
        <f t="shared" si="197"/>
        <v>159.36000000000058</v>
      </c>
      <c r="AO407" s="428">
        <f t="shared" si="198"/>
        <v>143.5399999999936</v>
      </c>
      <c r="AP407" s="428">
        <f t="shared" si="199"/>
        <v>158.45999999999913</v>
      </c>
      <c r="AQ407" s="428">
        <f t="shared" si="200"/>
        <v>136.48999999999796</v>
      </c>
      <c r="AR407" s="428">
        <f t="shared" si="201"/>
        <v>159.36000000000058</v>
      </c>
      <c r="AS407" s="428">
        <f t="shared" si="202"/>
        <v>143.5399999999936</v>
      </c>
      <c r="AT407" s="428">
        <f t="shared" si="203"/>
        <v>158.45999999999913</v>
      </c>
      <c r="AU407" s="428">
        <f t="shared" si="204"/>
        <v>136.48999999999796</v>
      </c>
      <c r="AV407" s="428">
        <f t="shared" si="205"/>
        <v>159.36000000000058</v>
      </c>
      <c r="AW407" s="428">
        <f t="shared" si="206"/>
        <v>143.5399999999936</v>
      </c>
      <c r="AX407" s="428">
        <f t="shared" si="207"/>
        <v>158.45999999999913</v>
      </c>
    </row>
    <row r="408">
      <c r="A408" s="413">
        <v>403</v>
      </c>
      <c r="B408" s="290" cm="1">
        <f t="array" ref="B408">IF(Parameters!$C$55="No",IF($A408&lt;=Parameters!$D$23,Parameters!$C$23*$A408,IF($A408&lt;=Parameters!$D$24,Parameters!$C$23*Parameters!$D$23+Parameters!$C$24*($A408-Parameters!$D$23),IF($A408&lt;=Parameters!$D$25,Parameters!$C$23*Parameters!$D$23+Parameters!$C$24*(Parameters!$D$24-Parameters!$D$23)+Parameters!$C$25*($A408-Parameters!$D$24),Parameters!$C$23*Parameters!$D$23+Parameters!$C$24*(Parameters!$D$24-Parameters!$D$23)+Parameters!$C$25*(Parameters!$D$25-Parameters!$D$24)+Parameters!$C$26*($A408-Parameters!$D$25)))),_xlfn.IFS($A408&lt;=Parameters!$D$23,Parameters!$C$23*$A408,$A408&lt;=Parameters!$D$24,Parameters!$C$24*$A408,$A408&lt;=Parameters!$D$25,Parameters!$C$25*$A408,$A408&gt;Parameters!$D$25,Parameters!$C$26*$A408))</f>
        <v>41409.47</v>
      </c>
      <c r="C408" s="290">
        <f t="shared" si="208"/>
        <v>102.75302729528536</v>
      </c>
      <c r="D408" s="290" cm="1">
        <f t="array" ref="D408">IF(Parameters!$C$55="No",IF($A408&lt;=Parameters!$D$28,Parameters!$C$28*$A408,IF($A408&lt;=Parameters!$D$29,Parameters!$C$28*Parameters!$D$28+Parameters!$C$29*($A408-Parameters!$D$28),IF($A408&lt;=Parameters!$D$30,Parameters!$C$28*Parameters!$D$28+Parameters!$C$29*(Parameters!$D$29-Parameters!$D$28)+Parameters!$C$30*($A408-Parameters!$D$29),Parameters!$C$28*Parameters!$D$28+Parameters!$C$29*(Parameters!$D$29-Parameters!$D$28)+Parameters!$C$30*(Parameters!$D$30-Parameters!$D$29)+Parameters!$C$31*($A408-Parameters!$D$30)))),_xlfn.IFS($A408&lt;=Parameters!$D$28,Parameters!$C$28*$A408,$A408&lt;=Parameters!$D$29,Parameters!$C$29*$A408,$A408&lt;=Parameters!$D$30,Parameters!$C$30*$A408,$A408&gt;Parameters!$D$30,Parameters!$C$31*$A408))</f>
        <v>51706.58</v>
      </c>
      <c r="E408" s="290">
        <f t="shared" si="208"/>
        <v>128.30416873449133</v>
      </c>
      <c r="F408" s="290" cm="1">
        <f t="array" ref="F408">IF(Parameters!$C$55="No",IF($A408&lt;=Parameters!$D$34,Parameters!$C$34*$A408,IF($A408&lt;=Parameters!$D$35,Parameters!$C$34*Parameters!$D$34+Parameters!$C$35*($A408-Parameters!$D$34),IF($A408&lt;=Parameters!$D$36,Parameters!$C$34*Parameters!$D$34+Parameters!$C$35*(Parameters!$D$35-Parameters!$D$34)+Parameters!$C$36*($A408-Parameters!$D$35),Parameters!$C$34*Parameters!$D$34+Parameters!$C$35*(Parameters!$D$35-Parameters!$D$34)+Parameters!$C$36*(Parameters!$D$36-Parameters!$D$35)+Parameters!$C$37*($A408-Parameters!$D$36)))),_xlfn.IFS($A408&lt;=Parameters!$D$34,Parameters!$C$34*$A408,$A408&lt;=Parameters!$D$35,Parameters!$C$35*$A408,$A408&lt;=Parameters!$D$36,Parameters!$C$36*$A408,$A408&gt;Parameters!$D$36,Parameters!$C$37*$A408))</f>
        <v>54615.619999999995</v>
      </c>
      <c r="G408" s="290">
        <f t="shared" si="209"/>
        <v>135.52263027295285</v>
      </c>
      <c r="H408" s="290" cm="1">
        <f t="array" ref="H408">IF(Parameters!$C$55="No",IF($A408&lt;=Parameters!$D$39,Parameters!$C$39*$A408,IF($A408&lt;=Parameters!$D$40,Parameters!$C$39*Parameters!$D$39+Parameters!$C$40*($A408-Parameters!$D$39),IF($A408&lt;=Parameters!$D$41,Parameters!$C$39*Parameters!$D$39+Parameters!$C$40*(Parameters!$D$40-Parameters!$D$39)+Parameters!$C$41*($A408-Parameters!$D$40),Parameters!$C$39*Parameters!$D$39+Parameters!$C$40*(Parameters!$D$40-Parameters!$D$39)+Parameters!$C$41*(Parameters!$D$41-Parameters!$D$40)+Parameters!$C$42*($A408-Parameters!$D$41)))),_xlfn.IFS($A408&lt;=Parameters!$D$39,Parameters!$C$39*$A408,$A408&lt;=Parameters!$D$40,Parameters!$C$40*$A408,$A408&lt;=Parameters!$D$41,Parameters!$C$41*$A408,$A408&gt;Parameters!$D$41,Parameters!$C$42*$A408))</f>
        <v>57767.880000000005</v>
      </c>
      <c r="I408" s="290">
        <f t="shared" si="210"/>
        <v>143.34461538461539</v>
      </c>
      <c r="J408" s="290" cm="1">
        <f t="array" ref="J408">IF(Parameters!$D$55="No",IF($A408&lt;=Parameters!$F$23,Parameters!$E$23*$A408,IF($A408&lt;=Parameters!$F$24,Parameters!$E$23*Parameters!$F$23+Parameters!$E$24*($A408-Parameters!$F$23),IF($A408&lt;=Parameters!$F$25,Parameters!$E$23*Parameters!$F$23+Parameters!$E$24*(Parameters!$F$24-Parameters!$F$23)+Parameters!$E$25*($A408-Parameters!$F$24),Parameters!$E$23*Parameters!$F$23+Parameters!$E$24*(Parameters!$F$24-Parameters!$F$23)+Parameters!$E$25*(Parameters!$F$25-Parameters!$F$24)+Parameters!$E$26*($A408-Parameters!$F$25)))),_xlfn.IFS($A408&lt;=Parameters!$F$23,Parameters!$E$23*$A408,$A408&lt;=Parameters!$F$24,Parameters!$E$24*$A408,$A408&lt;=Parameters!$F$25,Parameters!$E$25*$A408,$A408&gt;Parameters!$F$25,Parameters!$E$26*$A408))</f>
        <v>41409.47</v>
      </c>
      <c r="K408" s="290">
        <f t="shared" si="186"/>
        <v>102.75302729528536</v>
      </c>
      <c r="L408" s="290" cm="1">
        <f t="array" ref="L408">IF(Parameters!$D$55="No",IF($A408&lt;=Parameters!$F$28,Parameters!$E$28*$A408,IF($A408&lt;=Parameters!$F$29,Parameters!$E$28*Parameters!$F$28+Parameters!$E$29*($A408-Parameters!$F$28),IF($A408&lt;=Parameters!$F$30,Parameters!$E$28*Parameters!$F$28+Parameters!$E$29*(Parameters!$F$29-Parameters!$F$28)+Parameters!$E$30*($A408-Parameters!$F$29),Parameters!$E$28*Parameters!$F$28+Parameters!$E$29*(Parameters!$F$29-Parameters!$F$28)+Parameters!$E$30*(Parameters!$F$30-Parameters!$F$29)+Parameters!$E$31*($A408-Parameters!$F$30)))),_xlfn.IFS($A408&lt;=Parameters!$F$28,Parameters!$E$28*$A408,$A408&lt;=Parameters!$F$29,Parameters!$E$29*$A408,$A408&lt;=Parameters!$F$30,Parameters!$E$30*$A408,$A408&gt;Parameters!$F$30,Parameters!$E$31*$A408))</f>
        <v>51706.58</v>
      </c>
      <c r="M408" s="290">
        <f t="shared" si="187"/>
        <v>128.30416873449133</v>
      </c>
      <c r="N408" s="290" cm="1">
        <f t="array" ref="N408">IF(Parameters!$D$55="No",IF($A408&lt;=Parameters!$F$34,Parameters!$E$34*$A408,IF($A408&lt;=Parameters!$F$35,Parameters!$E$34*Parameters!$F$34+Parameters!$E$35*($A408-Parameters!$F$34),IF($A408&lt;=Parameters!$F$36,Parameters!$E$34*Parameters!$F$34+Parameters!$E$35*(Parameters!$F$35-Parameters!$F$34)+Parameters!$E$36*($A408-Parameters!$F$35),Parameters!$E$34*Parameters!$F$34+Parameters!$E$35*(Parameters!$F$35-Parameters!$F$34)+Parameters!$E$36*(Parameters!$F$36-Parameters!$F$35)+Parameters!$E$37*($A408-Parameters!$F$36)))),_xlfn.IFS($A408&lt;=Parameters!$F$34,Parameters!$E$34*$A408,$A408&lt;=Parameters!$F$35,Parameters!$E$35*$A408,$A408&lt;=Parameters!$F$36,Parameters!$E$36*$A408,$A408&gt;Parameters!$F$36,Parameters!$E$37*$A408))</f>
        <v>54615.619999999995</v>
      </c>
      <c r="O408" s="290">
        <f t="shared" si="211"/>
        <v>135.52263027295285</v>
      </c>
      <c r="P408" s="290" cm="1">
        <f t="array" ref="P408">IF(Parameters!$D$55="No",IF($A408&lt;=Parameters!$F$39,Parameters!$E$39*$A408,IF($A408&lt;=Parameters!$F$40,Parameters!$E$39*Parameters!$F$39+Parameters!$E$40*($A408-Parameters!$F$39),IF($A408&lt;=Parameters!$F$41,Parameters!$E$39*Parameters!$F$39+Parameters!$E$40*(Parameters!$F$40-Parameters!$F$39)+Parameters!$E$41*($A408-Parameters!$F$40),Parameters!$E$39*Parameters!$F$39+Parameters!$E$40*(Parameters!$F$40-Parameters!$F$39)+Parameters!$E$41*(Parameters!$F$41-Parameters!$F$40)+Parameters!$E$42*($A408-Parameters!$F$41)))),_xlfn.IFS($A408&lt;=Parameters!$F$39,Parameters!$E$39*$A408,$A408&lt;=Parameters!$F$40,Parameters!$E$40*$A408,$A408&lt;=Parameters!$F$41,Parameters!$E$41*$A408,$A408&gt;Parameters!$F$41,Parameters!$E$42*$A408))</f>
        <v>57767.880000000005</v>
      </c>
      <c r="Q408" s="290">
        <f t="shared" si="212"/>
        <v>143.34461538461539</v>
      </c>
      <c r="R408" s="290" cm="1">
        <f t="array" ref="R408">IF(Parameters!$E$55="No",IF($A408&lt;=Parameters!$H$23,Parameters!$G$23*$A408,IF($A408&lt;=Parameters!$H$24,Parameters!$G$23*Parameters!$H$23+Parameters!$G$24*($A408-Parameters!$H$23),IF($A408&lt;=Parameters!$H$25,Parameters!$G$23*Parameters!$H$23+Parameters!$G$24*(Parameters!$H$24-Parameters!$H$23)+Parameters!$G$25*($A408-Parameters!$H$24),Parameters!$G$23*Parameters!$H$23+Parameters!$G$24*(Parameters!$H$24-Parameters!$H$23)+Parameters!$G$25*(Parameters!$H$25-Parameters!$H$24)+Parameters!$G$26*($A408-Parameters!$H$25)))),_xlfn.IFS($A408&lt;=Parameters!$H$23,Parameters!$G$23*$A408,$A408&lt;=Parameters!$H$24,Parameters!$G$24*$A408,$A408&lt;=Parameters!$H$25,Parameters!$G$25*$A408,$A408&gt;Parameters!$H$25,Parameters!$G$26*$A408))</f>
        <v>41409.47</v>
      </c>
      <c r="S408" s="290">
        <f t="shared" si="188"/>
        <v>102.75302729528536</v>
      </c>
      <c r="T408" s="290" cm="1">
        <f t="array" ref="T408">IF(Parameters!$E$55="No",IF($A408&lt;=Parameters!$H$28,Parameters!$G$28*$A408,IF($A408&lt;=Parameters!$H$29,Parameters!$G$28*Parameters!$H$28+Parameters!$G$29*($A408-Parameters!$H$28),IF($A408&lt;=Parameters!$H$30,Parameters!$G$28*Parameters!$H$28+Parameters!$G$29*(Parameters!$H$29-Parameters!$H$28)+Parameters!$G$30*($A408-Parameters!$H$29),Parameters!$G$28*Parameters!$H$28+Parameters!$G$29*(Parameters!$H$29-Parameters!$H$28)+Parameters!$G$30*(Parameters!$H$30-Parameters!$H$29)+Parameters!$G$31*($A408-Parameters!$H$30)))),_xlfn.IFS($A408&lt;=Parameters!$H$28,Parameters!$G$28*$A408,$A408&lt;=Parameters!$H$29,Parameters!$G$29*$A408,$A408&lt;=Parameters!$H$30,Parameters!$G$30*$A408,$A408&gt;Parameters!$H$30,Parameters!$G$31*$A408))</f>
        <v>51706.58</v>
      </c>
      <c r="U408" s="290">
        <f t="shared" si="189"/>
        <v>128.30416873449133</v>
      </c>
      <c r="V408" s="290" cm="1">
        <f t="array" ref="V408">IF(Parameters!$E$55="No",IF($A408&lt;=Parameters!$H$34,Parameters!$G$34*$A408,IF($A408&lt;=Parameters!$H$35,Parameters!$G$34*Parameters!$H$34+Parameters!$G$35*($A408-Parameters!$H$34),IF($A408&lt;=Parameters!$H$36,Parameters!$G$34*Parameters!$H$34+Parameters!$G$35*(Parameters!$H$35-Parameters!$H$34)+Parameters!$G$36*($A408-Parameters!$H$35),Parameters!$G$34*Parameters!$H$34+Parameters!$G$35*(Parameters!$H$35-Parameters!$H$34)+Parameters!$G$36*(Parameters!$H$36-Parameters!$H$35)+Parameters!$G$37*($A408-Parameters!$H$36)))),_xlfn.IFS($A408&lt;=Parameters!$H$34,Parameters!$G$34*$A408,$A408&lt;=Parameters!$H$35,Parameters!$G$35*$A408,$A408&lt;=Parameters!$H$36,Parameters!$G$36*$A408,$A408&gt;Parameters!$H$36,Parameters!$G$37*$A408))</f>
        <v>54615.619999999995</v>
      </c>
      <c r="W408" s="290">
        <f t="shared" si="213"/>
        <v>135.52263027295285</v>
      </c>
      <c r="X408" s="290" cm="1">
        <f t="array" ref="X408">IF(Parameters!$E$55="No",IF($A408&lt;=Parameters!$H$39,Parameters!$G$39*$A408,IF($A408&lt;=Parameters!$H$40,Parameters!$G$39*Parameters!$H$39+Parameters!$G$40*($A408-Parameters!$H$39),IF($A408&lt;=Parameters!$H$41,Parameters!$G$39*Parameters!$H$39+Parameters!$G$40*(Parameters!$H$40-Parameters!$H$39)+Parameters!$G$41*($A408-Parameters!$H$40),Parameters!$G$39*Parameters!$H$39+Parameters!$G$40*(Parameters!$H$40-Parameters!$H$39)+Parameters!$G$41*(Parameters!$H$41-Parameters!$H$40)+Parameters!$G$42*($A408-Parameters!$H$41)))),_xlfn.IFS($A408&lt;=Parameters!$H$39,Parameters!$G$39*$A408,$A408&lt;=Parameters!$H$40,Parameters!$G$40*$A408,$A408&lt;=Parameters!$H$41,Parameters!$G$41*$A408,$A408&gt;Parameters!$H$41,Parameters!$G$42*$A408))</f>
        <v>57767.880000000005</v>
      </c>
      <c r="Y408" s="290">
        <f t="shared" si="214"/>
        <v>143.34461538461539</v>
      </c>
      <c r="Z408" s="290" cm="1">
        <f t="array" ref="Z408">IF(Parameters!$F$55="No",IF($A408&lt;=Parameters!$J$23,Parameters!$I$23*$A408,IF($A408&lt;=Parameters!$J$24,Parameters!$I$23*Parameters!$J$23+Parameters!$I$24*($A408-Parameters!$J$23),IF($A408&lt;=Parameters!$J$25,Parameters!$I$23*Parameters!$J$23+Parameters!$I$24*(Parameters!$J$24-Parameters!$J$23)+Parameters!$I$25*($A408-Parameters!$J$24),Parameters!$I$23*Parameters!$J$23+Parameters!$I$24*(Parameters!$J$24-Parameters!$J$23)+Parameters!$I$25*(Parameters!$J$25-Parameters!$J$24)+Parameters!$I$26*($A408-Parameters!$J$25)))),_xlfn.IFS($A408&lt;=Parameters!$J$23,Parameters!$I$23*$A408,$A408&lt;=Parameters!$J$24,Parameters!$I$24*$A408,$A408&lt;=Parameters!$J$25,Parameters!$I$25*$A408,$A408&gt;Parameters!$J$25,Parameters!$I$26*$A408))</f>
        <v>41409.47</v>
      </c>
      <c r="AA408" s="290">
        <f t="shared" si="190"/>
        <v>102.75302729528536</v>
      </c>
      <c r="AB408" s="290" cm="1">
        <f t="array" ref="AB408">IF(Parameters!$F$55="No",IF($A408&lt;=Parameters!$J$28,Parameters!$I$28*$A408,IF($A408&lt;=Parameters!$J$29,Parameters!$I$28*Parameters!$J$28+Parameters!$I$29*($A408-Parameters!$J$28),IF($A408&lt;=Parameters!$J$30,Parameters!$I$28*Parameters!$J$28+Parameters!$I$29*(Parameters!$J$29-Parameters!$J$28)+Parameters!$I$30*($A408-Parameters!$J$29),Parameters!$I$28*Parameters!$J$28+Parameters!$I$29*(Parameters!$J$29-Parameters!$J$28)+Parameters!$I$30*(Parameters!$J$30-Parameters!$J$29)+Parameters!$I$31*($A408-Parameters!$J$30)))),_xlfn.IFS($A408&lt;=Parameters!$J$28,Parameters!$I$28*$A408,$A408&lt;=Parameters!$J$29,Parameters!$I$29*$A408,$A408&lt;=Parameters!$J$30,Parameters!$I$30*$A408,$A408&gt;Parameters!$J$30,Parameters!$I$31*$A408))</f>
        <v>51706.58</v>
      </c>
      <c r="AC408" s="290">
        <f t="shared" si="191"/>
        <v>128.30416873449133</v>
      </c>
      <c r="AD408" s="290" cm="1">
        <f t="array" ref="AD408">IF(Parameters!$F$55="No",IF($A408&lt;=Parameters!$J$34,Parameters!$I$34*$A408,IF($A408&lt;=Parameters!$J$35,Parameters!$I$34*Parameters!$J$34+Parameters!$I$35*($A408-Parameters!$J$34),IF($A408&lt;=Parameters!$J$36,Parameters!$I$34*Parameters!$J$34+Parameters!$I$35*(Parameters!$J$35-Parameters!$J$34)+Parameters!$I$36*($A408-Parameters!$J$35),Parameters!$I$34*Parameters!$J$34+Parameters!$I$35*(Parameters!$J$35-Parameters!$J$34)+Parameters!$I$36*(Parameters!$J$36-Parameters!$J$35)+Parameters!$I$37*($A408-Parameters!$J$36)))),_xlfn.IFS($A408&lt;=Parameters!$J$34,Parameters!$I$34*$A408,$A408&lt;=Parameters!$J$35,Parameters!$I$35*$A408,$A408&lt;=Parameters!$J$36,Parameters!$I$36*$A408,$A408&gt;Parameters!$J$36,Parameters!$I$37*$A408))</f>
        <v>54615.619999999995</v>
      </c>
      <c r="AE408" s="290">
        <f t="shared" si="215"/>
        <v>135.52263027295285</v>
      </c>
      <c r="AF408" s="290" cm="1">
        <f t="array" ref="AF408">IF(Parameters!$F$55="No",IF($A408&lt;=Parameters!$J$39,Parameters!$I$39*$A408,IF($A408&lt;=Parameters!$J$40,Parameters!$I$39*Parameters!$J$39+Parameters!$I$40*($A408-Parameters!$J$39),IF($A408&lt;=Parameters!$J$41,Parameters!$I$39*Parameters!$J$39+Parameters!$I$40*(Parameters!$J$40-Parameters!$J$39)+Parameters!$I$41*($A408-Parameters!$J$40),Parameters!$I$39*Parameters!$J$39+Parameters!$I$40*(Parameters!$J$40-Parameters!$J$39)+Parameters!$I$41*(Parameters!$J$41-Parameters!$J$40)+Parameters!$I$42*($A408-Parameters!$J$41)))),_xlfn.IFS($A408&lt;=Parameters!$J$39,Parameters!$I$39*$A408,$A408&lt;=Parameters!$J$40,Parameters!$I$40*$A408,$A408&lt;=Parameters!$J$41,Parameters!$I$41*$A408,$A408&gt;Parameters!$J$41,Parameters!$I$42*$A408))</f>
        <v>57767.880000000005</v>
      </c>
      <c r="AG408" s="290">
        <f t="shared" si="216"/>
        <v>143.34461538461539</v>
      </c>
      <c r="AI408" s="428">
        <f t="shared" si="192"/>
        <v>136.48999999999796</v>
      </c>
      <c r="AJ408" s="428">
        <f t="shared" si="193"/>
        <v>159.36000000000058</v>
      </c>
      <c r="AK408" s="428">
        <f t="shared" si="194"/>
        <v>143.54000000000087</v>
      </c>
      <c r="AL408" s="428">
        <f t="shared" si="195"/>
        <v>158.4600000000064</v>
      </c>
      <c r="AM408" s="428">
        <f t="shared" si="196"/>
        <v>136.48999999999796</v>
      </c>
      <c r="AN408" s="428">
        <f t="shared" si="197"/>
        <v>159.36000000000058</v>
      </c>
      <c r="AO408" s="428">
        <f t="shared" si="198"/>
        <v>143.54000000000087</v>
      </c>
      <c r="AP408" s="428">
        <f t="shared" si="199"/>
        <v>158.4600000000064</v>
      </c>
      <c r="AQ408" s="428">
        <f t="shared" si="200"/>
        <v>136.48999999999796</v>
      </c>
      <c r="AR408" s="428">
        <f t="shared" si="201"/>
        <v>159.36000000000058</v>
      </c>
      <c r="AS408" s="428">
        <f t="shared" si="202"/>
        <v>143.54000000000087</v>
      </c>
      <c r="AT408" s="428">
        <f t="shared" si="203"/>
        <v>158.4600000000064</v>
      </c>
      <c r="AU408" s="428">
        <f t="shared" si="204"/>
        <v>136.48999999999796</v>
      </c>
      <c r="AV408" s="428">
        <f t="shared" si="205"/>
        <v>159.36000000000058</v>
      </c>
      <c r="AW408" s="428">
        <f t="shared" si="206"/>
        <v>143.54000000000087</v>
      </c>
      <c r="AX408" s="428">
        <f t="shared" si="207"/>
        <v>158.4600000000064</v>
      </c>
    </row>
    <row r="409">
      <c r="A409" s="413">
        <v>404</v>
      </c>
      <c r="B409" s="290" cm="1">
        <f t="array" ref="B409">IF(Parameters!$C$55="No",IF($A409&lt;=Parameters!$D$23,Parameters!$C$23*$A409,IF($A409&lt;=Parameters!$D$24,Parameters!$C$23*Parameters!$D$23+Parameters!$C$24*($A409-Parameters!$D$23),IF($A409&lt;=Parameters!$D$25,Parameters!$C$23*Parameters!$D$23+Parameters!$C$24*(Parameters!$D$24-Parameters!$D$23)+Parameters!$C$25*($A409-Parameters!$D$24),Parameters!$C$23*Parameters!$D$23+Parameters!$C$24*(Parameters!$D$24-Parameters!$D$23)+Parameters!$C$25*(Parameters!$D$25-Parameters!$D$24)+Parameters!$C$26*($A409-Parameters!$D$25)))),_xlfn.IFS($A409&lt;=Parameters!$D$23,Parameters!$C$23*$A409,$A409&lt;=Parameters!$D$24,Parameters!$C$24*$A409,$A409&lt;=Parameters!$D$25,Parameters!$C$25*$A409,$A409&gt;Parameters!$D$25,Parameters!$C$26*$A409))</f>
        <v>41545.96</v>
      </c>
      <c r="C409" s="290">
        <f t="shared" si="208"/>
        <v>102.83653465346535</v>
      </c>
      <c r="D409" s="290" cm="1">
        <f t="array" ref="D409">IF(Parameters!$C$55="No",IF($A409&lt;=Parameters!$D$28,Parameters!$C$28*$A409,IF($A409&lt;=Parameters!$D$29,Parameters!$C$28*Parameters!$D$28+Parameters!$C$29*($A409-Parameters!$D$28),IF($A409&lt;=Parameters!$D$30,Parameters!$C$28*Parameters!$D$28+Parameters!$C$29*(Parameters!$D$29-Parameters!$D$28)+Parameters!$C$30*($A409-Parameters!$D$29),Parameters!$C$28*Parameters!$D$28+Parameters!$C$29*(Parameters!$D$29-Parameters!$D$28)+Parameters!$C$30*(Parameters!$D$30-Parameters!$D$29)+Parameters!$C$31*($A409-Parameters!$D$30)))),_xlfn.IFS($A409&lt;=Parameters!$D$28,Parameters!$C$28*$A409,$A409&lt;=Parameters!$D$29,Parameters!$C$29*$A409,$A409&lt;=Parameters!$D$30,Parameters!$C$30*$A409,$A409&gt;Parameters!$D$30,Parameters!$C$31*$A409))</f>
        <v>51865.94</v>
      </c>
      <c r="E409" s="290">
        <f t="shared" si="208"/>
        <v>128.3810396039604</v>
      </c>
      <c r="F409" s="290" cm="1">
        <f t="array" ref="F409">IF(Parameters!$C$55="No",IF($A409&lt;=Parameters!$D$34,Parameters!$C$34*$A409,IF($A409&lt;=Parameters!$D$35,Parameters!$C$34*Parameters!$D$34+Parameters!$C$35*($A409-Parameters!$D$34),IF($A409&lt;=Parameters!$D$36,Parameters!$C$34*Parameters!$D$34+Parameters!$C$35*(Parameters!$D$35-Parameters!$D$34)+Parameters!$C$36*($A409-Parameters!$D$35),Parameters!$C$34*Parameters!$D$34+Parameters!$C$35*(Parameters!$D$35-Parameters!$D$34)+Parameters!$C$36*(Parameters!$D$36-Parameters!$D$35)+Parameters!$C$37*($A409-Parameters!$D$36)))),_xlfn.IFS($A409&lt;=Parameters!$D$34,Parameters!$C$34*$A409,$A409&lt;=Parameters!$D$35,Parameters!$C$35*$A409,$A409&lt;=Parameters!$D$36,Parameters!$C$36*$A409,$A409&gt;Parameters!$D$36,Parameters!$C$37*$A409))</f>
        <v>54759.159999999996</v>
      </c>
      <c r="G409" s="290">
        <f t="shared" si="209"/>
        <v>135.54247524752475</v>
      </c>
      <c r="H409" s="290" cm="1">
        <f t="array" ref="H409">IF(Parameters!$C$55="No",IF($A409&lt;=Parameters!$D$39,Parameters!$C$39*$A409,IF($A409&lt;=Parameters!$D$40,Parameters!$C$39*Parameters!$D$39+Parameters!$C$40*($A409-Parameters!$D$39),IF($A409&lt;=Parameters!$D$41,Parameters!$C$39*Parameters!$D$39+Parameters!$C$40*(Parameters!$D$40-Parameters!$D$39)+Parameters!$C$41*($A409-Parameters!$D$40),Parameters!$C$39*Parameters!$D$39+Parameters!$C$40*(Parameters!$D$40-Parameters!$D$39)+Parameters!$C$41*(Parameters!$D$41-Parameters!$D$40)+Parameters!$C$42*($A409-Parameters!$D$41)))),_xlfn.IFS($A409&lt;=Parameters!$D$39,Parameters!$C$39*$A409,$A409&lt;=Parameters!$D$40,Parameters!$C$40*$A409,$A409&lt;=Parameters!$D$41,Parameters!$C$41*$A409,$A409&gt;Parameters!$D$41,Parameters!$C$42*$A409))</f>
        <v>57926.34</v>
      </c>
      <c r="I409" s="290">
        <f t="shared" si="210"/>
        <v>143.3820297029703</v>
      </c>
      <c r="J409" s="290" cm="1">
        <f t="array" ref="J409">IF(Parameters!$D$55="No",IF($A409&lt;=Parameters!$F$23,Parameters!$E$23*$A409,IF($A409&lt;=Parameters!$F$24,Parameters!$E$23*Parameters!$F$23+Parameters!$E$24*($A409-Parameters!$F$23),IF($A409&lt;=Parameters!$F$25,Parameters!$E$23*Parameters!$F$23+Parameters!$E$24*(Parameters!$F$24-Parameters!$F$23)+Parameters!$E$25*($A409-Parameters!$F$24),Parameters!$E$23*Parameters!$F$23+Parameters!$E$24*(Parameters!$F$24-Parameters!$F$23)+Parameters!$E$25*(Parameters!$F$25-Parameters!$F$24)+Parameters!$E$26*($A409-Parameters!$F$25)))),_xlfn.IFS($A409&lt;=Parameters!$F$23,Parameters!$E$23*$A409,$A409&lt;=Parameters!$F$24,Parameters!$E$24*$A409,$A409&lt;=Parameters!$F$25,Parameters!$E$25*$A409,$A409&gt;Parameters!$F$25,Parameters!$E$26*$A409))</f>
        <v>41545.96</v>
      </c>
      <c r="K409" s="290">
        <f t="shared" si="186"/>
        <v>102.83653465346535</v>
      </c>
      <c r="L409" s="290" cm="1">
        <f t="array" ref="L409">IF(Parameters!$D$55="No",IF($A409&lt;=Parameters!$F$28,Parameters!$E$28*$A409,IF($A409&lt;=Parameters!$F$29,Parameters!$E$28*Parameters!$F$28+Parameters!$E$29*($A409-Parameters!$F$28),IF($A409&lt;=Parameters!$F$30,Parameters!$E$28*Parameters!$F$28+Parameters!$E$29*(Parameters!$F$29-Parameters!$F$28)+Parameters!$E$30*($A409-Parameters!$F$29),Parameters!$E$28*Parameters!$F$28+Parameters!$E$29*(Parameters!$F$29-Parameters!$F$28)+Parameters!$E$30*(Parameters!$F$30-Parameters!$F$29)+Parameters!$E$31*($A409-Parameters!$F$30)))),_xlfn.IFS($A409&lt;=Parameters!$F$28,Parameters!$E$28*$A409,$A409&lt;=Parameters!$F$29,Parameters!$E$29*$A409,$A409&lt;=Parameters!$F$30,Parameters!$E$30*$A409,$A409&gt;Parameters!$F$30,Parameters!$E$31*$A409))</f>
        <v>51865.94</v>
      </c>
      <c r="M409" s="290">
        <f t="shared" si="187"/>
        <v>128.3810396039604</v>
      </c>
      <c r="N409" s="290" cm="1">
        <f t="array" ref="N409">IF(Parameters!$D$55="No",IF($A409&lt;=Parameters!$F$34,Parameters!$E$34*$A409,IF($A409&lt;=Parameters!$F$35,Parameters!$E$34*Parameters!$F$34+Parameters!$E$35*($A409-Parameters!$F$34),IF($A409&lt;=Parameters!$F$36,Parameters!$E$34*Parameters!$F$34+Parameters!$E$35*(Parameters!$F$35-Parameters!$F$34)+Parameters!$E$36*($A409-Parameters!$F$35),Parameters!$E$34*Parameters!$F$34+Parameters!$E$35*(Parameters!$F$35-Parameters!$F$34)+Parameters!$E$36*(Parameters!$F$36-Parameters!$F$35)+Parameters!$E$37*($A409-Parameters!$F$36)))),_xlfn.IFS($A409&lt;=Parameters!$F$34,Parameters!$E$34*$A409,$A409&lt;=Parameters!$F$35,Parameters!$E$35*$A409,$A409&lt;=Parameters!$F$36,Parameters!$E$36*$A409,$A409&gt;Parameters!$F$36,Parameters!$E$37*$A409))</f>
        <v>54759.159999999996</v>
      </c>
      <c r="O409" s="290">
        <f t="shared" si="211"/>
        <v>135.54247524752475</v>
      </c>
      <c r="P409" s="290" cm="1">
        <f t="array" ref="P409">IF(Parameters!$D$55="No",IF($A409&lt;=Parameters!$F$39,Parameters!$E$39*$A409,IF($A409&lt;=Parameters!$F$40,Parameters!$E$39*Parameters!$F$39+Parameters!$E$40*($A409-Parameters!$F$39),IF($A409&lt;=Parameters!$F$41,Parameters!$E$39*Parameters!$F$39+Parameters!$E$40*(Parameters!$F$40-Parameters!$F$39)+Parameters!$E$41*($A409-Parameters!$F$40),Parameters!$E$39*Parameters!$F$39+Parameters!$E$40*(Parameters!$F$40-Parameters!$F$39)+Parameters!$E$41*(Parameters!$F$41-Parameters!$F$40)+Parameters!$E$42*($A409-Parameters!$F$41)))),_xlfn.IFS($A409&lt;=Parameters!$F$39,Parameters!$E$39*$A409,$A409&lt;=Parameters!$F$40,Parameters!$E$40*$A409,$A409&lt;=Parameters!$F$41,Parameters!$E$41*$A409,$A409&gt;Parameters!$F$41,Parameters!$E$42*$A409))</f>
        <v>57926.34</v>
      </c>
      <c r="Q409" s="290">
        <f t="shared" si="212"/>
        <v>143.3820297029703</v>
      </c>
      <c r="R409" s="290" cm="1">
        <f t="array" ref="R409">IF(Parameters!$E$55="No",IF($A409&lt;=Parameters!$H$23,Parameters!$G$23*$A409,IF($A409&lt;=Parameters!$H$24,Parameters!$G$23*Parameters!$H$23+Parameters!$G$24*($A409-Parameters!$H$23),IF($A409&lt;=Parameters!$H$25,Parameters!$G$23*Parameters!$H$23+Parameters!$G$24*(Parameters!$H$24-Parameters!$H$23)+Parameters!$G$25*($A409-Parameters!$H$24),Parameters!$G$23*Parameters!$H$23+Parameters!$G$24*(Parameters!$H$24-Parameters!$H$23)+Parameters!$G$25*(Parameters!$H$25-Parameters!$H$24)+Parameters!$G$26*($A409-Parameters!$H$25)))),_xlfn.IFS($A409&lt;=Parameters!$H$23,Parameters!$G$23*$A409,$A409&lt;=Parameters!$H$24,Parameters!$G$24*$A409,$A409&lt;=Parameters!$H$25,Parameters!$G$25*$A409,$A409&gt;Parameters!$H$25,Parameters!$G$26*$A409))</f>
        <v>41545.96</v>
      </c>
      <c r="S409" s="290">
        <f t="shared" si="188"/>
        <v>102.83653465346535</v>
      </c>
      <c r="T409" s="290" cm="1">
        <f t="array" ref="T409">IF(Parameters!$E$55="No",IF($A409&lt;=Parameters!$H$28,Parameters!$G$28*$A409,IF($A409&lt;=Parameters!$H$29,Parameters!$G$28*Parameters!$H$28+Parameters!$G$29*($A409-Parameters!$H$28),IF($A409&lt;=Parameters!$H$30,Parameters!$G$28*Parameters!$H$28+Parameters!$G$29*(Parameters!$H$29-Parameters!$H$28)+Parameters!$G$30*($A409-Parameters!$H$29),Parameters!$G$28*Parameters!$H$28+Parameters!$G$29*(Parameters!$H$29-Parameters!$H$28)+Parameters!$G$30*(Parameters!$H$30-Parameters!$H$29)+Parameters!$G$31*($A409-Parameters!$H$30)))),_xlfn.IFS($A409&lt;=Parameters!$H$28,Parameters!$G$28*$A409,$A409&lt;=Parameters!$H$29,Parameters!$G$29*$A409,$A409&lt;=Parameters!$H$30,Parameters!$G$30*$A409,$A409&gt;Parameters!$H$30,Parameters!$G$31*$A409))</f>
        <v>51865.94</v>
      </c>
      <c r="U409" s="290">
        <f t="shared" si="189"/>
        <v>128.3810396039604</v>
      </c>
      <c r="V409" s="290" cm="1">
        <f t="array" ref="V409">IF(Parameters!$E$55="No",IF($A409&lt;=Parameters!$H$34,Parameters!$G$34*$A409,IF($A409&lt;=Parameters!$H$35,Parameters!$G$34*Parameters!$H$34+Parameters!$G$35*($A409-Parameters!$H$34),IF($A409&lt;=Parameters!$H$36,Parameters!$G$34*Parameters!$H$34+Parameters!$G$35*(Parameters!$H$35-Parameters!$H$34)+Parameters!$G$36*($A409-Parameters!$H$35),Parameters!$G$34*Parameters!$H$34+Parameters!$G$35*(Parameters!$H$35-Parameters!$H$34)+Parameters!$G$36*(Parameters!$H$36-Parameters!$H$35)+Parameters!$G$37*($A409-Parameters!$H$36)))),_xlfn.IFS($A409&lt;=Parameters!$H$34,Parameters!$G$34*$A409,$A409&lt;=Parameters!$H$35,Parameters!$G$35*$A409,$A409&lt;=Parameters!$H$36,Parameters!$G$36*$A409,$A409&gt;Parameters!$H$36,Parameters!$G$37*$A409))</f>
        <v>54759.159999999996</v>
      </c>
      <c r="W409" s="290">
        <f t="shared" si="213"/>
        <v>135.54247524752475</v>
      </c>
      <c r="X409" s="290" cm="1">
        <f t="array" ref="X409">IF(Parameters!$E$55="No",IF($A409&lt;=Parameters!$H$39,Parameters!$G$39*$A409,IF($A409&lt;=Parameters!$H$40,Parameters!$G$39*Parameters!$H$39+Parameters!$G$40*($A409-Parameters!$H$39),IF($A409&lt;=Parameters!$H$41,Parameters!$G$39*Parameters!$H$39+Parameters!$G$40*(Parameters!$H$40-Parameters!$H$39)+Parameters!$G$41*($A409-Parameters!$H$40),Parameters!$G$39*Parameters!$H$39+Parameters!$G$40*(Parameters!$H$40-Parameters!$H$39)+Parameters!$G$41*(Parameters!$H$41-Parameters!$H$40)+Parameters!$G$42*($A409-Parameters!$H$41)))),_xlfn.IFS($A409&lt;=Parameters!$H$39,Parameters!$G$39*$A409,$A409&lt;=Parameters!$H$40,Parameters!$G$40*$A409,$A409&lt;=Parameters!$H$41,Parameters!$G$41*$A409,$A409&gt;Parameters!$H$41,Parameters!$G$42*$A409))</f>
        <v>57926.34</v>
      </c>
      <c r="Y409" s="290">
        <f t="shared" si="214"/>
        <v>143.3820297029703</v>
      </c>
      <c r="Z409" s="290" cm="1">
        <f t="array" ref="Z409">IF(Parameters!$F$55="No",IF($A409&lt;=Parameters!$J$23,Parameters!$I$23*$A409,IF($A409&lt;=Parameters!$J$24,Parameters!$I$23*Parameters!$J$23+Parameters!$I$24*($A409-Parameters!$J$23),IF($A409&lt;=Parameters!$J$25,Parameters!$I$23*Parameters!$J$23+Parameters!$I$24*(Parameters!$J$24-Parameters!$J$23)+Parameters!$I$25*($A409-Parameters!$J$24),Parameters!$I$23*Parameters!$J$23+Parameters!$I$24*(Parameters!$J$24-Parameters!$J$23)+Parameters!$I$25*(Parameters!$J$25-Parameters!$J$24)+Parameters!$I$26*($A409-Parameters!$J$25)))),_xlfn.IFS($A409&lt;=Parameters!$J$23,Parameters!$I$23*$A409,$A409&lt;=Parameters!$J$24,Parameters!$I$24*$A409,$A409&lt;=Parameters!$J$25,Parameters!$I$25*$A409,$A409&gt;Parameters!$J$25,Parameters!$I$26*$A409))</f>
        <v>41545.96</v>
      </c>
      <c r="AA409" s="290">
        <f t="shared" si="190"/>
        <v>102.83653465346535</v>
      </c>
      <c r="AB409" s="290" cm="1">
        <f t="array" ref="AB409">IF(Parameters!$F$55="No",IF($A409&lt;=Parameters!$J$28,Parameters!$I$28*$A409,IF($A409&lt;=Parameters!$J$29,Parameters!$I$28*Parameters!$J$28+Parameters!$I$29*($A409-Parameters!$J$28),IF($A409&lt;=Parameters!$J$30,Parameters!$I$28*Parameters!$J$28+Parameters!$I$29*(Parameters!$J$29-Parameters!$J$28)+Parameters!$I$30*($A409-Parameters!$J$29),Parameters!$I$28*Parameters!$J$28+Parameters!$I$29*(Parameters!$J$29-Parameters!$J$28)+Parameters!$I$30*(Parameters!$J$30-Parameters!$J$29)+Parameters!$I$31*($A409-Parameters!$J$30)))),_xlfn.IFS($A409&lt;=Parameters!$J$28,Parameters!$I$28*$A409,$A409&lt;=Parameters!$J$29,Parameters!$I$29*$A409,$A409&lt;=Parameters!$J$30,Parameters!$I$30*$A409,$A409&gt;Parameters!$J$30,Parameters!$I$31*$A409))</f>
        <v>51865.94</v>
      </c>
      <c r="AC409" s="290">
        <f t="shared" si="191"/>
        <v>128.3810396039604</v>
      </c>
      <c r="AD409" s="290" cm="1">
        <f t="array" ref="AD409">IF(Parameters!$F$55="No",IF($A409&lt;=Parameters!$J$34,Parameters!$I$34*$A409,IF($A409&lt;=Parameters!$J$35,Parameters!$I$34*Parameters!$J$34+Parameters!$I$35*($A409-Parameters!$J$34),IF($A409&lt;=Parameters!$J$36,Parameters!$I$34*Parameters!$J$34+Parameters!$I$35*(Parameters!$J$35-Parameters!$J$34)+Parameters!$I$36*($A409-Parameters!$J$35),Parameters!$I$34*Parameters!$J$34+Parameters!$I$35*(Parameters!$J$35-Parameters!$J$34)+Parameters!$I$36*(Parameters!$J$36-Parameters!$J$35)+Parameters!$I$37*($A409-Parameters!$J$36)))),_xlfn.IFS($A409&lt;=Parameters!$J$34,Parameters!$I$34*$A409,$A409&lt;=Parameters!$J$35,Parameters!$I$35*$A409,$A409&lt;=Parameters!$J$36,Parameters!$I$36*$A409,$A409&gt;Parameters!$J$36,Parameters!$I$37*$A409))</f>
        <v>54759.159999999996</v>
      </c>
      <c r="AE409" s="290">
        <f t="shared" si="215"/>
        <v>135.54247524752475</v>
      </c>
      <c r="AF409" s="290" cm="1">
        <f t="array" ref="AF409">IF(Parameters!$F$55="No",IF($A409&lt;=Parameters!$J$39,Parameters!$I$39*$A409,IF($A409&lt;=Parameters!$J$40,Parameters!$I$39*Parameters!$J$39+Parameters!$I$40*($A409-Parameters!$J$39),IF($A409&lt;=Parameters!$J$41,Parameters!$I$39*Parameters!$J$39+Parameters!$I$40*(Parameters!$J$40-Parameters!$J$39)+Parameters!$I$41*($A409-Parameters!$J$40),Parameters!$I$39*Parameters!$J$39+Parameters!$I$40*(Parameters!$J$40-Parameters!$J$39)+Parameters!$I$41*(Parameters!$J$41-Parameters!$J$40)+Parameters!$I$42*($A409-Parameters!$J$41)))),_xlfn.IFS($A409&lt;=Parameters!$J$39,Parameters!$I$39*$A409,$A409&lt;=Parameters!$J$40,Parameters!$I$40*$A409,$A409&lt;=Parameters!$J$41,Parameters!$I$41*$A409,$A409&gt;Parameters!$J$41,Parameters!$I$42*$A409))</f>
        <v>57926.34</v>
      </c>
      <c r="AG409" s="290">
        <f t="shared" si="216"/>
        <v>143.3820297029703</v>
      </c>
      <c r="AI409" s="428">
        <f t="shared" si="192"/>
        <v>136.48999999999796</v>
      </c>
      <c r="AJ409" s="428">
        <f t="shared" si="193"/>
        <v>159.36000000000058</v>
      </c>
      <c r="AK409" s="428">
        <f t="shared" si="194"/>
        <v>143.54000000000087</v>
      </c>
      <c r="AL409" s="428">
        <f t="shared" si="195"/>
        <v>158.45999999999185</v>
      </c>
      <c r="AM409" s="428">
        <f t="shared" si="196"/>
        <v>136.48999999999796</v>
      </c>
      <c r="AN409" s="428">
        <f t="shared" si="197"/>
        <v>159.36000000000058</v>
      </c>
      <c r="AO409" s="428">
        <f t="shared" si="198"/>
        <v>143.54000000000087</v>
      </c>
      <c r="AP409" s="428">
        <f t="shared" si="199"/>
        <v>158.45999999999185</v>
      </c>
      <c r="AQ409" s="428">
        <f t="shared" si="200"/>
        <v>136.48999999999796</v>
      </c>
      <c r="AR409" s="428">
        <f t="shared" si="201"/>
        <v>159.36000000000058</v>
      </c>
      <c r="AS409" s="428">
        <f t="shared" si="202"/>
        <v>143.54000000000087</v>
      </c>
      <c r="AT409" s="428">
        <f t="shared" si="203"/>
        <v>158.45999999999185</v>
      </c>
      <c r="AU409" s="428">
        <f t="shared" si="204"/>
        <v>136.48999999999796</v>
      </c>
      <c r="AV409" s="428">
        <f t="shared" si="205"/>
        <v>159.36000000000058</v>
      </c>
      <c r="AW409" s="428">
        <f t="shared" si="206"/>
        <v>143.54000000000087</v>
      </c>
      <c r="AX409" s="428">
        <f t="shared" si="207"/>
        <v>158.45999999999185</v>
      </c>
    </row>
    <row r="410">
      <c r="A410" s="413">
        <v>405</v>
      </c>
      <c r="B410" s="290" cm="1">
        <f t="array" ref="B410">IF(Parameters!$C$55="No",IF($A410&lt;=Parameters!$D$23,Parameters!$C$23*$A410,IF($A410&lt;=Parameters!$D$24,Parameters!$C$23*Parameters!$D$23+Parameters!$C$24*($A410-Parameters!$D$23),IF($A410&lt;=Parameters!$D$25,Parameters!$C$23*Parameters!$D$23+Parameters!$C$24*(Parameters!$D$24-Parameters!$D$23)+Parameters!$C$25*($A410-Parameters!$D$24),Parameters!$C$23*Parameters!$D$23+Parameters!$C$24*(Parameters!$D$24-Parameters!$D$23)+Parameters!$C$25*(Parameters!$D$25-Parameters!$D$24)+Parameters!$C$26*($A410-Parameters!$D$25)))),_xlfn.IFS($A410&lt;=Parameters!$D$23,Parameters!$C$23*$A410,$A410&lt;=Parameters!$D$24,Parameters!$C$24*$A410,$A410&lt;=Parameters!$D$25,Parameters!$C$25*$A410,$A410&gt;Parameters!$D$25,Parameters!$C$26*$A410))</f>
        <v>41682.449999999997</v>
      </c>
      <c r="C410" s="290">
        <f t="shared" si="208"/>
        <v>102.91962962962963</v>
      </c>
      <c r="D410" s="290" cm="1">
        <f t="array" ref="D410">IF(Parameters!$C$55="No",IF($A410&lt;=Parameters!$D$28,Parameters!$C$28*$A410,IF($A410&lt;=Parameters!$D$29,Parameters!$C$28*Parameters!$D$28+Parameters!$C$29*($A410-Parameters!$D$28),IF($A410&lt;=Parameters!$D$30,Parameters!$C$28*Parameters!$D$28+Parameters!$C$29*(Parameters!$D$29-Parameters!$D$28)+Parameters!$C$30*($A410-Parameters!$D$29),Parameters!$C$28*Parameters!$D$28+Parameters!$C$29*(Parameters!$D$29-Parameters!$D$28)+Parameters!$C$30*(Parameters!$D$30-Parameters!$D$29)+Parameters!$C$31*($A410-Parameters!$D$30)))),_xlfn.IFS($A410&lt;=Parameters!$D$28,Parameters!$C$28*$A410,$A410&lt;=Parameters!$D$29,Parameters!$C$29*$A410,$A410&lt;=Parameters!$D$30,Parameters!$C$30*$A410,$A410&gt;Parameters!$D$30,Parameters!$C$31*$A410))</f>
        <v>52025.3</v>
      </c>
      <c r="E410" s="290">
        <f t="shared" si="208"/>
        <v>128.45753086419754</v>
      </c>
      <c r="F410" s="290" cm="1">
        <f t="array" ref="F410">IF(Parameters!$C$55="No",IF($A410&lt;=Parameters!$D$34,Parameters!$C$34*$A410,IF($A410&lt;=Parameters!$D$35,Parameters!$C$34*Parameters!$D$34+Parameters!$C$35*($A410-Parameters!$D$34),IF($A410&lt;=Parameters!$D$36,Parameters!$C$34*Parameters!$D$34+Parameters!$C$35*(Parameters!$D$35-Parameters!$D$34)+Parameters!$C$36*($A410-Parameters!$D$35),Parameters!$C$34*Parameters!$D$34+Parameters!$C$35*(Parameters!$D$35-Parameters!$D$34)+Parameters!$C$36*(Parameters!$D$36-Parameters!$D$35)+Parameters!$C$37*($A410-Parameters!$D$36)))),_xlfn.IFS($A410&lt;=Parameters!$D$34,Parameters!$C$34*$A410,$A410&lt;=Parameters!$D$35,Parameters!$C$35*$A410,$A410&lt;=Parameters!$D$36,Parameters!$C$36*$A410,$A410&gt;Parameters!$D$36,Parameters!$C$37*$A410))</f>
        <v>54902.7</v>
      </c>
      <c r="G410" s="290">
        <f t="shared" si="209"/>
        <v>135.5622222222222</v>
      </c>
      <c r="H410" s="290" cm="1">
        <f t="array" ref="H410">IF(Parameters!$C$55="No",IF($A410&lt;=Parameters!$D$39,Parameters!$C$39*$A410,IF($A410&lt;=Parameters!$D$40,Parameters!$C$39*Parameters!$D$39+Parameters!$C$40*($A410-Parameters!$D$39),IF($A410&lt;=Parameters!$D$41,Parameters!$C$39*Parameters!$D$39+Parameters!$C$40*(Parameters!$D$40-Parameters!$D$39)+Parameters!$C$41*($A410-Parameters!$D$40),Parameters!$C$39*Parameters!$D$39+Parameters!$C$40*(Parameters!$D$40-Parameters!$D$39)+Parameters!$C$41*(Parameters!$D$41-Parameters!$D$40)+Parameters!$C$42*($A410-Parameters!$D$41)))),_xlfn.IFS($A410&lt;=Parameters!$D$39,Parameters!$C$39*$A410,$A410&lt;=Parameters!$D$40,Parameters!$C$40*$A410,$A410&lt;=Parameters!$D$41,Parameters!$C$41*$A410,$A410&gt;Parameters!$D$41,Parameters!$C$42*$A410))</f>
        <v>58084.800000000003</v>
      </c>
      <c r="I410" s="290">
        <f t="shared" si="210"/>
        <v>143.41925925925926</v>
      </c>
      <c r="J410" s="290" cm="1">
        <f t="array" ref="J410">IF(Parameters!$D$55="No",IF($A410&lt;=Parameters!$F$23,Parameters!$E$23*$A410,IF($A410&lt;=Parameters!$F$24,Parameters!$E$23*Parameters!$F$23+Parameters!$E$24*($A410-Parameters!$F$23),IF($A410&lt;=Parameters!$F$25,Parameters!$E$23*Parameters!$F$23+Parameters!$E$24*(Parameters!$F$24-Parameters!$F$23)+Parameters!$E$25*($A410-Parameters!$F$24),Parameters!$E$23*Parameters!$F$23+Parameters!$E$24*(Parameters!$F$24-Parameters!$F$23)+Parameters!$E$25*(Parameters!$F$25-Parameters!$F$24)+Parameters!$E$26*($A410-Parameters!$F$25)))),_xlfn.IFS($A410&lt;=Parameters!$F$23,Parameters!$E$23*$A410,$A410&lt;=Parameters!$F$24,Parameters!$E$24*$A410,$A410&lt;=Parameters!$F$25,Parameters!$E$25*$A410,$A410&gt;Parameters!$F$25,Parameters!$E$26*$A410))</f>
        <v>41682.449999999997</v>
      </c>
      <c r="K410" s="290">
        <f t="shared" si="186"/>
        <v>102.91962962962963</v>
      </c>
      <c r="L410" s="290" cm="1">
        <f t="array" ref="L410">IF(Parameters!$D$55="No",IF($A410&lt;=Parameters!$F$28,Parameters!$E$28*$A410,IF($A410&lt;=Parameters!$F$29,Parameters!$E$28*Parameters!$F$28+Parameters!$E$29*($A410-Parameters!$F$28),IF($A410&lt;=Parameters!$F$30,Parameters!$E$28*Parameters!$F$28+Parameters!$E$29*(Parameters!$F$29-Parameters!$F$28)+Parameters!$E$30*($A410-Parameters!$F$29),Parameters!$E$28*Parameters!$F$28+Parameters!$E$29*(Parameters!$F$29-Parameters!$F$28)+Parameters!$E$30*(Parameters!$F$30-Parameters!$F$29)+Parameters!$E$31*($A410-Parameters!$F$30)))),_xlfn.IFS($A410&lt;=Parameters!$F$28,Parameters!$E$28*$A410,$A410&lt;=Parameters!$F$29,Parameters!$E$29*$A410,$A410&lt;=Parameters!$F$30,Parameters!$E$30*$A410,$A410&gt;Parameters!$F$30,Parameters!$E$31*$A410))</f>
        <v>52025.3</v>
      </c>
      <c r="M410" s="290">
        <f t="shared" si="187"/>
        <v>128.45753086419754</v>
      </c>
      <c r="N410" s="290" cm="1">
        <f t="array" ref="N410">IF(Parameters!$D$55="No",IF($A410&lt;=Parameters!$F$34,Parameters!$E$34*$A410,IF($A410&lt;=Parameters!$F$35,Parameters!$E$34*Parameters!$F$34+Parameters!$E$35*($A410-Parameters!$F$34),IF($A410&lt;=Parameters!$F$36,Parameters!$E$34*Parameters!$F$34+Parameters!$E$35*(Parameters!$F$35-Parameters!$F$34)+Parameters!$E$36*($A410-Parameters!$F$35),Parameters!$E$34*Parameters!$F$34+Parameters!$E$35*(Parameters!$F$35-Parameters!$F$34)+Parameters!$E$36*(Parameters!$F$36-Parameters!$F$35)+Parameters!$E$37*($A410-Parameters!$F$36)))),_xlfn.IFS($A410&lt;=Parameters!$F$34,Parameters!$E$34*$A410,$A410&lt;=Parameters!$F$35,Parameters!$E$35*$A410,$A410&lt;=Parameters!$F$36,Parameters!$E$36*$A410,$A410&gt;Parameters!$F$36,Parameters!$E$37*$A410))</f>
        <v>54902.7</v>
      </c>
      <c r="O410" s="290">
        <f t="shared" si="211"/>
        <v>135.5622222222222</v>
      </c>
      <c r="P410" s="290" cm="1">
        <f t="array" ref="P410">IF(Parameters!$D$55="No",IF($A410&lt;=Parameters!$F$39,Parameters!$E$39*$A410,IF($A410&lt;=Parameters!$F$40,Parameters!$E$39*Parameters!$F$39+Parameters!$E$40*($A410-Parameters!$F$39),IF($A410&lt;=Parameters!$F$41,Parameters!$E$39*Parameters!$F$39+Parameters!$E$40*(Parameters!$F$40-Parameters!$F$39)+Parameters!$E$41*($A410-Parameters!$F$40),Parameters!$E$39*Parameters!$F$39+Parameters!$E$40*(Parameters!$F$40-Parameters!$F$39)+Parameters!$E$41*(Parameters!$F$41-Parameters!$F$40)+Parameters!$E$42*($A410-Parameters!$F$41)))),_xlfn.IFS($A410&lt;=Parameters!$F$39,Parameters!$E$39*$A410,$A410&lt;=Parameters!$F$40,Parameters!$E$40*$A410,$A410&lt;=Parameters!$F$41,Parameters!$E$41*$A410,$A410&gt;Parameters!$F$41,Parameters!$E$42*$A410))</f>
        <v>58084.800000000003</v>
      </c>
      <c r="Q410" s="290">
        <f t="shared" si="212"/>
        <v>143.41925925925926</v>
      </c>
      <c r="R410" s="290" cm="1">
        <f t="array" ref="R410">IF(Parameters!$E$55="No",IF($A410&lt;=Parameters!$H$23,Parameters!$G$23*$A410,IF($A410&lt;=Parameters!$H$24,Parameters!$G$23*Parameters!$H$23+Parameters!$G$24*($A410-Parameters!$H$23),IF($A410&lt;=Parameters!$H$25,Parameters!$G$23*Parameters!$H$23+Parameters!$G$24*(Parameters!$H$24-Parameters!$H$23)+Parameters!$G$25*($A410-Parameters!$H$24),Parameters!$G$23*Parameters!$H$23+Parameters!$G$24*(Parameters!$H$24-Parameters!$H$23)+Parameters!$G$25*(Parameters!$H$25-Parameters!$H$24)+Parameters!$G$26*($A410-Parameters!$H$25)))),_xlfn.IFS($A410&lt;=Parameters!$H$23,Parameters!$G$23*$A410,$A410&lt;=Parameters!$H$24,Parameters!$G$24*$A410,$A410&lt;=Parameters!$H$25,Parameters!$G$25*$A410,$A410&gt;Parameters!$H$25,Parameters!$G$26*$A410))</f>
        <v>41682.449999999997</v>
      </c>
      <c r="S410" s="290">
        <f t="shared" si="188"/>
        <v>102.91962962962963</v>
      </c>
      <c r="T410" s="290" cm="1">
        <f t="array" ref="T410">IF(Parameters!$E$55="No",IF($A410&lt;=Parameters!$H$28,Parameters!$G$28*$A410,IF($A410&lt;=Parameters!$H$29,Parameters!$G$28*Parameters!$H$28+Parameters!$G$29*($A410-Parameters!$H$28),IF($A410&lt;=Parameters!$H$30,Parameters!$G$28*Parameters!$H$28+Parameters!$G$29*(Parameters!$H$29-Parameters!$H$28)+Parameters!$G$30*($A410-Parameters!$H$29),Parameters!$G$28*Parameters!$H$28+Parameters!$G$29*(Parameters!$H$29-Parameters!$H$28)+Parameters!$G$30*(Parameters!$H$30-Parameters!$H$29)+Parameters!$G$31*($A410-Parameters!$H$30)))),_xlfn.IFS($A410&lt;=Parameters!$H$28,Parameters!$G$28*$A410,$A410&lt;=Parameters!$H$29,Parameters!$G$29*$A410,$A410&lt;=Parameters!$H$30,Parameters!$G$30*$A410,$A410&gt;Parameters!$H$30,Parameters!$G$31*$A410))</f>
        <v>52025.3</v>
      </c>
      <c r="U410" s="290">
        <f t="shared" si="189"/>
        <v>128.45753086419754</v>
      </c>
      <c r="V410" s="290" cm="1">
        <f t="array" ref="V410">IF(Parameters!$E$55="No",IF($A410&lt;=Parameters!$H$34,Parameters!$G$34*$A410,IF($A410&lt;=Parameters!$H$35,Parameters!$G$34*Parameters!$H$34+Parameters!$G$35*($A410-Parameters!$H$34),IF($A410&lt;=Parameters!$H$36,Parameters!$G$34*Parameters!$H$34+Parameters!$G$35*(Parameters!$H$35-Parameters!$H$34)+Parameters!$G$36*($A410-Parameters!$H$35),Parameters!$G$34*Parameters!$H$34+Parameters!$G$35*(Parameters!$H$35-Parameters!$H$34)+Parameters!$G$36*(Parameters!$H$36-Parameters!$H$35)+Parameters!$G$37*($A410-Parameters!$H$36)))),_xlfn.IFS($A410&lt;=Parameters!$H$34,Parameters!$G$34*$A410,$A410&lt;=Parameters!$H$35,Parameters!$G$35*$A410,$A410&lt;=Parameters!$H$36,Parameters!$G$36*$A410,$A410&gt;Parameters!$H$36,Parameters!$G$37*$A410))</f>
        <v>54902.7</v>
      </c>
      <c r="W410" s="290">
        <f t="shared" si="213"/>
        <v>135.5622222222222</v>
      </c>
      <c r="X410" s="290" cm="1">
        <f t="array" ref="X410">IF(Parameters!$E$55="No",IF($A410&lt;=Parameters!$H$39,Parameters!$G$39*$A410,IF($A410&lt;=Parameters!$H$40,Parameters!$G$39*Parameters!$H$39+Parameters!$G$40*($A410-Parameters!$H$39),IF($A410&lt;=Parameters!$H$41,Parameters!$G$39*Parameters!$H$39+Parameters!$G$40*(Parameters!$H$40-Parameters!$H$39)+Parameters!$G$41*($A410-Parameters!$H$40),Parameters!$G$39*Parameters!$H$39+Parameters!$G$40*(Parameters!$H$40-Parameters!$H$39)+Parameters!$G$41*(Parameters!$H$41-Parameters!$H$40)+Parameters!$G$42*($A410-Parameters!$H$41)))),_xlfn.IFS($A410&lt;=Parameters!$H$39,Parameters!$G$39*$A410,$A410&lt;=Parameters!$H$40,Parameters!$G$40*$A410,$A410&lt;=Parameters!$H$41,Parameters!$G$41*$A410,$A410&gt;Parameters!$H$41,Parameters!$G$42*$A410))</f>
        <v>58084.800000000003</v>
      </c>
      <c r="Y410" s="290">
        <f t="shared" si="214"/>
        <v>143.41925925925926</v>
      </c>
      <c r="Z410" s="290" cm="1">
        <f t="array" ref="Z410">IF(Parameters!$F$55="No",IF($A410&lt;=Parameters!$J$23,Parameters!$I$23*$A410,IF($A410&lt;=Parameters!$J$24,Parameters!$I$23*Parameters!$J$23+Parameters!$I$24*($A410-Parameters!$J$23),IF($A410&lt;=Parameters!$J$25,Parameters!$I$23*Parameters!$J$23+Parameters!$I$24*(Parameters!$J$24-Parameters!$J$23)+Parameters!$I$25*($A410-Parameters!$J$24),Parameters!$I$23*Parameters!$J$23+Parameters!$I$24*(Parameters!$J$24-Parameters!$J$23)+Parameters!$I$25*(Parameters!$J$25-Parameters!$J$24)+Parameters!$I$26*($A410-Parameters!$J$25)))),_xlfn.IFS($A410&lt;=Parameters!$J$23,Parameters!$I$23*$A410,$A410&lt;=Parameters!$J$24,Parameters!$I$24*$A410,$A410&lt;=Parameters!$J$25,Parameters!$I$25*$A410,$A410&gt;Parameters!$J$25,Parameters!$I$26*$A410))</f>
        <v>41682.449999999997</v>
      </c>
      <c r="AA410" s="290">
        <f t="shared" si="190"/>
        <v>102.91962962962963</v>
      </c>
      <c r="AB410" s="290" cm="1">
        <f t="array" ref="AB410">IF(Parameters!$F$55="No",IF($A410&lt;=Parameters!$J$28,Parameters!$I$28*$A410,IF($A410&lt;=Parameters!$J$29,Parameters!$I$28*Parameters!$J$28+Parameters!$I$29*($A410-Parameters!$J$28),IF($A410&lt;=Parameters!$J$30,Parameters!$I$28*Parameters!$J$28+Parameters!$I$29*(Parameters!$J$29-Parameters!$J$28)+Parameters!$I$30*($A410-Parameters!$J$29),Parameters!$I$28*Parameters!$J$28+Parameters!$I$29*(Parameters!$J$29-Parameters!$J$28)+Parameters!$I$30*(Parameters!$J$30-Parameters!$J$29)+Parameters!$I$31*($A410-Parameters!$J$30)))),_xlfn.IFS($A410&lt;=Parameters!$J$28,Parameters!$I$28*$A410,$A410&lt;=Parameters!$J$29,Parameters!$I$29*$A410,$A410&lt;=Parameters!$J$30,Parameters!$I$30*$A410,$A410&gt;Parameters!$J$30,Parameters!$I$31*$A410))</f>
        <v>52025.3</v>
      </c>
      <c r="AC410" s="290">
        <f t="shared" si="191"/>
        <v>128.45753086419754</v>
      </c>
      <c r="AD410" s="290" cm="1">
        <f t="array" ref="AD410">IF(Parameters!$F$55="No",IF($A410&lt;=Parameters!$J$34,Parameters!$I$34*$A410,IF($A410&lt;=Parameters!$J$35,Parameters!$I$34*Parameters!$J$34+Parameters!$I$35*($A410-Parameters!$J$34),IF($A410&lt;=Parameters!$J$36,Parameters!$I$34*Parameters!$J$34+Parameters!$I$35*(Parameters!$J$35-Parameters!$J$34)+Parameters!$I$36*($A410-Parameters!$J$35),Parameters!$I$34*Parameters!$J$34+Parameters!$I$35*(Parameters!$J$35-Parameters!$J$34)+Parameters!$I$36*(Parameters!$J$36-Parameters!$J$35)+Parameters!$I$37*($A410-Parameters!$J$36)))),_xlfn.IFS($A410&lt;=Parameters!$J$34,Parameters!$I$34*$A410,$A410&lt;=Parameters!$J$35,Parameters!$I$35*$A410,$A410&lt;=Parameters!$J$36,Parameters!$I$36*$A410,$A410&gt;Parameters!$J$36,Parameters!$I$37*$A410))</f>
        <v>54902.7</v>
      </c>
      <c r="AE410" s="290">
        <f t="shared" si="215"/>
        <v>135.5622222222222</v>
      </c>
      <c r="AF410" s="290" cm="1">
        <f t="array" ref="AF410">IF(Parameters!$F$55="No",IF($A410&lt;=Parameters!$J$39,Parameters!$I$39*$A410,IF($A410&lt;=Parameters!$J$40,Parameters!$I$39*Parameters!$J$39+Parameters!$I$40*($A410-Parameters!$J$39),IF($A410&lt;=Parameters!$J$41,Parameters!$I$39*Parameters!$J$39+Parameters!$I$40*(Parameters!$J$40-Parameters!$J$39)+Parameters!$I$41*($A410-Parameters!$J$40),Parameters!$I$39*Parameters!$J$39+Parameters!$I$40*(Parameters!$J$40-Parameters!$J$39)+Parameters!$I$41*(Parameters!$J$41-Parameters!$J$40)+Parameters!$I$42*($A410-Parameters!$J$41)))),_xlfn.IFS($A410&lt;=Parameters!$J$39,Parameters!$I$39*$A410,$A410&lt;=Parameters!$J$40,Parameters!$I$40*$A410,$A410&lt;=Parameters!$J$41,Parameters!$I$41*$A410,$A410&gt;Parameters!$J$41,Parameters!$I$42*$A410))</f>
        <v>58084.800000000003</v>
      </c>
      <c r="AG410" s="290">
        <f t="shared" si="216"/>
        <v>143.41925925925926</v>
      </c>
      <c r="AI410" s="428">
        <f t="shared" si="192"/>
        <v>136.48999999999796</v>
      </c>
      <c r="AJ410" s="428">
        <f t="shared" si="193"/>
        <v>159.36000000000058</v>
      </c>
      <c r="AK410" s="428">
        <f t="shared" si="194"/>
        <v>143.54000000000087</v>
      </c>
      <c r="AL410" s="428">
        <f t="shared" si="195"/>
        <v>158.4600000000064</v>
      </c>
      <c r="AM410" s="428">
        <f t="shared" si="196"/>
        <v>136.48999999999796</v>
      </c>
      <c r="AN410" s="428">
        <f t="shared" si="197"/>
        <v>159.36000000000058</v>
      </c>
      <c r="AO410" s="428">
        <f t="shared" si="198"/>
        <v>143.54000000000087</v>
      </c>
      <c r="AP410" s="428">
        <f t="shared" si="199"/>
        <v>158.4600000000064</v>
      </c>
      <c r="AQ410" s="428">
        <f t="shared" si="200"/>
        <v>136.48999999999796</v>
      </c>
      <c r="AR410" s="428">
        <f t="shared" si="201"/>
        <v>159.36000000000058</v>
      </c>
      <c r="AS410" s="428">
        <f t="shared" si="202"/>
        <v>143.54000000000087</v>
      </c>
      <c r="AT410" s="428">
        <f t="shared" si="203"/>
        <v>158.4600000000064</v>
      </c>
      <c r="AU410" s="428">
        <f t="shared" si="204"/>
        <v>136.48999999999796</v>
      </c>
      <c r="AV410" s="428">
        <f t="shared" si="205"/>
        <v>159.36000000000058</v>
      </c>
      <c r="AW410" s="428">
        <f t="shared" si="206"/>
        <v>143.54000000000087</v>
      </c>
      <c r="AX410" s="428">
        <f t="shared" si="207"/>
        <v>158.4600000000064</v>
      </c>
    </row>
    <row r="411">
      <c r="A411" s="413">
        <v>406</v>
      </c>
      <c r="B411" s="290" cm="1">
        <f t="array" ref="B411">IF(Parameters!$C$55="No",IF($A411&lt;=Parameters!$D$23,Parameters!$C$23*$A411,IF($A411&lt;=Parameters!$D$24,Parameters!$C$23*Parameters!$D$23+Parameters!$C$24*($A411-Parameters!$D$23),IF($A411&lt;=Parameters!$D$25,Parameters!$C$23*Parameters!$D$23+Parameters!$C$24*(Parameters!$D$24-Parameters!$D$23)+Parameters!$C$25*($A411-Parameters!$D$24),Parameters!$C$23*Parameters!$D$23+Parameters!$C$24*(Parameters!$D$24-Parameters!$D$23)+Parameters!$C$25*(Parameters!$D$25-Parameters!$D$24)+Parameters!$C$26*($A411-Parameters!$D$25)))),_xlfn.IFS($A411&lt;=Parameters!$D$23,Parameters!$C$23*$A411,$A411&lt;=Parameters!$D$24,Parameters!$C$24*$A411,$A411&lt;=Parameters!$D$25,Parameters!$C$25*$A411,$A411&gt;Parameters!$D$25,Parameters!$C$26*$A411))</f>
        <v>41818.94</v>
      </c>
      <c r="C411" s="290">
        <f t="shared" si="208"/>
        <v>103.00231527093597</v>
      </c>
      <c r="D411" s="290" cm="1">
        <f t="array" ref="D411">IF(Parameters!$C$55="No",IF($A411&lt;=Parameters!$D$28,Parameters!$C$28*$A411,IF($A411&lt;=Parameters!$D$29,Parameters!$C$28*Parameters!$D$28+Parameters!$C$29*($A411-Parameters!$D$28),IF($A411&lt;=Parameters!$D$30,Parameters!$C$28*Parameters!$D$28+Parameters!$C$29*(Parameters!$D$29-Parameters!$D$28)+Parameters!$C$30*($A411-Parameters!$D$29),Parameters!$C$28*Parameters!$D$28+Parameters!$C$29*(Parameters!$D$29-Parameters!$D$28)+Parameters!$C$30*(Parameters!$D$30-Parameters!$D$29)+Parameters!$C$31*($A411-Parameters!$D$30)))),_xlfn.IFS($A411&lt;=Parameters!$D$28,Parameters!$C$28*$A411,$A411&lt;=Parameters!$D$29,Parameters!$C$29*$A411,$A411&lt;=Parameters!$D$30,Parameters!$C$30*$A411,$A411&gt;Parameters!$D$30,Parameters!$C$31*$A411))</f>
        <v>52184.66</v>
      </c>
      <c r="E411" s="290">
        <f t="shared" si="208"/>
        <v>128.53364532019705</v>
      </c>
      <c r="F411" s="290" cm="1">
        <f t="array" ref="F411">IF(Parameters!$C$55="No",IF($A411&lt;=Parameters!$D$34,Parameters!$C$34*$A411,IF($A411&lt;=Parameters!$D$35,Parameters!$C$34*Parameters!$D$34+Parameters!$C$35*($A411-Parameters!$D$34),IF($A411&lt;=Parameters!$D$36,Parameters!$C$34*Parameters!$D$34+Parameters!$C$35*(Parameters!$D$35-Parameters!$D$34)+Parameters!$C$36*($A411-Parameters!$D$35),Parameters!$C$34*Parameters!$D$34+Parameters!$C$35*(Parameters!$D$35-Parameters!$D$34)+Parameters!$C$36*(Parameters!$D$36-Parameters!$D$35)+Parameters!$C$37*($A411-Parameters!$D$36)))),_xlfn.IFS($A411&lt;=Parameters!$D$34,Parameters!$C$34*$A411,$A411&lt;=Parameters!$D$35,Parameters!$C$35*$A411,$A411&lt;=Parameters!$D$36,Parameters!$C$36*$A411,$A411&gt;Parameters!$D$36,Parameters!$C$37*$A411))</f>
        <v>55046.239999999998</v>
      </c>
      <c r="G411" s="290">
        <f t="shared" si="209"/>
        <v>135.58187192118226</v>
      </c>
      <c r="H411" s="290" cm="1">
        <f t="array" ref="H411">IF(Parameters!$C$55="No",IF($A411&lt;=Parameters!$D$39,Parameters!$C$39*$A411,IF($A411&lt;=Parameters!$D$40,Parameters!$C$39*Parameters!$D$39+Parameters!$C$40*($A411-Parameters!$D$39),IF($A411&lt;=Parameters!$D$41,Parameters!$C$39*Parameters!$D$39+Parameters!$C$40*(Parameters!$D$40-Parameters!$D$39)+Parameters!$C$41*($A411-Parameters!$D$40),Parameters!$C$39*Parameters!$D$39+Parameters!$C$40*(Parameters!$D$40-Parameters!$D$39)+Parameters!$C$41*(Parameters!$D$41-Parameters!$D$40)+Parameters!$C$42*($A411-Parameters!$D$41)))),_xlfn.IFS($A411&lt;=Parameters!$D$39,Parameters!$C$39*$A411,$A411&lt;=Parameters!$D$40,Parameters!$C$40*$A411,$A411&lt;=Parameters!$D$41,Parameters!$C$41*$A411,$A411&gt;Parameters!$D$41,Parameters!$C$42*$A411))</f>
        <v>58243.26</v>
      </c>
      <c r="I411" s="290">
        <f t="shared" si="210"/>
        <v>143.45630541871921</v>
      </c>
      <c r="J411" s="290" cm="1">
        <f t="array" ref="J411">IF(Parameters!$D$55="No",IF($A411&lt;=Parameters!$F$23,Parameters!$E$23*$A411,IF($A411&lt;=Parameters!$F$24,Parameters!$E$23*Parameters!$F$23+Parameters!$E$24*($A411-Parameters!$F$23),IF($A411&lt;=Parameters!$F$25,Parameters!$E$23*Parameters!$F$23+Parameters!$E$24*(Parameters!$F$24-Parameters!$F$23)+Parameters!$E$25*($A411-Parameters!$F$24),Parameters!$E$23*Parameters!$F$23+Parameters!$E$24*(Parameters!$F$24-Parameters!$F$23)+Parameters!$E$25*(Parameters!$F$25-Parameters!$F$24)+Parameters!$E$26*($A411-Parameters!$F$25)))),_xlfn.IFS($A411&lt;=Parameters!$F$23,Parameters!$E$23*$A411,$A411&lt;=Parameters!$F$24,Parameters!$E$24*$A411,$A411&lt;=Parameters!$F$25,Parameters!$E$25*$A411,$A411&gt;Parameters!$F$25,Parameters!$E$26*$A411))</f>
        <v>41818.94</v>
      </c>
      <c r="K411" s="290">
        <f t="shared" si="186"/>
        <v>103.00231527093597</v>
      </c>
      <c r="L411" s="290" cm="1">
        <f t="array" ref="L411">IF(Parameters!$D$55="No",IF($A411&lt;=Parameters!$F$28,Parameters!$E$28*$A411,IF($A411&lt;=Parameters!$F$29,Parameters!$E$28*Parameters!$F$28+Parameters!$E$29*($A411-Parameters!$F$28),IF($A411&lt;=Parameters!$F$30,Parameters!$E$28*Parameters!$F$28+Parameters!$E$29*(Parameters!$F$29-Parameters!$F$28)+Parameters!$E$30*($A411-Parameters!$F$29),Parameters!$E$28*Parameters!$F$28+Parameters!$E$29*(Parameters!$F$29-Parameters!$F$28)+Parameters!$E$30*(Parameters!$F$30-Parameters!$F$29)+Parameters!$E$31*($A411-Parameters!$F$30)))),_xlfn.IFS($A411&lt;=Parameters!$F$28,Parameters!$E$28*$A411,$A411&lt;=Parameters!$F$29,Parameters!$E$29*$A411,$A411&lt;=Parameters!$F$30,Parameters!$E$30*$A411,$A411&gt;Parameters!$F$30,Parameters!$E$31*$A411))</f>
        <v>52184.66</v>
      </c>
      <c r="M411" s="290">
        <f t="shared" si="187"/>
        <v>128.53364532019705</v>
      </c>
      <c r="N411" s="290" cm="1">
        <f t="array" ref="N411">IF(Parameters!$D$55="No",IF($A411&lt;=Parameters!$F$34,Parameters!$E$34*$A411,IF($A411&lt;=Parameters!$F$35,Parameters!$E$34*Parameters!$F$34+Parameters!$E$35*($A411-Parameters!$F$34),IF($A411&lt;=Parameters!$F$36,Parameters!$E$34*Parameters!$F$34+Parameters!$E$35*(Parameters!$F$35-Parameters!$F$34)+Parameters!$E$36*($A411-Parameters!$F$35),Parameters!$E$34*Parameters!$F$34+Parameters!$E$35*(Parameters!$F$35-Parameters!$F$34)+Parameters!$E$36*(Parameters!$F$36-Parameters!$F$35)+Parameters!$E$37*($A411-Parameters!$F$36)))),_xlfn.IFS($A411&lt;=Parameters!$F$34,Parameters!$E$34*$A411,$A411&lt;=Parameters!$F$35,Parameters!$E$35*$A411,$A411&lt;=Parameters!$F$36,Parameters!$E$36*$A411,$A411&gt;Parameters!$F$36,Parameters!$E$37*$A411))</f>
        <v>55046.239999999998</v>
      </c>
      <c r="O411" s="290">
        <f t="shared" si="211"/>
        <v>135.58187192118226</v>
      </c>
      <c r="P411" s="290" cm="1">
        <f t="array" ref="P411">IF(Parameters!$D$55="No",IF($A411&lt;=Parameters!$F$39,Parameters!$E$39*$A411,IF($A411&lt;=Parameters!$F$40,Parameters!$E$39*Parameters!$F$39+Parameters!$E$40*($A411-Parameters!$F$39),IF($A411&lt;=Parameters!$F$41,Parameters!$E$39*Parameters!$F$39+Parameters!$E$40*(Parameters!$F$40-Parameters!$F$39)+Parameters!$E$41*($A411-Parameters!$F$40),Parameters!$E$39*Parameters!$F$39+Parameters!$E$40*(Parameters!$F$40-Parameters!$F$39)+Parameters!$E$41*(Parameters!$F$41-Parameters!$F$40)+Parameters!$E$42*($A411-Parameters!$F$41)))),_xlfn.IFS($A411&lt;=Parameters!$F$39,Parameters!$E$39*$A411,$A411&lt;=Parameters!$F$40,Parameters!$E$40*$A411,$A411&lt;=Parameters!$F$41,Parameters!$E$41*$A411,$A411&gt;Parameters!$F$41,Parameters!$E$42*$A411))</f>
        <v>58243.26</v>
      </c>
      <c r="Q411" s="290">
        <f t="shared" si="212"/>
        <v>143.45630541871921</v>
      </c>
      <c r="R411" s="290" cm="1">
        <f t="array" ref="R411">IF(Parameters!$E$55="No",IF($A411&lt;=Parameters!$H$23,Parameters!$G$23*$A411,IF($A411&lt;=Parameters!$H$24,Parameters!$G$23*Parameters!$H$23+Parameters!$G$24*($A411-Parameters!$H$23),IF($A411&lt;=Parameters!$H$25,Parameters!$G$23*Parameters!$H$23+Parameters!$G$24*(Parameters!$H$24-Parameters!$H$23)+Parameters!$G$25*($A411-Parameters!$H$24),Parameters!$G$23*Parameters!$H$23+Parameters!$G$24*(Parameters!$H$24-Parameters!$H$23)+Parameters!$G$25*(Parameters!$H$25-Parameters!$H$24)+Parameters!$G$26*($A411-Parameters!$H$25)))),_xlfn.IFS($A411&lt;=Parameters!$H$23,Parameters!$G$23*$A411,$A411&lt;=Parameters!$H$24,Parameters!$G$24*$A411,$A411&lt;=Parameters!$H$25,Parameters!$G$25*$A411,$A411&gt;Parameters!$H$25,Parameters!$G$26*$A411))</f>
        <v>41818.94</v>
      </c>
      <c r="S411" s="290">
        <f t="shared" si="188"/>
        <v>103.00231527093597</v>
      </c>
      <c r="T411" s="290" cm="1">
        <f t="array" ref="T411">IF(Parameters!$E$55="No",IF($A411&lt;=Parameters!$H$28,Parameters!$G$28*$A411,IF($A411&lt;=Parameters!$H$29,Parameters!$G$28*Parameters!$H$28+Parameters!$G$29*($A411-Parameters!$H$28),IF($A411&lt;=Parameters!$H$30,Parameters!$G$28*Parameters!$H$28+Parameters!$G$29*(Parameters!$H$29-Parameters!$H$28)+Parameters!$G$30*($A411-Parameters!$H$29),Parameters!$G$28*Parameters!$H$28+Parameters!$G$29*(Parameters!$H$29-Parameters!$H$28)+Parameters!$G$30*(Parameters!$H$30-Parameters!$H$29)+Parameters!$G$31*($A411-Parameters!$H$30)))),_xlfn.IFS($A411&lt;=Parameters!$H$28,Parameters!$G$28*$A411,$A411&lt;=Parameters!$H$29,Parameters!$G$29*$A411,$A411&lt;=Parameters!$H$30,Parameters!$G$30*$A411,$A411&gt;Parameters!$H$30,Parameters!$G$31*$A411))</f>
        <v>52184.66</v>
      </c>
      <c r="U411" s="290">
        <f t="shared" si="189"/>
        <v>128.53364532019705</v>
      </c>
      <c r="V411" s="290" cm="1">
        <f t="array" ref="V411">IF(Parameters!$E$55="No",IF($A411&lt;=Parameters!$H$34,Parameters!$G$34*$A411,IF($A411&lt;=Parameters!$H$35,Parameters!$G$34*Parameters!$H$34+Parameters!$G$35*($A411-Parameters!$H$34),IF($A411&lt;=Parameters!$H$36,Parameters!$G$34*Parameters!$H$34+Parameters!$G$35*(Parameters!$H$35-Parameters!$H$34)+Parameters!$G$36*($A411-Parameters!$H$35),Parameters!$G$34*Parameters!$H$34+Parameters!$G$35*(Parameters!$H$35-Parameters!$H$34)+Parameters!$G$36*(Parameters!$H$36-Parameters!$H$35)+Parameters!$G$37*($A411-Parameters!$H$36)))),_xlfn.IFS($A411&lt;=Parameters!$H$34,Parameters!$G$34*$A411,$A411&lt;=Parameters!$H$35,Parameters!$G$35*$A411,$A411&lt;=Parameters!$H$36,Parameters!$G$36*$A411,$A411&gt;Parameters!$H$36,Parameters!$G$37*$A411))</f>
        <v>55046.239999999998</v>
      </c>
      <c r="W411" s="290">
        <f t="shared" si="213"/>
        <v>135.58187192118226</v>
      </c>
      <c r="X411" s="290" cm="1">
        <f t="array" ref="X411">IF(Parameters!$E$55="No",IF($A411&lt;=Parameters!$H$39,Parameters!$G$39*$A411,IF($A411&lt;=Parameters!$H$40,Parameters!$G$39*Parameters!$H$39+Parameters!$G$40*($A411-Parameters!$H$39),IF($A411&lt;=Parameters!$H$41,Parameters!$G$39*Parameters!$H$39+Parameters!$G$40*(Parameters!$H$40-Parameters!$H$39)+Parameters!$G$41*($A411-Parameters!$H$40),Parameters!$G$39*Parameters!$H$39+Parameters!$G$40*(Parameters!$H$40-Parameters!$H$39)+Parameters!$G$41*(Parameters!$H$41-Parameters!$H$40)+Parameters!$G$42*($A411-Parameters!$H$41)))),_xlfn.IFS($A411&lt;=Parameters!$H$39,Parameters!$G$39*$A411,$A411&lt;=Parameters!$H$40,Parameters!$G$40*$A411,$A411&lt;=Parameters!$H$41,Parameters!$G$41*$A411,$A411&gt;Parameters!$H$41,Parameters!$G$42*$A411))</f>
        <v>58243.26</v>
      </c>
      <c r="Y411" s="290">
        <f t="shared" si="214"/>
        <v>143.45630541871921</v>
      </c>
      <c r="Z411" s="290" cm="1">
        <f t="array" ref="Z411">IF(Parameters!$F$55="No",IF($A411&lt;=Parameters!$J$23,Parameters!$I$23*$A411,IF($A411&lt;=Parameters!$J$24,Parameters!$I$23*Parameters!$J$23+Parameters!$I$24*($A411-Parameters!$J$23),IF($A411&lt;=Parameters!$J$25,Parameters!$I$23*Parameters!$J$23+Parameters!$I$24*(Parameters!$J$24-Parameters!$J$23)+Parameters!$I$25*($A411-Parameters!$J$24),Parameters!$I$23*Parameters!$J$23+Parameters!$I$24*(Parameters!$J$24-Parameters!$J$23)+Parameters!$I$25*(Parameters!$J$25-Parameters!$J$24)+Parameters!$I$26*($A411-Parameters!$J$25)))),_xlfn.IFS($A411&lt;=Parameters!$J$23,Parameters!$I$23*$A411,$A411&lt;=Parameters!$J$24,Parameters!$I$24*$A411,$A411&lt;=Parameters!$J$25,Parameters!$I$25*$A411,$A411&gt;Parameters!$J$25,Parameters!$I$26*$A411))</f>
        <v>41818.94</v>
      </c>
      <c r="AA411" s="290">
        <f t="shared" si="190"/>
        <v>103.00231527093597</v>
      </c>
      <c r="AB411" s="290" cm="1">
        <f t="array" ref="AB411">IF(Parameters!$F$55="No",IF($A411&lt;=Parameters!$J$28,Parameters!$I$28*$A411,IF($A411&lt;=Parameters!$J$29,Parameters!$I$28*Parameters!$J$28+Parameters!$I$29*($A411-Parameters!$J$28),IF($A411&lt;=Parameters!$J$30,Parameters!$I$28*Parameters!$J$28+Parameters!$I$29*(Parameters!$J$29-Parameters!$J$28)+Parameters!$I$30*($A411-Parameters!$J$29),Parameters!$I$28*Parameters!$J$28+Parameters!$I$29*(Parameters!$J$29-Parameters!$J$28)+Parameters!$I$30*(Parameters!$J$30-Parameters!$J$29)+Parameters!$I$31*($A411-Parameters!$J$30)))),_xlfn.IFS($A411&lt;=Parameters!$J$28,Parameters!$I$28*$A411,$A411&lt;=Parameters!$J$29,Parameters!$I$29*$A411,$A411&lt;=Parameters!$J$30,Parameters!$I$30*$A411,$A411&gt;Parameters!$J$30,Parameters!$I$31*$A411))</f>
        <v>52184.66</v>
      </c>
      <c r="AC411" s="290">
        <f t="shared" si="191"/>
        <v>128.53364532019705</v>
      </c>
      <c r="AD411" s="290" cm="1">
        <f t="array" ref="AD411">IF(Parameters!$F$55="No",IF($A411&lt;=Parameters!$J$34,Parameters!$I$34*$A411,IF($A411&lt;=Parameters!$J$35,Parameters!$I$34*Parameters!$J$34+Parameters!$I$35*($A411-Parameters!$J$34),IF($A411&lt;=Parameters!$J$36,Parameters!$I$34*Parameters!$J$34+Parameters!$I$35*(Parameters!$J$35-Parameters!$J$34)+Parameters!$I$36*($A411-Parameters!$J$35),Parameters!$I$34*Parameters!$J$34+Parameters!$I$35*(Parameters!$J$35-Parameters!$J$34)+Parameters!$I$36*(Parameters!$J$36-Parameters!$J$35)+Parameters!$I$37*($A411-Parameters!$J$36)))),_xlfn.IFS($A411&lt;=Parameters!$J$34,Parameters!$I$34*$A411,$A411&lt;=Parameters!$J$35,Parameters!$I$35*$A411,$A411&lt;=Parameters!$J$36,Parameters!$I$36*$A411,$A411&gt;Parameters!$J$36,Parameters!$I$37*$A411))</f>
        <v>55046.239999999998</v>
      </c>
      <c r="AE411" s="290">
        <f t="shared" si="215"/>
        <v>135.58187192118226</v>
      </c>
      <c r="AF411" s="290" cm="1">
        <f t="array" ref="AF411">IF(Parameters!$F$55="No",IF($A411&lt;=Parameters!$J$39,Parameters!$I$39*$A411,IF($A411&lt;=Parameters!$J$40,Parameters!$I$39*Parameters!$J$39+Parameters!$I$40*($A411-Parameters!$J$39),IF($A411&lt;=Parameters!$J$41,Parameters!$I$39*Parameters!$J$39+Parameters!$I$40*(Parameters!$J$40-Parameters!$J$39)+Parameters!$I$41*($A411-Parameters!$J$40),Parameters!$I$39*Parameters!$J$39+Parameters!$I$40*(Parameters!$J$40-Parameters!$J$39)+Parameters!$I$41*(Parameters!$J$41-Parameters!$J$40)+Parameters!$I$42*($A411-Parameters!$J$41)))),_xlfn.IFS($A411&lt;=Parameters!$J$39,Parameters!$I$39*$A411,$A411&lt;=Parameters!$J$40,Parameters!$I$40*$A411,$A411&lt;=Parameters!$J$41,Parameters!$I$41*$A411,$A411&gt;Parameters!$J$41,Parameters!$I$42*$A411))</f>
        <v>58243.26</v>
      </c>
      <c r="AG411" s="290">
        <f t="shared" si="216"/>
        <v>143.45630541871921</v>
      </c>
      <c r="AI411" s="428">
        <f t="shared" si="192"/>
        <v>136.49000000000524</v>
      </c>
      <c r="AJ411" s="428">
        <f t="shared" si="193"/>
        <v>159.36000000000058</v>
      </c>
      <c r="AK411" s="428">
        <f t="shared" si="194"/>
        <v>143.54000000000087</v>
      </c>
      <c r="AL411" s="428">
        <f t="shared" si="195"/>
        <v>158.45999999999913</v>
      </c>
      <c r="AM411" s="428">
        <f t="shared" si="196"/>
        <v>136.49000000000524</v>
      </c>
      <c r="AN411" s="428">
        <f t="shared" si="197"/>
        <v>159.36000000000058</v>
      </c>
      <c r="AO411" s="428">
        <f t="shared" si="198"/>
        <v>143.54000000000087</v>
      </c>
      <c r="AP411" s="428">
        <f t="shared" si="199"/>
        <v>158.45999999999913</v>
      </c>
      <c r="AQ411" s="428">
        <f t="shared" si="200"/>
        <v>136.49000000000524</v>
      </c>
      <c r="AR411" s="428">
        <f t="shared" si="201"/>
        <v>159.36000000000058</v>
      </c>
      <c r="AS411" s="428">
        <f t="shared" si="202"/>
        <v>143.54000000000087</v>
      </c>
      <c r="AT411" s="428">
        <f t="shared" si="203"/>
        <v>158.45999999999913</v>
      </c>
      <c r="AU411" s="428">
        <f t="shared" si="204"/>
        <v>136.49000000000524</v>
      </c>
      <c r="AV411" s="428">
        <f t="shared" si="205"/>
        <v>159.36000000000058</v>
      </c>
      <c r="AW411" s="428">
        <f t="shared" si="206"/>
        <v>143.54000000000087</v>
      </c>
      <c r="AX411" s="428">
        <f t="shared" si="207"/>
        <v>158.45999999999913</v>
      </c>
    </row>
    <row r="412">
      <c r="A412" s="413">
        <v>407</v>
      </c>
      <c r="B412" s="290" cm="1">
        <f t="array" ref="B412">IF(Parameters!$C$55="No",IF($A412&lt;=Parameters!$D$23,Parameters!$C$23*$A412,IF($A412&lt;=Parameters!$D$24,Parameters!$C$23*Parameters!$D$23+Parameters!$C$24*($A412-Parameters!$D$23),IF($A412&lt;=Parameters!$D$25,Parameters!$C$23*Parameters!$D$23+Parameters!$C$24*(Parameters!$D$24-Parameters!$D$23)+Parameters!$C$25*($A412-Parameters!$D$24),Parameters!$C$23*Parameters!$D$23+Parameters!$C$24*(Parameters!$D$24-Parameters!$D$23)+Parameters!$C$25*(Parameters!$D$25-Parameters!$D$24)+Parameters!$C$26*($A412-Parameters!$D$25)))),_xlfn.IFS($A412&lt;=Parameters!$D$23,Parameters!$C$23*$A412,$A412&lt;=Parameters!$D$24,Parameters!$C$24*$A412,$A412&lt;=Parameters!$D$25,Parameters!$C$25*$A412,$A412&gt;Parameters!$D$25,Parameters!$C$26*$A412))</f>
        <v>41955.43</v>
      </c>
      <c r="C412" s="290">
        <f t="shared" si="208"/>
        <v>103.08459459459459</v>
      </c>
      <c r="D412" s="290" cm="1">
        <f t="array" ref="D412">IF(Parameters!$C$55="No",IF($A412&lt;=Parameters!$D$28,Parameters!$C$28*$A412,IF($A412&lt;=Parameters!$D$29,Parameters!$C$28*Parameters!$D$28+Parameters!$C$29*($A412-Parameters!$D$28),IF($A412&lt;=Parameters!$D$30,Parameters!$C$28*Parameters!$D$28+Parameters!$C$29*(Parameters!$D$29-Parameters!$D$28)+Parameters!$C$30*($A412-Parameters!$D$29),Parameters!$C$28*Parameters!$D$28+Parameters!$C$29*(Parameters!$D$29-Parameters!$D$28)+Parameters!$C$30*(Parameters!$D$30-Parameters!$D$29)+Parameters!$C$31*($A412-Parameters!$D$30)))),_xlfn.IFS($A412&lt;=Parameters!$D$28,Parameters!$C$28*$A412,$A412&lt;=Parameters!$D$29,Parameters!$C$29*$A412,$A412&lt;=Parameters!$D$30,Parameters!$C$30*$A412,$A412&gt;Parameters!$D$30,Parameters!$C$31*$A412))</f>
        <v>52344.020000000004</v>
      </c>
      <c r="E412" s="290">
        <f t="shared" si="208"/>
        <v>128.60938574938575</v>
      </c>
      <c r="F412" s="290" cm="1">
        <f t="array" ref="F412">IF(Parameters!$C$55="No",IF($A412&lt;=Parameters!$D$34,Parameters!$C$34*$A412,IF($A412&lt;=Parameters!$D$35,Parameters!$C$34*Parameters!$D$34+Parameters!$C$35*($A412-Parameters!$D$34),IF($A412&lt;=Parameters!$D$36,Parameters!$C$34*Parameters!$D$34+Parameters!$C$35*(Parameters!$D$35-Parameters!$D$34)+Parameters!$C$36*($A412-Parameters!$D$35),Parameters!$C$34*Parameters!$D$34+Parameters!$C$35*(Parameters!$D$35-Parameters!$D$34)+Parameters!$C$36*(Parameters!$D$36-Parameters!$D$35)+Parameters!$C$37*($A412-Parameters!$D$36)))),_xlfn.IFS($A412&lt;=Parameters!$D$34,Parameters!$C$34*$A412,$A412&lt;=Parameters!$D$35,Parameters!$C$35*$A412,$A412&lt;=Parameters!$D$36,Parameters!$C$36*$A412,$A412&gt;Parameters!$D$36,Parameters!$C$37*$A412))</f>
        <v>55189.78</v>
      </c>
      <c r="G412" s="290">
        <f t="shared" si="209"/>
        <v>135.60142506142506</v>
      </c>
      <c r="H412" s="290" cm="1">
        <f t="array" ref="H412">IF(Parameters!$C$55="No",IF($A412&lt;=Parameters!$D$39,Parameters!$C$39*$A412,IF($A412&lt;=Parameters!$D$40,Parameters!$C$39*Parameters!$D$39+Parameters!$C$40*($A412-Parameters!$D$39),IF($A412&lt;=Parameters!$D$41,Parameters!$C$39*Parameters!$D$39+Parameters!$C$40*(Parameters!$D$40-Parameters!$D$39)+Parameters!$C$41*($A412-Parameters!$D$40),Parameters!$C$39*Parameters!$D$39+Parameters!$C$40*(Parameters!$D$40-Parameters!$D$39)+Parameters!$C$41*(Parameters!$D$41-Parameters!$D$40)+Parameters!$C$42*($A412-Parameters!$D$41)))),_xlfn.IFS($A412&lt;=Parameters!$D$39,Parameters!$C$39*$A412,$A412&lt;=Parameters!$D$40,Parameters!$C$40*$A412,$A412&lt;=Parameters!$D$41,Parameters!$C$41*$A412,$A412&gt;Parameters!$D$41,Parameters!$C$42*$A412))</f>
        <v>58401.72</v>
      </c>
      <c r="I412" s="290">
        <f t="shared" si="210"/>
        <v>143.49316953316955</v>
      </c>
      <c r="J412" s="290" cm="1">
        <f t="array" ref="J412">IF(Parameters!$D$55="No",IF($A412&lt;=Parameters!$F$23,Parameters!$E$23*$A412,IF($A412&lt;=Parameters!$F$24,Parameters!$E$23*Parameters!$F$23+Parameters!$E$24*($A412-Parameters!$F$23),IF($A412&lt;=Parameters!$F$25,Parameters!$E$23*Parameters!$F$23+Parameters!$E$24*(Parameters!$F$24-Parameters!$F$23)+Parameters!$E$25*($A412-Parameters!$F$24),Parameters!$E$23*Parameters!$F$23+Parameters!$E$24*(Parameters!$F$24-Parameters!$F$23)+Parameters!$E$25*(Parameters!$F$25-Parameters!$F$24)+Parameters!$E$26*($A412-Parameters!$F$25)))),_xlfn.IFS($A412&lt;=Parameters!$F$23,Parameters!$E$23*$A412,$A412&lt;=Parameters!$F$24,Parameters!$E$24*$A412,$A412&lt;=Parameters!$F$25,Parameters!$E$25*$A412,$A412&gt;Parameters!$F$25,Parameters!$E$26*$A412))</f>
        <v>41955.43</v>
      </c>
      <c r="K412" s="290">
        <f t="shared" si="186"/>
        <v>103.08459459459459</v>
      </c>
      <c r="L412" s="290" cm="1">
        <f t="array" ref="L412">IF(Parameters!$D$55="No",IF($A412&lt;=Parameters!$F$28,Parameters!$E$28*$A412,IF($A412&lt;=Parameters!$F$29,Parameters!$E$28*Parameters!$F$28+Parameters!$E$29*($A412-Parameters!$F$28),IF($A412&lt;=Parameters!$F$30,Parameters!$E$28*Parameters!$F$28+Parameters!$E$29*(Parameters!$F$29-Parameters!$F$28)+Parameters!$E$30*($A412-Parameters!$F$29),Parameters!$E$28*Parameters!$F$28+Parameters!$E$29*(Parameters!$F$29-Parameters!$F$28)+Parameters!$E$30*(Parameters!$F$30-Parameters!$F$29)+Parameters!$E$31*($A412-Parameters!$F$30)))),_xlfn.IFS($A412&lt;=Parameters!$F$28,Parameters!$E$28*$A412,$A412&lt;=Parameters!$F$29,Parameters!$E$29*$A412,$A412&lt;=Parameters!$F$30,Parameters!$E$30*$A412,$A412&gt;Parameters!$F$30,Parameters!$E$31*$A412))</f>
        <v>52344.020000000004</v>
      </c>
      <c r="M412" s="290">
        <f t="shared" si="187"/>
        <v>128.60938574938575</v>
      </c>
      <c r="N412" s="290" cm="1">
        <f t="array" ref="N412">IF(Parameters!$D$55="No",IF($A412&lt;=Parameters!$F$34,Parameters!$E$34*$A412,IF($A412&lt;=Parameters!$F$35,Parameters!$E$34*Parameters!$F$34+Parameters!$E$35*($A412-Parameters!$F$34),IF($A412&lt;=Parameters!$F$36,Parameters!$E$34*Parameters!$F$34+Parameters!$E$35*(Parameters!$F$35-Parameters!$F$34)+Parameters!$E$36*($A412-Parameters!$F$35),Parameters!$E$34*Parameters!$F$34+Parameters!$E$35*(Parameters!$F$35-Parameters!$F$34)+Parameters!$E$36*(Parameters!$F$36-Parameters!$F$35)+Parameters!$E$37*($A412-Parameters!$F$36)))),_xlfn.IFS($A412&lt;=Parameters!$F$34,Parameters!$E$34*$A412,$A412&lt;=Parameters!$F$35,Parameters!$E$35*$A412,$A412&lt;=Parameters!$F$36,Parameters!$E$36*$A412,$A412&gt;Parameters!$F$36,Parameters!$E$37*$A412))</f>
        <v>55189.78</v>
      </c>
      <c r="O412" s="290">
        <f t="shared" si="211"/>
        <v>135.60142506142506</v>
      </c>
      <c r="P412" s="290" cm="1">
        <f t="array" ref="P412">IF(Parameters!$D$55="No",IF($A412&lt;=Parameters!$F$39,Parameters!$E$39*$A412,IF($A412&lt;=Parameters!$F$40,Parameters!$E$39*Parameters!$F$39+Parameters!$E$40*($A412-Parameters!$F$39),IF($A412&lt;=Parameters!$F$41,Parameters!$E$39*Parameters!$F$39+Parameters!$E$40*(Parameters!$F$40-Parameters!$F$39)+Parameters!$E$41*($A412-Parameters!$F$40),Parameters!$E$39*Parameters!$F$39+Parameters!$E$40*(Parameters!$F$40-Parameters!$F$39)+Parameters!$E$41*(Parameters!$F$41-Parameters!$F$40)+Parameters!$E$42*($A412-Parameters!$F$41)))),_xlfn.IFS($A412&lt;=Parameters!$F$39,Parameters!$E$39*$A412,$A412&lt;=Parameters!$F$40,Parameters!$E$40*$A412,$A412&lt;=Parameters!$F$41,Parameters!$E$41*$A412,$A412&gt;Parameters!$F$41,Parameters!$E$42*$A412))</f>
        <v>58401.72</v>
      </c>
      <c r="Q412" s="290">
        <f t="shared" si="212"/>
        <v>143.49316953316955</v>
      </c>
      <c r="R412" s="290" cm="1">
        <f t="array" ref="R412">IF(Parameters!$E$55="No",IF($A412&lt;=Parameters!$H$23,Parameters!$G$23*$A412,IF($A412&lt;=Parameters!$H$24,Parameters!$G$23*Parameters!$H$23+Parameters!$G$24*($A412-Parameters!$H$23),IF($A412&lt;=Parameters!$H$25,Parameters!$G$23*Parameters!$H$23+Parameters!$G$24*(Parameters!$H$24-Parameters!$H$23)+Parameters!$G$25*($A412-Parameters!$H$24),Parameters!$G$23*Parameters!$H$23+Parameters!$G$24*(Parameters!$H$24-Parameters!$H$23)+Parameters!$G$25*(Parameters!$H$25-Parameters!$H$24)+Parameters!$G$26*($A412-Parameters!$H$25)))),_xlfn.IFS($A412&lt;=Parameters!$H$23,Parameters!$G$23*$A412,$A412&lt;=Parameters!$H$24,Parameters!$G$24*$A412,$A412&lt;=Parameters!$H$25,Parameters!$G$25*$A412,$A412&gt;Parameters!$H$25,Parameters!$G$26*$A412))</f>
        <v>41955.43</v>
      </c>
      <c r="S412" s="290">
        <f t="shared" si="188"/>
        <v>103.08459459459459</v>
      </c>
      <c r="T412" s="290" cm="1">
        <f t="array" ref="T412">IF(Parameters!$E$55="No",IF($A412&lt;=Parameters!$H$28,Parameters!$G$28*$A412,IF($A412&lt;=Parameters!$H$29,Parameters!$G$28*Parameters!$H$28+Parameters!$G$29*($A412-Parameters!$H$28),IF($A412&lt;=Parameters!$H$30,Parameters!$G$28*Parameters!$H$28+Parameters!$G$29*(Parameters!$H$29-Parameters!$H$28)+Parameters!$G$30*($A412-Parameters!$H$29),Parameters!$G$28*Parameters!$H$28+Parameters!$G$29*(Parameters!$H$29-Parameters!$H$28)+Parameters!$G$30*(Parameters!$H$30-Parameters!$H$29)+Parameters!$G$31*($A412-Parameters!$H$30)))),_xlfn.IFS($A412&lt;=Parameters!$H$28,Parameters!$G$28*$A412,$A412&lt;=Parameters!$H$29,Parameters!$G$29*$A412,$A412&lt;=Parameters!$H$30,Parameters!$G$30*$A412,$A412&gt;Parameters!$H$30,Parameters!$G$31*$A412))</f>
        <v>52344.020000000004</v>
      </c>
      <c r="U412" s="290">
        <f t="shared" si="189"/>
        <v>128.60938574938575</v>
      </c>
      <c r="V412" s="290" cm="1">
        <f t="array" ref="V412">IF(Parameters!$E$55="No",IF($A412&lt;=Parameters!$H$34,Parameters!$G$34*$A412,IF($A412&lt;=Parameters!$H$35,Parameters!$G$34*Parameters!$H$34+Parameters!$G$35*($A412-Parameters!$H$34),IF($A412&lt;=Parameters!$H$36,Parameters!$G$34*Parameters!$H$34+Parameters!$G$35*(Parameters!$H$35-Parameters!$H$34)+Parameters!$G$36*($A412-Parameters!$H$35),Parameters!$G$34*Parameters!$H$34+Parameters!$G$35*(Parameters!$H$35-Parameters!$H$34)+Parameters!$G$36*(Parameters!$H$36-Parameters!$H$35)+Parameters!$G$37*($A412-Parameters!$H$36)))),_xlfn.IFS($A412&lt;=Parameters!$H$34,Parameters!$G$34*$A412,$A412&lt;=Parameters!$H$35,Parameters!$G$35*$A412,$A412&lt;=Parameters!$H$36,Parameters!$G$36*$A412,$A412&gt;Parameters!$H$36,Parameters!$G$37*$A412))</f>
        <v>55189.78</v>
      </c>
      <c r="W412" s="290">
        <f t="shared" si="213"/>
        <v>135.60142506142506</v>
      </c>
      <c r="X412" s="290" cm="1">
        <f t="array" ref="X412">IF(Parameters!$E$55="No",IF($A412&lt;=Parameters!$H$39,Parameters!$G$39*$A412,IF($A412&lt;=Parameters!$H$40,Parameters!$G$39*Parameters!$H$39+Parameters!$G$40*($A412-Parameters!$H$39),IF($A412&lt;=Parameters!$H$41,Parameters!$G$39*Parameters!$H$39+Parameters!$G$40*(Parameters!$H$40-Parameters!$H$39)+Parameters!$G$41*($A412-Parameters!$H$40),Parameters!$G$39*Parameters!$H$39+Parameters!$G$40*(Parameters!$H$40-Parameters!$H$39)+Parameters!$G$41*(Parameters!$H$41-Parameters!$H$40)+Parameters!$G$42*($A412-Parameters!$H$41)))),_xlfn.IFS($A412&lt;=Parameters!$H$39,Parameters!$G$39*$A412,$A412&lt;=Parameters!$H$40,Parameters!$G$40*$A412,$A412&lt;=Parameters!$H$41,Parameters!$G$41*$A412,$A412&gt;Parameters!$H$41,Parameters!$G$42*$A412))</f>
        <v>58401.72</v>
      </c>
      <c r="Y412" s="290">
        <f t="shared" si="214"/>
        <v>143.49316953316955</v>
      </c>
      <c r="Z412" s="290" cm="1">
        <f t="array" ref="Z412">IF(Parameters!$F$55="No",IF($A412&lt;=Parameters!$J$23,Parameters!$I$23*$A412,IF($A412&lt;=Parameters!$J$24,Parameters!$I$23*Parameters!$J$23+Parameters!$I$24*($A412-Parameters!$J$23),IF($A412&lt;=Parameters!$J$25,Parameters!$I$23*Parameters!$J$23+Parameters!$I$24*(Parameters!$J$24-Parameters!$J$23)+Parameters!$I$25*($A412-Parameters!$J$24),Parameters!$I$23*Parameters!$J$23+Parameters!$I$24*(Parameters!$J$24-Parameters!$J$23)+Parameters!$I$25*(Parameters!$J$25-Parameters!$J$24)+Parameters!$I$26*($A412-Parameters!$J$25)))),_xlfn.IFS($A412&lt;=Parameters!$J$23,Parameters!$I$23*$A412,$A412&lt;=Parameters!$J$24,Parameters!$I$24*$A412,$A412&lt;=Parameters!$J$25,Parameters!$I$25*$A412,$A412&gt;Parameters!$J$25,Parameters!$I$26*$A412))</f>
        <v>41955.43</v>
      </c>
      <c r="AA412" s="290">
        <f t="shared" si="190"/>
        <v>103.08459459459459</v>
      </c>
      <c r="AB412" s="290" cm="1">
        <f t="array" ref="AB412">IF(Parameters!$F$55="No",IF($A412&lt;=Parameters!$J$28,Parameters!$I$28*$A412,IF($A412&lt;=Parameters!$J$29,Parameters!$I$28*Parameters!$J$28+Parameters!$I$29*($A412-Parameters!$J$28),IF($A412&lt;=Parameters!$J$30,Parameters!$I$28*Parameters!$J$28+Parameters!$I$29*(Parameters!$J$29-Parameters!$J$28)+Parameters!$I$30*($A412-Parameters!$J$29),Parameters!$I$28*Parameters!$J$28+Parameters!$I$29*(Parameters!$J$29-Parameters!$J$28)+Parameters!$I$30*(Parameters!$J$30-Parameters!$J$29)+Parameters!$I$31*($A412-Parameters!$J$30)))),_xlfn.IFS($A412&lt;=Parameters!$J$28,Parameters!$I$28*$A412,$A412&lt;=Parameters!$J$29,Parameters!$I$29*$A412,$A412&lt;=Parameters!$J$30,Parameters!$I$30*$A412,$A412&gt;Parameters!$J$30,Parameters!$I$31*$A412))</f>
        <v>52344.020000000004</v>
      </c>
      <c r="AC412" s="290">
        <f t="shared" si="191"/>
        <v>128.60938574938575</v>
      </c>
      <c r="AD412" s="290" cm="1">
        <f t="array" ref="AD412">IF(Parameters!$F$55="No",IF($A412&lt;=Parameters!$J$34,Parameters!$I$34*$A412,IF($A412&lt;=Parameters!$J$35,Parameters!$I$34*Parameters!$J$34+Parameters!$I$35*($A412-Parameters!$J$34),IF($A412&lt;=Parameters!$J$36,Parameters!$I$34*Parameters!$J$34+Parameters!$I$35*(Parameters!$J$35-Parameters!$J$34)+Parameters!$I$36*($A412-Parameters!$J$35),Parameters!$I$34*Parameters!$J$34+Parameters!$I$35*(Parameters!$J$35-Parameters!$J$34)+Parameters!$I$36*(Parameters!$J$36-Parameters!$J$35)+Parameters!$I$37*($A412-Parameters!$J$36)))),_xlfn.IFS($A412&lt;=Parameters!$J$34,Parameters!$I$34*$A412,$A412&lt;=Parameters!$J$35,Parameters!$I$35*$A412,$A412&lt;=Parameters!$J$36,Parameters!$I$36*$A412,$A412&gt;Parameters!$J$36,Parameters!$I$37*$A412))</f>
        <v>55189.78</v>
      </c>
      <c r="AE412" s="290">
        <f t="shared" si="215"/>
        <v>135.60142506142506</v>
      </c>
      <c r="AF412" s="290" cm="1">
        <f t="array" ref="AF412">IF(Parameters!$F$55="No",IF($A412&lt;=Parameters!$J$39,Parameters!$I$39*$A412,IF($A412&lt;=Parameters!$J$40,Parameters!$I$39*Parameters!$J$39+Parameters!$I$40*($A412-Parameters!$J$39),IF($A412&lt;=Parameters!$J$41,Parameters!$I$39*Parameters!$J$39+Parameters!$I$40*(Parameters!$J$40-Parameters!$J$39)+Parameters!$I$41*($A412-Parameters!$J$40),Parameters!$I$39*Parameters!$J$39+Parameters!$I$40*(Parameters!$J$40-Parameters!$J$39)+Parameters!$I$41*(Parameters!$J$41-Parameters!$J$40)+Parameters!$I$42*($A412-Parameters!$J$41)))),_xlfn.IFS($A412&lt;=Parameters!$J$39,Parameters!$I$39*$A412,$A412&lt;=Parameters!$J$40,Parameters!$I$40*$A412,$A412&lt;=Parameters!$J$41,Parameters!$I$41*$A412,$A412&gt;Parameters!$J$41,Parameters!$I$42*$A412))</f>
        <v>58401.72</v>
      </c>
      <c r="AG412" s="290">
        <f t="shared" si="216"/>
        <v>143.49316953316955</v>
      </c>
      <c r="AI412" s="428">
        <f t="shared" si="192"/>
        <v>136.48999999999796</v>
      </c>
      <c r="AJ412" s="428">
        <f t="shared" si="193"/>
        <v>159.36000000000058</v>
      </c>
      <c r="AK412" s="428">
        <f t="shared" si="194"/>
        <v>143.54000000000087</v>
      </c>
      <c r="AL412" s="428">
        <f t="shared" si="195"/>
        <v>158.45999999999913</v>
      </c>
      <c r="AM412" s="428">
        <f t="shared" si="196"/>
        <v>136.48999999999796</v>
      </c>
      <c r="AN412" s="428">
        <f t="shared" si="197"/>
        <v>159.36000000000058</v>
      </c>
      <c r="AO412" s="428">
        <f t="shared" si="198"/>
        <v>143.54000000000087</v>
      </c>
      <c r="AP412" s="428">
        <f t="shared" si="199"/>
        <v>158.45999999999913</v>
      </c>
      <c r="AQ412" s="428">
        <f t="shared" si="200"/>
        <v>136.48999999999796</v>
      </c>
      <c r="AR412" s="428">
        <f t="shared" si="201"/>
        <v>159.36000000000058</v>
      </c>
      <c r="AS412" s="428">
        <f t="shared" si="202"/>
        <v>143.54000000000087</v>
      </c>
      <c r="AT412" s="428">
        <f t="shared" si="203"/>
        <v>158.45999999999913</v>
      </c>
      <c r="AU412" s="428">
        <f t="shared" si="204"/>
        <v>136.48999999999796</v>
      </c>
      <c r="AV412" s="428">
        <f t="shared" si="205"/>
        <v>159.36000000000058</v>
      </c>
      <c r="AW412" s="428">
        <f t="shared" si="206"/>
        <v>143.54000000000087</v>
      </c>
      <c r="AX412" s="428">
        <f t="shared" si="207"/>
        <v>158.45999999999913</v>
      </c>
    </row>
    <row r="413">
      <c r="A413" s="413">
        <v>408</v>
      </c>
      <c r="B413" s="290" cm="1">
        <f t="array" ref="B413">IF(Parameters!$C$55="No",IF($A413&lt;=Parameters!$D$23,Parameters!$C$23*$A413,IF($A413&lt;=Parameters!$D$24,Parameters!$C$23*Parameters!$D$23+Parameters!$C$24*($A413-Parameters!$D$23),IF($A413&lt;=Parameters!$D$25,Parameters!$C$23*Parameters!$D$23+Parameters!$C$24*(Parameters!$D$24-Parameters!$D$23)+Parameters!$C$25*($A413-Parameters!$D$24),Parameters!$C$23*Parameters!$D$23+Parameters!$C$24*(Parameters!$D$24-Parameters!$D$23)+Parameters!$C$25*(Parameters!$D$25-Parameters!$D$24)+Parameters!$C$26*($A413-Parameters!$D$25)))),_xlfn.IFS($A413&lt;=Parameters!$D$23,Parameters!$C$23*$A413,$A413&lt;=Parameters!$D$24,Parameters!$C$24*$A413,$A413&lt;=Parameters!$D$25,Parameters!$C$25*$A413,$A413&gt;Parameters!$D$25,Parameters!$C$26*$A413))</f>
        <v>42091.92</v>
      </c>
      <c r="C413" s="290">
        <f t="shared" si="208"/>
        <v>103.16647058823528</v>
      </c>
      <c r="D413" s="290" cm="1">
        <f t="array" ref="D413">IF(Parameters!$C$55="No",IF($A413&lt;=Parameters!$D$28,Parameters!$C$28*$A413,IF($A413&lt;=Parameters!$D$29,Parameters!$C$28*Parameters!$D$28+Parameters!$C$29*($A413-Parameters!$D$28),IF($A413&lt;=Parameters!$D$30,Parameters!$C$28*Parameters!$D$28+Parameters!$C$29*(Parameters!$D$29-Parameters!$D$28)+Parameters!$C$30*($A413-Parameters!$D$29),Parameters!$C$28*Parameters!$D$28+Parameters!$C$29*(Parameters!$D$29-Parameters!$D$28)+Parameters!$C$30*(Parameters!$D$30-Parameters!$D$29)+Parameters!$C$31*($A413-Parameters!$D$30)))),_xlfn.IFS($A413&lt;=Parameters!$D$28,Parameters!$C$28*$A413,$A413&lt;=Parameters!$D$29,Parameters!$C$29*$A413,$A413&lt;=Parameters!$D$30,Parameters!$C$30*$A413,$A413&gt;Parameters!$D$30,Parameters!$C$31*$A413))</f>
        <v>52503.380000000005</v>
      </c>
      <c r="E413" s="290">
        <f t="shared" si="208"/>
        <v>128.68475490196079</v>
      </c>
      <c r="F413" s="290" cm="1">
        <f t="array" ref="F413">IF(Parameters!$C$55="No",IF($A413&lt;=Parameters!$D$34,Parameters!$C$34*$A413,IF($A413&lt;=Parameters!$D$35,Parameters!$C$34*Parameters!$D$34+Parameters!$C$35*($A413-Parameters!$D$34),IF($A413&lt;=Parameters!$D$36,Parameters!$C$34*Parameters!$D$34+Parameters!$C$35*(Parameters!$D$35-Parameters!$D$34)+Parameters!$C$36*($A413-Parameters!$D$35),Parameters!$C$34*Parameters!$D$34+Parameters!$C$35*(Parameters!$D$35-Parameters!$D$34)+Parameters!$C$36*(Parameters!$D$36-Parameters!$D$35)+Parameters!$C$37*($A413-Parameters!$D$36)))),_xlfn.IFS($A413&lt;=Parameters!$D$34,Parameters!$C$34*$A413,$A413&lt;=Parameters!$D$35,Parameters!$C$35*$A413,$A413&lt;=Parameters!$D$36,Parameters!$C$36*$A413,$A413&gt;Parameters!$D$36,Parameters!$C$37*$A413))</f>
        <v>55333.32</v>
      </c>
      <c r="G413" s="290">
        <f t="shared" si="209"/>
        <v>135.62088235294118</v>
      </c>
      <c r="H413" s="290" cm="1">
        <f t="array" ref="H413">IF(Parameters!$C$55="No",IF($A413&lt;=Parameters!$D$39,Parameters!$C$39*$A413,IF($A413&lt;=Parameters!$D$40,Parameters!$C$39*Parameters!$D$39+Parameters!$C$40*($A413-Parameters!$D$39),IF($A413&lt;=Parameters!$D$41,Parameters!$C$39*Parameters!$D$39+Parameters!$C$40*(Parameters!$D$40-Parameters!$D$39)+Parameters!$C$41*($A413-Parameters!$D$40),Parameters!$C$39*Parameters!$D$39+Parameters!$C$40*(Parameters!$D$40-Parameters!$D$39)+Parameters!$C$41*(Parameters!$D$41-Parameters!$D$40)+Parameters!$C$42*($A413-Parameters!$D$41)))),_xlfn.IFS($A413&lt;=Parameters!$D$39,Parameters!$C$39*$A413,$A413&lt;=Parameters!$D$40,Parameters!$C$40*$A413,$A413&lt;=Parameters!$D$41,Parameters!$C$41*$A413,$A413&gt;Parameters!$D$41,Parameters!$C$42*$A413))</f>
        <v>58560.18</v>
      </c>
      <c r="I413" s="290">
        <f t="shared" si="210"/>
        <v>143.52985294117647</v>
      </c>
      <c r="J413" s="290" cm="1">
        <f t="array" ref="J413">IF(Parameters!$D$55="No",IF($A413&lt;=Parameters!$F$23,Parameters!$E$23*$A413,IF($A413&lt;=Parameters!$F$24,Parameters!$E$23*Parameters!$F$23+Parameters!$E$24*($A413-Parameters!$F$23),IF($A413&lt;=Parameters!$F$25,Parameters!$E$23*Parameters!$F$23+Parameters!$E$24*(Parameters!$F$24-Parameters!$F$23)+Parameters!$E$25*($A413-Parameters!$F$24),Parameters!$E$23*Parameters!$F$23+Parameters!$E$24*(Parameters!$F$24-Parameters!$F$23)+Parameters!$E$25*(Parameters!$F$25-Parameters!$F$24)+Parameters!$E$26*($A413-Parameters!$F$25)))),_xlfn.IFS($A413&lt;=Parameters!$F$23,Parameters!$E$23*$A413,$A413&lt;=Parameters!$F$24,Parameters!$E$24*$A413,$A413&lt;=Parameters!$F$25,Parameters!$E$25*$A413,$A413&gt;Parameters!$F$25,Parameters!$E$26*$A413))</f>
        <v>42091.92</v>
      </c>
      <c r="K413" s="290">
        <f t="shared" si="186"/>
        <v>103.16647058823528</v>
      </c>
      <c r="L413" s="290" cm="1">
        <f t="array" ref="L413">IF(Parameters!$D$55="No",IF($A413&lt;=Parameters!$F$28,Parameters!$E$28*$A413,IF($A413&lt;=Parameters!$F$29,Parameters!$E$28*Parameters!$F$28+Parameters!$E$29*($A413-Parameters!$F$28),IF($A413&lt;=Parameters!$F$30,Parameters!$E$28*Parameters!$F$28+Parameters!$E$29*(Parameters!$F$29-Parameters!$F$28)+Parameters!$E$30*($A413-Parameters!$F$29),Parameters!$E$28*Parameters!$F$28+Parameters!$E$29*(Parameters!$F$29-Parameters!$F$28)+Parameters!$E$30*(Parameters!$F$30-Parameters!$F$29)+Parameters!$E$31*($A413-Parameters!$F$30)))),_xlfn.IFS($A413&lt;=Parameters!$F$28,Parameters!$E$28*$A413,$A413&lt;=Parameters!$F$29,Parameters!$E$29*$A413,$A413&lt;=Parameters!$F$30,Parameters!$E$30*$A413,$A413&gt;Parameters!$F$30,Parameters!$E$31*$A413))</f>
        <v>52503.380000000005</v>
      </c>
      <c r="M413" s="290">
        <f t="shared" si="187"/>
        <v>128.68475490196079</v>
      </c>
      <c r="N413" s="290" cm="1">
        <f t="array" ref="N413">IF(Parameters!$D$55="No",IF($A413&lt;=Parameters!$F$34,Parameters!$E$34*$A413,IF($A413&lt;=Parameters!$F$35,Parameters!$E$34*Parameters!$F$34+Parameters!$E$35*($A413-Parameters!$F$34),IF($A413&lt;=Parameters!$F$36,Parameters!$E$34*Parameters!$F$34+Parameters!$E$35*(Parameters!$F$35-Parameters!$F$34)+Parameters!$E$36*($A413-Parameters!$F$35),Parameters!$E$34*Parameters!$F$34+Parameters!$E$35*(Parameters!$F$35-Parameters!$F$34)+Parameters!$E$36*(Parameters!$F$36-Parameters!$F$35)+Parameters!$E$37*($A413-Parameters!$F$36)))),_xlfn.IFS($A413&lt;=Parameters!$F$34,Parameters!$E$34*$A413,$A413&lt;=Parameters!$F$35,Parameters!$E$35*$A413,$A413&lt;=Parameters!$F$36,Parameters!$E$36*$A413,$A413&gt;Parameters!$F$36,Parameters!$E$37*$A413))</f>
        <v>55333.32</v>
      </c>
      <c r="O413" s="290">
        <f t="shared" si="211"/>
        <v>135.62088235294118</v>
      </c>
      <c r="P413" s="290" cm="1">
        <f t="array" ref="P413">IF(Parameters!$D$55="No",IF($A413&lt;=Parameters!$F$39,Parameters!$E$39*$A413,IF($A413&lt;=Parameters!$F$40,Parameters!$E$39*Parameters!$F$39+Parameters!$E$40*($A413-Parameters!$F$39),IF($A413&lt;=Parameters!$F$41,Parameters!$E$39*Parameters!$F$39+Parameters!$E$40*(Parameters!$F$40-Parameters!$F$39)+Parameters!$E$41*($A413-Parameters!$F$40),Parameters!$E$39*Parameters!$F$39+Parameters!$E$40*(Parameters!$F$40-Parameters!$F$39)+Parameters!$E$41*(Parameters!$F$41-Parameters!$F$40)+Parameters!$E$42*($A413-Parameters!$F$41)))),_xlfn.IFS($A413&lt;=Parameters!$F$39,Parameters!$E$39*$A413,$A413&lt;=Parameters!$F$40,Parameters!$E$40*$A413,$A413&lt;=Parameters!$F$41,Parameters!$E$41*$A413,$A413&gt;Parameters!$F$41,Parameters!$E$42*$A413))</f>
        <v>58560.18</v>
      </c>
      <c r="Q413" s="290">
        <f t="shared" si="212"/>
        <v>143.52985294117647</v>
      </c>
      <c r="R413" s="290" cm="1">
        <f t="array" ref="R413">IF(Parameters!$E$55="No",IF($A413&lt;=Parameters!$H$23,Parameters!$G$23*$A413,IF($A413&lt;=Parameters!$H$24,Parameters!$G$23*Parameters!$H$23+Parameters!$G$24*($A413-Parameters!$H$23),IF($A413&lt;=Parameters!$H$25,Parameters!$G$23*Parameters!$H$23+Parameters!$G$24*(Parameters!$H$24-Parameters!$H$23)+Parameters!$G$25*($A413-Parameters!$H$24),Parameters!$G$23*Parameters!$H$23+Parameters!$G$24*(Parameters!$H$24-Parameters!$H$23)+Parameters!$G$25*(Parameters!$H$25-Parameters!$H$24)+Parameters!$G$26*($A413-Parameters!$H$25)))),_xlfn.IFS($A413&lt;=Parameters!$H$23,Parameters!$G$23*$A413,$A413&lt;=Parameters!$H$24,Parameters!$G$24*$A413,$A413&lt;=Parameters!$H$25,Parameters!$G$25*$A413,$A413&gt;Parameters!$H$25,Parameters!$G$26*$A413))</f>
        <v>42091.92</v>
      </c>
      <c r="S413" s="290">
        <f t="shared" si="188"/>
        <v>103.16647058823528</v>
      </c>
      <c r="T413" s="290" cm="1">
        <f t="array" ref="T413">IF(Parameters!$E$55="No",IF($A413&lt;=Parameters!$H$28,Parameters!$G$28*$A413,IF($A413&lt;=Parameters!$H$29,Parameters!$G$28*Parameters!$H$28+Parameters!$G$29*($A413-Parameters!$H$28),IF($A413&lt;=Parameters!$H$30,Parameters!$G$28*Parameters!$H$28+Parameters!$G$29*(Parameters!$H$29-Parameters!$H$28)+Parameters!$G$30*($A413-Parameters!$H$29),Parameters!$G$28*Parameters!$H$28+Parameters!$G$29*(Parameters!$H$29-Parameters!$H$28)+Parameters!$G$30*(Parameters!$H$30-Parameters!$H$29)+Parameters!$G$31*($A413-Parameters!$H$30)))),_xlfn.IFS($A413&lt;=Parameters!$H$28,Parameters!$G$28*$A413,$A413&lt;=Parameters!$H$29,Parameters!$G$29*$A413,$A413&lt;=Parameters!$H$30,Parameters!$G$30*$A413,$A413&gt;Parameters!$H$30,Parameters!$G$31*$A413))</f>
        <v>52503.380000000005</v>
      </c>
      <c r="U413" s="290">
        <f t="shared" si="189"/>
        <v>128.68475490196079</v>
      </c>
      <c r="V413" s="290" cm="1">
        <f t="array" ref="V413">IF(Parameters!$E$55="No",IF($A413&lt;=Parameters!$H$34,Parameters!$G$34*$A413,IF($A413&lt;=Parameters!$H$35,Parameters!$G$34*Parameters!$H$34+Parameters!$G$35*($A413-Parameters!$H$34),IF($A413&lt;=Parameters!$H$36,Parameters!$G$34*Parameters!$H$34+Parameters!$G$35*(Parameters!$H$35-Parameters!$H$34)+Parameters!$G$36*($A413-Parameters!$H$35),Parameters!$G$34*Parameters!$H$34+Parameters!$G$35*(Parameters!$H$35-Parameters!$H$34)+Parameters!$G$36*(Parameters!$H$36-Parameters!$H$35)+Parameters!$G$37*($A413-Parameters!$H$36)))),_xlfn.IFS($A413&lt;=Parameters!$H$34,Parameters!$G$34*$A413,$A413&lt;=Parameters!$H$35,Parameters!$G$35*$A413,$A413&lt;=Parameters!$H$36,Parameters!$G$36*$A413,$A413&gt;Parameters!$H$36,Parameters!$G$37*$A413))</f>
        <v>55333.32</v>
      </c>
      <c r="W413" s="290">
        <f t="shared" si="213"/>
        <v>135.62088235294118</v>
      </c>
      <c r="X413" s="290" cm="1">
        <f t="array" ref="X413">IF(Parameters!$E$55="No",IF($A413&lt;=Parameters!$H$39,Parameters!$G$39*$A413,IF($A413&lt;=Parameters!$H$40,Parameters!$G$39*Parameters!$H$39+Parameters!$G$40*($A413-Parameters!$H$39),IF($A413&lt;=Parameters!$H$41,Parameters!$G$39*Parameters!$H$39+Parameters!$G$40*(Parameters!$H$40-Parameters!$H$39)+Parameters!$G$41*($A413-Parameters!$H$40),Parameters!$G$39*Parameters!$H$39+Parameters!$G$40*(Parameters!$H$40-Parameters!$H$39)+Parameters!$G$41*(Parameters!$H$41-Parameters!$H$40)+Parameters!$G$42*($A413-Parameters!$H$41)))),_xlfn.IFS($A413&lt;=Parameters!$H$39,Parameters!$G$39*$A413,$A413&lt;=Parameters!$H$40,Parameters!$G$40*$A413,$A413&lt;=Parameters!$H$41,Parameters!$G$41*$A413,$A413&gt;Parameters!$H$41,Parameters!$G$42*$A413))</f>
        <v>58560.18</v>
      </c>
      <c r="Y413" s="290">
        <f t="shared" si="214"/>
        <v>143.52985294117647</v>
      </c>
      <c r="Z413" s="290" cm="1">
        <f t="array" ref="Z413">IF(Parameters!$F$55="No",IF($A413&lt;=Parameters!$J$23,Parameters!$I$23*$A413,IF($A413&lt;=Parameters!$J$24,Parameters!$I$23*Parameters!$J$23+Parameters!$I$24*($A413-Parameters!$J$23),IF($A413&lt;=Parameters!$J$25,Parameters!$I$23*Parameters!$J$23+Parameters!$I$24*(Parameters!$J$24-Parameters!$J$23)+Parameters!$I$25*($A413-Parameters!$J$24),Parameters!$I$23*Parameters!$J$23+Parameters!$I$24*(Parameters!$J$24-Parameters!$J$23)+Parameters!$I$25*(Parameters!$J$25-Parameters!$J$24)+Parameters!$I$26*($A413-Parameters!$J$25)))),_xlfn.IFS($A413&lt;=Parameters!$J$23,Parameters!$I$23*$A413,$A413&lt;=Parameters!$J$24,Parameters!$I$24*$A413,$A413&lt;=Parameters!$J$25,Parameters!$I$25*$A413,$A413&gt;Parameters!$J$25,Parameters!$I$26*$A413))</f>
        <v>42091.92</v>
      </c>
      <c r="AA413" s="290">
        <f t="shared" si="190"/>
        <v>103.16647058823528</v>
      </c>
      <c r="AB413" s="290" cm="1">
        <f t="array" ref="AB413">IF(Parameters!$F$55="No",IF($A413&lt;=Parameters!$J$28,Parameters!$I$28*$A413,IF($A413&lt;=Parameters!$J$29,Parameters!$I$28*Parameters!$J$28+Parameters!$I$29*($A413-Parameters!$J$28),IF($A413&lt;=Parameters!$J$30,Parameters!$I$28*Parameters!$J$28+Parameters!$I$29*(Parameters!$J$29-Parameters!$J$28)+Parameters!$I$30*($A413-Parameters!$J$29),Parameters!$I$28*Parameters!$J$28+Parameters!$I$29*(Parameters!$J$29-Parameters!$J$28)+Parameters!$I$30*(Parameters!$J$30-Parameters!$J$29)+Parameters!$I$31*($A413-Parameters!$J$30)))),_xlfn.IFS($A413&lt;=Parameters!$J$28,Parameters!$I$28*$A413,$A413&lt;=Parameters!$J$29,Parameters!$I$29*$A413,$A413&lt;=Parameters!$J$30,Parameters!$I$30*$A413,$A413&gt;Parameters!$J$30,Parameters!$I$31*$A413))</f>
        <v>52503.380000000005</v>
      </c>
      <c r="AC413" s="290">
        <f t="shared" si="191"/>
        <v>128.68475490196079</v>
      </c>
      <c r="AD413" s="290" cm="1">
        <f t="array" ref="AD413">IF(Parameters!$F$55="No",IF($A413&lt;=Parameters!$J$34,Parameters!$I$34*$A413,IF($A413&lt;=Parameters!$J$35,Parameters!$I$34*Parameters!$J$34+Parameters!$I$35*($A413-Parameters!$J$34),IF($A413&lt;=Parameters!$J$36,Parameters!$I$34*Parameters!$J$34+Parameters!$I$35*(Parameters!$J$35-Parameters!$J$34)+Parameters!$I$36*($A413-Parameters!$J$35),Parameters!$I$34*Parameters!$J$34+Parameters!$I$35*(Parameters!$J$35-Parameters!$J$34)+Parameters!$I$36*(Parameters!$J$36-Parameters!$J$35)+Parameters!$I$37*($A413-Parameters!$J$36)))),_xlfn.IFS($A413&lt;=Parameters!$J$34,Parameters!$I$34*$A413,$A413&lt;=Parameters!$J$35,Parameters!$I$35*$A413,$A413&lt;=Parameters!$J$36,Parameters!$I$36*$A413,$A413&gt;Parameters!$J$36,Parameters!$I$37*$A413))</f>
        <v>55333.32</v>
      </c>
      <c r="AE413" s="290">
        <f t="shared" si="215"/>
        <v>135.62088235294118</v>
      </c>
      <c r="AF413" s="290" cm="1">
        <f t="array" ref="AF413">IF(Parameters!$F$55="No",IF($A413&lt;=Parameters!$J$39,Parameters!$I$39*$A413,IF($A413&lt;=Parameters!$J$40,Parameters!$I$39*Parameters!$J$39+Parameters!$I$40*($A413-Parameters!$J$39),IF($A413&lt;=Parameters!$J$41,Parameters!$I$39*Parameters!$J$39+Parameters!$I$40*(Parameters!$J$40-Parameters!$J$39)+Parameters!$I$41*($A413-Parameters!$J$40),Parameters!$I$39*Parameters!$J$39+Parameters!$I$40*(Parameters!$J$40-Parameters!$J$39)+Parameters!$I$41*(Parameters!$J$41-Parameters!$J$40)+Parameters!$I$42*($A413-Parameters!$J$41)))),_xlfn.IFS($A413&lt;=Parameters!$J$39,Parameters!$I$39*$A413,$A413&lt;=Parameters!$J$40,Parameters!$I$40*$A413,$A413&lt;=Parameters!$J$41,Parameters!$I$41*$A413,$A413&gt;Parameters!$J$41,Parameters!$I$42*$A413))</f>
        <v>58560.18</v>
      </c>
      <c r="AG413" s="290">
        <f t="shared" si="216"/>
        <v>143.52985294117647</v>
      </c>
      <c r="AI413" s="428">
        <f t="shared" si="192"/>
        <v>136.48999999999796</v>
      </c>
      <c r="AJ413" s="428">
        <f t="shared" si="193"/>
        <v>159.36000000000058</v>
      </c>
      <c r="AK413" s="428">
        <f t="shared" si="194"/>
        <v>143.54000000000087</v>
      </c>
      <c r="AL413" s="428">
        <f t="shared" si="195"/>
        <v>158.45999999999913</v>
      </c>
      <c r="AM413" s="428">
        <f t="shared" si="196"/>
        <v>136.48999999999796</v>
      </c>
      <c r="AN413" s="428">
        <f t="shared" si="197"/>
        <v>159.36000000000058</v>
      </c>
      <c r="AO413" s="428">
        <f t="shared" si="198"/>
        <v>143.54000000000087</v>
      </c>
      <c r="AP413" s="428">
        <f t="shared" si="199"/>
        <v>158.45999999999913</v>
      </c>
      <c r="AQ413" s="428">
        <f t="shared" si="200"/>
        <v>136.48999999999796</v>
      </c>
      <c r="AR413" s="428">
        <f t="shared" si="201"/>
        <v>159.36000000000058</v>
      </c>
      <c r="AS413" s="428">
        <f t="shared" si="202"/>
        <v>143.54000000000087</v>
      </c>
      <c r="AT413" s="428">
        <f t="shared" si="203"/>
        <v>158.45999999999913</v>
      </c>
      <c r="AU413" s="428">
        <f t="shared" si="204"/>
        <v>136.48999999999796</v>
      </c>
      <c r="AV413" s="428">
        <f t="shared" si="205"/>
        <v>159.36000000000058</v>
      </c>
      <c r="AW413" s="428">
        <f t="shared" si="206"/>
        <v>143.54000000000087</v>
      </c>
      <c r="AX413" s="428">
        <f t="shared" si="207"/>
        <v>158.45999999999913</v>
      </c>
    </row>
    <row r="414">
      <c r="A414" s="413">
        <v>409</v>
      </c>
      <c r="B414" s="290" cm="1">
        <f t="array" ref="B414">IF(Parameters!$C$55="No",IF($A414&lt;=Parameters!$D$23,Parameters!$C$23*$A414,IF($A414&lt;=Parameters!$D$24,Parameters!$C$23*Parameters!$D$23+Parameters!$C$24*($A414-Parameters!$D$23),IF($A414&lt;=Parameters!$D$25,Parameters!$C$23*Parameters!$D$23+Parameters!$C$24*(Parameters!$D$24-Parameters!$D$23)+Parameters!$C$25*($A414-Parameters!$D$24),Parameters!$C$23*Parameters!$D$23+Parameters!$C$24*(Parameters!$D$24-Parameters!$D$23)+Parameters!$C$25*(Parameters!$D$25-Parameters!$D$24)+Parameters!$C$26*($A414-Parameters!$D$25)))),_xlfn.IFS($A414&lt;=Parameters!$D$23,Parameters!$C$23*$A414,$A414&lt;=Parameters!$D$24,Parameters!$C$24*$A414,$A414&lt;=Parameters!$D$25,Parameters!$C$25*$A414,$A414&gt;Parameters!$D$25,Parameters!$C$26*$A414))</f>
        <v>42228.41</v>
      </c>
      <c r="C414" s="290">
        <f t="shared" si="208"/>
        <v>103.24794621026896</v>
      </c>
      <c r="D414" s="290" cm="1">
        <f t="array" ref="D414">IF(Parameters!$C$55="No",IF($A414&lt;=Parameters!$D$28,Parameters!$C$28*$A414,IF($A414&lt;=Parameters!$D$29,Parameters!$C$28*Parameters!$D$28+Parameters!$C$29*($A414-Parameters!$D$28),IF($A414&lt;=Parameters!$D$30,Parameters!$C$28*Parameters!$D$28+Parameters!$C$29*(Parameters!$D$29-Parameters!$D$28)+Parameters!$C$30*($A414-Parameters!$D$29),Parameters!$C$28*Parameters!$D$28+Parameters!$C$29*(Parameters!$D$29-Parameters!$D$28)+Parameters!$C$30*(Parameters!$D$30-Parameters!$D$29)+Parameters!$C$31*($A414-Parameters!$D$30)))),_xlfn.IFS($A414&lt;=Parameters!$D$28,Parameters!$C$28*$A414,$A414&lt;=Parameters!$D$29,Parameters!$C$29*$A414,$A414&lt;=Parameters!$D$30,Parameters!$C$30*$A414,$A414&gt;Parameters!$D$30,Parameters!$C$31*$A414))</f>
        <v>52662.740000000005</v>
      </c>
      <c r="E414" s="290">
        <f t="shared" si="208"/>
        <v>128.75975550122251</v>
      </c>
      <c r="F414" s="290" cm="1">
        <f t="array" ref="F414">IF(Parameters!$C$55="No",IF($A414&lt;=Parameters!$D$34,Parameters!$C$34*$A414,IF($A414&lt;=Parameters!$D$35,Parameters!$C$34*Parameters!$D$34+Parameters!$C$35*($A414-Parameters!$D$34),IF($A414&lt;=Parameters!$D$36,Parameters!$C$34*Parameters!$D$34+Parameters!$C$35*(Parameters!$D$35-Parameters!$D$34)+Parameters!$C$36*($A414-Parameters!$D$35),Parameters!$C$34*Parameters!$D$34+Parameters!$C$35*(Parameters!$D$35-Parameters!$D$34)+Parameters!$C$36*(Parameters!$D$36-Parameters!$D$35)+Parameters!$C$37*($A414-Parameters!$D$36)))),_xlfn.IFS($A414&lt;=Parameters!$D$34,Parameters!$C$34*$A414,$A414&lt;=Parameters!$D$35,Parameters!$C$35*$A414,$A414&lt;=Parameters!$D$36,Parameters!$C$36*$A414,$A414&gt;Parameters!$D$36,Parameters!$C$37*$A414))</f>
        <v>55476.86</v>
      </c>
      <c r="G414" s="290">
        <f t="shared" si="209"/>
        <v>135.64024449877752</v>
      </c>
      <c r="H414" s="290" cm="1">
        <f t="array" ref="H414">IF(Parameters!$C$55="No",IF($A414&lt;=Parameters!$D$39,Parameters!$C$39*$A414,IF($A414&lt;=Parameters!$D$40,Parameters!$C$39*Parameters!$D$39+Parameters!$C$40*($A414-Parameters!$D$39),IF($A414&lt;=Parameters!$D$41,Parameters!$C$39*Parameters!$D$39+Parameters!$C$40*(Parameters!$D$40-Parameters!$D$39)+Parameters!$C$41*($A414-Parameters!$D$40),Parameters!$C$39*Parameters!$D$39+Parameters!$C$40*(Parameters!$D$40-Parameters!$D$39)+Parameters!$C$41*(Parameters!$D$41-Parameters!$D$40)+Parameters!$C$42*($A414-Parameters!$D$41)))),_xlfn.IFS($A414&lt;=Parameters!$D$39,Parameters!$C$39*$A414,$A414&lt;=Parameters!$D$40,Parameters!$C$40*$A414,$A414&lt;=Parameters!$D$41,Parameters!$C$41*$A414,$A414&gt;Parameters!$D$41,Parameters!$C$42*$A414))</f>
        <v>58718.64</v>
      </c>
      <c r="I414" s="290">
        <f t="shared" si="210"/>
        <v>143.56635696821516</v>
      </c>
      <c r="J414" s="290" cm="1">
        <f t="array" ref="J414">IF(Parameters!$D$55="No",IF($A414&lt;=Parameters!$F$23,Parameters!$E$23*$A414,IF($A414&lt;=Parameters!$F$24,Parameters!$E$23*Parameters!$F$23+Parameters!$E$24*($A414-Parameters!$F$23),IF($A414&lt;=Parameters!$F$25,Parameters!$E$23*Parameters!$F$23+Parameters!$E$24*(Parameters!$F$24-Parameters!$F$23)+Parameters!$E$25*($A414-Parameters!$F$24),Parameters!$E$23*Parameters!$F$23+Parameters!$E$24*(Parameters!$F$24-Parameters!$F$23)+Parameters!$E$25*(Parameters!$F$25-Parameters!$F$24)+Parameters!$E$26*($A414-Parameters!$F$25)))),_xlfn.IFS($A414&lt;=Parameters!$F$23,Parameters!$E$23*$A414,$A414&lt;=Parameters!$F$24,Parameters!$E$24*$A414,$A414&lt;=Parameters!$F$25,Parameters!$E$25*$A414,$A414&gt;Parameters!$F$25,Parameters!$E$26*$A414))</f>
        <v>42228.41</v>
      </c>
      <c r="K414" s="290">
        <f t="shared" si="186"/>
        <v>103.24794621026896</v>
      </c>
      <c r="L414" s="290" cm="1">
        <f t="array" ref="L414">IF(Parameters!$D$55="No",IF($A414&lt;=Parameters!$F$28,Parameters!$E$28*$A414,IF($A414&lt;=Parameters!$F$29,Parameters!$E$28*Parameters!$F$28+Parameters!$E$29*($A414-Parameters!$F$28),IF($A414&lt;=Parameters!$F$30,Parameters!$E$28*Parameters!$F$28+Parameters!$E$29*(Parameters!$F$29-Parameters!$F$28)+Parameters!$E$30*($A414-Parameters!$F$29),Parameters!$E$28*Parameters!$F$28+Parameters!$E$29*(Parameters!$F$29-Parameters!$F$28)+Parameters!$E$30*(Parameters!$F$30-Parameters!$F$29)+Parameters!$E$31*($A414-Parameters!$F$30)))),_xlfn.IFS($A414&lt;=Parameters!$F$28,Parameters!$E$28*$A414,$A414&lt;=Parameters!$F$29,Parameters!$E$29*$A414,$A414&lt;=Parameters!$F$30,Parameters!$E$30*$A414,$A414&gt;Parameters!$F$30,Parameters!$E$31*$A414))</f>
        <v>52662.740000000005</v>
      </c>
      <c r="M414" s="290">
        <f t="shared" si="187"/>
        <v>128.75975550122251</v>
      </c>
      <c r="N414" s="290" cm="1">
        <f t="array" ref="N414">IF(Parameters!$D$55="No",IF($A414&lt;=Parameters!$F$34,Parameters!$E$34*$A414,IF($A414&lt;=Parameters!$F$35,Parameters!$E$34*Parameters!$F$34+Parameters!$E$35*($A414-Parameters!$F$34),IF($A414&lt;=Parameters!$F$36,Parameters!$E$34*Parameters!$F$34+Parameters!$E$35*(Parameters!$F$35-Parameters!$F$34)+Parameters!$E$36*($A414-Parameters!$F$35),Parameters!$E$34*Parameters!$F$34+Parameters!$E$35*(Parameters!$F$35-Parameters!$F$34)+Parameters!$E$36*(Parameters!$F$36-Parameters!$F$35)+Parameters!$E$37*($A414-Parameters!$F$36)))),_xlfn.IFS($A414&lt;=Parameters!$F$34,Parameters!$E$34*$A414,$A414&lt;=Parameters!$F$35,Parameters!$E$35*$A414,$A414&lt;=Parameters!$F$36,Parameters!$E$36*$A414,$A414&gt;Parameters!$F$36,Parameters!$E$37*$A414))</f>
        <v>55476.86</v>
      </c>
      <c r="O414" s="290">
        <f t="shared" si="211"/>
        <v>135.64024449877752</v>
      </c>
      <c r="P414" s="290" cm="1">
        <f t="array" ref="P414">IF(Parameters!$D$55="No",IF($A414&lt;=Parameters!$F$39,Parameters!$E$39*$A414,IF($A414&lt;=Parameters!$F$40,Parameters!$E$39*Parameters!$F$39+Parameters!$E$40*($A414-Parameters!$F$39),IF($A414&lt;=Parameters!$F$41,Parameters!$E$39*Parameters!$F$39+Parameters!$E$40*(Parameters!$F$40-Parameters!$F$39)+Parameters!$E$41*($A414-Parameters!$F$40),Parameters!$E$39*Parameters!$F$39+Parameters!$E$40*(Parameters!$F$40-Parameters!$F$39)+Parameters!$E$41*(Parameters!$F$41-Parameters!$F$40)+Parameters!$E$42*($A414-Parameters!$F$41)))),_xlfn.IFS($A414&lt;=Parameters!$F$39,Parameters!$E$39*$A414,$A414&lt;=Parameters!$F$40,Parameters!$E$40*$A414,$A414&lt;=Parameters!$F$41,Parameters!$E$41*$A414,$A414&gt;Parameters!$F$41,Parameters!$E$42*$A414))</f>
        <v>58718.64</v>
      </c>
      <c r="Q414" s="290">
        <f t="shared" si="212"/>
        <v>143.56635696821516</v>
      </c>
      <c r="R414" s="290" cm="1">
        <f t="array" ref="R414">IF(Parameters!$E$55="No",IF($A414&lt;=Parameters!$H$23,Parameters!$G$23*$A414,IF($A414&lt;=Parameters!$H$24,Parameters!$G$23*Parameters!$H$23+Parameters!$G$24*($A414-Parameters!$H$23),IF($A414&lt;=Parameters!$H$25,Parameters!$G$23*Parameters!$H$23+Parameters!$G$24*(Parameters!$H$24-Parameters!$H$23)+Parameters!$G$25*($A414-Parameters!$H$24),Parameters!$G$23*Parameters!$H$23+Parameters!$G$24*(Parameters!$H$24-Parameters!$H$23)+Parameters!$G$25*(Parameters!$H$25-Parameters!$H$24)+Parameters!$G$26*($A414-Parameters!$H$25)))),_xlfn.IFS($A414&lt;=Parameters!$H$23,Parameters!$G$23*$A414,$A414&lt;=Parameters!$H$24,Parameters!$G$24*$A414,$A414&lt;=Parameters!$H$25,Parameters!$G$25*$A414,$A414&gt;Parameters!$H$25,Parameters!$G$26*$A414))</f>
        <v>42228.41</v>
      </c>
      <c r="S414" s="290">
        <f t="shared" si="188"/>
        <v>103.24794621026896</v>
      </c>
      <c r="T414" s="290" cm="1">
        <f t="array" ref="T414">IF(Parameters!$E$55="No",IF($A414&lt;=Parameters!$H$28,Parameters!$G$28*$A414,IF($A414&lt;=Parameters!$H$29,Parameters!$G$28*Parameters!$H$28+Parameters!$G$29*($A414-Parameters!$H$28),IF($A414&lt;=Parameters!$H$30,Parameters!$G$28*Parameters!$H$28+Parameters!$G$29*(Parameters!$H$29-Parameters!$H$28)+Parameters!$G$30*($A414-Parameters!$H$29),Parameters!$G$28*Parameters!$H$28+Parameters!$G$29*(Parameters!$H$29-Parameters!$H$28)+Parameters!$G$30*(Parameters!$H$30-Parameters!$H$29)+Parameters!$G$31*($A414-Parameters!$H$30)))),_xlfn.IFS($A414&lt;=Parameters!$H$28,Parameters!$G$28*$A414,$A414&lt;=Parameters!$H$29,Parameters!$G$29*$A414,$A414&lt;=Parameters!$H$30,Parameters!$G$30*$A414,$A414&gt;Parameters!$H$30,Parameters!$G$31*$A414))</f>
        <v>52662.740000000005</v>
      </c>
      <c r="U414" s="290">
        <f t="shared" si="189"/>
        <v>128.75975550122251</v>
      </c>
      <c r="V414" s="290" cm="1">
        <f t="array" ref="V414">IF(Parameters!$E$55="No",IF($A414&lt;=Parameters!$H$34,Parameters!$G$34*$A414,IF($A414&lt;=Parameters!$H$35,Parameters!$G$34*Parameters!$H$34+Parameters!$G$35*($A414-Parameters!$H$34),IF($A414&lt;=Parameters!$H$36,Parameters!$G$34*Parameters!$H$34+Parameters!$G$35*(Parameters!$H$35-Parameters!$H$34)+Parameters!$G$36*($A414-Parameters!$H$35),Parameters!$G$34*Parameters!$H$34+Parameters!$G$35*(Parameters!$H$35-Parameters!$H$34)+Parameters!$G$36*(Parameters!$H$36-Parameters!$H$35)+Parameters!$G$37*($A414-Parameters!$H$36)))),_xlfn.IFS($A414&lt;=Parameters!$H$34,Parameters!$G$34*$A414,$A414&lt;=Parameters!$H$35,Parameters!$G$35*$A414,$A414&lt;=Parameters!$H$36,Parameters!$G$36*$A414,$A414&gt;Parameters!$H$36,Parameters!$G$37*$A414))</f>
        <v>55476.86</v>
      </c>
      <c r="W414" s="290">
        <f t="shared" si="213"/>
        <v>135.64024449877752</v>
      </c>
      <c r="X414" s="290" cm="1">
        <f t="array" ref="X414">IF(Parameters!$E$55="No",IF($A414&lt;=Parameters!$H$39,Parameters!$G$39*$A414,IF($A414&lt;=Parameters!$H$40,Parameters!$G$39*Parameters!$H$39+Parameters!$G$40*($A414-Parameters!$H$39),IF($A414&lt;=Parameters!$H$41,Parameters!$G$39*Parameters!$H$39+Parameters!$G$40*(Parameters!$H$40-Parameters!$H$39)+Parameters!$G$41*($A414-Parameters!$H$40),Parameters!$G$39*Parameters!$H$39+Parameters!$G$40*(Parameters!$H$40-Parameters!$H$39)+Parameters!$G$41*(Parameters!$H$41-Parameters!$H$40)+Parameters!$G$42*($A414-Parameters!$H$41)))),_xlfn.IFS($A414&lt;=Parameters!$H$39,Parameters!$G$39*$A414,$A414&lt;=Parameters!$H$40,Parameters!$G$40*$A414,$A414&lt;=Parameters!$H$41,Parameters!$G$41*$A414,$A414&gt;Parameters!$H$41,Parameters!$G$42*$A414))</f>
        <v>58718.64</v>
      </c>
      <c r="Y414" s="290">
        <f t="shared" si="214"/>
        <v>143.56635696821516</v>
      </c>
      <c r="Z414" s="290" cm="1">
        <f t="array" ref="Z414">IF(Parameters!$F$55="No",IF($A414&lt;=Parameters!$J$23,Parameters!$I$23*$A414,IF($A414&lt;=Parameters!$J$24,Parameters!$I$23*Parameters!$J$23+Parameters!$I$24*($A414-Parameters!$J$23),IF($A414&lt;=Parameters!$J$25,Parameters!$I$23*Parameters!$J$23+Parameters!$I$24*(Parameters!$J$24-Parameters!$J$23)+Parameters!$I$25*($A414-Parameters!$J$24),Parameters!$I$23*Parameters!$J$23+Parameters!$I$24*(Parameters!$J$24-Parameters!$J$23)+Parameters!$I$25*(Parameters!$J$25-Parameters!$J$24)+Parameters!$I$26*($A414-Parameters!$J$25)))),_xlfn.IFS($A414&lt;=Parameters!$J$23,Parameters!$I$23*$A414,$A414&lt;=Parameters!$J$24,Parameters!$I$24*$A414,$A414&lt;=Parameters!$J$25,Parameters!$I$25*$A414,$A414&gt;Parameters!$J$25,Parameters!$I$26*$A414))</f>
        <v>42228.41</v>
      </c>
      <c r="AA414" s="290">
        <f t="shared" si="190"/>
        <v>103.24794621026896</v>
      </c>
      <c r="AB414" s="290" cm="1">
        <f t="array" ref="AB414">IF(Parameters!$F$55="No",IF($A414&lt;=Parameters!$J$28,Parameters!$I$28*$A414,IF($A414&lt;=Parameters!$J$29,Parameters!$I$28*Parameters!$J$28+Parameters!$I$29*($A414-Parameters!$J$28),IF($A414&lt;=Parameters!$J$30,Parameters!$I$28*Parameters!$J$28+Parameters!$I$29*(Parameters!$J$29-Parameters!$J$28)+Parameters!$I$30*($A414-Parameters!$J$29),Parameters!$I$28*Parameters!$J$28+Parameters!$I$29*(Parameters!$J$29-Parameters!$J$28)+Parameters!$I$30*(Parameters!$J$30-Parameters!$J$29)+Parameters!$I$31*($A414-Parameters!$J$30)))),_xlfn.IFS($A414&lt;=Parameters!$J$28,Parameters!$I$28*$A414,$A414&lt;=Parameters!$J$29,Parameters!$I$29*$A414,$A414&lt;=Parameters!$J$30,Parameters!$I$30*$A414,$A414&gt;Parameters!$J$30,Parameters!$I$31*$A414))</f>
        <v>52662.740000000005</v>
      </c>
      <c r="AC414" s="290">
        <f t="shared" si="191"/>
        <v>128.75975550122251</v>
      </c>
      <c r="AD414" s="290" cm="1">
        <f t="array" ref="AD414">IF(Parameters!$F$55="No",IF($A414&lt;=Parameters!$J$34,Parameters!$I$34*$A414,IF($A414&lt;=Parameters!$J$35,Parameters!$I$34*Parameters!$J$34+Parameters!$I$35*($A414-Parameters!$J$34),IF($A414&lt;=Parameters!$J$36,Parameters!$I$34*Parameters!$J$34+Parameters!$I$35*(Parameters!$J$35-Parameters!$J$34)+Parameters!$I$36*($A414-Parameters!$J$35),Parameters!$I$34*Parameters!$J$34+Parameters!$I$35*(Parameters!$J$35-Parameters!$J$34)+Parameters!$I$36*(Parameters!$J$36-Parameters!$J$35)+Parameters!$I$37*($A414-Parameters!$J$36)))),_xlfn.IFS($A414&lt;=Parameters!$J$34,Parameters!$I$34*$A414,$A414&lt;=Parameters!$J$35,Parameters!$I$35*$A414,$A414&lt;=Parameters!$J$36,Parameters!$I$36*$A414,$A414&gt;Parameters!$J$36,Parameters!$I$37*$A414))</f>
        <v>55476.86</v>
      </c>
      <c r="AE414" s="290">
        <f t="shared" si="215"/>
        <v>135.64024449877752</v>
      </c>
      <c r="AF414" s="290" cm="1">
        <f t="array" ref="AF414">IF(Parameters!$F$55="No",IF($A414&lt;=Parameters!$J$39,Parameters!$I$39*$A414,IF($A414&lt;=Parameters!$J$40,Parameters!$I$39*Parameters!$J$39+Parameters!$I$40*($A414-Parameters!$J$39),IF($A414&lt;=Parameters!$J$41,Parameters!$I$39*Parameters!$J$39+Parameters!$I$40*(Parameters!$J$40-Parameters!$J$39)+Parameters!$I$41*($A414-Parameters!$J$40),Parameters!$I$39*Parameters!$J$39+Parameters!$I$40*(Parameters!$J$40-Parameters!$J$39)+Parameters!$I$41*(Parameters!$J$41-Parameters!$J$40)+Parameters!$I$42*($A414-Parameters!$J$41)))),_xlfn.IFS($A414&lt;=Parameters!$J$39,Parameters!$I$39*$A414,$A414&lt;=Parameters!$J$40,Parameters!$I$40*$A414,$A414&lt;=Parameters!$J$41,Parameters!$I$41*$A414,$A414&gt;Parameters!$J$41,Parameters!$I$42*$A414))</f>
        <v>58718.64</v>
      </c>
      <c r="AG414" s="290">
        <f t="shared" si="216"/>
        <v>143.56635696821516</v>
      </c>
      <c r="AI414" s="428">
        <f t="shared" si="192"/>
        <v>136.49000000000524</v>
      </c>
      <c r="AJ414" s="428">
        <f t="shared" si="193"/>
        <v>159.36000000000058</v>
      </c>
      <c r="AK414" s="428">
        <f t="shared" si="194"/>
        <v>143.54000000000087</v>
      </c>
      <c r="AL414" s="428">
        <f t="shared" si="195"/>
        <v>158.45999999999913</v>
      </c>
      <c r="AM414" s="428">
        <f t="shared" si="196"/>
        <v>136.49000000000524</v>
      </c>
      <c r="AN414" s="428">
        <f t="shared" si="197"/>
        <v>159.36000000000058</v>
      </c>
      <c r="AO414" s="428">
        <f t="shared" si="198"/>
        <v>143.54000000000087</v>
      </c>
      <c r="AP414" s="428">
        <f t="shared" si="199"/>
        <v>158.45999999999913</v>
      </c>
      <c r="AQ414" s="428">
        <f t="shared" si="200"/>
        <v>136.49000000000524</v>
      </c>
      <c r="AR414" s="428">
        <f t="shared" si="201"/>
        <v>159.36000000000058</v>
      </c>
      <c r="AS414" s="428">
        <f t="shared" si="202"/>
        <v>143.54000000000087</v>
      </c>
      <c r="AT414" s="428">
        <f t="shared" si="203"/>
        <v>158.45999999999913</v>
      </c>
      <c r="AU414" s="428">
        <f t="shared" si="204"/>
        <v>136.49000000000524</v>
      </c>
      <c r="AV414" s="428">
        <f t="shared" si="205"/>
        <v>159.36000000000058</v>
      </c>
      <c r="AW414" s="428">
        <f t="shared" si="206"/>
        <v>143.54000000000087</v>
      </c>
      <c r="AX414" s="428">
        <f t="shared" si="207"/>
        <v>158.45999999999913</v>
      </c>
    </row>
    <row r="415">
      <c r="A415" s="413">
        <v>410</v>
      </c>
      <c r="B415" s="290" cm="1">
        <f t="array" ref="B415">IF(Parameters!$C$55="No",IF($A415&lt;=Parameters!$D$23,Parameters!$C$23*$A415,IF($A415&lt;=Parameters!$D$24,Parameters!$C$23*Parameters!$D$23+Parameters!$C$24*($A415-Parameters!$D$23),IF($A415&lt;=Parameters!$D$25,Parameters!$C$23*Parameters!$D$23+Parameters!$C$24*(Parameters!$D$24-Parameters!$D$23)+Parameters!$C$25*($A415-Parameters!$D$24),Parameters!$C$23*Parameters!$D$23+Parameters!$C$24*(Parameters!$D$24-Parameters!$D$23)+Parameters!$C$25*(Parameters!$D$25-Parameters!$D$24)+Parameters!$C$26*($A415-Parameters!$D$25)))),_xlfn.IFS($A415&lt;=Parameters!$D$23,Parameters!$C$23*$A415,$A415&lt;=Parameters!$D$24,Parameters!$C$24*$A415,$A415&lt;=Parameters!$D$25,Parameters!$C$25*$A415,$A415&gt;Parameters!$D$25,Parameters!$C$26*$A415))</f>
        <v>42364.9</v>
      </c>
      <c r="C415" s="290">
        <f t="shared" si="208"/>
        <v>103.3290243902439</v>
      </c>
      <c r="D415" s="290" cm="1">
        <f t="array" ref="D415">IF(Parameters!$C$55="No",IF($A415&lt;=Parameters!$D$28,Parameters!$C$28*$A415,IF($A415&lt;=Parameters!$D$29,Parameters!$C$28*Parameters!$D$28+Parameters!$C$29*($A415-Parameters!$D$28),IF($A415&lt;=Parameters!$D$30,Parameters!$C$28*Parameters!$D$28+Parameters!$C$29*(Parameters!$D$29-Parameters!$D$28)+Parameters!$C$30*($A415-Parameters!$D$29),Parameters!$C$28*Parameters!$D$28+Parameters!$C$29*(Parameters!$D$29-Parameters!$D$28)+Parameters!$C$30*(Parameters!$D$30-Parameters!$D$29)+Parameters!$C$31*($A415-Parameters!$D$30)))),_xlfn.IFS($A415&lt;=Parameters!$D$28,Parameters!$C$28*$A415,$A415&lt;=Parameters!$D$29,Parameters!$C$29*$A415,$A415&lt;=Parameters!$D$30,Parameters!$C$30*$A415,$A415&gt;Parameters!$D$30,Parameters!$C$31*$A415))</f>
        <v>52822.100000000006</v>
      </c>
      <c r="E415" s="290">
        <f t="shared" si="208"/>
        <v>128.83439024390245</v>
      </c>
      <c r="F415" s="290" cm="1">
        <f t="array" ref="F415">IF(Parameters!$C$55="No",IF($A415&lt;=Parameters!$D$34,Parameters!$C$34*$A415,IF($A415&lt;=Parameters!$D$35,Parameters!$C$34*Parameters!$D$34+Parameters!$C$35*($A415-Parameters!$D$34),IF($A415&lt;=Parameters!$D$36,Parameters!$C$34*Parameters!$D$34+Parameters!$C$35*(Parameters!$D$35-Parameters!$D$34)+Parameters!$C$36*($A415-Parameters!$D$35),Parameters!$C$34*Parameters!$D$34+Parameters!$C$35*(Parameters!$D$35-Parameters!$D$34)+Parameters!$C$36*(Parameters!$D$36-Parameters!$D$35)+Parameters!$C$37*($A415-Parameters!$D$36)))),_xlfn.IFS($A415&lt;=Parameters!$D$34,Parameters!$C$34*$A415,$A415&lt;=Parameters!$D$35,Parameters!$C$35*$A415,$A415&lt;=Parameters!$D$36,Parameters!$C$36*$A415,$A415&gt;Parameters!$D$36,Parameters!$C$37*$A415))</f>
        <v>55620.399999999994</v>
      </c>
      <c r="G415" s="290">
        <f t="shared" si="209"/>
        <v>135.65951219512195</v>
      </c>
      <c r="H415" s="290" cm="1">
        <f t="array" ref="H415">IF(Parameters!$C$55="No",IF($A415&lt;=Parameters!$D$39,Parameters!$C$39*$A415,IF($A415&lt;=Parameters!$D$40,Parameters!$C$39*Parameters!$D$39+Parameters!$C$40*($A415-Parameters!$D$39),IF($A415&lt;=Parameters!$D$41,Parameters!$C$39*Parameters!$D$39+Parameters!$C$40*(Parameters!$D$40-Parameters!$D$39)+Parameters!$C$41*($A415-Parameters!$D$40),Parameters!$C$39*Parameters!$D$39+Parameters!$C$40*(Parameters!$D$40-Parameters!$D$39)+Parameters!$C$41*(Parameters!$D$41-Parameters!$D$40)+Parameters!$C$42*($A415-Parameters!$D$41)))),_xlfn.IFS($A415&lt;=Parameters!$D$39,Parameters!$C$39*$A415,$A415&lt;=Parameters!$D$40,Parameters!$C$40*$A415,$A415&lt;=Parameters!$D$41,Parameters!$C$41*$A415,$A415&gt;Parameters!$D$41,Parameters!$C$42*$A415))</f>
        <v>58877.100000000006</v>
      </c>
      <c r="I415" s="290">
        <f t="shared" si="210"/>
        <v>143.60268292682929</v>
      </c>
      <c r="J415" s="290" cm="1">
        <f t="array" ref="J415">IF(Parameters!$D$55="No",IF($A415&lt;=Parameters!$F$23,Parameters!$E$23*$A415,IF($A415&lt;=Parameters!$F$24,Parameters!$E$23*Parameters!$F$23+Parameters!$E$24*($A415-Parameters!$F$23),IF($A415&lt;=Parameters!$F$25,Parameters!$E$23*Parameters!$F$23+Parameters!$E$24*(Parameters!$F$24-Parameters!$F$23)+Parameters!$E$25*($A415-Parameters!$F$24),Parameters!$E$23*Parameters!$F$23+Parameters!$E$24*(Parameters!$F$24-Parameters!$F$23)+Parameters!$E$25*(Parameters!$F$25-Parameters!$F$24)+Parameters!$E$26*($A415-Parameters!$F$25)))),_xlfn.IFS($A415&lt;=Parameters!$F$23,Parameters!$E$23*$A415,$A415&lt;=Parameters!$F$24,Parameters!$E$24*$A415,$A415&lt;=Parameters!$F$25,Parameters!$E$25*$A415,$A415&gt;Parameters!$F$25,Parameters!$E$26*$A415))</f>
        <v>42364.9</v>
      </c>
      <c r="K415" s="290">
        <f t="shared" si="186"/>
        <v>103.3290243902439</v>
      </c>
      <c r="L415" s="290" cm="1">
        <f t="array" ref="L415">IF(Parameters!$D$55="No",IF($A415&lt;=Parameters!$F$28,Parameters!$E$28*$A415,IF($A415&lt;=Parameters!$F$29,Parameters!$E$28*Parameters!$F$28+Parameters!$E$29*($A415-Parameters!$F$28),IF($A415&lt;=Parameters!$F$30,Parameters!$E$28*Parameters!$F$28+Parameters!$E$29*(Parameters!$F$29-Parameters!$F$28)+Parameters!$E$30*($A415-Parameters!$F$29),Parameters!$E$28*Parameters!$F$28+Parameters!$E$29*(Parameters!$F$29-Parameters!$F$28)+Parameters!$E$30*(Parameters!$F$30-Parameters!$F$29)+Parameters!$E$31*($A415-Parameters!$F$30)))),_xlfn.IFS($A415&lt;=Parameters!$F$28,Parameters!$E$28*$A415,$A415&lt;=Parameters!$F$29,Parameters!$E$29*$A415,$A415&lt;=Parameters!$F$30,Parameters!$E$30*$A415,$A415&gt;Parameters!$F$30,Parameters!$E$31*$A415))</f>
        <v>52822.100000000006</v>
      </c>
      <c r="M415" s="290">
        <f t="shared" si="187"/>
        <v>128.83439024390245</v>
      </c>
      <c r="N415" s="290" cm="1">
        <f t="array" ref="N415">IF(Parameters!$D$55="No",IF($A415&lt;=Parameters!$F$34,Parameters!$E$34*$A415,IF($A415&lt;=Parameters!$F$35,Parameters!$E$34*Parameters!$F$34+Parameters!$E$35*($A415-Parameters!$F$34),IF($A415&lt;=Parameters!$F$36,Parameters!$E$34*Parameters!$F$34+Parameters!$E$35*(Parameters!$F$35-Parameters!$F$34)+Parameters!$E$36*($A415-Parameters!$F$35),Parameters!$E$34*Parameters!$F$34+Parameters!$E$35*(Parameters!$F$35-Parameters!$F$34)+Parameters!$E$36*(Parameters!$F$36-Parameters!$F$35)+Parameters!$E$37*($A415-Parameters!$F$36)))),_xlfn.IFS($A415&lt;=Parameters!$F$34,Parameters!$E$34*$A415,$A415&lt;=Parameters!$F$35,Parameters!$E$35*$A415,$A415&lt;=Parameters!$F$36,Parameters!$E$36*$A415,$A415&gt;Parameters!$F$36,Parameters!$E$37*$A415))</f>
        <v>55620.399999999994</v>
      </c>
      <c r="O415" s="290">
        <f t="shared" si="211"/>
        <v>135.65951219512195</v>
      </c>
      <c r="P415" s="290" cm="1">
        <f t="array" ref="P415">IF(Parameters!$D$55="No",IF($A415&lt;=Parameters!$F$39,Parameters!$E$39*$A415,IF($A415&lt;=Parameters!$F$40,Parameters!$E$39*Parameters!$F$39+Parameters!$E$40*($A415-Parameters!$F$39),IF($A415&lt;=Parameters!$F$41,Parameters!$E$39*Parameters!$F$39+Parameters!$E$40*(Parameters!$F$40-Parameters!$F$39)+Parameters!$E$41*($A415-Parameters!$F$40),Parameters!$E$39*Parameters!$F$39+Parameters!$E$40*(Parameters!$F$40-Parameters!$F$39)+Parameters!$E$41*(Parameters!$F$41-Parameters!$F$40)+Parameters!$E$42*($A415-Parameters!$F$41)))),_xlfn.IFS($A415&lt;=Parameters!$F$39,Parameters!$E$39*$A415,$A415&lt;=Parameters!$F$40,Parameters!$E$40*$A415,$A415&lt;=Parameters!$F$41,Parameters!$E$41*$A415,$A415&gt;Parameters!$F$41,Parameters!$E$42*$A415))</f>
        <v>58877.100000000006</v>
      </c>
      <c r="Q415" s="290">
        <f t="shared" si="212"/>
        <v>143.60268292682929</v>
      </c>
      <c r="R415" s="290" cm="1">
        <f t="array" ref="R415">IF(Parameters!$E$55="No",IF($A415&lt;=Parameters!$H$23,Parameters!$G$23*$A415,IF($A415&lt;=Parameters!$H$24,Parameters!$G$23*Parameters!$H$23+Parameters!$G$24*($A415-Parameters!$H$23),IF($A415&lt;=Parameters!$H$25,Parameters!$G$23*Parameters!$H$23+Parameters!$G$24*(Parameters!$H$24-Parameters!$H$23)+Parameters!$G$25*($A415-Parameters!$H$24),Parameters!$G$23*Parameters!$H$23+Parameters!$G$24*(Parameters!$H$24-Parameters!$H$23)+Parameters!$G$25*(Parameters!$H$25-Parameters!$H$24)+Parameters!$G$26*($A415-Parameters!$H$25)))),_xlfn.IFS($A415&lt;=Parameters!$H$23,Parameters!$G$23*$A415,$A415&lt;=Parameters!$H$24,Parameters!$G$24*$A415,$A415&lt;=Parameters!$H$25,Parameters!$G$25*$A415,$A415&gt;Parameters!$H$25,Parameters!$G$26*$A415))</f>
        <v>42364.9</v>
      </c>
      <c r="S415" s="290">
        <f t="shared" si="188"/>
        <v>103.3290243902439</v>
      </c>
      <c r="T415" s="290" cm="1">
        <f t="array" ref="T415">IF(Parameters!$E$55="No",IF($A415&lt;=Parameters!$H$28,Parameters!$G$28*$A415,IF($A415&lt;=Parameters!$H$29,Parameters!$G$28*Parameters!$H$28+Parameters!$G$29*($A415-Parameters!$H$28),IF($A415&lt;=Parameters!$H$30,Parameters!$G$28*Parameters!$H$28+Parameters!$G$29*(Parameters!$H$29-Parameters!$H$28)+Parameters!$G$30*($A415-Parameters!$H$29),Parameters!$G$28*Parameters!$H$28+Parameters!$G$29*(Parameters!$H$29-Parameters!$H$28)+Parameters!$G$30*(Parameters!$H$30-Parameters!$H$29)+Parameters!$G$31*($A415-Parameters!$H$30)))),_xlfn.IFS($A415&lt;=Parameters!$H$28,Parameters!$G$28*$A415,$A415&lt;=Parameters!$H$29,Parameters!$G$29*$A415,$A415&lt;=Parameters!$H$30,Parameters!$G$30*$A415,$A415&gt;Parameters!$H$30,Parameters!$G$31*$A415))</f>
        <v>52822.100000000006</v>
      </c>
      <c r="U415" s="290">
        <f t="shared" si="189"/>
        <v>128.83439024390245</v>
      </c>
      <c r="V415" s="290" cm="1">
        <f t="array" ref="V415">IF(Parameters!$E$55="No",IF($A415&lt;=Parameters!$H$34,Parameters!$G$34*$A415,IF($A415&lt;=Parameters!$H$35,Parameters!$G$34*Parameters!$H$34+Parameters!$G$35*($A415-Parameters!$H$34),IF($A415&lt;=Parameters!$H$36,Parameters!$G$34*Parameters!$H$34+Parameters!$G$35*(Parameters!$H$35-Parameters!$H$34)+Parameters!$G$36*($A415-Parameters!$H$35),Parameters!$G$34*Parameters!$H$34+Parameters!$G$35*(Parameters!$H$35-Parameters!$H$34)+Parameters!$G$36*(Parameters!$H$36-Parameters!$H$35)+Parameters!$G$37*($A415-Parameters!$H$36)))),_xlfn.IFS($A415&lt;=Parameters!$H$34,Parameters!$G$34*$A415,$A415&lt;=Parameters!$H$35,Parameters!$G$35*$A415,$A415&lt;=Parameters!$H$36,Parameters!$G$36*$A415,$A415&gt;Parameters!$H$36,Parameters!$G$37*$A415))</f>
        <v>55620.399999999994</v>
      </c>
      <c r="W415" s="290">
        <f t="shared" si="213"/>
        <v>135.65951219512195</v>
      </c>
      <c r="X415" s="290" cm="1">
        <f t="array" ref="X415">IF(Parameters!$E$55="No",IF($A415&lt;=Parameters!$H$39,Parameters!$G$39*$A415,IF($A415&lt;=Parameters!$H$40,Parameters!$G$39*Parameters!$H$39+Parameters!$G$40*($A415-Parameters!$H$39),IF($A415&lt;=Parameters!$H$41,Parameters!$G$39*Parameters!$H$39+Parameters!$G$40*(Parameters!$H$40-Parameters!$H$39)+Parameters!$G$41*($A415-Parameters!$H$40),Parameters!$G$39*Parameters!$H$39+Parameters!$G$40*(Parameters!$H$40-Parameters!$H$39)+Parameters!$G$41*(Parameters!$H$41-Parameters!$H$40)+Parameters!$G$42*($A415-Parameters!$H$41)))),_xlfn.IFS($A415&lt;=Parameters!$H$39,Parameters!$G$39*$A415,$A415&lt;=Parameters!$H$40,Parameters!$G$40*$A415,$A415&lt;=Parameters!$H$41,Parameters!$G$41*$A415,$A415&gt;Parameters!$H$41,Parameters!$G$42*$A415))</f>
        <v>58877.100000000006</v>
      </c>
      <c r="Y415" s="290">
        <f t="shared" si="214"/>
        <v>143.60268292682929</v>
      </c>
      <c r="Z415" s="290" cm="1">
        <f t="array" ref="Z415">IF(Parameters!$F$55="No",IF($A415&lt;=Parameters!$J$23,Parameters!$I$23*$A415,IF($A415&lt;=Parameters!$J$24,Parameters!$I$23*Parameters!$J$23+Parameters!$I$24*($A415-Parameters!$J$23),IF($A415&lt;=Parameters!$J$25,Parameters!$I$23*Parameters!$J$23+Parameters!$I$24*(Parameters!$J$24-Parameters!$J$23)+Parameters!$I$25*($A415-Parameters!$J$24),Parameters!$I$23*Parameters!$J$23+Parameters!$I$24*(Parameters!$J$24-Parameters!$J$23)+Parameters!$I$25*(Parameters!$J$25-Parameters!$J$24)+Parameters!$I$26*($A415-Parameters!$J$25)))),_xlfn.IFS($A415&lt;=Parameters!$J$23,Parameters!$I$23*$A415,$A415&lt;=Parameters!$J$24,Parameters!$I$24*$A415,$A415&lt;=Parameters!$J$25,Parameters!$I$25*$A415,$A415&gt;Parameters!$J$25,Parameters!$I$26*$A415))</f>
        <v>42364.9</v>
      </c>
      <c r="AA415" s="290">
        <f t="shared" si="190"/>
        <v>103.3290243902439</v>
      </c>
      <c r="AB415" s="290" cm="1">
        <f t="array" ref="AB415">IF(Parameters!$F$55="No",IF($A415&lt;=Parameters!$J$28,Parameters!$I$28*$A415,IF($A415&lt;=Parameters!$J$29,Parameters!$I$28*Parameters!$J$28+Parameters!$I$29*($A415-Parameters!$J$28),IF($A415&lt;=Parameters!$J$30,Parameters!$I$28*Parameters!$J$28+Parameters!$I$29*(Parameters!$J$29-Parameters!$J$28)+Parameters!$I$30*($A415-Parameters!$J$29),Parameters!$I$28*Parameters!$J$28+Parameters!$I$29*(Parameters!$J$29-Parameters!$J$28)+Parameters!$I$30*(Parameters!$J$30-Parameters!$J$29)+Parameters!$I$31*($A415-Parameters!$J$30)))),_xlfn.IFS($A415&lt;=Parameters!$J$28,Parameters!$I$28*$A415,$A415&lt;=Parameters!$J$29,Parameters!$I$29*$A415,$A415&lt;=Parameters!$J$30,Parameters!$I$30*$A415,$A415&gt;Parameters!$J$30,Parameters!$I$31*$A415))</f>
        <v>52822.100000000006</v>
      </c>
      <c r="AC415" s="290">
        <f t="shared" si="191"/>
        <v>128.83439024390245</v>
      </c>
      <c r="AD415" s="290" cm="1">
        <f t="array" ref="AD415">IF(Parameters!$F$55="No",IF($A415&lt;=Parameters!$J$34,Parameters!$I$34*$A415,IF($A415&lt;=Parameters!$J$35,Parameters!$I$34*Parameters!$J$34+Parameters!$I$35*($A415-Parameters!$J$34),IF($A415&lt;=Parameters!$J$36,Parameters!$I$34*Parameters!$J$34+Parameters!$I$35*(Parameters!$J$35-Parameters!$J$34)+Parameters!$I$36*($A415-Parameters!$J$35),Parameters!$I$34*Parameters!$J$34+Parameters!$I$35*(Parameters!$J$35-Parameters!$J$34)+Parameters!$I$36*(Parameters!$J$36-Parameters!$J$35)+Parameters!$I$37*($A415-Parameters!$J$36)))),_xlfn.IFS($A415&lt;=Parameters!$J$34,Parameters!$I$34*$A415,$A415&lt;=Parameters!$J$35,Parameters!$I$35*$A415,$A415&lt;=Parameters!$J$36,Parameters!$I$36*$A415,$A415&gt;Parameters!$J$36,Parameters!$I$37*$A415))</f>
        <v>55620.399999999994</v>
      </c>
      <c r="AE415" s="290">
        <f t="shared" si="215"/>
        <v>135.65951219512195</v>
      </c>
      <c r="AF415" s="290" cm="1">
        <f t="array" ref="AF415">IF(Parameters!$F$55="No",IF($A415&lt;=Parameters!$J$39,Parameters!$I$39*$A415,IF($A415&lt;=Parameters!$J$40,Parameters!$I$39*Parameters!$J$39+Parameters!$I$40*($A415-Parameters!$J$39),IF($A415&lt;=Parameters!$J$41,Parameters!$I$39*Parameters!$J$39+Parameters!$I$40*(Parameters!$J$40-Parameters!$J$39)+Parameters!$I$41*($A415-Parameters!$J$40),Parameters!$I$39*Parameters!$J$39+Parameters!$I$40*(Parameters!$J$40-Parameters!$J$39)+Parameters!$I$41*(Parameters!$J$41-Parameters!$J$40)+Parameters!$I$42*($A415-Parameters!$J$41)))),_xlfn.IFS($A415&lt;=Parameters!$J$39,Parameters!$I$39*$A415,$A415&lt;=Parameters!$J$40,Parameters!$I$40*$A415,$A415&lt;=Parameters!$J$41,Parameters!$I$41*$A415,$A415&gt;Parameters!$J$41,Parameters!$I$42*$A415))</f>
        <v>58877.100000000006</v>
      </c>
      <c r="AG415" s="290">
        <f t="shared" si="216"/>
        <v>143.60268292682929</v>
      </c>
      <c r="AI415" s="428">
        <f t="shared" si="192"/>
        <v>136.48999999999796</v>
      </c>
      <c r="AJ415" s="428">
        <f t="shared" si="193"/>
        <v>159.36000000000058</v>
      </c>
      <c r="AK415" s="428">
        <f t="shared" si="194"/>
        <v>143.5399999999936</v>
      </c>
      <c r="AL415" s="428">
        <f t="shared" si="195"/>
        <v>158.4600000000064</v>
      </c>
      <c r="AM415" s="428">
        <f t="shared" si="196"/>
        <v>136.48999999999796</v>
      </c>
      <c r="AN415" s="428">
        <f t="shared" si="197"/>
        <v>159.36000000000058</v>
      </c>
      <c r="AO415" s="428">
        <f t="shared" si="198"/>
        <v>143.5399999999936</v>
      </c>
      <c r="AP415" s="428">
        <f t="shared" si="199"/>
        <v>158.4600000000064</v>
      </c>
      <c r="AQ415" s="428">
        <f t="shared" si="200"/>
        <v>136.48999999999796</v>
      </c>
      <c r="AR415" s="428">
        <f t="shared" si="201"/>
        <v>159.36000000000058</v>
      </c>
      <c r="AS415" s="428">
        <f t="shared" si="202"/>
        <v>143.5399999999936</v>
      </c>
      <c r="AT415" s="428">
        <f t="shared" si="203"/>
        <v>158.4600000000064</v>
      </c>
      <c r="AU415" s="428">
        <f t="shared" si="204"/>
        <v>136.48999999999796</v>
      </c>
      <c r="AV415" s="428">
        <f t="shared" si="205"/>
        <v>159.36000000000058</v>
      </c>
      <c r="AW415" s="428">
        <f t="shared" si="206"/>
        <v>143.5399999999936</v>
      </c>
      <c r="AX415" s="428">
        <f t="shared" si="207"/>
        <v>158.4600000000064</v>
      </c>
    </row>
    <row r="416">
      <c r="A416" s="413">
        <v>411</v>
      </c>
      <c r="B416" s="290" cm="1">
        <f t="array" ref="B416">IF(Parameters!$C$55="No",IF($A416&lt;=Parameters!$D$23,Parameters!$C$23*$A416,IF($A416&lt;=Parameters!$D$24,Parameters!$C$23*Parameters!$D$23+Parameters!$C$24*($A416-Parameters!$D$23),IF($A416&lt;=Parameters!$D$25,Parameters!$C$23*Parameters!$D$23+Parameters!$C$24*(Parameters!$D$24-Parameters!$D$23)+Parameters!$C$25*($A416-Parameters!$D$24),Parameters!$C$23*Parameters!$D$23+Parameters!$C$24*(Parameters!$D$24-Parameters!$D$23)+Parameters!$C$25*(Parameters!$D$25-Parameters!$D$24)+Parameters!$C$26*($A416-Parameters!$D$25)))),_xlfn.IFS($A416&lt;=Parameters!$D$23,Parameters!$C$23*$A416,$A416&lt;=Parameters!$D$24,Parameters!$C$24*$A416,$A416&lt;=Parameters!$D$25,Parameters!$C$25*$A416,$A416&gt;Parameters!$D$25,Parameters!$C$26*$A416))</f>
        <v>42501.39</v>
      </c>
      <c r="C416" s="290">
        <f t="shared" si="208"/>
        <v>103.40970802919708</v>
      </c>
      <c r="D416" s="290" cm="1">
        <f t="array" ref="D416">IF(Parameters!$C$55="No",IF($A416&lt;=Parameters!$D$28,Parameters!$C$28*$A416,IF($A416&lt;=Parameters!$D$29,Parameters!$C$28*Parameters!$D$28+Parameters!$C$29*($A416-Parameters!$D$28),IF($A416&lt;=Parameters!$D$30,Parameters!$C$28*Parameters!$D$28+Parameters!$C$29*(Parameters!$D$29-Parameters!$D$28)+Parameters!$C$30*($A416-Parameters!$D$29),Parameters!$C$28*Parameters!$D$28+Parameters!$C$29*(Parameters!$D$29-Parameters!$D$28)+Parameters!$C$30*(Parameters!$D$30-Parameters!$D$29)+Parameters!$C$31*($A416-Parameters!$D$30)))),_xlfn.IFS($A416&lt;=Parameters!$D$28,Parameters!$C$28*$A416,$A416&lt;=Parameters!$D$29,Parameters!$C$29*$A416,$A416&lt;=Parameters!$D$30,Parameters!$C$30*$A416,$A416&gt;Parameters!$D$30,Parameters!$C$31*$A416))</f>
        <v>52981.460000000006</v>
      </c>
      <c r="E416" s="290">
        <f t="shared" si="208"/>
        <v>128.90866180048664</v>
      </c>
      <c r="F416" s="290" cm="1">
        <f t="array" ref="F416">IF(Parameters!$C$55="No",IF($A416&lt;=Parameters!$D$34,Parameters!$C$34*$A416,IF($A416&lt;=Parameters!$D$35,Parameters!$C$34*Parameters!$D$34+Parameters!$C$35*($A416-Parameters!$D$34),IF($A416&lt;=Parameters!$D$36,Parameters!$C$34*Parameters!$D$34+Parameters!$C$35*(Parameters!$D$35-Parameters!$D$34)+Parameters!$C$36*($A416-Parameters!$D$35),Parameters!$C$34*Parameters!$D$34+Parameters!$C$35*(Parameters!$D$35-Parameters!$D$34)+Parameters!$C$36*(Parameters!$D$36-Parameters!$D$35)+Parameters!$C$37*($A416-Parameters!$D$36)))),_xlfn.IFS($A416&lt;=Parameters!$D$34,Parameters!$C$34*$A416,$A416&lt;=Parameters!$D$35,Parameters!$C$35*$A416,$A416&lt;=Parameters!$D$36,Parameters!$C$36*$A416,$A416&gt;Parameters!$D$36,Parameters!$C$37*$A416))</f>
        <v>55763.939999999995</v>
      </c>
      <c r="G416" s="290">
        <f t="shared" si="209"/>
        <v>135.67868613138685</v>
      </c>
      <c r="H416" s="290" cm="1">
        <f t="array" ref="H416">IF(Parameters!$C$55="No",IF($A416&lt;=Parameters!$D$39,Parameters!$C$39*$A416,IF($A416&lt;=Parameters!$D$40,Parameters!$C$39*Parameters!$D$39+Parameters!$C$40*($A416-Parameters!$D$39),IF($A416&lt;=Parameters!$D$41,Parameters!$C$39*Parameters!$D$39+Parameters!$C$40*(Parameters!$D$40-Parameters!$D$39)+Parameters!$C$41*($A416-Parameters!$D$40),Parameters!$C$39*Parameters!$D$39+Parameters!$C$40*(Parameters!$D$40-Parameters!$D$39)+Parameters!$C$41*(Parameters!$D$41-Parameters!$D$40)+Parameters!$C$42*($A416-Parameters!$D$41)))),_xlfn.IFS($A416&lt;=Parameters!$D$39,Parameters!$C$39*$A416,$A416&lt;=Parameters!$D$40,Parameters!$C$40*$A416,$A416&lt;=Parameters!$D$41,Parameters!$C$41*$A416,$A416&gt;Parameters!$D$41,Parameters!$C$42*$A416))</f>
        <v>59035.56</v>
      </c>
      <c r="I416" s="290">
        <f t="shared" si="210"/>
        <v>143.63883211678831</v>
      </c>
      <c r="J416" s="290" cm="1">
        <f t="array" ref="J416">IF(Parameters!$D$55="No",IF($A416&lt;=Parameters!$F$23,Parameters!$E$23*$A416,IF($A416&lt;=Parameters!$F$24,Parameters!$E$23*Parameters!$F$23+Parameters!$E$24*($A416-Parameters!$F$23),IF($A416&lt;=Parameters!$F$25,Parameters!$E$23*Parameters!$F$23+Parameters!$E$24*(Parameters!$F$24-Parameters!$F$23)+Parameters!$E$25*($A416-Parameters!$F$24),Parameters!$E$23*Parameters!$F$23+Parameters!$E$24*(Parameters!$F$24-Parameters!$F$23)+Parameters!$E$25*(Parameters!$F$25-Parameters!$F$24)+Parameters!$E$26*($A416-Parameters!$F$25)))),_xlfn.IFS($A416&lt;=Parameters!$F$23,Parameters!$E$23*$A416,$A416&lt;=Parameters!$F$24,Parameters!$E$24*$A416,$A416&lt;=Parameters!$F$25,Parameters!$E$25*$A416,$A416&gt;Parameters!$F$25,Parameters!$E$26*$A416))</f>
        <v>42501.39</v>
      </c>
      <c r="K416" s="290">
        <f t="shared" si="186"/>
        <v>103.40970802919708</v>
      </c>
      <c r="L416" s="290" cm="1">
        <f t="array" ref="L416">IF(Parameters!$D$55="No",IF($A416&lt;=Parameters!$F$28,Parameters!$E$28*$A416,IF($A416&lt;=Parameters!$F$29,Parameters!$E$28*Parameters!$F$28+Parameters!$E$29*($A416-Parameters!$F$28),IF($A416&lt;=Parameters!$F$30,Parameters!$E$28*Parameters!$F$28+Parameters!$E$29*(Parameters!$F$29-Parameters!$F$28)+Parameters!$E$30*($A416-Parameters!$F$29),Parameters!$E$28*Parameters!$F$28+Parameters!$E$29*(Parameters!$F$29-Parameters!$F$28)+Parameters!$E$30*(Parameters!$F$30-Parameters!$F$29)+Parameters!$E$31*($A416-Parameters!$F$30)))),_xlfn.IFS($A416&lt;=Parameters!$F$28,Parameters!$E$28*$A416,$A416&lt;=Parameters!$F$29,Parameters!$E$29*$A416,$A416&lt;=Parameters!$F$30,Parameters!$E$30*$A416,$A416&gt;Parameters!$F$30,Parameters!$E$31*$A416))</f>
        <v>52981.460000000006</v>
      </c>
      <c r="M416" s="290">
        <f t="shared" si="187"/>
        <v>128.90866180048664</v>
      </c>
      <c r="N416" s="290" cm="1">
        <f t="array" ref="N416">IF(Parameters!$D$55="No",IF($A416&lt;=Parameters!$F$34,Parameters!$E$34*$A416,IF($A416&lt;=Parameters!$F$35,Parameters!$E$34*Parameters!$F$34+Parameters!$E$35*($A416-Parameters!$F$34),IF($A416&lt;=Parameters!$F$36,Parameters!$E$34*Parameters!$F$34+Parameters!$E$35*(Parameters!$F$35-Parameters!$F$34)+Parameters!$E$36*($A416-Parameters!$F$35),Parameters!$E$34*Parameters!$F$34+Parameters!$E$35*(Parameters!$F$35-Parameters!$F$34)+Parameters!$E$36*(Parameters!$F$36-Parameters!$F$35)+Parameters!$E$37*($A416-Parameters!$F$36)))),_xlfn.IFS($A416&lt;=Parameters!$F$34,Parameters!$E$34*$A416,$A416&lt;=Parameters!$F$35,Parameters!$E$35*$A416,$A416&lt;=Parameters!$F$36,Parameters!$E$36*$A416,$A416&gt;Parameters!$F$36,Parameters!$E$37*$A416))</f>
        <v>55763.939999999995</v>
      </c>
      <c r="O416" s="290">
        <f t="shared" si="211"/>
        <v>135.67868613138685</v>
      </c>
      <c r="P416" s="290" cm="1">
        <f t="array" ref="P416">IF(Parameters!$D$55="No",IF($A416&lt;=Parameters!$F$39,Parameters!$E$39*$A416,IF($A416&lt;=Parameters!$F$40,Parameters!$E$39*Parameters!$F$39+Parameters!$E$40*($A416-Parameters!$F$39),IF($A416&lt;=Parameters!$F$41,Parameters!$E$39*Parameters!$F$39+Parameters!$E$40*(Parameters!$F$40-Parameters!$F$39)+Parameters!$E$41*($A416-Parameters!$F$40),Parameters!$E$39*Parameters!$F$39+Parameters!$E$40*(Parameters!$F$40-Parameters!$F$39)+Parameters!$E$41*(Parameters!$F$41-Parameters!$F$40)+Parameters!$E$42*($A416-Parameters!$F$41)))),_xlfn.IFS($A416&lt;=Parameters!$F$39,Parameters!$E$39*$A416,$A416&lt;=Parameters!$F$40,Parameters!$E$40*$A416,$A416&lt;=Parameters!$F$41,Parameters!$E$41*$A416,$A416&gt;Parameters!$F$41,Parameters!$E$42*$A416))</f>
        <v>59035.56</v>
      </c>
      <c r="Q416" s="290">
        <f t="shared" si="212"/>
        <v>143.63883211678831</v>
      </c>
      <c r="R416" s="290" cm="1">
        <f t="array" ref="R416">IF(Parameters!$E$55="No",IF($A416&lt;=Parameters!$H$23,Parameters!$G$23*$A416,IF($A416&lt;=Parameters!$H$24,Parameters!$G$23*Parameters!$H$23+Parameters!$G$24*($A416-Parameters!$H$23),IF($A416&lt;=Parameters!$H$25,Parameters!$G$23*Parameters!$H$23+Parameters!$G$24*(Parameters!$H$24-Parameters!$H$23)+Parameters!$G$25*($A416-Parameters!$H$24),Parameters!$G$23*Parameters!$H$23+Parameters!$G$24*(Parameters!$H$24-Parameters!$H$23)+Parameters!$G$25*(Parameters!$H$25-Parameters!$H$24)+Parameters!$G$26*($A416-Parameters!$H$25)))),_xlfn.IFS($A416&lt;=Parameters!$H$23,Parameters!$G$23*$A416,$A416&lt;=Parameters!$H$24,Parameters!$G$24*$A416,$A416&lt;=Parameters!$H$25,Parameters!$G$25*$A416,$A416&gt;Parameters!$H$25,Parameters!$G$26*$A416))</f>
        <v>42501.39</v>
      </c>
      <c r="S416" s="290">
        <f t="shared" si="188"/>
        <v>103.40970802919708</v>
      </c>
      <c r="T416" s="290" cm="1">
        <f t="array" ref="T416">IF(Parameters!$E$55="No",IF($A416&lt;=Parameters!$H$28,Parameters!$G$28*$A416,IF($A416&lt;=Parameters!$H$29,Parameters!$G$28*Parameters!$H$28+Parameters!$G$29*($A416-Parameters!$H$28),IF($A416&lt;=Parameters!$H$30,Parameters!$G$28*Parameters!$H$28+Parameters!$G$29*(Parameters!$H$29-Parameters!$H$28)+Parameters!$G$30*($A416-Parameters!$H$29),Parameters!$G$28*Parameters!$H$28+Parameters!$G$29*(Parameters!$H$29-Parameters!$H$28)+Parameters!$G$30*(Parameters!$H$30-Parameters!$H$29)+Parameters!$G$31*($A416-Parameters!$H$30)))),_xlfn.IFS($A416&lt;=Parameters!$H$28,Parameters!$G$28*$A416,$A416&lt;=Parameters!$H$29,Parameters!$G$29*$A416,$A416&lt;=Parameters!$H$30,Parameters!$G$30*$A416,$A416&gt;Parameters!$H$30,Parameters!$G$31*$A416))</f>
        <v>52981.460000000006</v>
      </c>
      <c r="U416" s="290">
        <f t="shared" si="189"/>
        <v>128.90866180048664</v>
      </c>
      <c r="V416" s="290" cm="1">
        <f t="array" ref="V416">IF(Parameters!$E$55="No",IF($A416&lt;=Parameters!$H$34,Parameters!$G$34*$A416,IF($A416&lt;=Parameters!$H$35,Parameters!$G$34*Parameters!$H$34+Parameters!$G$35*($A416-Parameters!$H$34),IF($A416&lt;=Parameters!$H$36,Parameters!$G$34*Parameters!$H$34+Parameters!$G$35*(Parameters!$H$35-Parameters!$H$34)+Parameters!$G$36*($A416-Parameters!$H$35),Parameters!$G$34*Parameters!$H$34+Parameters!$G$35*(Parameters!$H$35-Parameters!$H$34)+Parameters!$G$36*(Parameters!$H$36-Parameters!$H$35)+Parameters!$G$37*($A416-Parameters!$H$36)))),_xlfn.IFS($A416&lt;=Parameters!$H$34,Parameters!$G$34*$A416,$A416&lt;=Parameters!$H$35,Parameters!$G$35*$A416,$A416&lt;=Parameters!$H$36,Parameters!$G$36*$A416,$A416&gt;Parameters!$H$36,Parameters!$G$37*$A416))</f>
        <v>55763.939999999995</v>
      </c>
      <c r="W416" s="290">
        <f t="shared" si="213"/>
        <v>135.67868613138685</v>
      </c>
      <c r="X416" s="290" cm="1">
        <f t="array" ref="X416">IF(Parameters!$E$55="No",IF($A416&lt;=Parameters!$H$39,Parameters!$G$39*$A416,IF($A416&lt;=Parameters!$H$40,Parameters!$G$39*Parameters!$H$39+Parameters!$G$40*($A416-Parameters!$H$39),IF($A416&lt;=Parameters!$H$41,Parameters!$G$39*Parameters!$H$39+Parameters!$G$40*(Parameters!$H$40-Parameters!$H$39)+Parameters!$G$41*($A416-Parameters!$H$40),Parameters!$G$39*Parameters!$H$39+Parameters!$G$40*(Parameters!$H$40-Parameters!$H$39)+Parameters!$G$41*(Parameters!$H$41-Parameters!$H$40)+Parameters!$G$42*($A416-Parameters!$H$41)))),_xlfn.IFS($A416&lt;=Parameters!$H$39,Parameters!$G$39*$A416,$A416&lt;=Parameters!$H$40,Parameters!$G$40*$A416,$A416&lt;=Parameters!$H$41,Parameters!$G$41*$A416,$A416&gt;Parameters!$H$41,Parameters!$G$42*$A416))</f>
        <v>59035.56</v>
      </c>
      <c r="Y416" s="290">
        <f t="shared" si="214"/>
        <v>143.63883211678831</v>
      </c>
      <c r="Z416" s="290" cm="1">
        <f t="array" ref="Z416">IF(Parameters!$F$55="No",IF($A416&lt;=Parameters!$J$23,Parameters!$I$23*$A416,IF($A416&lt;=Parameters!$J$24,Parameters!$I$23*Parameters!$J$23+Parameters!$I$24*($A416-Parameters!$J$23),IF($A416&lt;=Parameters!$J$25,Parameters!$I$23*Parameters!$J$23+Parameters!$I$24*(Parameters!$J$24-Parameters!$J$23)+Parameters!$I$25*($A416-Parameters!$J$24),Parameters!$I$23*Parameters!$J$23+Parameters!$I$24*(Parameters!$J$24-Parameters!$J$23)+Parameters!$I$25*(Parameters!$J$25-Parameters!$J$24)+Parameters!$I$26*($A416-Parameters!$J$25)))),_xlfn.IFS($A416&lt;=Parameters!$J$23,Parameters!$I$23*$A416,$A416&lt;=Parameters!$J$24,Parameters!$I$24*$A416,$A416&lt;=Parameters!$J$25,Parameters!$I$25*$A416,$A416&gt;Parameters!$J$25,Parameters!$I$26*$A416))</f>
        <v>42501.39</v>
      </c>
      <c r="AA416" s="290">
        <f t="shared" si="190"/>
        <v>103.40970802919708</v>
      </c>
      <c r="AB416" s="290" cm="1">
        <f t="array" ref="AB416">IF(Parameters!$F$55="No",IF($A416&lt;=Parameters!$J$28,Parameters!$I$28*$A416,IF($A416&lt;=Parameters!$J$29,Parameters!$I$28*Parameters!$J$28+Parameters!$I$29*($A416-Parameters!$J$28),IF($A416&lt;=Parameters!$J$30,Parameters!$I$28*Parameters!$J$28+Parameters!$I$29*(Parameters!$J$29-Parameters!$J$28)+Parameters!$I$30*($A416-Parameters!$J$29),Parameters!$I$28*Parameters!$J$28+Parameters!$I$29*(Parameters!$J$29-Parameters!$J$28)+Parameters!$I$30*(Parameters!$J$30-Parameters!$J$29)+Parameters!$I$31*($A416-Parameters!$J$30)))),_xlfn.IFS($A416&lt;=Parameters!$J$28,Parameters!$I$28*$A416,$A416&lt;=Parameters!$J$29,Parameters!$I$29*$A416,$A416&lt;=Parameters!$J$30,Parameters!$I$30*$A416,$A416&gt;Parameters!$J$30,Parameters!$I$31*$A416))</f>
        <v>52981.460000000006</v>
      </c>
      <c r="AC416" s="290">
        <f t="shared" si="191"/>
        <v>128.90866180048664</v>
      </c>
      <c r="AD416" s="290" cm="1">
        <f t="array" ref="AD416">IF(Parameters!$F$55="No",IF($A416&lt;=Parameters!$J$34,Parameters!$I$34*$A416,IF($A416&lt;=Parameters!$J$35,Parameters!$I$34*Parameters!$J$34+Parameters!$I$35*($A416-Parameters!$J$34),IF($A416&lt;=Parameters!$J$36,Parameters!$I$34*Parameters!$J$34+Parameters!$I$35*(Parameters!$J$35-Parameters!$J$34)+Parameters!$I$36*($A416-Parameters!$J$35),Parameters!$I$34*Parameters!$J$34+Parameters!$I$35*(Parameters!$J$35-Parameters!$J$34)+Parameters!$I$36*(Parameters!$J$36-Parameters!$J$35)+Parameters!$I$37*($A416-Parameters!$J$36)))),_xlfn.IFS($A416&lt;=Parameters!$J$34,Parameters!$I$34*$A416,$A416&lt;=Parameters!$J$35,Parameters!$I$35*$A416,$A416&lt;=Parameters!$J$36,Parameters!$I$36*$A416,$A416&gt;Parameters!$J$36,Parameters!$I$37*$A416))</f>
        <v>55763.939999999995</v>
      </c>
      <c r="AE416" s="290">
        <f t="shared" si="215"/>
        <v>135.67868613138685</v>
      </c>
      <c r="AF416" s="290" cm="1">
        <f t="array" ref="AF416">IF(Parameters!$F$55="No",IF($A416&lt;=Parameters!$J$39,Parameters!$I$39*$A416,IF($A416&lt;=Parameters!$J$40,Parameters!$I$39*Parameters!$J$39+Parameters!$I$40*($A416-Parameters!$J$39),IF($A416&lt;=Parameters!$J$41,Parameters!$I$39*Parameters!$J$39+Parameters!$I$40*(Parameters!$J$40-Parameters!$J$39)+Parameters!$I$41*($A416-Parameters!$J$40),Parameters!$I$39*Parameters!$J$39+Parameters!$I$40*(Parameters!$J$40-Parameters!$J$39)+Parameters!$I$41*(Parameters!$J$41-Parameters!$J$40)+Parameters!$I$42*($A416-Parameters!$J$41)))),_xlfn.IFS($A416&lt;=Parameters!$J$39,Parameters!$I$39*$A416,$A416&lt;=Parameters!$J$40,Parameters!$I$40*$A416,$A416&lt;=Parameters!$J$41,Parameters!$I$41*$A416,$A416&gt;Parameters!$J$41,Parameters!$I$42*$A416))</f>
        <v>59035.56</v>
      </c>
      <c r="AG416" s="290">
        <f t="shared" si="216"/>
        <v>143.63883211678831</v>
      </c>
      <c r="AI416" s="428">
        <f t="shared" si="192"/>
        <v>136.48999999999796</v>
      </c>
      <c r="AJ416" s="428">
        <f t="shared" si="193"/>
        <v>159.36000000000058</v>
      </c>
      <c r="AK416" s="428">
        <f t="shared" si="194"/>
        <v>143.54000000000087</v>
      </c>
      <c r="AL416" s="428">
        <f t="shared" si="195"/>
        <v>158.45999999999185</v>
      </c>
      <c r="AM416" s="428">
        <f t="shared" si="196"/>
        <v>136.48999999999796</v>
      </c>
      <c r="AN416" s="428">
        <f t="shared" si="197"/>
        <v>159.36000000000058</v>
      </c>
      <c r="AO416" s="428">
        <f t="shared" si="198"/>
        <v>143.54000000000087</v>
      </c>
      <c r="AP416" s="428">
        <f t="shared" si="199"/>
        <v>158.45999999999185</v>
      </c>
      <c r="AQ416" s="428">
        <f t="shared" si="200"/>
        <v>136.48999999999796</v>
      </c>
      <c r="AR416" s="428">
        <f t="shared" si="201"/>
        <v>159.36000000000058</v>
      </c>
      <c r="AS416" s="428">
        <f t="shared" si="202"/>
        <v>143.54000000000087</v>
      </c>
      <c r="AT416" s="428">
        <f t="shared" si="203"/>
        <v>158.45999999999185</v>
      </c>
      <c r="AU416" s="428">
        <f t="shared" si="204"/>
        <v>136.48999999999796</v>
      </c>
      <c r="AV416" s="428">
        <f t="shared" si="205"/>
        <v>159.36000000000058</v>
      </c>
      <c r="AW416" s="428">
        <f t="shared" si="206"/>
        <v>143.54000000000087</v>
      </c>
      <c r="AX416" s="428">
        <f t="shared" si="207"/>
        <v>158.45999999999185</v>
      </c>
    </row>
    <row r="417">
      <c r="A417" s="413">
        <v>412</v>
      </c>
      <c r="B417" s="290" cm="1">
        <f t="array" ref="B417">IF(Parameters!$C$55="No",IF($A417&lt;=Parameters!$D$23,Parameters!$C$23*$A417,IF($A417&lt;=Parameters!$D$24,Parameters!$C$23*Parameters!$D$23+Parameters!$C$24*($A417-Parameters!$D$23),IF($A417&lt;=Parameters!$D$25,Parameters!$C$23*Parameters!$D$23+Parameters!$C$24*(Parameters!$D$24-Parameters!$D$23)+Parameters!$C$25*($A417-Parameters!$D$24),Parameters!$C$23*Parameters!$D$23+Parameters!$C$24*(Parameters!$D$24-Parameters!$D$23)+Parameters!$C$25*(Parameters!$D$25-Parameters!$D$24)+Parameters!$C$26*($A417-Parameters!$D$25)))),_xlfn.IFS($A417&lt;=Parameters!$D$23,Parameters!$C$23*$A417,$A417&lt;=Parameters!$D$24,Parameters!$C$24*$A417,$A417&lt;=Parameters!$D$25,Parameters!$C$25*$A417,$A417&gt;Parameters!$D$25,Parameters!$C$26*$A417))</f>
        <v>42637.880000000005</v>
      </c>
      <c r="C417" s="290">
        <f t="shared" si="208"/>
        <v>103.49000000000001</v>
      </c>
      <c r="D417" s="290" cm="1">
        <f t="array" ref="D417">IF(Parameters!$C$55="No",IF($A417&lt;=Parameters!$D$28,Parameters!$C$28*$A417,IF($A417&lt;=Parameters!$D$29,Parameters!$C$28*Parameters!$D$28+Parameters!$C$29*($A417-Parameters!$D$28),IF($A417&lt;=Parameters!$D$30,Parameters!$C$28*Parameters!$D$28+Parameters!$C$29*(Parameters!$D$29-Parameters!$D$28)+Parameters!$C$30*($A417-Parameters!$D$29),Parameters!$C$28*Parameters!$D$28+Parameters!$C$29*(Parameters!$D$29-Parameters!$D$28)+Parameters!$C$30*(Parameters!$D$30-Parameters!$D$29)+Parameters!$C$31*($A417-Parameters!$D$30)))),_xlfn.IFS($A417&lt;=Parameters!$D$28,Parameters!$C$28*$A417,$A417&lt;=Parameters!$D$29,Parameters!$C$29*$A417,$A417&lt;=Parameters!$D$30,Parameters!$C$30*$A417,$A417&gt;Parameters!$D$30,Parameters!$C$31*$A417))</f>
        <v>53140.820000000007</v>
      </c>
      <c r="E417" s="290">
        <f t="shared" si="208"/>
        <v>128.98257281553398</v>
      </c>
      <c r="F417" s="290" cm="1">
        <f t="array" ref="F417">IF(Parameters!$C$55="No",IF($A417&lt;=Parameters!$D$34,Parameters!$C$34*$A417,IF($A417&lt;=Parameters!$D$35,Parameters!$C$34*Parameters!$D$34+Parameters!$C$35*($A417-Parameters!$D$34),IF($A417&lt;=Parameters!$D$36,Parameters!$C$34*Parameters!$D$34+Parameters!$C$35*(Parameters!$D$35-Parameters!$D$34)+Parameters!$C$36*($A417-Parameters!$D$35),Parameters!$C$34*Parameters!$D$34+Parameters!$C$35*(Parameters!$D$35-Parameters!$D$34)+Parameters!$C$36*(Parameters!$D$36-Parameters!$D$35)+Parameters!$C$37*($A417-Parameters!$D$36)))),_xlfn.IFS($A417&lt;=Parameters!$D$34,Parameters!$C$34*$A417,$A417&lt;=Parameters!$D$35,Parameters!$C$35*$A417,$A417&lt;=Parameters!$D$36,Parameters!$C$36*$A417,$A417&gt;Parameters!$D$36,Parameters!$C$37*$A417))</f>
        <v>55907.479999999996</v>
      </c>
      <c r="G417" s="290">
        <f t="shared" si="209"/>
        <v>135.69776699029126</v>
      </c>
      <c r="H417" s="290" cm="1">
        <f t="array" ref="H417">IF(Parameters!$C$55="No",IF($A417&lt;=Parameters!$D$39,Parameters!$C$39*$A417,IF($A417&lt;=Parameters!$D$40,Parameters!$C$39*Parameters!$D$39+Parameters!$C$40*($A417-Parameters!$D$39),IF($A417&lt;=Parameters!$D$41,Parameters!$C$39*Parameters!$D$39+Parameters!$C$40*(Parameters!$D$40-Parameters!$D$39)+Parameters!$C$41*($A417-Parameters!$D$40),Parameters!$C$39*Parameters!$D$39+Parameters!$C$40*(Parameters!$D$40-Parameters!$D$39)+Parameters!$C$41*(Parameters!$D$41-Parameters!$D$40)+Parameters!$C$42*($A417-Parameters!$D$41)))),_xlfn.IFS($A417&lt;=Parameters!$D$39,Parameters!$C$39*$A417,$A417&lt;=Parameters!$D$40,Parameters!$C$40*$A417,$A417&lt;=Parameters!$D$41,Parameters!$C$41*$A417,$A417&gt;Parameters!$D$41,Parameters!$C$42*$A417))</f>
        <v>59194.020000000004</v>
      </c>
      <c r="I417" s="290">
        <f t="shared" si="210"/>
        <v>143.67480582524271</v>
      </c>
      <c r="J417" s="290" cm="1">
        <f t="array" ref="J417">IF(Parameters!$D$55="No",IF($A417&lt;=Parameters!$F$23,Parameters!$E$23*$A417,IF($A417&lt;=Parameters!$F$24,Parameters!$E$23*Parameters!$F$23+Parameters!$E$24*($A417-Parameters!$F$23),IF($A417&lt;=Parameters!$F$25,Parameters!$E$23*Parameters!$F$23+Parameters!$E$24*(Parameters!$F$24-Parameters!$F$23)+Parameters!$E$25*($A417-Parameters!$F$24),Parameters!$E$23*Parameters!$F$23+Parameters!$E$24*(Parameters!$F$24-Parameters!$F$23)+Parameters!$E$25*(Parameters!$F$25-Parameters!$F$24)+Parameters!$E$26*($A417-Parameters!$F$25)))),_xlfn.IFS($A417&lt;=Parameters!$F$23,Parameters!$E$23*$A417,$A417&lt;=Parameters!$F$24,Parameters!$E$24*$A417,$A417&lt;=Parameters!$F$25,Parameters!$E$25*$A417,$A417&gt;Parameters!$F$25,Parameters!$E$26*$A417))</f>
        <v>42637.880000000005</v>
      </c>
      <c r="K417" s="290">
        <f t="shared" si="186"/>
        <v>103.49000000000001</v>
      </c>
      <c r="L417" s="290" cm="1">
        <f t="array" ref="L417">IF(Parameters!$D$55="No",IF($A417&lt;=Parameters!$F$28,Parameters!$E$28*$A417,IF($A417&lt;=Parameters!$F$29,Parameters!$E$28*Parameters!$F$28+Parameters!$E$29*($A417-Parameters!$F$28),IF($A417&lt;=Parameters!$F$30,Parameters!$E$28*Parameters!$F$28+Parameters!$E$29*(Parameters!$F$29-Parameters!$F$28)+Parameters!$E$30*($A417-Parameters!$F$29),Parameters!$E$28*Parameters!$F$28+Parameters!$E$29*(Parameters!$F$29-Parameters!$F$28)+Parameters!$E$30*(Parameters!$F$30-Parameters!$F$29)+Parameters!$E$31*($A417-Parameters!$F$30)))),_xlfn.IFS($A417&lt;=Parameters!$F$28,Parameters!$E$28*$A417,$A417&lt;=Parameters!$F$29,Parameters!$E$29*$A417,$A417&lt;=Parameters!$F$30,Parameters!$E$30*$A417,$A417&gt;Parameters!$F$30,Parameters!$E$31*$A417))</f>
        <v>53140.820000000007</v>
      </c>
      <c r="M417" s="290">
        <f t="shared" si="187"/>
        <v>128.98257281553398</v>
      </c>
      <c r="N417" s="290" cm="1">
        <f t="array" ref="N417">IF(Parameters!$D$55="No",IF($A417&lt;=Parameters!$F$34,Parameters!$E$34*$A417,IF($A417&lt;=Parameters!$F$35,Parameters!$E$34*Parameters!$F$34+Parameters!$E$35*($A417-Parameters!$F$34),IF($A417&lt;=Parameters!$F$36,Parameters!$E$34*Parameters!$F$34+Parameters!$E$35*(Parameters!$F$35-Parameters!$F$34)+Parameters!$E$36*($A417-Parameters!$F$35),Parameters!$E$34*Parameters!$F$34+Parameters!$E$35*(Parameters!$F$35-Parameters!$F$34)+Parameters!$E$36*(Parameters!$F$36-Parameters!$F$35)+Parameters!$E$37*($A417-Parameters!$F$36)))),_xlfn.IFS($A417&lt;=Parameters!$F$34,Parameters!$E$34*$A417,$A417&lt;=Parameters!$F$35,Parameters!$E$35*$A417,$A417&lt;=Parameters!$F$36,Parameters!$E$36*$A417,$A417&gt;Parameters!$F$36,Parameters!$E$37*$A417))</f>
        <v>55907.479999999996</v>
      </c>
      <c r="O417" s="290">
        <f t="shared" si="211"/>
        <v>135.69776699029126</v>
      </c>
      <c r="P417" s="290" cm="1">
        <f t="array" ref="P417">IF(Parameters!$D$55="No",IF($A417&lt;=Parameters!$F$39,Parameters!$E$39*$A417,IF($A417&lt;=Parameters!$F$40,Parameters!$E$39*Parameters!$F$39+Parameters!$E$40*($A417-Parameters!$F$39),IF($A417&lt;=Parameters!$F$41,Parameters!$E$39*Parameters!$F$39+Parameters!$E$40*(Parameters!$F$40-Parameters!$F$39)+Parameters!$E$41*($A417-Parameters!$F$40),Parameters!$E$39*Parameters!$F$39+Parameters!$E$40*(Parameters!$F$40-Parameters!$F$39)+Parameters!$E$41*(Parameters!$F$41-Parameters!$F$40)+Parameters!$E$42*($A417-Parameters!$F$41)))),_xlfn.IFS($A417&lt;=Parameters!$F$39,Parameters!$E$39*$A417,$A417&lt;=Parameters!$F$40,Parameters!$E$40*$A417,$A417&lt;=Parameters!$F$41,Parameters!$E$41*$A417,$A417&gt;Parameters!$F$41,Parameters!$E$42*$A417))</f>
        <v>59194.020000000004</v>
      </c>
      <c r="Q417" s="290">
        <f t="shared" si="212"/>
        <v>143.67480582524271</v>
      </c>
      <c r="R417" s="290" cm="1">
        <f t="array" ref="R417">IF(Parameters!$E$55="No",IF($A417&lt;=Parameters!$H$23,Parameters!$G$23*$A417,IF($A417&lt;=Parameters!$H$24,Parameters!$G$23*Parameters!$H$23+Parameters!$G$24*($A417-Parameters!$H$23),IF($A417&lt;=Parameters!$H$25,Parameters!$G$23*Parameters!$H$23+Parameters!$G$24*(Parameters!$H$24-Parameters!$H$23)+Parameters!$G$25*($A417-Parameters!$H$24),Parameters!$G$23*Parameters!$H$23+Parameters!$G$24*(Parameters!$H$24-Parameters!$H$23)+Parameters!$G$25*(Parameters!$H$25-Parameters!$H$24)+Parameters!$G$26*($A417-Parameters!$H$25)))),_xlfn.IFS($A417&lt;=Parameters!$H$23,Parameters!$G$23*$A417,$A417&lt;=Parameters!$H$24,Parameters!$G$24*$A417,$A417&lt;=Parameters!$H$25,Parameters!$G$25*$A417,$A417&gt;Parameters!$H$25,Parameters!$G$26*$A417))</f>
        <v>42637.880000000005</v>
      </c>
      <c r="S417" s="290">
        <f t="shared" si="188"/>
        <v>103.49000000000001</v>
      </c>
      <c r="T417" s="290" cm="1">
        <f t="array" ref="T417">IF(Parameters!$E$55="No",IF($A417&lt;=Parameters!$H$28,Parameters!$G$28*$A417,IF($A417&lt;=Parameters!$H$29,Parameters!$G$28*Parameters!$H$28+Parameters!$G$29*($A417-Parameters!$H$28),IF($A417&lt;=Parameters!$H$30,Parameters!$G$28*Parameters!$H$28+Parameters!$G$29*(Parameters!$H$29-Parameters!$H$28)+Parameters!$G$30*($A417-Parameters!$H$29),Parameters!$G$28*Parameters!$H$28+Parameters!$G$29*(Parameters!$H$29-Parameters!$H$28)+Parameters!$G$30*(Parameters!$H$30-Parameters!$H$29)+Parameters!$G$31*($A417-Parameters!$H$30)))),_xlfn.IFS($A417&lt;=Parameters!$H$28,Parameters!$G$28*$A417,$A417&lt;=Parameters!$H$29,Parameters!$G$29*$A417,$A417&lt;=Parameters!$H$30,Parameters!$G$30*$A417,$A417&gt;Parameters!$H$30,Parameters!$G$31*$A417))</f>
        <v>53140.820000000007</v>
      </c>
      <c r="U417" s="290">
        <f t="shared" si="189"/>
        <v>128.98257281553398</v>
      </c>
      <c r="V417" s="290" cm="1">
        <f t="array" ref="V417">IF(Parameters!$E$55="No",IF($A417&lt;=Parameters!$H$34,Parameters!$G$34*$A417,IF($A417&lt;=Parameters!$H$35,Parameters!$G$34*Parameters!$H$34+Parameters!$G$35*($A417-Parameters!$H$34),IF($A417&lt;=Parameters!$H$36,Parameters!$G$34*Parameters!$H$34+Parameters!$G$35*(Parameters!$H$35-Parameters!$H$34)+Parameters!$G$36*($A417-Parameters!$H$35),Parameters!$G$34*Parameters!$H$34+Parameters!$G$35*(Parameters!$H$35-Parameters!$H$34)+Parameters!$G$36*(Parameters!$H$36-Parameters!$H$35)+Parameters!$G$37*($A417-Parameters!$H$36)))),_xlfn.IFS($A417&lt;=Parameters!$H$34,Parameters!$G$34*$A417,$A417&lt;=Parameters!$H$35,Parameters!$G$35*$A417,$A417&lt;=Parameters!$H$36,Parameters!$G$36*$A417,$A417&gt;Parameters!$H$36,Parameters!$G$37*$A417))</f>
        <v>55907.479999999996</v>
      </c>
      <c r="W417" s="290">
        <f t="shared" si="213"/>
        <v>135.69776699029126</v>
      </c>
      <c r="X417" s="290" cm="1">
        <f t="array" ref="X417">IF(Parameters!$E$55="No",IF($A417&lt;=Parameters!$H$39,Parameters!$G$39*$A417,IF($A417&lt;=Parameters!$H$40,Parameters!$G$39*Parameters!$H$39+Parameters!$G$40*($A417-Parameters!$H$39),IF($A417&lt;=Parameters!$H$41,Parameters!$G$39*Parameters!$H$39+Parameters!$G$40*(Parameters!$H$40-Parameters!$H$39)+Parameters!$G$41*($A417-Parameters!$H$40),Parameters!$G$39*Parameters!$H$39+Parameters!$G$40*(Parameters!$H$40-Parameters!$H$39)+Parameters!$G$41*(Parameters!$H$41-Parameters!$H$40)+Parameters!$G$42*($A417-Parameters!$H$41)))),_xlfn.IFS($A417&lt;=Parameters!$H$39,Parameters!$G$39*$A417,$A417&lt;=Parameters!$H$40,Parameters!$G$40*$A417,$A417&lt;=Parameters!$H$41,Parameters!$G$41*$A417,$A417&gt;Parameters!$H$41,Parameters!$G$42*$A417))</f>
        <v>59194.020000000004</v>
      </c>
      <c r="Y417" s="290">
        <f t="shared" si="214"/>
        <v>143.67480582524271</v>
      </c>
      <c r="Z417" s="290" cm="1">
        <f t="array" ref="Z417">IF(Parameters!$F$55="No",IF($A417&lt;=Parameters!$J$23,Parameters!$I$23*$A417,IF($A417&lt;=Parameters!$J$24,Parameters!$I$23*Parameters!$J$23+Parameters!$I$24*($A417-Parameters!$J$23),IF($A417&lt;=Parameters!$J$25,Parameters!$I$23*Parameters!$J$23+Parameters!$I$24*(Parameters!$J$24-Parameters!$J$23)+Parameters!$I$25*($A417-Parameters!$J$24),Parameters!$I$23*Parameters!$J$23+Parameters!$I$24*(Parameters!$J$24-Parameters!$J$23)+Parameters!$I$25*(Parameters!$J$25-Parameters!$J$24)+Parameters!$I$26*($A417-Parameters!$J$25)))),_xlfn.IFS($A417&lt;=Parameters!$J$23,Parameters!$I$23*$A417,$A417&lt;=Parameters!$J$24,Parameters!$I$24*$A417,$A417&lt;=Parameters!$J$25,Parameters!$I$25*$A417,$A417&gt;Parameters!$J$25,Parameters!$I$26*$A417))</f>
        <v>42637.880000000005</v>
      </c>
      <c r="AA417" s="290">
        <f t="shared" si="190"/>
        <v>103.49000000000001</v>
      </c>
      <c r="AB417" s="290" cm="1">
        <f t="array" ref="AB417">IF(Parameters!$F$55="No",IF($A417&lt;=Parameters!$J$28,Parameters!$I$28*$A417,IF($A417&lt;=Parameters!$J$29,Parameters!$I$28*Parameters!$J$28+Parameters!$I$29*($A417-Parameters!$J$28),IF($A417&lt;=Parameters!$J$30,Parameters!$I$28*Parameters!$J$28+Parameters!$I$29*(Parameters!$J$29-Parameters!$J$28)+Parameters!$I$30*($A417-Parameters!$J$29),Parameters!$I$28*Parameters!$J$28+Parameters!$I$29*(Parameters!$J$29-Parameters!$J$28)+Parameters!$I$30*(Parameters!$J$30-Parameters!$J$29)+Parameters!$I$31*($A417-Parameters!$J$30)))),_xlfn.IFS($A417&lt;=Parameters!$J$28,Parameters!$I$28*$A417,$A417&lt;=Parameters!$J$29,Parameters!$I$29*$A417,$A417&lt;=Parameters!$J$30,Parameters!$I$30*$A417,$A417&gt;Parameters!$J$30,Parameters!$I$31*$A417))</f>
        <v>53140.820000000007</v>
      </c>
      <c r="AC417" s="290">
        <f t="shared" si="191"/>
        <v>128.98257281553398</v>
      </c>
      <c r="AD417" s="290" cm="1">
        <f t="array" ref="AD417">IF(Parameters!$F$55="No",IF($A417&lt;=Parameters!$J$34,Parameters!$I$34*$A417,IF($A417&lt;=Parameters!$J$35,Parameters!$I$34*Parameters!$J$34+Parameters!$I$35*($A417-Parameters!$J$34),IF($A417&lt;=Parameters!$J$36,Parameters!$I$34*Parameters!$J$34+Parameters!$I$35*(Parameters!$J$35-Parameters!$J$34)+Parameters!$I$36*($A417-Parameters!$J$35),Parameters!$I$34*Parameters!$J$34+Parameters!$I$35*(Parameters!$J$35-Parameters!$J$34)+Parameters!$I$36*(Parameters!$J$36-Parameters!$J$35)+Parameters!$I$37*($A417-Parameters!$J$36)))),_xlfn.IFS($A417&lt;=Parameters!$J$34,Parameters!$I$34*$A417,$A417&lt;=Parameters!$J$35,Parameters!$I$35*$A417,$A417&lt;=Parameters!$J$36,Parameters!$I$36*$A417,$A417&gt;Parameters!$J$36,Parameters!$I$37*$A417))</f>
        <v>55907.479999999996</v>
      </c>
      <c r="AE417" s="290">
        <f t="shared" si="215"/>
        <v>135.69776699029126</v>
      </c>
      <c r="AF417" s="290" cm="1">
        <f t="array" ref="AF417">IF(Parameters!$F$55="No",IF($A417&lt;=Parameters!$J$39,Parameters!$I$39*$A417,IF($A417&lt;=Parameters!$J$40,Parameters!$I$39*Parameters!$J$39+Parameters!$I$40*($A417-Parameters!$J$39),IF($A417&lt;=Parameters!$J$41,Parameters!$I$39*Parameters!$J$39+Parameters!$I$40*(Parameters!$J$40-Parameters!$J$39)+Parameters!$I$41*($A417-Parameters!$J$40),Parameters!$I$39*Parameters!$J$39+Parameters!$I$40*(Parameters!$J$40-Parameters!$J$39)+Parameters!$I$41*(Parameters!$J$41-Parameters!$J$40)+Parameters!$I$42*($A417-Parameters!$J$41)))),_xlfn.IFS($A417&lt;=Parameters!$J$39,Parameters!$I$39*$A417,$A417&lt;=Parameters!$J$40,Parameters!$I$40*$A417,$A417&lt;=Parameters!$J$41,Parameters!$I$41*$A417,$A417&gt;Parameters!$J$41,Parameters!$I$42*$A417))</f>
        <v>59194.020000000004</v>
      </c>
      <c r="AG417" s="290">
        <f t="shared" si="216"/>
        <v>143.67480582524271</v>
      </c>
      <c r="AI417" s="428">
        <f t="shared" si="192"/>
        <v>136.49000000000524</v>
      </c>
      <c r="AJ417" s="428">
        <f t="shared" si="193"/>
        <v>159.36000000000058</v>
      </c>
      <c r="AK417" s="428">
        <f t="shared" si="194"/>
        <v>143.54000000000087</v>
      </c>
      <c r="AL417" s="428">
        <f t="shared" si="195"/>
        <v>158.4600000000064</v>
      </c>
      <c r="AM417" s="428">
        <f t="shared" si="196"/>
        <v>136.49000000000524</v>
      </c>
      <c r="AN417" s="428">
        <f t="shared" si="197"/>
        <v>159.36000000000058</v>
      </c>
      <c r="AO417" s="428">
        <f t="shared" si="198"/>
        <v>143.54000000000087</v>
      </c>
      <c r="AP417" s="428">
        <f t="shared" si="199"/>
        <v>158.4600000000064</v>
      </c>
      <c r="AQ417" s="428">
        <f t="shared" si="200"/>
        <v>136.49000000000524</v>
      </c>
      <c r="AR417" s="428">
        <f t="shared" si="201"/>
        <v>159.36000000000058</v>
      </c>
      <c r="AS417" s="428">
        <f t="shared" si="202"/>
        <v>143.54000000000087</v>
      </c>
      <c r="AT417" s="428">
        <f t="shared" si="203"/>
        <v>158.4600000000064</v>
      </c>
      <c r="AU417" s="428">
        <f t="shared" si="204"/>
        <v>136.49000000000524</v>
      </c>
      <c r="AV417" s="428">
        <f t="shared" si="205"/>
        <v>159.36000000000058</v>
      </c>
      <c r="AW417" s="428">
        <f t="shared" si="206"/>
        <v>143.54000000000087</v>
      </c>
      <c r="AX417" s="428">
        <f t="shared" si="207"/>
        <v>158.4600000000064</v>
      </c>
    </row>
    <row r="418">
      <c r="A418" s="413">
        <v>413</v>
      </c>
      <c r="B418" s="290" cm="1">
        <f t="array" ref="B418">IF(Parameters!$C$55="No",IF($A418&lt;=Parameters!$D$23,Parameters!$C$23*$A418,IF($A418&lt;=Parameters!$D$24,Parameters!$C$23*Parameters!$D$23+Parameters!$C$24*($A418-Parameters!$D$23),IF($A418&lt;=Parameters!$D$25,Parameters!$C$23*Parameters!$D$23+Parameters!$C$24*(Parameters!$D$24-Parameters!$D$23)+Parameters!$C$25*($A418-Parameters!$D$24),Parameters!$C$23*Parameters!$D$23+Parameters!$C$24*(Parameters!$D$24-Parameters!$D$23)+Parameters!$C$25*(Parameters!$D$25-Parameters!$D$24)+Parameters!$C$26*($A418-Parameters!$D$25)))),_xlfn.IFS($A418&lt;=Parameters!$D$23,Parameters!$C$23*$A418,$A418&lt;=Parameters!$D$24,Parameters!$C$24*$A418,$A418&lt;=Parameters!$D$25,Parameters!$C$25*$A418,$A418&gt;Parameters!$D$25,Parameters!$C$26*$A418))</f>
        <v>42774.37</v>
      </c>
      <c r="C418" s="290">
        <f t="shared" si="208"/>
        <v>103.56990314769976</v>
      </c>
      <c r="D418" s="290" cm="1">
        <f t="array" ref="D418">IF(Parameters!$C$55="No",IF($A418&lt;=Parameters!$D$28,Parameters!$C$28*$A418,IF($A418&lt;=Parameters!$D$29,Parameters!$C$28*Parameters!$D$28+Parameters!$C$29*($A418-Parameters!$D$28),IF($A418&lt;=Parameters!$D$30,Parameters!$C$28*Parameters!$D$28+Parameters!$C$29*(Parameters!$D$29-Parameters!$D$28)+Parameters!$C$30*($A418-Parameters!$D$29),Parameters!$C$28*Parameters!$D$28+Parameters!$C$29*(Parameters!$D$29-Parameters!$D$28)+Parameters!$C$30*(Parameters!$D$30-Parameters!$D$29)+Parameters!$C$31*($A418-Parameters!$D$30)))),_xlfn.IFS($A418&lt;=Parameters!$D$28,Parameters!$C$28*$A418,$A418&lt;=Parameters!$D$29,Parameters!$C$29*$A418,$A418&lt;=Parameters!$D$30,Parameters!$C$30*$A418,$A418&gt;Parameters!$D$30,Parameters!$C$31*$A418))</f>
        <v>53300.180000000008</v>
      </c>
      <c r="E418" s="290">
        <f t="shared" si="208"/>
        <v>129.05612590799032</v>
      </c>
      <c r="F418" s="290" cm="1">
        <f t="array" ref="F418">IF(Parameters!$C$55="No",IF($A418&lt;=Parameters!$D$34,Parameters!$C$34*$A418,IF($A418&lt;=Parameters!$D$35,Parameters!$C$34*Parameters!$D$34+Parameters!$C$35*($A418-Parameters!$D$34),IF($A418&lt;=Parameters!$D$36,Parameters!$C$34*Parameters!$D$34+Parameters!$C$35*(Parameters!$D$35-Parameters!$D$34)+Parameters!$C$36*($A418-Parameters!$D$35),Parameters!$C$34*Parameters!$D$34+Parameters!$C$35*(Parameters!$D$35-Parameters!$D$34)+Parameters!$C$36*(Parameters!$D$36-Parameters!$D$35)+Parameters!$C$37*($A418-Parameters!$D$36)))),_xlfn.IFS($A418&lt;=Parameters!$D$34,Parameters!$C$34*$A418,$A418&lt;=Parameters!$D$35,Parameters!$C$35*$A418,$A418&lt;=Parameters!$D$36,Parameters!$C$36*$A418,$A418&gt;Parameters!$D$36,Parameters!$C$37*$A418))</f>
        <v>56051.02</v>
      </c>
      <c r="G418" s="290">
        <f t="shared" si="209"/>
        <v>135.71675544794189</v>
      </c>
      <c r="H418" s="290" cm="1">
        <f t="array" ref="H418">IF(Parameters!$C$55="No",IF($A418&lt;=Parameters!$D$39,Parameters!$C$39*$A418,IF($A418&lt;=Parameters!$D$40,Parameters!$C$39*Parameters!$D$39+Parameters!$C$40*($A418-Parameters!$D$39),IF($A418&lt;=Parameters!$D$41,Parameters!$C$39*Parameters!$D$39+Parameters!$C$40*(Parameters!$D$40-Parameters!$D$39)+Parameters!$C$41*($A418-Parameters!$D$40),Parameters!$C$39*Parameters!$D$39+Parameters!$C$40*(Parameters!$D$40-Parameters!$D$39)+Parameters!$C$41*(Parameters!$D$41-Parameters!$D$40)+Parameters!$C$42*($A418-Parameters!$D$41)))),_xlfn.IFS($A418&lt;=Parameters!$D$39,Parameters!$C$39*$A418,$A418&lt;=Parameters!$D$40,Parameters!$C$40*$A418,$A418&lt;=Parameters!$D$41,Parameters!$C$41*$A418,$A418&gt;Parameters!$D$41,Parameters!$C$42*$A418))</f>
        <v>59352.479999999996</v>
      </c>
      <c r="I418" s="290">
        <f t="shared" si="210"/>
        <v>143.7106053268765</v>
      </c>
      <c r="J418" s="290" cm="1">
        <f t="array" ref="J418">IF(Parameters!$D$55="No",IF($A418&lt;=Parameters!$F$23,Parameters!$E$23*$A418,IF($A418&lt;=Parameters!$F$24,Parameters!$E$23*Parameters!$F$23+Parameters!$E$24*($A418-Parameters!$F$23),IF($A418&lt;=Parameters!$F$25,Parameters!$E$23*Parameters!$F$23+Parameters!$E$24*(Parameters!$F$24-Parameters!$F$23)+Parameters!$E$25*($A418-Parameters!$F$24),Parameters!$E$23*Parameters!$F$23+Parameters!$E$24*(Parameters!$F$24-Parameters!$F$23)+Parameters!$E$25*(Parameters!$F$25-Parameters!$F$24)+Parameters!$E$26*($A418-Parameters!$F$25)))),_xlfn.IFS($A418&lt;=Parameters!$F$23,Parameters!$E$23*$A418,$A418&lt;=Parameters!$F$24,Parameters!$E$24*$A418,$A418&lt;=Parameters!$F$25,Parameters!$E$25*$A418,$A418&gt;Parameters!$F$25,Parameters!$E$26*$A418))</f>
        <v>42774.37</v>
      </c>
      <c r="K418" s="290">
        <f t="shared" si="186"/>
        <v>103.56990314769976</v>
      </c>
      <c r="L418" s="290" cm="1">
        <f t="array" ref="L418">IF(Parameters!$D$55="No",IF($A418&lt;=Parameters!$F$28,Parameters!$E$28*$A418,IF($A418&lt;=Parameters!$F$29,Parameters!$E$28*Parameters!$F$28+Parameters!$E$29*($A418-Parameters!$F$28),IF($A418&lt;=Parameters!$F$30,Parameters!$E$28*Parameters!$F$28+Parameters!$E$29*(Parameters!$F$29-Parameters!$F$28)+Parameters!$E$30*($A418-Parameters!$F$29),Parameters!$E$28*Parameters!$F$28+Parameters!$E$29*(Parameters!$F$29-Parameters!$F$28)+Parameters!$E$30*(Parameters!$F$30-Parameters!$F$29)+Parameters!$E$31*($A418-Parameters!$F$30)))),_xlfn.IFS($A418&lt;=Parameters!$F$28,Parameters!$E$28*$A418,$A418&lt;=Parameters!$F$29,Parameters!$E$29*$A418,$A418&lt;=Parameters!$F$30,Parameters!$E$30*$A418,$A418&gt;Parameters!$F$30,Parameters!$E$31*$A418))</f>
        <v>53300.180000000008</v>
      </c>
      <c r="M418" s="290">
        <f t="shared" si="187"/>
        <v>129.05612590799032</v>
      </c>
      <c r="N418" s="290" cm="1">
        <f t="array" ref="N418">IF(Parameters!$D$55="No",IF($A418&lt;=Parameters!$F$34,Parameters!$E$34*$A418,IF($A418&lt;=Parameters!$F$35,Parameters!$E$34*Parameters!$F$34+Parameters!$E$35*($A418-Parameters!$F$34),IF($A418&lt;=Parameters!$F$36,Parameters!$E$34*Parameters!$F$34+Parameters!$E$35*(Parameters!$F$35-Parameters!$F$34)+Parameters!$E$36*($A418-Parameters!$F$35),Parameters!$E$34*Parameters!$F$34+Parameters!$E$35*(Parameters!$F$35-Parameters!$F$34)+Parameters!$E$36*(Parameters!$F$36-Parameters!$F$35)+Parameters!$E$37*($A418-Parameters!$F$36)))),_xlfn.IFS($A418&lt;=Parameters!$F$34,Parameters!$E$34*$A418,$A418&lt;=Parameters!$F$35,Parameters!$E$35*$A418,$A418&lt;=Parameters!$F$36,Parameters!$E$36*$A418,$A418&gt;Parameters!$F$36,Parameters!$E$37*$A418))</f>
        <v>56051.02</v>
      </c>
      <c r="O418" s="290">
        <f t="shared" si="211"/>
        <v>135.71675544794189</v>
      </c>
      <c r="P418" s="290" cm="1">
        <f t="array" ref="P418">IF(Parameters!$D$55="No",IF($A418&lt;=Parameters!$F$39,Parameters!$E$39*$A418,IF($A418&lt;=Parameters!$F$40,Parameters!$E$39*Parameters!$F$39+Parameters!$E$40*($A418-Parameters!$F$39),IF($A418&lt;=Parameters!$F$41,Parameters!$E$39*Parameters!$F$39+Parameters!$E$40*(Parameters!$F$40-Parameters!$F$39)+Parameters!$E$41*($A418-Parameters!$F$40),Parameters!$E$39*Parameters!$F$39+Parameters!$E$40*(Parameters!$F$40-Parameters!$F$39)+Parameters!$E$41*(Parameters!$F$41-Parameters!$F$40)+Parameters!$E$42*($A418-Parameters!$F$41)))),_xlfn.IFS($A418&lt;=Parameters!$F$39,Parameters!$E$39*$A418,$A418&lt;=Parameters!$F$40,Parameters!$E$40*$A418,$A418&lt;=Parameters!$F$41,Parameters!$E$41*$A418,$A418&gt;Parameters!$F$41,Parameters!$E$42*$A418))</f>
        <v>59352.479999999996</v>
      </c>
      <c r="Q418" s="290">
        <f t="shared" si="212"/>
        <v>143.7106053268765</v>
      </c>
      <c r="R418" s="290" cm="1">
        <f t="array" ref="R418">IF(Parameters!$E$55="No",IF($A418&lt;=Parameters!$H$23,Parameters!$G$23*$A418,IF($A418&lt;=Parameters!$H$24,Parameters!$G$23*Parameters!$H$23+Parameters!$G$24*($A418-Parameters!$H$23),IF($A418&lt;=Parameters!$H$25,Parameters!$G$23*Parameters!$H$23+Parameters!$G$24*(Parameters!$H$24-Parameters!$H$23)+Parameters!$G$25*($A418-Parameters!$H$24),Parameters!$G$23*Parameters!$H$23+Parameters!$G$24*(Parameters!$H$24-Parameters!$H$23)+Parameters!$G$25*(Parameters!$H$25-Parameters!$H$24)+Parameters!$G$26*($A418-Parameters!$H$25)))),_xlfn.IFS($A418&lt;=Parameters!$H$23,Parameters!$G$23*$A418,$A418&lt;=Parameters!$H$24,Parameters!$G$24*$A418,$A418&lt;=Parameters!$H$25,Parameters!$G$25*$A418,$A418&gt;Parameters!$H$25,Parameters!$G$26*$A418))</f>
        <v>42774.37</v>
      </c>
      <c r="S418" s="290">
        <f t="shared" si="188"/>
        <v>103.56990314769976</v>
      </c>
      <c r="T418" s="290" cm="1">
        <f t="array" ref="T418">IF(Parameters!$E$55="No",IF($A418&lt;=Parameters!$H$28,Parameters!$G$28*$A418,IF($A418&lt;=Parameters!$H$29,Parameters!$G$28*Parameters!$H$28+Parameters!$G$29*($A418-Parameters!$H$28),IF($A418&lt;=Parameters!$H$30,Parameters!$G$28*Parameters!$H$28+Parameters!$G$29*(Parameters!$H$29-Parameters!$H$28)+Parameters!$G$30*($A418-Parameters!$H$29),Parameters!$G$28*Parameters!$H$28+Parameters!$G$29*(Parameters!$H$29-Parameters!$H$28)+Parameters!$G$30*(Parameters!$H$30-Parameters!$H$29)+Parameters!$G$31*($A418-Parameters!$H$30)))),_xlfn.IFS($A418&lt;=Parameters!$H$28,Parameters!$G$28*$A418,$A418&lt;=Parameters!$H$29,Parameters!$G$29*$A418,$A418&lt;=Parameters!$H$30,Parameters!$G$30*$A418,$A418&gt;Parameters!$H$30,Parameters!$G$31*$A418))</f>
        <v>53300.180000000008</v>
      </c>
      <c r="U418" s="290">
        <f t="shared" si="189"/>
        <v>129.05612590799032</v>
      </c>
      <c r="V418" s="290" cm="1">
        <f t="array" ref="V418">IF(Parameters!$E$55="No",IF($A418&lt;=Parameters!$H$34,Parameters!$G$34*$A418,IF($A418&lt;=Parameters!$H$35,Parameters!$G$34*Parameters!$H$34+Parameters!$G$35*($A418-Parameters!$H$34),IF($A418&lt;=Parameters!$H$36,Parameters!$G$34*Parameters!$H$34+Parameters!$G$35*(Parameters!$H$35-Parameters!$H$34)+Parameters!$G$36*($A418-Parameters!$H$35),Parameters!$G$34*Parameters!$H$34+Parameters!$G$35*(Parameters!$H$35-Parameters!$H$34)+Parameters!$G$36*(Parameters!$H$36-Parameters!$H$35)+Parameters!$G$37*($A418-Parameters!$H$36)))),_xlfn.IFS($A418&lt;=Parameters!$H$34,Parameters!$G$34*$A418,$A418&lt;=Parameters!$H$35,Parameters!$G$35*$A418,$A418&lt;=Parameters!$H$36,Parameters!$G$36*$A418,$A418&gt;Parameters!$H$36,Parameters!$G$37*$A418))</f>
        <v>56051.02</v>
      </c>
      <c r="W418" s="290">
        <f t="shared" si="213"/>
        <v>135.71675544794189</v>
      </c>
      <c r="X418" s="290" cm="1">
        <f t="array" ref="X418">IF(Parameters!$E$55="No",IF($A418&lt;=Parameters!$H$39,Parameters!$G$39*$A418,IF($A418&lt;=Parameters!$H$40,Parameters!$G$39*Parameters!$H$39+Parameters!$G$40*($A418-Parameters!$H$39),IF($A418&lt;=Parameters!$H$41,Parameters!$G$39*Parameters!$H$39+Parameters!$G$40*(Parameters!$H$40-Parameters!$H$39)+Parameters!$G$41*($A418-Parameters!$H$40),Parameters!$G$39*Parameters!$H$39+Parameters!$G$40*(Parameters!$H$40-Parameters!$H$39)+Parameters!$G$41*(Parameters!$H$41-Parameters!$H$40)+Parameters!$G$42*($A418-Parameters!$H$41)))),_xlfn.IFS($A418&lt;=Parameters!$H$39,Parameters!$G$39*$A418,$A418&lt;=Parameters!$H$40,Parameters!$G$40*$A418,$A418&lt;=Parameters!$H$41,Parameters!$G$41*$A418,$A418&gt;Parameters!$H$41,Parameters!$G$42*$A418))</f>
        <v>59352.479999999996</v>
      </c>
      <c r="Y418" s="290">
        <f t="shared" si="214"/>
        <v>143.7106053268765</v>
      </c>
      <c r="Z418" s="290" cm="1">
        <f t="array" ref="Z418">IF(Parameters!$F$55="No",IF($A418&lt;=Parameters!$J$23,Parameters!$I$23*$A418,IF($A418&lt;=Parameters!$J$24,Parameters!$I$23*Parameters!$J$23+Parameters!$I$24*($A418-Parameters!$J$23),IF($A418&lt;=Parameters!$J$25,Parameters!$I$23*Parameters!$J$23+Parameters!$I$24*(Parameters!$J$24-Parameters!$J$23)+Parameters!$I$25*($A418-Parameters!$J$24),Parameters!$I$23*Parameters!$J$23+Parameters!$I$24*(Parameters!$J$24-Parameters!$J$23)+Parameters!$I$25*(Parameters!$J$25-Parameters!$J$24)+Parameters!$I$26*($A418-Parameters!$J$25)))),_xlfn.IFS($A418&lt;=Parameters!$J$23,Parameters!$I$23*$A418,$A418&lt;=Parameters!$J$24,Parameters!$I$24*$A418,$A418&lt;=Parameters!$J$25,Parameters!$I$25*$A418,$A418&gt;Parameters!$J$25,Parameters!$I$26*$A418))</f>
        <v>42774.37</v>
      </c>
      <c r="AA418" s="290">
        <f t="shared" si="190"/>
        <v>103.56990314769976</v>
      </c>
      <c r="AB418" s="290" cm="1">
        <f t="array" ref="AB418">IF(Parameters!$F$55="No",IF($A418&lt;=Parameters!$J$28,Parameters!$I$28*$A418,IF($A418&lt;=Parameters!$J$29,Parameters!$I$28*Parameters!$J$28+Parameters!$I$29*($A418-Parameters!$J$28),IF($A418&lt;=Parameters!$J$30,Parameters!$I$28*Parameters!$J$28+Parameters!$I$29*(Parameters!$J$29-Parameters!$J$28)+Parameters!$I$30*($A418-Parameters!$J$29),Parameters!$I$28*Parameters!$J$28+Parameters!$I$29*(Parameters!$J$29-Parameters!$J$28)+Parameters!$I$30*(Parameters!$J$30-Parameters!$J$29)+Parameters!$I$31*($A418-Parameters!$J$30)))),_xlfn.IFS($A418&lt;=Parameters!$J$28,Parameters!$I$28*$A418,$A418&lt;=Parameters!$J$29,Parameters!$I$29*$A418,$A418&lt;=Parameters!$J$30,Parameters!$I$30*$A418,$A418&gt;Parameters!$J$30,Parameters!$I$31*$A418))</f>
        <v>53300.180000000008</v>
      </c>
      <c r="AC418" s="290">
        <f t="shared" si="191"/>
        <v>129.05612590799032</v>
      </c>
      <c r="AD418" s="290" cm="1">
        <f t="array" ref="AD418">IF(Parameters!$F$55="No",IF($A418&lt;=Parameters!$J$34,Parameters!$I$34*$A418,IF($A418&lt;=Parameters!$J$35,Parameters!$I$34*Parameters!$J$34+Parameters!$I$35*($A418-Parameters!$J$34),IF($A418&lt;=Parameters!$J$36,Parameters!$I$34*Parameters!$J$34+Parameters!$I$35*(Parameters!$J$35-Parameters!$J$34)+Parameters!$I$36*($A418-Parameters!$J$35),Parameters!$I$34*Parameters!$J$34+Parameters!$I$35*(Parameters!$J$35-Parameters!$J$34)+Parameters!$I$36*(Parameters!$J$36-Parameters!$J$35)+Parameters!$I$37*($A418-Parameters!$J$36)))),_xlfn.IFS($A418&lt;=Parameters!$J$34,Parameters!$I$34*$A418,$A418&lt;=Parameters!$J$35,Parameters!$I$35*$A418,$A418&lt;=Parameters!$J$36,Parameters!$I$36*$A418,$A418&gt;Parameters!$J$36,Parameters!$I$37*$A418))</f>
        <v>56051.02</v>
      </c>
      <c r="AE418" s="290">
        <f t="shared" si="215"/>
        <v>135.71675544794189</v>
      </c>
      <c r="AF418" s="290" cm="1">
        <f t="array" ref="AF418">IF(Parameters!$F$55="No",IF($A418&lt;=Parameters!$J$39,Parameters!$I$39*$A418,IF($A418&lt;=Parameters!$J$40,Parameters!$I$39*Parameters!$J$39+Parameters!$I$40*($A418-Parameters!$J$39),IF($A418&lt;=Parameters!$J$41,Parameters!$I$39*Parameters!$J$39+Parameters!$I$40*(Parameters!$J$40-Parameters!$J$39)+Parameters!$I$41*($A418-Parameters!$J$40),Parameters!$I$39*Parameters!$J$39+Parameters!$I$40*(Parameters!$J$40-Parameters!$J$39)+Parameters!$I$41*(Parameters!$J$41-Parameters!$J$40)+Parameters!$I$42*($A418-Parameters!$J$41)))),_xlfn.IFS($A418&lt;=Parameters!$J$39,Parameters!$I$39*$A418,$A418&lt;=Parameters!$J$40,Parameters!$I$40*$A418,$A418&lt;=Parameters!$J$41,Parameters!$I$41*$A418,$A418&gt;Parameters!$J$41,Parameters!$I$42*$A418))</f>
        <v>59352.479999999996</v>
      </c>
      <c r="AG418" s="290">
        <f t="shared" si="216"/>
        <v>143.7106053268765</v>
      </c>
      <c r="AI418" s="428">
        <f t="shared" si="192"/>
        <v>136.48999999999796</v>
      </c>
      <c r="AJ418" s="428">
        <f t="shared" si="193"/>
        <v>159.36000000000058</v>
      </c>
      <c r="AK418" s="428">
        <f t="shared" si="194"/>
        <v>143.54000000000087</v>
      </c>
      <c r="AL418" s="428">
        <f t="shared" si="195"/>
        <v>158.45999999999185</v>
      </c>
      <c r="AM418" s="428">
        <f t="shared" si="196"/>
        <v>136.48999999999796</v>
      </c>
      <c r="AN418" s="428">
        <f t="shared" si="197"/>
        <v>159.36000000000058</v>
      </c>
      <c r="AO418" s="428">
        <f t="shared" si="198"/>
        <v>143.54000000000087</v>
      </c>
      <c r="AP418" s="428">
        <f t="shared" si="199"/>
        <v>158.45999999999185</v>
      </c>
      <c r="AQ418" s="428">
        <f t="shared" si="200"/>
        <v>136.48999999999796</v>
      </c>
      <c r="AR418" s="428">
        <f t="shared" si="201"/>
        <v>159.36000000000058</v>
      </c>
      <c r="AS418" s="428">
        <f t="shared" si="202"/>
        <v>143.54000000000087</v>
      </c>
      <c r="AT418" s="428">
        <f t="shared" si="203"/>
        <v>158.45999999999185</v>
      </c>
      <c r="AU418" s="428">
        <f t="shared" si="204"/>
        <v>136.48999999999796</v>
      </c>
      <c r="AV418" s="428">
        <f t="shared" si="205"/>
        <v>159.36000000000058</v>
      </c>
      <c r="AW418" s="428">
        <f t="shared" si="206"/>
        <v>143.54000000000087</v>
      </c>
      <c r="AX418" s="428">
        <f t="shared" si="207"/>
        <v>158.45999999999185</v>
      </c>
    </row>
    <row r="419">
      <c r="A419" s="413">
        <v>414</v>
      </c>
      <c r="B419" s="290" cm="1">
        <f t="array" ref="B419">IF(Parameters!$C$55="No",IF($A419&lt;=Parameters!$D$23,Parameters!$C$23*$A419,IF($A419&lt;=Parameters!$D$24,Parameters!$C$23*Parameters!$D$23+Parameters!$C$24*($A419-Parameters!$D$23),IF($A419&lt;=Parameters!$D$25,Parameters!$C$23*Parameters!$D$23+Parameters!$C$24*(Parameters!$D$24-Parameters!$D$23)+Parameters!$C$25*($A419-Parameters!$D$24),Parameters!$C$23*Parameters!$D$23+Parameters!$C$24*(Parameters!$D$24-Parameters!$D$23)+Parameters!$C$25*(Parameters!$D$25-Parameters!$D$24)+Parameters!$C$26*($A419-Parameters!$D$25)))),_xlfn.IFS($A419&lt;=Parameters!$D$23,Parameters!$C$23*$A419,$A419&lt;=Parameters!$D$24,Parameters!$C$24*$A419,$A419&lt;=Parameters!$D$25,Parameters!$C$25*$A419,$A419&gt;Parameters!$D$25,Parameters!$C$26*$A419))</f>
        <v>42910.86</v>
      </c>
      <c r="C419" s="290">
        <f t="shared" si="208"/>
        <v>103.64942028985507</v>
      </c>
      <c r="D419" s="290" cm="1">
        <f t="array" ref="D419">IF(Parameters!$C$55="No",IF($A419&lt;=Parameters!$D$28,Parameters!$C$28*$A419,IF($A419&lt;=Parameters!$D$29,Parameters!$C$28*Parameters!$D$28+Parameters!$C$29*($A419-Parameters!$D$28),IF($A419&lt;=Parameters!$D$30,Parameters!$C$28*Parameters!$D$28+Parameters!$C$29*(Parameters!$D$29-Parameters!$D$28)+Parameters!$C$30*($A419-Parameters!$D$29),Parameters!$C$28*Parameters!$D$28+Parameters!$C$29*(Parameters!$D$29-Parameters!$D$28)+Parameters!$C$30*(Parameters!$D$30-Parameters!$D$29)+Parameters!$C$31*($A419-Parameters!$D$30)))),_xlfn.IFS($A419&lt;=Parameters!$D$28,Parameters!$C$28*$A419,$A419&lt;=Parameters!$D$29,Parameters!$C$29*$A419,$A419&lt;=Parameters!$D$30,Parameters!$C$30*$A419,$A419&gt;Parameters!$D$30,Parameters!$C$31*$A419))</f>
        <v>53459.54</v>
      </c>
      <c r="E419" s="290">
        <f t="shared" si="208"/>
        <v>129.12932367149759</v>
      </c>
      <c r="F419" s="290" cm="1">
        <f t="array" ref="F419">IF(Parameters!$C$55="No",IF($A419&lt;=Parameters!$D$34,Parameters!$C$34*$A419,IF($A419&lt;=Parameters!$D$35,Parameters!$C$34*Parameters!$D$34+Parameters!$C$35*($A419-Parameters!$D$34),IF($A419&lt;=Parameters!$D$36,Parameters!$C$34*Parameters!$D$34+Parameters!$C$35*(Parameters!$D$35-Parameters!$D$34)+Parameters!$C$36*($A419-Parameters!$D$35),Parameters!$C$34*Parameters!$D$34+Parameters!$C$35*(Parameters!$D$35-Parameters!$D$34)+Parameters!$C$36*(Parameters!$D$36-Parameters!$D$35)+Parameters!$C$37*($A419-Parameters!$D$36)))),_xlfn.IFS($A419&lt;=Parameters!$D$34,Parameters!$C$34*$A419,$A419&lt;=Parameters!$D$35,Parameters!$C$35*$A419,$A419&lt;=Parameters!$D$36,Parameters!$C$36*$A419,$A419&gt;Parameters!$D$36,Parameters!$C$37*$A419))</f>
        <v>56194.559999999998</v>
      </c>
      <c r="G419" s="290">
        <f t="shared" si="209"/>
        <v>135.73565217391302</v>
      </c>
      <c r="H419" s="290" cm="1">
        <f t="array" ref="H419">IF(Parameters!$C$55="No",IF($A419&lt;=Parameters!$D$39,Parameters!$C$39*$A419,IF($A419&lt;=Parameters!$D$40,Parameters!$C$39*Parameters!$D$39+Parameters!$C$40*($A419-Parameters!$D$39),IF($A419&lt;=Parameters!$D$41,Parameters!$C$39*Parameters!$D$39+Parameters!$C$40*(Parameters!$D$40-Parameters!$D$39)+Parameters!$C$41*($A419-Parameters!$D$40),Parameters!$C$39*Parameters!$D$39+Parameters!$C$40*(Parameters!$D$40-Parameters!$D$39)+Parameters!$C$41*(Parameters!$D$41-Parameters!$D$40)+Parameters!$C$42*($A419-Parameters!$D$41)))),_xlfn.IFS($A419&lt;=Parameters!$D$39,Parameters!$C$39*$A419,$A419&lt;=Parameters!$D$40,Parameters!$C$40*$A419,$A419&lt;=Parameters!$D$41,Parameters!$C$41*$A419,$A419&gt;Parameters!$D$41,Parameters!$C$42*$A419))</f>
        <v>59510.94</v>
      </c>
      <c r="I419" s="290">
        <f t="shared" si="210"/>
        <v>143.74623188405798</v>
      </c>
      <c r="J419" s="290" cm="1">
        <f t="array" ref="J419">IF(Parameters!$D$55="No",IF($A419&lt;=Parameters!$F$23,Parameters!$E$23*$A419,IF($A419&lt;=Parameters!$F$24,Parameters!$E$23*Parameters!$F$23+Parameters!$E$24*($A419-Parameters!$F$23),IF($A419&lt;=Parameters!$F$25,Parameters!$E$23*Parameters!$F$23+Parameters!$E$24*(Parameters!$F$24-Parameters!$F$23)+Parameters!$E$25*($A419-Parameters!$F$24),Parameters!$E$23*Parameters!$F$23+Parameters!$E$24*(Parameters!$F$24-Parameters!$F$23)+Parameters!$E$25*(Parameters!$F$25-Parameters!$F$24)+Parameters!$E$26*($A419-Parameters!$F$25)))),_xlfn.IFS($A419&lt;=Parameters!$F$23,Parameters!$E$23*$A419,$A419&lt;=Parameters!$F$24,Parameters!$E$24*$A419,$A419&lt;=Parameters!$F$25,Parameters!$E$25*$A419,$A419&gt;Parameters!$F$25,Parameters!$E$26*$A419))</f>
        <v>42910.86</v>
      </c>
      <c r="K419" s="290">
        <f t="shared" si="186"/>
        <v>103.64942028985507</v>
      </c>
      <c r="L419" s="290" cm="1">
        <f t="array" ref="L419">IF(Parameters!$D$55="No",IF($A419&lt;=Parameters!$F$28,Parameters!$E$28*$A419,IF($A419&lt;=Parameters!$F$29,Parameters!$E$28*Parameters!$F$28+Parameters!$E$29*($A419-Parameters!$F$28),IF($A419&lt;=Parameters!$F$30,Parameters!$E$28*Parameters!$F$28+Parameters!$E$29*(Parameters!$F$29-Parameters!$F$28)+Parameters!$E$30*($A419-Parameters!$F$29),Parameters!$E$28*Parameters!$F$28+Parameters!$E$29*(Parameters!$F$29-Parameters!$F$28)+Parameters!$E$30*(Parameters!$F$30-Parameters!$F$29)+Parameters!$E$31*($A419-Parameters!$F$30)))),_xlfn.IFS($A419&lt;=Parameters!$F$28,Parameters!$E$28*$A419,$A419&lt;=Parameters!$F$29,Parameters!$E$29*$A419,$A419&lt;=Parameters!$F$30,Parameters!$E$30*$A419,$A419&gt;Parameters!$F$30,Parameters!$E$31*$A419))</f>
        <v>53459.54</v>
      </c>
      <c r="M419" s="290">
        <f t="shared" si="187"/>
        <v>129.12932367149759</v>
      </c>
      <c r="N419" s="290" cm="1">
        <f t="array" ref="N419">IF(Parameters!$D$55="No",IF($A419&lt;=Parameters!$F$34,Parameters!$E$34*$A419,IF($A419&lt;=Parameters!$F$35,Parameters!$E$34*Parameters!$F$34+Parameters!$E$35*($A419-Parameters!$F$34),IF($A419&lt;=Parameters!$F$36,Parameters!$E$34*Parameters!$F$34+Parameters!$E$35*(Parameters!$F$35-Parameters!$F$34)+Parameters!$E$36*($A419-Parameters!$F$35),Parameters!$E$34*Parameters!$F$34+Parameters!$E$35*(Parameters!$F$35-Parameters!$F$34)+Parameters!$E$36*(Parameters!$F$36-Parameters!$F$35)+Parameters!$E$37*($A419-Parameters!$F$36)))),_xlfn.IFS($A419&lt;=Parameters!$F$34,Parameters!$E$34*$A419,$A419&lt;=Parameters!$F$35,Parameters!$E$35*$A419,$A419&lt;=Parameters!$F$36,Parameters!$E$36*$A419,$A419&gt;Parameters!$F$36,Parameters!$E$37*$A419))</f>
        <v>56194.559999999998</v>
      </c>
      <c r="O419" s="290">
        <f t="shared" si="211"/>
        <v>135.73565217391302</v>
      </c>
      <c r="P419" s="290" cm="1">
        <f t="array" ref="P419">IF(Parameters!$D$55="No",IF($A419&lt;=Parameters!$F$39,Parameters!$E$39*$A419,IF($A419&lt;=Parameters!$F$40,Parameters!$E$39*Parameters!$F$39+Parameters!$E$40*($A419-Parameters!$F$39),IF($A419&lt;=Parameters!$F$41,Parameters!$E$39*Parameters!$F$39+Parameters!$E$40*(Parameters!$F$40-Parameters!$F$39)+Parameters!$E$41*($A419-Parameters!$F$40),Parameters!$E$39*Parameters!$F$39+Parameters!$E$40*(Parameters!$F$40-Parameters!$F$39)+Parameters!$E$41*(Parameters!$F$41-Parameters!$F$40)+Parameters!$E$42*($A419-Parameters!$F$41)))),_xlfn.IFS($A419&lt;=Parameters!$F$39,Parameters!$E$39*$A419,$A419&lt;=Parameters!$F$40,Parameters!$E$40*$A419,$A419&lt;=Parameters!$F$41,Parameters!$E$41*$A419,$A419&gt;Parameters!$F$41,Parameters!$E$42*$A419))</f>
        <v>59510.94</v>
      </c>
      <c r="Q419" s="290">
        <f t="shared" si="212"/>
        <v>143.74623188405798</v>
      </c>
      <c r="R419" s="290" cm="1">
        <f t="array" ref="R419">IF(Parameters!$E$55="No",IF($A419&lt;=Parameters!$H$23,Parameters!$G$23*$A419,IF($A419&lt;=Parameters!$H$24,Parameters!$G$23*Parameters!$H$23+Parameters!$G$24*($A419-Parameters!$H$23),IF($A419&lt;=Parameters!$H$25,Parameters!$G$23*Parameters!$H$23+Parameters!$G$24*(Parameters!$H$24-Parameters!$H$23)+Parameters!$G$25*($A419-Parameters!$H$24),Parameters!$G$23*Parameters!$H$23+Parameters!$G$24*(Parameters!$H$24-Parameters!$H$23)+Parameters!$G$25*(Parameters!$H$25-Parameters!$H$24)+Parameters!$G$26*($A419-Parameters!$H$25)))),_xlfn.IFS($A419&lt;=Parameters!$H$23,Parameters!$G$23*$A419,$A419&lt;=Parameters!$H$24,Parameters!$G$24*$A419,$A419&lt;=Parameters!$H$25,Parameters!$G$25*$A419,$A419&gt;Parameters!$H$25,Parameters!$G$26*$A419))</f>
        <v>42910.86</v>
      </c>
      <c r="S419" s="290">
        <f t="shared" si="188"/>
        <v>103.64942028985507</v>
      </c>
      <c r="T419" s="290" cm="1">
        <f t="array" ref="T419">IF(Parameters!$E$55="No",IF($A419&lt;=Parameters!$H$28,Parameters!$G$28*$A419,IF($A419&lt;=Parameters!$H$29,Parameters!$G$28*Parameters!$H$28+Parameters!$G$29*($A419-Parameters!$H$28),IF($A419&lt;=Parameters!$H$30,Parameters!$G$28*Parameters!$H$28+Parameters!$G$29*(Parameters!$H$29-Parameters!$H$28)+Parameters!$G$30*($A419-Parameters!$H$29),Parameters!$G$28*Parameters!$H$28+Parameters!$G$29*(Parameters!$H$29-Parameters!$H$28)+Parameters!$G$30*(Parameters!$H$30-Parameters!$H$29)+Parameters!$G$31*($A419-Parameters!$H$30)))),_xlfn.IFS($A419&lt;=Parameters!$H$28,Parameters!$G$28*$A419,$A419&lt;=Parameters!$H$29,Parameters!$G$29*$A419,$A419&lt;=Parameters!$H$30,Parameters!$G$30*$A419,$A419&gt;Parameters!$H$30,Parameters!$G$31*$A419))</f>
        <v>53459.54</v>
      </c>
      <c r="U419" s="290">
        <f t="shared" si="189"/>
        <v>129.12932367149759</v>
      </c>
      <c r="V419" s="290" cm="1">
        <f t="array" ref="V419">IF(Parameters!$E$55="No",IF($A419&lt;=Parameters!$H$34,Parameters!$G$34*$A419,IF($A419&lt;=Parameters!$H$35,Parameters!$G$34*Parameters!$H$34+Parameters!$G$35*($A419-Parameters!$H$34),IF($A419&lt;=Parameters!$H$36,Parameters!$G$34*Parameters!$H$34+Parameters!$G$35*(Parameters!$H$35-Parameters!$H$34)+Parameters!$G$36*($A419-Parameters!$H$35),Parameters!$G$34*Parameters!$H$34+Parameters!$G$35*(Parameters!$H$35-Parameters!$H$34)+Parameters!$G$36*(Parameters!$H$36-Parameters!$H$35)+Parameters!$G$37*($A419-Parameters!$H$36)))),_xlfn.IFS($A419&lt;=Parameters!$H$34,Parameters!$G$34*$A419,$A419&lt;=Parameters!$H$35,Parameters!$G$35*$A419,$A419&lt;=Parameters!$H$36,Parameters!$G$36*$A419,$A419&gt;Parameters!$H$36,Parameters!$G$37*$A419))</f>
        <v>56194.559999999998</v>
      </c>
      <c r="W419" s="290">
        <f t="shared" si="213"/>
        <v>135.73565217391302</v>
      </c>
      <c r="X419" s="290" cm="1">
        <f t="array" ref="X419">IF(Parameters!$E$55="No",IF($A419&lt;=Parameters!$H$39,Parameters!$G$39*$A419,IF($A419&lt;=Parameters!$H$40,Parameters!$G$39*Parameters!$H$39+Parameters!$G$40*($A419-Parameters!$H$39),IF($A419&lt;=Parameters!$H$41,Parameters!$G$39*Parameters!$H$39+Parameters!$G$40*(Parameters!$H$40-Parameters!$H$39)+Parameters!$G$41*($A419-Parameters!$H$40),Parameters!$G$39*Parameters!$H$39+Parameters!$G$40*(Parameters!$H$40-Parameters!$H$39)+Parameters!$G$41*(Parameters!$H$41-Parameters!$H$40)+Parameters!$G$42*($A419-Parameters!$H$41)))),_xlfn.IFS($A419&lt;=Parameters!$H$39,Parameters!$G$39*$A419,$A419&lt;=Parameters!$H$40,Parameters!$G$40*$A419,$A419&lt;=Parameters!$H$41,Parameters!$G$41*$A419,$A419&gt;Parameters!$H$41,Parameters!$G$42*$A419))</f>
        <v>59510.94</v>
      </c>
      <c r="Y419" s="290">
        <f t="shared" si="214"/>
        <v>143.74623188405798</v>
      </c>
      <c r="Z419" s="290" cm="1">
        <f t="array" ref="Z419">IF(Parameters!$F$55="No",IF($A419&lt;=Parameters!$J$23,Parameters!$I$23*$A419,IF($A419&lt;=Parameters!$J$24,Parameters!$I$23*Parameters!$J$23+Parameters!$I$24*($A419-Parameters!$J$23),IF($A419&lt;=Parameters!$J$25,Parameters!$I$23*Parameters!$J$23+Parameters!$I$24*(Parameters!$J$24-Parameters!$J$23)+Parameters!$I$25*($A419-Parameters!$J$24),Parameters!$I$23*Parameters!$J$23+Parameters!$I$24*(Parameters!$J$24-Parameters!$J$23)+Parameters!$I$25*(Parameters!$J$25-Parameters!$J$24)+Parameters!$I$26*($A419-Parameters!$J$25)))),_xlfn.IFS($A419&lt;=Parameters!$J$23,Parameters!$I$23*$A419,$A419&lt;=Parameters!$J$24,Parameters!$I$24*$A419,$A419&lt;=Parameters!$J$25,Parameters!$I$25*$A419,$A419&gt;Parameters!$J$25,Parameters!$I$26*$A419))</f>
        <v>42910.86</v>
      </c>
      <c r="AA419" s="290">
        <f t="shared" si="190"/>
        <v>103.64942028985507</v>
      </c>
      <c r="AB419" s="290" cm="1">
        <f t="array" ref="AB419">IF(Parameters!$F$55="No",IF($A419&lt;=Parameters!$J$28,Parameters!$I$28*$A419,IF($A419&lt;=Parameters!$J$29,Parameters!$I$28*Parameters!$J$28+Parameters!$I$29*($A419-Parameters!$J$28),IF($A419&lt;=Parameters!$J$30,Parameters!$I$28*Parameters!$J$28+Parameters!$I$29*(Parameters!$J$29-Parameters!$J$28)+Parameters!$I$30*($A419-Parameters!$J$29),Parameters!$I$28*Parameters!$J$28+Parameters!$I$29*(Parameters!$J$29-Parameters!$J$28)+Parameters!$I$30*(Parameters!$J$30-Parameters!$J$29)+Parameters!$I$31*($A419-Parameters!$J$30)))),_xlfn.IFS($A419&lt;=Parameters!$J$28,Parameters!$I$28*$A419,$A419&lt;=Parameters!$J$29,Parameters!$I$29*$A419,$A419&lt;=Parameters!$J$30,Parameters!$I$30*$A419,$A419&gt;Parameters!$J$30,Parameters!$I$31*$A419))</f>
        <v>53459.54</v>
      </c>
      <c r="AC419" s="290">
        <f t="shared" si="191"/>
        <v>129.12932367149759</v>
      </c>
      <c r="AD419" s="290" cm="1">
        <f t="array" ref="AD419">IF(Parameters!$F$55="No",IF($A419&lt;=Parameters!$J$34,Parameters!$I$34*$A419,IF($A419&lt;=Parameters!$J$35,Parameters!$I$34*Parameters!$J$34+Parameters!$I$35*($A419-Parameters!$J$34),IF($A419&lt;=Parameters!$J$36,Parameters!$I$34*Parameters!$J$34+Parameters!$I$35*(Parameters!$J$35-Parameters!$J$34)+Parameters!$I$36*($A419-Parameters!$J$35),Parameters!$I$34*Parameters!$J$34+Parameters!$I$35*(Parameters!$J$35-Parameters!$J$34)+Parameters!$I$36*(Parameters!$J$36-Parameters!$J$35)+Parameters!$I$37*($A419-Parameters!$J$36)))),_xlfn.IFS($A419&lt;=Parameters!$J$34,Parameters!$I$34*$A419,$A419&lt;=Parameters!$J$35,Parameters!$I$35*$A419,$A419&lt;=Parameters!$J$36,Parameters!$I$36*$A419,$A419&gt;Parameters!$J$36,Parameters!$I$37*$A419))</f>
        <v>56194.559999999998</v>
      </c>
      <c r="AE419" s="290">
        <f t="shared" si="215"/>
        <v>135.73565217391302</v>
      </c>
      <c r="AF419" s="290" cm="1">
        <f t="array" ref="AF419">IF(Parameters!$F$55="No",IF($A419&lt;=Parameters!$J$39,Parameters!$I$39*$A419,IF($A419&lt;=Parameters!$J$40,Parameters!$I$39*Parameters!$J$39+Parameters!$I$40*($A419-Parameters!$J$39),IF($A419&lt;=Parameters!$J$41,Parameters!$I$39*Parameters!$J$39+Parameters!$I$40*(Parameters!$J$40-Parameters!$J$39)+Parameters!$I$41*($A419-Parameters!$J$40),Parameters!$I$39*Parameters!$J$39+Parameters!$I$40*(Parameters!$J$40-Parameters!$J$39)+Parameters!$I$41*(Parameters!$J$41-Parameters!$J$40)+Parameters!$I$42*($A419-Parameters!$J$41)))),_xlfn.IFS($A419&lt;=Parameters!$J$39,Parameters!$I$39*$A419,$A419&lt;=Parameters!$J$40,Parameters!$I$40*$A419,$A419&lt;=Parameters!$J$41,Parameters!$I$41*$A419,$A419&gt;Parameters!$J$41,Parameters!$I$42*$A419))</f>
        <v>59510.94</v>
      </c>
      <c r="AG419" s="290">
        <f t="shared" si="216"/>
        <v>143.74623188405798</v>
      </c>
      <c r="AI419" s="428">
        <f t="shared" si="192"/>
        <v>136.48999999999796</v>
      </c>
      <c r="AJ419" s="428">
        <f t="shared" si="193"/>
        <v>159.35999999999331</v>
      </c>
      <c r="AK419" s="428">
        <f t="shared" si="194"/>
        <v>143.54000000000087</v>
      </c>
      <c r="AL419" s="428">
        <f t="shared" si="195"/>
        <v>158.4600000000064</v>
      </c>
      <c r="AM419" s="428">
        <f t="shared" si="196"/>
        <v>136.48999999999796</v>
      </c>
      <c r="AN419" s="428">
        <f t="shared" si="197"/>
        <v>159.35999999999331</v>
      </c>
      <c r="AO419" s="428">
        <f t="shared" si="198"/>
        <v>143.54000000000087</v>
      </c>
      <c r="AP419" s="428">
        <f t="shared" si="199"/>
        <v>158.4600000000064</v>
      </c>
      <c r="AQ419" s="428">
        <f t="shared" si="200"/>
        <v>136.48999999999796</v>
      </c>
      <c r="AR419" s="428">
        <f t="shared" si="201"/>
        <v>159.35999999999331</v>
      </c>
      <c r="AS419" s="428">
        <f t="shared" si="202"/>
        <v>143.54000000000087</v>
      </c>
      <c r="AT419" s="428">
        <f t="shared" si="203"/>
        <v>158.4600000000064</v>
      </c>
      <c r="AU419" s="428">
        <f t="shared" si="204"/>
        <v>136.48999999999796</v>
      </c>
      <c r="AV419" s="428">
        <f t="shared" si="205"/>
        <v>159.35999999999331</v>
      </c>
      <c r="AW419" s="428">
        <f t="shared" si="206"/>
        <v>143.54000000000087</v>
      </c>
      <c r="AX419" s="428">
        <f t="shared" si="207"/>
        <v>158.4600000000064</v>
      </c>
    </row>
    <row r="420">
      <c r="A420" s="413">
        <v>415</v>
      </c>
      <c r="B420" s="290" cm="1">
        <f t="array" ref="B420">IF(Parameters!$C$55="No",IF($A420&lt;=Parameters!$D$23,Parameters!$C$23*$A420,IF($A420&lt;=Parameters!$D$24,Parameters!$C$23*Parameters!$D$23+Parameters!$C$24*($A420-Parameters!$D$23),IF($A420&lt;=Parameters!$D$25,Parameters!$C$23*Parameters!$D$23+Parameters!$C$24*(Parameters!$D$24-Parameters!$D$23)+Parameters!$C$25*($A420-Parameters!$D$24),Parameters!$C$23*Parameters!$D$23+Parameters!$C$24*(Parameters!$D$24-Parameters!$D$23)+Parameters!$C$25*(Parameters!$D$25-Parameters!$D$24)+Parameters!$C$26*($A420-Parameters!$D$25)))),_xlfn.IFS($A420&lt;=Parameters!$D$23,Parameters!$C$23*$A420,$A420&lt;=Parameters!$D$24,Parameters!$C$24*$A420,$A420&lt;=Parameters!$D$25,Parameters!$C$25*$A420,$A420&gt;Parameters!$D$25,Parameters!$C$26*$A420))</f>
        <v>43047.35</v>
      </c>
      <c r="C420" s="290">
        <f t="shared" si="208"/>
        <v>103.72855421686747</v>
      </c>
      <c r="D420" s="290" cm="1">
        <f t="array" ref="D420">IF(Parameters!$C$55="No",IF($A420&lt;=Parameters!$D$28,Parameters!$C$28*$A420,IF($A420&lt;=Parameters!$D$29,Parameters!$C$28*Parameters!$D$28+Parameters!$C$29*($A420-Parameters!$D$28),IF($A420&lt;=Parameters!$D$30,Parameters!$C$28*Parameters!$D$28+Parameters!$C$29*(Parameters!$D$29-Parameters!$D$28)+Parameters!$C$30*($A420-Parameters!$D$29),Parameters!$C$28*Parameters!$D$28+Parameters!$C$29*(Parameters!$D$29-Parameters!$D$28)+Parameters!$C$30*(Parameters!$D$30-Parameters!$D$29)+Parameters!$C$31*($A420-Parameters!$D$30)))),_xlfn.IFS($A420&lt;=Parameters!$D$28,Parameters!$C$28*$A420,$A420&lt;=Parameters!$D$29,Parameters!$C$29*$A420,$A420&lt;=Parameters!$D$30,Parameters!$C$30*$A420,$A420&gt;Parameters!$D$30,Parameters!$C$31*$A420))</f>
        <v>53618.9</v>
      </c>
      <c r="E420" s="290">
        <f t="shared" si="208"/>
        <v>129.20216867469881</v>
      </c>
      <c r="F420" s="290" cm="1">
        <f t="array" ref="F420">IF(Parameters!$C$55="No",IF($A420&lt;=Parameters!$D$34,Parameters!$C$34*$A420,IF($A420&lt;=Parameters!$D$35,Parameters!$C$34*Parameters!$D$34+Parameters!$C$35*($A420-Parameters!$D$34),IF($A420&lt;=Parameters!$D$36,Parameters!$C$34*Parameters!$D$34+Parameters!$C$35*(Parameters!$D$35-Parameters!$D$34)+Parameters!$C$36*($A420-Parameters!$D$35),Parameters!$C$34*Parameters!$D$34+Parameters!$C$35*(Parameters!$D$35-Parameters!$D$34)+Parameters!$C$36*(Parameters!$D$36-Parameters!$D$35)+Parameters!$C$37*($A420-Parameters!$D$36)))),_xlfn.IFS($A420&lt;=Parameters!$D$34,Parameters!$C$34*$A420,$A420&lt;=Parameters!$D$35,Parameters!$C$35*$A420,$A420&lt;=Parameters!$D$36,Parameters!$C$36*$A420,$A420&gt;Parameters!$D$36,Parameters!$C$37*$A420))</f>
        <v>56338.1</v>
      </c>
      <c r="G420" s="290">
        <f t="shared" si="209"/>
        <v>135.75445783132531</v>
      </c>
      <c r="H420" s="290" cm="1">
        <f t="array" ref="H420">IF(Parameters!$C$55="No",IF($A420&lt;=Parameters!$D$39,Parameters!$C$39*$A420,IF($A420&lt;=Parameters!$D$40,Parameters!$C$39*Parameters!$D$39+Parameters!$C$40*($A420-Parameters!$D$39),IF($A420&lt;=Parameters!$D$41,Parameters!$C$39*Parameters!$D$39+Parameters!$C$40*(Parameters!$D$40-Parameters!$D$39)+Parameters!$C$41*($A420-Parameters!$D$40),Parameters!$C$39*Parameters!$D$39+Parameters!$C$40*(Parameters!$D$40-Parameters!$D$39)+Parameters!$C$41*(Parameters!$D$41-Parameters!$D$40)+Parameters!$C$42*($A420-Parameters!$D$41)))),_xlfn.IFS($A420&lt;=Parameters!$D$39,Parameters!$C$39*$A420,$A420&lt;=Parameters!$D$40,Parameters!$C$40*$A420,$A420&lt;=Parameters!$D$41,Parameters!$C$41*$A420,$A420&gt;Parameters!$D$41,Parameters!$C$42*$A420))</f>
        <v>59669.4</v>
      </c>
      <c r="I420" s="290">
        <f t="shared" si="210"/>
        <v>143.78168674698796</v>
      </c>
      <c r="J420" s="290" cm="1">
        <f t="array" ref="J420">IF(Parameters!$D$55="No",IF($A420&lt;=Parameters!$F$23,Parameters!$E$23*$A420,IF($A420&lt;=Parameters!$F$24,Parameters!$E$23*Parameters!$F$23+Parameters!$E$24*($A420-Parameters!$F$23),IF($A420&lt;=Parameters!$F$25,Parameters!$E$23*Parameters!$F$23+Parameters!$E$24*(Parameters!$F$24-Parameters!$F$23)+Parameters!$E$25*($A420-Parameters!$F$24),Parameters!$E$23*Parameters!$F$23+Parameters!$E$24*(Parameters!$F$24-Parameters!$F$23)+Parameters!$E$25*(Parameters!$F$25-Parameters!$F$24)+Parameters!$E$26*($A420-Parameters!$F$25)))),_xlfn.IFS($A420&lt;=Parameters!$F$23,Parameters!$E$23*$A420,$A420&lt;=Parameters!$F$24,Parameters!$E$24*$A420,$A420&lt;=Parameters!$F$25,Parameters!$E$25*$A420,$A420&gt;Parameters!$F$25,Parameters!$E$26*$A420))</f>
        <v>43047.35</v>
      </c>
      <c r="K420" s="290">
        <f t="shared" si="186"/>
        <v>103.72855421686747</v>
      </c>
      <c r="L420" s="290" cm="1">
        <f t="array" ref="L420">IF(Parameters!$D$55="No",IF($A420&lt;=Parameters!$F$28,Parameters!$E$28*$A420,IF($A420&lt;=Parameters!$F$29,Parameters!$E$28*Parameters!$F$28+Parameters!$E$29*($A420-Parameters!$F$28),IF($A420&lt;=Parameters!$F$30,Parameters!$E$28*Parameters!$F$28+Parameters!$E$29*(Parameters!$F$29-Parameters!$F$28)+Parameters!$E$30*($A420-Parameters!$F$29),Parameters!$E$28*Parameters!$F$28+Parameters!$E$29*(Parameters!$F$29-Parameters!$F$28)+Parameters!$E$30*(Parameters!$F$30-Parameters!$F$29)+Parameters!$E$31*($A420-Parameters!$F$30)))),_xlfn.IFS($A420&lt;=Parameters!$F$28,Parameters!$E$28*$A420,$A420&lt;=Parameters!$F$29,Parameters!$E$29*$A420,$A420&lt;=Parameters!$F$30,Parameters!$E$30*$A420,$A420&gt;Parameters!$F$30,Parameters!$E$31*$A420))</f>
        <v>53618.9</v>
      </c>
      <c r="M420" s="290">
        <f t="shared" si="187"/>
        <v>129.20216867469881</v>
      </c>
      <c r="N420" s="290" cm="1">
        <f t="array" ref="N420">IF(Parameters!$D$55="No",IF($A420&lt;=Parameters!$F$34,Parameters!$E$34*$A420,IF($A420&lt;=Parameters!$F$35,Parameters!$E$34*Parameters!$F$34+Parameters!$E$35*($A420-Parameters!$F$34),IF($A420&lt;=Parameters!$F$36,Parameters!$E$34*Parameters!$F$34+Parameters!$E$35*(Parameters!$F$35-Parameters!$F$34)+Parameters!$E$36*($A420-Parameters!$F$35),Parameters!$E$34*Parameters!$F$34+Parameters!$E$35*(Parameters!$F$35-Parameters!$F$34)+Parameters!$E$36*(Parameters!$F$36-Parameters!$F$35)+Parameters!$E$37*($A420-Parameters!$F$36)))),_xlfn.IFS($A420&lt;=Parameters!$F$34,Parameters!$E$34*$A420,$A420&lt;=Parameters!$F$35,Parameters!$E$35*$A420,$A420&lt;=Parameters!$F$36,Parameters!$E$36*$A420,$A420&gt;Parameters!$F$36,Parameters!$E$37*$A420))</f>
        <v>56338.1</v>
      </c>
      <c r="O420" s="290">
        <f t="shared" si="211"/>
        <v>135.75445783132531</v>
      </c>
      <c r="P420" s="290" cm="1">
        <f t="array" ref="P420">IF(Parameters!$D$55="No",IF($A420&lt;=Parameters!$F$39,Parameters!$E$39*$A420,IF($A420&lt;=Parameters!$F$40,Parameters!$E$39*Parameters!$F$39+Parameters!$E$40*($A420-Parameters!$F$39),IF($A420&lt;=Parameters!$F$41,Parameters!$E$39*Parameters!$F$39+Parameters!$E$40*(Parameters!$F$40-Parameters!$F$39)+Parameters!$E$41*($A420-Parameters!$F$40),Parameters!$E$39*Parameters!$F$39+Parameters!$E$40*(Parameters!$F$40-Parameters!$F$39)+Parameters!$E$41*(Parameters!$F$41-Parameters!$F$40)+Parameters!$E$42*($A420-Parameters!$F$41)))),_xlfn.IFS($A420&lt;=Parameters!$F$39,Parameters!$E$39*$A420,$A420&lt;=Parameters!$F$40,Parameters!$E$40*$A420,$A420&lt;=Parameters!$F$41,Parameters!$E$41*$A420,$A420&gt;Parameters!$F$41,Parameters!$E$42*$A420))</f>
        <v>59669.4</v>
      </c>
      <c r="Q420" s="290">
        <f t="shared" si="212"/>
        <v>143.78168674698796</v>
      </c>
      <c r="R420" s="290" cm="1">
        <f t="array" ref="R420">IF(Parameters!$E$55="No",IF($A420&lt;=Parameters!$H$23,Parameters!$G$23*$A420,IF($A420&lt;=Parameters!$H$24,Parameters!$G$23*Parameters!$H$23+Parameters!$G$24*($A420-Parameters!$H$23),IF($A420&lt;=Parameters!$H$25,Parameters!$G$23*Parameters!$H$23+Parameters!$G$24*(Parameters!$H$24-Parameters!$H$23)+Parameters!$G$25*($A420-Parameters!$H$24),Parameters!$G$23*Parameters!$H$23+Parameters!$G$24*(Parameters!$H$24-Parameters!$H$23)+Parameters!$G$25*(Parameters!$H$25-Parameters!$H$24)+Parameters!$G$26*($A420-Parameters!$H$25)))),_xlfn.IFS($A420&lt;=Parameters!$H$23,Parameters!$G$23*$A420,$A420&lt;=Parameters!$H$24,Parameters!$G$24*$A420,$A420&lt;=Parameters!$H$25,Parameters!$G$25*$A420,$A420&gt;Parameters!$H$25,Parameters!$G$26*$A420))</f>
        <v>43047.35</v>
      </c>
      <c r="S420" s="290">
        <f t="shared" si="188"/>
        <v>103.72855421686747</v>
      </c>
      <c r="T420" s="290" cm="1">
        <f t="array" ref="T420">IF(Parameters!$E$55="No",IF($A420&lt;=Parameters!$H$28,Parameters!$G$28*$A420,IF($A420&lt;=Parameters!$H$29,Parameters!$G$28*Parameters!$H$28+Parameters!$G$29*($A420-Parameters!$H$28),IF($A420&lt;=Parameters!$H$30,Parameters!$G$28*Parameters!$H$28+Parameters!$G$29*(Parameters!$H$29-Parameters!$H$28)+Parameters!$G$30*($A420-Parameters!$H$29),Parameters!$G$28*Parameters!$H$28+Parameters!$G$29*(Parameters!$H$29-Parameters!$H$28)+Parameters!$G$30*(Parameters!$H$30-Parameters!$H$29)+Parameters!$G$31*($A420-Parameters!$H$30)))),_xlfn.IFS($A420&lt;=Parameters!$H$28,Parameters!$G$28*$A420,$A420&lt;=Parameters!$H$29,Parameters!$G$29*$A420,$A420&lt;=Parameters!$H$30,Parameters!$G$30*$A420,$A420&gt;Parameters!$H$30,Parameters!$G$31*$A420))</f>
        <v>53618.9</v>
      </c>
      <c r="U420" s="290">
        <f t="shared" si="189"/>
        <v>129.20216867469881</v>
      </c>
      <c r="V420" s="290" cm="1">
        <f t="array" ref="V420">IF(Parameters!$E$55="No",IF($A420&lt;=Parameters!$H$34,Parameters!$G$34*$A420,IF($A420&lt;=Parameters!$H$35,Parameters!$G$34*Parameters!$H$34+Parameters!$G$35*($A420-Parameters!$H$34),IF($A420&lt;=Parameters!$H$36,Parameters!$G$34*Parameters!$H$34+Parameters!$G$35*(Parameters!$H$35-Parameters!$H$34)+Parameters!$G$36*($A420-Parameters!$H$35),Parameters!$G$34*Parameters!$H$34+Parameters!$G$35*(Parameters!$H$35-Parameters!$H$34)+Parameters!$G$36*(Parameters!$H$36-Parameters!$H$35)+Parameters!$G$37*($A420-Parameters!$H$36)))),_xlfn.IFS($A420&lt;=Parameters!$H$34,Parameters!$G$34*$A420,$A420&lt;=Parameters!$H$35,Parameters!$G$35*$A420,$A420&lt;=Parameters!$H$36,Parameters!$G$36*$A420,$A420&gt;Parameters!$H$36,Parameters!$G$37*$A420))</f>
        <v>56338.1</v>
      </c>
      <c r="W420" s="290">
        <f t="shared" si="213"/>
        <v>135.75445783132531</v>
      </c>
      <c r="X420" s="290" cm="1">
        <f t="array" ref="X420">IF(Parameters!$E$55="No",IF($A420&lt;=Parameters!$H$39,Parameters!$G$39*$A420,IF($A420&lt;=Parameters!$H$40,Parameters!$G$39*Parameters!$H$39+Parameters!$G$40*($A420-Parameters!$H$39),IF($A420&lt;=Parameters!$H$41,Parameters!$G$39*Parameters!$H$39+Parameters!$G$40*(Parameters!$H$40-Parameters!$H$39)+Parameters!$G$41*($A420-Parameters!$H$40),Parameters!$G$39*Parameters!$H$39+Parameters!$G$40*(Parameters!$H$40-Parameters!$H$39)+Parameters!$G$41*(Parameters!$H$41-Parameters!$H$40)+Parameters!$G$42*($A420-Parameters!$H$41)))),_xlfn.IFS($A420&lt;=Parameters!$H$39,Parameters!$G$39*$A420,$A420&lt;=Parameters!$H$40,Parameters!$G$40*$A420,$A420&lt;=Parameters!$H$41,Parameters!$G$41*$A420,$A420&gt;Parameters!$H$41,Parameters!$G$42*$A420))</f>
        <v>59669.4</v>
      </c>
      <c r="Y420" s="290">
        <f t="shared" si="214"/>
        <v>143.78168674698796</v>
      </c>
      <c r="Z420" s="290" cm="1">
        <f t="array" ref="Z420">IF(Parameters!$F$55="No",IF($A420&lt;=Parameters!$J$23,Parameters!$I$23*$A420,IF($A420&lt;=Parameters!$J$24,Parameters!$I$23*Parameters!$J$23+Parameters!$I$24*($A420-Parameters!$J$23),IF($A420&lt;=Parameters!$J$25,Parameters!$I$23*Parameters!$J$23+Parameters!$I$24*(Parameters!$J$24-Parameters!$J$23)+Parameters!$I$25*($A420-Parameters!$J$24),Parameters!$I$23*Parameters!$J$23+Parameters!$I$24*(Parameters!$J$24-Parameters!$J$23)+Parameters!$I$25*(Parameters!$J$25-Parameters!$J$24)+Parameters!$I$26*($A420-Parameters!$J$25)))),_xlfn.IFS($A420&lt;=Parameters!$J$23,Parameters!$I$23*$A420,$A420&lt;=Parameters!$J$24,Parameters!$I$24*$A420,$A420&lt;=Parameters!$J$25,Parameters!$I$25*$A420,$A420&gt;Parameters!$J$25,Parameters!$I$26*$A420))</f>
        <v>43047.35</v>
      </c>
      <c r="AA420" s="290">
        <f t="shared" si="190"/>
        <v>103.72855421686747</v>
      </c>
      <c r="AB420" s="290" cm="1">
        <f t="array" ref="AB420">IF(Parameters!$F$55="No",IF($A420&lt;=Parameters!$J$28,Parameters!$I$28*$A420,IF($A420&lt;=Parameters!$J$29,Parameters!$I$28*Parameters!$J$28+Parameters!$I$29*($A420-Parameters!$J$28),IF($A420&lt;=Parameters!$J$30,Parameters!$I$28*Parameters!$J$28+Parameters!$I$29*(Parameters!$J$29-Parameters!$J$28)+Parameters!$I$30*($A420-Parameters!$J$29),Parameters!$I$28*Parameters!$J$28+Parameters!$I$29*(Parameters!$J$29-Parameters!$J$28)+Parameters!$I$30*(Parameters!$J$30-Parameters!$J$29)+Parameters!$I$31*($A420-Parameters!$J$30)))),_xlfn.IFS($A420&lt;=Parameters!$J$28,Parameters!$I$28*$A420,$A420&lt;=Parameters!$J$29,Parameters!$I$29*$A420,$A420&lt;=Parameters!$J$30,Parameters!$I$30*$A420,$A420&gt;Parameters!$J$30,Parameters!$I$31*$A420))</f>
        <v>53618.9</v>
      </c>
      <c r="AC420" s="290">
        <f t="shared" si="191"/>
        <v>129.20216867469881</v>
      </c>
      <c r="AD420" s="290" cm="1">
        <f t="array" ref="AD420">IF(Parameters!$F$55="No",IF($A420&lt;=Parameters!$J$34,Parameters!$I$34*$A420,IF($A420&lt;=Parameters!$J$35,Parameters!$I$34*Parameters!$J$34+Parameters!$I$35*($A420-Parameters!$J$34),IF($A420&lt;=Parameters!$J$36,Parameters!$I$34*Parameters!$J$34+Parameters!$I$35*(Parameters!$J$35-Parameters!$J$34)+Parameters!$I$36*($A420-Parameters!$J$35),Parameters!$I$34*Parameters!$J$34+Parameters!$I$35*(Parameters!$J$35-Parameters!$J$34)+Parameters!$I$36*(Parameters!$J$36-Parameters!$J$35)+Parameters!$I$37*($A420-Parameters!$J$36)))),_xlfn.IFS($A420&lt;=Parameters!$J$34,Parameters!$I$34*$A420,$A420&lt;=Parameters!$J$35,Parameters!$I$35*$A420,$A420&lt;=Parameters!$J$36,Parameters!$I$36*$A420,$A420&gt;Parameters!$J$36,Parameters!$I$37*$A420))</f>
        <v>56338.1</v>
      </c>
      <c r="AE420" s="290">
        <f t="shared" si="215"/>
        <v>135.75445783132531</v>
      </c>
      <c r="AF420" s="290" cm="1">
        <f t="array" ref="AF420">IF(Parameters!$F$55="No",IF($A420&lt;=Parameters!$J$39,Parameters!$I$39*$A420,IF($A420&lt;=Parameters!$J$40,Parameters!$I$39*Parameters!$J$39+Parameters!$I$40*($A420-Parameters!$J$39),IF($A420&lt;=Parameters!$J$41,Parameters!$I$39*Parameters!$J$39+Parameters!$I$40*(Parameters!$J$40-Parameters!$J$39)+Parameters!$I$41*($A420-Parameters!$J$40),Parameters!$I$39*Parameters!$J$39+Parameters!$I$40*(Parameters!$J$40-Parameters!$J$39)+Parameters!$I$41*(Parameters!$J$41-Parameters!$J$40)+Parameters!$I$42*($A420-Parameters!$J$41)))),_xlfn.IFS($A420&lt;=Parameters!$J$39,Parameters!$I$39*$A420,$A420&lt;=Parameters!$J$40,Parameters!$I$40*$A420,$A420&lt;=Parameters!$J$41,Parameters!$I$41*$A420,$A420&gt;Parameters!$J$41,Parameters!$I$42*$A420))</f>
        <v>59669.4</v>
      </c>
      <c r="AG420" s="290">
        <f t="shared" si="216"/>
        <v>143.78168674698796</v>
      </c>
      <c r="AI420" s="428">
        <f t="shared" si="192"/>
        <v>136.48999999999796</v>
      </c>
      <c r="AJ420" s="428">
        <f t="shared" si="193"/>
        <v>159.36000000000058</v>
      </c>
      <c r="AK420" s="428">
        <f t="shared" si="194"/>
        <v>143.54000000000087</v>
      </c>
      <c r="AL420" s="428">
        <f t="shared" si="195"/>
        <v>158.45999999999913</v>
      </c>
      <c r="AM420" s="428">
        <f t="shared" si="196"/>
        <v>136.48999999999796</v>
      </c>
      <c r="AN420" s="428">
        <f t="shared" si="197"/>
        <v>159.36000000000058</v>
      </c>
      <c r="AO420" s="428">
        <f t="shared" si="198"/>
        <v>143.54000000000087</v>
      </c>
      <c r="AP420" s="428">
        <f t="shared" si="199"/>
        <v>158.45999999999913</v>
      </c>
      <c r="AQ420" s="428">
        <f t="shared" si="200"/>
        <v>136.48999999999796</v>
      </c>
      <c r="AR420" s="428">
        <f t="shared" si="201"/>
        <v>159.36000000000058</v>
      </c>
      <c r="AS420" s="428">
        <f t="shared" si="202"/>
        <v>143.54000000000087</v>
      </c>
      <c r="AT420" s="428">
        <f t="shared" si="203"/>
        <v>158.45999999999913</v>
      </c>
      <c r="AU420" s="428">
        <f t="shared" si="204"/>
        <v>136.48999999999796</v>
      </c>
      <c r="AV420" s="428">
        <f t="shared" si="205"/>
        <v>159.36000000000058</v>
      </c>
      <c r="AW420" s="428">
        <f t="shared" si="206"/>
        <v>143.54000000000087</v>
      </c>
      <c r="AX420" s="428">
        <f t="shared" si="207"/>
        <v>158.45999999999913</v>
      </c>
    </row>
    <row r="421">
      <c r="A421" s="413">
        <v>416</v>
      </c>
      <c r="B421" s="290" cm="1">
        <f t="array" ref="B421">IF(Parameters!$C$55="No",IF($A421&lt;=Parameters!$D$23,Parameters!$C$23*$A421,IF($A421&lt;=Parameters!$D$24,Parameters!$C$23*Parameters!$D$23+Parameters!$C$24*($A421-Parameters!$D$23),IF($A421&lt;=Parameters!$D$25,Parameters!$C$23*Parameters!$D$23+Parameters!$C$24*(Parameters!$D$24-Parameters!$D$23)+Parameters!$C$25*($A421-Parameters!$D$24),Parameters!$C$23*Parameters!$D$23+Parameters!$C$24*(Parameters!$D$24-Parameters!$D$23)+Parameters!$C$25*(Parameters!$D$25-Parameters!$D$24)+Parameters!$C$26*($A421-Parameters!$D$25)))),_xlfn.IFS($A421&lt;=Parameters!$D$23,Parameters!$C$23*$A421,$A421&lt;=Parameters!$D$24,Parameters!$C$24*$A421,$A421&lt;=Parameters!$D$25,Parameters!$C$25*$A421,$A421&gt;Parameters!$D$25,Parameters!$C$26*$A421))</f>
        <v>43183.839999999997</v>
      </c>
      <c r="C421" s="290">
        <f t="shared" si="208"/>
        <v>103.80730769230769</v>
      </c>
      <c r="D421" s="290" cm="1">
        <f t="array" ref="D421">IF(Parameters!$C$55="No",IF($A421&lt;=Parameters!$D$28,Parameters!$C$28*$A421,IF($A421&lt;=Parameters!$D$29,Parameters!$C$28*Parameters!$D$28+Parameters!$C$29*($A421-Parameters!$D$28),IF($A421&lt;=Parameters!$D$30,Parameters!$C$28*Parameters!$D$28+Parameters!$C$29*(Parameters!$D$29-Parameters!$D$28)+Parameters!$C$30*($A421-Parameters!$D$29),Parameters!$C$28*Parameters!$D$28+Parameters!$C$29*(Parameters!$D$29-Parameters!$D$28)+Parameters!$C$30*(Parameters!$D$30-Parameters!$D$29)+Parameters!$C$31*($A421-Parameters!$D$30)))),_xlfn.IFS($A421&lt;=Parameters!$D$28,Parameters!$C$28*$A421,$A421&lt;=Parameters!$D$29,Parameters!$C$29*$A421,$A421&lt;=Parameters!$D$30,Parameters!$C$30*$A421,$A421&gt;Parameters!$D$30,Parameters!$C$31*$A421))</f>
        <v>53778.26</v>
      </c>
      <c r="E421" s="290">
        <f t="shared" si="208"/>
        <v>129.27466346153847</v>
      </c>
      <c r="F421" s="290" cm="1">
        <f t="array" ref="F421">IF(Parameters!$C$55="No",IF($A421&lt;=Parameters!$D$34,Parameters!$C$34*$A421,IF($A421&lt;=Parameters!$D$35,Parameters!$C$34*Parameters!$D$34+Parameters!$C$35*($A421-Parameters!$D$34),IF($A421&lt;=Parameters!$D$36,Parameters!$C$34*Parameters!$D$34+Parameters!$C$35*(Parameters!$D$35-Parameters!$D$34)+Parameters!$C$36*($A421-Parameters!$D$35),Parameters!$C$34*Parameters!$D$34+Parameters!$C$35*(Parameters!$D$35-Parameters!$D$34)+Parameters!$C$36*(Parameters!$D$36-Parameters!$D$35)+Parameters!$C$37*($A421-Parameters!$D$36)))),_xlfn.IFS($A421&lt;=Parameters!$D$34,Parameters!$C$34*$A421,$A421&lt;=Parameters!$D$35,Parameters!$C$35*$A421,$A421&lt;=Parameters!$D$36,Parameters!$C$36*$A421,$A421&gt;Parameters!$D$36,Parameters!$C$37*$A421))</f>
        <v>56481.64</v>
      </c>
      <c r="G421" s="290">
        <f t="shared" si="209"/>
        <v>135.77317307692309</v>
      </c>
      <c r="H421" s="290" cm="1">
        <f t="array" ref="H421">IF(Parameters!$C$55="No",IF($A421&lt;=Parameters!$D$39,Parameters!$C$39*$A421,IF($A421&lt;=Parameters!$D$40,Parameters!$C$39*Parameters!$D$39+Parameters!$C$40*($A421-Parameters!$D$39),IF($A421&lt;=Parameters!$D$41,Parameters!$C$39*Parameters!$D$39+Parameters!$C$40*(Parameters!$D$40-Parameters!$D$39)+Parameters!$C$41*($A421-Parameters!$D$40),Parameters!$C$39*Parameters!$D$39+Parameters!$C$40*(Parameters!$D$40-Parameters!$D$39)+Parameters!$C$41*(Parameters!$D$41-Parameters!$D$40)+Parameters!$C$42*($A421-Parameters!$D$41)))),_xlfn.IFS($A421&lt;=Parameters!$D$39,Parameters!$C$39*$A421,$A421&lt;=Parameters!$D$40,Parameters!$C$40*$A421,$A421&lt;=Parameters!$D$41,Parameters!$C$41*$A421,$A421&gt;Parameters!$D$41,Parameters!$C$42*$A421))</f>
        <v>59827.86</v>
      </c>
      <c r="I421" s="290">
        <f t="shared" si="210"/>
        <v>143.81697115384617</v>
      </c>
      <c r="J421" s="290" cm="1">
        <f t="array" ref="J421">IF(Parameters!$D$55="No",IF($A421&lt;=Parameters!$F$23,Parameters!$E$23*$A421,IF($A421&lt;=Parameters!$F$24,Parameters!$E$23*Parameters!$F$23+Parameters!$E$24*($A421-Parameters!$F$23),IF($A421&lt;=Parameters!$F$25,Parameters!$E$23*Parameters!$F$23+Parameters!$E$24*(Parameters!$F$24-Parameters!$F$23)+Parameters!$E$25*($A421-Parameters!$F$24),Parameters!$E$23*Parameters!$F$23+Parameters!$E$24*(Parameters!$F$24-Parameters!$F$23)+Parameters!$E$25*(Parameters!$F$25-Parameters!$F$24)+Parameters!$E$26*($A421-Parameters!$F$25)))),_xlfn.IFS($A421&lt;=Parameters!$F$23,Parameters!$E$23*$A421,$A421&lt;=Parameters!$F$24,Parameters!$E$24*$A421,$A421&lt;=Parameters!$F$25,Parameters!$E$25*$A421,$A421&gt;Parameters!$F$25,Parameters!$E$26*$A421))</f>
        <v>43183.839999999997</v>
      </c>
      <c r="K421" s="290">
        <f t="shared" si="186"/>
        <v>103.80730769230769</v>
      </c>
      <c r="L421" s="290" cm="1">
        <f t="array" ref="L421">IF(Parameters!$D$55="No",IF($A421&lt;=Parameters!$F$28,Parameters!$E$28*$A421,IF($A421&lt;=Parameters!$F$29,Parameters!$E$28*Parameters!$F$28+Parameters!$E$29*($A421-Parameters!$F$28),IF($A421&lt;=Parameters!$F$30,Parameters!$E$28*Parameters!$F$28+Parameters!$E$29*(Parameters!$F$29-Parameters!$F$28)+Parameters!$E$30*($A421-Parameters!$F$29),Parameters!$E$28*Parameters!$F$28+Parameters!$E$29*(Parameters!$F$29-Parameters!$F$28)+Parameters!$E$30*(Parameters!$F$30-Parameters!$F$29)+Parameters!$E$31*($A421-Parameters!$F$30)))),_xlfn.IFS($A421&lt;=Parameters!$F$28,Parameters!$E$28*$A421,$A421&lt;=Parameters!$F$29,Parameters!$E$29*$A421,$A421&lt;=Parameters!$F$30,Parameters!$E$30*$A421,$A421&gt;Parameters!$F$30,Parameters!$E$31*$A421))</f>
        <v>53778.26</v>
      </c>
      <c r="M421" s="290">
        <f t="shared" si="187"/>
        <v>129.27466346153847</v>
      </c>
      <c r="N421" s="290" cm="1">
        <f t="array" ref="N421">IF(Parameters!$D$55="No",IF($A421&lt;=Parameters!$F$34,Parameters!$E$34*$A421,IF($A421&lt;=Parameters!$F$35,Parameters!$E$34*Parameters!$F$34+Parameters!$E$35*($A421-Parameters!$F$34),IF($A421&lt;=Parameters!$F$36,Parameters!$E$34*Parameters!$F$34+Parameters!$E$35*(Parameters!$F$35-Parameters!$F$34)+Parameters!$E$36*($A421-Parameters!$F$35),Parameters!$E$34*Parameters!$F$34+Parameters!$E$35*(Parameters!$F$35-Parameters!$F$34)+Parameters!$E$36*(Parameters!$F$36-Parameters!$F$35)+Parameters!$E$37*($A421-Parameters!$F$36)))),_xlfn.IFS($A421&lt;=Parameters!$F$34,Parameters!$E$34*$A421,$A421&lt;=Parameters!$F$35,Parameters!$E$35*$A421,$A421&lt;=Parameters!$F$36,Parameters!$E$36*$A421,$A421&gt;Parameters!$F$36,Parameters!$E$37*$A421))</f>
        <v>56481.64</v>
      </c>
      <c r="O421" s="290">
        <f t="shared" si="211"/>
        <v>135.77317307692309</v>
      </c>
      <c r="P421" s="290" cm="1">
        <f t="array" ref="P421">IF(Parameters!$D$55="No",IF($A421&lt;=Parameters!$F$39,Parameters!$E$39*$A421,IF($A421&lt;=Parameters!$F$40,Parameters!$E$39*Parameters!$F$39+Parameters!$E$40*($A421-Parameters!$F$39),IF($A421&lt;=Parameters!$F$41,Parameters!$E$39*Parameters!$F$39+Parameters!$E$40*(Parameters!$F$40-Parameters!$F$39)+Parameters!$E$41*($A421-Parameters!$F$40),Parameters!$E$39*Parameters!$F$39+Parameters!$E$40*(Parameters!$F$40-Parameters!$F$39)+Parameters!$E$41*(Parameters!$F$41-Parameters!$F$40)+Parameters!$E$42*($A421-Parameters!$F$41)))),_xlfn.IFS($A421&lt;=Parameters!$F$39,Parameters!$E$39*$A421,$A421&lt;=Parameters!$F$40,Parameters!$E$40*$A421,$A421&lt;=Parameters!$F$41,Parameters!$E$41*$A421,$A421&gt;Parameters!$F$41,Parameters!$E$42*$A421))</f>
        <v>59827.86</v>
      </c>
      <c r="Q421" s="290">
        <f t="shared" si="212"/>
        <v>143.81697115384617</v>
      </c>
      <c r="R421" s="290" cm="1">
        <f t="array" ref="R421">IF(Parameters!$E$55="No",IF($A421&lt;=Parameters!$H$23,Parameters!$G$23*$A421,IF($A421&lt;=Parameters!$H$24,Parameters!$G$23*Parameters!$H$23+Parameters!$G$24*($A421-Parameters!$H$23),IF($A421&lt;=Parameters!$H$25,Parameters!$G$23*Parameters!$H$23+Parameters!$G$24*(Parameters!$H$24-Parameters!$H$23)+Parameters!$G$25*($A421-Parameters!$H$24),Parameters!$G$23*Parameters!$H$23+Parameters!$G$24*(Parameters!$H$24-Parameters!$H$23)+Parameters!$G$25*(Parameters!$H$25-Parameters!$H$24)+Parameters!$G$26*($A421-Parameters!$H$25)))),_xlfn.IFS($A421&lt;=Parameters!$H$23,Parameters!$G$23*$A421,$A421&lt;=Parameters!$H$24,Parameters!$G$24*$A421,$A421&lt;=Parameters!$H$25,Parameters!$G$25*$A421,$A421&gt;Parameters!$H$25,Parameters!$G$26*$A421))</f>
        <v>43183.839999999997</v>
      </c>
      <c r="S421" s="290">
        <f t="shared" si="188"/>
        <v>103.80730769230769</v>
      </c>
      <c r="T421" s="290" cm="1">
        <f t="array" ref="T421">IF(Parameters!$E$55="No",IF($A421&lt;=Parameters!$H$28,Parameters!$G$28*$A421,IF($A421&lt;=Parameters!$H$29,Parameters!$G$28*Parameters!$H$28+Parameters!$G$29*($A421-Parameters!$H$28),IF($A421&lt;=Parameters!$H$30,Parameters!$G$28*Parameters!$H$28+Parameters!$G$29*(Parameters!$H$29-Parameters!$H$28)+Parameters!$G$30*($A421-Parameters!$H$29),Parameters!$G$28*Parameters!$H$28+Parameters!$G$29*(Parameters!$H$29-Parameters!$H$28)+Parameters!$G$30*(Parameters!$H$30-Parameters!$H$29)+Parameters!$G$31*($A421-Parameters!$H$30)))),_xlfn.IFS($A421&lt;=Parameters!$H$28,Parameters!$G$28*$A421,$A421&lt;=Parameters!$H$29,Parameters!$G$29*$A421,$A421&lt;=Parameters!$H$30,Parameters!$G$30*$A421,$A421&gt;Parameters!$H$30,Parameters!$G$31*$A421))</f>
        <v>53778.26</v>
      </c>
      <c r="U421" s="290">
        <f t="shared" si="189"/>
        <v>129.27466346153847</v>
      </c>
      <c r="V421" s="290" cm="1">
        <f t="array" ref="V421">IF(Parameters!$E$55="No",IF($A421&lt;=Parameters!$H$34,Parameters!$G$34*$A421,IF($A421&lt;=Parameters!$H$35,Parameters!$G$34*Parameters!$H$34+Parameters!$G$35*($A421-Parameters!$H$34),IF($A421&lt;=Parameters!$H$36,Parameters!$G$34*Parameters!$H$34+Parameters!$G$35*(Parameters!$H$35-Parameters!$H$34)+Parameters!$G$36*($A421-Parameters!$H$35),Parameters!$G$34*Parameters!$H$34+Parameters!$G$35*(Parameters!$H$35-Parameters!$H$34)+Parameters!$G$36*(Parameters!$H$36-Parameters!$H$35)+Parameters!$G$37*($A421-Parameters!$H$36)))),_xlfn.IFS($A421&lt;=Parameters!$H$34,Parameters!$G$34*$A421,$A421&lt;=Parameters!$H$35,Parameters!$G$35*$A421,$A421&lt;=Parameters!$H$36,Parameters!$G$36*$A421,$A421&gt;Parameters!$H$36,Parameters!$G$37*$A421))</f>
        <v>56481.64</v>
      </c>
      <c r="W421" s="290">
        <f t="shared" si="213"/>
        <v>135.77317307692309</v>
      </c>
      <c r="X421" s="290" cm="1">
        <f t="array" ref="X421">IF(Parameters!$E$55="No",IF($A421&lt;=Parameters!$H$39,Parameters!$G$39*$A421,IF($A421&lt;=Parameters!$H$40,Parameters!$G$39*Parameters!$H$39+Parameters!$G$40*($A421-Parameters!$H$39),IF($A421&lt;=Parameters!$H$41,Parameters!$G$39*Parameters!$H$39+Parameters!$G$40*(Parameters!$H$40-Parameters!$H$39)+Parameters!$G$41*($A421-Parameters!$H$40),Parameters!$G$39*Parameters!$H$39+Parameters!$G$40*(Parameters!$H$40-Parameters!$H$39)+Parameters!$G$41*(Parameters!$H$41-Parameters!$H$40)+Parameters!$G$42*($A421-Parameters!$H$41)))),_xlfn.IFS($A421&lt;=Parameters!$H$39,Parameters!$G$39*$A421,$A421&lt;=Parameters!$H$40,Parameters!$G$40*$A421,$A421&lt;=Parameters!$H$41,Parameters!$G$41*$A421,$A421&gt;Parameters!$H$41,Parameters!$G$42*$A421))</f>
        <v>59827.86</v>
      </c>
      <c r="Y421" s="290">
        <f t="shared" si="214"/>
        <v>143.81697115384617</v>
      </c>
      <c r="Z421" s="290" cm="1">
        <f t="array" ref="Z421">IF(Parameters!$F$55="No",IF($A421&lt;=Parameters!$J$23,Parameters!$I$23*$A421,IF($A421&lt;=Parameters!$J$24,Parameters!$I$23*Parameters!$J$23+Parameters!$I$24*($A421-Parameters!$J$23),IF($A421&lt;=Parameters!$J$25,Parameters!$I$23*Parameters!$J$23+Parameters!$I$24*(Parameters!$J$24-Parameters!$J$23)+Parameters!$I$25*($A421-Parameters!$J$24),Parameters!$I$23*Parameters!$J$23+Parameters!$I$24*(Parameters!$J$24-Parameters!$J$23)+Parameters!$I$25*(Parameters!$J$25-Parameters!$J$24)+Parameters!$I$26*($A421-Parameters!$J$25)))),_xlfn.IFS($A421&lt;=Parameters!$J$23,Parameters!$I$23*$A421,$A421&lt;=Parameters!$J$24,Parameters!$I$24*$A421,$A421&lt;=Parameters!$J$25,Parameters!$I$25*$A421,$A421&gt;Parameters!$J$25,Parameters!$I$26*$A421))</f>
        <v>43183.839999999997</v>
      </c>
      <c r="AA421" s="290">
        <f t="shared" si="190"/>
        <v>103.80730769230769</v>
      </c>
      <c r="AB421" s="290" cm="1">
        <f t="array" ref="AB421">IF(Parameters!$F$55="No",IF($A421&lt;=Parameters!$J$28,Parameters!$I$28*$A421,IF($A421&lt;=Parameters!$J$29,Parameters!$I$28*Parameters!$J$28+Parameters!$I$29*($A421-Parameters!$J$28),IF($A421&lt;=Parameters!$J$30,Parameters!$I$28*Parameters!$J$28+Parameters!$I$29*(Parameters!$J$29-Parameters!$J$28)+Parameters!$I$30*($A421-Parameters!$J$29),Parameters!$I$28*Parameters!$J$28+Parameters!$I$29*(Parameters!$J$29-Parameters!$J$28)+Parameters!$I$30*(Parameters!$J$30-Parameters!$J$29)+Parameters!$I$31*($A421-Parameters!$J$30)))),_xlfn.IFS($A421&lt;=Parameters!$J$28,Parameters!$I$28*$A421,$A421&lt;=Parameters!$J$29,Parameters!$I$29*$A421,$A421&lt;=Parameters!$J$30,Parameters!$I$30*$A421,$A421&gt;Parameters!$J$30,Parameters!$I$31*$A421))</f>
        <v>53778.26</v>
      </c>
      <c r="AC421" s="290">
        <f t="shared" si="191"/>
        <v>129.27466346153847</v>
      </c>
      <c r="AD421" s="290" cm="1">
        <f t="array" ref="AD421">IF(Parameters!$F$55="No",IF($A421&lt;=Parameters!$J$34,Parameters!$I$34*$A421,IF($A421&lt;=Parameters!$J$35,Parameters!$I$34*Parameters!$J$34+Parameters!$I$35*($A421-Parameters!$J$34),IF($A421&lt;=Parameters!$J$36,Parameters!$I$34*Parameters!$J$34+Parameters!$I$35*(Parameters!$J$35-Parameters!$J$34)+Parameters!$I$36*($A421-Parameters!$J$35),Parameters!$I$34*Parameters!$J$34+Parameters!$I$35*(Parameters!$J$35-Parameters!$J$34)+Parameters!$I$36*(Parameters!$J$36-Parameters!$J$35)+Parameters!$I$37*($A421-Parameters!$J$36)))),_xlfn.IFS($A421&lt;=Parameters!$J$34,Parameters!$I$34*$A421,$A421&lt;=Parameters!$J$35,Parameters!$I$35*$A421,$A421&lt;=Parameters!$J$36,Parameters!$I$36*$A421,$A421&gt;Parameters!$J$36,Parameters!$I$37*$A421))</f>
        <v>56481.64</v>
      </c>
      <c r="AE421" s="290">
        <f t="shared" si="215"/>
        <v>135.77317307692309</v>
      </c>
      <c r="AF421" s="290" cm="1">
        <f t="array" ref="AF421">IF(Parameters!$F$55="No",IF($A421&lt;=Parameters!$J$39,Parameters!$I$39*$A421,IF($A421&lt;=Parameters!$J$40,Parameters!$I$39*Parameters!$J$39+Parameters!$I$40*($A421-Parameters!$J$39),IF($A421&lt;=Parameters!$J$41,Parameters!$I$39*Parameters!$J$39+Parameters!$I$40*(Parameters!$J$40-Parameters!$J$39)+Parameters!$I$41*($A421-Parameters!$J$40),Parameters!$I$39*Parameters!$J$39+Parameters!$I$40*(Parameters!$J$40-Parameters!$J$39)+Parameters!$I$41*(Parameters!$J$41-Parameters!$J$40)+Parameters!$I$42*($A421-Parameters!$J$41)))),_xlfn.IFS($A421&lt;=Parameters!$J$39,Parameters!$I$39*$A421,$A421&lt;=Parameters!$J$40,Parameters!$I$40*$A421,$A421&lt;=Parameters!$J$41,Parameters!$I$41*$A421,$A421&gt;Parameters!$J$41,Parameters!$I$42*$A421))</f>
        <v>59827.86</v>
      </c>
      <c r="AG421" s="290">
        <f t="shared" si="216"/>
        <v>143.81697115384617</v>
      </c>
      <c r="AI421" s="428">
        <f t="shared" si="192"/>
        <v>136.48999999999796</v>
      </c>
      <c r="AJ421" s="428">
        <f t="shared" si="193"/>
        <v>159.36000000000058</v>
      </c>
      <c r="AK421" s="428">
        <f t="shared" si="194"/>
        <v>143.54000000000087</v>
      </c>
      <c r="AL421" s="428">
        <f t="shared" si="195"/>
        <v>158.45999999999913</v>
      </c>
      <c r="AM421" s="428">
        <f t="shared" si="196"/>
        <v>136.48999999999796</v>
      </c>
      <c r="AN421" s="428">
        <f t="shared" si="197"/>
        <v>159.36000000000058</v>
      </c>
      <c r="AO421" s="428">
        <f t="shared" si="198"/>
        <v>143.54000000000087</v>
      </c>
      <c r="AP421" s="428">
        <f t="shared" si="199"/>
        <v>158.45999999999913</v>
      </c>
      <c r="AQ421" s="428">
        <f t="shared" si="200"/>
        <v>136.48999999999796</v>
      </c>
      <c r="AR421" s="428">
        <f t="shared" si="201"/>
        <v>159.36000000000058</v>
      </c>
      <c r="AS421" s="428">
        <f t="shared" si="202"/>
        <v>143.54000000000087</v>
      </c>
      <c r="AT421" s="428">
        <f t="shared" si="203"/>
        <v>158.45999999999913</v>
      </c>
      <c r="AU421" s="428">
        <f t="shared" si="204"/>
        <v>136.48999999999796</v>
      </c>
      <c r="AV421" s="428">
        <f t="shared" si="205"/>
        <v>159.36000000000058</v>
      </c>
      <c r="AW421" s="428">
        <f t="shared" si="206"/>
        <v>143.54000000000087</v>
      </c>
      <c r="AX421" s="428">
        <f t="shared" si="207"/>
        <v>158.45999999999913</v>
      </c>
    </row>
    <row r="422">
      <c r="A422" s="413">
        <v>417</v>
      </c>
      <c r="B422" s="290" cm="1">
        <f t="array" ref="B422">IF(Parameters!$C$55="No",IF($A422&lt;=Parameters!$D$23,Parameters!$C$23*$A422,IF($A422&lt;=Parameters!$D$24,Parameters!$C$23*Parameters!$D$23+Parameters!$C$24*($A422-Parameters!$D$23),IF($A422&lt;=Parameters!$D$25,Parameters!$C$23*Parameters!$D$23+Parameters!$C$24*(Parameters!$D$24-Parameters!$D$23)+Parameters!$C$25*($A422-Parameters!$D$24),Parameters!$C$23*Parameters!$D$23+Parameters!$C$24*(Parameters!$D$24-Parameters!$D$23)+Parameters!$C$25*(Parameters!$D$25-Parameters!$D$24)+Parameters!$C$26*($A422-Parameters!$D$25)))),_xlfn.IFS($A422&lt;=Parameters!$D$23,Parameters!$C$23*$A422,$A422&lt;=Parameters!$D$24,Parameters!$C$24*$A422,$A422&lt;=Parameters!$D$25,Parameters!$C$25*$A422,$A422&gt;Parameters!$D$25,Parameters!$C$26*$A422))</f>
        <v>43320.33</v>
      </c>
      <c r="C422" s="290">
        <f t="shared" si="208"/>
        <v>103.88568345323742</v>
      </c>
      <c r="D422" s="290" cm="1">
        <f t="array" ref="D422">IF(Parameters!$C$55="No",IF($A422&lt;=Parameters!$D$28,Parameters!$C$28*$A422,IF($A422&lt;=Parameters!$D$29,Parameters!$C$28*Parameters!$D$28+Parameters!$C$29*($A422-Parameters!$D$28),IF($A422&lt;=Parameters!$D$30,Parameters!$C$28*Parameters!$D$28+Parameters!$C$29*(Parameters!$D$29-Parameters!$D$28)+Parameters!$C$30*($A422-Parameters!$D$29),Parameters!$C$28*Parameters!$D$28+Parameters!$C$29*(Parameters!$D$29-Parameters!$D$28)+Parameters!$C$30*(Parameters!$D$30-Parameters!$D$29)+Parameters!$C$31*($A422-Parameters!$D$30)))),_xlfn.IFS($A422&lt;=Parameters!$D$28,Parameters!$C$28*$A422,$A422&lt;=Parameters!$D$29,Parameters!$C$29*$A422,$A422&lt;=Parameters!$D$30,Parameters!$C$30*$A422,$A422&gt;Parameters!$D$30,Parameters!$C$31*$A422))</f>
        <v>53937.62</v>
      </c>
      <c r="E422" s="290">
        <f t="shared" si="208"/>
        <v>129.34681055155875</v>
      </c>
      <c r="F422" s="290" cm="1">
        <f t="array" ref="F422">IF(Parameters!$C$55="No",IF($A422&lt;=Parameters!$D$34,Parameters!$C$34*$A422,IF($A422&lt;=Parameters!$D$35,Parameters!$C$34*Parameters!$D$34+Parameters!$C$35*($A422-Parameters!$D$34),IF($A422&lt;=Parameters!$D$36,Parameters!$C$34*Parameters!$D$34+Parameters!$C$35*(Parameters!$D$35-Parameters!$D$34)+Parameters!$C$36*($A422-Parameters!$D$35),Parameters!$C$34*Parameters!$D$34+Parameters!$C$35*(Parameters!$D$35-Parameters!$D$34)+Parameters!$C$36*(Parameters!$D$36-Parameters!$D$35)+Parameters!$C$37*($A422-Parameters!$D$36)))),_xlfn.IFS($A422&lt;=Parameters!$D$34,Parameters!$C$34*$A422,$A422&lt;=Parameters!$D$35,Parameters!$C$35*$A422,$A422&lt;=Parameters!$D$36,Parameters!$C$36*$A422,$A422&gt;Parameters!$D$36,Parameters!$C$37*$A422))</f>
        <v>56625.18</v>
      </c>
      <c r="G422" s="290">
        <f t="shared" si="209"/>
        <v>135.79179856115107</v>
      </c>
      <c r="H422" s="290" cm="1">
        <f t="array" ref="H422">IF(Parameters!$C$55="No",IF($A422&lt;=Parameters!$D$39,Parameters!$C$39*$A422,IF($A422&lt;=Parameters!$D$40,Parameters!$C$39*Parameters!$D$39+Parameters!$C$40*($A422-Parameters!$D$39),IF($A422&lt;=Parameters!$D$41,Parameters!$C$39*Parameters!$D$39+Parameters!$C$40*(Parameters!$D$40-Parameters!$D$39)+Parameters!$C$41*($A422-Parameters!$D$40),Parameters!$C$39*Parameters!$D$39+Parameters!$C$40*(Parameters!$D$40-Parameters!$D$39)+Parameters!$C$41*(Parameters!$D$41-Parameters!$D$40)+Parameters!$C$42*($A422-Parameters!$D$41)))),_xlfn.IFS($A422&lt;=Parameters!$D$39,Parameters!$C$39*$A422,$A422&lt;=Parameters!$D$40,Parameters!$C$40*$A422,$A422&lt;=Parameters!$D$41,Parameters!$C$41*$A422,$A422&gt;Parameters!$D$41,Parameters!$C$42*$A422))</f>
        <v>59986.32</v>
      </c>
      <c r="I422" s="290">
        <f t="shared" si="210"/>
        <v>143.85208633093526</v>
      </c>
      <c r="J422" s="290" cm="1">
        <f t="array" ref="J422">IF(Parameters!$D$55="No",IF($A422&lt;=Parameters!$F$23,Parameters!$E$23*$A422,IF($A422&lt;=Parameters!$F$24,Parameters!$E$23*Parameters!$F$23+Parameters!$E$24*($A422-Parameters!$F$23),IF($A422&lt;=Parameters!$F$25,Parameters!$E$23*Parameters!$F$23+Parameters!$E$24*(Parameters!$F$24-Parameters!$F$23)+Parameters!$E$25*($A422-Parameters!$F$24),Parameters!$E$23*Parameters!$F$23+Parameters!$E$24*(Parameters!$F$24-Parameters!$F$23)+Parameters!$E$25*(Parameters!$F$25-Parameters!$F$24)+Parameters!$E$26*($A422-Parameters!$F$25)))),_xlfn.IFS($A422&lt;=Parameters!$F$23,Parameters!$E$23*$A422,$A422&lt;=Parameters!$F$24,Parameters!$E$24*$A422,$A422&lt;=Parameters!$F$25,Parameters!$E$25*$A422,$A422&gt;Parameters!$F$25,Parameters!$E$26*$A422))</f>
        <v>43320.33</v>
      </c>
      <c r="K422" s="290">
        <f t="shared" si="186"/>
        <v>103.88568345323742</v>
      </c>
      <c r="L422" s="290" cm="1">
        <f t="array" ref="L422">IF(Parameters!$D$55="No",IF($A422&lt;=Parameters!$F$28,Parameters!$E$28*$A422,IF($A422&lt;=Parameters!$F$29,Parameters!$E$28*Parameters!$F$28+Parameters!$E$29*($A422-Parameters!$F$28),IF($A422&lt;=Parameters!$F$30,Parameters!$E$28*Parameters!$F$28+Parameters!$E$29*(Parameters!$F$29-Parameters!$F$28)+Parameters!$E$30*($A422-Parameters!$F$29),Parameters!$E$28*Parameters!$F$28+Parameters!$E$29*(Parameters!$F$29-Parameters!$F$28)+Parameters!$E$30*(Parameters!$F$30-Parameters!$F$29)+Parameters!$E$31*($A422-Parameters!$F$30)))),_xlfn.IFS($A422&lt;=Parameters!$F$28,Parameters!$E$28*$A422,$A422&lt;=Parameters!$F$29,Parameters!$E$29*$A422,$A422&lt;=Parameters!$F$30,Parameters!$E$30*$A422,$A422&gt;Parameters!$F$30,Parameters!$E$31*$A422))</f>
        <v>53937.62</v>
      </c>
      <c r="M422" s="290">
        <f t="shared" si="187"/>
        <v>129.34681055155875</v>
      </c>
      <c r="N422" s="290" cm="1">
        <f t="array" ref="N422">IF(Parameters!$D$55="No",IF($A422&lt;=Parameters!$F$34,Parameters!$E$34*$A422,IF($A422&lt;=Parameters!$F$35,Parameters!$E$34*Parameters!$F$34+Parameters!$E$35*($A422-Parameters!$F$34),IF($A422&lt;=Parameters!$F$36,Parameters!$E$34*Parameters!$F$34+Parameters!$E$35*(Parameters!$F$35-Parameters!$F$34)+Parameters!$E$36*($A422-Parameters!$F$35),Parameters!$E$34*Parameters!$F$34+Parameters!$E$35*(Parameters!$F$35-Parameters!$F$34)+Parameters!$E$36*(Parameters!$F$36-Parameters!$F$35)+Parameters!$E$37*($A422-Parameters!$F$36)))),_xlfn.IFS($A422&lt;=Parameters!$F$34,Parameters!$E$34*$A422,$A422&lt;=Parameters!$F$35,Parameters!$E$35*$A422,$A422&lt;=Parameters!$F$36,Parameters!$E$36*$A422,$A422&gt;Parameters!$F$36,Parameters!$E$37*$A422))</f>
        <v>56625.18</v>
      </c>
      <c r="O422" s="290">
        <f t="shared" si="211"/>
        <v>135.79179856115107</v>
      </c>
      <c r="P422" s="290" cm="1">
        <f t="array" ref="P422">IF(Parameters!$D$55="No",IF($A422&lt;=Parameters!$F$39,Parameters!$E$39*$A422,IF($A422&lt;=Parameters!$F$40,Parameters!$E$39*Parameters!$F$39+Parameters!$E$40*($A422-Parameters!$F$39),IF($A422&lt;=Parameters!$F$41,Parameters!$E$39*Parameters!$F$39+Parameters!$E$40*(Parameters!$F$40-Parameters!$F$39)+Parameters!$E$41*($A422-Parameters!$F$40),Parameters!$E$39*Parameters!$F$39+Parameters!$E$40*(Parameters!$F$40-Parameters!$F$39)+Parameters!$E$41*(Parameters!$F$41-Parameters!$F$40)+Parameters!$E$42*($A422-Parameters!$F$41)))),_xlfn.IFS($A422&lt;=Parameters!$F$39,Parameters!$E$39*$A422,$A422&lt;=Parameters!$F$40,Parameters!$E$40*$A422,$A422&lt;=Parameters!$F$41,Parameters!$E$41*$A422,$A422&gt;Parameters!$F$41,Parameters!$E$42*$A422))</f>
        <v>59986.32</v>
      </c>
      <c r="Q422" s="290">
        <f t="shared" si="212"/>
        <v>143.85208633093526</v>
      </c>
      <c r="R422" s="290" cm="1">
        <f t="array" ref="R422">IF(Parameters!$E$55="No",IF($A422&lt;=Parameters!$H$23,Parameters!$G$23*$A422,IF($A422&lt;=Parameters!$H$24,Parameters!$G$23*Parameters!$H$23+Parameters!$G$24*($A422-Parameters!$H$23),IF($A422&lt;=Parameters!$H$25,Parameters!$G$23*Parameters!$H$23+Parameters!$G$24*(Parameters!$H$24-Parameters!$H$23)+Parameters!$G$25*($A422-Parameters!$H$24),Parameters!$G$23*Parameters!$H$23+Parameters!$G$24*(Parameters!$H$24-Parameters!$H$23)+Parameters!$G$25*(Parameters!$H$25-Parameters!$H$24)+Parameters!$G$26*($A422-Parameters!$H$25)))),_xlfn.IFS($A422&lt;=Parameters!$H$23,Parameters!$G$23*$A422,$A422&lt;=Parameters!$H$24,Parameters!$G$24*$A422,$A422&lt;=Parameters!$H$25,Parameters!$G$25*$A422,$A422&gt;Parameters!$H$25,Parameters!$G$26*$A422))</f>
        <v>43320.33</v>
      </c>
      <c r="S422" s="290">
        <f t="shared" si="188"/>
        <v>103.88568345323742</v>
      </c>
      <c r="T422" s="290" cm="1">
        <f t="array" ref="T422">IF(Parameters!$E$55="No",IF($A422&lt;=Parameters!$H$28,Parameters!$G$28*$A422,IF($A422&lt;=Parameters!$H$29,Parameters!$G$28*Parameters!$H$28+Parameters!$G$29*($A422-Parameters!$H$28),IF($A422&lt;=Parameters!$H$30,Parameters!$G$28*Parameters!$H$28+Parameters!$G$29*(Parameters!$H$29-Parameters!$H$28)+Parameters!$G$30*($A422-Parameters!$H$29),Parameters!$G$28*Parameters!$H$28+Parameters!$G$29*(Parameters!$H$29-Parameters!$H$28)+Parameters!$G$30*(Parameters!$H$30-Parameters!$H$29)+Parameters!$G$31*($A422-Parameters!$H$30)))),_xlfn.IFS($A422&lt;=Parameters!$H$28,Parameters!$G$28*$A422,$A422&lt;=Parameters!$H$29,Parameters!$G$29*$A422,$A422&lt;=Parameters!$H$30,Parameters!$G$30*$A422,$A422&gt;Parameters!$H$30,Parameters!$G$31*$A422))</f>
        <v>53937.62</v>
      </c>
      <c r="U422" s="290">
        <f t="shared" si="189"/>
        <v>129.34681055155875</v>
      </c>
      <c r="V422" s="290" cm="1">
        <f t="array" ref="V422">IF(Parameters!$E$55="No",IF($A422&lt;=Parameters!$H$34,Parameters!$G$34*$A422,IF($A422&lt;=Parameters!$H$35,Parameters!$G$34*Parameters!$H$34+Parameters!$G$35*($A422-Parameters!$H$34),IF($A422&lt;=Parameters!$H$36,Parameters!$G$34*Parameters!$H$34+Parameters!$G$35*(Parameters!$H$35-Parameters!$H$34)+Parameters!$G$36*($A422-Parameters!$H$35),Parameters!$G$34*Parameters!$H$34+Parameters!$G$35*(Parameters!$H$35-Parameters!$H$34)+Parameters!$G$36*(Parameters!$H$36-Parameters!$H$35)+Parameters!$G$37*($A422-Parameters!$H$36)))),_xlfn.IFS($A422&lt;=Parameters!$H$34,Parameters!$G$34*$A422,$A422&lt;=Parameters!$H$35,Parameters!$G$35*$A422,$A422&lt;=Parameters!$H$36,Parameters!$G$36*$A422,$A422&gt;Parameters!$H$36,Parameters!$G$37*$A422))</f>
        <v>56625.18</v>
      </c>
      <c r="W422" s="290">
        <f t="shared" si="213"/>
        <v>135.79179856115107</v>
      </c>
      <c r="X422" s="290" cm="1">
        <f t="array" ref="X422">IF(Parameters!$E$55="No",IF($A422&lt;=Parameters!$H$39,Parameters!$G$39*$A422,IF($A422&lt;=Parameters!$H$40,Parameters!$G$39*Parameters!$H$39+Parameters!$G$40*($A422-Parameters!$H$39),IF($A422&lt;=Parameters!$H$41,Parameters!$G$39*Parameters!$H$39+Parameters!$G$40*(Parameters!$H$40-Parameters!$H$39)+Parameters!$G$41*($A422-Parameters!$H$40),Parameters!$G$39*Parameters!$H$39+Parameters!$G$40*(Parameters!$H$40-Parameters!$H$39)+Parameters!$G$41*(Parameters!$H$41-Parameters!$H$40)+Parameters!$G$42*($A422-Parameters!$H$41)))),_xlfn.IFS($A422&lt;=Parameters!$H$39,Parameters!$G$39*$A422,$A422&lt;=Parameters!$H$40,Parameters!$G$40*$A422,$A422&lt;=Parameters!$H$41,Parameters!$G$41*$A422,$A422&gt;Parameters!$H$41,Parameters!$G$42*$A422))</f>
        <v>59986.32</v>
      </c>
      <c r="Y422" s="290">
        <f t="shared" si="214"/>
        <v>143.85208633093526</v>
      </c>
      <c r="Z422" s="290" cm="1">
        <f t="array" ref="Z422">IF(Parameters!$F$55="No",IF($A422&lt;=Parameters!$J$23,Parameters!$I$23*$A422,IF($A422&lt;=Parameters!$J$24,Parameters!$I$23*Parameters!$J$23+Parameters!$I$24*($A422-Parameters!$J$23),IF($A422&lt;=Parameters!$J$25,Parameters!$I$23*Parameters!$J$23+Parameters!$I$24*(Parameters!$J$24-Parameters!$J$23)+Parameters!$I$25*($A422-Parameters!$J$24),Parameters!$I$23*Parameters!$J$23+Parameters!$I$24*(Parameters!$J$24-Parameters!$J$23)+Parameters!$I$25*(Parameters!$J$25-Parameters!$J$24)+Parameters!$I$26*($A422-Parameters!$J$25)))),_xlfn.IFS($A422&lt;=Parameters!$J$23,Parameters!$I$23*$A422,$A422&lt;=Parameters!$J$24,Parameters!$I$24*$A422,$A422&lt;=Parameters!$J$25,Parameters!$I$25*$A422,$A422&gt;Parameters!$J$25,Parameters!$I$26*$A422))</f>
        <v>43320.33</v>
      </c>
      <c r="AA422" s="290">
        <f t="shared" si="190"/>
        <v>103.88568345323742</v>
      </c>
      <c r="AB422" s="290" cm="1">
        <f t="array" ref="AB422">IF(Parameters!$F$55="No",IF($A422&lt;=Parameters!$J$28,Parameters!$I$28*$A422,IF($A422&lt;=Parameters!$J$29,Parameters!$I$28*Parameters!$J$28+Parameters!$I$29*($A422-Parameters!$J$28),IF($A422&lt;=Parameters!$J$30,Parameters!$I$28*Parameters!$J$28+Parameters!$I$29*(Parameters!$J$29-Parameters!$J$28)+Parameters!$I$30*($A422-Parameters!$J$29),Parameters!$I$28*Parameters!$J$28+Parameters!$I$29*(Parameters!$J$29-Parameters!$J$28)+Parameters!$I$30*(Parameters!$J$30-Parameters!$J$29)+Parameters!$I$31*($A422-Parameters!$J$30)))),_xlfn.IFS($A422&lt;=Parameters!$J$28,Parameters!$I$28*$A422,$A422&lt;=Parameters!$J$29,Parameters!$I$29*$A422,$A422&lt;=Parameters!$J$30,Parameters!$I$30*$A422,$A422&gt;Parameters!$J$30,Parameters!$I$31*$A422))</f>
        <v>53937.62</v>
      </c>
      <c r="AC422" s="290">
        <f t="shared" si="191"/>
        <v>129.34681055155875</v>
      </c>
      <c r="AD422" s="290" cm="1">
        <f t="array" ref="AD422">IF(Parameters!$F$55="No",IF($A422&lt;=Parameters!$J$34,Parameters!$I$34*$A422,IF($A422&lt;=Parameters!$J$35,Parameters!$I$34*Parameters!$J$34+Parameters!$I$35*($A422-Parameters!$J$34),IF($A422&lt;=Parameters!$J$36,Parameters!$I$34*Parameters!$J$34+Parameters!$I$35*(Parameters!$J$35-Parameters!$J$34)+Parameters!$I$36*($A422-Parameters!$J$35),Parameters!$I$34*Parameters!$J$34+Parameters!$I$35*(Parameters!$J$35-Parameters!$J$34)+Parameters!$I$36*(Parameters!$J$36-Parameters!$J$35)+Parameters!$I$37*($A422-Parameters!$J$36)))),_xlfn.IFS($A422&lt;=Parameters!$J$34,Parameters!$I$34*$A422,$A422&lt;=Parameters!$J$35,Parameters!$I$35*$A422,$A422&lt;=Parameters!$J$36,Parameters!$I$36*$A422,$A422&gt;Parameters!$J$36,Parameters!$I$37*$A422))</f>
        <v>56625.18</v>
      </c>
      <c r="AE422" s="290">
        <f t="shared" si="215"/>
        <v>135.79179856115107</v>
      </c>
      <c r="AF422" s="290" cm="1">
        <f t="array" ref="AF422">IF(Parameters!$F$55="No",IF($A422&lt;=Parameters!$J$39,Parameters!$I$39*$A422,IF($A422&lt;=Parameters!$J$40,Parameters!$I$39*Parameters!$J$39+Parameters!$I$40*($A422-Parameters!$J$39),IF($A422&lt;=Parameters!$J$41,Parameters!$I$39*Parameters!$J$39+Parameters!$I$40*(Parameters!$J$40-Parameters!$J$39)+Parameters!$I$41*($A422-Parameters!$J$40),Parameters!$I$39*Parameters!$J$39+Parameters!$I$40*(Parameters!$J$40-Parameters!$J$39)+Parameters!$I$41*(Parameters!$J$41-Parameters!$J$40)+Parameters!$I$42*($A422-Parameters!$J$41)))),_xlfn.IFS($A422&lt;=Parameters!$J$39,Parameters!$I$39*$A422,$A422&lt;=Parameters!$J$40,Parameters!$I$40*$A422,$A422&lt;=Parameters!$J$41,Parameters!$I$41*$A422,$A422&gt;Parameters!$J$41,Parameters!$I$42*$A422))</f>
        <v>59986.32</v>
      </c>
      <c r="AG422" s="290">
        <f t="shared" si="216"/>
        <v>143.85208633093526</v>
      </c>
      <c r="AI422" s="428">
        <f t="shared" si="192"/>
        <v>136.49000000000524</v>
      </c>
      <c r="AJ422" s="428">
        <f t="shared" si="193"/>
        <v>159.36000000000058</v>
      </c>
      <c r="AK422" s="428">
        <f t="shared" si="194"/>
        <v>143.54000000000087</v>
      </c>
      <c r="AL422" s="428">
        <f t="shared" si="195"/>
        <v>158.45999999999913</v>
      </c>
      <c r="AM422" s="428">
        <f t="shared" si="196"/>
        <v>136.49000000000524</v>
      </c>
      <c r="AN422" s="428">
        <f t="shared" si="197"/>
        <v>159.36000000000058</v>
      </c>
      <c r="AO422" s="428">
        <f t="shared" si="198"/>
        <v>143.54000000000087</v>
      </c>
      <c r="AP422" s="428">
        <f t="shared" si="199"/>
        <v>158.45999999999913</v>
      </c>
      <c r="AQ422" s="428">
        <f t="shared" si="200"/>
        <v>136.49000000000524</v>
      </c>
      <c r="AR422" s="428">
        <f t="shared" si="201"/>
        <v>159.36000000000058</v>
      </c>
      <c r="AS422" s="428">
        <f t="shared" si="202"/>
        <v>143.54000000000087</v>
      </c>
      <c r="AT422" s="428">
        <f t="shared" si="203"/>
        <v>158.45999999999913</v>
      </c>
      <c r="AU422" s="428">
        <f t="shared" si="204"/>
        <v>136.49000000000524</v>
      </c>
      <c r="AV422" s="428">
        <f t="shared" si="205"/>
        <v>159.36000000000058</v>
      </c>
      <c r="AW422" s="428">
        <f t="shared" si="206"/>
        <v>143.54000000000087</v>
      </c>
      <c r="AX422" s="428">
        <f t="shared" si="207"/>
        <v>158.45999999999913</v>
      </c>
    </row>
    <row r="423">
      <c r="A423" s="413">
        <v>418</v>
      </c>
      <c r="B423" s="290" cm="1">
        <f t="array" ref="B423">IF(Parameters!$C$55="No",IF($A423&lt;=Parameters!$D$23,Parameters!$C$23*$A423,IF($A423&lt;=Parameters!$D$24,Parameters!$C$23*Parameters!$D$23+Parameters!$C$24*($A423-Parameters!$D$23),IF($A423&lt;=Parameters!$D$25,Parameters!$C$23*Parameters!$D$23+Parameters!$C$24*(Parameters!$D$24-Parameters!$D$23)+Parameters!$C$25*($A423-Parameters!$D$24),Parameters!$C$23*Parameters!$D$23+Parameters!$C$24*(Parameters!$D$24-Parameters!$D$23)+Parameters!$C$25*(Parameters!$D$25-Parameters!$D$24)+Parameters!$C$26*($A423-Parameters!$D$25)))),_xlfn.IFS($A423&lt;=Parameters!$D$23,Parameters!$C$23*$A423,$A423&lt;=Parameters!$D$24,Parameters!$C$24*$A423,$A423&lt;=Parameters!$D$25,Parameters!$C$25*$A423,$A423&gt;Parameters!$D$25,Parameters!$C$26*$A423))</f>
        <v>43456.82</v>
      </c>
      <c r="C423" s="290">
        <f t="shared" si="208"/>
        <v>103.96368421052631</v>
      </c>
      <c r="D423" s="290" cm="1">
        <f t="array" ref="D423">IF(Parameters!$C$55="No",IF($A423&lt;=Parameters!$D$28,Parameters!$C$28*$A423,IF($A423&lt;=Parameters!$D$29,Parameters!$C$28*Parameters!$D$28+Parameters!$C$29*($A423-Parameters!$D$28),IF($A423&lt;=Parameters!$D$30,Parameters!$C$28*Parameters!$D$28+Parameters!$C$29*(Parameters!$D$29-Parameters!$D$28)+Parameters!$C$30*($A423-Parameters!$D$29),Parameters!$C$28*Parameters!$D$28+Parameters!$C$29*(Parameters!$D$29-Parameters!$D$28)+Parameters!$C$30*(Parameters!$D$30-Parameters!$D$29)+Parameters!$C$31*($A423-Parameters!$D$30)))),_xlfn.IFS($A423&lt;=Parameters!$D$28,Parameters!$C$28*$A423,$A423&lt;=Parameters!$D$29,Parameters!$C$29*$A423,$A423&lt;=Parameters!$D$30,Parameters!$C$30*$A423,$A423&gt;Parameters!$D$30,Parameters!$C$31*$A423))</f>
        <v>54096.98</v>
      </c>
      <c r="E423" s="290">
        <f t="shared" si="208"/>
        <v>129.4186124401914</v>
      </c>
      <c r="F423" s="290" cm="1">
        <f t="array" ref="F423">IF(Parameters!$C$55="No",IF($A423&lt;=Parameters!$D$34,Parameters!$C$34*$A423,IF($A423&lt;=Parameters!$D$35,Parameters!$C$34*Parameters!$D$34+Parameters!$C$35*($A423-Parameters!$D$34),IF($A423&lt;=Parameters!$D$36,Parameters!$C$34*Parameters!$D$34+Parameters!$C$35*(Parameters!$D$35-Parameters!$D$34)+Parameters!$C$36*($A423-Parameters!$D$35),Parameters!$C$34*Parameters!$D$34+Parameters!$C$35*(Parameters!$D$35-Parameters!$D$34)+Parameters!$C$36*(Parameters!$D$36-Parameters!$D$35)+Parameters!$C$37*($A423-Parameters!$D$36)))),_xlfn.IFS($A423&lt;=Parameters!$D$34,Parameters!$C$34*$A423,$A423&lt;=Parameters!$D$35,Parameters!$C$35*$A423,$A423&lt;=Parameters!$D$36,Parameters!$C$36*$A423,$A423&gt;Parameters!$D$36,Parameters!$C$37*$A423))</f>
        <v>56768.719999999994</v>
      </c>
      <c r="G423" s="290">
        <f t="shared" si="209"/>
        <v>135.81033492822965</v>
      </c>
      <c r="H423" s="290" cm="1">
        <f t="array" ref="H423">IF(Parameters!$C$55="No",IF($A423&lt;=Parameters!$D$39,Parameters!$C$39*$A423,IF($A423&lt;=Parameters!$D$40,Parameters!$C$39*Parameters!$D$39+Parameters!$C$40*($A423-Parameters!$D$39),IF($A423&lt;=Parameters!$D$41,Parameters!$C$39*Parameters!$D$39+Parameters!$C$40*(Parameters!$D$40-Parameters!$D$39)+Parameters!$C$41*($A423-Parameters!$D$40),Parameters!$C$39*Parameters!$D$39+Parameters!$C$40*(Parameters!$D$40-Parameters!$D$39)+Parameters!$C$41*(Parameters!$D$41-Parameters!$D$40)+Parameters!$C$42*($A423-Parameters!$D$41)))),_xlfn.IFS($A423&lt;=Parameters!$D$39,Parameters!$C$39*$A423,$A423&lt;=Parameters!$D$40,Parameters!$C$40*$A423,$A423&lt;=Parameters!$D$41,Parameters!$C$41*$A423,$A423&gt;Parameters!$D$41,Parameters!$C$42*$A423))</f>
        <v>60144.78</v>
      </c>
      <c r="I423" s="290">
        <f t="shared" si="210"/>
        <v>143.88703349282295</v>
      </c>
      <c r="J423" s="290" cm="1">
        <f t="array" ref="J423">IF(Parameters!$D$55="No",IF($A423&lt;=Parameters!$F$23,Parameters!$E$23*$A423,IF($A423&lt;=Parameters!$F$24,Parameters!$E$23*Parameters!$F$23+Parameters!$E$24*($A423-Parameters!$F$23),IF($A423&lt;=Parameters!$F$25,Parameters!$E$23*Parameters!$F$23+Parameters!$E$24*(Parameters!$F$24-Parameters!$F$23)+Parameters!$E$25*($A423-Parameters!$F$24),Parameters!$E$23*Parameters!$F$23+Parameters!$E$24*(Parameters!$F$24-Parameters!$F$23)+Parameters!$E$25*(Parameters!$F$25-Parameters!$F$24)+Parameters!$E$26*($A423-Parameters!$F$25)))),_xlfn.IFS($A423&lt;=Parameters!$F$23,Parameters!$E$23*$A423,$A423&lt;=Parameters!$F$24,Parameters!$E$24*$A423,$A423&lt;=Parameters!$F$25,Parameters!$E$25*$A423,$A423&gt;Parameters!$F$25,Parameters!$E$26*$A423))</f>
        <v>43456.82</v>
      </c>
      <c r="K423" s="290">
        <f t="shared" si="186"/>
        <v>103.96368421052631</v>
      </c>
      <c r="L423" s="290" cm="1">
        <f t="array" ref="L423">IF(Parameters!$D$55="No",IF($A423&lt;=Parameters!$F$28,Parameters!$E$28*$A423,IF($A423&lt;=Parameters!$F$29,Parameters!$E$28*Parameters!$F$28+Parameters!$E$29*($A423-Parameters!$F$28),IF($A423&lt;=Parameters!$F$30,Parameters!$E$28*Parameters!$F$28+Parameters!$E$29*(Parameters!$F$29-Parameters!$F$28)+Parameters!$E$30*($A423-Parameters!$F$29),Parameters!$E$28*Parameters!$F$28+Parameters!$E$29*(Parameters!$F$29-Parameters!$F$28)+Parameters!$E$30*(Parameters!$F$30-Parameters!$F$29)+Parameters!$E$31*($A423-Parameters!$F$30)))),_xlfn.IFS($A423&lt;=Parameters!$F$28,Parameters!$E$28*$A423,$A423&lt;=Parameters!$F$29,Parameters!$E$29*$A423,$A423&lt;=Parameters!$F$30,Parameters!$E$30*$A423,$A423&gt;Parameters!$F$30,Parameters!$E$31*$A423))</f>
        <v>54096.98</v>
      </c>
      <c r="M423" s="290">
        <f t="shared" si="187"/>
        <v>129.4186124401914</v>
      </c>
      <c r="N423" s="290" cm="1">
        <f t="array" ref="N423">IF(Parameters!$D$55="No",IF($A423&lt;=Parameters!$F$34,Parameters!$E$34*$A423,IF($A423&lt;=Parameters!$F$35,Parameters!$E$34*Parameters!$F$34+Parameters!$E$35*($A423-Parameters!$F$34),IF($A423&lt;=Parameters!$F$36,Parameters!$E$34*Parameters!$F$34+Parameters!$E$35*(Parameters!$F$35-Parameters!$F$34)+Parameters!$E$36*($A423-Parameters!$F$35),Parameters!$E$34*Parameters!$F$34+Parameters!$E$35*(Parameters!$F$35-Parameters!$F$34)+Parameters!$E$36*(Parameters!$F$36-Parameters!$F$35)+Parameters!$E$37*($A423-Parameters!$F$36)))),_xlfn.IFS($A423&lt;=Parameters!$F$34,Parameters!$E$34*$A423,$A423&lt;=Parameters!$F$35,Parameters!$E$35*$A423,$A423&lt;=Parameters!$F$36,Parameters!$E$36*$A423,$A423&gt;Parameters!$F$36,Parameters!$E$37*$A423))</f>
        <v>56768.719999999994</v>
      </c>
      <c r="O423" s="290">
        <f t="shared" si="211"/>
        <v>135.81033492822965</v>
      </c>
      <c r="P423" s="290" cm="1">
        <f t="array" ref="P423">IF(Parameters!$D$55="No",IF($A423&lt;=Parameters!$F$39,Parameters!$E$39*$A423,IF($A423&lt;=Parameters!$F$40,Parameters!$E$39*Parameters!$F$39+Parameters!$E$40*($A423-Parameters!$F$39),IF($A423&lt;=Parameters!$F$41,Parameters!$E$39*Parameters!$F$39+Parameters!$E$40*(Parameters!$F$40-Parameters!$F$39)+Parameters!$E$41*($A423-Parameters!$F$40),Parameters!$E$39*Parameters!$F$39+Parameters!$E$40*(Parameters!$F$40-Parameters!$F$39)+Parameters!$E$41*(Parameters!$F$41-Parameters!$F$40)+Parameters!$E$42*($A423-Parameters!$F$41)))),_xlfn.IFS($A423&lt;=Parameters!$F$39,Parameters!$E$39*$A423,$A423&lt;=Parameters!$F$40,Parameters!$E$40*$A423,$A423&lt;=Parameters!$F$41,Parameters!$E$41*$A423,$A423&gt;Parameters!$F$41,Parameters!$E$42*$A423))</f>
        <v>60144.78</v>
      </c>
      <c r="Q423" s="290">
        <f t="shared" si="212"/>
        <v>143.88703349282295</v>
      </c>
      <c r="R423" s="290" cm="1">
        <f t="array" ref="R423">IF(Parameters!$E$55="No",IF($A423&lt;=Parameters!$H$23,Parameters!$G$23*$A423,IF($A423&lt;=Parameters!$H$24,Parameters!$G$23*Parameters!$H$23+Parameters!$G$24*($A423-Parameters!$H$23),IF($A423&lt;=Parameters!$H$25,Parameters!$G$23*Parameters!$H$23+Parameters!$G$24*(Parameters!$H$24-Parameters!$H$23)+Parameters!$G$25*($A423-Parameters!$H$24),Parameters!$G$23*Parameters!$H$23+Parameters!$G$24*(Parameters!$H$24-Parameters!$H$23)+Parameters!$G$25*(Parameters!$H$25-Parameters!$H$24)+Parameters!$G$26*($A423-Parameters!$H$25)))),_xlfn.IFS($A423&lt;=Parameters!$H$23,Parameters!$G$23*$A423,$A423&lt;=Parameters!$H$24,Parameters!$G$24*$A423,$A423&lt;=Parameters!$H$25,Parameters!$G$25*$A423,$A423&gt;Parameters!$H$25,Parameters!$G$26*$A423))</f>
        <v>43456.82</v>
      </c>
      <c r="S423" s="290">
        <f t="shared" si="188"/>
        <v>103.96368421052631</v>
      </c>
      <c r="T423" s="290" cm="1">
        <f t="array" ref="T423">IF(Parameters!$E$55="No",IF($A423&lt;=Parameters!$H$28,Parameters!$G$28*$A423,IF($A423&lt;=Parameters!$H$29,Parameters!$G$28*Parameters!$H$28+Parameters!$G$29*($A423-Parameters!$H$28),IF($A423&lt;=Parameters!$H$30,Parameters!$G$28*Parameters!$H$28+Parameters!$G$29*(Parameters!$H$29-Parameters!$H$28)+Parameters!$G$30*($A423-Parameters!$H$29),Parameters!$G$28*Parameters!$H$28+Parameters!$G$29*(Parameters!$H$29-Parameters!$H$28)+Parameters!$G$30*(Parameters!$H$30-Parameters!$H$29)+Parameters!$G$31*($A423-Parameters!$H$30)))),_xlfn.IFS($A423&lt;=Parameters!$H$28,Parameters!$G$28*$A423,$A423&lt;=Parameters!$H$29,Parameters!$G$29*$A423,$A423&lt;=Parameters!$H$30,Parameters!$G$30*$A423,$A423&gt;Parameters!$H$30,Parameters!$G$31*$A423))</f>
        <v>54096.98</v>
      </c>
      <c r="U423" s="290">
        <f t="shared" si="189"/>
        <v>129.4186124401914</v>
      </c>
      <c r="V423" s="290" cm="1">
        <f t="array" ref="V423">IF(Parameters!$E$55="No",IF($A423&lt;=Parameters!$H$34,Parameters!$G$34*$A423,IF($A423&lt;=Parameters!$H$35,Parameters!$G$34*Parameters!$H$34+Parameters!$G$35*($A423-Parameters!$H$34),IF($A423&lt;=Parameters!$H$36,Parameters!$G$34*Parameters!$H$34+Parameters!$G$35*(Parameters!$H$35-Parameters!$H$34)+Parameters!$G$36*($A423-Parameters!$H$35),Parameters!$G$34*Parameters!$H$34+Parameters!$G$35*(Parameters!$H$35-Parameters!$H$34)+Parameters!$G$36*(Parameters!$H$36-Parameters!$H$35)+Parameters!$G$37*($A423-Parameters!$H$36)))),_xlfn.IFS($A423&lt;=Parameters!$H$34,Parameters!$G$34*$A423,$A423&lt;=Parameters!$H$35,Parameters!$G$35*$A423,$A423&lt;=Parameters!$H$36,Parameters!$G$36*$A423,$A423&gt;Parameters!$H$36,Parameters!$G$37*$A423))</f>
        <v>56768.719999999994</v>
      </c>
      <c r="W423" s="290">
        <f t="shared" si="213"/>
        <v>135.81033492822965</v>
      </c>
      <c r="X423" s="290" cm="1">
        <f t="array" ref="X423">IF(Parameters!$E$55="No",IF($A423&lt;=Parameters!$H$39,Parameters!$G$39*$A423,IF($A423&lt;=Parameters!$H$40,Parameters!$G$39*Parameters!$H$39+Parameters!$G$40*($A423-Parameters!$H$39),IF($A423&lt;=Parameters!$H$41,Parameters!$G$39*Parameters!$H$39+Parameters!$G$40*(Parameters!$H$40-Parameters!$H$39)+Parameters!$G$41*($A423-Parameters!$H$40),Parameters!$G$39*Parameters!$H$39+Parameters!$G$40*(Parameters!$H$40-Parameters!$H$39)+Parameters!$G$41*(Parameters!$H$41-Parameters!$H$40)+Parameters!$G$42*($A423-Parameters!$H$41)))),_xlfn.IFS($A423&lt;=Parameters!$H$39,Parameters!$G$39*$A423,$A423&lt;=Parameters!$H$40,Parameters!$G$40*$A423,$A423&lt;=Parameters!$H$41,Parameters!$G$41*$A423,$A423&gt;Parameters!$H$41,Parameters!$G$42*$A423))</f>
        <v>60144.78</v>
      </c>
      <c r="Y423" s="290">
        <f t="shared" si="214"/>
        <v>143.88703349282295</v>
      </c>
      <c r="Z423" s="290" cm="1">
        <f t="array" ref="Z423">IF(Parameters!$F$55="No",IF($A423&lt;=Parameters!$J$23,Parameters!$I$23*$A423,IF($A423&lt;=Parameters!$J$24,Parameters!$I$23*Parameters!$J$23+Parameters!$I$24*($A423-Parameters!$J$23),IF($A423&lt;=Parameters!$J$25,Parameters!$I$23*Parameters!$J$23+Parameters!$I$24*(Parameters!$J$24-Parameters!$J$23)+Parameters!$I$25*($A423-Parameters!$J$24),Parameters!$I$23*Parameters!$J$23+Parameters!$I$24*(Parameters!$J$24-Parameters!$J$23)+Parameters!$I$25*(Parameters!$J$25-Parameters!$J$24)+Parameters!$I$26*($A423-Parameters!$J$25)))),_xlfn.IFS($A423&lt;=Parameters!$J$23,Parameters!$I$23*$A423,$A423&lt;=Parameters!$J$24,Parameters!$I$24*$A423,$A423&lt;=Parameters!$J$25,Parameters!$I$25*$A423,$A423&gt;Parameters!$J$25,Parameters!$I$26*$A423))</f>
        <v>43456.82</v>
      </c>
      <c r="AA423" s="290">
        <f t="shared" si="190"/>
        <v>103.96368421052631</v>
      </c>
      <c r="AB423" s="290" cm="1">
        <f t="array" ref="AB423">IF(Parameters!$F$55="No",IF($A423&lt;=Parameters!$J$28,Parameters!$I$28*$A423,IF($A423&lt;=Parameters!$J$29,Parameters!$I$28*Parameters!$J$28+Parameters!$I$29*($A423-Parameters!$J$28),IF($A423&lt;=Parameters!$J$30,Parameters!$I$28*Parameters!$J$28+Parameters!$I$29*(Parameters!$J$29-Parameters!$J$28)+Parameters!$I$30*($A423-Parameters!$J$29),Parameters!$I$28*Parameters!$J$28+Parameters!$I$29*(Parameters!$J$29-Parameters!$J$28)+Parameters!$I$30*(Parameters!$J$30-Parameters!$J$29)+Parameters!$I$31*($A423-Parameters!$J$30)))),_xlfn.IFS($A423&lt;=Parameters!$J$28,Parameters!$I$28*$A423,$A423&lt;=Parameters!$J$29,Parameters!$I$29*$A423,$A423&lt;=Parameters!$J$30,Parameters!$I$30*$A423,$A423&gt;Parameters!$J$30,Parameters!$I$31*$A423))</f>
        <v>54096.98</v>
      </c>
      <c r="AC423" s="290">
        <f t="shared" si="191"/>
        <v>129.4186124401914</v>
      </c>
      <c r="AD423" s="290" cm="1">
        <f t="array" ref="AD423">IF(Parameters!$F$55="No",IF($A423&lt;=Parameters!$J$34,Parameters!$I$34*$A423,IF($A423&lt;=Parameters!$J$35,Parameters!$I$34*Parameters!$J$34+Parameters!$I$35*($A423-Parameters!$J$34),IF($A423&lt;=Parameters!$J$36,Parameters!$I$34*Parameters!$J$34+Parameters!$I$35*(Parameters!$J$35-Parameters!$J$34)+Parameters!$I$36*($A423-Parameters!$J$35),Parameters!$I$34*Parameters!$J$34+Parameters!$I$35*(Parameters!$J$35-Parameters!$J$34)+Parameters!$I$36*(Parameters!$J$36-Parameters!$J$35)+Parameters!$I$37*($A423-Parameters!$J$36)))),_xlfn.IFS($A423&lt;=Parameters!$J$34,Parameters!$I$34*$A423,$A423&lt;=Parameters!$J$35,Parameters!$I$35*$A423,$A423&lt;=Parameters!$J$36,Parameters!$I$36*$A423,$A423&gt;Parameters!$J$36,Parameters!$I$37*$A423))</f>
        <v>56768.719999999994</v>
      </c>
      <c r="AE423" s="290">
        <f t="shared" si="215"/>
        <v>135.81033492822965</v>
      </c>
      <c r="AF423" s="290" cm="1">
        <f t="array" ref="AF423">IF(Parameters!$F$55="No",IF($A423&lt;=Parameters!$J$39,Parameters!$I$39*$A423,IF($A423&lt;=Parameters!$J$40,Parameters!$I$39*Parameters!$J$39+Parameters!$I$40*($A423-Parameters!$J$39),IF($A423&lt;=Parameters!$J$41,Parameters!$I$39*Parameters!$J$39+Parameters!$I$40*(Parameters!$J$40-Parameters!$J$39)+Parameters!$I$41*($A423-Parameters!$J$40),Parameters!$I$39*Parameters!$J$39+Parameters!$I$40*(Parameters!$J$40-Parameters!$J$39)+Parameters!$I$41*(Parameters!$J$41-Parameters!$J$40)+Parameters!$I$42*($A423-Parameters!$J$41)))),_xlfn.IFS($A423&lt;=Parameters!$J$39,Parameters!$I$39*$A423,$A423&lt;=Parameters!$J$40,Parameters!$I$40*$A423,$A423&lt;=Parameters!$J$41,Parameters!$I$41*$A423,$A423&gt;Parameters!$J$41,Parameters!$I$42*$A423))</f>
        <v>60144.78</v>
      </c>
      <c r="AG423" s="290">
        <f t="shared" si="216"/>
        <v>143.88703349282295</v>
      </c>
      <c r="AI423" s="428">
        <f t="shared" si="192"/>
        <v>136.48999999999796</v>
      </c>
      <c r="AJ423" s="428">
        <f t="shared" si="193"/>
        <v>159.36000000000058</v>
      </c>
      <c r="AK423" s="428">
        <f t="shared" si="194"/>
        <v>143.5399999999936</v>
      </c>
      <c r="AL423" s="428">
        <f t="shared" si="195"/>
        <v>158.45999999999913</v>
      </c>
      <c r="AM423" s="428">
        <f t="shared" si="196"/>
        <v>136.48999999999796</v>
      </c>
      <c r="AN423" s="428">
        <f t="shared" si="197"/>
        <v>159.36000000000058</v>
      </c>
      <c r="AO423" s="428">
        <f t="shared" si="198"/>
        <v>143.5399999999936</v>
      </c>
      <c r="AP423" s="428">
        <f t="shared" si="199"/>
        <v>158.45999999999913</v>
      </c>
      <c r="AQ423" s="428">
        <f t="shared" si="200"/>
        <v>136.48999999999796</v>
      </c>
      <c r="AR423" s="428">
        <f t="shared" si="201"/>
        <v>159.36000000000058</v>
      </c>
      <c r="AS423" s="428">
        <f t="shared" si="202"/>
        <v>143.5399999999936</v>
      </c>
      <c r="AT423" s="428">
        <f t="shared" si="203"/>
        <v>158.45999999999913</v>
      </c>
      <c r="AU423" s="428">
        <f t="shared" si="204"/>
        <v>136.48999999999796</v>
      </c>
      <c r="AV423" s="428">
        <f t="shared" si="205"/>
        <v>159.36000000000058</v>
      </c>
      <c r="AW423" s="428">
        <f t="shared" si="206"/>
        <v>143.5399999999936</v>
      </c>
      <c r="AX423" s="428">
        <f t="shared" si="207"/>
        <v>158.45999999999913</v>
      </c>
    </row>
    <row r="424">
      <c r="A424" s="413">
        <v>419</v>
      </c>
      <c r="B424" s="290" cm="1">
        <f t="array" ref="B424">IF(Parameters!$C$55="No",IF($A424&lt;=Parameters!$D$23,Parameters!$C$23*$A424,IF($A424&lt;=Parameters!$D$24,Parameters!$C$23*Parameters!$D$23+Parameters!$C$24*($A424-Parameters!$D$23),IF($A424&lt;=Parameters!$D$25,Parameters!$C$23*Parameters!$D$23+Parameters!$C$24*(Parameters!$D$24-Parameters!$D$23)+Parameters!$C$25*($A424-Parameters!$D$24),Parameters!$C$23*Parameters!$D$23+Parameters!$C$24*(Parameters!$D$24-Parameters!$D$23)+Parameters!$C$25*(Parameters!$D$25-Parameters!$D$24)+Parameters!$C$26*($A424-Parameters!$D$25)))),_xlfn.IFS($A424&lt;=Parameters!$D$23,Parameters!$C$23*$A424,$A424&lt;=Parameters!$D$24,Parameters!$C$24*$A424,$A424&lt;=Parameters!$D$25,Parameters!$C$25*$A424,$A424&gt;Parameters!$D$25,Parameters!$C$26*$A424))</f>
        <v>43593.31</v>
      </c>
      <c r="C424" s="290">
        <f t="shared" si="208"/>
        <v>104.04131264916467</v>
      </c>
      <c r="D424" s="290" cm="1">
        <f t="array" ref="D424">IF(Parameters!$C$55="No",IF($A424&lt;=Parameters!$D$28,Parameters!$C$28*$A424,IF($A424&lt;=Parameters!$D$29,Parameters!$C$28*Parameters!$D$28+Parameters!$C$29*($A424-Parameters!$D$28),IF($A424&lt;=Parameters!$D$30,Parameters!$C$28*Parameters!$D$28+Parameters!$C$29*(Parameters!$D$29-Parameters!$D$28)+Parameters!$C$30*($A424-Parameters!$D$29),Parameters!$C$28*Parameters!$D$28+Parameters!$C$29*(Parameters!$D$29-Parameters!$D$28)+Parameters!$C$30*(Parameters!$D$30-Parameters!$D$29)+Parameters!$C$31*($A424-Parameters!$D$30)))),_xlfn.IFS($A424&lt;=Parameters!$D$28,Parameters!$C$28*$A424,$A424&lt;=Parameters!$D$29,Parameters!$C$29*$A424,$A424&lt;=Parameters!$D$30,Parameters!$C$30*$A424,$A424&gt;Parameters!$D$30,Parameters!$C$31*$A424))</f>
        <v>54256.340000000004</v>
      </c>
      <c r="E424" s="290">
        <f t="shared" si="208"/>
        <v>129.49007159904536</v>
      </c>
      <c r="F424" s="290" cm="1">
        <f t="array" ref="F424">IF(Parameters!$C$55="No",IF($A424&lt;=Parameters!$D$34,Parameters!$C$34*$A424,IF($A424&lt;=Parameters!$D$35,Parameters!$C$34*Parameters!$D$34+Parameters!$C$35*($A424-Parameters!$D$34),IF($A424&lt;=Parameters!$D$36,Parameters!$C$34*Parameters!$D$34+Parameters!$C$35*(Parameters!$D$35-Parameters!$D$34)+Parameters!$C$36*($A424-Parameters!$D$35),Parameters!$C$34*Parameters!$D$34+Parameters!$C$35*(Parameters!$D$35-Parameters!$D$34)+Parameters!$C$36*(Parameters!$D$36-Parameters!$D$35)+Parameters!$C$37*($A424-Parameters!$D$36)))),_xlfn.IFS($A424&lt;=Parameters!$D$34,Parameters!$C$34*$A424,$A424&lt;=Parameters!$D$35,Parameters!$C$35*$A424,$A424&lt;=Parameters!$D$36,Parameters!$C$36*$A424,$A424&gt;Parameters!$D$36,Parameters!$C$37*$A424))</f>
        <v>56912.259999999995</v>
      </c>
      <c r="G424" s="290">
        <f t="shared" si="209"/>
        <v>135.82878281622911</v>
      </c>
      <c r="H424" s="290" cm="1">
        <f t="array" ref="H424">IF(Parameters!$C$55="No",IF($A424&lt;=Parameters!$D$39,Parameters!$C$39*$A424,IF($A424&lt;=Parameters!$D$40,Parameters!$C$39*Parameters!$D$39+Parameters!$C$40*($A424-Parameters!$D$39),IF($A424&lt;=Parameters!$D$41,Parameters!$C$39*Parameters!$D$39+Parameters!$C$40*(Parameters!$D$40-Parameters!$D$39)+Parameters!$C$41*($A424-Parameters!$D$40),Parameters!$C$39*Parameters!$D$39+Parameters!$C$40*(Parameters!$D$40-Parameters!$D$39)+Parameters!$C$41*(Parameters!$D$41-Parameters!$D$40)+Parameters!$C$42*($A424-Parameters!$D$41)))),_xlfn.IFS($A424&lt;=Parameters!$D$39,Parameters!$C$39*$A424,$A424&lt;=Parameters!$D$40,Parameters!$C$40*$A424,$A424&lt;=Parameters!$D$41,Parameters!$C$41*$A424,$A424&gt;Parameters!$D$41,Parameters!$C$42*$A424))</f>
        <v>60303.240000000005</v>
      </c>
      <c r="I424" s="290">
        <f t="shared" si="210"/>
        <v>143.92181384248212</v>
      </c>
      <c r="J424" s="290" cm="1">
        <f t="array" ref="J424">IF(Parameters!$D$55="No",IF($A424&lt;=Parameters!$F$23,Parameters!$E$23*$A424,IF($A424&lt;=Parameters!$F$24,Parameters!$E$23*Parameters!$F$23+Parameters!$E$24*($A424-Parameters!$F$23),IF($A424&lt;=Parameters!$F$25,Parameters!$E$23*Parameters!$F$23+Parameters!$E$24*(Parameters!$F$24-Parameters!$F$23)+Parameters!$E$25*($A424-Parameters!$F$24),Parameters!$E$23*Parameters!$F$23+Parameters!$E$24*(Parameters!$F$24-Parameters!$F$23)+Parameters!$E$25*(Parameters!$F$25-Parameters!$F$24)+Parameters!$E$26*($A424-Parameters!$F$25)))),_xlfn.IFS($A424&lt;=Parameters!$F$23,Parameters!$E$23*$A424,$A424&lt;=Parameters!$F$24,Parameters!$E$24*$A424,$A424&lt;=Parameters!$F$25,Parameters!$E$25*$A424,$A424&gt;Parameters!$F$25,Parameters!$E$26*$A424))</f>
        <v>43593.31</v>
      </c>
      <c r="K424" s="290">
        <f t="shared" si="186"/>
        <v>104.04131264916467</v>
      </c>
      <c r="L424" s="290" cm="1">
        <f t="array" ref="L424">IF(Parameters!$D$55="No",IF($A424&lt;=Parameters!$F$28,Parameters!$E$28*$A424,IF($A424&lt;=Parameters!$F$29,Parameters!$E$28*Parameters!$F$28+Parameters!$E$29*($A424-Parameters!$F$28),IF($A424&lt;=Parameters!$F$30,Parameters!$E$28*Parameters!$F$28+Parameters!$E$29*(Parameters!$F$29-Parameters!$F$28)+Parameters!$E$30*($A424-Parameters!$F$29),Parameters!$E$28*Parameters!$F$28+Parameters!$E$29*(Parameters!$F$29-Parameters!$F$28)+Parameters!$E$30*(Parameters!$F$30-Parameters!$F$29)+Parameters!$E$31*($A424-Parameters!$F$30)))),_xlfn.IFS($A424&lt;=Parameters!$F$28,Parameters!$E$28*$A424,$A424&lt;=Parameters!$F$29,Parameters!$E$29*$A424,$A424&lt;=Parameters!$F$30,Parameters!$E$30*$A424,$A424&gt;Parameters!$F$30,Parameters!$E$31*$A424))</f>
        <v>54256.340000000004</v>
      </c>
      <c r="M424" s="290">
        <f t="shared" si="187"/>
        <v>129.49007159904536</v>
      </c>
      <c r="N424" s="290" cm="1">
        <f t="array" ref="N424">IF(Parameters!$D$55="No",IF($A424&lt;=Parameters!$F$34,Parameters!$E$34*$A424,IF($A424&lt;=Parameters!$F$35,Parameters!$E$34*Parameters!$F$34+Parameters!$E$35*($A424-Parameters!$F$34),IF($A424&lt;=Parameters!$F$36,Parameters!$E$34*Parameters!$F$34+Parameters!$E$35*(Parameters!$F$35-Parameters!$F$34)+Parameters!$E$36*($A424-Parameters!$F$35),Parameters!$E$34*Parameters!$F$34+Parameters!$E$35*(Parameters!$F$35-Parameters!$F$34)+Parameters!$E$36*(Parameters!$F$36-Parameters!$F$35)+Parameters!$E$37*($A424-Parameters!$F$36)))),_xlfn.IFS($A424&lt;=Parameters!$F$34,Parameters!$E$34*$A424,$A424&lt;=Parameters!$F$35,Parameters!$E$35*$A424,$A424&lt;=Parameters!$F$36,Parameters!$E$36*$A424,$A424&gt;Parameters!$F$36,Parameters!$E$37*$A424))</f>
        <v>56912.259999999995</v>
      </c>
      <c r="O424" s="290">
        <f t="shared" si="211"/>
        <v>135.82878281622911</v>
      </c>
      <c r="P424" s="290" cm="1">
        <f t="array" ref="P424">IF(Parameters!$D$55="No",IF($A424&lt;=Parameters!$F$39,Parameters!$E$39*$A424,IF($A424&lt;=Parameters!$F$40,Parameters!$E$39*Parameters!$F$39+Parameters!$E$40*($A424-Parameters!$F$39),IF($A424&lt;=Parameters!$F$41,Parameters!$E$39*Parameters!$F$39+Parameters!$E$40*(Parameters!$F$40-Parameters!$F$39)+Parameters!$E$41*($A424-Parameters!$F$40),Parameters!$E$39*Parameters!$F$39+Parameters!$E$40*(Parameters!$F$40-Parameters!$F$39)+Parameters!$E$41*(Parameters!$F$41-Parameters!$F$40)+Parameters!$E$42*($A424-Parameters!$F$41)))),_xlfn.IFS($A424&lt;=Parameters!$F$39,Parameters!$E$39*$A424,$A424&lt;=Parameters!$F$40,Parameters!$E$40*$A424,$A424&lt;=Parameters!$F$41,Parameters!$E$41*$A424,$A424&gt;Parameters!$F$41,Parameters!$E$42*$A424))</f>
        <v>60303.240000000005</v>
      </c>
      <c r="Q424" s="290">
        <f t="shared" si="212"/>
        <v>143.92181384248212</v>
      </c>
      <c r="R424" s="290" cm="1">
        <f t="array" ref="R424">IF(Parameters!$E$55="No",IF($A424&lt;=Parameters!$H$23,Parameters!$G$23*$A424,IF($A424&lt;=Parameters!$H$24,Parameters!$G$23*Parameters!$H$23+Parameters!$G$24*($A424-Parameters!$H$23),IF($A424&lt;=Parameters!$H$25,Parameters!$G$23*Parameters!$H$23+Parameters!$G$24*(Parameters!$H$24-Parameters!$H$23)+Parameters!$G$25*($A424-Parameters!$H$24),Parameters!$G$23*Parameters!$H$23+Parameters!$G$24*(Parameters!$H$24-Parameters!$H$23)+Parameters!$G$25*(Parameters!$H$25-Parameters!$H$24)+Parameters!$G$26*($A424-Parameters!$H$25)))),_xlfn.IFS($A424&lt;=Parameters!$H$23,Parameters!$G$23*$A424,$A424&lt;=Parameters!$H$24,Parameters!$G$24*$A424,$A424&lt;=Parameters!$H$25,Parameters!$G$25*$A424,$A424&gt;Parameters!$H$25,Parameters!$G$26*$A424))</f>
        <v>43593.31</v>
      </c>
      <c r="S424" s="290">
        <f t="shared" si="188"/>
        <v>104.04131264916467</v>
      </c>
      <c r="T424" s="290" cm="1">
        <f t="array" ref="T424">IF(Parameters!$E$55="No",IF($A424&lt;=Parameters!$H$28,Parameters!$G$28*$A424,IF($A424&lt;=Parameters!$H$29,Parameters!$G$28*Parameters!$H$28+Parameters!$G$29*($A424-Parameters!$H$28),IF($A424&lt;=Parameters!$H$30,Parameters!$G$28*Parameters!$H$28+Parameters!$G$29*(Parameters!$H$29-Parameters!$H$28)+Parameters!$G$30*($A424-Parameters!$H$29),Parameters!$G$28*Parameters!$H$28+Parameters!$G$29*(Parameters!$H$29-Parameters!$H$28)+Parameters!$G$30*(Parameters!$H$30-Parameters!$H$29)+Parameters!$G$31*($A424-Parameters!$H$30)))),_xlfn.IFS($A424&lt;=Parameters!$H$28,Parameters!$G$28*$A424,$A424&lt;=Parameters!$H$29,Parameters!$G$29*$A424,$A424&lt;=Parameters!$H$30,Parameters!$G$30*$A424,$A424&gt;Parameters!$H$30,Parameters!$G$31*$A424))</f>
        <v>54256.340000000004</v>
      </c>
      <c r="U424" s="290">
        <f t="shared" si="189"/>
        <v>129.49007159904536</v>
      </c>
      <c r="V424" s="290" cm="1">
        <f t="array" ref="V424">IF(Parameters!$E$55="No",IF($A424&lt;=Parameters!$H$34,Parameters!$G$34*$A424,IF($A424&lt;=Parameters!$H$35,Parameters!$G$34*Parameters!$H$34+Parameters!$G$35*($A424-Parameters!$H$34),IF($A424&lt;=Parameters!$H$36,Parameters!$G$34*Parameters!$H$34+Parameters!$G$35*(Parameters!$H$35-Parameters!$H$34)+Parameters!$G$36*($A424-Parameters!$H$35),Parameters!$G$34*Parameters!$H$34+Parameters!$G$35*(Parameters!$H$35-Parameters!$H$34)+Parameters!$G$36*(Parameters!$H$36-Parameters!$H$35)+Parameters!$G$37*($A424-Parameters!$H$36)))),_xlfn.IFS($A424&lt;=Parameters!$H$34,Parameters!$G$34*$A424,$A424&lt;=Parameters!$H$35,Parameters!$G$35*$A424,$A424&lt;=Parameters!$H$36,Parameters!$G$36*$A424,$A424&gt;Parameters!$H$36,Parameters!$G$37*$A424))</f>
        <v>56912.259999999995</v>
      </c>
      <c r="W424" s="290">
        <f t="shared" si="213"/>
        <v>135.82878281622911</v>
      </c>
      <c r="X424" s="290" cm="1">
        <f t="array" ref="X424">IF(Parameters!$E$55="No",IF($A424&lt;=Parameters!$H$39,Parameters!$G$39*$A424,IF($A424&lt;=Parameters!$H$40,Parameters!$G$39*Parameters!$H$39+Parameters!$G$40*($A424-Parameters!$H$39),IF($A424&lt;=Parameters!$H$41,Parameters!$G$39*Parameters!$H$39+Parameters!$G$40*(Parameters!$H$40-Parameters!$H$39)+Parameters!$G$41*($A424-Parameters!$H$40),Parameters!$G$39*Parameters!$H$39+Parameters!$G$40*(Parameters!$H$40-Parameters!$H$39)+Parameters!$G$41*(Parameters!$H$41-Parameters!$H$40)+Parameters!$G$42*($A424-Parameters!$H$41)))),_xlfn.IFS($A424&lt;=Parameters!$H$39,Parameters!$G$39*$A424,$A424&lt;=Parameters!$H$40,Parameters!$G$40*$A424,$A424&lt;=Parameters!$H$41,Parameters!$G$41*$A424,$A424&gt;Parameters!$H$41,Parameters!$G$42*$A424))</f>
        <v>60303.240000000005</v>
      </c>
      <c r="Y424" s="290">
        <f t="shared" si="214"/>
        <v>143.92181384248212</v>
      </c>
      <c r="Z424" s="290" cm="1">
        <f t="array" ref="Z424">IF(Parameters!$F$55="No",IF($A424&lt;=Parameters!$J$23,Parameters!$I$23*$A424,IF($A424&lt;=Parameters!$J$24,Parameters!$I$23*Parameters!$J$23+Parameters!$I$24*($A424-Parameters!$J$23),IF($A424&lt;=Parameters!$J$25,Parameters!$I$23*Parameters!$J$23+Parameters!$I$24*(Parameters!$J$24-Parameters!$J$23)+Parameters!$I$25*($A424-Parameters!$J$24),Parameters!$I$23*Parameters!$J$23+Parameters!$I$24*(Parameters!$J$24-Parameters!$J$23)+Parameters!$I$25*(Parameters!$J$25-Parameters!$J$24)+Parameters!$I$26*($A424-Parameters!$J$25)))),_xlfn.IFS($A424&lt;=Parameters!$J$23,Parameters!$I$23*$A424,$A424&lt;=Parameters!$J$24,Parameters!$I$24*$A424,$A424&lt;=Parameters!$J$25,Parameters!$I$25*$A424,$A424&gt;Parameters!$J$25,Parameters!$I$26*$A424))</f>
        <v>43593.31</v>
      </c>
      <c r="AA424" s="290">
        <f t="shared" si="190"/>
        <v>104.04131264916467</v>
      </c>
      <c r="AB424" s="290" cm="1">
        <f t="array" ref="AB424">IF(Parameters!$F$55="No",IF($A424&lt;=Parameters!$J$28,Parameters!$I$28*$A424,IF($A424&lt;=Parameters!$J$29,Parameters!$I$28*Parameters!$J$28+Parameters!$I$29*($A424-Parameters!$J$28),IF($A424&lt;=Parameters!$J$30,Parameters!$I$28*Parameters!$J$28+Parameters!$I$29*(Parameters!$J$29-Parameters!$J$28)+Parameters!$I$30*($A424-Parameters!$J$29),Parameters!$I$28*Parameters!$J$28+Parameters!$I$29*(Parameters!$J$29-Parameters!$J$28)+Parameters!$I$30*(Parameters!$J$30-Parameters!$J$29)+Parameters!$I$31*($A424-Parameters!$J$30)))),_xlfn.IFS($A424&lt;=Parameters!$J$28,Parameters!$I$28*$A424,$A424&lt;=Parameters!$J$29,Parameters!$I$29*$A424,$A424&lt;=Parameters!$J$30,Parameters!$I$30*$A424,$A424&gt;Parameters!$J$30,Parameters!$I$31*$A424))</f>
        <v>54256.340000000004</v>
      </c>
      <c r="AC424" s="290">
        <f t="shared" si="191"/>
        <v>129.49007159904536</v>
      </c>
      <c r="AD424" s="290" cm="1">
        <f t="array" ref="AD424">IF(Parameters!$F$55="No",IF($A424&lt;=Parameters!$J$34,Parameters!$I$34*$A424,IF($A424&lt;=Parameters!$J$35,Parameters!$I$34*Parameters!$J$34+Parameters!$I$35*($A424-Parameters!$J$34),IF($A424&lt;=Parameters!$J$36,Parameters!$I$34*Parameters!$J$34+Parameters!$I$35*(Parameters!$J$35-Parameters!$J$34)+Parameters!$I$36*($A424-Parameters!$J$35),Parameters!$I$34*Parameters!$J$34+Parameters!$I$35*(Parameters!$J$35-Parameters!$J$34)+Parameters!$I$36*(Parameters!$J$36-Parameters!$J$35)+Parameters!$I$37*($A424-Parameters!$J$36)))),_xlfn.IFS($A424&lt;=Parameters!$J$34,Parameters!$I$34*$A424,$A424&lt;=Parameters!$J$35,Parameters!$I$35*$A424,$A424&lt;=Parameters!$J$36,Parameters!$I$36*$A424,$A424&gt;Parameters!$J$36,Parameters!$I$37*$A424))</f>
        <v>56912.259999999995</v>
      </c>
      <c r="AE424" s="290">
        <f t="shared" si="215"/>
        <v>135.82878281622911</v>
      </c>
      <c r="AF424" s="290" cm="1">
        <f t="array" ref="AF424">IF(Parameters!$F$55="No",IF($A424&lt;=Parameters!$J$39,Parameters!$I$39*$A424,IF($A424&lt;=Parameters!$J$40,Parameters!$I$39*Parameters!$J$39+Parameters!$I$40*($A424-Parameters!$J$39),IF($A424&lt;=Parameters!$J$41,Parameters!$I$39*Parameters!$J$39+Parameters!$I$40*(Parameters!$J$40-Parameters!$J$39)+Parameters!$I$41*($A424-Parameters!$J$40),Parameters!$I$39*Parameters!$J$39+Parameters!$I$40*(Parameters!$J$40-Parameters!$J$39)+Parameters!$I$41*(Parameters!$J$41-Parameters!$J$40)+Parameters!$I$42*($A424-Parameters!$J$41)))),_xlfn.IFS($A424&lt;=Parameters!$J$39,Parameters!$I$39*$A424,$A424&lt;=Parameters!$J$40,Parameters!$I$40*$A424,$A424&lt;=Parameters!$J$41,Parameters!$I$41*$A424,$A424&gt;Parameters!$J$41,Parameters!$I$42*$A424))</f>
        <v>60303.240000000005</v>
      </c>
      <c r="AG424" s="290">
        <f t="shared" si="216"/>
        <v>143.92181384248212</v>
      </c>
      <c r="AI424" s="428">
        <f t="shared" si="192"/>
        <v>136.48999999999796</v>
      </c>
      <c r="AJ424" s="428">
        <f t="shared" si="193"/>
        <v>159.36000000000058</v>
      </c>
      <c r="AK424" s="428">
        <f t="shared" si="194"/>
        <v>143.54000000000087</v>
      </c>
      <c r="AL424" s="428">
        <f t="shared" si="195"/>
        <v>158.4600000000064</v>
      </c>
      <c r="AM424" s="428">
        <f t="shared" si="196"/>
        <v>136.48999999999796</v>
      </c>
      <c r="AN424" s="428">
        <f t="shared" si="197"/>
        <v>159.36000000000058</v>
      </c>
      <c r="AO424" s="428">
        <f t="shared" si="198"/>
        <v>143.54000000000087</v>
      </c>
      <c r="AP424" s="428">
        <f t="shared" si="199"/>
        <v>158.4600000000064</v>
      </c>
      <c r="AQ424" s="428">
        <f t="shared" si="200"/>
        <v>136.48999999999796</v>
      </c>
      <c r="AR424" s="428">
        <f t="shared" si="201"/>
        <v>159.36000000000058</v>
      </c>
      <c r="AS424" s="428">
        <f t="shared" si="202"/>
        <v>143.54000000000087</v>
      </c>
      <c r="AT424" s="428">
        <f t="shared" si="203"/>
        <v>158.4600000000064</v>
      </c>
      <c r="AU424" s="428">
        <f t="shared" si="204"/>
        <v>136.48999999999796</v>
      </c>
      <c r="AV424" s="428">
        <f t="shared" si="205"/>
        <v>159.36000000000058</v>
      </c>
      <c r="AW424" s="428">
        <f t="shared" si="206"/>
        <v>143.54000000000087</v>
      </c>
      <c r="AX424" s="428">
        <f t="shared" si="207"/>
        <v>158.4600000000064</v>
      </c>
    </row>
    <row r="425">
      <c r="A425" s="413">
        <v>420</v>
      </c>
      <c r="B425" s="290" cm="1">
        <f t="array" ref="B425">IF(Parameters!$C$55="No",IF($A425&lt;=Parameters!$D$23,Parameters!$C$23*$A425,IF($A425&lt;=Parameters!$D$24,Parameters!$C$23*Parameters!$D$23+Parameters!$C$24*($A425-Parameters!$D$23),IF($A425&lt;=Parameters!$D$25,Parameters!$C$23*Parameters!$D$23+Parameters!$C$24*(Parameters!$D$24-Parameters!$D$23)+Parameters!$C$25*($A425-Parameters!$D$24),Parameters!$C$23*Parameters!$D$23+Parameters!$C$24*(Parameters!$D$24-Parameters!$D$23)+Parameters!$C$25*(Parameters!$D$25-Parameters!$D$24)+Parameters!$C$26*($A425-Parameters!$D$25)))),_xlfn.IFS($A425&lt;=Parameters!$D$23,Parameters!$C$23*$A425,$A425&lt;=Parameters!$D$24,Parameters!$C$24*$A425,$A425&lt;=Parameters!$D$25,Parameters!$C$25*$A425,$A425&gt;Parameters!$D$25,Parameters!$C$26*$A425))</f>
        <v>43729.8</v>
      </c>
      <c r="C425" s="290">
        <f t="shared" si="208"/>
        <v>104.11857142857144</v>
      </c>
      <c r="D425" s="290" cm="1">
        <f t="array" ref="D425">IF(Parameters!$C$55="No",IF($A425&lt;=Parameters!$D$28,Parameters!$C$28*$A425,IF($A425&lt;=Parameters!$D$29,Parameters!$C$28*Parameters!$D$28+Parameters!$C$29*($A425-Parameters!$D$28),IF($A425&lt;=Parameters!$D$30,Parameters!$C$28*Parameters!$D$28+Parameters!$C$29*(Parameters!$D$29-Parameters!$D$28)+Parameters!$C$30*($A425-Parameters!$D$29),Parameters!$C$28*Parameters!$D$28+Parameters!$C$29*(Parameters!$D$29-Parameters!$D$28)+Parameters!$C$30*(Parameters!$D$30-Parameters!$D$29)+Parameters!$C$31*($A425-Parameters!$D$30)))),_xlfn.IFS($A425&lt;=Parameters!$D$28,Parameters!$C$28*$A425,$A425&lt;=Parameters!$D$29,Parameters!$C$29*$A425,$A425&lt;=Parameters!$D$30,Parameters!$C$30*$A425,$A425&gt;Parameters!$D$30,Parameters!$C$31*$A425))</f>
        <v>54415.7</v>
      </c>
      <c r="E425" s="290">
        <f t="shared" si="208"/>
        <v>129.56119047619046</v>
      </c>
      <c r="F425" s="290" cm="1">
        <f t="array" ref="F425">IF(Parameters!$C$55="No",IF($A425&lt;=Parameters!$D$34,Parameters!$C$34*$A425,IF($A425&lt;=Parameters!$D$35,Parameters!$C$34*Parameters!$D$34+Parameters!$C$35*($A425-Parameters!$D$34),IF($A425&lt;=Parameters!$D$36,Parameters!$C$34*Parameters!$D$34+Parameters!$C$35*(Parameters!$D$35-Parameters!$D$34)+Parameters!$C$36*($A425-Parameters!$D$35),Parameters!$C$34*Parameters!$D$34+Parameters!$C$35*(Parameters!$D$35-Parameters!$D$34)+Parameters!$C$36*(Parameters!$D$36-Parameters!$D$35)+Parameters!$C$37*($A425-Parameters!$D$36)))),_xlfn.IFS($A425&lt;=Parameters!$D$34,Parameters!$C$34*$A425,$A425&lt;=Parameters!$D$35,Parameters!$C$35*$A425,$A425&lt;=Parameters!$D$36,Parameters!$C$36*$A425,$A425&gt;Parameters!$D$36,Parameters!$C$37*$A425))</f>
        <v>57055.799999999996</v>
      </c>
      <c r="G425" s="290">
        <f t="shared" si="209"/>
        <v>135.84714285714284</v>
      </c>
      <c r="H425" s="290" cm="1">
        <f t="array" ref="H425">IF(Parameters!$C$55="No",IF($A425&lt;=Parameters!$D$39,Parameters!$C$39*$A425,IF($A425&lt;=Parameters!$D$40,Parameters!$C$39*Parameters!$D$39+Parameters!$C$40*($A425-Parameters!$D$39),IF($A425&lt;=Parameters!$D$41,Parameters!$C$39*Parameters!$D$39+Parameters!$C$40*(Parameters!$D$40-Parameters!$D$39)+Parameters!$C$41*($A425-Parameters!$D$40),Parameters!$C$39*Parameters!$D$39+Parameters!$C$40*(Parameters!$D$40-Parameters!$D$39)+Parameters!$C$41*(Parameters!$D$41-Parameters!$D$40)+Parameters!$C$42*($A425-Parameters!$D$41)))),_xlfn.IFS($A425&lt;=Parameters!$D$39,Parameters!$C$39*$A425,$A425&lt;=Parameters!$D$40,Parameters!$C$40*$A425,$A425&lt;=Parameters!$D$41,Parameters!$C$41*$A425,$A425&gt;Parameters!$D$41,Parameters!$C$42*$A425))</f>
        <v>60461.7</v>
      </c>
      <c r="I425" s="290">
        <f t="shared" si="210"/>
        <v>143.95642857142857</v>
      </c>
      <c r="J425" s="290" cm="1">
        <f t="array" ref="J425">IF(Parameters!$D$55="No",IF($A425&lt;=Parameters!$F$23,Parameters!$E$23*$A425,IF($A425&lt;=Parameters!$F$24,Parameters!$E$23*Parameters!$F$23+Parameters!$E$24*($A425-Parameters!$F$23),IF($A425&lt;=Parameters!$F$25,Parameters!$E$23*Parameters!$F$23+Parameters!$E$24*(Parameters!$F$24-Parameters!$F$23)+Parameters!$E$25*($A425-Parameters!$F$24),Parameters!$E$23*Parameters!$F$23+Parameters!$E$24*(Parameters!$F$24-Parameters!$F$23)+Parameters!$E$25*(Parameters!$F$25-Parameters!$F$24)+Parameters!$E$26*($A425-Parameters!$F$25)))),_xlfn.IFS($A425&lt;=Parameters!$F$23,Parameters!$E$23*$A425,$A425&lt;=Parameters!$F$24,Parameters!$E$24*$A425,$A425&lt;=Parameters!$F$25,Parameters!$E$25*$A425,$A425&gt;Parameters!$F$25,Parameters!$E$26*$A425))</f>
        <v>43729.8</v>
      </c>
      <c r="K425" s="290">
        <f t="shared" si="186"/>
        <v>104.11857142857144</v>
      </c>
      <c r="L425" s="290" cm="1">
        <f t="array" ref="L425">IF(Parameters!$D$55="No",IF($A425&lt;=Parameters!$F$28,Parameters!$E$28*$A425,IF($A425&lt;=Parameters!$F$29,Parameters!$E$28*Parameters!$F$28+Parameters!$E$29*($A425-Parameters!$F$28),IF($A425&lt;=Parameters!$F$30,Parameters!$E$28*Parameters!$F$28+Parameters!$E$29*(Parameters!$F$29-Parameters!$F$28)+Parameters!$E$30*($A425-Parameters!$F$29),Parameters!$E$28*Parameters!$F$28+Parameters!$E$29*(Parameters!$F$29-Parameters!$F$28)+Parameters!$E$30*(Parameters!$F$30-Parameters!$F$29)+Parameters!$E$31*($A425-Parameters!$F$30)))),_xlfn.IFS($A425&lt;=Parameters!$F$28,Parameters!$E$28*$A425,$A425&lt;=Parameters!$F$29,Parameters!$E$29*$A425,$A425&lt;=Parameters!$F$30,Parameters!$E$30*$A425,$A425&gt;Parameters!$F$30,Parameters!$E$31*$A425))</f>
        <v>54415.7</v>
      </c>
      <c r="M425" s="290">
        <f t="shared" si="187"/>
        <v>129.56119047619046</v>
      </c>
      <c r="N425" s="290" cm="1">
        <f t="array" ref="N425">IF(Parameters!$D$55="No",IF($A425&lt;=Parameters!$F$34,Parameters!$E$34*$A425,IF($A425&lt;=Parameters!$F$35,Parameters!$E$34*Parameters!$F$34+Parameters!$E$35*($A425-Parameters!$F$34),IF($A425&lt;=Parameters!$F$36,Parameters!$E$34*Parameters!$F$34+Parameters!$E$35*(Parameters!$F$35-Parameters!$F$34)+Parameters!$E$36*($A425-Parameters!$F$35),Parameters!$E$34*Parameters!$F$34+Parameters!$E$35*(Parameters!$F$35-Parameters!$F$34)+Parameters!$E$36*(Parameters!$F$36-Parameters!$F$35)+Parameters!$E$37*($A425-Parameters!$F$36)))),_xlfn.IFS($A425&lt;=Parameters!$F$34,Parameters!$E$34*$A425,$A425&lt;=Parameters!$F$35,Parameters!$E$35*$A425,$A425&lt;=Parameters!$F$36,Parameters!$E$36*$A425,$A425&gt;Parameters!$F$36,Parameters!$E$37*$A425))</f>
        <v>57055.799999999996</v>
      </c>
      <c r="O425" s="290">
        <f t="shared" si="211"/>
        <v>135.84714285714284</v>
      </c>
      <c r="P425" s="290" cm="1">
        <f t="array" ref="P425">IF(Parameters!$D$55="No",IF($A425&lt;=Parameters!$F$39,Parameters!$E$39*$A425,IF($A425&lt;=Parameters!$F$40,Parameters!$E$39*Parameters!$F$39+Parameters!$E$40*($A425-Parameters!$F$39),IF($A425&lt;=Parameters!$F$41,Parameters!$E$39*Parameters!$F$39+Parameters!$E$40*(Parameters!$F$40-Parameters!$F$39)+Parameters!$E$41*($A425-Parameters!$F$40),Parameters!$E$39*Parameters!$F$39+Parameters!$E$40*(Parameters!$F$40-Parameters!$F$39)+Parameters!$E$41*(Parameters!$F$41-Parameters!$F$40)+Parameters!$E$42*($A425-Parameters!$F$41)))),_xlfn.IFS($A425&lt;=Parameters!$F$39,Parameters!$E$39*$A425,$A425&lt;=Parameters!$F$40,Parameters!$E$40*$A425,$A425&lt;=Parameters!$F$41,Parameters!$E$41*$A425,$A425&gt;Parameters!$F$41,Parameters!$E$42*$A425))</f>
        <v>60461.7</v>
      </c>
      <c r="Q425" s="290">
        <f t="shared" si="212"/>
        <v>143.95642857142857</v>
      </c>
      <c r="R425" s="290" cm="1">
        <f t="array" ref="R425">IF(Parameters!$E$55="No",IF($A425&lt;=Parameters!$H$23,Parameters!$G$23*$A425,IF($A425&lt;=Parameters!$H$24,Parameters!$G$23*Parameters!$H$23+Parameters!$G$24*($A425-Parameters!$H$23),IF($A425&lt;=Parameters!$H$25,Parameters!$G$23*Parameters!$H$23+Parameters!$G$24*(Parameters!$H$24-Parameters!$H$23)+Parameters!$G$25*($A425-Parameters!$H$24),Parameters!$G$23*Parameters!$H$23+Parameters!$G$24*(Parameters!$H$24-Parameters!$H$23)+Parameters!$G$25*(Parameters!$H$25-Parameters!$H$24)+Parameters!$G$26*($A425-Parameters!$H$25)))),_xlfn.IFS($A425&lt;=Parameters!$H$23,Parameters!$G$23*$A425,$A425&lt;=Parameters!$H$24,Parameters!$G$24*$A425,$A425&lt;=Parameters!$H$25,Parameters!$G$25*$A425,$A425&gt;Parameters!$H$25,Parameters!$G$26*$A425))</f>
        <v>43729.8</v>
      </c>
      <c r="S425" s="290">
        <f t="shared" si="188"/>
        <v>104.11857142857144</v>
      </c>
      <c r="T425" s="290" cm="1">
        <f t="array" ref="T425">IF(Parameters!$E$55="No",IF($A425&lt;=Parameters!$H$28,Parameters!$G$28*$A425,IF($A425&lt;=Parameters!$H$29,Parameters!$G$28*Parameters!$H$28+Parameters!$G$29*($A425-Parameters!$H$28),IF($A425&lt;=Parameters!$H$30,Parameters!$G$28*Parameters!$H$28+Parameters!$G$29*(Parameters!$H$29-Parameters!$H$28)+Parameters!$G$30*($A425-Parameters!$H$29),Parameters!$G$28*Parameters!$H$28+Parameters!$G$29*(Parameters!$H$29-Parameters!$H$28)+Parameters!$G$30*(Parameters!$H$30-Parameters!$H$29)+Parameters!$G$31*($A425-Parameters!$H$30)))),_xlfn.IFS($A425&lt;=Parameters!$H$28,Parameters!$G$28*$A425,$A425&lt;=Parameters!$H$29,Parameters!$G$29*$A425,$A425&lt;=Parameters!$H$30,Parameters!$G$30*$A425,$A425&gt;Parameters!$H$30,Parameters!$G$31*$A425))</f>
        <v>54415.7</v>
      </c>
      <c r="U425" s="290">
        <f t="shared" si="189"/>
        <v>129.56119047619046</v>
      </c>
      <c r="V425" s="290" cm="1">
        <f t="array" ref="V425">IF(Parameters!$E$55="No",IF($A425&lt;=Parameters!$H$34,Parameters!$G$34*$A425,IF($A425&lt;=Parameters!$H$35,Parameters!$G$34*Parameters!$H$34+Parameters!$G$35*($A425-Parameters!$H$34),IF($A425&lt;=Parameters!$H$36,Parameters!$G$34*Parameters!$H$34+Parameters!$G$35*(Parameters!$H$35-Parameters!$H$34)+Parameters!$G$36*($A425-Parameters!$H$35),Parameters!$G$34*Parameters!$H$34+Parameters!$G$35*(Parameters!$H$35-Parameters!$H$34)+Parameters!$G$36*(Parameters!$H$36-Parameters!$H$35)+Parameters!$G$37*($A425-Parameters!$H$36)))),_xlfn.IFS($A425&lt;=Parameters!$H$34,Parameters!$G$34*$A425,$A425&lt;=Parameters!$H$35,Parameters!$G$35*$A425,$A425&lt;=Parameters!$H$36,Parameters!$G$36*$A425,$A425&gt;Parameters!$H$36,Parameters!$G$37*$A425))</f>
        <v>57055.799999999996</v>
      </c>
      <c r="W425" s="290">
        <f t="shared" si="213"/>
        <v>135.84714285714284</v>
      </c>
      <c r="X425" s="290" cm="1">
        <f t="array" ref="X425">IF(Parameters!$E$55="No",IF($A425&lt;=Parameters!$H$39,Parameters!$G$39*$A425,IF($A425&lt;=Parameters!$H$40,Parameters!$G$39*Parameters!$H$39+Parameters!$G$40*($A425-Parameters!$H$39),IF($A425&lt;=Parameters!$H$41,Parameters!$G$39*Parameters!$H$39+Parameters!$G$40*(Parameters!$H$40-Parameters!$H$39)+Parameters!$G$41*($A425-Parameters!$H$40),Parameters!$G$39*Parameters!$H$39+Parameters!$G$40*(Parameters!$H$40-Parameters!$H$39)+Parameters!$G$41*(Parameters!$H$41-Parameters!$H$40)+Parameters!$G$42*($A425-Parameters!$H$41)))),_xlfn.IFS($A425&lt;=Parameters!$H$39,Parameters!$G$39*$A425,$A425&lt;=Parameters!$H$40,Parameters!$G$40*$A425,$A425&lt;=Parameters!$H$41,Parameters!$G$41*$A425,$A425&gt;Parameters!$H$41,Parameters!$G$42*$A425))</f>
        <v>60461.7</v>
      </c>
      <c r="Y425" s="290">
        <f t="shared" si="214"/>
        <v>143.95642857142857</v>
      </c>
      <c r="Z425" s="290" cm="1">
        <f t="array" ref="Z425">IF(Parameters!$F$55="No",IF($A425&lt;=Parameters!$J$23,Parameters!$I$23*$A425,IF($A425&lt;=Parameters!$J$24,Parameters!$I$23*Parameters!$J$23+Parameters!$I$24*($A425-Parameters!$J$23),IF($A425&lt;=Parameters!$J$25,Parameters!$I$23*Parameters!$J$23+Parameters!$I$24*(Parameters!$J$24-Parameters!$J$23)+Parameters!$I$25*($A425-Parameters!$J$24),Parameters!$I$23*Parameters!$J$23+Parameters!$I$24*(Parameters!$J$24-Parameters!$J$23)+Parameters!$I$25*(Parameters!$J$25-Parameters!$J$24)+Parameters!$I$26*($A425-Parameters!$J$25)))),_xlfn.IFS($A425&lt;=Parameters!$J$23,Parameters!$I$23*$A425,$A425&lt;=Parameters!$J$24,Parameters!$I$24*$A425,$A425&lt;=Parameters!$J$25,Parameters!$I$25*$A425,$A425&gt;Parameters!$J$25,Parameters!$I$26*$A425))</f>
        <v>43729.8</v>
      </c>
      <c r="AA425" s="290">
        <f t="shared" si="190"/>
        <v>104.11857142857144</v>
      </c>
      <c r="AB425" s="290" cm="1">
        <f t="array" ref="AB425">IF(Parameters!$F$55="No",IF($A425&lt;=Parameters!$J$28,Parameters!$I$28*$A425,IF($A425&lt;=Parameters!$J$29,Parameters!$I$28*Parameters!$J$28+Parameters!$I$29*($A425-Parameters!$J$28),IF($A425&lt;=Parameters!$J$30,Parameters!$I$28*Parameters!$J$28+Parameters!$I$29*(Parameters!$J$29-Parameters!$J$28)+Parameters!$I$30*($A425-Parameters!$J$29),Parameters!$I$28*Parameters!$J$28+Parameters!$I$29*(Parameters!$J$29-Parameters!$J$28)+Parameters!$I$30*(Parameters!$J$30-Parameters!$J$29)+Parameters!$I$31*($A425-Parameters!$J$30)))),_xlfn.IFS($A425&lt;=Parameters!$J$28,Parameters!$I$28*$A425,$A425&lt;=Parameters!$J$29,Parameters!$I$29*$A425,$A425&lt;=Parameters!$J$30,Parameters!$I$30*$A425,$A425&gt;Parameters!$J$30,Parameters!$I$31*$A425))</f>
        <v>54415.7</v>
      </c>
      <c r="AC425" s="290">
        <f t="shared" si="191"/>
        <v>129.56119047619046</v>
      </c>
      <c r="AD425" s="290" cm="1">
        <f t="array" ref="AD425">IF(Parameters!$F$55="No",IF($A425&lt;=Parameters!$J$34,Parameters!$I$34*$A425,IF($A425&lt;=Parameters!$J$35,Parameters!$I$34*Parameters!$J$34+Parameters!$I$35*($A425-Parameters!$J$34),IF($A425&lt;=Parameters!$J$36,Parameters!$I$34*Parameters!$J$34+Parameters!$I$35*(Parameters!$J$35-Parameters!$J$34)+Parameters!$I$36*($A425-Parameters!$J$35),Parameters!$I$34*Parameters!$J$34+Parameters!$I$35*(Parameters!$J$35-Parameters!$J$34)+Parameters!$I$36*(Parameters!$J$36-Parameters!$J$35)+Parameters!$I$37*($A425-Parameters!$J$36)))),_xlfn.IFS($A425&lt;=Parameters!$J$34,Parameters!$I$34*$A425,$A425&lt;=Parameters!$J$35,Parameters!$I$35*$A425,$A425&lt;=Parameters!$J$36,Parameters!$I$36*$A425,$A425&gt;Parameters!$J$36,Parameters!$I$37*$A425))</f>
        <v>57055.799999999996</v>
      </c>
      <c r="AE425" s="290">
        <f t="shared" si="215"/>
        <v>135.84714285714284</v>
      </c>
      <c r="AF425" s="290" cm="1">
        <f t="array" ref="AF425">IF(Parameters!$F$55="No",IF($A425&lt;=Parameters!$J$39,Parameters!$I$39*$A425,IF($A425&lt;=Parameters!$J$40,Parameters!$I$39*Parameters!$J$39+Parameters!$I$40*($A425-Parameters!$J$39),IF($A425&lt;=Parameters!$J$41,Parameters!$I$39*Parameters!$J$39+Parameters!$I$40*(Parameters!$J$40-Parameters!$J$39)+Parameters!$I$41*($A425-Parameters!$J$40),Parameters!$I$39*Parameters!$J$39+Parameters!$I$40*(Parameters!$J$40-Parameters!$J$39)+Parameters!$I$41*(Parameters!$J$41-Parameters!$J$40)+Parameters!$I$42*($A425-Parameters!$J$41)))),_xlfn.IFS($A425&lt;=Parameters!$J$39,Parameters!$I$39*$A425,$A425&lt;=Parameters!$J$40,Parameters!$I$40*$A425,$A425&lt;=Parameters!$J$41,Parameters!$I$41*$A425,$A425&gt;Parameters!$J$41,Parameters!$I$42*$A425))</f>
        <v>60461.7</v>
      </c>
      <c r="AG425" s="290">
        <f t="shared" si="216"/>
        <v>143.95642857142857</v>
      </c>
      <c r="AI425" s="428">
        <f t="shared" si="192"/>
        <v>136.49000000000524</v>
      </c>
      <c r="AJ425" s="428">
        <f t="shared" si="193"/>
        <v>159.35999999999331</v>
      </c>
      <c r="AK425" s="428">
        <f t="shared" si="194"/>
        <v>143.54000000000087</v>
      </c>
      <c r="AL425" s="428">
        <f t="shared" si="195"/>
        <v>158.45999999999185</v>
      </c>
      <c r="AM425" s="428">
        <f t="shared" si="196"/>
        <v>136.49000000000524</v>
      </c>
      <c r="AN425" s="428">
        <f t="shared" si="197"/>
        <v>159.35999999999331</v>
      </c>
      <c r="AO425" s="428">
        <f t="shared" si="198"/>
        <v>143.54000000000087</v>
      </c>
      <c r="AP425" s="428">
        <f t="shared" si="199"/>
        <v>158.45999999999185</v>
      </c>
      <c r="AQ425" s="428">
        <f t="shared" si="200"/>
        <v>136.49000000000524</v>
      </c>
      <c r="AR425" s="428">
        <f t="shared" si="201"/>
        <v>159.35999999999331</v>
      </c>
      <c r="AS425" s="428">
        <f t="shared" si="202"/>
        <v>143.54000000000087</v>
      </c>
      <c r="AT425" s="428">
        <f t="shared" si="203"/>
        <v>158.45999999999185</v>
      </c>
      <c r="AU425" s="428">
        <f t="shared" si="204"/>
        <v>136.49000000000524</v>
      </c>
      <c r="AV425" s="428">
        <f t="shared" si="205"/>
        <v>159.35999999999331</v>
      </c>
      <c r="AW425" s="428">
        <f t="shared" si="206"/>
        <v>143.54000000000087</v>
      </c>
      <c r="AX425" s="428">
        <f t="shared" si="207"/>
        <v>158.45999999999185</v>
      </c>
    </row>
    <row r="426">
      <c r="A426" s="413">
        <v>421</v>
      </c>
      <c r="B426" s="290" cm="1">
        <f t="array" ref="B426">IF(Parameters!$C$55="No",IF($A426&lt;=Parameters!$D$23,Parameters!$C$23*$A426,IF($A426&lt;=Parameters!$D$24,Parameters!$C$23*Parameters!$D$23+Parameters!$C$24*($A426-Parameters!$D$23),IF($A426&lt;=Parameters!$D$25,Parameters!$C$23*Parameters!$D$23+Parameters!$C$24*(Parameters!$D$24-Parameters!$D$23)+Parameters!$C$25*($A426-Parameters!$D$24),Parameters!$C$23*Parameters!$D$23+Parameters!$C$24*(Parameters!$D$24-Parameters!$D$23)+Parameters!$C$25*(Parameters!$D$25-Parameters!$D$24)+Parameters!$C$26*($A426-Parameters!$D$25)))),_xlfn.IFS($A426&lt;=Parameters!$D$23,Parameters!$C$23*$A426,$A426&lt;=Parameters!$D$24,Parameters!$C$24*$A426,$A426&lt;=Parameters!$D$25,Parameters!$C$25*$A426,$A426&gt;Parameters!$D$25,Parameters!$C$26*$A426))</f>
        <v>43866.29</v>
      </c>
      <c r="C426" s="290">
        <f t="shared" si="208"/>
        <v>104.19546318289787</v>
      </c>
      <c r="D426" s="290" cm="1">
        <f t="array" ref="D426">IF(Parameters!$C$55="No",IF($A426&lt;=Parameters!$D$28,Parameters!$C$28*$A426,IF($A426&lt;=Parameters!$D$29,Parameters!$C$28*Parameters!$D$28+Parameters!$C$29*($A426-Parameters!$D$28),IF($A426&lt;=Parameters!$D$30,Parameters!$C$28*Parameters!$D$28+Parameters!$C$29*(Parameters!$D$29-Parameters!$D$28)+Parameters!$C$30*($A426-Parameters!$D$29),Parameters!$C$28*Parameters!$D$28+Parameters!$C$29*(Parameters!$D$29-Parameters!$D$28)+Parameters!$C$30*(Parameters!$D$30-Parameters!$D$29)+Parameters!$C$31*($A426-Parameters!$D$30)))),_xlfn.IFS($A426&lt;=Parameters!$D$28,Parameters!$C$28*$A426,$A426&lt;=Parameters!$D$29,Parameters!$C$29*$A426,$A426&lt;=Parameters!$D$30,Parameters!$C$30*$A426,$A426&gt;Parameters!$D$30,Parameters!$C$31*$A426))</f>
        <v>54575.06</v>
      </c>
      <c r="E426" s="290">
        <f t="shared" si="208"/>
        <v>129.63197149643705</v>
      </c>
      <c r="F426" s="290" cm="1">
        <f t="array" ref="F426">IF(Parameters!$C$55="No",IF($A426&lt;=Parameters!$D$34,Parameters!$C$34*$A426,IF($A426&lt;=Parameters!$D$35,Parameters!$C$34*Parameters!$D$34+Parameters!$C$35*($A426-Parameters!$D$34),IF($A426&lt;=Parameters!$D$36,Parameters!$C$34*Parameters!$D$34+Parameters!$C$35*(Parameters!$D$35-Parameters!$D$34)+Parameters!$C$36*($A426-Parameters!$D$35),Parameters!$C$34*Parameters!$D$34+Parameters!$C$35*(Parameters!$D$35-Parameters!$D$34)+Parameters!$C$36*(Parameters!$D$36-Parameters!$D$35)+Parameters!$C$37*($A426-Parameters!$D$36)))),_xlfn.IFS($A426&lt;=Parameters!$D$34,Parameters!$C$34*$A426,$A426&lt;=Parameters!$D$35,Parameters!$C$35*$A426,$A426&lt;=Parameters!$D$36,Parameters!$C$36*$A426,$A426&gt;Parameters!$D$36,Parameters!$C$37*$A426))</f>
        <v>57199.34</v>
      </c>
      <c r="G426" s="290">
        <f t="shared" si="209"/>
        <v>135.8654156769596</v>
      </c>
      <c r="H426" s="290" cm="1">
        <f t="array" ref="H426">IF(Parameters!$C$55="No",IF($A426&lt;=Parameters!$D$39,Parameters!$C$39*$A426,IF($A426&lt;=Parameters!$D$40,Parameters!$C$39*Parameters!$D$39+Parameters!$C$40*($A426-Parameters!$D$39),IF($A426&lt;=Parameters!$D$41,Parameters!$C$39*Parameters!$D$39+Parameters!$C$40*(Parameters!$D$40-Parameters!$D$39)+Parameters!$C$41*($A426-Parameters!$D$40),Parameters!$C$39*Parameters!$D$39+Parameters!$C$40*(Parameters!$D$40-Parameters!$D$39)+Parameters!$C$41*(Parameters!$D$41-Parameters!$D$40)+Parameters!$C$42*($A426-Parameters!$D$41)))),_xlfn.IFS($A426&lt;=Parameters!$D$39,Parameters!$C$39*$A426,$A426&lt;=Parameters!$D$40,Parameters!$C$40*$A426,$A426&lt;=Parameters!$D$41,Parameters!$C$41*$A426,$A426&gt;Parameters!$D$41,Parameters!$C$42*$A426))</f>
        <v>60620.160000000003</v>
      </c>
      <c r="I426" s="290">
        <f t="shared" si="210"/>
        <v>143.9908788598575</v>
      </c>
      <c r="J426" s="290" cm="1">
        <f t="array" ref="J426">IF(Parameters!$D$55="No",IF($A426&lt;=Parameters!$F$23,Parameters!$E$23*$A426,IF($A426&lt;=Parameters!$F$24,Parameters!$E$23*Parameters!$F$23+Parameters!$E$24*($A426-Parameters!$F$23),IF($A426&lt;=Parameters!$F$25,Parameters!$E$23*Parameters!$F$23+Parameters!$E$24*(Parameters!$F$24-Parameters!$F$23)+Parameters!$E$25*($A426-Parameters!$F$24),Parameters!$E$23*Parameters!$F$23+Parameters!$E$24*(Parameters!$F$24-Parameters!$F$23)+Parameters!$E$25*(Parameters!$F$25-Parameters!$F$24)+Parameters!$E$26*($A426-Parameters!$F$25)))),_xlfn.IFS($A426&lt;=Parameters!$F$23,Parameters!$E$23*$A426,$A426&lt;=Parameters!$F$24,Parameters!$E$24*$A426,$A426&lt;=Parameters!$F$25,Parameters!$E$25*$A426,$A426&gt;Parameters!$F$25,Parameters!$E$26*$A426))</f>
        <v>43866.29</v>
      </c>
      <c r="K426" s="290">
        <f t="shared" si="186"/>
        <v>104.19546318289787</v>
      </c>
      <c r="L426" s="290" cm="1">
        <f t="array" ref="L426">IF(Parameters!$D$55="No",IF($A426&lt;=Parameters!$F$28,Parameters!$E$28*$A426,IF($A426&lt;=Parameters!$F$29,Parameters!$E$28*Parameters!$F$28+Parameters!$E$29*($A426-Parameters!$F$28),IF($A426&lt;=Parameters!$F$30,Parameters!$E$28*Parameters!$F$28+Parameters!$E$29*(Parameters!$F$29-Parameters!$F$28)+Parameters!$E$30*($A426-Parameters!$F$29),Parameters!$E$28*Parameters!$F$28+Parameters!$E$29*(Parameters!$F$29-Parameters!$F$28)+Parameters!$E$30*(Parameters!$F$30-Parameters!$F$29)+Parameters!$E$31*($A426-Parameters!$F$30)))),_xlfn.IFS($A426&lt;=Parameters!$F$28,Parameters!$E$28*$A426,$A426&lt;=Parameters!$F$29,Parameters!$E$29*$A426,$A426&lt;=Parameters!$F$30,Parameters!$E$30*$A426,$A426&gt;Parameters!$F$30,Parameters!$E$31*$A426))</f>
        <v>54575.06</v>
      </c>
      <c r="M426" s="290">
        <f t="shared" si="187"/>
        <v>129.63197149643705</v>
      </c>
      <c r="N426" s="290" cm="1">
        <f t="array" ref="N426">IF(Parameters!$D$55="No",IF($A426&lt;=Parameters!$F$34,Parameters!$E$34*$A426,IF($A426&lt;=Parameters!$F$35,Parameters!$E$34*Parameters!$F$34+Parameters!$E$35*($A426-Parameters!$F$34),IF($A426&lt;=Parameters!$F$36,Parameters!$E$34*Parameters!$F$34+Parameters!$E$35*(Parameters!$F$35-Parameters!$F$34)+Parameters!$E$36*($A426-Parameters!$F$35),Parameters!$E$34*Parameters!$F$34+Parameters!$E$35*(Parameters!$F$35-Parameters!$F$34)+Parameters!$E$36*(Parameters!$F$36-Parameters!$F$35)+Parameters!$E$37*($A426-Parameters!$F$36)))),_xlfn.IFS($A426&lt;=Parameters!$F$34,Parameters!$E$34*$A426,$A426&lt;=Parameters!$F$35,Parameters!$E$35*$A426,$A426&lt;=Parameters!$F$36,Parameters!$E$36*$A426,$A426&gt;Parameters!$F$36,Parameters!$E$37*$A426))</f>
        <v>57199.34</v>
      </c>
      <c r="O426" s="290">
        <f t="shared" si="211"/>
        <v>135.8654156769596</v>
      </c>
      <c r="P426" s="290" cm="1">
        <f t="array" ref="P426">IF(Parameters!$D$55="No",IF($A426&lt;=Parameters!$F$39,Parameters!$E$39*$A426,IF($A426&lt;=Parameters!$F$40,Parameters!$E$39*Parameters!$F$39+Parameters!$E$40*($A426-Parameters!$F$39),IF($A426&lt;=Parameters!$F$41,Parameters!$E$39*Parameters!$F$39+Parameters!$E$40*(Parameters!$F$40-Parameters!$F$39)+Parameters!$E$41*($A426-Parameters!$F$40),Parameters!$E$39*Parameters!$F$39+Parameters!$E$40*(Parameters!$F$40-Parameters!$F$39)+Parameters!$E$41*(Parameters!$F$41-Parameters!$F$40)+Parameters!$E$42*($A426-Parameters!$F$41)))),_xlfn.IFS($A426&lt;=Parameters!$F$39,Parameters!$E$39*$A426,$A426&lt;=Parameters!$F$40,Parameters!$E$40*$A426,$A426&lt;=Parameters!$F$41,Parameters!$E$41*$A426,$A426&gt;Parameters!$F$41,Parameters!$E$42*$A426))</f>
        <v>60620.160000000003</v>
      </c>
      <c r="Q426" s="290">
        <f t="shared" si="212"/>
        <v>143.9908788598575</v>
      </c>
      <c r="R426" s="290" cm="1">
        <f t="array" ref="R426">IF(Parameters!$E$55="No",IF($A426&lt;=Parameters!$H$23,Parameters!$G$23*$A426,IF($A426&lt;=Parameters!$H$24,Parameters!$G$23*Parameters!$H$23+Parameters!$G$24*($A426-Parameters!$H$23),IF($A426&lt;=Parameters!$H$25,Parameters!$G$23*Parameters!$H$23+Parameters!$G$24*(Parameters!$H$24-Parameters!$H$23)+Parameters!$G$25*($A426-Parameters!$H$24),Parameters!$G$23*Parameters!$H$23+Parameters!$G$24*(Parameters!$H$24-Parameters!$H$23)+Parameters!$G$25*(Parameters!$H$25-Parameters!$H$24)+Parameters!$G$26*($A426-Parameters!$H$25)))),_xlfn.IFS($A426&lt;=Parameters!$H$23,Parameters!$G$23*$A426,$A426&lt;=Parameters!$H$24,Parameters!$G$24*$A426,$A426&lt;=Parameters!$H$25,Parameters!$G$25*$A426,$A426&gt;Parameters!$H$25,Parameters!$G$26*$A426))</f>
        <v>43866.29</v>
      </c>
      <c r="S426" s="290">
        <f t="shared" si="188"/>
        <v>104.19546318289787</v>
      </c>
      <c r="T426" s="290" cm="1">
        <f t="array" ref="T426">IF(Parameters!$E$55="No",IF($A426&lt;=Parameters!$H$28,Parameters!$G$28*$A426,IF($A426&lt;=Parameters!$H$29,Parameters!$G$28*Parameters!$H$28+Parameters!$G$29*($A426-Parameters!$H$28),IF($A426&lt;=Parameters!$H$30,Parameters!$G$28*Parameters!$H$28+Parameters!$G$29*(Parameters!$H$29-Parameters!$H$28)+Parameters!$G$30*($A426-Parameters!$H$29),Parameters!$G$28*Parameters!$H$28+Parameters!$G$29*(Parameters!$H$29-Parameters!$H$28)+Parameters!$G$30*(Parameters!$H$30-Parameters!$H$29)+Parameters!$G$31*($A426-Parameters!$H$30)))),_xlfn.IFS($A426&lt;=Parameters!$H$28,Parameters!$G$28*$A426,$A426&lt;=Parameters!$H$29,Parameters!$G$29*$A426,$A426&lt;=Parameters!$H$30,Parameters!$G$30*$A426,$A426&gt;Parameters!$H$30,Parameters!$G$31*$A426))</f>
        <v>54575.06</v>
      </c>
      <c r="U426" s="290">
        <f t="shared" si="189"/>
        <v>129.63197149643705</v>
      </c>
      <c r="V426" s="290" cm="1">
        <f t="array" ref="V426">IF(Parameters!$E$55="No",IF($A426&lt;=Parameters!$H$34,Parameters!$G$34*$A426,IF($A426&lt;=Parameters!$H$35,Parameters!$G$34*Parameters!$H$34+Parameters!$G$35*($A426-Parameters!$H$34),IF($A426&lt;=Parameters!$H$36,Parameters!$G$34*Parameters!$H$34+Parameters!$G$35*(Parameters!$H$35-Parameters!$H$34)+Parameters!$G$36*($A426-Parameters!$H$35),Parameters!$G$34*Parameters!$H$34+Parameters!$G$35*(Parameters!$H$35-Parameters!$H$34)+Parameters!$G$36*(Parameters!$H$36-Parameters!$H$35)+Parameters!$G$37*($A426-Parameters!$H$36)))),_xlfn.IFS($A426&lt;=Parameters!$H$34,Parameters!$G$34*$A426,$A426&lt;=Parameters!$H$35,Parameters!$G$35*$A426,$A426&lt;=Parameters!$H$36,Parameters!$G$36*$A426,$A426&gt;Parameters!$H$36,Parameters!$G$37*$A426))</f>
        <v>57199.34</v>
      </c>
      <c r="W426" s="290">
        <f t="shared" si="213"/>
        <v>135.8654156769596</v>
      </c>
      <c r="X426" s="290" cm="1">
        <f t="array" ref="X426">IF(Parameters!$E$55="No",IF($A426&lt;=Parameters!$H$39,Parameters!$G$39*$A426,IF($A426&lt;=Parameters!$H$40,Parameters!$G$39*Parameters!$H$39+Parameters!$G$40*($A426-Parameters!$H$39),IF($A426&lt;=Parameters!$H$41,Parameters!$G$39*Parameters!$H$39+Parameters!$G$40*(Parameters!$H$40-Parameters!$H$39)+Parameters!$G$41*($A426-Parameters!$H$40),Parameters!$G$39*Parameters!$H$39+Parameters!$G$40*(Parameters!$H$40-Parameters!$H$39)+Parameters!$G$41*(Parameters!$H$41-Parameters!$H$40)+Parameters!$G$42*($A426-Parameters!$H$41)))),_xlfn.IFS($A426&lt;=Parameters!$H$39,Parameters!$G$39*$A426,$A426&lt;=Parameters!$H$40,Parameters!$G$40*$A426,$A426&lt;=Parameters!$H$41,Parameters!$G$41*$A426,$A426&gt;Parameters!$H$41,Parameters!$G$42*$A426))</f>
        <v>60620.160000000003</v>
      </c>
      <c r="Y426" s="290">
        <f t="shared" si="214"/>
        <v>143.9908788598575</v>
      </c>
      <c r="Z426" s="290" cm="1">
        <f t="array" ref="Z426">IF(Parameters!$F$55="No",IF($A426&lt;=Parameters!$J$23,Parameters!$I$23*$A426,IF($A426&lt;=Parameters!$J$24,Parameters!$I$23*Parameters!$J$23+Parameters!$I$24*($A426-Parameters!$J$23),IF($A426&lt;=Parameters!$J$25,Parameters!$I$23*Parameters!$J$23+Parameters!$I$24*(Parameters!$J$24-Parameters!$J$23)+Parameters!$I$25*($A426-Parameters!$J$24),Parameters!$I$23*Parameters!$J$23+Parameters!$I$24*(Parameters!$J$24-Parameters!$J$23)+Parameters!$I$25*(Parameters!$J$25-Parameters!$J$24)+Parameters!$I$26*($A426-Parameters!$J$25)))),_xlfn.IFS($A426&lt;=Parameters!$J$23,Parameters!$I$23*$A426,$A426&lt;=Parameters!$J$24,Parameters!$I$24*$A426,$A426&lt;=Parameters!$J$25,Parameters!$I$25*$A426,$A426&gt;Parameters!$J$25,Parameters!$I$26*$A426))</f>
        <v>43866.29</v>
      </c>
      <c r="AA426" s="290">
        <f t="shared" si="190"/>
        <v>104.19546318289787</v>
      </c>
      <c r="AB426" s="290" cm="1">
        <f t="array" ref="AB426">IF(Parameters!$F$55="No",IF($A426&lt;=Parameters!$J$28,Parameters!$I$28*$A426,IF($A426&lt;=Parameters!$J$29,Parameters!$I$28*Parameters!$J$28+Parameters!$I$29*($A426-Parameters!$J$28),IF($A426&lt;=Parameters!$J$30,Parameters!$I$28*Parameters!$J$28+Parameters!$I$29*(Parameters!$J$29-Parameters!$J$28)+Parameters!$I$30*($A426-Parameters!$J$29),Parameters!$I$28*Parameters!$J$28+Parameters!$I$29*(Parameters!$J$29-Parameters!$J$28)+Parameters!$I$30*(Parameters!$J$30-Parameters!$J$29)+Parameters!$I$31*($A426-Parameters!$J$30)))),_xlfn.IFS($A426&lt;=Parameters!$J$28,Parameters!$I$28*$A426,$A426&lt;=Parameters!$J$29,Parameters!$I$29*$A426,$A426&lt;=Parameters!$J$30,Parameters!$I$30*$A426,$A426&gt;Parameters!$J$30,Parameters!$I$31*$A426))</f>
        <v>54575.06</v>
      </c>
      <c r="AC426" s="290">
        <f t="shared" si="191"/>
        <v>129.63197149643705</v>
      </c>
      <c r="AD426" s="290" cm="1">
        <f t="array" ref="AD426">IF(Parameters!$F$55="No",IF($A426&lt;=Parameters!$J$34,Parameters!$I$34*$A426,IF($A426&lt;=Parameters!$J$35,Parameters!$I$34*Parameters!$J$34+Parameters!$I$35*($A426-Parameters!$J$34),IF($A426&lt;=Parameters!$J$36,Parameters!$I$34*Parameters!$J$34+Parameters!$I$35*(Parameters!$J$35-Parameters!$J$34)+Parameters!$I$36*($A426-Parameters!$J$35),Parameters!$I$34*Parameters!$J$34+Parameters!$I$35*(Parameters!$J$35-Parameters!$J$34)+Parameters!$I$36*(Parameters!$J$36-Parameters!$J$35)+Parameters!$I$37*($A426-Parameters!$J$36)))),_xlfn.IFS($A426&lt;=Parameters!$J$34,Parameters!$I$34*$A426,$A426&lt;=Parameters!$J$35,Parameters!$I$35*$A426,$A426&lt;=Parameters!$J$36,Parameters!$I$36*$A426,$A426&gt;Parameters!$J$36,Parameters!$I$37*$A426))</f>
        <v>57199.34</v>
      </c>
      <c r="AE426" s="290">
        <f t="shared" si="215"/>
        <v>135.8654156769596</v>
      </c>
      <c r="AF426" s="290" cm="1">
        <f t="array" ref="AF426">IF(Parameters!$F$55="No",IF($A426&lt;=Parameters!$J$39,Parameters!$I$39*$A426,IF($A426&lt;=Parameters!$J$40,Parameters!$I$39*Parameters!$J$39+Parameters!$I$40*($A426-Parameters!$J$39),IF($A426&lt;=Parameters!$J$41,Parameters!$I$39*Parameters!$J$39+Parameters!$I$40*(Parameters!$J$40-Parameters!$J$39)+Parameters!$I$41*($A426-Parameters!$J$40),Parameters!$I$39*Parameters!$J$39+Parameters!$I$40*(Parameters!$J$40-Parameters!$J$39)+Parameters!$I$41*(Parameters!$J$41-Parameters!$J$40)+Parameters!$I$42*($A426-Parameters!$J$41)))),_xlfn.IFS($A426&lt;=Parameters!$J$39,Parameters!$I$39*$A426,$A426&lt;=Parameters!$J$40,Parameters!$I$40*$A426,$A426&lt;=Parameters!$J$41,Parameters!$I$41*$A426,$A426&gt;Parameters!$J$41,Parameters!$I$42*$A426))</f>
        <v>60620.160000000003</v>
      </c>
      <c r="AG426" s="290">
        <f t="shared" si="216"/>
        <v>143.9908788598575</v>
      </c>
      <c r="AI426" s="428">
        <f t="shared" si="192"/>
        <v>136.48999999999796</v>
      </c>
      <c r="AJ426" s="428">
        <f t="shared" si="193"/>
        <v>159.36000000000058</v>
      </c>
      <c r="AK426" s="428">
        <f t="shared" si="194"/>
        <v>143.54000000000087</v>
      </c>
      <c r="AL426" s="428">
        <f t="shared" si="195"/>
        <v>158.4600000000064</v>
      </c>
      <c r="AM426" s="428">
        <f t="shared" si="196"/>
        <v>136.48999999999796</v>
      </c>
      <c r="AN426" s="428">
        <f t="shared" si="197"/>
        <v>159.36000000000058</v>
      </c>
      <c r="AO426" s="428">
        <f t="shared" si="198"/>
        <v>143.54000000000087</v>
      </c>
      <c r="AP426" s="428">
        <f t="shared" si="199"/>
        <v>158.4600000000064</v>
      </c>
      <c r="AQ426" s="428">
        <f t="shared" si="200"/>
        <v>136.48999999999796</v>
      </c>
      <c r="AR426" s="428">
        <f t="shared" si="201"/>
        <v>159.36000000000058</v>
      </c>
      <c r="AS426" s="428">
        <f t="shared" si="202"/>
        <v>143.54000000000087</v>
      </c>
      <c r="AT426" s="428">
        <f t="shared" si="203"/>
        <v>158.4600000000064</v>
      </c>
      <c r="AU426" s="428">
        <f t="shared" si="204"/>
        <v>136.48999999999796</v>
      </c>
      <c r="AV426" s="428">
        <f t="shared" si="205"/>
        <v>159.36000000000058</v>
      </c>
      <c r="AW426" s="428">
        <f t="shared" si="206"/>
        <v>143.54000000000087</v>
      </c>
      <c r="AX426" s="428">
        <f t="shared" si="207"/>
        <v>158.4600000000064</v>
      </c>
    </row>
    <row r="427">
      <c r="A427" s="413">
        <v>422</v>
      </c>
      <c r="B427" s="290" cm="1">
        <f t="array" ref="B427">IF(Parameters!$C$55="No",IF($A427&lt;=Parameters!$D$23,Parameters!$C$23*$A427,IF($A427&lt;=Parameters!$D$24,Parameters!$C$23*Parameters!$D$23+Parameters!$C$24*($A427-Parameters!$D$23),IF($A427&lt;=Parameters!$D$25,Parameters!$C$23*Parameters!$D$23+Parameters!$C$24*(Parameters!$D$24-Parameters!$D$23)+Parameters!$C$25*($A427-Parameters!$D$24),Parameters!$C$23*Parameters!$D$23+Parameters!$C$24*(Parameters!$D$24-Parameters!$D$23)+Parameters!$C$25*(Parameters!$D$25-Parameters!$D$24)+Parameters!$C$26*($A427-Parameters!$D$25)))),_xlfn.IFS($A427&lt;=Parameters!$D$23,Parameters!$C$23*$A427,$A427&lt;=Parameters!$D$24,Parameters!$C$24*$A427,$A427&lt;=Parameters!$D$25,Parameters!$C$25*$A427,$A427&gt;Parameters!$D$25,Parameters!$C$26*$A427))</f>
        <v>44002.78</v>
      </c>
      <c r="C427" s="290">
        <f t="shared" si="208"/>
        <v>104.27199052132701</v>
      </c>
      <c r="D427" s="290" cm="1">
        <f t="array" ref="D427">IF(Parameters!$C$55="No",IF($A427&lt;=Parameters!$D$28,Parameters!$C$28*$A427,IF($A427&lt;=Parameters!$D$29,Parameters!$C$28*Parameters!$D$28+Parameters!$C$29*($A427-Parameters!$D$28),IF($A427&lt;=Parameters!$D$30,Parameters!$C$28*Parameters!$D$28+Parameters!$C$29*(Parameters!$D$29-Parameters!$D$28)+Parameters!$C$30*($A427-Parameters!$D$29),Parameters!$C$28*Parameters!$D$28+Parameters!$C$29*(Parameters!$D$29-Parameters!$D$28)+Parameters!$C$30*(Parameters!$D$30-Parameters!$D$29)+Parameters!$C$31*($A427-Parameters!$D$30)))),_xlfn.IFS($A427&lt;=Parameters!$D$28,Parameters!$C$28*$A427,$A427&lt;=Parameters!$D$29,Parameters!$C$29*$A427,$A427&lt;=Parameters!$D$30,Parameters!$C$30*$A427,$A427&gt;Parameters!$D$30,Parameters!$C$31*$A427))</f>
        <v>54734.42</v>
      </c>
      <c r="E427" s="290">
        <f t="shared" si="208"/>
        <v>129.70241706161136</v>
      </c>
      <c r="F427" s="290" cm="1">
        <f t="array" ref="F427">IF(Parameters!$C$55="No",IF($A427&lt;=Parameters!$D$34,Parameters!$C$34*$A427,IF($A427&lt;=Parameters!$D$35,Parameters!$C$34*Parameters!$D$34+Parameters!$C$35*($A427-Parameters!$D$34),IF($A427&lt;=Parameters!$D$36,Parameters!$C$34*Parameters!$D$34+Parameters!$C$35*(Parameters!$D$35-Parameters!$D$34)+Parameters!$C$36*($A427-Parameters!$D$35),Parameters!$C$34*Parameters!$D$34+Parameters!$C$35*(Parameters!$D$35-Parameters!$D$34)+Parameters!$C$36*(Parameters!$D$36-Parameters!$D$35)+Parameters!$C$37*($A427-Parameters!$D$36)))),_xlfn.IFS($A427&lt;=Parameters!$D$34,Parameters!$C$34*$A427,$A427&lt;=Parameters!$D$35,Parameters!$C$35*$A427,$A427&lt;=Parameters!$D$36,Parameters!$C$36*$A427,$A427&gt;Parameters!$D$36,Parameters!$C$37*$A427))</f>
        <v>57342.879999999997</v>
      </c>
      <c r="G427" s="290">
        <f t="shared" si="209"/>
        <v>135.88360189573459</v>
      </c>
      <c r="H427" s="290" cm="1">
        <f t="array" ref="H427">IF(Parameters!$C$55="No",IF($A427&lt;=Parameters!$D$39,Parameters!$C$39*$A427,IF($A427&lt;=Parameters!$D$40,Parameters!$C$39*Parameters!$D$39+Parameters!$C$40*($A427-Parameters!$D$39),IF($A427&lt;=Parameters!$D$41,Parameters!$C$39*Parameters!$D$39+Parameters!$C$40*(Parameters!$D$40-Parameters!$D$39)+Parameters!$C$41*($A427-Parameters!$D$40),Parameters!$C$39*Parameters!$D$39+Parameters!$C$40*(Parameters!$D$40-Parameters!$D$39)+Parameters!$C$41*(Parameters!$D$41-Parameters!$D$40)+Parameters!$C$42*($A427-Parameters!$D$41)))),_xlfn.IFS($A427&lt;=Parameters!$D$39,Parameters!$C$39*$A427,$A427&lt;=Parameters!$D$40,Parameters!$C$40*$A427,$A427&lt;=Parameters!$D$41,Parameters!$C$41*$A427,$A427&gt;Parameters!$D$41,Parameters!$C$42*$A427))</f>
        <v>60778.62</v>
      </c>
      <c r="I427" s="290">
        <f t="shared" si="210"/>
        <v>144.02516587677727</v>
      </c>
      <c r="J427" s="290" cm="1">
        <f t="array" ref="J427">IF(Parameters!$D$55="No",IF($A427&lt;=Parameters!$F$23,Parameters!$E$23*$A427,IF($A427&lt;=Parameters!$F$24,Parameters!$E$23*Parameters!$F$23+Parameters!$E$24*($A427-Parameters!$F$23),IF($A427&lt;=Parameters!$F$25,Parameters!$E$23*Parameters!$F$23+Parameters!$E$24*(Parameters!$F$24-Parameters!$F$23)+Parameters!$E$25*($A427-Parameters!$F$24),Parameters!$E$23*Parameters!$F$23+Parameters!$E$24*(Parameters!$F$24-Parameters!$F$23)+Parameters!$E$25*(Parameters!$F$25-Parameters!$F$24)+Parameters!$E$26*($A427-Parameters!$F$25)))),_xlfn.IFS($A427&lt;=Parameters!$F$23,Parameters!$E$23*$A427,$A427&lt;=Parameters!$F$24,Parameters!$E$24*$A427,$A427&lt;=Parameters!$F$25,Parameters!$E$25*$A427,$A427&gt;Parameters!$F$25,Parameters!$E$26*$A427))</f>
        <v>44002.78</v>
      </c>
      <c r="K427" s="290">
        <f t="shared" si="186"/>
        <v>104.27199052132701</v>
      </c>
      <c r="L427" s="290" cm="1">
        <f t="array" ref="L427">IF(Parameters!$D$55="No",IF($A427&lt;=Parameters!$F$28,Parameters!$E$28*$A427,IF($A427&lt;=Parameters!$F$29,Parameters!$E$28*Parameters!$F$28+Parameters!$E$29*($A427-Parameters!$F$28),IF($A427&lt;=Parameters!$F$30,Parameters!$E$28*Parameters!$F$28+Parameters!$E$29*(Parameters!$F$29-Parameters!$F$28)+Parameters!$E$30*($A427-Parameters!$F$29),Parameters!$E$28*Parameters!$F$28+Parameters!$E$29*(Parameters!$F$29-Parameters!$F$28)+Parameters!$E$30*(Parameters!$F$30-Parameters!$F$29)+Parameters!$E$31*($A427-Parameters!$F$30)))),_xlfn.IFS($A427&lt;=Parameters!$F$28,Parameters!$E$28*$A427,$A427&lt;=Parameters!$F$29,Parameters!$E$29*$A427,$A427&lt;=Parameters!$F$30,Parameters!$E$30*$A427,$A427&gt;Parameters!$F$30,Parameters!$E$31*$A427))</f>
        <v>54734.42</v>
      </c>
      <c r="M427" s="290">
        <f t="shared" si="187"/>
        <v>129.70241706161136</v>
      </c>
      <c r="N427" s="290" cm="1">
        <f t="array" ref="N427">IF(Parameters!$D$55="No",IF($A427&lt;=Parameters!$F$34,Parameters!$E$34*$A427,IF($A427&lt;=Parameters!$F$35,Parameters!$E$34*Parameters!$F$34+Parameters!$E$35*($A427-Parameters!$F$34),IF($A427&lt;=Parameters!$F$36,Parameters!$E$34*Parameters!$F$34+Parameters!$E$35*(Parameters!$F$35-Parameters!$F$34)+Parameters!$E$36*($A427-Parameters!$F$35),Parameters!$E$34*Parameters!$F$34+Parameters!$E$35*(Parameters!$F$35-Parameters!$F$34)+Parameters!$E$36*(Parameters!$F$36-Parameters!$F$35)+Parameters!$E$37*($A427-Parameters!$F$36)))),_xlfn.IFS($A427&lt;=Parameters!$F$34,Parameters!$E$34*$A427,$A427&lt;=Parameters!$F$35,Parameters!$E$35*$A427,$A427&lt;=Parameters!$F$36,Parameters!$E$36*$A427,$A427&gt;Parameters!$F$36,Parameters!$E$37*$A427))</f>
        <v>57342.879999999997</v>
      </c>
      <c r="O427" s="290">
        <f t="shared" si="211"/>
        <v>135.88360189573459</v>
      </c>
      <c r="P427" s="290" cm="1">
        <f t="array" ref="P427">IF(Parameters!$D$55="No",IF($A427&lt;=Parameters!$F$39,Parameters!$E$39*$A427,IF($A427&lt;=Parameters!$F$40,Parameters!$E$39*Parameters!$F$39+Parameters!$E$40*($A427-Parameters!$F$39),IF($A427&lt;=Parameters!$F$41,Parameters!$E$39*Parameters!$F$39+Parameters!$E$40*(Parameters!$F$40-Parameters!$F$39)+Parameters!$E$41*($A427-Parameters!$F$40),Parameters!$E$39*Parameters!$F$39+Parameters!$E$40*(Parameters!$F$40-Parameters!$F$39)+Parameters!$E$41*(Parameters!$F$41-Parameters!$F$40)+Parameters!$E$42*($A427-Parameters!$F$41)))),_xlfn.IFS($A427&lt;=Parameters!$F$39,Parameters!$E$39*$A427,$A427&lt;=Parameters!$F$40,Parameters!$E$40*$A427,$A427&lt;=Parameters!$F$41,Parameters!$E$41*$A427,$A427&gt;Parameters!$F$41,Parameters!$E$42*$A427))</f>
        <v>60778.62</v>
      </c>
      <c r="Q427" s="290">
        <f t="shared" si="212"/>
        <v>144.02516587677727</v>
      </c>
      <c r="R427" s="290" cm="1">
        <f t="array" ref="R427">IF(Parameters!$E$55="No",IF($A427&lt;=Parameters!$H$23,Parameters!$G$23*$A427,IF($A427&lt;=Parameters!$H$24,Parameters!$G$23*Parameters!$H$23+Parameters!$G$24*($A427-Parameters!$H$23),IF($A427&lt;=Parameters!$H$25,Parameters!$G$23*Parameters!$H$23+Parameters!$G$24*(Parameters!$H$24-Parameters!$H$23)+Parameters!$G$25*($A427-Parameters!$H$24),Parameters!$G$23*Parameters!$H$23+Parameters!$G$24*(Parameters!$H$24-Parameters!$H$23)+Parameters!$G$25*(Parameters!$H$25-Parameters!$H$24)+Parameters!$G$26*($A427-Parameters!$H$25)))),_xlfn.IFS($A427&lt;=Parameters!$H$23,Parameters!$G$23*$A427,$A427&lt;=Parameters!$H$24,Parameters!$G$24*$A427,$A427&lt;=Parameters!$H$25,Parameters!$G$25*$A427,$A427&gt;Parameters!$H$25,Parameters!$G$26*$A427))</f>
        <v>44002.78</v>
      </c>
      <c r="S427" s="290">
        <f t="shared" si="188"/>
        <v>104.27199052132701</v>
      </c>
      <c r="T427" s="290" cm="1">
        <f t="array" ref="T427">IF(Parameters!$E$55="No",IF($A427&lt;=Parameters!$H$28,Parameters!$G$28*$A427,IF($A427&lt;=Parameters!$H$29,Parameters!$G$28*Parameters!$H$28+Parameters!$G$29*($A427-Parameters!$H$28),IF($A427&lt;=Parameters!$H$30,Parameters!$G$28*Parameters!$H$28+Parameters!$G$29*(Parameters!$H$29-Parameters!$H$28)+Parameters!$G$30*($A427-Parameters!$H$29),Parameters!$G$28*Parameters!$H$28+Parameters!$G$29*(Parameters!$H$29-Parameters!$H$28)+Parameters!$G$30*(Parameters!$H$30-Parameters!$H$29)+Parameters!$G$31*($A427-Parameters!$H$30)))),_xlfn.IFS($A427&lt;=Parameters!$H$28,Parameters!$G$28*$A427,$A427&lt;=Parameters!$H$29,Parameters!$G$29*$A427,$A427&lt;=Parameters!$H$30,Parameters!$G$30*$A427,$A427&gt;Parameters!$H$30,Parameters!$G$31*$A427))</f>
        <v>54734.42</v>
      </c>
      <c r="U427" s="290">
        <f t="shared" si="189"/>
        <v>129.70241706161136</v>
      </c>
      <c r="V427" s="290" cm="1">
        <f t="array" ref="V427">IF(Parameters!$E$55="No",IF($A427&lt;=Parameters!$H$34,Parameters!$G$34*$A427,IF($A427&lt;=Parameters!$H$35,Parameters!$G$34*Parameters!$H$34+Parameters!$G$35*($A427-Parameters!$H$34),IF($A427&lt;=Parameters!$H$36,Parameters!$G$34*Parameters!$H$34+Parameters!$G$35*(Parameters!$H$35-Parameters!$H$34)+Parameters!$G$36*($A427-Parameters!$H$35),Parameters!$G$34*Parameters!$H$34+Parameters!$G$35*(Parameters!$H$35-Parameters!$H$34)+Parameters!$G$36*(Parameters!$H$36-Parameters!$H$35)+Parameters!$G$37*($A427-Parameters!$H$36)))),_xlfn.IFS($A427&lt;=Parameters!$H$34,Parameters!$G$34*$A427,$A427&lt;=Parameters!$H$35,Parameters!$G$35*$A427,$A427&lt;=Parameters!$H$36,Parameters!$G$36*$A427,$A427&gt;Parameters!$H$36,Parameters!$G$37*$A427))</f>
        <v>57342.879999999997</v>
      </c>
      <c r="W427" s="290">
        <f t="shared" si="213"/>
        <v>135.88360189573459</v>
      </c>
      <c r="X427" s="290" cm="1">
        <f t="array" ref="X427">IF(Parameters!$E$55="No",IF($A427&lt;=Parameters!$H$39,Parameters!$G$39*$A427,IF($A427&lt;=Parameters!$H$40,Parameters!$G$39*Parameters!$H$39+Parameters!$G$40*($A427-Parameters!$H$39),IF($A427&lt;=Parameters!$H$41,Parameters!$G$39*Parameters!$H$39+Parameters!$G$40*(Parameters!$H$40-Parameters!$H$39)+Parameters!$G$41*($A427-Parameters!$H$40),Parameters!$G$39*Parameters!$H$39+Parameters!$G$40*(Parameters!$H$40-Parameters!$H$39)+Parameters!$G$41*(Parameters!$H$41-Parameters!$H$40)+Parameters!$G$42*($A427-Parameters!$H$41)))),_xlfn.IFS($A427&lt;=Parameters!$H$39,Parameters!$G$39*$A427,$A427&lt;=Parameters!$H$40,Parameters!$G$40*$A427,$A427&lt;=Parameters!$H$41,Parameters!$G$41*$A427,$A427&gt;Parameters!$H$41,Parameters!$G$42*$A427))</f>
        <v>60778.62</v>
      </c>
      <c r="Y427" s="290">
        <f t="shared" si="214"/>
        <v>144.02516587677727</v>
      </c>
      <c r="Z427" s="290" cm="1">
        <f t="array" ref="Z427">IF(Parameters!$F$55="No",IF($A427&lt;=Parameters!$J$23,Parameters!$I$23*$A427,IF($A427&lt;=Parameters!$J$24,Parameters!$I$23*Parameters!$J$23+Parameters!$I$24*($A427-Parameters!$J$23),IF($A427&lt;=Parameters!$J$25,Parameters!$I$23*Parameters!$J$23+Parameters!$I$24*(Parameters!$J$24-Parameters!$J$23)+Parameters!$I$25*($A427-Parameters!$J$24),Parameters!$I$23*Parameters!$J$23+Parameters!$I$24*(Parameters!$J$24-Parameters!$J$23)+Parameters!$I$25*(Parameters!$J$25-Parameters!$J$24)+Parameters!$I$26*($A427-Parameters!$J$25)))),_xlfn.IFS($A427&lt;=Parameters!$J$23,Parameters!$I$23*$A427,$A427&lt;=Parameters!$J$24,Parameters!$I$24*$A427,$A427&lt;=Parameters!$J$25,Parameters!$I$25*$A427,$A427&gt;Parameters!$J$25,Parameters!$I$26*$A427))</f>
        <v>44002.78</v>
      </c>
      <c r="AA427" s="290">
        <f t="shared" si="190"/>
        <v>104.27199052132701</v>
      </c>
      <c r="AB427" s="290" cm="1">
        <f t="array" ref="AB427">IF(Parameters!$F$55="No",IF($A427&lt;=Parameters!$J$28,Parameters!$I$28*$A427,IF($A427&lt;=Parameters!$J$29,Parameters!$I$28*Parameters!$J$28+Parameters!$I$29*($A427-Parameters!$J$28),IF($A427&lt;=Parameters!$J$30,Parameters!$I$28*Parameters!$J$28+Parameters!$I$29*(Parameters!$J$29-Parameters!$J$28)+Parameters!$I$30*($A427-Parameters!$J$29),Parameters!$I$28*Parameters!$J$28+Parameters!$I$29*(Parameters!$J$29-Parameters!$J$28)+Parameters!$I$30*(Parameters!$J$30-Parameters!$J$29)+Parameters!$I$31*($A427-Parameters!$J$30)))),_xlfn.IFS($A427&lt;=Parameters!$J$28,Parameters!$I$28*$A427,$A427&lt;=Parameters!$J$29,Parameters!$I$29*$A427,$A427&lt;=Parameters!$J$30,Parameters!$I$30*$A427,$A427&gt;Parameters!$J$30,Parameters!$I$31*$A427))</f>
        <v>54734.42</v>
      </c>
      <c r="AC427" s="290">
        <f t="shared" si="191"/>
        <v>129.70241706161136</v>
      </c>
      <c r="AD427" s="290" cm="1">
        <f t="array" ref="AD427">IF(Parameters!$F$55="No",IF($A427&lt;=Parameters!$J$34,Parameters!$I$34*$A427,IF($A427&lt;=Parameters!$J$35,Parameters!$I$34*Parameters!$J$34+Parameters!$I$35*($A427-Parameters!$J$34),IF($A427&lt;=Parameters!$J$36,Parameters!$I$34*Parameters!$J$34+Parameters!$I$35*(Parameters!$J$35-Parameters!$J$34)+Parameters!$I$36*($A427-Parameters!$J$35),Parameters!$I$34*Parameters!$J$34+Parameters!$I$35*(Parameters!$J$35-Parameters!$J$34)+Parameters!$I$36*(Parameters!$J$36-Parameters!$J$35)+Parameters!$I$37*($A427-Parameters!$J$36)))),_xlfn.IFS($A427&lt;=Parameters!$J$34,Parameters!$I$34*$A427,$A427&lt;=Parameters!$J$35,Parameters!$I$35*$A427,$A427&lt;=Parameters!$J$36,Parameters!$I$36*$A427,$A427&gt;Parameters!$J$36,Parameters!$I$37*$A427))</f>
        <v>57342.879999999997</v>
      </c>
      <c r="AE427" s="290">
        <f t="shared" si="215"/>
        <v>135.88360189573459</v>
      </c>
      <c r="AF427" s="290" cm="1">
        <f t="array" ref="AF427">IF(Parameters!$F$55="No",IF($A427&lt;=Parameters!$J$39,Parameters!$I$39*$A427,IF($A427&lt;=Parameters!$J$40,Parameters!$I$39*Parameters!$J$39+Parameters!$I$40*($A427-Parameters!$J$39),IF($A427&lt;=Parameters!$J$41,Parameters!$I$39*Parameters!$J$39+Parameters!$I$40*(Parameters!$J$40-Parameters!$J$39)+Parameters!$I$41*($A427-Parameters!$J$40),Parameters!$I$39*Parameters!$J$39+Parameters!$I$40*(Parameters!$J$40-Parameters!$J$39)+Parameters!$I$41*(Parameters!$J$41-Parameters!$J$40)+Parameters!$I$42*($A427-Parameters!$J$41)))),_xlfn.IFS($A427&lt;=Parameters!$J$39,Parameters!$I$39*$A427,$A427&lt;=Parameters!$J$40,Parameters!$I$40*$A427,$A427&lt;=Parameters!$J$41,Parameters!$I$41*$A427,$A427&gt;Parameters!$J$41,Parameters!$I$42*$A427))</f>
        <v>60778.62</v>
      </c>
      <c r="AG427" s="290">
        <f t="shared" si="216"/>
        <v>144.02516587677727</v>
      </c>
      <c r="AI427" s="428">
        <f t="shared" si="192"/>
        <v>136.48999999999796</v>
      </c>
      <c r="AJ427" s="428">
        <f t="shared" si="193"/>
        <v>159.36000000000058</v>
      </c>
      <c r="AK427" s="428">
        <f t="shared" si="194"/>
        <v>143.54000000000087</v>
      </c>
      <c r="AL427" s="428">
        <f t="shared" si="195"/>
        <v>158.45999999999913</v>
      </c>
      <c r="AM427" s="428">
        <f t="shared" si="196"/>
        <v>136.48999999999796</v>
      </c>
      <c r="AN427" s="428">
        <f t="shared" si="197"/>
        <v>159.36000000000058</v>
      </c>
      <c r="AO427" s="428">
        <f t="shared" si="198"/>
        <v>143.54000000000087</v>
      </c>
      <c r="AP427" s="428">
        <f t="shared" si="199"/>
        <v>158.45999999999913</v>
      </c>
      <c r="AQ427" s="428">
        <f t="shared" si="200"/>
        <v>136.48999999999796</v>
      </c>
      <c r="AR427" s="428">
        <f t="shared" si="201"/>
        <v>159.36000000000058</v>
      </c>
      <c r="AS427" s="428">
        <f t="shared" si="202"/>
        <v>143.54000000000087</v>
      </c>
      <c r="AT427" s="428">
        <f t="shared" si="203"/>
        <v>158.45999999999913</v>
      </c>
      <c r="AU427" s="428">
        <f t="shared" si="204"/>
        <v>136.48999999999796</v>
      </c>
      <c r="AV427" s="428">
        <f t="shared" si="205"/>
        <v>159.36000000000058</v>
      </c>
      <c r="AW427" s="428">
        <f t="shared" si="206"/>
        <v>143.54000000000087</v>
      </c>
      <c r="AX427" s="428">
        <f t="shared" si="207"/>
        <v>158.45999999999913</v>
      </c>
    </row>
    <row r="428">
      <c r="A428" s="413">
        <v>423</v>
      </c>
      <c r="B428" s="290" cm="1">
        <f t="array" ref="B428">IF(Parameters!$C$55="No",IF($A428&lt;=Parameters!$D$23,Parameters!$C$23*$A428,IF($A428&lt;=Parameters!$D$24,Parameters!$C$23*Parameters!$D$23+Parameters!$C$24*($A428-Parameters!$D$23),IF($A428&lt;=Parameters!$D$25,Parameters!$C$23*Parameters!$D$23+Parameters!$C$24*(Parameters!$D$24-Parameters!$D$23)+Parameters!$C$25*($A428-Parameters!$D$24),Parameters!$C$23*Parameters!$D$23+Parameters!$C$24*(Parameters!$D$24-Parameters!$D$23)+Parameters!$C$25*(Parameters!$D$25-Parameters!$D$24)+Parameters!$C$26*($A428-Parameters!$D$25)))),_xlfn.IFS($A428&lt;=Parameters!$D$23,Parameters!$C$23*$A428,$A428&lt;=Parameters!$D$24,Parameters!$C$24*$A428,$A428&lt;=Parameters!$D$25,Parameters!$C$25*$A428,$A428&gt;Parameters!$D$25,Parameters!$C$26*$A428))</f>
        <v>44139.270000000004</v>
      </c>
      <c r="C428" s="290">
        <f t="shared" si="208"/>
        <v>104.34815602836881</v>
      </c>
      <c r="D428" s="290" cm="1">
        <f t="array" ref="D428">IF(Parameters!$C$55="No",IF($A428&lt;=Parameters!$D$28,Parameters!$C$28*$A428,IF($A428&lt;=Parameters!$D$29,Parameters!$C$28*Parameters!$D$28+Parameters!$C$29*($A428-Parameters!$D$28),IF($A428&lt;=Parameters!$D$30,Parameters!$C$28*Parameters!$D$28+Parameters!$C$29*(Parameters!$D$29-Parameters!$D$28)+Parameters!$C$30*($A428-Parameters!$D$29),Parameters!$C$28*Parameters!$D$28+Parameters!$C$29*(Parameters!$D$29-Parameters!$D$28)+Parameters!$C$30*(Parameters!$D$30-Parameters!$D$29)+Parameters!$C$31*($A428-Parameters!$D$30)))),_xlfn.IFS($A428&lt;=Parameters!$D$28,Parameters!$C$28*$A428,$A428&lt;=Parameters!$D$29,Parameters!$C$29*$A428,$A428&lt;=Parameters!$D$30,Parameters!$C$30*$A428,$A428&gt;Parameters!$D$30,Parameters!$C$31*$A428))</f>
        <v>54893.78</v>
      </c>
      <c r="E428" s="290">
        <f t="shared" si="208"/>
        <v>129.77252955082741</v>
      </c>
      <c r="F428" s="290" cm="1">
        <f t="array" ref="F428">IF(Parameters!$C$55="No",IF($A428&lt;=Parameters!$D$34,Parameters!$C$34*$A428,IF($A428&lt;=Parameters!$D$35,Parameters!$C$34*Parameters!$D$34+Parameters!$C$35*($A428-Parameters!$D$34),IF($A428&lt;=Parameters!$D$36,Parameters!$C$34*Parameters!$D$34+Parameters!$C$35*(Parameters!$D$35-Parameters!$D$34)+Parameters!$C$36*($A428-Parameters!$D$35),Parameters!$C$34*Parameters!$D$34+Parameters!$C$35*(Parameters!$D$35-Parameters!$D$34)+Parameters!$C$36*(Parameters!$D$36-Parameters!$D$35)+Parameters!$C$37*($A428-Parameters!$D$36)))),_xlfn.IFS($A428&lt;=Parameters!$D$34,Parameters!$C$34*$A428,$A428&lt;=Parameters!$D$35,Parameters!$C$35*$A428,$A428&lt;=Parameters!$D$36,Parameters!$C$36*$A428,$A428&gt;Parameters!$D$36,Parameters!$C$37*$A428))</f>
        <v>57486.42</v>
      </c>
      <c r="G428" s="290">
        <f t="shared" si="209"/>
        <v>135.90170212765958</v>
      </c>
      <c r="H428" s="290" cm="1">
        <f t="array" ref="H428">IF(Parameters!$C$55="No",IF($A428&lt;=Parameters!$D$39,Parameters!$C$39*$A428,IF($A428&lt;=Parameters!$D$40,Parameters!$C$39*Parameters!$D$39+Parameters!$C$40*($A428-Parameters!$D$39),IF($A428&lt;=Parameters!$D$41,Parameters!$C$39*Parameters!$D$39+Parameters!$C$40*(Parameters!$D$40-Parameters!$D$39)+Parameters!$C$41*($A428-Parameters!$D$40),Parameters!$C$39*Parameters!$D$39+Parameters!$C$40*(Parameters!$D$40-Parameters!$D$39)+Parameters!$C$41*(Parameters!$D$41-Parameters!$D$40)+Parameters!$C$42*($A428-Parameters!$D$41)))),_xlfn.IFS($A428&lt;=Parameters!$D$39,Parameters!$C$39*$A428,$A428&lt;=Parameters!$D$40,Parameters!$C$40*$A428,$A428&lt;=Parameters!$D$41,Parameters!$C$41*$A428,$A428&gt;Parameters!$D$41,Parameters!$C$42*$A428))</f>
        <v>60937.08</v>
      </c>
      <c r="I428" s="290">
        <f t="shared" si="210"/>
        <v>144.05929078014185</v>
      </c>
      <c r="J428" s="290" cm="1">
        <f t="array" ref="J428">IF(Parameters!$D$55="No",IF($A428&lt;=Parameters!$F$23,Parameters!$E$23*$A428,IF($A428&lt;=Parameters!$F$24,Parameters!$E$23*Parameters!$F$23+Parameters!$E$24*($A428-Parameters!$F$23),IF($A428&lt;=Parameters!$F$25,Parameters!$E$23*Parameters!$F$23+Parameters!$E$24*(Parameters!$F$24-Parameters!$F$23)+Parameters!$E$25*($A428-Parameters!$F$24),Parameters!$E$23*Parameters!$F$23+Parameters!$E$24*(Parameters!$F$24-Parameters!$F$23)+Parameters!$E$25*(Parameters!$F$25-Parameters!$F$24)+Parameters!$E$26*($A428-Parameters!$F$25)))),_xlfn.IFS($A428&lt;=Parameters!$F$23,Parameters!$E$23*$A428,$A428&lt;=Parameters!$F$24,Parameters!$E$24*$A428,$A428&lt;=Parameters!$F$25,Parameters!$E$25*$A428,$A428&gt;Parameters!$F$25,Parameters!$E$26*$A428))</f>
        <v>44139.270000000004</v>
      </c>
      <c r="K428" s="290">
        <f t="shared" si="186"/>
        <v>104.34815602836881</v>
      </c>
      <c r="L428" s="290" cm="1">
        <f t="array" ref="L428">IF(Parameters!$D$55="No",IF($A428&lt;=Parameters!$F$28,Parameters!$E$28*$A428,IF($A428&lt;=Parameters!$F$29,Parameters!$E$28*Parameters!$F$28+Parameters!$E$29*($A428-Parameters!$F$28),IF($A428&lt;=Parameters!$F$30,Parameters!$E$28*Parameters!$F$28+Parameters!$E$29*(Parameters!$F$29-Parameters!$F$28)+Parameters!$E$30*($A428-Parameters!$F$29),Parameters!$E$28*Parameters!$F$28+Parameters!$E$29*(Parameters!$F$29-Parameters!$F$28)+Parameters!$E$30*(Parameters!$F$30-Parameters!$F$29)+Parameters!$E$31*($A428-Parameters!$F$30)))),_xlfn.IFS($A428&lt;=Parameters!$F$28,Parameters!$E$28*$A428,$A428&lt;=Parameters!$F$29,Parameters!$E$29*$A428,$A428&lt;=Parameters!$F$30,Parameters!$E$30*$A428,$A428&gt;Parameters!$F$30,Parameters!$E$31*$A428))</f>
        <v>54893.78</v>
      </c>
      <c r="M428" s="290">
        <f t="shared" si="187"/>
        <v>129.77252955082741</v>
      </c>
      <c r="N428" s="290" cm="1">
        <f t="array" ref="N428">IF(Parameters!$D$55="No",IF($A428&lt;=Parameters!$F$34,Parameters!$E$34*$A428,IF($A428&lt;=Parameters!$F$35,Parameters!$E$34*Parameters!$F$34+Parameters!$E$35*($A428-Parameters!$F$34),IF($A428&lt;=Parameters!$F$36,Parameters!$E$34*Parameters!$F$34+Parameters!$E$35*(Parameters!$F$35-Parameters!$F$34)+Parameters!$E$36*($A428-Parameters!$F$35),Parameters!$E$34*Parameters!$F$34+Parameters!$E$35*(Parameters!$F$35-Parameters!$F$34)+Parameters!$E$36*(Parameters!$F$36-Parameters!$F$35)+Parameters!$E$37*($A428-Parameters!$F$36)))),_xlfn.IFS($A428&lt;=Parameters!$F$34,Parameters!$E$34*$A428,$A428&lt;=Parameters!$F$35,Parameters!$E$35*$A428,$A428&lt;=Parameters!$F$36,Parameters!$E$36*$A428,$A428&gt;Parameters!$F$36,Parameters!$E$37*$A428))</f>
        <v>57486.42</v>
      </c>
      <c r="O428" s="290">
        <f t="shared" si="211"/>
        <v>135.90170212765958</v>
      </c>
      <c r="P428" s="290" cm="1">
        <f t="array" ref="P428">IF(Parameters!$D$55="No",IF($A428&lt;=Parameters!$F$39,Parameters!$E$39*$A428,IF($A428&lt;=Parameters!$F$40,Parameters!$E$39*Parameters!$F$39+Parameters!$E$40*($A428-Parameters!$F$39),IF($A428&lt;=Parameters!$F$41,Parameters!$E$39*Parameters!$F$39+Parameters!$E$40*(Parameters!$F$40-Parameters!$F$39)+Parameters!$E$41*($A428-Parameters!$F$40),Parameters!$E$39*Parameters!$F$39+Parameters!$E$40*(Parameters!$F$40-Parameters!$F$39)+Parameters!$E$41*(Parameters!$F$41-Parameters!$F$40)+Parameters!$E$42*($A428-Parameters!$F$41)))),_xlfn.IFS($A428&lt;=Parameters!$F$39,Parameters!$E$39*$A428,$A428&lt;=Parameters!$F$40,Parameters!$E$40*$A428,$A428&lt;=Parameters!$F$41,Parameters!$E$41*$A428,$A428&gt;Parameters!$F$41,Parameters!$E$42*$A428))</f>
        <v>60937.08</v>
      </c>
      <c r="Q428" s="290">
        <f t="shared" si="212"/>
        <v>144.05929078014185</v>
      </c>
      <c r="R428" s="290" cm="1">
        <f t="array" ref="R428">IF(Parameters!$E$55="No",IF($A428&lt;=Parameters!$H$23,Parameters!$G$23*$A428,IF($A428&lt;=Parameters!$H$24,Parameters!$G$23*Parameters!$H$23+Parameters!$G$24*($A428-Parameters!$H$23),IF($A428&lt;=Parameters!$H$25,Parameters!$G$23*Parameters!$H$23+Parameters!$G$24*(Parameters!$H$24-Parameters!$H$23)+Parameters!$G$25*($A428-Parameters!$H$24),Parameters!$G$23*Parameters!$H$23+Parameters!$G$24*(Parameters!$H$24-Parameters!$H$23)+Parameters!$G$25*(Parameters!$H$25-Parameters!$H$24)+Parameters!$G$26*($A428-Parameters!$H$25)))),_xlfn.IFS($A428&lt;=Parameters!$H$23,Parameters!$G$23*$A428,$A428&lt;=Parameters!$H$24,Parameters!$G$24*$A428,$A428&lt;=Parameters!$H$25,Parameters!$G$25*$A428,$A428&gt;Parameters!$H$25,Parameters!$G$26*$A428))</f>
        <v>44139.270000000004</v>
      </c>
      <c r="S428" s="290">
        <f t="shared" si="188"/>
        <v>104.34815602836881</v>
      </c>
      <c r="T428" s="290" cm="1">
        <f t="array" ref="T428">IF(Parameters!$E$55="No",IF($A428&lt;=Parameters!$H$28,Parameters!$G$28*$A428,IF($A428&lt;=Parameters!$H$29,Parameters!$G$28*Parameters!$H$28+Parameters!$G$29*($A428-Parameters!$H$28),IF($A428&lt;=Parameters!$H$30,Parameters!$G$28*Parameters!$H$28+Parameters!$G$29*(Parameters!$H$29-Parameters!$H$28)+Parameters!$G$30*($A428-Parameters!$H$29),Parameters!$G$28*Parameters!$H$28+Parameters!$G$29*(Parameters!$H$29-Parameters!$H$28)+Parameters!$G$30*(Parameters!$H$30-Parameters!$H$29)+Parameters!$G$31*($A428-Parameters!$H$30)))),_xlfn.IFS($A428&lt;=Parameters!$H$28,Parameters!$G$28*$A428,$A428&lt;=Parameters!$H$29,Parameters!$G$29*$A428,$A428&lt;=Parameters!$H$30,Parameters!$G$30*$A428,$A428&gt;Parameters!$H$30,Parameters!$G$31*$A428))</f>
        <v>54893.78</v>
      </c>
      <c r="U428" s="290">
        <f t="shared" si="189"/>
        <v>129.77252955082741</v>
      </c>
      <c r="V428" s="290" cm="1">
        <f t="array" ref="V428">IF(Parameters!$E$55="No",IF($A428&lt;=Parameters!$H$34,Parameters!$G$34*$A428,IF($A428&lt;=Parameters!$H$35,Parameters!$G$34*Parameters!$H$34+Parameters!$G$35*($A428-Parameters!$H$34),IF($A428&lt;=Parameters!$H$36,Parameters!$G$34*Parameters!$H$34+Parameters!$G$35*(Parameters!$H$35-Parameters!$H$34)+Parameters!$G$36*($A428-Parameters!$H$35),Parameters!$G$34*Parameters!$H$34+Parameters!$G$35*(Parameters!$H$35-Parameters!$H$34)+Parameters!$G$36*(Parameters!$H$36-Parameters!$H$35)+Parameters!$G$37*($A428-Parameters!$H$36)))),_xlfn.IFS($A428&lt;=Parameters!$H$34,Parameters!$G$34*$A428,$A428&lt;=Parameters!$H$35,Parameters!$G$35*$A428,$A428&lt;=Parameters!$H$36,Parameters!$G$36*$A428,$A428&gt;Parameters!$H$36,Parameters!$G$37*$A428))</f>
        <v>57486.42</v>
      </c>
      <c r="W428" s="290">
        <f t="shared" si="213"/>
        <v>135.90170212765958</v>
      </c>
      <c r="X428" s="290" cm="1">
        <f t="array" ref="X428">IF(Parameters!$E$55="No",IF($A428&lt;=Parameters!$H$39,Parameters!$G$39*$A428,IF($A428&lt;=Parameters!$H$40,Parameters!$G$39*Parameters!$H$39+Parameters!$G$40*($A428-Parameters!$H$39),IF($A428&lt;=Parameters!$H$41,Parameters!$G$39*Parameters!$H$39+Parameters!$G$40*(Parameters!$H$40-Parameters!$H$39)+Parameters!$G$41*($A428-Parameters!$H$40),Parameters!$G$39*Parameters!$H$39+Parameters!$G$40*(Parameters!$H$40-Parameters!$H$39)+Parameters!$G$41*(Parameters!$H$41-Parameters!$H$40)+Parameters!$G$42*($A428-Parameters!$H$41)))),_xlfn.IFS($A428&lt;=Parameters!$H$39,Parameters!$G$39*$A428,$A428&lt;=Parameters!$H$40,Parameters!$G$40*$A428,$A428&lt;=Parameters!$H$41,Parameters!$G$41*$A428,$A428&gt;Parameters!$H$41,Parameters!$G$42*$A428))</f>
        <v>60937.08</v>
      </c>
      <c r="Y428" s="290">
        <f t="shared" si="214"/>
        <v>144.05929078014185</v>
      </c>
      <c r="Z428" s="290" cm="1">
        <f t="array" ref="Z428">IF(Parameters!$F$55="No",IF($A428&lt;=Parameters!$J$23,Parameters!$I$23*$A428,IF($A428&lt;=Parameters!$J$24,Parameters!$I$23*Parameters!$J$23+Parameters!$I$24*($A428-Parameters!$J$23),IF($A428&lt;=Parameters!$J$25,Parameters!$I$23*Parameters!$J$23+Parameters!$I$24*(Parameters!$J$24-Parameters!$J$23)+Parameters!$I$25*($A428-Parameters!$J$24),Parameters!$I$23*Parameters!$J$23+Parameters!$I$24*(Parameters!$J$24-Parameters!$J$23)+Parameters!$I$25*(Parameters!$J$25-Parameters!$J$24)+Parameters!$I$26*($A428-Parameters!$J$25)))),_xlfn.IFS($A428&lt;=Parameters!$J$23,Parameters!$I$23*$A428,$A428&lt;=Parameters!$J$24,Parameters!$I$24*$A428,$A428&lt;=Parameters!$J$25,Parameters!$I$25*$A428,$A428&gt;Parameters!$J$25,Parameters!$I$26*$A428))</f>
        <v>44139.270000000004</v>
      </c>
      <c r="AA428" s="290">
        <f t="shared" si="190"/>
        <v>104.34815602836881</v>
      </c>
      <c r="AB428" s="290" cm="1">
        <f t="array" ref="AB428">IF(Parameters!$F$55="No",IF($A428&lt;=Parameters!$J$28,Parameters!$I$28*$A428,IF($A428&lt;=Parameters!$J$29,Parameters!$I$28*Parameters!$J$28+Parameters!$I$29*($A428-Parameters!$J$28),IF($A428&lt;=Parameters!$J$30,Parameters!$I$28*Parameters!$J$28+Parameters!$I$29*(Parameters!$J$29-Parameters!$J$28)+Parameters!$I$30*($A428-Parameters!$J$29),Parameters!$I$28*Parameters!$J$28+Parameters!$I$29*(Parameters!$J$29-Parameters!$J$28)+Parameters!$I$30*(Parameters!$J$30-Parameters!$J$29)+Parameters!$I$31*($A428-Parameters!$J$30)))),_xlfn.IFS($A428&lt;=Parameters!$J$28,Parameters!$I$28*$A428,$A428&lt;=Parameters!$J$29,Parameters!$I$29*$A428,$A428&lt;=Parameters!$J$30,Parameters!$I$30*$A428,$A428&gt;Parameters!$J$30,Parameters!$I$31*$A428))</f>
        <v>54893.78</v>
      </c>
      <c r="AC428" s="290">
        <f t="shared" si="191"/>
        <v>129.77252955082741</v>
      </c>
      <c r="AD428" s="290" cm="1">
        <f t="array" ref="AD428">IF(Parameters!$F$55="No",IF($A428&lt;=Parameters!$J$34,Parameters!$I$34*$A428,IF($A428&lt;=Parameters!$J$35,Parameters!$I$34*Parameters!$J$34+Parameters!$I$35*($A428-Parameters!$J$34),IF($A428&lt;=Parameters!$J$36,Parameters!$I$34*Parameters!$J$34+Parameters!$I$35*(Parameters!$J$35-Parameters!$J$34)+Parameters!$I$36*($A428-Parameters!$J$35),Parameters!$I$34*Parameters!$J$34+Parameters!$I$35*(Parameters!$J$35-Parameters!$J$34)+Parameters!$I$36*(Parameters!$J$36-Parameters!$J$35)+Parameters!$I$37*($A428-Parameters!$J$36)))),_xlfn.IFS($A428&lt;=Parameters!$J$34,Parameters!$I$34*$A428,$A428&lt;=Parameters!$J$35,Parameters!$I$35*$A428,$A428&lt;=Parameters!$J$36,Parameters!$I$36*$A428,$A428&gt;Parameters!$J$36,Parameters!$I$37*$A428))</f>
        <v>57486.42</v>
      </c>
      <c r="AE428" s="290">
        <f t="shared" si="215"/>
        <v>135.90170212765958</v>
      </c>
      <c r="AF428" s="290" cm="1">
        <f t="array" ref="AF428">IF(Parameters!$F$55="No",IF($A428&lt;=Parameters!$J$39,Parameters!$I$39*$A428,IF($A428&lt;=Parameters!$J$40,Parameters!$I$39*Parameters!$J$39+Parameters!$I$40*($A428-Parameters!$J$39),IF($A428&lt;=Parameters!$J$41,Parameters!$I$39*Parameters!$J$39+Parameters!$I$40*(Parameters!$J$40-Parameters!$J$39)+Parameters!$I$41*($A428-Parameters!$J$40),Parameters!$I$39*Parameters!$J$39+Parameters!$I$40*(Parameters!$J$40-Parameters!$J$39)+Parameters!$I$41*(Parameters!$J$41-Parameters!$J$40)+Parameters!$I$42*($A428-Parameters!$J$41)))),_xlfn.IFS($A428&lt;=Parameters!$J$39,Parameters!$I$39*$A428,$A428&lt;=Parameters!$J$40,Parameters!$I$40*$A428,$A428&lt;=Parameters!$J$41,Parameters!$I$41*$A428,$A428&gt;Parameters!$J$41,Parameters!$I$42*$A428))</f>
        <v>60937.08</v>
      </c>
      <c r="AG428" s="290">
        <f t="shared" si="216"/>
        <v>144.05929078014185</v>
      </c>
      <c r="AI428" s="428">
        <f t="shared" si="192"/>
        <v>136.49000000000524</v>
      </c>
      <c r="AJ428" s="428">
        <f t="shared" si="193"/>
        <v>159.36000000000058</v>
      </c>
      <c r="AK428" s="428">
        <f t="shared" si="194"/>
        <v>143.54000000000087</v>
      </c>
      <c r="AL428" s="428">
        <f t="shared" si="195"/>
        <v>158.45999999999913</v>
      </c>
      <c r="AM428" s="428">
        <f t="shared" si="196"/>
        <v>136.49000000000524</v>
      </c>
      <c r="AN428" s="428">
        <f t="shared" si="197"/>
        <v>159.36000000000058</v>
      </c>
      <c r="AO428" s="428">
        <f t="shared" si="198"/>
        <v>143.54000000000087</v>
      </c>
      <c r="AP428" s="428">
        <f t="shared" si="199"/>
        <v>158.45999999999913</v>
      </c>
      <c r="AQ428" s="428">
        <f t="shared" si="200"/>
        <v>136.49000000000524</v>
      </c>
      <c r="AR428" s="428">
        <f t="shared" si="201"/>
        <v>159.36000000000058</v>
      </c>
      <c r="AS428" s="428">
        <f t="shared" si="202"/>
        <v>143.54000000000087</v>
      </c>
      <c r="AT428" s="428">
        <f t="shared" si="203"/>
        <v>158.45999999999913</v>
      </c>
      <c r="AU428" s="428">
        <f t="shared" si="204"/>
        <v>136.49000000000524</v>
      </c>
      <c r="AV428" s="428">
        <f t="shared" si="205"/>
        <v>159.36000000000058</v>
      </c>
      <c r="AW428" s="428">
        <f t="shared" si="206"/>
        <v>143.54000000000087</v>
      </c>
      <c r="AX428" s="428">
        <f t="shared" si="207"/>
        <v>158.45999999999913</v>
      </c>
    </row>
    <row r="429">
      <c r="A429" s="413">
        <v>424</v>
      </c>
      <c r="B429" s="290" cm="1">
        <f t="array" ref="B429">IF(Parameters!$C$55="No",IF($A429&lt;=Parameters!$D$23,Parameters!$C$23*$A429,IF($A429&lt;=Parameters!$D$24,Parameters!$C$23*Parameters!$D$23+Parameters!$C$24*($A429-Parameters!$D$23),IF($A429&lt;=Parameters!$D$25,Parameters!$C$23*Parameters!$D$23+Parameters!$C$24*(Parameters!$D$24-Parameters!$D$23)+Parameters!$C$25*($A429-Parameters!$D$24),Parameters!$C$23*Parameters!$D$23+Parameters!$C$24*(Parameters!$D$24-Parameters!$D$23)+Parameters!$C$25*(Parameters!$D$25-Parameters!$D$24)+Parameters!$C$26*($A429-Parameters!$D$25)))),_xlfn.IFS($A429&lt;=Parameters!$D$23,Parameters!$C$23*$A429,$A429&lt;=Parameters!$D$24,Parameters!$C$24*$A429,$A429&lt;=Parameters!$D$25,Parameters!$C$25*$A429,$A429&gt;Parameters!$D$25,Parameters!$C$26*$A429))</f>
        <v>44275.76</v>
      </c>
      <c r="C429" s="290">
        <f t="shared" si="208"/>
        <v>104.42396226415094</v>
      </c>
      <c r="D429" s="290" cm="1">
        <f t="array" ref="D429">IF(Parameters!$C$55="No",IF($A429&lt;=Parameters!$D$28,Parameters!$C$28*$A429,IF($A429&lt;=Parameters!$D$29,Parameters!$C$28*Parameters!$D$28+Parameters!$C$29*($A429-Parameters!$D$28),IF($A429&lt;=Parameters!$D$30,Parameters!$C$28*Parameters!$D$28+Parameters!$C$29*(Parameters!$D$29-Parameters!$D$28)+Parameters!$C$30*($A429-Parameters!$D$29),Parameters!$C$28*Parameters!$D$28+Parameters!$C$29*(Parameters!$D$29-Parameters!$D$28)+Parameters!$C$30*(Parameters!$D$30-Parameters!$D$29)+Parameters!$C$31*($A429-Parameters!$D$30)))),_xlfn.IFS($A429&lt;=Parameters!$D$28,Parameters!$C$28*$A429,$A429&lt;=Parameters!$D$29,Parameters!$C$29*$A429,$A429&lt;=Parameters!$D$30,Parameters!$C$30*$A429,$A429&gt;Parameters!$D$30,Parameters!$C$31*$A429))</f>
        <v>55053.14</v>
      </c>
      <c r="E429" s="290">
        <f t="shared" si="208"/>
        <v>129.8423113207547</v>
      </c>
      <c r="F429" s="290" cm="1">
        <f t="array" ref="F429">IF(Parameters!$C$55="No",IF($A429&lt;=Parameters!$D$34,Parameters!$C$34*$A429,IF($A429&lt;=Parameters!$D$35,Parameters!$C$34*Parameters!$D$34+Parameters!$C$35*($A429-Parameters!$D$34),IF($A429&lt;=Parameters!$D$36,Parameters!$C$34*Parameters!$D$34+Parameters!$C$35*(Parameters!$D$35-Parameters!$D$34)+Parameters!$C$36*($A429-Parameters!$D$35),Parameters!$C$34*Parameters!$D$34+Parameters!$C$35*(Parameters!$D$35-Parameters!$D$34)+Parameters!$C$36*(Parameters!$D$36-Parameters!$D$35)+Parameters!$C$37*($A429-Parameters!$D$36)))),_xlfn.IFS($A429&lt;=Parameters!$D$34,Parameters!$C$34*$A429,$A429&lt;=Parameters!$D$35,Parameters!$C$35*$A429,$A429&lt;=Parameters!$D$36,Parameters!$C$36*$A429,$A429&gt;Parameters!$D$36,Parameters!$C$37*$A429))</f>
        <v>57629.96</v>
      </c>
      <c r="G429" s="290">
        <f t="shared" si="209"/>
        <v>135.91971698113207</v>
      </c>
      <c r="H429" s="290" cm="1">
        <f t="array" ref="H429">IF(Parameters!$C$55="No",IF($A429&lt;=Parameters!$D$39,Parameters!$C$39*$A429,IF($A429&lt;=Parameters!$D$40,Parameters!$C$39*Parameters!$D$39+Parameters!$C$40*($A429-Parameters!$D$39),IF($A429&lt;=Parameters!$D$41,Parameters!$C$39*Parameters!$D$39+Parameters!$C$40*(Parameters!$D$40-Parameters!$D$39)+Parameters!$C$41*($A429-Parameters!$D$40),Parameters!$C$39*Parameters!$D$39+Parameters!$C$40*(Parameters!$D$40-Parameters!$D$39)+Parameters!$C$41*(Parameters!$D$41-Parameters!$D$40)+Parameters!$C$42*($A429-Parameters!$D$41)))),_xlfn.IFS($A429&lt;=Parameters!$D$39,Parameters!$C$39*$A429,$A429&lt;=Parameters!$D$40,Parameters!$C$40*$A429,$A429&lt;=Parameters!$D$41,Parameters!$C$41*$A429,$A429&gt;Parameters!$D$41,Parameters!$C$42*$A429))</f>
        <v>61095.54</v>
      </c>
      <c r="I429" s="290">
        <f t="shared" si="210"/>
        <v>144.09325471698114</v>
      </c>
      <c r="J429" s="290" cm="1">
        <f t="array" ref="J429">IF(Parameters!$D$55="No",IF($A429&lt;=Parameters!$F$23,Parameters!$E$23*$A429,IF($A429&lt;=Parameters!$F$24,Parameters!$E$23*Parameters!$F$23+Parameters!$E$24*($A429-Parameters!$F$23),IF($A429&lt;=Parameters!$F$25,Parameters!$E$23*Parameters!$F$23+Parameters!$E$24*(Parameters!$F$24-Parameters!$F$23)+Parameters!$E$25*($A429-Parameters!$F$24),Parameters!$E$23*Parameters!$F$23+Parameters!$E$24*(Parameters!$F$24-Parameters!$F$23)+Parameters!$E$25*(Parameters!$F$25-Parameters!$F$24)+Parameters!$E$26*($A429-Parameters!$F$25)))),_xlfn.IFS($A429&lt;=Parameters!$F$23,Parameters!$E$23*$A429,$A429&lt;=Parameters!$F$24,Parameters!$E$24*$A429,$A429&lt;=Parameters!$F$25,Parameters!$E$25*$A429,$A429&gt;Parameters!$F$25,Parameters!$E$26*$A429))</f>
        <v>44275.76</v>
      </c>
      <c r="K429" s="290">
        <f t="shared" si="186"/>
        <v>104.42396226415094</v>
      </c>
      <c r="L429" s="290" cm="1">
        <f t="array" ref="L429">IF(Parameters!$D$55="No",IF($A429&lt;=Parameters!$F$28,Parameters!$E$28*$A429,IF($A429&lt;=Parameters!$F$29,Parameters!$E$28*Parameters!$F$28+Parameters!$E$29*($A429-Parameters!$F$28),IF($A429&lt;=Parameters!$F$30,Parameters!$E$28*Parameters!$F$28+Parameters!$E$29*(Parameters!$F$29-Parameters!$F$28)+Parameters!$E$30*($A429-Parameters!$F$29),Parameters!$E$28*Parameters!$F$28+Parameters!$E$29*(Parameters!$F$29-Parameters!$F$28)+Parameters!$E$30*(Parameters!$F$30-Parameters!$F$29)+Parameters!$E$31*($A429-Parameters!$F$30)))),_xlfn.IFS($A429&lt;=Parameters!$F$28,Parameters!$E$28*$A429,$A429&lt;=Parameters!$F$29,Parameters!$E$29*$A429,$A429&lt;=Parameters!$F$30,Parameters!$E$30*$A429,$A429&gt;Parameters!$F$30,Parameters!$E$31*$A429))</f>
        <v>55053.14</v>
      </c>
      <c r="M429" s="290">
        <f t="shared" si="187"/>
        <v>129.8423113207547</v>
      </c>
      <c r="N429" s="290" cm="1">
        <f t="array" ref="N429">IF(Parameters!$D$55="No",IF($A429&lt;=Parameters!$F$34,Parameters!$E$34*$A429,IF($A429&lt;=Parameters!$F$35,Parameters!$E$34*Parameters!$F$34+Parameters!$E$35*($A429-Parameters!$F$34),IF($A429&lt;=Parameters!$F$36,Parameters!$E$34*Parameters!$F$34+Parameters!$E$35*(Parameters!$F$35-Parameters!$F$34)+Parameters!$E$36*($A429-Parameters!$F$35),Parameters!$E$34*Parameters!$F$34+Parameters!$E$35*(Parameters!$F$35-Parameters!$F$34)+Parameters!$E$36*(Parameters!$F$36-Parameters!$F$35)+Parameters!$E$37*($A429-Parameters!$F$36)))),_xlfn.IFS($A429&lt;=Parameters!$F$34,Parameters!$E$34*$A429,$A429&lt;=Parameters!$F$35,Parameters!$E$35*$A429,$A429&lt;=Parameters!$F$36,Parameters!$E$36*$A429,$A429&gt;Parameters!$F$36,Parameters!$E$37*$A429))</f>
        <v>57629.96</v>
      </c>
      <c r="O429" s="290">
        <f t="shared" si="211"/>
        <v>135.91971698113207</v>
      </c>
      <c r="P429" s="290" cm="1">
        <f t="array" ref="P429">IF(Parameters!$D$55="No",IF($A429&lt;=Parameters!$F$39,Parameters!$E$39*$A429,IF($A429&lt;=Parameters!$F$40,Parameters!$E$39*Parameters!$F$39+Parameters!$E$40*($A429-Parameters!$F$39),IF($A429&lt;=Parameters!$F$41,Parameters!$E$39*Parameters!$F$39+Parameters!$E$40*(Parameters!$F$40-Parameters!$F$39)+Parameters!$E$41*($A429-Parameters!$F$40),Parameters!$E$39*Parameters!$F$39+Parameters!$E$40*(Parameters!$F$40-Parameters!$F$39)+Parameters!$E$41*(Parameters!$F$41-Parameters!$F$40)+Parameters!$E$42*($A429-Parameters!$F$41)))),_xlfn.IFS($A429&lt;=Parameters!$F$39,Parameters!$E$39*$A429,$A429&lt;=Parameters!$F$40,Parameters!$E$40*$A429,$A429&lt;=Parameters!$F$41,Parameters!$E$41*$A429,$A429&gt;Parameters!$F$41,Parameters!$E$42*$A429))</f>
        <v>61095.54</v>
      </c>
      <c r="Q429" s="290">
        <f t="shared" si="212"/>
        <v>144.09325471698114</v>
      </c>
      <c r="R429" s="290" cm="1">
        <f t="array" ref="R429">IF(Parameters!$E$55="No",IF($A429&lt;=Parameters!$H$23,Parameters!$G$23*$A429,IF($A429&lt;=Parameters!$H$24,Parameters!$G$23*Parameters!$H$23+Parameters!$G$24*($A429-Parameters!$H$23),IF($A429&lt;=Parameters!$H$25,Parameters!$G$23*Parameters!$H$23+Parameters!$G$24*(Parameters!$H$24-Parameters!$H$23)+Parameters!$G$25*($A429-Parameters!$H$24),Parameters!$G$23*Parameters!$H$23+Parameters!$G$24*(Parameters!$H$24-Parameters!$H$23)+Parameters!$G$25*(Parameters!$H$25-Parameters!$H$24)+Parameters!$G$26*($A429-Parameters!$H$25)))),_xlfn.IFS($A429&lt;=Parameters!$H$23,Parameters!$G$23*$A429,$A429&lt;=Parameters!$H$24,Parameters!$G$24*$A429,$A429&lt;=Parameters!$H$25,Parameters!$G$25*$A429,$A429&gt;Parameters!$H$25,Parameters!$G$26*$A429))</f>
        <v>44275.76</v>
      </c>
      <c r="S429" s="290">
        <f t="shared" si="188"/>
        <v>104.42396226415094</v>
      </c>
      <c r="T429" s="290" cm="1">
        <f t="array" ref="T429">IF(Parameters!$E$55="No",IF($A429&lt;=Parameters!$H$28,Parameters!$G$28*$A429,IF($A429&lt;=Parameters!$H$29,Parameters!$G$28*Parameters!$H$28+Parameters!$G$29*($A429-Parameters!$H$28),IF($A429&lt;=Parameters!$H$30,Parameters!$G$28*Parameters!$H$28+Parameters!$G$29*(Parameters!$H$29-Parameters!$H$28)+Parameters!$G$30*($A429-Parameters!$H$29),Parameters!$G$28*Parameters!$H$28+Parameters!$G$29*(Parameters!$H$29-Parameters!$H$28)+Parameters!$G$30*(Parameters!$H$30-Parameters!$H$29)+Parameters!$G$31*($A429-Parameters!$H$30)))),_xlfn.IFS($A429&lt;=Parameters!$H$28,Parameters!$G$28*$A429,$A429&lt;=Parameters!$H$29,Parameters!$G$29*$A429,$A429&lt;=Parameters!$H$30,Parameters!$G$30*$A429,$A429&gt;Parameters!$H$30,Parameters!$G$31*$A429))</f>
        <v>55053.14</v>
      </c>
      <c r="U429" s="290">
        <f t="shared" si="189"/>
        <v>129.8423113207547</v>
      </c>
      <c r="V429" s="290" cm="1">
        <f t="array" ref="V429">IF(Parameters!$E$55="No",IF($A429&lt;=Parameters!$H$34,Parameters!$G$34*$A429,IF($A429&lt;=Parameters!$H$35,Parameters!$G$34*Parameters!$H$34+Parameters!$G$35*($A429-Parameters!$H$34),IF($A429&lt;=Parameters!$H$36,Parameters!$G$34*Parameters!$H$34+Parameters!$G$35*(Parameters!$H$35-Parameters!$H$34)+Parameters!$G$36*($A429-Parameters!$H$35),Parameters!$G$34*Parameters!$H$34+Parameters!$G$35*(Parameters!$H$35-Parameters!$H$34)+Parameters!$G$36*(Parameters!$H$36-Parameters!$H$35)+Parameters!$G$37*($A429-Parameters!$H$36)))),_xlfn.IFS($A429&lt;=Parameters!$H$34,Parameters!$G$34*$A429,$A429&lt;=Parameters!$H$35,Parameters!$G$35*$A429,$A429&lt;=Parameters!$H$36,Parameters!$G$36*$A429,$A429&gt;Parameters!$H$36,Parameters!$G$37*$A429))</f>
        <v>57629.96</v>
      </c>
      <c r="W429" s="290">
        <f t="shared" si="213"/>
        <v>135.91971698113207</v>
      </c>
      <c r="X429" s="290" cm="1">
        <f t="array" ref="X429">IF(Parameters!$E$55="No",IF($A429&lt;=Parameters!$H$39,Parameters!$G$39*$A429,IF($A429&lt;=Parameters!$H$40,Parameters!$G$39*Parameters!$H$39+Parameters!$G$40*($A429-Parameters!$H$39),IF($A429&lt;=Parameters!$H$41,Parameters!$G$39*Parameters!$H$39+Parameters!$G$40*(Parameters!$H$40-Parameters!$H$39)+Parameters!$G$41*($A429-Parameters!$H$40),Parameters!$G$39*Parameters!$H$39+Parameters!$G$40*(Parameters!$H$40-Parameters!$H$39)+Parameters!$G$41*(Parameters!$H$41-Parameters!$H$40)+Parameters!$G$42*($A429-Parameters!$H$41)))),_xlfn.IFS($A429&lt;=Parameters!$H$39,Parameters!$G$39*$A429,$A429&lt;=Parameters!$H$40,Parameters!$G$40*$A429,$A429&lt;=Parameters!$H$41,Parameters!$G$41*$A429,$A429&gt;Parameters!$H$41,Parameters!$G$42*$A429))</f>
        <v>61095.54</v>
      </c>
      <c r="Y429" s="290">
        <f t="shared" si="214"/>
        <v>144.09325471698114</v>
      </c>
      <c r="Z429" s="290" cm="1">
        <f t="array" ref="Z429">IF(Parameters!$F$55="No",IF($A429&lt;=Parameters!$J$23,Parameters!$I$23*$A429,IF($A429&lt;=Parameters!$J$24,Parameters!$I$23*Parameters!$J$23+Parameters!$I$24*($A429-Parameters!$J$23),IF($A429&lt;=Parameters!$J$25,Parameters!$I$23*Parameters!$J$23+Parameters!$I$24*(Parameters!$J$24-Parameters!$J$23)+Parameters!$I$25*($A429-Parameters!$J$24),Parameters!$I$23*Parameters!$J$23+Parameters!$I$24*(Parameters!$J$24-Parameters!$J$23)+Parameters!$I$25*(Parameters!$J$25-Parameters!$J$24)+Parameters!$I$26*($A429-Parameters!$J$25)))),_xlfn.IFS($A429&lt;=Parameters!$J$23,Parameters!$I$23*$A429,$A429&lt;=Parameters!$J$24,Parameters!$I$24*$A429,$A429&lt;=Parameters!$J$25,Parameters!$I$25*$A429,$A429&gt;Parameters!$J$25,Parameters!$I$26*$A429))</f>
        <v>44275.76</v>
      </c>
      <c r="AA429" s="290">
        <f t="shared" si="190"/>
        <v>104.42396226415094</v>
      </c>
      <c r="AB429" s="290" cm="1">
        <f t="array" ref="AB429">IF(Parameters!$F$55="No",IF($A429&lt;=Parameters!$J$28,Parameters!$I$28*$A429,IF($A429&lt;=Parameters!$J$29,Parameters!$I$28*Parameters!$J$28+Parameters!$I$29*($A429-Parameters!$J$28),IF($A429&lt;=Parameters!$J$30,Parameters!$I$28*Parameters!$J$28+Parameters!$I$29*(Parameters!$J$29-Parameters!$J$28)+Parameters!$I$30*($A429-Parameters!$J$29),Parameters!$I$28*Parameters!$J$28+Parameters!$I$29*(Parameters!$J$29-Parameters!$J$28)+Parameters!$I$30*(Parameters!$J$30-Parameters!$J$29)+Parameters!$I$31*($A429-Parameters!$J$30)))),_xlfn.IFS($A429&lt;=Parameters!$J$28,Parameters!$I$28*$A429,$A429&lt;=Parameters!$J$29,Parameters!$I$29*$A429,$A429&lt;=Parameters!$J$30,Parameters!$I$30*$A429,$A429&gt;Parameters!$J$30,Parameters!$I$31*$A429))</f>
        <v>55053.14</v>
      </c>
      <c r="AC429" s="290">
        <f t="shared" si="191"/>
        <v>129.8423113207547</v>
      </c>
      <c r="AD429" s="290" cm="1">
        <f t="array" ref="AD429">IF(Parameters!$F$55="No",IF($A429&lt;=Parameters!$J$34,Parameters!$I$34*$A429,IF($A429&lt;=Parameters!$J$35,Parameters!$I$34*Parameters!$J$34+Parameters!$I$35*($A429-Parameters!$J$34),IF($A429&lt;=Parameters!$J$36,Parameters!$I$34*Parameters!$J$34+Parameters!$I$35*(Parameters!$J$35-Parameters!$J$34)+Parameters!$I$36*($A429-Parameters!$J$35),Parameters!$I$34*Parameters!$J$34+Parameters!$I$35*(Parameters!$J$35-Parameters!$J$34)+Parameters!$I$36*(Parameters!$J$36-Parameters!$J$35)+Parameters!$I$37*($A429-Parameters!$J$36)))),_xlfn.IFS($A429&lt;=Parameters!$J$34,Parameters!$I$34*$A429,$A429&lt;=Parameters!$J$35,Parameters!$I$35*$A429,$A429&lt;=Parameters!$J$36,Parameters!$I$36*$A429,$A429&gt;Parameters!$J$36,Parameters!$I$37*$A429))</f>
        <v>57629.96</v>
      </c>
      <c r="AE429" s="290">
        <f t="shared" si="215"/>
        <v>135.91971698113207</v>
      </c>
      <c r="AF429" s="290" cm="1">
        <f t="array" ref="AF429">IF(Parameters!$F$55="No",IF($A429&lt;=Parameters!$J$39,Parameters!$I$39*$A429,IF($A429&lt;=Parameters!$J$40,Parameters!$I$39*Parameters!$J$39+Parameters!$I$40*($A429-Parameters!$J$39),IF($A429&lt;=Parameters!$J$41,Parameters!$I$39*Parameters!$J$39+Parameters!$I$40*(Parameters!$J$40-Parameters!$J$39)+Parameters!$I$41*($A429-Parameters!$J$40),Parameters!$I$39*Parameters!$J$39+Parameters!$I$40*(Parameters!$J$40-Parameters!$J$39)+Parameters!$I$41*(Parameters!$J$41-Parameters!$J$40)+Parameters!$I$42*($A429-Parameters!$J$41)))),_xlfn.IFS($A429&lt;=Parameters!$J$39,Parameters!$I$39*$A429,$A429&lt;=Parameters!$J$40,Parameters!$I$40*$A429,$A429&lt;=Parameters!$J$41,Parameters!$I$41*$A429,$A429&gt;Parameters!$J$41,Parameters!$I$42*$A429))</f>
        <v>61095.54</v>
      </c>
      <c r="AG429" s="290">
        <f t="shared" si="216"/>
        <v>144.09325471698114</v>
      </c>
      <c r="AI429" s="428">
        <f t="shared" si="192"/>
        <v>136.48999999999796</v>
      </c>
      <c r="AJ429" s="428">
        <f t="shared" si="193"/>
        <v>159.36000000000058</v>
      </c>
      <c r="AK429" s="428">
        <f t="shared" si="194"/>
        <v>143.54000000000087</v>
      </c>
      <c r="AL429" s="428">
        <f t="shared" si="195"/>
        <v>158.45999999999913</v>
      </c>
      <c r="AM429" s="428">
        <f t="shared" si="196"/>
        <v>136.48999999999796</v>
      </c>
      <c r="AN429" s="428">
        <f t="shared" si="197"/>
        <v>159.36000000000058</v>
      </c>
      <c r="AO429" s="428">
        <f t="shared" si="198"/>
        <v>143.54000000000087</v>
      </c>
      <c r="AP429" s="428">
        <f t="shared" si="199"/>
        <v>158.45999999999913</v>
      </c>
      <c r="AQ429" s="428">
        <f t="shared" si="200"/>
        <v>136.48999999999796</v>
      </c>
      <c r="AR429" s="428">
        <f t="shared" si="201"/>
        <v>159.36000000000058</v>
      </c>
      <c r="AS429" s="428">
        <f t="shared" si="202"/>
        <v>143.54000000000087</v>
      </c>
      <c r="AT429" s="428">
        <f t="shared" si="203"/>
        <v>158.45999999999913</v>
      </c>
      <c r="AU429" s="428">
        <f t="shared" si="204"/>
        <v>136.48999999999796</v>
      </c>
      <c r="AV429" s="428">
        <f t="shared" si="205"/>
        <v>159.36000000000058</v>
      </c>
      <c r="AW429" s="428">
        <f t="shared" si="206"/>
        <v>143.54000000000087</v>
      </c>
      <c r="AX429" s="428">
        <f t="shared" si="207"/>
        <v>158.45999999999913</v>
      </c>
    </row>
    <row r="430">
      <c r="A430" s="413">
        <v>425</v>
      </c>
      <c r="B430" s="290" cm="1">
        <f t="array" ref="B430">IF(Parameters!$C$55="No",IF($A430&lt;=Parameters!$D$23,Parameters!$C$23*$A430,IF($A430&lt;=Parameters!$D$24,Parameters!$C$23*Parameters!$D$23+Parameters!$C$24*($A430-Parameters!$D$23),IF($A430&lt;=Parameters!$D$25,Parameters!$C$23*Parameters!$D$23+Parameters!$C$24*(Parameters!$D$24-Parameters!$D$23)+Parameters!$C$25*($A430-Parameters!$D$24),Parameters!$C$23*Parameters!$D$23+Parameters!$C$24*(Parameters!$D$24-Parameters!$D$23)+Parameters!$C$25*(Parameters!$D$25-Parameters!$D$24)+Parameters!$C$26*($A430-Parameters!$D$25)))),_xlfn.IFS($A430&lt;=Parameters!$D$23,Parameters!$C$23*$A430,$A430&lt;=Parameters!$D$24,Parameters!$C$24*$A430,$A430&lt;=Parameters!$D$25,Parameters!$C$25*$A430,$A430&gt;Parameters!$D$25,Parameters!$C$26*$A430))</f>
        <v>44412.25</v>
      </c>
      <c r="C430" s="290">
        <f t="shared" si="208"/>
        <v>104.49941176470588</v>
      </c>
      <c r="D430" s="290" cm="1">
        <f t="array" ref="D430">IF(Parameters!$C$55="No",IF($A430&lt;=Parameters!$D$28,Parameters!$C$28*$A430,IF($A430&lt;=Parameters!$D$29,Parameters!$C$28*Parameters!$D$28+Parameters!$C$29*($A430-Parameters!$D$28),IF($A430&lt;=Parameters!$D$30,Parameters!$C$28*Parameters!$D$28+Parameters!$C$29*(Parameters!$D$29-Parameters!$D$28)+Parameters!$C$30*($A430-Parameters!$D$29),Parameters!$C$28*Parameters!$D$28+Parameters!$C$29*(Parameters!$D$29-Parameters!$D$28)+Parameters!$C$30*(Parameters!$D$30-Parameters!$D$29)+Parameters!$C$31*($A430-Parameters!$D$30)))),_xlfn.IFS($A430&lt;=Parameters!$D$28,Parameters!$C$28*$A430,$A430&lt;=Parameters!$D$29,Parameters!$C$29*$A430,$A430&lt;=Parameters!$D$30,Parameters!$C$30*$A430,$A430&gt;Parameters!$D$30,Parameters!$C$31*$A430))</f>
        <v>55212.5</v>
      </c>
      <c r="E430" s="290">
        <f t="shared" si="208"/>
        <v>129.91176470588235</v>
      </c>
      <c r="F430" s="290" cm="1">
        <f t="array" ref="F430">IF(Parameters!$C$55="No",IF($A430&lt;=Parameters!$D$34,Parameters!$C$34*$A430,IF($A430&lt;=Parameters!$D$35,Parameters!$C$34*Parameters!$D$34+Parameters!$C$35*($A430-Parameters!$D$34),IF($A430&lt;=Parameters!$D$36,Parameters!$C$34*Parameters!$D$34+Parameters!$C$35*(Parameters!$D$35-Parameters!$D$34)+Parameters!$C$36*($A430-Parameters!$D$35),Parameters!$C$34*Parameters!$D$34+Parameters!$C$35*(Parameters!$D$35-Parameters!$D$34)+Parameters!$C$36*(Parameters!$D$36-Parameters!$D$35)+Parameters!$C$37*($A430-Parameters!$D$36)))),_xlfn.IFS($A430&lt;=Parameters!$D$34,Parameters!$C$34*$A430,$A430&lt;=Parameters!$D$35,Parameters!$C$35*$A430,$A430&lt;=Parameters!$D$36,Parameters!$C$36*$A430,$A430&gt;Parameters!$D$36,Parameters!$C$37*$A430))</f>
        <v>57773.5</v>
      </c>
      <c r="G430" s="290">
        <f t="shared" si="209"/>
        <v>135.93764705882353</v>
      </c>
      <c r="H430" s="290" cm="1">
        <f t="array" ref="H430">IF(Parameters!$C$55="No",IF($A430&lt;=Parameters!$D$39,Parameters!$C$39*$A430,IF($A430&lt;=Parameters!$D$40,Parameters!$C$39*Parameters!$D$39+Parameters!$C$40*($A430-Parameters!$D$39),IF($A430&lt;=Parameters!$D$41,Parameters!$C$39*Parameters!$D$39+Parameters!$C$40*(Parameters!$D$40-Parameters!$D$39)+Parameters!$C$41*($A430-Parameters!$D$40),Parameters!$C$39*Parameters!$D$39+Parameters!$C$40*(Parameters!$D$40-Parameters!$D$39)+Parameters!$C$41*(Parameters!$D$41-Parameters!$D$40)+Parameters!$C$42*($A430-Parameters!$D$41)))),_xlfn.IFS($A430&lt;=Parameters!$D$39,Parameters!$C$39*$A430,$A430&lt;=Parameters!$D$40,Parameters!$C$40*$A430,$A430&lt;=Parameters!$D$41,Parameters!$C$41*$A430,$A430&gt;Parameters!$D$41,Parameters!$C$42*$A430))</f>
        <v>61254</v>
      </c>
      <c r="I430" s="290">
        <f t="shared" si="210"/>
        <v>144.12705882352941</v>
      </c>
      <c r="J430" s="290" cm="1">
        <f t="array" ref="J430">IF(Parameters!$D$55="No",IF($A430&lt;=Parameters!$F$23,Parameters!$E$23*$A430,IF($A430&lt;=Parameters!$F$24,Parameters!$E$23*Parameters!$F$23+Parameters!$E$24*($A430-Parameters!$F$23),IF($A430&lt;=Parameters!$F$25,Parameters!$E$23*Parameters!$F$23+Parameters!$E$24*(Parameters!$F$24-Parameters!$F$23)+Parameters!$E$25*($A430-Parameters!$F$24),Parameters!$E$23*Parameters!$F$23+Parameters!$E$24*(Parameters!$F$24-Parameters!$F$23)+Parameters!$E$25*(Parameters!$F$25-Parameters!$F$24)+Parameters!$E$26*($A430-Parameters!$F$25)))),_xlfn.IFS($A430&lt;=Parameters!$F$23,Parameters!$E$23*$A430,$A430&lt;=Parameters!$F$24,Parameters!$E$24*$A430,$A430&lt;=Parameters!$F$25,Parameters!$E$25*$A430,$A430&gt;Parameters!$F$25,Parameters!$E$26*$A430))</f>
        <v>44412.25</v>
      </c>
      <c r="K430" s="290">
        <f t="shared" si="186"/>
        <v>104.49941176470588</v>
      </c>
      <c r="L430" s="290" cm="1">
        <f t="array" ref="L430">IF(Parameters!$D$55="No",IF($A430&lt;=Parameters!$F$28,Parameters!$E$28*$A430,IF($A430&lt;=Parameters!$F$29,Parameters!$E$28*Parameters!$F$28+Parameters!$E$29*($A430-Parameters!$F$28),IF($A430&lt;=Parameters!$F$30,Parameters!$E$28*Parameters!$F$28+Parameters!$E$29*(Parameters!$F$29-Parameters!$F$28)+Parameters!$E$30*($A430-Parameters!$F$29),Parameters!$E$28*Parameters!$F$28+Parameters!$E$29*(Parameters!$F$29-Parameters!$F$28)+Parameters!$E$30*(Parameters!$F$30-Parameters!$F$29)+Parameters!$E$31*($A430-Parameters!$F$30)))),_xlfn.IFS($A430&lt;=Parameters!$F$28,Parameters!$E$28*$A430,$A430&lt;=Parameters!$F$29,Parameters!$E$29*$A430,$A430&lt;=Parameters!$F$30,Parameters!$E$30*$A430,$A430&gt;Parameters!$F$30,Parameters!$E$31*$A430))</f>
        <v>55212.5</v>
      </c>
      <c r="M430" s="290">
        <f t="shared" si="187"/>
        <v>129.91176470588235</v>
      </c>
      <c r="N430" s="290" cm="1">
        <f t="array" ref="N430">IF(Parameters!$D$55="No",IF($A430&lt;=Parameters!$F$34,Parameters!$E$34*$A430,IF($A430&lt;=Parameters!$F$35,Parameters!$E$34*Parameters!$F$34+Parameters!$E$35*($A430-Parameters!$F$34),IF($A430&lt;=Parameters!$F$36,Parameters!$E$34*Parameters!$F$34+Parameters!$E$35*(Parameters!$F$35-Parameters!$F$34)+Parameters!$E$36*($A430-Parameters!$F$35),Parameters!$E$34*Parameters!$F$34+Parameters!$E$35*(Parameters!$F$35-Parameters!$F$34)+Parameters!$E$36*(Parameters!$F$36-Parameters!$F$35)+Parameters!$E$37*($A430-Parameters!$F$36)))),_xlfn.IFS($A430&lt;=Parameters!$F$34,Parameters!$E$34*$A430,$A430&lt;=Parameters!$F$35,Parameters!$E$35*$A430,$A430&lt;=Parameters!$F$36,Parameters!$E$36*$A430,$A430&gt;Parameters!$F$36,Parameters!$E$37*$A430))</f>
        <v>57773.5</v>
      </c>
      <c r="O430" s="290">
        <f t="shared" si="211"/>
        <v>135.93764705882353</v>
      </c>
      <c r="P430" s="290" cm="1">
        <f t="array" ref="P430">IF(Parameters!$D$55="No",IF($A430&lt;=Parameters!$F$39,Parameters!$E$39*$A430,IF($A430&lt;=Parameters!$F$40,Parameters!$E$39*Parameters!$F$39+Parameters!$E$40*($A430-Parameters!$F$39),IF($A430&lt;=Parameters!$F$41,Parameters!$E$39*Parameters!$F$39+Parameters!$E$40*(Parameters!$F$40-Parameters!$F$39)+Parameters!$E$41*($A430-Parameters!$F$40),Parameters!$E$39*Parameters!$F$39+Parameters!$E$40*(Parameters!$F$40-Parameters!$F$39)+Parameters!$E$41*(Parameters!$F$41-Parameters!$F$40)+Parameters!$E$42*($A430-Parameters!$F$41)))),_xlfn.IFS($A430&lt;=Parameters!$F$39,Parameters!$E$39*$A430,$A430&lt;=Parameters!$F$40,Parameters!$E$40*$A430,$A430&lt;=Parameters!$F$41,Parameters!$E$41*$A430,$A430&gt;Parameters!$F$41,Parameters!$E$42*$A430))</f>
        <v>61254</v>
      </c>
      <c r="Q430" s="290">
        <f t="shared" si="212"/>
        <v>144.12705882352941</v>
      </c>
      <c r="R430" s="290" cm="1">
        <f t="array" ref="R430">IF(Parameters!$E$55="No",IF($A430&lt;=Parameters!$H$23,Parameters!$G$23*$A430,IF($A430&lt;=Parameters!$H$24,Parameters!$G$23*Parameters!$H$23+Parameters!$G$24*($A430-Parameters!$H$23),IF($A430&lt;=Parameters!$H$25,Parameters!$G$23*Parameters!$H$23+Parameters!$G$24*(Parameters!$H$24-Parameters!$H$23)+Parameters!$G$25*($A430-Parameters!$H$24),Parameters!$G$23*Parameters!$H$23+Parameters!$G$24*(Parameters!$H$24-Parameters!$H$23)+Parameters!$G$25*(Parameters!$H$25-Parameters!$H$24)+Parameters!$G$26*($A430-Parameters!$H$25)))),_xlfn.IFS($A430&lt;=Parameters!$H$23,Parameters!$G$23*$A430,$A430&lt;=Parameters!$H$24,Parameters!$G$24*$A430,$A430&lt;=Parameters!$H$25,Parameters!$G$25*$A430,$A430&gt;Parameters!$H$25,Parameters!$G$26*$A430))</f>
        <v>44412.25</v>
      </c>
      <c r="S430" s="290">
        <f t="shared" si="188"/>
        <v>104.49941176470588</v>
      </c>
      <c r="T430" s="290" cm="1">
        <f t="array" ref="T430">IF(Parameters!$E$55="No",IF($A430&lt;=Parameters!$H$28,Parameters!$G$28*$A430,IF($A430&lt;=Parameters!$H$29,Parameters!$G$28*Parameters!$H$28+Parameters!$G$29*($A430-Parameters!$H$28),IF($A430&lt;=Parameters!$H$30,Parameters!$G$28*Parameters!$H$28+Parameters!$G$29*(Parameters!$H$29-Parameters!$H$28)+Parameters!$G$30*($A430-Parameters!$H$29),Parameters!$G$28*Parameters!$H$28+Parameters!$G$29*(Parameters!$H$29-Parameters!$H$28)+Parameters!$G$30*(Parameters!$H$30-Parameters!$H$29)+Parameters!$G$31*($A430-Parameters!$H$30)))),_xlfn.IFS($A430&lt;=Parameters!$H$28,Parameters!$G$28*$A430,$A430&lt;=Parameters!$H$29,Parameters!$G$29*$A430,$A430&lt;=Parameters!$H$30,Parameters!$G$30*$A430,$A430&gt;Parameters!$H$30,Parameters!$G$31*$A430))</f>
        <v>55212.5</v>
      </c>
      <c r="U430" s="290">
        <f t="shared" si="189"/>
        <v>129.91176470588235</v>
      </c>
      <c r="V430" s="290" cm="1">
        <f t="array" ref="V430">IF(Parameters!$E$55="No",IF($A430&lt;=Parameters!$H$34,Parameters!$G$34*$A430,IF($A430&lt;=Parameters!$H$35,Parameters!$G$34*Parameters!$H$34+Parameters!$G$35*($A430-Parameters!$H$34),IF($A430&lt;=Parameters!$H$36,Parameters!$G$34*Parameters!$H$34+Parameters!$G$35*(Parameters!$H$35-Parameters!$H$34)+Parameters!$G$36*($A430-Parameters!$H$35),Parameters!$G$34*Parameters!$H$34+Parameters!$G$35*(Parameters!$H$35-Parameters!$H$34)+Parameters!$G$36*(Parameters!$H$36-Parameters!$H$35)+Parameters!$G$37*($A430-Parameters!$H$36)))),_xlfn.IFS($A430&lt;=Parameters!$H$34,Parameters!$G$34*$A430,$A430&lt;=Parameters!$H$35,Parameters!$G$35*$A430,$A430&lt;=Parameters!$H$36,Parameters!$G$36*$A430,$A430&gt;Parameters!$H$36,Parameters!$G$37*$A430))</f>
        <v>57773.5</v>
      </c>
      <c r="W430" s="290">
        <f t="shared" si="213"/>
        <v>135.93764705882353</v>
      </c>
      <c r="X430" s="290" cm="1">
        <f t="array" ref="X430">IF(Parameters!$E$55="No",IF($A430&lt;=Parameters!$H$39,Parameters!$G$39*$A430,IF($A430&lt;=Parameters!$H$40,Parameters!$G$39*Parameters!$H$39+Parameters!$G$40*($A430-Parameters!$H$39),IF($A430&lt;=Parameters!$H$41,Parameters!$G$39*Parameters!$H$39+Parameters!$G$40*(Parameters!$H$40-Parameters!$H$39)+Parameters!$G$41*($A430-Parameters!$H$40),Parameters!$G$39*Parameters!$H$39+Parameters!$G$40*(Parameters!$H$40-Parameters!$H$39)+Parameters!$G$41*(Parameters!$H$41-Parameters!$H$40)+Parameters!$G$42*($A430-Parameters!$H$41)))),_xlfn.IFS($A430&lt;=Parameters!$H$39,Parameters!$G$39*$A430,$A430&lt;=Parameters!$H$40,Parameters!$G$40*$A430,$A430&lt;=Parameters!$H$41,Parameters!$G$41*$A430,$A430&gt;Parameters!$H$41,Parameters!$G$42*$A430))</f>
        <v>61254</v>
      </c>
      <c r="Y430" s="290">
        <f t="shared" si="214"/>
        <v>144.12705882352941</v>
      </c>
      <c r="Z430" s="290" cm="1">
        <f t="array" ref="Z430">IF(Parameters!$F$55="No",IF($A430&lt;=Parameters!$J$23,Parameters!$I$23*$A430,IF($A430&lt;=Parameters!$J$24,Parameters!$I$23*Parameters!$J$23+Parameters!$I$24*($A430-Parameters!$J$23),IF($A430&lt;=Parameters!$J$25,Parameters!$I$23*Parameters!$J$23+Parameters!$I$24*(Parameters!$J$24-Parameters!$J$23)+Parameters!$I$25*($A430-Parameters!$J$24),Parameters!$I$23*Parameters!$J$23+Parameters!$I$24*(Parameters!$J$24-Parameters!$J$23)+Parameters!$I$25*(Parameters!$J$25-Parameters!$J$24)+Parameters!$I$26*($A430-Parameters!$J$25)))),_xlfn.IFS($A430&lt;=Parameters!$J$23,Parameters!$I$23*$A430,$A430&lt;=Parameters!$J$24,Parameters!$I$24*$A430,$A430&lt;=Parameters!$J$25,Parameters!$I$25*$A430,$A430&gt;Parameters!$J$25,Parameters!$I$26*$A430))</f>
        <v>44412.25</v>
      </c>
      <c r="AA430" s="290">
        <f t="shared" si="190"/>
        <v>104.49941176470588</v>
      </c>
      <c r="AB430" s="290" cm="1">
        <f t="array" ref="AB430">IF(Parameters!$F$55="No",IF($A430&lt;=Parameters!$J$28,Parameters!$I$28*$A430,IF($A430&lt;=Parameters!$J$29,Parameters!$I$28*Parameters!$J$28+Parameters!$I$29*($A430-Parameters!$J$28),IF($A430&lt;=Parameters!$J$30,Parameters!$I$28*Parameters!$J$28+Parameters!$I$29*(Parameters!$J$29-Parameters!$J$28)+Parameters!$I$30*($A430-Parameters!$J$29),Parameters!$I$28*Parameters!$J$28+Parameters!$I$29*(Parameters!$J$29-Parameters!$J$28)+Parameters!$I$30*(Parameters!$J$30-Parameters!$J$29)+Parameters!$I$31*($A430-Parameters!$J$30)))),_xlfn.IFS($A430&lt;=Parameters!$J$28,Parameters!$I$28*$A430,$A430&lt;=Parameters!$J$29,Parameters!$I$29*$A430,$A430&lt;=Parameters!$J$30,Parameters!$I$30*$A430,$A430&gt;Parameters!$J$30,Parameters!$I$31*$A430))</f>
        <v>55212.5</v>
      </c>
      <c r="AC430" s="290">
        <f t="shared" si="191"/>
        <v>129.91176470588235</v>
      </c>
      <c r="AD430" s="290" cm="1">
        <f t="array" ref="AD430">IF(Parameters!$F$55="No",IF($A430&lt;=Parameters!$J$34,Parameters!$I$34*$A430,IF($A430&lt;=Parameters!$J$35,Parameters!$I$34*Parameters!$J$34+Parameters!$I$35*($A430-Parameters!$J$34),IF($A430&lt;=Parameters!$J$36,Parameters!$I$34*Parameters!$J$34+Parameters!$I$35*(Parameters!$J$35-Parameters!$J$34)+Parameters!$I$36*($A430-Parameters!$J$35),Parameters!$I$34*Parameters!$J$34+Parameters!$I$35*(Parameters!$J$35-Parameters!$J$34)+Parameters!$I$36*(Parameters!$J$36-Parameters!$J$35)+Parameters!$I$37*($A430-Parameters!$J$36)))),_xlfn.IFS($A430&lt;=Parameters!$J$34,Parameters!$I$34*$A430,$A430&lt;=Parameters!$J$35,Parameters!$I$35*$A430,$A430&lt;=Parameters!$J$36,Parameters!$I$36*$A430,$A430&gt;Parameters!$J$36,Parameters!$I$37*$A430))</f>
        <v>57773.5</v>
      </c>
      <c r="AE430" s="290">
        <f t="shared" si="215"/>
        <v>135.93764705882353</v>
      </c>
      <c r="AF430" s="290" cm="1">
        <f t="array" ref="AF430">IF(Parameters!$F$55="No",IF($A430&lt;=Parameters!$J$39,Parameters!$I$39*$A430,IF($A430&lt;=Parameters!$J$40,Parameters!$I$39*Parameters!$J$39+Parameters!$I$40*($A430-Parameters!$J$39),IF($A430&lt;=Parameters!$J$41,Parameters!$I$39*Parameters!$J$39+Parameters!$I$40*(Parameters!$J$40-Parameters!$J$39)+Parameters!$I$41*($A430-Parameters!$J$40),Parameters!$I$39*Parameters!$J$39+Parameters!$I$40*(Parameters!$J$40-Parameters!$J$39)+Parameters!$I$41*(Parameters!$J$41-Parameters!$J$40)+Parameters!$I$42*($A430-Parameters!$J$41)))),_xlfn.IFS($A430&lt;=Parameters!$J$39,Parameters!$I$39*$A430,$A430&lt;=Parameters!$J$40,Parameters!$I$40*$A430,$A430&lt;=Parameters!$J$41,Parameters!$I$41*$A430,$A430&gt;Parameters!$J$41,Parameters!$I$42*$A430))</f>
        <v>61254</v>
      </c>
      <c r="AG430" s="290">
        <f t="shared" si="216"/>
        <v>144.12705882352941</v>
      </c>
      <c r="AI430" s="428">
        <f t="shared" si="192"/>
        <v>136.48999999999796</v>
      </c>
      <c r="AJ430" s="428">
        <f t="shared" si="193"/>
        <v>159.36000000000058</v>
      </c>
      <c r="AK430" s="428">
        <f t="shared" si="194"/>
        <v>143.54000000000087</v>
      </c>
      <c r="AL430" s="428">
        <f t="shared" si="195"/>
        <v>158.45999999999913</v>
      </c>
      <c r="AM430" s="428">
        <f t="shared" si="196"/>
        <v>136.48999999999796</v>
      </c>
      <c r="AN430" s="428">
        <f t="shared" si="197"/>
        <v>159.36000000000058</v>
      </c>
      <c r="AO430" s="428">
        <f t="shared" si="198"/>
        <v>143.54000000000087</v>
      </c>
      <c r="AP430" s="428">
        <f t="shared" si="199"/>
        <v>158.45999999999913</v>
      </c>
      <c r="AQ430" s="428">
        <f t="shared" si="200"/>
        <v>136.48999999999796</v>
      </c>
      <c r="AR430" s="428">
        <f t="shared" si="201"/>
        <v>159.36000000000058</v>
      </c>
      <c r="AS430" s="428">
        <f t="shared" si="202"/>
        <v>143.54000000000087</v>
      </c>
      <c r="AT430" s="428">
        <f t="shared" si="203"/>
        <v>158.45999999999913</v>
      </c>
      <c r="AU430" s="428">
        <f t="shared" si="204"/>
        <v>136.48999999999796</v>
      </c>
      <c r="AV430" s="428">
        <f t="shared" si="205"/>
        <v>159.36000000000058</v>
      </c>
      <c r="AW430" s="428">
        <f t="shared" si="206"/>
        <v>143.54000000000087</v>
      </c>
      <c r="AX430" s="428">
        <f t="shared" si="207"/>
        <v>158.45999999999913</v>
      </c>
    </row>
    <row r="431">
      <c r="A431" s="413">
        <v>426</v>
      </c>
      <c r="B431" s="290" cm="1">
        <f t="array" ref="B431">IF(Parameters!$C$55="No",IF($A431&lt;=Parameters!$D$23,Parameters!$C$23*$A431,IF($A431&lt;=Parameters!$D$24,Parameters!$C$23*Parameters!$D$23+Parameters!$C$24*($A431-Parameters!$D$23),IF($A431&lt;=Parameters!$D$25,Parameters!$C$23*Parameters!$D$23+Parameters!$C$24*(Parameters!$D$24-Parameters!$D$23)+Parameters!$C$25*($A431-Parameters!$D$24),Parameters!$C$23*Parameters!$D$23+Parameters!$C$24*(Parameters!$D$24-Parameters!$D$23)+Parameters!$C$25*(Parameters!$D$25-Parameters!$D$24)+Parameters!$C$26*($A431-Parameters!$D$25)))),_xlfn.IFS($A431&lt;=Parameters!$D$23,Parameters!$C$23*$A431,$A431&lt;=Parameters!$D$24,Parameters!$C$24*$A431,$A431&lt;=Parameters!$D$25,Parameters!$C$25*$A431,$A431&gt;Parameters!$D$25,Parameters!$C$26*$A431))</f>
        <v>44548.740000000005</v>
      </c>
      <c r="C431" s="290">
        <f t="shared" si="208"/>
        <v>104.57450704225353</v>
      </c>
      <c r="D431" s="290" cm="1">
        <f t="array" ref="D431">IF(Parameters!$C$55="No",IF($A431&lt;=Parameters!$D$28,Parameters!$C$28*$A431,IF($A431&lt;=Parameters!$D$29,Parameters!$C$28*Parameters!$D$28+Parameters!$C$29*($A431-Parameters!$D$28),IF($A431&lt;=Parameters!$D$30,Parameters!$C$28*Parameters!$D$28+Parameters!$C$29*(Parameters!$D$29-Parameters!$D$28)+Parameters!$C$30*($A431-Parameters!$D$29),Parameters!$C$28*Parameters!$D$28+Parameters!$C$29*(Parameters!$D$29-Parameters!$D$28)+Parameters!$C$30*(Parameters!$D$30-Parameters!$D$29)+Parameters!$C$31*($A431-Parameters!$D$30)))),_xlfn.IFS($A431&lt;=Parameters!$D$28,Parameters!$C$28*$A431,$A431&lt;=Parameters!$D$29,Parameters!$C$29*$A431,$A431&lt;=Parameters!$D$30,Parameters!$C$30*$A431,$A431&gt;Parameters!$D$30,Parameters!$C$31*$A431))</f>
        <v>55371.86</v>
      </c>
      <c r="E431" s="290">
        <f t="shared" si="208"/>
        <v>129.98089201877934</v>
      </c>
      <c r="F431" s="290" cm="1">
        <f t="array" ref="F431">IF(Parameters!$C$55="No",IF($A431&lt;=Parameters!$D$34,Parameters!$C$34*$A431,IF($A431&lt;=Parameters!$D$35,Parameters!$C$34*Parameters!$D$34+Parameters!$C$35*($A431-Parameters!$D$34),IF($A431&lt;=Parameters!$D$36,Parameters!$C$34*Parameters!$D$34+Parameters!$C$35*(Parameters!$D$35-Parameters!$D$34)+Parameters!$C$36*($A431-Parameters!$D$35),Parameters!$C$34*Parameters!$D$34+Parameters!$C$35*(Parameters!$D$35-Parameters!$D$34)+Parameters!$C$36*(Parameters!$D$36-Parameters!$D$35)+Parameters!$C$37*($A431-Parameters!$D$36)))),_xlfn.IFS($A431&lt;=Parameters!$D$34,Parameters!$C$34*$A431,$A431&lt;=Parameters!$D$35,Parameters!$C$35*$A431,$A431&lt;=Parameters!$D$36,Parameters!$C$36*$A431,$A431&gt;Parameters!$D$36,Parameters!$C$37*$A431))</f>
        <v>57917.04</v>
      </c>
      <c r="G431" s="290">
        <f t="shared" si="209"/>
        <v>135.95549295774649</v>
      </c>
      <c r="H431" s="290" cm="1">
        <f t="array" ref="H431">IF(Parameters!$C$55="No",IF($A431&lt;=Parameters!$D$39,Parameters!$C$39*$A431,IF($A431&lt;=Parameters!$D$40,Parameters!$C$39*Parameters!$D$39+Parameters!$C$40*($A431-Parameters!$D$39),IF($A431&lt;=Parameters!$D$41,Parameters!$C$39*Parameters!$D$39+Parameters!$C$40*(Parameters!$D$40-Parameters!$D$39)+Parameters!$C$41*($A431-Parameters!$D$40),Parameters!$C$39*Parameters!$D$39+Parameters!$C$40*(Parameters!$D$40-Parameters!$D$39)+Parameters!$C$41*(Parameters!$D$41-Parameters!$D$40)+Parameters!$C$42*($A431-Parameters!$D$41)))),_xlfn.IFS($A431&lt;=Parameters!$D$39,Parameters!$C$39*$A431,$A431&lt;=Parameters!$D$40,Parameters!$C$40*$A431,$A431&lt;=Parameters!$D$41,Parameters!$C$41*$A431,$A431&gt;Parameters!$D$41,Parameters!$C$42*$A431))</f>
        <v>61412.460000000006</v>
      </c>
      <c r="I431" s="290">
        <f t="shared" si="210"/>
        <v>144.16070422535213</v>
      </c>
      <c r="J431" s="290" cm="1">
        <f t="array" ref="J431">IF(Parameters!$D$55="No",IF($A431&lt;=Parameters!$F$23,Parameters!$E$23*$A431,IF($A431&lt;=Parameters!$F$24,Parameters!$E$23*Parameters!$F$23+Parameters!$E$24*($A431-Parameters!$F$23),IF($A431&lt;=Parameters!$F$25,Parameters!$E$23*Parameters!$F$23+Parameters!$E$24*(Parameters!$F$24-Parameters!$F$23)+Parameters!$E$25*($A431-Parameters!$F$24),Parameters!$E$23*Parameters!$F$23+Parameters!$E$24*(Parameters!$F$24-Parameters!$F$23)+Parameters!$E$25*(Parameters!$F$25-Parameters!$F$24)+Parameters!$E$26*($A431-Parameters!$F$25)))),_xlfn.IFS($A431&lt;=Parameters!$F$23,Parameters!$E$23*$A431,$A431&lt;=Parameters!$F$24,Parameters!$E$24*$A431,$A431&lt;=Parameters!$F$25,Parameters!$E$25*$A431,$A431&gt;Parameters!$F$25,Parameters!$E$26*$A431))</f>
        <v>44548.740000000005</v>
      </c>
      <c r="K431" s="290">
        <f t="shared" si="186"/>
        <v>104.57450704225353</v>
      </c>
      <c r="L431" s="290" cm="1">
        <f t="array" ref="L431">IF(Parameters!$D$55="No",IF($A431&lt;=Parameters!$F$28,Parameters!$E$28*$A431,IF($A431&lt;=Parameters!$F$29,Parameters!$E$28*Parameters!$F$28+Parameters!$E$29*($A431-Parameters!$F$28),IF($A431&lt;=Parameters!$F$30,Parameters!$E$28*Parameters!$F$28+Parameters!$E$29*(Parameters!$F$29-Parameters!$F$28)+Parameters!$E$30*($A431-Parameters!$F$29),Parameters!$E$28*Parameters!$F$28+Parameters!$E$29*(Parameters!$F$29-Parameters!$F$28)+Parameters!$E$30*(Parameters!$F$30-Parameters!$F$29)+Parameters!$E$31*($A431-Parameters!$F$30)))),_xlfn.IFS($A431&lt;=Parameters!$F$28,Parameters!$E$28*$A431,$A431&lt;=Parameters!$F$29,Parameters!$E$29*$A431,$A431&lt;=Parameters!$F$30,Parameters!$E$30*$A431,$A431&gt;Parameters!$F$30,Parameters!$E$31*$A431))</f>
        <v>55371.86</v>
      </c>
      <c r="M431" s="290">
        <f t="shared" si="187"/>
        <v>129.98089201877934</v>
      </c>
      <c r="N431" s="290" cm="1">
        <f t="array" ref="N431">IF(Parameters!$D$55="No",IF($A431&lt;=Parameters!$F$34,Parameters!$E$34*$A431,IF($A431&lt;=Parameters!$F$35,Parameters!$E$34*Parameters!$F$34+Parameters!$E$35*($A431-Parameters!$F$34),IF($A431&lt;=Parameters!$F$36,Parameters!$E$34*Parameters!$F$34+Parameters!$E$35*(Parameters!$F$35-Parameters!$F$34)+Parameters!$E$36*($A431-Parameters!$F$35),Parameters!$E$34*Parameters!$F$34+Parameters!$E$35*(Parameters!$F$35-Parameters!$F$34)+Parameters!$E$36*(Parameters!$F$36-Parameters!$F$35)+Parameters!$E$37*($A431-Parameters!$F$36)))),_xlfn.IFS($A431&lt;=Parameters!$F$34,Parameters!$E$34*$A431,$A431&lt;=Parameters!$F$35,Parameters!$E$35*$A431,$A431&lt;=Parameters!$F$36,Parameters!$E$36*$A431,$A431&gt;Parameters!$F$36,Parameters!$E$37*$A431))</f>
        <v>57917.04</v>
      </c>
      <c r="O431" s="290">
        <f t="shared" si="211"/>
        <v>135.95549295774649</v>
      </c>
      <c r="P431" s="290" cm="1">
        <f t="array" ref="P431">IF(Parameters!$D$55="No",IF($A431&lt;=Parameters!$F$39,Parameters!$E$39*$A431,IF($A431&lt;=Parameters!$F$40,Parameters!$E$39*Parameters!$F$39+Parameters!$E$40*($A431-Parameters!$F$39),IF($A431&lt;=Parameters!$F$41,Parameters!$E$39*Parameters!$F$39+Parameters!$E$40*(Parameters!$F$40-Parameters!$F$39)+Parameters!$E$41*($A431-Parameters!$F$40),Parameters!$E$39*Parameters!$F$39+Parameters!$E$40*(Parameters!$F$40-Parameters!$F$39)+Parameters!$E$41*(Parameters!$F$41-Parameters!$F$40)+Parameters!$E$42*($A431-Parameters!$F$41)))),_xlfn.IFS($A431&lt;=Parameters!$F$39,Parameters!$E$39*$A431,$A431&lt;=Parameters!$F$40,Parameters!$E$40*$A431,$A431&lt;=Parameters!$F$41,Parameters!$E$41*$A431,$A431&gt;Parameters!$F$41,Parameters!$E$42*$A431))</f>
        <v>61412.460000000006</v>
      </c>
      <c r="Q431" s="290">
        <f t="shared" si="212"/>
        <v>144.16070422535213</v>
      </c>
      <c r="R431" s="290" cm="1">
        <f t="array" ref="R431">IF(Parameters!$E$55="No",IF($A431&lt;=Parameters!$H$23,Parameters!$G$23*$A431,IF($A431&lt;=Parameters!$H$24,Parameters!$G$23*Parameters!$H$23+Parameters!$G$24*($A431-Parameters!$H$23),IF($A431&lt;=Parameters!$H$25,Parameters!$G$23*Parameters!$H$23+Parameters!$G$24*(Parameters!$H$24-Parameters!$H$23)+Parameters!$G$25*($A431-Parameters!$H$24),Parameters!$G$23*Parameters!$H$23+Parameters!$G$24*(Parameters!$H$24-Parameters!$H$23)+Parameters!$G$25*(Parameters!$H$25-Parameters!$H$24)+Parameters!$G$26*($A431-Parameters!$H$25)))),_xlfn.IFS($A431&lt;=Parameters!$H$23,Parameters!$G$23*$A431,$A431&lt;=Parameters!$H$24,Parameters!$G$24*$A431,$A431&lt;=Parameters!$H$25,Parameters!$G$25*$A431,$A431&gt;Parameters!$H$25,Parameters!$G$26*$A431))</f>
        <v>44548.740000000005</v>
      </c>
      <c r="S431" s="290">
        <f t="shared" si="188"/>
        <v>104.57450704225353</v>
      </c>
      <c r="T431" s="290" cm="1">
        <f t="array" ref="T431">IF(Parameters!$E$55="No",IF($A431&lt;=Parameters!$H$28,Parameters!$G$28*$A431,IF($A431&lt;=Parameters!$H$29,Parameters!$G$28*Parameters!$H$28+Parameters!$G$29*($A431-Parameters!$H$28),IF($A431&lt;=Parameters!$H$30,Parameters!$G$28*Parameters!$H$28+Parameters!$G$29*(Parameters!$H$29-Parameters!$H$28)+Parameters!$G$30*($A431-Parameters!$H$29),Parameters!$G$28*Parameters!$H$28+Parameters!$G$29*(Parameters!$H$29-Parameters!$H$28)+Parameters!$G$30*(Parameters!$H$30-Parameters!$H$29)+Parameters!$G$31*($A431-Parameters!$H$30)))),_xlfn.IFS($A431&lt;=Parameters!$H$28,Parameters!$G$28*$A431,$A431&lt;=Parameters!$H$29,Parameters!$G$29*$A431,$A431&lt;=Parameters!$H$30,Parameters!$G$30*$A431,$A431&gt;Parameters!$H$30,Parameters!$G$31*$A431))</f>
        <v>55371.86</v>
      </c>
      <c r="U431" s="290">
        <f t="shared" si="189"/>
        <v>129.98089201877934</v>
      </c>
      <c r="V431" s="290" cm="1">
        <f t="array" ref="V431">IF(Parameters!$E$55="No",IF($A431&lt;=Parameters!$H$34,Parameters!$G$34*$A431,IF($A431&lt;=Parameters!$H$35,Parameters!$G$34*Parameters!$H$34+Parameters!$G$35*($A431-Parameters!$H$34),IF($A431&lt;=Parameters!$H$36,Parameters!$G$34*Parameters!$H$34+Parameters!$G$35*(Parameters!$H$35-Parameters!$H$34)+Parameters!$G$36*($A431-Parameters!$H$35),Parameters!$G$34*Parameters!$H$34+Parameters!$G$35*(Parameters!$H$35-Parameters!$H$34)+Parameters!$G$36*(Parameters!$H$36-Parameters!$H$35)+Parameters!$G$37*($A431-Parameters!$H$36)))),_xlfn.IFS($A431&lt;=Parameters!$H$34,Parameters!$G$34*$A431,$A431&lt;=Parameters!$H$35,Parameters!$G$35*$A431,$A431&lt;=Parameters!$H$36,Parameters!$G$36*$A431,$A431&gt;Parameters!$H$36,Parameters!$G$37*$A431))</f>
        <v>57917.04</v>
      </c>
      <c r="W431" s="290">
        <f t="shared" si="213"/>
        <v>135.95549295774649</v>
      </c>
      <c r="X431" s="290" cm="1">
        <f t="array" ref="X431">IF(Parameters!$E$55="No",IF($A431&lt;=Parameters!$H$39,Parameters!$G$39*$A431,IF($A431&lt;=Parameters!$H$40,Parameters!$G$39*Parameters!$H$39+Parameters!$G$40*($A431-Parameters!$H$39),IF($A431&lt;=Parameters!$H$41,Parameters!$G$39*Parameters!$H$39+Parameters!$G$40*(Parameters!$H$40-Parameters!$H$39)+Parameters!$G$41*($A431-Parameters!$H$40),Parameters!$G$39*Parameters!$H$39+Parameters!$G$40*(Parameters!$H$40-Parameters!$H$39)+Parameters!$G$41*(Parameters!$H$41-Parameters!$H$40)+Parameters!$G$42*($A431-Parameters!$H$41)))),_xlfn.IFS($A431&lt;=Parameters!$H$39,Parameters!$G$39*$A431,$A431&lt;=Parameters!$H$40,Parameters!$G$40*$A431,$A431&lt;=Parameters!$H$41,Parameters!$G$41*$A431,$A431&gt;Parameters!$H$41,Parameters!$G$42*$A431))</f>
        <v>61412.460000000006</v>
      </c>
      <c r="Y431" s="290">
        <f t="shared" si="214"/>
        <v>144.16070422535213</v>
      </c>
      <c r="Z431" s="290" cm="1">
        <f t="array" ref="Z431">IF(Parameters!$F$55="No",IF($A431&lt;=Parameters!$J$23,Parameters!$I$23*$A431,IF($A431&lt;=Parameters!$J$24,Parameters!$I$23*Parameters!$J$23+Parameters!$I$24*($A431-Parameters!$J$23),IF($A431&lt;=Parameters!$J$25,Parameters!$I$23*Parameters!$J$23+Parameters!$I$24*(Parameters!$J$24-Parameters!$J$23)+Parameters!$I$25*($A431-Parameters!$J$24),Parameters!$I$23*Parameters!$J$23+Parameters!$I$24*(Parameters!$J$24-Parameters!$J$23)+Parameters!$I$25*(Parameters!$J$25-Parameters!$J$24)+Parameters!$I$26*($A431-Parameters!$J$25)))),_xlfn.IFS($A431&lt;=Parameters!$J$23,Parameters!$I$23*$A431,$A431&lt;=Parameters!$J$24,Parameters!$I$24*$A431,$A431&lt;=Parameters!$J$25,Parameters!$I$25*$A431,$A431&gt;Parameters!$J$25,Parameters!$I$26*$A431))</f>
        <v>44548.740000000005</v>
      </c>
      <c r="AA431" s="290">
        <f t="shared" si="190"/>
        <v>104.57450704225353</v>
      </c>
      <c r="AB431" s="290" cm="1">
        <f t="array" ref="AB431">IF(Parameters!$F$55="No",IF($A431&lt;=Parameters!$J$28,Parameters!$I$28*$A431,IF($A431&lt;=Parameters!$J$29,Parameters!$I$28*Parameters!$J$28+Parameters!$I$29*($A431-Parameters!$J$28),IF($A431&lt;=Parameters!$J$30,Parameters!$I$28*Parameters!$J$28+Parameters!$I$29*(Parameters!$J$29-Parameters!$J$28)+Parameters!$I$30*($A431-Parameters!$J$29),Parameters!$I$28*Parameters!$J$28+Parameters!$I$29*(Parameters!$J$29-Parameters!$J$28)+Parameters!$I$30*(Parameters!$J$30-Parameters!$J$29)+Parameters!$I$31*($A431-Parameters!$J$30)))),_xlfn.IFS($A431&lt;=Parameters!$J$28,Parameters!$I$28*$A431,$A431&lt;=Parameters!$J$29,Parameters!$I$29*$A431,$A431&lt;=Parameters!$J$30,Parameters!$I$30*$A431,$A431&gt;Parameters!$J$30,Parameters!$I$31*$A431))</f>
        <v>55371.86</v>
      </c>
      <c r="AC431" s="290">
        <f t="shared" si="191"/>
        <v>129.98089201877934</v>
      </c>
      <c r="AD431" s="290" cm="1">
        <f t="array" ref="AD431">IF(Parameters!$F$55="No",IF($A431&lt;=Parameters!$J$34,Parameters!$I$34*$A431,IF($A431&lt;=Parameters!$J$35,Parameters!$I$34*Parameters!$J$34+Parameters!$I$35*($A431-Parameters!$J$34),IF($A431&lt;=Parameters!$J$36,Parameters!$I$34*Parameters!$J$34+Parameters!$I$35*(Parameters!$J$35-Parameters!$J$34)+Parameters!$I$36*($A431-Parameters!$J$35),Parameters!$I$34*Parameters!$J$34+Parameters!$I$35*(Parameters!$J$35-Parameters!$J$34)+Parameters!$I$36*(Parameters!$J$36-Parameters!$J$35)+Parameters!$I$37*($A431-Parameters!$J$36)))),_xlfn.IFS($A431&lt;=Parameters!$J$34,Parameters!$I$34*$A431,$A431&lt;=Parameters!$J$35,Parameters!$I$35*$A431,$A431&lt;=Parameters!$J$36,Parameters!$I$36*$A431,$A431&gt;Parameters!$J$36,Parameters!$I$37*$A431))</f>
        <v>57917.04</v>
      </c>
      <c r="AE431" s="290">
        <f t="shared" si="215"/>
        <v>135.95549295774649</v>
      </c>
      <c r="AF431" s="290" cm="1">
        <f t="array" ref="AF431">IF(Parameters!$F$55="No",IF($A431&lt;=Parameters!$J$39,Parameters!$I$39*$A431,IF($A431&lt;=Parameters!$J$40,Parameters!$I$39*Parameters!$J$39+Parameters!$I$40*($A431-Parameters!$J$39),IF($A431&lt;=Parameters!$J$41,Parameters!$I$39*Parameters!$J$39+Parameters!$I$40*(Parameters!$J$40-Parameters!$J$39)+Parameters!$I$41*($A431-Parameters!$J$40),Parameters!$I$39*Parameters!$J$39+Parameters!$I$40*(Parameters!$J$40-Parameters!$J$39)+Parameters!$I$41*(Parameters!$J$41-Parameters!$J$40)+Parameters!$I$42*($A431-Parameters!$J$41)))),_xlfn.IFS($A431&lt;=Parameters!$J$39,Parameters!$I$39*$A431,$A431&lt;=Parameters!$J$40,Parameters!$I$40*$A431,$A431&lt;=Parameters!$J$41,Parameters!$I$41*$A431,$A431&gt;Parameters!$J$41,Parameters!$I$42*$A431))</f>
        <v>61412.460000000006</v>
      </c>
      <c r="AG431" s="290">
        <f t="shared" si="216"/>
        <v>144.16070422535213</v>
      </c>
      <c r="AI431" s="428">
        <f t="shared" si="192"/>
        <v>136.49000000000524</v>
      </c>
      <c r="AJ431" s="428">
        <f t="shared" si="193"/>
        <v>159.36000000000058</v>
      </c>
      <c r="AK431" s="428">
        <f t="shared" si="194"/>
        <v>143.54000000000087</v>
      </c>
      <c r="AL431" s="428">
        <f t="shared" si="195"/>
        <v>158.4600000000064</v>
      </c>
      <c r="AM431" s="428">
        <f t="shared" si="196"/>
        <v>136.49000000000524</v>
      </c>
      <c r="AN431" s="428">
        <f t="shared" si="197"/>
        <v>159.36000000000058</v>
      </c>
      <c r="AO431" s="428">
        <f t="shared" si="198"/>
        <v>143.54000000000087</v>
      </c>
      <c r="AP431" s="428">
        <f t="shared" si="199"/>
        <v>158.4600000000064</v>
      </c>
      <c r="AQ431" s="428">
        <f t="shared" si="200"/>
        <v>136.49000000000524</v>
      </c>
      <c r="AR431" s="428">
        <f t="shared" si="201"/>
        <v>159.36000000000058</v>
      </c>
      <c r="AS431" s="428">
        <f t="shared" si="202"/>
        <v>143.54000000000087</v>
      </c>
      <c r="AT431" s="428">
        <f t="shared" si="203"/>
        <v>158.4600000000064</v>
      </c>
      <c r="AU431" s="428">
        <f t="shared" si="204"/>
        <v>136.49000000000524</v>
      </c>
      <c r="AV431" s="428">
        <f t="shared" si="205"/>
        <v>159.36000000000058</v>
      </c>
      <c r="AW431" s="428">
        <f t="shared" si="206"/>
        <v>143.54000000000087</v>
      </c>
      <c r="AX431" s="428">
        <f t="shared" si="207"/>
        <v>158.4600000000064</v>
      </c>
    </row>
    <row r="432">
      <c r="A432" s="413">
        <v>427</v>
      </c>
      <c r="B432" s="290" cm="1">
        <f t="array" ref="B432">IF(Parameters!$C$55="No",IF($A432&lt;=Parameters!$D$23,Parameters!$C$23*$A432,IF($A432&lt;=Parameters!$D$24,Parameters!$C$23*Parameters!$D$23+Parameters!$C$24*($A432-Parameters!$D$23),IF($A432&lt;=Parameters!$D$25,Parameters!$C$23*Parameters!$D$23+Parameters!$C$24*(Parameters!$D$24-Parameters!$D$23)+Parameters!$C$25*($A432-Parameters!$D$24),Parameters!$C$23*Parameters!$D$23+Parameters!$C$24*(Parameters!$D$24-Parameters!$D$23)+Parameters!$C$25*(Parameters!$D$25-Parameters!$D$24)+Parameters!$C$26*($A432-Parameters!$D$25)))),_xlfn.IFS($A432&lt;=Parameters!$D$23,Parameters!$C$23*$A432,$A432&lt;=Parameters!$D$24,Parameters!$C$24*$A432,$A432&lt;=Parameters!$D$25,Parameters!$C$25*$A432,$A432&gt;Parameters!$D$25,Parameters!$C$26*$A432))</f>
        <v>44685.229999999996</v>
      </c>
      <c r="C432" s="290">
        <f t="shared" si="208"/>
        <v>104.64925058548009</v>
      </c>
      <c r="D432" s="290" cm="1">
        <f t="array" ref="D432">IF(Parameters!$C$55="No",IF($A432&lt;=Parameters!$D$28,Parameters!$C$28*$A432,IF($A432&lt;=Parameters!$D$29,Parameters!$C$28*Parameters!$D$28+Parameters!$C$29*($A432-Parameters!$D$28),IF($A432&lt;=Parameters!$D$30,Parameters!$C$28*Parameters!$D$28+Parameters!$C$29*(Parameters!$D$29-Parameters!$D$28)+Parameters!$C$30*($A432-Parameters!$D$29),Parameters!$C$28*Parameters!$D$28+Parameters!$C$29*(Parameters!$D$29-Parameters!$D$28)+Parameters!$C$30*(Parameters!$D$30-Parameters!$D$29)+Parameters!$C$31*($A432-Parameters!$D$30)))),_xlfn.IFS($A432&lt;=Parameters!$D$28,Parameters!$C$28*$A432,$A432&lt;=Parameters!$D$29,Parameters!$C$29*$A432,$A432&lt;=Parameters!$D$30,Parameters!$C$30*$A432,$A432&gt;Parameters!$D$30,Parameters!$C$31*$A432))</f>
        <v>55531.22</v>
      </c>
      <c r="E432" s="290">
        <f t="shared" si="208"/>
        <v>130.04969555035129</v>
      </c>
      <c r="F432" s="290" cm="1">
        <f t="array" ref="F432">IF(Parameters!$C$55="No",IF($A432&lt;=Parameters!$D$34,Parameters!$C$34*$A432,IF($A432&lt;=Parameters!$D$35,Parameters!$C$34*Parameters!$D$34+Parameters!$C$35*($A432-Parameters!$D$34),IF($A432&lt;=Parameters!$D$36,Parameters!$C$34*Parameters!$D$34+Parameters!$C$35*(Parameters!$D$35-Parameters!$D$34)+Parameters!$C$36*($A432-Parameters!$D$35),Parameters!$C$34*Parameters!$D$34+Parameters!$C$35*(Parameters!$D$35-Parameters!$D$34)+Parameters!$C$36*(Parameters!$D$36-Parameters!$D$35)+Parameters!$C$37*($A432-Parameters!$D$36)))),_xlfn.IFS($A432&lt;=Parameters!$D$34,Parameters!$C$34*$A432,$A432&lt;=Parameters!$D$35,Parameters!$C$35*$A432,$A432&lt;=Parameters!$D$36,Parameters!$C$36*$A432,$A432&gt;Parameters!$D$36,Parameters!$C$37*$A432))</f>
        <v>58060.579999999994</v>
      </c>
      <c r="G432" s="290">
        <f t="shared" si="209"/>
        <v>135.97325526932082</v>
      </c>
      <c r="H432" s="290" cm="1">
        <f t="array" ref="H432">IF(Parameters!$C$55="No",IF($A432&lt;=Parameters!$D$39,Parameters!$C$39*$A432,IF($A432&lt;=Parameters!$D$40,Parameters!$C$39*Parameters!$D$39+Parameters!$C$40*($A432-Parameters!$D$39),IF($A432&lt;=Parameters!$D$41,Parameters!$C$39*Parameters!$D$39+Parameters!$C$40*(Parameters!$D$40-Parameters!$D$39)+Parameters!$C$41*($A432-Parameters!$D$40),Parameters!$C$39*Parameters!$D$39+Parameters!$C$40*(Parameters!$D$40-Parameters!$D$39)+Parameters!$C$41*(Parameters!$D$41-Parameters!$D$40)+Parameters!$C$42*($A432-Parameters!$D$41)))),_xlfn.IFS($A432&lt;=Parameters!$D$39,Parameters!$C$39*$A432,$A432&lt;=Parameters!$D$40,Parameters!$C$40*$A432,$A432&lt;=Parameters!$D$41,Parameters!$C$41*$A432,$A432&gt;Parameters!$D$41,Parameters!$C$42*$A432))</f>
        <v>61570.92</v>
      </c>
      <c r="I432" s="290">
        <f t="shared" si="210"/>
        <v>144.19419203747071</v>
      </c>
      <c r="J432" s="290" cm="1">
        <f t="array" ref="J432">IF(Parameters!$D$55="No",IF($A432&lt;=Parameters!$F$23,Parameters!$E$23*$A432,IF($A432&lt;=Parameters!$F$24,Parameters!$E$23*Parameters!$F$23+Parameters!$E$24*($A432-Parameters!$F$23),IF($A432&lt;=Parameters!$F$25,Parameters!$E$23*Parameters!$F$23+Parameters!$E$24*(Parameters!$F$24-Parameters!$F$23)+Parameters!$E$25*($A432-Parameters!$F$24),Parameters!$E$23*Parameters!$F$23+Parameters!$E$24*(Parameters!$F$24-Parameters!$F$23)+Parameters!$E$25*(Parameters!$F$25-Parameters!$F$24)+Parameters!$E$26*($A432-Parameters!$F$25)))),_xlfn.IFS($A432&lt;=Parameters!$F$23,Parameters!$E$23*$A432,$A432&lt;=Parameters!$F$24,Parameters!$E$24*$A432,$A432&lt;=Parameters!$F$25,Parameters!$E$25*$A432,$A432&gt;Parameters!$F$25,Parameters!$E$26*$A432))</f>
        <v>44685.229999999996</v>
      </c>
      <c r="K432" s="290">
        <f t="shared" si="186"/>
        <v>104.64925058548009</v>
      </c>
      <c r="L432" s="290" cm="1">
        <f t="array" ref="L432">IF(Parameters!$D$55="No",IF($A432&lt;=Parameters!$F$28,Parameters!$E$28*$A432,IF($A432&lt;=Parameters!$F$29,Parameters!$E$28*Parameters!$F$28+Parameters!$E$29*($A432-Parameters!$F$28),IF($A432&lt;=Parameters!$F$30,Parameters!$E$28*Parameters!$F$28+Parameters!$E$29*(Parameters!$F$29-Parameters!$F$28)+Parameters!$E$30*($A432-Parameters!$F$29),Parameters!$E$28*Parameters!$F$28+Parameters!$E$29*(Parameters!$F$29-Parameters!$F$28)+Parameters!$E$30*(Parameters!$F$30-Parameters!$F$29)+Parameters!$E$31*($A432-Parameters!$F$30)))),_xlfn.IFS($A432&lt;=Parameters!$F$28,Parameters!$E$28*$A432,$A432&lt;=Parameters!$F$29,Parameters!$E$29*$A432,$A432&lt;=Parameters!$F$30,Parameters!$E$30*$A432,$A432&gt;Parameters!$F$30,Parameters!$E$31*$A432))</f>
        <v>55531.22</v>
      </c>
      <c r="M432" s="290">
        <f t="shared" si="187"/>
        <v>130.04969555035129</v>
      </c>
      <c r="N432" s="290" cm="1">
        <f t="array" ref="N432">IF(Parameters!$D$55="No",IF($A432&lt;=Parameters!$F$34,Parameters!$E$34*$A432,IF($A432&lt;=Parameters!$F$35,Parameters!$E$34*Parameters!$F$34+Parameters!$E$35*($A432-Parameters!$F$34),IF($A432&lt;=Parameters!$F$36,Parameters!$E$34*Parameters!$F$34+Parameters!$E$35*(Parameters!$F$35-Parameters!$F$34)+Parameters!$E$36*($A432-Parameters!$F$35),Parameters!$E$34*Parameters!$F$34+Parameters!$E$35*(Parameters!$F$35-Parameters!$F$34)+Parameters!$E$36*(Parameters!$F$36-Parameters!$F$35)+Parameters!$E$37*($A432-Parameters!$F$36)))),_xlfn.IFS($A432&lt;=Parameters!$F$34,Parameters!$E$34*$A432,$A432&lt;=Parameters!$F$35,Parameters!$E$35*$A432,$A432&lt;=Parameters!$F$36,Parameters!$E$36*$A432,$A432&gt;Parameters!$F$36,Parameters!$E$37*$A432))</f>
        <v>58060.579999999994</v>
      </c>
      <c r="O432" s="290">
        <f t="shared" si="211"/>
        <v>135.97325526932082</v>
      </c>
      <c r="P432" s="290" cm="1">
        <f t="array" ref="P432">IF(Parameters!$D$55="No",IF($A432&lt;=Parameters!$F$39,Parameters!$E$39*$A432,IF($A432&lt;=Parameters!$F$40,Parameters!$E$39*Parameters!$F$39+Parameters!$E$40*($A432-Parameters!$F$39),IF($A432&lt;=Parameters!$F$41,Parameters!$E$39*Parameters!$F$39+Parameters!$E$40*(Parameters!$F$40-Parameters!$F$39)+Parameters!$E$41*($A432-Parameters!$F$40),Parameters!$E$39*Parameters!$F$39+Parameters!$E$40*(Parameters!$F$40-Parameters!$F$39)+Parameters!$E$41*(Parameters!$F$41-Parameters!$F$40)+Parameters!$E$42*($A432-Parameters!$F$41)))),_xlfn.IFS($A432&lt;=Parameters!$F$39,Parameters!$E$39*$A432,$A432&lt;=Parameters!$F$40,Parameters!$E$40*$A432,$A432&lt;=Parameters!$F$41,Parameters!$E$41*$A432,$A432&gt;Parameters!$F$41,Parameters!$E$42*$A432))</f>
        <v>61570.92</v>
      </c>
      <c r="Q432" s="290">
        <f t="shared" si="212"/>
        <v>144.19419203747071</v>
      </c>
      <c r="R432" s="290" cm="1">
        <f t="array" ref="R432">IF(Parameters!$E$55="No",IF($A432&lt;=Parameters!$H$23,Parameters!$G$23*$A432,IF($A432&lt;=Parameters!$H$24,Parameters!$G$23*Parameters!$H$23+Parameters!$G$24*($A432-Parameters!$H$23),IF($A432&lt;=Parameters!$H$25,Parameters!$G$23*Parameters!$H$23+Parameters!$G$24*(Parameters!$H$24-Parameters!$H$23)+Parameters!$G$25*($A432-Parameters!$H$24),Parameters!$G$23*Parameters!$H$23+Parameters!$G$24*(Parameters!$H$24-Parameters!$H$23)+Parameters!$G$25*(Parameters!$H$25-Parameters!$H$24)+Parameters!$G$26*($A432-Parameters!$H$25)))),_xlfn.IFS($A432&lt;=Parameters!$H$23,Parameters!$G$23*$A432,$A432&lt;=Parameters!$H$24,Parameters!$G$24*$A432,$A432&lt;=Parameters!$H$25,Parameters!$G$25*$A432,$A432&gt;Parameters!$H$25,Parameters!$G$26*$A432))</f>
        <v>44685.229999999996</v>
      </c>
      <c r="S432" s="290">
        <f t="shared" si="188"/>
        <v>104.64925058548009</v>
      </c>
      <c r="T432" s="290" cm="1">
        <f t="array" ref="T432">IF(Parameters!$E$55="No",IF($A432&lt;=Parameters!$H$28,Parameters!$G$28*$A432,IF($A432&lt;=Parameters!$H$29,Parameters!$G$28*Parameters!$H$28+Parameters!$G$29*($A432-Parameters!$H$28),IF($A432&lt;=Parameters!$H$30,Parameters!$G$28*Parameters!$H$28+Parameters!$G$29*(Parameters!$H$29-Parameters!$H$28)+Parameters!$G$30*($A432-Parameters!$H$29),Parameters!$G$28*Parameters!$H$28+Parameters!$G$29*(Parameters!$H$29-Parameters!$H$28)+Parameters!$G$30*(Parameters!$H$30-Parameters!$H$29)+Parameters!$G$31*($A432-Parameters!$H$30)))),_xlfn.IFS($A432&lt;=Parameters!$H$28,Parameters!$G$28*$A432,$A432&lt;=Parameters!$H$29,Parameters!$G$29*$A432,$A432&lt;=Parameters!$H$30,Parameters!$G$30*$A432,$A432&gt;Parameters!$H$30,Parameters!$G$31*$A432))</f>
        <v>55531.22</v>
      </c>
      <c r="U432" s="290">
        <f t="shared" si="189"/>
        <v>130.04969555035129</v>
      </c>
      <c r="V432" s="290" cm="1">
        <f t="array" ref="V432">IF(Parameters!$E$55="No",IF($A432&lt;=Parameters!$H$34,Parameters!$G$34*$A432,IF($A432&lt;=Parameters!$H$35,Parameters!$G$34*Parameters!$H$34+Parameters!$G$35*($A432-Parameters!$H$34),IF($A432&lt;=Parameters!$H$36,Parameters!$G$34*Parameters!$H$34+Parameters!$G$35*(Parameters!$H$35-Parameters!$H$34)+Parameters!$G$36*($A432-Parameters!$H$35),Parameters!$G$34*Parameters!$H$34+Parameters!$G$35*(Parameters!$H$35-Parameters!$H$34)+Parameters!$G$36*(Parameters!$H$36-Parameters!$H$35)+Parameters!$G$37*($A432-Parameters!$H$36)))),_xlfn.IFS($A432&lt;=Parameters!$H$34,Parameters!$G$34*$A432,$A432&lt;=Parameters!$H$35,Parameters!$G$35*$A432,$A432&lt;=Parameters!$H$36,Parameters!$G$36*$A432,$A432&gt;Parameters!$H$36,Parameters!$G$37*$A432))</f>
        <v>58060.579999999994</v>
      </c>
      <c r="W432" s="290">
        <f t="shared" si="213"/>
        <v>135.97325526932082</v>
      </c>
      <c r="X432" s="290" cm="1">
        <f t="array" ref="X432">IF(Parameters!$E$55="No",IF($A432&lt;=Parameters!$H$39,Parameters!$G$39*$A432,IF($A432&lt;=Parameters!$H$40,Parameters!$G$39*Parameters!$H$39+Parameters!$G$40*($A432-Parameters!$H$39),IF($A432&lt;=Parameters!$H$41,Parameters!$G$39*Parameters!$H$39+Parameters!$G$40*(Parameters!$H$40-Parameters!$H$39)+Parameters!$G$41*($A432-Parameters!$H$40),Parameters!$G$39*Parameters!$H$39+Parameters!$G$40*(Parameters!$H$40-Parameters!$H$39)+Parameters!$G$41*(Parameters!$H$41-Parameters!$H$40)+Parameters!$G$42*($A432-Parameters!$H$41)))),_xlfn.IFS($A432&lt;=Parameters!$H$39,Parameters!$G$39*$A432,$A432&lt;=Parameters!$H$40,Parameters!$G$40*$A432,$A432&lt;=Parameters!$H$41,Parameters!$G$41*$A432,$A432&gt;Parameters!$H$41,Parameters!$G$42*$A432))</f>
        <v>61570.92</v>
      </c>
      <c r="Y432" s="290">
        <f t="shared" si="214"/>
        <v>144.19419203747071</v>
      </c>
      <c r="Z432" s="290" cm="1">
        <f t="array" ref="Z432">IF(Parameters!$F$55="No",IF($A432&lt;=Parameters!$J$23,Parameters!$I$23*$A432,IF($A432&lt;=Parameters!$J$24,Parameters!$I$23*Parameters!$J$23+Parameters!$I$24*($A432-Parameters!$J$23),IF($A432&lt;=Parameters!$J$25,Parameters!$I$23*Parameters!$J$23+Parameters!$I$24*(Parameters!$J$24-Parameters!$J$23)+Parameters!$I$25*($A432-Parameters!$J$24),Parameters!$I$23*Parameters!$J$23+Parameters!$I$24*(Parameters!$J$24-Parameters!$J$23)+Parameters!$I$25*(Parameters!$J$25-Parameters!$J$24)+Parameters!$I$26*($A432-Parameters!$J$25)))),_xlfn.IFS($A432&lt;=Parameters!$J$23,Parameters!$I$23*$A432,$A432&lt;=Parameters!$J$24,Parameters!$I$24*$A432,$A432&lt;=Parameters!$J$25,Parameters!$I$25*$A432,$A432&gt;Parameters!$J$25,Parameters!$I$26*$A432))</f>
        <v>44685.229999999996</v>
      </c>
      <c r="AA432" s="290">
        <f t="shared" si="190"/>
        <v>104.64925058548009</v>
      </c>
      <c r="AB432" s="290" cm="1">
        <f t="array" ref="AB432">IF(Parameters!$F$55="No",IF($A432&lt;=Parameters!$J$28,Parameters!$I$28*$A432,IF($A432&lt;=Parameters!$J$29,Parameters!$I$28*Parameters!$J$28+Parameters!$I$29*($A432-Parameters!$J$28),IF($A432&lt;=Parameters!$J$30,Parameters!$I$28*Parameters!$J$28+Parameters!$I$29*(Parameters!$J$29-Parameters!$J$28)+Parameters!$I$30*($A432-Parameters!$J$29),Parameters!$I$28*Parameters!$J$28+Parameters!$I$29*(Parameters!$J$29-Parameters!$J$28)+Parameters!$I$30*(Parameters!$J$30-Parameters!$J$29)+Parameters!$I$31*($A432-Parameters!$J$30)))),_xlfn.IFS($A432&lt;=Parameters!$J$28,Parameters!$I$28*$A432,$A432&lt;=Parameters!$J$29,Parameters!$I$29*$A432,$A432&lt;=Parameters!$J$30,Parameters!$I$30*$A432,$A432&gt;Parameters!$J$30,Parameters!$I$31*$A432))</f>
        <v>55531.22</v>
      </c>
      <c r="AC432" s="290">
        <f t="shared" si="191"/>
        <v>130.04969555035129</v>
      </c>
      <c r="AD432" s="290" cm="1">
        <f t="array" ref="AD432">IF(Parameters!$F$55="No",IF($A432&lt;=Parameters!$J$34,Parameters!$I$34*$A432,IF($A432&lt;=Parameters!$J$35,Parameters!$I$34*Parameters!$J$34+Parameters!$I$35*($A432-Parameters!$J$34),IF($A432&lt;=Parameters!$J$36,Parameters!$I$34*Parameters!$J$34+Parameters!$I$35*(Parameters!$J$35-Parameters!$J$34)+Parameters!$I$36*($A432-Parameters!$J$35),Parameters!$I$34*Parameters!$J$34+Parameters!$I$35*(Parameters!$J$35-Parameters!$J$34)+Parameters!$I$36*(Parameters!$J$36-Parameters!$J$35)+Parameters!$I$37*($A432-Parameters!$J$36)))),_xlfn.IFS($A432&lt;=Parameters!$J$34,Parameters!$I$34*$A432,$A432&lt;=Parameters!$J$35,Parameters!$I$35*$A432,$A432&lt;=Parameters!$J$36,Parameters!$I$36*$A432,$A432&gt;Parameters!$J$36,Parameters!$I$37*$A432))</f>
        <v>58060.579999999994</v>
      </c>
      <c r="AE432" s="290">
        <f t="shared" si="215"/>
        <v>135.97325526932082</v>
      </c>
      <c r="AF432" s="290" cm="1">
        <f t="array" ref="AF432">IF(Parameters!$F$55="No",IF($A432&lt;=Parameters!$J$39,Parameters!$I$39*$A432,IF($A432&lt;=Parameters!$J$40,Parameters!$I$39*Parameters!$J$39+Parameters!$I$40*($A432-Parameters!$J$39),IF($A432&lt;=Parameters!$J$41,Parameters!$I$39*Parameters!$J$39+Parameters!$I$40*(Parameters!$J$40-Parameters!$J$39)+Parameters!$I$41*($A432-Parameters!$J$40),Parameters!$I$39*Parameters!$J$39+Parameters!$I$40*(Parameters!$J$40-Parameters!$J$39)+Parameters!$I$41*(Parameters!$J$41-Parameters!$J$40)+Parameters!$I$42*($A432-Parameters!$J$41)))),_xlfn.IFS($A432&lt;=Parameters!$J$39,Parameters!$I$39*$A432,$A432&lt;=Parameters!$J$40,Parameters!$I$40*$A432,$A432&lt;=Parameters!$J$41,Parameters!$I$41*$A432,$A432&gt;Parameters!$J$41,Parameters!$I$42*$A432))</f>
        <v>61570.92</v>
      </c>
      <c r="AG432" s="290">
        <f t="shared" si="216"/>
        <v>144.19419203747071</v>
      </c>
      <c r="AI432" s="428">
        <f t="shared" si="192"/>
        <v>136.48999999999069</v>
      </c>
      <c r="AJ432" s="428">
        <f t="shared" si="193"/>
        <v>159.36000000000058</v>
      </c>
      <c r="AK432" s="428">
        <f t="shared" si="194"/>
        <v>143.5399999999936</v>
      </c>
      <c r="AL432" s="428">
        <f t="shared" si="195"/>
        <v>158.45999999999185</v>
      </c>
      <c r="AM432" s="428">
        <f t="shared" si="196"/>
        <v>136.48999999999069</v>
      </c>
      <c r="AN432" s="428">
        <f t="shared" si="197"/>
        <v>159.36000000000058</v>
      </c>
      <c r="AO432" s="428">
        <f t="shared" si="198"/>
        <v>143.5399999999936</v>
      </c>
      <c r="AP432" s="428">
        <f t="shared" si="199"/>
        <v>158.45999999999185</v>
      </c>
      <c r="AQ432" s="428">
        <f t="shared" si="200"/>
        <v>136.48999999999069</v>
      </c>
      <c r="AR432" s="428">
        <f t="shared" si="201"/>
        <v>159.36000000000058</v>
      </c>
      <c r="AS432" s="428">
        <f t="shared" si="202"/>
        <v>143.5399999999936</v>
      </c>
      <c r="AT432" s="428">
        <f t="shared" si="203"/>
        <v>158.45999999999185</v>
      </c>
      <c r="AU432" s="428">
        <f t="shared" si="204"/>
        <v>136.48999999999069</v>
      </c>
      <c r="AV432" s="428">
        <f t="shared" si="205"/>
        <v>159.36000000000058</v>
      </c>
      <c r="AW432" s="428">
        <f t="shared" si="206"/>
        <v>143.5399999999936</v>
      </c>
      <c r="AX432" s="428">
        <f t="shared" si="207"/>
        <v>158.45999999999185</v>
      </c>
    </row>
    <row r="433">
      <c r="A433" s="413">
        <v>428</v>
      </c>
      <c r="B433" s="290" cm="1">
        <f t="array" ref="B433">IF(Parameters!$C$55="No",IF($A433&lt;=Parameters!$D$23,Parameters!$C$23*$A433,IF($A433&lt;=Parameters!$D$24,Parameters!$C$23*Parameters!$D$23+Parameters!$C$24*($A433-Parameters!$D$23),IF($A433&lt;=Parameters!$D$25,Parameters!$C$23*Parameters!$D$23+Parameters!$C$24*(Parameters!$D$24-Parameters!$D$23)+Parameters!$C$25*($A433-Parameters!$D$24),Parameters!$C$23*Parameters!$D$23+Parameters!$C$24*(Parameters!$D$24-Parameters!$D$23)+Parameters!$C$25*(Parameters!$D$25-Parameters!$D$24)+Parameters!$C$26*($A433-Parameters!$D$25)))),_xlfn.IFS($A433&lt;=Parameters!$D$23,Parameters!$C$23*$A433,$A433&lt;=Parameters!$D$24,Parameters!$C$24*$A433,$A433&lt;=Parameters!$D$25,Parameters!$C$25*$A433,$A433&gt;Parameters!$D$25,Parameters!$C$26*$A433))</f>
        <v>44821.72</v>
      </c>
      <c r="C433" s="290">
        <f t="shared" si="208"/>
        <v>104.72364485981309</v>
      </c>
      <c r="D433" s="290" cm="1">
        <f t="array" ref="D433">IF(Parameters!$C$55="No",IF($A433&lt;=Parameters!$D$28,Parameters!$C$28*$A433,IF($A433&lt;=Parameters!$D$29,Parameters!$C$28*Parameters!$D$28+Parameters!$C$29*($A433-Parameters!$D$28),IF($A433&lt;=Parameters!$D$30,Parameters!$C$28*Parameters!$D$28+Parameters!$C$29*(Parameters!$D$29-Parameters!$D$28)+Parameters!$C$30*($A433-Parameters!$D$29),Parameters!$C$28*Parameters!$D$28+Parameters!$C$29*(Parameters!$D$29-Parameters!$D$28)+Parameters!$C$30*(Parameters!$D$30-Parameters!$D$29)+Parameters!$C$31*($A433-Parameters!$D$30)))),_xlfn.IFS($A433&lt;=Parameters!$D$28,Parameters!$C$28*$A433,$A433&lt;=Parameters!$D$29,Parameters!$C$29*$A433,$A433&lt;=Parameters!$D$30,Parameters!$C$30*$A433,$A433&gt;Parameters!$D$30,Parameters!$C$31*$A433))</f>
        <v>55690.58</v>
      </c>
      <c r="E433" s="290">
        <f t="shared" si="208"/>
        <v>130.11817757009345</v>
      </c>
      <c r="F433" s="290" cm="1">
        <f t="array" ref="F433">IF(Parameters!$C$55="No",IF($A433&lt;=Parameters!$D$34,Parameters!$C$34*$A433,IF($A433&lt;=Parameters!$D$35,Parameters!$C$34*Parameters!$D$34+Parameters!$C$35*($A433-Parameters!$D$34),IF($A433&lt;=Parameters!$D$36,Parameters!$C$34*Parameters!$D$34+Parameters!$C$35*(Parameters!$D$35-Parameters!$D$34)+Parameters!$C$36*($A433-Parameters!$D$35),Parameters!$C$34*Parameters!$D$34+Parameters!$C$35*(Parameters!$D$35-Parameters!$D$34)+Parameters!$C$36*(Parameters!$D$36-Parameters!$D$35)+Parameters!$C$37*($A433-Parameters!$D$36)))),_xlfn.IFS($A433&lt;=Parameters!$D$34,Parameters!$C$34*$A433,$A433&lt;=Parameters!$D$35,Parameters!$C$35*$A433,$A433&lt;=Parameters!$D$36,Parameters!$C$36*$A433,$A433&gt;Parameters!$D$36,Parameters!$C$37*$A433))</f>
        <v>58204.119999999995</v>
      </c>
      <c r="G433" s="290">
        <f t="shared" si="209"/>
        <v>135.99093457943926</v>
      </c>
      <c r="H433" s="290" cm="1">
        <f t="array" ref="H433">IF(Parameters!$C$55="No",IF($A433&lt;=Parameters!$D$39,Parameters!$C$39*$A433,IF($A433&lt;=Parameters!$D$40,Parameters!$C$39*Parameters!$D$39+Parameters!$C$40*($A433-Parameters!$D$39),IF($A433&lt;=Parameters!$D$41,Parameters!$C$39*Parameters!$D$39+Parameters!$C$40*(Parameters!$D$40-Parameters!$D$39)+Parameters!$C$41*($A433-Parameters!$D$40),Parameters!$C$39*Parameters!$D$39+Parameters!$C$40*(Parameters!$D$40-Parameters!$D$39)+Parameters!$C$41*(Parameters!$D$41-Parameters!$D$40)+Parameters!$C$42*($A433-Parameters!$D$41)))),_xlfn.IFS($A433&lt;=Parameters!$D$39,Parameters!$C$39*$A433,$A433&lt;=Parameters!$D$40,Parameters!$C$40*$A433,$A433&lt;=Parameters!$D$41,Parameters!$C$41*$A433,$A433&gt;Parameters!$D$41,Parameters!$C$42*$A433))</f>
        <v>61729.380000000005</v>
      </c>
      <c r="I433" s="290">
        <f t="shared" si="210"/>
        <v>144.22752336448599</v>
      </c>
      <c r="J433" s="290" cm="1">
        <f t="array" ref="J433">IF(Parameters!$D$55="No",IF($A433&lt;=Parameters!$F$23,Parameters!$E$23*$A433,IF($A433&lt;=Parameters!$F$24,Parameters!$E$23*Parameters!$F$23+Parameters!$E$24*($A433-Parameters!$F$23),IF($A433&lt;=Parameters!$F$25,Parameters!$E$23*Parameters!$F$23+Parameters!$E$24*(Parameters!$F$24-Parameters!$F$23)+Parameters!$E$25*($A433-Parameters!$F$24),Parameters!$E$23*Parameters!$F$23+Parameters!$E$24*(Parameters!$F$24-Parameters!$F$23)+Parameters!$E$25*(Parameters!$F$25-Parameters!$F$24)+Parameters!$E$26*($A433-Parameters!$F$25)))),_xlfn.IFS($A433&lt;=Parameters!$F$23,Parameters!$E$23*$A433,$A433&lt;=Parameters!$F$24,Parameters!$E$24*$A433,$A433&lt;=Parameters!$F$25,Parameters!$E$25*$A433,$A433&gt;Parameters!$F$25,Parameters!$E$26*$A433))</f>
        <v>44821.72</v>
      </c>
      <c r="K433" s="290">
        <f t="shared" si="186"/>
        <v>104.72364485981309</v>
      </c>
      <c r="L433" s="290" cm="1">
        <f t="array" ref="L433">IF(Parameters!$D$55="No",IF($A433&lt;=Parameters!$F$28,Parameters!$E$28*$A433,IF($A433&lt;=Parameters!$F$29,Parameters!$E$28*Parameters!$F$28+Parameters!$E$29*($A433-Parameters!$F$28),IF($A433&lt;=Parameters!$F$30,Parameters!$E$28*Parameters!$F$28+Parameters!$E$29*(Parameters!$F$29-Parameters!$F$28)+Parameters!$E$30*($A433-Parameters!$F$29),Parameters!$E$28*Parameters!$F$28+Parameters!$E$29*(Parameters!$F$29-Parameters!$F$28)+Parameters!$E$30*(Parameters!$F$30-Parameters!$F$29)+Parameters!$E$31*($A433-Parameters!$F$30)))),_xlfn.IFS($A433&lt;=Parameters!$F$28,Parameters!$E$28*$A433,$A433&lt;=Parameters!$F$29,Parameters!$E$29*$A433,$A433&lt;=Parameters!$F$30,Parameters!$E$30*$A433,$A433&gt;Parameters!$F$30,Parameters!$E$31*$A433))</f>
        <v>55690.58</v>
      </c>
      <c r="M433" s="290">
        <f t="shared" si="187"/>
        <v>130.11817757009345</v>
      </c>
      <c r="N433" s="290" cm="1">
        <f t="array" ref="N433">IF(Parameters!$D$55="No",IF($A433&lt;=Parameters!$F$34,Parameters!$E$34*$A433,IF($A433&lt;=Parameters!$F$35,Parameters!$E$34*Parameters!$F$34+Parameters!$E$35*($A433-Parameters!$F$34),IF($A433&lt;=Parameters!$F$36,Parameters!$E$34*Parameters!$F$34+Parameters!$E$35*(Parameters!$F$35-Parameters!$F$34)+Parameters!$E$36*($A433-Parameters!$F$35),Parameters!$E$34*Parameters!$F$34+Parameters!$E$35*(Parameters!$F$35-Parameters!$F$34)+Parameters!$E$36*(Parameters!$F$36-Parameters!$F$35)+Parameters!$E$37*($A433-Parameters!$F$36)))),_xlfn.IFS($A433&lt;=Parameters!$F$34,Parameters!$E$34*$A433,$A433&lt;=Parameters!$F$35,Parameters!$E$35*$A433,$A433&lt;=Parameters!$F$36,Parameters!$E$36*$A433,$A433&gt;Parameters!$F$36,Parameters!$E$37*$A433))</f>
        <v>58204.119999999995</v>
      </c>
      <c r="O433" s="290">
        <f t="shared" si="211"/>
        <v>135.99093457943926</v>
      </c>
      <c r="P433" s="290" cm="1">
        <f t="array" ref="P433">IF(Parameters!$D$55="No",IF($A433&lt;=Parameters!$F$39,Parameters!$E$39*$A433,IF($A433&lt;=Parameters!$F$40,Parameters!$E$39*Parameters!$F$39+Parameters!$E$40*($A433-Parameters!$F$39),IF($A433&lt;=Parameters!$F$41,Parameters!$E$39*Parameters!$F$39+Parameters!$E$40*(Parameters!$F$40-Parameters!$F$39)+Parameters!$E$41*($A433-Parameters!$F$40),Parameters!$E$39*Parameters!$F$39+Parameters!$E$40*(Parameters!$F$40-Parameters!$F$39)+Parameters!$E$41*(Parameters!$F$41-Parameters!$F$40)+Parameters!$E$42*($A433-Parameters!$F$41)))),_xlfn.IFS($A433&lt;=Parameters!$F$39,Parameters!$E$39*$A433,$A433&lt;=Parameters!$F$40,Parameters!$E$40*$A433,$A433&lt;=Parameters!$F$41,Parameters!$E$41*$A433,$A433&gt;Parameters!$F$41,Parameters!$E$42*$A433))</f>
        <v>61729.380000000005</v>
      </c>
      <c r="Q433" s="290">
        <f t="shared" si="212"/>
        <v>144.22752336448599</v>
      </c>
      <c r="R433" s="290" cm="1">
        <f t="array" ref="R433">IF(Parameters!$E$55="No",IF($A433&lt;=Parameters!$H$23,Parameters!$G$23*$A433,IF($A433&lt;=Parameters!$H$24,Parameters!$G$23*Parameters!$H$23+Parameters!$G$24*($A433-Parameters!$H$23),IF($A433&lt;=Parameters!$H$25,Parameters!$G$23*Parameters!$H$23+Parameters!$G$24*(Parameters!$H$24-Parameters!$H$23)+Parameters!$G$25*($A433-Parameters!$H$24),Parameters!$G$23*Parameters!$H$23+Parameters!$G$24*(Parameters!$H$24-Parameters!$H$23)+Parameters!$G$25*(Parameters!$H$25-Parameters!$H$24)+Parameters!$G$26*($A433-Parameters!$H$25)))),_xlfn.IFS($A433&lt;=Parameters!$H$23,Parameters!$G$23*$A433,$A433&lt;=Parameters!$H$24,Parameters!$G$24*$A433,$A433&lt;=Parameters!$H$25,Parameters!$G$25*$A433,$A433&gt;Parameters!$H$25,Parameters!$G$26*$A433))</f>
        <v>44821.72</v>
      </c>
      <c r="S433" s="290">
        <f t="shared" si="188"/>
        <v>104.72364485981309</v>
      </c>
      <c r="T433" s="290" cm="1">
        <f t="array" ref="T433">IF(Parameters!$E$55="No",IF($A433&lt;=Parameters!$H$28,Parameters!$G$28*$A433,IF($A433&lt;=Parameters!$H$29,Parameters!$G$28*Parameters!$H$28+Parameters!$G$29*($A433-Parameters!$H$28),IF($A433&lt;=Parameters!$H$30,Parameters!$G$28*Parameters!$H$28+Parameters!$G$29*(Parameters!$H$29-Parameters!$H$28)+Parameters!$G$30*($A433-Parameters!$H$29),Parameters!$G$28*Parameters!$H$28+Parameters!$G$29*(Parameters!$H$29-Parameters!$H$28)+Parameters!$G$30*(Parameters!$H$30-Parameters!$H$29)+Parameters!$G$31*($A433-Parameters!$H$30)))),_xlfn.IFS($A433&lt;=Parameters!$H$28,Parameters!$G$28*$A433,$A433&lt;=Parameters!$H$29,Parameters!$G$29*$A433,$A433&lt;=Parameters!$H$30,Parameters!$G$30*$A433,$A433&gt;Parameters!$H$30,Parameters!$G$31*$A433))</f>
        <v>55690.58</v>
      </c>
      <c r="U433" s="290">
        <f t="shared" si="189"/>
        <v>130.11817757009345</v>
      </c>
      <c r="V433" s="290" cm="1">
        <f t="array" ref="V433">IF(Parameters!$E$55="No",IF($A433&lt;=Parameters!$H$34,Parameters!$G$34*$A433,IF($A433&lt;=Parameters!$H$35,Parameters!$G$34*Parameters!$H$34+Parameters!$G$35*($A433-Parameters!$H$34),IF($A433&lt;=Parameters!$H$36,Parameters!$G$34*Parameters!$H$34+Parameters!$G$35*(Parameters!$H$35-Parameters!$H$34)+Parameters!$G$36*($A433-Parameters!$H$35),Parameters!$G$34*Parameters!$H$34+Parameters!$G$35*(Parameters!$H$35-Parameters!$H$34)+Parameters!$G$36*(Parameters!$H$36-Parameters!$H$35)+Parameters!$G$37*($A433-Parameters!$H$36)))),_xlfn.IFS($A433&lt;=Parameters!$H$34,Parameters!$G$34*$A433,$A433&lt;=Parameters!$H$35,Parameters!$G$35*$A433,$A433&lt;=Parameters!$H$36,Parameters!$G$36*$A433,$A433&gt;Parameters!$H$36,Parameters!$G$37*$A433))</f>
        <v>58204.119999999995</v>
      </c>
      <c r="W433" s="290">
        <f t="shared" si="213"/>
        <v>135.99093457943926</v>
      </c>
      <c r="X433" s="290" cm="1">
        <f t="array" ref="X433">IF(Parameters!$E$55="No",IF($A433&lt;=Parameters!$H$39,Parameters!$G$39*$A433,IF($A433&lt;=Parameters!$H$40,Parameters!$G$39*Parameters!$H$39+Parameters!$G$40*($A433-Parameters!$H$39),IF($A433&lt;=Parameters!$H$41,Parameters!$G$39*Parameters!$H$39+Parameters!$G$40*(Parameters!$H$40-Parameters!$H$39)+Parameters!$G$41*($A433-Parameters!$H$40),Parameters!$G$39*Parameters!$H$39+Parameters!$G$40*(Parameters!$H$40-Parameters!$H$39)+Parameters!$G$41*(Parameters!$H$41-Parameters!$H$40)+Parameters!$G$42*($A433-Parameters!$H$41)))),_xlfn.IFS($A433&lt;=Parameters!$H$39,Parameters!$G$39*$A433,$A433&lt;=Parameters!$H$40,Parameters!$G$40*$A433,$A433&lt;=Parameters!$H$41,Parameters!$G$41*$A433,$A433&gt;Parameters!$H$41,Parameters!$G$42*$A433))</f>
        <v>61729.380000000005</v>
      </c>
      <c r="Y433" s="290">
        <f t="shared" si="214"/>
        <v>144.22752336448599</v>
      </c>
      <c r="Z433" s="290" cm="1">
        <f t="array" ref="Z433">IF(Parameters!$F$55="No",IF($A433&lt;=Parameters!$J$23,Parameters!$I$23*$A433,IF($A433&lt;=Parameters!$J$24,Parameters!$I$23*Parameters!$J$23+Parameters!$I$24*($A433-Parameters!$J$23),IF($A433&lt;=Parameters!$J$25,Parameters!$I$23*Parameters!$J$23+Parameters!$I$24*(Parameters!$J$24-Parameters!$J$23)+Parameters!$I$25*($A433-Parameters!$J$24),Parameters!$I$23*Parameters!$J$23+Parameters!$I$24*(Parameters!$J$24-Parameters!$J$23)+Parameters!$I$25*(Parameters!$J$25-Parameters!$J$24)+Parameters!$I$26*($A433-Parameters!$J$25)))),_xlfn.IFS($A433&lt;=Parameters!$J$23,Parameters!$I$23*$A433,$A433&lt;=Parameters!$J$24,Parameters!$I$24*$A433,$A433&lt;=Parameters!$J$25,Parameters!$I$25*$A433,$A433&gt;Parameters!$J$25,Parameters!$I$26*$A433))</f>
        <v>44821.72</v>
      </c>
      <c r="AA433" s="290">
        <f t="shared" si="190"/>
        <v>104.72364485981309</v>
      </c>
      <c r="AB433" s="290" cm="1">
        <f t="array" ref="AB433">IF(Parameters!$F$55="No",IF($A433&lt;=Parameters!$J$28,Parameters!$I$28*$A433,IF($A433&lt;=Parameters!$J$29,Parameters!$I$28*Parameters!$J$28+Parameters!$I$29*($A433-Parameters!$J$28),IF($A433&lt;=Parameters!$J$30,Parameters!$I$28*Parameters!$J$28+Parameters!$I$29*(Parameters!$J$29-Parameters!$J$28)+Parameters!$I$30*($A433-Parameters!$J$29),Parameters!$I$28*Parameters!$J$28+Parameters!$I$29*(Parameters!$J$29-Parameters!$J$28)+Parameters!$I$30*(Parameters!$J$30-Parameters!$J$29)+Parameters!$I$31*($A433-Parameters!$J$30)))),_xlfn.IFS($A433&lt;=Parameters!$J$28,Parameters!$I$28*$A433,$A433&lt;=Parameters!$J$29,Parameters!$I$29*$A433,$A433&lt;=Parameters!$J$30,Parameters!$I$30*$A433,$A433&gt;Parameters!$J$30,Parameters!$I$31*$A433))</f>
        <v>55690.58</v>
      </c>
      <c r="AC433" s="290">
        <f t="shared" si="191"/>
        <v>130.11817757009345</v>
      </c>
      <c r="AD433" s="290" cm="1">
        <f t="array" ref="AD433">IF(Parameters!$F$55="No",IF($A433&lt;=Parameters!$J$34,Parameters!$I$34*$A433,IF($A433&lt;=Parameters!$J$35,Parameters!$I$34*Parameters!$J$34+Parameters!$I$35*($A433-Parameters!$J$34),IF($A433&lt;=Parameters!$J$36,Parameters!$I$34*Parameters!$J$34+Parameters!$I$35*(Parameters!$J$35-Parameters!$J$34)+Parameters!$I$36*($A433-Parameters!$J$35),Parameters!$I$34*Parameters!$J$34+Parameters!$I$35*(Parameters!$J$35-Parameters!$J$34)+Parameters!$I$36*(Parameters!$J$36-Parameters!$J$35)+Parameters!$I$37*($A433-Parameters!$J$36)))),_xlfn.IFS($A433&lt;=Parameters!$J$34,Parameters!$I$34*$A433,$A433&lt;=Parameters!$J$35,Parameters!$I$35*$A433,$A433&lt;=Parameters!$J$36,Parameters!$I$36*$A433,$A433&gt;Parameters!$J$36,Parameters!$I$37*$A433))</f>
        <v>58204.119999999995</v>
      </c>
      <c r="AE433" s="290">
        <f t="shared" si="215"/>
        <v>135.99093457943926</v>
      </c>
      <c r="AF433" s="290" cm="1">
        <f t="array" ref="AF433">IF(Parameters!$F$55="No",IF($A433&lt;=Parameters!$J$39,Parameters!$I$39*$A433,IF($A433&lt;=Parameters!$J$40,Parameters!$I$39*Parameters!$J$39+Parameters!$I$40*($A433-Parameters!$J$39),IF($A433&lt;=Parameters!$J$41,Parameters!$I$39*Parameters!$J$39+Parameters!$I$40*(Parameters!$J$40-Parameters!$J$39)+Parameters!$I$41*($A433-Parameters!$J$40),Parameters!$I$39*Parameters!$J$39+Parameters!$I$40*(Parameters!$J$40-Parameters!$J$39)+Parameters!$I$41*(Parameters!$J$41-Parameters!$J$40)+Parameters!$I$42*($A433-Parameters!$J$41)))),_xlfn.IFS($A433&lt;=Parameters!$J$39,Parameters!$I$39*$A433,$A433&lt;=Parameters!$J$40,Parameters!$I$40*$A433,$A433&lt;=Parameters!$J$41,Parameters!$I$41*$A433,$A433&gt;Parameters!$J$41,Parameters!$I$42*$A433))</f>
        <v>61729.380000000005</v>
      </c>
      <c r="AG433" s="290">
        <f t="shared" si="216"/>
        <v>144.22752336448599</v>
      </c>
      <c r="AI433" s="428">
        <f t="shared" si="192"/>
        <v>136.49000000000524</v>
      </c>
      <c r="AJ433" s="428">
        <f t="shared" si="193"/>
        <v>159.36000000000058</v>
      </c>
      <c r="AK433" s="428">
        <f t="shared" si="194"/>
        <v>143.54000000000087</v>
      </c>
      <c r="AL433" s="428">
        <f t="shared" si="195"/>
        <v>158.4600000000064</v>
      </c>
      <c r="AM433" s="428">
        <f t="shared" si="196"/>
        <v>136.49000000000524</v>
      </c>
      <c r="AN433" s="428">
        <f t="shared" si="197"/>
        <v>159.36000000000058</v>
      </c>
      <c r="AO433" s="428">
        <f t="shared" si="198"/>
        <v>143.54000000000087</v>
      </c>
      <c r="AP433" s="428">
        <f t="shared" si="199"/>
        <v>158.4600000000064</v>
      </c>
      <c r="AQ433" s="428">
        <f t="shared" si="200"/>
        <v>136.49000000000524</v>
      </c>
      <c r="AR433" s="428">
        <f t="shared" si="201"/>
        <v>159.36000000000058</v>
      </c>
      <c r="AS433" s="428">
        <f t="shared" si="202"/>
        <v>143.54000000000087</v>
      </c>
      <c r="AT433" s="428">
        <f t="shared" si="203"/>
        <v>158.4600000000064</v>
      </c>
      <c r="AU433" s="428">
        <f t="shared" si="204"/>
        <v>136.49000000000524</v>
      </c>
      <c r="AV433" s="428">
        <f t="shared" si="205"/>
        <v>159.36000000000058</v>
      </c>
      <c r="AW433" s="428">
        <f t="shared" si="206"/>
        <v>143.54000000000087</v>
      </c>
      <c r="AX433" s="428">
        <f t="shared" si="207"/>
        <v>158.4600000000064</v>
      </c>
    </row>
    <row r="434">
      <c r="A434" s="413">
        <v>429</v>
      </c>
      <c r="B434" s="290" cm="1">
        <f t="array" ref="B434">IF(Parameters!$C$55="No",IF($A434&lt;=Parameters!$D$23,Parameters!$C$23*$A434,IF($A434&lt;=Parameters!$D$24,Parameters!$C$23*Parameters!$D$23+Parameters!$C$24*($A434-Parameters!$D$23),IF($A434&lt;=Parameters!$D$25,Parameters!$C$23*Parameters!$D$23+Parameters!$C$24*(Parameters!$D$24-Parameters!$D$23)+Parameters!$C$25*($A434-Parameters!$D$24),Parameters!$C$23*Parameters!$D$23+Parameters!$C$24*(Parameters!$D$24-Parameters!$D$23)+Parameters!$C$25*(Parameters!$D$25-Parameters!$D$24)+Parameters!$C$26*($A434-Parameters!$D$25)))),_xlfn.IFS($A434&lt;=Parameters!$D$23,Parameters!$C$23*$A434,$A434&lt;=Parameters!$D$24,Parameters!$C$24*$A434,$A434&lt;=Parameters!$D$25,Parameters!$C$25*$A434,$A434&gt;Parameters!$D$25,Parameters!$C$26*$A434))</f>
        <v>44958.210000000006</v>
      </c>
      <c r="C434" s="290">
        <f t="shared" si="208"/>
        <v>104.79769230769232</v>
      </c>
      <c r="D434" s="290" cm="1">
        <f t="array" ref="D434">IF(Parameters!$C$55="No",IF($A434&lt;=Parameters!$D$28,Parameters!$C$28*$A434,IF($A434&lt;=Parameters!$D$29,Parameters!$C$28*Parameters!$D$28+Parameters!$C$29*($A434-Parameters!$D$28),IF($A434&lt;=Parameters!$D$30,Parameters!$C$28*Parameters!$D$28+Parameters!$C$29*(Parameters!$D$29-Parameters!$D$28)+Parameters!$C$30*($A434-Parameters!$D$29),Parameters!$C$28*Parameters!$D$28+Parameters!$C$29*(Parameters!$D$29-Parameters!$D$28)+Parameters!$C$30*(Parameters!$D$30-Parameters!$D$29)+Parameters!$C$31*($A434-Parameters!$D$30)))),_xlfn.IFS($A434&lt;=Parameters!$D$28,Parameters!$C$28*$A434,$A434&lt;=Parameters!$D$29,Parameters!$C$29*$A434,$A434&lt;=Parameters!$D$30,Parameters!$C$30*$A434,$A434&gt;Parameters!$D$30,Parameters!$C$31*$A434))</f>
        <v>55849.94</v>
      </c>
      <c r="E434" s="290">
        <f t="shared" si="208"/>
        <v>130.18634032634034</v>
      </c>
      <c r="F434" s="290" cm="1">
        <f t="array" ref="F434">IF(Parameters!$C$55="No",IF($A434&lt;=Parameters!$D$34,Parameters!$C$34*$A434,IF($A434&lt;=Parameters!$D$35,Parameters!$C$34*Parameters!$D$34+Parameters!$C$35*($A434-Parameters!$D$34),IF($A434&lt;=Parameters!$D$36,Parameters!$C$34*Parameters!$D$34+Parameters!$C$35*(Parameters!$D$35-Parameters!$D$34)+Parameters!$C$36*($A434-Parameters!$D$35),Parameters!$C$34*Parameters!$D$34+Parameters!$C$35*(Parameters!$D$35-Parameters!$D$34)+Parameters!$C$36*(Parameters!$D$36-Parameters!$D$35)+Parameters!$C$37*($A434-Parameters!$D$36)))),_xlfn.IFS($A434&lt;=Parameters!$D$34,Parameters!$C$34*$A434,$A434&lt;=Parameters!$D$35,Parameters!$C$35*$A434,$A434&lt;=Parameters!$D$36,Parameters!$C$36*$A434,$A434&gt;Parameters!$D$36,Parameters!$C$37*$A434))</f>
        <v>58347.659999999996</v>
      </c>
      <c r="G434" s="290">
        <f t="shared" si="209"/>
        <v>136.00853146853146</v>
      </c>
      <c r="H434" s="290" cm="1">
        <f t="array" ref="H434">IF(Parameters!$C$55="No",IF($A434&lt;=Parameters!$D$39,Parameters!$C$39*$A434,IF($A434&lt;=Parameters!$D$40,Parameters!$C$39*Parameters!$D$39+Parameters!$C$40*($A434-Parameters!$D$39),IF($A434&lt;=Parameters!$D$41,Parameters!$C$39*Parameters!$D$39+Parameters!$C$40*(Parameters!$D$40-Parameters!$D$39)+Parameters!$C$41*($A434-Parameters!$D$40),Parameters!$C$39*Parameters!$D$39+Parameters!$C$40*(Parameters!$D$40-Parameters!$D$39)+Parameters!$C$41*(Parameters!$D$41-Parameters!$D$40)+Parameters!$C$42*($A434-Parameters!$D$41)))),_xlfn.IFS($A434&lt;=Parameters!$D$39,Parameters!$C$39*$A434,$A434&lt;=Parameters!$D$40,Parameters!$C$40*$A434,$A434&lt;=Parameters!$D$41,Parameters!$C$41*$A434,$A434&gt;Parameters!$D$41,Parameters!$C$42*$A434))</f>
        <v>61887.839999999997</v>
      </c>
      <c r="I434" s="290">
        <f t="shared" si="210"/>
        <v>144.26069930069929</v>
      </c>
      <c r="J434" s="290" cm="1">
        <f t="array" ref="J434">IF(Parameters!$D$55="No",IF($A434&lt;=Parameters!$F$23,Parameters!$E$23*$A434,IF($A434&lt;=Parameters!$F$24,Parameters!$E$23*Parameters!$F$23+Parameters!$E$24*($A434-Parameters!$F$23),IF($A434&lt;=Parameters!$F$25,Parameters!$E$23*Parameters!$F$23+Parameters!$E$24*(Parameters!$F$24-Parameters!$F$23)+Parameters!$E$25*($A434-Parameters!$F$24),Parameters!$E$23*Parameters!$F$23+Parameters!$E$24*(Parameters!$F$24-Parameters!$F$23)+Parameters!$E$25*(Parameters!$F$25-Parameters!$F$24)+Parameters!$E$26*($A434-Parameters!$F$25)))),_xlfn.IFS($A434&lt;=Parameters!$F$23,Parameters!$E$23*$A434,$A434&lt;=Parameters!$F$24,Parameters!$E$24*$A434,$A434&lt;=Parameters!$F$25,Parameters!$E$25*$A434,$A434&gt;Parameters!$F$25,Parameters!$E$26*$A434))</f>
        <v>44958.210000000006</v>
      </c>
      <c r="K434" s="290">
        <f t="shared" si="186"/>
        <v>104.79769230769232</v>
      </c>
      <c r="L434" s="290" cm="1">
        <f t="array" ref="L434">IF(Parameters!$D$55="No",IF($A434&lt;=Parameters!$F$28,Parameters!$E$28*$A434,IF($A434&lt;=Parameters!$F$29,Parameters!$E$28*Parameters!$F$28+Parameters!$E$29*($A434-Parameters!$F$28),IF($A434&lt;=Parameters!$F$30,Parameters!$E$28*Parameters!$F$28+Parameters!$E$29*(Parameters!$F$29-Parameters!$F$28)+Parameters!$E$30*($A434-Parameters!$F$29),Parameters!$E$28*Parameters!$F$28+Parameters!$E$29*(Parameters!$F$29-Parameters!$F$28)+Parameters!$E$30*(Parameters!$F$30-Parameters!$F$29)+Parameters!$E$31*($A434-Parameters!$F$30)))),_xlfn.IFS($A434&lt;=Parameters!$F$28,Parameters!$E$28*$A434,$A434&lt;=Parameters!$F$29,Parameters!$E$29*$A434,$A434&lt;=Parameters!$F$30,Parameters!$E$30*$A434,$A434&gt;Parameters!$F$30,Parameters!$E$31*$A434))</f>
        <v>55849.94</v>
      </c>
      <c r="M434" s="290">
        <f t="shared" si="187"/>
        <v>130.18634032634034</v>
      </c>
      <c r="N434" s="290" cm="1">
        <f t="array" ref="N434">IF(Parameters!$D$55="No",IF($A434&lt;=Parameters!$F$34,Parameters!$E$34*$A434,IF($A434&lt;=Parameters!$F$35,Parameters!$E$34*Parameters!$F$34+Parameters!$E$35*($A434-Parameters!$F$34),IF($A434&lt;=Parameters!$F$36,Parameters!$E$34*Parameters!$F$34+Parameters!$E$35*(Parameters!$F$35-Parameters!$F$34)+Parameters!$E$36*($A434-Parameters!$F$35),Parameters!$E$34*Parameters!$F$34+Parameters!$E$35*(Parameters!$F$35-Parameters!$F$34)+Parameters!$E$36*(Parameters!$F$36-Parameters!$F$35)+Parameters!$E$37*($A434-Parameters!$F$36)))),_xlfn.IFS($A434&lt;=Parameters!$F$34,Parameters!$E$34*$A434,$A434&lt;=Parameters!$F$35,Parameters!$E$35*$A434,$A434&lt;=Parameters!$F$36,Parameters!$E$36*$A434,$A434&gt;Parameters!$F$36,Parameters!$E$37*$A434))</f>
        <v>58347.659999999996</v>
      </c>
      <c r="O434" s="290">
        <f t="shared" si="211"/>
        <v>136.00853146853146</v>
      </c>
      <c r="P434" s="290" cm="1">
        <f t="array" ref="P434">IF(Parameters!$D$55="No",IF($A434&lt;=Parameters!$F$39,Parameters!$E$39*$A434,IF($A434&lt;=Parameters!$F$40,Parameters!$E$39*Parameters!$F$39+Parameters!$E$40*($A434-Parameters!$F$39),IF($A434&lt;=Parameters!$F$41,Parameters!$E$39*Parameters!$F$39+Parameters!$E$40*(Parameters!$F$40-Parameters!$F$39)+Parameters!$E$41*($A434-Parameters!$F$40),Parameters!$E$39*Parameters!$F$39+Parameters!$E$40*(Parameters!$F$40-Parameters!$F$39)+Parameters!$E$41*(Parameters!$F$41-Parameters!$F$40)+Parameters!$E$42*($A434-Parameters!$F$41)))),_xlfn.IFS($A434&lt;=Parameters!$F$39,Parameters!$E$39*$A434,$A434&lt;=Parameters!$F$40,Parameters!$E$40*$A434,$A434&lt;=Parameters!$F$41,Parameters!$E$41*$A434,$A434&gt;Parameters!$F$41,Parameters!$E$42*$A434))</f>
        <v>61887.839999999997</v>
      </c>
      <c r="Q434" s="290">
        <f t="shared" si="212"/>
        <v>144.26069930069929</v>
      </c>
      <c r="R434" s="290" cm="1">
        <f t="array" ref="R434">IF(Parameters!$E$55="No",IF($A434&lt;=Parameters!$H$23,Parameters!$G$23*$A434,IF($A434&lt;=Parameters!$H$24,Parameters!$G$23*Parameters!$H$23+Parameters!$G$24*($A434-Parameters!$H$23),IF($A434&lt;=Parameters!$H$25,Parameters!$G$23*Parameters!$H$23+Parameters!$G$24*(Parameters!$H$24-Parameters!$H$23)+Parameters!$G$25*($A434-Parameters!$H$24),Parameters!$G$23*Parameters!$H$23+Parameters!$G$24*(Parameters!$H$24-Parameters!$H$23)+Parameters!$G$25*(Parameters!$H$25-Parameters!$H$24)+Parameters!$G$26*($A434-Parameters!$H$25)))),_xlfn.IFS($A434&lt;=Parameters!$H$23,Parameters!$G$23*$A434,$A434&lt;=Parameters!$H$24,Parameters!$G$24*$A434,$A434&lt;=Parameters!$H$25,Parameters!$G$25*$A434,$A434&gt;Parameters!$H$25,Parameters!$G$26*$A434))</f>
        <v>44958.210000000006</v>
      </c>
      <c r="S434" s="290">
        <f t="shared" si="188"/>
        <v>104.79769230769232</v>
      </c>
      <c r="T434" s="290" cm="1">
        <f t="array" ref="T434">IF(Parameters!$E$55="No",IF($A434&lt;=Parameters!$H$28,Parameters!$G$28*$A434,IF($A434&lt;=Parameters!$H$29,Parameters!$G$28*Parameters!$H$28+Parameters!$G$29*($A434-Parameters!$H$28),IF($A434&lt;=Parameters!$H$30,Parameters!$G$28*Parameters!$H$28+Parameters!$G$29*(Parameters!$H$29-Parameters!$H$28)+Parameters!$G$30*($A434-Parameters!$H$29),Parameters!$G$28*Parameters!$H$28+Parameters!$G$29*(Parameters!$H$29-Parameters!$H$28)+Parameters!$G$30*(Parameters!$H$30-Parameters!$H$29)+Parameters!$G$31*($A434-Parameters!$H$30)))),_xlfn.IFS($A434&lt;=Parameters!$H$28,Parameters!$G$28*$A434,$A434&lt;=Parameters!$H$29,Parameters!$G$29*$A434,$A434&lt;=Parameters!$H$30,Parameters!$G$30*$A434,$A434&gt;Parameters!$H$30,Parameters!$G$31*$A434))</f>
        <v>55849.94</v>
      </c>
      <c r="U434" s="290">
        <f t="shared" si="189"/>
        <v>130.18634032634034</v>
      </c>
      <c r="V434" s="290" cm="1">
        <f t="array" ref="V434">IF(Parameters!$E$55="No",IF($A434&lt;=Parameters!$H$34,Parameters!$G$34*$A434,IF($A434&lt;=Parameters!$H$35,Parameters!$G$34*Parameters!$H$34+Parameters!$G$35*($A434-Parameters!$H$34),IF($A434&lt;=Parameters!$H$36,Parameters!$G$34*Parameters!$H$34+Parameters!$G$35*(Parameters!$H$35-Parameters!$H$34)+Parameters!$G$36*($A434-Parameters!$H$35),Parameters!$G$34*Parameters!$H$34+Parameters!$G$35*(Parameters!$H$35-Parameters!$H$34)+Parameters!$G$36*(Parameters!$H$36-Parameters!$H$35)+Parameters!$G$37*($A434-Parameters!$H$36)))),_xlfn.IFS($A434&lt;=Parameters!$H$34,Parameters!$G$34*$A434,$A434&lt;=Parameters!$H$35,Parameters!$G$35*$A434,$A434&lt;=Parameters!$H$36,Parameters!$G$36*$A434,$A434&gt;Parameters!$H$36,Parameters!$G$37*$A434))</f>
        <v>58347.659999999996</v>
      </c>
      <c r="W434" s="290">
        <f t="shared" si="213"/>
        <v>136.00853146853146</v>
      </c>
      <c r="X434" s="290" cm="1">
        <f t="array" ref="X434">IF(Parameters!$E$55="No",IF($A434&lt;=Parameters!$H$39,Parameters!$G$39*$A434,IF($A434&lt;=Parameters!$H$40,Parameters!$G$39*Parameters!$H$39+Parameters!$G$40*($A434-Parameters!$H$39),IF($A434&lt;=Parameters!$H$41,Parameters!$G$39*Parameters!$H$39+Parameters!$G$40*(Parameters!$H$40-Parameters!$H$39)+Parameters!$G$41*($A434-Parameters!$H$40),Parameters!$G$39*Parameters!$H$39+Parameters!$G$40*(Parameters!$H$40-Parameters!$H$39)+Parameters!$G$41*(Parameters!$H$41-Parameters!$H$40)+Parameters!$G$42*($A434-Parameters!$H$41)))),_xlfn.IFS($A434&lt;=Parameters!$H$39,Parameters!$G$39*$A434,$A434&lt;=Parameters!$H$40,Parameters!$G$40*$A434,$A434&lt;=Parameters!$H$41,Parameters!$G$41*$A434,$A434&gt;Parameters!$H$41,Parameters!$G$42*$A434))</f>
        <v>61887.839999999997</v>
      </c>
      <c r="Y434" s="290">
        <f t="shared" si="214"/>
        <v>144.26069930069929</v>
      </c>
      <c r="Z434" s="290" cm="1">
        <f t="array" ref="Z434">IF(Parameters!$F$55="No",IF($A434&lt;=Parameters!$J$23,Parameters!$I$23*$A434,IF($A434&lt;=Parameters!$J$24,Parameters!$I$23*Parameters!$J$23+Parameters!$I$24*($A434-Parameters!$J$23),IF($A434&lt;=Parameters!$J$25,Parameters!$I$23*Parameters!$J$23+Parameters!$I$24*(Parameters!$J$24-Parameters!$J$23)+Parameters!$I$25*($A434-Parameters!$J$24),Parameters!$I$23*Parameters!$J$23+Parameters!$I$24*(Parameters!$J$24-Parameters!$J$23)+Parameters!$I$25*(Parameters!$J$25-Parameters!$J$24)+Parameters!$I$26*($A434-Parameters!$J$25)))),_xlfn.IFS($A434&lt;=Parameters!$J$23,Parameters!$I$23*$A434,$A434&lt;=Parameters!$J$24,Parameters!$I$24*$A434,$A434&lt;=Parameters!$J$25,Parameters!$I$25*$A434,$A434&gt;Parameters!$J$25,Parameters!$I$26*$A434))</f>
        <v>44958.210000000006</v>
      </c>
      <c r="AA434" s="290">
        <f t="shared" si="190"/>
        <v>104.79769230769232</v>
      </c>
      <c r="AB434" s="290" cm="1">
        <f t="array" ref="AB434">IF(Parameters!$F$55="No",IF($A434&lt;=Parameters!$J$28,Parameters!$I$28*$A434,IF($A434&lt;=Parameters!$J$29,Parameters!$I$28*Parameters!$J$28+Parameters!$I$29*($A434-Parameters!$J$28),IF($A434&lt;=Parameters!$J$30,Parameters!$I$28*Parameters!$J$28+Parameters!$I$29*(Parameters!$J$29-Parameters!$J$28)+Parameters!$I$30*($A434-Parameters!$J$29),Parameters!$I$28*Parameters!$J$28+Parameters!$I$29*(Parameters!$J$29-Parameters!$J$28)+Parameters!$I$30*(Parameters!$J$30-Parameters!$J$29)+Parameters!$I$31*($A434-Parameters!$J$30)))),_xlfn.IFS($A434&lt;=Parameters!$J$28,Parameters!$I$28*$A434,$A434&lt;=Parameters!$J$29,Parameters!$I$29*$A434,$A434&lt;=Parameters!$J$30,Parameters!$I$30*$A434,$A434&gt;Parameters!$J$30,Parameters!$I$31*$A434))</f>
        <v>55849.94</v>
      </c>
      <c r="AC434" s="290">
        <f t="shared" si="191"/>
        <v>130.18634032634034</v>
      </c>
      <c r="AD434" s="290" cm="1">
        <f t="array" ref="AD434">IF(Parameters!$F$55="No",IF($A434&lt;=Parameters!$J$34,Parameters!$I$34*$A434,IF($A434&lt;=Parameters!$J$35,Parameters!$I$34*Parameters!$J$34+Parameters!$I$35*($A434-Parameters!$J$34),IF($A434&lt;=Parameters!$J$36,Parameters!$I$34*Parameters!$J$34+Parameters!$I$35*(Parameters!$J$35-Parameters!$J$34)+Parameters!$I$36*($A434-Parameters!$J$35),Parameters!$I$34*Parameters!$J$34+Parameters!$I$35*(Parameters!$J$35-Parameters!$J$34)+Parameters!$I$36*(Parameters!$J$36-Parameters!$J$35)+Parameters!$I$37*($A434-Parameters!$J$36)))),_xlfn.IFS($A434&lt;=Parameters!$J$34,Parameters!$I$34*$A434,$A434&lt;=Parameters!$J$35,Parameters!$I$35*$A434,$A434&lt;=Parameters!$J$36,Parameters!$I$36*$A434,$A434&gt;Parameters!$J$36,Parameters!$I$37*$A434))</f>
        <v>58347.659999999996</v>
      </c>
      <c r="AE434" s="290">
        <f t="shared" si="215"/>
        <v>136.00853146853146</v>
      </c>
      <c r="AF434" s="290" cm="1">
        <f t="array" ref="AF434">IF(Parameters!$F$55="No",IF($A434&lt;=Parameters!$J$39,Parameters!$I$39*$A434,IF($A434&lt;=Parameters!$J$40,Parameters!$I$39*Parameters!$J$39+Parameters!$I$40*($A434-Parameters!$J$39),IF($A434&lt;=Parameters!$J$41,Parameters!$I$39*Parameters!$J$39+Parameters!$I$40*(Parameters!$J$40-Parameters!$J$39)+Parameters!$I$41*($A434-Parameters!$J$40),Parameters!$I$39*Parameters!$J$39+Parameters!$I$40*(Parameters!$J$40-Parameters!$J$39)+Parameters!$I$41*(Parameters!$J$41-Parameters!$J$40)+Parameters!$I$42*($A434-Parameters!$J$41)))),_xlfn.IFS($A434&lt;=Parameters!$J$39,Parameters!$I$39*$A434,$A434&lt;=Parameters!$J$40,Parameters!$I$40*$A434,$A434&lt;=Parameters!$J$41,Parameters!$I$41*$A434,$A434&gt;Parameters!$J$41,Parameters!$I$42*$A434))</f>
        <v>61887.839999999997</v>
      </c>
      <c r="AG434" s="290">
        <f t="shared" si="216"/>
        <v>144.26069930069929</v>
      </c>
      <c r="AI434" s="428">
        <f t="shared" si="192"/>
        <v>136.49000000000524</v>
      </c>
      <c r="AJ434" s="428">
        <f t="shared" si="193"/>
        <v>159.36000000000058</v>
      </c>
      <c r="AK434" s="428">
        <f t="shared" si="194"/>
        <v>143.54000000000087</v>
      </c>
      <c r="AL434" s="428">
        <f t="shared" si="195"/>
        <v>158.45999999999185</v>
      </c>
      <c r="AM434" s="428">
        <f t="shared" si="196"/>
        <v>136.49000000000524</v>
      </c>
      <c r="AN434" s="428">
        <f t="shared" si="197"/>
        <v>159.36000000000058</v>
      </c>
      <c r="AO434" s="428">
        <f t="shared" si="198"/>
        <v>143.54000000000087</v>
      </c>
      <c r="AP434" s="428">
        <f t="shared" si="199"/>
        <v>158.45999999999185</v>
      </c>
      <c r="AQ434" s="428">
        <f t="shared" si="200"/>
        <v>136.49000000000524</v>
      </c>
      <c r="AR434" s="428">
        <f t="shared" si="201"/>
        <v>159.36000000000058</v>
      </c>
      <c r="AS434" s="428">
        <f t="shared" si="202"/>
        <v>143.54000000000087</v>
      </c>
      <c r="AT434" s="428">
        <f t="shared" si="203"/>
        <v>158.45999999999185</v>
      </c>
      <c r="AU434" s="428">
        <f t="shared" si="204"/>
        <v>136.49000000000524</v>
      </c>
      <c r="AV434" s="428">
        <f t="shared" si="205"/>
        <v>159.36000000000058</v>
      </c>
      <c r="AW434" s="428">
        <f t="shared" si="206"/>
        <v>143.54000000000087</v>
      </c>
      <c r="AX434" s="428">
        <f t="shared" si="207"/>
        <v>158.45999999999185</v>
      </c>
    </row>
    <row r="435">
      <c r="A435" s="413">
        <v>430</v>
      </c>
      <c r="B435" s="290" cm="1">
        <f t="array" ref="B435">IF(Parameters!$C$55="No",IF($A435&lt;=Parameters!$D$23,Parameters!$C$23*$A435,IF($A435&lt;=Parameters!$D$24,Parameters!$C$23*Parameters!$D$23+Parameters!$C$24*($A435-Parameters!$D$23),IF($A435&lt;=Parameters!$D$25,Parameters!$C$23*Parameters!$D$23+Parameters!$C$24*(Parameters!$D$24-Parameters!$D$23)+Parameters!$C$25*($A435-Parameters!$D$24),Parameters!$C$23*Parameters!$D$23+Parameters!$C$24*(Parameters!$D$24-Parameters!$D$23)+Parameters!$C$25*(Parameters!$D$25-Parameters!$D$24)+Parameters!$C$26*($A435-Parameters!$D$25)))),_xlfn.IFS($A435&lt;=Parameters!$D$23,Parameters!$C$23*$A435,$A435&lt;=Parameters!$D$24,Parameters!$C$24*$A435,$A435&lt;=Parameters!$D$25,Parameters!$C$25*$A435,$A435&gt;Parameters!$D$25,Parameters!$C$26*$A435))</f>
        <v>45094.7</v>
      </c>
      <c r="C435" s="290">
        <f t="shared" si="208"/>
        <v>104.8713953488372</v>
      </c>
      <c r="D435" s="290" cm="1">
        <f t="array" ref="D435">IF(Parameters!$C$55="No",IF($A435&lt;=Parameters!$D$28,Parameters!$C$28*$A435,IF($A435&lt;=Parameters!$D$29,Parameters!$C$28*Parameters!$D$28+Parameters!$C$29*($A435-Parameters!$D$28),IF($A435&lt;=Parameters!$D$30,Parameters!$C$28*Parameters!$D$28+Parameters!$C$29*(Parameters!$D$29-Parameters!$D$28)+Parameters!$C$30*($A435-Parameters!$D$29),Parameters!$C$28*Parameters!$D$28+Parameters!$C$29*(Parameters!$D$29-Parameters!$D$28)+Parameters!$C$30*(Parameters!$D$30-Parameters!$D$29)+Parameters!$C$31*($A435-Parameters!$D$30)))),_xlfn.IFS($A435&lt;=Parameters!$D$28,Parameters!$C$28*$A435,$A435&lt;=Parameters!$D$29,Parameters!$C$29*$A435,$A435&lt;=Parameters!$D$30,Parameters!$C$30*$A435,$A435&gt;Parameters!$D$30,Parameters!$C$31*$A435))</f>
        <v>56009.3</v>
      </c>
      <c r="E435" s="290">
        <f t="shared" si="208"/>
        <v>130.25418604651165</v>
      </c>
      <c r="F435" s="290" cm="1">
        <f t="array" ref="F435">IF(Parameters!$C$55="No",IF($A435&lt;=Parameters!$D$34,Parameters!$C$34*$A435,IF($A435&lt;=Parameters!$D$35,Parameters!$C$34*Parameters!$D$34+Parameters!$C$35*($A435-Parameters!$D$34),IF($A435&lt;=Parameters!$D$36,Parameters!$C$34*Parameters!$D$34+Parameters!$C$35*(Parameters!$D$35-Parameters!$D$34)+Parameters!$C$36*($A435-Parameters!$D$35),Parameters!$C$34*Parameters!$D$34+Parameters!$C$35*(Parameters!$D$35-Parameters!$D$34)+Parameters!$C$36*(Parameters!$D$36-Parameters!$D$35)+Parameters!$C$37*($A435-Parameters!$D$36)))),_xlfn.IFS($A435&lt;=Parameters!$D$34,Parameters!$C$34*$A435,$A435&lt;=Parameters!$D$35,Parameters!$C$35*$A435,$A435&lt;=Parameters!$D$36,Parameters!$C$36*$A435,$A435&gt;Parameters!$D$36,Parameters!$C$37*$A435))</f>
        <v>58491.199999999997</v>
      </c>
      <c r="G435" s="290">
        <f t="shared" si="209"/>
        <v>136.0260465116279</v>
      </c>
      <c r="H435" s="290" cm="1">
        <f t="array" ref="H435">IF(Parameters!$C$55="No",IF($A435&lt;=Parameters!$D$39,Parameters!$C$39*$A435,IF($A435&lt;=Parameters!$D$40,Parameters!$C$39*Parameters!$D$39+Parameters!$C$40*($A435-Parameters!$D$39),IF($A435&lt;=Parameters!$D$41,Parameters!$C$39*Parameters!$D$39+Parameters!$C$40*(Parameters!$D$40-Parameters!$D$39)+Parameters!$C$41*($A435-Parameters!$D$40),Parameters!$C$39*Parameters!$D$39+Parameters!$C$40*(Parameters!$D$40-Parameters!$D$39)+Parameters!$C$41*(Parameters!$D$41-Parameters!$D$40)+Parameters!$C$42*($A435-Parameters!$D$41)))),_xlfn.IFS($A435&lt;=Parameters!$D$39,Parameters!$C$39*$A435,$A435&lt;=Parameters!$D$40,Parameters!$C$40*$A435,$A435&lt;=Parameters!$D$41,Parameters!$C$41*$A435,$A435&gt;Parameters!$D$41,Parameters!$C$42*$A435))</f>
        <v>62046.3</v>
      </c>
      <c r="I435" s="290">
        <f t="shared" si="210"/>
        <v>144.29372093023255</v>
      </c>
      <c r="J435" s="290" cm="1">
        <f t="array" ref="J435">IF(Parameters!$D$55="No",IF($A435&lt;=Parameters!$F$23,Parameters!$E$23*$A435,IF($A435&lt;=Parameters!$F$24,Parameters!$E$23*Parameters!$F$23+Parameters!$E$24*($A435-Parameters!$F$23),IF($A435&lt;=Parameters!$F$25,Parameters!$E$23*Parameters!$F$23+Parameters!$E$24*(Parameters!$F$24-Parameters!$F$23)+Parameters!$E$25*($A435-Parameters!$F$24),Parameters!$E$23*Parameters!$F$23+Parameters!$E$24*(Parameters!$F$24-Parameters!$F$23)+Parameters!$E$25*(Parameters!$F$25-Parameters!$F$24)+Parameters!$E$26*($A435-Parameters!$F$25)))),_xlfn.IFS($A435&lt;=Parameters!$F$23,Parameters!$E$23*$A435,$A435&lt;=Parameters!$F$24,Parameters!$E$24*$A435,$A435&lt;=Parameters!$F$25,Parameters!$E$25*$A435,$A435&gt;Parameters!$F$25,Parameters!$E$26*$A435))</f>
        <v>45094.7</v>
      </c>
      <c r="K435" s="290">
        <f t="shared" si="186"/>
        <v>104.8713953488372</v>
      </c>
      <c r="L435" s="290" cm="1">
        <f t="array" ref="L435">IF(Parameters!$D$55="No",IF($A435&lt;=Parameters!$F$28,Parameters!$E$28*$A435,IF($A435&lt;=Parameters!$F$29,Parameters!$E$28*Parameters!$F$28+Parameters!$E$29*($A435-Parameters!$F$28),IF($A435&lt;=Parameters!$F$30,Parameters!$E$28*Parameters!$F$28+Parameters!$E$29*(Parameters!$F$29-Parameters!$F$28)+Parameters!$E$30*($A435-Parameters!$F$29),Parameters!$E$28*Parameters!$F$28+Parameters!$E$29*(Parameters!$F$29-Parameters!$F$28)+Parameters!$E$30*(Parameters!$F$30-Parameters!$F$29)+Parameters!$E$31*($A435-Parameters!$F$30)))),_xlfn.IFS($A435&lt;=Parameters!$F$28,Parameters!$E$28*$A435,$A435&lt;=Parameters!$F$29,Parameters!$E$29*$A435,$A435&lt;=Parameters!$F$30,Parameters!$E$30*$A435,$A435&gt;Parameters!$F$30,Parameters!$E$31*$A435))</f>
        <v>56009.3</v>
      </c>
      <c r="M435" s="290">
        <f t="shared" si="187"/>
        <v>130.25418604651165</v>
      </c>
      <c r="N435" s="290" cm="1">
        <f t="array" ref="N435">IF(Parameters!$D$55="No",IF($A435&lt;=Parameters!$F$34,Parameters!$E$34*$A435,IF($A435&lt;=Parameters!$F$35,Parameters!$E$34*Parameters!$F$34+Parameters!$E$35*($A435-Parameters!$F$34),IF($A435&lt;=Parameters!$F$36,Parameters!$E$34*Parameters!$F$34+Parameters!$E$35*(Parameters!$F$35-Parameters!$F$34)+Parameters!$E$36*($A435-Parameters!$F$35),Parameters!$E$34*Parameters!$F$34+Parameters!$E$35*(Parameters!$F$35-Parameters!$F$34)+Parameters!$E$36*(Parameters!$F$36-Parameters!$F$35)+Parameters!$E$37*($A435-Parameters!$F$36)))),_xlfn.IFS($A435&lt;=Parameters!$F$34,Parameters!$E$34*$A435,$A435&lt;=Parameters!$F$35,Parameters!$E$35*$A435,$A435&lt;=Parameters!$F$36,Parameters!$E$36*$A435,$A435&gt;Parameters!$F$36,Parameters!$E$37*$A435))</f>
        <v>58491.199999999997</v>
      </c>
      <c r="O435" s="290">
        <f t="shared" si="211"/>
        <v>136.0260465116279</v>
      </c>
      <c r="P435" s="290" cm="1">
        <f t="array" ref="P435">IF(Parameters!$D$55="No",IF($A435&lt;=Parameters!$F$39,Parameters!$E$39*$A435,IF($A435&lt;=Parameters!$F$40,Parameters!$E$39*Parameters!$F$39+Parameters!$E$40*($A435-Parameters!$F$39),IF($A435&lt;=Parameters!$F$41,Parameters!$E$39*Parameters!$F$39+Parameters!$E$40*(Parameters!$F$40-Parameters!$F$39)+Parameters!$E$41*($A435-Parameters!$F$40),Parameters!$E$39*Parameters!$F$39+Parameters!$E$40*(Parameters!$F$40-Parameters!$F$39)+Parameters!$E$41*(Parameters!$F$41-Parameters!$F$40)+Parameters!$E$42*($A435-Parameters!$F$41)))),_xlfn.IFS($A435&lt;=Parameters!$F$39,Parameters!$E$39*$A435,$A435&lt;=Parameters!$F$40,Parameters!$E$40*$A435,$A435&lt;=Parameters!$F$41,Parameters!$E$41*$A435,$A435&gt;Parameters!$F$41,Parameters!$E$42*$A435))</f>
        <v>62046.3</v>
      </c>
      <c r="Q435" s="290">
        <f t="shared" si="212"/>
        <v>144.29372093023255</v>
      </c>
      <c r="R435" s="290" cm="1">
        <f t="array" ref="R435">IF(Parameters!$E$55="No",IF($A435&lt;=Parameters!$H$23,Parameters!$G$23*$A435,IF($A435&lt;=Parameters!$H$24,Parameters!$G$23*Parameters!$H$23+Parameters!$G$24*($A435-Parameters!$H$23),IF($A435&lt;=Parameters!$H$25,Parameters!$G$23*Parameters!$H$23+Parameters!$G$24*(Parameters!$H$24-Parameters!$H$23)+Parameters!$G$25*($A435-Parameters!$H$24),Parameters!$G$23*Parameters!$H$23+Parameters!$G$24*(Parameters!$H$24-Parameters!$H$23)+Parameters!$G$25*(Parameters!$H$25-Parameters!$H$24)+Parameters!$G$26*($A435-Parameters!$H$25)))),_xlfn.IFS($A435&lt;=Parameters!$H$23,Parameters!$G$23*$A435,$A435&lt;=Parameters!$H$24,Parameters!$G$24*$A435,$A435&lt;=Parameters!$H$25,Parameters!$G$25*$A435,$A435&gt;Parameters!$H$25,Parameters!$G$26*$A435))</f>
        <v>45094.7</v>
      </c>
      <c r="S435" s="290">
        <f t="shared" si="188"/>
        <v>104.8713953488372</v>
      </c>
      <c r="T435" s="290" cm="1">
        <f t="array" ref="T435">IF(Parameters!$E$55="No",IF($A435&lt;=Parameters!$H$28,Parameters!$G$28*$A435,IF($A435&lt;=Parameters!$H$29,Parameters!$G$28*Parameters!$H$28+Parameters!$G$29*($A435-Parameters!$H$28),IF($A435&lt;=Parameters!$H$30,Parameters!$G$28*Parameters!$H$28+Parameters!$G$29*(Parameters!$H$29-Parameters!$H$28)+Parameters!$G$30*($A435-Parameters!$H$29),Parameters!$G$28*Parameters!$H$28+Parameters!$G$29*(Parameters!$H$29-Parameters!$H$28)+Parameters!$G$30*(Parameters!$H$30-Parameters!$H$29)+Parameters!$G$31*($A435-Parameters!$H$30)))),_xlfn.IFS($A435&lt;=Parameters!$H$28,Parameters!$G$28*$A435,$A435&lt;=Parameters!$H$29,Parameters!$G$29*$A435,$A435&lt;=Parameters!$H$30,Parameters!$G$30*$A435,$A435&gt;Parameters!$H$30,Parameters!$G$31*$A435))</f>
        <v>56009.3</v>
      </c>
      <c r="U435" s="290">
        <f t="shared" si="189"/>
        <v>130.25418604651165</v>
      </c>
      <c r="V435" s="290" cm="1">
        <f t="array" ref="V435">IF(Parameters!$E$55="No",IF($A435&lt;=Parameters!$H$34,Parameters!$G$34*$A435,IF($A435&lt;=Parameters!$H$35,Parameters!$G$34*Parameters!$H$34+Parameters!$G$35*($A435-Parameters!$H$34),IF($A435&lt;=Parameters!$H$36,Parameters!$G$34*Parameters!$H$34+Parameters!$G$35*(Parameters!$H$35-Parameters!$H$34)+Parameters!$G$36*($A435-Parameters!$H$35),Parameters!$G$34*Parameters!$H$34+Parameters!$G$35*(Parameters!$H$35-Parameters!$H$34)+Parameters!$G$36*(Parameters!$H$36-Parameters!$H$35)+Parameters!$G$37*($A435-Parameters!$H$36)))),_xlfn.IFS($A435&lt;=Parameters!$H$34,Parameters!$G$34*$A435,$A435&lt;=Parameters!$H$35,Parameters!$G$35*$A435,$A435&lt;=Parameters!$H$36,Parameters!$G$36*$A435,$A435&gt;Parameters!$H$36,Parameters!$G$37*$A435))</f>
        <v>58491.199999999997</v>
      </c>
      <c r="W435" s="290">
        <f t="shared" si="213"/>
        <v>136.0260465116279</v>
      </c>
      <c r="X435" s="290" cm="1">
        <f t="array" ref="X435">IF(Parameters!$E$55="No",IF($A435&lt;=Parameters!$H$39,Parameters!$G$39*$A435,IF($A435&lt;=Parameters!$H$40,Parameters!$G$39*Parameters!$H$39+Parameters!$G$40*($A435-Parameters!$H$39),IF($A435&lt;=Parameters!$H$41,Parameters!$G$39*Parameters!$H$39+Parameters!$G$40*(Parameters!$H$40-Parameters!$H$39)+Parameters!$G$41*($A435-Parameters!$H$40),Parameters!$G$39*Parameters!$H$39+Parameters!$G$40*(Parameters!$H$40-Parameters!$H$39)+Parameters!$G$41*(Parameters!$H$41-Parameters!$H$40)+Parameters!$G$42*($A435-Parameters!$H$41)))),_xlfn.IFS($A435&lt;=Parameters!$H$39,Parameters!$G$39*$A435,$A435&lt;=Parameters!$H$40,Parameters!$G$40*$A435,$A435&lt;=Parameters!$H$41,Parameters!$G$41*$A435,$A435&gt;Parameters!$H$41,Parameters!$G$42*$A435))</f>
        <v>62046.3</v>
      </c>
      <c r="Y435" s="290">
        <f t="shared" si="214"/>
        <v>144.29372093023255</v>
      </c>
      <c r="Z435" s="290" cm="1">
        <f t="array" ref="Z435">IF(Parameters!$F$55="No",IF($A435&lt;=Parameters!$J$23,Parameters!$I$23*$A435,IF($A435&lt;=Parameters!$J$24,Parameters!$I$23*Parameters!$J$23+Parameters!$I$24*($A435-Parameters!$J$23),IF($A435&lt;=Parameters!$J$25,Parameters!$I$23*Parameters!$J$23+Parameters!$I$24*(Parameters!$J$24-Parameters!$J$23)+Parameters!$I$25*($A435-Parameters!$J$24),Parameters!$I$23*Parameters!$J$23+Parameters!$I$24*(Parameters!$J$24-Parameters!$J$23)+Parameters!$I$25*(Parameters!$J$25-Parameters!$J$24)+Parameters!$I$26*($A435-Parameters!$J$25)))),_xlfn.IFS($A435&lt;=Parameters!$J$23,Parameters!$I$23*$A435,$A435&lt;=Parameters!$J$24,Parameters!$I$24*$A435,$A435&lt;=Parameters!$J$25,Parameters!$I$25*$A435,$A435&gt;Parameters!$J$25,Parameters!$I$26*$A435))</f>
        <v>45094.7</v>
      </c>
      <c r="AA435" s="290">
        <f t="shared" si="190"/>
        <v>104.8713953488372</v>
      </c>
      <c r="AB435" s="290" cm="1">
        <f t="array" ref="AB435">IF(Parameters!$F$55="No",IF($A435&lt;=Parameters!$J$28,Parameters!$I$28*$A435,IF($A435&lt;=Parameters!$J$29,Parameters!$I$28*Parameters!$J$28+Parameters!$I$29*($A435-Parameters!$J$28),IF($A435&lt;=Parameters!$J$30,Parameters!$I$28*Parameters!$J$28+Parameters!$I$29*(Parameters!$J$29-Parameters!$J$28)+Parameters!$I$30*($A435-Parameters!$J$29),Parameters!$I$28*Parameters!$J$28+Parameters!$I$29*(Parameters!$J$29-Parameters!$J$28)+Parameters!$I$30*(Parameters!$J$30-Parameters!$J$29)+Parameters!$I$31*($A435-Parameters!$J$30)))),_xlfn.IFS($A435&lt;=Parameters!$J$28,Parameters!$I$28*$A435,$A435&lt;=Parameters!$J$29,Parameters!$I$29*$A435,$A435&lt;=Parameters!$J$30,Parameters!$I$30*$A435,$A435&gt;Parameters!$J$30,Parameters!$I$31*$A435))</f>
        <v>56009.3</v>
      </c>
      <c r="AC435" s="290">
        <f t="shared" si="191"/>
        <v>130.25418604651165</v>
      </c>
      <c r="AD435" s="290" cm="1">
        <f t="array" ref="AD435">IF(Parameters!$F$55="No",IF($A435&lt;=Parameters!$J$34,Parameters!$I$34*$A435,IF($A435&lt;=Parameters!$J$35,Parameters!$I$34*Parameters!$J$34+Parameters!$I$35*($A435-Parameters!$J$34),IF($A435&lt;=Parameters!$J$36,Parameters!$I$34*Parameters!$J$34+Parameters!$I$35*(Parameters!$J$35-Parameters!$J$34)+Parameters!$I$36*($A435-Parameters!$J$35),Parameters!$I$34*Parameters!$J$34+Parameters!$I$35*(Parameters!$J$35-Parameters!$J$34)+Parameters!$I$36*(Parameters!$J$36-Parameters!$J$35)+Parameters!$I$37*($A435-Parameters!$J$36)))),_xlfn.IFS($A435&lt;=Parameters!$J$34,Parameters!$I$34*$A435,$A435&lt;=Parameters!$J$35,Parameters!$I$35*$A435,$A435&lt;=Parameters!$J$36,Parameters!$I$36*$A435,$A435&gt;Parameters!$J$36,Parameters!$I$37*$A435))</f>
        <v>58491.199999999997</v>
      </c>
      <c r="AE435" s="290">
        <f t="shared" si="215"/>
        <v>136.0260465116279</v>
      </c>
      <c r="AF435" s="290" cm="1">
        <f t="array" ref="AF435">IF(Parameters!$F$55="No",IF($A435&lt;=Parameters!$J$39,Parameters!$I$39*$A435,IF($A435&lt;=Parameters!$J$40,Parameters!$I$39*Parameters!$J$39+Parameters!$I$40*($A435-Parameters!$J$39),IF($A435&lt;=Parameters!$J$41,Parameters!$I$39*Parameters!$J$39+Parameters!$I$40*(Parameters!$J$40-Parameters!$J$39)+Parameters!$I$41*($A435-Parameters!$J$40),Parameters!$I$39*Parameters!$J$39+Parameters!$I$40*(Parameters!$J$40-Parameters!$J$39)+Parameters!$I$41*(Parameters!$J$41-Parameters!$J$40)+Parameters!$I$42*($A435-Parameters!$J$41)))),_xlfn.IFS($A435&lt;=Parameters!$J$39,Parameters!$I$39*$A435,$A435&lt;=Parameters!$J$40,Parameters!$I$40*$A435,$A435&lt;=Parameters!$J$41,Parameters!$I$41*$A435,$A435&gt;Parameters!$J$41,Parameters!$I$42*$A435))</f>
        <v>62046.3</v>
      </c>
      <c r="AG435" s="290">
        <f t="shared" si="216"/>
        <v>144.29372093023255</v>
      </c>
      <c r="AI435" s="428">
        <f t="shared" si="192"/>
        <v>136.48999999999069</v>
      </c>
      <c r="AJ435" s="428">
        <f t="shared" si="193"/>
        <v>159.36000000000058</v>
      </c>
      <c r="AK435" s="428">
        <f t="shared" si="194"/>
        <v>143.54000000000087</v>
      </c>
      <c r="AL435" s="428">
        <f t="shared" si="195"/>
        <v>158.4600000000064</v>
      </c>
      <c r="AM435" s="428">
        <f t="shared" si="196"/>
        <v>136.48999999999069</v>
      </c>
      <c r="AN435" s="428">
        <f t="shared" si="197"/>
        <v>159.36000000000058</v>
      </c>
      <c r="AO435" s="428">
        <f t="shared" si="198"/>
        <v>143.54000000000087</v>
      </c>
      <c r="AP435" s="428">
        <f t="shared" si="199"/>
        <v>158.4600000000064</v>
      </c>
      <c r="AQ435" s="428">
        <f t="shared" si="200"/>
        <v>136.48999999999069</v>
      </c>
      <c r="AR435" s="428">
        <f t="shared" si="201"/>
        <v>159.36000000000058</v>
      </c>
      <c r="AS435" s="428">
        <f t="shared" si="202"/>
        <v>143.54000000000087</v>
      </c>
      <c r="AT435" s="428">
        <f t="shared" si="203"/>
        <v>158.4600000000064</v>
      </c>
      <c r="AU435" s="428">
        <f t="shared" si="204"/>
        <v>136.48999999999069</v>
      </c>
      <c r="AV435" s="428">
        <f t="shared" si="205"/>
        <v>159.36000000000058</v>
      </c>
      <c r="AW435" s="428">
        <f t="shared" si="206"/>
        <v>143.54000000000087</v>
      </c>
      <c r="AX435" s="428">
        <f t="shared" si="207"/>
        <v>158.4600000000064</v>
      </c>
    </row>
    <row r="436">
      <c r="A436" s="413">
        <v>431</v>
      </c>
      <c r="B436" s="290" cm="1">
        <f t="array" ref="B436">IF(Parameters!$C$55="No",IF($A436&lt;=Parameters!$D$23,Parameters!$C$23*$A436,IF($A436&lt;=Parameters!$D$24,Parameters!$C$23*Parameters!$D$23+Parameters!$C$24*($A436-Parameters!$D$23),IF($A436&lt;=Parameters!$D$25,Parameters!$C$23*Parameters!$D$23+Parameters!$C$24*(Parameters!$D$24-Parameters!$D$23)+Parameters!$C$25*($A436-Parameters!$D$24),Parameters!$C$23*Parameters!$D$23+Parameters!$C$24*(Parameters!$D$24-Parameters!$D$23)+Parameters!$C$25*(Parameters!$D$25-Parameters!$D$24)+Parameters!$C$26*($A436-Parameters!$D$25)))),_xlfn.IFS($A436&lt;=Parameters!$D$23,Parameters!$C$23*$A436,$A436&lt;=Parameters!$D$24,Parameters!$C$24*$A436,$A436&lt;=Parameters!$D$25,Parameters!$C$25*$A436,$A436&gt;Parameters!$D$25,Parameters!$C$26*$A436))</f>
        <v>45231.19</v>
      </c>
      <c r="C436" s="290">
        <f t="shared" si="208"/>
        <v>104.94475638051044</v>
      </c>
      <c r="D436" s="290" cm="1">
        <f t="array" ref="D436">IF(Parameters!$C$55="No",IF($A436&lt;=Parameters!$D$28,Parameters!$C$28*$A436,IF($A436&lt;=Parameters!$D$29,Parameters!$C$28*Parameters!$D$28+Parameters!$C$29*($A436-Parameters!$D$28),IF($A436&lt;=Parameters!$D$30,Parameters!$C$28*Parameters!$D$28+Parameters!$C$29*(Parameters!$D$29-Parameters!$D$28)+Parameters!$C$30*($A436-Parameters!$D$29),Parameters!$C$28*Parameters!$D$28+Parameters!$C$29*(Parameters!$D$29-Parameters!$D$28)+Parameters!$C$30*(Parameters!$D$30-Parameters!$D$29)+Parameters!$C$31*($A436-Parameters!$D$30)))),_xlfn.IFS($A436&lt;=Parameters!$D$28,Parameters!$C$28*$A436,$A436&lt;=Parameters!$D$29,Parameters!$C$29*$A436,$A436&lt;=Parameters!$D$30,Parameters!$C$30*$A436,$A436&gt;Parameters!$D$30,Parameters!$C$31*$A436))</f>
        <v>56168.66</v>
      </c>
      <c r="E436" s="290">
        <f t="shared" si="208"/>
        <v>130.32171693735501</v>
      </c>
      <c r="F436" s="290" cm="1">
        <f t="array" ref="F436">IF(Parameters!$C$55="No",IF($A436&lt;=Parameters!$D$34,Parameters!$C$34*$A436,IF($A436&lt;=Parameters!$D$35,Parameters!$C$34*Parameters!$D$34+Parameters!$C$35*($A436-Parameters!$D$34),IF($A436&lt;=Parameters!$D$36,Parameters!$C$34*Parameters!$D$34+Parameters!$C$35*(Parameters!$D$35-Parameters!$D$34)+Parameters!$C$36*($A436-Parameters!$D$35),Parameters!$C$34*Parameters!$D$34+Parameters!$C$35*(Parameters!$D$35-Parameters!$D$34)+Parameters!$C$36*(Parameters!$D$36-Parameters!$D$35)+Parameters!$C$37*($A436-Parameters!$D$36)))),_xlfn.IFS($A436&lt;=Parameters!$D$34,Parameters!$C$34*$A436,$A436&lt;=Parameters!$D$35,Parameters!$C$35*$A436,$A436&lt;=Parameters!$D$36,Parameters!$C$36*$A436,$A436&gt;Parameters!$D$36,Parameters!$C$37*$A436))</f>
        <v>58634.74</v>
      </c>
      <c r="G436" s="290">
        <f t="shared" si="209"/>
        <v>136.04348027842227</v>
      </c>
      <c r="H436" s="290" cm="1">
        <f t="array" ref="H436">IF(Parameters!$C$55="No",IF($A436&lt;=Parameters!$D$39,Parameters!$C$39*$A436,IF($A436&lt;=Parameters!$D$40,Parameters!$C$39*Parameters!$D$39+Parameters!$C$40*($A436-Parameters!$D$39),IF($A436&lt;=Parameters!$D$41,Parameters!$C$39*Parameters!$D$39+Parameters!$C$40*(Parameters!$D$40-Parameters!$D$39)+Parameters!$C$41*($A436-Parameters!$D$40),Parameters!$C$39*Parameters!$D$39+Parameters!$C$40*(Parameters!$D$40-Parameters!$D$39)+Parameters!$C$41*(Parameters!$D$41-Parameters!$D$40)+Parameters!$C$42*($A436-Parameters!$D$41)))),_xlfn.IFS($A436&lt;=Parameters!$D$39,Parameters!$C$39*$A436,$A436&lt;=Parameters!$D$40,Parameters!$C$40*$A436,$A436&lt;=Parameters!$D$41,Parameters!$C$41*$A436,$A436&gt;Parameters!$D$41,Parameters!$C$42*$A436))</f>
        <v>62204.76</v>
      </c>
      <c r="I436" s="290">
        <f t="shared" si="210"/>
        <v>144.32658932714617</v>
      </c>
      <c r="J436" s="290" cm="1">
        <f t="array" ref="J436">IF(Parameters!$D$55="No",IF($A436&lt;=Parameters!$F$23,Parameters!$E$23*$A436,IF($A436&lt;=Parameters!$F$24,Parameters!$E$23*Parameters!$F$23+Parameters!$E$24*($A436-Parameters!$F$23),IF($A436&lt;=Parameters!$F$25,Parameters!$E$23*Parameters!$F$23+Parameters!$E$24*(Parameters!$F$24-Parameters!$F$23)+Parameters!$E$25*($A436-Parameters!$F$24),Parameters!$E$23*Parameters!$F$23+Parameters!$E$24*(Parameters!$F$24-Parameters!$F$23)+Parameters!$E$25*(Parameters!$F$25-Parameters!$F$24)+Parameters!$E$26*($A436-Parameters!$F$25)))),_xlfn.IFS($A436&lt;=Parameters!$F$23,Parameters!$E$23*$A436,$A436&lt;=Parameters!$F$24,Parameters!$E$24*$A436,$A436&lt;=Parameters!$F$25,Parameters!$E$25*$A436,$A436&gt;Parameters!$F$25,Parameters!$E$26*$A436))</f>
        <v>45231.19</v>
      </c>
      <c r="K436" s="290">
        <f t="shared" si="186"/>
        <v>104.94475638051044</v>
      </c>
      <c r="L436" s="290" cm="1">
        <f t="array" ref="L436">IF(Parameters!$D$55="No",IF($A436&lt;=Parameters!$F$28,Parameters!$E$28*$A436,IF($A436&lt;=Parameters!$F$29,Parameters!$E$28*Parameters!$F$28+Parameters!$E$29*($A436-Parameters!$F$28),IF($A436&lt;=Parameters!$F$30,Parameters!$E$28*Parameters!$F$28+Parameters!$E$29*(Parameters!$F$29-Parameters!$F$28)+Parameters!$E$30*($A436-Parameters!$F$29),Parameters!$E$28*Parameters!$F$28+Parameters!$E$29*(Parameters!$F$29-Parameters!$F$28)+Parameters!$E$30*(Parameters!$F$30-Parameters!$F$29)+Parameters!$E$31*($A436-Parameters!$F$30)))),_xlfn.IFS($A436&lt;=Parameters!$F$28,Parameters!$E$28*$A436,$A436&lt;=Parameters!$F$29,Parameters!$E$29*$A436,$A436&lt;=Parameters!$F$30,Parameters!$E$30*$A436,$A436&gt;Parameters!$F$30,Parameters!$E$31*$A436))</f>
        <v>56168.66</v>
      </c>
      <c r="M436" s="290">
        <f t="shared" si="187"/>
        <v>130.32171693735501</v>
      </c>
      <c r="N436" s="290" cm="1">
        <f t="array" ref="N436">IF(Parameters!$D$55="No",IF($A436&lt;=Parameters!$F$34,Parameters!$E$34*$A436,IF($A436&lt;=Parameters!$F$35,Parameters!$E$34*Parameters!$F$34+Parameters!$E$35*($A436-Parameters!$F$34),IF($A436&lt;=Parameters!$F$36,Parameters!$E$34*Parameters!$F$34+Parameters!$E$35*(Parameters!$F$35-Parameters!$F$34)+Parameters!$E$36*($A436-Parameters!$F$35),Parameters!$E$34*Parameters!$F$34+Parameters!$E$35*(Parameters!$F$35-Parameters!$F$34)+Parameters!$E$36*(Parameters!$F$36-Parameters!$F$35)+Parameters!$E$37*($A436-Parameters!$F$36)))),_xlfn.IFS($A436&lt;=Parameters!$F$34,Parameters!$E$34*$A436,$A436&lt;=Parameters!$F$35,Parameters!$E$35*$A436,$A436&lt;=Parameters!$F$36,Parameters!$E$36*$A436,$A436&gt;Parameters!$F$36,Parameters!$E$37*$A436))</f>
        <v>58634.74</v>
      </c>
      <c r="O436" s="290">
        <f t="shared" si="211"/>
        <v>136.04348027842227</v>
      </c>
      <c r="P436" s="290" cm="1">
        <f t="array" ref="P436">IF(Parameters!$D$55="No",IF($A436&lt;=Parameters!$F$39,Parameters!$E$39*$A436,IF($A436&lt;=Parameters!$F$40,Parameters!$E$39*Parameters!$F$39+Parameters!$E$40*($A436-Parameters!$F$39),IF($A436&lt;=Parameters!$F$41,Parameters!$E$39*Parameters!$F$39+Parameters!$E$40*(Parameters!$F$40-Parameters!$F$39)+Parameters!$E$41*($A436-Parameters!$F$40),Parameters!$E$39*Parameters!$F$39+Parameters!$E$40*(Parameters!$F$40-Parameters!$F$39)+Parameters!$E$41*(Parameters!$F$41-Parameters!$F$40)+Parameters!$E$42*($A436-Parameters!$F$41)))),_xlfn.IFS($A436&lt;=Parameters!$F$39,Parameters!$E$39*$A436,$A436&lt;=Parameters!$F$40,Parameters!$E$40*$A436,$A436&lt;=Parameters!$F$41,Parameters!$E$41*$A436,$A436&gt;Parameters!$F$41,Parameters!$E$42*$A436))</f>
        <v>62204.76</v>
      </c>
      <c r="Q436" s="290">
        <f t="shared" si="212"/>
        <v>144.32658932714617</v>
      </c>
      <c r="R436" s="290" cm="1">
        <f t="array" ref="R436">IF(Parameters!$E$55="No",IF($A436&lt;=Parameters!$H$23,Parameters!$G$23*$A436,IF($A436&lt;=Parameters!$H$24,Parameters!$G$23*Parameters!$H$23+Parameters!$G$24*($A436-Parameters!$H$23),IF($A436&lt;=Parameters!$H$25,Parameters!$G$23*Parameters!$H$23+Parameters!$G$24*(Parameters!$H$24-Parameters!$H$23)+Parameters!$G$25*($A436-Parameters!$H$24),Parameters!$G$23*Parameters!$H$23+Parameters!$G$24*(Parameters!$H$24-Parameters!$H$23)+Parameters!$G$25*(Parameters!$H$25-Parameters!$H$24)+Parameters!$G$26*($A436-Parameters!$H$25)))),_xlfn.IFS($A436&lt;=Parameters!$H$23,Parameters!$G$23*$A436,$A436&lt;=Parameters!$H$24,Parameters!$G$24*$A436,$A436&lt;=Parameters!$H$25,Parameters!$G$25*$A436,$A436&gt;Parameters!$H$25,Parameters!$G$26*$A436))</f>
        <v>45231.19</v>
      </c>
      <c r="S436" s="290">
        <f t="shared" si="188"/>
        <v>104.94475638051044</v>
      </c>
      <c r="T436" s="290" cm="1">
        <f t="array" ref="T436">IF(Parameters!$E$55="No",IF($A436&lt;=Parameters!$H$28,Parameters!$G$28*$A436,IF($A436&lt;=Parameters!$H$29,Parameters!$G$28*Parameters!$H$28+Parameters!$G$29*($A436-Parameters!$H$28),IF($A436&lt;=Parameters!$H$30,Parameters!$G$28*Parameters!$H$28+Parameters!$G$29*(Parameters!$H$29-Parameters!$H$28)+Parameters!$G$30*($A436-Parameters!$H$29),Parameters!$G$28*Parameters!$H$28+Parameters!$G$29*(Parameters!$H$29-Parameters!$H$28)+Parameters!$G$30*(Parameters!$H$30-Parameters!$H$29)+Parameters!$G$31*($A436-Parameters!$H$30)))),_xlfn.IFS($A436&lt;=Parameters!$H$28,Parameters!$G$28*$A436,$A436&lt;=Parameters!$H$29,Parameters!$G$29*$A436,$A436&lt;=Parameters!$H$30,Parameters!$G$30*$A436,$A436&gt;Parameters!$H$30,Parameters!$G$31*$A436))</f>
        <v>56168.66</v>
      </c>
      <c r="U436" s="290">
        <f t="shared" si="189"/>
        <v>130.32171693735501</v>
      </c>
      <c r="V436" s="290" cm="1">
        <f t="array" ref="V436">IF(Parameters!$E$55="No",IF($A436&lt;=Parameters!$H$34,Parameters!$G$34*$A436,IF($A436&lt;=Parameters!$H$35,Parameters!$G$34*Parameters!$H$34+Parameters!$G$35*($A436-Parameters!$H$34),IF($A436&lt;=Parameters!$H$36,Parameters!$G$34*Parameters!$H$34+Parameters!$G$35*(Parameters!$H$35-Parameters!$H$34)+Parameters!$G$36*($A436-Parameters!$H$35),Parameters!$G$34*Parameters!$H$34+Parameters!$G$35*(Parameters!$H$35-Parameters!$H$34)+Parameters!$G$36*(Parameters!$H$36-Parameters!$H$35)+Parameters!$G$37*($A436-Parameters!$H$36)))),_xlfn.IFS($A436&lt;=Parameters!$H$34,Parameters!$G$34*$A436,$A436&lt;=Parameters!$H$35,Parameters!$G$35*$A436,$A436&lt;=Parameters!$H$36,Parameters!$G$36*$A436,$A436&gt;Parameters!$H$36,Parameters!$G$37*$A436))</f>
        <v>58634.74</v>
      </c>
      <c r="W436" s="290">
        <f t="shared" si="213"/>
        <v>136.04348027842227</v>
      </c>
      <c r="X436" s="290" cm="1">
        <f t="array" ref="X436">IF(Parameters!$E$55="No",IF($A436&lt;=Parameters!$H$39,Parameters!$G$39*$A436,IF($A436&lt;=Parameters!$H$40,Parameters!$G$39*Parameters!$H$39+Parameters!$G$40*($A436-Parameters!$H$39),IF($A436&lt;=Parameters!$H$41,Parameters!$G$39*Parameters!$H$39+Parameters!$G$40*(Parameters!$H$40-Parameters!$H$39)+Parameters!$G$41*($A436-Parameters!$H$40),Parameters!$G$39*Parameters!$H$39+Parameters!$G$40*(Parameters!$H$40-Parameters!$H$39)+Parameters!$G$41*(Parameters!$H$41-Parameters!$H$40)+Parameters!$G$42*($A436-Parameters!$H$41)))),_xlfn.IFS($A436&lt;=Parameters!$H$39,Parameters!$G$39*$A436,$A436&lt;=Parameters!$H$40,Parameters!$G$40*$A436,$A436&lt;=Parameters!$H$41,Parameters!$G$41*$A436,$A436&gt;Parameters!$H$41,Parameters!$G$42*$A436))</f>
        <v>62204.76</v>
      </c>
      <c r="Y436" s="290">
        <f t="shared" si="214"/>
        <v>144.32658932714617</v>
      </c>
      <c r="Z436" s="290" cm="1">
        <f t="array" ref="Z436">IF(Parameters!$F$55="No",IF($A436&lt;=Parameters!$J$23,Parameters!$I$23*$A436,IF($A436&lt;=Parameters!$J$24,Parameters!$I$23*Parameters!$J$23+Parameters!$I$24*($A436-Parameters!$J$23),IF($A436&lt;=Parameters!$J$25,Parameters!$I$23*Parameters!$J$23+Parameters!$I$24*(Parameters!$J$24-Parameters!$J$23)+Parameters!$I$25*($A436-Parameters!$J$24),Parameters!$I$23*Parameters!$J$23+Parameters!$I$24*(Parameters!$J$24-Parameters!$J$23)+Parameters!$I$25*(Parameters!$J$25-Parameters!$J$24)+Parameters!$I$26*($A436-Parameters!$J$25)))),_xlfn.IFS($A436&lt;=Parameters!$J$23,Parameters!$I$23*$A436,$A436&lt;=Parameters!$J$24,Parameters!$I$24*$A436,$A436&lt;=Parameters!$J$25,Parameters!$I$25*$A436,$A436&gt;Parameters!$J$25,Parameters!$I$26*$A436))</f>
        <v>45231.19</v>
      </c>
      <c r="AA436" s="290">
        <f t="shared" si="190"/>
        <v>104.94475638051044</v>
      </c>
      <c r="AB436" s="290" cm="1">
        <f t="array" ref="AB436">IF(Parameters!$F$55="No",IF($A436&lt;=Parameters!$J$28,Parameters!$I$28*$A436,IF($A436&lt;=Parameters!$J$29,Parameters!$I$28*Parameters!$J$28+Parameters!$I$29*($A436-Parameters!$J$28),IF($A436&lt;=Parameters!$J$30,Parameters!$I$28*Parameters!$J$28+Parameters!$I$29*(Parameters!$J$29-Parameters!$J$28)+Parameters!$I$30*($A436-Parameters!$J$29),Parameters!$I$28*Parameters!$J$28+Parameters!$I$29*(Parameters!$J$29-Parameters!$J$28)+Parameters!$I$30*(Parameters!$J$30-Parameters!$J$29)+Parameters!$I$31*($A436-Parameters!$J$30)))),_xlfn.IFS($A436&lt;=Parameters!$J$28,Parameters!$I$28*$A436,$A436&lt;=Parameters!$J$29,Parameters!$I$29*$A436,$A436&lt;=Parameters!$J$30,Parameters!$I$30*$A436,$A436&gt;Parameters!$J$30,Parameters!$I$31*$A436))</f>
        <v>56168.66</v>
      </c>
      <c r="AC436" s="290">
        <f t="shared" si="191"/>
        <v>130.32171693735501</v>
      </c>
      <c r="AD436" s="290" cm="1">
        <f t="array" ref="AD436">IF(Parameters!$F$55="No",IF($A436&lt;=Parameters!$J$34,Parameters!$I$34*$A436,IF($A436&lt;=Parameters!$J$35,Parameters!$I$34*Parameters!$J$34+Parameters!$I$35*($A436-Parameters!$J$34),IF($A436&lt;=Parameters!$J$36,Parameters!$I$34*Parameters!$J$34+Parameters!$I$35*(Parameters!$J$35-Parameters!$J$34)+Parameters!$I$36*($A436-Parameters!$J$35),Parameters!$I$34*Parameters!$J$34+Parameters!$I$35*(Parameters!$J$35-Parameters!$J$34)+Parameters!$I$36*(Parameters!$J$36-Parameters!$J$35)+Parameters!$I$37*($A436-Parameters!$J$36)))),_xlfn.IFS($A436&lt;=Parameters!$J$34,Parameters!$I$34*$A436,$A436&lt;=Parameters!$J$35,Parameters!$I$35*$A436,$A436&lt;=Parameters!$J$36,Parameters!$I$36*$A436,$A436&gt;Parameters!$J$36,Parameters!$I$37*$A436))</f>
        <v>58634.74</v>
      </c>
      <c r="AE436" s="290">
        <f t="shared" si="215"/>
        <v>136.04348027842227</v>
      </c>
      <c r="AF436" s="290" cm="1">
        <f t="array" ref="AF436">IF(Parameters!$F$55="No",IF($A436&lt;=Parameters!$J$39,Parameters!$I$39*$A436,IF($A436&lt;=Parameters!$J$40,Parameters!$I$39*Parameters!$J$39+Parameters!$I$40*($A436-Parameters!$J$39),IF($A436&lt;=Parameters!$J$41,Parameters!$I$39*Parameters!$J$39+Parameters!$I$40*(Parameters!$J$40-Parameters!$J$39)+Parameters!$I$41*($A436-Parameters!$J$40),Parameters!$I$39*Parameters!$J$39+Parameters!$I$40*(Parameters!$J$40-Parameters!$J$39)+Parameters!$I$41*(Parameters!$J$41-Parameters!$J$40)+Parameters!$I$42*($A436-Parameters!$J$41)))),_xlfn.IFS($A436&lt;=Parameters!$J$39,Parameters!$I$39*$A436,$A436&lt;=Parameters!$J$40,Parameters!$I$40*$A436,$A436&lt;=Parameters!$J$41,Parameters!$I$41*$A436,$A436&gt;Parameters!$J$41,Parameters!$I$42*$A436))</f>
        <v>62204.76</v>
      </c>
      <c r="AG436" s="290">
        <f t="shared" si="216"/>
        <v>144.32658932714617</v>
      </c>
      <c r="AI436" s="428">
        <f t="shared" si="192"/>
        <v>136.49000000000524</v>
      </c>
      <c r="AJ436" s="428">
        <f t="shared" si="193"/>
        <v>159.36000000000058</v>
      </c>
      <c r="AK436" s="428">
        <f t="shared" si="194"/>
        <v>143.54000000000087</v>
      </c>
      <c r="AL436" s="428">
        <f t="shared" si="195"/>
        <v>158.45999999999913</v>
      </c>
      <c r="AM436" s="428">
        <f t="shared" si="196"/>
        <v>136.49000000000524</v>
      </c>
      <c r="AN436" s="428">
        <f t="shared" si="197"/>
        <v>159.36000000000058</v>
      </c>
      <c r="AO436" s="428">
        <f t="shared" si="198"/>
        <v>143.54000000000087</v>
      </c>
      <c r="AP436" s="428">
        <f t="shared" si="199"/>
        <v>158.45999999999913</v>
      </c>
      <c r="AQ436" s="428">
        <f t="shared" si="200"/>
        <v>136.49000000000524</v>
      </c>
      <c r="AR436" s="428">
        <f t="shared" si="201"/>
        <v>159.36000000000058</v>
      </c>
      <c r="AS436" s="428">
        <f t="shared" si="202"/>
        <v>143.54000000000087</v>
      </c>
      <c r="AT436" s="428">
        <f t="shared" si="203"/>
        <v>158.45999999999913</v>
      </c>
      <c r="AU436" s="428">
        <f t="shared" si="204"/>
        <v>136.49000000000524</v>
      </c>
      <c r="AV436" s="428">
        <f t="shared" si="205"/>
        <v>159.36000000000058</v>
      </c>
      <c r="AW436" s="428">
        <f t="shared" si="206"/>
        <v>143.54000000000087</v>
      </c>
      <c r="AX436" s="428">
        <f t="shared" si="207"/>
        <v>158.45999999999913</v>
      </c>
    </row>
    <row r="437">
      <c r="A437" s="413">
        <v>432</v>
      </c>
      <c r="B437" s="290" cm="1">
        <f t="array" ref="B437">IF(Parameters!$C$55="No",IF($A437&lt;=Parameters!$D$23,Parameters!$C$23*$A437,IF($A437&lt;=Parameters!$D$24,Parameters!$C$23*Parameters!$D$23+Parameters!$C$24*($A437-Parameters!$D$23),IF($A437&lt;=Parameters!$D$25,Parameters!$C$23*Parameters!$D$23+Parameters!$C$24*(Parameters!$D$24-Parameters!$D$23)+Parameters!$C$25*($A437-Parameters!$D$24),Parameters!$C$23*Parameters!$D$23+Parameters!$C$24*(Parameters!$D$24-Parameters!$D$23)+Parameters!$C$25*(Parameters!$D$25-Parameters!$D$24)+Parameters!$C$26*($A437-Parameters!$D$25)))),_xlfn.IFS($A437&lt;=Parameters!$D$23,Parameters!$C$23*$A437,$A437&lt;=Parameters!$D$24,Parameters!$C$24*$A437,$A437&lt;=Parameters!$D$25,Parameters!$C$25*$A437,$A437&gt;Parameters!$D$25,Parameters!$C$26*$A437))</f>
        <v>45367.68</v>
      </c>
      <c r="C437" s="290">
        <f t="shared" si="208"/>
        <v>105.01777777777778</v>
      </c>
      <c r="D437" s="290" cm="1">
        <f t="array" ref="D437">IF(Parameters!$C$55="No",IF($A437&lt;=Parameters!$D$28,Parameters!$C$28*$A437,IF($A437&lt;=Parameters!$D$29,Parameters!$C$28*Parameters!$D$28+Parameters!$C$29*($A437-Parameters!$D$28),IF($A437&lt;=Parameters!$D$30,Parameters!$C$28*Parameters!$D$28+Parameters!$C$29*(Parameters!$D$29-Parameters!$D$28)+Parameters!$C$30*($A437-Parameters!$D$29),Parameters!$C$28*Parameters!$D$28+Parameters!$C$29*(Parameters!$D$29-Parameters!$D$28)+Parameters!$C$30*(Parameters!$D$30-Parameters!$D$29)+Parameters!$C$31*($A437-Parameters!$D$30)))),_xlfn.IFS($A437&lt;=Parameters!$D$28,Parameters!$C$28*$A437,$A437&lt;=Parameters!$D$29,Parameters!$C$29*$A437,$A437&lt;=Parameters!$D$30,Parameters!$C$30*$A437,$A437&gt;Parameters!$D$30,Parameters!$C$31*$A437))</f>
        <v>56328.020000000004</v>
      </c>
      <c r="E437" s="290">
        <f t="shared" si="208"/>
        <v>130.3889351851852</v>
      </c>
      <c r="F437" s="290" cm="1">
        <f t="array" ref="F437">IF(Parameters!$C$55="No",IF($A437&lt;=Parameters!$D$34,Parameters!$C$34*$A437,IF($A437&lt;=Parameters!$D$35,Parameters!$C$34*Parameters!$D$34+Parameters!$C$35*($A437-Parameters!$D$34),IF($A437&lt;=Parameters!$D$36,Parameters!$C$34*Parameters!$D$34+Parameters!$C$35*(Parameters!$D$35-Parameters!$D$34)+Parameters!$C$36*($A437-Parameters!$D$35),Parameters!$C$34*Parameters!$D$34+Parameters!$C$35*(Parameters!$D$35-Parameters!$D$34)+Parameters!$C$36*(Parameters!$D$36-Parameters!$D$35)+Parameters!$C$37*($A437-Parameters!$D$36)))),_xlfn.IFS($A437&lt;=Parameters!$D$34,Parameters!$C$34*$A437,$A437&lt;=Parameters!$D$35,Parameters!$C$35*$A437,$A437&lt;=Parameters!$D$36,Parameters!$C$36*$A437,$A437&gt;Parameters!$D$36,Parameters!$C$37*$A437))</f>
        <v>58778.28</v>
      </c>
      <c r="G437" s="290">
        <f t="shared" si="209"/>
        <v>136.06083333333333</v>
      </c>
      <c r="H437" s="290" cm="1">
        <f t="array" ref="H437">IF(Parameters!$C$55="No",IF($A437&lt;=Parameters!$D$39,Parameters!$C$39*$A437,IF($A437&lt;=Parameters!$D$40,Parameters!$C$39*Parameters!$D$39+Parameters!$C$40*($A437-Parameters!$D$39),IF($A437&lt;=Parameters!$D$41,Parameters!$C$39*Parameters!$D$39+Parameters!$C$40*(Parameters!$D$40-Parameters!$D$39)+Parameters!$C$41*($A437-Parameters!$D$40),Parameters!$C$39*Parameters!$D$39+Parameters!$C$40*(Parameters!$D$40-Parameters!$D$39)+Parameters!$C$41*(Parameters!$D$41-Parameters!$D$40)+Parameters!$C$42*($A437-Parameters!$D$41)))),_xlfn.IFS($A437&lt;=Parameters!$D$39,Parameters!$C$39*$A437,$A437&lt;=Parameters!$D$40,Parameters!$C$40*$A437,$A437&lt;=Parameters!$D$41,Parameters!$C$41*$A437,$A437&gt;Parameters!$D$41,Parameters!$C$42*$A437))</f>
        <v>62363.22</v>
      </c>
      <c r="I437" s="290">
        <f t="shared" si="210"/>
        <v>144.35930555555555</v>
      </c>
      <c r="J437" s="290" cm="1">
        <f t="array" ref="J437">IF(Parameters!$D$55="No",IF($A437&lt;=Parameters!$F$23,Parameters!$E$23*$A437,IF($A437&lt;=Parameters!$F$24,Parameters!$E$23*Parameters!$F$23+Parameters!$E$24*($A437-Parameters!$F$23),IF($A437&lt;=Parameters!$F$25,Parameters!$E$23*Parameters!$F$23+Parameters!$E$24*(Parameters!$F$24-Parameters!$F$23)+Parameters!$E$25*($A437-Parameters!$F$24),Parameters!$E$23*Parameters!$F$23+Parameters!$E$24*(Parameters!$F$24-Parameters!$F$23)+Parameters!$E$25*(Parameters!$F$25-Parameters!$F$24)+Parameters!$E$26*($A437-Parameters!$F$25)))),_xlfn.IFS($A437&lt;=Parameters!$F$23,Parameters!$E$23*$A437,$A437&lt;=Parameters!$F$24,Parameters!$E$24*$A437,$A437&lt;=Parameters!$F$25,Parameters!$E$25*$A437,$A437&gt;Parameters!$F$25,Parameters!$E$26*$A437))</f>
        <v>45367.68</v>
      </c>
      <c r="K437" s="290">
        <f t="shared" si="186"/>
        <v>105.01777777777778</v>
      </c>
      <c r="L437" s="290" cm="1">
        <f t="array" ref="L437">IF(Parameters!$D$55="No",IF($A437&lt;=Parameters!$F$28,Parameters!$E$28*$A437,IF($A437&lt;=Parameters!$F$29,Parameters!$E$28*Parameters!$F$28+Parameters!$E$29*($A437-Parameters!$F$28),IF($A437&lt;=Parameters!$F$30,Parameters!$E$28*Parameters!$F$28+Parameters!$E$29*(Parameters!$F$29-Parameters!$F$28)+Parameters!$E$30*($A437-Parameters!$F$29),Parameters!$E$28*Parameters!$F$28+Parameters!$E$29*(Parameters!$F$29-Parameters!$F$28)+Parameters!$E$30*(Parameters!$F$30-Parameters!$F$29)+Parameters!$E$31*($A437-Parameters!$F$30)))),_xlfn.IFS($A437&lt;=Parameters!$F$28,Parameters!$E$28*$A437,$A437&lt;=Parameters!$F$29,Parameters!$E$29*$A437,$A437&lt;=Parameters!$F$30,Parameters!$E$30*$A437,$A437&gt;Parameters!$F$30,Parameters!$E$31*$A437))</f>
        <v>56328.020000000004</v>
      </c>
      <c r="M437" s="290">
        <f t="shared" si="187"/>
        <v>130.3889351851852</v>
      </c>
      <c r="N437" s="290" cm="1">
        <f t="array" ref="N437">IF(Parameters!$D$55="No",IF($A437&lt;=Parameters!$F$34,Parameters!$E$34*$A437,IF($A437&lt;=Parameters!$F$35,Parameters!$E$34*Parameters!$F$34+Parameters!$E$35*($A437-Parameters!$F$34),IF($A437&lt;=Parameters!$F$36,Parameters!$E$34*Parameters!$F$34+Parameters!$E$35*(Parameters!$F$35-Parameters!$F$34)+Parameters!$E$36*($A437-Parameters!$F$35),Parameters!$E$34*Parameters!$F$34+Parameters!$E$35*(Parameters!$F$35-Parameters!$F$34)+Parameters!$E$36*(Parameters!$F$36-Parameters!$F$35)+Parameters!$E$37*($A437-Parameters!$F$36)))),_xlfn.IFS($A437&lt;=Parameters!$F$34,Parameters!$E$34*$A437,$A437&lt;=Parameters!$F$35,Parameters!$E$35*$A437,$A437&lt;=Parameters!$F$36,Parameters!$E$36*$A437,$A437&gt;Parameters!$F$36,Parameters!$E$37*$A437))</f>
        <v>58778.28</v>
      </c>
      <c r="O437" s="290">
        <f t="shared" si="211"/>
        <v>136.06083333333333</v>
      </c>
      <c r="P437" s="290" cm="1">
        <f t="array" ref="P437">IF(Parameters!$D$55="No",IF($A437&lt;=Parameters!$F$39,Parameters!$E$39*$A437,IF($A437&lt;=Parameters!$F$40,Parameters!$E$39*Parameters!$F$39+Parameters!$E$40*($A437-Parameters!$F$39),IF($A437&lt;=Parameters!$F$41,Parameters!$E$39*Parameters!$F$39+Parameters!$E$40*(Parameters!$F$40-Parameters!$F$39)+Parameters!$E$41*($A437-Parameters!$F$40),Parameters!$E$39*Parameters!$F$39+Parameters!$E$40*(Parameters!$F$40-Parameters!$F$39)+Parameters!$E$41*(Parameters!$F$41-Parameters!$F$40)+Parameters!$E$42*($A437-Parameters!$F$41)))),_xlfn.IFS($A437&lt;=Parameters!$F$39,Parameters!$E$39*$A437,$A437&lt;=Parameters!$F$40,Parameters!$E$40*$A437,$A437&lt;=Parameters!$F$41,Parameters!$E$41*$A437,$A437&gt;Parameters!$F$41,Parameters!$E$42*$A437))</f>
        <v>62363.22</v>
      </c>
      <c r="Q437" s="290">
        <f t="shared" si="212"/>
        <v>144.35930555555555</v>
      </c>
      <c r="R437" s="290" cm="1">
        <f t="array" ref="R437">IF(Parameters!$E$55="No",IF($A437&lt;=Parameters!$H$23,Parameters!$G$23*$A437,IF($A437&lt;=Parameters!$H$24,Parameters!$G$23*Parameters!$H$23+Parameters!$G$24*($A437-Parameters!$H$23),IF($A437&lt;=Parameters!$H$25,Parameters!$G$23*Parameters!$H$23+Parameters!$G$24*(Parameters!$H$24-Parameters!$H$23)+Parameters!$G$25*($A437-Parameters!$H$24),Parameters!$G$23*Parameters!$H$23+Parameters!$G$24*(Parameters!$H$24-Parameters!$H$23)+Parameters!$G$25*(Parameters!$H$25-Parameters!$H$24)+Parameters!$G$26*($A437-Parameters!$H$25)))),_xlfn.IFS($A437&lt;=Parameters!$H$23,Parameters!$G$23*$A437,$A437&lt;=Parameters!$H$24,Parameters!$G$24*$A437,$A437&lt;=Parameters!$H$25,Parameters!$G$25*$A437,$A437&gt;Parameters!$H$25,Parameters!$G$26*$A437))</f>
        <v>45367.68</v>
      </c>
      <c r="S437" s="290">
        <f t="shared" si="188"/>
        <v>105.01777777777778</v>
      </c>
      <c r="T437" s="290" cm="1">
        <f t="array" ref="T437">IF(Parameters!$E$55="No",IF($A437&lt;=Parameters!$H$28,Parameters!$G$28*$A437,IF($A437&lt;=Parameters!$H$29,Parameters!$G$28*Parameters!$H$28+Parameters!$G$29*($A437-Parameters!$H$28),IF($A437&lt;=Parameters!$H$30,Parameters!$G$28*Parameters!$H$28+Parameters!$G$29*(Parameters!$H$29-Parameters!$H$28)+Parameters!$G$30*($A437-Parameters!$H$29),Parameters!$G$28*Parameters!$H$28+Parameters!$G$29*(Parameters!$H$29-Parameters!$H$28)+Parameters!$G$30*(Parameters!$H$30-Parameters!$H$29)+Parameters!$G$31*($A437-Parameters!$H$30)))),_xlfn.IFS($A437&lt;=Parameters!$H$28,Parameters!$G$28*$A437,$A437&lt;=Parameters!$H$29,Parameters!$G$29*$A437,$A437&lt;=Parameters!$H$30,Parameters!$G$30*$A437,$A437&gt;Parameters!$H$30,Parameters!$G$31*$A437))</f>
        <v>56328.020000000004</v>
      </c>
      <c r="U437" s="290">
        <f t="shared" si="189"/>
        <v>130.3889351851852</v>
      </c>
      <c r="V437" s="290" cm="1">
        <f t="array" ref="V437">IF(Parameters!$E$55="No",IF($A437&lt;=Parameters!$H$34,Parameters!$G$34*$A437,IF($A437&lt;=Parameters!$H$35,Parameters!$G$34*Parameters!$H$34+Parameters!$G$35*($A437-Parameters!$H$34),IF($A437&lt;=Parameters!$H$36,Parameters!$G$34*Parameters!$H$34+Parameters!$G$35*(Parameters!$H$35-Parameters!$H$34)+Parameters!$G$36*($A437-Parameters!$H$35),Parameters!$G$34*Parameters!$H$34+Parameters!$G$35*(Parameters!$H$35-Parameters!$H$34)+Parameters!$G$36*(Parameters!$H$36-Parameters!$H$35)+Parameters!$G$37*($A437-Parameters!$H$36)))),_xlfn.IFS($A437&lt;=Parameters!$H$34,Parameters!$G$34*$A437,$A437&lt;=Parameters!$H$35,Parameters!$G$35*$A437,$A437&lt;=Parameters!$H$36,Parameters!$G$36*$A437,$A437&gt;Parameters!$H$36,Parameters!$G$37*$A437))</f>
        <v>58778.28</v>
      </c>
      <c r="W437" s="290">
        <f t="shared" si="213"/>
        <v>136.06083333333333</v>
      </c>
      <c r="X437" s="290" cm="1">
        <f t="array" ref="X437">IF(Parameters!$E$55="No",IF($A437&lt;=Parameters!$H$39,Parameters!$G$39*$A437,IF($A437&lt;=Parameters!$H$40,Parameters!$G$39*Parameters!$H$39+Parameters!$G$40*($A437-Parameters!$H$39),IF($A437&lt;=Parameters!$H$41,Parameters!$G$39*Parameters!$H$39+Parameters!$G$40*(Parameters!$H$40-Parameters!$H$39)+Parameters!$G$41*($A437-Parameters!$H$40),Parameters!$G$39*Parameters!$H$39+Parameters!$G$40*(Parameters!$H$40-Parameters!$H$39)+Parameters!$G$41*(Parameters!$H$41-Parameters!$H$40)+Parameters!$G$42*($A437-Parameters!$H$41)))),_xlfn.IFS($A437&lt;=Parameters!$H$39,Parameters!$G$39*$A437,$A437&lt;=Parameters!$H$40,Parameters!$G$40*$A437,$A437&lt;=Parameters!$H$41,Parameters!$G$41*$A437,$A437&gt;Parameters!$H$41,Parameters!$G$42*$A437))</f>
        <v>62363.22</v>
      </c>
      <c r="Y437" s="290">
        <f t="shared" si="214"/>
        <v>144.35930555555555</v>
      </c>
      <c r="Z437" s="290" cm="1">
        <f t="array" ref="Z437">IF(Parameters!$F$55="No",IF($A437&lt;=Parameters!$J$23,Parameters!$I$23*$A437,IF($A437&lt;=Parameters!$J$24,Parameters!$I$23*Parameters!$J$23+Parameters!$I$24*($A437-Parameters!$J$23),IF($A437&lt;=Parameters!$J$25,Parameters!$I$23*Parameters!$J$23+Parameters!$I$24*(Parameters!$J$24-Parameters!$J$23)+Parameters!$I$25*($A437-Parameters!$J$24),Parameters!$I$23*Parameters!$J$23+Parameters!$I$24*(Parameters!$J$24-Parameters!$J$23)+Parameters!$I$25*(Parameters!$J$25-Parameters!$J$24)+Parameters!$I$26*($A437-Parameters!$J$25)))),_xlfn.IFS($A437&lt;=Parameters!$J$23,Parameters!$I$23*$A437,$A437&lt;=Parameters!$J$24,Parameters!$I$24*$A437,$A437&lt;=Parameters!$J$25,Parameters!$I$25*$A437,$A437&gt;Parameters!$J$25,Parameters!$I$26*$A437))</f>
        <v>45367.68</v>
      </c>
      <c r="AA437" s="290">
        <f t="shared" si="190"/>
        <v>105.01777777777778</v>
      </c>
      <c r="AB437" s="290" cm="1">
        <f t="array" ref="AB437">IF(Parameters!$F$55="No",IF($A437&lt;=Parameters!$J$28,Parameters!$I$28*$A437,IF($A437&lt;=Parameters!$J$29,Parameters!$I$28*Parameters!$J$28+Parameters!$I$29*($A437-Parameters!$J$28),IF($A437&lt;=Parameters!$J$30,Parameters!$I$28*Parameters!$J$28+Parameters!$I$29*(Parameters!$J$29-Parameters!$J$28)+Parameters!$I$30*($A437-Parameters!$J$29),Parameters!$I$28*Parameters!$J$28+Parameters!$I$29*(Parameters!$J$29-Parameters!$J$28)+Parameters!$I$30*(Parameters!$J$30-Parameters!$J$29)+Parameters!$I$31*($A437-Parameters!$J$30)))),_xlfn.IFS($A437&lt;=Parameters!$J$28,Parameters!$I$28*$A437,$A437&lt;=Parameters!$J$29,Parameters!$I$29*$A437,$A437&lt;=Parameters!$J$30,Parameters!$I$30*$A437,$A437&gt;Parameters!$J$30,Parameters!$I$31*$A437))</f>
        <v>56328.020000000004</v>
      </c>
      <c r="AC437" s="290">
        <f t="shared" si="191"/>
        <v>130.3889351851852</v>
      </c>
      <c r="AD437" s="290" cm="1">
        <f t="array" ref="AD437">IF(Parameters!$F$55="No",IF($A437&lt;=Parameters!$J$34,Parameters!$I$34*$A437,IF($A437&lt;=Parameters!$J$35,Parameters!$I$34*Parameters!$J$34+Parameters!$I$35*($A437-Parameters!$J$34),IF($A437&lt;=Parameters!$J$36,Parameters!$I$34*Parameters!$J$34+Parameters!$I$35*(Parameters!$J$35-Parameters!$J$34)+Parameters!$I$36*($A437-Parameters!$J$35),Parameters!$I$34*Parameters!$J$34+Parameters!$I$35*(Parameters!$J$35-Parameters!$J$34)+Parameters!$I$36*(Parameters!$J$36-Parameters!$J$35)+Parameters!$I$37*($A437-Parameters!$J$36)))),_xlfn.IFS($A437&lt;=Parameters!$J$34,Parameters!$I$34*$A437,$A437&lt;=Parameters!$J$35,Parameters!$I$35*$A437,$A437&lt;=Parameters!$J$36,Parameters!$I$36*$A437,$A437&gt;Parameters!$J$36,Parameters!$I$37*$A437))</f>
        <v>58778.28</v>
      </c>
      <c r="AE437" s="290">
        <f t="shared" si="215"/>
        <v>136.06083333333333</v>
      </c>
      <c r="AF437" s="290" cm="1">
        <f t="array" ref="AF437">IF(Parameters!$F$55="No",IF($A437&lt;=Parameters!$J$39,Parameters!$I$39*$A437,IF($A437&lt;=Parameters!$J$40,Parameters!$I$39*Parameters!$J$39+Parameters!$I$40*($A437-Parameters!$J$39),IF($A437&lt;=Parameters!$J$41,Parameters!$I$39*Parameters!$J$39+Parameters!$I$40*(Parameters!$J$40-Parameters!$J$39)+Parameters!$I$41*($A437-Parameters!$J$40),Parameters!$I$39*Parameters!$J$39+Parameters!$I$40*(Parameters!$J$40-Parameters!$J$39)+Parameters!$I$41*(Parameters!$J$41-Parameters!$J$40)+Parameters!$I$42*($A437-Parameters!$J$41)))),_xlfn.IFS($A437&lt;=Parameters!$J$39,Parameters!$I$39*$A437,$A437&lt;=Parameters!$J$40,Parameters!$I$40*$A437,$A437&lt;=Parameters!$J$41,Parameters!$I$41*$A437,$A437&gt;Parameters!$J$41,Parameters!$I$42*$A437))</f>
        <v>62363.22</v>
      </c>
      <c r="AG437" s="290">
        <f t="shared" si="216"/>
        <v>144.35930555555555</v>
      </c>
      <c r="AI437" s="428">
        <f t="shared" si="192"/>
        <v>136.48999999999796</v>
      </c>
      <c r="AJ437" s="428">
        <f t="shared" si="193"/>
        <v>159.36000000000058</v>
      </c>
      <c r="AK437" s="428">
        <f t="shared" si="194"/>
        <v>143.54000000000087</v>
      </c>
      <c r="AL437" s="428">
        <f t="shared" si="195"/>
        <v>158.45999999999913</v>
      </c>
      <c r="AM437" s="428">
        <f t="shared" si="196"/>
        <v>136.48999999999796</v>
      </c>
      <c r="AN437" s="428">
        <f t="shared" si="197"/>
        <v>159.36000000000058</v>
      </c>
      <c r="AO437" s="428">
        <f t="shared" si="198"/>
        <v>143.54000000000087</v>
      </c>
      <c r="AP437" s="428">
        <f t="shared" si="199"/>
        <v>158.45999999999913</v>
      </c>
      <c r="AQ437" s="428">
        <f t="shared" si="200"/>
        <v>136.48999999999796</v>
      </c>
      <c r="AR437" s="428">
        <f t="shared" si="201"/>
        <v>159.36000000000058</v>
      </c>
      <c r="AS437" s="428">
        <f t="shared" si="202"/>
        <v>143.54000000000087</v>
      </c>
      <c r="AT437" s="428">
        <f t="shared" si="203"/>
        <v>158.45999999999913</v>
      </c>
      <c r="AU437" s="428">
        <f t="shared" si="204"/>
        <v>136.48999999999796</v>
      </c>
      <c r="AV437" s="428">
        <f t="shared" si="205"/>
        <v>159.36000000000058</v>
      </c>
      <c r="AW437" s="428">
        <f t="shared" si="206"/>
        <v>143.54000000000087</v>
      </c>
      <c r="AX437" s="428">
        <f t="shared" si="207"/>
        <v>158.45999999999913</v>
      </c>
    </row>
    <row r="438">
      <c r="A438" s="413">
        <v>433</v>
      </c>
      <c r="B438" s="290" cm="1">
        <f t="array" ref="B438">IF(Parameters!$C$55="No",IF($A438&lt;=Parameters!$D$23,Parameters!$C$23*$A438,IF($A438&lt;=Parameters!$D$24,Parameters!$C$23*Parameters!$D$23+Parameters!$C$24*($A438-Parameters!$D$23),IF($A438&lt;=Parameters!$D$25,Parameters!$C$23*Parameters!$D$23+Parameters!$C$24*(Parameters!$D$24-Parameters!$D$23)+Parameters!$C$25*($A438-Parameters!$D$24),Parameters!$C$23*Parameters!$D$23+Parameters!$C$24*(Parameters!$D$24-Parameters!$D$23)+Parameters!$C$25*(Parameters!$D$25-Parameters!$D$24)+Parameters!$C$26*($A438-Parameters!$D$25)))),_xlfn.IFS($A438&lt;=Parameters!$D$23,Parameters!$C$23*$A438,$A438&lt;=Parameters!$D$24,Parameters!$C$24*$A438,$A438&lt;=Parameters!$D$25,Parameters!$C$25*$A438,$A438&gt;Parameters!$D$25,Parameters!$C$26*$A438))</f>
        <v>45504.17</v>
      </c>
      <c r="C438" s="290">
        <f t="shared" si="208"/>
        <v>105.09046189376443</v>
      </c>
      <c r="D438" s="290" cm="1">
        <f t="array" ref="D438">IF(Parameters!$C$55="No",IF($A438&lt;=Parameters!$D$28,Parameters!$C$28*$A438,IF($A438&lt;=Parameters!$D$29,Parameters!$C$28*Parameters!$D$28+Parameters!$C$29*($A438-Parameters!$D$28),IF($A438&lt;=Parameters!$D$30,Parameters!$C$28*Parameters!$D$28+Parameters!$C$29*(Parameters!$D$29-Parameters!$D$28)+Parameters!$C$30*($A438-Parameters!$D$29),Parameters!$C$28*Parameters!$D$28+Parameters!$C$29*(Parameters!$D$29-Parameters!$D$28)+Parameters!$C$30*(Parameters!$D$30-Parameters!$D$29)+Parameters!$C$31*($A438-Parameters!$D$30)))),_xlfn.IFS($A438&lt;=Parameters!$D$28,Parameters!$C$28*$A438,$A438&lt;=Parameters!$D$29,Parameters!$C$29*$A438,$A438&lt;=Parameters!$D$30,Parameters!$C$30*$A438,$A438&gt;Parameters!$D$30,Parameters!$C$31*$A438))</f>
        <v>56487.380000000005</v>
      </c>
      <c r="E438" s="290">
        <f t="shared" si="208"/>
        <v>130.45584295612011</v>
      </c>
      <c r="F438" s="290" cm="1">
        <f t="array" ref="F438">IF(Parameters!$C$55="No",IF($A438&lt;=Parameters!$D$34,Parameters!$C$34*$A438,IF($A438&lt;=Parameters!$D$35,Parameters!$C$34*Parameters!$D$34+Parameters!$C$35*($A438-Parameters!$D$34),IF($A438&lt;=Parameters!$D$36,Parameters!$C$34*Parameters!$D$34+Parameters!$C$35*(Parameters!$D$35-Parameters!$D$34)+Parameters!$C$36*($A438-Parameters!$D$35),Parameters!$C$34*Parameters!$D$34+Parameters!$C$35*(Parameters!$D$35-Parameters!$D$34)+Parameters!$C$36*(Parameters!$D$36-Parameters!$D$35)+Parameters!$C$37*($A438-Parameters!$D$36)))),_xlfn.IFS($A438&lt;=Parameters!$D$34,Parameters!$C$34*$A438,$A438&lt;=Parameters!$D$35,Parameters!$C$35*$A438,$A438&lt;=Parameters!$D$36,Parameters!$C$36*$A438,$A438&gt;Parameters!$D$36,Parameters!$C$37*$A438))</f>
        <v>58921.82</v>
      </c>
      <c r="G438" s="290">
        <f t="shared" si="209"/>
        <v>136.07810623556583</v>
      </c>
      <c r="H438" s="290" cm="1">
        <f t="array" ref="H438">IF(Parameters!$C$55="No",IF($A438&lt;=Parameters!$D$39,Parameters!$C$39*$A438,IF($A438&lt;=Parameters!$D$40,Parameters!$C$39*Parameters!$D$39+Parameters!$C$40*($A438-Parameters!$D$39),IF($A438&lt;=Parameters!$D$41,Parameters!$C$39*Parameters!$D$39+Parameters!$C$40*(Parameters!$D$40-Parameters!$D$39)+Parameters!$C$41*($A438-Parameters!$D$40),Parameters!$C$39*Parameters!$D$39+Parameters!$C$40*(Parameters!$D$40-Parameters!$D$39)+Parameters!$C$41*(Parameters!$D$41-Parameters!$D$40)+Parameters!$C$42*($A438-Parameters!$D$41)))),_xlfn.IFS($A438&lt;=Parameters!$D$39,Parameters!$C$39*$A438,$A438&lt;=Parameters!$D$40,Parameters!$C$40*$A438,$A438&lt;=Parameters!$D$41,Parameters!$C$41*$A438,$A438&gt;Parameters!$D$41,Parameters!$C$42*$A438))</f>
        <v>62521.68</v>
      </c>
      <c r="I438" s="290">
        <f t="shared" si="210"/>
        <v>144.39187066974597</v>
      </c>
      <c r="J438" s="290" cm="1">
        <f t="array" ref="J438">IF(Parameters!$D$55="No",IF($A438&lt;=Parameters!$F$23,Parameters!$E$23*$A438,IF($A438&lt;=Parameters!$F$24,Parameters!$E$23*Parameters!$F$23+Parameters!$E$24*($A438-Parameters!$F$23),IF($A438&lt;=Parameters!$F$25,Parameters!$E$23*Parameters!$F$23+Parameters!$E$24*(Parameters!$F$24-Parameters!$F$23)+Parameters!$E$25*($A438-Parameters!$F$24),Parameters!$E$23*Parameters!$F$23+Parameters!$E$24*(Parameters!$F$24-Parameters!$F$23)+Parameters!$E$25*(Parameters!$F$25-Parameters!$F$24)+Parameters!$E$26*($A438-Parameters!$F$25)))),_xlfn.IFS($A438&lt;=Parameters!$F$23,Parameters!$E$23*$A438,$A438&lt;=Parameters!$F$24,Parameters!$E$24*$A438,$A438&lt;=Parameters!$F$25,Parameters!$E$25*$A438,$A438&gt;Parameters!$F$25,Parameters!$E$26*$A438))</f>
        <v>45504.17</v>
      </c>
      <c r="K438" s="290">
        <f t="shared" si="186"/>
        <v>105.09046189376443</v>
      </c>
      <c r="L438" s="290" cm="1">
        <f t="array" ref="L438">IF(Parameters!$D$55="No",IF($A438&lt;=Parameters!$F$28,Parameters!$E$28*$A438,IF($A438&lt;=Parameters!$F$29,Parameters!$E$28*Parameters!$F$28+Parameters!$E$29*($A438-Parameters!$F$28),IF($A438&lt;=Parameters!$F$30,Parameters!$E$28*Parameters!$F$28+Parameters!$E$29*(Parameters!$F$29-Parameters!$F$28)+Parameters!$E$30*($A438-Parameters!$F$29),Parameters!$E$28*Parameters!$F$28+Parameters!$E$29*(Parameters!$F$29-Parameters!$F$28)+Parameters!$E$30*(Parameters!$F$30-Parameters!$F$29)+Parameters!$E$31*($A438-Parameters!$F$30)))),_xlfn.IFS($A438&lt;=Parameters!$F$28,Parameters!$E$28*$A438,$A438&lt;=Parameters!$F$29,Parameters!$E$29*$A438,$A438&lt;=Parameters!$F$30,Parameters!$E$30*$A438,$A438&gt;Parameters!$F$30,Parameters!$E$31*$A438))</f>
        <v>56487.380000000005</v>
      </c>
      <c r="M438" s="290">
        <f t="shared" si="187"/>
        <v>130.45584295612011</v>
      </c>
      <c r="N438" s="290" cm="1">
        <f t="array" ref="N438">IF(Parameters!$D$55="No",IF($A438&lt;=Parameters!$F$34,Parameters!$E$34*$A438,IF($A438&lt;=Parameters!$F$35,Parameters!$E$34*Parameters!$F$34+Parameters!$E$35*($A438-Parameters!$F$34),IF($A438&lt;=Parameters!$F$36,Parameters!$E$34*Parameters!$F$34+Parameters!$E$35*(Parameters!$F$35-Parameters!$F$34)+Parameters!$E$36*($A438-Parameters!$F$35),Parameters!$E$34*Parameters!$F$34+Parameters!$E$35*(Parameters!$F$35-Parameters!$F$34)+Parameters!$E$36*(Parameters!$F$36-Parameters!$F$35)+Parameters!$E$37*($A438-Parameters!$F$36)))),_xlfn.IFS($A438&lt;=Parameters!$F$34,Parameters!$E$34*$A438,$A438&lt;=Parameters!$F$35,Parameters!$E$35*$A438,$A438&lt;=Parameters!$F$36,Parameters!$E$36*$A438,$A438&gt;Parameters!$F$36,Parameters!$E$37*$A438))</f>
        <v>58921.82</v>
      </c>
      <c r="O438" s="290">
        <f t="shared" si="211"/>
        <v>136.07810623556583</v>
      </c>
      <c r="P438" s="290" cm="1">
        <f t="array" ref="P438">IF(Parameters!$D$55="No",IF($A438&lt;=Parameters!$F$39,Parameters!$E$39*$A438,IF($A438&lt;=Parameters!$F$40,Parameters!$E$39*Parameters!$F$39+Parameters!$E$40*($A438-Parameters!$F$39),IF($A438&lt;=Parameters!$F$41,Parameters!$E$39*Parameters!$F$39+Parameters!$E$40*(Parameters!$F$40-Parameters!$F$39)+Parameters!$E$41*($A438-Parameters!$F$40),Parameters!$E$39*Parameters!$F$39+Parameters!$E$40*(Parameters!$F$40-Parameters!$F$39)+Parameters!$E$41*(Parameters!$F$41-Parameters!$F$40)+Parameters!$E$42*($A438-Parameters!$F$41)))),_xlfn.IFS($A438&lt;=Parameters!$F$39,Parameters!$E$39*$A438,$A438&lt;=Parameters!$F$40,Parameters!$E$40*$A438,$A438&lt;=Parameters!$F$41,Parameters!$E$41*$A438,$A438&gt;Parameters!$F$41,Parameters!$E$42*$A438))</f>
        <v>62521.68</v>
      </c>
      <c r="Q438" s="290">
        <f t="shared" si="212"/>
        <v>144.39187066974597</v>
      </c>
      <c r="R438" s="290" cm="1">
        <f t="array" ref="R438">IF(Parameters!$E$55="No",IF($A438&lt;=Parameters!$H$23,Parameters!$G$23*$A438,IF($A438&lt;=Parameters!$H$24,Parameters!$G$23*Parameters!$H$23+Parameters!$G$24*($A438-Parameters!$H$23),IF($A438&lt;=Parameters!$H$25,Parameters!$G$23*Parameters!$H$23+Parameters!$G$24*(Parameters!$H$24-Parameters!$H$23)+Parameters!$G$25*($A438-Parameters!$H$24),Parameters!$G$23*Parameters!$H$23+Parameters!$G$24*(Parameters!$H$24-Parameters!$H$23)+Parameters!$G$25*(Parameters!$H$25-Parameters!$H$24)+Parameters!$G$26*($A438-Parameters!$H$25)))),_xlfn.IFS($A438&lt;=Parameters!$H$23,Parameters!$G$23*$A438,$A438&lt;=Parameters!$H$24,Parameters!$G$24*$A438,$A438&lt;=Parameters!$H$25,Parameters!$G$25*$A438,$A438&gt;Parameters!$H$25,Parameters!$G$26*$A438))</f>
        <v>45504.17</v>
      </c>
      <c r="S438" s="290">
        <f t="shared" si="188"/>
        <v>105.09046189376443</v>
      </c>
      <c r="T438" s="290" cm="1">
        <f t="array" ref="T438">IF(Parameters!$E$55="No",IF($A438&lt;=Parameters!$H$28,Parameters!$G$28*$A438,IF($A438&lt;=Parameters!$H$29,Parameters!$G$28*Parameters!$H$28+Parameters!$G$29*($A438-Parameters!$H$28),IF($A438&lt;=Parameters!$H$30,Parameters!$G$28*Parameters!$H$28+Parameters!$G$29*(Parameters!$H$29-Parameters!$H$28)+Parameters!$G$30*($A438-Parameters!$H$29),Parameters!$G$28*Parameters!$H$28+Parameters!$G$29*(Parameters!$H$29-Parameters!$H$28)+Parameters!$G$30*(Parameters!$H$30-Parameters!$H$29)+Parameters!$G$31*($A438-Parameters!$H$30)))),_xlfn.IFS($A438&lt;=Parameters!$H$28,Parameters!$G$28*$A438,$A438&lt;=Parameters!$H$29,Parameters!$G$29*$A438,$A438&lt;=Parameters!$H$30,Parameters!$G$30*$A438,$A438&gt;Parameters!$H$30,Parameters!$G$31*$A438))</f>
        <v>56487.380000000005</v>
      </c>
      <c r="U438" s="290">
        <f t="shared" si="189"/>
        <v>130.45584295612011</v>
      </c>
      <c r="V438" s="290" cm="1">
        <f t="array" ref="V438">IF(Parameters!$E$55="No",IF($A438&lt;=Parameters!$H$34,Parameters!$G$34*$A438,IF($A438&lt;=Parameters!$H$35,Parameters!$G$34*Parameters!$H$34+Parameters!$G$35*($A438-Parameters!$H$34),IF($A438&lt;=Parameters!$H$36,Parameters!$G$34*Parameters!$H$34+Parameters!$G$35*(Parameters!$H$35-Parameters!$H$34)+Parameters!$G$36*($A438-Parameters!$H$35),Parameters!$G$34*Parameters!$H$34+Parameters!$G$35*(Parameters!$H$35-Parameters!$H$34)+Parameters!$G$36*(Parameters!$H$36-Parameters!$H$35)+Parameters!$G$37*($A438-Parameters!$H$36)))),_xlfn.IFS($A438&lt;=Parameters!$H$34,Parameters!$G$34*$A438,$A438&lt;=Parameters!$H$35,Parameters!$G$35*$A438,$A438&lt;=Parameters!$H$36,Parameters!$G$36*$A438,$A438&gt;Parameters!$H$36,Parameters!$G$37*$A438))</f>
        <v>58921.82</v>
      </c>
      <c r="W438" s="290">
        <f t="shared" si="213"/>
        <v>136.07810623556583</v>
      </c>
      <c r="X438" s="290" cm="1">
        <f t="array" ref="X438">IF(Parameters!$E$55="No",IF($A438&lt;=Parameters!$H$39,Parameters!$G$39*$A438,IF($A438&lt;=Parameters!$H$40,Parameters!$G$39*Parameters!$H$39+Parameters!$G$40*($A438-Parameters!$H$39),IF($A438&lt;=Parameters!$H$41,Parameters!$G$39*Parameters!$H$39+Parameters!$G$40*(Parameters!$H$40-Parameters!$H$39)+Parameters!$G$41*($A438-Parameters!$H$40),Parameters!$G$39*Parameters!$H$39+Parameters!$G$40*(Parameters!$H$40-Parameters!$H$39)+Parameters!$G$41*(Parameters!$H$41-Parameters!$H$40)+Parameters!$G$42*($A438-Parameters!$H$41)))),_xlfn.IFS($A438&lt;=Parameters!$H$39,Parameters!$G$39*$A438,$A438&lt;=Parameters!$H$40,Parameters!$G$40*$A438,$A438&lt;=Parameters!$H$41,Parameters!$G$41*$A438,$A438&gt;Parameters!$H$41,Parameters!$G$42*$A438))</f>
        <v>62521.68</v>
      </c>
      <c r="Y438" s="290">
        <f t="shared" si="214"/>
        <v>144.39187066974597</v>
      </c>
      <c r="Z438" s="290" cm="1">
        <f t="array" ref="Z438">IF(Parameters!$F$55="No",IF($A438&lt;=Parameters!$J$23,Parameters!$I$23*$A438,IF($A438&lt;=Parameters!$J$24,Parameters!$I$23*Parameters!$J$23+Parameters!$I$24*($A438-Parameters!$J$23),IF($A438&lt;=Parameters!$J$25,Parameters!$I$23*Parameters!$J$23+Parameters!$I$24*(Parameters!$J$24-Parameters!$J$23)+Parameters!$I$25*($A438-Parameters!$J$24),Parameters!$I$23*Parameters!$J$23+Parameters!$I$24*(Parameters!$J$24-Parameters!$J$23)+Parameters!$I$25*(Parameters!$J$25-Parameters!$J$24)+Parameters!$I$26*($A438-Parameters!$J$25)))),_xlfn.IFS($A438&lt;=Parameters!$J$23,Parameters!$I$23*$A438,$A438&lt;=Parameters!$J$24,Parameters!$I$24*$A438,$A438&lt;=Parameters!$J$25,Parameters!$I$25*$A438,$A438&gt;Parameters!$J$25,Parameters!$I$26*$A438))</f>
        <v>45504.17</v>
      </c>
      <c r="AA438" s="290">
        <f t="shared" si="190"/>
        <v>105.09046189376443</v>
      </c>
      <c r="AB438" s="290" cm="1">
        <f t="array" ref="AB438">IF(Parameters!$F$55="No",IF($A438&lt;=Parameters!$J$28,Parameters!$I$28*$A438,IF($A438&lt;=Parameters!$J$29,Parameters!$I$28*Parameters!$J$28+Parameters!$I$29*($A438-Parameters!$J$28),IF($A438&lt;=Parameters!$J$30,Parameters!$I$28*Parameters!$J$28+Parameters!$I$29*(Parameters!$J$29-Parameters!$J$28)+Parameters!$I$30*($A438-Parameters!$J$29),Parameters!$I$28*Parameters!$J$28+Parameters!$I$29*(Parameters!$J$29-Parameters!$J$28)+Parameters!$I$30*(Parameters!$J$30-Parameters!$J$29)+Parameters!$I$31*($A438-Parameters!$J$30)))),_xlfn.IFS($A438&lt;=Parameters!$J$28,Parameters!$I$28*$A438,$A438&lt;=Parameters!$J$29,Parameters!$I$29*$A438,$A438&lt;=Parameters!$J$30,Parameters!$I$30*$A438,$A438&gt;Parameters!$J$30,Parameters!$I$31*$A438))</f>
        <v>56487.380000000005</v>
      </c>
      <c r="AC438" s="290">
        <f t="shared" si="191"/>
        <v>130.45584295612011</v>
      </c>
      <c r="AD438" s="290" cm="1">
        <f t="array" ref="AD438">IF(Parameters!$F$55="No",IF($A438&lt;=Parameters!$J$34,Parameters!$I$34*$A438,IF($A438&lt;=Parameters!$J$35,Parameters!$I$34*Parameters!$J$34+Parameters!$I$35*($A438-Parameters!$J$34),IF($A438&lt;=Parameters!$J$36,Parameters!$I$34*Parameters!$J$34+Parameters!$I$35*(Parameters!$J$35-Parameters!$J$34)+Parameters!$I$36*($A438-Parameters!$J$35),Parameters!$I$34*Parameters!$J$34+Parameters!$I$35*(Parameters!$J$35-Parameters!$J$34)+Parameters!$I$36*(Parameters!$J$36-Parameters!$J$35)+Parameters!$I$37*($A438-Parameters!$J$36)))),_xlfn.IFS($A438&lt;=Parameters!$J$34,Parameters!$I$34*$A438,$A438&lt;=Parameters!$J$35,Parameters!$I$35*$A438,$A438&lt;=Parameters!$J$36,Parameters!$I$36*$A438,$A438&gt;Parameters!$J$36,Parameters!$I$37*$A438))</f>
        <v>58921.82</v>
      </c>
      <c r="AE438" s="290">
        <f t="shared" si="215"/>
        <v>136.07810623556583</v>
      </c>
      <c r="AF438" s="290" cm="1">
        <f t="array" ref="AF438">IF(Parameters!$F$55="No",IF($A438&lt;=Parameters!$J$39,Parameters!$I$39*$A438,IF($A438&lt;=Parameters!$J$40,Parameters!$I$39*Parameters!$J$39+Parameters!$I$40*($A438-Parameters!$J$39),IF($A438&lt;=Parameters!$J$41,Parameters!$I$39*Parameters!$J$39+Parameters!$I$40*(Parameters!$J$40-Parameters!$J$39)+Parameters!$I$41*($A438-Parameters!$J$40),Parameters!$I$39*Parameters!$J$39+Parameters!$I$40*(Parameters!$J$40-Parameters!$J$39)+Parameters!$I$41*(Parameters!$J$41-Parameters!$J$40)+Parameters!$I$42*($A438-Parameters!$J$41)))),_xlfn.IFS($A438&lt;=Parameters!$J$39,Parameters!$I$39*$A438,$A438&lt;=Parameters!$J$40,Parameters!$I$40*$A438,$A438&lt;=Parameters!$J$41,Parameters!$I$41*$A438,$A438&gt;Parameters!$J$41,Parameters!$I$42*$A438))</f>
        <v>62521.68</v>
      </c>
      <c r="AG438" s="290">
        <f t="shared" si="216"/>
        <v>144.39187066974597</v>
      </c>
      <c r="AI438" s="428">
        <f t="shared" si="192"/>
        <v>136.48999999999796</v>
      </c>
      <c r="AJ438" s="428">
        <f t="shared" si="193"/>
        <v>159.36000000000058</v>
      </c>
      <c r="AK438" s="428">
        <f t="shared" si="194"/>
        <v>143.54000000000087</v>
      </c>
      <c r="AL438" s="428">
        <f t="shared" si="195"/>
        <v>158.45999999999913</v>
      </c>
      <c r="AM438" s="428">
        <f t="shared" si="196"/>
        <v>136.48999999999796</v>
      </c>
      <c r="AN438" s="428">
        <f t="shared" si="197"/>
        <v>159.36000000000058</v>
      </c>
      <c r="AO438" s="428">
        <f t="shared" si="198"/>
        <v>143.54000000000087</v>
      </c>
      <c r="AP438" s="428">
        <f t="shared" si="199"/>
        <v>158.45999999999913</v>
      </c>
      <c r="AQ438" s="428">
        <f t="shared" si="200"/>
        <v>136.48999999999796</v>
      </c>
      <c r="AR438" s="428">
        <f t="shared" si="201"/>
        <v>159.36000000000058</v>
      </c>
      <c r="AS438" s="428">
        <f t="shared" si="202"/>
        <v>143.54000000000087</v>
      </c>
      <c r="AT438" s="428">
        <f t="shared" si="203"/>
        <v>158.45999999999913</v>
      </c>
      <c r="AU438" s="428">
        <f t="shared" si="204"/>
        <v>136.48999999999796</v>
      </c>
      <c r="AV438" s="428">
        <f t="shared" si="205"/>
        <v>159.36000000000058</v>
      </c>
      <c r="AW438" s="428">
        <f t="shared" si="206"/>
        <v>143.54000000000087</v>
      </c>
      <c r="AX438" s="428">
        <f t="shared" si="207"/>
        <v>158.45999999999913</v>
      </c>
    </row>
    <row r="439">
      <c r="A439" s="413">
        <v>434</v>
      </c>
      <c r="B439" s="290" cm="1">
        <f t="array" ref="B439">IF(Parameters!$C$55="No",IF($A439&lt;=Parameters!$D$23,Parameters!$C$23*$A439,IF($A439&lt;=Parameters!$D$24,Parameters!$C$23*Parameters!$D$23+Parameters!$C$24*($A439-Parameters!$D$23),IF($A439&lt;=Parameters!$D$25,Parameters!$C$23*Parameters!$D$23+Parameters!$C$24*(Parameters!$D$24-Parameters!$D$23)+Parameters!$C$25*($A439-Parameters!$D$24),Parameters!$C$23*Parameters!$D$23+Parameters!$C$24*(Parameters!$D$24-Parameters!$D$23)+Parameters!$C$25*(Parameters!$D$25-Parameters!$D$24)+Parameters!$C$26*($A439-Parameters!$D$25)))),_xlfn.IFS($A439&lt;=Parameters!$D$23,Parameters!$C$23*$A439,$A439&lt;=Parameters!$D$24,Parameters!$C$24*$A439,$A439&lt;=Parameters!$D$25,Parameters!$C$25*$A439,$A439&gt;Parameters!$D$25,Parameters!$C$26*$A439))</f>
        <v>45640.66</v>
      </c>
      <c r="C439" s="290">
        <f t="shared" si="208"/>
        <v>105.16281105990784</v>
      </c>
      <c r="D439" s="290" cm="1">
        <f t="array" ref="D439">IF(Parameters!$C$55="No",IF($A439&lt;=Parameters!$D$28,Parameters!$C$28*$A439,IF($A439&lt;=Parameters!$D$29,Parameters!$C$28*Parameters!$D$28+Parameters!$C$29*($A439-Parameters!$D$28),IF($A439&lt;=Parameters!$D$30,Parameters!$C$28*Parameters!$D$28+Parameters!$C$29*(Parameters!$D$29-Parameters!$D$28)+Parameters!$C$30*($A439-Parameters!$D$29),Parameters!$C$28*Parameters!$D$28+Parameters!$C$29*(Parameters!$D$29-Parameters!$D$28)+Parameters!$C$30*(Parameters!$D$30-Parameters!$D$29)+Parameters!$C$31*($A439-Parameters!$D$30)))),_xlfn.IFS($A439&lt;=Parameters!$D$28,Parameters!$C$28*$A439,$A439&lt;=Parameters!$D$29,Parameters!$C$29*$A439,$A439&lt;=Parameters!$D$30,Parameters!$C$30*$A439,$A439&gt;Parameters!$D$30,Parameters!$C$31*$A439))</f>
        <v>56646.740000000005</v>
      </c>
      <c r="E439" s="290">
        <f t="shared" si="208"/>
        <v>130.52244239631338</v>
      </c>
      <c r="F439" s="290" cm="1">
        <f t="array" ref="F439">IF(Parameters!$C$55="No",IF($A439&lt;=Parameters!$D$34,Parameters!$C$34*$A439,IF($A439&lt;=Parameters!$D$35,Parameters!$C$34*Parameters!$D$34+Parameters!$C$35*($A439-Parameters!$D$34),IF($A439&lt;=Parameters!$D$36,Parameters!$C$34*Parameters!$D$34+Parameters!$C$35*(Parameters!$D$35-Parameters!$D$34)+Parameters!$C$36*($A439-Parameters!$D$35),Parameters!$C$34*Parameters!$D$34+Parameters!$C$35*(Parameters!$D$35-Parameters!$D$34)+Parameters!$C$36*(Parameters!$D$36-Parameters!$D$35)+Parameters!$C$37*($A439-Parameters!$D$36)))),_xlfn.IFS($A439&lt;=Parameters!$D$34,Parameters!$C$34*$A439,$A439&lt;=Parameters!$D$35,Parameters!$C$35*$A439,$A439&lt;=Parameters!$D$36,Parameters!$C$36*$A439,$A439&gt;Parameters!$D$36,Parameters!$C$37*$A439))</f>
        <v>59065.36</v>
      </c>
      <c r="G439" s="290">
        <f t="shared" si="209"/>
        <v>136.0952995391705</v>
      </c>
      <c r="H439" s="290" cm="1">
        <f t="array" ref="H439">IF(Parameters!$C$55="No",IF($A439&lt;=Parameters!$D$39,Parameters!$C$39*$A439,IF($A439&lt;=Parameters!$D$40,Parameters!$C$39*Parameters!$D$39+Parameters!$C$40*($A439-Parameters!$D$39),IF($A439&lt;=Parameters!$D$41,Parameters!$C$39*Parameters!$D$39+Parameters!$C$40*(Parameters!$D$40-Parameters!$D$39)+Parameters!$C$41*($A439-Parameters!$D$40),Parameters!$C$39*Parameters!$D$39+Parameters!$C$40*(Parameters!$D$40-Parameters!$D$39)+Parameters!$C$41*(Parameters!$D$41-Parameters!$D$40)+Parameters!$C$42*($A439-Parameters!$D$41)))),_xlfn.IFS($A439&lt;=Parameters!$D$39,Parameters!$C$39*$A439,$A439&lt;=Parameters!$D$40,Parameters!$C$40*$A439,$A439&lt;=Parameters!$D$41,Parameters!$C$41*$A439,$A439&gt;Parameters!$D$41,Parameters!$C$42*$A439))</f>
        <v>62680.14</v>
      </c>
      <c r="I439" s="290">
        <f t="shared" si="210"/>
        <v>144.4242857142857</v>
      </c>
      <c r="J439" s="290" cm="1">
        <f t="array" ref="J439">IF(Parameters!$D$55="No",IF($A439&lt;=Parameters!$F$23,Parameters!$E$23*$A439,IF($A439&lt;=Parameters!$F$24,Parameters!$E$23*Parameters!$F$23+Parameters!$E$24*($A439-Parameters!$F$23),IF($A439&lt;=Parameters!$F$25,Parameters!$E$23*Parameters!$F$23+Parameters!$E$24*(Parameters!$F$24-Parameters!$F$23)+Parameters!$E$25*($A439-Parameters!$F$24),Parameters!$E$23*Parameters!$F$23+Parameters!$E$24*(Parameters!$F$24-Parameters!$F$23)+Parameters!$E$25*(Parameters!$F$25-Parameters!$F$24)+Parameters!$E$26*($A439-Parameters!$F$25)))),_xlfn.IFS($A439&lt;=Parameters!$F$23,Parameters!$E$23*$A439,$A439&lt;=Parameters!$F$24,Parameters!$E$24*$A439,$A439&lt;=Parameters!$F$25,Parameters!$E$25*$A439,$A439&gt;Parameters!$F$25,Parameters!$E$26*$A439))</f>
        <v>45640.66</v>
      </c>
      <c r="K439" s="290">
        <f t="shared" si="186"/>
        <v>105.16281105990784</v>
      </c>
      <c r="L439" s="290" cm="1">
        <f t="array" ref="L439">IF(Parameters!$D$55="No",IF($A439&lt;=Parameters!$F$28,Parameters!$E$28*$A439,IF($A439&lt;=Parameters!$F$29,Parameters!$E$28*Parameters!$F$28+Parameters!$E$29*($A439-Parameters!$F$28),IF($A439&lt;=Parameters!$F$30,Parameters!$E$28*Parameters!$F$28+Parameters!$E$29*(Parameters!$F$29-Parameters!$F$28)+Parameters!$E$30*($A439-Parameters!$F$29),Parameters!$E$28*Parameters!$F$28+Parameters!$E$29*(Parameters!$F$29-Parameters!$F$28)+Parameters!$E$30*(Parameters!$F$30-Parameters!$F$29)+Parameters!$E$31*($A439-Parameters!$F$30)))),_xlfn.IFS($A439&lt;=Parameters!$F$28,Parameters!$E$28*$A439,$A439&lt;=Parameters!$F$29,Parameters!$E$29*$A439,$A439&lt;=Parameters!$F$30,Parameters!$E$30*$A439,$A439&gt;Parameters!$F$30,Parameters!$E$31*$A439))</f>
        <v>56646.740000000005</v>
      </c>
      <c r="M439" s="290">
        <f t="shared" si="187"/>
        <v>130.52244239631338</v>
      </c>
      <c r="N439" s="290" cm="1">
        <f t="array" ref="N439">IF(Parameters!$D$55="No",IF($A439&lt;=Parameters!$F$34,Parameters!$E$34*$A439,IF($A439&lt;=Parameters!$F$35,Parameters!$E$34*Parameters!$F$34+Parameters!$E$35*($A439-Parameters!$F$34),IF($A439&lt;=Parameters!$F$36,Parameters!$E$34*Parameters!$F$34+Parameters!$E$35*(Parameters!$F$35-Parameters!$F$34)+Parameters!$E$36*($A439-Parameters!$F$35),Parameters!$E$34*Parameters!$F$34+Parameters!$E$35*(Parameters!$F$35-Parameters!$F$34)+Parameters!$E$36*(Parameters!$F$36-Parameters!$F$35)+Parameters!$E$37*($A439-Parameters!$F$36)))),_xlfn.IFS($A439&lt;=Parameters!$F$34,Parameters!$E$34*$A439,$A439&lt;=Parameters!$F$35,Parameters!$E$35*$A439,$A439&lt;=Parameters!$F$36,Parameters!$E$36*$A439,$A439&gt;Parameters!$F$36,Parameters!$E$37*$A439))</f>
        <v>59065.36</v>
      </c>
      <c r="O439" s="290">
        <f t="shared" si="211"/>
        <v>136.0952995391705</v>
      </c>
      <c r="P439" s="290" cm="1">
        <f t="array" ref="P439">IF(Parameters!$D$55="No",IF($A439&lt;=Parameters!$F$39,Parameters!$E$39*$A439,IF($A439&lt;=Parameters!$F$40,Parameters!$E$39*Parameters!$F$39+Parameters!$E$40*($A439-Parameters!$F$39),IF($A439&lt;=Parameters!$F$41,Parameters!$E$39*Parameters!$F$39+Parameters!$E$40*(Parameters!$F$40-Parameters!$F$39)+Parameters!$E$41*($A439-Parameters!$F$40),Parameters!$E$39*Parameters!$F$39+Parameters!$E$40*(Parameters!$F$40-Parameters!$F$39)+Parameters!$E$41*(Parameters!$F$41-Parameters!$F$40)+Parameters!$E$42*($A439-Parameters!$F$41)))),_xlfn.IFS($A439&lt;=Parameters!$F$39,Parameters!$E$39*$A439,$A439&lt;=Parameters!$F$40,Parameters!$E$40*$A439,$A439&lt;=Parameters!$F$41,Parameters!$E$41*$A439,$A439&gt;Parameters!$F$41,Parameters!$E$42*$A439))</f>
        <v>62680.14</v>
      </c>
      <c r="Q439" s="290">
        <f t="shared" si="212"/>
        <v>144.4242857142857</v>
      </c>
      <c r="R439" s="290" cm="1">
        <f t="array" ref="R439">IF(Parameters!$E$55="No",IF($A439&lt;=Parameters!$H$23,Parameters!$G$23*$A439,IF($A439&lt;=Parameters!$H$24,Parameters!$G$23*Parameters!$H$23+Parameters!$G$24*($A439-Parameters!$H$23),IF($A439&lt;=Parameters!$H$25,Parameters!$G$23*Parameters!$H$23+Parameters!$G$24*(Parameters!$H$24-Parameters!$H$23)+Parameters!$G$25*($A439-Parameters!$H$24),Parameters!$G$23*Parameters!$H$23+Parameters!$G$24*(Parameters!$H$24-Parameters!$H$23)+Parameters!$G$25*(Parameters!$H$25-Parameters!$H$24)+Parameters!$G$26*($A439-Parameters!$H$25)))),_xlfn.IFS($A439&lt;=Parameters!$H$23,Parameters!$G$23*$A439,$A439&lt;=Parameters!$H$24,Parameters!$G$24*$A439,$A439&lt;=Parameters!$H$25,Parameters!$G$25*$A439,$A439&gt;Parameters!$H$25,Parameters!$G$26*$A439))</f>
        <v>45640.66</v>
      </c>
      <c r="S439" s="290">
        <f t="shared" si="188"/>
        <v>105.16281105990784</v>
      </c>
      <c r="T439" s="290" cm="1">
        <f t="array" ref="T439">IF(Parameters!$E$55="No",IF($A439&lt;=Parameters!$H$28,Parameters!$G$28*$A439,IF($A439&lt;=Parameters!$H$29,Parameters!$G$28*Parameters!$H$28+Parameters!$G$29*($A439-Parameters!$H$28),IF($A439&lt;=Parameters!$H$30,Parameters!$G$28*Parameters!$H$28+Parameters!$G$29*(Parameters!$H$29-Parameters!$H$28)+Parameters!$G$30*($A439-Parameters!$H$29),Parameters!$G$28*Parameters!$H$28+Parameters!$G$29*(Parameters!$H$29-Parameters!$H$28)+Parameters!$G$30*(Parameters!$H$30-Parameters!$H$29)+Parameters!$G$31*($A439-Parameters!$H$30)))),_xlfn.IFS($A439&lt;=Parameters!$H$28,Parameters!$G$28*$A439,$A439&lt;=Parameters!$H$29,Parameters!$G$29*$A439,$A439&lt;=Parameters!$H$30,Parameters!$G$30*$A439,$A439&gt;Parameters!$H$30,Parameters!$G$31*$A439))</f>
        <v>56646.740000000005</v>
      </c>
      <c r="U439" s="290">
        <f t="shared" si="189"/>
        <v>130.52244239631338</v>
      </c>
      <c r="V439" s="290" cm="1">
        <f t="array" ref="V439">IF(Parameters!$E$55="No",IF($A439&lt;=Parameters!$H$34,Parameters!$G$34*$A439,IF($A439&lt;=Parameters!$H$35,Parameters!$G$34*Parameters!$H$34+Parameters!$G$35*($A439-Parameters!$H$34),IF($A439&lt;=Parameters!$H$36,Parameters!$G$34*Parameters!$H$34+Parameters!$G$35*(Parameters!$H$35-Parameters!$H$34)+Parameters!$G$36*($A439-Parameters!$H$35),Parameters!$G$34*Parameters!$H$34+Parameters!$G$35*(Parameters!$H$35-Parameters!$H$34)+Parameters!$G$36*(Parameters!$H$36-Parameters!$H$35)+Parameters!$G$37*($A439-Parameters!$H$36)))),_xlfn.IFS($A439&lt;=Parameters!$H$34,Parameters!$G$34*$A439,$A439&lt;=Parameters!$H$35,Parameters!$G$35*$A439,$A439&lt;=Parameters!$H$36,Parameters!$G$36*$A439,$A439&gt;Parameters!$H$36,Parameters!$G$37*$A439))</f>
        <v>59065.36</v>
      </c>
      <c r="W439" s="290">
        <f t="shared" si="213"/>
        <v>136.0952995391705</v>
      </c>
      <c r="X439" s="290" cm="1">
        <f t="array" ref="X439">IF(Parameters!$E$55="No",IF($A439&lt;=Parameters!$H$39,Parameters!$G$39*$A439,IF($A439&lt;=Parameters!$H$40,Parameters!$G$39*Parameters!$H$39+Parameters!$G$40*($A439-Parameters!$H$39),IF($A439&lt;=Parameters!$H$41,Parameters!$G$39*Parameters!$H$39+Parameters!$G$40*(Parameters!$H$40-Parameters!$H$39)+Parameters!$G$41*($A439-Parameters!$H$40),Parameters!$G$39*Parameters!$H$39+Parameters!$G$40*(Parameters!$H$40-Parameters!$H$39)+Parameters!$G$41*(Parameters!$H$41-Parameters!$H$40)+Parameters!$G$42*($A439-Parameters!$H$41)))),_xlfn.IFS($A439&lt;=Parameters!$H$39,Parameters!$G$39*$A439,$A439&lt;=Parameters!$H$40,Parameters!$G$40*$A439,$A439&lt;=Parameters!$H$41,Parameters!$G$41*$A439,$A439&gt;Parameters!$H$41,Parameters!$G$42*$A439))</f>
        <v>62680.14</v>
      </c>
      <c r="Y439" s="290">
        <f t="shared" si="214"/>
        <v>144.4242857142857</v>
      </c>
      <c r="Z439" s="290" cm="1">
        <f t="array" ref="Z439">IF(Parameters!$F$55="No",IF($A439&lt;=Parameters!$J$23,Parameters!$I$23*$A439,IF($A439&lt;=Parameters!$J$24,Parameters!$I$23*Parameters!$J$23+Parameters!$I$24*($A439-Parameters!$J$23),IF($A439&lt;=Parameters!$J$25,Parameters!$I$23*Parameters!$J$23+Parameters!$I$24*(Parameters!$J$24-Parameters!$J$23)+Parameters!$I$25*($A439-Parameters!$J$24),Parameters!$I$23*Parameters!$J$23+Parameters!$I$24*(Parameters!$J$24-Parameters!$J$23)+Parameters!$I$25*(Parameters!$J$25-Parameters!$J$24)+Parameters!$I$26*($A439-Parameters!$J$25)))),_xlfn.IFS($A439&lt;=Parameters!$J$23,Parameters!$I$23*$A439,$A439&lt;=Parameters!$J$24,Parameters!$I$24*$A439,$A439&lt;=Parameters!$J$25,Parameters!$I$25*$A439,$A439&gt;Parameters!$J$25,Parameters!$I$26*$A439))</f>
        <v>45640.66</v>
      </c>
      <c r="AA439" s="290">
        <f t="shared" si="190"/>
        <v>105.16281105990784</v>
      </c>
      <c r="AB439" s="290" cm="1">
        <f t="array" ref="AB439">IF(Parameters!$F$55="No",IF($A439&lt;=Parameters!$J$28,Parameters!$I$28*$A439,IF($A439&lt;=Parameters!$J$29,Parameters!$I$28*Parameters!$J$28+Parameters!$I$29*($A439-Parameters!$J$28),IF($A439&lt;=Parameters!$J$30,Parameters!$I$28*Parameters!$J$28+Parameters!$I$29*(Parameters!$J$29-Parameters!$J$28)+Parameters!$I$30*($A439-Parameters!$J$29),Parameters!$I$28*Parameters!$J$28+Parameters!$I$29*(Parameters!$J$29-Parameters!$J$28)+Parameters!$I$30*(Parameters!$J$30-Parameters!$J$29)+Parameters!$I$31*($A439-Parameters!$J$30)))),_xlfn.IFS($A439&lt;=Parameters!$J$28,Parameters!$I$28*$A439,$A439&lt;=Parameters!$J$29,Parameters!$I$29*$A439,$A439&lt;=Parameters!$J$30,Parameters!$I$30*$A439,$A439&gt;Parameters!$J$30,Parameters!$I$31*$A439))</f>
        <v>56646.740000000005</v>
      </c>
      <c r="AC439" s="290">
        <f t="shared" si="191"/>
        <v>130.52244239631338</v>
      </c>
      <c r="AD439" s="290" cm="1">
        <f t="array" ref="AD439">IF(Parameters!$F$55="No",IF($A439&lt;=Parameters!$J$34,Parameters!$I$34*$A439,IF($A439&lt;=Parameters!$J$35,Parameters!$I$34*Parameters!$J$34+Parameters!$I$35*($A439-Parameters!$J$34),IF($A439&lt;=Parameters!$J$36,Parameters!$I$34*Parameters!$J$34+Parameters!$I$35*(Parameters!$J$35-Parameters!$J$34)+Parameters!$I$36*($A439-Parameters!$J$35),Parameters!$I$34*Parameters!$J$34+Parameters!$I$35*(Parameters!$J$35-Parameters!$J$34)+Parameters!$I$36*(Parameters!$J$36-Parameters!$J$35)+Parameters!$I$37*($A439-Parameters!$J$36)))),_xlfn.IFS($A439&lt;=Parameters!$J$34,Parameters!$I$34*$A439,$A439&lt;=Parameters!$J$35,Parameters!$I$35*$A439,$A439&lt;=Parameters!$J$36,Parameters!$I$36*$A439,$A439&gt;Parameters!$J$36,Parameters!$I$37*$A439))</f>
        <v>59065.36</v>
      </c>
      <c r="AE439" s="290">
        <f t="shared" si="215"/>
        <v>136.0952995391705</v>
      </c>
      <c r="AF439" s="290" cm="1">
        <f t="array" ref="AF439">IF(Parameters!$F$55="No",IF($A439&lt;=Parameters!$J$39,Parameters!$I$39*$A439,IF($A439&lt;=Parameters!$J$40,Parameters!$I$39*Parameters!$J$39+Parameters!$I$40*($A439-Parameters!$J$39),IF($A439&lt;=Parameters!$J$41,Parameters!$I$39*Parameters!$J$39+Parameters!$I$40*(Parameters!$J$40-Parameters!$J$39)+Parameters!$I$41*($A439-Parameters!$J$40),Parameters!$I$39*Parameters!$J$39+Parameters!$I$40*(Parameters!$J$40-Parameters!$J$39)+Parameters!$I$41*(Parameters!$J$41-Parameters!$J$40)+Parameters!$I$42*($A439-Parameters!$J$41)))),_xlfn.IFS($A439&lt;=Parameters!$J$39,Parameters!$I$39*$A439,$A439&lt;=Parameters!$J$40,Parameters!$I$40*$A439,$A439&lt;=Parameters!$J$41,Parameters!$I$41*$A439,$A439&gt;Parameters!$J$41,Parameters!$I$42*$A439))</f>
        <v>62680.14</v>
      </c>
      <c r="AG439" s="290">
        <f t="shared" si="216"/>
        <v>144.4242857142857</v>
      </c>
      <c r="AI439" s="428">
        <f t="shared" si="192"/>
        <v>136.49000000000524</v>
      </c>
      <c r="AJ439" s="428">
        <f t="shared" si="193"/>
        <v>159.36000000000058</v>
      </c>
      <c r="AK439" s="428">
        <f t="shared" si="194"/>
        <v>143.54000000000087</v>
      </c>
      <c r="AL439" s="428">
        <f t="shared" si="195"/>
        <v>158.45999999999913</v>
      </c>
      <c r="AM439" s="428">
        <f t="shared" si="196"/>
        <v>136.49000000000524</v>
      </c>
      <c r="AN439" s="428">
        <f t="shared" si="197"/>
        <v>159.36000000000058</v>
      </c>
      <c r="AO439" s="428">
        <f t="shared" si="198"/>
        <v>143.54000000000087</v>
      </c>
      <c r="AP439" s="428">
        <f t="shared" si="199"/>
        <v>158.45999999999913</v>
      </c>
      <c r="AQ439" s="428">
        <f t="shared" si="200"/>
        <v>136.49000000000524</v>
      </c>
      <c r="AR439" s="428">
        <f t="shared" si="201"/>
        <v>159.36000000000058</v>
      </c>
      <c r="AS439" s="428">
        <f t="shared" si="202"/>
        <v>143.54000000000087</v>
      </c>
      <c r="AT439" s="428">
        <f t="shared" si="203"/>
        <v>158.45999999999913</v>
      </c>
      <c r="AU439" s="428">
        <f t="shared" si="204"/>
        <v>136.49000000000524</v>
      </c>
      <c r="AV439" s="428">
        <f t="shared" si="205"/>
        <v>159.36000000000058</v>
      </c>
      <c r="AW439" s="428">
        <f t="shared" si="206"/>
        <v>143.54000000000087</v>
      </c>
      <c r="AX439" s="428">
        <f t="shared" si="207"/>
        <v>158.45999999999913</v>
      </c>
    </row>
    <row r="440">
      <c r="A440" s="413">
        <v>435</v>
      </c>
      <c r="B440" s="290" cm="1">
        <f t="array" ref="B440">IF(Parameters!$C$55="No",IF($A440&lt;=Parameters!$D$23,Parameters!$C$23*$A440,IF($A440&lt;=Parameters!$D$24,Parameters!$C$23*Parameters!$D$23+Parameters!$C$24*($A440-Parameters!$D$23),IF($A440&lt;=Parameters!$D$25,Parameters!$C$23*Parameters!$D$23+Parameters!$C$24*(Parameters!$D$24-Parameters!$D$23)+Parameters!$C$25*($A440-Parameters!$D$24),Parameters!$C$23*Parameters!$D$23+Parameters!$C$24*(Parameters!$D$24-Parameters!$D$23)+Parameters!$C$25*(Parameters!$D$25-Parameters!$D$24)+Parameters!$C$26*($A440-Parameters!$D$25)))),_xlfn.IFS($A440&lt;=Parameters!$D$23,Parameters!$C$23*$A440,$A440&lt;=Parameters!$D$24,Parameters!$C$24*$A440,$A440&lt;=Parameters!$D$25,Parameters!$C$25*$A440,$A440&gt;Parameters!$D$25,Parameters!$C$26*$A440))</f>
        <v>45777.15</v>
      </c>
      <c r="C440" s="290">
        <f t="shared" si="208"/>
        <v>105.2348275862069</v>
      </c>
      <c r="D440" s="290" cm="1">
        <f t="array" ref="D440">IF(Parameters!$C$55="No",IF($A440&lt;=Parameters!$D$28,Parameters!$C$28*$A440,IF($A440&lt;=Parameters!$D$29,Parameters!$C$28*Parameters!$D$28+Parameters!$C$29*($A440-Parameters!$D$28),IF($A440&lt;=Parameters!$D$30,Parameters!$C$28*Parameters!$D$28+Parameters!$C$29*(Parameters!$D$29-Parameters!$D$28)+Parameters!$C$30*($A440-Parameters!$D$29),Parameters!$C$28*Parameters!$D$28+Parameters!$C$29*(Parameters!$D$29-Parameters!$D$28)+Parameters!$C$30*(Parameters!$D$30-Parameters!$D$29)+Parameters!$C$31*($A440-Parameters!$D$30)))),_xlfn.IFS($A440&lt;=Parameters!$D$28,Parameters!$C$28*$A440,$A440&lt;=Parameters!$D$29,Parameters!$C$29*$A440,$A440&lt;=Parameters!$D$30,Parameters!$C$30*$A440,$A440&gt;Parameters!$D$30,Parameters!$C$31*$A440))</f>
        <v>56806.100000000006</v>
      </c>
      <c r="E440" s="290">
        <f t="shared" si="208"/>
        <v>130.58873563218393</v>
      </c>
      <c r="F440" s="290" cm="1">
        <f t="array" ref="F440">IF(Parameters!$C$55="No",IF($A440&lt;=Parameters!$D$34,Parameters!$C$34*$A440,IF($A440&lt;=Parameters!$D$35,Parameters!$C$34*Parameters!$D$34+Parameters!$C$35*($A440-Parameters!$D$34),IF($A440&lt;=Parameters!$D$36,Parameters!$C$34*Parameters!$D$34+Parameters!$C$35*(Parameters!$D$35-Parameters!$D$34)+Parameters!$C$36*($A440-Parameters!$D$35),Parameters!$C$34*Parameters!$D$34+Parameters!$C$35*(Parameters!$D$35-Parameters!$D$34)+Parameters!$C$36*(Parameters!$D$36-Parameters!$D$35)+Parameters!$C$37*($A440-Parameters!$D$36)))),_xlfn.IFS($A440&lt;=Parameters!$D$34,Parameters!$C$34*$A440,$A440&lt;=Parameters!$D$35,Parameters!$C$35*$A440,$A440&lt;=Parameters!$D$36,Parameters!$C$36*$A440,$A440&gt;Parameters!$D$36,Parameters!$C$37*$A440))</f>
        <v>59208.899999999994</v>
      </c>
      <c r="G440" s="290">
        <f t="shared" si="209"/>
        <v>136.11241379310343</v>
      </c>
      <c r="H440" s="290" cm="1">
        <f t="array" ref="H440">IF(Parameters!$C$55="No",IF($A440&lt;=Parameters!$D$39,Parameters!$C$39*$A440,IF($A440&lt;=Parameters!$D$40,Parameters!$C$39*Parameters!$D$39+Parameters!$C$40*($A440-Parameters!$D$39),IF($A440&lt;=Parameters!$D$41,Parameters!$C$39*Parameters!$D$39+Parameters!$C$40*(Parameters!$D$40-Parameters!$D$39)+Parameters!$C$41*($A440-Parameters!$D$40),Parameters!$C$39*Parameters!$D$39+Parameters!$C$40*(Parameters!$D$40-Parameters!$D$39)+Parameters!$C$41*(Parameters!$D$41-Parameters!$D$40)+Parameters!$C$42*($A440-Parameters!$D$41)))),_xlfn.IFS($A440&lt;=Parameters!$D$39,Parameters!$C$39*$A440,$A440&lt;=Parameters!$D$40,Parameters!$C$40*$A440,$A440&lt;=Parameters!$D$41,Parameters!$C$41*$A440,$A440&gt;Parameters!$D$41,Parameters!$C$42*$A440))</f>
        <v>62838.600000000006</v>
      </c>
      <c r="I440" s="290">
        <f t="shared" si="210"/>
        <v>144.45655172413794</v>
      </c>
      <c r="J440" s="290" cm="1">
        <f t="array" ref="J440">IF(Parameters!$D$55="No",IF($A440&lt;=Parameters!$F$23,Parameters!$E$23*$A440,IF($A440&lt;=Parameters!$F$24,Parameters!$E$23*Parameters!$F$23+Parameters!$E$24*($A440-Parameters!$F$23),IF($A440&lt;=Parameters!$F$25,Parameters!$E$23*Parameters!$F$23+Parameters!$E$24*(Parameters!$F$24-Parameters!$F$23)+Parameters!$E$25*($A440-Parameters!$F$24),Parameters!$E$23*Parameters!$F$23+Parameters!$E$24*(Parameters!$F$24-Parameters!$F$23)+Parameters!$E$25*(Parameters!$F$25-Parameters!$F$24)+Parameters!$E$26*($A440-Parameters!$F$25)))),_xlfn.IFS($A440&lt;=Parameters!$F$23,Parameters!$E$23*$A440,$A440&lt;=Parameters!$F$24,Parameters!$E$24*$A440,$A440&lt;=Parameters!$F$25,Parameters!$E$25*$A440,$A440&gt;Parameters!$F$25,Parameters!$E$26*$A440))</f>
        <v>45777.15</v>
      </c>
      <c r="K440" s="290">
        <f t="shared" si="186"/>
        <v>105.2348275862069</v>
      </c>
      <c r="L440" s="290" cm="1">
        <f t="array" ref="L440">IF(Parameters!$D$55="No",IF($A440&lt;=Parameters!$F$28,Parameters!$E$28*$A440,IF($A440&lt;=Parameters!$F$29,Parameters!$E$28*Parameters!$F$28+Parameters!$E$29*($A440-Parameters!$F$28),IF($A440&lt;=Parameters!$F$30,Parameters!$E$28*Parameters!$F$28+Parameters!$E$29*(Parameters!$F$29-Parameters!$F$28)+Parameters!$E$30*($A440-Parameters!$F$29),Parameters!$E$28*Parameters!$F$28+Parameters!$E$29*(Parameters!$F$29-Parameters!$F$28)+Parameters!$E$30*(Parameters!$F$30-Parameters!$F$29)+Parameters!$E$31*($A440-Parameters!$F$30)))),_xlfn.IFS($A440&lt;=Parameters!$F$28,Parameters!$E$28*$A440,$A440&lt;=Parameters!$F$29,Parameters!$E$29*$A440,$A440&lt;=Parameters!$F$30,Parameters!$E$30*$A440,$A440&gt;Parameters!$F$30,Parameters!$E$31*$A440))</f>
        <v>56806.100000000006</v>
      </c>
      <c r="M440" s="290">
        <f t="shared" si="187"/>
        <v>130.58873563218393</v>
      </c>
      <c r="N440" s="290" cm="1">
        <f t="array" ref="N440">IF(Parameters!$D$55="No",IF($A440&lt;=Parameters!$F$34,Parameters!$E$34*$A440,IF($A440&lt;=Parameters!$F$35,Parameters!$E$34*Parameters!$F$34+Parameters!$E$35*($A440-Parameters!$F$34),IF($A440&lt;=Parameters!$F$36,Parameters!$E$34*Parameters!$F$34+Parameters!$E$35*(Parameters!$F$35-Parameters!$F$34)+Parameters!$E$36*($A440-Parameters!$F$35),Parameters!$E$34*Parameters!$F$34+Parameters!$E$35*(Parameters!$F$35-Parameters!$F$34)+Parameters!$E$36*(Parameters!$F$36-Parameters!$F$35)+Parameters!$E$37*($A440-Parameters!$F$36)))),_xlfn.IFS($A440&lt;=Parameters!$F$34,Parameters!$E$34*$A440,$A440&lt;=Parameters!$F$35,Parameters!$E$35*$A440,$A440&lt;=Parameters!$F$36,Parameters!$E$36*$A440,$A440&gt;Parameters!$F$36,Parameters!$E$37*$A440))</f>
        <v>59208.899999999994</v>
      </c>
      <c r="O440" s="290">
        <f t="shared" si="211"/>
        <v>136.11241379310343</v>
      </c>
      <c r="P440" s="290" cm="1">
        <f t="array" ref="P440">IF(Parameters!$D$55="No",IF($A440&lt;=Parameters!$F$39,Parameters!$E$39*$A440,IF($A440&lt;=Parameters!$F$40,Parameters!$E$39*Parameters!$F$39+Parameters!$E$40*($A440-Parameters!$F$39),IF($A440&lt;=Parameters!$F$41,Parameters!$E$39*Parameters!$F$39+Parameters!$E$40*(Parameters!$F$40-Parameters!$F$39)+Parameters!$E$41*($A440-Parameters!$F$40),Parameters!$E$39*Parameters!$F$39+Parameters!$E$40*(Parameters!$F$40-Parameters!$F$39)+Parameters!$E$41*(Parameters!$F$41-Parameters!$F$40)+Parameters!$E$42*($A440-Parameters!$F$41)))),_xlfn.IFS($A440&lt;=Parameters!$F$39,Parameters!$E$39*$A440,$A440&lt;=Parameters!$F$40,Parameters!$E$40*$A440,$A440&lt;=Parameters!$F$41,Parameters!$E$41*$A440,$A440&gt;Parameters!$F$41,Parameters!$E$42*$A440))</f>
        <v>62838.600000000006</v>
      </c>
      <c r="Q440" s="290">
        <f t="shared" si="212"/>
        <v>144.45655172413794</v>
      </c>
      <c r="R440" s="290" cm="1">
        <f t="array" ref="R440">IF(Parameters!$E$55="No",IF($A440&lt;=Parameters!$H$23,Parameters!$G$23*$A440,IF($A440&lt;=Parameters!$H$24,Parameters!$G$23*Parameters!$H$23+Parameters!$G$24*($A440-Parameters!$H$23),IF($A440&lt;=Parameters!$H$25,Parameters!$G$23*Parameters!$H$23+Parameters!$G$24*(Parameters!$H$24-Parameters!$H$23)+Parameters!$G$25*($A440-Parameters!$H$24),Parameters!$G$23*Parameters!$H$23+Parameters!$G$24*(Parameters!$H$24-Parameters!$H$23)+Parameters!$G$25*(Parameters!$H$25-Parameters!$H$24)+Parameters!$G$26*($A440-Parameters!$H$25)))),_xlfn.IFS($A440&lt;=Parameters!$H$23,Parameters!$G$23*$A440,$A440&lt;=Parameters!$H$24,Parameters!$G$24*$A440,$A440&lt;=Parameters!$H$25,Parameters!$G$25*$A440,$A440&gt;Parameters!$H$25,Parameters!$G$26*$A440))</f>
        <v>45777.15</v>
      </c>
      <c r="S440" s="290">
        <f t="shared" si="188"/>
        <v>105.2348275862069</v>
      </c>
      <c r="T440" s="290" cm="1">
        <f t="array" ref="T440">IF(Parameters!$E$55="No",IF($A440&lt;=Parameters!$H$28,Parameters!$G$28*$A440,IF($A440&lt;=Parameters!$H$29,Parameters!$G$28*Parameters!$H$28+Parameters!$G$29*($A440-Parameters!$H$28),IF($A440&lt;=Parameters!$H$30,Parameters!$G$28*Parameters!$H$28+Parameters!$G$29*(Parameters!$H$29-Parameters!$H$28)+Parameters!$G$30*($A440-Parameters!$H$29),Parameters!$G$28*Parameters!$H$28+Parameters!$G$29*(Parameters!$H$29-Parameters!$H$28)+Parameters!$G$30*(Parameters!$H$30-Parameters!$H$29)+Parameters!$G$31*($A440-Parameters!$H$30)))),_xlfn.IFS($A440&lt;=Parameters!$H$28,Parameters!$G$28*$A440,$A440&lt;=Parameters!$H$29,Parameters!$G$29*$A440,$A440&lt;=Parameters!$H$30,Parameters!$G$30*$A440,$A440&gt;Parameters!$H$30,Parameters!$G$31*$A440))</f>
        <v>56806.100000000006</v>
      </c>
      <c r="U440" s="290">
        <f t="shared" si="189"/>
        <v>130.58873563218393</v>
      </c>
      <c r="V440" s="290" cm="1">
        <f t="array" ref="V440">IF(Parameters!$E$55="No",IF($A440&lt;=Parameters!$H$34,Parameters!$G$34*$A440,IF($A440&lt;=Parameters!$H$35,Parameters!$G$34*Parameters!$H$34+Parameters!$G$35*($A440-Parameters!$H$34),IF($A440&lt;=Parameters!$H$36,Parameters!$G$34*Parameters!$H$34+Parameters!$G$35*(Parameters!$H$35-Parameters!$H$34)+Parameters!$G$36*($A440-Parameters!$H$35),Parameters!$G$34*Parameters!$H$34+Parameters!$G$35*(Parameters!$H$35-Parameters!$H$34)+Parameters!$G$36*(Parameters!$H$36-Parameters!$H$35)+Parameters!$G$37*($A440-Parameters!$H$36)))),_xlfn.IFS($A440&lt;=Parameters!$H$34,Parameters!$G$34*$A440,$A440&lt;=Parameters!$H$35,Parameters!$G$35*$A440,$A440&lt;=Parameters!$H$36,Parameters!$G$36*$A440,$A440&gt;Parameters!$H$36,Parameters!$G$37*$A440))</f>
        <v>59208.899999999994</v>
      </c>
      <c r="W440" s="290">
        <f t="shared" si="213"/>
        <v>136.11241379310343</v>
      </c>
      <c r="X440" s="290" cm="1">
        <f t="array" ref="X440">IF(Parameters!$E$55="No",IF($A440&lt;=Parameters!$H$39,Parameters!$G$39*$A440,IF($A440&lt;=Parameters!$H$40,Parameters!$G$39*Parameters!$H$39+Parameters!$G$40*($A440-Parameters!$H$39),IF($A440&lt;=Parameters!$H$41,Parameters!$G$39*Parameters!$H$39+Parameters!$G$40*(Parameters!$H$40-Parameters!$H$39)+Parameters!$G$41*($A440-Parameters!$H$40),Parameters!$G$39*Parameters!$H$39+Parameters!$G$40*(Parameters!$H$40-Parameters!$H$39)+Parameters!$G$41*(Parameters!$H$41-Parameters!$H$40)+Parameters!$G$42*($A440-Parameters!$H$41)))),_xlfn.IFS($A440&lt;=Parameters!$H$39,Parameters!$G$39*$A440,$A440&lt;=Parameters!$H$40,Parameters!$G$40*$A440,$A440&lt;=Parameters!$H$41,Parameters!$G$41*$A440,$A440&gt;Parameters!$H$41,Parameters!$G$42*$A440))</f>
        <v>62838.600000000006</v>
      </c>
      <c r="Y440" s="290">
        <f t="shared" si="214"/>
        <v>144.45655172413794</v>
      </c>
      <c r="Z440" s="290" cm="1">
        <f t="array" ref="Z440">IF(Parameters!$F$55="No",IF($A440&lt;=Parameters!$J$23,Parameters!$I$23*$A440,IF($A440&lt;=Parameters!$J$24,Parameters!$I$23*Parameters!$J$23+Parameters!$I$24*($A440-Parameters!$J$23),IF($A440&lt;=Parameters!$J$25,Parameters!$I$23*Parameters!$J$23+Parameters!$I$24*(Parameters!$J$24-Parameters!$J$23)+Parameters!$I$25*($A440-Parameters!$J$24),Parameters!$I$23*Parameters!$J$23+Parameters!$I$24*(Parameters!$J$24-Parameters!$J$23)+Parameters!$I$25*(Parameters!$J$25-Parameters!$J$24)+Parameters!$I$26*($A440-Parameters!$J$25)))),_xlfn.IFS($A440&lt;=Parameters!$J$23,Parameters!$I$23*$A440,$A440&lt;=Parameters!$J$24,Parameters!$I$24*$A440,$A440&lt;=Parameters!$J$25,Parameters!$I$25*$A440,$A440&gt;Parameters!$J$25,Parameters!$I$26*$A440))</f>
        <v>45777.15</v>
      </c>
      <c r="AA440" s="290">
        <f t="shared" si="190"/>
        <v>105.2348275862069</v>
      </c>
      <c r="AB440" s="290" cm="1">
        <f t="array" ref="AB440">IF(Parameters!$F$55="No",IF($A440&lt;=Parameters!$J$28,Parameters!$I$28*$A440,IF($A440&lt;=Parameters!$J$29,Parameters!$I$28*Parameters!$J$28+Parameters!$I$29*($A440-Parameters!$J$28),IF($A440&lt;=Parameters!$J$30,Parameters!$I$28*Parameters!$J$28+Parameters!$I$29*(Parameters!$J$29-Parameters!$J$28)+Parameters!$I$30*($A440-Parameters!$J$29),Parameters!$I$28*Parameters!$J$28+Parameters!$I$29*(Parameters!$J$29-Parameters!$J$28)+Parameters!$I$30*(Parameters!$J$30-Parameters!$J$29)+Parameters!$I$31*($A440-Parameters!$J$30)))),_xlfn.IFS($A440&lt;=Parameters!$J$28,Parameters!$I$28*$A440,$A440&lt;=Parameters!$J$29,Parameters!$I$29*$A440,$A440&lt;=Parameters!$J$30,Parameters!$I$30*$A440,$A440&gt;Parameters!$J$30,Parameters!$I$31*$A440))</f>
        <v>56806.100000000006</v>
      </c>
      <c r="AC440" s="290">
        <f t="shared" si="191"/>
        <v>130.58873563218393</v>
      </c>
      <c r="AD440" s="290" cm="1">
        <f t="array" ref="AD440">IF(Parameters!$F$55="No",IF($A440&lt;=Parameters!$J$34,Parameters!$I$34*$A440,IF($A440&lt;=Parameters!$J$35,Parameters!$I$34*Parameters!$J$34+Parameters!$I$35*($A440-Parameters!$J$34),IF($A440&lt;=Parameters!$J$36,Parameters!$I$34*Parameters!$J$34+Parameters!$I$35*(Parameters!$J$35-Parameters!$J$34)+Parameters!$I$36*($A440-Parameters!$J$35),Parameters!$I$34*Parameters!$J$34+Parameters!$I$35*(Parameters!$J$35-Parameters!$J$34)+Parameters!$I$36*(Parameters!$J$36-Parameters!$J$35)+Parameters!$I$37*($A440-Parameters!$J$36)))),_xlfn.IFS($A440&lt;=Parameters!$J$34,Parameters!$I$34*$A440,$A440&lt;=Parameters!$J$35,Parameters!$I$35*$A440,$A440&lt;=Parameters!$J$36,Parameters!$I$36*$A440,$A440&gt;Parameters!$J$36,Parameters!$I$37*$A440))</f>
        <v>59208.899999999994</v>
      </c>
      <c r="AE440" s="290">
        <f t="shared" si="215"/>
        <v>136.11241379310343</v>
      </c>
      <c r="AF440" s="290" cm="1">
        <f t="array" ref="AF440">IF(Parameters!$F$55="No",IF($A440&lt;=Parameters!$J$39,Parameters!$I$39*$A440,IF($A440&lt;=Parameters!$J$40,Parameters!$I$39*Parameters!$J$39+Parameters!$I$40*($A440-Parameters!$J$39),IF($A440&lt;=Parameters!$J$41,Parameters!$I$39*Parameters!$J$39+Parameters!$I$40*(Parameters!$J$40-Parameters!$J$39)+Parameters!$I$41*($A440-Parameters!$J$40),Parameters!$I$39*Parameters!$J$39+Parameters!$I$40*(Parameters!$J$40-Parameters!$J$39)+Parameters!$I$41*(Parameters!$J$41-Parameters!$J$40)+Parameters!$I$42*($A440-Parameters!$J$41)))),_xlfn.IFS($A440&lt;=Parameters!$J$39,Parameters!$I$39*$A440,$A440&lt;=Parameters!$J$40,Parameters!$I$40*$A440,$A440&lt;=Parameters!$J$41,Parameters!$I$41*$A440,$A440&gt;Parameters!$J$41,Parameters!$I$42*$A440))</f>
        <v>62838.600000000006</v>
      </c>
      <c r="AG440" s="290">
        <f t="shared" si="216"/>
        <v>144.45655172413794</v>
      </c>
      <c r="AI440" s="428">
        <f t="shared" si="192"/>
        <v>136.48999999999796</v>
      </c>
      <c r="AJ440" s="428">
        <f t="shared" si="193"/>
        <v>159.36000000000058</v>
      </c>
      <c r="AK440" s="428">
        <f t="shared" si="194"/>
        <v>143.5399999999936</v>
      </c>
      <c r="AL440" s="428">
        <f t="shared" si="195"/>
        <v>158.4600000000064</v>
      </c>
      <c r="AM440" s="428">
        <f t="shared" si="196"/>
        <v>136.48999999999796</v>
      </c>
      <c r="AN440" s="428">
        <f t="shared" si="197"/>
        <v>159.36000000000058</v>
      </c>
      <c r="AO440" s="428">
        <f t="shared" si="198"/>
        <v>143.5399999999936</v>
      </c>
      <c r="AP440" s="428">
        <f t="shared" si="199"/>
        <v>158.4600000000064</v>
      </c>
      <c r="AQ440" s="428">
        <f t="shared" si="200"/>
        <v>136.48999999999796</v>
      </c>
      <c r="AR440" s="428">
        <f t="shared" si="201"/>
        <v>159.36000000000058</v>
      </c>
      <c r="AS440" s="428">
        <f t="shared" si="202"/>
        <v>143.5399999999936</v>
      </c>
      <c r="AT440" s="428">
        <f t="shared" si="203"/>
        <v>158.4600000000064</v>
      </c>
      <c r="AU440" s="428">
        <f t="shared" si="204"/>
        <v>136.48999999999796</v>
      </c>
      <c r="AV440" s="428">
        <f t="shared" si="205"/>
        <v>159.36000000000058</v>
      </c>
      <c r="AW440" s="428">
        <f t="shared" si="206"/>
        <v>143.5399999999936</v>
      </c>
      <c r="AX440" s="428">
        <f t="shared" si="207"/>
        <v>158.4600000000064</v>
      </c>
    </row>
    <row r="441">
      <c r="A441" s="413">
        <v>436</v>
      </c>
      <c r="B441" s="290" cm="1">
        <f t="array" ref="B441">IF(Parameters!$C$55="No",IF($A441&lt;=Parameters!$D$23,Parameters!$C$23*$A441,IF($A441&lt;=Parameters!$D$24,Parameters!$C$23*Parameters!$D$23+Parameters!$C$24*($A441-Parameters!$D$23),IF($A441&lt;=Parameters!$D$25,Parameters!$C$23*Parameters!$D$23+Parameters!$C$24*(Parameters!$D$24-Parameters!$D$23)+Parameters!$C$25*($A441-Parameters!$D$24),Parameters!$C$23*Parameters!$D$23+Parameters!$C$24*(Parameters!$D$24-Parameters!$D$23)+Parameters!$C$25*(Parameters!$D$25-Parameters!$D$24)+Parameters!$C$26*($A441-Parameters!$D$25)))),_xlfn.IFS($A441&lt;=Parameters!$D$23,Parameters!$C$23*$A441,$A441&lt;=Parameters!$D$24,Parameters!$C$24*$A441,$A441&lt;=Parameters!$D$25,Parameters!$C$25*$A441,$A441&gt;Parameters!$D$25,Parameters!$C$26*$A441))</f>
        <v>45913.64</v>
      </c>
      <c r="C441" s="290">
        <f t="shared" si="208"/>
        <v>105.30651376146788</v>
      </c>
      <c r="D441" s="290" cm="1">
        <f t="array" ref="D441">IF(Parameters!$C$55="No",IF($A441&lt;=Parameters!$D$28,Parameters!$C$28*$A441,IF($A441&lt;=Parameters!$D$29,Parameters!$C$28*Parameters!$D$28+Parameters!$C$29*($A441-Parameters!$D$28),IF($A441&lt;=Parameters!$D$30,Parameters!$C$28*Parameters!$D$28+Parameters!$C$29*(Parameters!$D$29-Parameters!$D$28)+Parameters!$C$30*($A441-Parameters!$D$29),Parameters!$C$28*Parameters!$D$28+Parameters!$C$29*(Parameters!$D$29-Parameters!$D$28)+Parameters!$C$30*(Parameters!$D$30-Parameters!$D$29)+Parameters!$C$31*($A441-Parameters!$D$30)))),_xlfn.IFS($A441&lt;=Parameters!$D$28,Parameters!$C$28*$A441,$A441&lt;=Parameters!$D$29,Parameters!$C$29*$A441,$A441&lt;=Parameters!$D$30,Parameters!$C$30*$A441,$A441&gt;Parameters!$D$30,Parameters!$C$31*$A441))</f>
        <v>56965.460000000006</v>
      </c>
      <c r="E441" s="290">
        <f t="shared" si="208"/>
        <v>130.65472477064222</v>
      </c>
      <c r="F441" s="290" cm="1">
        <f t="array" ref="F441">IF(Parameters!$C$55="No",IF($A441&lt;=Parameters!$D$34,Parameters!$C$34*$A441,IF($A441&lt;=Parameters!$D$35,Parameters!$C$34*Parameters!$D$34+Parameters!$C$35*($A441-Parameters!$D$34),IF($A441&lt;=Parameters!$D$36,Parameters!$C$34*Parameters!$D$34+Parameters!$C$35*(Parameters!$D$35-Parameters!$D$34)+Parameters!$C$36*($A441-Parameters!$D$35),Parameters!$C$34*Parameters!$D$34+Parameters!$C$35*(Parameters!$D$35-Parameters!$D$34)+Parameters!$C$36*(Parameters!$D$36-Parameters!$D$35)+Parameters!$C$37*($A441-Parameters!$D$36)))),_xlfn.IFS($A441&lt;=Parameters!$D$34,Parameters!$C$34*$A441,$A441&lt;=Parameters!$D$35,Parameters!$C$35*$A441,$A441&lt;=Parameters!$D$36,Parameters!$C$36*$A441,$A441&gt;Parameters!$D$36,Parameters!$C$37*$A441))</f>
        <v>59352.439999999995</v>
      </c>
      <c r="G441" s="290">
        <f t="shared" si="209"/>
        <v>136.1294495412844</v>
      </c>
      <c r="H441" s="290" cm="1">
        <f t="array" ref="H441">IF(Parameters!$C$55="No",IF($A441&lt;=Parameters!$D$39,Parameters!$C$39*$A441,IF($A441&lt;=Parameters!$D$40,Parameters!$C$39*Parameters!$D$39+Parameters!$C$40*($A441-Parameters!$D$39),IF($A441&lt;=Parameters!$D$41,Parameters!$C$39*Parameters!$D$39+Parameters!$C$40*(Parameters!$D$40-Parameters!$D$39)+Parameters!$C$41*($A441-Parameters!$D$40),Parameters!$C$39*Parameters!$D$39+Parameters!$C$40*(Parameters!$D$40-Parameters!$D$39)+Parameters!$C$41*(Parameters!$D$41-Parameters!$D$40)+Parameters!$C$42*($A441-Parameters!$D$41)))),_xlfn.IFS($A441&lt;=Parameters!$D$39,Parameters!$C$39*$A441,$A441&lt;=Parameters!$D$40,Parameters!$C$40*$A441,$A441&lt;=Parameters!$D$41,Parameters!$C$41*$A441,$A441&gt;Parameters!$D$41,Parameters!$C$42*$A441))</f>
        <v>62997.06</v>
      </c>
      <c r="I441" s="290">
        <f t="shared" si="210"/>
        <v>144.48866972477063</v>
      </c>
      <c r="J441" s="290" cm="1">
        <f t="array" ref="J441">IF(Parameters!$D$55="No",IF($A441&lt;=Parameters!$F$23,Parameters!$E$23*$A441,IF($A441&lt;=Parameters!$F$24,Parameters!$E$23*Parameters!$F$23+Parameters!$E$24*($A441-Parameters!$F$23),IF($A441&lt;=Parameters!$F$25,Parameters!$E$23*Parameters!$F$23+Parameters!$E$24*(Parameters!$F$24-Parameters!$F$23)+Parameters!$E$25*($A441-Parameters!$F$24),Parameters!$E$23*Parameters!$F$23+Parameters!$E$24*(Parameters!$F$24-Parameters!$F$23)+Parameters!$E$25*(Parameters!$F$25-Parameters!$F$24)+Parameters!$E$26*($A441-Parameters!$F$25)))),_xlfn.IFS($A441&lt;=Parameters!$F$23,Parameters!$E$23*$A441,$A441&lt;=Parameters!$F$24,Parameters!$E$24*$A441,$A441&lt;=Parameters!$F$25,Parameters!$E$25*$A441,$A441&gt;Parameters!$F$25,Parameters!$E$26*$A441))</f>
        <v>45913.64</v>
      </c>
      <c r="K441" s="290">
        <f t="shared" si="186"/>
        <v>105.30651376146788</v>
      </c>
      <c r="L441" s="290" cm="1">
        <f t="array" ref="L441">IF(Parameters!$D$55="No",IF($A441&lt;=Parameters!$F$28,Parameters!$E$28*$A441,IF($A441&lt;=Parameters!$F$29,Parameters!$E$28*Parameters!$F$28+Parameters!$E$29*($A441-Parameters!$F$28),IF($A441&lt;=Parameters!$F$30,Parameters!$E$28*Parameters!$F$28+Parameters!$E$29*(Parameters!$F$29-Parameters!$F$28)+Parameters!$E$30*($A441-Parameters!$F$29),Parameters!$E$28*Parameters!$F$28+Parameters!$E$29*(Parameters!$F$29-Parameters!$F$28)+Parameters!$E$30*(Parameters!$F$30-Parameters!$F$29)+Parameters!$E$31*($A441-Parameters!$F$30)))),_xlfn.IFS($A441&lt;=Parameters!$F$28,Parameters!$E$28*$A441,$A441&lt;=Parameters!$F$29,Parameters!$E$29*$A441,$A441&lt;=Parameters!$F$30,Parameters!$E$30*$A441,$A441&gt;Parameters!$F$30,Parameters!$E$31*$A441))</f>
        <v>56965.460000000006</v>
      </c>
      <c r="M441" s="290">
        <f t="shared" si="187"/>
        <v>130.65472477064222</v>
      </c>
      <c r="N441" s="290" cm="1">
        <f t="array" ref="N441">IF(Parameters!$D$55="No",IF($A441&lt;=Parameters!$F$34,Parameters!$E$34*$A441,IF($A441&lt;=Parameters!$F$35,Parameters!$E$34*Parameters!$F$34+Parameters!$E$35*($A441-Parameters!$F$34),IF($A441&lt;=Parameters!$F$36,Parameters!$E$34*Parameters!$F$34+Parameters!$E$35*(Parameters!$F$35-Parameters!$F$34)+Parameters!$E$36*($A441-Parameters!$F$35),Parameters!$E$34*Parameters!$F$34+Parameters!$E$35*(Parameters!$F$35-Parameters!$F$34)+Parameters!$E$36*(Parameters!$F$36-Parameters!$F$35)+Parameters!$E$37*($A441-Parameters!$F$36)))),_xlfn.IFS($A441&lt;=Parameters!$F$34,Parameters!$E$34*$A441,$A441&lt;=Parameters!$F$35,Parameters!$E$35*$A441,$A441&lt;=Parameters!$F$36,Parameters!$E$36*$A441,$A441&gt;Parameters!$F$36,Parameters!$E$37*$A441))</f>
        <v>59352.439999999995</v>
      </c>
      <c r="O441" s="290">
        <f t="shared" si="211"/>
        <v>136.1294495412844</v>
      </c>
      <c r="P441" s="290" cm="1">
        <f t="array" ref="P441">IF(Parameters!$D$55="No",IF($A441&lt;=Parameters!$F$39,Parameters!$E$39*$A441,IF($A441&lt;=Parameters!$F$40,Parameters!$E$39*Parameters!$F$39+Parameters!$E$40*($A441-Parameters!$F$39),IF($A441&lt;=Parameters!$F$41,Parameters!$E$39*Parameters!$F$39+Parameters!$E$40*(Parameters!$F$40-Parameters!$F$39)+Parameters!$E$41*($A441-Parameters!$F$40),Parameters!$E$39*Parameters!$F$39+Parameters!$E$40*(Parameters!$F$40-Parameters!$F$39)+Parameters!$E$41*(Parameters!$F$41-Parameters!$F$40)+Parameters!$E$42*($A441-Parameters!$F$41)))),_xlfn.IFS($A441&lt;=Parameters!$F$39,Parameters!$E$39*$A441,$A441&lt;=Parameters!$F$40,Parameters!$E$40*$A441,$A441&lt;=Parameters!$F$41,Parameters!$E$41*$A441,$A441&gt;Parameters!$F$41,Parameters!$E$42*$A441))</f>
        <v>62997.06</v>
      </c>
      <c r="Q441" s="290">
        <f t="shared" si="212"/>
        <v>144.48866972477063</v>
      </c>
      <c r="R441" s="290" cm="1">
        <f t="array" ref="R441">IF(Parameters!$E$55="No",IF($A441&lt;=Parameters!$H$23,Parameters!$G$23*$A441,IF($A441&lt;=Parameters!$H$24,Parameters!$G$23*Parameters!$H$23+Parameters!$G$24*($A441-Parameters!$H$23),IF($A441&lt;=Parameters!$H$25,Parameters!$G$23*Parameters!$H$23+Parameters!$G$24*(Parameters!$H$24-Parameters!$H$23)+Parameters!$G$25*($A441-Parameters!$H$24),Parameters!$G$23*Parameters!$H$23+Parameters!$G$24*(Parameters!$H$24-Parameters!$H$23)+Parameters!$G$25*(Parameters!$H$25-Parameters!$H$24)+Parameters!$G$26*($A441-Parameters!$H$25)))),_xlfn.IFS($A441&lt;=Parameters!$H$23,Parameters!$G$23*$A441,$A441&lt;=Parameters!$H$24,Parameters!$G$24*$A441,$A441&lt;=Parameters!$H$25,Parameters!$G$25*$A441,$A441&gt;Parameters!$H$25,Parameters!$G$26*$A441))</f>
        <v>45913.64</v>
      </c>
      <c r="S441" s="290">
        <f t="shared" si="188"/>
        <v>105.30651376146788</v>
      </c>
      <c r="T441" s="290" cm="1">
        <f t="array" ref="T441">IF(Parameters!$E$55="No",IF($A441&lt;=Parameters!$H$28,Parameters!$G$28*$A441,IF($A441&lt;=Parameters!$H$29,Parameters!$G$28*Parameters!$H$28+Parameters!$G$29*($A441-Parameters!$H$28),IF($A441&lt;=Parameters!$H$30,Parameters!$G$28*Parameters!$H$28+Parameters!$G$29*(Parameters!$H$29-Parameters!$H$28)+Parameters!$G$30*($A441-Parameters!$H$29),Parameters!$G$28*Parameters!$H$28+Parameters!$G$29*(Parameters!$H$29-Parameters!$H$28)+Parameters!$G$30*(Parameters!$H$30-Parameters!$H$29)+Parameters!$G$31*($A441-Parameters!$H$30)))),_xlfn.IFS($A441&lt;=Parameters!$H$28,Parameters!$G$28*$A441,$A441&lt;=Parameters!$H$29,Parameters!$G$29*$A441,$A441&lt;=Parameters!$H$30,Parameters!$G$30*$A441,$A441&gt;Parameters!$H$30,Parameters!$G$31*$A441))</f>
        <v>56965.460000000006</v>
      </c>
      <c r="U441" s="290">
        <f t="shared" si="189"/>
        <v>130.65472477064222</v>
      </c>
      <c r="V441" s="290" cm="1">
        <f t="array" ref="V441">IF(Parameters!$E$55="No",IF($A441&lt;=Parameters!$H$34,Parameters!$G$34*$A441,IF($A441&lt;=Parameters!$H$35,Parameters!$G$34*Parameters!$H$34+Parameters!$G$35*($A441-Parameters!$H$34),IF($A441&lt;=Parameters!$H$36,Parameters!$G$34*Parameters!$H$34+Parameters!$G$35*(Parameters!$H$35-Parameters!$H$34)+Parameters!$G$36*($A441-Parameters!$H$35),Parameters!$G$34*Parameters!$H$34+Parameters!$G$35*(Parameters!$H$35-Parameters!$H$34)+Parameters!$G$36*(Parameters!$H$36-Parameters!$H$35)+Parameters!$G$37*($A441-Parameters!$H$36)))),_xlfn.IFS($A441&lt;=Parameters!$H$34,Parameters!$G$34*$A441,$A441&lt;=Parameters!$H$35,Parameters!$G$35*$A441,$A441&lt;=Parameters!$H$36,Parameters!$G$36*$A441,$A441&gt;Parameters!$H$36,Parameters!$G$37*$A441))</f>
        <v>59352.439999999995</v>
      </c>
      <c r="W441" s="290">
        <f t="shared" si="213"/>
        <v>136.1294495412844</v>
      </c>
      <c r="X441" s="290" cm="1">
        <f t="array" ref="X441">IF(Parameters!$E$55="No",IF($A441&lt;=Parameters!$H$39,Parameters!$G$39*$A441,IF($A441&lt;=Parameters!$H$40,Parameters!$G$39*Parameters!$H$39+Parameters!$G$40*($A441-Parameters!$H$39),IF($A441&lt;=Parameters!$H$41,Parameters!$G$39*Parameters!$H$39+Parameters!$G$40*(Parameters!$H$40-Parameters!$H$39)+Parameters!$G$41*($A441-Parameters!$H$40),Parameters!$G$39*Parameters!$H$39+Parameters!$G$40*(Parameters!$H$40-Parameters!$H$39)+Parameters!$G$41*(Parameters!$H$41-Parameters!$H$40)+Parameters!$G$42*($A441-Parameters!$H$41)))),_xlfn.IFS($A441&lt;=Parameters!$H$39,Parameters!$G$39*$A441,$A441&lt;=Parameters!$H$40,Parameters!$G$40*$A441,$A441&lt;=Parameters!$H$41,Parameters!$G$41*$A441,$A441&gt;Parameters!$H$41,Parameters!$G$42*$A441))</f>
        <v>62997.06</v>
      </c>
      <c r="Y441" s="290">
        <f t="shared" si="214"/>
        <v>144.48866972477063</v>
      </c>
      <c r="Z441" s="290" cm="1">
        <f t="array" ref="Z441">IF(Parameters!$F$55="No",IF($A441&lt;=Parameters!$J$23,Parameters!$I$23*$A441,IF($A441&lt;=Parameters!$J$24,Parameters!$I$23*Parameters!$J$23+Parameters!$I$24*($A441-Parameters!$J$23),IF($A441&lt;=Parameters!$J$25,Parameters!$I$23*Parameters!$J$23+Parameters!$I$24*(Parameters!$J$24-Parameters!$J$23)+Parameters!$I$25*($A441-Parameters!$J$24),Parameters!$I$23*Parameters!$J$23+Parameters!$I$24*(Parameters!$J$24-Parameters!$J$23)+Parameters!$I$25*(Parameters!$J$25-Parameters!$J$24)+Parameters!$I$26*($A441-Parameters!$J$25)))),_xlfn.IFS($A441&lt;=Parameters!$J$23,Parameters!$I$23*$A441,$A441&lt;=Parameters!$J$24,Parameters!$I$24*$A441,$A441&lt;=Parameters!$J$25,Parameters!$I$25*$A441,$A441&gt;Parameters!$J$25,Parameters!$I$26*$A441))</f>
        <v>45913.64</v>
      </c>
      <c r="AA441" s="290">
        <f t="shared" si="190"/>
        <v>105.30651376146788</v>
      </c>
      <c r="AB441" s="290" cm="1">
        <f t="array" ref="AB441">IF(Parameters!$F$55="No",IF($A441&lt;=Parameters!$J$28,Parameters!$I$28*$A441,IF($A441&lt;=Parameters!$J$29,Parameters!$I$28*Parameters!$J$28+Parameters!$I$29*($A441-Parameters!$J$28),IF($A441&lt;=Parameters!$J$30,Parameters!$I$28*Parameters!$J$28+Parameters!$I$29*(Parameters!$J$29-Parameters!$J$28)+Parameters!$I$30*($A441-Parameters!$J$29),Parameters!$I$28*Parameters!$J$28+Parameters!$I$29*(Parameters!$J$29-Parameters!$J$28)+Parameters!$I$30*(Parameters!$J$30-Parameters!$J$29)+Parameters!$I$31*($A441-Parameters!$J$30)))),_xlfn.IFS($A441&lt;=Parameters!$J$28,Parameters!$I$28*$A441,$A441&lt;=Parameters!$J$29,Parameters!$I$29*$A441,$A441&lt;=Parameters!$J$30,Parameters!$I$30*$A441,$A441&gt;Parameters!$J$30,Parameters!$I$31*$A441))</f>
        <v>56965.460000000006</v>
      </c>
      <c r="AC441" s="290">
        <f t="shared" si="191"/>
        <v>130.65472477064222</v>
      </c>
      <c r="AD441" s="290" cm="1">
        <f t="array" ref="AD441">IF(Parameters!$F$55="No",IF($A441&lt;=Parameters!$J$34,Parameters!$I$34*$A441,IF($A441&lt;=Parameters!$J$35,Parameters!$I$34*Parameters!$J$34+Parameters!$I$35*($A441-Parameters!$J$34),IF($A441&lt;=Parameters!$J$36,Parameters!$I$34*Parameters!$J$34+Parameters!$I$35*(Parameters!$J$35-Parameters!$J$34)+Parameters!$I$36*($A441-Parameters!$J$35),Parameters!$I$34*Parameters!$J$34+Parameters!$I$35*(Parameters!$J$35-Parameters!$J$34)+Parameters!$I$36*(Parameters!$J$36-Parameters!$J$35)+Parameters!$I$37*($A441-Parameters!$J$36)))),_xlfn.IFS($A441&lt;=Parameters!$J$34,Parameters!$I$34*$A441,$A441&lt;=Parameters!$J$35,Parameters!$I$35*$A441,$A441&lt;=Parameters!$J$36,Parameters!$I$36*$A441,$A441&gt;Parameters!$J$36,Parameters!$I$37*$A441))</f>
        <v>59352.439999999995</v>
      </c>
      <c r="AE441" s="290">
        <f t="shared" si="215"/>
        <v>136.1294495412844</v>
      </c>
      <c r="AF441" s="290" cm="1">
        <f t="array" ref="AF441">IF(Parameters!$F$55="No",IF($A441&lt;=Parameters!$J$39,Parameters!$I$39*$A441,IF($A441&lt;=Parameters!$J$40,Parameters!$I$39*Parameters!$J$39+Parameters!$I$40*($A441-Parameters!$J$39),IF($A441&lt;=Parameters!$J$41,Parameters!$I$39*Parameters!$J$39+Parameters!$I$40*(Parameters!$J$40-Parameters!$J$39)+Parameters!$I$41*($A441-Parameters!$J$40),Parameters!$I$39*Parameters!$J$39+Parameters!$I$40*(Parameters!$J$40-Parameters!$J$39)+Parameters!$I$41*(Parameters!$J$41-Parameters!$J$40)+Parameters!$I$42*($A441-Parameters!$J$41)))),_xlfn.IFS($A441&lt;=Parameters!$J$39,Parameters!$I$39*$A441,$A441&lt;=Parameters!$J$40,Parameters!$I$40*$A441,$A441&lt;=Parameters!$J$41,Parameters!$I$41*$A441,$A441&gt;Parameters!$J$41,Parameters!$I$42*$A441))</f>
        <v>62997.06</v>
      </c>
      <c r="AG441" s="290">
        <f t="shared" si="216"/>
        <v>144.48866972477063</v>
      </c>
      <c r="AI441" s="428">
        <f t="shared" si="192"/>
        <v>136.48999999999796</v>
      </c>
      <c r="AJ441" s="428">
        <f t="shared" si="193"/>
        <v>159.36000000000058</v>
      </c>
      <c r="AK441" s="428">
        <f t="shared" si="194"/>
        <v>143.54000000000087</v>
      </c>
      <c r="AL441" s="428">
        <f t="shared" si="195"/>
        <v>158.45999999999185</v>
      </c>
      <c r="AM441" s="428">
        <f t="shared" si="196"/>
        <v>136.48999999999796</v>
      </c>
      <c r="AN441" s="428">
        <f t="shared" si="197"/>
        <v>159.36000000000058</v>
      </c>
      <c r="AO441" s="428">
        <f t="shared" si="198"/>
        <v>143.54000000000087</v>
      </c>
      <c r="AP441" s="428">
        <f t="shared" si="199"/>
        <v>158.45999999999185</v>
      </c>
      <c r="AQ441" s="428">
        <f t="shared" si="200"/>
        <v>136.48999999999796</v>
      </c>
      <c r="AR441" s="428">
        <f t="shared" si="201"/>
        <v>159.36000000000058</v>
      </c>
      <c r="AS441" s="428">
        <f t="shared" si="202"/>
        <v>143.54000000000087</v>
      </c>
      <c r="AT441" s="428">
        <f t="shared" si="203"/>
        <v>158.45999999999185</v>
      </c>
      <c r="AU441" s="428">
        <f t="shared" si="204"/>
        <v>136.48999999999796</v>
      </c>
      <c r="AV441" s="428">
        <f t="shared" si="205"/>
        <v>159.36000000000058</v>
      </c>
      <c r="AW441" s="428">
        <f t="shared" si="206"/>
        <v>143.54000000000087</v>
      </c>
      <c r="AX441" s="428">
        <f t="shared" si="207"/>
        <v>158.45999999999185</v>
      </c>
    </row>
    <row r="442">
      <c r="A442" s="413">
        <v>437</v>
      </c>
      <c r="B442" s="290" cm="1">
        <f t="array" ref="B442">IF(Parameters!$C$55="No",IF($A442&lt;=Parameters!$D$23,Parameters!$C$23*$A442,IF($A442&lt;=Parameters!$D$24,Parameters!$C$23*Parameters!$D$23+Parameters!$C$24*($A442-Parameters!$D$23),IF($A442&lt;=Parameters!$D$25,Parameters!$C$23*Parameters!$D$23+Parameters!$C$24*(Parameters!$D$24-Parameters!$D$23)+Parameters!$C$25*($A442-Parameters!$D$24),Parameters!$C$23*Parameters!$D$23+Parameters!$C$24*(Parameters!$D$24-Parameters!$D$23)+Parameters!$C$25*(Parameters!$D$25-Parameters!$D$24)+Parameters!$C$26*($A442-Parameters!$D$25)))),_xlfn.IFS($A442&lt;=Parameters!$D$23,Parameters!$C$23*$A442,$A442&lt;=Parameters!$D$24,Parameters!$C$24*$A442,$A442&lt;=Parameters!$D$25,Parameters!$C$25*$A442,$A442&gt;Parameters!$D$25,Parameters!$C$26*$A442))</f>
        <v>46050.130000000005</v>
      </c>
      <c r="C442" s="290">
        <f t="shared" si="208"/>
        <v>105.37787185354692</v>
      </c>
      <c r="D442" s="290" cm="1">
        <f t="array" ref="D442">IF(Parameters!$C$55="No",IF($A442&lt;=Parameters!$D$28,Parameters!$C$28*$A442,IF($A442&lt;=Parameters!$D$29,Parameters!$C$28*Parameters!$D$28+Parameters!$C$29*($A442-Parameters!$D$28),IF($A442&lt;=Parameters!$D$30,Parameters!$C$28*Parameters!$D$28+Parameters!$C$29*(Parameters!$D$29-Parameters!$D$28)+Parameters!$C$30*($A442-Parameters!$D$29),Parameters!$C$28*Parameters!$D$28+Parameters!$C$29*(Parameters!$D$29-Parameters!$D$28)+Parameters!$C$30*(Parameters!$D$30-Parameters!$D$29)+Parameters!$C$31*($A442-Parameters!$D$30)))),_xlfn.IFS($A442&lt;=Parameters!$D$28,Parameters!$C$28*$A442,$A442&lt;=Parameters!$D$29,Parameters!$C$29*$A442,$A442&lt;=Parameters!$D$30,Parameters!$C$30*$A442,$A442&gt;Parameters!$D$30,Parameters!$C$31*$A442))</f>
        <v>57124.820000000007</v>
      </c>
      <c r="E442" s="290">
        <f t="shared" si="208"/>
        <v>130.72041189931352</v>
      </c>
      <c r="F442" s="290" cm="1">
        <f t="array" ref="F442">IF(Parameters!$C$55="No",IF($A442&lt;=Parameters!$D$34,Parameters!$C$34*$A442,IF($A442&lt;=Parameters!$D$35,Parameters!$C$34*Parameters!$D$34+Parameters!$C$35*($A442-Parameters!$D$34),IF($A442&lt;=Parameters!$D$36,Parameters!$C$34*Parameters!$D$34+Parameters!$C$35*(Parameters!$D$35-Parameters!$D$34)+Parameters!$C$36*($A442-Parameters!$D$35),Parameters!$C$34*Parameters!$D$34+Parameters!$C$35*(Parameters!$D$35-Parameters!$D$34)+Parameters!$C$36*(Parameters!$D$36-Parameters!$D$35)+Parameters!$C$37*($A442-Parameters!$D$36)))),_xlfn.IFS($A442&lt;=Parameters!$D$34,Parameters!$C$34*$A442,$A442&lt;=Parameters!$D$35,Parameters!$C$35*$A442,$A442&lt;=Parameters!$D$36,Parameters!$C$36*$A442,$A442&gt;Parameters!$D$36,Parameters!$C$37*$A442))</f>
        <v>59495.979999999996</v>
      </c>
      <c r="G442" s="290">
        <f t="shared" si="209"/>
        <v>136.14640732265445</v>
      </c>
      <c r="H442" s="290" cm="1">
        <f t="array" ref="H442">IF(Parameters!$C$55="No",IF($A442&lt;=Parameters!$D$39,Parameters!$C$39*$A442,IF($A442&lt;=Parameters!$D$40,Parameters!$C$39*Parameters!$D$39+Parameters!$C$40*($A442-Parameters!$D$39),IF($A442&lt;=Parameters!$D$41,Parameters!$C$39*Parameters!$D$39+Parameters!$C$40*(Parameters!$D$40-Parameters!$D$39)+Parameters!$C$41*($A442-Parameters!$D$40),Parameters!$C$39*Parameters!$D$39+Parameters!$C$40*(Parameters!$D$40-Parameters!$D$39)+Parameters!$C$41*(Parameters!$D$41-Parameters!$D$40)+Parameters!$C$42*($A442-Parameters!$D$41)))),_xlfn.IFS($A442&lt;=Parameters!$D$39,Parameters!$C$39*$A442,$A442&lt;=Parameters!$D$40,Parameters!$C$40*$A442,$A442&lt;=Parameters!$D$41,Parameters!$C$41*$A442,$A442&gt;Parameters!$D$41,Parameters!$C$42*$A442))</f>
        <v>63155.520000000004</v>
      </c>
      <c r="I442" s="290">
        <f t="shared" si="210"/>
        <v>144.52064073226546</v>
      </c>
      <c r="J442" s="290" cm="1">
        <f t="array" ref="J442">IF(Parameters!$D$55="No",IF($A442&lt;=Parameters!$F$23,Parameters!$E$23*$A442,IF($A442&lt;=Parameters!$F$24,Parameters!$E$23*Parameters!$F$23+Parameters!$E$24*($A442-Parameters!$F$23),IF($A442&lt;=Parameters!$F$25,Parameters!$E$23*Parameters!$F$23+Parameters!$E$24*(Parameters!$F$24-Parameters!$F$23)+Parameters!$E$25*($A442-Parameters!$F$24),Parameters!$E$23*Parameters!$F$23+Parameters!$E$24*(Parameters!$F$24-Parameters!$F$23)+Parameters!$E$25*(Parameters!$F$25-Parameters!$F$24)+Parameters!$E$26*($A442-Parameters!$F$25)))),_xlfn.IFS($A442&lt;=Parameters!$F$23,Parameters!$E$23*$A442,$A442&lt;=Parameters!$F$24,Parameters!$E$24*$A442,$A442&lt;=Parameters!$F$25,Parameters!$E$25*$A442,$A442&gt;Parameters!$F$25,Parameters!$E$26*$A442))</f>
        <v>46050.130000000005</v>
      </c>
      <c r="K442" s="290">
        <f t="shared" si="186"/>
        <v>105.37787185354692</v>
      </c>
      <c r="L442" s="290" cm="1">
        <f t="array" ref="L442">IF(Parameters!$D$55="No",IF($A442&lt;=Parameters!$F$28,Parameters!$E$28*$A442,IF($A442&lt;=Parameters!$F$29,Parameters!$E$28*Parameters!$F$28+Parameters!$E$29*($A442-Parameters!$F$28),IF($A442&lt;=Parameters!$F$30,Parameters!$E$28*Parameters!$F$28+Parameters!$E$29*(Parameters!$F$29-Parameters!$F$28)+Parameters!$E$30*($A442-Parameters!$F$29),Parameters!$E$28*Parameters!$F$28+Parameters!$E$29*(Parameters!$F$29-Parameters!$F$28)+Parameters!$E$30*(Parameters!$F$30-Parameters!$F$29)+Parameters!$E$31*($A442-Parameters!$F$30)))),_xlfn.IFS($A442&lt;=Parameters!$F$28,Parameters!$E$28*$A442,$A442&lt;=Parameters!$F$29,Parameters!$E$29*$A442,$A442&lt;=Parameters!$F$30,Parameters!$E$30*$A442,$A442&gt;Parameters!$F$30,Parameters!$E$31*$A442))</f>
        <v>57124.820000000007</v>
      </c>
      <c r="M442" s="290">
        <f t="shared" si="187"/>
        <v>130.72041189931352</v>
      </c>
      <c r="N442" s="290" cm="1">
        <f t="array" ref="N442">IF(Parameters!$D$55="No",IF($A442&lt;=Parameters!$F$34,Parameters!$E$34*$A442,IF($A442&lt;=Parameters!$F$35,Parameters!$E$34*Parameters!$F$34+Parameters!$E$35*($A442-Parameters!$F$34),IF($A442&lt;=Parameters!$F$36,Parameters!$E$34*Parameters!$F$34+Parameters!$E$35*(Parameters!$F$35-Parameters!$F$34)+Parameters!$E$36*($A442-Parameters!$F$35),Parameters!$E$34*Parameters!$F$34+Parameters!$E$35*(Parameters!$F$35-Parameters!$F$34)+Parameters!$E$36*(Parameters!$F$36-Parameters!$F$35)+Parameters!$E$37*($A442-Parameters!$F$36)))),_xlfn.IFS($A442&lt;=Parameters!$F$34,Parameters!$E$34*$A442,$A442&lt;=Parameters!$F$35,Parameters!$E$35*$A442,$A442&lt;=Parameters!$F$36,Parameters!$E$36*$A442,$A442&gt;Parameters!$F$36,Parameters!$E$37*$A442))</f>
        <v>59495.979999999996</v>
      </c>
      <c r="O442" s="290">
        <f t="shared" si="211"/>
        <v>136.14640732265445</v>
      </c>
      <c r="P442" s="290" cm="1">
        <f t="array" ref="P442">IF(Parameters!$D$55="No",IF($A442&lt;=Parameters!$F$39,Parameters!$E$39*$A442,IF($A442&lt;=Parameters!$F$40,Parameters!$E$39*Parameters!$F$39+Parameters!$E$40*($A442-Parameters!$F$39),IF($A442&lt;=Parameters!$F$41,Parameters!$E$39*Parameters!$F$39+Parameters!$E$40*(Parameters!$F$40-Parameters!$F$39)+Parameters!$E$41*($A442-Parameters!$F$40),Parameters!$E$39*Parameters!$F$39+Parameters!$E$40*(Parameters!$F$40-Parameters!$F$39)+Parameters!$E$41*(Parameters!$F$41-Parameters!$F$40)+Parameters!$E$42*($A442-Parameters!$F$41)))),_xlfn.IFS($A442&lt;=Parameters!$F$39,Parameters!$E$39*$A442,$A442&lt;=Parameters!$F$40,Parameters!$E$40*$A442,$A442&lt;=Parameters!$F$41,Parameters!$E$41*$A442,$A442&gt;Parameters!$F$41,Parameters!$E$42*$A442))</f>
        <v>63155.520000000004</v>
      </c>
      <c r="Q442" s="290">
        <f t="shared" si="212"/>
        <v>144.52064073226546</v>
      </c>
      <c r="R442" s="290" cm="1">
        <f t="array" ref="R442">IF(Parameters!$E$55="No",IF($A442&lt;=Parameters!$H$23,Parameters!$G$23*$A442,IF($A442&lt;=Parameters!$H$24,Parameters!$G$23*Parameters!$H$23+Parameters!$G$24*($A442-Parameters!$H$23),IF($A442&lt;=Parameters!$H$25,Parameters!$G$23*Parameters!$H$23+Parameters!$G$24*(Parameters!$H$24-Parameters!$H$23)+Parameters!$G$25*($A442-Parameters!$H$24),Parameters!$G$23*Parameters!$H$23+Parameters!$G$24*(Parameters!$H$24-Parameters!$H$23)+Parameters!$G$25*(Parameters!$H$25-Parameters!$H$24)+Parameters!$G$26*($A442-Parameters!$H$25)))),_xlfn.IFS($A442&lt;=Parameters!$H$23,Parameters!$G$23*$A442,$A442&lt;=Parameters!$H$24,Parameters!$G$24*$A442,$A442&lt;=Parameters!$H$25,Parameters!$G$25*$A442,$A442&gt;Parameters!$H$25,Parameters!$G$26*$A442))</f>
        <v>46050.130000000005</v>
      </c>
      <c r="S442" s="290">
        <f t="shared" si="188"/>
        <v>105.37787185354692</v>
      </c>
      <c r="T442" s="290" cm="1">
        <f t="array" ref="T442">IF(Parameters!$E$55="No",IF($A442&lt;=Parameters!$H$28,Parameters!$G$28*$A442,IF($A442&lt;=Parameters!$H$29,Parameters!$G$28*Parameters!$H$28+Parameters!$G$29*($A442-Parameters!$H$28),IF($A442&lt;=Parameters!$H$30,Parameters!$G$28*Parameters!$H$28+Parameters!$G$29*(Parameters!$H$29-Parameters!$H$28)+Parameters!$G$30*($A442-Parameters!$H$29),Parameters!$G$28*Parameters!$H$28+Parameters!$G$29*(Parameters!$H$29-Parameters!$H$28)+Parameters!$G$30*(Parameters!$H$30-Parameters!$H$29)+Parameters!$G$31*($A442-Parameters!$H$30)))),_xlfn.IFS($A442&lt;=Parameters!$H$28,Parameters!$G$28*$A442,$A442&lt;=Parameters!$H$29,Parameters!$G$29*$A442,$A442&lt;=Parameters!$H$30,Parameters!$G$30*$A442,$A442&gt;Parameters!$H$30,Parameters!$G$31*$A442))</f>
        <v>57124.820000000007</v>
      </c>
      <c r="U442" s="290">
        <f t="shared" si="189"/>
        <v>130.72041189931352</v>
      </c>
      <c r="V442" s="290" cm="1">
        <f t="array" ref="V442">IF(Parameters!$E$55="No",IF($A442&lt;=Parameters!$H$34,Parameters!$G$34*$A442,IF($A442&lt;=Parameters!$H$35,Parameters!$G$34*Parameters!$H$34+Parameters!$G$35*($A442-Parameters!$H$34),IF($A442&lt;=Parameters!$H$36,Parameters!$G$34*Parameters!$H$34+Parameters!$G$35*(Parameters!$H$35-Parameters!$H$34)+Parameters!$G$36*($A442-Parameters!$H$35),Parameters!$G$34*Parameters!$H$34+Parameters!$G$35*(Parameters!$H$35-Parameters!$H$34)+Parameters!$G$36*(Parameters!$H$36-Parameters!$H$35)+Parameters!$G$37*($A442-Parameters!$H$36)))),_xlfn.IFS($A442&lt;=Parameters!$H$34,Parameters!$G$34*$A442,$A442&lt;=Parameters!$H$35,Parameters!$G$35*$A442,$A442&lt;=Parameters!$H$36,Parameters!$G$36*$A442,$A442&gt;Parameters!$H$36,Parameters!$G$37*$A442))</f>
        <v>59495.979999999996</v>
      </c>
      <c r="W442" s="290">
        <f t="shared" si="213"/>
        <v>136.14640732265445</v>
      </c>
      <c r="X442" s="290" cm="1">
        <f t="array" ref="X442">IF(Parameters!$E$55="No",IF($A442&lt;=Parameters!$H$39,Parameters!$G$39*$A442,IF($A442&lt;=Parameters!$H$40,Parameters!$G$39*Parameters!$H$39+Parameters!$G$40*($A442-Parameters!$H$39),IF($A442&lt;=Parameters!$H$41,Parameters!$G$39*Parameters!$H$39+Parameters!$G$40*(Parameters!$H$40-Parameters!$H$39)+Parameters!$G$41*($A442-Parameters!$H$40),Parameters!$G$39*Parameters!$H$39+Parameters!$G$40*(Parameters!$H$40-Parameters!$H$39)+Parameters!$G$41*(Parameters!$H$41-Parameters!$H$40)+Parameters!$G$42*($A442-Parameters!$H$41)))),_xlfn.IFS($A442&lt;=Parameters!$H$39,Parameters!$G$39*$A442,$A442&lt;=Parameters!$H$40,Parameters!$G$40*$A442,$A442&lt;=Parameters!$H$41,Parameters!$G$41*$A442,$A442&gt;Parameters!$H$41,Parameters!$G$42*$A442))</f>
        <v>63155.520000000004</v>
      </c>
      <c r="Y442" s="290">
        <f t="shared" si="214"/>
        <v>144.52064073226546</v>
      </c>
      <c r="Z442" s="290" cm="1">
        <f t="array" ref="Z442">IF(Parameters!$F$55="No",IF($A442&lt;=Parameters!$J$23,Parameters!$I$23*$A442,IF($A442&lt;=Parameters!$J$24,Parameters!$I$23*Parameters!$J$23+Parameters!$I$24*($A442-Parameters!$J$23),IF($A442&lt;=Parameters!$J$25,Parameters!$I$23*Parameters!$J$23+Parameters!$I$24*(Parameters!$J$24-Parameters!$J$23)+Parameters!$I$25*($A442-Parameters!$J$24),Parameters!$I$23*Parameters!$J$23+Parameters!$I$24*(Parameters!$J$24-Parameters!$J$23)+Parameters!$I$25*(Parameters!$J$25-Parameters!$J$24)+Parameters!$I$26*($A442-Parameters!$J$25)))),_xlfn.IFS($A442&lt;=Parameters!$J$23,Parameters!$I$23*$A442,$A442&lt;=Parameters!$J$24,Parameters!$I$24*$A442,$A442&lt;=Parameters!$J$25,Parameters!$I$25*$A442,$A442&gt;Parameters!$J$25,Parameters!$I$26*$A442))</f>
        <v>46050.130000000005</v>
      </c>
      <c r="AA442" s="290">
        <f t="shared" si="190"/>
        <v>105.37787185354692</v>
      </c>
      <c r="AB442" s="290" cm="1">
        <f t="array" ref="AB442">IF(Parameters!$F$55="No",IF($A442&lt;=Parameters!$J$28,Parameters!$I$28*$A442,IF($A442&lt;=Parameters!$J$29,Parameters!$I$28*Parameters!$J$28+Parameters!$I$29*($A442-Parameters!$J$28),IF($A442&lt;=Parameters!$J$30,Parameters!$I$28*Parameters!$J$28+Parameters!$I$29*(Parameters!$J$29-Parameters!$J$28)+Parameters!$I$30*($A442-Parameters!$J$29),Parameters!$I$28*Parameters!$J$28+Parameters!$I$29*(Parameters!$J$29-Parameters!$J$28)+Parameters!$I$30*(Parameters!$J$30-Parameters!$J$29)+Parameters!$I$31*($A442-Parameters!$J$30)))),_xlfn.IFS($A442&lt;=Parameters!$J$28,Parameters!$I$28*$A442,$A442&lt;=Parameters!$J$29,Parameters!$I$29*$A442,$A442&lt;=Parameters!$J$30,Parameters!$I$30*$A442,$A442&gt;Parameters!$J$30,Parameters!$I$31*$A442))</f>
        <v>57124.820000000007</v>
      </c>
      <c r="AC442" s="290">
        <f t="shared" si="191"/>
        <v>130.72041189931352</v>
      </c>
      <c r="AD442" s="290" cm="1">
        <f t="array" ref="AD442">IF(Parameters!$F$55="No",IF($A442&lt;=Parameters!$J$34,Parameters!$I$34*$A442,IF($A442&lt;=Parameters!$J$35,Parameters!$I$34*Parameters!$J$34+Parameters!$I$35*($A442-Parameters!$J$34),IF($A442&lt;=Parameters!$J$36,Parameters!$I$34*Parameters!$J$34+Parameters!$I$35*(Parameters!$J$35-Parameters!$J$34)+Parameters!$I$36*($A442-Parameters!$J$35),Parameters!$I$34*Parameters!$J$34+Parameters!$I$35*(Parameters!$J$35-Parameters!$J$34)+Parameters!$I$36*(Parameters!$J$36-Parameters!$J$35)+Parameters!$I$37*($A442-Parameters!$J$36)))),_xlfn.IFS($A442&lt;=Parameters!$J$34,Parameters!$I$34*$A442,$A442&lt;=Parameters!$J$35,Parameters!$I$35*$A442,$A442&lt;=Parameters!$J$36,Parameters!$I$36*$A442,$A442&gt;Parameters!$J$36,Parameters!$I$37*$A442))</f>
        <v>59495.979999999996</v>
      </c>
      <c r="AE442" s="290">
        <f t="shared" si="215"/>
        <v>136.14640732265445</v>
      </c>
      <c r="AF442" s="290" cm="1">
        <f t="array" ref="AF442">IF(Parameters!$F$55="No",IF($A442&lt;=Parameters!$J$39,Parameters!$I$39*$A442,IF($A442&lt;=Parameters!$J$40,Parameters!$I$39*Parameters!$J$39+Parameters!$I$40*($A442-Parameters!$J$39),IF($A442&lt;=Parameters!$J$41,Parameters!$I$39*Parameters!$J$39+Parameters!$I$40*(Parameters!$J$40-Parameters!$J$39)+Parameters!$I$41*($A442-Parameters!$J$40),Parameters!$I$39*Parameters!$J$39+Parameters!$I$40*(Parameters!$J$40-Parameters!$J$39)+Parameters!$I$41*(Parameters!$J$41-Parameters!$J$40)+Parameters!$I$42*($A442-Parameters!$J$41)))),_xlfn.IFS($A442&lt;=Parameters!$J$39,Parameters!$I$39*$A442,$A442&lt;=Parameters!$J$40,Parameters!$I$40*$A442,$A442&lt;=Parameters!$J$41,Parameters!$I$41*$A442,$A442&gt;Parameters!$J$41,Parameters!$I$42*$A442))</f>
        <v>63155.520000000004</v>
      </c>
      <c r="AG442" s="290">
        <f t="shared" si="216"/>
        <v>144.52064073226546</v>
      </c>
      <c r="AI442" s="428">
        <f t="shared" si="192"/>
        <v>136.49000000000524</v>
      </c>
      <c r="AJ442" s="428">
        <f t="shared" si="193"/>
        <v>159.36000000000058</v>
      </c>
      <c r="AK442" s="428">
        <f t="shared" si="194"/>
        <v>143.54000000000087</v>
      </c>
      <c r="AL442" s="428">
        <f t="shared" si="195"/>
        <v>158.4600000000064</v>
      </c>
      <c r="AM442" s="428">
        <f t="shared" si="196"/>
        <v>136.49000000000524</v>
      </c>
      <c r="AN442" s="428">
        <f t="shared" si="197"/>
        <v>159.36000000000058</v>
      </c>
      <c r="AO442" s="428">
        <f t="shared" si="198"/>
        <v>143.54000000000087</v>
      </c>
      <c r="AP442" s="428">
        <f t="shared" si="199"/>
        <v>158.4600000000064</v>
      </c>
      <c r="AQ442" s="428">
        <f t="shared" si="200"/>
        <v>136.49000000000524</v>
      </c>
      <c r="AR442" s="428">
        <f t="shared" si="201"/>
        <v>159.36000000000058</v>
      </c>
      <c r="AS442" s="428">
        <f t="shared" si="202"/>
        <v>143.54000000000087</v>
      </c>
      <c r="AT442" s="428">
        <f t="shared" si="203"/>
        <v>158.4600000000064</v>
      </c>
      <c r="AU442" s="428">
        <f t="shared" si="204"/>
        <v>136.49000000000524</v>
      </c>
      <c r="AV442" s="428">
        <f t="shared" si="205"/>
        <v>159.36000000000058</v>
      </c>
      <c r="AW442" s="428">
        <f t="shared" si="206"/>
        <v>143.54000000000087</v>
      </c>
      <c r="AX442" s="428">
        <f t="shared" si="207"/>
        <v>158.4600000000064</v>
      </c>
    </row>
    <row r="443">
      <c r="A443" s="413">
        <v>438</v>
      </c>
      <c r="B443" s="290" cm="1">
        <f t="array" ref="B443">IF(Parameters!$C$55="No",IF($A443&lt;=Parameters!$D$23,Parameters!$C$23*$A443,IF($A443&lt;=Parameters!$D$24,Parameters!$C$23*Parameters!$D$23+Parameters!$C$24*($A443-Parameters!$D$23),IF($A443&lt;=Parameters!$D$25,Parameters!$C$23*Parameters!$D$23+Parameters!$C$24*(Parameters!$D$24-Parameters!$D$23)+Parameters!$C$25*($A443-Parameters!$D$24),Parameters!$C$23*Parameters!$D$23+Parameters!$C$24*(Parameters!$D$24-Parameters!$D$23)+Parameters!$C$25*(Parameters!$D$25-Parameters!$D$24)+Parameters!$C$26*($A443-Parameters!$D$25)))),_xlfn.IFS($A443&lt;=Parameters!$D$23,Parameters!$C$23*$A443,$A443&lt;=Parameters!$D$24,Parameters!$C$24*$A443,$A443&lt;=Parameters!$D$25,Parameters!$C$25*$A443,$A443&gt;Parameters!$D$25,Parameters!$C$26*$A443))</f>
        <v>46186.62</v>
      </c>
      <c r="C443" s="290">
        <f t="shared" si="208"/>
        <v>105.44890410958905</v>
      </c>
      <c r="D443" s="290" cm="1">
        <f t="array" ref="D443">IF(Parameters!$C$55="No",IF($A443&lt;=Parameters!$D$28,Parameters!$C$28*$A443,IF($A443&lt;=Parameters!$D$29,Parameters!$C$28*Parameters!$D$28+Parameters!$C$29*($A443-Parameters!$D$28),IF($A443&lt;=Parameters!$D$30,Parameters!$C$28*Parameters!$D$28+Parameters!$C$29*(Parameters!$D$29-Parameters!$D$28)+Parameters!$C$30*($A443-Parameters!$D$29),Parameters!$C$28*Parameters!$D$28+Parameters!$C$29*(Parameters!$D$29-Parameters!$D$28)+Parameters!$C$30*(Parameters!$D$30-Parameters!$D$29)+Parameters!$C$31*($A443-Parameters!$D$30)))),_xlfn.IFS($A443&lt;=Parameters!$D$28,Parameters!$C$28*$A443,$A443&lt;=Parameters!$D$29,Parameters!$C$29*$A443,$A443&lt;=Parameters!$D$30,Parameters!$C$30*$A443,$A443&gt;Parameters!$D$30,Parameters!$C$31*$A443))</f>
        <v>57284.180000000008</v>
      </c>
      <c r="E443" s="290">
        <f t="shared" si="208"/>
        <v>130.785799086758</v>
      </c>
      <c r="F443" s="290" cm="1">
        <f t="array" ref="F443">IF(Parameters!$C$55="No",IF($A443&lt;=Parameters!$D$34,Parameters!$C$34*$A443,IF($A443&lt;=Parameters!$D$35,Parameters!$C$34*Parameters!$D$34+Parameters!$C$35*($A443-Parameters!$D$34),IF($A443&lt;=Parameters!$D$36,Parameters!$C$34*Parameters!$D$34+Parameters!$C$35*(Parameters!$D$35-Parameters!$D$34)+Parameters!$C$36*($A443-Parameters!$D$35),Parameters!$C$34*Parameters!$D$34+Parameters!$C$35*(Parameters!$D$35-Parameters!$D$34)+Parameters!$C$36*(Parameters!$D$36-Parameters!$D$35)+Parameters!$C$37*($A443-Parameters!$D$36)))),_xlfn.IFS($A443&lt;=Parameters!$D$34,Parameters!$C$34*$A443,$A443&lt;=Parameters!$D$35,Parameters!$C$35*$A443,$A443&lt;=Parameters!$D$36,Parameters!$C$36*$A443,$A443&gt;Parameters!$D$36,Parameters!$C$37*$A443))</f>
        <v>59639.519999999997</v>
      </c>
      <c r="G443" s="290">
        <f t="shared" si="209"/>
        <v>136.16328767123287</v>
      </c>
      <c r="H443" s="290" cm="1">
        <f t="array" ref="H443">IF(Parameters!$C$55="No",IF($A443&lt;=Parameters!$D$39,Parameters!$C$39*$A443,IF($A443&lt;=Parameters!$D$40,Parameters!$C$39*Parameters!$D$39+Parameters!$C$40*($A443-Parameters!$D$39),IF($A443&lt;=Parameters!$D$41,Parameters!$C$39*Parameters!$D$39+Parameters!$C$40*(Parameters!$D$40-Parameters!$D$39)+Parameters!$C$41*($A443-Parameters!$D$40),Parameters!$C$39*Parameters!$D$39+Parameters!$C$40*(Parameters!$D$40-Parameters!$D$39)+Parameters!$C$41*(Parameters!$D$41-Parameters!$D$40)+Parameters!$C$42*($A443-Parameters!$D$41)))),_xlfn.IFS($A443&lt;=Parameters!$D$39,Parameters!$C$39*$A443,$A443&lt;=Parameters!$D$40,Parameters!$C$40*$A443,$A443&lt;=Parameters!$D$41,Parameters!$C$41*$A443,$A443&gt;Parameters!$D$41,Parameters!$C$42*$A443))</f>
        <v>63313.979999999996</v>
      </c>
      <c r="I443" s="290">
        <f t="shared" si="210"/>
        <v>144.55246575342466</v>
      </c>
      <c r="J443" s="290" cm="1">
        <f t="array" ref="J443">IF(Parameters!$D$55="No",IF($A443&lt;=Parameters!$F$23,Parameters!$E$23*$A443,IF($A443&lt;=Parameters!$F$24,Parameters!$E$23*Parameters!$F$23+Parameters!$E$24*($A443-Parameters!$F$23),IF($A443&lt;=Parameters!$F$25,Parameters!$E$23*Parameters!$F$23+Parameters!$E$24*(Parameters!$F$24-Parameters!$F$23)+Parameters!$E$25*($A443-Parameters!$F$24),Parameters!$E$23*Parameters!$F$23+Parameters!$E$24*(Parameters!$F$24-Parameters!$F$23)+Parameters!$E$25*(Parameters!$F$25-Parameters!$F$24)+Parameters!$E$26*($A443-Parameters!$F$25)))),_xlfn.IFS($A443&lt;=Parameters!$F$23,Parameters!$E$23*$A443,$A443&lt;=Parameters!$F$24,Parameters!$E$24*$A443,$A443&lt;=Parameters!$F$25,Parameters!$E$25*$A443,$A443&gt;Parameters!$F$25,Parameters!$E$26*$A443))</f>
        <v>46186.62</v>
      </c>
      <c r="K443" s="290">
        <f t="shared" si="186"/>
        <v>105.44890410958905</v>
      </c>
      <c r="L443" s="290" cm="1">
        <f t="array" ref="L443">IF(Parameters!$D$55="No",IF($A443&lt;=Parameters!$F$28,Parameters!$E$28*$A443,IF($A443&lt;=Parameters!$F$29,Parameters!$E$28*Parameters!$F$28+Parameters!$E$29*($A443-Parameters!$F$28),IF($A443&lt;=Parameters!$F$30,Parameters!$E$28*Parameters!$F$28+Parameters!$E$29*(Parameters!$F$29-Parameters!$F$28)+Parameters!$E$30*($A443-Parameters!$F$29),Parameters!$E$28*Parameters!$F$28+Parameters!$E$29*(Parameters!$F$29-Parameters!$F$28)+Parameters!$E$30*(Parameters!$F$30-Parameters!$F$29)+Parameters!$E$31*($A443-Parameters!$F$30)))),_xlfn.IFS($A443&lt;=Parameters!$F$28,Parameters!$E$28*$A443,$A443&lt;=Parameters!$F$29,Parameters!$E$29*$A443,$A443&lt;=Parameters!$F$30,Parameters!$E$30*$A443,$A443&gt;Parameters!$F$30,Parameters!$E$31*$A443))</f>
        <v>57284.180000000008</v>
      </c>
      <c r="M443" s="290">
        <f t="shared" si="187"/>
        <v>130.785799086758</v>
      </c>
      <c r="N443" s="290" cm="1">
        <f t="array" ref="N443">IF(Parameters!$D$55="No",IF($A443&lt;=Parameters!$F$34,Parameters!$E$34*$A443,IF($A443&lt;=Parameters!$F$35,Parameters!$E$34*Parameters!$F$34+Parameters!$E$35*($A443-Parameters!$F$34),IF($A443&lt;=Parameters!$F$36,Parameters!$E$34*Parameters!$F$34+Parameters!$E$35*(Parameters!$F$35-Parameters!$F$34)+Parameters!$E$36*($A443-Parameters!$F$35),Parameters!$E$34*Parameters!$F$34+Parameters!$E$35*(Parameters!$F$35-Parameters!$F$34)+Parameters!$E$36*(Parameters!$F$36-Parameters!$F$35)+Parameters!$E$37*($A443-Parameters!$F$36)))),_xlfn.IFS($A443&lt;=Parameters!$F$34,Parameters!$E$34*$A443,$A443&lt;=Parameters!$F$35,Parameters!$E$35*$A443,$A443&lt;=Parameters!$F$36,Parameters!$E$36*$A443,$A443&gt;Parameters!$F$36,Parameters!$E$37*$A443))</f>
        <v>59639.519999999997</v>
      </c>
      <c r="O443" s="290">
        <f t="shared" si="211"/>
        <v>136.16328767123287</v>
      </c>
      <c r="P443" s="290" cm="1">
        <f t="array" ref="P443">IF(Parameters!$D$55="No",IF($A443&lt;=Parameters!$F$39,Parameters!$E$39*$A443,IF($A443&lt;=Parameters!$F$40,Parameters!$E$39*Parameters!$F$39+Parameters!$E$40*($A443-Parameters!$F$39),IF($A443&lt;=Parameters!$F$41,Parameters!$E$39*Parameters!$F$39+Parameters!$E$40*(Parameters!$F$40-Parameters!$F$39)+Parameters!$E$41*($A443-Parameters!$F$40),Parameters!$E$39*Parameters!$F$39+Parameters!$E$40*(Parameters!$F$40-Parameters!$F$39)+Parameters!$E$41*(Parameters!$F$41-Parameters!$F$40)+Parameters!$E$42*($A443-Parameters!$F$41)))),_xlfn.IFS($A443&lt;=Parameters!$F$39,Parameters!$E$39*$A443,$A443&lt;=Parameters!$F$40,Parameters!$E$40*$A443,$A443&lt;=Parameters!$F$41,Parameters!$E$41*$A443,$A443&gt;Parameters!$F$41,Parameters!$E$42*$A443))</f>
        <v>63313.979999999996</v>
      </c>
      <c r="Q443" s="290">
        <f t="shared" si="212"/>
        <v>144.55246575342466</v>
      </c>
      <c r="R443" s="290" cm="1">
        <f t="array" ref="R443">IF(Parameters!$E$55="No",IF($A443&lt;=Parameters!$H$23,Parameters!$G$23*$A443,IF($A443&lt;=Parameters!$H$24,Parameters!$G$23*Parameters!$H$23+Parameters!$G$24*($A443-Parameters!$H$23),IF($A443&lt;=Parameters!$H$25,Parameters!$G$23*Parameters!$H$23+Parameters!$G$24*(Parameters!$H$24-Parameters!$H$23)+Parameters!$G$25*($A443-Parameters!$H$24),Parameters!$G$23*Parameters!$H$23+Parameters!$G$24*(Parameters!$H$24-Parameters!$H$23)+Parameters!$G$25*(Parameters!$H$25-Parameters!$H$24)+Parameters!$G$26*($A443-Parameters!$H$25)))),_xlfn.IFS($A443&lt;=Parameters!$H$23,Parameters!$G$23*$A443,$A443&lt;=Parameters!$H$24,Parameters!$G$24*$A443,$A443&lt;=Parameters!$H$25,Parameters!$G$25*$A443,$A443&gt;Parameters!$H$25,Parameters!$G$26*$A443))</f>
        <v>46186.62</v>
      </c>
      <c r="S443" s="290">
        <f t="shared" si="188"/>
        <v>105.44890410958905</v>
      </c>
      <c r="T443" s="290" cm="1">
        <f t="array" ref="T443">IF(Parameters!$E$55="No",IF($A443&lt;=Parameters!$H$28,Parameters!$G$28*$A443,IF($A443&lt;=Parameters!$H$29,Parameters!$G$28*Parameters!$H$28+Parameters!$G$29*($A443-Parameters!$H$28),IF($A443&lt;=Parameters!$H$30,Parameters!$G$28*Parameters!$H$28+Parameters!$G$29*(Parameters!$H$29-Parameters!$H$28)+Parameters!$G$30*($A443-Parameters!$H$29),Parameters!$G$28*Parameters!$H$28+Parameters!$G$29*(Parameters!$H$29-Parameters!$H$28)+Parameters!$G$30*(Parameters!$H$30-Parameters!$H$29)+Parameters!$G$31*($A443-Parameters!$H$30)))),_xlfn.IFS($A443&lt;=Parameters!$H$28,Parameters!$G$28*$A443,$A443&lt;=Parameters!$H$29,Parameters!$G$29*$A443,$A443&lt;=Parameters!$H$30,Parameters!$G$30*$A443,$A443&gt;Parameters!$H$30,Parameters!$G$31*$A443))</f>
        <v>57284.180000000008</v>
      </c>
      <c r="U443" s="290">
        <f t="shared" si="189"/>
        <v>130.785799086758</v>
      </c>
      <c r="V443" s="290" cm="1">
        <f t="array" ref="V443">IF(Parameters!$E$55="No",IF($A443&lt;=Parameters!$H$34,Parameters!$G$34*$A443,IF($A443&lt;=Parameters!$H$35,Parameters!$G$34*Parameters!$H$34+Parameters!$G$35*($A443-Parameters!$H$34),IF($A443&lt;=Parameters!$H$36,Parameters!$G$34*Parameters!$H$34+Parameters!$G$35*(Parameters!$H$35-Parameters!$H$34)+Parameters!$G$36*($A443-Parameters!$H$35),Parameters!$G$34*Parameters!$H$34+Parameters!$G$35*(Parameters!$H$35-Parameters!$H$34)+Parameters!$G$36*(Parameters!$H$36-Parameters!$H$35)+Parameters!$G$37*($A443-Parameters!$H$36)))),_xlfn.IFS($A443&lt;=Parameters!$H$34,Parameters!$G$34*$A443,$A443&lt;=Parameters!$H$35,Parameters!$G$35*$A443,$A443&lt;=Parameters!$H$36,Parameters!$G$36*$A443,$A443&gt;Parameters!$H$36,Parameters!$G$37*$A443))</f>
        <v>59639.519999999997</v>
      </c>
      <c r="W443" s="290">
        <f t="shared" si="213"/>
        <v>136.16328767123287</v>
      </c>
      <c r="X443" s="290" cm="1">
        <f t="array" ref="X443">IF(Parameters!$E$55="No",IF($A443&lt;=Parameters!$H$39,Parameters!$G$39*$A443,IF($A443&lt;=Parameters!$H$40,Parameters!$G$39*Parameters!$H$39+Parameters!$G$40*($A443-Parameters!$H$39),IF($A443&lt;=Parameters!$H$41,Parameters!$G$39*Parameters!$H$39+Parameters!$G$40*(Parameters!$H$40-Parameters!$H$39)+Parameters!$G$41*($A443-Parameters!$H$40),Parameters!$G$39*Parameters!$H$39+Parameters!$G$40*(Parameters!$H$40-Parameters!$H$39)+Parameters!$G$41*(Parameters!$H$41-Parameters!$H$40)+Parameters!$G$42*($A443-Parameters!$H$41)))),_xlfn.IFS($A443&lt;=Parameters!$H$39,Parameters!$G$39*$A443,$A443&lt;=Parameters!$H$40,Parameters!$G$40*$A443,$A443&lt;=Parameters!$H$41,Parameters!$G$41*$A443,$A443&gt;Parameters!$H$41,Parameters!$G$42*$A443))</f>
        <v>63313.979999999996</v>
      </c>
      <c r="Y443" s="290">
        <f t="shared" si="214"/>
        <v>144.55246575342466</v>
      </c>
      <c r="Z443" s="290" cm="1">
        <f t="array" ref="Z443">IF(Parameters!$F$55="No",IF($A443&lt;=Parameters!$J$23,Parameters!$I$23*$A443,IF($A443&lt;=Parameters!$J$24,Parameters!$I$23*Parameters!$J$23+Parameters!$I$24*($A443-Parameters!$J$23),IF($A443&lt;=Parameters!$J$25,Parameters!$I$23*Parameters!$J$23+Parameters!$I$24*(Parameters!$J$24-Parameters!$J$23)+Parameters!$I$25*($A443-Parameters!$J$24),Parameters!$I$23*Parameters!$J$23+Parameters!$I$24*(Parameters!$J$24-Parameters!$J$23)+Parameters!$I$25*(Parameters!$J$25-Parameters!$J$24)+Parameters!$I$26*($A443-Parameters!$J$25)))),_xlfn.IFS($A443&lt;=Parameters!$J$23,Parameters!$I$23*$A443,$A443&lt;=Parameters!$J$24,Parameters!$I$24*$A443,$A443&lt;=Parameters!$J$25,Parameters!$I$25*$A443,$A443&gt;Parameters!$J$25,Parameters!$I$26*$A443))</f>
        <v>46186.62</v>
      </c>
      <c r="AA443" s="290">
        <f t="shared" si="190"/>
        <v>105.44890410958905</v>
      </c>
      <c r="AB443" s="290" cm="1">
        <f t="array" ref="AB443">IF(Parameters!$F$55="No",IF($A443&lt;=Parameters!$J$28,Parameters!$I$28*$A443,IF($A443&lt;=Parameters!$J$29,Parameters!$I$28*Parameters!$J$28+Parameters!$I$29*($A443-Parameters!$J$28),IF($A443&lt;=Parameters!$J$30,Parameters!$I$28*Parameters!$J$28+Parameters!$I$29*(Parameters!$J$29-Parameters!$J$28)+Parameters!$I$30*($A443-Parameters!$J$29),Parameters!$I$28*Parameters!$J$28+Parameters!$I$29*(Parameters!$J$29-Parameters!$J$28)+Parameters!$I$30*(Parameters!$J$30-Parameters!$J$29)+Parameters!$I$31*($A443-Parameters!$J$30)))),_xlfn.IFS($A443&lt;=Parameters!$J$28,Parameters!$I$28*$A443,$A443&lt;=Parameters!$J$29,Parameters!$I$29*$A443,$A443&lt;=Parameters!$J$30,Parameters!$I$30*$A443,$A443&gt;Parameters!$J$30,Parameters!$I$31*$A443))</f>
        <v>57284.180000000008</v>
      </c>
      <c r="AC443" s="290">
        <f t="shared" si="191"/>
        <v>130.785799086758</v>
      </c>
      <c r="AD443" s="290" cm="1">
        <f t="array" ref="AD443">IF(Parameters!$F$55="No",IF($A443&lt;=Parameters!$J$34,Parameters!$I$34*$A443,IF($A443&lt;=Parameters!$J$35,Parameters!$I$34*Parameters!$J$34+Parameters!$I$35*($A443-Parameters!$J$34),IF($A443&lt;=Parameters!$J$36,Parameters!$I$34*Parameters!$J$34+Parameters!$I$35*(Parameters!$J$35-Parameters!$J$34)+Parameters!$I$36*($A443-Parameters!$J$35),Parameters!$I$34*Parameters!$J$34+Parameters!$I$35*(Parameters!$J$35-Parameters!$J$34)+Parameters!$I$36*(Parameters!$J$36-Parameters!$J$35)+Parameters!$I$37*($A443-Parameters!$J$36)))),_xlfn.IFS($A443&lt;=Parameters!$J$34,Parameters!$I$34*$A443,$A443&lt;=Parameters!$J$35,Parameters!$I$35*$A443,$A443&lt;=Parameters!$J$36,Parameters!$I$36*$A443,$A443&gt;Parameters!$J$36,Parameters!$I$37*$A443))</f>
        <v>59639.519999999997</v>
      </c>
      <c r="AE443" s="290">
        <f t="shared" si="215"/>
        <v>136.16328767123287</v>
      </c>
      <c r="AF443" s="290" cm="1">
        <f t="array" ref="AF443">IF(Parameters!$F$55="No",IF($A443&lt;=Parameters!$J$39,Parameters!$I$39*$A443,IF($A443&lt;=Parameters!$J$40,Parameters!$I$39*Parameters!$J$39+Parameters!$I$40*($A443-Parameters!$J$39),IF($A443&lt;=Parameters!$J$41,Parameters!$I$39*Parameters!$J$39+Parameters!$I$40*(Parameters!$J$40-Parameters!$J$39)+Parameters!$I$41*($A443-Parameters!$J$40),Parameters!$I$39*Parameters!$J$39+Parameters!$I$40*(Parameters!$J$40-Parameters!$J$39)+Parameters!$I$41*(Parameters!$J$41-Parameters!$J$40)+Parameters!$I$42*($A443-Parameters!$J$41)))),_xlfn.IFS($A443&lt;=Parameters!$J$39,Parameters!$I$39*$A443,$A443&lt;=Parameters!$J$40,Parameters!$I$40*$A443,$A443&lt;=Parameters!$J$41,Parameters!$I$41*$A443,$A443&gt;Parameters!$J$41,Parameters!$I$42*$A443))</f>
        <v>63313.979999999996</v>
      </c>
      <c r="AG443" s="290">
        <f t="shared" si="216"/>
        <v>144.55246575342466</v>
      </c>
      <c r="AI443" s="428">
        <f t="shared" si="192"/>
        <v>136.48999999999796</v>
      </c>
      <c r="AJ443" s="428">
        <f t="shared" si="193"/>
        <v>159.36000000000058</v>
      </c>
      <c r="AK443" s="428">
        <f t="shared" si="194"/>
        <v>143.54000000000087</v>
      </c>
      <c r="AL443" s="428">
        <f t="shared" si="195"/>
        <v>158.45999999999185</v>
      </c>
      <c r="AM443" s="428">
        <f t="shared" si="196"/>
        <v>136.48999999999796</v>
      </c>
      <c r="AN443" s="428">
        <f t="shared" si="197"/>
        <v>159.36000000000058</v>
      </c>
      <c r="AO443" s="428">
        <f t="shared" si="198"/>
        <v>143.54000000000087</v>
      </c>
      <c r="AP443" s="428">
        <f t="shared" si="199"/>
        <v>158.45999999999185</v>
      </c>
      <c r="AQ443" s="428">
        <f t="shared" si="200"/>
        <v>136.48999999999796</v>
      </c>
      <c r="AR443" s="428">
        <f t="shared" si="201"/>
        <v>159.36000000000058</v>
      </c>
      <c r="AS443" s="428">
        <f t="shared" si="202"/>
        <v>143.54000000000087</v>
      </c>
      <c r="AT443" s="428">
        <f t="shared" si="203"/>
        <v>158.45999999999185</v>
      </c>
      <c r="AU443" s="428">
        <f t="shared" si="204"/>
        <v>136.48999999999796</v>
      </c>
      <c r="AV443" s="428">
        <f t="shared" si="205"/>
        <v>159.36000000000058</v>
      </c>
      <c r="AW443" s="428">
        <f t="shared" si="206"/>
        <v>143.54000000000087</v>
      </c>
      <c r="AX443" s="428">
        <f t="shared" si="207"/>
        <v>158.45999999999185</v>
      </c>
    </row>
    <row r="444">
      <c r="A444" s="413">
        <v>439</v>
      </c>
      <c r="B444" s="290" cm="1">
        <f t="array" ref="B444">IF(Parameters!$C$55="No",IF($A444&lt;=Parameters!$D$23,Parameters!$C$23*$A444,IF($A444&lt;=Parameters!$D$24,Parameters!$C$23*Parameters!$D$23+Parameters!$C$24*($A444-Parameters!$D$23),IF($A444&lt;=Parameters!$D$25,Parameters!$C$23*Parameters!$D$23+Parameters!$C$24*(Parameters!$D$24-Parameters!$D$23)+Parameters!$C$25*($A444-Parameters!$D$24),Parameters!$C$23*Parameters!$D$23+Parameters!$C$24*(Parameters!$D$24-Parameters!$D$23)+Parameters!$C$25*(Parameters!$D$25-Parameters!$D$24)+Parameters!$C$26*($A444-Parameters!$D$25)))),_xlfn.IFS($A444&lt;=Parameters!$D$23,Parameters!$C$23*$A444,$A444&lt;=Parameters!$D$24,Parameters!$C$24*$A444,$A444&lt;=Parameters!$D$25,Parameters!$C$25*$A444,$A444&gt;Parameters!$D$25,Parameters!$C$26*$A444))</f>
        <v>46323.11</v>
      </c>
      <c r="C444" s="290">
        <f t="shared" si="208"/>
        <v>105.51961275626424</v>
      </c>
      <c r="D444" s="290" cm="1">
        <f t="array" ref="D444">IF(Parameters!$C$55="No",IF($A444&lt;=Parameters!$D$28,Parameters!$C$28*$A444,IF($A444&lt;=Parameters!$D$29,Parameters!$C$28*Parameters!$D$28+Parameters!$C$29*($A444-Parameters!$D$28),IF($A444&lt;=Parameters!$D$30,Parameters!$C$28*Parameters!$D$28+Parameters!$C$29*(Parameters!$D$29-Parameters!$D$28)+Parameters!$C$30*($A444-Parameters!$D$29),Parameters!$C$28*Parameters!$D$28+Parameters!$C$29*(Parameters!$D$29-Parameters!$D$28)+Parameters!$C$30*(Parameters!$D$30-Parameters!$D$29)+Parameters!$C$31*($A444-Parameters!$D$30)))),_xlfn.IFS($A444&lt;=Parameters!$D$28,Parameters!$C$28*$A444,$A444&lt;=Parameters!$D$29,Parameters!$C$29*$A444,$A444&lt;=Parameters!$D$30,Parameters!$C$30*$A444,$A444&gt;Parameters!$D$30,Parameters!$C$31*$A444))</f>
        <v>57443.54</v>
      </c>
      <c r="E444" s="290">
        <f t="shared" si="208"/>
        <v>130.85088838268794</v>
      </c>
      <c r="F444" s="290" cm="1">
        <f t="array" ref="F444">IF(Parameters!$C$55="No",IF($A444&lt;=Parameters!$D$34,Parameters!$C$34*$A444,IF($A444&lt;=Parameters!$D$35,Parameters!$C$34*Parameters!$D$34+Parameters!$C$35*($A444-Parameters!$D$34),IF($A444&lt;=Parameters!$D$36,Parameters!$C$34*Parameters!$D$34+Parameters!$C$35*(Parameters!$D$35-Parameters!$D$34)+Parameters!$C$36*($A444-Parameters!$D$35),Parameters!$C$34*Parameters!$D$34+Parameters!$C$35*(Parameters!$D$35-Parameters!$D$34)+Parameters!$C$36*(Parameters!$D$36-Parameters!$D$35)+Parameters!$C$37*($A444-Parameters!$D$36)))),_xlfn.IFS($A444&lt;=Parameters!$D$34,Parameters!$C$34*$A444,$A444&lt;=Parameters!$D$35,Parameters!$C$35*$A444,$A444&lt;=Parameters!$D$36,Parameters!$C$36*$A444,$A444&gt;Parameters!$D$36,Parameters!$C$37*$A444))</f>
        <v>59783.06</v>
      </c>
      <c r="G444" s="290">
        <f t="shared" si="209"/>
        <v>136.18009111617312</v>
      </c>
      <c r="H444" s="290" cm="1">
        <f t="array" ref="H444">IF(Parameters!$C$55="No",IF($A444&lt;=Parameters!$D$39,Parameters!$C$39*$A444,IF($A444&lt;=Parameters!$D$40,Parameters!$C$39*Parameters!$D$39+Parameters!$C$40*($A444-Parameters!$D$39),IF($A444&lt;=Parameters!$D$41,Parameters!$C$39*Parameters!$D$39+Parameters!$C$40*(Parameters!$D$40-Parameters!$D$39)+Parameters!$C$41*($A444-Parameters!$D$40),Parameters!$C$39*Parameters!$D$39+Parameters!$C$40*(Parameters!$D$40-Parameters!$D$39)+Parameters!$C$41*(Parameters!$D$41-Parameters!$D$40)+Parameters!$C$42*($A444-Parameters!$D$41)))),_xlfn.IFS($A444&lt;=Parameters!$D$39,Parameters!$C$39*$A444,$A444&lt;=Parameters!$D$40,Parameters!$C$40*$A444,$A444&lt;=Parameters!$D$41,Parameters!$C$41*$A444,$A444&gt;Parameters!$D$41,Parameters!$C$42*$A444))</f>
        <v>63472.44</v>
      </c>
      <c r="I444" s="290">
        <f t="shared" si="210"/>
        <v>144.58414578587698</v>
      </c>
      <c r="J444" s="290" cm="1">
        <f t="array" ref="J444">IF(Parameters!$D$55="No",IF($A444&lt;=Parameters!$F$23,Parameters!$E$23*$A444,IF($A444&lt;=Parameters!$F$24,Parameters!$E$23*Parameters!$F$23+Parameters!$E$24*($A444-Parameters!$F$23),IF($A444&lt;=Parameters!$F$25,Parameters!$E$23*Parameters!$F$23+Parameters!$E$24*(Parameters!$F$24-Parameters!$F$23)+Parameters!$E$25*($A444-Parameters!$F$24),Parameters!$E$23*Parameters!$F$23+Parameters!$E$24*(Parameters!$F$24-Parameters!$F$23)+Parameters!$E$25*(Parameters!$F$25-Parameters!$F$24)+Parameters!$E$26*($A444-Parameters!$F$25)))),_xlfn.IFS($A444&lt;=Parameters!$F$23,Parameters!$E$23*$A444,$A444&lt;=Parameters!$F$24,Parameters!$E$24*$A444,$A444&lt;=Parameters!$F$25,Parameters!$E$25*$A444,$A444&gt;Parameters!$F$25,Parameters!$E$26*$A444))</f>
        <v>46323.11</v>
      </c>
      <c r="K444" s="290">
        <f t="shared" si="186"/>
        <v>105.51961275626424</v>
      </c>
      <c r="L444" s="290" cm="1">
        <f t="array" ref="L444">IF(Parameters!$D$55="No",IF($A444&lt;=Parameters!$F$28,Parameters!$E$28*$A444,IF($A444&lt;=Parameters!$F$29,Parameters!$E$28*Parameters!$F$28+Parameters!$E$29*($A444-Parameters!$F$28),IF($A444&lt;=Parameters!$F$30,Parameters!$E$28*Parameters!$F$28+Parameters!$E$29*(Parameters!$F$29-Parameters!$F$28)+Parameters!$E$30*($A444-Parameters!$F$29),Parameters!$E$28*Parameters!$F$28+Parameters!$E$29*(Parameters!$F$29-Parameters!$F$28)+Parameters!$E$30*(Parameters!$F$30-Parameters!$F$29)+Parameters!$E$31*($A444-Parameters!$F$30)))),_xlfn.IFS($A444&lt;=Parameters!$F$28,Parameters!$E$28*$A444,$A444&lt;=Parameters!$F$29,Parameters!$E$29*$A444,$A444&lt;=Parameters!$F$30,Parameters!$E$30*$A444,$A444&gt;Parameters!$F$30,Parameters!$E$31*$A444))</f>
        <v>57443.54</v>
      </c>
      <c r="M444" s="290">
        <f t="shared" si="187"/>
        <v>130.85088838268794</v>
      </c>
      <c r="N444" s="290" cm="1">
        <f t="array" ref="N444">IF(Parameters!$D$55="No",IF($A444&lt;=Parameters!$F$34,Parameters!$E$34*$A444,IF($A444&lt;=Parameters!$F$35,Parameters!$E$34*Parameters!$F$34+Parameters!$E$35*($A444-Parameters!$F$34),IF($A444&lt;=Parameters!$F$36,Parameters!$E$34*Parameters!$F$34+Parameters!$E$35*(Parameters!$F$35-Parameters!$F$34)+Parameters!$E$36*($A444-Parameters!$F$35),Parameters!$E$34*Parameters!$F$34+Parameters!$E$35*(Parameters!$F$35-Parameters!$F$34)+Parameters!$E$36*(Parameters!$F$36-Parameters!$F$35)+Parameters!$E$37*($A444-Parameters!$F$36)))),_xlfn.IFS($A444&lt;=Parameters!$F$34,Parameters!$E$34*$A444,$A444&lt;=Parameters!$F$35,Parameters!$E$35*$A444,$A444&lt;=Parameters!$F$36,Parameters!$E$36*$A444,$A444&gt;Parameters!$F$36,Parameters!$E$37*$A444))</f>
        <v>59783.06</v>
      </c>
      <c r="O444" s="290">
        <f t="shared" si="211"/>
        <v>136.18009111617312</v>
      </c>
      <c r="P444" s="290" cm="1">
        <f t="array" ref="P444">IF(Parameters!$D$55="No",IF($A444&lt;=Parameters!$F$39,Parameters!$E$39*$A444,IF($A444&lt;=Parameters!$F$40,Parameters!$E$39*Parameters!$F$39+Parameters!$E$40*($A444-Parameters!$F$39),IF($A444&lt;=Parameters!$F$41,Parameters!$E$39*Parameters!$F$39+Parameters!$E$40*(Parameters!$F$40-Parameters!$F$39)+Parameters!$E$41*($A444-Parameters!$F$40),Parameters!$E$39*Parameters!$F$39+Parameters!$E$40*(Parameters!$F$40-Parameters!$F$39)+Parameters!$E$41*(Parameters!$F$41-Parameters!$F$40)+Parameters!$E$42*($A444-Parameters!$F$41)))),_xlfn.IFS($A444&lt;=Parameters!$F$39,Parameters!$E$39*$A444,$A444&lt;=Parameters!$F$40,Parameters!$E$40*$A444,$A444&lt;=Parameters!$F$41,Parameters!$E$41*$A444,$A444&gt;Parameters!$F$41,Parameters!$E$42*$A444))</f>
        <v>63472.44</v>
      </c>
      <c r="Q444" s="290">
        <f t="shared" si="212"/>
        <v>144.58414578587698</v>
      </c>
      <c r="R444" s="290" cm="1">
        <f t="array" ref="R444">IF(Parameters!$E$55="No",IF($A444&lt;=Parameters!$H$23,Parameters!$G$23*$A444,IF($A444&lt;=Parameters!$H$24,Parameters!$G$23*Parameters!$H$23+Parameters!$G$24*($A444-Parameters!$H$23),IF($A444&lt;=Parameters!$H$25,Parameters!$G$23*Parameters!$H$23+Parameters!$G$24*(Parameters!$H$24-Parameters!$H$23)+Parameters!$G$25*($A444-Parameters!$H$24),Parameters!$G$23*Parameters!$H$23+Parameters!$G$24*(Parameters!$H$24-Parameters!$H$23)+Parameters!$G$25*(Parameters!$H$25-Parameters!$H$24)+Parameters!$G$26*($A444-Parameters!$H$25)))),_xlfn.IFS($A444&lt;=Parameters!$H$23,Parameters!$G$23*$A444,$A444&lt;=Parameters!$H$24,Parameters!$G$24*$A444,$A444&lt;=Parameters!$H$25,Parameters!$G$25*$A444,$A444&gt;Parameters!$H$25,Parameters!$G$26*$A444))</f>
        <v>46323.11</v>
      </c>
      <c r="S444" s="290">
        <f t="shared" si="188"/>
        <v>105.51961275626424</v>
      </c>
      <c r="T444" s="290" cm="1">
        <f t="array" ref="T444">IF(Parameters!$E$55="No",IF($A444&lt;=Parameters!$H$28,Parameters!$G$28*$A444,IF($A444&lt;=Parameters!$H$29,Parameters!$G$28*Parameters!$H$28+Parameters!$G$29*($A444-Parameters!$H$28),IF($A444&lt;=Parameters!$H$30,Parameters!$G$28*Parameters!$H$28+Parameters!$G$29*(Parameters!$H$29-Parameters!$H$28)+Parameters!$G$30*($A444-Parameters!$H$29),Parameters!$G$28*Parameters!$H$28+Parameters!$G$29*(Parameters!$H$29-Parameters!$H$28)+Parameters!$G$30*(Parameters!$H$30-Parameters!$H$29)+Parameters!$G$31*($A444-Parameters!$H$30)))),_xlfn.IFS($A444&lt;=Parameters!$H$28,Parameters!$G$28*$A444,$A444&lt;=Parameters!$H$29,Parameters!$G$29*$A444,$A444&lt;=Parameters!$H$30,Parameters!$G$30*$A444,$A444&gt;Parameters!$H$30,Parameters!$G$31*$A444))</f>
        <v>57443.54</v>
      </c>
      <c r="U444" s="290">
        <f t="shared" si="189"/>
        <v>130.85088838268794</v>
      </c>
      <c r="V444" s="290" cm="1">
        <f t="array" ref="V444">IF(Parameters!$E$55="No",IF($A444&lt;=Parameters!$H$34,Parameters!$G$34*$A444,IF($A444&lt;=Parameters!$H$35,Parameters!$G$34*Parameters!$H$34+Parameters!$G$35*($A444-Parameters!$H$34),IF($A444&lt;=Parameters!$H$36,Parameters!$G$34*Parameters!$H$34+Parameters!$G$35*(Parameters!$H$35-Parameters!$H$34)+Parameters!$G$36*($A444-Parameters!$H$35),Parameters!$G$34*Parameters!$H$34+Parameters!$G$35*(Parameters!$H$35-Parameters!$H$34)+Parameters!$G$36*(Parameters!$H$36-Parameters!$H$35)+Parameters!$G$37*($A444-Parameters!$H$36)))),_xlfn.IFS($A444&lt;=Parameters!$H$34,Parameters!$G$34*$A444,$A444&lt;=Parameters!$H$35,Parameters!$G$35*$A444,$A444&lt;=Parameters!$H$36,Parameters!$G$36*$A444,$A444&gt;Parameters!$H$36,Parameters!$G$37*$A444))</f>
        <v>59783.06</v>
      </c>
      <c r="W444" s="290">
        <f t="shared" si="213"/>
        <v>136.18009111617312</v>
      </c>
      <c r="X444" s="290" cm="1">
        <f t="array" ref="X444">IF(Parameters!$E$55="No",IF($A444&lt;=Parameters!$H$39,Parameters!$G$39*$A444,IF($A444&lt;=Parameters!$H$40,Parameters!$G$39*Parameters!$H$39+Parameters!$G$40*($A444-Parameters!$H$39),IF($A444&lt;=Parameters!$H$41,Parameters!$G$39*Parameters!$H$39+Parameters!$G$40*(Parameters!$H$40-Parameters!$H$39)+Parameters!$G$41*($A444-Parameters!$H$40),Parameters!$G$39*Parameters!$H$39+Parameters!$G$40*(Parameters!$H$40-Parameters!$H$39)+Parameters!$G$41*(Parameters!$H$41-Parameters!$H$40)+Parameters!$G$42*($A444-Parameters!$H$41)))),_xlfn.IFS($A444&lt;=Parameters!$H$39,Parameters!$G$39*$A444,$A444&lt;=Parameters!$H$40,Parameters!$G$40*$A444,$A444&lt;=Parameters!$H$41,Parameters!$G$41*$A444,$A444&gt;Parameters!$H$41,Parameters!$G$42*$A444))</f>
        <v>63472.44</v>
      </c>
      <c r="Y444" s="290">
        <f t="shared" si="214"/>
        <v>144.58414578587698</v>
      </c>
      <c r="Z444" s="290" cm="1">
        <f t="array" ref="Z444">IF(Parameters!$F$55="No",IF($A444&lt;=Parameters!$J$23,Parameters!$I$23*$A444,IF($A444&lt;=Parameters!$J$24,Parameters!$I$23*Parameters!$J$23+Parameters!$I$24*($A444-Parameters!$J$23),IF($A444&lt;=Parameters!$J$25,Parameters!$I$23*Parameters!$J$23+Parameters!$I$24*(Parameters!$J$24-Parameters!$J$23)+Parameters!$I$25*($A444-Parameters!$J$24),Parameters!$I$23*Parameters!$J$23+Parameters!$I$24*(Parameters!$J$24-Parameters!$J$23)+Parameters!$I$25*(Parameters!$J$25-Parameters!$J$24)+Parameters!$I$26*($A444-Parameters!$J$25)))),_xlfn.IFS($A444&lt;=Parameters!$J$23,Parameters!$I$23*$A444,$A444&lt;=Parameters!$J$24,Parameters!$I$24*$A444,$A444&lt;=Parameters!$J$25,Parameters!$I$25*$A444,$A444&gt;Parameters!$J$25,Parameters!$I$26*$A444))</f>
        <v>46323.11</v>
      </c>
      <c r="AA444" s="290">
        <f t="shared" si="190"/>
        <v>105.51961275626424</v>
      </c>
      <c r="AB444" s="290" cm="1">
        <f t="array" ref="AB444">IF(Parameters!$F$55="No",IF($A444&lt;=Parameters!$J$28,Parameters!$I$28*$A444,IF($A444&lt;=Parameters!$J$29,Parameters!$I$28*Parameters!$J$28+Parameters!$I$29*($A444-Parameters!$J$28),IF($A444&lt;=Parameters!$J$30,Parameters!$I$28*Parameters!$J$28+Parameters!$I$29*(Parameters!$J$29-Parameters!$J$28)+Parameters!$I$30*($A444-Parameters!$J$29),Parameters!$I$28*Parameters!$J$28+Parameters!$I$29*(Parameters!$J$29-Parameters!$J$28)+Parameters!$I$30*(Parameters!$J$30-Parameters!$J$29)+Parameters!$I$31*($A444-Parameters!$J$30)))),_xlfn.IFS($A444&lt;=Parameters!$J$28,Parameters!$I$28*$A444,$A444&lt;=Parameters!$J$29,Parameters!$I$29*$A444,$A444&lt;=Parameters!$J$30,Parameters!$I$30*$A444,$A444&gt;Parameters!$J$30,Parameters!$I$31*$A444))</f>
        <v>57443.54</v>
      </c>
      <c r="AC444" s="290">
        <f t="shared" si="191"/>
        <v>130.85088838268794</v>
      </c>
      <c r="AD444" s="290" cm="1">
        <f t="array" ref="AD444">IF(Parameters!$F$55="No",IF($A444&lt;=Parameters!$J$34,Parameters!$I$34*$A444,IF($A444&lt;=Parameters!$J$35,Parameters!$I$34*Parameters!$J$34+Parameters!$I$35*($A444-Parameters!$J$34),IF($A444&lt;=Parameters!$J$36,Parameters!$I$34*Parameters!$J$34+Parameters!$I$35*(Parameters!$J$35-Parameters!$J$34)+Parameters!$I$36*($A444-Parameters!$J$35),Parameters!$I$34*Parameters!$J$34+Parameters!$I$35*(Parameters!$J$35-Parameters!$J$34)+Parameters!$I$36*(Parameters!$J$36-Parameters!$J$35)+Parameters!$I$37*($A444-Parameters!$J$36)))),_xlfn.IFS($A444&lt;=Parameters!$J$34,Parameters!$I$34*$A444,$A444&lt;=Parameters!$J$35,Parameters!$I$35*$A444,$A444&lt;=Parameters!$J$36,Parameters!$I$36*$A444,$A444&gt;Parameters!$J$36,Parameters!$I$37*$A444))</f>
        <v>59783.06</v>
      </c>
      <c r="AE444" s="290">
        <f t="shared" si="215"/>
        <v>136.18009111617312</v>
      </c>
      <c r="AF444" s="290" cm="1">
        <f t="array" ref="AF444">IF(Parameters!$F$55="No",IF($A444&lt;=Parameters!$J$39,Parameters!$I$39*$A444,IF($A444&lt;=Parameters!$J$40,Parameters!$I$39*Parameters!$J$39+Parameters!$I$40*($A444-Parameters!$J$39),IF($A444&lt;=Parameters!$J$41,Parameters!$I$39*Parameters!$J$39+Parameters!$I$40*(Parameters!$J$40-Parameters!$J$39)+Parameters!$I$41*($A444-Parameters!$J$40),Parameters!$I$39*Parameters!$J$39+Parameters!$I$40*(Parameters!$J$40-Parameters!$J$39)+Parameters!$I$41*(Parameters!$J$41-Parameters!$J$40)+Parameters!$I$42*($A444-Parameters!$J$41)))),_xlfn.IFS($A444&lt;=Parameters!$J$39,Parameters!$I$39*$A444,$A444&lt;=Parameters!$J$40,Parameters!$I$40*$A444,$A444&lt;=Parameters!$J$41,Parameters!$I$41*$A444,$A444&gt;Parameters!$J$41,Parameters!$I$42*$A444))</f>
        <v>63472.44</v>
      </c>
      <c r="AG444" s="290">
        <f t="shared" si="216"/>
        <v>144.58414578587698</v>
      </c>
      <c r="AI444" s="428">
        <f t="shared" si="192"/>
        <v>136.48999999999796</v>
      </c>
      <c r="AJ444" s="428">
        <f t="shared" si="193"/>
        <v>159.35999999999331</v>
      </c>
      <c r="AK444" s="428">
        <f t="shared" si="194"/>
        <v>143.54000000000087</v>
      </c>
      <c r="AL444" s="428">
        <f t="shared" si="195"/>
        <v>158.4600000000064</v>
      </c>
      <c r="AM444" s="428">
        <f t="shared" si="196"/>
        <v>136.48999999999796</v>
      </c>
      <c r="AN444" s="428">
        <f t="shared" si="197"/>
        <v>159.35999999999331</v>
      </c>
      <c r="AO444" s="428">
        <f t="shared" si="198"/>
        <v>143.54000000000087</v>
      </c>
      <c r="AP444" s="428">
        <f t="shared" si="199"/>
        <v>158.4600000000064</v>
      </c>
      <c r="AQ444" s="428">
        <f t="shared" si="200"/>
        <v>136.48999999999796</v>
      </c>
      <c r="AR444" s="428">
        <f t="shared" si="201"/>
        <v>159.35999999999331</v>
      </c>
      <c r="AS444" s="428">
        <f t="shared" si="202"/>
        <v>143.54000000000087</v>
      </c>
      <c r="AT444" s="428">
        <f t="shared" si="203"/>
        <v>158.4600000000064</v>
      </c>
      <c r="AU444" s="428">
        <f t="shared" si="204"/>
        <v>136.48999999999796</v>
      </c>
      <c r="AV444" s="428">
        <f t="shared" si="205"/>
        <v>159.35999999999331</v>
      </c>
      <c r="AW444" s="428">
        <f t="shared" si="206"/>
        <v>143.54000000000087</v>
      </c>
      <c r="AX444" s="428">
        <f t="shared" si="207"/>
        <v>158.4600000000064</v>
      </c>
    </row>
    <row r="445">
      <c r="A445" s="413">
        <v>440</v>
      </c>
      <c r="B445" s="290" cm="1">
        <f t="array" ref="B445">IF(Parameters!$C$55="No",IF($A445&lt;=Parameters!$D$23,Parameters!$C$23*$A445,IF($A445&lt;=Parameters!$D$24,Parameters!$C$23*Parameters!$D$23+Parameters!$C$24*($A445-Parameters!$D$23),IF($A445&lt;=Parameters!$D$25,Parameters!$C$23*Parameters!$D$23+Parameters!$C$24*(Parameters!$D$24-Parameters!$D$23)+Parameters!$C$25*($A445-Parameters!$D$24),Parameters!$C$23*Parameters!$D$23+Parameters!$C$24*(Parameters!$D$24-Parameters!$D$23)+Parameters!$C$25*(Parameters!$D$25-Parameters!$D$24)+Parameters!$C$26*($A445-Parameters!$D$25)))),_xlfn.IFS($A445&lt;=Parameters!$D$23,Parameters!$C$23*$A445,$A445&lt;=Parameters!$D$24,Parameters!$C$24*$A445,$A445&lt;=Parameters!$D$25,Parameters!$C$25*$A445,$A445&gt;Parameters!$D$25,Parameters!$C$26*$A445))</f>
        <v>46459.600000000006</v>
      </c>
      <c r="C445" s="290">
        <f t="shared" si="208"/>
        <v>105.59000000000002</v>
      </c>
      <c r="D445" s="290" cm="1">
        <f t="array" ref="D445">IF(Parameters!$C$55="No",IF($A445&lt;=Parameters!$D$28,Parameters!$C$28*$A445,IF($A445&lt;=Parameters!$D$29,Parameters!$C$28*Parameters!$D$28+Parameters!$C$29*($A445-Parameters!$D$28),IF($A445&lt;=Parameters!$D$30,Parameters!$C$28*Parameters!$D$28+Parameters!$C$29*(Parameters!$D$29-Parameters!$D$28)+Parameters!$C$30*($A445-Parameters!$D$29),Parameters!$C$28*Parameters!$D$28+Parameters!$C$29*(Parameters!$D$29-Parameters!$D$28)+Parameters!$C$30*(Parameters!$D$30-Parameters!$D$29)+Parameters!$C$31*($A445-Parameters!$D$30)))),_xlfn.IFS($A445&lt;=Parameters!$D$28,Parameters!$C$28*$A445,$A445&lt;=Parameters!$D$29,Parameters!$C$29*$A445,$A445&lt;=Parameters!$D$30,Parameters!$C$30*$A445,$A445&gt;Parameters!$D$30,Parameters!$C$31*$A445))</f>
        <v>57602.9</v>
      </c>
      <c r="E445" s="290">
        <f t="shared" si="208"/>
        <v>130.91568181818181</v>
      </c>
      <c r="F445" s="290" cm="1">
        <f t="array" ref="F445">IF(Parameters!$C$55="No",IF($A445&lt;=Parameters!$D$34,Parameters!$C$34*$A445,IF($A445&lt;=Parameters!$D$35,Parameters!$C$34*Parameters!$D$34+Parameters!$C$35*($A445-Parameters!$D$34),IF($A445&lt;=Parameters!$D$36,Parameters!$C$34*Parameters!$D$34+Parameters!$C$35*(Parameters!$D$35-Parameters!$D$34)+Parameters!$C$36*($A445-Parameters!$D$35),Parameters!$C$34*Parameters!$D$34+Parameters!$C$35*(Parameters!$D$35-Parameters!$D$34)+Parameters!$C$36*(Parameters!$D$36-Parameters!$D$35)+Parameters!$C$37*($A445-Parameters!$D$36)))),_xlfn.IFS($A445&lt;=Parameters!$D$34,Parameters!$C$34*$A445,$A445&lt;=Parameters!$D$35,Parameters!$C$35*$A445,$A445&lt;=Parameters!$D$36,Parameters!$C$36*$A445,$A445&gt;Parameters!$D$36,Parameters!$C$37*$A445))</f>
        <v>59926.6</v>
      </c>
      <c r="G445" s="290">
        <f t="shared" si="209"/>
        <v>136.19681818181817</v>
      </c>
      <c r="H445" s="290" cm="1">
        <f t="array" ref="H445">IF(Parameters!$C$55="No",IF($A445&lt;=Parameters!$D$39,Parameters!$C$39*$A445,IF($A445&lt;=Parameters!$D$40,Parameters!$C$39*Parameters!$D$39+Parameters!$C$40*($A445-Parameters!$D$39),IF($A445&lt;=Parameters!$D$41,Parameters!$C$39*Parameters!$D$39+Parameters!$C$40*(Parameters!$D$40-Parameters!$D$39)+Parameters!$C$41*($A445-Parameters!$D$40),Parameters!$C$39*Parameters!$D$39+Parameters!$C$40*(Parameters!$D$40-Parameters!$D$39)+Parameters!$C$41*(Parameters!$D$41-Parameters!$D$40)+Parameters!$C$42*($A445-Parameters!$D$41)))),_xlfn.IFS($A445&lt;=Parameters!$D$39,Parameters!$C$39*$A445,$A445&lt;=Parameters!$D$40,Parameters!$C$40*$A445,$A445&lt;=Parameters!$D$41,Parameters!$C$41*$A445,$A445&gt;Parameters!$D$41,Parameters!$C$42*$A445))</f>
        <v>63630.9</v>
      </c>
      <c r="I445" s="290">
        <f t="shared" si="210"/>
        <v>144.61568181818183</v>
      </c>
      <c r="J445" s="290" cm="1">
        <f t="array" ref="J445">IF(Parameters!$D$55="No",IF($A445&lt;=Parameters!$F$23,Parameters!$E$23*$A445,IF($A445&lt;=Parameters!$F$24,Parameters!$E$23*Parameters!$F$23+Parameters!$E$24*($A445-Parameters!$F$23),IF($A445&lt;=Parameters!$F$25,Parameters!$E$23*Parameters!$F$23+Parameters!$E$24*(Parameters!$F$24-Parameters!$F$23)+Parameters!$E$25*($A445-Parameters!$F$24),Parameters!$E$23*Parameters!$F$23+Parameters!$E$24*(Parameters!$F$24-Parameters!$F$23)+Parameters!$E$25*(Parameters!$F$25-Parameters!$F$24)+Parameters!$E$26*($A445-Parameters!$F$25)))),_xlfn.IFS($A445&lt;=Parameters!$F$23,Parameters!$E$23*$A445,$A445&lt;=Parameters!$F$24,Parameters!$E$24*$A445,$A445&lt;=Parameters!$F$25,Parameters!$E$25*$A445,$A445&gt;Parameters!$F$25,Parameters!$E$26*$A445))</f>
        <v>46459.600000000006</v>
      </c>
      <c r="K445" s="290">
        <f t="shared" si="186"/>
        <v>105.59000000000002</v>
      </c>
      <c r="L445" s="290" cm="1">
        <f t="array" ref="L445">IF(Parameters!$D$55="No",IF($A445&lt;=Parameters!$F$28,Parameters!$E$28*$A445,IF($A445&lt;=Parameters!$F$29,Parameters!$E$28*Parameters!$F$28+Parameters!$E$29*($A445-Parameters!$F$28),IF($A445&lt;=Parameters!$F$30,Parameters!$E$28*Parameters!$F$28+Parameters!$E$29*(Parameters!$F$29-Parameters!$F$28)+Parameters!$E$30*($A445-Parameters!$F$29),Parameters!$E$28*Parameters!$F$28+Parameters!$E$29*(Parameters!$F$29-Parameters!$F$28)+Parameters!$E$30*(Parameters!$F$30-Parameters!$F$29)+Parameters!$E$31*($A445-Parameters!$F$30)))),_xlfn.IFS($A445&lt;=Parameters!$F$28,Parameters!$E$28*$A445,$A445&lt;=Parameters!$F$29,Parameters!$E$29*$A445,$A445&lt;=Parameters!$F$30,Parameters!$E$30*$A445,$A445&gt;Parameters!$F$30,Parameters!$E$31*$A445))</f>
        <v>57602.9</v>
      </c>
      <c r="M445" s="290">
        <f t="shared" si="187"/>
        <v>130.91568181818181</v>
      </c>
      <c r="N445" s="290" cm="1">
        <f t="array" ref="N445">IF(Parameters!$D$55="No",IF($A445&lt;=Parameters!$F$34,Parameters!$E$34*$A445,IF($A445&lt;=Parameters!$F$35,Parameters!$E$34*Parameters!$F$34+Parameters!$E$35*($A445-Parameters!$F$34),IF($A445&lt;=Parameters!$F$36,Parameters!$E$34*Parameters!$F$34+Parameters!$E$35*(Parameters!$F$35-Parameters!$F$34)+Parameters!$E$36*($A445-Parameters!$F$35),Parameters!$E$34*Parameters!$F$34+Parameters!$E$35*(Parameters!$F$35-Parameters!$F$34)+Parameters!$E$36*(Parameters!$F$36-Parameters!$F$35)+Parameters!$E$37*($A445-Parameters!$F$36)))),_xlfn.IFS($A445&lt;=Parameters!$F$34,Parameters!$E$34*$A445,$A445&lt;=Parameters!$F$35,Parameters!$E$35*$A445,$A445&lt;=Parameters!$F$36,Parameters!$E$36*$A445,$A445&gt;Parameters!$F$36,Parameters!$E$37*$A445))</f>
        <v>59926.6</v>
      </c>
      <c r="O445" s="290">
        <f t="shared" si="211"/>
        <v>136.19681818181817</v>
      </c>
      <c r="P445" s="290" cm="1">
        <f t="array" ref="P445">IF(Parameters!$D$55="No",IF($A445&lt;=Parameters!$F$39,Parameters!$E$39*$A445,IF($A445&lt;=Parameters!$F$40,Parameters!$E$39*Parameters!$F$39+Parameters!$E$40*($A445-Parameters!$F$39),IF($A445&lt;=Parameters!$F$41,Parameters!$E$39*Parameters!$F$39+Parameters!$E$40*(Parameters!$F$40-Parameters!$F$39)+Parameters!$E$41*($A445-Parameters!$F$40),Parameters!$E$39*Parameters!$F$39+Parameters!$E$40*(Parameters!$F$40-Parameters!$F$39)+Parameters!$E$41*(Parameters!$F$41-Parameters!$F$40)+Parameters!$E$42*($A445-Parameters!$F$41)))),_xlfn.IFS($A445&lt;=Parameters!$F$39,Parameters!$E$39*$A445,$A445&lt;=Parameters!$F$40,Parameters!$E$40*$A445,$A445&lt;=Parameters!$F$41,Parameters!$E$41*$A445,$A445&gt;Parameters!$F$41,Parameters!$E$42*$A445))</f>
        <v>63630.9</v>
      </c>
      <c r="Q445" s="290">
        <f t="shared" si="212"/>
        <v>144.61568181818183</v>
      </c>
      <c r="R445" s="290" cm="1">
        <f t="array" ref="R445">IF(Parameters!$E$55="No",IF($A445&lt;=Parameters!$H$23,Parameters!$G$23*$A445,IF($A445&lt;=Parameters!$H$24,Parameters!$G$23*Parameters!$H$23+Parameters!$G$24*($A445-Parameters!$H$23),IF($A445&lt;=Parameters!$H$25,Parameters!$G$23*Parameters!$H$23+Parameters!$G$24*(Parameters!$H$24-Parameters!$H$23)+Parameters!$G$25*($A445-Parameters!$H$24),Parameters!$G$23*Parameters!$H$23+Parameters!$G$24*(Parameters!$H$24-Parameters!$H$23)+Parameters!$G$25*(Parameters!$H$25-Parameters!$H$24)+Parameters!$G$26*($A445-Parameters!$H$25)))),_xlfn.IFS($A445&lt;=Parameters!$H$23,Parameters!$G$23*$A445,$A445&lt;=Parameters!$H$24,Parameters!$G$24*$A445,$A445&lt;=Parameters!$H$25,Parameters!$G$25*$A445,$A445&gt;Parameters!$H$25,Parameters!$G$26*$A445))</f>
        <v>46459.600000000006</v>
      </c>
      <c r="S445" s="290">
        <f t="shared" si="188"/>
        <v>105.59000000000002</v>
      </c>
      <c r="T445" s="290" cm="1">
        <f t="array" ref="T445">IF(Parameters!$E$55="No",IF($A445&lt;=Parameters!$H$28,Parameters!$G$28*$A445,IF($A445&lt;=Parameters!$H$29,Parameters!$G$28*Parameters!$H$28+Parameters!$G$29*($A445-Parameters!$H$28),IF($A445&lt;=Parameters!$H$30,Parameters!$G$28*Parameters!$H$28+Parameters!$G$29*(Parameters!$H$29-Parameters!$H$28)+Parameters!$G$30*($A445-Parameters!$H$29),Parameters!$G$28*Parameters!$H$28+Parameters!$G$29*(Parameters!$H$29-Parameters!$H$28)+Parameters!$G$30*(Parameters!$H$30-Parameters!$H$29)+Parameters!$G$31*($A445-Parameters!$H$30)))),_xlfn.IFS($A445&lt;=Parameters!$H$28,Parameters!$G$28*$A445,$A445&lt;=Parameters!$H$29,Parameters!$G$29*$A445,$A445&lt;=Parameters!$H$30,Parameters!$G$30*$A445,$A445&gt;Parameters!$H$30,Parameters!$G$31*$A445))</f>
        <v>57602.9</v>
      </c>
      <c r="U445" s="290">
        <f t="shared" si="189"/>
        <v>130.91568181818181</v>
      </c>
      <c r="V445" s="290" cm="1">
        <f t="array" ref="V445">IF(Parameters!$E$55="No",IF($A445&lt;=Parameters!$H$34,Parameters!$G$34*$A445,IF($A445&lt;=Parameters!$H$35,Parameters!$G$34*Parameters!$H$34+Parameters!$G$35*($A445-Parameters!$H$34),IF($A445&lt;=Parameters!$H$36,Parameters!$G$34*Parameters!$H$34+Parameters!$G$35*(Parameters!$H$35-Parameters!$H$34)+Parameters!$G$36*($A445-Parameters!$H$35),Parameters!$G$34*Parameters!$H$34+Parameters!$G$35*(Parameters!$H$35-Parameters!$H$34)+Parameters!$G$36*(Parameters!$H$36-Parameters!$H$35)+Parameters!$G$37*($A445-Parameters!$H$36)))),_xlfn.IFS($A445&lt;=Parameters!$H$34,Parameters!$G$34*$A445,$A445&lt;=Parameters!$H$35,Parameters!$G$35*$A445,$A445&lt;=Parameters!$H$36,Parameters!$G$36*$A445,$A445&gt;Parameters!$H$36,Parameters!$G$37*$A445))</f>
        <v>59926.6</v>
      </c>
      <c r="W445" s="290">
        <f t="shared" si="213"/>
        <v>136.19681818181817</v>
      </c>
      <c r="X445" s="290" cm="1">
        <f t="array" ref="X445">IF(Parameters!$E$55="No",IF($A445&lt;=Parameters!$H$39,Parameters!$G$39*$A445,IF($A445&lt;=Parameters!$H$40,Parameters!$G$39*Parameters!$H$39+Parameters!$G$40*($A445-Parameters!$H$39),IF($A445&lt;=Parameters!$H$41,Parameters!$G$39*Parameters!$H$39+Parameters!$G$40*(Parameters!$H$40-Parameters!$H$39)+Parameters!$G$41*($A445-Parameters!$H$40),Parameters!$G$39*Parameters!$H$39+Parameters!$G$40*(Parameters!$H$40-Parameters!$H$39)+Parameters!$G$41*(Parameters!$H$41-Parameters!$H$40)+Parameters!$G$42*($A445-Parameters!$H$41)))),_xlfn.IFS($A445&lt;=Parameters!$H$39,Parameters!$G$39*$A445,$A445&lt;=Parameters!$H$40,Parameters!$G$40*$A445,$A445&lt;=Parameters!$H$41,Parameters!$G$41*$A445,$A445&gt;Parameters!$H$41,Parameters!$G$42*$A445))</f>
        <v>63630.9</v>
      </c>
      <c r="Y445" s="290">
        <f t="shared" si="214"/>
        <v>144.61568181818183</v>
      </c>
      <c r="Z445" s="290" cm="1">
        <f t="array" ref="Z445">IF(Parameters!$F$55="No",IF($A445&lt;=Parameters!$J$23,Parameters!$I$23*$A445,IF($A445&lt;=Parameters!$J$24,Parameters!$I$23*Parameters!$J$23+Parameters!$I$24*($A445-Parameters!$J$23),IF($A445&lt;=Parameters!$J$25,Parameters!$I$23*Parameters!$J$23+Parameters!$I$24*(Parameters!$J$24-Parameters!$J$23)+Parameters!$I$25*($A445-Parameters!$J$24),Parameters!$I$23*Parameters!$J$23+Parameters!$I$24*(Parameters!$J$24-Parameters!$J$23)+Parameters!$I$25*(Parameters!$J$25-Parameters!$J$24)+Parameters!$I$26*($A445-Parameters!$J$25)))),_xlfn.IFS($A445&lt;=Parameters!$J$23,Parameters!$I$23*$A445,$A445&lt;=Parameters!$J$24,Parameters!$I$24*$A445,$A445&lt;=Parameters!$J$25,Parameters!$I$25*$A445,$A445&gt;Parameters!$J$25,Parameters!$I$26*$A445))</f>
        <v>46459.600000000006</v>
      </c>
      <c r="AA445" s="290">
        <f t="shared" si="190"/>
        <v>105.59000000000002</v>
      </c>
      <c r="AB445" s="290" cm="1">
        <f t="array" ref="AB445">IF(Parameters!$F$55="No",IF($A445&lt;=Parameters!$J$28,Parameters!$I$28*$A445,IF($A445&lt;=Parameters!$J$29,Parameters!$I$28*Parameters!$J$28+Parameters!$I$29*($A445-Parameters!$J$28),IF($A445&lt;=Parameters!$J$30,Parameters!$I$28*Parameters!$J$28+Parameters!$I$29*(Parameters!$J$29-Parameters!$J$28)+Parameters!$I$30*($A445-Parameters!$J$29),Parameters!$I$28*Parameters!$J$28+Parameters!$I$29*(Parameters!$J$29-Parameters!$J$28)+Parameters!$I$30*(Parameters!$J$30-Parameters!$J$29)+Parameters!$I$31*($A445-Parameters!$J$30)))),_xlfn.IFS($A445&lt;=Parameters!$J$28,Parameters!$I$28*$A445,$A445&lt;=Parameters!$J$29,Parameters!$I$29*$A445,$A445&lt;=Parameters!$J$30,Parameters!$I$30*$A445,$A445&gt;Parameters!$J$30,Parameters!$I$31*$A445))</f>
        <v>57602.9</v>
      </c>
      <c r="AC445" s="290">
        <f t="shared" si="191"/>
        <v>130.91568181818181</v>
      </c>
      <c r="AD445" s="290" cm="1">
        <f t="array" ref="AD445">IF(Parameters!$F$55="No",IF($A445&lt;=Parameters!$J$34,Parameters!$I$34*$A445,IF($A445&lt;=Parameters!$J$35,Parameters!$I$34*Parameters!$J$34+Parameters!$I$35*($A445-Parameters!$J$34),IF($A445&lt;=Parameters!$J$36,Parameters!$I$34*Parameters!$J$34+Parameters!$I$35*(Parameters!$J$35-Parameters!$J$34)+Parameters!$I$36*($A445-Parameters!$J$35),Parameters!$I$34*Parameters!$J$34+Parameters!$I$35*(Parameters!$J$35-Parameters!$J$34)+Parameters!$I$36*(Parameters!$J$36-Parameters!$J$35)+Parameters!$I$37*($A445-Parameters!$J$36)))),_xlfn.IFS($A445&lt;=Parameters!$J$34,Parameters!$I$34*$A445,$A445&lt;=Parameters!$J$35,Parameters!$I$35*$A445,$A445&lt;=Parameters!$J$36,Parameters!$I$36*$A445,$A445&gt;Parameters!$J$36,Parameters!$I$37*$A445))</f>
        <v>59926.6</v>
      </c>
      <c r="AE445" s="290">
        <f t="shared" si="215"/>
        <v>136.19681818181817</v>
      </c>
      <c r="AF445" s="290" cm="1">
        <f t="array" ref="AF445">IF(Parameters!$F$55="No",IF($A445&lt;=Parameters!$J$39,Parameters!$I$39*$A445,IF($A445&lt;=Parameters!$J$40,Parameters!$I$39*Parameters!$J$39+Parameters!$I$40*($A445-Parameters!$J$39),IF($A445&lt;=Parameters!$J$41,Parameters!$I$39*Parameters!$J$39+Parameters!$I$40*(Parameters!$J$40-Parameters!$J$39)+Parameters!$I$41*($A445-Parameters!$J$40),Parameters!$I$39*Parameters!$J$39+Parameters!$I$40*(Parameters!$J$40-Parameters!$J$39)+Parameters!$I$41*(Parameters!$J$41-Parameters!$J$40)+Parameters!$I$42*($A445-Parameters!$J$41)))),_xlfn.IFS($A445&lt;=Parameters!$J$39,Parameters!$I$39*$A445,$A445&lt;=Parameters!$J$40,Parameters!$I$40*$A445,$A445&lt;=Parameters!$J$41,Parameters!$I$41*$A445,$A445&gt;Parameters!$J$41,Parameters!$I$42*$A445))</f>
        <v>63630.9</v>
      </c>
      <c r="AG445" s="290">
        <f t="shared" si="216"/>
        <v>144.61568181818183</v>
      </c>
      <c r="AI445" s="428">
        <f t="shared" si="192"/>
        <v>136.49000000000524</v>
      </c>
      <c r="AJ445" s="428">
        <f t="shared" si="193"/>
        <v>159.36000000000058</v>
      </c>
      <c r="AK445" s="428">
        <f t="shared" si="194"/>
        <v>143.54000000000087</v>
      </c>
      <c r="AL445" s="428">
        <f t="shared" si="195"/>
        <v>158.45999999999913</v>
      </c>
      <c r="AM445" s="428">
        <f t="shared" si="196"/>
        <v>136.49000000000524</v>
      </c>
      <c r="AN445" s="428">
        <f t="shared" si="197"/>
        <v>159.36000000000058</v>
      </c>
      <c r="AO445" s="428">
        <f t="shared" si="198"/>
        <v>143.54000000000087</v>
      </c>
      <c r="AP445" s="428">
        <f t="shared" si="199"/>
        <v>158.45999999999913</v>
      </c>
      <c r="AQ445" s="428">
        <f t="shared" si="200"/>
        <v>136.49000000000524</v>
      </c>
      <c r="AR445" s="428">
        <f t="shared" si="201"/>
        <v>159.36000000000058</v>
      </c>
      <c r="AS445" s="428">
        <f t="shared" si="202"/>
        <v>143.54000000000087</v>
      </c>
      <c r="AT445" s="428">
        <f t="shared" si="203"/>
        <v>158.45999999999913</v>
      </c>
      <c r="AU445" s="428">
        <f t="shared" si="204"/>
        <v>136.49000000000524</v>
      </c>
      <c r="AV445" s="428">
        <f t="shared" si="205"/>
        <v>159.36000000000058</v>
      </c>
      <c r="AW445" s="428">
        <f t="shared" si="206"/>
        <v>143.54000000000087</v>
      </c>
      <c r="AX445" s="428">
        <f t="shared" si="207"/>
        <v>158.45999999999913</v>
      </c>
    </row>
    <row r="446">
      <c r="A446" s="413">
        <v>441</v>
      </c>
      <c r="B446" s="290" cm="1">
        <f t="array" ref="B446">IF(Parameters!$C$55="No",IF($A446&lt;=Parameters!$D$23,Parameters!$C$23*$A446,IF($A446&lt;=Parameters!$D$24,Parameters!$C$23*Parameters!$D$23+Parameters!$C$24*($A446-Parameters!$D$23),IF($A446&lt;=Parameters!$D$25,Parameters!$C$23*Parameters!$D$23+Parameters!$C$24*(Parameters!$D$24-Parameters!$D$23)+Parameters!$C$25*($A446-Parameters!$D$24),Parameters!$C$23*Parameters!$D$23+Parameters!$C$24*(Parameters!$D$24-Parameters!$D$23)+Parameters!$C$25*(Parameters!$D$25-Parameters!$D$24)+Parameters!$C$26*($A446-Parameters!$D$25)))),_xlfn.IFS($A446&lt;=Parameters!$D$23,Parameters!$C$23*$A446,$A446&lt;=Parameters!$D$24,Parameters!$C$24*$A446,$A446&lt;=Parameters!$D$25,Parameters!$C$25*$A446,$A446&gt;Parameters!$D$25,Parameters!$C$26*$A446))</f>
        <v>46596.09</v>
      </c>
      <c r="C446" s="290">
        <f t="shared" si="208"/>
        <v>105.66006802721088</v>
      </c>
      <c r="D446" s="290" cm="1">
        <f t="array" ref="D446">IF(Parameters!$C$55="No",IF($A446&lt;=Parameters!$D$28,Parameters!$C$28*$A446,IF($A446&lt;=Parameters!$D$29,Parameters!$C$28*Parameters!$D$28+Parameters!$C$29*($A446-Parameters!$D$28),IF($A446&lt;=Parameters!$D$30,Parameters!$C$28*Parameters!$D$28+Parameters!$C$29*(Parameters!$D$29-Parameters!$D$28)+Parameters!$C$30*($A446-Parameters!$D$29),Parameters!$C$28*Parameters!$D$28+Parameters!$C$29*(Parameters!$D$29-Parameters!$D$28)+Parameters!$C$30*(Parameters!$D$30-Parameters!$D$29)+Parameters!$C$31*($A446-Parameters!$D$30)))),_xlfn.IFS($A446&lt;=Parameters!$D$28,Parameters!$C$28*$A446,$A446&lt;=Parameters!$D$29,Parameters!$C$29*$A446,$A446&lt;=Parameters!$D$30,Parameters!$C$30*$A446,$A446&gt;Parameters!$D$30,Parameters!$C$31*$A446))</f>
        <v>57762.26</v>
      </c>
      <c r="E446" s="290">
        <f t="shared" si="208"/>
        <v>130.98018140589571</v>
      </c>
      <c r="F446" s="290" cm="1">
        <f t="array" ref="F446">IF(Parameters!$C$55="No",IF($A446&lt;=Parameters!$D$34,Parameters!$C$34*$A446,IF($A446&lt;=Parameters!$D$35,Parameters!$C$34*Parameters!$D$34+Parameters!$C$35*($A446-Parameters!$D$34),IF($A446&lt;=Parameters!$D$36,Parameters!$C$34*Parameters!$D$34+Parameters!$C$35*(Parameters!$D$35-Parameters!$D$34)+Parameters!$C$36*($A446-Parameters!$D$35),Parameters!$C$34*Parameters!$D$34+Parameters!$C$35*(Parameters!$D$35-Parameters!$D$34)+Parameters!$C$36*(Parameters!$D$36-Parameters!$D$35)+Parameters!$C$37*($A446-Parameters!$D$36)))),_xlfn.IFS($A446&lt;=Parameters!$D$34,Parameters!$C$34*$A446,$A446&lt;=Parameters!$D$35,Parameters!$C$35*$A446,$A446&lt;=Parameters!$D$36,Parameters!$C$36*$A446,$A446&gt;Parameters!$D$36,Parameters!$C$37*$A446))</f>
        <v>60070.14</v>
      </c>
      <c r="G446" s="290">
        <f t="shared" si="209"/>
        <v>136.21346938775511</v>
      </c>
      <c r="H446" s="290" cm="1">
        <f t="array" ref="H446">IF(Parameters!$C$55="No",IF($A446&lt;=Parameters!$D$39,Parameters!$C$39*$A446,IF($A446&lt;=Parameters!$D$40,Parameters!$C$39*Parameters!$D$39+Parameters!$C$40*($A446-Parameters!$D$39),IF($A446&lt;=Parameters!$D$41,Parameters!$C$39*Parameters!$D$39+Parameters!$C$40*(Parameters!$D$40-Parameters!$D$39)+Parameters!$C$41*($A446-Parameters!$D$40),Parameters!$C$39*Parameters!$D$39+Parameters!$C$40*(Parameters!$D$40-Parameters!$D$39)+Parameters!$C$41*(Parameters!$D$41-Parameters!$D$40)+Parameters!$C$42*($A446-Parameters!$D$41)))),_xlfn.IFS($A446&lt;=Parameters!$D$39,Parameters!$C$39*$A446,$A446&lt;=Parameters!$D$40,Parameters!$C$40*$A446,$A446&lt;=Parameters!$D$41,Parameters!$C$41*$A446,$A446&gt;Parameters!$D$41,Parameters!$C$42*$A446))</f>
        <v>63789.36</v>
      </c>
      <c r="I446" s="290">
        <f t="shared" si="210"/>
        <v>144.64707482993197</v>
      </c>
      <c r="J446" s="290" cm="1">
        <f t="array" ref="J446">IF(Parameters!$D$55="No",IF($A446&lt;=Parameters!$F$23,Parameters!$E$23*$A446,IF($A446&lt;=Parameters!$F$24,Parameters!$E$23*Parameters!$F$23+Parameters!$E$24*($A446-Parameters!$F$23),IF($A446&lt;=Parameters!$F$25,Parameters!$E$23*Parameters!$F$23+Parameters!$E$24*(Parameters!$F$24-Parameters!$F$23)+Parameters!$E$25*($A446-Parameters!$F$24),Parameters!$E$23*Parameters!$F$23+Parameters!$E$24*(Parameters!$F$24-Parameters!$F$23)+Parameters!$E$25*(Parameters!$F$25-Parameters!$F$24)+Parameters!$E$26*($A446-Parameters!$F$25)))),_xlfn.IFS($A446&lt;=Parameters!$F$23,Parameters!$E$23*$A446,$A446&lt;=Parameters!$F$24,Parameters!$E$24*$A446,$A446&lt;=Parameters!$F$25,Parameters!$E$25*$A446,$A446&gt;Parameters!$F$25,Parameters!$E$26*$A446))</f>
        <v>46596.09</v>
      </c>
      <c r="K446" s="290">
        <f t="shared" si="186"/>
        <v>105.66006802721088</v>
      </c>
      <c r="L446" s="290" cm="1">
        <f t="array" ref="L446">IF(Parameters!$D$55="No",IF($A446&lt;=Parameters!$F$28,Parameters!$E$28*$A446,IF($A446&lt;=Parameters!$F$29,Parameters!$E$28*Parameters!$F$28+Parameters!$E$29*($A446-Parameters!$F$28),IF($A446&lt;=Parameters!$F$30,Parameters!$E$28*Parameters!$F$28+Parameters!$E$29*(Parameters!$F$29-Parameters!$F$28)+Parameters!$E$30*($A446-Parameters!$F$29),Parameters!$E$28*Parameters!$F$28+Parameters!$E$29*(Parameters!$F$29-Parameters!$F$28)+Parameters!$E$30*(Parameters!$F$30-Parameters!$F$29)+Parameters!$E$31*($A446-Parameters!$F$30)))),_xlfn.IFS($A446&lt;=Parameters!$F$28,Parameters!$E$28*$A446,$A446&lt;=Parameters!$F$29,Parameters!$E$29*$A446,$A446&lt;=Parameters!$F$30,Parameters!$E$30*$A446,$A446&gt;Parameters!$F$30,Parameters!$E$31*$A446))</f>
        <v>57762.26</v>
      </c>
      <c r="M446" s="290">
        <f t="shared" si="187"/>
        <v>130.98018140589571</v>
      </c>
      <c r="N446" s="290" cm="1">
        <f t="array" ref="N446">IF(Parameters!$D$55="No",IF($A446&lt;=Parameters!$F$34,Parameters!$E$34*$A446,IF($A446&lt;=Parameters!$F$35,Parameters!$E$34*Parameters!$F$34+Parameters!$E$35*($A446-Parameters!$F$34),IF($A446&lt;=Parameters!$F$36,Parameters!$E$34*Parameters!$F$34+Parameters!$E$35*(Parameters!$F$35-Parameters!$F$34)+Parameters!$E$36*($A446-Parameters!$F$35),Parameters!$E$34*Parameters!$F$34+Parameters!$E$35*(Parameters!$F$35-Parameters!$F$34)+Parameters!$E$36*(Parameters!$F$36-Parameters!$F$35)+Parameters!$E$37*($A446-Parameters!$F$36)))),_xlfn.IFS($A446&lt;=Parameters!$F$34,Parameters!$E$34*$A446,$A446&lt;=Parameters!$F$35,Parameters!$E$35*$A446,$A446&lt;=Parameters!$F$36,Parameters!$E$36*$A446,$A446&gt;Parameters!$F$36,Parameters!$E$37*$A446))</f>
        <v>60070.14</v>
      </c>
      <c r="O446" s="290">
        <f t="shared" si="211"/>
        <v>136.21346938775511</v>
      </c>
      <c r="P446" s="290" cm="1">
        <f t="array" ref="P446">IF(Parameters!$D$55="No",IF($A446&lt;=Parameters!$F$39,Parameters!$E$39*$A446,IF($A446&lt;=Parameters!$F$40,Parameters!$E$39*Parameters!$F$39+Parameters!$E$40*($A446-Parameters!$F$39),IF($A446&lt;=Parameters!$F$41,Parameters!$E$39*Parameters!$F$39+Parameters!$E$40*(Parameters!$F$40-Parameters!$F$39)+Parameters!$E$41*($A446-Parameters!$F$40),Parameters!$E$39*Parameters!$F$39+Parameters!$E$40*(Parameters!$F$40-Parameters!$F$39)+Parameters!$E$41*(Parameters!$F$41-Parameters!$F$40)+Parameters!$E$42*($A446-Parameters!$F$41)))),_xlfn.IFS($A446&lt;=Parameters!$F$39,Parameters!$E$39*$A446,$A446&lt;=Parameters!$F$40,Parameters!$E$40*$A446,$A446&lt;=Parameters!$F$41,Parameters!$E$41*$A446,$A446&gt;Parameters!$F$41,Parameters!$E$42*$A446))</f>
        <v>63789.36</v>
      </c>
      <c r="Q446" s="290">
        <f t="shared" si="212"/>
        <v>144.64707482993197</v>
      </c>
      <c r="R446" s="290" cm="1">
        <f t="array" ref="R446">IF(Parameters!$E$55="No",IF($A446&lt;=Parameters!$H$23,Parameters!$G$23*$A446,IF($A446&lt;=Parameters!$H$24,Parameters!$G$23*Parameters!$H$23+Parameters!$G$24*($A446-Parameters!$H$23),IF($A446&lt;=Parameters!$H$25,Parameters!$G$23*Parameters!$H$23+Parameters!$G$24*(Parameters!$H$24-Parameters!$H$23)+Parameters!$G$25*($A446-Parameters!$H$24),Parameters!$G$23*Parameters!$H$23+Parameters!$G$24*(Parameters!$H$24-Parameters!$H$23)+Parameters!$G$25*(Parameters!$H$25-Parameters!$H$24)+Parameters!$G$26*($A446-Parameters!$H$25)))),_xlfn.IFS($A446&lt;=Parameters!$H$23,Parameters!$G$23*$A446,$A446&lt;=Parameters!$H$24,Parameters!$G$24*$A446,$A446&lt;=Parameters!$H$25,Parameters!$G$25*$A446,$A446&gt;Parameters!$H$25,Parameters!$G$26*$A446))</f>
        <v>46596.09</v>
      </c>
      <c r="S446" s="290">
        <f t="shared" si="188"/>
        <v>105.66006802721088</v>
      </c>
      <c r="T446" s="290" cm="1">
        <f t="array" ref="T446">IF(Parameters!$E$55="No",IF($A446&lt;=Parameters!$H$28,Parameters!$G$28*$A446,IF($A446&lt;=Parameters!$H$29,Parameters!$G$28*Parameters!$H$28+Parameters!$G$29*($A446-Parameters!$H$28),IF($A446&lt;=Parameters!$H$30,Parameters!$G$28*Parameters!$H$28+Parameters!$G$29*(Parameters!$H$29-Parameters!$H$28)+Parameters!$G$30*($A446-Parameters!$H$29),Parameters!$G$28*Parameters!$H$28+Parameters!$G$29*(Parameters!$H$29-Parameters!$H$28)+Parameters!$G$30*(Parameters!$H$30-Parameters!$H$29)+Parameters!$G$31*($A446-Parameters!$H$30)))),_xlfn.IFS($A446&lt;=Parameters!$H$28,Parameters!$G$28*$A446,$A446&lt;=Parameters!$H$29,Parameters!$G$29*$A446,$A446&lt;=Parameters!$H$30,Parameters!$G$30*$A446,$A446&gt;Parameters!$H$30,Parameters!$G$31*$A446))</f>
        <v>57762.26</v>
      </c>
      <c r="U446" s="290">
        <f t="shared" si="189"/>
        <v>130.98018140589571</v>
      </c>
      <c r="V446" s="290" cm="1">
        <f t="array" ref="V446">IF(Parameters!$E$55="No",IF($A446&lt;=Parameters!$H$34,Parameters!$G$34*$A446,IF($A446&lt;=Parameters!$H$35,Parameters!$G$34*Parameters!$H$34+Parameters!$G$35*($A446-Parameters!$H$34),IF($A446&lt;=Parameters!$H$36,Parameters!$G$34*Parameters!$H$34+Parameters!$G$35*(Parameters!$H$35-Parameters!$H$34)+Parameters!$G$36*($A446-Parameters!$H$35),Parameters!$G$34*Parameters!$H$34+Parameters!$G$35*(Parameters!$H$35-Parameters!$H$34)+Parameters!$G$36*(Parameters!$H$36-Parameters!$H$35)+Parameters!$G$37*($A446-Parameters!$H$36)))),_xlfn.IFS($A446&lt;=Parameters!$H$34,Parameters!$G$34*$A446,$A446&lt;=Parameters!$H$35,Parameters!$G$35*$A446,$A446&lt;=Parameters!$H$36,Parameters!$G$36*$A446,$A446&gt;Parameters!$H$36,Parameters!$G$37*$A446))</f>
        <v>60070.14</v>
      </c>
      <c r="W446" s="290">
        <f t="shared" si="213"/>
        <v>136.21346938775511</v>
      </c>
      <c r="X446" s="290" cm="1">
        <f t="array" ref="X446">IF(Parameters!$E$55="No",IF($A446&lt;=Parameters!$H$39,Parameters!$G$39*$A446,IF($A446&lt;=Parameters!$H$40,Parameters!$G$39*Parameters!$H$39+Parameters!$G$40*($A446-Parameters!$H$39),IF($A446&lt;=Parameters!$H$41,Parameters!$G$39*Parameters!$H$39+Parameters!$G$40*(Parameters!$H$40-Parameters!$H$39)+Parameters!$G$41*($A446-Parameters!$H$40),Parameters!$G$39*Parameters!$H$39+Parameters!$G$40*(Parameters!$H$40-Parameters!$H$39)+Parameters!$G$41*(Parameters!$H$41-Parameters!$H$40)+Parameters!$G$42*($A446-Parameters!$H$41)))),_xlfn.IFS($A446&lt;=Parameters!$H$39,Parameters!$G$39*$A446,$A446&lt;=Parameters!$H$40,Parameters!$G$40*$A446,$A446&lt;=Parameters!$H$41,Parameters!$G$41*$A446,$A446&gt;Parameters!$H$41,Parameters!$G$42*$A446))</f>
        <v>63789.36</v>
      </c>
      <c r="Y446" s="290">
        <f t="shared" si="214"/>
        <v>144.64707482993197</v>
      </c>
      <c r="Z446" s="290" cm="1">
        <f t="array" ref="Z446">IF(Parameters!$F$55="No",IF($A446&lt;=Parameters!$J$23,Parameters!$I$23*$A446,IF($A446&lt;=Parameters!$J$24,Parameters!$I$23*Parameters!$J$23+Parameters!$I$24*($A446-Parameters!$J$23),IF($A446&lt;=Parameters!$J$25,Parameters!$I$23*Parameters!$J$23+Parameters!$I$24*(Parameters!$J$24-Parameters!$J$23)+Parameters!$I$25*($A446-Parameters!$J$24),Parameters!$I$23*Parameters!$J$23+Parameters!$I$24*(Parameters!$J$24-Parameters!$J$23)+Parameters!$I$25*(Parameters!$J$25-Parameters!$J$24)+Parameters!$I$26*($A446-Parameters!$J$25)))),_xlfn.IFS($A446&lt;=Parameters!$J$23,Parameters!$I$23*$A446,$A446&lt;=Parameters!$J$24,Parameters!$I$24*$A446,$A446&lt;=Parameters!$J$25,Parameters!$I$25*$A446,$A446&gt;Parameters!$J$25,Parameters!$I$26*$A446))</f>
        <v>46596.09</v>
      </c>
      <c r="AA446" s="290">
        <f t="shared" si="190"/>
        <v>105.66006802721088</v>
      </c>
      <c r="AB446" s="290" cm="1">
        <f t="array" ref="AB446">IF(Parameters!$F$55="No",IF($A446&lt;=Parameters!$J$28,Parameters!$I$28*$A446,IF($A446&lt;=Parameters!$J$29,Parameters!$I$28*Parameters!$J$28+Parameters!$I$29*($A446-Parameters!$J$28),IF($A446&lt;=Parameters!$J$30,Parameters!$I$28*Parameters!$J$28+Parameters!$I$29*(Parameters!$J$29-Parameters!$J$28)+Parameters!$I$30*($A446-Parameters!$J$29),Parameters!$I$28*Parameters!$J$28+Parameters!$I$29*(Parameters!$J$29-Parameters!$J$28)+Parameters!$I$30*(Parameters!$J$30-Parameters!$J$29)+Parameters!$I$31*($A446-Parameters!$J$30)))),_xlfn.IFS($A446&lt;=Parameters!$J$28,Parameters!$I$28*$A446,$A446&lt;=Parameters!$J$29,Parameters!$I$29*$A446,$A446&lt;=Parameters!$J$30,Parameters!$I$30*$A446,$A446&gt;Parameters!$J$30,Parameters!$I$31*$A446))</f>
        <v>57762.26</v>
      </c>
      <c r="AC446" s="290">
        <f t="shared" si="191"/>
        <v>130.98018140589571</v>
      </c>
      <c r="AD446" s="290" cm="1">
        <f t="array" ref="AD446">IF(Parameters!$F$55="No",IF($A446&lt;=Parameters!$J$34,Parameters!$I$34*$A446,IF($A446&lt;=Parameters!$J$35,Parameters!$I$34*Parameters!$J$34+Parameters!$I$35*($A446-Parameters!$J$34),IF($A446&lt;=Parameters!$J$36,Parameters!$I$34*Parameters!$J$34+Parameters!$I$35*(Parameters!$J$35-Parameters!$J$34)+Parameters!$I$36*($A446-Parameters!$J$35),Parameters!$I$34*Parameters!$J$34+Parameters!$I$35*(Parameters!$J$35-Parameters!$J$34)+Parameters!$I$36*(Parameters!$J$36-Parameters!$J$35)+Parameters!$I$37*($A446-Parameters!$J$36)))),_xlfn.IFS($A446&lt;=Parameters!$J$34,Parameters!$I$34*$A446,$A446&lt;=Parameters!$J$35,Parameters!$I$35*$A446,$A446&lt;=Parameters!$J$36,Parameters!$I$36*$A446,$A446&gt;Parameters!$J$36,Parameters!$I$37*$A446))</f>
        <v>60070.14</v>
      </c>
      <c r="AE446" s="290">
        <f t="shared" si="215"/>
        <v>136.21346938775511</v>
      </c>
      <c r="AF446" s="290" cm="1">
        <f t="array" ref="AF446">IF(Parameters!$F$55="No",IF($A446&lt;=Parameters!$J$39,Parameters!$I$39*$A446,IF($A446&lt;=Parameters!$J$40,Parameters!$I$39*Parameters!$J$39+Parameters!$I$40*($A446-Parameters!$J$39),IF($A446&lt;=Parameters!$J$41,Parameters!$I$39*Parameters!$J$39+Parameters!$I$40*(Parameters!$J$40-Parameters!$J$39)+Parameters!$I$41*($A446-Parameters!$J$40),Parameters!$I$39*Parameters!$J$39+Parameters!$I$40*(Parameters!$J$40-Parameters!$J$39)+Parameters!$I$41*(Parameters!$J$41-Parameters!$J$40)+Parameters!$I$42*($A446-Parameters!$J$41)))),_xlfn.IFS($A446&lt;=Parameters!$J$39,Parameters!$I$39*$A446,$A446&lt;=Parameters!$J$40,Parameters!$I$40*$A446,$A446&lt;=Parameters!$J$41,Parameters!$I$41*$A446,$A446&gt;Parameters!$J$41,Parameters!$I$42*$A446))</f>
        <v>63789.36</v>
      </c>
      <c r="AG446" s="290">
        <f t="shared" si="216"/>
        <v>144.64707482993197</v>
      </c>
      <c r="AI446" s="428">
        <f t="shared" si="192"/>
        <v>136.48999999999069</v>
      </c>
      <c r="AJ446" s="428">
        <f t="shared" si="193"/>
        <v>159.36000000000058</v>
      </c>
      <c r="AK446" s="428">
        <f t="shared" si="194"/>
        <v>143.54000000000087</v>
      </c>
      <c r="AL446" s="428">
        <f t="shared" si="195"/>
        <v>158.45999999999913</v>
      </c>
      <c r="AM446" s="428">
        <f t="shared" si="196"/>
        <v>136.48999999999069</v>
      </c>
      <c r="AN446" s="428">
        <f t="shared" si="197"/>
        <v>159.36000000000058</v>
      </c>
      <c r="AO446" s="428">
        <f t="shared" si="198"/>
        <v>143.54000000000087</v>
      </c>
      <c r="AP446" s="428">
        <f t="shared" si="199"/>
        <v>158.45999999999913</v>
      </c>
      <c r="AQ446" s="428">
        <f t="shared" si="200"/>
        <v>136.48999999999069</v>
      </c>
      <c r="AR446" s="428">
        <f t="shared" si="201"/>
        <v>159.36000000000058</v>
      </c>
      <c r="AS446" s="428">
        <f t="shared" si="202"/>
        <v>143.54000000000087</v>
      </c>
      <c r="AT446" s="428">
        <f t="shared" si="203"/>
        <v>158.45999999999913</v>
      </c>
      <c r="AU446" s="428">
        <f t="shared" si="204"/>
        <v>136.48999999999069</v>
      </c>
      <c r="AV446" s="428">
        <f t="shared" si="205"/>
        <v>159.36000000000058</v>
      </c>
      <c r="AW446" s="428">
        <f t="shared" si="206"/>
        <v>143.54000000000087</v>
      </c>
      <c r="AX446" s="428">
        <f t="shared" si="207"/>
        <v>158.45999999999913</v>
      </c>
    </row>
    <row r="447">
      <c r="A447" s="413">
        <v>442</v>
      </c>
      <c r="B447" s="290" cm="1">
        <f t="array" ref="B447">IF(Parameters!$C$55="No",IF($A447&lt;=Parameters!$D$23,Parameters!$C$23*$A447,IF($A447&lt;=Parameters!$D$24,Parameters!$C$23*Parameters!$D$23+Parameters!$C$24*($A447-Parameters!$D$23),IF($A447&lt;=Parameters!$D$25,Parameters!$C$23*Parameters!$D$23+Parameters!$C$24*(Parameters!$D$24-Parameters!$D$23)+Parameters!$C$25*($A447-Parameters!$D$24),Parameters!$C$23*Parameters!$D$23+Parameters!$C$24*(Parameters!$D$24-Parameters!$D$23)+Parameters!$C$25*(Parameters!$D$25-Parameters!$D$24)+Parameters!$C$26*($A447-Parameters!$D$25)))),_xlfn.IFS($A447&lt;=Parameters!$D$23,Parameters!$C$23*$A447,$A447&lt;=Parameters!$D$24,Parameters!$C$24*$A447,$A447&lt;=Parameters!$D$25,Parameters!$C$25*$A447,$A447&gt;Parameters!$D$25,Parameters!$C$26*$A447))</f>
        <v>46732.58</v>
      </c>
      <c r="C447" s="290">
        <f t="shared" si="208"/>
        <v>105.72981900452488</v>
      </c>
      <c r="D447" s="290" cm="1">
        <f t="array" ref="D447">IF(Parameters!$C$55="No",IF($A447&lt;=Parameters!$D$28,Parameters!$C$28*$A447,IF($A447&lt;=Parameters!$D$29,Parameters!$C$28*Parameters!$D$28+Parameters!$C$29*($A447-Parameters!$D$28),IF($A447&lt;=Parameters!$D$30,Parameters!$C$28*Parameters!$D$28+Parameters!$C$29*(Parameters!$D$29-Parameters!$D$28)+Parameters!$C$30*($A447-Parameters!$D$29),Parameters!$C$28*Parameters!$D$28+Parameters!$C$29*(Parameters!$D$29-Parameters!$D$28)+Parameters!$C$30*(Parameters!$D$30-Parameters!$D$29)+Parameters!$C$31*($A447-Parameters!$D$30)))),_xlfn.IFS($A447&lt;=Parameters!$D$28,Parameters!$C$28*$A447,$A447&lt;=Parameters!$D$29,Parameters!$C$29*$A447,$A447&lt;=Parameters!$D$30,Parameters!$C$30*$A447,$A447&gt;Parameters!$D$30,Parameters!$C$31*$A447))</f>
        <v>57921.62</v>
      </c>
      <c r="E447" s="290">
        <f t="shared" si="208"/>
        <v>131.04438914027151</v>
      </c>
      <c r="F447" s="290" cm="1">
        <f t="array" ref="F447">IF(Parameters!$C$55="No",IF($A447&lt;=Parameters!$D$34,Parameters!$C$34*$A447,IF($A447&lt;=Parameters!$D$35,Parameters!$C$34*Parameters!$D$34+Parameters!$C$35*($A447-Parameters!$D$34),IF($A447&lt;=Parameters!$D$36,Parameters!$C$34*Parameters!$D$34+Parameters!$C$35*(Parameters!$D$35-Parameters!$D$34)+Parameters!$C$36*($A447-Parameters!$D$35),Parameters!$C$34*Parameters!$D$34+Parameters!$C$35*(Parameters!$D$35-Parameters!$D$34)+Parameters!$C$36*(Parameters!$D$36-Parameters!$D$35)+Parameters!$C$37*($A447-Parameters!$D$36)))),_xlfn.IFS($A447&lt;=Parameters!$D$34,Parameters!$C$34*$A447,$A447&lt;=Parameters!$D$35,Parameters!$C$35*$A447,$A447&lt;=Parameters!$D$36,Parameters!$C$36*$A447,$A447&gt;Parameters!$D$36,Parameters!$C$37*$A447))</f>
        <v>60213.68</v>
      </c>
      <c r="G447" s="290">
        <f t="shared" si="209"/>
        <v>136.23004524886878</v>
      </c>
      <c r="H447" s="290" cm="1">
        <f t="array" ref="H447">IF(Parameters!$C$55="No",IF($A447&lt;=Parameters!$D$39,Parameters!$C$39*$A447,IF($A447&lt;=Parameters!$D$40,Parameters!$C$39*Parameters!$D$39+Parameters!$C$40*($A447-Parameters!$D$39),IF($A447&lt;=Parameters!$D$41,Parameters!$C$39*Parameters!$D$39+Parameters!$C$40*(Parameters!$D$40-Parameters!$D$39)+Parameters!$C$41*($A447-Parameters!$D$40),Parameters!$C$39*Parameters!$D$39+Parameters!$C$40*(Parameters!$D$40-Parameters!$D$39)+Parameters!$C$41*(Parameters!$D$41-Parameters!$D$40)+Parameters!$C$42*($A447-Parameters!$D$41)))),_xlfn.IFS($A447&lt;=Parameters!$D$39,Parameters!$C$39*$A447,$A447&lt;=Parameters!$D$40,Parameters!$C$40*$A447,$A447&lt;=Parameters!$D$41,Parameters!$C$41*$A447,$A447&gt;Parameters!$D$41,Parameters!$C$42*$A447))</f>
        <v>63947.82</v>
      </c>
      <c r="I447" s="290">
        <f t="shared" si="210"/>
        <v>144.6783257918552</v>
      </c>
      <c r="J447" s="290" cm="1">
        <f t="array" ref="J447">IF(Parameters!$D$55="No",IF($A447&lt;=Parameters!$F$23,Parameters!$E$23*$A447,IF($A447&lt;=Parameters!$F$24,Parameters!$E$23*Parameters!$F$23+Parameters!$E$24*($A447-Parameters!$F$23),IF($A447&lt;=Parameters!$F$25,Parameters!$E$23*Parameters!$F$23+Parameters!$E$24*(Parameters!$F$24-Parameters!$F$23)+Parameters!$E$25*($A447-Parameters!$F$24),Parameters!$E$23*Parameters!$F$23+Parameters!$E$24*(Parameters!$F$24-Parameters!$F$23)+Parameters!$E$25*(Parameters!$F$25-Parameters!$F$24)+Parameters!$E$26*($A447-Parameters!$F$25)))),_xlfn.IFS($A447&lt;=Parameters!$F$23,Parameters!$E$23*$A447,$A447&lt;=Parameters!$F$24,Parameters!$E$24*$A447,$A447&lt;=Parameters!$F$25,Parameters!$E$25*$A447,$A447&gt;Parameters!$F$25,Parameters!$E$26*$A447))</f>
        <v>46732.58</v>
      </c>
      <c r="K447" s="290">
        <f t="shared" si="186"/>
        <v>105.72981900452488</v>
      </c>
      <c r="L447" s="290" cm="1">
        <f t="array" ref="L447">IF(Parameters!$D$55="No",IF($A447&lt;=Parameters!$F$28,Parameters!$E$28*$A447,IF($A447&lt;=Parameters!$F$29,Parameters!$E$28*Parameters!$F$28+Parameters!$E$29*($A447-Parameters!$F$28),IF($A447&lt;=Parameters!$F$30,Parameters!$E$28*Parameters!$F$28+Parameters!$E$29*(Parameters!$F$29-Parameters!$F$28)+Parameters!$E$30*($A447-Parameters!$F$29),Parameters!$E$28*Parameters!$F$28+Parameters!$E$29*(Parameters!$F$29-Parameters!$F$28)+Parameters!$E$30*(Parameters!$F$30-Parameters!$F$29)+Parameters!$E$31*($A447-Parameters!$F$30)))),_xlfn.IFS($A447&lt;=Parameters!$F$28,Parameters!$E$28*$A447,$A447&lt;=Parameters!$F$29,Parameters!$E$29*$A447,$A447&lt;=Parameters!$F$30,Parameters!$E$30*$A447,$A447&gt;Parameters!$F$30,Parameters!$E$31*$A447))</f>
        <v>57921.62</v>
      </c>
      <c r="M447" s="290">
        <f t="shared" si="187"/>
        <v>131.04438914027151</v>
      </c>
      <c r="N447" s="290" cm="1">
        <f t="array" ref="N447">IF(Parameters!$D$55="No",IF($A447&lt;=Parameters!$F$34,Parameters!$E$34*$A447,IF($A447&lt;=Parameters!$F$35,Parameters!$E$34*Parameters!$F$34+Parameters!$E$35*($A447-Parameters!$F$34),IF($A447&lt;=Parameters!$F$36,Parameters!$E$34*Parameters!$F$34+Parameters!$E$35*(Parameters!$F$35-Parameters!$F$34)+Parameters!$E$36*($A447-Parameters!$F$35),Parameters!$E$34*Parameters!$F$34+Parameters!$E$35*(Parameters!$F$35-Parameters!$F$34)+Parameters!$E$36*(Parameters!$F$36-Parameters!$F$35)+Parameters!$E$37*($A447-Parameters!$F$36)))),_xlfn.IFS($A447&lt;=Parameters!$F$34,Parameters!$E$34*$A447,$A447&lt;=Parameters!$F$35,Parameters!$E$35*$A447,$A447&lt;=Parameters!$F$36,Parameters!$E$36*$A447,$A447&gt;Parameters!$F$36,Parameters!$E$37*$A447))</f>
        <v>60213.68</v>
      </c>
      <c r="O447" s="290">
        <f t="shared" si="211"/>
        <v>136.23004524886878</v>
      </c>
      <c r="P447" s="290" cm="1">
        <f t="array" ref="P447">IF(Parameters!$D$55="No",IF($A447&lt;=Parameters!$F$39,Parameters!$E$39*$A447,IF($A447&lt;=Parameters!$F$40,Parameters!$E$39*Parameters!$F$39+Parameters!$E$40*($A447-Parameters!$F$39),IF($A447&lt;=Parameters!$F$41,Parameters!$E$39*Parameters!$F$39+Parameters!$E$40*(Parameters!$F$40-Parameters!$F$39)+Parameters!$E$41*($A447-Parameters!$F$40),Parameters!$E$39*Parameters!$F$39+Parameters!$E$40*(Parameters!$F$40-Parameters!$F$39)+Parameters!$E$41*(Parameters!$F$41-Parameters!$F$40)+Parameters!$E$42*($A447-Parameters!$F$41)))),_xlfn.IFS($A447&lt;=Parameters!$F$39,Parameters!$E$39*$A447,$A447&lt;=Parameters!$F$40,Parameters!$E$40*$A447,$A447&lt;=Parameters!$F$41,Parameters!$E$41*$A447,$A447&gt;Parameters!$F$41,Parameters!$E$42*$A447))</f>
        <v>63947.82</v>
      </c>
      <c r="Q447" s="290">
        <f t="shared" si="212"/>
        <v>144.6783257918552</v>
      </c>
      <c r="R447" s="290" cm="1">
        <f t="array" ref="R447">IF(Parameters!$E$55="No",IF($A447&lt;=Parameters!$H$23,Parameters!$G$23*$A447,IF($A447&lt;=Parameters!$H$24,Parameters!$G$23*Parameters!$H$23+Parameters!$G$24*($A447-Parameters!$H$23),IF($A447&lt;=Parameters!$H$25,Parameters!$G$23*Parameters!$H$23+Parameters!$G$24*(Parameters!$H$24-Parameters!$H$23)+Parameters!$G$25*($A447-Parameters!$H$24),Parameters!$G$23*Parameters!$H$23+Parameters!$G$24*(Parameters!$H$24-Parameters!$H$23)+Parameters!$G$25*(Parameters!$H$25-Parameters!$H$24)+Parameters!$G$26*($A447-Parameters!$H$25)))),_xlfn.IFS($A447&lt;=Parameters!$H$23,Parameters!$G$23*$A447,$A447&lt;=Parameters!$H$24,Parameters!$G$24*$A447,$A447&lt;=Parameters!$H$25,Parameters!$G$25*$A447,$A447&gt;Parameters!$H$25,Parameters!$G$26*$A447))</f>
        <v>46732.58</v>
      </c>
      <c r="S447" s="290">
        <f t="shared" si="188"/>
        <v>105.72981900452488</v>
      </c>
      <c r="T447" s="290" cm="1">
        <f t="array" ref="T447">IF(Parameters!$E$55="No",IF($A447&lt;=Parameters!$H$28,Parameters!$G$28*$A447,IF($A447&lt;=Parameters!$H$29,Parameters!$G$28*Parameters!$H$28+Parameters!$G$29*($A447-Parameters!$H$28),IF($A447&lt;=Parameters!$H$30,Parameters!$G$28*Parameters!$H$28+Parameters!$G$29*(Parameters!$H$29-Parameters!$H$28)+Parameters!$G$30*($A447-Parameters!$H$29),Parameters!$G$28*Parameters!$H$28+Parameters!$G$29*(Parameters!$H$29-Parameters!$H$28)+Parameters!$G$30*(Parameters!$H$30-Parameters!$H$29)+Parameters!$G$31*($A447-Parameters!$H$30)))),_xlfn.IFS($A447&lt;=Parameters!$H$28,Parameters!$G$28*$A447,$A447&lt;=Parameters!$H$29,Parameters!$G$29*$A447,$A447&lt;=Parameters!$H$30,Parameters!$G$30*$A447,$A447&gt;Parameters!$H$30,Parameters!$G$31*$A447))</f>
        <v>57921.62</v>
      </c>
      <c r="U447" s="290">
        <f t="shared" si="189"/>
        <v>131.04438914027151</v>
      </c>
      <c r="V447" s="290" cm="1">
        <f t="array" ref="V447">IF(Parameters!$E$55="No",IF($A447&lt;=Parameters!$H$34,Parameters!$G$34*$A447,IF($A447&lt;=Parameters!$H$35,Parameters!$G$34*Parameters!$H$34+Parameters!$G$35*($A447-Parameters!$H$34),IF($A447&lt;=Parameters!$H$36,Parameters!$G$34*Parameters!$H$34+Parameters!$G$35*(Parameters!$H$35-Parameters!$H$34)+Parameters!$G$36*($A447-Parameters!$H$35),Parameters!$G$34*Parameters!$H$34+Parameters!$G$35*(Parameters!$H$35-Parameters!$H$34)+Parameters!$G$36*(Parameters!$H$36-Parameters!$H$35)+Parameters!$G$37*($A447-Parameters!$H$36)))),_xlfn.IFS($A447&lt;=Parameters!$H$34,Parameters!$G$34*$A447,$A447&lt;=Parameters!$H$35,Parameters!$G$35*$A447,$A447&lt;=Parameters!$H$36,Parameters!$G$36*$A447,$A447&gt;Parameters!$H$36,Parameters!$G$37*$A447))</f>
        <v>60213.68</v>
      </c>
      <c r="W447" s="290">
        <f t="shared" si="213"/>
        <v>136.23004524886878</v>
      </c>
      <c r="X447" s="290" cm="1">
        <f t="array" ref="X447">IF(Parameters!$E$55="No",IF($A447&lt;=Parameters!$H$39,Parameters!$G$39*$A447,IF($A447&lt;=Parameters!$H$40,Parameters!$G$39*Parameters!$H$39+Parameters!$G$40*($A447-Parameters!$H$39),IF($A447&lt;=Parameters!$H$41,Parameters!$G$39*Parameters!$H$39+Parameters!$G$40*(Parameters!$H$40-Parameters!$H$39)+Parameters!$G$41*($A447-Parameters!$H$40),Parameters!$G$39*Parameters!$H$39+Parameters!$G$40*(Parameters!$H$40-Parameters!$H$39)+Parameters!$G$41*(Parameters!$H$41-Parameters!$H$40)+Parameters!$G$42*($A447-Parameters!$H$41)))),_xlfn.IFS($A447&lt;=Parameters!$H$39,Parameters!$G$39*$A447,$A447&lt;=Parameters!$H$40,Parameters!$G$40*$A447,$A447&lt;=Parameters!$H$41,Parameters!$G$41*$A447,$A447&gt;Parameters!$H$41,Parameters!$G$42*$A447))</f>
        <v>63947.82</v>
      </c>
      <c r="Y447" s="290">
        <f t="shared" si="214"/>
        <v>144.6783257918552</v>
      </c>
      <c r="Z447" s="290" cm="1">
        <f t="array" ref="Z447">IF(Parameters!$F$55="No",IF($A447&lt;=Parameters!$J$23,Parameters!$I$23*$A447,IF($A447&lt;=Parameters!$J$24,Parameters!$I$23*Parameters!$J$23+Parameters!$I$24*($A447-Parameters!$J$23),IF($A447&lt;=Parameters!$J$25,Parameters!$I$23*Parameters!$J$23+Parameters!$I$24*(Parameters!$J$24-Parameters!$J$23)+Parameters!$I$25*($A447-Parameters!$J$24),Parameters!$I$23*Parameters!$J$23+Parameters!$I$24*(Parameters!$J$24-Parameters!$J$23)+Parameters!$I$25*(Parameters!$J$25-Parameters!$J$24)+Parameters!$I$26*($A447-Parameters!$J$25)))),_xlfn.IFS($A447&lt;=Parameters!$J$23,Parameters!$I$23*$A447,$A447&lt;=Parameters!$J$24,Parameters!$I$24*$A447,$A447&lt;=Parameters!$J$25,Parameters!$I$25*$A447,$A447&gt;Parameters!$J$25,Parameters!$I$26*$A447))</f>
        <v>46732.58</v>
      </c>
      <c r="AA447" s="290">
        <f t="shared" si="190"/>
        <v>105.72981900452488</v>
      </c>
      <c r="AB447" s="290" cm="1">
        <f t="array" ref="AB447">IF(Parameters!$F$55="No",IF($A447&lt;=Parameters!$J$28,Parameters!$I$28*$A447,IF($A447&lt;=Parameters!$J$29,Parameters!$I$28*Parameters!$J$28+Parameters!$I$29*($A447-Parameters!$J$28),IF($A447&lt;=Parameters!$J$30,Parameters!$I$28*Parameters!$J$28+Parameters!$I$29*(Parameters!$J$29-Parameters!$J$28)+Parameters!$I$30*($A447-Parameters!$J$29),Parameters!$I$28*Parameters!$J$28+Parameters!$I$29*(Parameters!$J$29-Parameters!$J$28)+Parameters!$I$30*(Parameters!$J$30-Parameters!$J$29)+Parameters!$I$31*($A447-Parameters!$J$30)))),_xlfn.IFS($A447&lt;=Parameters!$J$28,Parameters!$I$28*$A447,$A447&lt;=Parameters!$J$29,Parameters!$I$29*$A447,$A447&lt;=Parameters!$J$30,Parameters!$I$30*$A447,$A447&gt;Parameters!$J$30,Parameters!$I$31*$A447))</f>
        <v>57921.62</v>
      </c>
      <c r="AC447" s="290">
        <f t="shared" si="191"/>
        <v>131.04438914027151</v>
      </c>
      <c r="AD447" s="290" cm="1">
        <f t="array" ref="AD447">IF(Parameters!$F$55="No",IF($A447&lt;=Parameters!$J$34,Parameters!$I$34*$A447,IF($A447&lt;=Parameters!$J$35,Parameters!$I$34*Parameters!$J$34+Parameters!$I$35*($A447-Parameters!$J$34),IF($A447&lt;=Parameters!$J$36,Parameters!$I$34*Parameters!$J$34+Parameters!$I$35*(Parameters!$J$35-Parameters!$J$34)+Parameters!$I$36*($A447-Parameters!$J$35),Parameters!$I$34*Parameters!$J$34+Parameters!$I$35*(Parameters!$J$35-Parameters!$J$34)+Parameters!$I$36*(Parameters!$J$36-Parameters!$J$35)+Parameters!$I$37*($A447-Parameters!$J$36)))),_xlfn.IFS($A447&lt;=Parameters!$J$34,Parameters!$I$34*$A447,$A447&lt;=Parameters!$J$35,Parameters!$I$35*$A447,$A447&lt;=Parameters!$J$36,Parameters!$I$36*$A447,$A447&gt;Parameters!$J$36,Parameters!$I$37*$A447))</f>
        <v>60213.68</v>
      </c>
      <c r="AE447" s="290">
        <f t="shared" si="215"/>
        <v>136.23004524886878</v>
      </c>
      <c r="AF447" s="290" cm="1">
        <f t="array" ref="AF447">IF(Parameters!$F$55="No",IF($A447&lt;=Parameters!$J$39,Parameters!$I$39*$A447,IF($A447&lt;=Parameters!$J$40,Parameters!$I$39*Parameters!$J$39+Parameters!$I$40*($A447-Parameters!$J$39),IF($A447&lt;=Parameters!$J$41,Parameters!$I$39*Parameters!$J$39+Parameters!$I$40*(Parameters!$J$40-Parameters!$J$39)+Parameters!$I$41*($A447-Parameters!$J$40),Parameters!$I$39*Parameters!$J$39+Parameters!$I$40*(Parameters!$J$40-Parameters!$J$39)+Parameters!$I$41*(Parameters!$J$41-Parameters!$J$40)+Parameters!$I$42*($A447-Parameters!$J$41)))),_xlfn.IFS($A447&lt;=Parameters!$J$39,Parameters!$I$39*$A447,$A447&lt;=Parameters!$J$40,Parameters!$I$40*$A447,$A447&lt;=Parameters!$J$41,Parameters!$I$41*$A447,$A447&gt;Parameters!$J$41,Parameters!$I$42*$A447))</f>
        <v>63947.82</v>
      </c>
      <c r="AG447" s="290">
        <f t="shared" si="216"/>
        <v>144.6783257918552</v>
      </c>
      <c r="AI447" s="428">
        <f t="shared" si="192"/>
        <v>136.49000000000524</v>
      </c>
      <c r="AJ447" s="428">
        <f t="shared" si="193"/>
        <v>159.36000000000058</v>
      </c>
      <c r="AK447" s="428">
        <f t="shared" si="194"/>
        <v>143.54000000000087</v>
      </c>
      <c r="AL447" s="428">
        <f t="shared" si="195"/>
        <v>158.45999999999913</v>
      </c>
      <c r="AM447" s="428">
        <f t="shared" si="196"/>
        <v>136.49000000000524</v>
      </c>
      <c r="AN447" s="428">
        <f t="shared" si="197"/>
        <v>159.36000000000058</v>
      </c>
      <c r="AO447" s="428">
        <f t="shared" si="198"/>
        <v>143.54000000000087</v>
      </c>
      <c r="AP447" s="428">
        <f t="shared" si="199"/>
        <v>158.45999999999913</v>
      </c>
      <c r="AQ447" s="428">
        <f t="shared" si="200"/>
        <v>136.49000000000524</v>
      </c>
      <c r="AR447" s="428">
        <f t="shared" si="201"/>
        <v>159.36000000000058</v>
      </c>
      <c r="AS447" s="428">
        <f t="shared" si="202"/>
        <v>143.54000000000087</v>
      </c>
      <c r="AT447" s="428">
        <f t="shared" si="203"/>
        <v>158.45999999999913</v>
      </c>
      <c r="AU447" s="428">
        <f t="shared" si="204"/>
        <v>136.49000000000524</v>
      </c>
      <c r="AV447" s="428">
        <f t="shared" si="205"/>
        <v>159.36000000000058</v>
      </c>
      <c r="AW447" s="428">
        <f t="shared" si="206"/>
        <v>143.54000000000087</v>
      </c>
      <c r="AX447" s="428">
        <f t="shared" si="207"/>
        <v>158.45999999999913</v>
      </c>
    </row>
    <row r="448">
      <c r="A448" s="413">
        <v>443</v>
      </c>
      <c r="B448" s="290" cm="1">
        <f t="array" ref="B448">IF(Parameters!$C$55="No",IF($A448&lt;=Parameters!$D$23,Parameters!$C$23*$A448,IF($A448&lt;=Parameters!$D$24,Parameters!$C$23*Parameters!$D$23+Parameters!$C$24*($A448-Parameters!$D$23),IF($A448&lt;=Parameters!$D$25,Parameters!$C$23*Parameters!$D$23+Parameters!$C$24*(Parameters!$D$24-Parameters!$D$23)+Parameters!$C$25*($A448-Parameters!$D$24),Parameters!$C$23*Parameters!$D$23+Parameters!$C$24*(Parameters!$D$24-Parameters!$D$23)+Parameters!$C$25*(Parameters!$D$25-Parameters!$D$24)+Parameters!$C$26*($A448-Parameters!$D$25)))),_xlfn.IFS($A448&lt;=Parameters!$D$23,Parameters!$C$23*$A448,$A448&lt;=Parameters!$D$24,Parameters!$C$24*$A448,$A448&lt;=Parameters!$D$25,Parameters!$C$25*$A448,$A448&gt;Parameters!$D$25,Parameters!$C$26*$A448))</f>
        <v>46869.07</v>
      </c>
      <c r="C448" s="290">
        <f t="shared" si="208"/>
        <v>105.79925507900677</v>
      </c>
      <c r="D448" s="290" cm="1">
        <f t="array" ref="D448">IF(Parameters!$C$55="No",IF($A448&lt;=Parameters!$D$28,Parameters!$C$28*$A448,IF($A448&lt;=Parameters!$D$29,Parameters!$C$28*Parameters!$D$28+Parameters!$C$29*($A448-Parameters!$D$28),IF($A448&lt;=Parameters!$D$30,Parameters!$C$28*Parameters!$D$28+Parameters!$C$29*(Parameters!$D$29-Parameters!$D$28)+Parameters!$C$30*($A448-Parameters!$D$29),Parameters!$C$28*Parameters!$D$28+Parameters!$C$29*(Parameters!$D$29-Parameters!$D$28)+Parameters!$C$30*(Parameters!$D$30-Parameters!$D$29)+Parameters!$C$31*($A448-Parameters!$D$30)))),_xlfn.IFS($A448&lt;=Parameters!$D$28,Parameters!$C$28*$A448,$A448&lt;=Parameters!$D$29,Parameters!$C$29*$A448,$A448&lt;=Parameters!$D$30,Parameters!$C$30*$A448,$A448&gt;Parameters!$D$30,Parameters!$C$31*$A448))</f>
        <v>58080.98</v>
      </c>
      <c r="E448" s="290">
        <f t="shared" si="208"/>
        <v>131.10830699774266</v>
      </c>
      <c r="F448" s="290" cm="1">
        <f t="array" ref="F448">IF(Parameters!$C$55="No",IF($A448&lt;=Parameters!$D$34,Parameters!$C$34*$A448,IF($A448&lt;=Parameters!$D$35,Parameters!$C$34*Parameters!$D$34+Parameters!$C$35*($A448-Parameters!$D$34),IF($A448&lt;=Parameters!$D$36,Parameters!$C$34*Parameters!$D$34+Parameters!$C$35*(Parameters!$D$35-Parameters!$D$34)+Parameters!$C$36*($A448-Parameters!$D$35),Parameters!$C$34*Parameters!$D$34+Parameters!$C$35*(Parameters!$D$35-Parameters!$D$34)+Parameters!$C$36*(Parameters!$D$36-Parameters!$D$35)+Parameters!$C$37*($A448-Parameters!$D$36)))),_xlfn.IFS($A448&lt;=Parameters!$D$34,Parameters!$C$34*$A448,$A448&lt;=Parameters!$D$35,Parameters!$C$35*$A448,$A448&lt;=Parameters!$D$36,Parameters!$C$36*$A448,$A448&gt;Parameters!$D$36,Parameters!$C$37*$A448))</f>
        <v>60357.219999999994</v>
      </c>
      <c r="G448" s="290">
        <f t="shared" si="209"/>
        <v>136.24654627539502</v>
      </c>
      <c r="H448" s="290" cm="1">
        <f t="array" ref="H448">IF(Parameters!$C$55="No",IF($A448&lt;=Parameters!$D$39,Parameters!$C$39*$A448,IF($A448&lt;=Parameters!$D$40,Parameters!$C$39*Parameters!$D$39+Parameters!$C$40*($A448-Parameters!$D$39),IF($A448&lt;=Parameters!$D$41,Parameters!$C$39*Parameters!$D$39+Parameters!$C$40*(Parameters!$D$40-Parameters!$D$39)+Parameters!$C$41*($A448-Parameters!$D$40),Parameters!$C$39*Parameters!$D$39+Parameters!$C$40*(Parameters!$D$40-Parameters!$D$39)+Parameters!$C$41*(Parameters!$D$41-Parameters!$D$40)+Parameters!$C$42*($A448-Parameters!$D$41)))),_xlfn.IFS($A448&lt;=Parameters!$D$39,Parameters!$C$39*$A448,$A448&lt;=Parameters!$D$40,Parameters!$C$40*$A448,$A448&lt;=Parameters!$D$41,Parameters!$C$41*$A448,$A448&gt;Parameters!$D$41,Parameters!$C$42*$A448))</f>
        <v>64106.28</v>
      </c>
      <c r="I448" s="290">
        <f t="shared" si="210"/>
        <v>144.70943566591421</v>
      </c>
      <c r="J448" s="290" cm="1">
        <f t="array" ref="J448">IF(Parameters!$D$55="No",IF($A448&lt;=Parameters!$F$23,Parameters!$E$23*$A448,IF($A448&lt;=Parameters!$F$24,Parameters!$E$23*Parameters!$F$23+Parameters!$E$24*($A448-Parameters!$F$23),IF($A448&lt;=Parameters!$F$25,Parameters!$E$23*Parameters!$F$23+Parameters!$E$24*(Parameters!$F$24-Parameters!$F$23)+Parameters!$E$25*($A448-Parameters!$F$24),Parameters!$E$23*Parameters!$F$23+Parameters!$E$24*(Parameters!$F$24-Parameters!$F$23)+Parameters!$E$25*(Parameters!$F$25-Parameters!$F$24)+Parameters!$E$26*($A448-Parameters!$F$25)))),_xlfn.IFS($A448&lt;=Parameters!$F$23,Parameters!$E$23*$A448,$A448&lt;=Parameters!$F$24,Parameters!$E$24*$A448,$A448&lt;=Parameters!$F$25,Parameters!$E$25*$A448,$A448&gt;Parameters!$F$25,Parameters!$E$26*$A448))</f>
        <v>46869.07</v>
      </c>
      <c r="K448" s="290">
        <f t="shared" si="186"/>
        <v>105.79925507900677</v>
      </c>
      <c r="L448" s="290" cm="1">
        <f t="array" ref="L448">IF(Parameters!$D$55="No",IF($A448&lt;=Parameters!$F$28,Parameters!$E$28*$A448,IF($A448&lt;=Parameters!$F$29,Parameters!$E$28*Parameters!$F$28+Parameters!$E$29*($A448-Parameters!$F$28),IF($A448&lt;=Parameters!$F$30,Parameters!$E$28*Parameters!$F$28+Parameters!$E$29*(Parameters!$F$29-Parameters!$F$28)+Parameters!$E$30*($A448-Parameters!$F$29),Parameters!$E$28*Parameters!$F$28+Parameters!$E$29*(Parameters!$F$29-Parameters!$F$28)+Parameters!$E$30*(Parameters!$F$30-Parameters!$F$29)+Parameters!$E$31*($A448-Parameters!$F$30)))),_xlfn.IFS($A448&lt;=Parameters!$F$28,Parameters!$E$28*$A448,$A448&lt;=Parameters!$F$29,Parameters!$E$29*$A448,$A448&lt;=Parameters!$F$30,Parameters!$E$30*$A448,$A448&gt;Parameters!$F$30,Parameters!$E$31*$A448))</f>
        <v>58080.98</v>
      </c>
      <c r="M448" s="290">
        <f t="shared" si="187"/>
        <v>131.10830699774266</v>
      </c>
      <c r="N448" s="290" cm="1">
        <f t="array" ref="N448">IF(Parameters!$D$55="No",IF($A448&lt;=Parameters!$F$34,Parameters!$E$34*$A448,IF($A448&lt;=Parameters!$F$35,Parameters!$E$34*Parameters!$F$34+Parameters!$E$35*($A448-Parameters!$F$34),IF($A448&lt;=Parameters!$F$36,Parameters!$E$34*Parameters!$F$34+Parameters!$E$35*(Parameters!$F$35-Parameters!$F$34)+Parameters!$E$36*($A448-Parameters!$F$35),Parameters!$E$34*Parameters!$F$34+Parameters!$E$35*(Parameters!$F$35-Parameters!$F$34)+Parameters!$E$36*(Parameters!$F$36-Parameters!$F$35)+Parameters!$E$37*($A448-Parameters!$F$36)))),_xlfn.IFS($A448&lt;=Parameters!$F$34,Parameters!$E$34*$A448,$A448&lt;=Parameters!$F$35,Parameters!$E$35*$A448,$A448&lt;=Parameters!$F$36,Parameters!$E$36*$A448,$A448&gt;Parameters!$F$36,Parameters!$E$37*$A448))</f>
        <v>60357.219999999994</v>
      </c>
      <c r="O448" s="290">
        <f t="shared" si="211"/>
        <v>136.24654627539502</v>
      </c>
      <c r="P448" s="290" cm="1">
        <f t="array" ref="P448">IF(Parameters!$D$55="No",IF($A448&lt;=Parameters!$F$39,Parameters!$E$39*$A448,IF($A448&lt;=Parameters!$F$40,Parameters!$E$39*Parameters!$F$39+Parameters!$E$40*($A448-Parameters!$F$39),IF($A448&lt;=Parameters!$F$41,Parameters!$E$39*Parameters!$F$39+Parameters!$E$40*(Parameters!$F$40-Parameters!$F$39)+Parameters!$E$41*($A448-Parameters!$F$40),Parameters!$E$39*Parameters!$F$39+Parameters!$E$40*(Parameters!$F$40-Parameters!$F$39)+Parameters!$E$41*(Parameters!$F$41-Parameters!$F$40)+Parameters!$E$42*($A448-Parameters!$F$41)))),_xlfn.IFS($A448&lt;=Parameters!$F$39,Parameters!$E$39*$A448,$A448&lt;=Parameters!$F$40,Parameters!$E$40*$A448,$A448&lt;=Parameters!$F$41,Parameters!$E$41*$A448,$A448&gt;Parameters!$F$41,Parameters!$E$42*$A448))</f>
        <v>64106.28</v>
      </c>
      <c r="Q448" s="290">
        <f t="shared" si="212"/>
        <v>144.70943566591421</v>
      </c>
      <c r="R448" s="290" cm="1">
        <f t="array" ref="R448">IF(Parameters!$E$55="No",IF($A448&lt;=Parameters!$H$23,Parameters!$G$23*$A448,IF($A448&lt;=Parameters!$H$24,Parameters!$G$23*Parameters!$H$23+Parameters!$G$24*($A448-Parameters!$H$23),IF($A448&lt;=Parameters!$H$25,Parameters!$G$23*Parameters!$H$23+Parameters!$G$24*(Parameters!$H$24-Parameters!$H$23)+Parameters!$G$25*($A448-Parameters!$H$24),Parameters!$G$23*Parameters!$H$23+Parameters!$G$24*(Parameters!$H$24-Parameters!$H$23)+Parameters!$G$25*(Parameters!$H$25-Parameters!$H$24)+Parameters!$G$26*($A448-Parameters!$H$25)))),_xlfn.IFS($A448&lt;=Parameters!$H$23,Parameters!$G$23*$A448,$A448&lt;=Parameters!$H$24,Parameters!$G$24*$A448,$A448&lt;=Parameters!$H$25,Parameters!$G$25*$A448,$A448&gt;Parameters!$H$25,Parameters!$G$26*$A448))</f>
        <v>46869.07</v>
      </c>
      <c r="S448" s="290">
        <f t="shared" si="188"/>
        <v>105.79925507900677</v>
      </c>
      <c r="T448" s="290" cm="1">
        <f t="array" ref="T448">IF(Parameters!$E$55="No",IF($A448&lt;=Parameters!$H$28,Parameters!$G$28*$A448,IF($A448&lt;=Parameters!$H$29,Parameters!$G$28*Parameters!$H$28+Parameters!$G$29*($A448-Parameters!$H$28),IF($A448&lt;=Parameters!$H$30,Parameters!$G$28*Parameters!$H$28+Parameters!$G$29*(Parameters!$H$29-Parameters!$H$28)+Parameters!$G$30*($A448-Parameters!$H$29),Parameters!$G$28*Parameters!$H$28+Parameters!$G$29*(Parameters!$H$29-Parameters!$H$28)+Parameters!$G$30*(Parameters!$H$30-Parameters!$H$29)+Parameters!$G$31*($A448-Parameters!$H$30)))),_xlfn.IFS($A448&lt;=Parameters!$H$28,Parameters!$G$28*$A448,$A448&lt;=Parameters!$H$29,Parameters!$G$29*$A448,$A448&lt;=Parameters!$H$30,Parameters!$G$30*$A448,$A448&gt;Parameters!$H$30,Parameters!$G$31*$A448))</f>
        <v>58080.98</v>
      </c>
      <c r="U448" s="290">
        <f t="shared" si="189"/>
        <v>131.10830699774266</v>
      </c>
      <c r="V448" s="290" cm="1">
        <f t="array" ref="V448">IF(Parameters!$E$55="No",IF($A448&lt;=Parameters!$H$34,Parameters!$G$34*$A448,IF($A448&lt;=Parameters!$H$35,Parameters!$G$34*Parameters!$H$34+Parameters!$G$35*($A448-Parameters!$H$34),IF($A448&lt;=Parameters!$H$36,Parameters!$G$34*Parameters!$H$34+Parameters!$G$35*(Parameters!$H$35-Parameters!$H$34)+Parameters!$G$36*($A448-Parameters!$H$35),Parameters!$G$34*Parameters!$H$34+Parameters!$G$35*(Parameters!$H$35-Parameters!$H$34)+Parameters!$G$36*(Parameters!$H$36-Parameters!$H$35)+Parameters!$G$37*($A448-Parameters!$H$36)))),_xlfn.IFS($A448&lt;=Parameters!$H$34,Parameters!$G$34*$A448,$A448&lt;=Parameters!$H$35,Parameters!$G$35*$A448,$A448&lt;=Parameters!$H$36,Parameters!$G$36*$A448,$A448&gt;Parameters!$H$36,Parameters!$G$37*$A448))</f>
        <v>60357.219999999994</v>
      </c>
      <c r="W448" s="290">
        <f t="shared" si="213"/>
        <v>136.24654627539502</v>
      </c>
      <c r="X448" s="290" cm="1">
        <f t="array" ref="X448">IF(Parameters!$E$55="No",IF($A448&lt;=Parameters!$H$39,Parameters!$G$39*$A448,IF($A448&lt;=Parameters!$H$40,Parameters!$G$39*Parameters!$H$39+Parameters!$G$40*($A448-Parameters!$H$39),IF($A448&lt;=Parameters!$H$41,Parameters!$G$39*Parameters!$H$39+Parameters!$G$40*(Parameters!$H$40-Parameters!$H$39)+Parameters!$G$41*($A448-Parameters!$H$40),Parameters!$G$39*Parameters!$H$39+Parameters!$G$40*(Parameters!$H$40-Parameters!$H$39)+Parameters!$G$41*(Parameters!$H$41-Parameters!$H$40)+Parameters!$G$42*($A448-Parameters!$H$41)))),_xlfn.IFS($A448&lt;=Parameters!$H$39,Parameters!$G$39*$A448,$A448&lt;=Parameters!$H$40,Parameters!$G$40*$A448,$A448&lt;=Parameters!$H$41,Parameters!$G$41*$A448,$A448&gt;Parameters!$H$41,Parameters!$G$42*$A448))</f>
        <v>64106.28</v>
      </c>
      <c r="Y448" s="290">
        <f t="shared" si="214"/>
        <v>144.70943566591421</v>
      </c>
      <c r="Z448" s="290" cm="1">
        <f t="array" ref="Z448">IF(Parameters!$F$55="No",IF($A448&lt;=Parameters!$J$23,Parameters!$I$23*$A448,IF($A448&lt;=Parameters!$J$24,Parameters!$I$23*Parameters!$J$23+Parameters!$I$24*($A448-Parameters!$J$23),IF($A448&lt;=Parameters!$J$25,Parameters!$I$23*Parameters!$J$23+Parameters!$I$24*(Parameters!$J$24-Parameters!$J$23)+Parameters!$I$25*($A448-Parameters!$J$24),Parameters!$I$23*Parameters!$J$23+Parameters!$I$24*(Parameters!$J$24-Parameters!$J$23)+Parameters!$I$25*(Parameters!$J$25-Parameters!$J$24)+Parameters!$I$26*($A448-Parameters!$J$25)))),_xlfn.IFS($A448&lt;=Parameters!$J$23,Parameters!$I$23*$A448,$A448&lt;=Parameters!$J$24,Parameters!$I$24*$A448,$A448&lt;=Parameters!$J$25,Parameters!$I$25*$A448,$A448&gt;Parameters!$J$25,Parameters!$I$26*$A448))</f>
        <v>46869.07</v>
      </c>
      <c r="AA448" s="290">
        <f t="shared" si="190"/>
        <v>105.79925507900677</v>
      </c>
      <c r="AB448" s="290" cm="1">
        <f t="array" ref="AB448">IF(Parameters!$F$55="No",IF($A448&lt;=Parameters!$J$28,Parameters!$I$28*$A448,IF($A448&lt;=Parameters!$J$29,Parameters!$I$28*Parameters!$J$28+Parameters!$I$29*($A448-Parameters!$J$28),IF($A448&lt;=Parameters!$J$30,Parameters!$I$28*Parameters!$J$28+Parameters!$I$29*(Parameters!$J$29-Parameters!$J$28)+Parameters!$I$30*($A448-Parameters!$J$29),Parameters!$I$28*Parameters!$J$28+Parameters!$I$29*(Parameters!$J$29-Parameters!$J$28)+Parameters!$I$30*(Parameters!$J$30-Parameters!$J$29)+Parameters!$I$31*($A448-Parameters!$J$30)))),_xlfn.IFS($A448&lt;=Parameters!$J$28,Parameters!$I$28*$A448,$A448&lt;=Parameters!$J$29,Parameters!$I$29*$A448,$A448&lt;=Parameters!$J$30,Parameters!$I$30*$A448,$A448&gt;Parameters!$J$30,Parameters!$I$31*$A448))</f>
        <v>58080.98</v>
      </c>
      <c r="AC448" s="290">
        <f t="shared" si="191"/>
        <v>131.10830699774266</v>
      </c>
      <c r="AD448" s="290" cm="1">
        <f t="array" ref="AD448">IF(Parameters!$F$55="No",IF($A448&lt;=Parameters!$J$34,Parameters!$I$34*$A448,IF($A448&lt;=Parameters!$J$35,Parameters!$I$34*Parameters!$J$34+Parameters!$I$35*($A448-Parameters!$J$34),IF($A448&lt;=Parameters!$J$36,Parameters!$I$34*Parameters!$J$34+Parameters!$I$35*(Parameters!$J$35-Parameters!$J$34)+Parameters!$I$36*($A448-Parameters!$J$35),Parameters!$I$34*Parameters!$J$34+Parameters!$I$35*(Parameters!$J$35-Parameters!$J$34)+Parameters!$I$36*(Parameters!$J$36-Parameters!$J$35)+Parameters!$I$37*($A448-Parameters!$J$36)))),_xlfn.IFS($A448&lt;=Parameters!$J$34,Parameters!$I$34*$A448,$A448&lt;=Parameters!$J$35,Parameters!$I$35*$A448,$A448&lt;=Parameters!$J$36,Parameters!$I$36*$A448,$A448&gt;Parameters!$J$36,Parameters!$I$37*$A448))</f>
        <v>60357.219999999994</v>
      </c>
      <c r="AE448" s="290">
        <f t="shared" si="215"/>
        <v>136.24654627539502</v>
      </c>
      <c r="AF448" s="290" cm="1">
        <f t="array" ref="AF448">IF(Parameters!$F$55="No",IF($A448&lt;=Parameters!$J$39,Parameters!$I$39*$A448,IF($A448&lt;=Parameters!$J$40,Parameters!$I$39*Parameters!$J$39+Parameters!$I$40*($A448-Parameters!$J$39),IF($A448&lt;=Parameters!$J$41,Parameters!$I$39*Parameters!$J$39+Parameters!$I$40*(Parameters!$J$40-Parameters!$J$39)+Parameters!$I$41*($A448-Parameters!$J$40),Parameters!$I$39*Parameters!$J$39+Parameters!$I$40*(Parameters!$J$40-Parameters!$J$39)+Parameters!$I$41*(Parameters!$J$41-Parameters!$J$40)+Parameters!$I$42*($A448-Parameters!$J$41)))),_xlfn.IFS($A448&lt;=Parameters!$J$39,Parameters!$I$39*$A448,$A448&lt;=Parameters!$J$40,Parameters!$I$40*$A448,$A448&lt;=Parameters!$J$41,Parameters!$I$41*$A448,$A448&gt;Parameters!$J$41,Parameters!$I$42*$A448))</f>
        <v>64106.28</v>
      </c>
      <c r="AG448" s="290">
        <f t="shared" si="216"/>
        <v>144.70943566591421</v>
      </c>
      <c r="AI448" s="428">
        <f t="shared" si="192"/>
        <v>136.48999999999796</v>
      </c>
      <c r="AJ448" s="428">
        <f t="shared" si="193"/>
        <v>159.36000000000058</v>
      </c>
      <c r="AK448" s="428">
        <f t="shared" si="194"/>
        <v>143.5399999999936</v>
      </c>
      <c r="AL448" s="428">
        <f t="shared" si="195"/>
        <v>158.45999999999913</v>
      </c>
      <c r="AM448" s="428">
        <f t="shared" si="196"/>
        <v>136.48999999999796</v>
      </c>
      <c r="AN448" s="428">
        <f t="shared" si="197"/>
        <v>159.36000000000058</v>
      </c>
      <c r="AO448" s="428">
        <f t="shared" si="198"/>
        <v>143.5399999999936</v>
      </c>
      <c r="AP448" s="428">
        <f t="shared" si="199"/>
        <v>158.45999999999913</v>
      </c>
      <c r="AQ448" s="428">
        <f t="shared" si="200"/>
        <v>136.48999999999796</v>
      </c>
      <c r="AR448" s="428">
        <f t="shared" si="201"/>
        <v>159.36000000000058</v>
      </c>
      <c r="AS448" s="428">
        <f t="shared" si="202"/>
        <v>143.5399999999936</v>
      </c>
      <c r="AT448" s="428">
        <f t="shared" si="203"/>
        <v>158.45999999999913</v>
      </c>
      <c r="AU448" s="428">
        <f t="shared" si="204"/>
        <v>136.48999999999796</v>
      </c>
      <c r="AV448" s="428">
        <f t="shared" si="205"/>
        <v>159.36000000000058</v>
      </c>
      <c r="AW448" s="428">
        <f t="shared" si="206"/>
        <v>143.5399999999936</v>
      </c>
      <c r="AX448" s="428">
        <f t="shared" si="207"/>
        <v>158.45999999999913</v>
      </c>
    </row>
    <row r="449">
      <c r="A449" s="413">
        <v>444</v>
      </c>
      <c r="B449" s="290" cm="1">
        <f t="array" ref="B449">IF(Parameters!$C$55="No",IF($A449&lt;=Parameters!$D$23,Parameters!$C$23*$A449,IF($A449&lt;=Parameters!$D$24,Parameters!$C$23*Parameters!$D$23+Parameters!$C$24*($A449-Parameters!$D$23),IF($A449&lt;=Parameters!$D$25,Parameters!$C$23*Parameters!$D$23+Parameters!$C$24*(Parameters!$D$24-Parameters!$D$23)+Parameters!$C$25*($A449-Parameters!$D$24),Parameters!$C$23*Parameters!$D$23+Parameters!$C$24*(Parameters!$D$24-Parameters!$D$23)+Parameters!$C$25*(Parameters!$D$25-Parameters!$D$24)+Parameters!$C$26*($A449-Parameters!$D$25)))),_xlfn.IFS($A449&lt;=Parameters!$D$23,Parameters!$C$23*$A449,$A449&lt;=Parameters!$D$24,Parameters!$C$24*$A449,$A449&lt;=Parameters!$D$25,Parameters!$C$25*$A449,$A449&gt;Parameters!$D$25,Parameters!$C$26*$A449))</f>
        <v>47005.56</v>
      </c>
      <c r="C449" s="290">
        <f t="shared" si="208"/>
        <v>105.86837837837837</v>
      </c>
      <c r="D449" s="290" cm="1">
        <f t="array" ref="D449">IF(Parameters!$C$55="No",IF($A449&lt;=Parameters!$D$28,Parameters!$C$28*$A449,IF($A449&lt;=Parameters!$D$29,Parameters!$C$28*Parameters!$D$28+Parameters!$C$29*($A449-Parameters!$D$28),IF($A449&lt;=Parameters!$D$30,Parameters!$C$28*Parameters!$D$28+Parameters!$C$29*(Parameters!$D$29-Parameters!$D$28)+Parameters!$C$30*($A449-Parameters!$D$29),Parameters!$C$28*Parameters!$D$28+Parameters!$C$29*(Parameters!$D$29-Parameters!$D$28)+Parameters!$C$30*(Parameters!$D$30-Parameters!$D$29)+Parameters!$C$31*($A449-Parameters!$D$30)))),_xlfn.IFS($A449&lt;=Parameters!$D$28,Parameters!$C$28*$A449,$A449&lt;=Parameters!$D$29,Parameters!$C$29*$A449,$A449&lt;=Parameters!$D$30,Parameters!$C$30*$A449,$A449&gt;Parameters!$D$30,Parameters!$C$31*$A449))</f>
        <v>58240.340000000004</v>
      </c>
      <c r="E449" s="290">
        <f t="shared" si="208"/>
        <v>131.17193693693696</v>
      </c>
      <c r="F449" s="290" cm="1">
        <f t="array" ref="F449">IF(Parameters!$C$55="No",IF($A449&lt;=Parameters!$D$34,Parameters!$C$34*$A449,IF($A449&lt;=Parameters!$D$35,Parameters!$C$34*Parameters!$D$34+Parameters!$C$35*($A449-Parameters!$D$34),IF($A449&lt;=Parameters!$D$36,Parameters!$C$34*Parameters!$D$34+Parameters!$C$35*(Parameters!$D$35-Parameters!$D$34)+Parameters!$C$36*($A449-Parameters!$D$35),Parameters!$C$34*Parameters!$D$34+Parameters!$C$35*(Parameters!$D$35-Parameters!$D$34)+Parameters!$C$36*(Parameters!$D$36-Parameters!$D$35)+Parameters!$C$37*($A449-Parameters!$D$36)))),_xlfn.IFS($A449&lt;=Parameters!$D$34,Parameters!$C$34*$A449,$A449&lt;=Parameters!$D$35,Parameters!$C$35*$A449,$A449&lt;=Parameters!$D$36,Parameters!$C$36*$A449,$A449&gt;Parameters!$D$36,Parameters!$C$37*$A449))</f>
        <v>60500.759999999995</v>
      </c>
      <c r="G449" s="290">
        <f t="shared" si="209"/>
        <v>136.26297297297296</v>
      </c>
      <c r="H449" s="290" cm="1">
        <f t="array" ref="H449">IF(Parameters!$C$55="No",IF($A449&lt;=Parameters!$D$39,Parameters!$C$39*$A449,IF($A449&lt;=Parameters!$D$40,Parameters!$C$39*Parameters!$D$39+Parameters!$C$40*($A449-Parameters!$D$39),IF($A449&lt;=Parameters!$D$41,Parameters!$C$39*Parameters!$D$39+Parameters!$C$40*(Parameters!$D$40-Parameters!$D$39)+Parameters!$C$41*($A449-Parameters!$D$40),Parameters!$C$39*Parameters!$D$39+Parameters!$C$40*(Parameters!$D$40-Parameters!$D$39)+Parameters!$C$41*(Parameters!$D$41-Parameters!$D$40)+Parameters!$C$42*($A449-Parameters!$D$41)))),_xlfn.IFS($A449&lt;=Parameters!$D$39,Parameters!$C$39*$A449,$A449&lt;=Parameters!$D$40,Parameters!$C$40*$A449,$A449&lt;=Parameters!$D$41,Parameters!$C$41*$A449,$A449&gt;Parameters!$D$41,Parameters!$C$42*$A449))</f>
        <v>64264.740000000005</v>
      </c>
      <c r="I449" s="290">
        <f t="shared" si="210"/>
        <v>144.74040540540543</v>
      </c>
      <c r="J449" s="290" cm="1">
        <f t="array" ref="J449">IF(Parameters!$D$55="No",IF($A449&lt;=Parameters!$F$23,Parameters!$E$23*$A449,IF($A449&lt;=Parameters!$F$24,Parameters!$E$23*Parameters!$F$23+Parameters!$E$24*($A449-Parameters!$F$23),IF($A449&lt;=Parameters!$F$25,Parameters!$E$23*Parameters!$F$23+Parameters!$E$24*(Parameters!$F$24-Parameters!$F$23)+Parameters!$E$25*($A449-Parameters!$F$24),Parameters!$E$23*Parameters!$F$23+Parameters!$E$24*(Parameters!$F$24-Parameters!$F$23)+Parameters!$E$25*(Parameters!$F$25-Parameters!$F$24)+Parameters!$E$26*($A449-Parameters!$F$25)))),_xlfn.IFS($A449&lt;=Parameters!$F$23,Parameters!$E$23*$A449,$A449&lt;=Parameters!$F$24,Parameters!$E$24*$A449,$A449&lt;=Parameters!$F$25,Parameters!$E$25*$A449,$A449&gt;Parameters!$F$25,Parameters!$E$26*$A449))</f>
        <v>47005.56</v>
      </c>
      <c r="K449" s="290">
        <f t="shared" si="186"/>
        <v>105.86837837837837</v>
      </c>
      <c r="L449" s="290" cm="1">
        <f t="array" ref="L449">IF(Parameters!$D$55="No",IF($A449&lt;=Parameters!$F$28,Parameters!$E$28*$A449,IF($A449&lt;=Parameters!$F$29,Parameters!$E$28*Parameters!$F$28+Parameters!$E$29*($A449-Parameters!$F$28),IF($A449&lt;=Parameters!$F$30,Parameters!$E$28*Parameters!$F$28+Parameters!$E$29*(Parameters!$F$29-Parameters!$F$28)+Parameters!$E$30*($A449-Parameters!$F$29),Parameters!$E$28*Parameters!$F$28+Parameters!$E$29*(Parameters!$F$29-Parameters!$F$28)+Parameters!$E$30*(Parameters!$F$30-Parameters!$F$29)+Parameters!$E$31*($A449-Parameters!$F$30)))),_xlfn.IFS($A449&lt;=Parameters!$F$28,Parameters!$E$28*$A449,$A449&lt;=Parameters!$F$29,Parameters!$E$29*$A449,$A449&lt;=Parameters!$F$30,Parameters!$E$30*$A449,$A449&gt;Parameters!$F$30,Parameters!$E$31*$A449))</f>
        <v>58240.340000000004</v>
      </c>
      <c r="M449" s="290">
        <f t="shared" si="187"/>
        <v>131.17193693693696</v>
      </c>
      <c r="N449" s="290" cm="1">
        <f t="array" ref="N449">IF(Parameters!$D$55="No",IF($A449&lt;=Parameters!$F$34,Parameters!$E$34*$A449,IF($A449&lt;=Parameters!$F$35,Parameters!$E$34*Parameters!$F$34+Parameters!$E$35*($A449-Parameters!$F$34),IF($A449&lt;=Parameters!$F$36,Parameters!$E$34*Parameters!$F$34+Parameters!$E$35*(Parameters!$F$35-Parameters!$F$34)+Parameters!$E$36*($A449-Parameters!$F$35),Parameters!$E$34*Parameters!$F$34+Parameters!$E$35*(Parameters!$F$35-Parameters!$F$34)+Parameters!$E$36*(Parameters!$F$36-Parameters!$F$35)+Parameters!$E$37*($A449-Parameters!$F$36)))),_xlfn.IFS($A449&lt;=Parameters!$F$34,Parameters!$E$34*$A449,$A449&lt;=Parameters!$F$35,Parameters!$E$35*$A449,$A449&lt;=Parameters!$F$36,Parameters!$E$36*$A449,$A449&gt;Parameters!$F$36,Parameters!$E$37*$A449))</f>
        <v>60500.759999999995</v>
      </c>
      <c r="O449" s="290">
        <f t="shared" si="211"/>
        <v>136.26297297297296</v>
      </c>
      <c r="P449" s="290" cm="1">
        <f t="array" ref="P449">IF(Parameters!$D$55="No",IF($A449&lt;=Parameters!$F$39,Parameters!$E$39*$A449,IF($A449&lt;=Parameters!$F$40,Parameters!$E$39*Parameters!$F$39+Parameters!$E$40*($A449-Parameters!$F$39),IF($A449&lt;=Parameters!$F$41,Parameters!$E$39*Parameters!$F$39+Parameters!$E$40*(Parameters!$F$40-Parameters!$F$39)+Parameters!$E$41*($A449-Parameters!$F$40),Parameters!$E$39*Parameters!$F$39+Parameters!$E$40*(Parameters!$F$40-Parameters!$F$39)+Parameters!$E$41*(Parameters!$F$41-Parameters!$F$40)+Parameters!$E$42*($A449-Parameters!$F$41)))),_xlfn.IFS($A449&lt;=Parameters!$F$39,Parameters!$E$39*$A449,$A449&lt;=Parameters!$F$40,Parameters!$E$40*$A449,$A449&lt;=Parameters!$F$41,Parameters!$E$41*$A449,$A449&gt;Parameters!$F$41,Parameters!$E$42*$A449))</f>
        <v>64264.740000000005</v>
      </c>
      <c r="Q449" s="290">
        <f t="shared" si="212"/>
        <v>144.74040540540543</v>
      </c>
      <c r="R449" s="290" cm="1">
        <f t="array" ref="R449">IF(Parameters!$E$55="No",IF($A449&lt;=Parameters!$H$23,Parameters!$G$23*$A449,IF($A449&lt;=Parameters!$H$24,Parameters!$G$23*Parameters!$H$23+Parameters!$G$24*($A449-Parameters!$H$23),IF($A449&lt;=Parameters!$H$25,Parameters!$G$23*Parameters!$H$23+Parameters!$G$24*(Parameters!$H$24-Parameters!$H$23)+Parameters!$G$25*($A449-Parameters!$H$24),Parameters!$G$23*Parameters!$H$23+Parameters!$G$24*(Parameters!$H$24-Parameters!$H$23)+Parameters!$G$25*(Parameters!$H$25-Parameters!$H$24)+Parameters!$G$26*($A449-Parameters!$H$25)))),_xlfn.IFS($A449&lt;=Parameters!$H$23,Parameters!$G$23*$A449,$A449&lt;=Parameters!$H$24,Parameters!$G$24*$A449,$A449&lt;=Parameters!$H$25,Parameters!$G$25*$A449,$A449&gt;Parameters!$H$25,Parameters!$G$26*$A449))</f>
        <v>47005.56</v>
      </c>
      <c r="S449" s="290">
        <f t="shared" si="188"/>
        <v>105.86837837837837</v>
      </c>
      <c r="T449" s="290" cm="1">
        <f t="array" ref="T449">IF(Parameters!$E$55="No",IF($A449&lt;=Parameters!$H$28,Parameters!$G$28*$A449,IF($A449&lt;=Parameters!$H$29,Parameters!$G$28*Parameters!$H$28+Parameters!$G$29*($A449-Parameters!$H$28),IF($A449&lt;=Parameters!$H$30,Parameters!$G$28*Parameters!$H$28+Parameters!$G$29*(Parameters!$H$29-Parameters!$H$28)+Parameters!$G$30*($A449-Parameters!$H$29),Parameters!$G$28*Parameters!$H$28+Parameters!$G$29*(Parameters!$H$29-Parameters!$H$28)+Parameters!$G$30*(Parameters!$H$30-Parameters!$H$29)+Parameters!$G$31*($A449-Parameters!$H$30)))),_xlfn.IFS($A449&lt;=Parameters!$H$28,Parameters!$G$28*$A449,$A449&lt;=Parameters!$H$29,Parameters!$G$29*$A449,$A449&lt;=Parameters!$H$30,Parameters!$G$30*$A449,$A449&gt;Parameters!$H$30,Parameters!$G$31*$A449))</f>
        <v>58240.340000000004</v>
      </c>
      <c r="U449" s="290">
        <f t="shared" si="189"/>
        <v>131.17193693693696</v>
      </c>
      <c r="V449" s="290" cm="1">
        <f t="array" ref="V449">IF(Parameters!$E$55="No",IF($A449&lt;=Parameters!$H$34,Parameters!$G$34*$A449,IF($A449&lt;=Parameters!$H$35,Parameters!$G$34*Parameters!$H$34+Parameters!$G$35*($A449-Parameters!$H$34),IF($A449&lt;=Parameters!$H$36,Parameters!$G$34*Parameters!$H$34+Parameters!$G$35*(Parameters!$H$35-Parameters!$H$34)+Parameters!$G$36*($A449-Parameters!$H$35),Parameters!$G$34*Parameters!$H$34+Parameters!$G$35*(Parameters!$H$35-Parameters!$H$34)+Parameters!$G$36*(Parameters!$H$36-Parameters!$H$35)+Parameters!$G$37*($A449-Parameters!$H$36)))),_xlfn.IFS($A449&lt;=Parameters!$H$34,Parameters!$G$34*$A449,$A449&lt;=Parameters!$H$35,Parameters!$G$35*$A449,$A449&lt;=Parameters!$H$36,Parameters!$G$36*$A449,$A449&gt;Parameters!$H$36,Parameters!$G$37*$A449))</f>
        <v>60500.759999999995</v>
      </c>
      <c r="W449" s="290">
        <f t="shared" si="213"/>
        <v>136.26297297297296</v>
      </c>
      <c r="X449" s="290" cm="1">
        <f t="array" ref="X449">IF(Parameters!$E$55="No",IF($A449&lt;=Parameters!$H$39,Parameters!$G$39*$A449,IF($A449&lt;=Parameters!$H$40,Parameters!$G$39*Parameters!$H$39+Parameters!$G$40*($A449-Parameters!$H$39),IF($A449&lt;=Parameters!$H$41,Parameters!$G$39*Parameters!$H$39+Parameters!$G$40*(Parameters!$H$40-Parameters!$H$39)+Parameters!$G$41*($A449-Parameters!$H$40),Parameters!$G$39*Parameters!$H$39+Parameters!$G$40*(Parameters!$H$40-Parameters!$H$39)+Parameters!$G$41*(Parameters!$H$41-Parameters!$H$40)+Parameters!$G$42*($A449-Parameters!$H$41)))),_xlfn.IFS($A449&lt;=Parameters!$H$39,Parameters!$G$39*$A449,$A449&lt;=Parameters!$H$40,Parameters!$G$40*$A449,$A449&lt;=Parameters!$H$41,Parameters!$G$41*$A449,$A449&gt;Parameters!$H$41,Parameters!$G$42*$A449))</f>
        <v>64264.740000000005</v>
      </c>
      <c r="Y449" s="290">
        <f t="shared" si="214"/>
        <v>144.74040540540543</v>
      </c>
      <c r="Z449" s="290" cm="1">
        <f t="array" ref="Z449">IF(Parameters!$F$55="No",IF($A449&lt;=Parameters!$J$23,Parameters!$I$23*$A449,IF($A449&lt;=Parameters!$J$24,Parameters!$I$23*Parameters!$J$23+Parameters!$I$24*($A449-Parameters!$J$23),IF($A449&lt;=Parameters!$J$25,Parameters!$I$23*Parameters!$J$23+Parameters!$I$24*(Parameters!$J$24-Parameters!$J$23)+Parameters!$I$25*($A449-Parameters!$J$24),Parameters!$I$23*Parameters!$J$23+Parameters!$I$24*(Parameters!$J$24-Parameters!$J$23)+Parameters!$I$25*(Parameters!$J$25-Parameters!$J$24)+Parameters!$I$26*($A449-Parameters!$J$25)))),_xlfn.IFS($A449&lt;=Parameters!$J$23,Parameters!$I$23*$A449,$A449&lt;=Parameters!$J$24,Parameters!$I$24*$A449,$A449&lt;=Parameters!$J$25,Parameters!$I$25*$A449,$A449&gt;Parameters!$J$25,Parameters!$I$26*$A449))</f>
        <v>47005.56</v>
      </c>
      <c r="AA449" s="290">
        <f t="shared" si="190"/>
        <v>105.86837837837837</v>
      </c>
      <c r="AB449" s="290" cm="1">
        <f t="array" ref="AB449">IF(Parameters!$F$55="No",IF($A449&lt;=Parameters!$J$28,Parameters!$I$28*$A449,IF($A449&lt;=Parameters!$J$29,Parameters!$I$28*Parameters!$J$28+Parameters!$I$29*($A449-Parameters!$J$28),IF($A449&lt;=Parameters!$J$30,Parameters!$I$28*Parameters!$J$28+Parameters!$I$29*(Parameters!$J$29-Parameters!$J$28)+Parameters!$I$30*($A449-Parameters!$J$29),Parameters!$I$28*Parameters!$J$28+Parameters!$I$29*(Parameters!$J$29-Parameters!$J$28)+Parameters!$I$30*(Parameters!$J$30-Parameters!$J$29)+Parameters!$I$31*($A449-Parameters!$J$30)))),_xlfn.IFS($A449&lt;=Parameters!$J$28,Parameters!$I$28*$A449,$A449&lt;=Parameters!$J$29,Parameters!$I$29*$A449,$A449&lt;=Parameters!$J$30,Parameters!$I$30*$A449,$A449&gt;Parameters!$J$30,Parameters!$I$31*$A449))</f>
        <v>58240.340000000004</v>
      </c>
      <c r="AC449" s="290">
        <f t="shared" si="191"/>
        <v>131.17193693693696</v>
      </c>
      <c r="AD449" s="290" cm="1">
        <f t="array" ref="AD449">IF(Parameters!$F$55="No",IF($A449&lt;=Parameters!$J$34,Parameters!$I$34*$A449,IF($A449&lt;=Parameters!$J$35,Parameters!$I$34*Parameters!$J$34+Parameters!$I$35*($A449-Parameters!$J$34),IF($A449&lt;=Parameters!$J$36,Parameters!$I$34*Parameters!$J$34+Parameters!$I$35*(Parameters!$J$35-Parameters!$J$34)+Parameters!$I$36*($A449-Parameters!$J$35),Parameters!$I$34*Parameters!$J$34+Parameters!$I$35*(Parameters!$J$35-Parameters!$J$34)+Parameters!$I$36*(Parameters!$J$36-Parameters!$J$35)+Parameters!$I$37*($A449-Parameters!$J$36)))),_xlfn.IFS($A449&lt;=Parameters!$J$34,Parameters!$I$34*$A449,$A449&lt;=Parameters!$J$35,Parameters!$I$35*$A449,$A449&lt;=Parameters!$J$36,Parameters!$I$36*$A449,$A449&gt;Parameters!$J$36,Parameters!$I$37*$A449))</f>
        <v>60500.759999999995</v>
      </c>
      <c r="AE449" s="290">
        <f t="shared" si="215"/>
        <v>136.26297297297296</v>
      </c>
      <c r="AF449" s="290" cm="1">
        <f t="array" ref="AF449">IF(Parameters!$F$55="No",IF($A449&lt;=Parameters!$J$39,Parameters!$I$39*$A449,IF($A449&lt;=Parameters!$J$40,Parameters!$I$39*Parameters!$J$39+Parameters!$I$40*($A449-Parameters!$J$39),IF($A449&lt;=Parameters!$J$41,Parameters!$I$39*Parameters!$J$39+Parameters!$I$40*(Parameters!$J$40-Parameters!$J$39)+Parameters!$I$41*($A449-Parameters!$J$40),Parameters!$I$39*Parameters!$J$39+Parameters!$I$40*(Parameters!$J$40-Parameters!$J$39)+Parameters!$I$41*(Parameters!$J$41-Parameters!$J$40)+Parameters!$I$42*($A449-Parameters!$J$41)))),_xlfn.IFS($A449&lt;=Parameters!$J$39,Parameters!$I$39*$A449,$A449&lt;=Parameters!$J$40,Parameters!$I$40*$A449,$A449&lt;=Parameters!$J$41,Parameters!$I$41*$A449,$A449&gt;Parameters!$J$41,Parameters!$I$42*$A449))</f>
        <v>64264.740000000005</v>
      </c>
      <c r="AG449" s="290">
        <f t="shared" si="216"/>
        <v>144.74040540540543</v>
      </c>
      <c r="AI449" s="428">
        <f t="shared" si="192"/>
        <v>136.48999999999796</v>
      </c>
      <c r="AJ449" s="428">
        <f t="shared" si="193"/>
        <v>159.36000000000058</v>
      </c>
      <c r="AK449" s="428">
        <f t="shared" si="194"/>
        <v>143.54000000000087</v>
      </c>
      <c r="AL449" s="428">
        <f t="shared" si="195"/>
        <v>158.4600000000064</v>
      </c>
      <c r="AM449" s="428">
        <f t="shared" si="196"/>
        <v>136.48999999999796</v>
      </c>
      <c r="AN449" s="428">
        <f t="shared" si="197"/>
        <v>159.36000000000058</v>
      </c>
      <c r="AO449" s="428">
        <f t="shared" si="198"/>
        <v>143.54000000000087</v>
      </c>
      <c r="AP449" s="428">
        <f t="shared" si="199"/>
        <v>158.4600000000064</v>
      </c>
      <c r="AQ449" s="428">
        <f t="shared" si="200"/>
        <v>136.48999999999796</v>
      </c>
      <c r="AR449" s="428">
        <f t="shared" si="201"/>
        <v>159.36000000000058</v>
      </c>
      <c r="AS449" s="428">
        <f t="shared" si="202"/>
        <v>143.54000000000087</v>
      </c>
      <c r="AT449" s="428">
        <f t="shared" si="203"/>
        <v>158.4600000000064</v>
      </c>
      <c r="AU449" s="428">
        <f t="shared" si="204"/>
        <v>136.48999999999796</v>
      </c>
      <c r="AV449" s="428">
        <f t="shared" si="205"/>
        <v>159.36000000000058</v>
      </c>
      <c r="AW449" s="428">
        <f t="shared" si="206"/>
        <v>143.54000000000087</v>
      </c>
      <c r="AX449" s="428">
        <f t="shared" si="207"/>
        <v>158.4600000000064</v>
      </c>
    </row>
    <row r="450">
      <c r="A450" s="413">
        <v>445</v>
      </c>
      <c r="B450" s="290" cm="1">
        <f t="array" ref="B450">IF(Parameters!$C$55="No",IF($A450&lt;=Parameters!$D$23,Parameters!$C$23*$A450,IF($A450&lt;=Parameters!$D$24,Parameters!$C$23*Parameters!$D$23+Parameters!$C$24*($A450-Parameters!$D$23),IF($A450&lt;=Parameters!$D$25,Parameters!$C$23*Parameters!$D$23+Parameters!$C$24*(Parameters!$D$24-Parameters!$D$23)+Parameters!$C$25*($A450-Parameters!$D$24),Parameters!$C$23*Parameters!$D$23+Parameters!$C$24*(Parameters!$D$24-Parameters!$D$23)+Parameters!$C$25*(Parameters!$D$25-Parameters!$D$24)+Parameters!$C$26*($A450-Parameters!$D$25)))),_xlfn.IFS($A450&lt;=Parameters!$D$23,Parameters!$C$23*$A450,$A450&lt;=Parameters!$D$24,Parameters!$C$24*$A450,$A450&lt;=Parameters!$D$25,Parameters!$C$25*$A450,$A450&gt;Parameters!$D$25,Parameters!$C$26*$A450))</f>
        <v>47142.05</v>
      </c>
      <c r="C450" s="290">
        <f t="shared" si="208"/>
        <v>105.93719101123597</v>
      </c>
      <c r="D450" s="290" cm="1">
        <f t="array" ref="D450">IF(Parameters!$C$55="No",IF($A450&lt;=Parameters!$D$28,Parameters!$C$28*$A450,IF($A450&lt;=Parameters!$D$29,Parameters!$C$28*Parameters!$D$28+Parameters!$C$29*($A450-Parameters!$D$28),IF($A450&lt;=Parameters!$D$30,Parameters!$C$28*Parameters!$D$28+Parameters!$C$29*(Parameters!$D$29-Parameters!$D$28)+Parameters!$C$30*($A450-Parameters!$D$29),Parameters!$C$28*Parameters!$D$28+Parameters!$C$29*(Parameters!$D$29-Parameters!$D$28)+Parameters!$C$30*(Parameters!$D$30-Parameters!$D$29)+Parameters!$C$31*($A450-Parameters!$D$30)))),_xlfn.IFS($A450&lt;=Parameters!$D$28,Parameters!$C$28*$A450,$A450&lt;=Parameters!$D$29,Parameters!$C$29*$A450,$A450&lt;=Parameters!$D$30,Parameters!$C$30*$A450,$A450&gt;Parameters!$D$30,Parameters!$C$31*$A450))</f>
        <v>58399.700000000004</v>
      </c>
      <c r="E450" s="290">
        <f t="shared" si="208"/>
        <v>131.23528089887643</v>
      </c>
      <c r="F450" s="290" cm="1">
        <f t="array" ref="F450">IF(Parameters!$C$55="No",IF($A450&lt;=Parameters!$D$34,Parameters!$C$34*$A450,IF($A450&lt;=Parameters!$D$35,Parameters!$C$34*Parameters!$D$34+Parameters!$C$35*($A450-Parameters!$D$34),IF($A450&lt;=Parameters!$D$36,Parameters!$C$34*Parameters!$D$34+Parameters!$C$35*(Parameters!$D$35-Parameters!$D$34)+Parameters!$C$36*($A450-Parameters!$D$35),Parameters!$C$34*Parameters!$D$34+Parameters!$C$35*(Parameters!$D$35-Parameters!$D$34)+Parameters!$C$36*(Parameters!$D$36-Parameters!$D$35)+Parameters!$C$37*($A450-Parameters!$D$36)))),_xlfn.IFS($A450&lt;=Parameters!$D$34,Parameters!$C$34*$A450,$A450&lt;=Parameters!$D$35,Parameters!$C$35*$A450,$A450&lt;=Parameters!$D$36,Parameters!$C$36*$A450,$A450&gt;Parameters!$D$36,Parameters!$C$37*$A450))</f>
        <v>60644.299999999996</v>
      </c>
      <c r="G450" s="290">
        <f t="shared" si="209"/>
        <v>136.27932584269661</v>
      </c>
      <c r="H450" s="290" cm="1">
        <f t="array" ref="H450">IF(Parameters!$C$55="No",IF($A450&lt;=Parameters!$D$39,Parameters!$C$39*$A450,IF($A450&lt;=Parameters!$D$40,Parameters!$C$39*Parameters!$D$39+Parameters!$C$40*($A450-Parameters!$D$39),IF($A450&lt;=Parameters!$D$41,Parameters!$C$39*Parameters!$D$39+Parameters!$C$40*(Parameters!$D$40-Parameters!$D$39)+Parameters!$C$41*($A450-Parameters!$D$40),Parameters!$C$39*Parameters!$D$39+Parameters!$C$40*(Parameters!$D$40-Parameters!$D$39)+Parameters!$C$41*(Parameters!$D$41-Parameters!$D$40)+Parameters!$C$42*($A450-Parameters!$D$41)))),_xlfn.IFS($A450&lt;=Parameters!$D$39,Parameters!$C$39*$A450,$A450&lt;=Parameters!$D$40,Parameters!$C$40*$A450,$A450&lt;=Parameters!$D$41,Parameters!$C$41*$A450,$A450&gt;Parameters!$D$41,Parameters!$C$42*$A450))</f>
        <v>64423.199999999997</v>
      </c>
      <c r="I450" s="290">
        <f t="shared" si="210"/>
        <v>144.77123595505617</v>
      </c>
      <c r="J450" s="290" cm="1">
        <f t="array" ref="J450">IF(Parameters!$D$55="No",IF($A450&lt;=Parameters!$F$23,Parameters!$E$23*$A450,IF($A450&lt;=Parameters!$F$24,Parameters!$E$23*Parameters!$F$23+Parameters!$E$24*($A450-Parameters!$F$23),IF($A450&lt;=Parameters!$F$25,Parameters!$E$23*Parameters!$F$23+Parameters!$E$24*(Parameters!$F$24-Parameters!$F$23)+Parameters!$E$25*($A450-Parameters!$F$24),Parameters!$E$23*Parameters!$F$23+Parameters!$E$24*(Parameters!$F$24-Parameters!$F$23)+Parameters!$E$25*(Parameters!$F$25-Parameters!$F$24)+Parameters!$E$26*($A450-Parameters!$F$25)))),_xlfn.IFS($A450&lt;=Parameters!$F$23,Parameters!$E$23*$A450,$A450&lt;=Parameters!$F$24,Parameters!$E$24*$A450,$A450&lt;=Parameters!$F$25,Parameters!$E$25*$A450,$A450&gt;Parameters!$F$25,Parameters!$E$26*$A450))</f>
        <v>47142.05</v>
      </c>
      <c r="K450" s="290">
        <f t="shared" si="186"/>
        <v>105.93719101123597</v>
      </c>
      <c r="L450" s="290" cm="1">
        <f t="array" ref="L450">IF(Parameters!$D$55="No",IF($A450&lt;=Parameters!$F$28,Parameters!$E$28*$A450,IF($A450&lt;=Parameters!$F$29,Parameters!$E$28*Parameters!$F$28+Parameters!$E$29*($A450-Parameters!$F$28),IF($A450&lt;=Parameters!$F$30,Parameters!$E$28*Parameters!$F$28+Parameters!$E$29*(Parameters!$F$29-Parameters!$F$28)+Parameters!$E$30*($A450-Parameters!$F$29),Parameters!$E$28*Parameters!$F$28+Parameters!$E$29*(Parameters!$F$29-Parameters!$F$28)+Parameters!$E$30*(Parameters!$F$30-Parameters!$F$29)+Parameters!$E$31*($A450-Parameters!$F$30)))),_xlfn.IFS($A450&lt;=Parameters!$F$28,Parameters!$E$28*$A450,$A450&lt;=Parameters!$F$29,Parameters!$E$29*$A450,$A450&lt;=Parameters!$F$30,Parameters!$E$30*$A450,$A450&gt;Parameters!$F$30,Parameters!$E$31*$A450))</f>
        <v>58399.700000000004</v>
      </c>
      <c r="M450" s="290">
        <f t="shared" si="187"/>
        <v>131.23528089887643</v>
      </c>
      <c r="N450" s="290" cm="1">
        <f t="array" ref="N450">IF(Parameters!$D$55="No",IF($A450&lt;=Parameters!$F$34,Parameters!$E$34*$A450,IF($A450&lt;=Parameters!$F$35,Parameters!$E$34*Parameters!$F$34+Parameters!$E$35*($A450-Parameters!$F$34),IF($A450&lt;=Parameters!$F$36,Parameters!$E$34*Parameters!$F$34+Parameters!$E$35*(Parameters!$F$35-Parameters!$F$34)+Parameters!$E$36*($A450-Parameters!$F$35),Parameters!$E$34*Parameters!$F$34+Parameters!$E$35*(Parameters!$F$35-Parameters!$F$34)+Parameters!$E$36*(Parameters!$F$36-Parameters!$F$35)+Parameters!$E$37*($A450-Parameters!$F$36)))),_xlfn.IFS($A450&lt;=Parameters!$F$34,Parameters!$E$34*$A450,$A450&lt;=Parameters!$F$35,Parameters!$E$35*$A450,$A450&lt;=Parameters!$F$36,Parameters!$E$36*$A450,$A450&gt;Parameters!$F$36,Parameters!$E$37*$A450))</f>
        <v>60644.299999999996</v>
      </c>
      <c r="O450" s="290">
        <f t="shared" si="211"/>
        <v>136.27932584269661</v>
      </c>
      <c r="P450" s="290" cm="1">
        <f t="array" ref="P450">IF(Parameters!$D$55="No",IF($A450&lt;=Parameters!$F$39,Parameters!$E$39*$A450,IF($A450&lt;=Parameters!$F$40,Parameters!$E$39*Parameters!$F$39+Parameters!$E$40*($A450-Parameters!$F$39),IF($A450&lt;=Parameters!$F$41,Parameters!$E$39*Parameters!$F$39+Parameters!$E$40*(Parameters!$F$40-Parameters!$F$39)+Parameters!$E$41*($A450-Parameters!$F$40),Parameters!$E$39*Parameters!$F$39+Parameters!$E$40*(Parameters!$F$40-Parameters!$F$39)+Parameters!$E$41*(Parameters!$F$41-Parameters!$F$40)+Parameters!$E$42*($A450-Parameters!$F$41)))),_xlfn.IFS($A450&lt;=Parameters!$F$39,Parameters!$E$39*$A450,$A450&lt;=Parameters!$F$40,Parameters!$E$40*$A450,$A450&lt;=Parameters!$F$41,Parameters!$E$41*$A450,$A450&gt;Parameters!$F$41,Parameters!$E$42*$A450))</f>
        <v>64423.199999999997</v>
      </c>
      <c r="Q450" s="290">
        <f t="shared" si="212"/>
        <v>144.77123595505617</v>
      </c>
      <c r="R450" s="290" cm="1">
        <f t="array" ref="R450">IF(Parameters!$E$55="No",IF($A450&lt;=Parameters!$H$23,Parameters!$G$23*$A450,IF($A450&lt;=Parameters!$H$24,Parameters!$G$23*Parameters!$H$23+Parameters!$G$24*($A450-Parameters!$H$23),IF($A450&lt;=Parameters!$H$25,Parameters!$G$23*Parameters!$H$23+Parameters!$G$24*(Parameters!$H$24-Parameters!$H$23)+Parameters!$G$25*($A450-Parameters!$H$24),Parameters!$G$23*Parameters!$H$23+Parameters!$G$24*(Parameters!$H$24-Parameters!$H$23)+Parameters!$G$25*(Parameters!$H$25-Parameters!$H$24)+Parameters!$G$26*($A450-Parameters!$H$25)))),_xlfn.IFS($A450&lt;=Parameters!$H$23,Parameters!$G$23*$A450,$A450&lt;=Parameters!$H$24,Parameters!$G$24*$A450,$A450&lt;=Parameters!$H$25,Parameters!$G$25*$A450,$A450&gt;Parameters!$H$25,Parameters!$G$26*$A450))</f>
        <v>47142.05</v>
      </c>
      <c r="S450" s="290">
        <f t="shared" si="188"/>
        <v>105.93719101123597</v>
      </c>
      <c r="T450" s="290" cm="1">
        <f t="array" ref="T450">IF(Parameters!$E$55="No",IF($A450&lt;=Parameters!$H$28,Parameters!$G$28*$A450,IF($A450&lt;=Parameters!$H$29,Parameters!$G$28*Parameters!$H$28+Parameters!$G$29*($A450-Parameters!$H$28),IF($A450&lt;=Parameters!$H$30,Parameters!$G$28*Parameters!$H$28+Parameters!$G$29*(Parameters!$H$29-Parameters!$H$28)+Parameters!$G$30*($A450-Parameters!$H$29),Parameters!$G$28*Parameters!$H$28+Parameters!$G$29*(Parameters!$H$29-Parameters!$H$28)+Parameters!$G$30*(Parameters!$H$30-Parameters!$H$29)+Parameters!$G$31*($A450-Parameters!$H$30)))),_xlfn.IFS($A450&lt;=Parameters!$H$28,Parameters!$G$28*$A450,$A450&lt;=Parameters!$H$29,Parameters!$G$29*$A450,$A450&lt;=Parameters!$H$30,Parameters!$G$30*$A450,$A450&gt;Parameters!$H$30,Parameters!$G$31*$A450))</f>
        <v>58399.700000000004</v>
      </c>
      <c r="U450" s="290">
        <f t="shared" si="189"/>
        <v>131.23528089887643</v>
      </c>
      <c r="V450" s="290" cm="1">
        <f t="array" ref="V450">IF(Parameters!$E$55="No",IF($A450&lt;=Parameters!$H$34,Parameters!$G$34*$A450,IF($A450&lt;=Parameters!$H$35,Parameters!$G$34*Parameters!$H$34+Parameters!$G$35*($A450-Parameters!$H$34),IF($A450&lt;=Parameters!$H$36,Parameters!$G$34*Parameters!$H$34+Parameters!$G$35*(Parameters!$H$35-Parameters!$H$34)+Parameters!$G$36*($A450-Parameters!$H$35),Parameters!$G$34*Parameters!$H$34+Parameters!$G$35*(Parameters!$H$35-Parameters!$H$34)+Parameters!$G$36*(Parameters!$H$36-Parameters!$H$35)+Parameters!$G$37*($A450-Parameters!$H$36)))),_xlfn.IFS($A450&lt;=Parameters!$H$34,Parameters!$G$34*$A450,$A450&lt;=Parameters!$H$35,Parameters!$G$35*$A450,$A450&lt;=Parameters!$H$36,Parameters!$G$36*$A450,$A450&gt;Parameters!$H$36,Parameters!$G$37*$A450))</f>
        <v>60644.299999999996</v>
      </c>
      <c r="W450" s="290">
        <f t="shared" si="213"/>
        <v>136.27932584269661</v>
      </c>
      <c r="X450" s="290" cm="1">
        <f t="array" ref="X450">IF(Parameters!$E$55="No",IF($A450&lt;=Parameters!$H$39,Parameters!$G$39*$A450,IF($A450&lt;=Parameters!$H$40,Parameters!$G$39*Parameters!$H$39+Parameters!$G$40*($A450-Parameters!$H$39),IF($A450&lt;=Parameters!$H$41,Parameters!$G$39*Parameters!$H$39+Parameters!$G$40*(Parameters!$H$40-Parameters!$H$39)+Parameters!$G$41*($A450-Parameters!$H$40),Parameters!$G$39*Parameters!$H$39+Parameters!$G$40*(Parameters!$H$40-Parameters!$H$39)+Parameters!$G$41*(Parameters!$H$41-Parameters!$H$40)+Parameters!$G$42*($A450-Parameters!$H$41)))),_xlfn.IFS($A450&lt;=Parameters!$H$39,Parameters!$G$39*$A450,$A450&lt;=Parameters!$H$40,Parameters!$G$40*$A450,$A450&lt;=Parameters!$H$41,Parameters!$G$41*$A450,$A450&gt;Parameters!$H$41,Parameters!$G$42*$A450))</f>
        <v>64423.199999999997</v>
      </c>
      <c r="Y450" s="290">
        <f t="shared" si="214"/>
        <v>144.77123595505617</v>
      </c>
      <c r="Z450" s="290" cm="1">
        <f t="array" ref="Z450">IF(Parameters!$F$55="No",IF($A450&lt;=Parameters!$J$23,Parameters!$I$23*$A450,IF($A450&lt;=Parameters!$J$24,Parameters!$I$23*Parameters!$J$23+Parameters!$I$24*($A450-Parameters!$J$23),IF($A450&lt;=Parameters!$J$25,Parameters!$I$23*Parameters!$J$23+Parameters!$I$24*(Parameters!$J$24-Parameters!$J$23)+Parameters!$I$25*($A450-Parameters!$J$24),Parameters!$I$23*Parameters!$J$23+Parameters!$I$24*(Parameters!$J$24-Parameters!$J$23)+Parameters!$I$25*(Parameters!$J$25-Parameters!$J$24)+Parameters!$I$26*($A450-Parameters!$J$25)))),_xlfn.IFS($A450&lt;=Parameters!$J$23,Parameters!$I$23*$A450,$A450&lt;=Parameters!$J$24,Parameters!$I$24*$A450,$A450&lt;=Parameters!$J$25,Parameters!$I$25*$A450,$A450&gt;Parameters!$J$25,Parameters!$I$26*$A450))</f>
        <v>47142.05</v>
      </c>
      <c r="AA450" s="290">
        <f t="shared" si="190"/>
        <v>105.93719101123597</v>
      </c>
      <c r="AB450" s="290" cm="1">
        <f t="array" ref="AB450">IF(Parameters!$F$55="No",IF($A450&lt;=Parameters!$J$28,Parameters!$I$28*$A450,IF($A450&lt;=Parameters!$J$29,Parameters!$I$28*Parameters!$J$28+Parameters!$I$29*($A450-Parameters!$J$28),IF($A450&lt;=Parameters!$J$30,Parameters!$I$28*Parameters!$J$28+Parameters!$I$29*(Parameters!$J$29-Parameters!$J$28)+Parameters!$I$30*($A450-Parameters!$J$29),Parameters!$I$28*Parameters!$J$28+Parameters!$I$29*(Parameters!$J$29-Parameters!$J$28)+Parameters!$I$30*(Parameters!$J$30-Parameters!$J$29)+Parameters!$I$31*($A450-Parameters!$J$30)))),_xlfn.IFS($A450&lt;=Parameters!$J$28,Parameters!$I$28*$A450,$A450&lt;=Parameters!$J$29,Parameters!$I$29*$A450,$A450&lt;=Parameters!$J$30,Parameters!$I$30*$A450,$A450&gt;Parameters!$J$30,Parameters!$I$31*$A450))</f>
        <v>58399.700000000004</v>
      </c>
      <c r="AC450" s="290">
        <f t="shared" si="191"/>
        <v>131.23528089887643</v>
      </c>
      <c r="AD450" s="290" cm="1">
        <f t="array" ref="AD450">IF(Parameters!$F$55="No",IF($A450&lt;=Parameters!$J$34,Parameters!$I$34*$A450,IF($A450&lt;=Parameters!$J$35,Parameters!$I$34*Parameters!$J$34+Parameters!$I$35*($A450-Parameters!$J$34),IF($A450&lt;=Parameters!$J$36,Parameters!$I$34*Parameters!$J$34+Parameters!$I$35*(Parameters!$J$35-Parameters!$J$34)+Parameters!$I$36*($A450-Parameters!$J$35),Parameters!$I$34*Parameters!$J$34+Parameters!$I$35*(Parameters!$J$35-Parameters!$J$34)+Parameters!$I$36*(Parameters!$J$36-Parameters!$J$35)+Parameters!$I$37*($A450-Parameters!$J$36)))),_xlfn.IFS($A450&lt;=Parameters!$J$34,Parameters!$I$34*$A450,$A450&lt;=Parameters!$J$35,Parameters!$I$35*$A450,$A450&lt;=Parameters!$J$36,Parameters!$I$36*$A450,$A450&gt;Parameters!$J$36,Parameters!$I$37*$A450))</f>
        <v>60644.299999999996</v>
      </c>
      <c r="AE450" s="290">
        <f t="shared" si="215"/>
        <v>136.27932584269661</v>
      </c>
      <c r="AF450" s="290" cm="1">
        <f t="array" ref="AF450">IF(Parameters!$F$55="No",IF($A450&lt;=Parameters!$J$39,Parameters!$I$39*$A450,IF($A450&lt;=Parameters!$J$40,Parameters!$I$39*Parameters!$J$39+Parameters!$I$40*($A450-Parameters!$J$39),IF($A450&lt;=Parameters!$J$41,Parameters!$I$39*Parameters!$J$39+Parameters!$I$40*(Parameters!$J$40-Parameters!$J$39)+Parameters!$I$41*($A450-Parameters!$J$40),Parameters!$I$39*Parameters!$J$39+Parameters!$I$40*(Parameters!$J$40-Parameters!$J$39)+Parameters!$I$41*(Parameters!$J$41-Parameters!$J$40)+Parameters!$I$42*($A450-Parameters!$J$41)))),_xlfn.IFS($A450&lt;=Parameters!$J$39,Parameters!$I$39*$A450,$A450&lt;=Parameters!$J$40,Parameters!$I$40*$A450,$A450&lt;=Parameters!$J$41,Parameters!$I$41*$A450,$A450&gt;Parameters!$J$41,Parameters!$I$42*$A450))</f>
        <v>64423.199999999997</v>
      </c>
      <c r="AG450" s="290">
        <f t="shared" si="216"/>
        <v>144.77123595505617</v>
      </c>
      <c r="AI450" s="428">
        <f t="shared" si="192"/>
        <v>136.49000000000524</v>
      </c>
      <c r="AJ450" s="428">
        <f t="shared" si="193"/>
        <v>159.36000000000058</v>
      </c>
      <c r="AK450" s="428">
        <f t="shared" si="194"/>
        <v>143.54000000000087</v>
      </c>
      <c r="AL450" s="428">
        <f t="shared" si="195"/>
        <v>158.45999999999185</v>
      </c>
      <c r="AM450" s="428">
        <f t="shared" si="196"/>
        <v>136.49000000000524</v>
      </c>
      <c r="AN450" s="428">
        <f t="shared" si="197"/>
        <v>159.36000000000058</v>
      </c>
      <c r="AO450" s="428">
        <f t="shared" si="198"/>
        <v>143.54000000000087</v>
      </c>
      <c r="AP450" s="428">
        <f t="shared" si="199"/>
        <v>158.45999999999185</v>
      </c>
      <c r="AQ450" s="428">
        <f t="shared" si="200"/>
        <v>136.49000000000524</v>
      </c>
      <c r="AR450" s="428">
        <f t="shared" si="201"/>
        <v>159.36000000000058</v>
      </c>
      <c r="AS450" s="428">
        <f t="shared" si="202"/>
        <v>143.54000000000087</v>
      </c>
      <c r="AT450" s="428">
        <f t="shared" si="203"/>
        <v>158.45999999999185</v>
      </c>
      <c r="AU450" s="428">
        <f t="shared" si="204"/>
        <v>136.49000000000524</v>
      </c>
      <c r="AV450" s="428">
        <f t="shared" si="205"/>
        <v>159.36000000000058</v>
      </c>
      <c r="AW450" s="428">
        <f t="shared" si="206"/>
        <v>143.54000000000087</v>
      </c>
      <c r="AX450" s="428">
        <f t="shared" si="207"/>
        <v>158.45999999999185</v>
      </c>
    </row>
    <row r="451">
      <c r="A451" s="413">
        <v>446</v>
      </c>
      <c r="B451" s="290" cm="1">
        <f t="array" ref="B451">IF(Parameters!$C$55="No",IF($A451&lt;=Parameters!$D$23,Parameters!$C$23*$A451,IF($A451&lt;=Parameters!$D$24,Parameters!$C$23*Parameters!$D$23+Parameters!$C$24*($A451-Parameters!$D$23),IF($A451&lt;=Parameters!$D$25,Parameters!$C$23*Parameters!$D$23+Parameters!$C$24*(Parameters!$D$24-Parameters!$D$23)+Parameters!$C$25*($A451-Parameters!$D$24),Parameters!$C$23*Parameters!$D$23+Parameters!$C$24*(Parameters!$D$24-Parameters!$D$23)+Parameters!$C$25*(Parameters!$D$25-Parameters!$D$24)+Parameters!$C$26*($A451-Parameters!$D$25)))),_xlfn.IFS($A451&lt;=Parameters!$D$23,Parameters!$C$23*$A451,$A451&lt;=Parameters!$D$24,Parameters!$C$24*$A451,$A451&lt;=Parameters!$D$25,Parameters!$C$25*$A451,$A451&gt;Parameters!$D$25,Parameters!$C$26*$A451))</f>
        <v>47278.54</v>
      </c>
      <c r="C451" s="290">
        <f t="shared" si="208"/>
        <v>106.00569506726458</v>
      </c>
      <c r="D451" s="290" cm="1">
        <f t="array" ref="D451">IF(Parameters!$C$55="No",IF($A451&lt;=Parameters!$D$28,Parameters!$C$28*$A451,IF($A451&lt;=Parameters!$D$29,Parameters!$C$28*Parameters!$D$28+Parameters!$C$29*($A451-Parameters!$D$28),IF($A451&lt;=Parameters!$D$30,Parameters!$C$28*Parameters!$D$28+Parameters!$C$29*(Parameters!$D$29-Parameters!$D$28)+Parameters!$C$30*($A451-Parameters!$D$29),Parameters!$C$28*Parameters!$D$28+Parameters!$C$29*(Parameters!$D$29-Parameters!$D$28)+Parameters!$C$30*(Parameters!$D$30-Parameters!$D$29)+Parameters!$C$31*($A451-Parameters!$D$30)))),_xlfn.IFS($A451&lt;=Parameters!$D$28,Parameters!$C$28*$A451,$A451&lt;=Parameters!$D$29,Parameters!$C$29*$A451,$A451&lt;=Parameters!$D$30,Parameters!$C$30*$A451,$A451&gt;Parameters!$D$30,Parameters!$C$31*$A451))</f>
        <v>58559.06</v>
      </c>
      <c r="E451" s="290">
        <f t="shared" si="208"/>
        <v>131.2983408071749</v>
      </c>
      <c r="F451" s="290" cm="1">
        <f t="array" ref="F451">IF(Parameters!$C$55="No",IF($A451&lt;=Parameters!$D$34,Parameters!$C$34*$A451,IF($A451&lt;=Parameters!$D$35,Parameters!$C$34*Parameters!$D$34+Parameters!$C$35*($A451-Parameters!$D$34),IF($A451&lt;=Parameters!$D$36,Parameters!$C$34*Parameters!$D$34+Parameters!$C$35*(Parameters!$D$35-Parameters!$D$34)+Parameters!$C$36*($A451-Parameters!$D$35),Parameters!$C$34*Parameters!$D$34+Parameters!$C$35*(Parameters!$D$35-Parameters!$D$34)+Parameters!$C$36*(Parameters!$D$36-Parameters!$D$35)+Parameters!$C$37*($A451-Parameters!$D$36)))),_xlfn.IFS($A451&lt;=Parameters!$D$34,Parameters!$C$34*$A451,$A451&lt;=Parameters!$D$35,Parameters!$C$35*$A451,$A451&lt;=Parameters!$D$36,Parameters!$C$36*$A451,$A451&gt;Parameters!$D$36,Parameters!$C$37*$A451))</f>
        <v>60787.839999999997</v>
      </c>
      <c r="G451" s="290">
        <f t="shared" si="209"/>
        <v>136.2956053811659</v>
      </c>
      <c r="H451" s="290" cm="1">
        <f t="array" ref="H451">IF(Parameters!$C$55="No",IF($A451&lt;=Parameters!$D$39,Parameters!$C$39*$A451,IF($A451&lt;=Parameters!$D$40,Parameters!$C$39*Parameters!$D$39+Parameters!$C$40*($A451-Parameters!$D$39),IF($A451&lt;=Parameters!$D$41,Parameters!$C$39*Parameters!$D$39+Parameters!$C$40*(Parameters!$D$40-Parameters!$D$39)+Parameters!$C$41*($A451-Parameters!$D$40),Parameters!$C$39*Parameters!$D$39+Parameters!$C$40*(Parameters!$D$40-Parameters!$D$39)+Parameters!$C$41*(Parameters!$D$41-Parameters!$D$40)+Parameters!$C$42*($A451-Parameters!$D$41)))),_xlfn.IFS($A451&lt;=Parameters!$D$39,Parameters!$C$39*$A451,$A451&lt;=Parameters!$D$40,Parameters!$C$40*$A451,$A451&lt;=Parameters!$D$41,Parameters!$C$41*$A451,$A451&gt;Parameters!$D$41,Parameters!$C$42*$A451))</f>
        <v>64581.66</v>
      </c>
      <c r="I451" s="290">
        <f t="shared" si="210"/>
        <v>144.8019282511211</v>
      </c>
      <c r="J451" s="290" cm="1">
        <f t="array" ref="J451">IF(Parameters!$D$55="No",IF($A451&lt;=Parameters!$F$23,Parameters!$E$23*$A451,IF($A451&lt;=Parameters!$F$24,Parameters!$E$23*Parameters!$F$23+Parameters!$E$24*($A451-Parameters!$F$23),IF($A451&lt;=Parameters!$F$25,Parameters!$E$23*Parameters!$F$23+Parameters!$E$24*(Parameters!$F$24-Parameters!$F$23)+Parameters!$E$25*($A451-Parameters!$F$24),Parameters!$E$23*Parameters!$F$23+Parameters!$E$24*(Parameters!$F$24-Parameters!$F$23)+Parameters!$E$25*(Parameters!$F$25-Parameters!$F$24)+Parameters!$E$26*($A451-Parameters!$F$25)))),_xlfn.IFS($A451&lt;=Parameters!$F$23,Parameters!$E$23*$A451,$A451&lt;=Parameters!$F$24,Parameters!$E$24*$A451,$A451&lt;=Parameters!$F$25,Parameters!$E$25*$A451,$A451&gt;Parameters!$F$25,Parameters!$E$26*$A451))</f>
        <v>47278.54</v>
      </c>
      <c r="K451" s="290">
        <f t="shared" si="186"/>
        <v>106.00569506726458</v>
      </c>
      <c r="L451" s="290" cm="1">
        <f t="array" ref="L451">IF(Parameters!$D$55="No",IF($A451&lt;=Parameters!$F$28,Parameters!$E$28*$A451,IF($A451&lt;=Parameters!$F$29,Parameters!$E$28*Parameters!$F$28+Parameters!$E$29*($A451-Parameters!$F$28),IF($A451&lt;=Parameters!$F$30,Parameters!$E$28*Parameters!$F$28+Parameters!$E$29*(Parameters!$F$29-Parameters!$F$28)+Parameters!$E$30*($A451-Parameters!$F$29),Parameters!$E$28*Parameters!$F$28+Parameters!$E$29*(Parameters!$F$29-Parameters!$F$28)+Parameters!$E$30*(Parameters!$F$30-Parameters!$F$29)+Parameters!$E$31*($A451-Parameters!$F$30)))),_xlfn.IFS($A451&lt;=Parameters!$F$28,Parameters!$E$28*$A451,$A451&lt;=Parameters!$F$29,Parameters!$E$29*$A451,$A451&lt;=Parameters!$F$30,Parameters!$E$30*$A451,$A451&gt;Parameters!$F$30,Parameters!$E$31*$A451))</f>
        <v>58559.06</v>
      </c>
      <c r="M451" s="290">
        <f t="shared" si="187"/>
        <v>131.2983408071749</v>
      </c>
      <c r="N451" s="290" cm="1">
        <f t="array" ref="N451">IF(Parameters!$D$55="No",IF($A451&lt;=Parameters!$F$34,Parameters!$E$34*$A451,IF($A451&lt;=Parameters!$F$35,Parameters!$E$34*Parameters!$F$34+Parameters!$E$35*($A451-Parameters!$F$34),IF($A451&lt;=Parameters!$F$36,Parameters!$E$34*Parameters!$F$34+Parameters!$E$35*(Parameters!$F$35-Parameters!$F$34)+Parameters!$E$36*($A451-Parameters!$F$35),Parameters!$E$34*Parameters!$F$34+Parameters!$E$35*(Parameters!$F$35-Parameters!$F$34)+Parameters!$E$36*(Parameters!$F$36-Parameters!$F$35)+Parameters!$E$37*($A451-Parameters!$F$36)))),_xlfn.IFS($A451&lt;=Parameters!$F$34,Parameters!$E$34*$A451,$A451&lt;=Parameters!$F$35,Parameters!$E$35*$A451,$A451&lt;=Parameters!$F$36,Parameters!$E$36*$A451,$A451&gt;Parameters!$F$36,Parameters!$E$37*$A451))</f>
        <v>60787.839999999997</v>
      </c>
      <c r="O451" s="290">
        <f t="shared" si="211"/>
        <v>136.2956053811659</v>
      </c>
      <c r="P451" s="290" cm="1">
        <f t="array" ref="P451">IF(Parameters!$D$55="No",IF($A451&lt;=Parameters!$F$39,Parameters!$E$39*$A451,IF($A451&lt;=Parameters!$F$40,Parameters!$E$39*Parameters!$F$39+Parameters!$E$40*($A451-Parameters!$F$39),IF($A451&lt;=Parameters!$F$41,Parameters!$E$39*Parameters!$F$39+Parameters!$E$40*(Parameters!$F$40-Parameters!$F$39)+Parameters!$E$41*($A451-Parameters!$F$40),Parameters!$E$39*Parameters!$F$39+Parameters!$E$40*(Parameters!$F$40-Parameters!$F$39)+Parameters!$E$41*(Parameters!$F$41-Parameters!$F$40)+Parameters!$E$42*($A451-Parameters!$F$41)))),_xlfn.IFS($A451&lt;=Parameters!$F$39,Parameters!$E$39*$A451,$A451&lt;=Parameters!$F$40,Parameters!$E$40*$A451,$A451&lt;=Parameters!$F$41,Parameters!$E$41*$A451,$A451&gt;Parameters!$F$41,Parameters!$E$42*$A451))</f>
        <v>64581.66</v>
      </c>
      <c r="Q451" s="290">
        <f t="shared" si="212"/>
        <v>144.8019282511211</v>
      </c>
      <c r="R451" s="290" cm="1">
        <f t="array" ref="R451">IF(Parameters!$E$55="No",IF($A451&lt;=Parameters!$H$23,Parameters!$G$23*$A451,IF($A451&lt;=Parameters!$H$24,Parameters!$G$23*Parameters!$H$23+Parameters!$G$24*($A451-Parameters!$H$23),IF($A451&lt;=Parameters!$H$25,Parameters!$G$23*Parameters!$H$23+Parameters!$G$24*(Parameters!$H$24-Parameters!$H$23)+Parameters!$G$25*($A451-Parameters!$H$24),Parameters!$G$23*Parameters!$H$23+Parameters!$G$24*(Parameters!$H$24-Parameters!$H$23)+Parameters!$G$25*(Parameters!$H$25-Parameters!$H$24)+Parameters!$G$26*($A451-Parameters!$H$25)))),_xlfn.IFS($A451&lt;=Parameters!$H$23,Parameters!$G$23*$A451,$A451&lt;=Parameters!$H$24,Parameters!$G$24*$A451,$A451&lt;=Parameters!$H$25,Parameters!$G$25*$A451,$A451&gt;Parameters!$H$25,Parameters!$G$26*$A451))</f>
        <v>47278.54</v>
      </c>
      <c r="S451" s="290">
        <f t="shared" si="188"/>
        <v>106.00569506726458</v>
      </c>
      <c r="T451" s="290" cm="1">
        <f t="array" ref="T451">IF(Parameters!$E$55="No",IF($A451&lt;=Parameters!$H$28,Parameters!$G$28*$A451,IF($A451&lt;=Parameters!$H$29,Parameters!$G$28*Parameters!$H$28+Parameters!$G$29*($A451-Parameters!$H$28),IF($A451&lt;=Parameters!$H$30,Parameters!$G$28*Parameters!$H$28+Parameters!$G$29*(Parameters!$H$29-Parameters!$H$28)+Parameters!$G$30*($A451-Parameters!$H$29),Parameters!$G$28*Parameters!$H$28+Parameters!$G$29*(Parameters!$H$29-Parameters!$H$28)+Parameters!$G$30*(Parameters!$H$30-Parameters!$H$29)+Parameters!$G$31*($A451-Parameters!$H$30)))),_xlfn.IFS($A451&lt;=Parameters!$H$28,Parameters!$G$28*$A451,$A451&lt;=Parameters!$H$29,Parameters!$G$29*$A451,$A451&lt;=Parameters!$H$30,Parameters!$G$30*$A451,$A451&gt;Parameters!$H$30,Parameters!$G$31*$A451))</f>
        <v>58559.06</v>
      </c>
      <c r="U451" s="290">
        <f t="shared" si="189"/>
        <v>131.2983408071749</v>
      </c>
      <c r="V451" s="290" cm="1">
        <f t="array" ref="V451">IF(Parameters!$E$55="No",IF($A451&lt;=Parameters!$H$34,Parameters!$G$34*$A451,IF($A451&lt;=Parameters!$H$35,Parameters!$G$34*Parameters!$H$34+Parameters!$G$35*($A451-Parameters!$H$34),IF($A451&lt;=Parameters!$H$36,Parameters!$G$34*Parameters!$H$34+Parameters!$G$35*(Parameters!$H$35-Parameters!$H$34)+Parameters!$G$36*($A451-Parameters!$H$35),Parameters!$G$34*Parameters!$H$34+Parameters!$G$35*(Parameters!$H$35-Parameters!$H$34)+Parameters!$G$36*(Parameters!$H$36-Parameters!$H$35)+Parameters!$G$37*($A451-Parameters!$H$36)))),_xlfn.IFS($A451&lt;=Parameters!$H$34,Parameters!$G$34*$A451,$A451&lt;=Parameters!$H$35,Parameters!$G$35*$A451,$A451&lt;=Parameters!$H$36,Parameters!$G$36*$A451,$A451&gt;Parameters!$H$36,Parameters!$G$37*$A451))</f>
        <v>60787.839999999997</v>
      </c>
      <c r="W451" s="290">
        <f t="shared" si="213"/>
        <v>136.2956053811659</v>
      </c>
      <c r="X451" s="290" cm="1">
        <f t="array" ref="X451">IF(Parameters!$E$55="No",IF($A451&lt;=Parameters!$H$39,Parameters!$G$39*$A451,IF($A451&lt;=Parameters!$H$40,Parameters!$G$39*Parameters!$H$39+Parameters!$G$40*($A451-Parameters!$H$39),IF($A451&lt;=Parameters!$H$41,Parameters!$G$39*Parameters!$H$39+Parameters!$G$40*(Parameters!$H$40-Parameters!$H$39)+Parameters!$G$41*($A451-Parameters!$H$40),Parameters!$G$39*Parameters!$H$39+Parameters!$G$40*(Parameters!$H$40-Parameters!$H$39)+Parameters!$G$41*(Parameters!$H$41-Parameters!$H$40)+Parameters!$G$42*($A451-Parameters!$H$41)))),_xlfn.IFS($A451&lt;=Parameters!$H$39,Parameters!$G$39*$A451,$A451&lt;=Parameters!$H$40,Parameters!$G$40*$A451,$A451&lt;=Parameters!$H$41,Parameters!$G$41*$A451,$A451&gt;Parameters!$H$41,Parameters!$G$42*$A451))</f>
        <v>64581.66</v>
      </c>
      <c r="Y451" s="290">
        <f t="shared" si="214"/>
        <v>144.8019282511211</v>
      </c>
      <c r="Z451" s="290" cm="1">
        <f t="array" ref="Z451">IF(Parameters!$F$55="No",IF($A451&lt;=Parameters!$J$23,Parameters!$I$23*$A451,IF($A451&lt;=Parameters!$J$24,Parameters!$I$23*Parameters!$J$23+Parameters!$I$24*($A451-Parameters!$J$23),IF($A451&lt;=Parameters!$J$25,Parameters!$I$23*Parameters!$J$23+Parameters!$I$24*(Parameters!$J$24-Parameters!$J$23)+Parameters!$I$25*($A451-Parameters!$J$24),Parameters!$I$23*Parameters!$J$23+Parameters!$I$24*(Parameters!$J$24-Parameters!$J$23)+Parameters!$I$25*(Parameters!$J$25-Parameters!$J$24)+Parameters!$I$26*($A451-Parameters!$J$25)))),_xlfn.IFS($A451&lt;=Parameters!$J$23,Parameters!$I$23*$A451,$A451&lt;=Parameters!$J$24,Parameters!$I$24*$A451,$A451&lt;=Parameters!$J$25,Parameters!$I$25*$A451,$A451&gt;Parameters!$J$25,Parameters!$I$26*$A451))</f>
        <v>47278.54</v>
      </c>
      <c r="AA451" s="290">
        <f t="shared" si="190"/>
        <v>106.00569506726458</v>
      </c>
      <c r="AB451" s="290" cm="1">
        <f t="array" ref="AB451">IF(Parameters!$F$55="No",IF($A451&lt;=Parameters!$J$28,Parameters!$I$28*$A451,IF($A451&lt;=Parameters!$J$29,Parameters!$I$28*Parameters!$J$28+Parameters!$I$29*($A451-Parameters!$J$28),IF($A451&lt;=Parameters!$J$30,Parameters!$I$28*Parameters!$J$28+Parameters!$I$29*(Parameters!$J$29-Parameters!$J$28)+Parameters!$I$30*($A451-Parameters!$J$29),Parameters!$I$28*Parameters!$J$28+Parameters!$I$29*(Parameters!$J$29-Parameters!$J$28)+Parameters!$I$30*(Parameters!$J$30-Parameters!$J$29)+Parameters!$I$31*($A451-Parameters!$J$30)))),_xlfn.IFS($A451&lt;=Parameters!$J$28,Parameters!$I$28*$A451,$A451&lt;=Parameters!$J$29,Parameters!$I$29*$A451,$A451&lt;=Parameters!$J$30,Parameters!$I$30*$A451,$A451&gt;Parameters!$J$30,Parameters!$I$31*$A451))</f>
        <v>58559.06</v>
      </c>
      <c r="AC451" s="290">
        <f t="shared" si="191"/>
        <v>131.2983408071749</v>
      </c>
      <c r="AD451" s="290" cm="1">
        <f t="array" ref="AD451">IF(Parameters!$F$55="No",IF($A451&lt;=Parameters!$J$34,Parameters!$I$34*$A451,IF($A451&lt;=Parameters!$J$35,Parameters!$I$34*Parameters!$J$34+Parameters!$I$35*($A451-Parameters!$J$34),IF($A451&lt;=Parameters!$J$36,Parameters!$I$34*Parameters!$J$34+Parameters!$I$35*(Parameters!$J$35-Parameters!$J$34)+Parameters!$I$36*($A451-Parameters!$J$35),Parameters!$I$34*Parameters!$J$34+Parameters!$I$35*(Parameters!$J$35-Parameters!$J$34)+Parameters!$I$36*(Parameters!$J$36-Parameters!$J$35)+Parameters!$I$37*($A451-Parameters!$J$36)))),_xlfn.IFS($A451&lt;=Parameters!$J$34,Parameters!$I$34*$A451,$A451&lt;=Parameters!$J$35,Parameters!$I$35*$A451,$A451&lt;=Parameters!$J$36,Parameters!$I$36*$A451,$A451&gt;Parameters!$J$36,Parameters!$I$37*$A451))</f>
        <v>60787.839999999997</v>
      </c>
      <c r="AE451" s="290">
        <f t="shared" si="215"/>
        <v>136.2956053811659</v>
      </c>
      <c r="AF451" s="290" cm="1">
        <f t="array" ref="AF451">IF(Parameters!$F$55="No",IF($A451&lt;=Parameters!$J$39,Parameters!$I$39*$A451,IF($A451&lt;=Parameters!$J$40,Parameters!$I$39*Parameters!$J$39+Parameters!$I$40*($A451-Parameters!$J$39),IF($A451&lt;=Parameters!$J$41,Parameters!$I$39*Parameters!$J$39+Parameters!$I$40*(Parameters!$J$40-Parameters!$J$39)+Parameters!$I$41*($A451-Parameters!$J$40),Parameters!$I$39*Parameters!$J$39+Parameters!$I$40*(Parameters!$J$40-Parameters!$J$39)+Parameters!$I$41*(Parameters!$J$41-Parameters!$J$40)+Parameters!$I$42*($A451-Parameters!$J$41)))),_xlfn.IFS($A451&lt;=Parameters!$J$39,Parameters!$I$39*$A451,$A451&lt;=Parameters!$J$40,Parameters!$I$40*$A451,$A451&lt;=Parameters!$J$41,Parameters!$I$41*$A451,$A451&gt;Parameters!$J$41,Parameters!$I$42*$A451))</f>
        <v>64581.66</v>
      </c>
      <c r="AG451" s="290">
        <f t="shared" si="216"/>
        <v>144.8019282511211</v>
      </c>
      <c r="AI451" s="428">
        <f t="shared" si="192"/>
        <v>136.48999999999796</v>
      </c>
      <c r="AJ451" s="428">
        <f t="shared" si="193"/>
        <v>159.35999999999331</v>
      </c>
      <c r="AK451" s="428">
        <f t="shared" si="194"/>
        <v>143.54000000000087</v>
      </c>
      <c r="AL451" s="428">
        <f t="shared" si="195"/>
        <v>158.4600000000064</v>
      </c>
      <c r="AM451" s="428">
        <f t="shared" si="196"/>
        <v>136.48999999999796</v>
      </c>
      <c r="AN451" s="428">
        <f t="shared" si="197"/>
        <v>159.35999999999331</v>
      </c>
      <c r="AO451" s="428">
        <f t="shared" si="198"/>
        <v>143.54000000000087</v>
      </c>
      <c r="AP451" s="428">
        <f t="shared" si="199"/>
        <v>158.4600000000064</v>
      </c>
      <c r="AQ451" s="428">
        <f t="shared" si="200"/>
        <v>136.48999999999796</v>
      </c>
      <c r="AR451" s="428">
        <f t="shared" si="201"/>
        <v>159.35999999999331</v>
      </c>
      <c r="AS451" s="428">
        <f t="shared" si="202"/>
        <v>143.54000000000087</v>
      </c>
      <c r="AT451" s="428">
        <f t="shared" si="203"/>
        <v>158.4600000000064</v>
      </c>
      <c r="AU451" s="428">
        <f t="shared" si="204"/>
        <v>136.48999999999796</v>
      </c>
      <c r="AV451" s="428">
        <f t="shared" si="205"/>
        <v>159.35999999999331</v>
      </c>
      <c r="AW451" s="428">
        <f t="shared" si="206"/>
        <v>143.54000000000087</v>
      </c>
      <c r="AX451" s="428">
        <f t="shared" si="207"/>
        <v>158.4600000000064</v>
      </c>
    </row>
    <row r="452">
      <c r="A452" s="413">
        <v>447</v>
      </c>
      <c r="B452" s="290" cm="1">
        <f t="array" ref="B452">IF(Parameters!$C$55="No",IF($A452&lt;=Parameters!$D$23,Parameters!$C$23*$A452,IF($A452&lt;=Parameters!$D$24,Parameters!$C$23*Parameters!$D$23+Parameters!$C$24*($A452-Parameters!$D$23),IF($A452&lt;=Parameters!$D$25,Parameters!$C$23*Parameters!$D$23+Parameters!$C$24*(Parameters!$D$24-Parameters!$D$23)+Parameters!$C$25*($A452-Parameters!$D$24),Parameters!$C$23*Parameters!$D$23+Parameters!$C$24*(Parameters!$D$24-Parameters!$D$23)+Parameters!$C$25*(Parameters!$D$25-Parameters!$D$24)+Parameters!$C$26*($A452-Parameters!$D$25)))),_xlfn.IFS($A452&lt;=Parameters!$D$23,Parameters!$C$23*$A452,$A452&lt;=Parameters!$D$24,Parameters!$C$24*$A452,$A452&lt;=Parameters!$D$25,Parameters!$C$25*$A452,$A452&gt;Parameters!$D$25,Parameters!$C$26*$A452))</f>
        <v>47415.03</v>
      </c>
      <c r="C452" s="290">
        <f t="shared" si="208"/>
        <v>106.07389261744966</v>
      </c>
      <c r="D452" s="290" cm="1">
        <f t="array" ref="D452">IF(Parameters!$C$55="No",IF($A452&lt;=Parameters!$D$28,Parameters!$C$28*$A452,IF($A452&lt;=Parameters!$D$29,Parameters!$C$28*Parameters!$D$28+Parameters!$C$29*($A452-Parameters!$D$28),IF($A452&lt;=Parameters!$D$30,Parameters!$C$28*Parameters!$D$28+Parameters!$C$29*(Parameters!$D$29-Parameters!$D$28)+Parameters!$C$30*($A452-Parameters!$D$29),Parameters!$C$28*Parameters!$D$28+Parameters!$C$29*(Parameters!$D$29-Parameters!$D$28)+Parameters!$C$30*(Parameters!$D$30-Parameters!$D$29)+Parameters!$C$31*($A452-Parameters!$D$30)))),_xlfn.IFS($A452&lt;=Parameters!$D$28,Parameters!$C$28*$A452,$A452&lt;=Parameters!$D$29,Parameters!$C$29*$A452,$A452&lt;=Parameters!$D$30,Parameters!$C$30*$A452,$A452&gt;Parameters!$D$30,Parameters!$C$31*$A452))</f>
        <v>58718.42</v>
      </c>
      <c r="E452" s="290">
        <f t="shared" si="208"/>
        <v>131.36111856823265</v>
      </c>
      <c r="F452" s="290" cm="1">
        <f t="array" ref="F452">IF(Parameters!$C$55="No",IF($A452&lt;=Parameters!$D$34,Parameters!$C$34*$A452,IF($A452&lt;=Parameters!$D$35,Parameters!$C$34*Parameters!$D$34+Parameters!$C$35*($A452-Parameters!$D$34),IF($A452&lt;=Parameters!$D$36,Parameters!$C$34*Parameters!$D$34+Parameters!$C$35*(Parameters!$D$35-Parameters!$D$34)+Parameters!$C$36*($A452-Parameters!$D$35),Parameters!$C$34*Parameters!$D$34+Parameters!$C$35*(Parameters!$D$35-Parameters!$D$34)+Parameters!$C$36*(Parameters!$D$36-Parameters!$D$35)+Parameters!$C$37*($A452-Parameters!$D$36)))),_xlfn.IFS($A452&lt;=Parameters!$D$34,Parameters!$C$34*$A452,$A452&lt;=Parameters!$D$35,Parameters!$C$35*$A452,$A452&lt;=Parameters!$D$36,Parameters!$C$36*$A452,$A452&gt;Parameters!$D$36,Parameters!$C$37*$A452))</f>
        <v>60931.38</v>
      </c>
      <c r="G452" s="290">
        <f t="shared" si="209"/>
        <v>136.3118120805369</v>
      </c>
      <c r="H452" s="290" cm="1">
        <f t="array" ref="H452">IF(Parameters!$C$55="No",IF($A452&lt;=Parameters!$D$39,Parameters!$C$39*$A452,IF($A452&lt;=Parameters!$D$40,Parameters!$C$39*Parameters!$D$39+Parameters!$C$40*($A452-Parameters!$D$39),IF($A452&lt;=Parameters!$D$41,Parameters!$C$39*Parameters!$D$39+Parameters!$C$40*(Parameters!$D$40-Parameters!$D$39)+Parameters!$C$41*($A452-Parameters!$D$40),Parameters!$C$39*Parameters!$D$39+Parameters!$C$40*(Parameters!$D$40-Parameters!$D$39)+Parameters!$C$41*(Parameters!$D$41-Parameters!$D$40)+Parameters!$C$42*($A452-Parameters!$D$41)))),_xlfn.IFS($A452&lt;=Parameters!$D$39,Parameters!$C$39*$A452,$A452&lt;=Parameters!$D$40,Parameters!$C$40*$A452,$A452&lt;=Parameters!$D$41,Parameters!$C$41*$A452,$A452&gt;Parameters!$D$41,Parameters!$C$42*$A452))</f>
        <v>64740.12</v>
      </c>
      <c r="I452" s="290">
        <f t="shared" si="210"/>
        <v>144.83248322147651</v>
      </c>
      <c r="J452" s="290" cm="1">
        <f t="array" ref="J452">IF(Parameters!$D$55="No",IF($A452&lt;=Parameters!$F$23,Parameters!$E$23*$A452,IF($A452&lt;=Parameters!$F$24,Parameters!$E$23*Parameters!$F$23+Parameters!$E$24*($A452-Parameters!$F$23),IF($A452&lt;=Parameters!$F$25,Parameters!$E$23*Parameters!$F$23+Parameters!$E$24*(Parameters!$F$24-Parameters!$F$23)+Parameters!$E$25*($A452-Parameters!$F$24),Parameters!$E$23*Parameters!$F$23+Parameters!$E$24*(Parameters!$F$24-Parameters!$F$23)+Parameters!$E$25*(Parameters!$F$25-Parameters!$F$24)+Parameters!$E$26*($A452-Parameters!$F$25)))),_xlfn.IFS($A452&lt;=Parameters!$F$23,Parameters!$E$23*$A452,$A452&lt;=Parameters!$F$24,Parameters!$E$24*$A452,$A452&lt;=Parameters!$F$25,Parameters!$E$25*$A452,$A452&gt;Parameters!$F$25,Parameters!$E$26*$A452))</f>
        <v>47415.03</v>
      </c>
      <c r="K452" s="290">
        <f t="shared" si="186"/>
        <v>106.07389261744966</v>
      </c>
      <c r="L452" s="290" cm="1">
        <f t="array" ref="L452">IF(Parameters!$D$55="No",IF($A452&lt;=Parameters!$F$28,Parameters!$E$28*$A452,IF($A452&lt;=Parameters!$F$29,Parameters!$E$28*Parameters!$F$28+Parameters!$E$29*($A452-Parameters!$F$28),IF($A452&lt;=Parameters!$F$30,Parameters!$E$28*Parameters!$F$28+Parameters!$E$29*(Parameters!$F$29-Parameters!$F$28)+Parameters!$E$30*($A452-Parameters!$F$29),Parameters!$E$28*Parameters!$F$28+Parameters!$E$29*(Parameters!$F$29-Parameters!$F$28)+Parameters!$E$30*(Parameters!$F$30-Parameters!$F$29)+Parameters!$E$31*($A452-Parameters!$F$30)))),_xlfn.IFS($A452&lt;=Parameters!$F$28,Parameters!$E$28*$A452,$A452&lt;=Parameters!$F$29,Parameters!$E$29*$A452,$A452&lt;=Parameters!$F$30,Parameters!$E$30*$A452,$A452&gt;Parameters!$F$30,Parameters!$E$31*$A452))</f>
        <v>58718.42</v>
      </c>
      <c r="M452" s="290">
        <f t="shared" si="187"/>
        <v>131.36111856823265</v>
      </c>
      <c r="N452" s="290" cm="1">
        <f t="array" ref="N452">IF(Parameters!$D$55="No",IF($A452&lt;=Parameters!$F$34,Parameters!$E$34*$A452,IF($A452&lt;=Parameters!$F$35,Parameters!$E$34*Parameters!$F$34+Parameters!$E$35*($A452-Parameters!$F$34),IF($A452&lt;=Parameters!$F$36,Parameters!$E$34*Parameters!$F$34+Parameters!$E$35*(Parameters!$F$35-Parameters!$F$34)+Parameters!$E$36*($A452-Parameters!$F$35),Parameters!$E$34*Parameters!$F$34+Parameters!$E$35*(Parameters!$F$35-Parameters!$F$34)+Parameters!$E$36*(Parameters!$F$36-Parameters!$F$35)+Parameters!$E$37*($A452-Parameters!$F$36)))),_xlfn.IFS($A452&lt;=Parameters!$F$34,Parameters!$E$34*$A452,$A452&lt;=Parameters!$F$35,Parameters!$E$35*$A452,$A452&lt;=Parameters!$F$36,Parameters!$E$36*$A452,$A452&gt;Parameters!$F$36,Parameters!$E$37*$A452))</f>
        <v>60931.38</v>
      </c>
      <c r="O452" s="290">
        <f t="shared" si="211"/>
        <v>136.3118120805369</v>
      </c>
      <c r="P452" s="290" cm="1">
        <f t="array" ref="P452">IF(Parameters!$D$55="No",IF($A452&lt;=Parameters!$F$39,Parameters!$E$39*$A452,IF($A452&lt;=Parameters!$F$40,Parameters!$E$39*Parameters!$F$39+Parameters!$E$40*($A452-Parameters!$F$39),IF($A452&lt;=Parameters!$F$41,Parameters!$E$39*Parameters!$F$39+Parameters!$E$40*(Parameters!$F$40-Parameters!$F$39)+Parameters!$E$41*($A452-Parameters!$F$40),Parameters!$E$39*Parameters!$F$39+Parameters!$E$40*(Parameters!$F$40-Parameters!$F$39)+Parameters!$E$41*(Parameters!$F$41-Parameters!$F$40)+Parameters!$E$42*($A452-Parameters!$F$41)))),_xlfn.IFS($A452&lt;=Parameters!$F$39,Parameters!$E$39*$A452,$A452&lt;=Parameters!$F$40,Parameters!$E$40*$A452,$A452&lt;=Parameters!$F$41,Parameters!$E$41*$A452,$A452&gt;Parameters!$F$41,Parameters!$E$42*$A452))</f>
        <v>64740.12</v>
      </c>
      <c r="Q452" s="290">
        <f t="shared" si="212"/>
        <v>144.83248322147651</v>
      </c>
      <c r="R452" s="290" cm="1">
        <f t="array" ref="R452">IF(Parameters!$E$55="No",IF($A452&lt;=Parameters!$H$23,Parameters!$G$23*$A452,IF($A452&lt;=Parameters!$H$24,Parameters!$G$23*Parameters!$H$23+Parameters!$G$24*($A452-Parameters!$H$23),IF($A452&lt;=Parameters!$H$25,Parameters!$G$23*Parameters!$H$23+Parameters!$G$24*(Parameters!$H$24-Parameters!$H$23)+Parameters!$G$25*($A452-Parameters!$H$24),Parameters!$G$23*Parameters!$H$23+Parameters!$G$24*(Parameters!$H$24-Parameters!$H$23)+Parameters!$G$25*(Parameters!$H$25-Parameters!$H$24)+Parameters!$G$26*($A452-Parameters!$H$25)))),_xlfn.IFS($A452&lt;=Parameters!$H$23,Parameters!$G$23*$A452,$A452&lt;=Parameters!$H$24,Parameters!$G$24*$A452,$A452&lt;=Parameters!$H$25,Parameters!$G$25*$A452,$A452&gt;Parameters!$H$25,Parameters!$G$26*$A452))</f>
        <v>47415.03</v>
      </c>
      <c r="S452" s="290">
        <f t="shared" si="188"/>
        <v>106.07389261744966</v>
      </c>
      <c r="T452" s="290" cm="1">
        <f t="array" ref="T452">IF(Parameters!$E$55="No",IF($A452&lt;=Parameters!$H$28,Parameters!$G$28*$A452,IF($A452&lt;=Parameters!$H$29,Parameters!$G$28*Parameters!$H$28+Parameters!$G$29*($A452-Parameters!$H$28),IF($A452&lt;=Parameters!$H$30,Parameters!$G$28*Parameters!$H$28+Parameters!$G$29*(Parameters!$H$29-Parameters!$H$28)+Parameters!$G$30*($A452-Parameters!$H$29),Parameters!$G$28*Parameters!$H$28+Parameters!$G$29*(Parameters!$H$29-Parameters!$H$28)+Parameters!$G$30*(Parameters!$H$30-Parameters!$H$29)+Parameters!$G$31*($A452-Parameters!$H$30)))),_xlfn.IFS($A452&lt;=Parameters!$H$28,Parameters!$G$28*$A452,$A452&lt;=Parameters!$H$29,Parameters!$G$29*$A452,$A452&lt;=Parameters!$H$30,Parameters!$G$30*$A452,$A452&gt;Parameters!$H$30,Parameters!$G$31*$A452))</f>
        <v>58718.42</v>
      </c>
      <c r="U452" s="290">
        <f t="shared" si="189"/>
        <v>131.36111856823265</v>
      </c>
      <c r="V452" s="290" cm="1">
        <f t="array" ref="V452">IF(Parameters!$E$55="No",IF($A452&lt;=Parameters!$H$34,Parameters!$G$34*$A452,IF($A452&lt;=Parameters!$H$35,Parameters!$G$34*Parameters!$H$34+Parameters!$G$35*($A452-Parameters!$H$34),IF($A452&lt;=Parameters!$H$36,Parameters!$G$34*Parameters!$H$34+Parameters!$G$35*(Parameters!$H$35-Parameters!$H$34)+Parameters!$G$36*($A452-Parameters!$H$35),Parameters!$G$34*Parameters!$H$34+Parameters!$G$35*(Parameters!$H$35-Parameters!$H$34)+Parameters!$G$36*(Parameters!$H$36-Parameters!$H$35)+Parameters!$G$37*($A452-Parameters!$H$36)))),_xlfn.IFS($A452&lt;=Parameters!$H$34,Parameters!$G$34*$A452,$A452&lt;=Parameters!$H$35,Parameters!$G$35*$A452,$A452&lt;=Parameters!$H$36,Parameters!$G$36*$A452,$A452&gt;Parameters!$H$36,Parameters!$G$37*$A452))</f>
        <v>60931.38</v>
      </c>
      <c r="W452" s="290">
        <f t="shared" si="213"/>
        <v>136.3118120805369</v>
      </c>
      <c r="X452" s="290" cm="1">
        <f t="array" ref="X452">IF(Parameters!$E$55="No",IF($A452&lt;=Parameters!$H$39,Parameters!$G$39*$A452,IF($A452&lt;=Parameters!$H$40,Parameters!$G$39*Parameters!$H$39+Parameters!$G$40*($A452-Parameters!$H$39),IF($A452&lt;=Parameters!$H$41,Parameters!$G$39*Parameters!$H$39+Parameters!$G$40*(Parameters!$H$40-Parameters!$H$39)+Parameters!$G$41*($A452-Parameters!$H$40),Parameters!$G$39*Parameters!$H$39+Parameters!$G$40*(Parameters!$H$40-Parameters!$H$39)+Parameters!$G$41*(Parameters!$H$41-Parameters!$H$40)+Parameters!$G$42*($A452-Parameters!$H$41)))),_xlfn.IFS($A452&lt;=Parameters!$H$39,Parameters!$G$39*$A452,$A452&lt;=Parameters!$H$40,Parameters!$G$40*$A452,$A452&lt;=Parameters!$H$41,Parameters!$G$41*$A452,$A452&gt;Parameters!$H$41,Parameters!$G$42*$A452))</f>
        <v>64740.12</v>
      </c>
      <c r="Y452" s="290">
        <f t="shared" si="214"/>
        <v>144.83248322147651</v>
      </c>
      <c r="Z452" s="290" cm="1">
        <f t="array" ref="Z452">IF(Parameters!$F$55="No",IF($A452&lt;=Parameters!$J$23,Parameters!$I$23*$A452,IF($A452&lt;=Parameters!$J$24,Parameters!$I$23*Parameters!$J$23+Parameters!$I$24*($A452-Parameters!$J$23),IF($A452&lt;=Parameters!$J$25,Parameters!$I$23*Parameters!$J$23+Parameters!$I$24*(Parameters!$J$24-Parameters!$J$23)+Parameters!$I$25*($A452-Parameters!$J$24),Parameters!$I$23*Parameters!$J$23+Parameters!$I$24*(Parameters!$J$24-Parameters!$J$23)+Parameters!$I$25*(Parameters!$J$25-Parameters!$J$24)+Parameters!$I$26*($A452-Parameters!$J$25)))),_xlfn.IFS($A452&lt;=Parameters!$J$23,Parameters!$I$23*$A452,$A452&lt;=Parameters!$J$24,Parameters!$I$24*$A452,$A452&lt;=Parameters!$J$25,Parameters!$I$25*$A452,$A452&gt;Parameters!$J$25,Parameters!$I$26*$A452))</f>
        <v>47415.03</v>
      </c>
      <c r="AA452" s="290">
        <f t="shared" si="190"/>
        <v>106.07389261744966</v>
      </c>
      <c r="AB452" s="290" cm="1">
        <f t="array" ref="AB452">IF(Parameters!$F$55="No",IF($A452&lt;=Parameters!$J$28,Parameters!$I$28*$A452,IF($A452&lt;=Parameters!$J$29,Parameters!$I$28*Parameters!$J$28+Parameters!$I$29*($A452-Parameters!$J$28),IF($A452&lt;=Parameters!$J$30,Parameters!$I$28*Parameters!$J$28+Parameters!$I$29*(Parameters!$J$29-Parameters!$J$28)+Parameters!$I$30*($A452-Parameters!$J$29),Parameters!$I$28*Parameters!$J$28+Parameters!$I$29*(Parameters!$J$29-Parameters!$J$28)+Parameters!$I$30*(Parameters!$J$30-Parameters!$J$29)+Parameters!$I$31*($A452-Parameters!$J$30)))),_xlfn.IFS($A452&lt;=Parameters!$J$28,Parameters!$I$28*$A452,$A452&lt;=Parameters!$J$29,Parameters!$I$29*$A452,$A452&lt;=Parameters!$J$30,Parameters!$I$30*$A452,$A452&gt;Parameters!$J$30,Parameters!$I$31*$A452))</f>
        <v>58718.42</v>
      </c>
      <c r="AC452" s="290">
        <f t="shared" si="191"/>
        <v>131.36111856823265</v>
      </c>
      <c r="AD452" s="290" cm="1">
        <f t="array" ref="AD452">IF(Parameters!$F$55="No",IF($A452&lt;=Parameters!$J$34,Parameters!$I$34*$A452,IF($A452&lt;=Parameters!$J$35,Parameters!$I$34*Parameters!$J$34+Parameters!$I$35*($A452-Parameters!$J$34),IF($A452&lt;=Parameters!$J$36,Parameters!$I$34*Parameters!$J$34+Parameters!$I$35*(Parameters!$J$35-Parameters!$J$34)+Parameters!$I$36*($A452-Parameters!$J$35),Parameters!$I$34*Parameters!$J$34+Parameters!$I$35*(Parameters!$J$35-Parameters!$J$34)+Parameters!$I$36*(Parameters!$J$36-Parameters!$J$35)+Parameters!$I$37*($A452-Parameters!$J$36)))),_xlfn.IFS($A452&lt;=Parameters!$J$34,Parameters!$I$34*$A452,$A452&lt;=Parameters!$J$35,Parameters!$I$35*$A452,$A452&lt;=Parameters!$J$36,Parameters!$I$36*$A452,$A452&gt;Parameters!$J$36,Parameters!$I$37*$A452))</f>
        <v>60931.38</v>
      </c>
      <c r="AE452" s="290">
        <f t="shared" si="215"/>
        <v>136.3118120805369</v>
      </c>
      <c r="AF452" s="290" cm="1">
        <f t="array" ref="AF452">IF(Parameters!$F$55="No",IF($A452&lt;=Parameters!$J$39,Parameters!$I$39*$A452,IF($A452&lt;=Parameters!$J$40,Parameters!$I$39*Parameters!$J$39+Parameters!$I$40*($A452-Parameters!$J$39),IF($A452&lt;=Parameters!$J$41,Parameters!$I$39*Parameters!$J$39+Parameters!$I$40*(Parameters!$J$40-Parameters!$J$39)+Parameters!$I$41*($A452-Parameters!$J$40),Parameters!$I$39*Parameters!$J$39+Parameters!$I$40*(Parameters!$J$40-Parameters!$J$39)+Parameters!$I$41*(Parameters!$J$41-Parameters!$J$40)+Parameters!$I$42*($A452-Parameters!$J$41)))),_xlfn.IFS($A452&lt;=Parameters!$J$39,Parameters!$I$39*$A452,$A452&lt;=Parameters!$J$40,Parameters!$I$40*$A452,$A452&lt;=Parameters!$J$41,Parameters!$I$41*$A452,$A452&gt;Parameters!$J$41,Parameters!$I$42*$A452))</f>
        <v>64740.12</v>
      </c>
      <c r="AG452" s="290">
        <f t="shared" si="216"/>
        <v>144.83248322147651</v>
      </c>
      <c r="AI452" s="428">
        <f t="shared" si="192"/>
        <v>136.48999999999796</v>
      </c>
      <c r="AJ452" s="428">
        <f t="shared" si="193"/>
        <v>159.36000000000058</v>
      </c>
      <c r="AK452" s="428">
        <f t="shared" si="194"/>
        <v>143.54000000000087</v>
      </c>
      <c r="AL452" s="428">
        <f t="shared" si="195"/>
        <v>158.45999999999913</v>
      </c>
      <c r="AM452" s="428">
        <f t="shared" si="196"/>
        <v>136.48999999999796</v>
      </c>
      <c r="AN452" s="428">
        <f t="shared" si="197"/>
        <v>159.36000000000058</v>
      </c>
      <c r="AO452" s="428">
        <f t="shared" si="198"/>
        <v>143.54000000000087</v>
      </c>
      <c r="AP452" s="428">
        <f t="shared" si="199"/>
        <v>158.45999999999913</v>
      </c>
      <c r="AQ452" s="428">
        <f t="shared" si="200"/>
        <v>136.48999999999796</v>
      </c>
      <c r="AR452" s="428">
        <f t="shared" si="201"/>
        <v>159.36000000000058</v>
      </c>
      <c r="AS452" s="428">
        <f t="shared" si="202"/>
        <v>143.54000000000087</v>
      </c>
      <c r="AT452" s="428">
        <f t="shared" si="203"/>
        <v>158.45999999999913</v>
      </c>
      <c r="AU452" s="428">
        <f t="shared" si="204"/>
        <v>136.48999999999796</v>
      </c>
      <c r="AV452" s="428">
        <f t="shared" si="205"/>
        <v>159.36000000000058</v>
      </c>
      <c r="AW452" s="428">
        <f t="shared" si="206"/>
        <v>143.54000000000087</v>
      </c>
      <c r="AX452" s="428">
        <f t="shared" si="207"/>
        <v>158.45999999999913</v>
      </c>
    </row>
    <row r="453">
      <c r="A453" s="413">
        <v>448</v>
      </c>
      <c r="B453" s="290" cm="1">
        <f t="array" ref="B453">IF(Parameters!$C$55="No",IF($A453&lt;=Parameters!$D$23,Parameters!$C$23*$A453,IF($A453&lt;=Parameters!$D$24,Parameters!$C$23*Parameters!$D$23+Parameters!$C$24*($A453-Parameters!$D$23),IF($A453&lt;=Parameters!$D$25,Parameters!$C$23*Parameters!$D$23+Parameters!$C$24*(Parameters!$D$24-Parameters!$D$23)+Parameters!$C$25*($A453-Parameters!$D$24),Parameters!$C$23*Parameters!$D$23+Parameters!$C$24*(Parameters!$D$24-Parameters!$D$23)+Parameters!$C$25*(Parameters!$D$25-Parameters!$D$24)+Parameters!$C$26*($A453-Parameters!$D$25)))),_xlfn.IFS($A453&lt;=Parameters!$D$23,Parameters!$C$23*$A453,$A453&lt;=Parameters!$D$24,Parameters!$C$24*$A453,$A453&lt;=Parameters!$D$25,Parameters!$C$25*$A453,$A453&gt;Parameters!$D$25,Parameters!$C$26*$A453))</f>
        <v>47551.520000000004</v>
      </c>
      <c r="C453" s="290">
        <f t="shared" si="208"/>
        <v>106.14178571428572</v>
      </c>
      <c r="D453" s="290" cm="1">
        <f t="array" ref="D453">IF(Parameters!$C$55="No",IF($A453&lt;=Parameters!$D$28,Parameters!$C$28*$A453,IF($A453&lt;=Parameters!$D$29,Parameters!$C$28*Parameters!$D$28+Parameters!$C$29*($A453-Parameters!$D$28),IF($A453&lt;=Parameters!$D$30,Parameters!$C$28*Parameters!$D$28+Parameters!$C$29*(Parameters!$D$29-Parameters!$D$28)+Parameters!$C$30*($A453-Parameters!$D$29),Parameters!$C$28*Parameters!$D$28+Parameters!$C$29*(Parameters!$D$29-Parameters!$D$28)+Parameters!$C$30*(Parameters!$D$30-Parameters!$D$29)+Parameters!$C$31*($A453-Parameters!$D$30)))),_xlfn.IFS($A453&lt;=Parameters!$D$28,Parameters!$C$28*$A453,$A453&lt;=Parameters!$D$29,Parameters!$C$29*$A453,$A453&lt;=Parameters!$D$30,Parameters!$C$30*$A453,$A453&gt;Parameters!$D$30,Parameters!$C$31*$A453))</f>
        <v>58877.78</v>
      </c>
      <c r="E453" s="290">
        <f t="shared" si="208"/>
        <v>131.42361607142857</v>
      </c>
      <c r="F453" s="290" cm="1">
        <f t="array" ref="F453">IF(Parameters!$C$55="No",IF($A453&lt;=Parameters!$D$34,Parameters!$C$34*$A453,IF($A453&lt;=Parameters!$D$35,Parameters!$C$34*Parameters!$D$34+Parameters!$C$35*($A453-Parameters!$D$34),IF($A453&lt;=Parameters!$D$36,Parameters!$C$34*Parameters!$D$34+Parameters!$C$35*(Parameters!$D$35-Parameters!$D$34)+Parameters!$C$36*($A453-Parameters!$D$35),Parameters!$C$34*Parameters!$D$34+Parameters!$C$35*(Parameters!$D$35-Parameters!$D$34)+Parameters!$C$36*(Parameters!$D$36-Parameters!$D$35)+Parameters!$C$37*($A453-Parameters!$D$36)))),_xlfn.IFS($A453&lt;=Parameters!$D$34,Parameters!$C$34*$A453,$A453&lt;=Parameters!$D$35,Parameters!$C$35*$A453,$A453&lt;=Parameters!$D$36,Parameters!$C$36*$A453,$A453&gt;Parameters!$D$36,Parameters!$C$37*$A453))</f>
        <v>61074.92</v>
      </c>
      <c r="G453" s="290">
        <f t="shared" si="209"/>
        <v>136.32794642857144</v>
      </c>
      <c r="H453" s="290" cm="1">
        <f t="array" ref="H453">IF(Parameters!$C$55="No",IF($A453&lt;=Parameters!$D$39,Parameters!$C$39*$A453,IF($A453&lt;=Parameters!$D$40,Parameters!$C$39*Parameters!$D$39+Parameters!$C$40*($A453-Parameters!$D$39),IF($A453&lt;=Parameters!$D$41,Parameters!$C$39*Parameters!$D$39+Parameters!$C$40*(Parameters!$D$40-Parameters!$D$39)+Parameters!$C$41*($A453-Parameters!$D$40),Parameters!$C$39*Parameters!$D$39+Parameters!$C$40*(Parameters!$D$40-Parameters!$D$39)+Parameters!$C$41*(Parameters!$D$41-Parameters!$D$40)+Parameters!$C$42*($A453-Parameters!$D$41)))),_xlfn.IFS($A453&lt;=Parameters!$D$39,Parameters!$C$39*$A453,$A453&lt;=Parameters!$D$40,Parameters!$C$40*$A453,$A453&lt;=Parameters!$D$41,Parameters!$C$41*$A453,$A453&gt;Parameters!$D$41,Parameters!$C$42*$A453))</f>
        <v>64898.58</v>
      </c>
      <c r="I453" s="290">
        <f t="shared" si="210"/>
        <v>144.86290178571429</v>
      </c>
      <c r="J453" s="290" cm="1">
        <f t="array" ref="J453">IF(Parameters!$D$55="No",IF($A453&lt;=Parameters!$F$23,Parameters!$E$23*$A453,IF($A453&lt;=Parameters!$F$24,Parameters!$E$23*Parameters!$F$23+Parameters!$E$24*($A453-Parameters!$F$23),IF($A453&lt;=Parameters!$F$25,Parameters!$E$23*Parameters!$F$23+Parameters!$E$24*(Parameters!$F$24-Parameters!$F$23)+Parameters!$E$25*($A453-Parameters!$F$24),Parameters!$E$23*Parameters!$F$23+Parameters!$E$24*(Parameters!$F$24-Parameters!$F$23)+Parameters!$E$25*(Parameters!$F$25-Parameters!$F$24)+Parameters!$E$26*($A453-Parameters!$F$25)))),_xlfn.IFS($A453&lt;=Parameters!$F$23,Parameters!$E$23*$A453,$A453&lt;=Parameters!$F$24,Parameters!$E$24*$A453,$A453&lt;=Parameters!$F$25,Parameters!$E$25*$A453,$A453&gt;Parameters!$F$25,Parameters!$E$26*$A453))</f>
        <v>47551.520000000004</v>
      </c>
      <c r="K453" s="290">
        <f t="shared" si="186"/>
        <v>106.14178571428572</v>
      </c>
      <c r="L453" s="290" cm="1">
        <f t="array" ref="L453">IF(Parameters!$D$55="No",IF($A453&lt;=Parameters!$F$28,Parameters!$E$28*$A453,IF($A453&lt;=Parameters!$F$29,Parameters!$E$28*Parameters!$F$28+Parameters!$E$29*($A453-Parameters!$F$28),IF($A453&lt;=Parameters!$F$30,Parameters!$E$28*Parameters!$F$28+Parameters!$E$29*(Parameters!$F$29-Parameters!$F$28)+Parameters!$E$30*($A453-Parameters!$F$29),Parameters!$E$28*Parameters!$F$28+Parameters!$E$29*(Parameters!$F$29-Parameters!$F$28)+Parameters!$E$30*(Parameters!$F$30-Parameters!$F$29)+Parameters!$E$31*($A453-Parameters!$F$30)))),_xlfn.IFS($A453&lt;=Parameters!$F$28,Parameters!$E$28*$A453,$A453&lt;=Parameters!$F$29,Parameters!$E$29*$A453,$A453&lt;=Parameters!$F$30,Parameters!$E$30*$A453,$A453&gt;Parameters!$F$30,Parameters!$E$31*$A453))</f>
        <v>58877.78</v>
      </c>
      <c r="M453" s="290">
        <f t="shared" si="187"/>
        <v>131.42361607142857</v>
      </c>
      <c r="N453" s="290" cm="1">
        <f t="array" ref="N453">IF(Parameters!$D$55="No",IF($A453&lt;=Parameters!$F$34,Parameters!$E$34*$A453,IF($A453&lt;=Parameters!$F$35,Parameters!$E$34*Parameters!$F$34+Parameters!$E$35*($A453-Parameters!$F$34),IF($A453&lt;=Parameters!$F$36,Parameters!$E$34*Parameters!$F$34+Parameters!$E$35*(Parameters!$F$35-Parameters!$F$34)+Parameters!$E$36*($A453-Parameters!$F$35),Parameters!$E$34*Parameters!$F$34+Parameters!$E$35*(Parameters!$F$35-Parameters!$F$34)+Parameters!$E$36*(Parameters!$F$36-Parameters!$F$35)+Parameters!$E$37*($A453-Parameters!$F$36)))),_xlfn.IFS($A453&lt;=Parameters!$F$34,Parameters!$E$34*$A453,$A453&lt;=Parameters!$F$35,Parameters!$E$35*$A453,$A453&lt;=Parameters!$F$36,Parameters!$E$36*$A453,$A453&gt;Parameters!$F$36,Parameters!$E$37*$A453))</f>
        <v>61074.92</v>
      </c>
      <c r="O453" s="290">
        <f t="shared" si="211"/>
        <v>136.32794642857144</v>
      </c>
      <c r="P453" s="290" cm="1">
        <f t="array" ref="P453">IF(Parameters!$D$55="No",IF($A453&lt;=Parameters!$F$39,Parameters!$E$39*$A453,IF($A453&lt;=Parameters!$F$40,Parameters!$E$39*Parameters!$F$39+Parameters!$E$40*($A453-Parameters!$F$39),IF($A453&lt;=Parameters!$F$41,Parameters!$E$39*Parameters!$F$39+Parameters!$E$40*(Parameters!$F$40-Parameters!$F$39)+Parameters!$E$41*($A453-Parameters!$F$40),Parameters!$E$39*Parameters!$F$39+Parameters!$E$40*(Parameters!$F$40-Parameters!$F$39)+Parameters!$E$41*(Parameters!$F$41-Parameters!$F$40)+Parameters!$E$42*($A453-Parameters!$F$41)))),_xlfn.IFS($A453&lt;=Parameters!$F$39,Parameters!$E$39*$A453,$A453&lt;=Parameters!$F$40,Parameters!$E$40*$A453,$A453&lt;=Parameters!$F$41,Parameters!$E$41*$A453,$A453&gt;Parameters!$F$41,Parameters!$E$42*$A453))</f>
        <v>64898.58</v>
      </c>
      <c r="Q453" s="290">
        <f t="shared" si="212"/>
        <v>144.86290178571429</v>
      </c>
      <c r="R453" s="290" cm="1">
        <f t="array" ref="R453">IF(Parameters!$E$55="No",IF($A453&lt;=Parameters!$H$23,Parameters!$G$23*$A453,IF($A453&lt;=Parameters!$H$24,Parameters!$G$23*Parameters!$H$23+Parameters!$G$24*($A453-Parameters!$H$23),IF($A453&lt;=Parameters!$H$25,Parameters!$G$23*Parameters!$H$23+Parameters!$G$24*(Parameters!$H$24-Parameters!$H$23)+Parameters!$G$25*($A453-Parameters!$H$24),Parameters!$G$23*Parameters!$H$23+Parameters!$G$24*(Parameters!$H$24-Parameters!$H$23)+Parameters!$G$25*(Parameters!$H$25-Parameters!$H$24)+Parameters!$G$26*($A453-Parameters!$H$25)))),_xlfn.IFS($A453&lt;=Parameters!$H$23,Parameters!$G$23*$A453,$A453&lt;=Parameters!$H$24,Parameters!$G$24*$A453,$A453&lt;=Parameters!$H$25,Parameters!$G$25*$A453,$A453&gt;Parameters!$H$25,Parameters!$G$26*$A453))</f>
        <v>47551.520000000004</v>
      </c>
      <c r="S453" s="290">
        <f t="shared" si="188"/>
        <v>106.14178571428572</v>
      </c>
      <c r="T453" s="290" cm="1">
        <f t="array" ref="T453">IF(Parameters!$E$55="No",IF($A453&lt;=Parameters!$H$28,Parameters!$G$28*$A453,IF($A453&lt;=Parameters!$H$29,Parameters!$G$28*Parameters!$H$28+Parameters!$G$29*($A453-Parameters!$H$28),IF($A453&lt;=Parameters!$H$30,Parameters!$G$28*Parameters!$H$28+Parameters!$G$29*(Parameters!$H$29-Parameters!$H$28)+Parameters!$G$30*($A453-Parameters!$H$29),Parameters!$G$28*Parameters!$H$28+Parameters!$G$29*(Parameters!$H$29-Parameters!$H$28)+Parameters!$G$30*(Parameters!$H$30-Parameters!$H$29)+Parameters!$G$31*($A453-Parameters!$H$30)))),_xlfn.IFS($A453&lt;=Parameters!$H$28,Parameters!$G$28*$A453,$A453&lt;=Parameters!$H$29,Parameters!$G$29*$A453,$A453&lt;=Parameters!$H$30,Parameters!$G$30*$A453,$A453&gt;Parameters!$H$30,Parameters!$G$31*$A453))</f>
        <v>58877.78</v>
      </c>
      <c r="U453" s="290">
        <f t="shared" si="189"/>
        <v>131.42361607142857</v>
      </c>
      <c r="V453" s="290" cm="1">
        <f t="array" ref="V453">IF(Parameters!$E$55="No",IF($A453&lt;=Parameters!$H$34,Parameters!$G$34*$A453,IF($A453&lt;=Parameters!$H$35,Parameters!$G$34*Parameters!$H$34+Parameters!$G$35*($A453-Parameters!$H$34),IF($A453&lt;=Parameters!$H$36,Parameters!$G$34*Parameters!$H$34+Parameters!$G$35*(Parameters!$H$35-Parameters!$H$34)+Parameters!$G$36*($A453-Parameters!$H$35),Parameters!$G$34*Parameters!$H$34+Parameters!$G$35*(Parameters!$H$35-Parameters!$H$34)+Parameters!$G$36*(Parameters!$H$36-Parameters!$H$35)+Parameters!$G$37*($A453-Parameters!$H$36)))),_xlfn.IFS($A453&lt;=Parameters!$H$34,Parameters!$G$34*$A453,$A453&lt;=Parameters!$H$35,Parameters!$G$35*$A453,$A453&lt;=Parameters!$H$36,Parameters!$G$36*$A453,$A453&gt;Parameters!$H$36,Parameters!$G$37*$A453))</f>
        <v>61074.92</v>
      </c>
      <c r="W453" s="290">
        <f t="shared" si="213"/>
        <v>136.32794642857144</v>
      </c>
      <c r="X453" s="290" cm="1">
        <f t="array" ref="X453">IF(Parameters!$E$55="No",IF($A453&lt;=Parameters!$H$39,Parameters!$G$39*$A453,IF($A453&lt;=Parameters!$H$40,Parameters!$G$39*Parameters!$H$39+Parameters!$G$40*($A453-Parameters!$H$39),IF($A453&lt;=Parameters!$H$41,Parameters!$G$39*Parameters!$H$39+Parameters!$G$40*(Parameters!$H$40-Parameters!$H$39)+Parameters!$G$41*($A453-Parameters!$H$40),Parameters!$G$39*Parameters!$H$39+Parameters!$G$40*(Parameters!$H$40-Parameters!$H$39)+Parameters!$G$41*(Parameters!$H$41-Parameters!$H$40)+Parameters!$G$42*($A453-Parameters!$H$41)))),_xlfn.IFS($A453&lt;=Parameters!$H$39,Parameters!$G$39*$A453,$A453&lt;=Parameters!$H$40,Parameters!$G$40*$A453,$A453&lt;=Parameters!$H$41,Parameters!$G$41*$A453,$A453&gt;Parameters!$H$41,Parameters!$G$42*$A453))</f>
        <v>64898.58</v>
      </c>
      <c r="Y453" s="290">
        <f t="shared" si="214"/>
        <v>144.86290178571429</v>
      </c>
      <c r="Z453" s="290" cm="1">
        <f t="array" ref="Z453">IF(Parameters!$F$55="No",IF($A453&lt;=Parameters!$J$23,Parameters!$I$23*$A453,IF($A453&lt;=Parameters!$J$24,Parameters!$I$23*Parameters!$J$23+Parameters!$I$24*($A453-Parameters!$J$23),IF($A453&lt;=Parameters!$J$25,Parameters!$I$23*Parameters!$J$23+Parameters!$I$24*(Parameters!$J$24-Parameters!$J$23)+Parameters!$I$25*($A453-Parameters!$J$24),Parameters!$I$23*Parameters!$J$23+Parameters!$I$24*(Parameters!$J$24-Parameters!$J$23)+Parameters!$I$25*(Parameters!$J$25-Parameters!$J$24)+Parameters!$I$26*($A453-Parameters!$J$25)))),_xlfn.IFS($A453&lt;=Parameters!$J$23,Parameters!$I$23*$A453,$A453&lt;=Parameters!$J$24,Parameters!$I$24*$A453,$A453&lt;=Parameters!$J$25,Parameters!$I$25*$A453,$A453&gt;Parameters!$J$25,Parameters!$I$26*$A453))</f>
        <v>47551.520000000004</v>
      </c>
      <c r="AA453" s="290">
        <f t="shared" si="190"/>
        <v>106.14178571428572</v>
      </c>
      <c r="AB453" s="290" cm="1">
        <f t="array" ref="AB453">IF(Parameters!$F$55="No",IF($A453&lt;=Parameters!$J$28,Parameters!$I$28*$A453,IF($A453&lt;=Parameters!$J$29,Parameters!$I$28*Parameters!$J$28+Parameters!$I$29*($A453-Parameters!$J$28),IF($A453&lt;=Parameters!$J$30,Parameters!$I$28*Parameters!$J$28+Parameters!$I$29*(Parameters!$J$29-Parameters!$J$28)+Parameters!$I$30*($A453-Parameters!$J$29),Parameters!$I$28*Parameters!$J$28+Parameters!$I$29*(Parameters!$J$29-Parameters!$J$28)+Parameters!$I$30*(Parameters!$J$30-Parameters!$J$29)+Parameters!$I$31*($A453-Parameters!$J$30)))),_xlfn.IFS($A453&lt;=Parameters!$J$28,Parameters!$I$28*$A453,$A453&lt;=Parameters!$J$29,Parameters!$I$29*$A453,$A453&lt;=Parameters!$J$30,Parameters!$I$30*$A453,$A453&gt;Parameters!$J$30,Parameters!$I$31*$A453))</f>
        <v>58877.78</v>
      </c>
      <c r="AC453" s="290">
        <f t="shared" si="191"/>
        <v>131.42361607142857</v>
      </c>
      <c r="AD453" s="290" cm="1">
        <f t="array" ref="AD453">IF(Parameters!$F$55="No",IF($A453&lt;=Parameters!$J$34,Parameters!$I$34*$A453,IF($A453&lt;=Parameters!$J$35,Parameters!$I$34*Parameters!$J$34+Parameters!$I$35*($A453-Parameters!$J$34),IF($A453&lt;=Parameters!$J$36,Parameters!$I$34*Parameters!$J$34+Parameters!$I$35*(Parameters!$J$35-Parameters!$J$34)+Parameters!$I$36*($A453-Parameters!$J$35),Parameters!$I$34*Parameters!$J$34+Parameters!$I$35*(Parameters!$J$35-Parameters!$J$34)+Parameters!$I$36*(Parameters!$J$36-Parameters!$J$35)+Parameters!$I$37*($A453-Parameters!$J$36)))),_xlfn.IFS($A453&lt;=Parameters!$J$34,Parameters!$I$34*$A453,$A453&lt;=Parameters!$J$35,Parameters!$I$35*$A453,$A453&lt;=Parameters!$J$36,Parameters!$I$36*$A453,$A453&gt;Parameters!$J$36,Parameters!$I$37*$A453))</f>
        <v>61074.92</v>
      </c>
      <c r="AE453" s="290">
        <f t="shared" si="215"/>
        <v>136.32794642857144</v>
      </c>
      <c r="AF453" s="290" cm="1">
        <f t="array" ref="AF453">IF(Parameters!$F$55="No",IF($A453&lt;=Parameters!$J$39,Parameters!$I$39*$A453,IF($A453&lt;=Parameters!$J$40,Parameters!$I$39*Parameters!$J$39+Parameters!$I$40*($A453-Parameters!$J$39),IF($A453&lt;=Parameters!$J$41,Parameters!$I$39*Parameters!$J$39+Parameters!$I$40*(Parameters!$J$40-Parameters!$J$39)+Parameters!$I$41*($A453-Parameters!$J$40),Parameters!$I$39*Parameters!$J$39+Parameters!$I$40*(Parameters!$J$40-Parameters!$J$39)+Parameters!$I$41*(Parameters!$J$41-Parameters!$J$40)+Parameters!$I$42*($A453-Parameters!$J$41)))),_xlfn.IFS($A453&lt;=Parameters!$J$39,Parameters!$I$39*$A453,$A453&lt;=Parameters!$J$40,Parameters!$I$40*$A453,$A453&lt;=Parameters!$J$41,Parameters!$I$41*$A453,$A453&gt;Parameters!$J$41,Parameters!$I$42*$A453))</f>
        <v>64898.58</v>
      </c>
      <c r="AG453" s="290">
        <f t="shared" si="216"/>
        <v>144.86290178571429</v>
      </c>
      <c r="AI453" s="428">
        <f t="shared" si="192"/>
        <v>136.49000000000524</v>
      </c>
      <c r="AJ453" s="428">
        <f t="shared" si="193"/>
        <v>159.36000000000058</v>
      </c>
      <c r="AK453" s="428">
        <f t="shared" si="194"/>
        <v>143.54000000000087</v>
      </c>
      <c r="AL453" s="428">
        <f t="shared" si="195"/>
        <v>158.45999999999913</v>
      </c>
      <c r="AM453" s="428">
        <f t="shared" si="196"/>
        <v>136.49000000000524</v>
      </c>
      <c r="AN453" s="428">
        <f t="shared" si="197"/>
        <v>159.36000000000058</v>
      </c>
      <c r="AO453" s="428">
        <f t="shared" si="198"/>
        <v>143.54000000000087</v>
      </c>
      <c r="AP453" s="428">
        <f t="shared" si="199"/>
        <v>158.45999999999913</v>
      </c>
      <c r="AQ453" s="428">
        <f t="shared" si="200"/>
        <v>136.49000000000524</v>
      </c>
      <c r="AR453" s="428">
        <f t="shared" si="201"/>
        <v>159.36000000000058</v>
      </c>
      <c r="AS453" s="428">
        <f t="shared" si="202"/>
        <v>143.54000000000087</v>
      </c>
      <c r="AT453" s="428">
        <f t="shared" si="203"/>
        <v>158.45999999999913</v>
      </c>
      <c r="AU453" s="428">
        <f t="shared" si="204"/>
        <v>136.49000000000524</v>
      </c>
      <c r="AV453" s="428">
        <f t="shared" si="205"/>
        <v>159.36000000000058</v>
      </c>
      <c r="AW453" s="428">
        <f t="shared" si="206"/>
        <v>143.54000000000087</v>
      </c>
      <c r="AX453" s="428">
        <f t="shared" si="207"/>
        <v>158.45999999999913</v>
      </c>
    </row>
    <row r="454">
      <c r="A454" s="413">
        <v>449</v>
      </c>
      <c r="B454" s="290" cm="1">
        <f t="array" ref="B454">IF(Parameters!$C$55="No",IF($A454&lt;=Parameters!$D$23,Parameters!$C$23*$A454,IF($A454&lt;=Parameters!$D$24,Parameters!$C$23*Parameters!$D$23+Parameters!$C$24*($A454-Parameters!$D$23),IF($A454&lt;=Parameters!$D$25,Parameters!$C$23*Parameters!$D$23+Parameters!$C$24*(Parameters!$D$24-Parameters!$D$23)+Parameters!$C$25*($A454-Parameters!$D$24),Parameters!$C$23*Parameters!$D$23+Parameters!$C$24*(Parameters!$D$24-Parameters!$D$23)+Parameters!$C$25*(Parameters!$D$25-Parameters!$D$24)+Parameters!$C$26*($A454-Parameters!$D$25)))),_xlfn.IFS($A454&lt;=Parameters!$D$23,Parameters!$C$23*$A454,$A454&lt;=Parameters!$D$24,Parameters!$C$24*$A454,$A454&lt;=Parameters!$D$25,Parameters!$C$25*$A454,$A454&gt;Parameters!$D$25,Parameters!$C$26*$A454))</f>
        <v>47688.01</v>
      </c>
      <c r="C454" s="290">
        <f t="shared" si="208"/>
        <v>106.20937639198219</v>
      </c>
      <c r="D454" s="290" cm="1">
        <f t="array" ref="D454">IF(Parameters!$C$55="No",IF($A454&lt;=Parameters!$D$28,Parameters!$C$28*$A454,IF($A454&lt;=Parameters!$D$29,Parameters!$C$28*Parameters!$D$28+Parameters!$C$29*($A454-Parameters!$D$28),IF($A454&lt;=Parameters!$D$30,Parameters!$C$28*Parameters!$D$28+Parameters!$C$29*(Parameters!$D$29-Parameters!$D$28)+Parameters!$C$30*($A454-Parameters!$D$29),Parameters!$C$28*Parameters!$D$28+Parameters!$C$29*(Parameters!$D$29-Parameters!$D$28)+Parameters!$C$30*(Parameters!$D$30-Parameters!$D$29)+Parameters!$C$31*($A454-Parameters!$D$30)))),_xlfn.IFS($A454&lt;=Parameters!$D$28,Parameters!$C$28*$A454,$A454&lt;=Parameters!$D$29,Parameters!$C$29*$A454,$A454&lt;=Parameters!$D$30,Parameters!$C$30*$A454,$A454&gt;Parameters!$D$30,Parameters!$C$31*$A454))</f>
        <v>59037.14</v>
      </c>
      <c r="E454" s="290">
        <f t="shared" si="208"/>
        <v>131.48583518930957</v>
      </c>
      <c r="F454" s="290" cm="1">
        <f t="array" ref="F454">IF(Parameters!$C$55="No",IF($A454&lt;=Parameters!$D$34,Parameters!$C$34*$A454,IF($A454&lt;=Parameters!$D$35,Parameters!$C$34*Parameters!$D$34+Parameters!$C$35*($A454-Parameters!$D$34),IF($A454&lt;=Parameters!$D$36,Parameters!$C$34*Parameters!$D$34+Parameters!$C$35*(Parameters!$D$35-Parameters!$D$34)+Parameters!$C$36*($A454-Parameters!$D$35),Parameters!$C$34*Parameters!$D$34+Parameters!$C$35*(Parameters!$D$35-Parameters!$D$34)+Parameters!$C$36*(Parameters!$D$36-Parameters!$D$35)+Parameters!$C$37*($A454-Parameters!$D$36)))),_xlfn.IFS($A454&lt;=Parameters!$D$34,Parameters!$C$34*$A454,$A454&lt;=Parameters!$D$35,Parameters!$C$35*$A454,$A454&lt;=Parameters!$D$36,Parameters!$C$36*$A454,$A454&gt;Parameters!$D$36,Parameters!$C$37*$A454))</f>
        <v>61218.46</v>
      </c>
      <c r="G454" s="290">
        <f t="shared" si="209"/>
        <v>136.34400890868596</v>
      </c>
      <c r="H454" s="290" cm="1">
        <f t="array" ref="H454">IF(Parameters!$C$55="No",IF($A454&lt;=Parameters!$D$39,Parameters!$C$39*$A454,IF($A454&lt;=Parameters!$D$40,Parameters!$C$39*Parameters!$D$39+Parameters!$C$40*($A454-Parameters!$D$39),IF($A454&lt;=Parameters!$D$41,Parameters!$C$39*Parameters!$D$39+Parameters!$C$40*(Parameters!$D$40-Parameters!$D$39)+Parameters!$C$41*($A454-Parameters!$D$40),Parameters!$C$39*Parameters!$D$39+Parameters!$C$40*(Parameters!$D$40-Parameters!$D$39)+Parameters!$C$41*(Parameters!$D$41-Parameters!$D$40)+Parameters!$C$42*($A454-Parameters!$D$41)))),_xlfn.IFS($A454&lt;=Parameters!$D$39,Parameters!$C$39*$A454,$A454&lt;=Parameters!$D$40,Parameters!$C$40*$A454,$A454&lt;=Parameters!$D$41,Parameters!$C$41*$A454,$A454&gt;Parameters!$D$41,Parameters!$C$42*$A454))</f>
        <v>65057.04</v>
      </c>
      <c r="I454" s="290">
        <f t="shared" si="210"/>
        <v>144.89318485523384</v>
      </c>
      <c r="J454" s="290" cm="1">
        <f t="array" ref="J454">IF(Parameters!$D$55="No",IF($A454&lt;=Parameters!$F$23,Parameters!$E$23*$A454,IF($A454&lt;=Parameters!$F$24,Parameters!$E$23*Parameters!$F$23+Parameters!$E$24*($A454-Parameters!$F$23),IF($A454&lt;=Parameters!$F$25,Parameters!$E$23*Parameters!$F$23+Parameters!$E$24*(Parameters!$F$24-Parameters!$F$23)+Parameters!$E$25*($A454-Parameters!$F$24),Parameters!$E$23*Parameters!$F$23+Parameters!$E$24*(Parameters!$F$24-Parameters!$F$23)+Parameters!$E$25*(Parameters!$F$25-Parameters!$F$24)+Parameters!$E$26*($A454-Parameters!$F$25)))),_xlfn.IFS($A454&lt;=Parameters!$F$23,Parameters!$E$23*$A454,$A454&lt;=Parameters!$F$24,Parameters!$E$24*$A454,$A454&lt;=Parameters!$F$25,Parameters!$E$25*$A454,$A454&gt;Parameters!$F$25,Parameters!$E$26*$A454))</f>
        <v>47688.01</v>
      </c>
      <c r="K454" s="290">
        <f t="shared" ref="K454:K517" si="217">J454/$A454</f>
        <v>106.20937639198219</v>
      </c>
      <c r="L454" s="290" cm="1">
        <f t="array" ref="L454">IF(Parameters!$D$55="No",IF($A454&lt;=Parameters!$F$28,Parameters!$E$28*$A454,IF($A454&lt;=Parameters!$F$29,Parameters!$E$28*Parameters!$F$28+Parameters!$E$29*($A454-Parameters!$F$28),IF($A454&lt;=Parameters!$F$30,Parameters!$E$28*Parameters!$F$28+Parameters!$E$29*(Parameters!$F$29-Parameters!$F$28)+Parameters!$E$30*($A454-Parameters!$F$29),Parameters!$E$28*Parameters!$F$28+Parameters!$E$29*(Parameters!$F$29-Parameters!$F$28)+Parameters!$E$30*(Parameters!$F$30-Parameters!$F$29)+Parameters!$E$31*($A454-Parameters!$F$30)))),_xlfn.IFS($A454&lt;=Parameters!$F$28,Parameters!$E$28*$A454,$A454&lt;=Parameters!$F$29,Parameters!$E$29*$A454,$A454&lt;=Parameters!$F$30,Parameters!$E$30*$A454,$A454&gt;Parameters!$F$30,Parameters!$E$31*$A454))</f>
        <v>59037.14</v>
      </c>
      <c r="M454" s="290">
        <f t="shared" ref="M454:M517" si="218">L454/$A454</f>
        <v>131.48583518930957</v>
      </c>
      <c r="N454" s="290" cm="1">
        <f t="array" ref="N454">IF(Parameters!$D$55="No",IF($A454&lt;=Parameters!$F$34,Parameters!$E$34*$A454,IF($A454&lt;=Parameters!$F$35,Parameters!$E$34*Parameters!$F$34+Parameters!$E$35*($A454-Parameters!$F$34),IF($A454&lt;=Parameters!$F$36,Parameters!$E$34*Parameters!$F$34+Parameters!$E$35*(Parameters!$F$35-Parameters!$F$34)+Parameters!$E$36*($A454-Parameters!$F$35),Parameters!$E$34*Parameters!$F$34+Parameters!$E$35*(Parameters!$F$35-Parameters!$F$34)+Parameters!$E$36*(Parameters!$F$36-Parameters!$F$35)+Parameters!$E$37*($A454-Parameters!$F$36)))),_xlfn.IFS($A454&lt;=Parameters!$F$34,Parameters!$E$34*$A454,$A454&lt;=Parameters!$F$35,Parameters!$E$35*$A454,$A454&lt;=Parameters!$F$36,Parameters!$E$36*$A454,$A454&gt;Parameters!$F$36,Parameters!$E$37*$A454))</f>
        <v>61218.46</v>
      </c>
      <c r="O454" s="290">
        <f t="shared" si="211"/>
        <v>136.34400890868596</v>
      </c>
      <c r="P454" s="290" cm="1">
        <f t="array" ref="P454">IF(Parameters!$D$55="No",IF($A454&lt;=Parameters!$F$39,Parameters!$E$39*$A454,IF($A454&lt;=Parameters!$F$40,Parameters!$E$39*Parameters!$F$39+Parameters!$E$40*($A454-Parameters!$F$39),IF($A454&lt;=Parameters!$F$41,Parameters!$E$39*Parameters!$F$39+Parameters!$E$40*(Parameters!$F$40-Parameters!$F$39)+Parameters!$E$41*($A454-Parameters!$F$40),Parameters!$E$39*Parameters!$F$39+Parameters!$E$40*(Parameters!$F$40-Parameters!$F$39)+Parameters!$E$41*(Parameters!$F$41-Parameters!$F$40)+Parameters!$E$42*($A454-Parameters!$F$41)))),_xlfn.IFS($A454&lt;=Parameters!$F$39,Parameters!$E$39*$A454,$A454&lt;=Parameters!$F$40,Parameters!$E$40*$A454,$A454&lt;=Parameters!$F$41,Parameters!$E$41*$A454,$A454&gt;Parameters!$F$41,Parameters!$E$42*$A454))</f>
        <v>65057.04</v>
      </c>
      <c r="Q454" s="290">
        <f t="shared" si="212"/>
        <v>144.89318485523384</v>
      </c>
      <c r="R454" s="290" cm="1">
        <f t="array" ref="R454">IF(Parameters!$E$55="No",IF($A454&lt;=Parameters!$H$23,Parameters!$G$23*$A454,IF($A454&lt;=Parameters!$H$24,Parameters!$G$23*Parameters!$H$23+Parameters!$G$24*($A454-Parameters!$H$23),IF($A454&lt;=Parameters!$H$25,Parameters!$G$23*Parameters!$H$23+Parameters!$G$24*(Parameters!$H$24-Parameters!$H$23)+Parameters!$G$25*($A454-Parameters!$H$24),Parameters!$G$23*Parameters!$H$23+Parameters!$G$24*(Parameters!$H$24-Parameters!$H$23)+Parameters!$G$25*(Parameters!$H$25-Parameters!$H$24)+Parameters!$G$26*($A454-Parameters!$H$25)))),_xlfn.IFS($A454&lt;=Parameters!$H$23,Parameters!$G$23*$A454,$A454&lt;=Parameters!$H$24,Parameters!$G$24*$A454,$A454&lt;=Parameters!$H$25,Parameters!$G$25*$A454,$A454&gt;Parameters!$H$25,Parameters!$G$26*$A454))</f>
        <v>47688.01</v>
      </c>
      <c r="S454" s="290">
        <f t="shared" ref="S454:S517" si="219">R454/$A454</f>
        <v>106.20937639198219</v>
      </c>
      <c r="T454" s="290" cm="1">
        <f t="array" ref="T454">IF(Parameters!$E$55="No",IF($A454&lt;=Parameters!$H$28,Parameters!$G$28*$A454,IF($A454&lt;=Parameters!$H$29,Parameters!$G$28*Parameters!$H$28+Parameters!$G$29*($A454-Parameters!$H$28),IF($A454&lt;=Parameters!$H$30,Parameters!$G$28*Parameters!$H$28+Parameters!$G$29*(Parameters!$H$29-Parameters!$H$28)+Parameters!$G$30*($A454-Parameters!$H$29),Parameters!$G$28*Parameters!$H$28+Parameters!$G$29*(Parameters!$H$29-Parameters!$H$28)+Parameters!$G$30*(Parameters!$H$30-Parameters!$H$29)+Parameters!$G$31*($A454-Parameters!$H$30)))),_xlfn.IFS($A454&lt;=Parameters!$H$28,Parameters!$G$28*$A454,$A454&lt;=Parameters!$H$29,Parameters!$G$29*$A454,$A454&lt;=Parameters!$H$30,Parameters!$G$30*$A454,$A454&gt;Parameters!$H$30,Parameters!$G$31*$A454))</f>
        <v>59037.14</v>
      </c>
      <c r="U454" s="290">
        <f t="shared" ref="U454:U517" si="220">T454/$A454</f>
        <v>131.48583518930957</v>
      </c>
      <c r="V454" s="290" cm="1">
        <f t="array" ref="V454">IF(Parameters!$E$55="No",IF($A454&lt;=Parameters!$H$34,Parameters!$G$34*$A454,IF($A454&lt;=Parameters!$H$35,Parameters!$G$34*Parameters!$H$34+Parameters!$G$35*($A454-Parameters!$H$34),IF($A454&lt;=Parameters!$H$36,Parameters!$G$34*Parameters!$H$34+Parameters!$G$35*(Parameters!$H$35-Parameters!$H$34)+Parameters!$G$36*($A454-Parameters!$H$35),Parameters!$G$34*Parameters!$H$34+Parameters!$G$35*(Parameters!$H$35-Parameters!$H$34)+Parameters!$G$36*(Parameters!$H$36-Parameters!$H$35)+Parameters!$G$37*($A454-Parameters!$H$36)))),_xlfn.IFS($A454&lt;=Parameters!$H$34,Parameters!$G$34*$A454,$A454&lt;=Parameters!$H$35,Parameters!$G$35*$A454,$A454&lt;=Parameters!$H$36,Parameters!$G$36*$A454,$A454&gt;Parameters!$H$36,Parameters!$G$37*$A454))</f>
        <v>61218.46</v>
      </c>
      <c r="W454" s="290">
        <f t="shared" si="213"/>
        <v>136.34400890868596</v>
      </c>
      <c r="X454" s="290" cm="1">
        <f t="array" ref="X454">IF(Parameters!$E$55="No",IF($A454&lt;=Parameters!$H$39,Parameters!$G$39*$A454,IF($A454&lt;=Parameters!$H$40,Parameters!$G$39*Parameters!$H$39+Parameters!$G$40*($A454-Parameters!$H$39),IF($A454&lt;=Parameters!$H$41,Parameters!$G$39*Parameters!$H$39+Parameters!$G$40*(Parameters!$H$40-Parameters!$H$39)+Parameters!$G$41*($A454-Parameters!$H$40),Parameters!$G$39*Parameters!$H$39+Parameters!$G$40*(Parameters!$H$40-Parameters!$H$39)+Parameters!$G$41*(Parameters!$H$41-Parameters!$H$40)+Parameters!$G$42*($A454-Parameters!$H$41)))),_xlfn.IFS($A454&lt;=Parameters!$H$39,Parameters!$G$39*$A454,$A454&lt;=Parameters!$H$40,Parameters!$G$40*$A454,$A454&lt;=Parameters!$H$41,Parameters!$G$41*$A454,$A454&gt;Parameters!$H$41,Parameters!$G$42*$A454))</f>
        <v>65057.04</v>
      </c>
      <c r="Y454" s="290">
        <f t="shared" si="214"/>
        <v>144.89318485523384</v>
      </c>
      <c r="Z454" s="290" cm="1">
        <f t="array" ref="Z454">IF(Parameters!$F$55="No",IF($A454&lt;=Parameters!$J$23,Parameters!$I$23*$A454,IF($A454&lt;=Parameters!$J$24,Parameters!$I$23*Parameters!$J$23+Parameters!$I$24*($A454-Parameters!$J$23),IF($A454&lt;=Parameters!$J$25,Parameters!$I$23*Parameters!$J$23+Parameters!$I$24*(Parameters!$J$24-Parameters!$J$23)+Parameters!$I$25*($A454-Parameters!$J$24),Parameters!$I$23*Parameters!$J$23+Parameters!$I$24*(Parameters!$J$24-Parameters!$J$23)+Parameters!$I$25*(Parameters!$J$25-Parameters!$J$24)+Parameters!$I$26*($A454-Parameters!$J$25)))),_xlfn.IFS($A454&lt;=Parameters!$J$23,Parameters!$I$23*$A454,$A454&lt;=Parameters!$J$24,Parameters!$I$24*$A454,$A454&lt;=Parameters!$J$25,Parameters!$I$25*$A454,$A454&gt;Parameters!$J$25,Parameters!$I$26*$A454))</f>
        <v>47688.01</v>
      </c>
      <c r="AA454" s="290">
        <f t="shared" ref="AA454:AA517" si="221">Z454/$A454</f>
        <v>106.20937639198219</v>
      </c>
      <c r="AB454" s="290" cm="1">
        <f t="array" ref="AB454">IF(Parameters!$F$55="No",IF($A454&lt;=Parameters!$J$28,Parameters!$I$28*$A454,IF($A454&lt;=Parameters!$J$29,Parameters!$I$28*Parameters!$J$28+Parameters!$I$29*($A454-Parameters!$J$28),IF($A454&lt;=Parameters!$J$30,Parameters!$I$28*Parameters!$J$28+Parameters!$I$29*(Parameters!$J$29-Parameters!$J$28)+Parameters!$I$30*($A454-Parameters!$J$29),Parameters!$I$28*Parameters!$J$28+Parameters!$I$29*(Parameters!$J$29-Parameters!$J$28)+Parameters!$I$30*(Parameters!$J$30-Parameters!$J$29)+Parameters!$I$31*($A454-Parameters!$J$30)))),_xlfn.IFS($A454&lt;=Parameters!$J$28,Parameters!$I$28*$A454,$A454&lt;=Parameters!$J$29,Parameters!$I$29*$A454,$A454&lt;=Parameters!$J$30,Parameters!$I$30*$A454,$A454&gt;Parameters!$J$30,Parameters!$I$31*$A454))</f>
        <v>59037.14</v>
      </c>
      <c r="AC454" s="290">
        <f t="shared" ref="AC454:AC517" si="222">AB454/$A454</f>
        <v>131.48583518930957</v>
      </c>
      <c r="AD454" s="290" cm="1">
        <f t="array" ref="AD454">IF(Parameters!$F$55="No",IF($A454&lt;=Parameters!$J$34,Parameters!$I$34*$A454,IF($A454&lt;=Parameters!$J$35,Parameters!$I$34*Parameters!$J$34+Parameters!$I$35*($A454-Parameters!$J$34),IF($A454&lt;=Parameters!$J$36,Parameters!$I$34*Parameters!$J$34+Parameters!$I$35*(Parameters!$J$35-Parameters!$J$34)+Parameters!$I$36*($A454-Parameters!$J$35),Parameters!$I$34*Parameters!$J$34+Parameters!$I$35*(Parameters!$J$35-Parameters!$J$34)+Parameters!$I$36*(Parameters!$J$36-Parameters!$J$35)+Parameters!$I$37*($A454-Parameters!$J$36)))),_xlfn.IFS($A454&lt;=Parameters!$J$34,Parameters!$I$34*$A454,$A454&lt;=Parameters!$J$35,Parameters!$I$35*$A454,$A454&lt;=Parameters!$J$36,Parameters!$I$36*$A454,$A454&gt;Parameters!$J$36,Parameters!$I$37*$A454))</f>
        <v>61218.46</v>
      </c>
      <c r="AE454" s="290">
        <f t="shared" si="215"/>
        <v>136.34400890868596</v>
      </c>
      <c r="AF454" s="290" cm="1">
        <f t="array" ref="AF454">IF(Parameters!$F$55="No",IF($A454&lt;=Parameters!$J$39,Parameters!$I$39*$A454,IF($A454&lt;=Parameters!$J$40,Parameters!$I$39*Parameters!$J$39+Parameters!$I$40*($A454-Parameters!$J$39),IF($A454&lt;=Parameters!$J$41,Parameters!$I$39*Parameters!$J$39+Parameters!$I$40*(Parameters!$J$40-Parameters!$J$39)+Parameters!$I$41*($A454-Parameters!$J$40),Parameters!$I$39*Parameters!$J$39+Parameters!$I$40*(Parameters!$J$40-Parameters!$J$39)+Parameters!$I$41*(Parameters!$J$41-Parameters!$J$40)+Parameters!$I$42*($A454-Parameters!$J$41)))),_xlfn.IFS($A454&lt;=Parameters!$J$39,Parameters!$I$39*$A454,$A454&lt;=Parameters!$J$40,Parameters!$I$40*$A454,$A454&lt;=Parameters!$J$41,Parameters!$I$41*$A454,$A454&gt;Parameters!$J$41,Parameters!$I$42*$A454))</f>
        <v>65057.04</v>
      </c>
      <c r="AG454" s="290">
        <f t="shared" si="216"/>
        <v>144.89318485523384</v>
      </c>
      <c r="AI454" s="428">
        <f t="shared" ref="AI454:AI517" si="223">B454-B453</f>
        <v>136.48999999999796</v>
      </c>
      <c r="AJ454" s="428">
        <f t="shared" ref="AJ454:AJ517" si="224">D454-D453</f>
        <v>159.36000000000058</v>
      </c>
      <c r="AK454" s="428">
        <f t="shared" ref="AK454:AK517" si="225">F454-F453</f>
        <v>143.54000000000087</v>
      </c>
      <c r="AL454" s="428">
        <f t="shared" ref="AL454:AL517" si="226">H454-H453</f>
        <v>158.45999999999913</v>
      </c>
      <c r="AM454" s="428">
        <f t="shared" ref="AM454:AM517" si="227">J454-J453</f>
        <v>136.48999999999796</v>
      </c>
      <c r="AN454" s="428">
        <f t="shared" ref="AN454:AN517" si="228">L454-L453</f>
        <v>159.36000000000058</v>
      </c>
      <c r="AO454" s="428">
        <f t="shared" ref="AO454:AO517" si="229">N454-N453</f>
        <v>143.54000000000087</v>
      </c>
      <c r="AP454" s="428">
        <f t="shared" ref="AP454:AP517" si="230">P454-P453</f>
        <v>158.45999999999913</v>
      </c>
      <c r="AQ454" s="428">
        <f t="shared" ref="AQ454:AQ517" si="231">R454-R453</f>
        <v>136.48999999999796</v>
      </c>
      <c r="AR454" s="428">
        <f t="shared" ref="AR454:AR517" si="232">T454-T453</f>
        <v>159.36000000000058</v>
      </c>
      <c r="AS454" s="428">
        <f t="shared" ref="AS454:AS517" si="233">V454-V453</f>
        <v>143.54000000000087</v>
      </c>
      <c r="AT454" s="428">
        <f t="shared" ref="AT454:AT517" si="234">X454-X453</f>
        <v>158.45999999999913</v>
      </c>
      <c r="AU454" s="428">
        <f t="shared" ref="AU454:AU517" si="235">Z454-Z453</f>
        <v>136.48999999999796</v>
      </c>
      <c r="AV454" s="428">
        <f t="shared" ref="AV454:AV517" si="236">AB454-AB453</f>
        <v>159.36000000000058</v>
      </c>
      <c r="AW454" s="428">
        <f t="shared" ref="AW454:AW517" si="237">AD454-AD453</f>
        <v>143.54000000000087</v>
      </c>
      <c r="AX454" s="428">
        <f t="shared" ref="AX454:AX517" si="238">AF454-AF453</f>
        <v>158.45999999999913</v>
      </c>
    </row>
    <row r="455">
      <c r="A455" s="413">
        <v>450</v>
      </c>
      <c r="B455" s="290" cm="1">
        <f t="array" ref="B455">IF(Parameters!$C$55="No",IF($A455&lt;=Parameters!$D$23,Parameters!$C$23*$A455,IF($A455&lt;=Parameters!$D$24,Parameters!$C$23*Parameters!$D$23+Parameters!$C$24*($A455-Parameters!$D$23),IF($A455&lt;=Parameters!$D$25,Parameters!$C$23*Parameters!$D$23+Parameters!$C$24*(Parameters!$D$24-Parameters!$D$23)+Parameters!$C$25*($A455-Parameters!$D$24),Parameters!$C$23*Parameters!$D$23+Parameters!$C$24*(Parameters!$D$24-Parameters!$D$23)+Parameters!$C$25*(Parameters!$D$25-Parameters!$D$24)+Parameters!$C$26*($A455-Parameters!$D$25)))),_xlfn.IFS($A455&lt;=Parameters!$D$23,Parameters!$C$23*$A455,$A455&lt;=Parameters!$D$24,Parameters!$C$24*$A455,$A455&lt;=Parameters!$D$25,Parameters!$C$25*$A455,$A455&gt;Parameters!$D$25,Parameters!$C$26*$A455))</f>
        <v>47824.5</v>
      </c>
      <c r="C455" s="290">
        <f t="shared" ref="C455:E518" si="239">B455/$A455</f>
        <v>106.27666666666667</v>
      </c>
      <c r="D455" s="290" cm="1">
        <f t="array" ref="D455">IF(Parameters!$C$55="No",IF($A455&lt;=Parameters!$D$28,Parameters!$C$28*$A455,IF($A455&lt;=Parameters!$D$29,Parameters!$C$28*Parameters!$D$28+Parameters!$C$29*($A455-Parameters!$D$28),IF($A455&lt;=Parameters!$D$30,Parameters!$C$28*Parameters!$D$28+Parameters!$C$29*(Parameters!$D$29-Parameters!$D$28)+Parameters!$C$30*($A455-Parameters!$D$29),Parameters!$C$28*Parameters!$D$28+Parameters!$C$29*(Parameters!$D$29-Parameters!$D$28)+Parameters!$C$30*(Parameters!$D$30-Parameters!$D$29)+Parameters!$C$31*($A455-Parameters!$D$30)))),_xlfn.IFS($A455&lt;=Parameters!$D$28,Parameters!$C$28*$A455,$A455&lt;=Parameters!$D$29,Parameters!$C$29*$A455,$A455&lt;=Parameters!$D$30,Parameters!$C$30*$A455,$A455&gt;Parameters!$D$30,Parameters!$C$31*$A455))</f>
        <v>59196.5</v>
      </c>
      <c r="E455" s="290">
        <f t="shared" si="239"/>
        <v>131.54777777777778</v>
      </c>
      <c r="F455" s="290" cm="1">
        <f t="array" ref="F455">IF(Parameters!$C$55="No",IF($A455&lt;=Parameters!$D$34,Parameters!$C$34*$A455,IF($A455&lt;=Parameters!$D$35,Parameters!$C$34*Parameters!$D$34+Parameters!$C$35*($A455-Parameters!$D$34),IF($A455&lt;=Parameters!$D$36,Parameters!$C$34*Parameters!$D$34+Parameters!$C$35*(Parameters!$D$35-Parameters!$D$34)+Parameters!$C$36*($A455-Parameters!$D$35),Parameters!$C$34*Parameters!$D$34+Parameters!$C$35*(Parameters!$D$35-Parameters!$D$34)+Parameters!$C$36*(Parameters!$D$36-Parameters!$D$35)+Parameters!$C$37*($A455-Parameters!$D$36)))),_xlfn.IFS($A455&lt;=Parameters!$D$34,Parameters!$C$34*$A455,$A455&lt;=Parameters!$D$35,Parameters!$C$35*$A455,$A455&lt;=Parameters!$D$36,Parameters!$C$36*$A455,$A455&gt;Parameters!$D$36,Parameters!$C$37*$A455))</f>
        <v>61362</v>
      </c>
      <c r="G455" s="290">
        <f t="shared" ref="G455:G518" si="240">F455/$A455</f>
        <v>136.36000000000001</v>
      </c>
      <c r="H455" s="290" cm="1">
        <f t="array" ref="H455">IF(Parameters!$C$55="No",IF($A455&lt;=Parameters!$D$39,Parameters!$C$39*$A455,IF($A455&lt;=Parameters!$D$40,Parameters!$C$39*Parameters!$D$39+Parameters!$C$40*($A455-Parameters!$D$39),IF($A455&lt;=Parameters!$D$41,Parameters!$C$39*Parameters!$D$39+Parameters!$C$40*(Parameters!$D$40-Parameters!$D$39)+Parameters!$C$41*($A455-Parameters!$D$40),Parameters!$C$39*Parameters!$D$39+Parameters!$C$40*(Parameters!$D$40-Parameters!$D$39)+Parameters!$C$41*(Parameters!$D$41-Parameters!$D$40)+Parameters!$C$42*($A455-Parameters!$D$41)))),_xlfn.IFS($A455&lt;=Parameters!$D$39,Parameters!$C$39*$A455,$A455&lt;=Parameters!$D$40,Parameters!$C$40*$A455,$A455&lt;=Parameters!$D$41,Parameters!$C$41*$A455,$A455&gt;Parameters!$D$41,Parameters!$C$42*$A455))</f>
        <v>65215.5</v>
      </c>
      <c r="I455" s="290">
        <f t="shared" ref="I455:I518" si="241">H455/$A455</f>
        <v>144.92333333333335</v>
      </c>
      <c r="J455" s="290" cm="1">
        <f t="array" ref="J455">IF(Parameters!$D$55="No",IF($A455&lt;=Parameters!$F$23,Parameters!$E$23*$A455,IF($A455&lt;=Parameters!$F$24,Parameters!$E$23*Parameters!$F$23+Parameters!$E$24*($A455-Parameters!$F$23),IF($A455&lt;=Parameters!$F$25,Parameters!$E$23*Parameters!$F$23+Parameters!$E$24*(Parameters!$F$24-Parameters!$F$23)+Parameters!$E$25*($A455-Parameters!$F$24),Parameters!$E$23*Parameters!$F$23+Parameters!$E$24*(Parameters!$F$24-Parameters!$F$23)+Parameters!$E$25*(Parameters!$F$25-Parameters!$F$24)+Parameters!$E$26*($A455-Parameters!$F$25)))),_xlfn.IFS($A455&lt;=Parameters!$F$23,Parameters!$E$23*$A455,$A455&lt;=Parameters!$F$24,Parameters!$E$24*$A455,$A455&lt;=Parameters!$F$25,Parameters!$E$25*$A455,$A455&gt;Parameters!$F$25,Parameters!$E$26*$A455))</f>
        <v>47824.5</v>
      </c>
      <c r="K455" s="290">
        <f t="shared" si="217"/>
        <v>106.27666666666667</v>
      </c>
      <c r="L455" s="290" cm="1">
        <f t="array" ref="L455">IF(Parameters!$D$55="No",IF($A455&lt;=Parameters!$F$28,Parameters!$E$28*$A455,IF($A455&lt;=Parameters!$F$29,Parameters!$E$28*Parameters!$F$28+Parameters!$E$29*($A455-Parameters!$F$28),IF($A455&lt;=Parameters!$F$30,Parameters!$E$28*Parameters!$F$28+Parameters!$E$29*(Parameters!$F$29-Parameters!$F$28)+Parameters!$E$30*($A455-Parameters!$F$29),Parameters!$E$28*Parameters!$F$28+Parameters!$E$29*(Parameters!$F$29-Parameters!$F$28)+Parameters!$E$30*(Parameters!$F$30-Parameters!$F$29)+Parameters!$E$31*($A455-Parameters!$F$30)))),_xlfn.IFS($A455&lt;=Parameters!$F$28,Parameters!$E$28*$A455,$A455&lt;=Parameters!$F$29,Parameters!$E$29*$A455,$A455&lt;=Parameters!$F$30,Parameters!$E$30*$A455,$A455&gt;Parameters!$F$30,Parameters!$E$31*$A455))</f>
        <v>59196.5</v>
      </c>
      <c r="M455" s="290">
        <f t="shared" si="218"/>
        <v>131.54777777777778</v>
      </c>
      <c r="N455" s="290" cm="1">
        <f t="array" ref="N455">IF(Parameters!$D$55="No",IF($A455&lt;=Parameters!$F$34,Parameters!$E$34*$A455,IF($A455&lt;=Parameters!$F$35,Parameters!$E$34*Parameters!$F$34+Parameters!$E$35*($A455-Parameters!$F$34),IF($A455&lt;=Parameters!$F$36,Parameters!$E$34*Parameters!$F$34+Parameters!$E$35*(Parameters!$F$35-Parameters!$F$34)+Parameters!$E$36*($A455-Parameters!$F$35),Parameters!$E$34*Parameters!$F$34+Parameters!$E$35*(Parameters!$F$35-Parameters!$F$34)+Parameters!$E$36*(Parameters!$F$36-Parameters!$F$35)+Parameters!$E$37*($A455-Parameters!$F$36)))),_xlfn.IFS($A455&lt;=Parameters!$F$34,Parameters!$E$34*$A455,$A455&lt;=Parameters!$F$35,Parameters!$E$35*$A455,$A455&lt;=Parameters!$F$36,Parameters!$E$36*$A455,$A455&gt;Parameters!$F$36,Parameters!$E$37*$A455))</f>
        <v>61362</v>
      </c>
      <c r="O455" s="290">
        <f t="shared" ref="O455:O518" si="242">N455/$A455</f>
        <v>136.36000000000001</v>
      </c>
      <c r="P455" s="290" cm="1">
        <f t="array" ref="P455">IF(Parameters!$D$55="No",IF($A455&lt;=Parameters!$F$39,Parameters!$E$39*$A455,IF($A455&lt;=Parameters!$F$40,Parameters!$E$39*Parameters!$F$39+Parameters!$E$40*($A455-Parameters!$F$39),IF($A455&lt;=Parameters!$F$41,Parameters!$E$39*Parameters!$F$39+Parameters!$E$40*(Parameters!$F$40-Parameters!$F$39)+Parameters!$E$41*($A455-Parameters!$F$40),Parameters!$E$39*Parameters!$F$39+Parameters!$E$40*(Parameters!$F$40-Parameters!$F$39)+Parameters!$E$41*(Parameters!$F$41-Parameters!$F$40)+Parameters!$E$42*($A455-Parameters!$F$41)))),_xlfn.IFS($A455&lt;=Parameters!$F$39,Parameters!$E$39*$A455,$A455&lt;=Parameters!$F$40,Parameters!$E$40*$A455,$A455&lt;=Parameters!$F$41,Parameters!$E$41*$A455,$A455&gt;Parameters!$F$41,Parameters!$E$42*$A455))</f>
        <v>65215.5</v>
      </c>
      <c r="Q455" s="290">
        <f t="shared" ref="Q455:Q518" si="243">P455/$A455</f>
        <v>144.92333333333335</v>
      </c>
      <c r="R455" s="290" cm="1">
        <f t="array" ref="R455">IF(Parameters!$E$55="No",IF($A455&lt;=Parameters!$H$23,Parameters!$G$23*$A455,IF($A455&lt;=Parameters!$H$24,Parameters!$G$23*Parameters!$H$23+Parameters!$G$24*($A455-Parameters!$H$23),IF($A455&lt;=Parameters!$H$25,Parameters!$G$23*Parameters!$H$23+Parameters!$G$24*(Parameters!$H$24-Parameters!$H$23)+Parameters!$G$25*($A455-Parameters!$H$24),Parameters!$G$23*Parameters!$H$23+Parameters!$G$24*(Parameters!$H$24-Parameters!$H$23)+Parameters!$G$25*(Parameters!$H$25-Parameters!$H$24)+Parameters!$G$26*($A455-Parameters!$H$25)))),_xlfn.IFS($A455&lt;=Parameters!$H$23,Parameters!$G$23*$A455,$A455&lt;=Parameters!$H$24,Parameters!$G$24*$A455,$A455&lt;=Parameters!$H$25,Parameters!$G$25*$A455,$A455&gt;Parameters!$H$25,Parameters!$G$26*$A455))</f>
        <v>47824.5</v>
      </c>
      <c r="S455" s="290">
        <f t="shared" si="219"/>
        <v>106.27666666666667</v>
      </c>
      <c r="T455" s="290" cm="1">
        <f t="array" ref="T455">IF(Parameters!$E$55="No",IF($A455&lt;=Parameters!$H$28,Parameters!$G$28*$A455,IF($A455&lt;=Parameters!$H$29,Parameters!$G$28*Parameters!$H$28+Parameters!$G$29*($A455-Parameters!$H$28),IF($A455&lt;=Parameters!$H$30,Parameters!$G$28*Parameters!$H$28+Parameters!$G$29*(Parameters!$H$29-Parameters!$H$28)+Parameters!$G$30*($A455-Parameters!$H$29),Parameters!$G$28*Parameters!$H$28+Parameters!$G$29*(Parameters!$H$29-Parameters!$H$28)+Parameters!$G$30*(Parameters!$H$30-Parameters!$H$29)+Parameters!$G$31*($A455-Parameters!$H$30)))),_xlfn.IFS($A455&lt;=Parameters!$H$28,Parameters!$G$28*$A455,$A455&lt;=Parameters!$H$29,Parameters!$G$29*$A455,$A455&lt;=Parameters!$H$30,Parameters!$G$30*$A455,$A455&gt;Parameters!$H$30,Parameters!$G$31*$A455))</f>
        <v>59196.5</v>
      </c>
      <c r="U455" s="290">
        <f t="shared" si="220"/>
        <v>131.54777777777778</v>
      </c>
      <c r="V455" s="290" cm="1">
        <f t="array" ref="V455">IF(Parameters!$E$55="No",IF($A455&lt;=Parameters!$H$34,Parameters!$G$34*$A455,IF($A455&lt;=Parameters!$H$35,Parameters!$G$34*Parameters!$H$34+Parameters!$G$35*($A455-Parameters!$H$34),IF($A455&lt;=Parameters!$H$36,Parameters!$G$34*Parameters!$H$34+Parameters!$G$35*(Parameters!$H$35-Parameters!$H$34)+Parameters!$G$36*($A455-Parameters!$H$35),Parameters!$G$34*Parameters!$H$34+Parameters!$G$35*(Parameters!$H$35-Parameters!$H$34)+Parameters!$G$36*(Parameters!$H$36-Parameters!$H$35)+Parameters!$G$37*($A455-Parameters!$H$36)))),_xlfn.IFS($A455&lt;=Parameters!$H$34,Parameters!$G$34*$A455,$A455&lt;=Parameters!$H$35,Parameters!$G$35*$A455,$A455&lt;=Parameters!$H$36,Parameters!$G$36*$A455,$A455&gt;Parameters!$H$36,Parameters!$G$37*$A455))</f>
        <v>61362</v>
      </c>
      <c r="W455" s="290">
        <f t="shared" ref="W455:W518" si="244">V455/$A455</f>
        <v>136.36000000000001</v>
      </c>
      <c r="X455" s="290" cm="1">
        <f t="array" ref="X455">IF(Parameters!$E$55="No",IF($A455&lt;=Parameters!$H$39,Parameters!$G$39*$A455,IF($A455&lt;=Parameters!$H$40,Parameters!$G$39*Parameters!$H$39+Parameters!$G$40*($A455-Parameters!$H$39),IF($A455&lt;=Parameters!$H$41,Parameters!$G$39*Parameters!$H$39+Parameters!$G$40*(Parameters!$H$40-Parameters!$H$39)+Parameters!$G$41*($A455-Parameters!$H$40),Parameters!$G$39*Parameters!$H$39+Parameters!$G$40*(Parameters!$H$40-Parameters!$H$39)+Parameters!$G$41*(Parameters!$H$41-Parameters!$H$40)+Parameters!$G$42*($A455-Parameters!$H$41)))),_xlfn.IFS($A455&lt;=Parameters!$H$39,Parameters!$G$39*$A455,$A455&lt;=Parameters!$H$40,Parameters!$G$40*$A455,$A455&lt;=Parameters!$H$41,Parameters!$G$41*$A455,$A455&gt;Parameters!$H$41,Parameters!$G$42*$A455))</f>
        <v>65215.5</v>
      </c>
      <c r="Y455" s="290">
        <f t="shared" ref="Y455:Y518" si="245">X455/$A455</f>
        <v>144.92333333333335</v>
      </c>
      <c r="Z455" s="290" cm="1">
        <f t="array" ref="Z455">IF(Parameters!$F$55="No",IF($A455&lt;=Parameters!$J$23,Parameters!$I$23*$A455,IF($A455&lt;=Parameters!$J$24,Parameters!$I$23*Parameters!$J$23+Parameters!$I$24*($A455-Parameters!$J$23),IF($A455&lt;=Parameters!$J$25,Parameters!$I$23*Parameters!$J$23+Parameters!$I$24*(Parameters!$J$24-Parameters!$J$23)+Parameters!$I$25*($A455-Parameters!$J$24),Parameters!$I$23*Parameters!$J$23+Parameters!$I$24*(Parameters!$J$24-Parameters!$J$23)+Parameters!$I$25*(Parameters!$J$25-Parameters!$J$24)+Parameters!$I$26*($A455-Parameters!$J$25)))),_xlfn.IFS($A455&lt;=Parameters!$J$23,Parameters!$I$23*$A455,$A455&lt;=Parameters!$J$24,Parameters!$I$24*$A455,$A455&lt;=Parameters!$J$25,Parameters!$I$25*$A455,$A455&gt;Parameters!$J$25,Parameters!$I$26*$A455))</f>
        <v>47824.5</v>
      </c>
      <c r="AA455" s="290">
        <f t="shared" si="221"/>
        <v>106.27666666666667</v>
      </c>
      <c r="AB455" s="290" cm="1">
        <f t="array" ref="AB455">IF(Parameters!$F$55="No",IF($A455&lt;=Parameters!$J$28,Parameters!$I$28*$A455,IF($A455&lt;=Parameters!$J$29,Parameters!$I$28*Parameters!$J$28+Parameters!$I$29*($A455-Parameters!$J$28),IF($A455&lt;=Parameters!$J$30,Parameters!$I$28*Parameters!$J$28+Parameters!$I$29*(Parameters!$J$29-Parameters!$J$28)+Parameters!$I$30*($A455-Parameters!$J$29),Parameters!$I$28*Parameters!$J$28+Parameters!$I$29*(Parameters!$J$29-Parameters!$J$28)+Parameters!$I$30*(Parameters!$J$30-Parameters!$J$29)+Parameters!$I$31*($A455-Parameters!$J$30)))),_xlfn.IFS($A455&lt;=Parameters!$J$28,Parameters!$I$28*$A455,$A455&lt;=Parameters!$J$29,Parameters!$I$29*$A455,$A455&lt;=Parameters!$J$30,Parameters!$I$30*$A455,$A455&gt;Parameters!$J$30,Parameters!$I$31*$A455))</f>
        <v>59196.5</v>
      </c>
      <c r="AC455" s="290">
        <f t="shared" si="222"/>
        <v>131.54777777777778</v>
      </c>
      <c r="AD455" s="290" cm="1">
        <f t="array" ref="AD455">IF(Parameters!$F$55="No",IF($A455&lt;=Parameters!$J$34,Parameters!$I$34*$A455,IF($A455&lt;=Parameters!$J$35,Parameters!$I$34*Parameters!$J$34+Parameters!$I$35*($A455-Parameters!$J$34),IF($A455&lt;=Parameters!$J$36,Parameters!$I$34*Parameters!$J$34+Parameters!$I$35*(Parameters!$J$35-Parameters!$J$34)+Parameters!$I$36*($A455-Parameters!$J$35),Parameters!$I$34*Parameters!$J$34+Parameters!$I$35*(Parameters!$J$35-Parameters!$J$34)+Parameters!$I$36*(Parameters!$J$36-Parameters!$J$35)+Parameters!$I$37*($A455-Parameters!$J$36)))),_xlfn.IFS($A455&lt;=Parameters!$J$34,Parameters!$I$34*$A455,$A455&lt;=Parameters!$J$35,Parameters!$I$35*$A455,$A455&lt;=Parameters!$J$36,Parameters!$I$36*$A455,$A455&gt;Parameters!$J$36,Parameters!$I$37*$A455))</f>
        <v>61362</v>
      </c>
      <c r="AE455" s="290">
        <f t="shared" ref="AE455:AE518" si="246">AD455/$A455</f>
        <v>136.36000000000001</v>
      </c>
      <c r="AF455" s="290" cm="1">
        <f t="array" ref="AF455">IF(Parameters!$F$55="No",IF($A455&lt;=Parameters!$J$39,Parameters!$I$39*$A455,IF($A455&lt;=Parameters!$J$40,Parameters!$I$39*Parameters!$J$39+Parameters!$I$40*($A455-Parameters!$J$39),IF($A455&lt;=Parameters!$J$41,Parameters!$I$39*Parameters!$J$39+Parameters!$I$40*(Parameters!$J$40-Parameters!$J$39)+Parameters!$I$41*($A455-Parameters!$J$40),Parameters!$I$39*Parameters!$J$39+Parameters!$I$40*(Parameters!$J$40-Parameters!$J$39)+Parameters!$I$41*(Parameters!$J$41-Parameters!$J$40)+Parameters!$I$42*($A455-Parameters!$J$41)))),_xlfn.IFS($A455&lt;=Parameters!$J$39,Parameters!$I$39*$A455,$A455&lt;=Parameters!$J$40,Parameters!$I$40*$A455,$A455&lt;=Parameters!$J$41,Parameters!$I$41*$A455,$A455&gt;Parameters!$J$41,Parameters!$I$42*$A455))</f>
        <v>65215.5</v>
      </c>
      <c r="AG455" s="290">
        <f t="shared" ref="AG455:AG518" si="247">AF455/$A455</f>
        <v>144.92333333333335</v>
      </c>
      <c r="AI455" s="428">
        <f t="shared" si="223"/>
        <v>136.48999999999796</v>
      </c>
      <c r="AJ455" s="428">
        <f t="shared" si="224"/>
        <v>159.36000000000058</v>
      </c>
      <c r="AK455" s="428">
        <f t="shared" si="225"/>
        <v>143.54000000000087</v>
      </c>
      <c r="AL455" s="428">
        <f t="shared" si="226"/>
        <v>158.45999999999913</v>
      </c>
      <c r="AM455" s="428">
        <f t="shared" si="227"/>
        <v>136.48999999999796</v>
      </c>
      <c r="AN455" s="428">
        <f t="shared" si="228"/>
        <v>159.36000000000058</v>
      </c>
      <c r="AO455" s="428">
        <f t="shared" si="229"/>
        <v>143.54000000000087</v>
      </c>
      <c r="AP455" s="428">
        <f t="shared" si="230"/>
        <v>158.45999999999913</v>
      </c>
      <c r="AQ455" s="428">
        <f t="shared" si="231"/>
        <v>136.48999999999796</v>
      </c>
      <c r="AR455" s="428">
        <f t="shared" si="232"/>
        <v>159.36000000000058</v>
      </c>
      <c r="AS455" s="428">
        <f t="shared" si="233"/>
        <v>143.54000000000087</v>
      </c>
      <c r="AT455" s="428">
        <f t="shared" si="234"/>
        <v>158.45999999999913</v>
      </c>
      <c r="AU455" s="428">
        <f t="shared" si="235"/>
        <v>136.48999999999796</v>
      </c>
      <c r="AV455" s="428">
        <f t="shared" si="236"/>
        <v>159.36000000000058</v>
      </c>
      <c r="AW455" s="428">
        <f t="shared" si="237"/>
        <v>143.54000000000087</v>
      </c>
      <c r="AX455" s="428">
        <f t="shared" si="238"/>
        <v>158.45999999999913</v>
      </c>
    </row>
    <row r="456">
      <c r="A456" s="413">
        <v>451</v>
      </c>
      <c r="B456" s="290" cm="1">
        <f t="array" ref="B456">IF(Parameters!$C$55="No",IF($A456&lt;=Parameters!$D$23,Parameters!$C$23*$A456,IF($A456&lt;=Parameters!$D$24,Parameters!$C$23*Parameters!$D$23+Parameters!$C$24*($A456-Parameters!$D$23),IF($A456&lt;=Parameters!$D$25,Parameters!$C$23*Parameters!$D$23+Parameters!$C$24*(Parameters!$D$24-Parameters!$D$23)+Parameters!$C$25*($A456-Parameters!$D$24),Parameters!$C$23*Parameters!$D$23+Parameters!$C$24*(Parameters!$D$24-Parameters!$D$23)+Parameters!$C$25*(Parameters!$D$25-Parameters!$D$24)+Parameters!$C$26*($A456-Parameters!$D$25)))),_xlfn.IFS($A456&lt;=Parameters!$D$23,Parameters!$C$23*$A456,$A456&lt;=Parameters!$D$24,Parameters!$C$24*$A456,$A456&lt;=Parameters!$D$25,Parameters!$C$25*$A456,$A456&gt;Parameters!$D$25,Parameters!$C$26*$A456))</f>
        <v>47960.990000000005</v>
      </c>
      <c r="C456" s="290">
        <f t="shared" si="239"/>
        <v>106.34365853658538</v>
      </c>
      <c r="D456" s="290" cm="1">
        <f t="array" ref="D456">IF(Parameters!$C$55="No",IF($A456&lt;=Parameters!$D$28,Parameters!$C$28*$A456,IF($A456&lt;=Parameters!$D$29,Parameters!$C$28*Parameters!$D$28+Parameters!$C$29*($A456-Parameters!$D$28),IF($A456&lt;=Parameters!$D$30,Parameters!$C$28*Parameters!$D$28+Parameters!$C$29*(Parameters!$D$29-Parameters!$D$28)+Parameters!$C$30*($A456-Parameters!$D$29),Parameters!$C$28*Parameters!$D$28+Parameters!$C$29*(Parameters!$D$29-Parameters!$D$28)+Parameters!$C$30*(Parameters!$D$30-Parameters!$D$29)+Parameters!$C$31*($A456-Parameters!$D$30)))),_xlfn.IFS($A456&lt;=Parameters!$D$28,Parameters!$C$28*$A456,$A456&lt;=Parameters!$D$29,Parameters!$C$29*$A456,$A456&lt;=Parameters!$D$30,Parameters!$C$30*$A456,$A456&gt;Parameters!$D$30,Parameters!$C$31*$A456))</f>
        <v>59355.86</v>
      </c>
      <c r="E456" s="290">
        <f t="shared" si="239"/>
        <v>131.60944567627496</v>
      </c>
      <c r="F456" s="290" cm="1">
        <f t="array" ref="F456">IF(Parameters!$C$55="No",IF($A456&lt;=Parameters!$D$34,Parameters!$C$34*$A456,IF($A456&lt;=Parameters!$D$35,Parameters!$C$34*Parameters!$D$34+Parameters!$C$35*($A456-Parameters!$D$34),IF($A456&lt;=Parameters!$D$36,Parameters!$C$34*Parameters!$D$34+Parameters!$C$35*(Parameters!$D$35-Parameters!$D$34)+Parameters!$C$36*($A456-Parameters!$D$35),Parameters!$C$34*Parameters!$D$34+Parameters!$C$35*(Parameters!$D$35-Parameters!$D$34)+Parameters!$C$36*(Parameters!$D$36-Parameters!$D$35)+Parameters!$C$37*($A456-Parameters!$D$36)))),_xlfn.IFS($A456&lt;=Parameters!$D$34,Parameters!$C$34*$A456,$A456&lt;=Parameters!$D$35,Parameters!$C$35*$A456,$A456&lt;=Parameters!$D$36,Parameters!$C$36*$A456,$A456&gt;Parameters!$D$36,Parameters!$C$37*$A456))</f>
        <v>61505.539999999994</v>
      </c>
      <c r="G456" s="290">
        <f t="shared" si="240"/>
        <v>136.37592017738359</v>
      </c>
      <c r="H456" s="290" cm="1">
        <f t="array" ref="H456">IF(Parameters!$C$55="No",IF($A456&lt;=Parameters!$D$39,Parameters!$C$39*$A456,IF($A456&lt;=Parameters!$D$40,Parameters!$C$39*Parameters!$D$39+Parameters!$C$40*($A456-Parameters!$D$39),IF($A456&lt;=Parameters!$D$41,Parameters!$C$39*Parameters!$D$39+Parameters!$C$40*(Parameters!$D$40-Parameters!$D$39)+Parameters!$C$41*($A456-Parameters!$D$40),Parameters!$C$39*Parameters!$D$39+Parameters!$C$40*(Parameters!$D$40-Parameters!$D$39)+Parameters!$C$41*(Parameters!$D$41-Parameters!$D$40)+Parameters!$C$42*($A456-Parameters!$D$41)))),_xlfn.IFS($A456&lt;=Parameters!$D$39,Parameters!$C$39*$A456,$A456&lt;=Parameters!$D$40,Parameters!$C$40*$A456,$A456&lt;=Parameters!$D$41,Parameters!$C$41*$A456,$A456&gt;Parameters!$D$41,Parameters!$C$42*$A456))</f>
        <v>65373.960000000006</v>
      </c>
      <c r="I456" s="290">
        <f t="shared" si="241"/>
        <v>144.95334811529935</v>
      </c>
      <c r="J456" s="290" cm="1">
        <f t="array" ref="J456">IF(Parameters!$D$55="No",IF($A456&lt;=Parameters!$F$23,Parameters!$E$23*$A456,IF($A456&lt;=Parameters!$F$24,Parameters!$E$23*Parameters!$F$23+Parameters!$E$24*($A456-Parameters!$F$23),IF($A456&lt;=Parameters!$F$25,Parameters!$E$23*Parameters!$F$23+Parameters!$E$24*(Parameters!$F$24-Parameters!$F$23)+Parameters!$E$25*($A456-Parameters!$F$24),Parameters!$E$23*Parameters!$F$23+Parameters!$E$24*(Parameters!$F$24-Parameters!$F$23)+Parameters!$E$25*(Parameters!$F$25-Parameters!$F$24)+Parameters!$E$26*($A456-Parameters!$F$25)))),_xlfn.IFS($A456&lt;=Parameters!$F$23,Parameters!$E$23*$A456,$A456&lt;=Parameters!$F$24,Parameters!$E$24*$A456,$A456&lt;=Parameters!$F$25,Parameters!$E$25*$A456,$A456&gt;Parameters!$F$25,Parameters!$E$26*$A456))</f>
        <v>47960.990000000005</v>
      </c>
      <c r="K456" s="290">
        <f t="shared" si="217"/>
        <v>106.34365853658538</v>
      </c>
      <c r="L456" s="290" cm="1">
        <f t="array" ref="L456">IF(Parameters!$D$55="No",IF($A456&lt;=Parameters!$F$28,Parameters!$E$28*$A456,IF($A456&lt;=Parameters!$F$29,Parameters!$E$28*Parameters!$F$28+Parameters!$E$29*($A456-Parameters!$F$28),IF($A456&lt;=Parameters!$F$30,Parameters!$E$28*Parameters!$F$28+Parameters!$E$29*(Parameters!$F$29-Parameters!$F$28)+Parameters!$E$30*($A456-Parameters!$F$29),Parameters!$E$28*Parameters!$F$28+Parameters!$E$29*(Parameters!$F$29-Parameters!$F$28)+Parameters!$E$30*(Parameters!$F$30-Parameters!$F$29)+Parameters!$E$31*($A456-Parameters!$F$30)))),_xlfn.IFS($A456&lt;=Parameters!$F$28,Parameters!$E$28*$A456,$A456&lt;=Parameters!$F$29,Parameters!$E$29*$A456,$A456&lt;=Parameters!$F$30,Parameters!$E$30*$A456,$A456&gt;Parameters!$F$30,Parameters!$E$31*$A456))</f>
        <v>59355.86</v>
      </c>
      <c r="M456" s="290">
        <f t="shared" si="218"/>
        <v>131.60944567627496</v>
      </c>
      <c r="N456" s="290" cm="1">
        <f t="array" ref="N456">IF(Parameters!$D$55="No",IF($A456&lt;=Parameters!$F$34,Parameters!$E$34*$A456,IF($A456&lt;=Parameters!$F$35,Parameters!$E$34*Parameters!$F$34+Parameters!$E$35*($A456-Parameters!$F$34),IF($A456&lt;=Parameters!$F$36,Parameters!$E$34*Parameters!$F$34+Parameters!$E$35*(Parameters!$F$35-Parameters!$F$34)+Parameters!$E$36*($A456-Parameters!$F$35),Parameters!$E$34*Parameters!$F$34+Parameters!$E$35*(Parameters!$F$35-Parameters!$F$34)+Parameters!$E$36*(Parameters!$F$36-Parameters!$F$35)+Parameters!$E$37*($A456-Parameters!$F$36)))),_xlfn.IFS($A456&lt;=Parameters!$F$34,Parameters!$E$34*$A456,$A456&lt;=Parameters!$F$35,Parameters!$E$35*$A456,$A456&lt;=Parameters!$F$36,Parameters!$E$36*$A456,$A456&gt;Parameters!$F$36,Parameters!$E$37*$A456))</f>
        <v>61505.539999999994</v>
      </c>
      <c r="O456" s="290">
        <f t="shared" si="242"/>
        <v>136.37592017738359</v>
      </c>
      <c r="P456" s="290" cm="1">
        <f t="array" ref="P456">IF(Parameters!$D$55="No",IF($A456&lt;=Parameters!$F$39,Parameters!$E$39*$A456,IF($A456&lt;=Parameters!$F$40,Parameters!$E$39*Parameters!$F$39+Parameters!$E$40*($A456-Parameters!$F$39),IF($A456&lt;=Parameters!$F$41,Parameters!$E$39*Parameters!$F$39+Parameters!$E$40*(Parameters!$F$40-Parameters!$F$39)+Parameters!$E$41*($A456-Parameters!$F$40),Parameters!$E$39*Parameters!$F$39+Parameters!$E$40*(Parameters!$F$40-Parameters!$F$39)+Parameters!$E$41*(Parameters!$F$41-Parameters!$F$40)+Parameters!$E$42*($A456-Parameters!$F$41)))),_xlfn.IFS($A456&lt;=Parameters!$F$39,Parameters!$E$39*$A456,$A456&lt;=Parameters!$F$40,Parameters!$E$40*$A456,$A456&lt;=Parameters!$F$41,Parameters!$E$41*$A456,$A456&gt;Parameters!$F$41,Parameters!$E$42*$A456))</f>
        <v>65373.960000000006</v>
      </c>
      <c r="Q456" s="290">
        <f t="shared" si="243"/>
        <v>144.95334811529935</v>
      </c>
      <c r="R456" s="290" cm="1">
        <f t="array" ref="R456">IF(Parameters!$E$55="No",IF($A456&lt;=Parameters!$H$23,Parameters!$G$23*$A456,IF($A456&lt;=Parameters!$H$24,Parameters!$G$23*Parameters!$H$23+Parameters!$G$24*($A456-Parameters!$H$23),IF($A456&lt;=Parameters!$H$25,Parameters!$G$23*Parameters!$H$23+Parameters!$G$24*(Parameters!$H$24-Parameters!$H$23)+Parameters!$G$25*($A456-Parameters!$H$24),Parameters!$G$23*Parameters!$H$23+Parameters!$G$24*(Parameters!$H$24-Parameters!$H$23)+Parameters!$G$25*(Parameters!$H$25-Parameters!$H$24)+Parameters!$G$26*($A456-Parameters!$H$25)))),_xlfn.IFS($A456&lt;=Parameters!$H$23,Parameters!$G$23*$A456,$A456&lt;=Parameters!$H$24,Parameters!$G$24*$A456,$A456&lt;=Parameters!$H$25,Parameters!$G$25*$A456,$A456&gt;Parameters!$H$25,Parameters!$G$26*$A456))</f>
        <v>47960.990000000005</v>
      </c>
      <c r="S456" s="290">
        <f t="shared" si="219"/>
        <v>106.34365853658538</v>
      </c>
      <c r="T456" s="290" cm="1">
        <f t="array" ref="T456">IF(Parameters!$E$55="No",IF($A456&lt;=Parameters!$H$28,Parameters!$G$28*$A456,IF($A456&lt;=Parameters!$H$29,Parameters!$G$28*Parameters!$H$28+Parameters!$G$29*($A456-Parameters!$H$28),IF($A456&lt;=Parameters!$H$30,Parameters!$G$28*Parameters!$H$28+Parameters!$G$29*(Parameters!$H$29-Parameters!$H$28)+Parameters!$G$30*($A456-Parameters!$H$29),Parameters!$G$28*Parameters!$H$28+Parameters!$G$29*(Parameters!$H$29-Parameters!$H$28)+Parameters!$G$30*(Parameters!$H$30-Parameters!$H$29)+Parameters!$G$31*($A456-Parameters!$H$30)))),_xlfn.IFS($A456&lt;=Parameters!$H$28,Parameters!$G$28*$A456,$A456&lt;=Parameters!$H$29,Parameters!$G$29*$A456,$A456&lt;=Parameters!$H$30,Parameters!$G$30*$A456,$A456&gt;Parameters!$H$30,Parameters!$G$31*$A456))</f>
        <v>59355.86</v>
      </c>
      <c r="U456" s="290">
        <f t="shared" si="220"/>
        <v>131.60944567627496</v>
      </c>
      <c r="V456" s="290" cm="1">
        <f t="array" ref="V456">IF(Parameters!$E$55="No",IF($A456&lt;=Parameters!$H$34,Parameters!$G$34*$A456,IF($A456&lt;=Parameters!$H$35,Parameters!$G$34*Parameters!$H$34+Parameters!$G$35*($A456-Parameters!$H$34),IF($A456&lt;=Parameters!$H$36,Parameters!$G$34*Parameters!$H$34+Parameters!$G$35*(Parameters!$H$35-Parameters!$H$34)+Parameters!$G$36*($A456-Parameters!$H$35),Parameters!$G$34*Parameters!$H$34+Parameters!$G$35*(Parameters!$H$35-Parameters!$H$34)+Parameters!$G$36*(Parameters!$H$36-Parameters!$H$35)+Parameters!$G$37*($A456-Parameters!$H$36)))),_xlfn.IFS($A456&lt;=Parameters!$H$34,Parameters!$G$34*$A456,$A456&lt;=Parameters!$H$35,Parameters!$G$35*$A456,$A456&lt;=Parameters!$H$36,Parameters!$G$36*$A456,$A456&gt;Parameters!$H$36,Parameters!$G$37*$A456))</f>
        <v>61505.539999999994</v>
      </c>
      <c r="W456" s="290">
        <f t="shared" si="244"/>
        <v>136.37592017738359</v>
      </c>
      <c r="X456" s="290" cm="1">
        <f t="array" ref="X456">IF(Parameters!$E$55="No",IF($A456&lt;=Parameters!$H$39,Parameters!$G$39*$A456,IF($A456&lt;=Parameters!$H$40,Parameters!$G$39*Parameters!$H$39+Parameters!$G$40*($A456-Parameters!$H$39),IF($A456&lt;=Parameters!$H$41,Parameters!$G$39*Parameters!$H$39+Parameters!$G$40*(Parameters!$H$40-Parameters!$H$39)+Parameters!$G$41*($A456-Parameters!$H$40),Parameters!$G$39*Parameters!$H$39+Parameters!$G$40*(Parameters!$H$40-Parameters!$H$39)+Parameters!$G$41*(Parameters!$H$41-Parameters!$H$40)+Parameters!$G$42*($A456-Parameters!$H$41)))),_xlfn.IFS($A456&lt;=Parameters!$H$39,Parameters!$G$39*$A456,$A456&lt;=Parameters!$H$40,Parameters!$G$40*$A456,$A456&lt;=Parameters!$H$41,Parameters!$G$41*$A456,$A456&gt;Parameters!$H$41,Parameters!$G$42*$A456))</f>
        <v>65373.960000000006</v>
      </c>
      <c r="Y456" s="290">
        <f t="shared" si="245"/>
        <v>144.95334811529935</v>
      </c>
      <c r="Z456" s="290" cm="1">
        <f t="array" ref="Z456">IF(Parameters!$F$55="No",IF($A456&lt;=Parameters!$J$23,Parameters!$I$23*$A456,IF($A456&lt;=Parameters!$J$24,Parameters!$I$23*Parameters!$J$23+Parameters!$I$24*($A456-Parameters!$J$23),IF($A456&lt;=Parameters!$J$25,Parameters!$I$23*Parameters!$J$23+Parameters!$I$24*(Parameters!$J$24-Parameters!$J$23)+Parameters!$I$25*($A456-Parameters!$J$24),Parameters!$I$23*Parameters!$J$23+Parameters!$I$24*(Parameters!$J$24-Parameters!$J$23)+Parameters!$I$25*(Parameters!$J$25-Parameters!$J$24)+Parameters!$I$26*($A456-Parameters!$J$25)))),_xlfn.IFS($A456&lt;=Parameters!$J$23,Parameters!$I$23*$A456,$A456&lt;=Parameters!$J$24,Parameters!$I$24*$A456,$A456&lt;=Parameters!$J$25,Parameters!$I$25*$A456,$A456&gt;Parameters!$J$25,Parameters!$I$26*$A456))</f>
        <v>47960.990000000005</v>
      </c>
      <c r="AA456" s="290">
        <f t="shared" si="221"/>
        <v>106.34365853658538</v>
      </c>
      <c r="AB456" s="290" cm="1">
        <f t="array" ref="AB456">IF(Parameters!$F$55="No",IF($A456&lt;=Parameters!$J$28,Parameters!$I$28*$A456,IF($A456&lt;=Parameters!$J$29,Parameters!$I$28*Parameters!$J$28+Parameters!$I$29*($A456-Parameters!$J$28),IF($A456&lt;=Parameters!$J$30,Parameters!$I$28*Parameters!$J$28+Parameters!$I$29*(Parameters!$J$29-Parameters!$J$28)+Parameters!$I$30*($A456-Parameters!$J$29),Parameters!$I$28*Parameters!$J$28+Parameters!$I$29*(Parameters!$J$29-Parameters!$J$28)+Parameters!$I$30*(Parameters!$J$30-Parameters!$J$29)+Parameters!$I$31*($A456-Parameters!$J$30)))),_xlfn.IFS($A456&lt;=Parameters!$J$28,Parameters!$I$28*$A456,$A456&lt;=Parameters!$J$29,Parameters!$I$29*$A456,$A456&lt;=Parameters!$J$30,Parameters!$I$30*$A456,$A456&gt;Parameters!$J$30,Parameters!$I$31*$A456))</f>
        <v>59355.86</v>
      </c>
      <c r="AC456" s="290">
        <f t="shared" si="222"/>
        <v>131.60944567627496</v>
      </c>
      <c r="AD456" s="290" cm="1">
        <f t="array" ref="AD456">IF(Parameters!$F$55="No",IF($A456&lt;=Parameters!$J$34,Parameters!$I$34*$A456,IF($A456&lt;=Parameters!$J$35,Parameters!$I$34*Parameters!$J$34+Parameters!$I$35*($A456-Parameters!$J$34),IF($A456&lt;=Parameters!$J$36,Parameters!$I$34*Parameters!$J$34+Parameters!$I$35*(Parameters!$J$35-Parameters!$J$34)+Parameters!$I$36*($A456-Parameters!$J$35),Parameters!$I$34*Parameters!$J$34+Parameters!$I$35*(Parameters!$J$35-Parameters!$J$34)+Parameters!$I$36*(Parameters!$J$36-Parameters!$J$35)+Parameters!$I$37*($A456-Parameters!$J$36)))),_xlfn.IFS($A456&lt;=Parameters!$J$34,Parameters!$I$34*$A456,$A456&lt;=Parameters!$J$35,Parameters!$I$35*$A456,$A456&lt;=Parameters!$J$36,Parameters!$I$36*$A456,$A456&gt;Parameters!$J$36,Parameters!$I$37*$A456))</f>
        <v>61505.539999999994</v>
      </c>
      <c r="AE456" s="290">
        <f t="shared" si="246"/>
        <v>136.37592017738359</v>
      </c>
      <c r="AF456" s="290" cm="1">
        <f t="array" ref="AF456">IF(Parameters!$F$55="No",IF($A456&lt;=Parameters!$J$39,Parameters!$I$39*$A456,IF($A456&lt;=Parameters!$J$40,Parameters!$I$39*Parameters!$J$39+Parameters!$I$40*($A456-Parameters!$J$39),IF($A456&lt;=Parameters!$J$41,Parameters!$I$39*Parameters!$J$39+Parameters!$I$40*(Parameters!$J$40-Parameters!$J$39)+Parameters!$I$41*($A456-Parameters!$J$40),Parameters!$I$39*Parameters!$J$39+Parameters!$I$40*(Parameters!$J$40-Parameters!$J$39)+Parameters!$I$41*(Parameters!$J$41-Parameters!$J$40)+Parameters!$I$42*($A456-Parameters!$J$41)))),_xlfn.IFS($A456&lt;=Parameters!$J$39,Parameters!$I$39*$A456,$A456&lt;=Parameters!$J$40,Parameters!$I$40*$A456,$A456&lt;=Parameters!$J$41,Parameters!$I$41*$A456,$A456&gt;Parameters!$J$41,Parameters!$I$42*$A456))</f>
        <v>65373.960000000006</v>
      </c>
      <c r="AG456" s="290">
        <f t="shared" si="247"/>
        <v>144.95334811529935</v>
      </c>
      <c r="AI456" s="428">
        <f t="shared" si="223"/>
        <v>136.49000000000524</v>
      </c>
      <c r="AJ456" s="428">
        <f t="shared" si="224"/>
        <v>159.36000000000058</v>
      </c>
      <c r="AK456" s="428">
        <f t="shared" si="225"/>
        <v>143.5399999999936</v>
      </c>
      <c r="AL456" s="428">
        <f t="shared" si="226"/>
        <v>158.4600000000064</v>
      </c>
      <c r="AM456" s="428">
        <f t="shared" si="227"/>
        <v>136.49000000000524</v>
      </c>
      <c r="AN456" s="428">
        <f t="shared" si="228"/>
        <v>159.36000000000058</v>
      </c>
      <c r="AO456" s="428">
        <f t="shared" si="229"/>
        <v>143.5399999999936</v>
      </c>
      <c r="AP456" s="428">
        <f t="shared" si="230"/>
        <v>158.4600000000064</v>
      </c>
      <c r="AQ456" s="428">
        <f t="shared" si="231"/>
        <v>136.49000000000524</v>
      </c>
      <c r="AR456" s="428">
        <f t="shared" si="232"/>
        <v>159.36000000000058</v>
      </c>
      <c r="AS456" s="428">
        <f t="shared" si="233"/>
        <v>143.5399999999936</v>
      </c>
      <c r="AT456" s="428">
        <f t="shared" si="234"/>
        <v>158.4600000000064</v>
      </c>
      <c r="AU456" s="428">
        <f t="shared" si="235"/>
        <v>136.49000000000524</v>
      </c>
      <c r="AV456" s="428">
        <f t="shared" si="236"/>
        <v>159.36000000000058</v>
      </c>
      <c r="AW456" s="428">
        <f t="shared" si="237"/>
        <v>143.5399999999936</v>
      </c>
      <c r="AX456" s="428">
        <f t="shared" si="238"/>
        <v>158.4600000000064</v>
      </c>
    </row>
    <row r="457">
      <c r="A457" s="413">
        <v>452</v>
      </c>
      <c r="B457" s="290" cm="1">
        <f t="array" ref="B457">IF(Parameters!$C$55="No",IF($A457&lt;=Parameters!$D$23,Parameters!$C$23*$A457,IF($A457&lt;=Parameters!$D$24,Parameters!$C$23*Parameters!$D$23+Parameters!$C$24*($A457-Parameters!$D$23),IF($A457&lt;=Parameters!$D$25,Parameters!$C$23*Parameters!$D$23+Parameters!$C$24*(Parameters!$D$24-Parameters!$D$23)+Parameters!$C$25*($A457-Parameters!$D$24),Parameters!$C$23*Parameters!$D$23+Parameters!$C$24*(Parameters!$D$24-Parameters!$D$23)+Parameters!$C$25*(Parameters!$D$25-Parameters!$D$24)+Parameters!$C$26*($A457-Parameters!$D$25)))),_xlfn.IFS($A457&lt;=Parameters!$D$23,Parameters!$C$23*$A457,$A457&lt;=Parameters!$D$24,Parameters!$C$24*$A457,$A457&lt;=Parameters!$D$25,Parameters!$C$25*$A457,$A457&gt;Parameters!$D$25,Parameters!$C$26*$A457))</f>
        <v>48097.48</v>
      </c>
      <c r="C457" s="290">
        <f t="shared" si="239"/>
        <v>106.41035398230089</v>
      </c>
      <c r="D457" s="290" cm="1">
        <f t="array" ref="D457">IF(Parameters!$C$55="No",IF($A457&lt;=Parameters!$D$28,Parameters!$C$28*$A457,IF($A457&lt;=Parameters!$D$29,Parameters!$C$28*Parameters!$D$28+Parameters!$C$29*($A457-Parameters!$D$28),IF($A457&lt;=Parameters!$D$30,Parameters!$C$28*Parameters!$D$28+Parameters!$C$29*(Parameters!$D$29-Parameters!$D$28)+Parameters!$C$30*($A457-Parameters!$D$29),Parameters!$C$28*Parameters!$D$28+Parameters!$C$29*(Parameters!$D$29-Parameters!$D$28)+Parameters!$C$30*(Parameters!$D$30-Parameters!$D$29)+Parameters!$C$31*($A457-Parameters!$D$30)))),_xlfn.IFS($A457&lt;=Parameters!$D$28,Parameters!$C$28*$A457,$A457&lt;=Parameters!$D$29,Parameters!$C$29*$A457,$A457&lt;=Parameters!$D$30,Parameters!$C$30*$A457,$A457&gt;Parameters!$D$30,Parameters!$C$31*$A457))</f>
        <v>59515.22</v>
      </c>
      <c r="E457" s="290">
        <f t="shared" si="239"/>
        <v>131.6708407079646</v>
      </c>
      <c r="F457" s="290" cm="1">
        <f t="array" ref="F457">IF(Parameters!$C$55="No",IF($A457&lt;=Parameters!$D$34,Parameters!$C$34*$A457,IF($A457&lt;=Parameters!$D$35,Parameters!$C$34*Parameters!$D$34+Parameters!$C$35*($A457-Parameters!$D$34),IF($A457&lt;=Parameters!$D$36,Parameters!$C$34*Parameters!$D$34+Parameters!$C$35*(Parameters!$D$35-Parameters!$D$34)+Parameters!$C$36*($A457-Parameters!$D$35),Parameters!$C$34*Parameters!$D$34+Parameters!$C$35*(Parameters!$D$35-Parameters!$D$34)+Parameters!$C$36*(Parameters!$D$36-Parameters!$D$35)+Parameters!$C$37*($A457-Parameters!$D$36)))),_xlfn.IFS($A457&lt;=Parameters!$D$34,Parameters!$C$34*$A457,$A457&lt;=Parameters!$D$35,Parameters!$C$35*$A457,$A457&lt;=Parameters!$D$36,Parameters!$C$36*$A457,$A457&gt;Parameters!$D$36,Parameters!$C$37*$A457))</f>
        <v>61649.079999999994</v>
      </c>
      <c r="G457" s="290">
        <f t="shared" si="240"/>
        <v>136.39176991150441</v>
      </c>
      <c r="H457" s="290" cm="1">
        <f t="array" ref="H457">IF(Parameters!$C$55="No",IF($A457&lt;=Parameters!$D$39,Parameters!$C$39*$A457,IF($A457&lt;=Parameters!$D$40,Parameters!$C$39*Parameters!$D$39+Parameters!$C$40*($A457-Parameters!$D$39),IF($A457&lt;=Parameters!$D$41,Parameters!$C$39*Parameters!$D$39+Parameters!$C$40*(Parameters!$D$40-Parameters!$D$39)+Parameters!$C$41*($A457-Parameters!$D$40),Parameters!$C$39*Parameters!$D$39+Parameters!$C$40*(Parameters!$D$40-Parameters!$D$39)+Parameters!$C$41*(Parameters!$D$41-Parameters!$D$40)+Parameters!$C$42*($A457-Parameters!$D$41)))),_xlfn.IFS($A457&lt;=Parameters!$D$39,Parameters!$C$39*$A457,$A457&lt;=Parameters!$D$40,Parameters!$C$40*$A457,$A457&lt;=Parameters!$D$41,Parameters!$C$41*$A457,$A457&gt;Parameters!$D$41,Parameters!$C$42*$A457))</f>
        <v>65532.42</v>
      </c>
      <c r="I457" s="290">
        <f t="shared" si="241"/>
        <v>144.98323008849556</v>
      </c>
      <c r="J457" s="290" cm="1">
        <f t="array" ref="J457">IF(Parameters!$D$55="No",IF($A457&lt;=Parameters!$F$23,Parameters!$E$23*$A457,IF($A457&lt;=Parameters!$F$24,Parameters!$E$23*Parameters!$F$23+Parameters!$E$24*($A457-Parameters!$F$23),IF($A457&lt;=Parameters!$F$25,Parameters!$E$23*Parameters!$F$23+Parameters!$E$24*(Parameters!$F$24-Parameters!$F$23)+Parameters!$E$25*($A457-Parameters!$F$24),Parameters!$E$23*Parameters!$F$23+Parameters!$E$24*(Parameters!$F$24-Parameters!$F$23)+Parameters!$E$25*(Parameters!$F$25-Parameters!$F$24)+Parameters!$E$26*($A457-Parameters!$F$25)))),_xlfn.IFS($A457&lt;=Parameters!$F$23,Parameters!$E$23*$A457,$A457&lt;=Parameters!$F$24,Parameters!$E$24*$A457,$A457&lt;=Parameters!$F$25,Parameters!$E$25*$A457,$A457&gt;Parameters!$F$25,Parameters!$E$26*$A457))</f>
        <v>48097.48</v>
      </c>
      <c r="K457" s="290">
        <f t="shared" si="217"/>
        <v>106.41035398230089</v>
      </c>
      <c r="L457" s="290" cm="1">
        <f t="array" ref="L457">IF(Parameters!$D$55="No",IF($A457&lt;=Parameters!$F$28,Parameters!$E$28*$A457,IF($A457&lt;=Parameters!$F$29,Parameters!$E$28*Parameters!$F$28+Parameters!$E$29*($A457-Parameters!$F$28),IF($A457&lt;=Parameters!$F$30,Parameters!$E$28*Parameters!$F$28+Parameters!$E$29*(Parameters!$F$29-Parameters!$F$28)+Parameters!$E$30*($A457-Parameters!$F$29),Parameters!$E$28*Parameters!$F$28+Parameters!$E$29*(Parameters!$F$29-Parameters!$F$28)+Parameters!$E$30*(Parameters!$F$30-Parameters!$F$29)+Parameters!$E$31*($A457-Parameters!$F$30)))),_xlfn.IFS($A457&lt;=Parameters!$F$28,Parameters!$E$28*$A457,$A457&lt;=Parameters!$F$29,Parameters!$E$29*$A457,$A457&lt;=Parameters!$F$30,Parameters!$E$30*$A457,$A457&gt;Parameters!$F$30,Parameters!$E$31*$A457))</f>
        <v>59515.22</v>
      </c>
      <c r="M457" s="290">
        <f t="shared" si="218"/>
        <v>131.6708407079646</v>
      </c>
      <c r="N457" s="290" cm="1">
        <f t="array" ref="N457">IF(Parameters!$D$55="No",IF($A457&lt;=Parameters!$F$34,Parameters!$E$34*$A457,IF($A457&lt;=Parameters!$F$35,Parameters!$E$34*Parameters!$F$34+Parameters!$E$35*($A457-Parameters!$F$34),IF($A457&lt;=Parameters!$F$36,Parameters!$E$34*Parameters!$F$34+Parameters!$E$35*(Parameters!$F$35-Parameters!$F$34)+Parameters!$E$36*($A457-Parameters!$F$35),Parameters!$E$34*Parameters!$F$34+Parameters!$E$35*(Parameters!$F$35-Parameters!$F$34)+Parameters!$E$36*(Parameters!$F$36-Parameters!$F$35)+Parameters!$E$37*($A457-Parameters!$F$36)))),_xlfn.IFS($A457&lt;=Parameters!$F$34,Parameters!$E$34*$A457,$A457&lt;=Parameters!$F$35,Parameters!$E$35*$A457,$A457&lt;=Parameters!$F$36,Parameters!$E$36*$A457,$A457&gt;Parameters!$F$36,Parameters!$E$37*$A457))</f>
        <v>61649.079999999994</v>
      </c>
      <c r="O457" s="290">
        <f t="shared" si="242"/>
        <v>136.39176991150441</v>
      </c>
      <c r="P457" s="290" cm="1">
        <f t="array" ref="P457">IF(Parameters!$D$55="No",IF($A457&lt;=Parameters!$F$39,Parameters!$E$39*$A457,IF($A457&lt;=Parameters!$F$40,Parameters!$E$39*Parameters!$F$39+Parameters!$E$40*($A457-Parameters!$F$39),IF($A457&lt;=Parameters!$F$41,Parameters!$E$39*Parameters!$F$39+Parameters!$E$40*(Parameters!$F$40-Parameters!$F$39)+Parameters!$E$41*($A457-Parameters!$F$40),Parameters!$E$39*Parameters!$F$39+Parameters!$E$40*(Parameters!$F$40-Parameters!$F$39)+Parameters!$E$41*(Parameters!$F$41-Parameters!$F$40)+Parameters!$E$42*($A457-Parameters!$F$41)))),_xlfn.IFS($A457&lt;=Parameters!$F$39,Parameters!$E$39*$A457,$A457&lt;=Parameters!$F$40,Parameters!$E$40*$A457,$A457&lt;=Parameters!$F$41,Parameters!$E$41*$A457,$A457&gt;Parameters!$F$41,Parameters!$E$42*$A457))</f>
        <v>65532.42</v>
      </c>
      <c r="Q457" s="290">
        <f t="shared" si="243"/>
        <v>144.98323008849556</v>
      </c>
      <c r="R457" s="290" cm="1">
        <f t="array" ref="R457">IF(Parameters!$E$55="No",IF($A457&lt;=Parameters!$H$23,Parameters!$G$23*$A457,IF($A457&lt;=Parameters!$H$24,Parameters!$G$23*Parameters!$H$23+Parameters!$G$24*($A457-Parameters!$H$23),IF($A457&lt;=Parameters!$H$25,Parameters!$G$23*Parameters!$H$23+Parameters!$G$24*(Parameters!$H$24-Parameters!$H$23)+Parameters!$G$25*($A457-Parameters!$H$24),Parameters!$G$23*Parameters!$H$23+Parameters!$G$24*(Parameters!$H$24-Parameters!$H$23)+Parameters!$G$25*(Parameters!$H$25-Parameters!$H$24)+Parameters!$G$26*($A457-Parameters!$H$25)))),_xlfn.IFS($A457&lt;=Parameters!$H$23,Parameters!$G$23*$A457,$A457&lt;=Parameters!$H$24,Parameters!$G$24*$A457,$A457&lt;=Parameters!$H$25,Parameters!$G$25*$A457,$A457&gt;Parameters!$H$25,Parameters!$G$26*$A457))</f>
        <v>48097.48</v>
      </c>
      <c r="S457" s="290">
        <f t="shared" si="219"/>
        <v>106.41035398230089</v>
      </c>
      <c r="T457" s="290" cm="1">
        <f t="array" ref="T457">IF(Parameters!$E$55="No",IF($A457&lt;=Parameters!$H$28,Parameters!$G$28*$A457,IF($A457&lt;=Parameters!$H$29,Parameters!$G$28*Parameters!$H$28+Parameters!$G$29*($A457-Parameters!$H$28),IF($A457&lt;=Parameters!$H$30,Parameters!$G$28*Parameters!$H$28+Parameters!$G$29*(Parameters!$H$29-Parameters!$H$28)+Parameters!$G$30*($A457-Parameters!$H$29),Parameters!$G$28*Parameters!$H$28+Parameters!$G$29*(Parameters!$H$29-Parameters!$H$28)+Parameters!$G$30*(Parameters!$H$30-Parameters!$H$29)+Parameters!$G$31*($A457-Parameters!$H$30)))),_xlfn.IFS($A457&lt;=Parameters!$H$28,Parameters!$G$28*$A457,$A457&lt;=Parameters!$H$29,Parameters!$G$29*$A457,$A457&lt;=Parameters!$H$30,Parameters!$G$30*$A457,$A457&gt;Parameters!$H$30,Parameters!$G$31*$A457))</f>
        <v>59515.22</v>
      </c>
      <c r="U457" s="290">
        <f t="shared" si="220"/>
        <v>131.6708407079646</v>
      </c>
      <c r="V457" s="290" cm="1">
        <f t="array" ref="V457">IF(Parameters!$E$55="No",IF($A457&lt;=Parameters!$H$34,Parameters!$G$34*$A457,IF($A457&lt;=Parameters!$H$35,Parameters!$G$34*Parameters!$H$34+Parameters!$G$35*($A457-Parameters!$H$34),IF($A457&lt;=Parameters!$H$36,Parameters!$G$34*Parameters!$H$34+Parameters!$G$35*(Parameters!$H$35-Parameters!$H$34)+Parameters!$G$36*($A457-Parameters!$H$35),Parameters!$G$34*Parameters!$H$34+Parameters!$G$35*(Parameters!$H$35-Parameters!$H$34)+Parameters!$G$36*(Parameters!$H$36-Parameters!$H$35)+Parameters!$G$37*($A457-Parameters!$H$36)))),_xlfn.IFS($A457&lt;=Parameters!$H$34,Parameters!$G$34*$A457,$A457&lt;=Parameters!$H$35,Parameters!$G$35*$A457,$A457&lt;=Parameters!$H$36,Parameters!$G$36*$A457,$A457&gt;Parameters!$H$36,Parameters!$G$37*$A457))</f>
        <v>61649.079999999994</v>
      </c>
      <c r="W457" s="290">
        <f t="shared" si="244"/>
        <v>136.39176991150441</v>
      </c>
      <c r="X457" s="290" cm="1">
        <f t="array" ref="X457">IF(Parameters!$E$55="No",IF($A457&lt;=Parameters!$H$39,Parameters!$G$39*$A457,IF($A457&lt;=Parameters!$H$40,Parameters!$G$39*Parameters!$H$39+Parameters!$G$40*($A457-Parameters!$H$39),IF($A457&lt;=Parameters!$H$41,Parameters!$G$39*Parameters!$H$39+Parameters!$G$40*(Parameters!$H$40-Parameters!$H$39)+Parameters!$G$41*($A457-Parameters!$H$40),Parameters!$G$39*Parameters!$H$39+Parameters!$G$40*(Parameters!$H$40-Parameters!$H$39)+Parameters!$G$41*(Parameters!$H$41-Parameters!$H$40)+Parameters!$G$42*($A457-Parameters!$H$41)))),_xlfn.IFS($A457&lt;=Parameters!$H$39,Parameters!$G$39*$A457,$A457&lt;=Parameters!$H$40,Parameters!$G$40*$A457,$A457&lt;=Parameters!$H$41,Parameters!$G$41*$A457,$A457&gt;Parameters!$H$41,Parameters!$G$42*$A457))</f>
        <v>65532.42</v>
      </c>
      <c r="Y457" s="290">
        <f t="shared" si="245"/>
        <v>144.98323008849556</v>
      </c>
      <c r="Z457" s="290" cm="1">
        <f t="array" ref="Z457">IF(Parameters!$F$55="No",IF($A457&lt;=Parameters!$J$23,Parameters!$I$23*$A457,IF($A457&lt;=Parameters!$J$24,Parameters!$I$23*Parameters!$J$23+Parameters!$I$24*($A457-Parameters!$J$23),IF($A457&lt;=Parameters!$J$25,Parameters!$I$23*Parameters!$J$23+Parameters!$I$24*(Parameters!$J$24-Parameters!$J$23)+Parameters!$I$25*($A457-Parameters!$J$24),Parameters!$I$23*Parameters!$J$23+Parameters!$I$24*(Parameters!$J$24-Parameters!$J$23)+Parameters!$I$25*(Parameters!$J$25-Parameters!$J$24)+Parameters!$I$26*($A457-Parameters!$J$25)))),_xlfn.IFS($A457&lt;=Parameters!$J$23,Parameters!$I$23*$A457,$A457&lt;=Parameters!$J$24,Parameters!$I$24*$A457,$A457&lt;=Parameters!$J$25,Parameters!$I$25*$A457,$A457&gt;Parameters!$J$25,Parameters!$I$26*$A457))</f>
        <v>48097.48</v>
      </c>
      <c r="AA457" s="290">
        <f t="shared" si="221"/>
        <v>106.41035398230089</v>
      </c>
      <c r="AB457" s="290" cm="1">
        <f t="array" ref="AB457">IF(Parameters!$F$55="No",IF($A457&lt;=Parameters!$J$28,Parameters!$I$28*$A457,IF($A457&lt;=Parameters!$J$29,Parameters!$I$28*Parameters!$J$28+Parameters!$I$29*($A457-Parameters!$J$28),IF($A457&lt;=Parameters!$J$30,Parameters!$I$28*Parameters!$J$28+Parameters!$I$29*(Parameters!$J$29-Parameters!$J$28)+Parameters!$I$30*($A457-Parameters!$J$29),Parameters!$I$28*Parameters!$J$28+Parameters!$I$29*(Parameters!$J$29-Parameters!$J$28)+Parameters!$I$30*(Parameters!$J$30-Parameters!$J$29)+Parameters!$I$31*($A457-Parameters!$J$30)))),_xlfn.IFS($A457&lt;=Parameters!$J$28,Parameters!$I$28*$A457,$A457&lt;=Parameters!$J$29,Parameters!$I$29*$A457,$A457&lt;=Parameters!$J$30,Parameters!$I$30*$A457,$A457&gt;Parameters!$J$30,Parameters!$I$31*$A457))</f>
        <v>59515.22</v>
      </c>
      <c r="AC457" s="290">
        <f t="shared" si="222"/>
        <v>131.6708407079646</v>
      </c>
      <c r="AD457" s="290" cm="1">
        <f t="array" ref="AD457">IF(Parameters!$F$55="No",IF($A457&lt;=Parameters!$J$34,Parameters!$I$34*$A457,IF($A457&lt;=Parameters!$J$35,Parameters!$I$34*Parameters!$J$34+Parameters!$I$35*($A457-Parameters!$J$34),IF($A457&lt;=Parameters!$J$36,Parameters!$I$34*Parameters!$J$34+Parameters!$I$35*(Parameters!$J$35-Parameters!$J$34)+Parameters!$I$36*($A457-Parameters!$J$35),Parameters!$I$34*Parameters!$J$34+Parameters!$I$35*(Parameters!$J$35-Parameters!$J$34)+Parameters!$I$36*(Parameters!$J$36-Parameters!$J$35)+Parameters!$I$37*($A457-Parameters!$J$36)))),_xlfn.IFS($A457&lt;=Parameters!$J$34,Parameters!$I$34*$A457,$A457&lt;=Parameters!$J$35,Parameters!$I$35*$A457,$A457&lt;=Parameters!$J$36,Parameters!$I$36*$A457,$A457&gt;Parameters!$J$36,Parameters!$I$37*$A457))</f>
        <v>61649.079999999994</v>
      </c>
      <c r="AE457" s="290">
        <f t="shared" si="246"/>
        <v>136.39176991150441</v>
      </c>
      <c r="AF457" s="290" cm="1">
        <f t="array" ref="AF457">IF(Parameters!$F$55="No",IF($A457&lt;=Parameters!$J$39,Parameters!$I$39*$A457,IF($A457&lt;=Parameters!$J$40,Parameters!$I$39*Parameters!$J$39+Parameters!$I$40*($A457-Parameters!$J$39),IF($A457&lt;=Parameters!$J$41,Parameters!$I$39*Parameters!$J$39+Parameters!$I$40*(Parameters!$J$40-Parameters!$J$39)+Parameters!$I$41*($A457-Parameters!$J$40),Parameters!$I$39*Parameters!$J$39+Parameters!$I$40*(Parameters!$J$40-Parameters!$J$39)+Parameters!$I$41*(Parameters!$J$41-Parameters!$J$40)+Parameters!$I$42*($A457-Parameters!$J$41)))),_xlfn.IFS($A457&lt;=Parameters!$J$39,Parameters!$I$39*$A457,$A457&lt;=Parameters!$J$40,Parameters!$I$40*$A457,$A457&lt;=Parameters!$J$41,Parameters!$I$41*$A457,$A457&gt;Parameters!$J$41,Parameters!$I$42*$A457))</f>
        <v>65532.42</v>
      </c>
      <c r="AG457" s="290">
        <f t="shared" si="247"/>
        <v>144.98323008849556</v>
      </c>
      <c r="AI457" s="428">
        <f t="shared" si="223"/>
        <v>136.48999999999796</v>
      </c>
      <c r="AJ457" s="428">
        <f t="shared" si="224"/>
        <v>159.36000000000058</v>
      </c>
      <c r="AK457" s="428">
        <f t="shared" si="225"/>
        <v>143.54000000000087</v>
      </c>
      <c r="AL457" s="428">
        <f t="shared" si="226"/>
        <v>158.45999999999185</v>
      </c>
      <c r="AM457" s="428">
        <f t="shared" si="227"/>
        <v>136.48999999999796</v>
      </c>
      <c r="AN457" s="428">
        <f t="shared" si="228"/>
        <v>159.36000000000058</v>
      </c>
      <c r="AO457" s="428">
        <f t="shared" si="229"/>
        <v>143.54000000000087</v>
      </c>
      <c r="AP457" s="428">
        <f t="shared" si="230"/>
        <v>158.45999999999185</v>
      </c>
      <c r="AQ457" s="428">
        <f t="shared" si="231"/>
        <v>136.48999999999796</v>
      </c>
      <c r="AR457" s="428">
        <f t="shared" si="232"/>
        <v>159.36000000000058</v>
      </c>
      <c r="AS457" s="428">
        <f t="shared" si="233"/>
        <v>143.54000000000087</v>
      </c>
      <c r="AT457" s="428">
        <f t="shared" si="234"/>
        <v>158.45999999999185</v>
      </c>
      <c r="AU457" s="428">
        <f t="shared" si="235"/>
        <v>136.48999999999796</v>
      </c>
      <c r="AV457" s="428">
        <f t="shared" si="236"/>
        <v>159.36000000000058</v>
      </c>
      <c r="AW457" s="428">
        <f t="shared" si="237"/>
        <v>143.54000000000087</v>
      </c>
      <c r="AX457" s="428">
        <f t="shared" si="238"/>
        <v>158.45999999999185</v>
      </c>
    </row>
    <row r="458">
      <c r="A458" s="413">
        <v>453</v>
      </c>
      <c r="B458" s="290" cm="1">
        <f t="array" ref="B458">IF(Parameters!$C$55="No",IF($A458&lt;=Parameters!$D$23,Parameters!$C$23*$A458,IF($A458&lt;=Parameters!$D$24,Parameters!$C$23*Parameters!$D$23+Parameters!$C$24*($A458-Parameters!$D$23),IF($A458&lt;=Parameters!$D$25,Parameters!$C$23*Parameters!$D$23+Parameters!$C$24*(Parameters!$D$24-Parameters!$D$23)+Parameters!$C$25*($A458-Parameters!$D$24),Parameters!$C$23*Parameters!$D$23+Parameters!$C$24*(Parameters!$D$24-Parameters!$D$23)+Parameters!$C$25*(Parameters!$D$25-Parameters!$D$24)+Parameters!$C$26*($A458-Parameters!$D$25)))),_xlfn.IFS($A458&lt;=Parameters!$D$23,Parameters!$C$23*$A458,$A458&lt;=Parameters!$D$24,Parameters!$C$24*$A458,$A458&lt;=Parameters!$D$25,Parameters!$C$25*$A458,$A458&gt;Parameters!$D$25,Parameters!$C$26*$A458))</f>
        <v>48233.97</v>
      </c>
      <c r="C458" s="290">
        <f t="shared" si="239"/>
        <v>106.47675496688743</v>
      </c>
      <c r="D458" s="290" cm="1">
        <f t="array" ref="D458">IF(Parameters!$C$55="No",IF($A458&lt;=Parameters!$D$28,Parameters!$C$28*$A458,IF($A458&lt;=Parameters!$D$29,Parameters!$C$28*Parameters!$D$28+Parameters!$C$29*($A458-Parameters!$D$28),IF($A458&lt;=Parameters!$D$30,Parameters!$C$28*Parameters!$D$28+Parameters!$C$29*(Parameters!$D$29-Parameters!$D$28)+Parameters!$C$30*($A458-Parameters!$D$29),Parameters!$C$28*Parameters!$D$28+Parameters!$C$29*(Parameters!$D$29-Parameters!$D$28)+Parameters!$C$30*(Parameters!$D$30-Parameters!$D$29)+Parameters!$C$31*($A458-Parameters!$D$30)))),_xlfn.IFS($A458&lt;=Parameters!$D$28,Parameters!$C$28*$A458,$A458&lt;=Parameters!$D$29,Parameters!$C$29*$A458,$A458&lt;=Parameters!$D$30,Parameters!$C$30*$A458,$A458&gt;Parameters!$D$30,Parameters!$C$31*$A458))</f>
        <v>59674.58</v>
      </c>
      <c r="E458" s="290">
        <f t="shared" si="239"/>
        <v>131.7319646799117</v>
      </c>
      <c r="F458" s="290" cm="1">
        <f t="array" ref="F458">IF(Parameters!$C$55="No",IF($A458&lt;=Parameters!$D$34,Parameters!$C$34*$A458,IF($A458&lt;=Parameters!$D$35,Parameters!$C$34*Parameters!$D$34+Parameters!$C$35*($A458-Parameters!$D$34),IF($A458&lt;=Parameters!$D$36,Parameters!$C$34*Parameters!$D$34+Parameters!$C$35*(Parameters!$D$35-Parameters!$D$34)+Parameters!$C$36*($A458-Parameters!$D$35),Parameters!$C$34*Parameters!$D$34+Parameters!$C$35*(Parameters!$D$35-Parameters!$D$34)+Parameters!$C$36*(Parameters!$D$36-Parameters!$D$35)+Parameters!$C$37*($A458-Parameters!$D$36)))),_xlfn.IFS($A458&lt;=Parameters!$D$34,Parameters!$C$34*$A458,$A458&lt;=Parameters!$D$35,Parameters!$C$35*$A458,$A458&lt;=Parameters!$D$36,Parameters!$C$36*$A458,$A458&gt;Parameters!$D$36,Parameters!$C$37*$A458))</f>
        <v>61792.619999999995</v>
      </c>
      <c r="G458" s="290">
        <f t="shared" si="240"/>
        <v>136.40754966887417</v>
      </c>
      <c r="H458" s="290" cm="1">
        <f t="array" ref="H458">IF(Parameters!$C$55="No",IF($A458&lt;=Parameters!$D$39,Parameters!$C$39*$A458,IF($A458&lt;=Parameters!$D$40,Parameters!$C$39*Parameters!$D$39+Parameters!$C$40*($A458-Parameters!$D$39),IF($A458&lt;=Parameters!$D$41,Parameters!$C$39*Parameters!$D$39+Parameters!$C$40*(Parameters!$D$40-Parameters!$D$39)+Parameters!$C$41*($A458-Parameters!$D$40),Parameters!$C$39*Parameters!$D$39+Parameters!$C$40*(Parameters!$D$40-Parameters!$D$39)+Parameters!$C$41*(Parameters!$D$41-Parameters!$D$40)+Parameters!$C$42*($A458-Parameters!$D$41)))),_xlfn.IFS($A458&lt;=Parameters!$D$39,Parameters!$C$39*$A458,$A458&lt;=Parameters!$D$40,Parameters!$C$40*$A458,$A458&lt;=Parameters!$D$41,Parameters!$C$41*$A458,$A458&gt;Parameters!$D$41,Parameters!$C$42*$A458))</f>
        <v>65690.880000000005</v>
      </c>
      <c r="I458" s="290">
        <f t="shared" si="241"/>
        <v>145.01298013245034</v>
      </c>
      <c r="J458" s="290" cm="1">
        <f t="array" ref="J458">IF(Parameters!$D$55="No",IF($A458&lt;=Parameters!$F$23,Parameters!$E$23*$A458,IF($A458&lt;=Parameters!$F$24,Parameters!$E$23*Parameters!$F$23+Parameters!$E$24*($A458-Parameters!$F$23),IF($A458&lt;=Parameters!$F$25,Parameters!$E$23*Parameters!$F$23+Parameters!$E$24*(Parameters!$F$24-Parameters!$F$23)+Parameters!$E$25*($A458-Parameters!$F$24),Parameters!$E$23*Parameters!$F$23+Parameters!$E$24*(Parameters!$F$24-Parameters!$F$23)+Parameters!$E$25*(Parameters!$F$25-Parameters!$F$24)+Parameters!$E$26*($A458-Parameters!$F$25)))),_xlfn.IFS($A458&lt;=Parameters!$F$23,Parameters!$E$23*$A458,$A458&lt;=Parameters!$F$24,Parameters!$E$24*$A458,$A458&lt;=Parameters!$F$25,Parameters!$E$25*$A458,$A458&gt;Parameters!$F$25,Parameters!$E$26*$A458))</f>
        <v>48233.97</v>
      </c>
      <c r="K458" s="290">
        <f t="shared" si="217"/>
        <v>106.47675496688743</v>
      </c>
      <c r="L458" s="290" cm="1">
        <f t="array" ref="L458">IF(Parameters!$D$55="No",IF($A458&lt;=Parameters!$F$28,Parameters!$E$28*$A458,IF($A458&lt;=Parameters!$F$29,Parameters!$E$28*Parameters!$F$28+Parameters!$E$29*($A458-Parameters!$F$28),IF($A458&lt;=Parameters!$F$30,Parameters!$E$28*Parameters!$F$28+Parameters!$E$29*(Parameters!$F$29-Parameters!$F$28)+Parameters!$E$30*($A458-Parameters!$F$29),Parameters!$E$28*Parameters!$F$28+Parameters!$E$29*(Parameters!$F$29-Parameters!$F$28)+Parameters!$E$30*(Parameters!$F$30-Parameters!$F$29)+Parameters!$E$31*($A458-Parameters!$F$30)))),_xlfn.IFS($A458&lt;=Parameters!$F$28,Parameters!$E$28*$A458,$A458&lt;=Parameters!$F$29,Parameters!$E$29*$A458,$A458&lt;=Parameters!$F$30,Parameters!$E$30*$A458,$A458&gt;Parameters!$F$30,Parameters!$E$31*$A458))</f>
        <v>59674.58</v>
      </c>
      <c r="M458" s="290">
        <f t="shared" si="218"/>
        <v>131.7319646799117</v>
      </c>
      <c r="N458" s="290" cm="1">
        <f t="array" ref="N458">IF(Parameters!$D$55="No",IF($A458&lt;=Parameters!$F$34,Parameters!$E$34*$A458,IF($A458&lt;=Parameters!$F$35,Parameters!$E$34*Parameters!$F$34+Parameters!$E$35*($A458-Parameters!$F$34),IF($A458&lt;=Parameters!$F$36,Parameters!$E$34*Parameters!$F$34+Parameters!$E$35*(Parameters!$F$35-Parameters!$F$34)+Parameters!$E$36*($A458-Parameters!$F$35),Parameters!$E$34*Parameters!$F$34+Parameters!$E$35*(Parameters!$F$35-Parameters!$F$34)+Parameters!$E$36*(Parameters!$F$36-Parameters!$F$35)+Parameters!$E$37*($A458-Parameters!$F$36)))),_xlfn.IFS($A458&lt;=Parameters!$F$34,Parameters!$E$34*$A458,$A458&lt;=Parameters!$F$35,Parameters!$E$35*$A458,$A458&lt;=Parameters!$F$36,Parameters!$E$36*$A458,$A458&gt;Parameters!$F$36,Parameters!$E$37*$A458))</f>
        <v>61792.619999999995</v>
      </c>
      <c r="O458" s="290">
        <f t="shared" si="242"/>
        <v>136.40754966887417</v>
      </c>
      <c r="P458" s="290" cm="1">
        <f t="array" ref="P458">IF(Parameters!$D$55="No",IF($A458&lt;=Parameters!$F$39,Parameters!$E$39*$A458,IF($A458&lt;=Parameters!$F$40,Parameters!$E$39*Parameters!$F$39+Parameters!$E$40*($A458-Parameters!$F$39),IF($A458&lt;=Parameters!$F$41,Parameters!$E$39*Parameters!$F$39+Parameters!$E$40*(Parameters!$F$40-Parameters!$F$39)+Parameters!$E$41*($A458-Parameters!$F$40),Parameters!$E$39*Parameters!$F$39+Parameters!$E$40*(Parameters!$F$40-Parameters!$F$39)+Parameters!$E$41*(Parameters!$F$41-Parameters!$F$40)+Parameters!$E$42*($A458-Parameters!$F$41)))),_xlfn.IFS($A458&lt;=Parameters!$F$39,Parameters!$E$39*$A458,$A458&lt;=Parameters!$F$40,Parameters!$E$40*$A458,$A458&lt;=Parameters!$F$41,Parameters!$E$41*$A458,$A458&gt;Parameters!$F$41,Parameters!$E$42*$A458))</f>
        <v>65690.880000000005</v>
      </c>
      <c r="Q458" s="290">
        <f t="shared" si="243"/>
        <v>145.01298013245034</v>
      </c>
      <c r="R458" s="290" cm="1">
        <f t="array" ref="R458">IF(Parameters!$E$55="No",IF($A458&lt;=Parameters!$H$23,Parameters!$G$23*$A458,IF($A458&lt;=Parameters!$H$24,Parameters!$G$23*Parameters!$H$23+Parameters!$G$24*($A458-Parameters!$H$23),IF($A458&lt;=Parameters!$H$25,Parameters!$G$23*Parameters!$H$23+Parameters!$G$24*(Parameters!$H$24-Parameters!$H$23)+Parameters!$G$25*($A458-Parameters!$H$24),Parameters!$G$23*Parameters!$H$23+Parameters!$G$24*(Parameters!$H$24-Parameters!$H$23)+Parameters!$G$25*(Parameters!$H$25-Parameters!$H$24)+Parameters!$G$26*($A458-Parameters!$H$25)))),_xlfn.IFS($A458&lt;=Parameters!$H$23,Parameters!$G$23*$A458,$A458&lt;=Parameters!$H$24,Parameters!$G$24*$A458,$A458&lt;=Parameters!$H$25,Parameters!$G$25*$A458,$A458&gt;Parameters!$H$25,Parameters!$G$26*$A458))</f>
        <v>48233.97</v>
      </c>
      <c r="S458" s="290">
        <f t="shared" si="219"/>
        <v>106.47675496688743</v>
      </c>
      <c r="T458" s="290" cm="1">
        <f t="array" ref="T458">IF(Parameters!$E$55="No",IF($A458&lt;=Parameters!$H$28,Parameters!$G$28*$A458,IF($A458&lt;=Parameters!$H$29,Parameters!$G$28*Parameters!$H$28+Parameters!$G$29*($A458-Parameters!$H$28),IF($A458&lt;=Parameters!$H$30,Parameters!$G$28*Parameters!$H$28+Parameters!$G$29*(Parameters!$H$29-Parameters!$H$28)+Parameters!$G$30*($A458-Parameters!$H$29),Parameters!$G$28*Parameters!$H$28+Parameters!$G$29*(Parameters!$H$29-Parameters!$H$28)+Parameters!$G$30*(Parameters!$H$30-Parameters!$H$29)+Parameters!$G$31*($A458-Parameters!$H$30)))),_xlfn.IFS($A458&lt;=Parameters!$H$28,Parameters!$G$28*$A458,$A458&lt;=Parameters!$H$29,Parameters!$G$29*$A458,$A458&lt;=Parameters!$H$30,Parameters!$G$30*$A458,$A458&gt;Parameters!$H$30,Parameters!$G$31*$A458))</f>
        <v>59674.58</v>
      </c>
      <c r="U458" s="290">
        <f t="shared" si="220"/>
        <v>131.7319646799117</v>
      </c>
      <c r="V458" s="290" cm="1">
        <f t="array" ref="V458">IF(Parameters!$E$55="No",IF($A458&lt;=Parameters!$H$34,Parameters!$G$34*$A458,IF($A458&lt;=Parameters!$H$35,Parameters!$G$34*Parameters!$H$34+Parameters!$G$35*($A458-Parameters!$H$34),IF($A458&lt;=Parameters!$H$36,Parameters!$G$34*Parameters!$H$34+Parameters!$G$35*(Parameters!$H$35-Parameters!$H$34)+Parameters!$G$36*($A458-Parameters!$H$35),Parameters!$G$34*Parameters!$H$34+Parameters!$G$35*(Parameters!$H$35-Parameters!$H$34)+Parameters!$G$36*(Parameters!$H$36-Parameters!$H$35)+Parameters!$G$37*($A458-Parameters!$H$36)))),_xlfn.IFS($A458&lt;=Parameters!$H$34,Parameters!$G$34*$A458,$A458&lt;=Parameters!$H$35,Parameters!$G$35*$A458,$A458&lt;=Parameters!$H$36,Parameters!$G$36*$A458,$A458&gt;Parameters!$H$36,Parameters!$G$37*$A458))</f>
        <v>61792.619999999995</v>
      </c>
      <c r="W458" s="290">
        <f t="shared" si="244"/>
        <v>136.40754966887417</v>
      </c>
      <c r="X458" s="290" cm="1">
        <f t="array" ref="X458">IF(Parameters!$E$55="No",IF($A458&lt;=Parameters!$H$39,Parameters!$G$39*$A458,IF($A458&lt;=Parameters!$H$40,Parameters!$G$39*Parameters!$H$39+Parameters!$G$40*($A458-Parameters!$H$39),IF($A458&lt;=Parameters!$H$41,Parameters!$G$39*Parameters!$H$39+Parameters!$G$40*(Parameters!$H$40-Parameters!$H$39)+Parameters!$G$41*($A458-Parameters!$H$40),Parameters!$G$39*Parameters!$H$39+Parameters!$G$40*(Parameters!$H$40-Parameters!$H$39)+Parameters!$G$41*(Parameters!$H$41-Parameters!$H$40)+Parameters!$G$42*($A458-Parameters!$H$41)))),_xlfn.IFS($A458&lt;=Parameters!$H$39,Parameters!$G$39*$A458,$A458&lt;=Parameters!$H$40,Parameters!$G$40*$A458,$A458&lt;=Parameters!$H$41,Parameters!$G$41*$A458,$A458&gt;Parameters!$H$41,Parameters!$G$42*$A458))</f>
        <v>65690.880000000005</v>
      </c>
      <c r="Y458" s="290">
        <f t="shared" si="245"/>
        <v>145.01298013245034</v>
      </c>
      <c r="Z458" s="290" cm="1">
        <f t="array" ref="Z458">IF(Parameters!$F$55="No",IF($A458&lt;=Parameters!$J$23,Parameters!$I$23*$A458,IF($A458&lt;=Parameters!$J$24,Parameters!$I$23*Parameters!$J$23+Parameters!$I$24*($A458-Parameters!$J$23),IF($A458&lt;=Parameters!$J$25,Parameters!$I$23*Parameters!$J$23+Parameters!$I$24*(Parameters!$J$24-Parameters!$J$23)+Parameters!$I$25*($A458-Parameters!$J$24),Parameters!$I$23*Parameters!$J$23+Parameters!$I$24*(Parameters!$J$24-Parameters!$J$23)+Parameters!$I$25*(Parameters!$J$25-Parameters!$J$24)+Parameters!$I$26*($A458-Parameters!$J$25)))),_xlfn.IFS($A458&lt;=Parameters!$J$23,Parameters!$I$23*$A458,$A458&lt;=Parameters!$J$24,Parameters!$I$24*$A458,$A458&lt;=Parameters!$J$25,Parameters!$I$25*$A458,$A458&gt;Parameters!$J$25,Parameters!$I$26*$A458))</f>
        <v>48233.97</v>
      </c>
      <c r="AA458" s="290">
        <f t="shared" si="221"/>
        <v>106.47675496688743</v>
      </c>
      <c r="AB458" s="290" cm="1">
        <f t="array" ref="AB458">IF(Parameters!$F$55="No",IF($A458&lt;=Parameters!$J$28,Parameters!$I$28*$A458,IF($A458&lt;=Parameters!$J$29,Parameters!$I$28*Parameters!$J$28+Parameters!$I$29*($A458-Parameters!$J$28),IF($A458&lt;=Parameters!$J$30,Parameters!$I$28*Parameters!$J$28+Parameters!$I$29*(Parameters!$J$29-Parameters!$J$28)+Parameters!$I$30*($A458-Parameters!$J$29),Parameters!$I$28*Parameters!$J$28+Parameters!$I$29*(Parameters!$J$29-Parameters!$J$28)+Parameters!$I$30*(Parameters!$J$30-Parameters!$J$29)+Parameters!$I$31*($A458-Parameters!$J$30)))),_xlfn.IFS($A458&lt;=Parameters!$J$28,Parameters!$I$28*$A458,$A458&lt;=Parameters!$J$29,Parameters!$I$29*$A458,$A458&lt;=Parameters!$J$30,Parameters!$I$30*$A458,$A458&gt;Parameters!$J$30,Parameters!$I$31*$A458))</f>
        <v>59674.58</v>
      </c>
      <c r="AC458" s="290">
        <f t="shared" si="222"/>
        <v>131.7319646799117</v>
      </c>
      <c r="AD458" s="290" cm="1">
        <f t="array" ref="AD458">IF(Parameters!$F$55="No",IF($A458&lt;=Parameters!$J$34,Parameters!$I$34*$A458,IF($A458&lt;=Parameters!$J$35,Parameters!$I$34*Parameters!$J$34+Parameters!$I$35*($A458-Parameters!$J$34),IF($A458&lt;=Parameters!$J$36,Parameters!$I$34*Parameters!$J$34+Parameters!$I$35*(Parameters!$J$35-Parameters!$J$34)+Parameters!$I$36*($A458-Parameters!$J$35),Parameters!$I$34*Parameters!$J$34+Parameters!$I$35*(Parameters!$J$35-Parameters!$J$34)+Parameters!$I$36*(Parameters!$J$36-Parameters!$J$35)+Parameters!$I$37*($A458-Parameters!$J$36)))),_xlfn.IFS($A458&lt;=Parameters!$J$34,Parameters!$I$34*$A458,$A458&lt;=Parameters!$J$35,Parameters!$I$35*$A458,$A458&lt;=Parameters!$J$36,Parameters!$I$36*$A458,$A458&gt;Parameters!$J$36,Parameters!$I$37*$A458))</f>
        <v>61792.619999999995</v>
      </c>
      <c r="AE458" s="290">
        <f t="shared" si="246"/>
        <v>136.40754966887417</v>
      </c>
      <c r="AF458" s="290" cm="1">
        <f t="array" ref="AF458">IF(Parameters!$F$55="No",IF($A458&lt;=Parameters!$J$39,Parameters!$I$39*$A458,IF($A458&lt;=Parameters!$J$40,Parameters!$I$39*Parameters!$J$39+Parameters!$I$40*($A458-Parameters!$J$39),IF($A458&lt;=Parameters!$J$41,Parameters!$I$39*Parameters!$J$39+Parameters!$I$40*(Parameters!$J$40-Parameters!$J$39)+Parameters!$I$41*($A458-Parameters!$J$40),Parameters!$I$39*Parameters!$J$39+Parameters!$I$40*(Parameters!$J$40-Parameters!$J$39)+Parameters!$I$41*(Parameters!$J$41-Parameters!$J$40)+Parameters!$I$42*($A458-Parameters!$J$41)))),_xlfn.IFS($A458&lt;=Parameters!$J$39,Parameters!$I$39*$A458,$A458&lt;=Parameters!$J$40,Parameters!$I$40*$A458,$A458&lt;=Parameters!$J$41,Parameters!$I$41*$A458,$A458&gt;Parameters!$J$41,Parameters!$I$42*$A458))</f>
        <v>65690.880000000005</v>
      </c>
      <c r="AG458" s="290">
        <f t="shared" si="247"/>
        <v>145.01298013245034</v>
      </c>
      <c r="AI458" s="428">
        <f t="shared" si="223"/>
        <v>136.48999999999796</v>
      </c>
      <c r="AJ458" s="428">
        <f t="shared" si="224"/>
        <v>159.36000000000058</v>
      </c>
      <c r="AK458" s="428">
        <f t="shared" si="225"/>
        <v>143.54000000000087</v>
      </c>
      <c r="AL458" s="428">
        <f t="shared" si="226"/>
        <v>158.4600000000064</v>
      </c>
      <c r="AM458" s="428">
        <f t="shared" si="227"/>
        <v>136.48999999999796</v>
      </c>
      <c r="AN458" s="428">
        <f t="shared" si="228"/>
        <v>159.36000000000058</v>
      </c>
      <c r="AO458" s="428">
        <f t="shared" si="229"/>
        <v>143.54000000000087</v>
      </c>
      <c r="AP458" s="428">
        <f t="shared" si="230"/>
        <v>158.4600000000064</v>
      </c>
      <c r="AQ458" s="428">
        <f t="shared" si="231"/>
        <v>136.48999999999796</v>
      </c>
      <c r="AR458" s="428">
        <f t="shared" si="232"/>
        <v>159.36000000000058</v>
      </c>
      <c r="AS458" s="428">
        <f t="shared" si="233"/>
        <v>143.54000000000087</v>
      </c>
      <c r="AT458" s="428">
        <f t="shared" si="234"/>
        <v>158.4600000000064</v>
      </c>
      <c r="AU458" s="428">
        <f t="shared" si="235"/>
        <v>136.48999999999796</v>
      </c>
      <c r="AV458" s="428">
        <f t="shared" si="236"/>
        <v>159.36000000000058</v>
      </c>
      <c r="AW458" s="428">
        <f t="shared" si="237"/>
        <v>143.54000000000087</v>
      </c>
      <c r="AX458" s="428">
        <f t="shared" si="238"/>
        <v>158.4600000000064</v>
      </c>
    </row>
    <row r="459">
      <c r="A459" s="413">
        <v>454</v>
      </c>
      <c r="B459" s="290" cm="1">
        <f t="array" ref="B459">IF(Parameters!$C$55="No",IF($A459&lt;=Parameters!$D$23,Parameters!$C$23*$A459,IF($A459&lt;=Parameters!$D$24,Parameters!$C$23*Parameters!$D$23+Parameters!$C$24*($A459-Parameters!$D$23),IF($A459&lt;=Parameters!$D$25,Parameters!$C$23*Parameters!$D$23+Parameters!$C$24*(Parameters!$D$24-Parameters!$D$23)+Parameters!$C$25*($A459-Parameters!$D$24),Parameters!$C$23*Parameters!$D$23+Parameters!$C$24*(Parameters!$D$24-Parameters!$D$23)+Parameters!$C$25*(Parameters!$D$25-Parameters!$D$24)+Parameters!$C$26*($A459-Parameters!$D$25)))),_xlfn.IFS($A459&lt;=Parameters!$D$23,Parameters!$C$23*$A459,$A459&lt;=Parameters!$D$24,Parameters!$C$24*$A459,$A459&lt;=Parameters!$D$25,Parameters!$C$25*$A459,$A459&gt;Parameters!$D$25,Parameters!$C$26*$A459))</f>
        <v>48370.460000000006</v>
      </c>
      <c r="C459" s="290">
        <f t="shared" si="239"/>
        <v>106.54286343612337</v>
      </c>
      <c r="D459" s="290" cm="1">
        <f t="array" ref="D459">IF(Parameters!$C$55="No",IF($A459&lt;=Parameters!$D$28,Parameters!$C$28*$A459,IF($A459&lt;=Parameters!$D$29,Parameters!$C$28*Parameters!$D$28+Parameters!$C$29*($A459-Parameters!$D$28),IF($A459&lt;=Parameters!$D$30,Parameters!$C$28*Parameters!$D$28+Parameters!$C$29*(Parameters!$D$29-Parameters!$D$28)+Parameters!$C$30*($A459-Parameters!$D$29),Parameters!$C$28*Parameters!$D$28+Parameters!$C$29*(Parameters!$D$29-Parameters!$D$28)+Parameters!$C$30*(Parameters!$D$30-Parameters!$D$29)+Parameters!$C$31*($A459-Parameters!$D$30)))),_xlfn.IFS($A459&lt;=Parameters!$D$28,Parameters!$C$28*$A459,$A459&lt;=Parameters!$D$29,Parameters!$C$29*$A459,$A459&lt;=Parameters!$D$30,Parameters!$C$30*$A459,$A459&gt;Parameters!$D$30,Parameters!$C$31*$A459))</f>
        <v>59833.94</v>
      </c>
      <c r="E459" s="290">
        <f t="shared" si="239"/>
        <v>131.79281938325991</v>
      </c>
      <c r="F459" s="290" cm="1">
        <f t="array" ref="F459">IF(Parameters!$C$55="No",IF($A459&lt;=Parameters!$D$34,Parameters!$C$34*$A459,IF($A459&lt;=Parameters!$D$35,Parameters!$C$34*Parameters!$D$34+Parameters!$C$35*($A459-Parameters!$D$34),IF($A459&lt;=Parameters!$D$36,Parameters!$C$34*Parameters!$D$34+Parameters!$C$35*(Parameters!$D$35-Parameters!$D$34)+Parameters!$C$36*($A459-Parameters!$D$35),Parameters!$C$34*Parameters!$D$34+Parameters!$C$35*(Parameters!$D$35-Parameters!$D$34)+Parameters!$C$36*(Parameters!$D$36-Parameters!$D$35)+Parameters!$C$37*($A459-Parameters!$D$36)))),_xlfn.IFS($A459&lt;=Parameters!$D$34,Parameters!$C$34*$A459,$A459&lt;=Parameters!$D$35,Parameters!$C$35*$A459,$A459&lt;=Parameters!$D$36,Parameters!$C$36*$A459,$A459&gt;Parameters!$D$36,Parameters!$C$37*$A459))</f>
        <v>61936.159999999996</v>
      </c>
      <c r="G459" s="290">
        <f t="shared" si="240"/>
        <v>136.42325991189426</v>
      </c>
      <c r="H459" s="290" cm="1">
        <f t="array" ref="H459">IF(Parameters!$C$55="No",IF($A459&lt;=Parameters!$D$39,Parameters!$C$39*$A459,IF($A459&lt;=Parameters!$D$40,Parameters!$C$39*Parameters!$D$39+Parameters!$C$40*($A459-Parameters!$D$39),IF($A459&lt;=Parameters!$D$41,Parameters!$C$39*Parameters!$D$39+Parameters!$C$40*(Parameters!$D$40-Parameters!$D$39)+Parameters!$C$41*($A459-Parameters!$D$40),Parameters!$C$39*Parameters!$D$39+Parameters!$C$40*(Parameters!$D$40-Parameters!$D$39)+Parameters!$C$41*(Parameters!$D$41-Parameters!$D$40)+Parameters!$C$42*($A459-Parameters!$D$41)))),_xlfn.IFS($A459&lt;=Parameters!$D$39,Parameters!$C$39*$A459,$A459&lt;=Parameters!$D$40,Parameters!$C$40*$A459,$A459&lt;=Parameters!$D$41,Parameters!$C$41*$A459,$A459&gt;Parameters!$D$41,Parameters!$C$42*$A459))</f>
        <v>65849.34</v>
      </c>
      <c r="I459" s="290">
        <f t="shared" si="241"/>
        <v>145.04259911894272</v>
      </c>
      <c r="J459" s="290" cm="1">
        <f t="array" ref="J459">IF(Parameters!$D$55="No",IF($A459&lt;=Parameters!$F$23,Parameters!$E$23*$A459,IF($A459&lt;=Parameters!$F$24,Parameters!$E$23*Parameters!$F$23+Parameters!$E$24*($A459-Parameters!$F$23),IF($A459&lt;=Parameters!$F$25,Parameters!$E$23*Parameters!$F$23+Parameters!$E$24*(Parameters!$F$24-Parameters!$F$23)+Parameters!$E$25*($A459-Parameters!$F$24),Parameters!$E$23*Parameters!$F$23+Parameters!$E$24*(Parameters!$F$24-Parameters!$F$23)+Parameters!$E$25*(Parameters!$F$25-Parameters!$F$24)+Parameters!$E$26*($A459-Parameters!$F$25)))),_xlfn.IFS($A459&lt;=Parameters!$F$23,Parameters!$E$23*$A459,$A459&lt;=Parameters!$F$24,Parameters!$E$24*$A459,$A459&lt;=Parameters!$F$25,Parameters!$E$25*$A459,$A459&gt;Parameters!$F$25,Parameters!$E$26*$A459))</f>
        <v>48370.460000000006</v>
      </c>
      <c r="K459" s="290">
        <f t="shared" si="217"/>
        <v>106.54286343612337</v>
      </c>
      <c r="L459" s="290" cm="1">
        <f t="array" ref="L459">IF(Parameters!$D$55="No",IF($A459&lt;=Parameters!$F$28,Parameters!$E$28*$A459,IF($A459&lt;=Parameters!$F$29,Parameters!$E$28*Parameters!$F$28+Parameters!$E$29*($A459-Parameters!$F$28),IF($A459&lt;=Parameters!$F$30,Parameters!$E$28*Parameters!$F$28+Parameters!$E$29*(Parameters!$F$29-Parameters!$F$28)+Parameters!$E$30*($A459-Parameters!$F$29),Parameters!$E$28*Parameters!$F$28+Parameters!$E$29*(Parameters!$F$29-Parameters!$F$28)+Parameters!$E$30*(Parameters!$F$30-Parameters!$F$29)+Parameters!$E$31*($A459-Parameters!$F$30)))),_xlfn.IFS($A459&lt;=Parameters!$F$28,Parameters!$E$28*$A459,$A459&lt;=Parameters!$F$29,Parameters!$E$29*$A459,$A459&lt;=Parameters!$F$30,Parameters!$E$30*$A459,$A459&gt;Parameters!$F$30,Parameters!$E$31*$A459))</f>
        <v>59833.94</v>
      </c>
      <c r="M459" s="290">
        <f t="shared" si="218"/>
        <v>131.79281938325991</v>
      </c>
      <c r="N459" s="290" cm="1">
        <f t="array" ref="N459">IF(Parameters!$D$55="No",IF($A459&lt;=Parameters!$F$34,Parameters!$E$34*$A459,IF($A459&lt;=Parameters!$F$35,Parameters!$E$34*Parameters!$F$34+Parameters!$E$35*($A459-Parameters!$F$34),IF($A459&lt;=Parameters!$F$36,Parameters!$E$34*Parameters!$F$34+Parameters!$E$35*(Parameters!$F$35-Parameters!$F$34)+Parameters!$E$36*($A459-Parameters!$F$35),Parameters!$E$34*Parameters!$F$34+Parameters!$E$35*(Parameters!$F$35-Parameters!$F$34)+Parameters!$E$36*(Parameters!$F$36-Parameters!$F$35)+Parameters!$E$37*($A459-Parameters!$F$36)))),_xlfn.IFS($A459&lt;=Parameters!$F$34,Parameters!$E$34*$A459,$A459&lt;=Parameters!$F$35,Parameters!$E$35*$A459,$A459&lt;=Parameters!$F$36,Parameters!$E$36*$A459,$A459&gt;Parameters!$F$36,Parameters!$E$37*$A459))</f>
        <v>61936.159999999996</v>
      </c>
      <c r="O459" s="290">
        <f t="shared" si="242"/>
        <v>136.42325991189426</v>
      </c>
      <c r="P459" s="290" cm="1">
        <f t="array" ref="P459">IF(Parameters!$D$55="No",IF($A459&lt;=Parameters!$F$39,Parameters!$E$39*$A459,IF($A459&lt;=Parameters!$F$40,Parameters!$E$39*Parameters!$F$39+Parameters!$E$40*($A459-Parameters!$F$39),IF($A459&lt;=Parameters!$F$41,Parameters!$E$39*Parameters!$F$39+Parameters!$E$40*(Parameters!$F$40-Parameters!$F$39)+Parameters!$E$41*($A459-Parameters!$F$40),Parameters!$E$39*Parameters!$F$39+Parameters!$E$40*(Parameters!$F$40-Parameters!$F$39)+Parameters!$E$41*(Parameters!$F$41-Parameters!$F$40)+Parameters!$E$42*($A459-Parameters!$F$41)))),_xlfn.IFS($A459&lt;=Parameters!$F$39,Parameters!$E$39*$A459,$A459&lt;=Parameters!$F$40,Parameters!$E$40*$A459,$A459&lt;=Parameters!$F$41,Parameters!$E$41*$A459,$A459&gt;Parameters!$F$41,Parameters!$E$42*$A459))</f>
        <v>65849.34</v>
      </c>
      <c r="Q459" s="290">
        <f t="shared" si="243"/>
        <v>145.04259911894272</v>
      </c>
      <c r="R459" s="290" cm="1">
        <f t="array" ref="R459">IF(Parameters!$E$55="No",IF($A459&lt;=Parameters!$H$23,Parameters!$G$23*$A459,IF($A459&lt;=Parameters!$H$24,Parameters!$G$23*Parameters!$H$23+Parameters!$G$24*($A459-Parameters!$H$23),IF($A459&lt;=Parameters!$H$25,Parameters!$G$23*Parameters!$H$23+Parameters!$G$24*(Parameters!$H$24-Parameters!$H$23)+Parameters!$G$25*($A459-Parameters!$H$24),Parameters!$G$23*Parameters!$H$23+Parameters!$G$24*(Parameters!$H$24-Parameters!$H$23)+Parameters!$G$25*(Parameters!$H$25-Parameters!$H$24)+Parameters!$G$26*($A459-Parameters!$H$25)))),_xlfn.IFS($A459&lt;=Parameters!$H$23,Parameters!$G$23*$A459,$A459&lt;=Parameters!$H$24,Parameters!$G$24*$A459,$A459&lt;=Parameters!$H$25,Parameters!$G$25*$A459,$A459&gt;Parameters!$H$25,Parameters!$G$26*$A459))</f>
        <v>48370.460000000006</v>
      </c>
      <c r="S459" s="290">
        <f t="shared" si="219"/>
        <v>106.54286343612337</v>
      </c>
      <c r="T459" s="290" cm="1">
        <f t="array" ref="T459">IF(Parameters!$E$55="No",IF($A459&lt;=Parameters!$H$28,Parameters!$G$28*$A459,IF($A459&lt;=Parameters!$H$29,Parameters!$G$28*Parameters!$H$28+Parameters!$G$29*($A459-Parameters!$H$28),IF($A459&lt;=Parameters!$H$30,Parameters!$G$28*Parameters!$H$28+Parameters!$G$29*(Parameters!$H$29-Parameters!$H$28)+Parameters!$G$30*($A459-Parameters!$H$29),Parameters!$G$28*Parameters!$H$28+Parameters!$G$29*(Parameters!$H$29-Parameters!$H$28)+Parameters!$G$30*(Parameters!$H$30-Parameters!$H$29)+Parameters!$G$31*($A459-Parameters!$H$30)))),_xlfn.IFS($A459&lt;=Parameters!$H$28,Parameters!$G$28*$A459,$A459&lt;=Parameters!$H$29,Parameters!$G$29*$A459,$A459&lt;=Parameters!$H$30,Parameters!$G$30*$A459,$A459&gt;Parameters!$H$30,Parameters!$G$31*$A459))</f>
        <v>59833.94</v>
      </c>
      <c r="U459" s="290">
        <f t="shared" si="220"/>
        <v>131.79281938325991</v>
      </c>
      <c r="V459" s="290" cm="1">
        <f t="array" ref="V459">IF(Parameters!$E$55="No",IF($A459&lt;=Parameters!$H$34,Parameters!$G$34*$A459,IF($A459&lt;=Parameters!$H$35,Parameters!$G$34*Parameters!$H$34+Parameters!$G$35*($A459-Parameters!$H$34),IF($A459&lt;=Parameters!$H$36,Parameters!$G$34*Parameters!$H$34+Parameters!$G$35*(Parameters!$H$35-Parameters!$H$34)+Parameters!$G$36*($A459-Parameters!$H$35),Parameters!$G$34*Parameters!$H$34+Parameters!$G$35*(Parameters!$H$35-Parameters!$H$34)+Parameters!$G$36*(Parameters!$H$36-Parameters!$H$35)+Parameters!$G$37*($A459-Parameters!$H$36)))),_xlfn.IFS($A459&lt;=Parameters!$H$34,Parameters!$G$34*$A459,$A459&lt;=Parameters!$H$35,Parameters!$G$35*$A459,$A459&lt;=Parameters!$H$36,Parameters!$G$36*$A459,$A459&gt;Parameters!$H$36,Parameters!$G$37*$A459))</f>
        <v>61936.159999999996</v>
      </c>
      <c r="W459" s="290">
        <f t="shared" si="244"/>
        <v>136.42325991189426</v>
      </c>
      <c r="X459" s="290" cm="1">
        <f t="array" ref="X459">IF(Parameters!$E$55="No",IF($A459&lt;=Parameters!$H$39,Parameters!$G$39*$A459,IF($A459&lt;=Parameters!$H$40,Parameters!$G$39*Parameters!$H$39+Parameters!$G$40*($A459-Parameters!$H$39),IF($A459&lt;=Parameters!$H$41,Parameters!$G$39*Parameters!$H$39+Parameters!$G$40*(Parameters!$H$40-Parameters!$H$39)+Parameters!$G$41*($A459-Parameters!$H$40),Parameters!$G$39*Parameters!$H$39+Parameters!$G$40*(Parameters!$H$40-Parameters!$H$39)+Parameters!$G$41*(Parameters!$H$41-Parameters!$H$40)+Parameters!$G$42*($A459-Parameters!$H$41)))),_xlfn.IFS($A459&lt;=Parameters!$H$39,Parameters!$G$39*$A459,$A459&lt;=Parameters!$H$40,Parameters!$G$40*$A459,$A459&lt;=Parameters!$H$41,Parameters!$G$41*$A459,$A459&gt;Parameters!$H$41,Parameters!$G$42*$A459))</f>
        <v>65849.34</v>
      </c>
      <c r="Y459" s="290">
        <f t="shared" si="245"/>
        <v>145.04259911894272</v>
      </c>
      <c r="Z459" s="290" cm="1">
        <f t="array" ref="Z459">IF(Parameters!$F$55="No",IF($A459&lt;=Parameters!$J$23,Parameters!$I$23*$A459,IF($A459&lt;=Parameters!$J$24,Parameters!$I$23*Parameters!$J$23+Parameters!$I$24*($A459-Parameters!$J$23),IF($A459&lt;=Parameters!$J$25,Parameters!$I$23*Parameters!$J$23+Parameters!$I$24*(Parameters!$J$24-Parameters!$J$23)+Parameters!$I$25*($A459-Parameters!$J$24),Parameters!$I$23*Parameters!$J$23+Parameters!$I$24*(Parameters!$J$24-Parameters!$J$23)+Parameters!$I$25*(Parameters!$J$25-Parameters!$J$24)+Parameters!$I$26*($A459-Parameters!$J$25)))),_xlfn.IFS($A459&lt;=Parameters!$J$23,Parameters!$I$23*$A459,$A459&lt;=Parameters!$J$24,Parameters!$I$24*$A459,$A459&lt;=Parameters!$J$25,Parameters!$I$25*$A459,$A459&gt;Parameters!$J$25,Parameters!$I$26*$A459))</f>
        <v>48370.460000000006</v>
      </c>
      <c r="AA459" s="290">
        <f t="shared" si="221"/>
        <v>106.54286343612337</v>
      </c>
      <c r="AB459" s="290" cm="1">
        <f t="array" ref="AB459">IF(Parameters!$F$55="No",IF($A459&lt;=Parameters!$J$28,Parameters!$I$28*$A459,IF($A459&lt;=Parameters!$J$29,Parameters!$I$28*Parameters!$J$28+Parameters!$I$29*($A459-Parameters!$J$28),IF($A459&lt;=Parameters!$J$30,Parameters!$I$28*Parameters!$J$28+Parameters!$I$29*(Parameters!$J$29-Parameters!$J$28)+Parameters!$I$30*($A459-Parameters!$J$29),Parameters!$I$28*Parameters!$J$28+Parameters!$I$29*(Parameters!$J$29-Parameters!$J$28)+Parameters!$I$30*(Parameters!$J$30-Parameters!$J$29)+Parameters!$I$31*($A459-Parameters!$J$30)))),_xlfn.IFS($A459&lt;=Parameters!$J$28,Parameters!$I$28*$A459,$A459&lt;=Parameters!$J$29,Parameters!$I$29*$A459,$A459&lt;=Parameters!$J$30,Parameters!$I$30*$A459,$A459&gt;Parameters!$J$30,Parameters!$I$31*$A459))</f>
        <v>59833.94</v>
      </c>
      <c r="AC459" s="290">
        <f t="shared" si="222"/>
        <v>131.79281938325991</v>
      </c>
      <c r="AD459" s="290" cm="1">
        <f t="array" ref="AD459">IF(Parameters!$F$55="No",IF($A459&lt;=Parameters!$J$34,Parameters!$I$34*$A459,IF($A459&lt;=Parameters!$J$35,Parameters!$I$34*Parameters!$J$34+Parameters!$I$35*($A459-Parameters!$J$34),IF($A459&lt;=Parameters!$J$36,Parameters!$I$34*Parameters!$J$34+Parameters!$I$35*(Parameters!$J$35-Parameters!$J$34)+Parameters!$I$36*($A459-Parameters!$J$35),Parameters!$I$34*Parameters!$J$34+Parameters!$I$35*(Parameters!$J$35-Parameters!$J$34)+Parameters!$I$36*(Parameters!$J$36-Parameters!$J$35)+Parameters!$I$37*($A459-Parameters!$J$36)))),_xlfn.IFS($A459&lt;=Parameters!$J$34,Parameters!$I$34*$A459,$A459&lt;=Parameters!$J$35,Parameters!$I$35*$A459,$A459&lt;=Parameters!$J$36,Parameters!$I$36*$A459,$A459&gt;Parameters!$J$36,Parameters!$I$37*$A459))</f>
        <v>61936.159999999996</v>
      </c>
      <c r="AE459" s="290">
        <f t="shared" si="246"/>
        <v>136.42325991189426</v>
      </c>
      <c r="AF459" s="290" cm="1">
        <f t="array" ref="AF459">IF(Parameters!$F$55="No",IF($A459&lt;=Parameters!$J$39,Parameters!$I$39*$A459,IF($A459&lt;=Parameters!$J$40,Parameters!$I$39*Parameters!$J$39+Parameters!$I$40*($A459-Parameters!$J$39),IF($A459&lt;=Parameters!$J$41,Parameters!$I$39*Parameters!$J$39+Parameters!$I$40*(Parameters!$J$40-Parameters!$J$39)+Parameters!$I$41*($A459-Parameters!$J$40),Parameters!$I$39*Parameters!$J$39+Parameters!$I$40*(Parameters!$J$40-Parameters!$J$39)+Parameters!$I$41*(Parameters!$J$41-Parameters!$J$40)+Parameters!$I$42*($A459-Parameters!$J$41)))),_xlfn.IFS($A459&lt;=Parameters!$J$39,Parameters!$I$39*$A459,$A459&lt;=Parameters!$J$40,Parameters!$I$40*$A459,$A459&lt;=Parameters!$J$41,Parameters!$I$41*$A459,$A459&gt;Parameters!$J$41,Parameters!$I$42*$A459))</f>
        <v>65849.34</v>
      </c>
      <c r="AG459" s="290">
        <f t="shared" si="247"/>
        <v>145.04259911894272</v>
      </c>
      <c r="AI459" s="428">
        <f t="shared" si="223"/>
        <v>136.49000000000524</v>
      </c>
      <c r="AJ459" s="428">
        <f t="shared" si="224"/>
        <v>159.36000000000058</v>
      </c>
      <c r="AK459" s="428">
        <f t="shared" si="225"/>
        <v>143.54000000000087</v>
      </c>
      <c r="AL459" s="428">
        <f t="shared" si="226"/>
        <v>158.45999999999185</v>
      </c>
      <c r="AM459" s="428">
        <f t="shared" si="227"/>
        <v>136.49000000000524</v>
      </c>
      <c r="AN459" s="428">
        <f t="shared" si="228"/>
        <v>159.36000000000058</v>
      </c>
      <c r="AO459" s="428">
        <f t="shared" si="229"/>
        <v>143.54000000000087</v>
      </c>
      <c r="AP459" s="428">
        <f t="shared" si="230"/>
        <v>158.45999999999185</v>
      </c>
      <c r="AQ459" s="428">
        <f t="shared" si="231"/>
        <v>136.49000000000524</v>
      </c>
      <c r="AR459" s="428">
        <f t="shared" si="232"/>
        <v>159.36000000000058</v>
      </c>
      <c r="AS459" s="428">
        <f t="shared" si="233"/>
        <v>143.54000000000087</v>
      </c>
      <c r="AT459" s="428">
        <f t="shared" si="234"/>
        <v>158.45999999999185</v>
      </c>
      <c r="AU459" s="428">
        <f t="shared" si="235"/>
        <v>136.49000000000524</v>
      </c>
      <c r="AV459" s="428">
        <f t="shared" si="236"/>
        <v>159.36000000000058</v>
      </c>
      <c r="AW459" s="428">
        <f t="shared" si="237"/>
        <v>143.54000000000087</v>
      </c>
      <c r="AX459" s="428">
        <f t="shared" si="238"/>
        <v>158.45999999999185</v>
      </c>
    </row>
    <row r="460">
      <c r="A460" s="413">
        <v>455</v>
      </c>
      <c r="B460" s="290" cm="1">
        <f t="array" ref="B460">IF(Parameters!$C$55="No",IF($A460&lt;=Parameters!$D$23,Parameters!$C$23*$A460,IF($A460&lt;=Parameters!$D$24,Parameters!$C$23*Parameters!$D$23+Parameters!$C$24*($A460-Parameters!$D$23),IF($A460&lt;=Parameters!$D$25,Parameters!$C$23*Parameters!$D$23+Parameters!$C$24*(Parameters!$D$24-Parameters!$D$23)+Parameters!$C$25*($A460-Parameters!$D$24),Parameters!$C$23*Parameters!$D$23+Parameters!$C$24*(Parameters!$D$24-Parameters!$D$23)+Parameters!$C$25*(Parameters!$D$25-Parameters!$D$24)+Parameters!$C$26*($A460-Parameters!$D$25)))),_xlfn.IFS($A460&lt;=Parameters!$D$23,Parameters!$C$23*$A460,$A460&lt;=Parameters!$D$24,Parameters!$C$24*$A460,$A460&lt;=Parameters!$D$25,Parameters!$C$25*$A460,$A460&gt;Parameters!$D$25,Parameters!$C$26*$A460))</f>
        <v>48506.95</v>
      </c>
      <c r="C460" s="290">
        <f t="shared" si="239"/>
        <v>106.60868131868131</v>
      </c>
      <c r="D460" s="290" cm="1">
        <f t="array" ref="D460">IF(Parameters!$C$55="No",IF($A460&lt;=Parameters!$D$28,Parameters!$C$28*$A460,IF($A460&lt;=Parameters!$D$29,Parameters!$C$28*Parameters!$D$28+Parameters!$C$29*($A460-Parameters!$D$28),IF($A460&lt;=Parameters!$D$30,Parameters!$C$28*Parameters!$D$28+Parameters!$C$29*(Parameters!$D$29-Parameters!$D$28)+Parameters!$C$30*($A460-Parameters!$D$29),Parameters!$C$28*Parameters!$D$28+Parameters!$C$29*(Parameters!$D$29-Parameters!$D$28)+Parameters!$C$30*(Parameters!$D$30-Parameters!$D$29)+Parameters!$C$31*($A460-Parameters!$D$30)))),_xlfn.IFS($A460&lt;=Parameters!$D$28,Parameters!$C$28*$A460,$A460&lt;=Parameters!$D$29,Parameters!$C$29*$A460,$A460&lt;=Parameters!$D$30,Parameters!$C$30*$A460,$A460&gt;Parameters!$D$30,Parameters!$C$31*$A460))</f>
        <v>59993.3</v>
      </c>
      <c r="E460" s="290">
        <f t="shared" si="239"/>
        <v>131.85340659340659</v>
      </c>
      <c r="F460" s="290" cm="1">
        <f t="array" ref="F460">IF(Parameters!$C$55="No",IF($A460&lt;=Parameters!$D$34,Parameters!$C$34*$A460,IF($A460&lt;=Parameters!$D$35,Parameters!$C$34*Parameters!$D$34+Parameters!$C$35*($A460-Parameters!$D$34),IF($A460&lt;=Parameters!$D$36,Parameters!$C$34*Parameters!$D$34+Parameters!$C$35*(Parameters!$D$35-Parameters!$D$34)+Parameters!$C$36*($A460-Parameters!$D$35),Parameters!$C$34*Parameters!$D$34+Parameters!$C$35*(Parameters!$D$35-Parameters!$D$34)+Parameters!$C$36*(Parameters!$D$36-Parameters!$D$35)+Parameters!$C$37*($A460-Parameters!$D$36)))),_xlfn.IFS($A460&lt;=Parameters!$D$34,Parameters!$C$34*$A460,$A460&lt;=Parameters!$D$35,Parameters!$C$35*$A460,$A460&lt;=Parameters!$D$36,Parameters!$C$36*$A460,$A460&gt;Parameters!$D$36,Parameters!$C$37*$A460))</f>
        <v>62079.7</v>
      </c>
      <c r="G460" s="290">
        <f t="shared" si="240"/>
        <v>136.43890109890108</v>
      </c>
      <c r="H460" s="290" cm="1">
        <f t="array" ref="H460">IF(Parameters!$C$55="No",IF($A460&lt;=Parameters!$D$39,Parameters!$C$39*$A460,IF($A460&lt;=Parameters!$D$40,Parameters!$C$39*Parameters!$D$39+Parameters!$C$40*($A460-Parameters!$D$39),IF($A460&lt;=Parameters!$D$41,Parameters!$C$39*Parameters!$D$39+Parameters!$C$40*(Parameters!$D$40-Parameters!$D$39)+Parameters!$C$41*($A460-Parameters!$D$40),Parameters!$C$39*Parameters!$D$39+Parameters!$C$40*(Parameters!$D$40-Parameters!$D$39)+Parameters!$C$41*(Parameters!$D$41-Parameters!$D$40)+Parameters!$C$42*($A460-Parameters!$D$41)))),_xlfn.IFS($A460&lt;=Parameters!$D$39,Parameters!$C$39*$A460,$A460&lt;=Parameters!$D$40,Parameters!$C$40*$A460,$A460&lt;=Parameters!$D$41,Parameters!$C$41*$A460,$A460&gt;Parameters!$D$41,Parameters!$C$42*$A460))</f>
        <v>66007.8</v>
      </c>
      <c r="I460" s="290">
        <f t="shared" si="241"/>
        <v>145.07208791208791</v>
      </c>
      <c r="J460" s="290" cm="1">
        <f t="array" ref="J460">IF(Parameters!$D$55="No",IF($A460&lt;=Parameters!$F$23,Parameters!$E$23*$A460,IF($A460&lt;=Parameters!$F$24,Parameters!$E$23*Parameters!$F$23+Parameters!$E$24*($A460-Parameters!$F$23),IF($A460&lt;=Parameters!$F$25,Parameters!$E$23*Parameters!$F$23+Parameters!$E$24*(Parameters!$F$24-Parameters!$F$23)+Parameters!$E$25*($A460-Parameters!$F$24),Parameters!$E$23*Parameters!$F$23+Parameters!$E$24*(Parameters!$F$24-Parameters!$F$23)+Parameters!$E$25*(Parameters!$F$25-Parameters!$F$24)+Parameters!$E$26*($A460-Parameters!$F$25)))),_xlfn.IFS($A460&lt;=Parameters!$F$23,Parameters!$E$23*$A460,$A460&lt;=Parameters!$F$24,Parameters!$E$24*$A460,$A460&lt;=Parameters!$F$25,Parameters!$E$25*$A460,$A460&gt;Parameters!$F$25,Parameters!$E$26*$A460))</f>
        <v>48506.95</v>
      </c>
      <c r="K460" s="290">
        <f t="shared" si="217"/>
        <v>106.60868131868131</v>
      </c>
      <c r="L460" s="290" cm="1">
        <f t="array" ref="L460">IF(Parameters!$D$55="No",IF($A460&lt;=Parameters!$F$28,Parameters!$E$28*$A460,IF($A460&lt;=Parameters!$F$29,Parameters!$E$28*Parameters!$F$28+Parameters!$E$29*($A460-Parameters!$F$28),IF($A460&lt;=Parameters!$F$30,Parameters!$E$28*Parameters!$F$28+Parameters!$E$29*(Parameters!$F$29-Parameters!$F$28)+Parameters!$E$30*($A460-Parameters!$F$29),Parameters!$E$28*Parameters!$F$28+Parameters!$E$29*(Parameters!$F$29-Parameters!$F$28)+Parameters!$E$30*(Parameters!$F$30-Parameters!$F$29)+Parameters!$E$31*($A460-Parameters!$F$30)))),_xlfn.IFS($A460&lt;=Parameters!$F$28,Parameters!$E$28*$A460,$A460&lt;=Parameters!$F$29,Parameters!$E$29*$A460,$A460&lt;=Parameters!$F$30,Parameters!$E$30*$A460,$A460&gt;Parameters!$F$30,Parameters!$E$31*$A460))</f>
        <v>59993.3</v>
      </c>
      <c r="M460" s="290">
        <f t="shared" si="218"/>
        <v>131.85340659340659</v>
      </c>
      <c r="N460" s="290" cm="1">
        <f t="array" ref="N460">IF(Parameters!$D$55="No",IF($A460&lt;=Parameters!$F$34,Parameters!$E$34*$A460,IF($A460&lt;=Parameters!$F$35,Parameters!$E$34*Parameters!$F$34+Parameters!$E$35*($A460-Parameters!$F$34),IF($A460&lt;=Parameters!$F$36,Parameters!$E$34*Parameters!$F$34+Parameters!$E$35*(Parameters!$F$35-Parameters!$F$34)+Parameters!$E$36*($A460-Parameters!$F$35),Parameters!$E$34*Parameters!$F$34+Parameters!$E$35*(Parameters!$F$35-Parameters!$F$34)+Parameters!$E$36*(Parameters!$F$36-Parameters!$F$35)+Parameters!$E$37*($A460-Parameters!$F$36)))),_xlfn.IFS($A460&lt;=Parameters!$F$34,Parameters!$E$34*$A460,$A460&lt;=Parameters!$F$35,Parameters!$E$35*$A460,$A460&lt;=Parameters!$F$36,Parameters!$E$36*$A460,$A460&gt;Parameters!$F$36,Parameters!$E$37*$A460))</f>
        <v>62079.7</v>
      </c>
      <c r="O460" s="290">
        <f t="shared" si="242"/>
        <v>136.43890109890108</v>
      </c>
      <c r="P460" s="290" cm="1">
        <f t="array" ref="P460">IF(Parameters!$D$55="No",IF($A460&lt;=Parameters!$F$39,Parameters!$E$39*$A460,IF($A460&lt;=Parameters!$F$40,Parameters!$E$39*Parameters!$F$39+Parameters!$E$40*($A460-Parameters!$F$39),IF($A460&lt;=Parameters!$F$41,Parameters!$E$39*Parameters!$F$39+Parameters!$E$40*(Parameters!$F$40-Parameters!$F$39)+Parameters!$E$41*($A460-Parameters!$F$40),Parameters!$E$39*Parameters!$F$39+Parameters!$E$40*(Parameters!$F$40-Parameters!$F$39)+Parameters!$E$41*(Parameters!$F$41-Parameters!$F$40)+Parameters!$E$42*($A460-Parameters!$F$41)))),_xlfn.IFS($A460&lt;=Parameters!$F$39,Parameters!$E$39*$A460,$A460&lt;=Parameters!$F$40,Parameters!$E$40*$A460,$A460&lt;=Parameters!$F$41,Parameters!$E$41*$A460,$A460&gt;Parameters!$F$41,Parameters!$E$42*$A460))</f>
        <v>66007.8</v>
      </c>
      <c r="Q460" s="290">
        <f t="shared" si="243"/>
        <v>145.07208791208791</v>
      </c>
      <c r="R460" s="290" cm="1">
        <f t="array" ref="R460">IF(Parameters!$E$55="No",IF($A460&lt;=Parameters!$H$23,Parameters!$G$23*$A460,IF($A460&lt;=Parameters!$H$24,Parameters!$G$23*Parameters!$H$23+Parameters!$G$24*($A460-Parameters!$H$23),IF($A460&lt;=Parameters!$H$25,Parameters!$G$23*Parameters!$H$23+Parameters!$G$24*(Parameters!$H$24-Parameters!$H$23)+Parameters!$G$25*($A460-Parameters!$H$24),Parameters!$G$23*Parameters!$H$23+Parameters!$G$24*(Parameters!$H$24-Parameters!$H$23)+Parameters!$G$25*(Parameters!$H$25-Parameters!$H$24)+Parameters!$G$26*($A460-Parameters!$H$25)))),_xlfn.IFS($A460&lt;=Parameters!$H$23,Parameters!$G$23*$A460,$A460&lt;=Parameters!$H$24,Parameters!$G$24*$A460,$A460&lt;=Parameters!$H$25,Parameters!$G$25*$A460,$A460&gt;Parameters!$H$25,Parameters!$G$26*$A460))</f>
        <v>48506.95</v>
      </c>
      <c r="S460" s="290">
        <f t="shared" si="219"/>
        <v>106.60868131868131</v>
      </c>
      <c r="T460" s="290" cm="1">
        <f t="array" ref="T460">IF(Parameters!$E$55="No",IF($A460&lt;=Parameters!$H$28,Parameters!$G$28*$A460,IF($A460&lt;=Parameters!$H$29,Parameters!$G$28*Parameters!$H$28+Parameters!$G$29*($A460-Parameters!$H$28),IF($A460&lt;=Parameters!$H$30,Parameters!$G$28*Parameters!$H$28+Parameters!$G$29*(Parameters!$H$29-Parameters!$H$28)+Parameters!$G$30*($A460-Parameters!$H$29),Parameters!$G$28*Parameters!$H$28+Parameters!$G$29*(Parameters!$H$29-Parameters!$H$28)+Parameters!$G$30*(Parameters!$H$30-Parameters!$H$29)+Parameters!$G$31*($A460-Parameters!$H$30)))),_xlfn.IFS($A460&lt;=Parameters!$H$28,Parameters!$G$28*$A460,$A460&lt;=Parameters!$H$29,Parameters!$G$29*$A460,$A460&lt;=Parameters!$H$30,Parameters!$G$30*$A460,$A460&gt;Parameters!$H$30,Parameters!$G$31*$A460))</f>
        <v>59993.3</v>
      </c>
      <c r="U460" s="290">
        <f t="shared" si="220"/>
        <v>131.85340659340659</v>
      </c>
      <c r="V460" s="290" cm="1">
        <f t="array" ref="V460">IF(Parameters!$E$55="No",IF($A460&lt;=Parameters!$H$34,Parameters!$G$34*$A460,IF($A460&lt;=Parameters!$H$35,Parameters!$G$34*Parameters!$H$34+Parameters!$G$35*($A460-Parameters!$H$34),IF($A460&lt;=Parameters!$H$36,Parameters!$G$34*Parameters!$H$34+Parameters!$G$35*(Parameters!$H$35-Parameters!$H$34)+Parameters!$G$36*($A460-Parameters!$H$35),Parameters!$G$34*Parameters!$H$34+Parameters!$G$35*(Parameters!$H$35-Parameters!$H$34)+Parameters!$G$36*(Parameters!$H$36-Parameters!$H$35)+Parameters!$G$37*($A460-Parameters!$H$36)))),_xlfn.IFS($A460&lt;=Parameters!$H$34,Parameters!$G$34*$A460,$A460&lt;=Parameters!$H$35,Parameters!$G$35*$A460,$A460&lt;=Parameters!$H$36,Parameters!$G$36*$A460,$A460&gt;Parameters!$H$36,Parameters!$G$37*$A460))</f>
        <v>62079.7</v>
      </c>
      <c r="W460" s="290">
        <f t="shared" si="244"/>
        <v>136.43890109890108</v>
      </c>
      <c r="X460" s="290" cm="1">
        <f t="array" ref="X460">IF(Parameters!$E$55="No",IF($A460&lt;=Parameters!$H$39,Parameters!$G$39*$A460,IF($A460&lt;=Parameters!$H$40,Parameters!$G$39*Parameters!$H$39+Parameters!$G$40*($A460-Parameters!$H$39),IF($A460&lt;=Parameters!$H$41,Parameters!$G$39*Parameters!$H$39+Parameters!$G$40*(Parameters!$H$40-Parameters!$H$39)+Parameters!$G$41*($A460-Parameters!$H$40),Parameters!$G$39*Parameters!$H$39+Parameters!$G$40*(Parameters!$H$40-Parameters!$H$39)+Parameters!$G$41*(Parameters!$H$41-Parameters!$H$40)+Parameters!$G$42*($A460-Parameters!$H$41)))),_xlfn.IFS($A460&lt;=Parameters!$H$39,Parameters!$G$39*$A460,$A460&lt;=Parameters!$H$40,Parameters!$G$40*$A460,$A460&lt;=Parameters!$H$41,Parameters!$G$41*$A460,$A460&gt;Parameters!$H$41,Parameters!$G$42*$A460))</f>
        <v>66007.8</v>
      </c>
      <c r="Y460" s="290">
        <f t="shared" si="245"/>
        <v>145.07208791208791</v>
      </c>
      <c r="Z460" s="290" cm="1">
        <f t="array" ref="Z460">IF(Parameters!$F$55="No",IF($A460&lt;=Parameters!$J$23,Parameters!$I$23*$A460,IF($A460&lt;=Parameters!$J$24,Parameters!$I$23*Parameters!$J$23+Parameters!$I$24*($A460-Parameters!$J$23),IF($A460&lt;=Parameters!$J$25,Parameters!$I$23*Parameters!$J$23+Parameters!$I$24*(Parameters!$J$24-Parameters!$J$23)+Parameters!$I$25*($A460-Parameters!$J$24),Parameters!$I$23*Parameters!$J$23+Parameters!$I$24*(Parameters!$J$24-Parameters!$J$23)+Parameters!$I$25*(Parameters!$J$25-Parameters!$J$24)+Parameters!$I$26*($A460-Parameters!$J$25)))),_xlfn.IFS($A460&lt;=Parameters!$J$23,Parameters!$I$23*$A460,$A460&lt;=Parameters!$J$24,Parameters!$I$24*$A460,$A460&lt;=Parameters!$J$25,Parameters!$I$25*$A460,$A460&gt;Parameters!$J$25,Parameters!$I$26*$A460))</f>
        <v>48506.95</v>
      </c>
      <c r="AA460" s="290">
        <f t="shared" si="221"/>
        <v>106.60868131868131</v>
      </c>
      <c r="AB460" s="290" cm="1">
        <f t="array" ref="AB460">IF(Parameters!$F$55="No",IF($A460&lt;=Parameters!$J$28,Parameters!$I$28*$A460,IF($A460&lt;=Parameters!$J$29,Parameters!$I$28*Parameters!$J$28+Parameters!$I$29*($A460-Parameters!$J$28),IF($A460&lt;=Parameters!$J$30,Parameters!$I$28*Parameters!$J$28+Parameters!$I$29*(Parameters!$J$29-Parameters!$J$28)+Parameters!$I$30*($A460-Parameters!$J$29),Parameters!$I$28*Parameters!$J$28+Parameters!$I$29*(Parameters!$J$29-Parameters!$J$28)+Parameters!$I$30*(Parameters!$J$30-Parameters!$J$29)+Parameters!$I$31*($A460-Parameters!$J$30)))),_xlfn.IFS($A460&lt;=Parameters!$J$28,Parameters!$I$28*$A460,$A460&lt;=Parameters!$J$29,Parameters!$I$29*$A460,$A460&lt;=Parameters!$J$30,Parameters!$I$30*$A460,$A460&gt;Parameters!$J$30,Parameters!$I$31*$A460))</f>
        <v>59993.3</v>
      </c>
      <c r="AC460" s="290">
        <f t="shared" si="222"/>
        <v>131.85340659340659</v>
      </c>
      <c r="AD460" s="290" cm="1">
        <f t="array" ref="AD460">IF(Parameters!$F$55="No",IF($A460&lt;=Parameters!$J$34,Parameters!$I$34*$A460,IF($A460&lt;=Parameters!$J$35,Parameters!$I$34*Parameters!$J$34+Parameters!$I$35*($A460-Parameters!$J$34),IF($A460&lt;=Parameters!$J$36,Parameters!$I$34*Parameters!$J$34+Parameters!$I$35*(Parameters!$J$35-Parameters!$J$34)+Parameters!$I$36*($A460-Parameters!$J$35),Parameters!$I$34*Parameters!$J$34+Parameters!$I$35*(Parameters!$J$35-Parameters!$J$34)+Parameters!$I$36*(Parameters!$J$36-Parameters!$J$35)+Parameters!$I$37*($A460-Parameters!$J$36)))),_xlfn.IFS($A460&lt;=Parameters!$J$34,Parameters!$I$34*$A460,$A460&lt;=Parameters!$J$35,Parameters!$I$35*$A460,$A460&lt;=Parameters!$J$36,Parameters!$I$36*$A460,$A460&gt;Parameters!$J$36,Parameters!$I$37*$A460))</f>
        <v>62079.7</v>
      </c>
      <c r="AE460" s="290">
        <f t="shared" si="246"/>
        <v>136.43890109890108</v>
      </c>
      <c r="AF460" s="290" cm="1">
        <f t="array" ref="AF460">IF(Parameters!$F$55="No",IF($A460&lt;=Parameters!$J$39,Parameters!$I$39*$A460,IF($A460&lt;=Parameters!$J$40,Parameters!$I$39*Parameters!$J$39+Parameters!$I$40*($A460-Parameters!$J$39),IF($A460&lt;=Parameters!$J$41,Parameters!$I$39*Parameters!$J$39+Parameters!$I$40*(Parameters!$J$40-Parameters!$J$39)+Parameters!$I$41*($A460-Parameters!$J$40),Parameters!$I$39*Parameters!$J$39+Parameters!$I$40*(Parameters!$J$40-Parameters!$J$39)+Parameters!$I$41*(Parameters!$J$41-Parameters!$J$40)+Parameters!$I$42*($A460-Parameters!$J$41)))),_xlfn.IFS($A460&lt;=Parameters!$J$39,Parameters!$I$39*$A460,$A460&lt;=Parameters!$J$40,Parameters!$I$40*$A460,$A460&lt;=Parameters!$J$41,Parameters!$I$41*$A460,$A460&gt;Parameters!$J$41,Parameters!$I$42*$A460))</f>
        <v>66007.8</v>
      </c>
      <c r="AG460" s="290">
        <f t="shared" si="247"/>
        <v>145.07208791208791</v>
      </c>
      <c r="AI460" s="428">
        <f t="shared" si="223"/>
        <v>136.48999999999069</v>
      </c>
      <c r="AJ460" s="428">
        <f t="shared" si="224"/>
        <v>159.36000000000058</v>
      </c>
      <c r="AK460" s="428">
        <f t="shared" si="225"/>
        <v>143.54000000000087</v>
      </c>
      <c r="AL460" s="428">
        <f t="shared" si="226"/>
        <v>158.4600000000064</v>
      </c>
      <c r="AM460" s="428">
        <f t="shared" si="227"/>
        <v>136.48999999999069</v>
      </c>
      <c r="AN460" s="428">
        <f t="shared" si="228"/>
        <v>159.36000000000058</v>
      </c>
      <c r="AO460" s="428">
        <f t="shared" si="229"/>
        <v>143.54000000000087</v>
      </c>
      <c r="AP460" s="428">
        <f t="shared" si="230"/>
        <v>158.4600000000064</v>
      </c>
      <c r="AQ460" s="428">
        <f t="shared" si="231"/>
        <v>136.48999999999069</v>
      </c>
      <c r="AR460" s="428">
        <f t="shared" si="232"/>
        <v>159.36000000000058</v>
      </c>
      <c r="AS460" s="428">
        <f t="shared" si="233"/>
        <v>143.54000000000087</v>
      </c>
      <c r="AT460" s="428">
        <f t="shared" si="234"/>
        <v>158.4600000000064</v>
      </c>
      <c r="AU460" s="428">
        <f t="shared" si="235"/>
        <v>136.48999999999069</v>
      </c>
      <c r="AV460" s="428">
        <f t="shared" si="236"/>
        <v>159.36000000000058</v>
      </c>
      <c r="AW460" s="428">
        <f t="shared" si="237"/>
        <v>143.54000000000087</v>
      </c>
      <c r="AX460" s="428">
        <f t="shared" si="238"/>
        <v>158.4600000000064</v>
      </c>
    </row>
    <row r="461">
      <c r="A461" s="413">
        <v>456</v>
      </c>
      <c r="B461" s="290" cm="1">
        <f t="array" ref="B461">IF(Parameters!$C$55="No",IF($A461&lt;=Parameters!$D$23,Parameters!$C$23*$A461,IF($A461&lt;=Parameters!$D$24,Parameters!$C$23*Parameters!$D$23+Parameters!$C$24*($A461-Parameters!$D$23),IF($A461&lt;=Parameters!$D$25,Parameters!$C$23*Parameters!$D$23+Parameters!$C$24*(Parameters!$D$24-Parameters!$D$23)+Parameters!$C$25*($A461-Parameters!$D$24),Parameters!$C$23*Parameters!$D$23+Parameters!$C$24*(Parameters!$D$24-Parameters!$D$23)+Parameters!$C$25*(Parameters!$D$25-Parameters!$D$24)+Parameters!$C$26*($A461-Parameters!$D$25)))),_xlfn.IFS($A461&lt;=Parameters!$D$23,Parameters!$C$23*$A461,$A461&lt;=Parameters!$D$24,Parameters!$C$24*$A461,$A461&lt;=Parameters!$D$25,Parameters!$C$25*$A461,$A461&gt;Parameters!$D$25,Parameters!$C$26*$A461))</f>
        <v>48643.44</v>
      </c>
      <c r="C461" s="290">
        <f t="shared" si="239"/>
        <v>106.67421052631579</v>
      </c>
      <c r="D461" s="290" cm="1">
        <f t="array" ref="D461">IF(Parameters!$C$55="No",IF($A461&lt;=Parameters!$D$28,Parameters!$C$28*$A461,IF($A461&lt;=Parameters!$D$29,Parameters!$C$28*Parameters!$D$28+Parameters!$C$29*($A461-Parameters!$D$28),IF($A461&lt;=Parameters!$D$30,Parameters!$C$28*Parameters!$D$28+Parameters!$C$29*(Parameters!$D$29-Parameters!$D$28)+Parameters!$C$30*($A461-Parameters!$D$29),Parameters!$C$28*Parameters!$D$28+Parameters!$C$29*(Parameters!$D$29-Parameters!$D$28)+Parameters!$C$30*(Parameters!$D$30-Parameters!$D$29)+Parameters!$C$31*($A461-Parameters!$D$30)))),_xlfn.IFS($A461&lt;=Parameters!$D$28,Parameters!$C$28*$A461,$A461&lt;=Parameters!$D$29,Parameters!$C$29*$A461,$A461&lt;=Parameters!$D$30,Parameters!$C$30*$A461,$A461&gt;Parameters!$D$30,Parameters!$C$31*$A461))</f>
        <v>60152.66</v>
      </c>
      <c r="E461" s="290">
        <f t="shared" si="239"/>
        <v>131.91372807017544</v>
      </c>
      <c r="F461" s="290" cm="1">
        <f t="array" ref="F461">IF(Parameters!$C$55="No",IF($A461&lt;=Parameters!$D$34,Parameters!$C$34*$A461,IF($A461&lt;=Parameters!$D$35,Parameters!$C$34*Parameters!$D$34+Parameters!$C$35*($A461-Parameters!$D$34),IF($A461&lt;=Parameters!$D$36,Parameters!$C$34*Parameters!$D$34+Parameters!$C$35*(Parameters!$D$35-Parameters!$D$34)+Parameters!$C$36*($A461-Parameters!$D$35),Parameters!$C$34*Parameters!$D$34+Parameters!$C$35*(Parameters!$D$35-Parameters!$D$34)+Parameters!$C$36*(Parameters!$D$36-Parameters!$D$35)+Parameters!$C$37*($A461-Parameters!$D$36)))),_xlfn.IFS($A461&lt;=Parameters!$D$34,Parameters!$C$34*$A461,$A461&lt;=Parameters!$D$35,Parameters!$C$35*$A461,$A461&lt;=Parameters!$D$36,Parameters!$C$36*$A461,$A461&gt;Parameters!$D$36,Parameters!$C$37*$A461))</f>
        <v>62223.24</v>
      </c>
      <c r="G461" s="290">
        <f t="shared" si="240"/>
        <v>136.45447368421051</v>
      </c>
      <c r="H461" s="290" cm="1">
        <f t="array" ref="H461">IF(Parameters!$C$55="No",IF($A461&lt;=Parameters!$D$39,Parameters!$C$39*$A461,IF($A461&lt;=Parameters!$D$40,Parameters!$C$39*Parameters!$D$39+Parameters!$C$40*($A461-Parameters!$D$39),IF($A461&lt;=Parameters!$D$41,Parameters!$C$39*Parameters!$D$39+Parameters!$C$40*(Parameters!$D$40-Parameters!$D$39)+Parameters!$C$41*($A461-Parameters!$D$40),Parameters!$C$39*Parameters!$D$39+Parameters!$C$40*(Parameters!$D$40-Parameters!$D$39)+Parameters!$C$41*(Parameters!$D$41-Parameters!$D$40)+Parameters!$C$42*($A461-Parameters!$D$41)))),_xlfn.IFS($A461&lt;=Parameters!$D$39,Parameters!$C$39*$A461,$A461&lt;=Parameters!$D$40,Parameters!$C$40*$A461,$A461&lt;=Parameters!$D$41,Parameters!$C$41*$A461,$A461&gt;Parameters!$D$41,Parameters!$C$42*$A461))</f>
        <v>66166.260000000009</v>
      </c>
      <c r="I461" s="290">
        <f t="shared" si="241"/>
        <v>145.10144736842108</v>
      </c>
      <c r="J461" s="290" cm="1">
        <f t="array" ref="J461">IF(Parameters!$D$55="No",IF($A461&lt;=Parameters!$F$23,Parameters!$E$23*$A461,IF($A461&lt;=Parameters!$F$24,Parameters!$E$23*Parameters!$F$23+Parameters!$E$24*($A461-Parameters!$F$23),IF($A461&lt;=Parameters!$F$25,Parameters!$E$23*Parameters!$F$23+Parameters!$E$24*(Parameters!$F$24-Parameters!$F$23)+Parameters!$E$25*($A461-Parameters!$F$24),Parameters!$E$23*Parameters!$F$23+Parameters!$E$24*(Parameters!$F$24-Parameters!$F$23)+Parameters!$E$25*(Parameters!$F$25-Parameters!$F$24)+Parameters!$E$26*($A461-Parameters!$F$25)))),_xlfn.IFS($A461&lt;=Parameters!$F$23,Parameters!$E$23*$A461,$A461&lt;=Parameters!$F$24,Parameters!$E$24*$A461,$A461&lt;=Parameters!$F$25,Parameters!$E$25*$A461,$A461&gt;Parameters!$F$25,Parameters!$E$26*$A461))</f>
        <v>48643.44</v>
      </c>
      <c r="K461" s="290">
        <f t="shared" si="217"/>
        <v>106.67421052631579</v>
      </c>
      <c r="L461" s="290" cm="1">
        <f t="array" ref="L461">IF(Parameters!$D$55="No",IF($A461&lt;=Parameters!$F$28,Parameters!$E$28*$A461,IF($A461&lt;=Parameters!$F$29,Parameters!$E$28*Parameters!$F$28+Parameters!$E$29*($A461-Parameters!$F$28),IF($A461&lt;=Parameters!$F$30,Parameters!$E$28*Parameters!$F$28+Parameters!$E$29*(Parameters!$F$29-Parameters!$F$28)+Parameters!$E$30*($A461-Parameters!$F$29),Parameters!$E$28*Parameters!$F$28+Parameters!$E$29*(Parameters!$F$29-Parameters!$F$28)+Parameters!$E$30*(Parameters!$F$30-Parameters!$F$29)+Parameters!$E$31*($A461-Parameters!$F$30)))),_xlfn.IFS($A461&lt;=Parameters!$F$28,Parameters!$E$28*$A461,$A461&lt;=Parameters!$F$29,Parameters!$E$29*$A461,$A461&lt;=Parameters!$F$30,Parameters!$E$30*$A461,$A461&gt;Parameters!$F$30,Parameters!$E$31*$A461))</f>
        <v>60152.66</v>
      </c>
      <c r="M461" s="290">
        <f t="shared" si="218"/>
        <v>131.91372807017544</v>
      </c>
      <c r="N461" s="290" cm="1">
        <f t="array" ref="N461">IF(Parameters!$D$55="No",IF($A461&lt;=Parameters!$F$34,Parameters!$E$34*$A461,IF($A461&lt;=Parameters!$F$35,Parameters!$E$34*Parameters!$F$34+Parameters!$E$35*($A461-Parameters!$F$34),IF($A461&lt;=Parameters!$F$36,Parameters!$E$34*Parameters!$F$34+Parameters!$E$35*(Parameters!$F$35-Parameters!$F$34)+Parameters!$E$36*($A461-Parameters!$F$35),Parameters!$E$34*Parameters!$F$34+Parameters!$E$35*(Parameters!$F$35-Parameters!$F$34)+Parameters!$E$36*(Parameters!$F$36-Parameters!$F$35)+Parameters!$E$37*($A461-Parameters!$F$36)))),_xlfn.IFS($A461&lt;=Parameters!$F$34,Parameters!$E$34*$A461,$A461&lt;=Parameters!$F$35,Parameters!$E$35*$A461,$A461&lt;=Parameters!$F$36,Parameters!$E$36*$A461,$A461&gt;Parameters!$F$36,Parameters!$E$37*$A461))</f>
        <v>62223.24</v>
      </c>
      <c r="O461" s="290">
        <f t="shared" si="242"/>
        <v>136.45447368421051</v>
      </c>
      <c r="P461" s="290" cm="1">
        <f t="array" ref="P461">IF(Parameters!$D$55="No",IF($A461&lt;=Parameters!$F$39,Parameters!$E$39*$A461,IF($A461&lt;=Parameters!$F$40,Parameters!$E$39*Parameters!$F$39+Parameters!$E$40*($A461-Parameters!$F$39),IF($A461&lt;=Parameters!$F$41,Parameters!$E$39*Parameters!$F$39+Parameters!$E$40*(Parameters!$F$40-Parameters!$F$39)+Parameters!$E$41*($A461-Parameters!$F$40),Parameters!$E$39*Parameters!$F$39+Parameters!$E$40*(Parameters!$F$40-Parameters!$F$39)+Parameters!$E$41*(Parameters!$F$41-Parameters!$F$40)+Parameters!$E$42*($A461-Parameters!$F$41)))),_xlfn.IFS($A461&lt;=Parameters!$F$39,Parameters!$E$39*$A461,$A461&lt;=Parameters!$F$40,Parameters!$E$40*$A461,$A461&lt;=Parameters!$F$41,Parameters!$E$41*$A461,$A461&gt;Parameters!$F$41,Parameters!$E$42*$A461))</f>
        <v>66166.260000000009</v>
      </c>
      <c r="Q461" s="290">
        <f t="shared" si="243"/>
        <v>145.10144736842108</v>
      </c>
      <c r="R461" s="290" cm="1">
        <f t="array" ref="R461">IF(Parameters!$E$55="No",IF($A461&lt;=Parameters!$H$23,Parameters!$G$23*$A461,IF($A461&lt;=Parameters!$H$24,Parameters!$G$23*Parameters!$H$23+Parameters!$G$24*($A461-Parameters!$H$23),IF($A461&lt;=Parameters!$H$25,Parameters!$G$23*Parameters!$H$23+Parameters!$G$24*(Parameters!$H$24-Parameters!$H$23)+Parameters!$G$25*($A461-Parameters!$H$24),Parameters!$G$23*Parameters!$H$23+Parameters!$G$24*(Parameters!$H$24-Parameters!$H$23)+Parameters!$G$25*(Parameters!$H$25-Parameters!$H$24)+Parameters!$G$26*($A461-Parameters!$H$25)))),_xlfn.IFS($A461&lt;=Parameters!$H$23,Parameters!$G$23*$A461,$A461&lt;=Parameters!$H$24,Parameters!$G$24*$A461,$A461&lt;=Parameters!$H$25,Parameters!$G$25*$A461,$A461&gt;Parameters!$H$25,Parameters!$G$26*$A461))</f>
        <v>48643.44</v>
      </c>
      <c r="S461" s="290">
        <f t="shared" si="219"/>
        <v>106.67421052631579</v>
      </c>
      <c r="T461" s="290" cm="1">
        <f t="array" ref="T461">IF(Parameters!$E$55="No",IF($A461&lt;=Parameters!$H$28,Parameters!$G$28*$A461,IF($A461&lt;=Parameters!$H$29,Parameters!$G$28*Parameters!$H$28+Parameters!$G$29*($A461-Parameters!$H$28),IF($A461&lt;=Parameters!$H$30,Parameters!$G$28*Parameters!$H$28+Parameters!$G$29*(Parameters!$H$29-Parameters!$H$28)+Parameters!$G$30*($A461-Parameters!$H$29),Parameters!$G$28*Parameters!$H$28+Parameters!$G$29*(Parameters!$H$29-Parameters!$H$28)+Parameters!$G$30*(Parameters!$H$30-Parameters!$H$29)+Parameters!$G$31*($A461-Parameters!$H$30)))),_xlfn.IFS($A461&lt;=Parameters!$H$28,Parameters!$G$28*$A461,$A461&lt;=Parameters!$H$29,Parameters!$G$29*$A461,$A461&lt;=Parameters!$H$30,Parameters!$G$30*$A461,$A461&gt;Parameters!$H$30,Parameters!$G$31*$A461))</f>
        <v>60152.66</v>
      </c>
      <c r="U461" s="290">
        <f t="shared" si="220"/>
        <v>131.91372807017544</v>
      </c>
      <c r="V461" s="290" cm="1">
        <f t="array" ref="V461">IF(Parameters!$E$55="No",IF($A461&lt;=Parameters!$H$34,Parameters!$G$34*$A461,IF($A461&lt;=Parameters!$H$35,Parameters!$G$34*Parameters!$H$34+Parameters!$G$35*($A461-Parameters!$H$34),IF($A461&lt;=Parameters!$H$36,Parameters!$G$34*Parameters!$H$34+Parameters!$G$35*(Parameters!$H$35-Parameters!$H$34)+Parameters!$G$36*($A461-Parameters!$H$35),Parameters!$G$34*Parameters!$H$34+Parameters!$G$35*(Parameters!$H$35-Parameters!$H$34)+Parameters!$G$36*(Parameters!$H$36-Parameters!$H$35)+Parameters!$G$37*($A461-Parameters!$H$36)))),_xlfn.IFS($A461&lt;=Parameters!$H$34,Parameters!$G$34*$A461,$A461&lt;=Parameters!$H$35,Parameters!$G$35*$A461,$A461&lt;=Parameters!$H$36,Parameters!$G$36*$A461,$A461&gt;Parameters!$H$36,Parameters!$G$37*$A461))</f>
        <v>62223.24</v>
      </c>
      <c r="W461" s="290">
        <f t="shared" si="244"/>
        <v>136.45447368421051</v>
      </c>
      <c r="X461" s="290" cm="1">
        <f t="array" ref="X461">IF(Parameters!$E$55="No",IF($A461&lt;=Parameters!$H$39,Parameters!$G$39*$A461,IF($A461&lt;=Parameters!$H$40,Parameters!$G$39*Parameters!$H$39+Parameters!$G$40*($A461-Parameters!$H$39),IF($A461&lt;=Parameters!$H$41,Parameters!$G$39*Parameters!$H$39+Parameters!$G$40*(Parameters!$H$40-Parameters!$H$39)+Parameters!$G$41*($A461-Parameters!$H$40),Parameters!$G$39*Parameters!$H$39+Parameters!$G$40*(Parameters!$H$40-Parameters!$H$39)+Parameters!$G$41*(Parameters!$H$41-Parameters!$H$40)+Parameters!$G$42*($A461-Parameters!$H$41)))),_xlfn.IFS($A461&lt;=Parameters!$H$39,Parameters!$G$39*$A461,$A461&lt;=Parameters!$H$40,Parameters!$G$40*$A461,$A461&lt;=Parameters!$H$41,Parameters!$G$41*$A461,$A461&gt;Parameters!$H$41,Parameters!$G$42*$A461))</f>
        <v>66166.260000000009</v>
      </c>
      <c r="Y461" s="290">
        <f t="shared" si="245"/>
        <v>145.10144736842108</v>
      </c>
      <c r="Z461" s="290" cm="1">
        <f t="array" ref="Z461">IF(Parameters!$F$55="No",IF($A461&lt;=Parameters!$J$23,Parameters!$I$23*$A461,IF($A461&lt;=Parameters!$J$24,Parameters!$I$23*Parameters!$J$23+Parameters!$I$24*($A461-Parameters!$J$23),IF($A461&lt;=Parameters!$J$25,Parameters!$I$23*Parameters!$J$23+Parameters!$I$24*(Parameters!$J$24-Parameters!$J$23)+Parameters!$I$25*($A461-Parameters!$J$24),Parameters!$I$23*Parameters!$J$23+Parameters!$I$24*(Parameters!$J$24-Parameters!$J$23)+Parameters!$I$25*(Parameters!$J$25-Parameters!$J$24)+Parameters!$I$26*($A461-Parameters!$J$25)))),_xlfn.IFS($A461&lt;=Parameters!$J$23,Parameters!$I$23*$A461,$A461&lt;=Parameters!$J$24,Parameters!$I$24*$A461,$A461&lt;=Parameters!$J$25,Parameters!$I$25*$A461,$A461&gt;Parameters!$J$25,Parameters!$I$26*$A461))</f>
        <v>48643.44</v>
      </c>
      <c r="AA461" s="290">
        <f t="shared" si="221"/>
        <v>106.67421052631579</v>
      </c>
      <c r="AB461" s="290" cm="1">
        <f t="array" ref="AB461">IF(Parameters!$F$55="No",IF($A461&lt;=Parameters!$J$28,Parameters!$I$28*$A461,IF($A461&lt;=Parameters!$J$29,Parameters!$I$28*Parameters!$J$28+Parameters!$I$29*($A461-Parameters!$J$28),IF($A461&lt;=Parameters!$J$30,Parameters!$I$28*Parameters!$J$28+Parameters!$I$29*(Parameters!$J$29-Parameters!$J$28)+Parameters!$I$30*($A461-Parameters!$J$29),Parameters!$I$28*Parameters!$J$28+Parameters!$I$29*(Parameters!$J$29-Parameters!$J$28)+Parameters!$I$30*(Parameters!$J$30-Parameters!$J$29)+Parameters!$I$31*($A461-Parameters!$J$30)))),_xlfn.IFS($A461&lt;=Parameters!$J$28,Parameters!$I$28*$A461,$A461&lt;=Parameters!$J$29,Parameters!$I$29*$A461,$A461&lt;=Parameters!$J$30,Parameters!$I$30*$A461,$A461&gt;Parameters!$J$30,Parameters!$I$31*$A461))</f>
        <v>60152.66</v>
      </c>
      <c r="AC461" s="290">
        <f t="shared" si="222"/>
        <v>131.91372807017544</v>
      </c>
      <c r="AD461" s="290" cm="1">
        <f t="array" ref="AD461">IF(Parameters!$F$55="No",IF($A461&lt;=Parameters!$J$34,Parameters!$I$34*$A461,IF($A461&lt;=Parameters!$J$35,Parameters!$I$34*Parameters!$J$34+Parameters!$I$35*($A461-Parameters!$J$34),IF($A461&lt;=Parameters!$J$36,Parameters!$I$34*Parameters!$J$34+Parameters!$I$35*(Parameters!$J$35-Parameters!$J$34)+Parameters!$I$36*($A461-Parameters!$J$35),Parameters!$I$34*Parameters!$J$34+Parameters!$I$35*(Parameters!$J$35-Parameters!$J$34)+Parameters!$I$36*(Parameters!$J$36-Parameters!$J$35)+Parameters!$I$37*($A461-Parameters!$J$36)))),_xlfn.IFS($A461&lt;=Parameters!$J$34,Parameters!$I$34*$A461,$A461&lt;=Parameters!$J$35,Parameters!$I$35*$A461,$A461&lt;=Parameters!$J$36,Parameters!$I$36*$A461,$A461&gt;Parameters!$J$36,Parameters!$I$37*$A461))</f>
        <v>62223.24</v>
      </c>
      <c r="AE461" s="290">
        <f t="shared" si="246"/>
        <v>136.45447368421051</v>
      </c>
      <c r="AF461" s="290" cm="1">
        <f t="array" ref="AF461">IF(Parameters!$F$55="No",IF($A461&lt;=Parameters!$J$39,Parameters!$I$39*$A461,IF($A461&lt;=Parameters!$J$40,Parameters!$I$39*Parameters!$J$39+Parameters!$I$40*($A461-Parameters!$J$39),IF($A461&lt;=Parameters!$J$41,Parameters!$I$39*Parameters!$J$39+Parameters!$I$40*(Parameters!$J$40-Parameters!$J$39)+Parameters!$I$41*($A461-Parameters!$J$40),Parameters!$I$39*Parameters!$J$39+Parameters!$I$40*(Parameters!$J$40-Parameters!$J$39)+Parameters!$I$41*(Parameters!$J$41-Parameters!$J$40)+Parameters!$I$42*($A461-Parameters!$J$41)))),_xlfn.IFS($A461&lt;=Parameters!$J$39,Parameters!$I$39*$A461,$A461&lt;=Parameters!$J$40,Parameters!$I$40*$A461,$A461&lt;=Parameters!$J$41,Parameters!$I$41*$A461,$A461&gt;Parameters!$J$41,Parameters!$I$42*$A461))</f>
        <v>66166.260000000009</v>
      </c>
      <c r="AG461" s="290">
        <f t="shared" si="247"/>
        <v>145.10144736842108</v>
      </c>
      <c r="AI461" s="428">
        <f t="shared" si="223"/>
        <v>136.49000000000524</v>
      </c>
      <c r="AJ461" s="428">
        <f t="shared" si="224"/>
        <v>159.36000000000058</v>
      </c>
      <c r="AK461" s="428">
        <f t="shared" si="225"/>
        <v>143.54000000000087</v>
      </c>
      <c r="AL461" s="428">
        <f t="shared" si="226"/>
        <v>158.4600000000064</v>
      </c>
      <c r="AM461" s="428">
        <f t="shared" si="227"/>
        <v>136.49000000000524</v>
      </c>
      <c r="AN461" s="428">
        <f t="shared" si="228"/>
        <v>159.36000000000058</v>
      </c>
      <c r="AO461" s="428">
        <f t="shared" si="229"/>
        <v>143.54000000000087</v>
      </c>
      <c r="AP461" s="428">
        <f t="shared" si="230"/>
        <v>158.4600000000064</v>
      </c>
      <c r="AQ461" s="428">
        <f t="shared" si="231"/>
        <v>136.49000000000524</v>
      </c>
      <c r="AR461" s="428">
        <f t="shared" si="232"/>
        <v>159.36000000000058</v>
      </c>
      <c r="AS461" s="428">
        <f t="shared" si="233"/>
        <v>143.54000000000087</v>
      </c>
      <c r="AT461" s="428">
        <f t="shared" si="234"/>
        <v>158.4600000000064</v>
      </c>
      <c r="AU461" s="428">
        <f t="shared" si="235"/>
        <v>136.49000000000524</v>
      </c>
      <c r="AV461" s="428">
        <f t="shared" si="236"/>
        <v>159.36000000000058</v>
      </c>
      <c r="AW461" s="428">
        <f t="shared" si="237"/>
        <v>143.54000000000087</v>
      </c>
      <c r="AX461" s="428">
        <f t="shared" si="238"/>
        <v>158.4600000000064</v>
      </c>
    </row>
    <row r="462">
      <c r="A462" s="413">
        <v>457</v>
      </c>
      <c r="B462" s="290" cm="1">
        <f t="array" ref="B462">IF(Parameters!$C$55="No",IF($A462&lt;=Parameters!$D$23,Parameters!$C$23*$A462,IF($A462&lt;=Parameters!$D$24,Parameters!$C$23*Parameters!$D$23+Parameters!$C$24*($A462-Parameters!$D$23),IF($A462&lt;=Parameters!$D$25,Parameters!$C$23*Parameters!$D$23+Parameters!$C$24*(Parameters!$D$24-Parameters!$D$23)+Parameters!$C$25*($A462-Parameters!$D$24),Parameters!$C$23*Parameters!$D$23+Parameters!$C$24*(Parameters!$D$24-Parameters!$D$23)+Parameters!$C$25*(Parameters!$D$25-Parameters!$D$24)+Parameters!$C$26*($A462-Parameters!$D$25)))),_xlfn.IFS($A462&lt;=Parameters!$D$23,Parameters!$C$23*$A462,$A462&lt;=Parameters!$D$24,Parameters!$C$24*$A462,$A462&lt;=Parameters!$D$25,Parameters!$C$25*$A462,$A462&gt;Parameters!$D$25,Parameters!$C$26*$A462))</f>
        <v>48779.93</v>
      </c>
      <c r="C462" s="290">
        <f t="shared" si="239"/>
        <v>106.73945295404815</v>
      </c>
      <c r="D462" s="290" cm="1">
        <f t="array" ref="D462">IF(Parameters!$C$55="No",IF($A462&lt;=Parameters!$D$28,Parameters!$C$28*$A462,IF($A462&lt;=Parameters!$D$29,Parameters!$C$28*Parameters!$D$28+Parameters!$C$29*($A462-Parameters!$D$28),IF($A462&lt;=Parameters!$D$30,Parameters!$C$28*Parameters!$D$28+Parameters!$C$29*(Parameters!$D$29-Parameters!$D$28)+Parameters!$C$30*($A462-Parameters!$D$29),Parameters!$C$28*Parameters!$D$28+Parameters!$C$29*(Parameters!$D$29-Parameters!$D$28)+Parameters!$C$30*(Parameters!$D$30-Parameters!$D$29)+Parameters!$C$31*($A462-Parameters!$D$30)))),_xlfn.IFS($A462&lt;=Parameters!$D$28,Parameters!$C$28*$A462,$A462&lt;=Parameters!$D$29,Parameters!$C$29*$A462,$A462&lt;=Parameters!$D$30,Parameters!$C$30*$A462,$A462&gt;Parameters!$D$30,Parameters!$C$31*$A462))</f>
        <v>60312.020000000004</v>
      </c>
      <c r="E462" s="290">
        <f t="shared" si="239"/>
        <v>131.97378555798687</v>
      </c>
      <c r="F462" s="290" cm="1">
        <f t="array" ref="F462">IF(Parameters!$C$55="No",IF($A462&lt;=Parameters!$D$34,Parameters!$C$34*$A462,IF($A462&lt;=Parameters!$D$35,Parameters!$C$34*Parameters!$D$34+Parameters!$C$35*($A462-Parameters!$D$34),IF($A462&lt;=Parameters!$D$36,Parameters!$C$34*Parameters!$D$34+Parameters!$C$35*(Parameters!$D$35-Parameters!$D$34)+Parameters!$C$36*($A462-Parameters!$D$35),Parameters!$C$34*Parameters!$D$34+Parameters!$C$35*(Parameters!$D$35-Parameters!$D$34)+Parameters!$C$36*(Parameters!$D$36-Parameters!$D$35)+Parameters!$C$37*($A462-Parameters!$D$36)))),_xlfn.IFS($A462&lt;=Parameters!$D$34,Parameters!$C$34*$A462,$A462&lt;=Parameters!$D$35,Parameters!$C$35*$A462,$A462&lt;=Parameters!$D$36,Parameters!$C$36*$A462,$A462&gt;Parameters!$D$36,Parameters!$C$37*$A462))</f>
        <v>62366.78</v>
      </c>
      <c r="G462" s="290">
        <f t="shared" si="240"/>
        <v>136.46997811816192</v>
      </c>
      <c r="H462" s="290" cm="1">
        <f t="array" ref="H462">IF(Parameters!$C$55="No",IF($A462&lt;=Parameters!$D$39,Parameters!$C$39*$A462,IF($A462&lt;=Parameters!$D$40,Parameters!$C$39*Parameters!$D$39+Parameters!$C$40*($A462-Parameters!$D$39),IF($A462&lt;=Parameters!$D$41,Parameters!$C$39*Parameters!$D$39+Parameters!$C$40*(Parameters!$D$40-Parameters!$D$39)+Parameters!$C$41*($A462-Parameters!$D$40),Parameters!$C$39*Parameters!$D$39+Parameters!$C$40*(Parameters!$D$40-Parameters!$D$39)+Parameters!$C$41*(Parameters!$D$41-Parameters!$D$40)+Parameters!$C$42*($A462-Parameters!$D$41)))),_xlfn.IFS($A462&lt;=Parameters!$D$39,Parameters!$C$39*$A462,$A462&lt;=Parameters!$D$40,Parameters!$C$40*$A462,$A462&lt;=Parameters!$D$41,Parameters!$C$41*$A462,$A462&gt;Parameters!$D$41,Parameters!$C$42*$A462))</f>
        <v>66324.72</v>
      </c>
      <c r="I462" s="290">
        <f t="shared" si="241"/>
        <v>145.13067833698031</v>
      </c>
      <c r="J462" s="290" cm="1">
        <f t="array" ref="J462">IF(Parameters!$D$55="No",IF($A462&lt;=Parameters!$F$23,Parameters!$E$23*$A462,IF($A462&lt;=Parameters!$F$24,Parameters!$E$23*Parameters!$F$23+Parameters!$E$24*($A462-Parameters!$F$23),IF($A462&lt;=Parameters!$F$25,Parameters!$E$23*Parameters!$F$23+Parameters!$E$24*(Parameters!$F$24-Parameters!$F$23)+Parameters!$E$25*($A462-Parameters!$F$24),Parameters!$E$23*Parameters!$F$23+Parameters!$E$24*(Parameters!$F$24-Parameters!$F$23)+Parameters!$E$25*(Parameters!$F$25-Parameters!$F$24)+Parameters!$E$26*($A462-Parameters!$F$25)))),_xlfn.IFS($A462&lt;=Parameters!$F$23,Parameters!$E$23*$A462,$A462&lt;=Parameters!$F$24,Parameters!$E$24*$A462,$A462&lt;=Parameters!$F$25,Parameters!$E$25*$A462,$A462&gt;Parameters!$F$25,Parameters!$E$26*$A462))</f>
        <v>48779.93</v>
      </c>
      <c r="K462" s="290">
        <f t="shared" si="217"/>
        <v>106.73945295404815</v>
      </c>
      <c r="L462" s="290" cm="1">
        <f t="array" ref="L462">IF(Parameters!$D$55="No",IF($A462&lt;=Parameters!$F$28,Parameters!$E$28*$A462,IF($A462&lt;=Parameters!$F$29,Parameters!$E$28*Parameters!$F$28+Parameters!$E$29*($A462-Parameters!$F$28),IF($A462&lt;=Parameters!$F$30,Parameters!$E$28*Parameters!$F$28+Parameters!$E$29*(Parameters!$F$29-Parameters!$F$28)+Parameters!$E$30*($A462-Parameters!$F$29),Parameters!$E$28*Parameters!$F$28+Parameters!$E$29*(Parameters!$F$29-Parameters!$F$28)+Parameters!$E$30*(Parameters!$F$30-Parameters!$F$29)+Parameters!$E$31*($A462-Parameters!$F$30)))),_xlfn.IFS($A462&lt;=Parameters!$F$28,Parameters!$E$28*$A462,$A462&lt;=Parameters!$F$29,Parameters!$E$29*$A462,$A462&lt;=Parameters!$F$30,Parameters!$E$30*$A462,$A462&gt;Parameters!$F$30,Parameters!$E$31*$A462))</f>
        <v>60312.020000000004</v>
      </c>
      <c r="M462" s="290">
        <f t="shared" si="218"/>
        <v>131.97378555798687</v>
      </c>
      <c r="N462" s="290" cm="1">
        <f t="array" ref="N462">IF(Parameters!$D$55="No",IF($A462&lt;=Parameters!$F$34,Parameters!$E$34*$A462,IF($A462&lt;=Parameters!$F$35,Parameters!$E$34*Parameters!$F$34+Parameters!$E$35*($A462-Parameters!$F$34),IF($A462&lt;=Parameters!$F$36,Parameters!$E$34*Parameters!$F$34+Parameters!$E$35*(Parameters!$F$35-Parameters!$F$34)+Parameters!$E$36*($A462-Parameters!$F$35),Parameters!$E$34*Parameters!$F$34+Parameters!$E$35*(Parameters!$F$35-Parameters!$F$34)+Parameters!$E$36*(Parameters!$F$36-Parameters!$F$35)+Parameters!$E$37*($A462-Parameters!$F$36)))),_xlfn.IFS($A462&lt;=Parameters!$F$34,Parameters!$E$34*$A462,$A462&lt;=Parameters!$F$35,Parameters!$E$35*$A462,$A462&lt;=Parameters!$F$36,Parameters!$E$36*$A462,$A462&gt;Parameters!$F$36,Parameters!$E$37*$A462))</f>
        <v>62366.78</v>
      </c>
      <c r="O462" s="290">
        <f t="shared" si="242"/>
        <v>136.46997811816192</v>
      </c>
      <c r="P462" s="290" cm="1">
        <f t="array" ref="P462">IF(Parameters!$D$55="No",IF($A462&lt;=Parameters!$F$39,Parameters!$E$39*$A462,IF($A462&lt;=Parameters!$F$40,Parameters!$E$39*Parameters!$F$39+Parameters!$E$40*($A462-Parameters!$F$39),IF($A462&lt;=Parameters!$F$41,Parameters!$E$39*Parameters!$F$39+Parameters!$E$40*(Parameters!$F$40-Parameters!$F$39)+Parameters!$E$41*($A462-Parameters!$F$40),Parameters!$E$39*Parameters!$F$39+Parameters!$E$40*(Parameters!$F$40-Parameters!$F$39)+Parameters!$E$41*(Parameters!$F$41-Parameters!$F$40)+Parameters!$E$42*($A462-Parameters!$F$41)))),_xlfn.IFS($A462&lt;=Parameters!$F$39,Parameters!$E$39*$A462,$A462&lt;=Parameters!$F$40,Parameters!$E$40*$A462,$A462&lt;=Parameters!$F$41,Parameters!$E$41*$A462,$A462&gt;Parameters!$F$41,Parameters!$E$42*$A462))</f>
        <v>66324.72</v>
      </c>
      <c r="Q462" s="290">
        <f t="shared" si="243"/>
        <v>145.13067833698031</v>
      </c>
      <c r="R462" s="290" cm="1">
        <f t="array" ref="R462">IF(Parameters!$E$55="No",IF($A462&lt;=Parameters!$H$23,Parameters!$G$23*$A462,IF($A462&lt;=Parameters!$H$24,Parameters!$G$23*Parameters!$H$23+Parameters!$G$24*($A462-Parameters!$H$23),IF($A462&lt;=Parameters!$H$25,Parameters!$G$23*Parameters!$H$23+Parameters!$G$24*(Parameters!$H$24-Parameters!$H$23)+Parameters!$G$25*($A462-Parameters!$H$24),Parameters!$G$23*Parameters!$H$23+Parameters!$G$24*(Parameters!$H$24-Parameters!$H$23)+Parameters!$G$25*(Parameters!$H$25-Parameters!$H$24)+Parameters!$G$26*($A462-Parameters!$H$25)))),_xlfn.IFS($A462&lt;=Parameters!$H$23,Parameters!$G$23*$A462,$A462&lt;=Parameters!$H$24,Parameters!$G$24*$A462,$A462&lt;=Parameters!$H$25,Parameters!$G$25*$A462,$A462&gt;Parameters!$H$25,Parameters!$G$26*$A462))</f>
        <v>48779.93</v>
      </c>
      <c r="S462" s="290">
        <f t="shared" si="219"/>
        <v>106.73945295404815</v>
      </c>
      <c r="T462" s="290" cm="1">
        <f t="array" ref="T462">IF(Parameters!$E$55="No",IF($A462&lt;=Parameters!$H$28,Parameters!$G$28*$A462,IF($A462&lt;=Parameters!$H$29,Parameters!$G$28*Parameters!$H$28+Parameters!$G$29*($A462-Parameters!$H$28),IF($A462&lt;=Parameters!$H$30,Parameters!$G$28*Parameters!$H$28+Parameters!$G$29*(Parameters!$H$29-Parameters!$H$28)+Parameters!$G$30*($A462-Parameters!$H$29),Parameters!$G$28*Parameters!$H$28+Parameters!$G$29*(Parameters!$H$29-Parameters!$H$28)+Parameters!$G$30*(Parameters!$H$30-Parameters!$H$29)+Parameters!$G$31*($A462-Parameters!$H$30)))),_xlfn.IFS($A462&lt;=Parameters!$H$28,Parameters!$G$28*$A462,$A462&lt;=Parameters!$H$29,Parameters!$G$29*$A462,$A462&lt;=Parameters!$H$30,Parameters!$G$30*$A462,$A462&gt;Parameters!$H$30,Parameters!$G$31*$A462))</f>
        <v>60312.020000000004</v>
      </c>
      <c r="U462" s="290">
        <f t="shared" si="220"/>
        <v>131.97378555798687</v>
      </c>
      <c r="V462" s="290" cm="1">
        <f t="array" ref="V462">IF(Parameters!$E$55="No",IF($A462&lt;=Parameters!$H$34,Parameters!$G$34*$A462,IF($A462&lt;=Parameters!$H$35,Parameters!$G$34*Parameters!$H$34+Parameters!$G$35*($A462-Parameters!$H$34),IF($A462&lt;=Parameters!$H$36,Parameters!$G$34*Parameters!$H$34+Parameters!$G$35*(Parameters!$H$35-Parameters!$H$34)+Parameters!$G$36*($A462-Parameters!$H$35),Parameters!$G$34*Parameters!$H$34+Parameters!$G$35*(Parameters!$H$35-Parameters!$H$34)+Parameters!$G$36*(Parameters!$H$36-Parameters!$H$35)+Parameters!$G$37*($A462-Parameters!$H$36)))),_xlfn.IFS($A462&lt;=Parameters!$H$34,Parameters!$G$34*$A462,$A462&lt;=Parameters!$H$35,Parameters!$G$35*$A462,$A462&lt;=Parameters!$H$36,Parameters!$G$36*$A462,$A462&gt;Parameters!$H$36,Parameters!$G$37*$A462))</f>
        <v>62366.78</v>
      </c>
      <c r="W462" s="290">
        <f t="shared" si="244"/>
        <v>136.46997811816192</v>
      </c>
      <c r="X462" s="290" cm="1">
        <f t="array" ref="X462">IF(Parameters!$E$55="No",IF($A462&lt;=Parameters!$H$39,Parameters!$G$39*$A462,IF($A462&lt;=Parameters!$H$40,Parameters!$G$39*Parameters!$H$39+Parameters!$G$40*($A462-Parameters!$H$39),IF($A462&lt;=Parameters!$H$41,Parameters!$G$39*Parameters!$H$39+Parameters!$G$40*(Parameters!$H$40-Parameters!$H$39)+Parameters!$G$41*($A462-Parameters!$H$40),Parameters!$G$39*Parameters!$H$39+Parameters!$G$40*(Parameters!$H$40-Parameters!$H$39)+Parameters!$G$41*(Parameters!$H$41-Parameters!$H$40)+Parameters!$G$42*($A462-Parameters!$H$41)))),_xlfn.IFS($A462&lt;=Parameters!$H$39,Parameters!$G$39*$A462,$A462&lt;=Parameters!$H$40,Parameters!$G$40*$A462,$A462&lt;=Parameters!$H$41,Parameters!$G$41*$A462,$A462&gt;Parameters!$H$41,Parameters!$G$42*$A462))</f>
        <v>66324.72</v>
      </c>
      <c r="Y462" s="290">
        <f t="shared" si="245"/>
        <v>145.13067833698031</v>
      </c>
      <c r="Z462" s="290" cm="1">
        <f t="array" ref="Z462">IF(Parameters!$F$55="No",IF($A462&lt;=Parameters!$J$23,Parameters!$I$23*$A462,IF($A462&lt;=Parameters!$J$24,Parameters!$I$23*Parameters!$J$23+Parameters!$I$24*($A462-Parameters!$J$23),IF($A462&lt;=Parameters!$J$25,Parameters!$I$23*Parameters!$J$23+Parameters!$I$24*(Parameters!$J$24-Parameters!$J$23)+Parameters!$I$25*($A462-Parameters!$J$24),Parameters!$I$23*Parameters!$J$23+Parameters!$I$24*(Parameters!$J$24-Parameters!$J$23)+Parameters!$I$25*(Parameters!$J$25-Parameters!$J$24)+Parameters!$I$26*($A462-Parameters!$J$25)))),_xlfn.IFS($A462&lt;=Parameters!$J$23,Parameters!$I$23*$A462,$A462&lt;=Parameters!$J$24,Parameters!$I$24*$A462,$A462&lt;=Parameters!$J$25,Parameters!$I$25*$A462,$A462&gt;Parameters!$J$25,Parameters!$I$26*$A462))</f>
        <v>48779.93</v>
      </c>
      <c r="AA462" s="290">
        <f t="shared" si="221"/>
        <v>106.73945295404815</v>
      </c>
      <c r="AB462" s="290" cm="1">
        <f t="array" ref="AB462">IF(Parameters!$F$55="No",IF($A462&lt;=Parameters!$J$28,Parameters!$I$28*$A462,IF($A462&lt;=Parameters!$J$29,Parameters!$I$28*Parameters!$J$28+Parameters!$I$29*($A462-Parameters!$J$28),IF($A462&lt;=Parameters!$J$30,Parameters!$I$28*Parameters!$J$28+Parameters!$I$29*(Parameters!$J$29-Parameters!$J$28)+Parameters!$I$30*($A462-Parameters!$J$29),Parameters!$I$28*Parameters!$J$28+Parameters!$I$29*(Parameters!$J$29-Parameters!$J$28)+Parameters!$I$30*(Parameters!$J$30-Parameters!$J$29)+Parameters!$I$31*($A462-Parameters!$J$30)))),_xlfn.IFS($A462&lt;=Parameters!$J$28,Parameters!$I$28*$A462,$A462&lt;=Parameters!$J$29,Parameters!$I$29*$A462,$A462&lt;=Parameters!$J$30,Parameters!$I$30*$A462,$A462&gt;Parameters!$J$30,Parameters!$I$31*$A462))</f>
        <v>60312.020000000004</v>
      </c>
      <c r="AC462" s="290">
        <f t="shared" si="222"/>
        <v>131.97378555798687</v>
      </c>
      <c r="AD462" s="290" cm="1">
        <f t="array" ref="AD462">IF(Parameters!$F$55="No",IF($A462&lt;=Parameters!$J$34,Parameters!$I$34*$A462,IF($A462&lt;=Parameters!$J$35,Parameters!$I$34*Parameters!$J$34+Parameters!$I$35*($A462-Parameters!$J$34),IF($A462&lt;=Parameters!$J$36,Parameters!$I$34*Parameters!$J$34+Parameters!$I$35*(Parameters!$J$35-Parameters!$J$34)+Parameters!$I$36*($A462-Parameters!$J$35),Parameters!$I$34*Parameters!$J$34+Parameters!$I$35*(Parameters!$J$35-Parameters!$J$34)+Parameters!$I$36*(Parameters!$J$36-Parameters!$J$35)+Parameters!$I$37*($A462-Parameters!$J$36)))),_xlfn.IFS($A462&lt;=Parameters!$J$34,Parameters!$I$34*$A462,$A462&lt;=Parameters!$J$35,Parameters!$I$35*$A462,$A462&lt;=Parameters!$J$36,Parameters!$I$36*$A462,$A462&gt;Parameters!$J$36,Parameters!$I$37*$A462))</f>
        <v>62366.78</v>
      </c>
      <c r="AE462" s="290">
        <f t="shared" si="246"/>
        <v>136.46997811816192</v>
      </c>
      <c r="AF462" s="290" cm="1">
        <f t="array" ref="AF462">IF(Parameters!$F$55="No",IF($A462&lt;=Parameters!$J$39,Parameters!$I$39*$A462,IF($A462&lt;=Parameters!$J$40,Parameters!$I$39*Parameters!$J$39+Parameters!$I$40*($A462-Parameters!$J$39),IF($A462&lt;=Parameters!$J$41,Parameters!$I$39*Parameters!$J$39+Parameters!$I$40*(Parameters!$J$40-Parameters!$J$39)+Parameters!$I$41*($A462-Parameters!$J$40),Parameters!$I$39*Parameters!$J$39+Parameters!$I$40*(Parameters!$J$40-Parameters!$J$39)+Parameters!$I$41*(Parameters!$J$41-Parameters!$J$40)+Parameters!$I$42*($A462-Parameters!$J$41)))),_xlfn.IFS($A462&lt;=Parameters!$J$39,Parameters!$I$39*$A462,$A462&lt;=Parameters!$J$40,Parameters!$I$40*$A462,$A462&lt;=Parameters!$J$41,Parameters!$I$41*$A462,$A462&gt;Parameters!$J$41,Parameters!$I$42*$A462))</f>
        <v>66324.72</v>
      </c>
      <c r="AG462" s="290">
        <f t="shared" si="247"/>
        <v>145.13067833698031</v>
      </c>
      <c r="AI462" s="428">
        <f t="shared" si="223"/>
        <v>136.48999999999796</v>
      </c>
      <c r="AJ462" s="428">
        <f t="shared" si="224"/>
        <v>159.36000000000058</v>
      </c>
      <c r="AK462" s="428">
        <f t="shared" si="225"/>
        <v>143.54000000000087</v>
      </c>
      <c r="AL462" s="428">
        <f t="shared" si="226"/>
        <v>158.45999999999185</v>
      </c>
      <c r="AM462" s="428">
        <f t="shared" si="227"/>
        <v>136.48999999999796</v>
      </c>
      <c r="AN462" s="428">
        <f t="shared" si="228"/>
        <v>159.36000000000058</v>
      </c>
      <c r="AO462" s="428">
        <f t="shared" si="229"/>
        <v>143.54000000000087</v>
      </c>
      <c r="AP462" s="428">
        <f t="shared" si="230"/>
        <v>158.45999999999185</v>
      </c>
      <c r="AQ462" s="428">
        <f t="shared" si="231"/>
        <v>136.48999999999796</v>
      </c>
      <c r="AR462" s="428">
        <f t="shared" si="232"/>
        <v>159.36000000000058</v>
      </c>
      <c r="AS462" s="428">
        <f t="shared" si="233"/>
        <v>143.54000000000087</v>
      </c>
      <c r="AT462" s="428">
        <f t="shared" si="234"/>
        <v>158.45999999999185</v>
      </c>
      <c r="AU462" s="428">
        <f t="shared" si="235"/>
        <v>136.48999999999796</v>
      </c>
      <c r="AV462" s="428">
        <f t="shared" si="236"/>
        <v>159.36000000000058</v>
      </c>
      <c r="AW462" s="428">
        <f t="shared" si="237"/>
        <v>143.54000000000087</v>
      </c>
      <c r="AX462" s="428">
        <f t="shared" si="238"/>
        <v>158.45999999999185</v>
      </c>
    </row>
    <row r="463">
      <c r="A463" s="413">
        <v>458</v>
      </c>
      <c r="B463" s="290" cm="1">
        <f t="array" ref="B463">IF(Parameters!$C$55="No",IF($A463&lt;=Parameters!$D$23,Parameters!$C$23*$A463,IF($A463&lt;=Parameters!$D$24,Parameters!$C$23*Parameters!$D$23+Parameters!$C$24*($A463-Parameters!$D$23),IF($A463&lt;=Parameters!$D$25,Parameters!$C$23*Parameters!$D$23+Parameters!$C$24*(Parameters!$D$24-Parameters!$D$23)+Parameters!$C$25*($A463-Parameters!$D$24),Parameters!$C$23*Parameters!$D$23+Parameters!$C$24*(Parameters!$D$24-Parameters!$D$23)+Parameters!$C$25*(Parameters!$D$25-Parameters!$D$24)+Parameters!$C$26*($A463-Parameters!$D$25)))),_xlfn.IFS($A463&lt;=Parameters!$D$23,Parameters!$C$23*$A463,$A463&lt;=Parameters!$D$24,Parameters!$C$24*$A463,$A463&lt;=Parameters!$D$25,Parameters!$C$25*$A463,$A463&gt;Parameters!$D$25,Parameters!$C$26*$A463))</f>
        <v>48916.42</v>
      </c>
      <c r="C463" s="290">
        <f t="shared" si="239"/>
        <v>106.80441048034935</v>
      </c>
      <c r="D463" s="290" cm="1">
        <f t="array" ref="D463">IF(Parameters!$C$55="No",IF($A463&lt;=Parameters!$D$28,Parameters!$C$28*$A463,IF($A463&lt;=Parameters!$D$29,Parameters!$C$28*Parameters!$D$28+Parameters!$C$29*($A463-Parameters!$D$28),IF($A463&lt;=Parameters!$D$30,Parameters!$C$28*Parameters!$D$28+Parameters!$C$29*(Parameters!$D$29-Parameters!$D$28)+Parameters!$C$30*($A463-Parameters!$D$29),Parameters!$C$28*Parameters!$D$28+Parameters!$C$29*(Parameters!$D$29-Parameters!$D$28)+Parameters!$C$30*(Parameters!$D$30-Parameters!$D$29)+Parameters!$C$31*($A463-Parameters!$D$30)))),_xlfn.IFS($A463&lt;=Parameters!$D$28,Parameters!$C$28*$A463,$A463&lt;=Parameters!$D$29,Parameters!$C$29*$A463,$A463&lt;=Parameters!$D$30,Parameters!$C$30*$A463,$A463&gt;Parameters!$D$30,Parameters!$C$31*$A463))</f>
        <v>60471.380000000005</v>
      </c>
      <c r="E463" s="290">
        <f t="shared" si="239"/>
        <v>132.03358078602622</v>
      </c>
      <c r="F463" s="290" cm="1">
        <f t="array" ref="F463">IF(Parameters!$C$55="No",IF($A463&lt;=Parameters!$D$34,Parameters!$C$34*$A463,IF($A463&lt;=Parameters!$D$35,Parameters!$C$34*Parameters!$D$34+Parameters!$C$35*($A463-Parameters!$D$34),IF($A463&lt;=Parameters!$D$36,Parameters!$C$34*Parameters!$D$34+Parameters!$C$35*(Parameters!$D$35-Parameters!$D$34)+Parameters!$C$36*($A463-Parameters!$D$35),Parameters!$C$34*Parameters!$D$34+Parameters!$C$35*(Parameters!$D$35-Parameters!$D$34)+Parameters!$C$36*(Parameters!$D$36-Parameters!$D$35)+Parameters!$C$37*($A463-Parameters!$D$36)))),_xlfn.IFS($A463&lt;=Parameters!$D$34,Parameters!$C$34*$A463,$A463&lt;=Parameters!$D$35,Parameters!$C$35*$A463,$A463&lt;=Parameters!$D$36,Parameters!$C$36*$A463,$A463&gt;Parameters!$D$36,Parameters!$C$37*$A463))</f>
        <v>62510.32</v>
      </c>
      <c r="G463" s="290">
        <f t="shared" si="240"/>
        <v>136.48541484716156</v>
      </c>
      <c r="H463" s="290" cm="1">
        <f t="array" ref="H463">IF(Parameters!$C$55="No",IF($A463&lt;=Parameters!$D$39,Parameters!$C$39*$A463,IF($A463&lt;=Parameters!$D$40,Parameters!$C$39*Parameters!$D$39+Parameters!$C$40*($A463-Parameters!$D$39),IF($A463&lt;=Parameters!$D$41,Parameters!$C$39*Parameters!$D$39+Parameters!$C$40*(Parameters!$D$40-Parameters!$D$39)+Parameters!$C$41*($A463-Parameters!$D$40),Parameters!$C$39*Parameters!$D$39+Parameters!$C$40*(Parameters!$D$40-Parameters!$D$39)+Parameters!$C$41*(Parameters!$D$41-Parameters!$D$40)+Parameters!$C$42*($A463-Parameters!$D$41)))),_xlfn.IFS($A463&lt;=Parameters!$D$39,Parameters!$C$39*$A463,$A463&lt;=Parameters!$D$40,Parameters!$C$40*$A463,$A463&lt;=Parameters!$D$41,Parameters!$C$41*$A463,$A463&gt;Parameters!$D$41,Parameters!$C$42*$A463))</f>
        <v>66483.179999999993</v>
      </c>
      <c r="I463" s="290">
        <f t="shared" si="241"/>
        <v>145.15978165938864</v>
      </c>
      <c r="J463" s="290" cm="1">
        <f t="array" ref="J463">IF(Parameters!$D$55="No",IF($A463&lt;=Parameters!$F$23,Parameters!$E$23*$A463,IF($A463&lt;=Parameters!$F$24,Parameters!$E$23*Parameters!$F$23+Parameters!$E$24*($A463-Parameters!$F$23),IF($A463&lt;=Parameters!$F$25,Parameters!$E$23*Parameters!$F$23+Parameters!$E$24*(Parameters!$F$24-Parameters!$F$23)+Parameters!$E$25*($A463-Parameters!$F$24),Parameters!$E$23*Parameters!$F$23+Parameters!$E$24*(Parameters!$F$24-Parameters!$F$23)+Parameters!$E$25*(Parameters!$F$25-Parameters!$F$24)+Parameters!$E$26*($A463-Parameters!$F$25)))),_xlfn.IFS($A463&lt;=Parameters!$F$23,Parameters!$E$23*$A463,$A463&lt;=Parameters!$F$24,Parameters!$E$24*$A463,$A463&lt;=Parameters!$F$25,Parameters!$E$25*$A463,$A463&gt;Parameters!$F$25,Parameters!$E$26*$A463))</f>
        <v>48916.42</v>
      </c>
      <c r="K463" s="290">
        <f t="shared" si="217"/>
        <v>106.80441048034935</v>
      </c>
      <c r="L463" s="290" cm="1">
        <f t="array" ref="L463">IF(Parameters!$D$55="No",IF($A463&lt;=Parameters!$F$28,Parameters!$E$28*$A463,IF($A463&lt;=Parameters!$F$29,Parameters!$E$28*Parameters!$F$28+Parameters!$E$29*($A463-Parameters!$F$28),IF($A463&lt;=Parameters!$F$30,Parameters!$E$28*Parameters!$F$28+Parameters!$E$29*(Parameters!$F$29-Parameters!$F$28)+Parameters!$E$30*($A463-Parameters!$F$29),Parameters!$E$28*Parameters!$F$28+Parameters!$E$29*(Parameters!$F$29-Parameters!$F$28)+Parameters!$E$30*(Parameters!$F$30-Parameters!$F$29)+Parameters!$E$31*($A463-Parameters!$F$30)))),_xlfn.IFS($A463&lt;=Parameters!$F$28,Parameters!$E$28*$A463,$A463&lt;=Parameters!$F$29,Parameters!$E$29*$A463,$A463&lt;=Parameters!$F$30,Parameters!$E$30*$A463,$A463&gt;Parameters!$F$30,Parameters!$E$31*$A463))</f>
        <v>60471.380000000005</v>
      </c>
      <c r="M463" s="290">
        <f t="shared" si="218"/>
        <v>132.03358078602622</v>
      </c>
      <c r="N463" s="290" cm="1">
        <f t="array" ref="N463">IF(Parameters!$D$55="No",IF($A463&lt;=Parameters!$F$34,Parameters!$E$34*$A463,IF($A463&lt;=Parameters!$F$35,Parameters!$E$34*Parameters!$F$34+Parameters!$E$35*($A463-Parameters!$F$34),IF($A463&lt;=Parameters!$F$36,Parameters!$E$34*Parameters!$F$34+Parameters!$E$35*(Parameters!$F$35-Parameters!$F$34)+Parameters!$E$36*($A463-Parameters!$F$35),Parameters!$E$34*Parameters!$F$34+Parameters!$E$35*(Parameters!$F$35-Parameters!$F$34)+Parameters!$E$36*(Parameters!$F$36-Parameters!$F$35)+Parameters!$E$37*($A463-Parameters!$F$36)))),_xlfn.IFS($A463&lt;=Parameters!$F$34,Parameters!$E$34*$A463,$A463&lt;=Parameters!$F$35,Parameters!$E$35*$A463,$A463&lt;=Parameters!$F$36,Parameters!$E$36*$A463,$A463&gt;Parameters!$F$36,Parameters!$E$37*$A463))</f>
        <v>62510.32</v>
      </c>
      <c r="O463" s="290">
        <f t="shared" si="242"/>
        <v>136.48541484716156</v>
      </c>
      <c r="P463" s="290" cm="1">
        <f t="array" ref="P463">IF(Parameters!$D$55="No",IF($A463&lt;=Parameters!$F$39,Parameters!$E$39*$A463,IF($A463&lt;=Parameters!$F$40,Parameters!$E$39*Parameters!$F$39+Parameters!$E$40*($A463-Parameters!$F$39),IF($A463&lt;=Parameters!$F$41,Parameters!$E$39*Parameters!$F$39+Parameters!$E$40*(Parameters!$F$40-Parameters!$F$39)+Parameters!$E$41*($A463-Parameters!$F$40),Parameters!$E$39*Parameters!$F$39+Parameters!$E$40*(Parameters!$F$40-Parameters!$F$39)+Parameters!$E$41*(Parameters!$F$41-Parameters!$F$40)+Parameters!$E$42*($A463-Parameters!$F$41)))),_xlfn.IFS($A463&lt;=Parameters!$F$39,Parameters!$E$39*$A463,$A463&lt;=Parameters!$F$40,Parameters!$E$40*$A463,$A463&lt;=Parameters!$F$41,Parameters!$E$41*$A463,$A463&gt;Parameters!$F$41,Parameters!$E$42*$A463))</f>
        <v>66483.179999999993</v>
      </c>
      <c r="Q463" s="290">
        <f t="shared" si="243"/>
        <v>145.15978165938864</v>
      </c>
      <c r="R463" s="290" cm="1">
        <f t="array" ref="R463">IF(Parameters!$E$55="No",IF($A463&lt;=Parameters!$H$23,Parameters!$G$23*$A463,IF($A463&lt;=Parameters!$H$24,Parameters!$G$23*Parameters!$H$23+Parameters!$G$24*($A463-Parameters!$H$23),IF($A463&lt;=Parameters!$H$25,Parameters!$G$23*Parameters!$H$23+Parameters!$G$24*(Parameters!$H$24-Parameters!$H$23)+Parameters!$G$25*($A463-Parameters!$H$24),Parameters!$G$23*Parameters!$H$23+Parameters!$G$24*(Parameters!$H$24-Parameters!$H$23)+Parameters!$G$25*(Parameters!$H$25-Parameters!$H$24)+Parameters!$G$26*($A463-Parameters!$H$25)))),_xlfn.IFS($A463&lt;=Parameters!$H$23,Parameters!$G$23*$A463,$A463&lt;=Parameters!$H$24,Parameters!$G$24*$A463,$A463&lt;=Parameters!$H$25,Parameters!$G$25*$A463,$A463&gt;Parameters!$H$25,Parameters!$G$26*$A463))</f>
        <v>48916.42</v>
      </c>
      <c r="S463" s="290">
        <f t="shared" si="219"/>
        <v>106.80441048034935</v>
      </c>
      <c r="T463" s="290" cm="1">
        <f t="array" ref="T463">IF(Parameters!$E$55="No",IF($A463&lt;=Parameters!$H$28,Parameters!$G$28*$A463,IF($A463&lt;=Parameters!$H$29,Parameters!$G$28*Parameters!$H$28+Parameters!$G$29*($A463-Parameters!$H$28),IF($A463&lt;=Parameters!$H$30,Parameters!$G$28*Parameters!$H$28+Parameters!$G$29*(Parameters!$H$29-Parameters!$H$28)+Parameters!$G$30*($A463-Parameters!$H$29),Parameters!$G$28*Parameters!$H$28+Parameters!$G$29*(Parameters!$H$29-Parameters!$H$28)+Parameters!$G$30*(Parameters!$H$30-Parameters!$H$29)+Parameters!$G$31*($A463-Parameters!$H$30)))),_xlfn.IFS($A463&lt;=Parameters!$H$28,Parameters!$G$28*$A463,$A463&lt;=Parameters!$H$29,Parameters!$G$29*$A463,$A463&lt;=Parameters!$H$30,Parameters!$G$30*$A463,$A463&gt;Parameters!$H$30,Parameters!$G$31*$A463))</f>
        <v>60471.380000000005</v>
      </c>
      <c r="U463" s="290">
        <f t="shared" si="220"/>
        <v>132.03358078602622</v>
      </c>
      <c r="V463" s="290" cm="1">
        <f t="array" ref="V463">IF(Parameters!$E$55="No",IF($A463&lt;=Parameters!$H$34,Parameters!$G$34*$A463,IF($A463&lt;=Parameters!$H$35,Parameters!$G$34*Parameters!$H$34+Parameters!$G$35*($A463-Parameters!$H$34),IF($A463&lt;=Parameters!$H$36,Parameters!$G$34*Parameters!$H$34+Parameters!$G$35*(Parameters!$H$35-Parameters!$H$34)+Parameters!$G$36*($A463-Parameters!$H$35),Parameters!$G$34*Parameters!$H$34+Parameters!$G$35*(Parameters!$H$35-Parameters!$H$34)+Parameters!$G$36*(Parameters!$H$36-Parameters!$H$35)+Parameters!$G$37*($A463-Parameters!$H$36)))),_xlfn.IFS($A463&lt;=Parameters!$H$34,Parameters!$G$34*$A463,$A463&lt;=Parameters!$H$35,Parameters!$G$35*$A463,$A463&lt;=Parameters!$H$36,Parameters!$G$36*$A463,$A463&gt;Parameters!$H$36,Parameters!$G$37*$A463))</f>
        <v>62510.32</v>
      </c>
      <c r="W463" s="290">
        <f t="shared" si="244"/>
        <v>136.48541484716156</v>
      </c>
      <c r="X463" s="290" cm="1">
        <f t="array" ref="X463">IF(Parameters!$E$55="No",IF($A463&lt;=Parameters!$H$39,Parameters!$G$39*$A463,IF($A463&lt;=Parameters!$H$40,Parameters!$G$39*Parameters!$H$39+Parameters!$G$40*($A463-Parameters!$H$39),IF($A463&lt;=Parameters!$H$41,Parameters!$G$39*Parameters!$H$39+Parameters!$G$40*(Parameters!$H$40-Parameters!$H$39)+Parameters!$G$41*($A463-Parameters!$H$40),Parameters!$G$39*Parameters!$H$39+Parameters!$G$40*(Parameters!$H$40-Parameters!$H$39)+Parameters!$G$41*(Parameters!$H$41-Parameters!$H$40)+Parameters!$G$42*($A463-Parameters!$H$41)))),_xlfn.IFS($A463&lt;=Parameters!$H$39,Parameters!$G$39*$A463,$A463&lt;=Parameters!$H$40,Parameters!$G$40*$A463,$A463&lt;=Parameters!$H$41,Parameters!$G$41*$A463,$A463&gt;Parameters!$H$41,Parameters!$G$42*$A463))</f>
        <v>66483.179999999993</v>
      </c>
      <c r="Y463" s="290">
        <f t="shared" si="245"/>
        <v>145.15978165938864</v>
      </c>
      <c r="Z463" s="290" cm="1">
        <f t="array" ref="Z463">IF(Parameters!$F$55="No",IF($A463&lt;=Parameters!$J$23,Parameters!$I$23*$A463,IF($A463&lt;=Parameters!$J$24,Parameters!$I$23*Parameters!$J$23+Parameters!$I$24*($A463-Parameters!$J$23),IF($A463&lt;=Parameters!$J$25,Parameters!$I$23*Parameters!$J$23+Parameters!$I$24*(Parameters!$J$24-Parameters!$J$23)+Parameters!$I$25*($A463-Parameters!$J$24),Parameters!$I$23*Parameters!$J$23+Parameters!$I$24*(Parameters!$J$24-Parameters!$J$23)+Parameters!$I$25*(Parameters!$J$25-Parameters!$J$24)+Parameters!$I$26*($A463-Parameters!$J$25)))),_xlfn.IFS($A463&lt;=Parameters!$J$23,Parameters!$I$23*$A463,$A463&lt;=Parameters!$J$24,Parameters!$I$24*$A463,$A463&lt;=Parameters!$J$25,Parameters!$I$25*$A463,$A463&gt;Parameters!$J$25,Parameters!$I$26*$A463))</f>
        <v>48916.42</v>
      </c>
      <c r="AA463" s="290">
        <f t="shared" si="221"/>
        <v>106.80441048034935</v>
      </c>
      <c r="AB463" s="290" cm="1">
        <f t="array" ref="AB463">IF(Parameters!$F$55="No",IF($A463&lt;=Parameters!$J$28,Parameters!$I$28*$A463,IF($A463&lt;=Parameters!$J$29,Parameters!$I$28*Parameters!$J$28+Parameters!$I$29*($A463-Parameters!$J$28),IF($A463&lt;=Parameters!$J$30,Parameters!$I$28*Parameters!$J$28+Parameters!$I$29*(Parameters!$J$29-Parameters!$J$28)+Parameters!$I$30*($A463-Parameters!$J$29),Parameters!$I$28*Parameters!$J$28+Parameters!$I$29*(Parameters!$J$29-Parameters!$J$28)+Parameters!$I$30*(Parameters!$J$30-Parameters!$J$29)+Parameters!$I$31*($A463-Parameters!$J$30)))),_xlfn.IFS($A463&lt;=Parameters!$J$28,Parameters!$I$28*$A463,$A463&lt;=Parameters!$J$29,Parameters!$I$29*$A463,$A463&lt;=Parameters!$J$30,Parameters!$I$30*$A463,$A463&gt;Parameters!$J$30,Parameters!$I$31*$A463))</f>
        <v>60471.380000000005</v>
      </c>
      <c r="AC463" s="290">
        <f t="shared" si="222"/>
        <v>132.03358078602622</v>
      </c>
      <c r="AD463" s="290" cm="1">
        <f t="array" ref="AD463">IF(Parameters!$F$55="No",IF($A463&lt;=Parameters!$J$34,Parameters!$I$34*$A463,IF($A463&lt;=Parameters!$J$35,Parameters!$I$34*Parameters!$J$34+Parameters!$I$35*($A463-Parameters!$J$34),IF($A463&lt;=Parameters!$J$36,Parameters!$I$34*Parameters!$J$34+Parameters!$I$35*(Parameters!$J$35-Parameters!$J$34)+Parameters!$I$36*($A463-Parameters!$J$35),Parameters!$I$34*Parameters!$J$34+Parameters!$I$35*(Parameters!$J$35-Parameters!$J$34)+Parameters!$I$36*(Parameters!$J$36-Parameters!$J$35)+Parameters!$I$37*($A463-Parameters!$J$36)))),_xlfn.IFS($A463&lt;=Parameters!$J$34,Parameters!$I$34*$A463,$A463&lt;=Parameters!$J$35,Parameters!$I$35*$A463,$A463&lt;=Parameters!$J$36,Parameters!$I$36*$A463,$A463&gt;Parameters!$J$36,Parameters!$I$37*$A463))</f>
        <v>62510.32</v>
      </c>
      <c r="AE463" s="290">
        <f t="shared" si="246"/>
        <v>136.48541484716156</v>
      </c>
      <c r="AF463" s="290" cm="1">
        <f t="array" ref="AF463">IF(Parameters!$F$55="No",IF($A463&lt;=Parameters!$J$39,Parameters!$I$39*$A463,IF($A463&lt;=Parameters!$J$40,Parameters!$I$39*Parameters!$J$39+Parameters!$I$40*($A463-Parameters!$J$39),IF($A463&lt;=Parameters!$J$41,Parameters!$I$39*Parameters!$J$39+Parameters!$I$40*(Parameters!$J$40-Parameters!$J$39)+Parameters!$I$41*($A463-Parameters!$J$40),Parameters!$I$39*Parameters!$J$39+Parameters!$I$40*(Parameters!$J$40-Parameters!$J$39)+Parameters!$I$41*(Parameters!$J$41-Parameters!$J$40)+Parameters!$I$42*($A463-Parameters!$J$41)))),_xlfn.IFS($A463&lt;=Parameters!$J$39,Parameters!$I$39*$A463,$A463&lt;=Parameters!$J$40,Parameters!$I$40*$A463,$A463&lt;=Parameters!$J$41,Parameters!$I$41*$A463,$A463&gt;Parameters!$J$41,Parameters!$I$42*$A463))</f>
        <v>66483.179999999993</v>
      </c>
      <c r="AG463" s="290">
        <f t="shared" si="247"/>
        <v>145.15978165938864</v>
      </c>
      <c r="AI463" s="428">
        <f t="shared" si="223"/>
        <v>136.48999999999796</v>
      </c>
      <c r="AJ463" s="428">
        <f t="shared" si="224"/>
        <v>159.36000000000058</v>
      </c>
      <c r="AK463" s="428">
        <f t="shared" si="225"/>
        <v>143.54000000000087</v>
      </c>
      <c r="AL463" s="428">
        <f t="shared" si="226"/>
        <v>158.45999999999185</v>
      </c>
      <c r="AM463" s="428">
        <f t="shared" si="227"/>
        <v>136.48999999999796</v>
      </c>
      <c r="AN463" s="428">
        <f t="shared" si="228"/>
        <v>159.36000000000058</v>
      </c>
      <c r="AO463" s="428">
        <f t="shared" si="229"/>
        <v>143.54000000000087</v>
      </c>
      <c r="AP463" s="428">
        <f t="shared" si="230"/>
        <v>158.45999999999185</v>
      </c>
      <c r="AQ463" s="428">
        <f t="shared" si="231"/>
        <v>136.48999999999796</v>
      </c>
      <c r="AR463" s="428">
        <f t="shared" si="232"/>
        <v>159.36000000000058</v>
      </c>
      <c r="AS463" s="428">
        <f t="shared" si="233"/>
        <v>143.54000000000087</v>
      </c>
      <c r="AT463" s="428">
        <f t="shared" si="234"/>
        <v>158.45999999999185</v>
      </c>
      <c r="AU463" s="428">
        <f t="shared" si="235"/>
        <v>136.48999999999796</v>
      </c>
      <c r="AV463" s="428">
        <f t="shared" si="236"/>
        <v>159.36000000000058</v>
      </c>
      <c r="AW463" s="428">
        <f t="shared" si="237"/>
        <v>143.54000000000087</v>
      </c>
      <c r="AX463" s="428">
        <f t="shared" si="238"/>
        <v>158.45999999999185</v>
      </c>
    </row>
    <row r="464">
      <c r="A464" s="413">
        <v>459</v>
      </c>
      <c r="B464" s="290" cm="1">
        <f t="array" ref="B464">IF(Parameters!$C$55="No",IF($A464&lt;=Parameters!$D$23,Parameters!$C$23*$A464,IF($A464&lt;=Parameters!$D$24,Parameters!$C$23*Parameters!$D$23+Parameters!$C$24*($A464-Parameters!$D$23),IF($A464&lt;=Parameters!$D$25,Parameters!$C$23*Parameters!$D$23+Parameters!$C$24*(Parameters!$D$24-Parameters!$D$23)+Parameters!$C$25*($A464-Parameters!$D$24),Parameters!$C$23*Parameters!$D$23+Parameters!$C$24*(Parameters!$D$24-Parameters!$D$23)+Parameters!$C$25*(Parameters!$D$25-Parameters!$D$24)+Parameters!$C$26*($A464-Parameters!$D$25)))),_xlfn.IFS($A464&lt;=Parameters!$D$23,Parameters!$C$23*$A464,$A464&lt;=Parameters!$D$24,Parameters!$C$24*$A464,$A464&lt;=Parameters!$D$25,Parameters!$C$25*$A464,$A464&gt;Parameters!$D$25,Parameters!$C$26*$A464))</f>
        <v>49052.91</v>
      </c>
      <c r="C464" s="290">
        <f t="shared" si="239"/>
        <v>106.86908496732026</v>
      </c>
      <c r="D464" s="290" cm="1">
        <f t="array" ref="D464">IF(Parameters!$C$55="No",IF($A464&lt;=Parameters!$D$28,Parameters!$C$28*$A464,IF($A464&lt;=Parameters!$D$29,Parameters!$C$28*Parameters!$D$28+Parameters!$C$29*($A464-Parameters!$D$28),IF($A464&lt;=Parameters!$D$30,Parameters!$C$28*Parameters!$D$28+Parameters!$C$29*(Parameters!$D$29-Parameters!$D$28)+Parameters!$C$30*($A464-Parameters!$D$29),Parameters!$C$28*Parameters!$D$28+Parameters!$C$29*(Parameters!$D$29-Parameters!$D$28)+Parameters!$C$30*(Parameters!$D$30-Parameters!$D$29)+Parameters!$C$31*($A464-Parameters!$D$30)))),_xlfn.IFS($A464&lt;=Parameters!$D$28,Parameters!$C$28*$A464,$A464&lt;=Parameters!$D$29,Parameters!$C$29*$A464,$A464&lt;=Parameters!$D$30,Parameters!$C$30*$A464,$A464&gt;Parameters!$D$30,Parameters!$C$31*$A464))</f>
        <v>60630.740000000005</v>
      </c>
      <c r="E464" s="290">
        <f t="shared" si="239"/>
        <v>132.09311546840959</v>
      </c>
      <c r="F464" s="290" cm="1">
        <f t="array" ref="F464">IF(Parameters!$C$55="No",IF($A464&lt;=Parameters!$D$34,Parameters!$C$34*$A464,IF($A464&lt;=Parameters!$D$35,Parameters!$C$34*Parameters!$D$34+Parameters!$C$35*($A464-Parameters!$D$34),IF($A464&lt;=Parameters!$D$36,Parameters!$C$34*Parameters!$D$34+Parameters!$C$35*(Parameters!$D$35-Parameters!$D$34)+Parameters!$C$36*($A464-Parameters!$D$35),Parameters!$C$34*Parameters!$D$34+Parameters!$C$35*(Parameters!$D$35-Parameters!$D$34)+Parameters!$C$36*(Parameters!$D$36-Parameters!$D$35)+Parameters!$C$37*($A464-Parameters!$D$36)))),_xlfn.IFS($A464&lt;=Parameters!$D$34,Parameters!$C$34*$A464,$A464&lt;=Parameters!$D$35,Parameters!$C$35*$A464,$A464&lt;=Parameters!$D$36,Parameters!$C$36*$A464,$A464&gt;Parameters!$D$36,Parameters!$C$37*$A464))</f>
        <v>62653.86</v>
      </c>
      <c r="G464" s="290">
        <f t="shared" si="240"/>
        <v>136.50078431372549</v>
      </c>
      <c r="H464" s="290" cm="1">
        <f t="array" ref="H464">IF(Parameters!$C$55="No",IF($A464&lt;=Parameters!$D$39,Parameters!$C$39*$A464,IF($A464&lt;=Parameters!$D$40,Parameters!$C$39*Parameters!$D$39+Parameters!$C$40*($A464-Parameters!$D$39),IF($A464&lt;=Parameters!$D$41,Parameters!$C$39*Parameters!$D$39+Parameters!$C$40*(Parameters!$D$40-Parameters!$D$39)+Parameters!$C$41*($A464-Parameters!$D$40),Parameters!$C$39*Parameters!$D$39+Parameters!$C$40*(Parameters!$D$40-Parameters!$D$39)+Parameters!$C$41*(Parameters!$D$41-Parameters!$D$40)+Parameters!$C$42*($A464-Parameters!$D$41)))),_xlfn.IFS($A464&lt;=Parameters!$D$39,Parameters!$C$39*$A464,$A464&lt;=Parameters!$D$40,Parameters!$C$40*$A464,$A464&lt;=Parameters!$D$41,Parameters!$C$41*$A464,$A464&gt;Parameters!$D$41,Parameters!$C$42*$A464))</f>
        <v>66641.64</v>
      </c>
      <c r="I464" s="290">
        <f t="shared" si="241"/>
        <v>145.18875816993463</v>
      </c>
      <c r="J464" s="290" cm="1">
        <f t="array" ref="J464">IF(Parameters!$D$55="No",IF($A464&lt;=Parameters!$F$23,Parameters!$E$23*$A464,IF($A464&lt;=Parameters!$F$24,Parameters!$E$23*Parameters!$F$23+Parameters!$E$24*($A464-Parameters!$F$23),IF($A464&lt;=Parameters!$F$25,Parameters!$E$23*Parameters!$F$23+Parameters!$E$24*(Parameters!$F$24-Parameters!$F$23)+Parameters!$E$25*($A464-Parameters!$F$24),Parameters!$E$23*Parameters!$F$23+Parameters!$E$24*(Parameters!$F$24-Parameters!$F$23)+Parameters!$E$25*(Parameters!$F$25-Parameters!$F$24)+Parameters!$E$26*($A464-Parameters!$F$25)))),_xlfn.IFS($A464&lt;=Parameters!$F$23,Parameters!$E$23*$A464,$A464&lt;=Parameters!$F$24,Parameters!$E$24*$A464,$A464&lt;=Parameters!$F$25,Parameters!$E$25*$A464,$A464&gt;Parameters!$F$25,Parameters!$E$26*$A464))</f>
        <v>49052.91</v>
      </c>
      <c r="K464" s="290">
        <f t="shared" si="217"/>
        <v>106.86908496732026</v>
      </c>
      <c r="L464" s="290" cm="1">
        <f t="array" ref="L464">IF(Parameters!$D$55="No",IF($A464&lt;=Parameters!$F$28,Parameters!$E$28*$A464,IF($A464&lt;=Parameters!$F$29,Parameters!$E$28*Parameters!$F$28+Parameters!$E$29*($A464-Parameters!$F$28),IF($A464&lt;=Parameters!$F$30,Parameters!$E$28*Parameters!$F$28+Parameters!$E$29*(Parameters!$F$29-Parameters!$F$28)+Parameters!$E$30*($A464-Parameters!$F$29),Parameters!$E$28*Parameters!$F$28+Parameters!$E$29*(Parameters!$F$29-Parameters!$F$28)+Parameters!$E$30*(Parameters!$F$30-Parameters!$F$29)+Parameters!$E$31*($A464-Parameters!$F$30)))),_xlfn.IFS($A464&lt;=Parameters!$F$28,Parameters!$E$28*$A464,$A464&lt;=Parameters!$F$29,Parameters!$E$29*$A464,$A464&lt;=Parameters!$F$30,Parameters!$E$30*$A464,$A464&gt;Parameters!$F$30,Parameters!$E$31*$A464))</f>
        <v>60630.740000000005</v>
      </c>
      <c r="M464" s="290">
        <f t="shared" si="218"/>
        <v>132.09311546840959</v>
      </c>
      <c r="N464" s="290" cm="1">
        <f t="array" ref="N464">IF(Parameters!$D$55="No",IF($A464&lt;=Parameters!$F$34,Parameters!$E$34*$A464,IF($A464&lt;=Parameters!$F$35,Parameters!$E$34*Parameters!$F$34+Parameters!$E$35*($A464-Parameters!$F$34),IF($A464&lt;=Parameters!$F$36,Parameters!$E$34*Parameters!$F$34+Parameters!$E$35*(Parameters!$F$35-Parameters!$F$34)+Parameters!$E$36*($A464-Parameters!$F$35),Parameters!$E$34*Parameters!$F$34+Parameters!$E$35*(Parameters!$F$35-Parameters!$F$34)+Parameters!$E$36*(Parameters!$F$36-Parameters!$F$35)+Parameters!$E$37*($A464-Parameters!$F$36)))),_xlfn.IFS($A464&lt;=Parameters!$F$34,Parameters!$E$34*$A464,$A464&lt;=Parameters!$F$35,Parameters!$E$35*$A464,$A464&lt;=Parameters!$F$36,Parameters!$E$36*$A464,$A464&gt;Parameters!$F$36,Parameters!$E$37*$A464))</f>
        <v>62653.86</v>
      </c>
      <c r="O464" s="290">
        <f t="shared" si="242"/>
        <v>136.50078431372549</v>
      </c>
      <c r="P464" s="290" cm="1">
        <f t="array" ref="P464">IF(Parameters!$D$55="No",IF($A464&lt;=Parameters!$F$39,Parameters!$E$39*$A464,IF($A464&lt;=Parameters!$F$40,Parameters!$E$39*Parameters!$F$39+Parameters!$E$40*($A464-Parameters!$F$39),IF($A464&lt;=Parameters!$F$41,Parameters!$E$39*Parameters!$F$39+Parameters!$E$40*(Parameters!$F$40-Parameters!$F$39)+Parameters!$E$41*($A464-Parameters!$F$40),Parameters!$E$39*Parameters!$F$39+Parameters!$E$40*(Parameters!$F$40-Parameters!$F$39)+Parameters!$E$41*(Parameters!$F$41-Parameters!$F$40)+Parameters!$E$42*($A464-Parameters!$F$41)))),_xlfn.IFS($A464&lt;=Parameters!$F$39,Parameters!$E$39*$A464,$A464&lt;=Parameters!$F$40,Parameters!$E$40*$A464,$A464&lt;=Parameters!$F$41,Parameters!$E$41*$A464,$A464&gt;Parameters!$F$41,Parameters!$E$42*$A464))</f>
        <v>66641.64</v>
      </c>
      <c r="Q464" s="290">
        <f t="shared" si="243"/>
        <v>145.18875816993463</v>
      </c>
      <c r="R464" s="290" cm="1">
        <f t="array" ref="R464">IF(Parameters!$E$55="No",IF($A464&lt;=Parameters!$H$23,Parameters!$G$23*$A464,IF($A464&lt;=Parameters!$H$24,Parameters!$G$23*Parameters!$H$23+Parameters!$G$24*($A464-Parameters!$H$23),IF($A464&lt;=Parameters!$H$25,Parameters!$G$23*Parameters!$H$23+Parameters!$G$24*(Parameters!$H$24-Parameters!$H$23)+Parameters!$G$25*($A464-Parameters!$H$24),Parameters!$G$23*Parameters!$H$23+Parameters!$G$24*(Parameters!$H$24-Parameters!$H$23)+Parameters!$G$25*(Parameters!$H$25-Parameters!$H$24)+Parameters!$G$26*($A464-Parameters!$H$25)))),_xlfn.IFS($A464&lt;=Parameters!$H$23,Parameters!$G$23*$A464,$A464&lt;=Parameters!$H$24,Parameters!$G$24*$A464,$A464&lt;=Parameters!$H$25,Parameters!$G$25*$A464,$A464&gt;Parameters!$H$25,Parameters!$G$26*$A464))</f>
        <v>49052.91</v>
      </c>
      <c r="S464" s="290">
        <f t="shared" si="219"/>
        <v>106.86908496732026</v>
      </c>
      <c r="T464" s="290" cm="1">
        <f t="array" ref="T464">IF(Parameters!$E$55="No",IF($A464&lt;=Parameters!$H$28,Parameters!$G$28*$A464,IF($A464&lt;=Parameters!$H$29,Parameters!$G$28*Parameters!$H$28+Parameters!$G$29*($A464-Parameters!$H$28),IF($A464&lt;=Parameters!$H$30,Parameters!$G$28*Parameters!$H$28+Parameters!$G$29*(Parameters!$H$29-Parameters!$H$28)+Parameters!$G$30*($A464-Parameters!$H$29),Parameters!$G$28*Parameters!$H$28+Parameters!$G$29*(Parameters!$H$29-Parameters!$H$28)+Parameters!$G$30*(Parameters!$H$30-Parameters!$H$29)+Parameters!$G$31*($A464-Parameters!$H$30)))),_xlfn.IFS($A464&lt;=Parameters!$H$28,Parameters!$G$28*$A464,$A464&lt;=Parameters!$H$29,Parameters!$G$29*$A464,$A464&lt;=Parameters!$H$30,Parameters!$G$30*$A464,$A464&gt;Parameters!$H$30,Parameters!$G$31*$A464))</f>
        <v>60630.740000000005</v>
      </c>
      <c r="U464" s="290">
        <f t="shared" si="220"/>
        <v>132.09311546840959</v>
      </c>
      <c r="V464" s="290" cm="1">
        <f t="array" ref="V464">IF(Parameters!$E$55="No",IF($A464&lt;=Parameters!$H$34,Parameters!$G$34*$A464,IF($A464&lt;=Parameters!$H$35,Parameters!$G$34*Parameters!$H$34+Parameters!$G$35*($A464-Parameters!$H$34),IF($A464&lt;=Parameters!$H$36,Parameters!$G$34*Parameters!$H$34+Parameters!$G$35*(Parameters!$H$35-Parameters!$H$34)+Parameters!$G$36*($A464-Parameters!$H$35),Parameters!$G$34*Parameters!$H$34+Parameters!$G$35*(Parameters!$H$35-Parameters!$H$34)+Parameters!$G$36*(Parameters!$H$36-Parameters!$H$35)+Parameters!$G$37*($A464-Parameters!$H$36)))),_xlfn.IFS($A464&lt;=Parameters!$H$34,Parameters!$G$34*$A464,$A464&lt;=Parameters!$H$35,Parameters!$G$35*$A464,$A464&lt;=Parameters!$H$36,Parameters!$G$36*$A464,$A464&gt;Parameters!$H$36,Parameters!$G$37*$A464))</f>
        <v>62653.86</v>
      </c>
      <c r="W464" s="290">
        <f t="shared" si="244"/>
        <v>136.50078431372549</v>
      </c>
      <c r="X464" s="290" cm="1">
        <f t="array" ref="X464">IF(Parameters!$E$55="No",IF($A464&lt;=Parameters!$H$39,Parameters!$G$39*$A464,IF($A464&lt;=Parameters!$H$40,Parameters!$G$39*Parameters!$H$39+Parameters!$G$40*($A464-Parameters!$H$39),IF($A464&lt;=Parameters!$H$41,Parameters!$G$39*Parameters!$H$39+Parameters!$G$40*(Parameters!$H$40-Parameters!$H$39)+Parameters!$G$41*($A464-Parameters!$H$40),Parameters!$G$39*Parameters!$H$39+Parameters!$G$40*(Parameters!$H$40-Parameters!$H$39)+Parameters!$G$41*(Parameters!$H$41-Parameters!$H$40)+Parameters!$G$42*($A464-Parameters!$H$41)))),_xlfn.IFS($A464&lt;=Parameters!$H$39,Parameters!$G$39*$A464,$A464&lt;=Parameters!$H$40,Parameters!$G$40*$A464,$A464&lt;=Parameters!$H$41,Parameters!$G$41*$A464,$A464&gt;Parameters!$H$41,Parameters!$G$42*$A464))</f>
        <v>66641.64</v>
      </c>
      <c r="Y464" s="290">
        <f t="shared" si="245"/>
        <v>145.18875816993463</v>
      </c>
      <c r="Z464" s="290" cm="1">
        <f t="array" ref="Z464">IF(Parameters!$F$55="No",IF($A464&lt;=Parameters!$J$23,Parameters!$I$23*$A464,IF($A464&lt;=Parameters!$J$24,Parameters!$I$23*Parameters!$J$23+Parameters!$I$24*($A464-Parameters!$J$23),IF($A464&lt;=Parameters!$J$25,Parameters!$I$23*Parameters!$J$23+Parameters!$I$24*(Parameters!$J$24-Parameters!$J$23)+Parameters!$I$25*($A464-Parameters!$J$24),Parameters!$I$23*Parameters!$J$23+Parameters!$I$24*(Parameters!$J$24-Parameters!$J$23)+Parameters!$I$25*(Parameters!$J$25-Parameters!$J$24)+Parameters!$I$26*($A464-Parameters!$J$25)))),_xlfn.IFS($A464&lt;=Parameters!$J$23,Parameters!$I$23*$A464,$A464&lt;=Parameters!$J$24,Parameters!$I$24*$A464,$A464&lt;=Parameters!$J$25,Parameters!$I$25*$A464,$A464&gt;Parameters!$J$25,Parameters!$I$26*$A464))</f>
        <v>49052.91</v>
      </c>
      <c r="AA464" s="290">
        <f t="shared" si="221"/>
        <v>106.86908496732026</v>
      </c>
      <c r="AB464" s="290" cm="1">
        <f t="array" ref="AB464">IF(Parameters!$F$55="No",IF($A464&lt;=Parameters!$J$28,Parameters!$I$28*$A464,IF($A464&lt;=Parameters!$J$29,Parameters!$I$28*Parameters!$J$28+Parameters!$I$29*($A464-Parameters!$J$28),IF($A464&lt;=Parameters!$J$30,Parameters!$I$28*Parameters!$J$28+Parameters!$I$29*(Parameters!$J$29-Parameters!$J$28)+Parameters!$I$30*($A464-Parameters!$J$29),Parameters!$I$28*Parameters!$J$28+Parameters!$I$29*(Parameters!$J$29-Parameters!$J$28)+Parameters!$I$30*(Parameters!$J$30-Parameters!$J$29)+Parameters!$I$31*($A464-Parameters!$J$30)))),_xlfn.IFS($A464&lt;=Parameters!$J$28,Parameters!$I$28*$A464,$A464&lt;=Parameters!$J$29,Parameters!$I$29*$A464,$A464&lt;=Parameters!$J$30,Parameters!$I$30*$A464,$A464&gt;Parameters!$J$30,Parameters!$I$31*$A464))</f>
        <v>60630.740000000005</v>
      </c>
      <c r="AC464" s="290">
        <f t="shared" si="222"/>
        <v>132.09311546840959</v>
      </c>
      <c r="AD464" s="290" cm="1">
        <f t="array" ref="AD464">IF(Parameters!$F$55="No",IF($A464&lt;=Parameters!$J$34,Parameters!$I$34*$A464,IF($A464&lt;=Parameters!$J$35,Parameters!$I$34*Parameters!$J$34+Parameters!$I$35*($A464-Parameters!$J$34),IF($A464&lt;=Parameters!$J$36,Parameters!$I$34*Parameters!$J$34+Parameters!$I$35*(Parameters!$J$35-Parameters!$J$34)+Parameters!$I$36*($A464-Parameters!$J$35),Parameters!$I$34*Parameters!$J$34+Parameters!$I$35*(Parameters!$J$35-Parameters!$J$34)+Parameters!$I$36*(Parameters!$J$36-Parameters!$J$35)+Parameters!$I$37*($A464-Parameters!$J$36)))),_xlfn.IFS($A464&lt;=Parameters!$J$34,Parameters!$I$34*$A464,$A464&lt;=Parameters!$J$35,Parameters!$I$35*$A464,$A464&lt;=Parameters!$J$36,Parameters!$I$36*$A464,$A464&gt;Parameters!$J$36,Parameters!$I$37*$A464))</f>
        <v>62653.86</v>
      </c>
      <c r="AE464" s="290">
        <f t="shared" si="246"/>
        <v>136.50078431372549</v>
      </c>
      <c r="AF464" s="290" cm="1">
        <f t="array" ref="AF464">IF(Parameters!$F$55="No",IF($A464&lt;=Parameters!$J$39,Parameters!$I$39*$A464,IF($A464&lt;=Parameters!$J$40,Parameters!$I$39*Parameters!$J$39+Parameters!$I$40*($A464-Parameters!$J$39),IF($A464&lt;=Parameters!$J$41,Parameters!$I$39*Parameters!$J$39+Parameters!$I$40*(Parameters!$J$40-Parameters!$J$39)+Parameters!$I$41*($A464-Parameters!$J$40),Parameters!$I$39*Parameters!$J$39+Parameters!$I$40*(Parameters!$J$40-Parameters!$J$39)+Parameters!$I$41*(Parameters!$J$41-Parameters!$J$40)+Parameters!$I$42*($A464-Parameters!$J$41)))),_xlfn.IFS($A464&lt;=Parameters!$J$39,Parameters!$I$39*$A464,$A464&lt;=Parameters!$J$40,Parameters!$I$40*$A464,$A464&lt;=Parameters!$J$41,Parameters!$I$41*$A464,$A464&gt;Parameters!$J$41,Parameters!$I$42*$A464))</f>
        <v>66641.64</v>
      </c>
      <c r="AG464" s="290">
        <f t="shared" si="247"/>
        <v>145.18875816993463</v>
      </c>
      <c r="AI464" s="428">
        <f t="shared" si="223"/>
        <v>136.49000000000524</v>
      </c>
      <c r="AJ464" s="428">
        <f t="shared" si="224"/>
        <v>159.36000000000058</v>
      </c>
      <c r="AK464" s="428">
        <f t="shared" si="225"/>
        <v>143.54000000000087</v>
      </c>
      <c r="AL464" s="428">
        <f t="shared" si="226"/>
        <v>158.4600000000064</v>
      </c>
      <c r="AM464" s="428">
        <f t="shared" si="227"/>
        <v>136.49000000000524</v>
      </c>
      <c r="AN464" s="428">
        <f t="shared" si="228"/>
        <v>159.36000000000058</v>
      </c>
      <c r="AO464" s="428">
        <f t="shared" si="229"/>
        <v>143.54000000000087</v>
      </c>
      <c r="AP464" s="428">
        <f t="shared" si="230"/>
        <v>158.4600000000064</v>
      </c>
      <c r="AQ464" s="428">
        <f t="shared" si="231"/>
        <v>136.49000000000524</v>
      </c>
      <c r="AR464" s="428">
        <f t="shared" si="232"/>
        <v>159.36000000000058</v>
      </c>
      <c r="AS464" s="428">
        <f t="shared" si="233"/>
        <v>143.54000000000087</v>
      </c>
      <c r="AT464" s="428">
        <f t="shared" si="234"/>
        <v>158.4600000000064</v>
      </c>
      <c r="AU464" s="428">
        <f t="shared" si="235"/>
        <v>136.49000000000524</v>
      </c>
      <c r="AV464" s="428">
        <f t="shared" si="236"/>
        <v>159.36000000000058</v>
      </c>
      <c r="AW464" s="428">
        <f t="shared" si="237"/>
        <v>143.54000000000087</v>
      </c>
      <c r="AX464" s="428">
        <f t="shared" si="238"/>
        <v>158.4600000000064</v>
      </c>
    </row>
    <row r="465">
      <c r="A465" s="413">
        <v>460</v>
      </c>
      <c r="B465" s="290" cm="1">
        <f t="array" ref="B465">IF(Parameters!$C$55="No",IF($A465&lt;=Parameters!$D$23,Parameters!$C$23*$A465,IF($A465&lt;=Parameters!$D$24,Parameters!$C$23*Parameters!$D$23+Parameters!$C$24*($A465-Parameters!$D$23),IF($A465&lt;=Parameters!$D$25,Parameters!$C$23*Parameters!$D$23+Parameters!$C$24*(Parameters!$D$24-Parameters!$D$23)+Parameters!$C$25*($A465-Parameters!$D$24),Parameters!$C$23*Parameters!$D$23+Parameters!$C$24*(Parameters!$D$24-Parameters!$D$23)+Parameters!$C$25*(Parameters!$D$25-Parameters!$D$24)+Parameters!$C$26*($A465-Parameters!$D$25)))),_xlfn.IFS($A465&lt;=Parameters!$D$23,Parameters!$C$23*$A465,$A465&lt;=Parameters!$D$24,Parameters!$C$24*$A465,$A465&lt;=Parameters!$D$25,Parameters!$C$25*$A465,$A465&gt;Parameters!$D$25,Parameters!$C$26*$A465))</f>
        <v>49189.4</v>
      </c>
      <c r="C465" s="290">
        <f t="shared" si="239"/>
        <v>106.93347826086956</v>
      </c>
      <c r="D465" s="290" cm="1">
        <f t="array" ref="D465">IF(Parameters!$C$55="No",IF($A465&lt;=Parameters!$D$28,Parameters!$C$28*$A465,IF($A465&lt;=Parameters!$D$29,Parameters!$C$28*Parameters!$D$28+Parameters!$C$29*($A465-Parameters!$D$28),IF($A465&lt;=Parameters!$D$30,Parameters!$C$28*Parameters!$D$28+Parameters!$C$29*(Parameters!$D$29-Parameters!$D$28)+Parameters!$C$30*($A465-Parameters!$D$29),Parameters!$C$28*Parameters!$D$28+Parameters!$C$29*(Parameters!$D$29-Parameters!$D$28)+Parameters!$C$30*(Parameters!$D$30-Parameters!$D$29)+Parameters!$C$31*($A465-Parameters!$D$30)))),_xlfn.IFS($A465&lt;=Parameters!$D$28,Parameters!$C$28*$A465,$A465&lt;=Parameters!$D$29,Parameters!$C$29*$A465,$A465&lt;=Parameters!$D$30,Parameters!$C$30*$A465,$A465&gt;Parameters!$D$30,Parameters!$C$31*$A465))</f>
        <v>60790.100000000006</v>
      </c>
      <c r="E465" s="290">
        <f t="shared" si="239"/>
        <v>132.15239130434784</v>
      </c>
      <c r="F465" s="290" cm="1">
        <f t="array" ref="F465">IF(Parameters!$C$55="No",IF($A465&lt;=Parameters!$D$34,Parameters!$C$34*$A465,IF($A465&lt;=Parameters!$D$35,Parameters!$C$34*Parameters!$D$34+Parameters!$C$35*($A465-Parameters!$D$34),IF($A465&lt;=Parameters!$D$36,Parameters!$C$34*Parameters!$D$34+Parameters!$C$35*(Parameters!$D$35-Parameters!$D$34)+Parameters!$C$36*($A465-Parameters!$D$35),Parameters!$C$34*Parameters!$D$34+Parameters!$C$35*(Parameters!$D$35-Parameters!$D$34)+Parameters!$C$36*(Parameters!$D$36-Parameters!$D$35)+Parameters!$C$37*($A465-Parameters!$D$36)))),_xlfn.IFS($A465&lt;=Parameters!$D$34,Parameters!$C$34*$A465,$A465&lt;=Parameters!$D$35,Parameters!$C$35*$A465,$A465&lt;=Parameters!$D$36,Parameters!$C$36*$A465,$A465&gt;Parameters!$D$36,Parameters!$C$37*$A465))</f>
        <v>62797.399999999994</v>
      </c>
      <c r="G465" s="290">
        <f t="shared" si="240"/>
        <v>136.51608695652172</v>
      </c>
      <c r="H465" s="290" cm="1">
        <f t="array" ref="H465">IF(Parameters!$C$55="No",IF($A465&lt;=Parameters!$D$39,Parameters!$C$39*$A465,IF($A465&lt;=Parameters!$D$40,Parameters!$C$39*Parameters!$D$39+Parameters!$C$40*($A465-Parameters!$D$39),IF($A465&lt;=Parameters!$D$41,Parameters!$C$39*Parameters!$D$39+Parameters!$C$40*(Parameters!$D$40-Parameters!$D$39)+Parameters!$C$41*($A465-Parameters!$D$40),Parameters!$C$39*Parameters!$D$39+Parameters!$C$40*(Parameters!$D$40-Parameters!$D$39)+Parameters!$C$41*(Parameters!$D$41-Parameters!$D$40)+Parameters!$C$42*($A465-Parameters!$D$41)))),_xlfn.IFS($A465&lt;=Parameters!$D$39,Parameters!$C$39*$A465,$A465&lt;=Parameters!$D$40,Parameters!$C$40*$A465,$A465&lt;=Parameters!$D$41,Parameters!$C$41*$A465,$A465&gt;Parameters!$D$41,Parameters!$C$42*$A465))</f>
        <v>66800.100000000006</v>
      </c>
      <c r="I465" s="290">
        <f t="shared" si="241"/>
        <v>145.21760869565219</v>
      </c>
      <c r="J465" s="290" cm="1">
        <f t="array" ref="J465">IF(Parameters!$D$55="No",IF($A465&lt;=Parameters!$F$23,Parameters!$E$23*$A465,IF($A465&lt;=Parameters!$F$24,Parameters!$E$23*Parameters!$F$23+Parameters!$E$24*($A465-Parameters!$F$23),IF($A465&lt;=Parameters!$F$25,Parameters!$E$23*Parameters!$F$23+Parameters!$E$24*(Parameters!$F$24-Parameters!$F$23)+Parameters!$E$25*($A465-Parameters!$F$24),Parameters!$E$23*Parameters!$F$23+Parameters!$E$24*(Parameters!$F$24-Parameters!$F$23)+Parameters!$E$25*(Parameters!$F$25-Parameters!$F$24)+Parameters!$E$26*($A465-Parameters!$F$25)))),_xlfn.IFS($A465&lt;=Parameters!$F$23,Parameters!$E$23*$A465,$A465&lt;=Parameters!$F$24,Parameters!$E$24*$A465,$A465&lt;=Parameters!$F$25,Parameters!$E$25*$A465,$A465&gt;Parameters!$F$25,Parameters!$E$26*$A465))</f>
        <v>49189.4</v>
      </c>
      <c r="K465" s="290">
        <f t="shared" si="217"/>
        <v>106.93347826086956</v>
      </c>
      <c r="L465" s="290" cm="1">
        <f t="array" ref="L465">IF(Parameters!$D$55="No",IF($A465&lt;=Parameters!$F$28,Parameters!$E$28*$A465,IF($A465&lt;=Parameters!$F$29,Parameters!$E$28*Parameters!$F$28+Parameters!$E$29*($A465-Parameters!$F$28),IF($A465&lt;=Parameters!$F$30,Parameters!$E$28*Parameters!$F$28+Parameters!$E$29*(Parameters!$F$29-Parameters!$F$28)+Parameters!$E$30*($A465-Parameters!$F$29),Parameters!$E$28*Parameters!$F$28+Parameters!$E$29*(Parameters!$F$29-Parameters!$F$28)+Parameters!$E$30*(Parameters!$F$30-Parameters!$F$29)+Parameters!$E$31*($A465-Parameters!$F$30)))),_xlfn.IFS($A465&lt;=Parameters!$F$28,Parameters!$E$28*$A465,$A465&lt;=Parameters!$F$29,Parameters!$E$29*$A465,$A465&lt;=Parameters!$F$30,Parameters!$E$30*$A465,$A465&gt;Parameters!$F$30,Parameters!$E$31*$A465))</f>
        <v>60790.100000000006</v>
      </c>
      <c r="M465" s="290">
        <f t="shared" si="218"/>
        <v>132.15239130434784</v>
      </c>
      <c r="N465" s="290" cm="1">
        <f t="array" ref="N465">IF(Parameters!$D$55="No",IF($A465&lt;=Parameters!$F$34,Parameters!$E$34*$A465,IF($A465&lt;=Parameters!$F$35,Parameters!$E$34*Parameters!$F$34+Parameters!$E$35*($A465-Parameters!$F$34),IF($A465&lt;=Parameters!$F$36,Parameters!$E$34*Parameters!$F$34+Parameters!$E$35*(Parameters!$F$35-Parameters!$F$34)+Parameters!$E$36*($A465-Parameters!$F$35),Parameters!$E$34*Parameters!$F$34+Parameters!$E$35*(Parameters!$F$35-Parameters!$F$34)+Parameters!$E$36*(Parameters!$F$36-Parameters!$F$35)+Parameters!$E$37*($A465-Parameters!$F$36)))),_xlfn.IFS($A465&lt;=Parameters!$F$34,Parameters!$E$34*$A465,$A465&lt;=Parameters!$F$35,Parameters!$E$35*$A465,$A465&lt;=Parameters!$F$36,Parameters!$E$36*$A465,$A465&gt;Parameters!$F$36,Parameters!$E$37*$A465))</f>
        <v>62797.399999999994</v>
      </c>
      <c r="O465" s="290">
        <f t="shared" si="242"/>
        <v>136.51608695652172</v>
      </c>
      <c r="P465" s="290" cm="1">
        <f t="array" ref="P465">IF(Parameters!$D$55="No",IF($A465&lt;=Parameters!$F$39,Parameters!$E$39*$A465,IF($A465&lt;=Parameters!$F$40,Parameters!$E$39*Parameters!$F$39+Parameters!$E$40*($A465-Parameters!$F$39),IF($A465&lt;=Parameters!$F$41,Parameters!$E$39*Parameters!$F$39+Parameters!$E$40*(Parameters!$F$40-Parameters!$F$39)+Parameters!$E$41*($A465-Parameters!$F$40),Parameters!$E$39*Parameters!$F$39+Parameters!$E$40*(Parameters!$F$40-Parameters!$F$39)+Parameters!$E$41*(Parameters!$F$41-Parameters!$F$40)+Parameters!$E$42*($A465-Parameters!$F$41)))),_xlfn.IFS($A465&lt;=Parameters!$F$39,Parameters!$E$39*$A465,$A465&lt;=Parameters!$F$40,Parameters!$E$40*$A465,$A465&lt;=Parameters!$F$41,Parameters!$E$41*$A465,$A465&gt;Parameters!$F$41,Parameters!$E$42*$A465))</f>
        <v>66800.100000000006</v>
      </c>
      <c r="Q465" s="290">
        <f t="shared" si="243"/>
        <v>145.21760869565219</v>
      </c>
      <c r="R465" s="290" cm="1">
        <f t="array" ref="R465">IF(Parameters!$E$55="No",IF($A465&lt;=Parameters!$H$23,Parameters!$G$23*$A465,IF($A465&lt;=Parameters!$H$24,Parameters!$G$23*Parameters!$H$23+Parameters!$G$24*($A465-Parameters!$H$23),IF($A465&lt;=Parameters!$H$25,Parameters!$G$23*Parameters!$H$23+Parameters!$G$24*(Parameters!$H$24-Parameters!$H$23)+Parameters!$G$25*($A465-Parameters!$H$24),Parameters!$G$23*Parameters!$H$23+Parameters!$G$24*(Parameters!$H$24-Parameters!$H$23)+Parameters!$G$25*(Parameters!$H$25-Parameters!$H$24)+Parameters!$G$26*($A465-Parameters!$H$25)))),_xlfn.IFS($A465&lt;=Parameters!$H$23,Parameters!$G$23*$A465,$A465&lt;=Parameters!$H$24,Parameters!$G$24*$A465,$A465&lt;=Parameters!$H$25,Parameters!$G$25*$A465,$A465&gt;Parameters!$H$25,Parameters!$G$26*$A465))</f>
        <v>49189.4</v>
      </c>
      <c r="S465" s="290">
        <f t="shared" si="219"/>
        <v>106.93347826086956</v>
      </c>
      <c r="T465" s="290" cm="1">
        <f t="array" ref="T465">IF(Parameters!$E$55="No",IF($A465&lt;=Parameters!$H$28,Parameters!$G$28*$A465,IF($A465&lt;=Parameters!$H$29,Parameters!$G$28*Parameters!$H$28+Parameters!$G$29*($A465-Parameters!$H$28),IF($A465&lt;=Parameters!$H$30,Parameters!$G$28*Parameters!$H$28+Parameters!$G$29*(Parameters!$H$29-Parameters!$H$28)+Parameters!$G$30*($A465-Parameters!$H$29),Parameters!$G$28*Parameters!$H$28+Parameters!$G$29*(Parameters!$H$29-Parameters!$H$28)+Parameters!$G$30*(Parameters!$H$30-Parameters!$H$29)+Parameters!$G$31*($A465-Parameters!$H$30)))),_xlfn.IFS($A465&lt;=Parameters!$H$28,Parameters!$G$28*$A465,$A465&lt;=Parameters!$H$29,Parameters!$G$29*$A465,$A465&lt;=Parameters!$H$30,Parameters!$G$30*$A465,$A465&gt;Parameters!$H$30,Parameters!$G$31*$A465))</f>
        <v>60790.100000000006</v>
      </c>
      <c r="U465" s="290">
        <f t="shared" si="220"/>
        <v>132.15239130434784</v>
      </c>
      <c r="V465" s="290" cm="1">
        <f t="array" ref="V465">IF(Parameters!$E$55="No",IF($A465&lt;=Parameters!$H$34,Parameters!$G$34*$A465,IF($A465&lt;=Parameters!$H$35,Parameters!$G$34*Parameters!$H$34+Parameters!$G$35*($A465-Parameters!$H$34),IF($A465&lt;=Parameters!$H$36,Parameters!$G$34*Parameters!$H$34+Parameters!$G$35*(Parameters!$H$35-Parameters!$H$34)+Parameters!$G$36*($A465-Parameters!$H$35),Parameters!$G$34*Parameters!$H$34+Parameters!$G$35*(Parameters!$H$35-Parameters!$H$34)+Parameters!$G$36*(Parameters!$H$36-Parameters!$H$35)+Parameters!$G$37*($A465-Parameters!$H$36)))),_xlfn.IFS($A465&lt;=Parameters!$H$34,Parameters!$G$34*$A465,$A465&lt;=Parameters!$H$35,Parameters!$G$35*$A465,$A465&lt;=Parameters!$H$36,Parameters!$G$36*$A465,$A465&gt;Parameters!$H$36,Parameters!$G$37*$A465))</f>
        <v>62797.399999999994</v>
      </c>
      <c r="W465" s="290">
        <f t="shared" si="244"/>
        <v>136.51608695652172</v>
      </c>
      <c r="X465" s="290" cm="1">
        <f t="array" ref="X465">IF(Parameters!$E$55="No",IF($A465&lt;=Parameters!$H$39,Parameters!$G$39*$A465,IF($A465&lt;=Parameters!$H$40,Parameters!$G$39*Parameters!$H$39+Parameters!$G$40*($A465-Parameters!$H$39),IF($A465&lt;=Parameters!$H$41,Parameters!$G$39*Parameters!$H$39+Parameters!$G$40*(Parameters!$H$40-Parameters!$H$39)+Parameters!$G$41*($A465-Parameters!$H$40),Parameters!$G$39*Parameters!$H$39+Parameters!$G$40*(Parameters!$H$40-Parameters!$H$39)+Parameters!$G$41*(Parameters!$H$41-Parameters!$H$40)+Parameters!$G$42*($A465-Parameters!$H$41)))),_xlfn.IFS($A465&lt;=Parameters!$H$39,Parameters!$G$39*$A465,$A465&lt;=Parameters!$H$40,Parameters!$G$40*$A465,$A465&lt;=Parameters!$H$41,Parameters!$G$41*$A465,$A465&gt;Parameters!$H$41,Parameters!$G$42*$A465))</f>
        <v>66800.100000000006</v>
      </c>
      <c r="Y465" s="290">
        <f t="shared" si="245"/>
        <v>145.21760869565219</v>
      </c>
      <c r="Z465" s="290" cm="1">
        <f t="array" ref="Z465">IF(Parameters!$F$55="No",IF($A465&lt;=Parameters!$J$23,Parameters!$I$23*$A465,IF($A465&lt;=Parameters!$J$24,Parameters!$I$23*Parameters!$J$23+Parameters!$I$24*($A465-Parameters!$J$23),IF($A465&lt;=Parameters!$J$25,Parameters!$I$23*Parameters!$J$23+Parameters!$I$24*(Parameters!$J$24-Parameters!$J$23)+Parameters!$I$25*($A465-Parameters!$J$24),Parameters!$I$23*Parameters!$J$23+Parameters!$I$24*(Parameters!$J$24-Parameters!$J$23)+Parameters!$I$25*(Parameters!$J$25-Parameters!$J$24)+Parameters!$I$26*($A465-Parameters!$J$25)))),_xlfn.IFS($A465&lt;=Parameters!$J$23,Parameters!$I$23*$A465,$A465&lt;=Parameters!$J$24,Parameters!$I$24*$A465,$A465&lt;=Parameters!$J$25,Parameters!$I$25*$A465,$A465&gt;Parameters!$J$25,Parameters!$I$26*$A465))</f>
        <v>49189.4</v>
      </c>
      <c r="AA465" s="290">
        <f t="shared" si="221"/>
        <v>106.93347826086956</v>
      </c>
      <c r="AB465" s="290" cm="1">
        <f t="array" ref="AB465">IF(Parameters!$F$55="No",IF($A465&lt;=Parameters!$J$28,Parameters!$I$28*$A465,IF($A465&lt;=Parameters!$J$29,Parameters!$I$28*Parameters!$J$28+Parameters!$I$29*($A465-Parameters!$J$28),IF($A465&lt;=Parameters!$J$30,Parameters!$I$28*Parameters!$J$28+Parameters!$I$29*(Parameters!$J$29-Parameters!$J$28)+Parameters!$I$30*($A465-Parameters!$J$29),Parameters!$I$28*Parameters!$J$28+Parameters!$I$29*(Parameters!$J$29-Parameters!$J$28)+Parameters!$I$30*(Parameters!$J$30-Parameters!$J$29)+Parameters!$I$31*($A465-Parameters!$J$30)))),_xlfn.IFS($A465&lt;=Parameters!$J$28,Parameters!$I$28*$A465,$A465&lt;=Parameters!$J$29,Parameters!$I$29*$A465,$A465&lt;=Parameters!$J$30,Parameters!$I$30*$A465,$A465&gt;Parameters!$J$30,Parameters!$I$31*$A465))</f>
        <v>60790.100000000006</v>
      </c>
      <c r="AC465" s="290">
        <f t="shared" si="222"/>
        <v>132.15239130434784</v>
      </c>
      <c r="AD465" s="290" cm="1">
        <f t="array" ref="AD465">IF(Parameters!$F$55="No",IF($A465&lt;=Parameters!$J$34,Parameters!$I$34*$A465,IF($A465&lt;=Parameters!$J$35,Parameters!$I$34*Parameters!$J$34+Parameters!$I$35*($A465-Parameters!$J$34),IF($A465&lt;=Parameters!$J$36,Parameters!$I$34*Parameters!$J$34+Parameters!$I$35*(Parameters!$J$35-Parameters!$J$34)+Parameters!$I$36*($A465-Parameters!$J$35),Parameters!$I$34*Parameters!$J$34+Parameters!$I$35*(Parameters!$J$35-Parameters!$J$34)+Parameters!$I$36*(Parameters!$J$36-Parameters!$J$35)+Parameters!$I$37*($A465-Parameters!$J$36)))),_xlfn.IFS($A465&lt;=Parameters!$J$34,Parameters!$I$34*$A465,$A465&lt;=Parameters!$J$35,Parameters!$I$35*$A465,$A465&lt;=Parameters!$J$36,Parameters!$I$36*$A465,$A465&gt;Parameters!$J$36,Parameters!$I$37*$A465))</f>
        <v>62797.399999999994</v>
      </c>
      <c r="AE465" s="290">
        <f t="shared" si="246"/>
        <v>136.51608695652172</v>
      </c>
      <c r="AF465" s="290" cm="1">
        <f t="array" ref="AF465">IF(Parameters!$F$55="No",IF($A465&lt;=Parameters!$J$39,Parameters!$I$39*$A465,IF($A465&lt;=Parameters!$J$40,Parameters!$I$39*Parameters!$J$39+Parameters!$I$40*($A465-Parameters!$J$39),IF($A465&lt;=Parameters!$J$41,Parameters!$I$39*Parameters!$J$39+Parameters!$I$40*(Parameters!$J$40-Parameters!$J$39)+Parameters!$I$41*($A465-Parameters!$J$40),Parameters!$I$39*Parameters!$J$39+Parameters!$I$40*(Parameters!$J$40-Parameters!$J$39)+Parameters!$I$41*(Parameters!$J$41-Parameters!$J$40)+Parameters!$I$42*($A465-Parameters!$J$41)))),_xlfn.IFS($A465&lt;=Parameters!$J$39,Parameters!$I$39*$A465,$A465&lt;=Parameters!$J$40,Parameters!$I$40*$A465,$A465&lt;=Parameters!$J$41,Parameters!$I$41*$A465,$A465&gt;Parameters!$J$41,Parameters!$I$42*$A465))</f>
        <v>66800.100000000006</v>
      </c>
      <c r="AG465" s="290">
        <f t="shared" si="247"/>
        <v>145.21760869565219</v>
      </c>
      <c r="AI465" s="428">
        <f t="shared" si="223"/>
        <v>136.48999999999796</v>
      </c>
      <c r="AJ465" s="428">
        <f t="shared" si="224"/>
        <v>159.36000000000058</v>
      </c>
      <c r="AK465" s="428">
        <f t="shared" si="225"/>
        <v>143.5399999999936</v>
      </c>
      <c r="AL465" s="428">
        <f t="shared" si="226"/>
        <v>158.4600000000064</v>
      </c>
      <c r="AM465" s="428">
        <f t="shared" si="227"/>
        <v>136.48999999999796</v>
      </c>
      <c r="AN465" s="428">
        <f t="shared" si="228"/>
        <v>159.36000000000058</v>
      </c>
      <c r="AO465" s="428">
        <f t="shared" si="229"/>
        <v>143.5399999999936</v>
      </c>
      <c r="AP465" s="428">
        <f t="shared" si="230"/>
        <v>158.4600000000064</v>
      </c>
      <c r="AQ465" s="428">
        <f t="shared" si="231"/>
        <v>136.48999999999796</v>
      </c>
      <c r="AR465" s="428">
        <f t="shared" si="232"/>
        <v>159.36000000000058</v>
      </c>
      <c r="AS465" s="428">
        <f t="shared" si="233"/>
        <v>143.5399999999936</v>
      </c>
      <c r="AT465" s="428">
        <f t="shared" si="234"/>
        <v>158.4600000000064</v>
      </c>
      <c r="AU465" s="428">
        <f t="shared" si="235"/>
        <v>136.48999999999796</v>
      </c>
      <c r="AV465" s="428">
        <f t="shared" si="236"/>
        <v>159.36000000000058</v>
      </c>
      <c r="AW465" s="428">
        <f t="shared" si="237"/>
        <v>143.5399999999936</v>
      </c>
      <c r="AX465" s="428">
        <f t="shared" si="238"/>
        <v>158.4600000000064</v>
      </c>
    </row>
    <row r="466">
      <c r="A466" s="413">
        <v>461</v>
      </c>
      <c r="B466" s="290" cm="1">
        <f t="array" ref="B466">IF(Parameters!$C$55="No",IF($A466&lt;=Parameters!$D$23,Parameters!$C$23*$A466,IF($A466&lt;=Parameters!$D$24,Parameters!$C$23*Parameters!$D$23+Parameters!$C$24*($A466-Parameters!$D$23),IF($A466&lt;=Parameters!$D$25,Parameters!$C$23*Parameters!$D$23+Parameters!$C$24*(Parameters!$D$24-Parameters!$D$23)+Parameters!$C$25*($A466-Parameters!$D$24),Parameters!$C$23*Parameters!$D$23+Parameters!$C$24*(Parameters!$D$24-Parameters!$D$23)+Parameters!$C$25*(Parameters!$D$25-Parameters!$D$24)+Parameters!$C$26*($A466-Parameters!$D$25)))),_xlfn.IFS($A466&lt;=Parameters!$D$23,Parameters!$C$23*$A466,$A466&lt;=Parameters!$D$24,Parameters!$C$24*$A466,$A466&lt;=Parameters!$D$25,Parameters!$C$25*$A466,$A466&gt;Parameters!$D$25,Parameters!$C$26*$A466))</f>
        <v>49325.89</v>
      </c>
      <c r="C466" s="290">
        <f t="shared" si="239"/>
        <v>106.99759219088936</v>
      </c>
      <c r="D466" s="290" cm="1">
        <f t="array" ref="D466">IF(Parameters!$C$55="No",IF($A466&lt;=Parameters!$D$28,Parameters!$C$28*$A466,IF($A466&lt;=Parameters!$D$29,Parameters!$C$28*Parameters!$D$28+Parameters!$C$29*($A466-Parameters!$D$28),IF($A466&lt;=Parameters!$D$30,Parameters!$C$28*Parameters!$D$28+Parameters!$C$29*(Parameters!$D$29-Parameters!$D$28)+Parameters!$C$30*($A466-Parameters!$D$29),Parameters!$C$28*Parameters!$D$28+Parameters!$C$29*(Parameters!$D$29-Parameters!$D$28)+Parameters!$C$30*(Parameters!$D$30-Parameters!$D$29)+Parameters!$C$31*($A466-Parameters!$D$30)))),_xlfn.IFS($A466&lt;=Parameters!$D$28,Parameters!$C$28*$A466,$A466&lt;=Parameters!$D$29,Parameters!$C$29*$A466,$A466&lt;=Parameters!$D$30,Parameters!$C$30*$A466,$A466&gt;Parameters!$D$30,Parameters!$C$31*$A466))</f>
        <v>60949.460000000006</v>
      </c>
      <c r="E466" s="290">
        <f t="shared" si="239"/>
        <v>132.21140997830804</v>
      </c>
      <c r="F466" s="290" cm="1">
        <f t="array" ref="F466">IF(Parameters!$C$55="No",IF($A466&lt;=Parameters!$D$34,Parameters!$C$34*$A466,IF($A466&lt;=Parameters!$D$35,Parameters!$C$34*Parameters!$D$34+Parameters!$C$35*($A466-Parameters!$D$34),IF($A466&lt;=Parameters!$D$36,Parameters!$C$34*Parameters!$D$34+Parameters!$C$35*(Parameters!$D$35-Parameters!$D$34)+Parameters!$C$36*($A466-Parameters!$D$35),Parameters!$C$34*Parameters!$D$34+Parameters!$C$35*(Parameters!$D$35-Parameters!$D$34)+Parameters!$C$36*(Parameters!$D$36-Parameters!$D$35)+Parameters!$C$37*($A466-Parameters!$D$36)))),_xlfn.IFS($A466&lt;=Parameters!$D$34,Parameters!$C$34*$A466,$A466&lt;=Parameters!$D$35,Parameters!$C$35*$A466,$A466&lt;=Parameters!$D$36,Parameters!$C$36*$A466,$A466&gt;Parameters!$D$36,Parameters!$C$37*$A466))</f>
        <v>62940.939999999995</v>
      </c>
      <c r="G466" s="290">
        <f t="shared" si="240"/>
        <v>136.53132321041213</v>
      </c>
      <c r="H466" s="290" cm="1">
        <f t="array" ref="H466">IF(Parameters!$C$55="No",IF($A466&lt;=Parameters!$D$39,Parameters!$C$39*$A466,IF($A466&lt;=Parameters!$D$40,Parameters!$C$39*Parameters!$D$39+Parameters!$C$40*($A466-Parameters!$D$39),IF($A466&lt;=Parameters!$D$41,Parameters!$C$39*Parameters!$D$39+Parameters!$C$40*(Parameters!$D$40-Parameters!$D$39)+Parameters!$C$41*($A466-Parameters!$D$40),Parameters!$C$39*Parameters!$D$39+Parameters!$C$40*(Parameters!$D$40-Parameters!$D$39)+Parameters!$C$41*(Parameters!$D$41-Parameters!$D$40)+Parameters!$C$42*($A466-Parameters!$D$41)))),_xlfn.IFS($A466&lt;=Parameters!$D$39,Parameters!$C$39*$A466,$A466&lt;=Parameters!$D$40,Parameters!$C$40*$A466,$A466&lt;=Parameters!$D$41,Parameters!$C$41*$A466,$A466&gt;Parameters!$D$41,Parameters!$C$42*$A466))</f>
        <v>66958.559999999998</v>
      </c>
      <c r="I466" s="290">
        <f t="shared" si="241"/>
        <v>145.24633405639912</v>
      </c>
      <c r="J466" s="290" cm="1">
        <f t="array" ref="J466">IF(Parameters!$D$55="No",IF($A466&lt;=Parameters!$F$23,Parameters!$E$23*$A466,IF($A466&lt;=Parameters!$F$24,Parameters!$E$23*Parameters!$F$23+Parameters!$E$24*($A466-Parameters!$F$23),IF($A466&lt;=Parameters!$F$25,Parameters!$E$23*Parameters!$F$23+Parameters!$E$24*(Parameters!$F$24-Parameters!$F$23)+Parameters!$E$25*($A466-Parameters!$F$24),Parameters!$E$23*Parameters!$F$23+Parameters!$E$24*(Parameters!$F$24-Parameters!$F$23)+Parameters!$E$25*(Parameters!$F$25-Parameters!$F$24)+Parameters!$E$26*($A466-Parameters!$F$25)))),_xlfn.IFS($A466&lt;=Parameters!$F$23,Parameters!$E$23*$A466,$A466&lt;=Parameters!$F$24,Parameters!$E$24*$A466,$A466&lt;=Parameters!$F$25,Parameters!$E$25*$A466,$A466&gt;Parameters!$F$25,Parameters!$E$26*$A466))</f>
        <v>49325.89</v>
      </c>
      <c r="K466" s="290">
        <f t="shared" si="217"/>
        <v>106.99759219088936</v>
      </c>
      <c r="L466" s="290" cm="1">
        <f t="array" ref="L466">IF(Parameters!$D$55="No",IF($A466&lt;=Parameters!$F$28,Parameters!$E$28*$A466,IF($A466&lt;=Parameters!$F$29,Parameters!$E$28*Parameters!$F$28+Parameters!$E$29*($A466-Parameters!$F$28),IF($A466&lt;=Parameters!$F$30,Parameters!$E$28*Parameters!$F$28+Parameters!$E$29*(Parameters!$F$29-Parameters!$F$28)+Parameters!$E$30*($A466-Parameters!$F$29),Parameters!$E$28*Parameters!$F$28+Parameters!$E$29*(Parameters!$F$29-Parameters!$F$28)+Parameters!$E$30*(Parameters!$F$30-Parameters!$F$29)+Parameters!$E$31*($A466-Parameters!$F$30)))),_xlfn.IFS($A466&lt;=Parameters!$F$28,Parameters!$E$28*$A466,$A466&lt;=Parameters!$F$29,Parameters!$E$29*$A466,$A466&lt;=Parameters!$F$30,Parameters!$E$30*$A466,$A466&gt;Parameters!$F$30,Parameters!$E$31*$A466))</f>
        <v>60949.460000000006</v>
      </c>
      <c r="M466" s="290">
        <f t="shared" si="218"/>
        <v>132.21140997830804</v>
      </c>
      <c r="N466" s="290" cm="1">
        <f t="array" ref="N466">IF(Parameters!$D$55="No",IF($A466&lt;=Parameters!$F$34,Parameters!$E$34*$A466,IF($A466&lt;=Parameters!$F$35,Parameters!$E$34*Parameters!$F$34+Parameters!$E$35*($A466-Parameters!$F$34),IF($A466&lt;=Parameters!$F$36,Parameters!$E$34*Parameters!$F$34+Parameters!$E$35*(Parameters!$F$35-Parameters!$F$34)+Parameters!$E$36*($A466-Parameters!$F$35),Parameters!$E$34*Parameters!$F$34+Parameters!$E$35*(Parameters!$F$35-Parameters!$F$34)+Parameters!$E$36*(Parameters!$F$36-Parameters!$F$35)+Parameters!$E$37*($A466-Parameters!$F$36)))),_xlfn.IFS($A466&lt;=Parameters!$F$34,Parameters!$E$34*$A466,$A466&lt;=Parameters!$F$35,Parameters!$E$35*$A466,$A466&lt;=Parameters!$F$36,Parameters!$E$36*$A466,$A466&gt;Parameters!$F$36,Parameters!$E$37*$A466))</f>
        <v>62940.939999999995</v>
      </c>
      <c r="O466" s="290">
        <f t="shared" si="242"/>
        <v>136.53132321041213</v>
      </c>
      <c r="P466" s="290" cm="1">
        <f t="array" ref="P466">IF(Parameters!$D$55="No",IF($A466&lt;=Parameters!$F$39,Parameters!$E$39*$A466,IF($A466&lt;=Parameters!$F$40,Parameters!$E$39*Parameters!$F$39+Parameters!$E$40*($A466-Parameters!$F$39),IF($A466&lt;=Parameters!$F$41,Parameters!$E$39*Parameters!$F$39+Parameters!$E$40*(Parameters!$F$40-Parameters!$F$39)+Parameters!$E$41*($A466-Parameters!$F$40),Parameters!$E$39*Parameters!$F$39+Parameters!$E$40*(Parameters!$F$40-Parameters!$F$39)+Parameters!$E$41*(Parameters!$F$41-Parameters!$F$40)+Parameters!$E$42*($A466-Parameters!$F$41)))),_xlfn.IFS($A466&lt;=Parameters!$F$39,Parameters!$E$39*$A466,$A466&lt;=Parameters!$F$40,Parameters!$E$40*$A466,$A466&lt;=Parameters!$F$41,Parameters!$E$41*$A466,$A466&gt;Parameters!$F$41,Parameters!$E$42*$A466))</f>
        <v>66958.559999999998</v>
      </c>
      <c r="Q466" s="290">
        <f t="shared" si="243"/>
        <v>145.24633405639912</v>
      </c>
      <c r="R466" s="290" cm="1">
        <f t="array" ref="R466">IF(Parameters!$E$55="No",IF($A466&lt;=Parameters!$H$23,Parameters!$G$23*$A466,IF($A466&lt;=Parameters!$H$24,Parameters!$G$23*Parameters!$H$23+Parameters!$G$24*($A466-Parameters!$H$23),IF($A466&lt;=Parameters!$H$25,Parameters!$G$23*Parameters!$H$23+Parameters!$G$24*(Parameters!$H$24-Parameters!$H$23)+Parameters!$G$25*($A466-Parameters!$H$24),Parameters!$G$23*Parameters!$H$23+Parameters!$G$24*(Parameters!$H$24-Parameters!$H$23)+Parameters!$G$25*(Parameters!$H$25-Parameters!$H$24)+Parameters!$G$26*($A466-Parameters!$H$25)))),_xlfn.IFS($A466&lt;=Parameters!$H$23,Parameters!$G$23*$A466,$A466&lt;=Parameters!$H$24,Parameters!$G$24*$A466,$A466&lt;=Parameters!$H$25,Parameters!$G$25*$A466,$A466&gt;Parameters!$H$25,Parameters!$G$26*$A466))</f>
        <v>49325.89</v>
      </c>
      <c r="S466" s="290">
        <f t="shared" si="219"/>
        <v>106.99759219088936</v>
      </c>
      <c r="T466" s="290" cm="1">
        <f t="array" ref="T466">IF(Parameters!$E$55="No",IF($A466&lt;=Parameters!$H$28,Parameters!$G$28*$A466,IF($A466&lt;=Parameters!$H$29,Parameters!$G$28*Parameters!$H$28+Parameters!$G$29*($A466-Parameters!$H$28),IF($A466&lt;=Parameters!$H$30,Parameters!$G$28*Parameters!$H$28+Parameters!$G$29*(Parameters!$H$29-Parameters!$H$28)+Parameters!$G$30*($A466-Parameters!$H$29),Parameters!$G$28*Parameters!$H$28+Parameters!$G$29*(Parameters!$H$29-Parameters!$H$28)+Parameters!$G$30*(Parameters!$H$30-Parameters!$H$29)+Parameters!$G$31*($A466-Parameters!$H$30)))),_xlfn.IFS($A466&lt;=Parameters!$H$28,Parameters!$G$28*$A466,$A466&lt;=Parameters!$H$29,Parameters!$G$29*$A466,$A466&lt;=Parameters!$H$30,Parameters!$G$30*$A466,$A466&gt;Parameters!$H$30,Parameters!$G$31*$A466))</f>
        <v>60949.460000000006</v>
      </c>
      <c r="U466" s="290">
        <f t="shared" si="220"/>
        <v>132.21140997830804</v>
      </c>
      <c r="V466" s="290" cm="1">
        <f t="array" ref="V466">IF(Parameters!$E$55="No",IF($A466&lt;=Parameters!$H$34,Parameters!$G$34*$A466,IF($A466&lt;=Parameters!$H$35,Parameters!$G$34*Parameters!$H$34+Parameters!$G$35*($A466-Parameters!$H$34),IF($A466&lt;=Parameters!$H$36,Parameters!$G$34*Parameters!$H$34+Parameters!$G$35*(Parameters!$H$35-Parameters!$H$34)+Parameters!$G$36*($A466-Parameters!$H$35),Parameters!$G$34*Parameters!$H$34+Parameters!$G$35*(Parameters!$H$35-Parameters!$H$34)+Parameters!$G$36*(Parameters!$H$36-Parameters!$H$35)+Parameters!$G$37*($A466-Parameters!$H$36)))),_xlfn.IFS($A466&lt;=Parameters!$H$34,Parameters!$G$34*$A466,$A466&lt;=Parameters!$H$35,Parameters!$G$35*$A466,$A466&lt;=Parameters!$H$36,Parameters!$G$36*$A466,$A466&gt;Parameters!$H$36,Parameters!$G$37*$A466))</f>
        <v>62940.939999999995</v>
      </c>
      <c r="W466" s="290">
        <f t="shared" si="244"/>
        <v>136.53132321041213</v>
      </c>
      <c r="X466" s="290" cm="1">
        <f t="array" ref="X466">IF(Parameters!$E$55="No",IF($A466&lt;=Parameters!$H$39,Parameters!$G$39*$A466,IF($A466&lt;=Parameters!$H$40,Parameters!$G$39*Parameters!$H$39+Parameters!$G$40*($A466-Parameters!$H$39),IF($A466&lt;=Parameters!$H$41,Parameters!$G$39*Parameters!$H$39+Parameters!$G$40*(Parameters!$H$40-Parameters!$H$39)+Parameters!$G$41*($A466-Parameters!$H$40),Parameters!$G$39*Parameters!$H$39+Parameters!$G$40*(Parameters!$H$40-Parameters!$H$39)+Parameters!$G$41*(Parameters!$H$41-Parameters!$H$40)+Parameters!$G$42*($A466-Parameters!$H$41)))),_xlfn.IFS($A466&lt;=Parameters!$H$39,Parameters!$G$39*$A466,$A466&lt;=Parameters!$H$40,Parameters!$G$40*$A466,$A466&lt;=Parameters!$H$41,Parameters!$G$41*$A466,$A466&gt;Parameters!$H$41,Parameters!$G$42*$A466))</f>
        <v>66958.559999999998</v>
      </c>
      <c r="Y466" s="290">
        <f t="shared" si="245"/>
        <v>145.24633405639912</v>
      </c>
      <c r="Z466" s="290" cm="1">
        <f t="array" ref="Z466">IF(Parameters!$F$55="No",IF($A466&lt;=Parameters!$J$23,Parameters!$I$23*$A466,IF($A466&lt;=Parameters!$J$24,Parameters!$I$23*Parameters!$J$23+Parameters!$I$24*($A466-Parameters!$J$23),IF($A466&lt;=Parameters!$J$25,Parameters!$I$23*Parameters!$J$23+Parameters!$I$24*(Parameters!$J$24-Parameters!$J$23)+Parameters!$I$25*($A466-Parameters!$J$24),Parameters!$I$23*Parameters!$J$23+Parameters!$I$24*(Parameters!$J$24-Parameters!$J$23)+Parameters!$I$25*(Parameters!$J$25-Parameters!$J$24)+Parameters!$I$26*($A466-Parameters!$J$25)))),_xlfn.IFS($A466&lt;=Parameters!$J$23,Parameters!$I$23*$A466,$A466&lt;=Parameters!$J$24,Parameters!$I$24*$A466,$A466&lt;=Parameters!$J$25,Parameters!$I$25*$A466,$A466&gt;Parameters!$J$25,Parameters!$I$26*$A466))</f>
        <v>49325.89</v>
      </c>
      <c r="AA466" s="290">
        <f t="shared" si="221"/>
        <v>106.99759219088936</v>
      </c>
      <c r="AB466" s="290" cm="1">
        <f t="array" ref="AB466">IF(Parameters!$F$55="No",IF($A466&lt;=Parameters!$J$28,Parameters!$I$28*$A466,IF($A466&lt;=Parameters!$J$29,Parameters!$I$28*Parameters!$J$28+Parameters!$I$29*($A466-Parameters!$J$28),IF($A466&lt;=Parameters!$J$30,Parameters!$I$28*Parameters!$J$28+Parameters!$I$29*(Parameters!$J$29-Parameters!$J$28)+Parameters!$I$30*($A466-Parameters!$J$29),Parameters!$I$28*Parameters!$J$28+Parameters!$I$29*(Parameters!$J$29-Parameters!$J$28)+Parameters!$I$30*(Parameters!$J$30-Parameters!$J$29)+Parameters!$I$31*($A466-Parameters!$J$30)))),_xlfn.IFS($A466&lt;=Parameters!$J$28,Parameters!$I$28*$A466,$A466&lt;=Parameters!$J$29,Parameters!$I$29*$A466,$A466&lt;=Parameters!$J$30,Parameters!$I$30*$A466,$A466&gt;Parameters!$J$30,Parameters!$I$31*$A466))</f>
        <v>60949.460000000006</v>
      </c>
      <c r="AC466" s="290">
        <f t="shared" si="222"/>
        <v>132.21140997830804</v>
      </c>
      <c r="AD466" s="290" cm="1">
        <f t="array" ref="AD466">IF(Parameters!$F$55="No",IF($A466&lt;=Parameters!$J$34,Parameters!$I$34*$A466,IF($A466&lt;=Parameters!$J$35,Parameters!$I$34*Parameters!$J$34+Parameters!$I$35*($A466-Parameters!$J$34),IF($A466&lt;=Parameters!$J$36,Parameters!$I$34*Parameters!$J$34+Parameters!$I$35*(Parameters!$J$35-Parameters!$J$34)+Parameters!$I$36*($A466-Parameters!$J$35),Parameters!$I$34*Parameters!$J$34+Parameters!$I$35*(Parameters!$J$35-Parameters!$J$34)+Parameters!$I$36*(Parameters!$J$36-Parameters!$J$35)+Parameters!$I$37*($A466-Parameters!$J$36)))),_xlfn.IFS($A466&lt;=Parameters!$J$34,Parameters!$I$34*$A466,$A466&lt;=Parameters!$J$35,Parameters!$I$35*$A466,$A466&lt;=Parameters!$J$36,Parameters!$I$36*$A466,$A466&gt;Parameters!$J$36,Parameters!$I$37*$A466))</f>
        <v>62940.939999999995</v>
      </c>
      <c r="AE466" s="290">
        <f t="shared" si="246"/>
        <v>136.53132321041213</v>
      </c>
      <c r="AF466" s="290" cm="1">
        <f t="array" ref="AF466">IF(Parameters!$F$55="No",IF($A466&lt;=Parameters!$J$39,Parameters!$I$39*$A466,IF($A466&lt;=Parameters!$J$40,Parameters!$I$39*Parameters!$J$39+Parameters!$I$40*($A466-Parameters!$J$39),IF($A466&lt;=Parameters!$J$41,Parameters!$I$39*Parameters!$J$39+Parameters!$I$40*(Parameters!$J$40-Parameters!$J$39)+Parameters!$I$41*($A466-Parameters!$J$40),Parameters!$I$39*Parameters!$J$39+Parameters!$I$40*(Parameters!$J$40-Parameters!$J$39)+Parameters!$I$41*(Parameters!$J$41-Parameters!$J$40)+Parameters!$I$42*($A466-Parameters!$J$41)))),_xlfn.IFS($A466&lt;=Parameters!$J$39,Parameters!$I$39*$A466,$A466&lt;=Parameters!$J$40,Parameters!$I$40*$A466,$A466&lt;=Parameters!$J$41,Parameters!$I$41*$A466,$A466&gt;Parameters!$J$41,Parameters!$I$42*$A466))</f>
        <v>66958.559999999998</v>
      </c>
      <c r="AG466" s="290">
        <f t="shared" si="247"/>
        <v>145.24633405639912</v>
      </c>
      <c r="AI466" s="428">
        <f t="shared" si="223"/>
        <v>136.48999999999796</v>
      </c>
      <c r="AJ466" s="428">
        <f t="shared" si="224"/>
        <v>159.36000000000058</v>
      </c>
      <c r="AK466" s="428">
        <f t="shared" si="225"/>
        <v>143.54000000000087</v>
      </c>
      <c r="AL466" s="428">
        <f t="shared" si="226"/>
        <v>158.45999999999185</v>
      </c>
      <c r="AM466" s="428">
        <f t="shared" si="227"/>
        <v>136.48999999999796</v>
      </c>
      <c r="AN466" s="428">
        <f t="shared" si="228"/>
        <v>159.36000000000058</v>
      </c>
      <c r="AO466" s="428">
        <f t="shared" si="229"/>
        <v>143.54000000000087</v>
      </c>
      <c r="AP466" s="428">
        <f t="shared" si="230"/>
        <v>158.45999999999185</v>
      </c>
      <c r="AQ466" s="428">
        <f t="shared" si="231"/>
        <v>136.48999999999796</v>
      </c>
      <c r="AR466" s="428">
        <f t="shared" si="232"/>
        <v>159.36000000000058</v>
      </c>
      <c r="AS466" s="428">
        <f t="shared" si="233"/>
        <v>143.54000000000087</v>
      </c>
      <c r="AT466" s="428">
        <f t="shared" si="234"/>
        <v>158.45999999999185</v>
      </c>
      <c r="AU466" s="428">
        <f t="shared" si="235"/>
        <v>136.48999999999796</v>
      </c>
      <c r="AV466" s="428">
        <f t="shared" si="236"/>
        <v>159.36000000000058</v>
      </c>
      <c r="AW466" s="428">
        <f t="shared" si="237"/>
        <v>143.54000000000087</v>
      </c>
      <c r="AX466" s="428">
        <f t="shared" si="238"/>
        <v>158.45999999999185</v>
      </c>
    </row>
    <row r="467">
      <c r="A467" s="413">
        <v>462</v>
      </c>
      <c r="B467" s="290" cm="1">
        <f t="array" ref="B467">IF(Parameters!$C$55="No",IF($A467&lt;=Parameters!$D$23,Parameters!$C$23*$A467,IF($A467&lt;=Parameters!$D$24,Parameters!$C$23*Parameters!$D$23+Parameters!$C$24*($A467-Parameters!$D$23),IF($A467&lt;=Parameters!$D$25,Parameters!$C$23*Parameters!$D$23+Parameters!$C$24*(Parameters!$D$24-Parameters!$D$23)+Parameters!$C$25*($A467-Parameters!$D$24),Parameters!$C$23*Parameters!$D$23+Parameters!$C$24*(Parameters!$D$24-Parameters!$D$23)+Parameters!$C$25*(Parameters!$D$25-Parameters!$D$24)+Parameters!$C$26*($A467-Parameters!$D$25)))),_xlfn.IFS($A467&lt;=Parameters!$D$23,Parameters!$C$23*$A467,$A467&lt;=Parameters!$D$24,Parameters!$C$24*$A467,$A467&lt;=Parameters!$D$25,Parameters!$C$25*$A467,$A467&gt;Parameters!$D$25,Parameters!$C$26*$A467))</f>
        <v>49462.380000000005</v>
      </c>
      <c r="C467" s="290">
        <f t="shared" si="239"/>
        <v>107.06142857142858</v>
      </c>
      <c r="D467" s="290" cm="1">
        <f t="array" ref="D467">IF(Parameters!$C$55="No",IF($A467&lt;=Parameters!$D$28,Parameters!$C$28*$A467,IF($A467&lt;=Parameters!$D$29,Parameters!$C$28*Parameters!$D$28+Parameters!$C$29*($A467-Parameters!$D$28),IF($A467&lt;=Parameters!$D$30,Parameters!$C$28*Parameters!$D$28+Parameters!$C$29*(Parameters!$D$29-Parameters!$D$28)+Parameters!$C$30*($A467-Parameters!$D$29),Parameters!$C$28*Parameters!$D$28+Parameters!$C$29*(Parameters!$D$29-Parameters!$D$28)+Parameters!$C$30*(Parameters!$D$30-Parameters!$D$29)+Parameters!$C$31*($A467-Parameters!$D$30)))),_xlfn.IFS($A467&lt;=Parameters!$D$28,Parameters!$C$28*$A467,$A467&lt;=Parameters!$D$29,Parameters!$C$29*$A467,$A467&lt;=Parameters!$D$30,Parameters!$C$30*$A467,$A467&gt;Parameters!$D$30,Parameters!$C$31*$A467))</f>
        <v>61108.82</v>
      </c>
      <c r="E467" s="290">
        <f t="shared" si="239"/>
        <v>132.27017316017316</v>
      </c>
      <c r="F467" s="290" cm="1">
        <f t="array" ref="F467">IF(Parameters!$C$55="No",IF($A467&lt;=Parameters!$D$34,Parameters!$C$34*$A467,IF($A467&lt;=Parameters!$D$35,Parameters!$C$34*Parameters!$D$34+Parameters!$C$35*($A467-Parameters!$D$34),IF($A467&lt;=Parameters!$D$36,Parameters!$C$34*Parameters!$D$34+Parameters!$C$35*(Parameters!$D$35-Parameters!$D$34)+Parameters!$C$36*($A467-Parameters!$D$35),Parameters!$C$34*Parameters!$D$34+Parameters!$C$35*(Parameters!$D$35-Parameters!$D$34)+Parameters!$C$36*(Parameters!$D$36-Parameters!$D$35)+Parameters!$C$37*($A467-Parameters!$D$36)))),_xlfn.IFS($A467&lt;=Parameters!$D$34,Parameters!$C$34*$A467,$A467&lt;=Parameters!$D$35,Parameters!$C$35*$A467,$A467&lt;=Parameters!$D$36,Parameters!$C$36*$A467,$A467&gt;Parameters!$D$36,Parameters!$C$37*$A467))</f>
        <v>63084.479999999996</v>
      </c>
      <c r="G467" s="290">
        <f t="shared" si="240"/>
        <v>136.5464935064935</v>
      </c>
      <c r="H467" s="290" cm="1">
        <f t="array" ref="H467">IF(Parameters!$C$55="No",IF($A467&lt;=Parameters!$D$39,Parameters!$C$39*$A467,IF($A467&lt;=Parameters!$D$40,Parameters!$C$39*Parameters!$D$39+Parameters!$C$40*($A467-Parameters!$D$39),IF($A467&lt;=Parameters!$D$41,Parameters!$C$39*Parameters!$D$39+Parameters!$C$40*(Parameters!$D$40-Parameters!$D$39)+Parameters!$C$41*($A467-Parameters!$D$40),Parameters!$C$39*Parameters!$D$39+Parameters!$C$40*(Parameters!$D$40-Parameters!$D$39)+Parameters!$C$41*(Parameters!$D$41-Parameters!$D$40)+Parameters!$C$42*($A467-Parameters!$D$41)))),_xlfn.IFS($A467&lt;=Parameters!$D$39,Parameters!$C$39*$A467,$A467&lt;=Parameters!$D$40,Parameters!$C$40*$A467,$A467&lt;=Parameters!$D$41,Parameters!$C$41*$A467,$A467&gt;Parameters!$D$41,Parameters!$C$42*$A467))</f>
        <v>67117.02</v>
      </c>
      <c r="I467" s="290">
        <f t="shared" si="241"/>
        <v>145.27493506493508</v>
      </c>
      <c r="J467" s="290" cm="1">
        <f t="array" ref="J467">IF(Parameters!$D$55="No",IF($A467&lt;=Parameters!$F$23,Parameters!$E$23*$A467,IF($A467&lt;=Parameters!$F$24,Parameters!$E$23*Parameters!$F$23+Parameters!$E$24*($A467-Parameters!$F$23),IF($A467&lt;=Parameters!$F$25,Parameters!$E$23*Parameters!$F$23+Parameters!$E$24*(Parameters!$F$24-Parameters!$F$23)+Parameters!$E$25*($A467-Parameters!$F$24),Parameters!$E$23*Parameters!$F$23+Parameters!$E$24*(Parameters!$F$24-Parameters!$F$23)+Parameters!$E$25*(Parameters!$F$25-Parameters!$F$24)+Parameters!$E$26*($A467-Parameters!$F$25)))),_xlfn.IFS($A467&lt;=Parameters!$F$23,Parameters!$E$23*$A467,$A467&lt;=Parameters!$F$24,Parameters!$E$24*$A467,$A467&lt;=Parameters!$F$25,Parameters!$E$25*$A467,$A467&gt;Parameters!$F$25,Parameters!$E$26*$A467))</f>
        <v>49462.380000000005</v>
      </c>
      <c r="K467" s="290">
        <f t="shared" si="217"/>
        <v>107.06142857142858</v>
      </c>
      <c r="L467" s="290" cm="1">
        <f t="array" ref="L467">IF(Parameters!$D$55="No",IF($A467&lt;=Parameters!$F$28,Parameters!$E$28*$A467,IF($A467&lt;=Parameters!$F$29,Parameters!$E$28*Parameters!$F$28+Parameters!$E$29*($A467-Parameters!$F$28),IF($A467&lt;=Parameters!$F$30,Parameters!$E$28*Parameters!$F$28+Parameters!$E$29*(Parameters!$F$29-Parameters!$F$28)+Parameters!$E$30*($A467-Parameters!$F$29),Parameters!$E$28*Parameters!$F$28+Parameters!$E$29*(Parameters!$F$29-Parameters!$F$28)+Parameters!$E$30*(Parameters!$F$30-Parameters!$F$29)+Parameters!$E$31*($A467-Parameters!$F$30)))),_xlfn.IFS($A467&lt;=Parameters!$F$28,Parameters!$E$28*$A467,$A467&lt;=Parameters!$F$29,Parameters!$E$29*$A467,$A467&lt;=Parameters!$F$30,Parameters!$E$30*$A467,$A467&gt;Parameters!$F$30,Parameters!$E$31*$A467))</f>
        <v>61108.82</v>
      </c>
      <c r="M467" s="290">
        <f t="shared" si="218"/>
        <v>132.27017316017316</v>
      </c>
      <c r="N467" s="290" cm="1">
        <f t="array" ref="N467">IF(Parameters!$D$55="No",IF($A467&lt;=Parameters!$F$34,Parameters!$E$34*$A467,IF($A467&lt;=Parameters!$F$35,Parameters!$E$34*Parameters!$F$34+Parameters!$E$35*($A467-Parameters!$F$34),IF($A467&lt;=Parameters!$F$36,Parameters!$E$34*Parameters!$F$34+Parameters!$E$35*(Parameters!$F$35-Parameters!$F$34)+Parameters!$E$36*($A467-Parameters!$F$35),Parameters!$E$34*Parameters!$F$34+Parameters!$E$35*(Parameters!$F$35-Parameters!$F$34)+Parameters!$E$36*(Parameters!$F$36-Parameters!$F$35)+Parameters!$E$37*($A467-Parameters!$F$36)))),_xlfn.IFS($A467&lt;=Parameters!$F$34,Parameters!$E$34*$A467,$A467&lt;=Parameters!$F$35,Parameters!$E$35*$A467,$A467&lt;=Parameters!$F$36,Parameters!$E$36*$A467,$A467&gt;Parameters!$F$36,Parameters!$E$37*$A467))</f>
        <v>63084.479999999996</v>
      </c>
      <c r="O467" s="290">
        <f t="shared" si="242"/>
        <v>136.5464935064935</v>
      </c>
      <c r="P467" s="290" cm="1">
        <f t="array" ref="P467">IF(Parameters!$D$55="No",IF($A467&lt;=Parameters!$F$39,Parameters!$E$39*$A467,IF($A467&lt;=Parameters!$F$40,Parameters!$E$39*Parameters!$F$39+Parameters!$E$40*($A467-Parameters!$F$39),IF($A467&lt;=Parameters!$F$41,Parameters!$E$39*Parameters!$F$39+Parameters!$E$40*(Parameters!$F$40-Parameters!$F$39)+Parameters!$E$41*($A467-Parameters!$F$40),Parameters!$E$39*Parameters!$F$39+Parameters!$E$40*(Parameters!$F$40-Parameters!$F$39)+Parameters!$E$41*(Parameters!$F$41-Parameters!$F$40)+Parameters!$E$42*($A467-Parameters!$F$41)))),_xlfn.IFS($A467&lt;=Parameters!$F$39,Parameters!$E$39*$A467,$A467&lt;=Parameters!$F$40,Parameters!$E$40*$A467,$A467&lt;=Parameters!$F$41,Parameters!$E$41*$A467,$A467&gt;Parameters!$F$41,Parameters!$E$42*$A467))</f>
        <v>67117.02</v>
      </c>
      <c r="Q467" s="290">
        <f t="shared" si="243"/>
        <v>145.27493506493508</v>
      </c>
      <c r="R467" s="290" cm="1">
        <f t="array" ref="R467">IF(Parameters!$E$55="No",IF($A467&lt;=Parameters!$H$23,Parameters!$G$23*$A467,IF($A467&lt;=Parameters!$H$24,Parameters!$G$23*Parameters!$H$23+Parameters!$G$24*($A467-Parameters!$H$23),IF($A467&lt;=Parameters!$H$25,Parameters!$G$23*Parameters!$H$23+Parameters!$G$24*(Parameters!$H$24-Parameters!$H$23)+Parameters!$G$25*($A467-Parameters!$H$24),Parameters!$G$23*Parameters!$H$23+Parameters!$G$24*(Parameters!$H$24-Parameters!$H$23)+Parameters!$G$25*(Parameters!$H$25-Parameters!$H$24)+Parameters!$G$26*($A467-Parameters!$H$25)))),_xlfn.IFS($A467&lt;=Parameters!$H$23,Parameters!$G$23*$A467,$A467&lt;=Parameters!$H$24,Parameters!$G$24*$A467,$A467&lt;=Parameters!$H$25,Parameters!$G$25*$A467,$A467&gt;Parameters!$H$25,Parameters!$G$26*$A467))</f>
        <v>49462.380000000005</v>
      </c>
      <c r="S467" s="290">
        <f t="shared" si="219"/>
        <v>107.06142857142858</v>
      </c>
      <c r="T467" s="290" cm="1">
        <f t="array" ref="T467">IF(Parameters!$E$55="No",IF($A467&lt;=Parameters!$H$28,Parameters!$G$28*$A467,IF($A467&lt;=Parameters!$H$29,Parameters!$G$28*Parameters!$H$28+Parameters!$G$29*($A467-Parameters!$H$28),IF($A467&lt;=Parameters!$H$30,Parameters!$G$28*Parameters!$H$28+Parameters!$G$29*(Parameters!$H$29-Parameters!$H$28)+Parameters!$G$30*($A467-Parameters!$H$29),Parameters!$G$28*Parameters!$H$28+Parameters!$G$29*(Parameters!$H$29-Parameters!$H$28)+Parameters!$G$30*(Parameters!$H$30-Parameters!$H$29)+Parameters!$G$31*($A467-Parameters!$H$30)))),_xlfn.IFS($A467&lt;=Parameters!$H$28,Parameters!$G$28*$A467,$A467&lt;=Parameters!$H$29,Parameters!$G$29*$A467,$A467&lt;=Parameters!$H$30,Parameters!$G$30*$A467,$A467&gt;Parameters!$H$30,Parameters!$G$31*$A467))</f>
        <v>61108.82</v>
      </c>
      <c r="U467" s="290">
        <f t="shared" si="220"/>
        <v>132.27017316017316</v>
      </c>
      <c r="V467" s="290" cm="1">
        <f t="array" ref="V467">IF(Parameters!$E$55="No",IF($A467&lt;=Parameters!$H$34,Parameters!$G$34*$A467,IF($A467&lt;=Parameters!$H$35,Parameters!$G$34*Parameters!$H$34+Parameters!$G$35*($A467-Parameters!$H$34),IF($A467&lt;=Parameters!$H$36,Parameters!$G$34*Parameters!$H$34+Parameters!$G$35*(Parameters!$H$35-Parameters!$H$34)+Parameters!$G$36*($A467-Parameters!$H$35),Parameters!$G$34*Parameters!$H$34+Parameters!$G$35*(Parameters!$H$35-Parameters!$H$34)+Parameters!$G$36*(Parameters!$H$36-Parameters!$H$35)+Parameters!$G$37*($A467-Parameters!$H$36)))),_xlfn.IFS($A467&lt;=Parameters!$H$34,Parameters!$G$34*$A467,$A467&lt;=Parameters!$H$35,Parameters!$G$35*$A467,$A467&lt;=Parameters!$H$36,Parameters!$G$36*$A467,$A467&gt;Parameters!$H$36,Parameters!$G$37*$A467))</f>
        <v>63084.479999999996</v>
      </c>
      <c r="W467" s="290">
        <f t="shared" si="244"/>
        <v>136.5464935064935</v>
      </c>
      <c r="X467" s="290" cm="1">
        <f t="array" ref="X467">IF(Parameters!$E$55="No",IF($A467&lt;=Parameters!$H$39,Parameters!$G$39*$A467,IF($A467&lt;=Parameters!$H$40,Parameters!$G$39*Parameters!$H$39+Parameters!$G$40*($A467-Parameters!$H$39),IF($A467&lt;=Parameters!$H$41,Parameters!$G$39*Parameters!$H$39+Parameters!$G$40*(Parameters!$H$40-Parameters!$H$39)+Parameters!$G$41*($A467-Parameters!$H$40),Parameters!$G$39*Parameters!$H$39+Parameters!$G$40*(Parameters!$H$40-Parameters!$H$39)+Parameters!$G$41*(Parameters!$H$41-Parameters!$H$40)+Parameters!$G$42*($A467-Parameters!$H$41)))),_xlfn.IFS($A467&lt;=Parameters!$H$39,Parameters!$G$39*$A467,$A467&lt;=Parameters!$H$40,Parameters!$G$40*$A467,$A467&lt;=Parameters!$H$41,Parameters!$G$41*$A467,$A467&gt;Parameters!$H$41,Parameters!$G$42*$A467))</f>
        <v>67117.02</v>
      </c>
      <c r="Y467" s="290">
        <f t="shared" si="245"/>
        <v>145.27493506493508</v>
      </c>
      <c r="Z467" s="290" cm="1">
        <f t="array" ref="Z467">IF(Parameters!$F$55="No",IF($A467&lt;=Parameters!$J$23,Parameters!$I$23*$A467,IF($A467&lt;=Parameters!$J$24,Parameters!$I$23*Parameters!$J$23+Parameters!$I$24*($A467-Parameters!$J$23),IF($A467&lt;=Parameters!$J$25,Parameters!$I$23*Parameters!$J$23+Parameters!$I$24*(Parameters!$J$24-Parameters!$J$23)+Parameters!$I$25*($A467-Parameters!$J$24),Parameters!$I$23*Parameters!$J$23+Parameters!$I$24*(Parameters!$J$24-Parameters!$J$23)+Parameters!$I$25*(Parameters!$J$25-Parameters!$J$24)+Parameters!$I$26*($A467-Parameters!$J$25)))),_xlfn.IFS($A467&lt;=Parameters!$J$23,Parameters!$I$23*$A467,$A467&lt;=Parameters!$J$24,Parameters!$I$24*$A467,$A467&lt;=Parameters!$J$25,Parameters!$I$25*$A467,$A467&gt;Parameters!$J$25,Parameters!$I$26*$A467))</f>
        <v>49462.380000000005</v>
      </c>
      <c r="AA467" s="290">
        <f t="shared" si="221"/>
        <v>107.06142857142858</v>
      </c>
      <c r="AB467" s="290" cm="1">
        <f t="array" ref="AB467">IF(Parameters!$F$55="No",IF($A467&lt;=Parameters!$J$28,Parameters!$I$28*$A467,IF($A467&lt;=Parameters!$J$29,Parameters!$I$28*Parameters!$J$28+Parameters!$I$29*($A467-Parameters!$J$28),IF($A467&lt;=Parameters!$J$30,Parameters!$I$28*Parameters!$J$28+Parameters!$I$29*(Parameters!$J$29-Parameters!$J$28)+Parameters!$I$30*($A467-Parameters!$J$29),Parameters!$I$28*Parameters!$J$28+Parameters!$I$29*(Parameters!$J$29-Parameters!$J$28)+Parameters!$I$30*(Parameters!$J$30-Parameters!$J$29)+Parameters!$I$31*($A467-Parameters!$J$30)))),_xlfn.IFS($A467&lt;=Parameters!$J$28,Parameters!$I$28*$A467,$A467&lt;=Parameters!$J$29,Parameters!$I$29*$A467,$A467&lt;=Parameters!$J$30,Parameters!$I$30*$A467,$A467&gt;Parameters!$J$30,Parameters!$I$31*$A467))</f>
        <v>61108.82</v>
      </c>
      <c r="AC467" s="290">
        <f t="shared" si="222"/>
        <v>132.27017316017316</v>
      </c>
      <c r="AD467" s="290" cm="1">
        <f t="array" ref="AD467">IF(Parameters!$F$55="No",IF($A467&lt;=Parameters!$J$34,Parameters!$I$34*$A467,IF($A467&lt;=Parameters!$J$35,Parameters!$I$34*Parameters!$J$34+Parameters!$I$35*($A467-Parameters!$J$34),IF($A467&lt;=Parameters!$J$36,Parameters!$I$34*Parameters!$J$34+Parameters!$I$35*(Parameters!$J$35-Parameters!$J$34)+Parameters!$I$36*($A467-Parameters!$J$35),Parameters!$I$34*Parameters!$J$34+Parameters!$I$35*(Parameters!$J$35-Parameters!$J$34)+Parameters!$I$36*(Parameters!$J$36-Parameters!$J$35)+Parameters!$I$37*($A467-Parameters!$J$36)))),_xlfn.IFS($A467&lt;=Parameters!$J$34,Parameters!$I$34*$A467,$A467&lt;=Parameters!$J$35,Parameters!$I$35*$A467,$A467&lt;=Parameters!$J$36,Parameters!$I$36*$A467,$A467&gt;Parameters!$J$36,Parameters!$I$37*$A467))</f>
        <v>63084.479999999996</v>
      </c>
      <c r="AE467" s="290">
        <f t="shared" si="246"/>
        <v>136.5464935064935</v>
      </c>
      <c r="AF467" s="290" cm="1">
        <f t="array" ref="AF467">IF(Parameters!$F$55="No",IF($A467&lt;=Parameters!$J$39,Parameters!$I$39*$A467,IF($A467&lt;=Parameters!$J$40,Parameters!$I$39*Parameters!$J$39+Parameters!$I$40*($A467-Parameters!$J$39),IF($A467&lt;=Parameters!$J$41,Parameters!$I$39*Parameters!$J$39+Parameters!$I$40*(Parameters!$J$40-Parameters!$J$39)+Parameters!$I$41*($A467-Parameters!$J$40),Parameters!$I$39*Parameters!$J$39+Parameters!$I$40*(Parameters!$J$40-Parameters!$J$39)+Parameters!$I$41*(Parameters!$J$41-Parameters!$J$40)+Parameters!$I$42*($A467-Parameters!$J$41)))),_xlfn.IFS($A467&lt;=Parameters!$J$39,Parameters!$I$39*$A467,$A467&lt;=Parameters!$J$40,Parameters!$I$40*$A467,$A467&lt;=Parameters!$J$41,Parameters!$I$41*$A467,$A467&gt;Parameters!$J$41,Parameters!$I$42*$A467))</f>
        <v>67117.02</v>
      </c>
      <c r="AG467" s="290">
        <f t="shared" si="247"/>
        <v>145.27493506493508</v>
      </c>
      <c r="AI467" s="428">
        <f t="shared" si="223"/>
        <v>136.49000000000524</v>
      </c>
      <c r="AJ467" s="428">
        <f t="shared" si="224"/>
        <v>159.35999999999331</v>
      </c>
      <c r="AK467" s="428">
        <f t="shared" si="225"/>
        <v>143.54000000000087</v>
      </c>
      <c r="AL467" s="428">
        <f t="shared" si="226"/>
        <v>158.4600000000064</v>
      </c>
      <c r="AM467" s="428">
        <f t="shared" si="227"/>
        <v>136.49000000000524</v>
      </c>
      <c r="AN467" s="428">
        <f t="shared" si="228"/>
        <v>159.35999999999331</v>
      </c>
      <c r="AO467" s="428">
        <f t="shared" si="229"/>
        <v>143.54000000000087</v>
      </c>
      <c r="AP467" s="428">
        <f t="shared" si="230"/>
        <v>158.4600000000064</v>
      </c>
      <c r="AQ467" s="428">
        <f t="shared" si="231"/>
        <v>136.49000000000524</v>
      </c>
      <c r="AR467" s="428">
        <f t="shared" si="232"/>
        <v>159.35999999999331</v>
      </c>
      <c r="AS467" s="428">
        <f t="shared" si="233"/>
        <v>143.54000000000087</v>
      </c>
      <c r="AT467" s="428">
        <f t="shared" si="234"/>
        <v>158.4600000000064</v>
      </c>
      <c r="AU467" s="428">
        <f t="shared" si="235"/>
        <v>136.49000000000524</v>
      </c>
      <c r="AV467" s="428">
        <f t="shared" si="236"/>
        <v>159.35999999999331</v>
      </c>
      <c r="AW467" s="428">
        <f t="shared" si="237"/>
        <v>143.54000000000087</v>
      </c>
      <c r="AX467" s="428">
        <f t="shared" si="238"/>
        <v>158.4600000000064</v>
      </c>
    </row>
    <row r="468">
      <c r="A468" s="413">
        <v>463</v>
      </c>
      <c r="B468" s="290" cm="1">
        <f t="array" ref="B468">IF(Parameters!$C$55="No",IF($A468&lt;=Parameters!$D$23,Parameters!$C$23*$A468,IF($A468&lt;=Parameters!$D$24,Parameters!$C$23*Parameters!$D$23+Parameters!$C$24*($A468-Parameters!$D$23),IF($A468&lt;=Parameters!$D$25,Parameters!$C$23*Parameters!$D$23+Parameters!$C$24*(Parameters!$D$24-Parameters!$D$23)+Parameters!$C$25*($A468-Parameters!$D$24),Parameters!$C$23*Parameters!$D$23+Parameters!$C$24*(Parameters!$D$24-Parameters!$D$23)+Parameters!$C$25*(Parameters!$D$25-Parameters!$D$24)+Parameters!$C$26*($A468-Parameters!$D$25)))),_xlfn.IFS($A468&lt;=Parameters!$D$23,Parameters!$C$23*$A468,$A468&lt;=Parameters!$D$24,Parameters!$C$24*$A468,$A468&lt;=Parameters!$D$25,Parameters!$C$25*$A468,$A468&gt;Parameters!$D$25,Parameters!$C$26*$A468))</f>
        <v>49598.87</v>
      </c>
      <c r="C468" s="290">
        <f t="shared" si="239"/>
        <v>107.12498920086394</v>
      </c>
      <c r="D468" s="290" cm="1">
        <f t="array" ref="D468">IF(Parameters!$C$55="No",IF($A468&lt;=Parameters!$D$28,Parameters!$C$28*$A468,IF($A468&lt;=Parameters!$D$29,Parameters!$C$28*Parameters!$D$28+Parameters!$C$29*($A468-Parameters!$D$28),IF($A468&lt;=Parameters!$D$30,Parameters!$C$28*Parameters!$D$28+Parameters!$C$29*(Parameters!$D$29-Parameters!$D$28)+Parameters!$C$30*($A468-Parameters!$D$29),Parameters!$C$28*Parameters!$D$28+Parameters!$C$29*(Parameters!$D$29-Parameters!$D$28)+Parameters!$C$30*(Parameters!$D$30-Parameters!$D$29)+Parameters!$C$31*($A468-Parameters!$D$30)))),_xlfn.IFS($A468&lt;=Parameters!$D$28,Parameters!$C$28*$A468,$A468&lt;=Parameters!$D$29,Parameters!$C$29*$A468,$A468&lt;=Parameters!$D$30,Parameters!$C$30*$A468,$A468&gt;Parameters!$D$30,Parameters!$C$31*$A468))</f>
        <v>61268.18</v>
      </c>
      <c r="E468" s="290">
        <f t="shared" si="239"/>
        <v>132.32868250539957</v>
      </c>
      <c r="F468" s="290" cm="1">
        <f t="array" ref="F468">IF(Parameters!$C$55="No",IF($A468&lt;=Parameters!$D$34,Parameters!$C$34*$A468,IF($A468&lt;=Parameters!$D$35,Parameters!$C$34*Parameters!$D$34+Parameters!$C$35*($A468-Parameters!$D$34),IF($A468&lt;=Parameters!$D$36,Parameters!$C$34*Parameters!$D$34+Parameters!$C$35*(Parameters!$D$35-Parameters!$D$34)+Parameters!$C$36*($A468-Parameters!$D$35),Parameters!$C$34*Parameters!$D$34+Parameters!$C$35*(Parameters!$D$35-Parameters!$D$34)+Parameters!$C$36*(Parameters!$D$36-Parameters!$D$35)+Parameters!$C$37*($A468-Parameters!$D$36)))),_xlfn.IFS($A468&lt;=Parameters!$D$34,Parameters!$C$34*$A468,$A468&lt;=Parameters!$D$35,Parameters!$C$35*$A468,$A468&lt;=Parameters!$D$36,Parameters!$C$36*$A468,$A468&gt;Parameters!$D$36,Parameters!$C$37*$A468))</f>
        <v>63228.02</v>
      </c>
      <c r="G468" s="290">
        <f t="shared" si="240"/>
        <v>136.56159827213821</v>
      </c>
      <c r="H468" s="290" cm="1">
        <f t="array" ref="H468">IF(Parameters!$C$55="No",IF($A468&lt;=Parameters!$D$39,Parameters!$C$39*$A468,IF($A468&lt;=Parameters!$D$40,Parameters!$C$39*Parameters!$D$39+Parameters!$C$40*($A468-Parameters!$D$39),IF($A468&lt;=Parameters!$D$41,Parameters!$C$39*Parameters!$D$39+Parameters!$C$40*(Parameters!$D$40-Parameters!$D$39)+Parameters!$C$41*($A468-Parameters!$D$40),Parameters!$C$39*Parameters!$D$39+Parameters!$C$40*(Parameters!$D$40-Parameters!$D$39)+Parameters!$C$41*(Parameters!$D$41-Parameters!$D$40)+Parameters!$C$42*($A468-Parameters!$D$41)))),_xlfn.IFS($A468&lt;=Parameters!$D$39,Parameters!$C$39*$A468,$A468&lt;=Parameters!$D$40,Parameters!$C$40*$A468,$A468&lt;=Parameters!$D$41,Parameters!$C$41*$A468,$A468&gt;Parameters!$D$41,Parameters!$C$42*$A468))</f>
        <v>67275.48</v>
      </c>
      <c r="I468" s="290">
        <f t="shared" si="241"/>
        <v>145.30341252699782</v>
      </c>
      <c r="J468" s="290" cm="1">
        <f t="array" ref="J468">IF(Parameters!$D$55="No",IF($A468&lt;=Parameters!$F$23,Parameters!$E$23*$A468,IF($A468&lt;=Parameters!$F$24,Parameters!$E$23*Parameters!$F$23+Parameters!$E$24*($A468-Parameters!$F$23),IF($A468&lt;=Parameters!$F$25,Parameters!$E$23*Parameters!$F$23+Parameters!$E$24*(Parameters!$F$24-Parameters!$F$23)+Parameters!$E$25*($A468-Parameters!$F$24),Parameters!$E$23*Parameters!$F$23+Parameters!$E$24*(Parameters!$F$24-Parameters!$F$23)+Parameters!$E$25*(Parameters!$F$25-Parameters!$F$24)+Parameters!$E$26*($A468-Parameters!$F$25)))),_xlfn.IFS($A468&lt;=Parameters!$F$23,Parameters!$E$23*$A468,$A468&lt;=Parameters!$F$24,Parameters!$E$24*$A468,$A468&lt;=Parameters!$F$25,Parameters!$E$25*$A468,$A468&gt;Parameters!$F$25,Parameters!$E$26*$A468))</f>
        <v>49598.87</v>
      </c>
      <c r="K468" s="290">
        <f t="shared" si="217"/>
        <v>107.12498920086394</v>
      </c>
      <c r="L468" s="290" cm="1">
        <f t="array" ref="L468">IF(Parameters!$D$55="No",IF($A468&lt;=Parameters!$F$28,Parameters!$E$28*$A468,IF($A468&lt;=Parameters!$F$29,Parameters!$E$28*Parameters!$F$28+Parameters!$E$29*($A468-Parameters!$F$28),IF($A468&lt;=Parameters!$F$30,Parameters!$E$28*Parameters!$F$28+Parameters!$E$29*(Parameters!$F$29-Parameters!$F$28)+Parameters!$E$30*($A468-Parameters!$F$29),Parameters!$E$28*Parameters!$F$28+Parameters!$E$29*(Parameters!$F$29-Parameters!$F$28)+Parameters!$E$30*(Parameters!$F$30-Parameters!$F$29)+Parameters!$E$31*($A468-Parameters!$F$30)))),_xlfn.IFS($A468&lt;=Parameters!$F$28,Parameters!$E$28*$A468,$A468&lt;=Parameters!$F$29,Parameters!$E$29*$A468,$A468&lt;=Parameters!$F$30,Parameters!$E$30*$A468,$A468&gt;Parameters!$F$30,Parameters!$E$31*$A468))</f>
        <v>61268.18</v>
      </c>
      <c r="M468" s="290">
        <f t="shared" si="218"/>
        <v>132.32868250539957</v>
      </c>
      <c r="N468" s="290" cm="1">
        <f t="array" ref="N468">IF(Parameters!$D$55="No",IF($A468&lt;=Parameters!$F$34,Parameters!$E$34*$A468,IF($A468&lt;=Parameters!$F$35,Parameters!$E$34*Parameters!$F$34+Parameters!$E$35*($A468-Parameters!$F$34),IF($A468&lt;=Parameters!$F$36,Parameters!$E$34*Parameters!$F$34+Parameters!$E$35*(Parameters!$F$35-Parameters!$F$34)+Parameters!$E$36*($A468-Parameters!$F$35),Parameters!$E$34*Parameters!$F$34+Parameters!$E$35*(Parameters!$F$35-Parameters!$F$34)+Parameters!$E$36*(Parameters!$F$36-Parameters!$F$35)+Parameters!$E$37*($A468-Parameters!$F$36)))),_xlfn.IFS($A468&lt;=Parameters!$F$34,Parameters!$E$34*$A468,$A468&lt;=Parameters!$F$35,Parameters!$E$35*$A468,$A468&lt;=Parameters!$F$36,Parameters!$E$36*$A468,$A468&gt;Parameters!$F$36,Parameters!$E$37*$A468))</f>
        <v>63228.02</v>
      </c>
      <c r="O468" s="290">
        <f t="shared" si="242"/>
        <v>136.56159827213821</v>
      </c>
      <c r="P468" s="290" cm="1">
        <f t="array" ref="P468">IF(Parameters!$D$55="No",IF($A468&lt;=Parameters!$F$39,Parameters!$E$39*$A468,IF($A468&lt;=Parameters!$F$40,Parameters!$E$39*Parameters!$F$39+Parameters!$E$40*($A468-Parameters!$F$39),IF($A468&lt;=Parameters!$F$41,Parameters!$E$39*Parameters!$F$39+Parameters!$E$40*(Parameters!$F$40-Parameters!$F$39)+Parameters!$E$41*($A468-Parameters!$F$40),Parameters!$E$39*Parameters!$F$39+Parameters!$E$40*(Parameters!$F$40-Parameters!$F$39)+Parameters!$E$41*(Parameters!$F$41-Parameters!$F$40)+Parameters!$E$42*($A468-Parameters!$F$41)))),_xlfn.IFS($A468&lt;=Parameters!$F$39,Parameters!$E$39*$A468,$A468&lt;=Parameters!$F$40,Parameters!$E$40*$A468,$A468&lt;=Parameters!$F$41,Parameters!$E$41*$A468,$A468&gt;Parameters!$F$41,Parameters!$E$42*$A468))</f>
        <v>67275.48</v>
      </c>
      <c r="Q468" s="290">
        <f t="shared" si="243"/>
        <v>145.30341252699782</v>
      </c>
      <c r="R468" s="290" cm="1">
        <f t="array" ref="R468">IF(Parameters!$E$55="No",IF($A468&lt;=Parameters!$H$23,Parameters!$G$23*$A468,IF($A468&lt;=Parameters!$H$24,Parameters!$G$23*Parameters!$H$23+Parameters!$G$24*($A468-Parameters!$H$23),IF($A468&lt;=Parameters!$H$25,Parameters!$G$23*Parameters!$H$23+Parameters!$G$24*(Parameters!$H$24-Parameters!$H$23)+Parameters!$G$25*($A468-Parameters!$H$24),Parameters!$G$23*Parameters!$H$23+Parameters!$G$24*(Parameters!$H$24-Parameters!$H$23)+Parameters!$G$25*(Parameters!$H$25-Parameters!$H$24)+Parameters!$G$26*($A468-Parameters!$H$25)))),_xlfn.IFS($A468&lt;=Parameters!$H$23,Parameters!$G$23*$A468,$A468&lt;=Parameters!$H$24,Parameters!$G$24*$A468,$A468&lt;=Parameters!$H$25,Parameters!$G$25*$A468,$A468&gt;Parameters!$H$25,Parameters!$G$26*$A468))</f>
        <v>49598.87</v>
      </c>
      <c r="S468" s="290">
        <f t="shared" si="219"/>
        <v>107.12498920086394</v>
      </c>
      <c r="T468" s="290" cm="1">
        <f t="array" ref="T468">IF(Parameters!$E$55="No",IF($A468&lt;=Parameters!$H$28,Parameters!$G$28*$A468,IF($A468&lt;=Parameters!$H$29,Parameters!$G$28*Parameters!$H$28+Parameters!$G$29*($A468-Parameters!$H$28),IF($A468&lt;=Parameters!$H$30,Parameters!$G$28*Parameters!$H$28+Parameters!$G$29*(Parameters!$H$29-Parameters!$H$28)+Parameters!$G$30*($A468-Parameters!$H$29),Parameters!$G$28*Parameters!$H$28+Parameters!$G$29*(Parameters!$H$29-Parameters!$H$28)+Parameters!$G$30*(Parameters!$H$30-Parameters!$H$29)+Parameters!$G$31*($A468-Parameters!$H$30)))),_xlfn.IFS($A468&lt;=Parameters!$H$28,Parameters!$G$28*$A468,$A468&lt;=Parameters!$H$29,Parameters!$G$29*$A468,$A468&lt;=Parameters!$H$30,Parameters!$G$30*$A468,$A468&gt;Parameters!$H$30,Parameters!$G$31*$A468))</f>
        <v>61268.18</v>
      </c>
      <c r="U468" s="290">
        <f t="shared" si="220"/>
        <v>132.32868250539957</v>
      </c>
      <c r="V468" s="290" cm="1">
        <f t="array" ref="V468">IF(Parameters!$E$55="No",IF($A468&lt;=Parameters!$H$34,Parameters!$G$34*$A468,IF($A468&lt;=Parameters!$H$35,Parameters!$G$34*Parameters!$H$34+Parameters!$G$35*($A468-Parameters!$H$34),IF($A468&lt;=Parameters!$H$36,Parameters!$G$34*Parameters!$H$34+Parameters!$G$35*(Parameters!$H$35-Parameters!$H$34)+Parameters!$G$36*($A468-Parameters!$H$35),Parameters!$G$34*Parameters!$H$34+Parameters!$G$35*(Parameters!$H$35-Parameters!$H$34)+Parameters!$G$36*(Parameters!$H$36-Parameters!$H$35)+Parameters!$G$37*($A468-Parameters!$H$36)))),_xlfn.IFS($A468&lt;=Parameters!$H$34,Parameters!$G$34*$A468,$A468&lt;=Parameters!$H$35,Parameters!$G$35*$A468,$A468&lt;=Parameters!$H$36,Parameters!$G$36*$A468,$A468&gt;Parameters!$H$36,Parameters!$G$37*$A468))</f>
        <v>63228.02</v>
      </c>
      <c r="W468" s="290">
        <f t="shared" si="244"/>
        <v>136.56159827213821</v>
      </c>
      <c r="X468" s="290" cm="1">
        <f t="array" ref="X468">IF(Parameters!$E$55="No",IF($A468&lt;=Parameters!$H$39,Parameters!$G$39*$A468,IF($A468&lt;=Parameters!$H$40,Parameters!$G$39*Parameters!$H$39+Parameters!$G$40*($A468-Parameters!$H$39),IF($A468&lt;=Parameters!$H$41,Parameters!$G$39*Parameters!$H$39+Parameters!$G$40*(Parameters!$H$40-Parameters!$H$39)+Parameters!$G$41*($A468-Parameters!$H$40),Parameters!$G$39*Parameters!$H$39+Parameters!$G$40*(Parameters!$H$40-Parameters!$H$39)+Parameters!$G$41*(Parameters!$H$41-Parameters!$H$40)+Parameters!$G$42*($A468-Parameters!$H$41)))),_xlfn.IFS($A468&lt;=Parameters!$H$39,Parameters!$G$39*$A468,$A468&lt;=Parameters!$H$40,Parameters!$G$40*$A468,$A468&lt;=Parameters!$H$41,Parameters!$G$41*$A468,$A468&gt;Parameters!$H$41,Parameters!$G$42*$A468))</f>
        <v>67275.48</v>
      </c>
      <c r="Y468" s="290">
        <f t="shared" si="245"/>
        <v>145.30341252699782</v>
      </c>
      <c r="Z468" s="290" cm="1">
        <f t="array" ref="Z468">IF(Parameters!$F$55="No",IF($A468&lt;=Parameters!$J$23,Parameters!$I$23*$A468,IF($A468&lt;=Parameters!$J$24,Parameters!$I$23*Parameters!$J$23+Parameters!$I$24*($A468-Parameters!$J$23),IF($A468&lt;=Parameters!$J$25,Parameters!$I$23*Parameters!$J$23+Parameters!$I$24*(Parameters!$J$24-Parameters!$J$23)+Parameters!$I$25*($A468-Parameters!$J$24),Parameters!$I$23*Parameters!$J$23+Parameters!$I$24*(Parameters!$J$24-Parameters!$J$23)+Parameters!$I$25*(Parameters!$J$25-Parameters!$J$24)+Parameters!$I$26*($A468-Parameters!$J$25)))),_xlfn.IFS($A468&lt;=Parameters!$J$23,Parameters!$I$23*$A468,$A468&lt;=Parameters!$J$24,Parameters!$I$24*$A468,$A468&lt;=Parameters!$J$25,Parameters!$I$25*$A468,$A468&gt;Parameters!$J$25,Parameters!$I$26*$A468))</f>
        <v>49598.87</v>
      </c>
      <c r="AA468" s="290">
        <f t="shared" si="221"/>
        <v>107.12498920086394</v>
      </c>
      <c r="AB468" s="290" cm="1">
        <f t="array" ref="AB468">IF(Parameters!$F$55="No",IF($A468&lt;=Parameters!$J$28,Parameters!$I$28*$A468,IF($A468&lt;=Parameters!$J$29,Parameters!$I$28*Parameters!$J$28+Parameters!$I$29*($A468-Parameters!$J$28),IF($A468&lt;=Parameters!$J$30,Parameters!$I$28*Parameters!$J$28+Parameters!$I$29*(Parameters!$J$29-Parameters!$J$28)+Parameters!$I$30*($A468-Parameters!$J$29),Parameters!$I$28*Parameters!$J$28+Parameters!$I$29*(Parameters!$J$29-Parameters!$J$28)+Parameters!$I$30*(Parameters!$J$30-Parameters!$J$29)+Parameters!$I$31*($A468-Parameters!$J$30)))),_xlfn.IFS($A468&lt;=Parameters!$J$28,Parameters!$I$28*$A468,$A468&lt;=Parameters!$J$29,Parameters!$I$29*$A468,$A468&lt;=Parameters!$J$30,Parameters!$I$30*$A468,$A468&gt;Parameters!$J$30,Parameters!$I$31*$A468))</f>
        <v>61268.18</v>
      </c>
      <c r="AC468" s="290">
        <f t="shared" si="222"/>
        <v>132.32868250539957</v>
      </c>
      <c r="AD468" s="290" cm="1">
        <f t="array" ref="AD468">IF(Parameters!$F$55="No",IF($A468&lt;=Parameters!$J$34,Parameters!$I$34*$A468,IF($A468&lt;=Parameters!$J$35,Parameters!$I$34*Parameters!$J$34+Parameters!$I$35*($A468-Parameters!$J$34),IF($A468&lt;=Parameters!$J$36,Parameters!$I$34*Parameters!$J$34+Parameters!$I$35*(Parameters!$J$35-Parameters!$J$34)+Parameters!$I$36*($A468-Parameters!$J$35),Parameters!$I$34*Parameters!$J$34+Parameters!$I$35*(Parameters!$J$35-Parameters!$J$34)+Parameters!$I$36*(Parameters!$J$36-Parameters!$J$35)+Parameters!$I$37*($A468-Parameters!$J$36)))),_xlfn.IFS($A468&lt;=Parameters!$J$34,Parameters!$I$34*$A468,$A468&lt;=Parameters!$J$35,Parameters!$I$35*$A468,$A468&lt;=Parameters!$J$36,Parameters!$I$36*$A468,$A468&gt;Parameters!$J$36,Parameters!$I$37*$A468))</f>
        <v>63228.02</v>
      </c>
      <c r="AE468" s="290">
        <f t="shared" si="246"/>
        <v>136.56159827213821</v>
      </c>
      <c r="AF468" s="290" cm="1">
        <f t="array" ref="AF468">IF(Parameters!$F$55="No",IF($A468&lt;=Parameters!$J$39,Parameters!$I$39*$A468,IF($A468&lt;=Parameters!$J$40,Parameters!$I$39*Parameters!$J$39+Parameters!$I$40*($A468-Parameters!$J$39),IF($A468&lt;=Parameters!$J$41,Parameters!$I$39*Parameters!$J$39+Parameters!$I$40*(Parameters!$J$40-Parameters!$J$39)+Parameters!$I$41*($A468-Parameters!$J$40),Parameters!$I$39*Parameters!$J$39+Parameters!$I$40*(Parameters!$J$40-Parameters!$J$39)+Parameters!$I$41*(Parameters!$J$41-Parameters!$J$40)+Parameters!$I$42*($A468-Parameters!$J$41)))),_xlfn.IFS($A468&lt;=Parameters!$J$39,Parameters!$I$39*$A468,$A468&lt;=Parameters!$J$40,Parameters!$I$40*$A468,$A468&lt;=Parameters!$J$41,Parameters!$I$41*$A468,$A468&gt;Parameters!$J$41,Parameters!$I$42*$A468))</f>
        <v>67275.48</v>
      </c>
      <c r="AG468" s="290">
        <f t="shared" si="247"/>
        <v>145.30341252699782</v>
      </c>
      <c r="AI468" s="428">
        <f t="shared" si="223"/>
        <v>136.48999999999796</v>
      </c>
      <c r="AJ468" s="428">
        <f t="shared" si="224"/>
        <v>159.36000000000058</v>
      </c>
      <c r="AK468" s="428">
        <f t="shared" si="225"/>
        <v>143.54000000000087</v>
      </c>
      <c r="AL468" s="428">
        <f t="shared" si="226"/>
        <v>158.45999999999185</v>
      </c>
      <c r="AM468" s="428">
        <f t="shared" si="227"/>
        <v>136.48999999999796</v>
      </c>
      <c r="AN468" s="428">
        <f t="shared" si="228"/>
        <v>159.36000000000058</v>
      </c>
      <c r="AO468" s="428">
        <f t="shared" si="229"/>
        <v>143.54000000000087</v>
      </c>
      <c r="AP468" s="428">
        <f t="shared" si="230"/>
        <v>158.45999999999185</v>
      </c>
      <c r="AQ468" s="428">
        <f t="shared" si="231"/>
        <v>136.48999999999796</v>
      </c>
      <c r="AR468" s="428">
        <f t="shared" si="232"/>
        <v>159.36000000000058</v>
      </c>
      <c r="AS468" s="428">
        <f t="shared" si="233"/>
        <v>143.54000000000087</v>
      </c>
      <c r="AT468" s="428">
        <f t="shared" si="234"/>
        <v>158.45999999999185</v>
      </c>
      <c r="AU468" s="428">
        <f t="shared" si="235"/>
        <v>136.48999999999796</v>
      </c>
      <c r="AV468" s="428">
        <f t="shared" si="236"/>
        <v>159.36000000000058</v>
      </c>
      <c r="AW468" s="428">
        <f t="shared" si="237"/>
        <v>143.54000000000087</v>
      </c>
      <c r="AX468" s="428">
        <f t="shared" si="238"/>
        <v>158.45999999999185</v>
      </c>
    </row>
    <row r="469">
      <c r="A469" s="413">
        <v>464</v>
      </c>
      <c r="B469" s="290" cm="1">
        <f t="array" ref="B469">IF(Parameters!$C$55="No",IF($A469&lt;=Parameters!$D$23,Parameters!$C$23*$A469,IF($A469&lt;=Parameters!$D$24,Parameters!$C$23*Parameters!$D$23+Parameters!$C$24*($A469-Parameters!$D$23),IF($A469&lt;=Parameters!$D$25,Parameters!$C$23*Parameters!$D$23+Parameters!$C$24*(Parameters!$D$24-Parameters!$D$23)+Parameters!$C$25*($A469-Parameters!$D$24),Parameters!$C$23*Parameters!$D$23+Parameters!$C$24*(Parameters!$D$24-Parameters!$D$23)+Parameters!$C$25*(Parameters!$D$25-Parameters!$D$24)+Parameters!$C$26*($A469-Parameters!$D$25)))),_xlfn.IFS($A469&lt;=Parameters!$D$23,Parameters!$C$23*$A469,$A469&lt;=Parameters!$D$24,Parameters!$C$24*$A469,$A469&lt;=Parameters!$D$25,Parameters!$C$25*$A469,$A469&gt;Parameters!$D$25,Parameters!$C$26*$A469))</f>
        <v>49735.360000000001</v>
      </c>
      <c r="C469" s="290">
        <f t="shared" si="239"/>
        <v>107.18827586206896</v>
      </c>
      <c r="D469" s="290" cm="1">
        <f t="array" ref="D469">IF(Parameters!$C$55="No",IF($A469&lt;=Parameters!$D$28,Parameters!$C$28*$A469,IF($A469&lt;=Parameters!$D$29,Parameters!$C$28*Parameters!$D$28+Parameters!$C$29*($A469-Parameters!$D$28),IF($A469&lt;=Parameters!$D$30,Parameters!$C$28*Parameters!$D$28+Parameters!$C$29*(Parameters!$D$29-Parameters!$D$28)+Parameters!$C$30*($A469-Parameters!$D$29),Parameters!$C$28*Parameters!$D$28+Parameters!$C$29*(Parameters!$D$29-Parameters!$D$28)+Parameters!$C$30*(Parameters!$D$30-Parameters!$D$29)+Parameters!$C$31*($A469-Parameters!$D$30)))),_xlfn.IFS($A469&lt;=Parameters!$D$28,Parameters!$C$28*$A469,$A469&lt;=Parameters!$D$29,Parameters!$C$29*$A469,$A469&lt;=Parameters!$D$30,Parameters!$C$30*$A469,$A469&gt;Parameters!$D$30,Parameters!$C$31*$A469))</f>
        <v>61427.54</v>
      </c>
      <c r="E469" s="290">
        <f t="shared" si="239"/>
        <v>132.38693965517243</v>
      </c>
      <c r="F469" s="290" cm="1">
        <f t="array" ref="F469">IF(Parameters!$C$55="No",IF($A469&lt;=Parameters!$D$34,Parameters!$C$34*$A469,IF($A469&lt;=Parameters!$D$35,Parameters!$C$34*Parameters!$D$34+Parameters!$C$35*($A469-Parameters!$D$34),IF($A469&lt;=Parameters!$D$36,Parameters!$C$34*Parameters!$D$34+Parameters!$C$35*(Parameters!$D$35-Parameters!$D$34)+Parameters!$C$36*($A469-Parameters!$D$35),Parameters!$C$34*Parameters!$D$34+Parameters!$C$35*(Parameters!$D$35-Parameters!$D$34)+Parameters!$C$36*(Parameters!$D$36-Parameters!$D$35)+Parameters!$C$37*($A469-Parameters!$D$36)))),_xlfn.IFS($A469&lt;=Parameters!$D$34,Parameters!$C$34*$A469,$A469&lt;=Parameters!$D$35,Parameters!$C$35*$A469,$A469&lt;=Parameters!$D$36,Parameters!$C$36*$A469,$A469&gt;Parameters!$D$36,Parameters!$C$37*$A469))</f>
        <v>63371.56</v>
      </c>
      <c r="G469" s="290">
        <f t="shared" si="240"/>
        <v>136.57663793103447</v>
      </c>
      <c r="H469" s="290" cm="1">
        <f t="array" ref="H469">IF(Parameters!$C$55="No",IF($A469&lt;=Parameters!$D$39,Parameters!$C$39*$A469,IF($A469&lt;=Parameters!$D$40,Parameters!$C$39*Parameters!$D$39+Parameters!$C$40*($A469-Parameters!$D$39),IF($A469&lt;=Parameters!$D$41,Parameters!$C$39*Parameters!$D$39+Parameters!$C$40*(Parameters!$D$40-Parameters!$D$39)+Parameters!$C$41*($A469-Parameters!$D$40),Parameters!$C$39*Parameters!$D$39+Parameters!$C$40*(Parameters!$D$40-Parameters!$D$39)+Parameters!$C$41*(Parameters!$D$41-Parameters!$D$40)+Parameters!$C$42*($A469-Parameters!$D$41)))),_xlfn.IFS($A469&lt;=Parameters!$D$39,Parameters!$C$39*$A469,$A469&lt;=Parameters!$D$40,Parameters!$C$40*$A469,$A469&lt;=Parameters!$D$41,Parameters!$C$41*$A469,$A469&gt;Parameters!$D$41,Parameters!$C$42*$A469))</f>
        <v>67433.94</v>
      </c>
      <c r="I469" s="290">
        <f t="shared" si="241"/>
        <v>145.33176724137931</v>
      </c>
      <c r="J469" s="290" cm="1">
        <f t="array" ref="J469">IF(Parameters!$D$55="No",IF($A469&lt;=Parameters!$F$23,Parameters!$E$23*$A469,IF($A469&lt;=Parameters!$F$24,Parameters!$E$23*Parameters!$F$23+Parameters!$E$24*($A469-Parameters!$F$23),IF($A469&lt;=Parameters!$F$25,Parameters!$E$23*Parameters!$F$23+Parameters!$E$24*(Parameters!$F$24-Parameters!$F$23)+Parameters!$E$25*($A469-Parameters!$F$24),Parameters!$E$23*Parameters!$F$23+Parameters!$E$24*(Parameters!$F$24-Parameters!$F$23)+Parameters!$E$25*(Parameters!$F$25-Parameters!$F$24)+Parameters!$E$26*($A469-Parameters!$F$25)))),_xlfn.IFS($A469&lt;=Parameters!$F$23,Parameters!$E$23*$A469,$A469&lt;=Parameters!$F$24,Parameters!$E$24*$A469,$A469&lt;=Parameters!$F$25,Parameters!$E$25*$A469,$A469&gt;Parameters!$F$25,Parameters!$E$26*$A469))</f>
        <v>49735.360000000001</v>
      </c>
      <c r="K469" s="290">
        <f t="shared" si="217"/>
        <v>107.18827586206896</v>
      </c>
      <c r="L469" s="290" cm="1">
        <f t="array" ref="L469">IF(Parameters!$D$55="No",IF($A469&lt;=Parameters!$F$28,Parameters!$E$28*$A469,IF($A469&lt;=Parameters!$F$29,Parameters!$E$28*Parameters!$F$28+Parameters!$E$29*($A469-Parameters!$F$28),IF($A469&lt;=Parameters!$F$30,Parameters!$E$28*Parameters!$F$28+Parameters!$E$29*(Parameters!$F$29-Parameters!$F$28)+Parameters!$E$30*($A469-Parameters!$F$29),Parameters!$E$28*Parameters!$F$28+Parameters!$E$29*(Parameters!$F$29-Parameters!$F$28)+Parameters!$E$30*(Parameters!$F$30-Parameters!$F$29)+Parameters!$E$31*($A469-Parameters!$F$30)))),_xlfn.IFS($A469&lt;=Parameters!$F$28,Parameters!$E$28*$A469,$A469&lt;=Parameters!$F$29,Parameters!$E$29*$A469,$A469&lt;=Parameters!$F$30,Parameters!$E$30*$A469,$A469&gt;Parameters!$F$30,Parameters!$E$31*$A469))</f>
        <v>61427.54</v>
      </c>
      <c r="M469" s="290">
        <f t="shared" si="218"/>
        <v>132.38693965517243</v>
      </c>
      <c r="N469" s="290" cm="1">
        <f t="array" ref="N469">IF(Parameters!$D$55="No",IF($A469&lt;=Parameters!$F$34,Parameters!$E$34*$A469,IF($A469&lt;=Parameters!$F$35,Parameters!$E$34*Parameters!$F$34+Parameters!$E$35*($A469-Parameters!$F$34),IF($A469&lt;=Parameters!$F$36,Parameters!$E$34*Parameters!$F$34+Parameters!$E$35*(Parameters!$F$35-Parameters!$F$34)+Parameters!$E$36*($A469-Parameters!$F$35),Parameters!$E$34*Parameters!$F$34+Parameters!$E$35*(Parameters!$F$35-Parameters!$F$34)+Parameters!$E$36*(Parameters!$F$36-Parameters!$F$35)+Parameters!$E$37*($A469-Parameters!$F$36)))),_xlfn.IFS($A469&lt;=Parameters!$F$34,Parameters!$E$34*$A469,$A469&lt;=Parameters!$F$35,Parameters!$E$35*$A469,$A469&lt;=Parameters!$F$36,Parameters!$E$36*$A469,$A469&gt;Parameters!$F$36,Parameters!$E$37*$A469))</f>
        <v>63371.56</v>
      </c>
      <c r="O469" s="290">
        <f t="shared" si="242"/>
        <v>136.57663793103447</v>
      </c>
      <c r="P469" s="290" cm="1">
        <f t="array" ref="P469">IF(Parameters!$D$55="No",IF($A469&lt;=Parameters!$F$39,Parameters!$E$39*$A469,IF($A469&lt;=Parameters!$F$40,Parameters!$E$39*Parameters!$F$39+Parameters!$E$40*($A469-Parameters!$F$39),IF($A469&lt;=Parameters!$F$41,Parameters!$E$39*Parameters!$F$39+Parameters!$E$40*(Parameters!$F$40-Parameters!$F$39)+Parameters!$E$41*($A469-Parameters!$F$40),Parameters!$E$39*Parameters!$F$39+Parameters!$E$40*(Parameters!$F$40-Parameters!$F$39)+Parameters!$E$41*(Parameters!$F$41-Parameters!$F$40)+Parameters!$E$42*($A469-Parameters!$F$41)))),_xlfn.IFS($A469&lt;=Parameters!$F$39,Parameters!$E$39*$A469,$A469&lt;=Parameters!$F$40,Parameters!$E$40*$A469,$A469&lt;=Parameters!$F$41,Parameters!$E$41*$A469,$A469&gt;Parameters!$F$41,Parameters!$E$42*$A469))</f>
        <v>67433.94</v>
      </c>
      <c r="Q469" s="290">
        <f t="shared" si="243"/>
        <v>145.33176724137931</v>
      </c>
      <c r="R469" s="290" cm="1">
        <f t="array" ref="R469">IF(Parameters!$E$55="No",IF($A469&lt;=Parameters!$H$23,Parameters!$G$23*$A469,IF($A469&lt;=Parameters!$H$24,Parameters!$G$23*Parameters!$H$23+Parameters!$G$24*($A469-Parameters!$H$23),IF($A469&lt;=Parameters!$H$25,Parameters!$G$23*Parameters!$H$23+Parameters!$G$24*(Parameters!$H$24-Parameters!$H$23)+Parameters!$G$25*($A469-Parameters!$H$24),Parameters!$G$23*Parameters!$H$23+Parameters!$G$24*(Parameters!$H$24-Parameters!$H$23)+Parameters!$G$25*(Parameters!$H$25-Parameters!$H$24)+Parameters!$G$26*($A469-Parameters!$H$25)))),_xlfn.IFS($A469&lt;=Parameters!$H$23,Parameters!$G$23*$A469,$A469&lt;=Parameters!$H$24,Parameters!$G$24*$A469,$A469&lt;=Parameters!$H$25,Parameters!$G$25*$A469,$A469&gt;Parameters!$H$25,Parameters!$G$26*$A469))</f>
        <v>49735.360000000001</v>
      </c>
      <c r="S469" s="290">
        <f t="shared" si="219"/>
        <v>107.18827586206896</v>
      </c>
      <c r="T469" s="290" cm="1">
        <f t="array" ref="T469">IF(Parameters!$E$55="No",IF($A469&lt;=Parameters!$H$28,Parameters!$G$28*$A469,IF($A469&lt;=Parameters!$H$29,Parameters!$G$28*Parameters!$H$28+Parameters!$G$29*($A469-Parameters!$H$28),IF($A469&lt;=Parameters!$H$30,Parameters!$G$28*Parameters!$H$28+Parameters!$G$29*(Parameters!$H$29-Parameters!$H$28)+Parameters!$G$30*($A469-Parameters!$H$29),Parameters!$G$28*Parameters!$H$28+Parameters!$G$29*(Parameters!$H$29-Parameters!$H$28)+Parameters!$G$30*(Parameters!$H$30-Parameters!$H$29)+Parameters!$G$31*($A469-Parameters!$H$30)))),_xlfn.IFS($A469&lt;=Parameters!$H$28,Parameters!$G$28*$A469,$A469&lt;=Parameters!$H$29,Parameters!$G$29*$A469,$A469&lt;=Parameters!$H$30,Parameters!$G$30*$A469,$A469&gt;Parameters!$H$30,Parameters!$G$31*$A469))</f>
        <v>61427.54</v>
      </c>
      <c r="U469" s="290">
        <f t="shared" si="220"/>
        <v>132.38693965517243</v>
      </c>
      <c r="V469" s="290" cm="1">
        <f t="array" ref="V469">IF(Parameters!$E$55="No",IF($A469&lt;=Parameters!$H$34,Parameters!$G$34*$A469,IF($A469&lt;=Parameters!$H$35,Parameters!$G$34*Parameters!$H$34+Parameters!$G$35*($A469-Parameters!$H$34),IF($A469&lt;=Parameters!$H$36,Parameters!$G$34*Parameters!$H$34+Parameters!$G$35*(Parameters!$H$35-Parameters!$H$34)+Parameters!$G$36*($A469-Parameters!$H$35),Parameters!$G$34*Parameters!$H$34+Parameters!$G$35*(Parameters!$H$35-Parameters!$H$34)+Parameters!$G$36*(Parameters!$H$36-Parameters!$H$35)+Parameters!$G$37*($A469-Parameters!$H$36)))),_xlfn.IFS($A469&lt;=Parameters!$H$34,Parameters!$G$34*$A469,$A469&lt;=Parameters!$H$35,Parameters!$G$35*$A469,$A469&lt;=Parameters!$H$36,Parameters!$G$36*$A469,$A469&gt;Parameters!$H$36,Parameters!$G$37*$A469))</f>
        <v>63371.56</v>
      </c>
      <c r="W469" s="290">
        <f t="shared" si="244"/>
        <v>136.57663793103447</v>
      </c>
      <c r="X469" s="290" cm="1">
        <f t="array" ref="X469">IF(Parameters!$E$55="No",IF($A469&lt;=Parameters!$H$39,Parameters!$G$39*$A469,IF($A469&lt;=Parameters!$H$40,Parameters!$G$39*Parameters!$H$39+Parameters!$G$40*($A469-Parameters!$H$39),IF($A469&lt;=Parameters!$H$41,Parameters!$G$39*Parameters!$H$39+Parameters!$G$40*(Parameters!$H$40-Parameters!$H$39)+Parameters!$G$41*($A469-Parameters!$H$40),Parameters!$G$39*Parameters!$H$39+Parameters!$G$40*(Parameters!$H$40-Parameters!$H$39)+Parameters!$G$41*(Parameters!$H$41-Parameters!$H$40)+Parameters!$G$42*($A469-Parameters!$H$41)))),_xlfn.IFS($A469&lt;=Parameters!$H$39,Parameters!$G$39*$A469,$A469&lt;=Parameters!$H$40,Parameters!$G$40*$A469,$A469&lt;=Parameters!$H$41,Parameters!$G$41*$A469,$A469&gt;Parameters!$H$41,Parameters!$G$42*$A469))</f>
        <v>67433.94</v>
      </c>
      <c r="Y469" s="290">
        <f t="shared" si="245"/>
        <v>145.33176724137931</v>
      </c>
      <c r="Z469" s="290" cm="1">
        <f t="array" ref="Z469">IF(Parameters!$F$55="No",IF($A469&lt;=Parameters!$J$23,Parameters!$I$23*$A469,IF($A469&lt;=Parameters!$J$24,Parameters!$I$23*Parameters!$J$23+Parameters!$I$24*($A469-Parameters!$J$23),IF($A469&lt;=Parameters!$J$25,Parameters!$I$23*Parameters!$J$23+Parameters!$I$24*(Parameters!$J$24-Parameters!$J$23)+Parameters!$I$25*($A469-Parameters!$J$24),Parameters!$I$23*Parameters!$J$23+Parameters!$I$24*(Parameters!$J$24-Parameters!$J$23)+Parameters!$I$25*(Parameters!$J$25-Parameters!$J$24)+Parameters!$I$26*($A469-Parameters!$J$25)))),_xlfn.IFS($A469&lt;=Parameters!$J$23,Parameters!$I$23*$A469,$A469&lt;=Parameters!$J$24,Parameters!$I$24*$A469,$A469&lt;=Parameters!$J$25,Parameters!$I$25*$A469,$A469&gt;Parameters!$J$25,Parameters!$I$26*$A469))</f>
        <v>49735.360000000001</v>
      </c>
      <c r="AA469" s="290">
        <f t="shared" si="221"/>
        <v>107.18827586206896</v>
      </c>
      <c r="AB469" s="290" cm="1">
        <f t="array" ref="AB469">IF(Parameters!$F$55="No",IF($A469&lt;=Parameters!$J$28,Parameters!$I$28*$A469,IF($A469&lt;=Parameters!$J$29,Parameters!$I$28*Parameters!$J$28+Parameters!$I$29*($A469-Parameters!$J$28),IF($A469&lt;=Parameters!$J$30,Parameters!$I$28*Parameters!$J$28+Parameters!$I$29*(Parameters!$J$29-Parameters!$J$28)+Parameters!$I$30*($A469-Parameters!$J$29),Parameters!$I$28*Parameters!$J$28+Parameters!$I$29*(Parameters!$J$29-Parameters!$J$28)+Parameters!$I$30*(Parameters!$J$30-Parameters!$J$29)+Parameters!$I$31*($A469-Parameters!$J$30)))),_xlfn.IFS($A469&lt;=Parameters!$J$28,Parameters!$I$28*$A469,$A469&lt;=Parameters!$J$29,Parameters!$I$29*$A469,$A469&lt;=Parameters!$J$30,Parameters!$I$30*$A469,$A469&gt;Parameters!$J$30,Parameters!$I$31*$A469))</f>
        <v>61427.54</v>
      </c>
      <c r="AC469" s="290">
        <f t="shared" si="222"/>
        <v>132.38693965517243</v>
      </c>
      <c r="AD469" s="290" cm="1">
        <f t="array" ref="AD469">IF(Parameters!$F$55="No",IF($A469&lt;=Parameters!$J$34,Parameters!$I$34*$A469,IF($A469&lt;=Parameters!$J$35,Parameters!$I$34*Parameters!$J$34+Parameters!$I$35*($A469-Parameters!$J$34),IF($A469&lt;=Parameters!$J$36,Parameters!$I$34*Parameters!$J$34+Parameters!$I$35*(Parameters!$J$35-Parameters!$J$34)+Parameters!$I$36*($A469-Parameters!$J$35),Parameters!$I$34*Parameters!$J$34+Parameters!$I$35*(Parameters!$J$35-Parameters!$J$34)+Parameters!$I$36*(Parameters!$J$36-Parameters!$J$35)+Parameters!$I$37*($A469-Parameters!$J$36)))),_xlfn.IFS($A469&lt;=Parameters!$J$34,Parameters!$I$34*$A469,$A469&lt;=Parameters!$J$35,Parameters!$I$35*$A469,$A469&lt;=Parameters!$J$36,Parameters!$I$36*$A469,$A469&gt;Parameters!$J$36,Parameters!$I$37*$A469))</f>
        <v>63371.56</v>
      </c>
      <c r="AE469" s="290">
        <f t="shared" si="246"/>
        <v>136.57663793103447</v>
      </c>
      <c r="AF469" s="290" cm="1">
        <f t="array" ref="AF469">IF(Parameters!$F$55="No",IF($A469&lt;=Parameters!$J$39,Parameters!$I$39*$A469,IF($A469&lt;=Parameters!$J$40,Parameters!$I$39*Parameters!$J$39+Parameters!$I$40*($A469-Parameters!$J$39),IF($A469&lt;=Parameters!$J$41,Parameters!$I$39*Parameters!$J$39+Parameters!$I$40*(Parameters!$J$40-Parameters!$J$39)+Parameters!$I$41*($A469-Parameters!$J$40),Parameters!$I$39*Parameters!$J$39+Parameters!$I$40*(Parameters!$J$40-Parameters!$J$39)+Parameters!$I$41*(Parameters!$J$41-Parameters!$J$40)+Parameters!$I$42*($A469-Parameters!$J$41)))),_xlfn.IFS($A469&lt;=Parameters!$J$39,Parameters!$I$39*$A469,$A469&lt;=Parameters!$J$40,Parameters!$I$40*$A469,$A469&lt;=Parameters!$J$41,Parameters!$I$41*$A469,$A469&gt;Parameters!$J$41,Parameters!$I$42*$A469))</f>
        <v>67433.94</v>
      </c>
      <c r="AG469" s="290">
        <f t="shared" si="247"/>
        <v>145.33176724137931</v>
      </c>
      <c r="AI469" s="428">
        <f t="shared" si="223"/>
        <v>136.48999999999796</v>
      </c>
      <c r="AJ469" s="428">
        <f t="shared" si="224"/>
        <v>159.36000000000058</v>
      </c>
      <c r="AK469" s="428">
        <f t="shared" si="225"/>
        <v>143.54000000000087</v>
      </c>
      <c r="AL469" s="428">
        <f t="shared" si="226"/>
        <v>158.4600000000064</v>
      </c>
      <c r="AM469" s="428">
        <f t="shared" si="227"/>
        <v>136.48999999999796</v>
      </c>
      <c r="AN469" s="428">
        <f t="shared" si="228"/>
        <v>159.36000000000058</v>
      </c>
      <c r="AO469" s="428">
        <f t="shared" si="229"/>
        <v>143.54000000000087</v>
      </c>
      <c r="AP469" s="428">
        <f t="shared" si="230"/>
        <v>158.4600000000064</v>
      </c>
      <c r="AQ469" s="428">
        <f t="shared" si="231"/>
        <v>136.48999999999796</v>
      </c>
      <c r="AR469" s="428">
        <f t="shared" si="232"/>
        <v>159.36000000000058</v>
      </c>
      <c r="AS469" s="428">
        <f t="shared" si="233"/>
        <v>143.54000000000087</v>
      </c>
      <c r="AT469" s="428">
        <f t="shared" si="234"/>
        <v>158.4600000000064</v>
      </c>
      <c r="AU469" s="428">
        <f t="shared" si="235"/>
        <v>136.48999999999796</v>
      </c>
      <c r="AV469" s="428">
        <f t="shared" si="236"/>
        <v>159.36000000000058</v>
      </c>
      <c r="AW469" s="428">
        <f t="shared" si="237"/>
        <v>143.54000000000087</v>
      </c>
      <c r="AX469" s="428">
        <f t="shared" si="238"/>
        <v>158.4600000000064</v>
      </c>
    </row>
    <row r="470">
      <c r="A470" s="413">
        <v>465</v>
      </c>
      <c r="B470" s="290" cm="1">
        <f t="array" ref="B470">IF(Parameters!$C$55="No",IF($A470&lt;=Parameters!$D$23,Parameters!$C$23*$A470,IF($A470&lt;=Parameters!$D$24,Parameters!$C$23*Parameters!$D$23+Parameters!$C$24*($A470-Parameters!$D$23),IF($A470&lt;=Parameters!$D$25,Parameters!$C$23*Parameters!$D$23+Parameters!$C$24*(Parameters!$D$24-Parameters!$D$23)+Parameters!$C$25*($A470-Parameters!$D$24),Parameters!$C$23*Parameters!$D$23+Parameters!$C$24*(Parameters!$D$24-Parameters!$D$23)+Parameters!$C$25*(Parameters!$D$25-Parameters!$D$24)+Parameters!$C$26*($A470-Parameters!$D$25)))),_xlfn.IFS($A470&lt;=Parameters!$D$23,Parameters!$C$23*$A470,$A470&lt;=Parameters!$D$24,Parameters!$C$24*$A470,$A470&lt;=Parameters!$D$25,Parameters!$C$25*$A470,$A470&gt;Parameters!$D$25,Parameters!$C$26*$A470))</f>
        <v>49871.850000000006</v>
      </c>
      <c r="C470" s="290">
        <f t="shared" si="239"/>
        <v>107.25129032258066</v>
      </c>
      <c r="D470" s="290" cm="1">
        <f t="array" ref="D470">IF(Parameters!$C$55="No",IF($A470&lt;=Parameters!$D$28,Parameters!$C$28*$A470,IF($A470&lt;=Parameters!$D$29,Parameters!$C$28*Parameters!$D$28+Parameters!$C$29*($A470-Parameters!$D$28),IF($A470&lt;=Parameters!$D$30,Parameters!$C$28*Parameters!$D$28+Parameters!$C$29*(Parameters!$D$29-Parameters!$D$28)+Parameters!$C$30*($A470-Parameters!$D$29),Parameters!$C$28*Parameters!$D$28+Parameters!$C$29*(Parameters!$D$29-Parameters!$D$28)+Parameters!$C$30*(Parameters!$D$30-Parameters!$D$29)+Parameters!$C$31*($A470-Parameters!$D$30)))),_xlfn.IFS($A470&lt;=Parameters!$D$28,Parameters!$C$28*$A470,$A470&lt;=Parameters!$D$29,Parameters!$C$29*$A470,$A470&lt;=Parameters!$D$30,Parameters!$C$30*$A470,$A470&gt;Parameters!$D$30,Parameters!$C$31*$A470))</f>
        <v>61586.9</v>
      </c>
      <c r="E470" s="290">
        <f t="shared" si="239"/>
        <v>132.44494623655913</v>
      </c>
      <c r="F470" s="290" cm="1">
        <f t="array" ref="F470">IF(Parameters!$C$55="No",IF($A470&lt;=Parameters!$D$34,Parameters!$C$34*$A470,IF($A470&lt;=Parameters!$D$35,Parameters!$C$34*Parameters!$D$34+Parameters!$C$35*($A470-Parameters!$D$34),IF($A470&lt;=Parameters!$D$36,Parameters!$C$34*Parameters!$D$34+Parameters!$C$35*(Parameters!$D$35-Parameters!$D$34)+Parameters!$C$36*($A470-Parameters!$D$35),Parameters!$C$34*Parameters!$D$34+Parameters!$C$35*(Parameters!$D$35-Parameters!$D$34)+Parameters!$C$36*(Parameters!$D$36-Parameters!$D$35)+Parameters!$C$37*($A470-Parameters!$D$36)))),_xlfn.IFS($A470&lt;=Parameters!$D$34,Parameters!$C$34*$A470,$A470&lt;=Parameters!$D$35,Parameters!$C$35*$A470,$A470&lt;=Parameters!$D$36,Parameters!$C$36*$A470,$A470&gt;Parameters!$D$36,Parameters!$C$37*$A470))</f>
        <v>63515.1</v>
      </c>
      <c r="G470" s="290">
        <f t="shared" si="240"/>
        <v>136.59161290322581</v>
      </c>
      <c r="H470" s="290" cm="1">
        <f t="array" ref="H470">IF(Parameters!$C$55="No",IF($A470&lt;=Parameters!$D$39,Parameters!$C$39*$A470,IF($A470&lt;=Parameters!$D$40,Parameters!$C$39*Parameters!$D$39+Parameters!$C$40*($A470-Parameters!$D$39),IF($A470&lt;=Parameters!$D$41,Parameters!$C$39*Parameters!$D$39+Parameters!$C$40*(Parameters!$D$40-Parameters!$D$39)+Parameters!$C$41*($A470-Parameters!$D$40),Parameters!$C$39*Parameters!$D$39+Parameters!$C$40*(Parameters!$D$40-Parameters!$D$39)+Parameters!$C$41*(Parameters!$D$41-Parameters!$D$40)+Parameters!$C$42*($A470-Parameters!$D$41)))),_xlfn.IFS($A470&lt;=Parameters!$D$39,Parameters!$C$39*$A470,$A470&lt;=Parameters!$D$40,Parameters!$C$40*$A470,$A470&lt;=Parameters!$D$41,Parameters!$C$41*$A470,$A470&gt;Parameters!$D$41,Parameters!$C$42*$A470))</f>
        <v>67592.399999999994</v>
      </c>
      <c r="I470" s="290">
        <f t="shared" si="241"/>
        <v>145.35999999999999</v>
      </c>
      <c r="J470" s="290" cm="1">
        <f t="array" ref="J470">IF(Parameters!$D$55="No",IF($A470&lt;=Parameters!$F$23,Parameters!$E$23*$A470,IF($A470&lt;=Parameters!$F$24,Parameters!$E$23*Parameters!$F$23+Parameters!$E$24*($A470-Parameters!$F$23),IF($A470&lt;=Parameters!$F$25,Parameters!$E$23*Parameters!$F$23+Parameters!$E$24*(Parameters!$F$24-Parameters!$F$23)+Parameters!$E$25*($A470-Parameters!$F$24),Parameters!$E$23*Parameters!$F$23+Parameters!$E$24*(Parameters!$F$24-Parameters!$F$23)+Parameters!$E$25*(Parameters!$F$25-Parameters!$F$24)+Parameters!$E$26*($A470-Parameters!$F$25)))),_xlfn.IFS($A470&lt;=Parameters!$F$23,Parameters!$E$23*$A470,$A470&lt;=Parameters!$F$24,Parameters!$E$24*$A470,$A470&lt;=Parameters!$F$25,Parameters!$E$25*$A470,$A470&gt;Parameters!$F$25,Parameters!$E$26*$A470))</f>
        <v>49871.850000000006</v>
      </c>
      <c r="K470" s="290">
        <f t="shared" si="217"/>
        <v>107.25129032258066</v>
      </c>
      <c r="L470" s="290" cm="1">
        <f t="array" ref="L470">IF(Parameters!$D$55="No",IF($A470&lt;=Parameters!$F$28,Parameters!$E$28*$A470,IF($A470&lt;=Parameters!$F$29,Parameters!$E$28*Parameters!$F$28+Parameters!$E$29*($A470-Parameters!$F$28),IF($A470&lt;=Parameters!$F$30,Parameters!$E$28*Parameters!$F$28+Parameters!$E$29*(Parameters!$F$29-Parameters!$F$28)+Parameters!$E$30*($A470-Parameters!$F$29),Parameters!$E$28*Parameters!$F$28+Parameters!$E$29*(Parameters!$F$29-Parameters!$F$28)+Parameters!$E$30*(Parameters!$F$30-Parameters!$F$29)+Parameters!$E$31*($A470-Parameters!$F$30)))),_xlfn.IFS($A470&lt;=Parameters!$F$28,Parameters!$E$28*$A470,$A470&lt;=Parameters!$F$29,Parameters!$E$29*$A470,$A470&lt;=Parameters!$F$30,Parameters!$E$30*$A470,$A470&gt;Parameters!$F$30,Parameters!$E$31*$A470))</f>
        <v>61586.9</v>
      </c>
      <c r="M470" s="290">
        <f t="shared" si="218"/>
        <v>132.44494623655913</v>
      </c>
      <c r="N470" s="290" cm="1">
        <f t="array" ref="N470">IF(Parameters!$D$55="No",IF($A470&lt;=Parameters!$F$34,Parameters!$E$34*$A470,IF($A470&lt;=Parameters!$F$35,Parameters!$E$34*Parameters!$F$34+Parameters!$E$35*($A470-Parameters!$F$34),IF($A470&lt;=Parameters!$F$36,Parameters!$E$34*Parameters!$F$34+Parameters!$E$35*(Parameters!$F$35-Parameters!$F$34)+Parameters!$E$36*($A470-Parameters!$F$35),Parameters!$E$34*Parameters!$F$34+Parameters!$E$35*(Parameters!$F$35-Parameters!$F$34)+Parameters!$E$36*(Parameters!$F$36-Parameters!$F$35)+Parameters!$E$37*($A470-Parameters!$F$36)))),_xlfn.IFS($A470&lt;=Parameters!$F$34,Parameters!$E$34*$A470,$A470&lt;=Parameters!$F$35,Parameters!$E$35*$A470,$A470&lt;=Parameters!$F$36,Parameters!$E$36*$A470,$A470&gt;Parameters!$F$36,Parameters!$E$37*$A470))</f>
        <v>63515.1</v>
      </c>
      <c r="O470" s="290">
        <f t="shared" si="242"/>
        <v>136.59161290322581</v>
      </c>
      <c r="P470" s="290" cm="1">
        <f t="array" ref="P470">IF(Parameters!$D$55="No",IF($A470&lt;=Parameters!$F$39,Parameters!$E$39*$A470,IF($A470&lt;=Parameters!$F$40,Parameters!$E$39*Parameters!$F$39+Parameters!$E$40*($A470-Parameters!$F$39),IF($A470&lt;=Parameters!$F$41,Parameters!$E$39*Parameters!$F$39+Parameters!$E$40*(Parameters!$F$40-Parameters!$F$39)+Parameters!$E$41*($A470-Parameters!$F$40),Parameters!$E$39*Parameters!$F$39+Parameters!$E$40*(Parameters!$F$40-Parameters!$F$39)+Parameters!$E$41*(Parameters!$F$41-Parameters!$F$40)+Parameters!$E$42*($A470-Parameters!$F$41)))),_xlfn.IFS($A470&lt;=Parameters!$F$39,Parameters!$E$39*$A470,$A470&lt;=Parameters!$F$40,Parameters!$E$40*$A470,$A470&lt;=Parameters!$F$41,Parameters!$E$41*$A470,$A470&gt;Parameters!$F$41,Parameters!$E$42*$A470))</f>
        <v>67592.399999999994</v>
      </c>
      <c r="Q470" s="290">
        <f t="shared" si="243"/>
        <v>145.35999999999999</v>
      </c>
      <c r="R470" s="290" cm="1">
        <f t="array" ref="R470">IF(Parameters!$E$55="No",IF($A470&lt;=Parameters!$H$23,Parameters!$G$23*$A470,IF($A470&lt;=Parameters!$H$24,Parameters!$G$23*Parameters!$H$23+Parameters!$G$24*($A470-Parameters!$H$23),IF($A470&lt;=Parameters!$H$25,Parameters!$G$23*Parameters!$H$23+Parameters!$G$24*(Parameters!$H$24-Parameters!$H$23)+Parameters!$G$25*($A470-Parameters!$H$24),Parameters!$G$23*Parameters!$H$23+Parameters!$G$24*(Parameters!$H$24-Parameters!$H$23)+Parameters!$G$25*(Parameters!$H$25-Parameters!$H$24)+Parameters!$G$26*($A470-Parameters!$H$25)))),_xlfn.IFS($A470&lt;=Parameters!$H$23,Parameters!$G$23*$A470,$A470&lt;=Parameters!$H$24,Parameters!$G$24*$A470,$A470&lt;=Parameters!$H$25,Parameters!$G$25*$A470,$A470&gt;Parameters!$H$25,Parameters!$G$26*$A470))</f>
        <v>49871.850000000006</v>
      </c>
      <c r="S470" s="290">
        <f t="shared" si="219"/>
        <v>107.25129032258066</v>
      </c>
      <c r="T470" s="290" cm="1">
        <f t="array" ref="T470">IF(Parameters!$E$55="No",IF($A470&lt;=Parameters!$H$28,Parameters!$G$28*$A470,IF($A470&lt;=Parameters!$H$29,Parameters!$G$28*Parameters!$H$28+Parameters!$G$29*($A470-Parameters!$H$28),IF($A470&lt;=Parameters!$H$30,Parameters!$G$28*Parameters!$H$28+Parameters!$G$29*(Parameters!$H$29-Parameters!$H$28)+Parameters!$G$30*($A470-Parameters!$H$29),Parameters!$G$28*Parameters!$H$28+Parameters!$G$29*(Parameters!$H$29-Parameters!$H$28)+Parameters!$G$30*(Parameters!$H$30-Parameters!$H$29)+Parameters!$G$31*($A470-Parameters!$H$30)))),_xlfn.IFS($A470&lt;=Parameters!$H$28,Parameters!$G$28*$A470,$A470&lt;=Parameters!$H$29,Parameters!$G$29*$A470,$A470&lt;=Parameters!$H$30,Parameters!$G$30*$A470,$A470&gt;Parameters!$H$30,Parameters!$G$31*$A470))</f>
        <v>61586.9</v>
      </c>
      <c r="U470" s="290">
        <f t="shared" si="220"/>
        <v>132.44494623655913</v>
      </c>
      <c r="V470" s="290" cm="1">
        <f t="array" ref="V470">IF(Parameters!$E$55="No",IF($A470&lt;=Parameters!$H$34,Parameters!$G$34*$A470,IF($A470&lt;=Parameters!$H$35,Parameters!$G$34*Parameters!$H$34+Parameters!$G$35*($A470-Parameters!$H$34),IF($A470&lt;=Parameters!$H$36,Parameters!$G$34*Parameters!$H$34+Parameters!$G$35*(Parameters!$H$35-Parameters!$H$34)+Parameters!$G$36*($A470-Parameters!$H$35),Parameters!$G$34*Parameters!$H$34+Parameters!$G$35*(Parameters!$H$35-Parameters!$H$34)+Parameters!$G$36*(Parameters!$H$36-Parameters!$H$35)+Parameters!$G$37*($A470-Parameters!$H$36)))),_xlfn.IFS($A470&lt;=Parameters!$H$34,Parameters!$G$34*$A470,$A470&lt;=Parameters!$H$35,Parameters!$G$35*$A470,$A470&lt;=Parameters!$H$36,Parameters!$G$36*$A470,$A470&gt;Parameters!$H$36,Parameters!$G$37*$A470))</f>
        <v>63515.1</v>
      </c>
      <c r="W470" s="290">
        <f t="shared" si="244"/>
        <v>136.59161290322581</v>
      </c>
      <c r="X470" s="290" cm="1">
        <f t="array" ref="X470">IF(Parameters!$E$55="No",IF($A470&lt;=Parameters!$H$39,Parameters!$G$39*$A470,IF($A470&lt;=Parameters!$H$40,Parameters!$G$39*Parameters!$H$39+Parameters!$G$40*($A470-Parameters!$H$39),IF($A470&lt;=Parameters!$H$41,Parameters!$G$39*Parameters!$H$39+Parameters!$G$40*(Parameters!$H$40-Parameters!$H$39)+Parameters!$G$41*($A470-Parameters!$H$40),Parameters!$G$39*Parameters!$H$39+Parameters!$G$40*(Parameters!$H$40-Parameters!$H$39)+Parameters!$G$41*(Parameters!$H$41-Parameters!$H$40)+Parameters!$G$42*($A470-Parameters!$H$41)))),_xlfn.IFS($A470&lt;=Parameters!$H$39,Parameters!$G$39*$A470,$A470&lt;=Parameters!$H$40,Parameters!$G$40*$A470,$A470&lt;=Parameters!$H$41,Parameters!$G$41*$A470,$A470&gt;Parameters!$H$41,Parameters!$G$42*$A470))</f>
        <v>67592.399999999994</v>
      </c>
      <c r="Y470" s="290">
        <f t="shared" si="245"/>
        <v>145.35999999999999</v>
      </c>
      <c r="Z470" s="290" cm="1">
        <f t="array" ref="Z470">IF(Parameters!$F$55="No",IF($A470&lt;=Parameters!$J$23,Parameters!$I$23*$A470,IF($A470&lt;=Parameters!$J$24,Parameters!$I$23*Parameters!$J$23+Parameters!$I$24*($A470-Parameters!$J$23),IF($A470&lt;=Parameters!$J$25,Parameters!$I$23*Parameters!$J$23+Parameters!$I$24*(Parameters!$J$24-Parameters!$J$23)+Parameters!$I$25*($A470-Parameters!$J$24),Parameters!$I$23*Parameters!$J$23+Parameters!$I$24*(Parameters!$J$24-Parameters!$J$23)+Parameters!$I$25*(Parameters!$J$25-Parameters!$J$24)+Parameters!$I$26*($A470-Parameters!$J$25)))),_xlfn.IFS($A470&lt;=Parameters!$J$23,Parameters!$I$23*$A470,$A470&lt;=Parameters!$J$24,Parameters!$I$24*$A470,$A470&lt;=Parameters!$J$25,Parameters!$I$25*$A470,$A470&gt;Parameters!$J$25,Parameters!$I$26*$A470))</f>
        <v>49871.850000000006</v>
      </c>
      <c r="AA470" s="290">
        <f t="shared" si="221"/>
        <v>107.25129032258066</v>
      </c>
      <c r="AB470" s="290" cm="1">
        <f t="array" ref="AB470">IF(Parameters!$F$55="No",IF($A470&lt;=Parameters!$J$28,Parameters!$I$28*$A470,IF($A470&lt;=Parameters!$J$29,Parameters!$I$28*Parameters!$J$28+Parameters!$I$29*($A470-Parameters!$J$28),IF($A470&lt;=Parameters!$J$30,Parameters!$I$28*Parameters!$J$28+Parameters!$I$29*(Parameters!$J$29-Parameters!$J$28)+Parameters!$I$30*($A470-Parameters!$J$29),Parameters!$I$28*Parameters!$J$28+Parameters!$I$29*(Parameters!$J$29-Parameters!$J$28)+Parameters!$I$30*(Parameters!$J$30-Parameters!$J$29)+Parameters!$I$31*($A470-Parameters!$J$30)))),_xlfn.IFS($A470&lt;=Parameters!$J$28,Parameters!$I$28*$A470,$A470&lt;=Parameters!$J$29,Parameters!$I$29*$A470,$A470&lt;=Parameters!$J$30,Parameters!$I$30*$A470,$A470&gt;Parameters!$J$30,Parameters!$I$31*$A470))</f>
        <v>61586.9</v>
      </c>
      <c r="AC470" s="290">
        <f t="shared" si="222"/>
        <v>132.44494623655913</v>
      </c>
      <c r="AD470" s="290" cm="1">
        <f t="array" ref="AD470">IF(Parameters!$F$55="No",IF($A470&lt;=Parameters!$J$34,Parameters!$I$34*$A470,IF($A470&lt;=Parameters!$J$35,Parameters!$I$34*Parameters!$J$34+Parameters!$I$35*($A470-Parameters!$J$34),IF($A470&lt;=Parameters!$J$36,Parameters!$I$34*Parameters!$J$34+Parameters!$I$35*(Parameters!$J$35-Parameters!$J$34)+Parameters!$I$36*($A470-Parameters!$J$35),Parameters!$I$34*Parameters!$J$34+Parameters!$I$35*(Parameters!$J$35-Parameters!$J$34)+Parameters!$I$36*(Parameters!$J$36-Parameters!$J$35)+Parameters!$I$37*($A470-Parameters!$J$36)))),_xlfn.IFS($A470&lt;=Parameters!$J$34,Parameters!$I$34*$A470,$A470&lt;=Parameters!$J$35,Parameters!$I$35*$A470,$A470&lt;=Parameters!$J$36,Parameters!$I$36*$A470,$A470&gt;Parameters!$J$36,Parameters!$I$37*$A470))</f>
        <v>63515.1</v>
      </c>
      <c r="AE470" s="290">
        <f t="shared" si="246"/>
        <v>136.59161290322581</v>
      </c>
      <c r="AF470" s="290" cm="1">
        <f t="array" ref="AF470">IF(Parameters!$F$55="No",IF($A470&lt;=Parameters!$J$39,Parameters!$I$39*$A470,IF($A470&lt;=Parameters!$J$40,Parameters!$I$39*Parameters!$J$39+Parameters!$I$40*($A470-Parameters!$J$39),IF($A470&lt;=Parameters!$J$41,Parameters!$I$39*Parameters!$J$39+Parameters!$I$40*(Parameters!$J$40-Parameters!$J$39)+Parameters!$I$41*($A470-Parameters!$J$40),Parameters!$I$39*Parameters!$J$39+Parameters!$I$40*(Parameters!$J$40-Parameters!$J$39)+Parameters!$I$41*(Parameters!$J$41-Parameters!$J$40)+Parameters!$I$42*($A470-Parameters!$J$41)))),_xlfn.IFS($A470&lt;=Parameters!$J$39,Parameters!$I$39*$A470,$A470&lt;=Parameters!$J$40,Parameters!$I$40*$A470,$A470&lt;=Parameters!$J$41,Parameters!$I$41*$A470,$A470&gt;Parameters!$J$41,Parameters!$I$42*$A470))</f>
        <v>67592.399999999994</v>
      </c>
      <c r="AG470" s="290">
        <f t="shared" si="247"/>
        <v>145.35999999999999</v>
      </c>
      <c r="AI470" s="428">
        <f t="shared" si="223"/>
        <v>136.49000000000524</v>
      </c>
      <c r="AJ470" s="428">
        <f t="shared" si="224"/>
        <v>159.36000000000058</v>
      </c>
      <c r="AK470" s="428">
        <f t="shared" si="225"/>
        <v>143.54000000000087</v>
      </c>
      <c r="AL470" s="428">
        <f t="shared" si="226"/>
        <v>158.45999999999185</v>
      </c>
      <c r="AM470" s="428">
        <f t="shared" si="227"/>
        <v>136.49000000000524</v>
      </c>
      <c r="AN470" s="428">
        <f t="shared" si="228"/>
        <v>159.36000000000058</v>
      </c>
      <c r="AO470" s="428">
        <f t="shared" si="229"/>
        <v>143.54000000000087</v>
      </c>
      <c r="AP470" s="428">
        <f t="shared" si="230"/>
        <v>158.45999999999185</v>
      </c>
      <c r="AQ470" s="428">
        <f t="shared" si="231"/>
        <v>136.49000000000524</v>
      </c>
      <c r="AR470" s="428">
        <f t="shared" si="232"/>
        <v>159.36000000000058</v>
      </c>
      <c r="AS470" s="428">
        <f t="shared" si="233"/>
        <v>143.54000000000087</v>
      </c>
      <c r="AT470" s="428">
        <f t="shared" si="234"/>
        <v>158.45999999999185</v>
      </c>
      <c r="AU470" s="428">
        <f t="shared" si="235"/>
        <v>136.49000000000524</v>
      </c>
      <c r="AV470" s="428">
        <f t="shared" si="236"/>
        <v>159.36000000000058</v>
      </c>
      <c r="AW470" s="428">
        <f t="shared" si="237"/>
        <v>143.54000000000087</v>
      </c>
      <c r="AX470" s="428">
        <f t="shared" si="238"/>
        <v>158.45999999999185</v>
      </c>
    </row>
    <row r="471">
      <c r="A471" s="413">
        <v>466</v>
      </c>
      <c r="B471" s="290" cm="1">
        <f t="array" ref="B471">IF(Parameters!$C$55="No",IF($A471&lt;=Parameters!$D$23,Parameters!$C$23*$A471,IF($A471&lt;=Parameters!$D$24,Parameters!$C$23*Parameters!$D$23+Parameters!$C$24*($A471-Parameters!$D$23),IF($A471&lt;=Parameters!$D$25,Parameters!$C$23*Parameters!$D$23+Parameters!$C$24*(Parameters!$D$24-Parameters!$D$23)+Parameters!$C$25*($A471-Parameters!$D$24),Parameters!$C$23*Parameters!$D$23+Parameters!$C$24*(Parameters!$D$24-Parameters!$D$23)+Parameters!$C$25*(Parameters!$D$25-Parameters!$D$24)+Parameters!$C$26*($A471-Parameters!$D$25)))),_xlfn.IFS($A471&lt;=Parameters!$D$23,Parameters!$C$23*$A471,$A471&lt;=Parameters!$D$24,Parameters!$C$24*$A471,$A471&lt;=Parameters!$D$25,Parameters!$C$25*$A471,$A471&gt;Parameters!$D$25,Parameters!$C$26*$A471))</f>
        <v>50008.34</v>
      </c>
      <c r="C471" s="290">
        <f t="shared" si="239"/>
        <v>107.31403433476395</v>
      </c>
      <c r="D471" s="290" cm="1">
        <f t="array" ref="D471">IF(Parameters!$C$55="No",IF($A471&lt;=Parameters!$D$28,Parameters!$C$28*$A471,IF($A471&lt;=Parameters!$D$29,Parameters!$C$28*Parameters!$D$28+Parameters!$C$29*($A471-Parameters!$D$28),IF($A471&lt;=Parameters!$D$30,Parameters!$C$28*Parameters!$D$28+Parameters!$C$29*(Parameters!$D$29-Parameters!$D$28)+Parameters!$C$30*($A471-Parameters!$D$29),Parameters!$C$28*Parameters!$D$28+Parameters!$C$29*(Parameters!$D$29-Parameters!$D$28)+Parameters!$C$30*(Parameters!$D$30-Parameters!$D$29)+Parameters!$C$31*($A471-Parameters!$D$30)))),_xlfn.IFS($A471&lt;=Parameters!$D$28,Parameters!$C$28*$A471,$A471&lt;=Parameters!$D$29,Parameters!$C$29*$A471,$A471&lt;=Parameters!$D$30,Parameters!$C$30*$A471,$A471&gt;Parameters!$D$30,Parameters!$C$31*$A471))</f>
        <v>61746.26</v>
      </c>
      <c r="E471" s="290">
        <f t="shared" si="239"/>
        <v>132.50270386266095</v>
      </c>
      <c r="F471" s="290" cm="1">
        <f t="array" ref="F471">IF(Parameters!$C$55="No",IF($A471&lt;=Parameters!$D$34,Parameters!$C$34*$A471,IF($A471&lt;=Parameters!$D$35,Parameters!$C$34*Parameters!$D$34+Parameters!$C$35*($A471-Parameters!$D$34),IF($A471&lt;=Parameters!$D$36,Parameters!$C$34*Parameters!$D$34+Parameters!$C$35*(Parameters!$D$35-Parameters!$D$34)+Parameters!$C$36*($A471-Parameters!$D$35),Parameters!$C$34*Parameters!$D$34+Parameters!$C$35*(Parameters!$D$35-Parameters!$D$34)+Parameters!$C$36*(Parameters!$D$36-Parameters!$D$35)+Parameters!$C$37*($A471-Parameters!$D$36)))),_xlfn.IFS($A471&lt;=Parameters!$D$34,Parameters!$C$34*$A471,$A471&lt;=Parameters!$D$35,Parameters!$C$35*$A471,$A471&lt;=Parameters!$D$36,Parameters!$C$36*$A471,$A471&gt;Parameters!$D$36,Parameters!$C$37*$A471))</f>
        <v>63658.64</v>
      </c>
      <c r="G471" s="290">
        <f t="shared" si="240"/>
        <v>136.60652360515022</v>
      </c>
      <c r="H471" s="290" cm="1">
        <f t="array" ref="H471">IF(Parameters!$C$55="No",IF($A471&lt;=Parameters!$D$39,Parameters!$C$39*$A471,IF($A471&lt;=Parameters!$D$40,Parameters!$C$39*Parameters!$D$39+Parameters!$C$40*($A471-Parameters!$D$39),IF($A471&lt;=Parameters!$D$41,Parameters!$C$39*Parameters!$D$39+Parameters!$C$40*(Parameters!$D$40-Parameters!$D$39)+Parameters!$C$41*($A471-Parameters!$D$40),Parameters!$C$39*Parameters!$D$39+Parameters!$C$40*(Parameters!$D$40-Parameters!$D$39)+Parameters!$C$41*(Parameters!$D$41-Parameters!$D$40)+Parameters!$C$42*($A471-Parameters!$D$41)))),_xlfn.IFS($A471&lt;=Parameters!$D$39,Parameters!$C$39*$A471,$A471&lt;=Parameters!$D$40,Parameters!$C$40*$A471,$A471&lt;=Parameters!$D$41,Parameters!$C$41*$A471,$A471&gt;Parameters!$D$41,Parameters!$C$42*$A471))</f>
        <v>67750.86</v>
      </c>
      <c r="I471" s="290">
        <f t="shared" si="241"/>
        <v>145.38811158798282</v>
      </c>
      <c r="J471" s="290" cm="1">
        <f t="array" ref="J471">IF(Parameters!$D$55="No",IF($A471&lt;=Parameters!$F$23,Parameters!$E$23*$A471,IF($A471&lt;=Parameters!$F$24,Parameters!$E$23*Parameters!$F$23+Parameters!$E$24*($A471-Parameters!$F$23),IF($A471&lt;=Parameters!$F$25,Parameters!$E$23*Parameters!$F$23+Parameters!$E$24*(Parameters!$F$24-Parameters!$F$23)+Parameters!$E$25*($A471-Parameters!$F$24),Parameters!$E$23*Parameters!$F$23+Parameters!$E$24*(Parameters!$F$24-Parameters!$F$23)+Parameters!$E$25*(Parameters!$F$25-Parameters!$F$24)+Parameters!$E$26*($A471-Parameters!$F$25)))),_xlfn.IFS($A471&lt;=Parameters!$F$23,Parameters!$E$23*$A471,$A471&lt;=Parameters!$F$24,Parameters!$E$24*$A471,$A471&lt;=Parameters!$F$25,Parameters!$E$25*$A471,$A471&gt;Parameters!$F$25,Parameters!$E$26*$A471))</f>
        <v>50008.34</v>
      </c>
      <c r="K471" s="290">
        <f t="shared" si="217"/>
        <v>107.31403433476395</v>
      </c>
      <c r="L471" s="290" cm="1">
        <f t="array" ref="L471">IF(Parameters!$D$55="No",IF($A471&lt;=Parameters!$F$28,Parameters!$E$28*$A471,IF($A471&lt;=Parameters!$F$29,Parameters!$E$28*Parameters!$F$28+Parameters!$E$29*($A471-Parameters!$F$28),IF($A471&lt;=Parameters!$F$30,Parameters!$E$28*Parameters!$F$28+Parameters!$E$29*(Parameters!$F$29-Parameters!$F$28)+Parameters!$E$30*($A471-Parameters!$F$29),Parameters!$E$28*Parameters!$F$28+Parameters!$E$29*(Parameters!$F$29-Parameters!$F$28)+Parameters!$E$30*(Parameters!$F$30-Parameters!$F$29)+Parameters!$E$31*($A471-Parameters!$F$30)))),_xlfn.IFS($A471&lt;=Parameters!$F$28,Parameters!$E$28*$A471,$A471&lt;=Parameters!$F$29,Parameters!$E$29*$A471,$A471&lt;=Parameters!$F$30,Parameters!$E$30*$A471,$A471&gt;Parameters!$F$30,Parameters!$E$31*$A471))</f>
        <v>61746.26</v>
      </c>
      <c r="M471" s="290">
        <f t="shared" si="218"/>
        <v>132.50270386266095</v>
      </c>
      <c r="N471" s="290" cm="1">
        <f t="array" ref="N471">IF(Parameters!$D$55="No",IF($A471&lt;=Parameters!$F$34,Parameters!$E$34*$A471,IF($A471&lt;=Parameters!$F$35,Parameters!$E$34*Parameters!$F$34+Parameters!$E$35*($A471-Parameters!$F$34),IF($A471&lt;=Parameters!$F$36,Parameters!$E$34*Parameters!$F$34+Parameters!$E$35*(Parameters!$F$35-Parameters!$F$34)+Parameters!$E$36*($A471-Parameters!$F$35),Parameters!$E$34*Parameters!$F$34+Parameters!$E$35*(Parameters!$F$35-Parameters!$F$34)+Parameters!$E$36*(Parameters!$F$36-Parameters!$F$35)+Parameters!$E$37*($A471-Parameters!$F$36)))),_xlfn.IFS($A471&lt;=Parameters!$F$34,Parameters!$E$34*$A471,$A471&lt;=Parameters!$F$35,Parameters!$E$35*$A471,$A471&lt;=Parameters!$F$36,Parameters!$E$36*$A471,$A471&gt;Parameters!$F$36,Parameters!$E$37*$A471))</f>
        <v>63658.64</v>
      </c>
      <c r="O471" s="290">
        <f t="shared" si="242"/>
        <v>136.60652360515022</v>
      </c>
      <c r="P471" s="290" cm="1">
        <f t="array" ref="P471">IF(Parameters!$D$55="No",IF($A471&lt;=Parameters!$F$39,Parameters!$E$39*$A471,IF($A471&lt;=Parameters!$F$40,Parameters!$E$39*Parameters!$F$39+Parameters!$E$40*($A471-Parameters!$F$39),IF($A471&lt;=Parameters!$F$41,Parameters!$E$39*Parameters!$F$39+Parameters!$E$40*(Parameters!$F$40-Parameters!$F$39)+Parameters!$E$41*($A471-Parameters!$F$40),Parameters!$E$39*Parameters!$F$39+Parameters!$E$40*(Parameters!$F$40-Parameters!$F$39)+Parameters!$E$41*(Parameters!$F$41-Parameters!$F$40)+Parameters!$E$42*($A471-Parameters!$F$41)))),_xlfn.IFS($A471&lt;=Parameters!$F$39,Parameters!$E$39*$A471,$A471&lt;=Parameters!$F$40,Parameters!$E$40*$A471,$A471&lt;=Parameters!$F$41,Parameters!$E$41*$A471,$A471&gt;Parameters!$F$41,Parameters!$E$42*$A471))</f>
        <v>67750.86</v>
      </c>
      <c r="Q471" s="290">
        <f t="shared" si="243"/>
        <v>145.38811158798282</v>
      </c>
      <c r="R471" s="290" cm="1">
        <f t="array" ref="R471">IF(Parameters!$E$55="No",IF($A471&lt;=Parameters!$H$23,Parameters!$G$23*$A471,IF($A471&lt;=Parameters!$H$24,Parameters!$G$23*Parameters!$H$23+Parameters!$G$24*($A471-Parameters!$H$23),IF($A471&lt;=Parameters!$H$25,Parameters!$G$23*Parameters!$H$23+Parameters!$G$24*(Parameters!$H$24-Parameters!$H$23)+Parameters!$G$25*($A471-Parameters!$H$24),Parameters!$G$23*Parameters!$H$23+Parameters!$G$24*(Parameters!$H$24-Parameters!$H$23)+Parameters!$G$25*(Parameters!$H$25-Parameters!$H$24)+Parameters!$G$26*($A471-Parameters!$H$25)))),_xlfn.IFS($A471&lt;=Parameters!$H$23,Parameters!$G$23*$A471,$A471&lt;=Parameters!$H$24,Parameters!$G$24*$A471,$A471&lt;=Parameters!$H$25,Parameters!$G$25*$A471,$A471&gt;Parameters!$H$25,Parameters!$G$26*$A471))</f>
        <v>50008.34</v>
      </c>
      <c r="S471" s="290">
        <f t="shared" si="219"/>
        <v>107.31403433476395</v>
      </c>
      <c r="T471" s="290" cm="1">
        <f t="array" ref="T471">IF(Parameters!$E$55="No",IF($A471&lt;=Parameters!$H$28,Parameters!$G$28*$A471,IF($A471&lt;=Parameters!$H$29,Parameters!$G$28*Parameters!$H$28+Parameters!$G$29*($A471-Parameters!$H$28),IF($A471&lt;=Parameters!$H$30,Parameters!$G$28*Parameters!$H$28+Parameters!$G$29*(Parameters!$H$29-Parameters!$H$28)+Parameters!$G$30*($A471-Parameters!$H$29),Parameters!$G$28*Parameters!$H$28+Parameters!$G$29*(Parameters!$H$29-Parameters!$H$28)+Parameters!$G$30*(Parameters!$H$30-Parameters!$H$29)+Parameters!$G$31*($A471-Parameters!$H$30)))),_xlfn.IFS($A471&lt;=Parameters!$H$28,Parameters!$G$28*$A471,$A471&lt;=Parameters!$H$29,Parameters!$G$29*$A471,$A471&lt;=Parameters!$H$30,Parameters!$G$30*$A471,$A471&gt;Parameters!$H$30,Parameters!$G$31*$A471))</f>
        <v>61746.26</v>
      </c>
      <c r="U471" s="290">
        <f t="shared" si="220"/>
        <v>132.50270386266095</v>
      </c>
      <c r="V471" s="290" cm="1">
        <f t="array" ref="V471">IF(Parameters!$E$55="No",IF($A471&lt;=Parameters!$H$34,Parameters!$G$34*$A471,IF($A471&lt;=Parameters!$H$35,Parameters!$G$34*Parameters!$H$34+Parameters!$G$35*($A471-Parameters!$H$34),IF($A471&lt;=Parameters!$H$36,Parameters!$G$34*Parameters!$H$34+Parameters!$G$35*(Parameters!$H$35-Parameters!$H$34)+Parameters!$G$36*($A471-Parameters!$H$35),Parameters!$G$34*Parameters!$H$34+Parameters!$G$35*(Parameters!$H$35-Parameters!$H$34)+Parameters!$G$36*(Parameters!$H$36-Parameters!$H$35)+Parameters!$G$37*($A471-Parameters!$H$36)))),_xlfn.IFS($A471&lt;=Parameters!$H$34,Parameters!$G$34*$A471,$A471&lt;=Parameters!$H$35,Parameters!$G$35*$A471,$A471&lt;=Parameters!$H$36,Parameters!$G$36*$A471,$A471&gt;Parameters!$H$36,Parameters!$G$37*$A471))</f>
        <v>63658.64</v>
      </c>
      <c r="W471" s="290">
        <f t="shared" si="244"/>
        <v>136.60652360515022</v>
      </c>
      <c r="X471" s="290" cm="1">
        <f t="array" ref="X471">IF(Parameters!$E$55="No",IF($A471&lt;=Parameters!$H$39,Parameters!$G$39*$A471,IF($A471&lt;=Parameters!$H$40,Parameters!$G$39*Parameters!$H$39+Parameters!$G$40*($A471-Parameters!$H$39),IF($A471&lt;=Parameters!$H$41,Parameters!$G$39*Parameters!$H$39+Parameters!$G$40*(Parameters!$H$40-Parameters!$H$39)+Parameters!$G$41*($A471-Parameters!$H$40),Parameters!$G$39*Parameters!$H$39+Parameters!$G$40*(Parameters!$H$40-Parameters!$H$39)+Parameters!$G$41*(Parameters!$H$41-Parameters!$H$40)+Parameters!$G$42*($A471-Parameters!$H$41)))),_xlfn.IFS($A471&lt;=Parameters!$H$39,Parameters!$G$39*$A471,$A471&lt;=Parameters!$H$40,Parameters!$G$40*$A471,$A471&lt;=Parameters!$H$41,Parameters!$G$41*$A471,$A471&gt;Parameters!$H$41,Parameters!$G$42*$A471))</f>
        <v>67750.86</v>
      </c>
      <c r="Y471" s="290">
        <f t="shared" si="245"/>
        <v>145.38811158798282</v>
      </c>
      <c r="Z471" s="290" cm="1">
        <f t="array" ref="Z471">IF(Parameters!$F$55="No",IF($A471&lt;=Parameters!$J$23,Parameters!$I$23*$A471,IF($A471&lt;=Parameters!$J$24,Parameters!$I$23*Parameters!$J$23+Parameters!$I$24*($A471-Parameters!$J$23),IF($A471&lt;=Parameters!$J$25,Parameters!$I$23*Parameters!$J$23+Parameters!$I$24*(Parameters!$J$24-Parameters!$J$23)+Parameters!$I$25*($A471-Parameters!$J$24),Parameters!$I$23*Parameters!$J$23+Parameters!$I$24*(Parameters!$J$24-Parameters!$J$23)+Parameters!$I$25*(Parameters!$J$25-Parameters!$J$24)+Parameters!$I$26*($A471-Parameters!$J$25)))),_xlfn.IFS($A471&lt;=Parameters!$J$23,Parameters!$I$23*$A471,$A471&lt;=Parameters!$J$24,Parameters!$I$24*$A471,$A471&lt;=Parameters!$J$25,Parameters!$I$25*$A471,$A471&gt;Parameters!$J$25,Parameters!$I$26*$A471))</f>
        <v>50008.34</v>
      </c>
      <c r="AA471" s="290">
        <f t="shared" si="221"/>
        <v>107.31403433476395</v>
      </c>
      <c r="AB471" s="290" cm="1">
        <f t="array" ref="AB471">IF(Parameters!$F$55="No",IF($A471&lt;=Parameters!$J$28,Parameters!$I$28*$A471,IF($A471&lt;=Parameters!$J$29,Parameters!$I$28*Parameters!$J$28+Parameters!$I$29*($A471-Parameters!$J$28),IF($A471&lt;=Parameters!$J$30,Parameters!$I$28*Parameters!$J$28+Parameters!$I$29*(Parameters!$J$29-Parameters!$J$28)+Parameters!$I$30*($A471-Parameters!$J$29),Parameters!$I$28*Parameters!$J$28+Parameters!$I$29*(Parameters!$J$29-Parameters!$J$28)+Parameters!$I$30*(Parameters!$J$30-Parameters!$J$29)+Parameters!$I$31*($A471-Parameters!$J$30)))),_xlfn.IFS($A471&lt;=Parameters!$J$28,Parameters!$I$28*$A471,$A471&lt;=Parameters!$J$29,Parameters!$I$29*$A471,$A471&lt;=Parameters!$J$30,Parameters!$I$30*$A471,$A471&gt;Parameters!$J$30,Parameters!$I$31*$A471))</f>
        <v>61746.26</v>
      </c>
      <c r="AC471" s="290">
        <f t="shared" si="222"/>
        <v>132.50270386266095</v>
      </c>
      <c r="AD471" s="290" cm="1">
        <f t="array" ref="AD471">IF(Parameters!$F$55="No",IF($A471&lt;=Parameters!$J$34,Parameters!$I$34*$A471,IF($A471&lt;=Parameters!$J$35,Parameters!$I$34*Parameters!$J$34+Parameters!$I$35*($A471-Parameters!$J$34),IF($A471&lt;=Parameters!$J$36,Parameters!$I$34*Parameters!$J$34+Parameters!$I$35*(Parameters!$J$35-Parameters!$J$34)+Parameters!$I$36*($A471-Parameters!$J$35),Parameters!$I$34*Parameters!$J$34+Parameters!$I$35*(Parameters!$J$35-Parameters!$J$34)+Parameters!$I$36*(Parameters!$J$36-Parameters!$J$35)+Parameters!$I$37*($A471-Parameters!$J$36)))),_xlfn.IFS($A471&lt;=Parameters!$J$34,Parameters!$I$34*$A471,$A471&lt;=Parameters!$J$35,Parameters!$I$35*$A471,$A471&lt;=Parameters!$J$36,Parameters!$I$36*$A471,$A471&gt;Parameters!$J$36,Parameters!$I$37*$A471))</f>
        <v>63658.64</v>
      </c>
      <c r="AE471" s="290">
        <f t="shared" si="246"/>
        <v>136.60652360515022</v>
      </c>
      <c r="AF471" s="290" cm="1">
        <f t="array" ref="AF471">IF(Parameters!$F$55="No",IF($A471&lt;=Parameters!$J$39,Parameters!$I$39*$A471,IF($A471&lt;=Parameters!$J$40,Parameters!$I$39*Parameters!$J$39+Parameters!$I$40*($A471-Parameters!$J$39),IF($A471&lt;=Parameters!$J$41,Parameters!$I$39*Parameters!$J$39+Parameters!$I$40*(Parameters!$J$40-Parameters!$J$39)+Parameters!$I$41*($A471-Parameters!$J$40),Parameters!$I$39*Parameters!$J$39+Parameters!$I$40*(Parameters!$J$40-Parameters!$J$39)+Parameters!$I$41*(Parameters!$J$41-Parameters!$J$40)+Parameters!$I$42*($A471-Parameters!$J$41)))),_xlfn.IFS($A471&lt;=Parameters!$J$39,Parameters!$I$39*$A471,$A471&lt;=Parameters!$J$40,Parameters!$I$40*$A471,$A471&lt;=Parameters!$J$41,Parameters!$I$41*$A471,$A471&gt;Parameters!$J$41,Parameters!$I$42*$A471))</f>
        <v>67750.86</v>
      </c>
      <c r="AG471" s="290">
        <f t="shared" si="247"/>
        <v>145.38811158798282</v>
      </c>
      <c r="AI471" s="428">
        <f t="shared" si="223"/>
        <v>136.48999999999069</v>
      </c>
      <c r="AJ471" s="428">
        <f t="shared" si="224"/>
        <v>159.36000000000058</v>
      </c>
      <c r="AK471" s="428">
        <f t="shared" si="225"/>
        <v>143.54000000000087</v>
      </c>
      <c r="AL471" s="428">
        <f t="shared" si="226"/>
        <v>158.4600000000064</v>
      </c>
      <c r="AM471" s="428">
        <f t="shared" si="227"/>
        <v>136.48999999999069</v>
      </c>
      <c r="AN471" s="428">
        <f t="shared" si="228"/>
        <v>159.36000000000058</v>
      </c>
      <c r="AO471" s="428">
        <f t="shared" si="229"/>
        <v>143.54000000000087</v>
      </c>
      <c r="AP471" s="428">
        <f t="shared" si="230"/>
        <v>158.4600000000064</v>
      </c>
      <c r="AQ471" s="428">
        <f t="shared" si="231"/>
        <v>136.48999999999069</v>
      </c>
      <c r="AR471" s="428">
        <f t="shared" si="232"/>
        <v>159.36000000000058</v>
      </c>
      <c r="AS471" s="428">
        <f t="shared" si="233"/>
        <v>143.54000000000087</v>
      </c>
      <c r="AT471" s="428">
        <f t="shared" si="234"/>
        <v>158.4600000000064</v>
      </c>
      <c r="AU471" s="428">
        <f t="shared" si="235"/>
        <v>136.48999999999069</v>
      </c>
      <c r="AV471" s="428">
        <f t="shared" si="236"/>
        <v>159.36000000000058</v>
      </c>
      <c r="AW471" s="428">
        <f t="shared" si="237"/>
        <v>143.54000000000087</v>
      </c>
      <c r="AX471" s="428">
        <f t="shared" si="238"/>
        <v>158.4600000000064</v>
      </c>
    </row>
    <row r="472">
      <c r="A472" s="413">
        <v>467</v>
      </c>
      <c r="B472" s="290" cm="1">
        <f t="array" ref="B472">IF(Parameters!$C$55="No",IF($A472&lt;=Parameters!$D$23,Parameters!$C$23*$A472,IF($A472&lt;=Parameters!$D$24,Parameters!$C$23*Parameters!$D$23+Parameters!$C$24*($A472-Parameters!$D$23),IF($A472&lt;=Parameters!$D$25,Parameters!$C$23*Parameters!$D$23+Parameters!$C$24*(Parameters!$D$24-Parameters!$D$23)+Parameters!$C$25*($A472-Parameters!$D$24),Parameters!$C$23*Parameters!$D$23+Parameters!$C$24*(Parameters!$D$24-Parameters!$D$23)+Parameters!$C$25*(Parameters!$D$25-Parameters!$D$24)+Parameters!$C$26*($A472-Parameters!$D$25)))),_xlfn.IFS($A472&lt;=Parameters!$D$23,Parameters!$C$23*$A472,$A472&lt;=Parameters!$D$24,Parameters!$C$24*$A472,$A472&lt;=Parameters!$D$25,Parameters!$C$25*$A472,$A472&gt;Parameters!$D$25,Parameters!$C$26*$A472))</f>
        <v>50144.83</v>
      </c>
      <c r="C472" s="290">
        <f t="shared" si="239"/>
        <v>107.3765096359743</v>
      </c>
      <c r="D472" s="290" cm="1">
        <f t="array" ref="D472">IF(Parameters!$C$55="No",IF($A472&lt;=Parameters!$D$28,Parameters!$C$28*$A472,IF($A472&lt;=Parameters!$D$29,Parameters!$C$28*Parameters!$D$28+Parameters!$C$29*($A472-Parameters!$D$28),IF($A472&lt;=Parameters!$D$30,Parameters!$C$28*Parameters!$D$28+Parameters!$C$29*(Parameters!$D$29-Parameters!$D$28)+Parameters!$C$30*($A472-Parameters!$D$29),Parameters!$C$28*Parameters!$D$28+Parameters!$C$29*(Parameters!$D$29-Parameters!$D$28)+Parameters!$C$30*(Parameters!$D$30-Parameters!$D$29)+Parameters!$C$31*($A472-Parameters!$D$30)))),_xlfn.IFS($A472&lt;=Parameters!$D$28,Parameters!$C$28*$A472,$A472&lt;=Parameters!$D$29,Parameters!$C$29*$A472,$A472&lt;=Parameters!$D$30,Parameters!$C$30*$A472,$A472&gt;Parameters!$D$30,Parameters!$C$31*$A472))</f>
        <v>61905.62</v>
      </c>
      <c r="E472" s="290">
        <f t="shared" si="239"/>
        <v>132.56021413276233</v>
      </c>
      <c r="F472" s="290" cm="1">
        <f t="array" ref="F472">IF(Parameters!$C$55="No",IF($A472&lt;=Parameters!$D$34,Parameters!$C$34*$A472,IF($A472&lt;=Parameters!$D$35,Parameters!$C$34*Parameters!$D$34+Parameters!$C$35*($A472-Parameters!$D$34),IF($A472&lt;=Parameters!$D$36,Parameters!$C$34*Parameters!$D$34+Parameters!$C$35*(Parameters!$D$35-Parameters!$D$34)+Parameters!$C$36*($A472-Parameters!$D$35),Parameters!$C$34*Parameters!$D$34+Parameters!$C$35*(Parameters!$D$35-Parameters!$D$34)+Parameters!$C$36*(Parameters!$D$36-Parameters!$D$35)+Parameters!$C$37*($A472-Parameters!$D$36)))),_xlfn.IFS($A472&lt;=Parameters!$D$34,Parameters!$C$34*$A472,$A472&lt;=Parameters!$D$35,Parameters!$C$35*$A472,$A472&lt;=Parameters!$D$36,Parameters!$C$36*$A472,$A472&gt;Parameters!$D$36,Parameters!$C$37*$A472))</f>
        <v>63802.18</v>
      </c>
      <c r="G472" s="290">
        <f t="shared" si="240"/>
        <v>136.62137044967881</v>
      </c>
      <c r="H472" s="290" cm="1">
        <f t="array" ref="H472">IF(Parameters!$C$55="No",IF($A472&lt;=Parameters!$D$39,Parameters!$C$39*$A472,IF($A472&lt;=Parameters!$D$40,Parameters!$C$39*Parameters!$D$39+Parameters!$C$40*($A472-Parameters!$D$39),IF($A472&lt;=Parameters!$D$41,Parameters!$C$39*Parameters!$D$39+Parameters!$C$40*(Parameters!$D$40-Parameters!$D$39)+Parameters!$C$41*($A472-Parameters!$D$40),Parameters!$C$39*Parameters!$D$39+Parameters!$C$40*(Parameters!$D$40-Parameters!$D$39)+Parameters!$C$41*(Parameters!$D$41-Parameters!$D$40)+Parameters!$C$42*($A472-Parameters!$D$41)))),_xlfn.IFS($A472&lt;=Parameters!$D$39,Parameters!$C$39*$A472,$A472&lt;=Parameters!$D$40,Parameters!$C$40*$A472,$A472&lt;=Parameters!$D$41,Parameters!$C$41*$A472,$A472&gt;Parameters!$D$41,Parameters!$C$42*$A472))</f>
        <v>67909.320000000007</v>
      </c>
      <c r="I472" s="290">
        <f t="shared" si="241"/>
        <v>145.41610278372593</v>
      </c>
      <c r="J472" s="290" cm="1">
        <f t="array" ref="J472">IF(Parameters!$D$55="No",IF($A472&lt;=Parameters!$F$23,Parameters!$E$23*$A472,IF($A472&lt;=Parameters!$F$24,Parameters!$E$23*Parameters!$F$23+Parameters!$E$24*($A472-Parameters!$F$23),IF($A472&lt;=Parameters!$F$25,Parameters!$E$23*Parameters!$F$23+Parameters!$E$24*(Parameters!$F$24-Parameters!$F$23)+Parameters!$E$25*($A472-Parameters!$F$24),Parameters!$E$23*Parameters!$F$23+Parameters!$E$24*(Parameters!$F$24-Parameters!$F$23)+Parameters!$E$25*(Parameters!$F$25-Parameters!$F$24)+Parameters!$E$26*($A472-Parameters!$F$25)))),_xlfn.IFS($A472&lt;=Parameters!$F$23,Parameters!$E$23*$A472,$A472&lt;=Parameters!$F$24,Parameters!$E$24*$A472,$A472&lt;=Parameters!$F$25,Parameters!$E$25*$A472,$A472&gt;Parameters!$F$25,Parameters!$E$26*$A472))</f>
        <v>50144.83</v>
      </c>
      <c r="K472" s="290">
        <f t="shared" si="217"/>
        <v>107.3765096359743</v>
      </c>
      <c r="L472" s="290" cm="1">
        <f t="array" ref="L472">IF(Parameters!$D$55="No",IF($A472&lt;=Parameters!$F$28,Parameters!$E$28*$A472,IF($A472&lt;=Parameters!$F$29,Parameters!$E$28*Parameters!$F$28+Parameters!$E$29*($A472-Parameters!$F$28),IF($A472&lt;=Parameters!$F$30,Parameters!$E$28*Parameters!$F$28+Parameters!$E$29*(Parameters!$F$29-Parameters!$F$28)+Parameters!$E$30*($A472-Parameters!$F$29),Parameters!$E$28*Parameters!$F$28+Parameters!$E$29*(Parameters!$F$29-Parameters!$F$28)+Parameters!$E$30*(Parameters!$F$30-Parameters!$F$29)+Parameters!$E$31*($A472-Parameters!$F$30)))),_xlfn.IFS($A472&lt;=Parameters!$F$28,Parameters!$E$28*$A472,$A472&lt;=Parameters!$F$29,Parameters!$E$29*$A472,$A472&lt;=Parameters!$F$30,Parameters!$E$30*$A472,$A472&gt;Parameters!$F$30,Parameters!$E$31*$A472))</f>
        <v>61905.62</v>
      </c>
      <c r="M472" s="290">
        <f t="shared" si="218"/>
        <v>132.56021413276233</v>
      </c>
      <c r="N472" s="290" cm="1">
        <f t="array" ref="N472">IF(Parameters!$D$55="No",IF($A472&lt;=Parameters!$F$34,Parameters!$E$34*$A472,IF($A472&lt;=Parameters!$F$35,Parameters!$E$34*Parameters!$F$34+Parameters!$E$35*($A472-Parameters!$F$34),IF($A472&lt;=Parameters!$F$36,Parameters!$E$34*Parameters!$F$34+Parameters!$E$35*(Parameters!$F$35-Parameters!$F$34)+Parameters!$E$36*($A472-Parameters!$F$35),Parameters!$E$34*Parameters!$F$34+Parameters!$E$35*(Parameters!$F$35-Parameters!$F$34)+Parameters!$E$36*(Parameters!$F$36-Parameters!$F$35)+Parameters!$E$37*($A472-Parameters!$F$36)))),_xlfn.IFS($A472&lt;=Parameters!$F$34,Parameters!$E$34*$A472,$A472&lt;=Parameters!$F$35,Parameters!$E$35*$A472,$A472&lt;=Parameters!$F$36,Parameters!$E$36*$A472,$A472&gt;Parameters!$F$36,Parameters!$E$37*$A472))</f>
        <v>63802.18</v>
      </c>
      <c r="O472" s="290">
        <f t="shared" si="242"/>
        <v>136.62137044967881</v>
      </c>
      <c r="P472" s="290" cm="1">
        <f t="array" ref="P472">IF(Parameters!$D$55="No",IF($A472&lt;=Parameters!$F$39,Parameters!$E$39*$A472,IF($A472&lt;=Parameters!$F$40,Parameters!$E$39*Parameters!$F$39+Parameters!$E$40*($A472-Parameters!$F$39),IF($A472&lt;=Parameters!$F$41,Parameters!$E$39*Parameters!$F$39+Parameters!$E$40*(Parameters!$F$40-Parameters!$F$39)+Parameters!$E$41*($A472-Parameters!$F$40),Parameters!$E$39*Parameters!$F$39+Parameters!$E$40*(Parameters!$F$40-Parameters!$F$39)+Parameters!$E$41*(Parameters!$F$41-Parameters!$F$40)+Parameters!$E$42*($A472-Parameters!$F$41)))),_xlfn.IFS($A472&lt;=Parameters!$F$39,Parameters!$E$39*$A472,$A472&lt;=Parameters!$F$40,Parameters!$E$40*$A472,$A472&lt;=Parameters!$F$41,Parameters!$E$41*$A472,$A472&gt;Parameters!$F$41,Parameters!$E$42*$A472))</f>
        <v>67909.320000000007</v>
      </c>
      <c r="Q472" s="290">
        <f t="shared" si="243"/>
        <v>145.41610278372593</v>
      </c>
      <c r="R472" s="290" cm="1">
        <f t="array" ref="R472">IF(Parameters!$E$55="No",IF($A472&lt;=Parameters!$H$23,Parameters!$G$23*$A472,IF($A472&lt;=Parameters!$H$24,Parameters!$G$23*Parameters!$H$23+Parameters!$G$24*($A472-Parameters!$H$23),IF($A472&lt;=Parameters!$H$25,Parameters!$G$23*Parameters!$H$23+Parameters!$G$24*(Parameters!$H$24-Parameters!$H$23)+Parameters!$G$25*($A472-Parameters!$H$24),Parameters!$G$23*Parameters!$H$23+Parameters!$G$24*(Parameters!$H$24-Parameters!$H$23)+Parameters!$G$25*(Parameters!$H$25-Parameters!$H$24)+Parameters!$G$26*($A472-Parameters!$H$25)))),_xlfn.IFS($A472&lt;=Parameters!$H$23,Parameters!$G$23*$A472,$A472&lt;=Parameters!$H$24,Parameters!$G$24*$A472,$A472&lt;=Parameters!$H$25,Parameters!$G$25*$A472,$A472&gt;Parameters!$H$25,Parameters!$G$26*$A472))</f>
        <v>50144.83</v>
      </c>
      <c r="S472" s="290">
        <f t="shared" si="219"/>
        <v>107.3765096359743</v>
      </c>
      <c r="T472" s="290" cm="1">
        <f t="array" ref="T472">IF(Parameters!$E$55="No",IF($A472&lt;=Parameters!$H$28,Parameters!$G$28*$A472,IF($A472&lt;=Parameters!$H$29,Parameters!$G$28*Parameters!$H$28+Parameters!$G$29*($A472-Parameters!$H$28),IF($A472&lt;=Parameters!$H$30,Parameters!$G$28*Parameters!$H$28+Parameters!$G$29*(Parameters!$H$29-Parameters!$H$28)+Parameters!$G$30*($A472-Parameters!$H$29),Parameters!$G$28*Parameters!$H$28+Parameters!$G$29*(Parameters!$H$29-Parameters!$H$28)+Parameters!$G$30*(Parameters!$H$30-Parameters!$H$29)+Parameters!$G$31*($A472-Parameters!$H$30)))),_xlfn.IFS($A472&lt;=Parameters!$H$28,Parameters!$G$28*$A472,$A472&lt;=Parameters!$H$29,Parameters!$G$29*$A472,$A472&lt;=Parameters!$H$30,Parameters!$G$30*$A472,$A472&gt;Parameters!$H$30,Parameters!$G$31*$A472))</f>
        <v>61905.62</v>
      </c>
      <c r="U472" s="290">
        <f t="shared" si="220"/>
        <v>132.56021413276233</v>
      </c>
      <c r="V472" s="290" cm="1">
        <f t="array" ref="V472">IF(Parameters!$E$55="No",IF($A472&lt;=Parameters!$H$34,Parameters!$G$34*$A472,IF($A472&lt;=Parameters!$H$35,Parameters!$G$34*Parameters!$H$34+Parameters!$G$35*($A472-Parameters!$H$34),IF($A472&lt;=Parameters!$H$36,Parameters!$G$34*Parameters!$H$34+Parameters!$G$35*(Parameters!$H$35-Parameters!$H$34)+Parameters!$G$36*($A472-Parameters!$H$35),Parameters!$G$34*Parameters!$H$34+Parameters!$G$35*(Parameters!$H$35-Parameters!$H$34)+Parameters!$G$36*(Parameters!$H$36-Parameters!$H$35)+Parameters!$G$37*($A472-Parameters!$H$36)))),_xlfn.IFS($A472&lt;=Parameters!$H$34,Parameters!$G$34*$A472,$A472&lt;=Parameters!$H$35,Parameters!$G$35*$A472,$A472&lt;=Parameters!$H$36,Parameters!$G$36*$A472,$A472&gt;Parameters!$H$36,Parameters!$G$37*$A472))</f>
        <v>63802.18</v>
      </c>
      <c r="W472" s="290">
        <f t="shared" si="244"/>
        <v>136.62137044967881</v>
      </c>
      <c r="X472" s="290" cm="1">
        <f t="array" ref="X472">IF(Parameters!$E$55="No",IF($A472&lt;=Parameters!$H$39,Parameters!$G$39*$A472,IF($A472&lt;=Parameters!$H$40,Parameters!$G$39*Parameters!$H$39+Parameters!$G$40*($A472-Parameters!$H$39),IF($A472&lt;=Parameters!$H$41,Parameters!$G$39*Parameters!$H$39+Parameters!$G$40*(Parameters!$H$40-Parameters!$H$39)+Parameters!$G$41*($A472-Parameters!$H$40),Parameters!$G$39*Parameters!$H$39+Parameters!$G$40*(Parameters!$H$40-Parameters!$H$39)+Parameters!$G$41*(Parameters!$H$41-Parameters!$H$40)+Parameters!$G$42*($A472-Parameters!$H$41)))),_xlfn.IFS($A472&lt;=Parameters!$H$39,Parameters!$G$39*$A472,$A472&lt;=Parameters!$H$40,Parameters!$G$40*$A472,$A472&lt;=Parameters!$H$41,Parameters!$G$41*$A472,$A472&gt;Parameters!$H$41,Parameters!$G$42*$A472))</f>
        <v>67909.320000000007</v>
      </c>
      <c r="Y472" s="290">
        <f t="shared" si="245"/>
        <v>145.41610278372593</v>
      </c>
      <c r="Z472" s="290" cm="1">
        <f t="array" ref="Z472">IF(Parameters!$F$55="No",IF($A472&lt;=Parameters!$J$23,Parameters!$I$23*$A472,IF($A472&lt;=Parameters!$J$24,Parameters!$I$23*Parameters!$J$23+Parameters!$I$24*($A472-Parameters!$J$23),IF($A472&lt;=Parameters!$J$25,Parameters!$I$23*Parameters!$J$23+Parameters!$I$24*(Parameters!$J$24-Parameters!$J$23)+Parameters!$I$25*($A472-Parameters!$J$24),Parameters!$I$23*Parameters!$J$23+Parameters!$I$24*(Parameters!$J$24-Parameters!$J$23)+Parameters!$I$25*(Parameters!$J$25-Parameters!$J$24)+Parameters!$I$26*($A472-Parameters!$J$25)))),_xlfn.IFS($A472&lt;=Parameters!$J$23,Parameters!$I$23*$A472,$A472&lt;=Parameters!$J$24,Parameters!$I$24*$A472,$A472&lt;=Parameters!$J$25,Parameters!$I$25*$A472,$A472&gt;Parameters!$J$25,Parameters!$I$26*$A472))</f>
        <v>50144.83</v>
      </c>
      <c r="AA472" s="290">
        <f t="shared" si="221"/>
        <v>107.3765096359743</v>
      </c>
      <c r="AB472" s="290" cm="1">
        <f t="array" ref="AB472">IF(Parameters!$F$55="No",IF($A472&lt;=Parameters!$J$28,Parameters!$I$28*$A472,IF($A472&lt;=Parameters!$J$29,Parameters!$I$28*Parameters!$J$28+Parameters!$I$29*($A472-Parameters!$J$28),IF($A472&lt;=Parameters!$J$30,Parameters!$I$28*Parameters!$J$28+Parameters!$I$29*(Parameters!$J$29-Parameters!$J$28)+Parameters!$I$30*($A472-Parameters!$J$29),Parameters!$I$28*Parameters!$J$28+Parameters!$I$29*(Parameters!$J$29-Parameters!$J$28)+Parameters!$I$30*(Parameters!$J$30-Parameters!$J$29)+Parameters!$I$31*($A472-Parameters!$J$30)))),_xlfn.IFS($A472&lt;=Parameters!$J$28,Parameters!$I$28*$A472,$A472&lt;=Parameters!$J$29,Parameters!$I$29*$A472,$A472&lt;=Parameters!$J$30,Parameters!$I$30*$A472,$A472&gt;Parameters!$J$30,Parameters!$I$31*$A472))</f>
        <v>61905.62</v>
      </c>
      <c r="AC472" s="290">
        <f t="shared" si="222"/>
        <v>132.56021413276233</v>
      </c>
      <c r="AD472" s="290" cm="1">
        <f t="array" ref="AD472">IF(Parameters!$F$55="No",IF($A472&lt;=Parameters!$J$34,Parameters!$I$34*$A472,IF($A472&lt;=Parameters!$J$35,Parameters!$I$34*Parameters!$J$34+Parameters!$I$35*($A472-Parameters!$J$34),IF($A472&lt;=Parameters!$J$36,Parameters!$I$34*Parameters!$J$34+Parameters!$I$35*(Parameters!$J$35-Parameters!$J$34)+Parameters!$I$36*($A472-Parameters!$J$35),Parameters!$I$34*Parameters!$J$34+Parameters!$I$35*(Parameters!$J$35-Parameters!$J$34)+Parameters!$I$36*(Parameters!$J$36-Parameters!$J$35)+Parameters!$I$37*($A472-Parameters!$J$36)))),_xlfn.IFS($A472&lt;=Parameters!$J$34,Parameters!$I$34*$A472,$A472&lt;=Parameters!$J$35,Parameters!$I$35*$A472,$A472&lt;=Parameters!$J$36,Parameters!$I$36*$A472,$A472&gt;Parameters!$J$36,Parameters!$I$37*$A472))</f>
        <v>63802.18</v>
      </c>
      <c r="AE472" s="290">
        <f t="shared" si="246"/>
        <v>136.62137044967881</v>
      </c>
      <c r="AF472" s="290" cm="1">
        <f t="array" ref="AF472">IF(Parameters!$F$55="No",IF($A472&lt;=Parameters!$J$39,Parameters!$I$39*$A472,IF($A472&lt;=Parameters!$J$40,Parameters!$I$39*Parameters!$J$39+Parameters!$I$40*($A472-Parameters!$J$39),IF($A472&lt;=Parameters!$J$41,Parameters!$I$39*Parameters!$J$39+Parameters!$I$40*(Parameters!$J$40-Parameters!$J$39)+Parameters!$I$41*($A472-Parameters!$J$40),Parameters!$I$39*Parameters!$J$39+Parameters!$I$40*(Parameters!$J$40-Parameters!$J$39)+Parameters!$I$41*(Parameters!$J$41-Parameters!$J$40)+Parameters!$I$42*($A472-Parameters!$J$41)))),_xlfn.IFS($A472&lt;=Parameters!$J$39,Parameters!$I$39*$A472,$A472&lt;=Parameters!$J$40,Parameters!$I$40*$A472,$A472&lt;=Parameters!$J$41,Parameters!$I$41*$A472,$A472&gt;Parameters!$J$41,Parameters!$I$42*$A472))</f>
        <v>67909.320000000007</v>
      </c>
      <c r="AG472" s="290">
        <f t="shared" si="247"/>
        <v>145.41610278372593</v>
      </c>
      <c r="AI472" s="428">
        <f t="shared" si="223"/>
        <v>136.49000000000524</v>
      </c>
      <c r="AJ472" s="428">
        <f t="shared" si="224"/>
        <v>159.36000000000058</v>
      </c>
      <c r="AK472" s="428">
        <f t="shared" si="225"/>
        <v>143.54000000000087</v>
      </c>
      <c r="AL472" s="428">
        <f t="shared" si="226"/>
        <v>158.4600000000064</v>
      </c>
      <c r="AM472" s="428">
        <f t="shared" si="227"/>
        <v>136.49000000000524</v>
      </c>
      <c r="AN472" s="428">
        <f t="shared" si="228"/>
        <v>159.36000000000058</v>
      </c>
      <c r="AO472" s="428">
        <f t="shared" si="229"/>
        <v>143.54000000000087</v>
      </c>
      <c r="AP472" s="428">
        <f t="shared" si="230"/>
        <v>158.4600000000064</v>
      </c>
      <c r="AQ472" s="428">
        <f t="shared" si="231"/>
        <v>136.49000000000524</v>
      </c>
      <c r="AR472" s="428">
        <f t="shared" si="232"/>
        <v>159.36000000000058</v>
      </c>
      <c r="AS472" s="428">
        <f t="shared" si="233"/>
        <v>143.54000000000087</v>
      </c>
      <c r="AT472" s="428">
        <f t="shared" si="234"/>
        <v>158.4600000000064</v>
      </c>
      <c r="AU472" s="428">
        <f t="shared" si="235"/>
        <v>136.49000000000524</v>
      </c>
      <c r="AV472" s="428">
        <f t="shared" si="236"/>
        <v>159.36000000000058</v>
      </c>
      <c r="AW472" s="428">
        <f t="shared" si="237"/>
        <v>143.54000000000087</v>
      </c>
      <c r="AX472" s="428">
        <f t="shared" si="238"/>
        <v>158.4600000000064</v>
      </c>
    </row>
    <row r="473">
      <c r="A473" s="413">
        <v>468</v>
      </c>
      <c r="B473" s="290" cm="1">
        <f t="array" ref="B473">IF(Parameters!$C$55="No",IF($A473&lt;=Parameters!$D$23,Parameters!$C$23*$A473,IF($A473&lt;=Parameters!$D$24,Parameters!$C$23*Parameters!$D$23+Parameters!$C$24*($A473-Parameters!$D$23),IF($A473&lt;=Parameters!$D$25,Parameters!$C$23*Parameters!$D$23+Parameters!$C$24*(Parameters!$D$24-Parameters!$D$23)+Parameters!$C$25*($A473-Parameters!$D$24),Parameters!$C$23*Parameters!$D$23+Parameters!$C$24*(Parameters!$D$24-Parameters!$D$23)+Parameters!$C$25*(Parameters!$D$25-Parameters!$D$24)+Parameters!$C$26*($A473-Parameters!$D$25)))),_xlfn.IFS($A473&lt;=Parameters!$D$23,Parameters!$C$23*$A473,$A473&lt;=Parameters!$D$24,Parameters!$C$24*$A473,$A473&lt;=Parameters!$D$25,Parameters!$C$25*$A473,$A473&gt;Parameters!$D$25,Parameters!$C$26*$A473))</f>
        <v>50281.32</v>
      </c>
      <c r="C473" s="290">
        <f t="shared" si="239"/>
        <v>107.43871794871795</v>
      </c>
      <c r="D473" s="290" cm="1">
        <f t="array" ref="D473">IF(Parameters!$C$55="No",IF($A473&lt;=Parameters!$D$28,Parameters!$C$28*$A473,IF($A473&lt;=Parameters!$D$29,Parameters!$C$28*Parameters!$D$28+Parameters!$C$29*($A473-Parameters!$D$28),IF($A473&lt;=Parameters!$D$30,Parameters!$C$28*Parameters!$D$28+Parameters!$C$29*(Parameters!$D$29-Parameters!$D$28)+Parameters!$C$30*($A473-Parameters!$D$29),Parameters!$C$28*Parameters!$D$28+Parameters!$C$29*(Parameters!$D$29-Parameters!$D$28)+Parameters!$C$30*(Parameters!$D$30-Parameters!$D$29)+Parameters!$C$31*($A473-Parameters!$D$30)))),_xlfn.IFS($A473&lt;=Parameters!$D$28,Parameters!$C$28*$A473,$A473&lt;=Parameters!$D$29,Parameters!$C$29*$A473,$A473&lt;=Parameters!$D$30,Parameters!$C$30*$A473,$A473&gt;Parameters!$D$30,Parameters!$C$31*$A473))</f>
        <v>62064.98</v>
      </c>
      <c r="E473" s="290">
        <f t="shared" si="239"/>
        <v>132.61747863247865</v>
      </c>
      <c r="F473" s="290" cm="1">
        <f t="array" ref="F473">IF(Parameters!$C$55="No",IF($A473&lt;=Parameters!$D$34,Parameters!$C$34*$A473,IF($A473&lt;=Parameters!$D$35,Parameters!$C$34*Parameters!$D$34+Parameters!$C$35*($A473-Parameters!$D$34),IF($A473&lt;=Parameters!$D$36,Parameters!$C$34*Parameters!$D$34+Parameters!$C$35*(Parameters!$D$35-Parameters!$D$34)+Parameters!$C$36*($A473-Parameters!$D$35),Parameters!$C$34*Parameters!$D$34+Parameters!$C$35*(Parameters!$D$35-Parameters!$D$34)+Parameters!$C$36*(Parameters!$D$36-Parameters!$D$35)+Parameters!$C$37*($A473-Parameters!$D$36)))),_xlfn.IFS($A473&lt;=Parameters!$D$34,Parameters!$C$34*$A473,$A473&lt;=Parameters!$D$35,Parameters!$C$35*$A473,$A473&lt;=Parameters!$D$36,Parameters!$C$36*$A473,$A473&gt;Parameters!$D$36,Parameters!$C$37*$A473))</f>
        <v>63945.719999999994</v>
      </c>
      <c r="G473" s="290">
        <f t="shared" si="240"/>
        <v>136.63615384615383</v>
      </c>
      <c r="H473" s="290" cm="1">
        <f t="array" ref="H473">IF(Parameters!$C$55="No",IF($A473&lt;=Parameters!$D$39,Parameters!$C$39*$A473,IF($A473&lt;=Parameters!$D$40,Parameters!$C$39*Parameters!$D$39+Parameters!$C$40*($A473-Parameters!$D$39),IF($A473&lt;=Parameters!$D$41,Parameters!$C$39*Parameters!$D$39+Parameters!$C$40*(Parameters!$D$40-Parameters!$D$39)+Parameters!$C$41*($A473-Parameters!$D$40),Parameters!$C$39*Parameters!$D$39+Parameters!$C$40*(Parameters!$D$40-Parameters!$D$39)+Parameters!$C$41*(Parameters!$D$41-Parameters!$D$40)+Parameters!$C$42*($A473-Parameters!$D$41)))),_xlfn.IFS($A473&lt;=Parameters!$D$39,Parameters!$C$39*$A473,$A473&lt;=Parameters!$D$40,Parameters!$C$40*$A473,$A473&lt;=Parameters!$D$41,Parameters!$C$41*$A473,$A473&gt;Parameters!$D$41,Parameters!$C$42*$A473))</f>
        <v>68067.78</v>
      </c>
      <c r="I473" s="290">
        <f t="shared" si="241"/>
        <v>145.44397435897434</v>
      </c>
      <c r="J473" s="290" cm="1">
        <f t="array" ref="J473">IF(Parameters!$D$55="No",IF($A473&lt;=Parameters!$F$23,Parameters!$E$23*$A473,IF($A473&lt;=Parameters!$F$24,Parameters!$E$23*Parameters!$F$23+Parameters!$E$24*($A473-Parameters!$F$23),IF($A473&lt;=Parameters!$F$25,Parameters!$E$23*Parameters!$F$23+Parameters!$E$24*(Parameters!$F$24-Parameters!$F$23)+Parameters!$E$25*($A473-Parameters!$F$24),Parameters!$E$23*Parameters!$F$23+Parameters!$E$24*(Parameters!$F$24-Parameters!$F$23)+Parameters!$E$25*(Parameters!$F$25-Parameters!$F$24)+Parameters!$E$26*($A473-Parameters!$F$25)))),_xlfn.IFS($A473&lt;=Parameters!$F$23,Parameters!$E$23*$A473,$A473&lt;=Parameters!$F$24,Parameters!$E$24*$A473,$A473&lt;=Parameters!$F$25,Parameters!$E$25*$A473,$A473&gt;Parameters!$F$25,Parameters!$E$26*$A473))</f>
        <v>50281.32</v>
      </c>
      <c r="K473" s="290">
        <f t="shared" si="217"/>
        <v>107.43871794871795</v>
      </c>
      <c r="L473" s="290" cm="1">
        <f t="array" ref="L473">IF(Parameters!$D$55="No",IF($A473&lt;=Parameters!$F$28,Parameters!$E$28*$A473,IF($A473&lt;=Parameters!$F$29,Parameters!$E$28*Parameters!$F$28+Parameters!$E$29*($A473-Parameters!$F$28),IF($A473&lt;=Parameters!$F$30,Parameters!$E$28*Parameters!$F$28+Parameters!$E$29*(Parameters!$F$29-Parameters!$F$28)+Parameters!$E$30*($A473-Parameters!$F$29),Parameters!$E$28*Parameters!$F$28+Parameters!$E$29*(Parameters!$F$29-Parameters!$F$28)+Parameters!$E$30*(Parameters!$F$30-Parameters!$F$29)+Parameters!$E$31*($A473-Parameters!$F$30)))),_xlfn.IFS($A473&lt;=Parameters!$F$28,Parameters!$E$28*$A473,$A473&lt;=Parameters!$F$29,Parameters!$E$29*$A473,$A473&lt;=Parameters!$F$30,Parameters!$E$30*$A473,$A473&gt;Parameters!$F$30,Parameters!$E$31*$A473))</f>
        <v>62064.98</v>
      </c>
      <c r="M473" s="290">
        <f t="shared" si="218"/>
        <v>132.61747863247865</v>
      </c>
      <c r="N473" s="290" cm="1">
        <f t="array" ref="N473">IF(Parameters!$D$55="No",IF($A473&lt;=Parameters!$F$34,Parameters!$E$34*$A473,IF($A473&lt;=Parameters!$F$35,Parameters!$E$34*Parameters!$F$34+Parameters!$E$35*($A473-Parameters!$F$34),IF($A473&lt;=Parameters!$F$36,Parameters!$E$34*Parameters!$F$34+Parameters!$E$35*(Parameters!$F$35-Parameters!$F$34)+Parameters!$E$36*($A473-Parameters!$F$35),Parameters!$E$34*Parameters!$F$34+Parameters!$E$35*(Parameters!$F$35-Parameters!$F$34)+Parameters!$E$36*(Parameters!$F$36-Parameters!$F$35)+Parameters!$E$37*($A473-Parameters!$F$36)))),_xlfn.IFS($A473&lt;=Parameters!$F$34,Parameters!$E$34*$A473,$A473&lt;=Parameters!$F$35,Parameters!$E$35*$A473,$A473&lt;=Parameters!$F$36,Parameters!$E$36*$A473,$A473&gt;Parameters!$F$36,Parameters!$E$37*$A473))</f>
        <v>63945.719999999994</v>
      </c>
      <c r="O473" s="290">
        <f t="shared" si="242"/>
        <v>136.63615384615383</v>
      </c>
      <c r="P473" s="290" cm="1">
        <f t="array" ref="P473">IF(Parameters!$D$55="No",IF($A473&lt;=Parameters!$F$39,Parameters!$E$39*$A473,IF($A473&lt;=Parameters!$F$40,Parameters!$E$39*Parameters!$F$39+Parameters!$E$40*($A473-Parameters!$F$39),IF($A473&lt;=Parameters!$F$41,Parameters!$E$39*Parameters!$F$39+Parameters!$E$40*(Parameters!$F$40-Parameters!$F$39)+Parameters!$E$41*($A473-Parameters!$F$40),Parameters!$E$39*Parameters!$F$39+Parameters!$E$40*(Parameters!$F$40-Parameters!$F$39)+Parameters!$E$41*(Parameters!$F$41-Parameters!$F$40)+Parameters!$E$42*($A473-Parameters!$F$41)))),_xlfn.IFS($A473&lt;=Parameters!$F$39,Parameters!$E$39*$A473,$A473&lt;=Parameters!$F$40,Parameters!$E$40*$A473,$A473&lt;=Parameters!$F$41,Parameters!$E$41*$A473,$A473&gt;Parameters!$F$41,Parameters!$E$42*$A473))</f>
        <v>68067.78</v>
      </c>
      <c r="Q473" s="290">
        <f t="shared" si="243"/>
        <v>145.44397435897434</v>
      </c>
      <c r="R473" s="290" cm="1">
        <f t="array" ref="R473">IF(Parameters!$E$55="No",IF($A473&lt;=Parameters!$H$23,Parameters!$G$23*$A473,IF($A473&lt;=Parameters!$H$24,Parameters!$G$23*Parameters!$H$23+Parameters!$G$24*($A473-Parameters!$H$23),IF($A473&lt;=Parameters!$H$25,Parameters!$G$23*Parameters!$H$23+Parameters!$G$24*(Parameters!$H$24-Parameters!$H$23)+Parameters!$G$25*($A473-Parameters!$H$24),Parameters!$G$23*Parameters!$H$23+Parameters!$G$24*(Parameters!$H$24-Parameters!$H$23)+Parameters!$G$25*(Parameters!$H$25-Parameters!$H$24)+Parameters!$G$26*($A473-Parameters!$H$25)))),_xlfn.IFS($A473&lt;=Parameters!$H$23,Parameters!$G$23*$A473,$A473&lt;=Parameters!$H$24,Parameters!$G$24*$A473,$A473&lt;=Parameters!$H$25,Parameters!$G$25*$A473,$A473&gt;Parameters!$H$25,Parameters!$G$26*$A473))</f>
        <v>50281.32</v>
      </c>
      <c r="S473" s="290">
        <f t="shared" si="219"/>
        <v>107.43871794871795</v>
      </c>
      <c r="T473" s="290" cm="1">
        <f t="array" ref="T473">IF(Parameters!$E$55="No",IF($A473&lt;=Parameters!$H$28,Parameters!$G$28*$A473,IF($A473&lt;=Parameters!$H$29,Parameters!$G$28*Parameters!$H$28+Parameters!$G$29*($A473-Parameters!$H$28),IF($A473&lt;=Parameters!$H$30,Parameters!$G$28*Parameters!$H$28+Parameters!$G$29*(Parameters!$H$29-Parameters!$H$28)+Parameters!$G$30*($A473-Parameters!$H$29),Parameters!$G$28*Parameters!$H$28+Parameters!$G$29*(Parameters!$H$29-Parameters!$H$28)+Parameters!$G$30*(Parameters!$H$30-Parameters!$H$29)+Parameters!$G$31*($A473-Parameters!$H$30)))),_xlfn.IFS($A473&lt;=Parameters!$H$28,Parameters!$G$28*$A473,$A473&lt;=Parameters!$H$29,Parameters!$G$29*$A473,$A473&lt;=Parameters!$H$30,Parameters!$G$30*$A473,$A473&gt;Parameters!$H$30,Parameters!$G$31*$A473))</f>
        <v>62064.98</v>
      </c>
      <c r="U473" s="290">
        <f t="shared" si="220"/>
        <v>132.61747863247865</v>
      </c>
      <c r="V473" s="290" cm="1">
        <f t="array" ref="V473">IF(Parameters!$E$55="No",IF($A473&lt;=Parameters!$H$34,Parameters!$G$34*$A473,IF($A473&lt;=Parameters!$H$35,Parameters!$G$34*Parameters!$H$34+Parameters!$G$35*($A473-Parameters!$H$34),IF($A473&lt;=Parameters!$H$36,Parameters!$G$34*Parameters!$H$34+Parameters!$G$35*(Parameters!$H$35-Parameters!$H$34)+Parameters!$G$36*($A473-Parameters!$H$35),Parameters!$G$34*Parameters!$H$34+Parameters!$G$35*(Parameters!$H$35-Parameters!$H$34)+Parameters!$G$36*(Parameters!$H$36-Parameters!$H$35)+Parameters!$G$37*($A473-Parameters!$H$36)))),_xlfn.IFS($A473&lt;=Parameters!$H$34,Parameters!$G$34*$A473,$A473&lt;=Parameters!$H$35,Parameters!$G$35*$A473,$A473&lt;=Parameters!$H$36,Parameters!$G$36*$A473,$A473&gt;Parameters!$H$36,Parameters!$G$37*$A473))</f>
        <v>63945.719999999994</v>
      </c>
      <c r="W473" s="290">
        <f t="shared" si="244"/>
        <v>136.63615384615383</v>
      </c>
      <c r="X473" s="290" cm="1">
        <f t="array" ref="X473">IF(Parameters!$E$55="No",IF($A473&lt;=Parameters!$H$39,Parameters!$G$39*$A473,IF($A473&lt;=Parameters!$H$40,Parameters!$G$39*Parameters!$H$39+Parameters!$G$40*($A473-Parameters!$H$39),IF($A473&lt;=Parameters!$H$41,Parameters!$G$39*Parameters!$H$39+Parameters!$G$40*(Parameters!$H$40-Parameters!$H$39)+Parameters!$G$41*($A473-Parameters!$H$40),Parameters!$G$39*Parameters!$H$39+Parameters!$G$40*(Parameters!$H$40-Parameters!$H$39)+Parameters!$G$41*(Parameters!$H$41-Parameters!$H$40)+Parameters!$G$42*($A473-Parameters!$H$41)))),_xlfn.IFS($A473&lt;=Parameters!$H$39,Parameters!$G$39*$A473,$A473&lt;=Parameters!$H$40,Parameters!$G$40*$A473,$A473&lt;=Parameters!$H$41,Parameters!$G$41*$A473,$A473&gt;Parameters!$H$41,Parameters!$G$42*$A473))</f>
        <v>68067.78</v>
      </c>
      <c r="Y473" s="290">
        <f t="shared" si="245"/>
        <v>145.44397435897434</v>
      </c>
      <c r="Z473" s="290" cm="1">
        <f t="array" ref="Z473">IF(Parameters!$F$55="No",IF($A473&lt;=Parameters!$J$23,Parameters!$I$23*$A473,IF($A473&lt;=Parameters!$J$24,Parameters!$I$23*Parameters!$J$23+Parameters!$I$24*($A473-Parameters!$J$23),IF($A473&lt;=Parameters!$J$25,Parameters!$I$23*Parameters!$J$23+Parameters!$I$24*(Parameters!$J$24-Parameters!$J$23)+Parameters!$I$25*($A473-Parameters!$J$24),Parameters!$I$23*Parameters!$J$23+Parameters!$I$24*(Parameters!$J$24-Parameters!$J$23)+Parameters!$I$25*(Parameters!$J$25-Parameters!$J$24)+Parameters!$I$26*($A473-Parameters!$J$25)))),_xlfn.IFS($A473&lt;=Parameters!$J$23,Parameters!$I$23*$A473,$A473&lt;=Parameters!$J$24,Parameters!$I$24*$A473,$A473&lt;=Parameters!$J$25,Parameters!$I$25*$A473,$A473&gt;Parameters!$J$25,Parameters!$I$26*$A473))</f>
        <v>50281.32</v>
      </c>
      <c r="AA473" s="290">
        <f t="shared" si="221"/>
        <v>107.43871794871795</v>
      </c>
      <c r="AB473" s="290" cm="1">
        <f t="array" ref="AB473">IF(Parameters!$F$55="No",IF($A473&lt;=Parameters!$J$28,Parameters!$I$28*$A473,IF($A473&lt;=Parameters!$J$29,Parameters!$I$28*Parameters!$J$28+Parameters!$I$29*($A473-Parameters!$J$28),IF($A473&lt;=Parameters!$J$30,Parameters!$I$28*Parameters!$J$28+Parameters!$I$29*(Parameters!$J$29-Parameters!$J$28)+Parameters!$I$30*($A473-Parameters!$J$29),Parameters!$I$28*Parameters!$J$28+Parameters!$I$29*(Parameters!$J$29-Parameters!$J$28)+Parameters!$I$30*(Parameters!$J$30-Parameters!$J$29)+Parameters!$I$31*($A473-Parameters!$J$30)))),_xlfn.IFS($A473&lt;=Parameters!$J$28,Parameters!$I$28*$A473,$A473&lt;=Parameters!$J$29,Parameters!$I$29*$A473,$A473&lt;=Parameters!$J$30,Parameters!$I$30*$A473,$A473&gt;Parameters!$J$30,Parameters!$I$31*$A473))</f>
        <v>62064.98</v>
      </c>
      <c r="AC473" s="290">
        <f t="shared" si="222"/>
        <v>132.61747863247865</v>
      </c>
      <c r="AD473" s="290" cm="1">
        <f t="array" ref="AD473">IF(Parameters!$F$55="No",IF($A473&lt;=Parameters!$J$34,Parameters!$I$34*$A473,IF($A473&lt;=Parameters!$J$35,Parameters!$I$34*Parameters!$J$34+Parameters!$I$35*($A473-Parameters!$J$34),IF($A473&lt;=Parameters!$J$36,Parameters!$I$34*Parameters!$J$34+Parameters!$I$35*(Parameters!$J$35-Parameters!$J$34)+Parameters!$I$36*($A473-Parameters!$J$35),Parameters!$I$34*Parameters!$J$34+Parameters!$I$35*(Parameters!$J$35-Parameters!$J$34)+Parameters!$I$36*(Parameters!$J$36-Parameters!$J$35)+Parameters!$I$37*($A473-Parameters!$J$36)))),_xlfn.IFS($A473&lt;=Parameters!$J$34,Parameters!$I$34*$A473,$A473&lt;=Parameters!$J$35,Parameters!$I$35*$A473,$A473&lt;=Parameters!$J$36,Parameters!$I$36*$A473,$A473&gt;Parameters!$J$36,Parameters!$I$37*$A473))</f>
        <v>63945.719999999994</v>
      </c>
      <c r="AE473" s="290">
        <f t="shared" si="246"/>
        <v>136.63615384615383</v>
      </c>
      <c r="AF473" s="290" cm="1">
        <f t="array" ref="AF473">IF(Parameters!$F$55="No",IF($A473&lt;=Parameters!$J$39,Parameters!$I$39*$A473,IF($A473&lt;=Parameters!$J$40,Parameters!$I$39*Parameters!$J$39+Parameters!$I$40*($A473-Parameters!$J$39),IF($A473&lt;=Parameters!$J$41,Parameters!$I$39*Parameters!$J$39+Parameters!$I$40*(Parameters!$J$40-Parameters!$J$39)+Parameters!$I$41*($A473-Parameters!$J$40),Parameters!$I$39*Parameters!$J$39+Parameters!$I$40*(Parameters!$J$40-Parameters!$J$39)+Parameters!$I$41*(Parameters!$J$41-Parameters!$J$40)+Parameters!$I$42*($A473-Parameters!$J$41)))),_xlfn.IFS($A473&lt;=Parameters!$J$39,Parameters!$I$39*$A473,$A473&lt;=Parameters!$J$40,Parameters!$I$40*$A473,$A473&lt;=Parameters!$J$41,Parameters!$I$41*$A473,$A473&gt;Parameters!$J$41,Parameters!$I$42*$A473))</f>
        <v>68067.78</v>
      </c>
      <c r="AG473" s="290">
        <f t="shared" si="247"/>
        <v>145.44397435897434</v>
      </c>
      <c r="AI473" s="428">
        <f t="shared" si="223"/>
        <v>136.48999999999796</v>
      </c>
      <c r="AJ473" s="428">
        <f t="shared" si="224"/>
        <v>159.36000000000058</v>
      </c>
      <c r="AK473" s="428">
        <f t="shared" si="225"/>
        <v>143.5399999999936</v>
      </c>
      <c r="AL473" s="428">
        <f t="shared" si="226"/>
        <v>158.45999999999185</v>
      </c>
      <c r="AM473" s="428">
        <f t="shared" si="227"/>
        <v>136.48999999999796</v>
      </c>
      <c r="AN473" s="428">
        <f t="shared" si="228"/>
        <v>159.36000000000058</v>
      </c>
      <c r="AO473" s="428">
        <f t="shared" si="229"/>
        <v>143.5399999999936</v>
      </c>
      <c r="AP473" s="428">
        <f t="shared" si="230"/>
        <v>158.45999999999185</v>
      </c>
      <c r="AQ473" s="428">
        <f t="shared" si="231"/>
        <v>136.48999999999796</v>
      </c>
      <c r="AR473" s="428">
        <f t="shared" si="232"/>
        <v>159.36000000000058</v>
      </c>
      <c r="AS473" s="428">
        <f t="shared" si="233"/>
        <v>143.5399999999936</v>
      </c>
      <c r="AT473" s="428">
        <f t="shared" si="234"/>
        <v>158.45999999999185</v>
      </c>
      <c r="AU473" s="428">
        <f t="shared" si="235"/>
        <v>136.48999999999796</v>
      </c>
      <c r="AV473" s="428">
        <f t="shared" si="236"/>
        <v>159.36000000000058</v>
      </c>
      <c r="AW473" s="428">
        <f t="shared" si="237"/>
        <v>143.5399999999936</v>
      </c>
      <c r="AX473" s="428">
        <f t="shared" si="238"/>
        <v>158.45999999999185</v>
      </c>
    </row>
    <row r="474">
      <c r="A474" s="413">
        <v>469</v>
      </c>
      <c r="B474" s="290" cm="1">
        <f t="array" ref="B474">IF(Parameters!$C$55="No",IF($A474&lt;=Parameters!$D$23,Parameters!$C$23*$A474,IF($A474&lt;=Parameters!$D$24,Parameters!$C$23*Parameters!$D$23+Parameters!$C$24*($A474-Parameters!$D$23),IF($A474&lt;=Parameters!$D$25,Parameters!$C$23*Parameters!$D$23+Parameters!$C$24*(Parameters!$D$24-Parameters!$D$23)+Parameters!$C$25*($A474-Parameters!$D$24),Parameters!$C$23*Parameters!$D$23+Parameters!$C$24*(Parameters!$D$24-Parameters!$D$23)+Parameters!$C$25*(Parameters!$D$25-Parameters!$D$24)+Parameters!$C$26*($A474-Parameters!$D$25)))),_xlfn.IFS($A474&lt;=Parameters!$D$23,Parameters!$C$23*$A474,$A474&lt;=Parameters!$D$24,Parameters!$C$24*$A474,$A474&lt;=Parameters!$D$25,Parameters!$C$25*$A474,$A474&gt;Parameters!$D$25,Parameters!$C$26*$A474))</f>
        <v>50417.81</v>
      </c>
      <c r="C474" s="290">
        <f t="shared" si="239"/>
        <v>107.50066098081022</v>
      </c>
      <c r="D474" s="290" cm="1">
        <f t="array" ref="D474">IF(Parameters!$C$55="No",IF($A474&lt;=Parameters!$D$28,Parameters!$C$28*$A474,IF($A474&lt;=Parameters!$D$29,Parameters!$C$28*Parameters!$D$28+Parameters!$C$29*($A474-Parameters!$D$28),IF($A474&lt;=Parameters!$D$30,Parameters!$C$28*Parameters!$D$28+Parameters!$C$29*(Parameters!$D$29-Parameters!$D$28)+Parameters!$C$30*($A474-Parameters!$D$29),Parameters!$C$28*Parameters!$D$28+Parameters!$C$29*(Parameters!$D$29-Parameters!$D$28)+Parameters!$C$30*(Parameters!$D$30-Parameters!$D$29)+Parameters!$C$31*($A474-Parameters!$D$30)))),_xlfn.IFS($A474&lt;=Parameters!$D$28,Parameters!$C$28*$A474,$A474&lt;=Parameters!$D$29,Parameters!$C$29*$A474,$A474&lt;=Parameters!$D$30,Parameters!$C$30*$A474,$A474&gt;Parameters!$D$30,Parameters!$C$31*$A474))</f>
        <v>62224.340000000004</v>
      </c>
      <c r="E474" s="290">
        <f t="shared" si="239"/>
        <v>132.67449893390193</v>
      </c>
      <c r="F474" s="290" cm="1">
        <f t="array" ref="F474">IF(Parameters!$C$55="No",IF($A474&lt;=Parameters!$D$34,Parameters!$C$34*$A474,IF($A474&lt;=Parameters!$D$35,Parameters!$C$34*Parameters!$D$34+Parameters!$C$35*($A474-Parameters!$D$34),IF($A474&lt;=Parameters!$D$36,Parameters!$C$34*Parameters!$D$34+Parameters!$C$35*(Parameters!$D$35-Parameters!$D$34)+Parameters!$C$36*($A474-Parameters!$D$35),Parameters!$C$34*Parameters!$D$34+Parameters!$C$35*(Parameters!$D$35-Parameters!$D$34)+Parameters!$C$36*(Parameters!$D$36-Parameters!$D$35)+Parameters!$C$37*($A474-Parameters!$D$36)))),_xlfn.IFS($A474&lt;=Parameters!$D$34,Parameters!$C$34*$A474,$A474&lt;=Parameters!$D$35,Parameters!$C$35*$A474,$A474&lt;=Parameters!$D$36,Parameters!$C$36*$A474,$A474&gt;Parameters!$D$36,Parameters!$C$37*$A474))</f>
        <v>64089.259999999995</v>
      </c>
      <c r="G474" s="290">
        <f t="shared" si="240"/>
        <v>136.65087420042641</v>
      </c>
      <c r="H474" s="290" cm="1">
        <f t="array" ref="H474">IF(Parameters!$C$55="No",IF($A474&lt;=Parameters!$D$39,Parameters!$C$39*$A474,IF($A474&lt;=Parameters!$D$40,Parameters!$C$39*Parameters!$D$39+Parameters!$C$40*($A474-Parameters!$D$39),IF($A474&lt;=Parameters!$D$41,Parameters!$C$39*Parameters!$D$39+Parameters!$C$40*(Parameters!$D$40-Parameters!$D$39)+Parameters!$C$41*($A474-Parameters!$D$40),Parameters!$C$39*Parameters!$D$39+Parameters!$C$40*(Parameters!$D$40-Parameters!$D$39)+Parameters!$C$41*(Parameters!$D$41-Parameters!$D$40)+Parameters!$C$42*($A474-Parameters!$D$41)))),_xlfn.IFS($A474&lt;=Parameters!$D$39,Parameters!$C$39*$A474,$A474&lt;=Parameters!$D$40,Parameters!$C$40*$A474,$A474&lt;=Parameters!$D$41,Parameters!$C$41*$A474,$A474&gt;Parameters!$D$41,Parameters!$C$42*$A474))</f>
        <v>68226.240000000005</v>
      </c>
      <c r="I474" s="290">
        <f t="shared" si="241"/>
        <v>145.47172707889126</v>
      </c>
      <c r="J474" s="290" cm="1">
        <f t="array" ref="J474">IF(Parameters!$D$55="No",IF($A474&lt;=Parameters!$F$23,Parameters!$E$23*$A474,IF($A474&lt;=Parameters!$F$24,Parameters!$E$23*Parameters!$F$23+Parameters!$E$24*($A474-Parameters!$F$23),IF($A474&lt;=Parameters!$F$25,Parameters!$E$23*Parameters!$F$23+Parameters!$E$24*(Parameters!$F$24-Parameters!$F$23)+Parameters!$E$25*($A474-Parameters!$F$24),Parameters!$E$23*Parameters!$F$23+Parameters!$E$24*(Parameters!$F$24-Parameters!$F$23)+Parameters!$E$25*(Parameters!$F$25-Parameters!$F$24)+Parameters!$E$26*($A474-Parameters!$F$25)))),_xlfn.IFS($A474&lt;=Parameters!$F$23,Parameters!$E$23*$A474,$A474&lt;=Parameters!$F$24,Parameters!$E$24*$A474,$A474&lt;=Parameters!$F$25,Parameters!$E$25*$A474,$A474&gt;Parameters!$F$25,Parameters!$E$26*$A474))</f>
        <v>50417.81</v>
      </c>
      <c r="K474" s="290">
        <f t="shared" si="217"/>
        <v>107.50066098081022</v>
      </c>
      <c r="L474" s="290" cm="1">
        <f t="array" ref="L474">IF(Parameters!$D$55="No",IF($A474&lt;=Parameters!$F$28,Parameters!$E$28*$A474,IF($A474&lt;=Parameters!$F$29,Parameters!$E$28*Parameters!$F$28+Parameters!$E$29*($A474-Parameters!$F$28),IF($A474&lt;=Parameters!$F$30,Parameters!$E$28*Parameters!$F$28+Parameters!$E$29*(Parameters!$F$29-Parameters!$F$28)+Parameters!$E$30*($A474-Parameters!$F$29),Parameters!$E$28*Parameters!$F$28+Parameters!$E$29*(Parameters!$F$29-Parameters!$F$28)+Parameters!$E$30*(Parameters!$F$30-Parameters!$F$29)+Parameters!$E$31*($A474-Parameters!$F$30)))),_xlfn.IFS($A474&lt;=Parameters!$F$28,Parameters!$E$28*$A474,$A474&lt;=Parameters!$F$29,Parameters!$E$29*$A474,$A474&lt;=Parameters!$F$30,Parameters!$E$30*$A474,$A474&gt;Parameters!$F$30,Parameters!$E$31*$A474))</f>
        <v>62224.340000000004</v>
      </c>
      <c r="M474" s="290">
        <f t="shared" si="218"/>
        <v>132.67449893390193</v>
      </c>
      <c r="N474" s="290" cm="1">
        <f t="array" ref="N474">IF(Parameters!$D$55="No",IF($A474&lt;=Parameters!$F$34,Parameters!$E$34*$A474,IF($A474&lt;=Parameters!$F$35,Parameters!$E$34*Parameters!$F$34+Parameters!$E$35*($A474-Parameters!$F$34),IF($A474&lt;=Parameters!$F$36,Parameters!$E$34*Parameters!$F$34+Parameters!$E$35*(Parameters!$F$35-Parameters!$F$34)+Parameters!$E$36*($A474-Parameters!$F$35),Parameters!$E$34*Parameters!$F$34+Parameters!$E$35*(Parameters!$F$35-Parameters!$F$34)+Parameters!$E$36*(Parameters!$F$36-Parameters!$F$35)+Parameters!$E$37*($A474-Parameters!$F$36)))),_xlfn.IFS($A474&lt;=Parameters!$F$34,Parameters!$E$34*$A474,$A474&lt;=Parameters!$F$35,Parameters!$E$35*$A474,$A474&lt;=Parameters!$F$36,Parameters!$E$36*$A474,$A474&gt;Parameters!$F$36,Parameters!$E$37*$A474))</f>
        <v>64089.259999999995</v>
      </c>
      <c r="O474" s="290">
        <f t="shared" si="242"/>
        <v>136.65087420042641</v>
      </c>
      <c r="P474" s="290" cm="1">
        <f t="array" ref="P474">IF(Parameters!$D$55="No",IF($A474&lt;=Parameters!$F$39,Parameters!$E$39*$A474,IF($A474&lt;=Parameters!$F$40,Parameters!$E$39*Parameters!$F$39+Parameters!$E$40*($A474-Parameters!$F$39),IF($A474&lt;=Parameters!$F$41,Parameters!$E$39*Parameters!$F$39+Parameters!$E$40*(Parameters!$F$40-Parameters!$F$39)+Parameters!$E$41*($A474-Parameters!$F$40),Parameters!$E$39*Parameters!$F$39+Parameters!$E$40*(Parameters!$F$40-Parameters!$F$39)+Parameters!$E$41*(Parameters!$F$41-Parameters!$F$40)+Parameters!$E$42*($A474-Parameters!$F$41)))),_xlfn.IFS($A474&lt;=Parameters!$F$39,Parameters!$E$39*$A474,$A474&lt;=Parameters!$F$40,Parameters!$E$40*$A474,$A474&lt;=Parameters!$F$41,Parameters!$E$41*$A474,$A474&gt;Parameters!$F$41,Parameters!$E$42*$A474))</f>
        <v>68226.240000000005</v>
      </c>
      <c r="Q474" s="290">
        <f t="shared" si="243"/>
        <v>145.47172707889126</v>
      </c>
      <c r="R474" s="290" cm="1">
        <f t="array" ref="R474">IF(Parameters!$E$55="No",IF($A474&lt;=Parameters!$H$23,Parameters!$G$23*$A474,IF($A474&lt;=Parameters!$H$24,Parameters!$G$23*Parameters!$H$23+Parameters!$G$24*($A474-Parameters!$H$23),IF($A474&lt;=Parameters!$H$25,Parameters!$G$23*Parameters!$H$23+Parameters!$G$24*(Parameters!$H$24-Parameters!$H$23)+Parameters!$G$25*($A474-Parameters!$H$24),Parameters!$G$23*Parameters!$H$23+Parameters!$G$24*(Parameters!$H$24-Parameters!$H$23)+Parameters!$G$25*(Parameters!$H$25-Parameters!$H$24)+Parameters!$G$26*($A474-Parameters!$H$25)))),_xlfn.IFS($A474&lt;=Parameters!$H$23,Parameters!$G$23*$A474,$A474&lt;=Parameters!$H$24,Parameters!$G$24*$A474,$A474&lt;=Parameters!$H$25,Parameters!$G$25*$A474,$A474&gt;Parameters!$H$25,Parameters!$G$26*$A474))</f>
        <v>50417.81</v>
      </c>
      <c r="S474" s="290">
        <f t="shared" si="219"/>
        <v>107.50066098081022</v>
      </c>
      <c r="T474" s="290" cm="1">
        <f t="array" ref="T474">IF(Parameters!$E$55="No",IF($A474&lt;=Parameters!$H$28,Parameters!$G$28*$A474,IF($A474&lt;=Parameters!$H$29,Parameters!$G$28*Parameters!$H$28+Parameters!$G$29*($A474-Parameters!$H$28),IF($A474&lt;=Parameters!$H$30,Parameters!$G$28*Parameters!$H$28+Parameters!$G$29*(Parameters!$H$29-Parameters!$H$28)+Parameters!$G$30*($A474-Parameters!$H$29),Parameters!$G$28*Parameters!$H$28+Parameters!$G$29*(Parameters!$H$29-Parameters!$H$28)+Parameters!$G$30*(Parameters!$H$30-Parameters!$H$29)+Parameters!$G$31*($A474-Parameters!$H$30)))),_xlfn.IFS($A474&lt;=Parameters!$H$28,Parameters!$G$28*$A474,$A474&lt;=Parameters!$H$29,Parameters!$G$29*$A474,$A474&lt;=Parameters!$H$30,Parameters!$G$30*$A474,$A474&gt;Parameters!$H$30,Parameters!$G$31*$A474))</f>
        <v>62224.340000000004</v>
      </c>
      <c r="U474" s="290">
        <f t="shared" si="220"/>
        <v>132.67449893390193</v>
      </c>
      <c r="V474" s="290" cm="1">
        <f t="array" ref="V474">IF(Parameters!$E$55="No",IF($A474&lt;=Parameters!$H$34,Parameters!$G$34*$A474,IF($A474&lt;=Parameters!$H$35,Parameters!$G$34*Parameters!$H$34+Parameters!$G$35*($A474-Parameters!$H$34),IF($A474&lt;=Parameters!$H$36,Parameters!$G$34*Parameters!$H$34+Parameters!$G$35*(Parameters!$H$35-Parameters!$H$34)+Parameters!$G$36*($A474-Parameters!$H$35),Parameters!$G$34*Parameters!$H$34+Parameters!$G$35*(Parameters!$H$35-Parameters!$H$34)+Parameters!$G$36*(Parameters!$H$36-Parameters!$H$35)+Parameters!$G$37*($A474-Parameters!$H$36)))),_xlfn.IFS($A474&lt;=Parameters!$H$34,Parameters!$G$34*$A474,$A474&lt;=Parameters!$H$35,Parameters!$G$35*$A474,$A474&lt;=Parameters!$H$36,Parameters!$G$36*$A474,$A474&gt;Parameters!$H$36,Parameters!$G$37*$A474))</f>
        <v>64089.259999999995</v>
      </c>
      <c r="W474" s="290">
        <f t="shared" si="244"/>
        <v>136.65087420042641</v>
      </c>
      <c r="X474" s="290" cm="1">
        <f t="array" ref="X474">IF(Parameters!$E$55="No",IF($A474&lt;=Parameters!$H$39,Parameters!$G$39*$A474,IF($A474&lt;=Parameters!$H$40,Parameters!$G$39*Parameters!$H$39+Parameters!$G$40*($A474-Parameters!$H$39),IF($A474&lt;=Parameters!$H$41,Parameters!$G$39*Parameters!$H$39+Parameters!$G$40*(Parameters!$H$40-Parameters!$H$39)+Parameters!$G$41*($A474-Parameters!$H$40),Parameters!$G$39*Parameters!$H$39+Parameters!$G$40*(Parameters!$H$40-Parameters!$H$39)+Parameters!$G$41*(Parameters!$H$41-Parameters!$H$40)+Parameters!$G$42*($A474-Parameters!$H$41)))),_xlfn.IFS($A474&lt;=Parameters!$H$39,Parameters!$G$39*$A474,$A474&lt;=Parameters!$H$40,Parameters!$G$40*$A474,$A474&lt;=Parameters!$H$41,Parameters!$G$41*$A474,$A474&gt;Parameters!$H$41,Parameters!$G$42*$A474))</f>
        <v>68226.240000000005</v>
      </c>
      <c r="Y474" s="290">
        <f t="shared" si="245"/>
        <v>145.47172707889126</v>
      </c>
      <c r="Z474" s="290" cm="1">
        <f t="array" ref="Z474">IF(Parameters!$F$55="No",IF($A474&lt;=Parameters!$J$23,Parameters!$I$23*$A474,IF($A474&lt;=Parameters!$J$24,Parameters!$I$23*Parameters!$J$23+Parameters!$I$24*($A474-Parameters!$J$23),IF($A474&lt;=Parameters!$J$25,Parameters!$I$23*Parameters!$J$23+Parameters!$I$24*(Parameters!$J$24-Parameters!$J$23)+Parameters!$I$25*($A474-Parameters!$J$24),Parameters!$I$23*Parameters!$J$23+Parameters!$I$24*(Parameters!$J$24-Parameters!$J$23)+Parameters!$I$25*(Parameters!$J$25-Parameters!$J$24)+Parameters!$I$26*($A474-Parameters!$J$25)))),_xlfn.IFS($A474&lt;=Parameters!$J$23,Parameters!$I$23*$A474,$A474&lt;=Parameters!$J$24,Parameters!$I$24*$A474,$A474&lt;=Parameters!$J$25,Parameters!$I$25*$A474,$A474&gt;Parameters!$J$25,Parameters!$I$26*$A474))</f>
        <v>50417.81</v>
      </c>
      <c r="AA474" s="290">
        <f t="shared" si="221"/>
        <v>107.50066098081022</v>
      </c>
      <c r="AB474" s="290" cm="1">
        <f t="array" ref="AB474">IF(Parameters!$F$55="No",IF($A474&lt;=Parameters!$J$28,Parameters!$I$28*$A474,IF($A474&lt;=Parameters!$J$29,Parameters!$I$28*Parameters!$J$28+Parameters!$I$29*($A474-Parameters!$J$28),IF($A474&lt;=Parameters!$J$30,Parameters!$I$28*Parameters!$J$28+Parameters!$I$29*(Parameters!$J$29-Parameters!$J$28)+Parameters!$I$30*($A474-Parameters!$J$29),Parameters!$I$28*Parameters!$J$28+Parameters!$I$29*(Parameters!$J$29-Parameters!$J$28)+Parameters!$I$30*(Parameters!$J$30-Parameters!$J$29)+Parameters!$I$31*($A474-Parameters!$J$30)))),_xlfn.IFS($A474&lt;=Parameters!$J$28,Parameters!$I$28*$A474,$A474&lt;=Parameters!$J$29,Parameters!$I$29*$A474,$A474&lt;=Parameters!$J$30,Parameters!$I$30*$A474,$A474&gt;Parameters!$J$30,Parameters!$I$31*$A474))</f>
        <v>62224.340000000004</v>
      </c>
      <c r="AC474" s="290">
        <f t="shared" si="222"/>
        <v>132.67449893390193</v>
      </c>
      <c r="AD474" s="290" cm="1">
        <f t="array" ref="AD474">IF(Parameters!$F$55="No",IF($A474&lt;=Parameters!$J$34,Parameters!$I$34*$A474,IF($A474&lt;=Parameters!$J$35,Parameters!$I$34*Parameters!$J$34+Parameters!$I$35*($A474-Parameters!$J$34),IF($A474&lt;=Parameters!$J$36,Parameters!$I$34*Parameters!$J$34+Parameters!$I$35*(Parameters!$J$35-Parameters!$J$34)+Parameters!$I$36*($A474-Parameters!$J$35),Parameters!$I$34*Parameters!$J$34+Parameters!$I$35*(Parameters!$J$35-Parameters!$J$34)+Parameters!$I$36*(Parameters!$J$36-Parameters!$J$35)+Parameters!$I$37*($A474-Parameters!$J$36)))),_xlfn.IFS($A474&lt;=Parameters!$J$34,Parameters!$I$34*$A474,$A474&lt;=Parameters!$J$35,Parameters!$I$35*$A474,$A474&lt;=Parameters!$J$36,Parameters!$I$36*$A474,$A474&gt;Parameters!$J$36,Parameters!$I$37*$A474))</f>
        <v>64089.259999999995</v>
      </c>
      <c r="AE474" s="290">
        <f t="shared" si="246"/>
        <v>136.65087420042641</v>
      </c>
      <c r="AF474" s="290" cm="1">
        <f t="array" ref="AF474">IF(Parameters!$F$55="No",IF($A474&lt;=Parameters!$J$39,Parameters!$I$39*$A474,IF($A474&lt;=Parameters!$J$40,Parameters!$I$39*Parameters!$J$39+Parameters!$I$40*($A474-Parameters!$J$39),IF($A474&lt;=Parameters!$J$41,Parameters!$I$39*Parameters!$J$39+Parameters!$I$40*(Parameters!$J$40-Parameters!$J$39)+Parameters!$I$41*($A474-Parameters!$J$40),Parameters!$I$39*Parameters!$J$39+Parameters!$I$40*(Parameters!$J$40-Parameters!$J$39)+Parameters!$I$41*(Parameters!$J$41-Parameters!$J$40)+Parameters!$I$42*($A474-Parameters!$J$41)))),_xlfn.IFS($A474&lt;=Parameters!$J$39,Parameters!$I$39*$A474,$A474&lt;=Parameters!$J$40,Parameters!$I$40*$A474,$A474&lt;=Parameters!$J$41,Parameters!$I$41*$A474,$A474&gt;Parameters!$J$41,Parameters!$I$42*$A474))</f>
        <v>68226.240000000005</v>
      </c>
      <c r="AG474" s="290">
        <f t="shared" si="247"/>
        <v>145.47172707889126</v>
      </c>
      <c r="AI474" s="428">
        <f t="shared" si="223"/>
        <v>136.48999999999796</v>
      </c>
      <c r="AJ474" s="428">
        <f t="shared" si="224"/>
        <v>159.36000000000058</v>
      </c>
      <c r="AK474" s="428">
        <f t="shared" si="225"/>
        <v>143.54000000000087</v>
      </c>
      <c r="AL474" s="428">
        <f t="shared" si="226"/>
        <v>158.4600000000064</v>
      </c>
      <c r="AM474" s="428">
        <f t="shared" si="227"/>
        <v>136.48999999999796</v>
      </c>
      <c r="AN474" s="428">
        <f t="shared" si="228"/>
        <v>159.36000000000058</v>
      </c>
      <c r="AO474" s="428">
        <f t="shared" si="229"/>
        <v>143.54000000000087</v>
      </c>
      <c r="AP474" s="428">
        <f t="shared" si="230"/>
        <v>158.4600000000064</v>
      </c>
      <c r="AQ474" s="428">
        <f t="shared" si="231"/>
        <v>136.48999999999796</v>
      </c>
      <c r="AR474" s="428">
        <f t="shared" si="232"/>
        <v>159.36000000000058</v>
      </c>
      <c r="AS474" s="428">
        <f t="shared" si="233"/>
        <v>143.54000000000087</v>
      </c>
      <c r="AT474" s="428">
        <f t="shared" si="234"/>
        <v>158.4600000000064</v>
      </c>
      <c r="AU474" s="428">
        <f t="shared" si="235"/>
        <v>136.48999999999796</v>
      </c>
      <c r="AV474" s="428">
        <f t="shared" si="236"/>
        <v>159.36000000000058</v>
      </c>
      <c r="AW474" s="428">
        <f t="shared" si="237"/>
        <v>143.54000000000087</v>
      </c>
      <c r="AX474" s="428">
        <f t="shared" si="238"/>
        <v>158.4600000000064</v>
      </c>
    </row>
    <row r="475">
      <c r="A475" s="413">
        <v>470</v>
      </c>
      <c r="B475" s="290" cm="1">
        <f t="array" ref="B475">IF(Parameters!$C$55="No",IF($A475&lt;=Parameters!$D$23,Parameters!$C$23*$A475,IF($A475&lt;=Parameters!$D$24,Parameters!$C$23*Parameters!$D$23+Parameters!$C$24*($A475-Parameters!$D$23),IF($A475&lt;=Parameters!$D$25,Parameters!$C$23*Parameters!$D$23+Parameters!$C$24*(Parameters!$D$24-Parameters!$D$23)+Parameters!$C$25*($A475-Parameters!$D$24),Parameters!$C$23*Parameters!$D$23+Parameters!$C$24*(Parameters!$D$24-Parameters!$D$23)+Parameters!$C$25*(Parameters!$D$25-Parameters!$D$24)+Parameters!$C$26*($A475-Parameters!$D$25)))),_xlfn.IFS($A475&lt;=Parameters!$D$23,Parameters!$C$23*$A475,$A475&lt;=Parameters!$D$24,Parameters!$C$24*$A475,$A475&lt;=Parameters!$D$25,Parameters!$C$25*$A475,$A475&gt;Parameters!$D$25,Parameters!$C$26*$A475))</f>
        <v>50554.3</v>
      </c>
      <c r="C475" s="290">
        <f t="shared" si="239"/>
        <v>107.56234042553191</v>
      </c>
      <c r="D475" s="290" cm="1">
        <f t="array" ref="D475">IF(Parameters!$C$55="No",IF($A475&lt;=Parameters!$D$28,Parameters!$C$28*$A475,IF($A475&lt;=Parameters!$D$29,Parameters!$C$28*Parameters!$D$28+Parameters!$C$29*($A475-Parameters!$D$28),IF($A475&lt;=Parameters!$D$30,Parameters!$C$28*Parameters!$D$28+Parameters!$C$29*(Parameters!$D$29-Parameters!$D$28)+Parameters!$C$30*($A475-Parameters!$D$29),Parameters!$C$28*Parameters!$D$28+Parameters!$C$29*(Parameters!$D$29-Parameters!$D$28)+Parameters!$C$30*(Parameters!$D$30-Parameters!$D$29)+Parameters!$C$31*($A475-Parameters!$D$30)))),_xlfn.IFS($A475&lt;=Parameters!$D$28,Parameters!$C$28*$A475,$A475&lt;=Parameters!$D$29,Parameters!$C$29*$A475,$A475&lt;=Parameters!$D$30,Parameters!$C$30*$A475,$A475&gt;Parameters!$D$30,Parameters!$C$31*$A475))</f>
        <v>62383.700000000004</v>
      </c>
      <c r="E475" s="290">
        <f t="shared" si="239"/>
        <v>132.7312765957447</v>
      </c>
      <c r="F475" s="290" cm="1">
        <f t="array" ref="F475">IF(Parameters!$C$55="No",IF($A475&lt;=Parameters!$D$34,Parameters!$C$34*$A475,IF($A475&lt;=Parameters!$D$35,Parameters!$C$34*Parameters!$D$34+Parameters!$C$35*($A475-Parameters!$D$34),IF($A475&lt;=Parameters!$D$36,Parameters!$C$34*Parameters!$D$34+Parameters!$C$35*(Parameters!$D$35-Parameters!$D$34)+Parameters!$C$36*($A475-Parameters!$D$35),Parameters!$C$34*Parameters!$D$34+Parameters!$C$35*(Parameters!$D$35-Parameters!$D$34)+Parameters!$C$36*(Parameters!$D$36-Parameters!$D$35)+Parameters!$C$37*($A475-Parameters!$D$36)))),_xlfn.IFS($A475&lt;=Parameters!$D$34,Parameters!$C$34*$A475,$A475&lt;=Parameters!$D$35,Parameters!$C$35*$A475,$A475&lt;=Parameters!$D$36,Parameters!$C$36*$A475,$A475&gt;Parameters!$D$36,Parameters!$C$37*$A475))</f>
        <v>64232.799999999996</v>
      </c>
      <c r="G475" s="290">
        <f t="shared" si="240"/>
        <v>136.66553191489362</v>
      </c>
      <c r="H475" s="290" cm="1">
        <f t="array" ref="H475">IF(Parameters!$C$55="No",IF($A475&lt;=Parameters!$D$39,Parameters!$C$39*$A475,IF($A475&lt;=Parameters!$D$40,Parameters!$C$39*Parameters!$D$39+Parameters!$C$40*($A475-Parameters!$D$39),IF($A475&lt;=Parameters!$D$41,Parameters!$C$39*Parameters!$D$39+Parameters!$C$40*(Parameters!$D$40-Parameters!$D$39)+Parameters!$C$41*($A475-Parameters!$D$40),Parameters!$C$39*Parameters!$D$39+Parameters!$C$40*(Parameters!$D$40-Parameters!$D$39)+Parameters!$C$41*(Parameters!$D$41-Parameters!$D$40)+Parameters!$C$42*($A475-Parameters!$D$41)))),_xlfn.IFS($A475&lt;=Parameters!$D$39,Parameters!$C$39*$A475,$A475&lt;=Parameters!$D$40,Parameters!$C$40*$A475,$A475&lt;=Parameters!$D$41,Parameters!$C$41*$A475,$A475&gt;Parameters!$D$41,Parameters!$C$42*$A475))</f>
        <v>68384.7</v>
      </c>
      <c r="I475" s="290">
        <f t="shared" si="241"/>
        <v>145.49936170212766</v>
      </c>
      <c r="J475" s="290" cm="1">
        <f t="array" ref="J475">IF(Parameters!$D$55="No",IF($A475&lt;=Parameters!$F$23,Parameters!$E$23*$A475,IF($A475&lt;=Parameters!$F$24,Parameters!$E$23*Parameters!$F$23+Parameters!$E$24*($A475-Parameters!$F$23),IF($A475&lt;=Parameters!$F$25,Parameters!$E$23*Parameters!$F$23+Parameters!$E$24*(Parameters!$F$24-Parameters!$F$23)+Parameters!$E$25*($A475-Parameters!$F$24),Parameters!$E$23*Parameters!$F$23+Parameters!$E$24*(Parameters!$F$24-Parameters!$F$23)+Parameters!$E$25*(Parameters!$F$25-Parameters!$F$24)+Parameters!$E$26*($A475-Parameters!$F$25)))),_xlfn.IFS($A475&lt;=Parameters!$F$23,Parameters!$E$23*$A475,$A475&lt;=Parameters!$F$24,Parameters!$E$24*$A475,$A475&lt;=Parameters!$F$25,Parameters!$E$25*$A475,$A475&gt;Parameters!$F$25,Parameters!$E$26*$A475))</f>
        <v>50554.3</v>
      </c>
      <c r="K475" s="290">
        <f t="shared" si="217"/>
        <v>107.56234042553191</v>
      </c>
      <c r="L475" s="290" cm="1">
        <f t="array" ref="L475">IF(Parameters!$D$55="No",IF($A475&lt;=Parameters!$F$28,Parameters!$E$28*$A475,IF($A475&lt;=Parameters!$F$29,Parameters!$E$28*Parameters!$F$28+Parameters!$E$29*($A475-Parameters!$F$28),IF($A475&lt;=Parameters!$F$30,Parameters!$E$28*Parameters!$F$28+Parameters!$E$29*(Parameters!$F$29-Parameters!$F$28)+Parameters!$E$30*($A475-Parameters!$F$29),Parameters!$E$28*Parameters!$F$28+Parameters!$E$29*(Parameters!$F$29-Parameters!$F$28)+Parameters!$E$30*(Parameters!$F$30-Parameters!$F$29)+Parameters!$E$31*($A475-Parameters!$F$30)))),_xlfn.IFS($A475&lt;=Parameters!$F$28,Parameters!$E$28*$A475,$A475&lt;=Parameters!$F$29,Parameters!$E$29*$A475,$A475&lt;=Parameters!$F$30,Parameters!$E$30*$A475,$A475&gt;Parameters!$F$30,Parameters!$E$31*$A475))</f>
        <v>62383.700000000004</v>
      </c>
      <c r="M475" s="290">
        <f t="shared" si="218"/>
        <v>132.7312765957447</v>
      </c>
      <c r="N475" s="290" cm="1">
        <f t="array" ref="N475">IF(Parameters!$D$55="No",IF($A475&lt;=Parameters!$F$34,Parameters!$E$34*$A475,IF($A475&lt;=Parameters!$F$35,Parameters!$E$34*Parameters!$F$34+Parameters!$E$35*($A475-Parameters!$F$34),IF($A475&lt;=Parameters!$F$36,Parameters!$E$34*Parameters!$F$34+Parameters!$E$35*(Parameters!$F$35-Parameters!$F$34)+Parameters!$E$36*($A475-Parameters!$F$35),Parameters!$E$34*Parameters!$F$34+Parameters!$E$35*(Parameters!$F$35-Parameters!$F$34)+Parameters!$E$36*(Parameters!$F$36-Parameters!$F$35)+Parameters!$E$37*($A475-Parameters!$F$36)))),_xlfn.IFS($A475&lt;=Parameters!$F$34,Parameters!$E$34*$A475,$A475&lt;=Parameters!$F$35,Parameters!$E$35*$A475,$A475&lt;=Parameters!$F$36,Parameters!$E$36*$A475,$A475&gt;Parameters!$F$36,Parameters!$E$37*$A475))</f>
        <v>64232.799999999996</v>
      </c>
      <c r="O475" s="290">
        <f t="shared" si="242"/>
        <v>136.66553191489362</v>
      </c>
      <c r="P475" s="290" cm="1">
        <f t="array" ref="P475">IF(Parameters!$D$55="No",IF($A475&lt;=Parameters!$F$39,Parameters!$E$39*$A475,IF($A475&lt;=Parameters!$F$40,Parameters!$E$39*Parameters!$F$39+Parameters!$E$40*($A475-Parameters!$F$39),IF($A475&lt;=Parameters!$F$41,Parameters!$E$39*Parameters!$F$39+Parameters!$E$40*(Parameters!$F$40-Parameters!$F$39)+Parameters!$E$41*($A475-Parameters!$F$40),Parameters!$E$39*Parameters!$F$39+Parameters!$E$40*(Parameters!$F$40-Parameters!$F$39)+Parameters!$E$41*(Parameters!$F$41-Parameters!$F$40)+Parameters!$E$42*($A475-Parameters!$F$41)))),_xlfn.IFS($A475&lt;=Parameters!$F$39,Parameters!$E$39*$A475,$A475&lt;=Parameters!$F$40,Parameters!$E$40*$A475,$A475&lt;=Parameters!$F$41,Parameters!$E$41*$A475,$A475&gt;Parameters!$F$41,Parameters!$E$42*$A475))</f>
        <v>68384.7</v>
      </c>
      <c r="Q475" s="290">
        <f t="shared" si="243"/>
        <v>145.49936170212766</v>
      </c>
      <c r="R475" s="290" cm="1">
        <f t="array" ref="R475">IF(Parameters!$E$55="No",IF($A475&lt;=Parameters!$H$23,Parameters!$G$23*$A475,IF($A475&lt;=Parameters!$H$24,Parameters!$G$23*Parameters!$H$23+Parameters!$G$24*($A475-Parameters!$H$23),IF($A475&lt;=Parameters!$H$25,Parameters!$G$23*Parameters!$H$23+Parameters!$G$24*(Parameters!$H$24-Parameters!$H$23)+Parameters!$G$25*($A475-Parameters!$H$24),Parameters!$G$23*Parameters!$H$23+Parameters!$G$24*(Parameters!$H$24-Parameters!$H$23)+Parameters!$G$25*(Parameters!$H$25-Parameters!$H$24)+Parameters!$G$26*($A475-Parameters!$H$25)))),_xlfn.IFS($A475&lt;=Parameters!$H$23,Parameters!$G$23*$A475,$A475&lt;=Parameters!$H$24,Parameters!$G$24*$A475,$A475&lt;=Parameters!$H$25,Parameters!$G$25*$A475,$A475&gt;Parameters!$H$25,Parameters!$G$26*$A475))</f>
        <v>50554.3</v>
      </c>
      <c r="S475" s="290">
        <f t="shared" si="219"/>
        <v>107.56234042553191</v>
      </c>
      <c r="T475" s="290" cm="1">
        <f t="array" ref="T475">IF(Parameters!$E$55="No",IF($A475&lt;=Parameters!$H$28,Parameters!$G$28*$A475,IF($A475&lt;=Parameters!$H$29,Parameters!$G$28*Parameters!$H$28+Parameters!$G$29*($A475-Parameters!$H$28),IF($A475&lt;=Parameters!$H$30,Parameters!$G$28*Parameters!$H$28+Parameters!$G$29*(Parameters!$H$29-Parameters!$H$28)+Parameters!$G$30*($A475-Parameters!$H$29),Parameters!$G$28*Parameters!$H$28+Parameters!$G$29*(Parameters!$H$29-Parameters!$H$28)+Parameters!$G$30*(Parameters!$H$30-Parameters!$H$29)+Parameters!$G$31*($A475-Parameters!$H$30)))),_xlfn.IFS($A475&lt;=Parameters!$H$28,Parameters!$G$28*$A475,$A475&lt;=Parameters!$H$29,Parameters!$G$29*$A475,$A475&lt;=Parameters!$H$30,Parameters!$G$30*$A475,$A475&gt;Parameters!$H$30,Parameters!$G$31*$A475))</f>
        <v>62383.700000000004</v>
      </c>
      <c r="U475" s="290">
        <f t="shared" si="220"/>
        <v>132.7312765957447</v>
      </c>
      <c r="V475" s="290" cm="1">
        <f t="array" ref="V475">IF(Parameters!$E$55="No",IF($A475&lt;=Parameters!$H$34,Parameters!$G$34*$A475,IF($A475&lt;=Parameters!$H$35,Parameters!$G$34*Parameters!$H$34+Parameters!$G$35*($A475-Parameters!$H$34),IF($A475&lt;=Parameters!$H$36,Parameters!$G$34*Parameters!$H$34+Parameters!$G$35*(Parameters!$H$35-Parameters!$H$34)+Parameters!$G$36*($A475-Parameters!$H$35),Parameters!$G$34*Parameters!$H$34+Parameters!$G$35*(Parameters!$H$35-Parameters!$H$34)+Parameters!$G$36*(Parameters!$H$36-Parameters!$H$35)+Parameters!$G$37*($A475-Parameters!$H$36)))),_xlfn.IFS($A475&lt;=Parameters!$H$34,Parameters!$G$34*$A475,$A475&lt;=Parameters!$H$35,Parameters!$G$35*$A475,$A475&lt;=Parameters!$H$36,Parameters!$G$36*$A475,$A475&gt;Parameters!$H$36,Parameters!$G$37*$A475))</f>
        <v>64232.799999999996</v>
      </c>
      <c r="W475" s="290">
        <f t="shared" si="244"/>
        <v>136.66553191489362</v>
      </c>
      <c r="X475" s="290" cm="1">
        <f t="array" ref="X475">IF(Parameters!$E$55="No",IF($A475&lt;=Parameters!$H$39,Parameters!$G$39*$A475,IF($A475&lt;=Parameters!$H$40,Parameters!$G$39*Parameters!$H$39+Parameters!$G$40*($A475-Parameters!$H$39),IF($A475&lt;=Parameters!$H$41,Parameters!$G$39*Parameters!$H$39+Parameters!$G$40*(Parameters!$H$40-Parameters!$H$39)+Parameters!$G$41*($A475-Parameters!$H$40),Parameters!$G$39*Parameters!$H$39+Parameters!$G$40*(Parameters!$H$40-Parameters!$H$39)+Parameters!$G$41*(Parameters!$H$41-Parameters!$H$40)+Parameters!$G$42*($A475-Parameters!$H$41)))),_xlfn.IFS($A475&lt;=Parameters!$H$39,Parameters!$G$39*$A475,$A475&lt;=Parameters!$H$40,Parameters!$G$40*$A475,$A475&lt;=Parameters!$H$41,Parameters!$G$41*$A475,$A475&gt;Parameters!$H$41,Parameters!$G$42*$A475))</f>
        <v>68384.7</v>
      </c>
      <c r="Y475" s="290">
        <f t="shared" si="245"/>
        <v>145.49936170212766</v>
      </c>
      <c r="Z475" s="290" cm="1">
        <f t="array" ref="Z475">IF(Parameters!$F$55="No",IF($A475&lt;=Parameters!$J$23,Parameters!$I$23*$A475,IF($A475&lt;=Parameters!$J$24,Parameters!$I$23*Parameters!$J$23+Parameters!$I$24*($A475-Parameters!$J$23),IF($A475&lt;=Parameters!$J$25,Parameters!$I$23*Parameters!$J$23+Parameters!$I$24*(Parameters!$J$24-Parameters!$J$23)+Parameters!$I$25*($A475-Parameters!$J$24),Parameters!$I$23*Parameters!$J$23+Parameters!$I$24*(Parameters!$J$24-Parameters!$J$23)+Parameters!$I$25*(Parameters!$J$25-Parameters!$J$24)+Parameters!$I$26*($A475-Parameters!$J$25)))),_xlfn.IFS($A475&lt;=Parameters!$J$23,Parameters!$I$23*$A475,$A475&lt;=Parameters!$J$24,Parameters!$I$24*$A475,$A475&lt;=Parameters!$J$25,Parameters!$I$25*$A475,$A475&gt;Parameters!$J$25,Parameters!$I$26*$A475))</f>
        <v>50554.3</v>
      </c>
      <c r="AA475" s="290">
        <f t="shared" si="221"/>
        <v>107.56234042553191</v>
      </c>
      <c r="AB475" s="290" cm="1">
        <f t="array" ref="AB475">IF(Parameters!$F$55="No",IF($A475&lt;=Parameters!$J$28,Parameters!$I$28*$A475,IF($A475&lt;=Parameters!$J$29,Parameters!$I$28*Parameters!$J$28+Parameters!$I$29*($A475-Parameters!$J$28),IF($A475&lt;=Parameters!$J$30,Parameters!$I$28*Parameters!$J$28+Parameters!$I$29*(Parameters!$J$29-Parameters!$J$28)+Parameters!$I$30*($A475-Parameters!$J$29),Parameters!$I$28*Parameters!$J$28+Parameters!$I$29*(Parameters!$J$29-Parameters!$J$28)+Parameters!$I$30*(Parameters!$J$30-Parameters!$J$29)+Parameters!$I$31*($A475-Parameters!$J$30)))),_xlfn.IFS($A475&lt;=Parameters!$J$28,Parameters!$I$28*$A475,$A475&lt;=Parameters!$J$29,Parameters!$I$29*$A475,$A475&lt;=Parameters!$J$30,Parameters!$I$30*$A475,$A475&gt;Parameters!$J$30,Parameters!$I$31*$A475))</f>
        <v>62383.700000000004</v>
      </c>
      <c r="AC475" s="290">
        <f t="shared" si="222"/>
        <v>132.7312765957447</v>
      </c>
      <c r="AD475" s="290" cm="1">
        <f t="array" ref="AD475">IF(Parameters!$F$55="No",IF($A475&lt;=Parameters!$J$34,Parameters!$I$34*$A475,IF($A475&lt;=Parameters!$J$35,Parameters!$I$34*Parameters!$J$34+Parameters!$I$35*($A475-Parameters!$J$34),IF($A475&lt;=Parameters!$J$36,Parameters!$I$34*Parameters!$J$34+Parameters!$I$35*(Parameters!$J$35-Parameters!$J$34)+Parameters!$I$36*($A475-Parameters!$J$35),Parameters!$I$34*Parameters!$J$34+Parameters!$I$35*(Parameters!$J$35-Parameters!$J$34)+Parameters!$I$36*(Parameters!$J$36-Parameters!$J$35)+Parameters!$I$37*($A475-Parameters!$J$36)))),_xlfn.IFS($A475&lt;=Parameters!$J$34,Parameters!$I$34*$A475,$A475&lt;=Parameters!$J$35,Parameters!$I$35*$A475,$A475&lt;=Parameters!$J$36,Parameters!$I$36*$A475,$A475&gt;Parameters!$J$36,Parameters!$I$37*$A475))</f>
        <v>64232.799999999996</v>
      </c>
      <c r="AE475" s="290">
        <f t="shared" si="246"/>
        <v>136.66553191489362</v>
      </c>
      <c r="AF475" s="290" cm="1">
        <f t="array" ref="AF475">IF(Parameters!$F$55="No",IF($A475&lt;=Parameters!$J$39,Parameters!$I$39*$A475,IF($A475&lt;=Parameters!$J$40,Parameters!$I$39*Parameters!$J$39+Parameters!$I$40*($A475-Parameters!$J$39),IF($A475&lt;=Parameters!$J$41,Parameters!$I$39*Parameters!$J$39+Parameters!$I$40*(Parameters!$J$40-Parameters!$J$39)+Parameters!$I$41*($A475-Parameters!$J$40),Parameters!$I$39*Parameters!$J$39+Parameters!$I$40*(Parameters!$J$40-Parameters!$J$39)+Parameters!$I$41*(Parameters!$J$41-Parameters!$J$40)+Parameters!$I$42*($A475-Parameters!$J$41)))),_xlfn.IFS($A475&lt;=Parameters!$J$39,Parameters!$I$39*$A475,$A475&lt;=Parameters!$J$40,Parameters!$I$40*$A475,$A475&lt;=Parameters!$J$41,Parameters!$I$41*$A475,$A475&gt;Parameters!$J$41,Parameters!$I$42*$A475))</f>
        <v>68384.7</v>
      </c>
      <c r="AG475" s="290">
        <f t="shared" si="247"/>
        <v>145.49936170212766</v>
      </c>
      <c r="AI475" s="428">
        <f t="shared" si="223"/>
        <v>136.49000000000524</v>
      </c>
      <c r="AJ475" s="428">
        <f t="shared" si="224"/>
        <v>159.36000000000058</v>
      </c>
      <c r="AK475" s="428">
        <f t="shared" si="225"/>
        <v>143.54000000000087</v>
      </c>
      <c r="AL475" s="428">
        <f t="shared" si="226"/>
        <v>158.45999999999185</v>
      </c>
      <c r="AM475" s="428">
        <f t="shared" si="227"/>
        <v>136.49000000000524</v>
      </c>
      <c r="AN475" s="428">
        <f t="shared" si="228"/>
        <v>159.36000000000058</v>
      </c>
      <c r="AO475" s="428">
        <f t="shared" si="229"/>
        <v>143.54000000000087</v>
      </c>
      <c r="AP475" s="428">
        <f t="shared" si="230"/>
        <v>158.45999999999185</v>
      </c>
      <c r="AQ475" s="428">
        <f t="shared" si="231"/>
        <v>136.49000000000524</v>
      </c>
      <c r="AR475" s="428">
        <f t="shared" si="232"/>
        <v>159.36000000000058</v>
      </c>
      <c r="AS475" s="428">
        <f t="shared" si="233"/>
        <v>143.54000000000087</v>
      </c>
      <c r="AT475" s="428">
        <f t="shared" si="234"/>
        <v>158.45999999999185</v>
      </c>
      <c r="AU475" s="428">
        <f t="shared" si="235"/>
        <v>136.49000000000524</v>
      </c>
      <c r="AV475" s="428">
        <f t="shared" si="236"/>
        <v>159.36000000000058</v>
      </c>
      <c r="AW475" s="428">
        <f t="shared" si="237"/>
        <v>143.54000000000087</v>
      </c>
      <c r="AX475" s="428">
        <f t="shared" si="238"/>
        <v>158.45999999999185</v>
      </c>
    </row>
    <row r="476">
      <c r="A476" s="413">
        <v>471</v>
      </c>
      <c r="B476" s="290" cm="1">
        <f t="array" ref="B476">IF(Parameters!$C$55="No",IF($A476&lt;=Parameters!$D$23,Parameters!$C$23*$A476,IF($A476&lt;=Parameters!$D$24,Parameters!$C$23*Parameters!$D$23+Parameters!$C$24*($A476-Parameters!$D$23),IF($A476&lt;=Parameters!$D$25,Parameters!$C$23*Parameters!$D$23+Parameters!$C$24*(Parameters!$D$24-Parameters!$D$23)+Parameters!$C$25*($A476-Parameters!$D$24),Parameters!$C$23*Parameters!$D$23+Parameters!$C$24*(Parameters!$D$24-Parameters!$D$23)+Parameters!$C$25*(Parameters!$D$25-Parameters!$D$24)+Parameters!$C$26*($A476-Parameters!$D$25)))),_xlfn.IFS($A476&lt;=Parameters!$D$23,Parameters!$C$23*$A476,$A476&lt;=Parameters!$D$24,Parameters!$C$24*$A476,$A476&lt;=Parameters!$D$25,Parameters!$C$25*$A476,$A476&gt;Parameters!$D$25,Parameters!$C$26*$A476))</f>
        <v>50690.79</v>
      </c>
      <c r="C476" s="290">
        <f t="shared" si="239"/>
        <v>107.62375796178344</v>
      </c>
      <c r="D476" s="290" cm="1">
        <f t="array" ref="D476">IF(Parameters!$C$55="No",IF($A476&lt;=Parameters!$D$28,Parameters!$C$28*$A476,IF($A476&lt;=Parameters!$D$29,Parameters!$C$28*Parameters!$D$28+Parameters!$C$29*($A476-Parameters!$D$28),IF($A476&lt;=Parameters!$D$30,Parameters!$C$28*Parameters!$D$28+Parameters!$C$29*(Parameters!$D$29-Parameters!$D$28)+Parameters!$C$30*($A476-Parameters!$D$29),Parameters!$C$28*Parameters!$D$28+Parameters!$C$29*(Parameters!$D$29-Parameters!$D$28)+Parameters!$C$30*(Parameters!$D$30-Parameters!$D$29)+Parameters!$C$31*($A476-Parameters!$D$30)))),_xlfn.IFS($A476&lt;=Parameters!$D$28,Parameters!$C$28*$A476,$A476&lt;=Parameters!$D$29,Parameters!$C$29*$A476,$A476&lt;=Parameters!$D$30,Parameters!$C$30*$A476,$A476&gt;Parameters!$D$30,Parameters!$C$31*$A476))</f>
        <v>62543.060000000005</v>
      </c>
      <c r="E476" s="290">
        <f t="shared" si="239"/>
        <v>132.78781316348196</v>
      </c>
      <c r="F476" s="290" cm="1">
        <f t="array" ref="F476">IF(Parameters!$C$55="No",IF($A476&lt;=Parameters!$D$34,Parameters!$C$34*$A476,IF($A476&lt;=Parameters!$D$35,Parameters!$C$34*Parameters!$D$34+Parameters!$C$35*($A476-Parameters!$D$34),IF($A476&lt;=Parameters!$D$36,Parameters!$C$34*Parameters!$D$34+Parameters!$C$35*(Parameters!$D$35-Parameters!$D$34)+Parameters!$C$36*($A476-Parameters!$D$35),Parameters!$C$34*Parameters!$D$34+Parameters!$C$35*(Parameters!$D$35-Parameters!$D$34)+Parameters!$C$36*(Parameters!$D$36-Parameters!$D$35)+Parameters!$C$37*($A476-Parameters!$D$36)))),_xlfn.IFS($A476&lt;=Parameters!$D$34,Parameters!$C$34*$A476,$A476&lt;=Parameters!$D$35,Parameters!$C$35*$A476,$A476&lt;=Parameters!$D$36,Parameters!$C$36*$A476,$A476&gt;Parameters!$D$36,Parameters!$C$37*$A476))</f>
        <v>64376.34</v>
      </c>
      <c r="G476" s="290">
        <f t="shared" si="240"/>
        <v>136.68012738853503</v>
      </c>
      <c r="H476" s="290" cm="1">
        <f t="array" ref="H476">IF(Parameters!$C$55="No",IF($A476&lt;=Parameters!$D$39,Parameters!$C$39*$A476,IF($A476&lt;=Parameters!$D$40,Parameters!$C$39*Parameters!$D$39+Parameters!$C$40*($A476-Parameters!$D$39),IF($A476&lt;=Parameters!$D$41,Parameters!$C$39*Parameters!$D$39+Parameters!$C$40*(Parameters!$D$40-Parameters!$D$39)+Parameters!$C$41*($A476-Parameters!$D$40),Parameters!$C$39*Parameters!$D$39+Parameters!$C$40*(Parameters!$D$40-Parameters!$D$39)+Parameters!$C$41*(Parameters!$D$41-Parameters!$D$40)+Parameters!$C$42*($A476-Parameters!$D$41)))),_xlfn.IFS($A476&lt;=Parameters!$D$39,Parameters!$C$39*$A476,$A476&lt;=Parameters!$D$40,Parameters!$C$40*$A476,$A476&lt;=Parameters!$D$41,Parameters!$C$41*$A476,$A476&gt;Parameters!$D$41,Parameters!$C$42*$A476))</f>
        <v>68543.16</v>
      </c>
      <c r="I476" s="290">
        <f t="shared" si="241"/>
        <v>145.52687898089172</v>
      </c>
      <c r="J476" s="290" cm="1">
        <f t="array" ref="J476">IF(Parameters!$D$55="No",IF($A476&lt;=Parameters!$F$23,Parameters!$E$23*$A476,IF($A476&lt;=Parameters!$F$24,Parameters!$E$23*Parameters!$F$23+Parameters!$E$24*($A476-Parameters!$F$23),IF($A476&lt;=Parameters!$F$25,Parameters!$E$23*Parameters!$F$23+Parameters!$E$24*(Parameters!$F$24-Parameters!$F$23)+Parameters!$E$25*($A476-Parameters!$F$24),Parameters!$E$23*Parameters!$F$23+Parameters!$E$24*(Parameters!$F$24-Parameters!$F$23)+Parameters!$E$25*(Parameters!$F$25-Parameters!$F$24)+Parameters!$E$26*($A476-Parameters!$F$25)))),_xlfn.IFS($A476&lt;=Parameters!$F$23,Parameters!$E$23*$A476,$A476&lt;=Parameters!$F$24,Parameters!$E$24*$A476,$A476&lt;=Parameters!$F$25,Parameters!$E$25*$A476,$A476&gt;Parameters!$F$25,Parameters!$E$26*$A476))</f>
        <v>50690.79</v>
      </c>
      <c r="K476" s="290">
        <f t="shared" si="217"/>
        <v>107.62375796178344</v>
      </c>
      <c r="L476" s="290" cm="1">
        <f t="array" ref="L476">IF(Parameters!$D$55="No",IF($A476&lt;=Parameters!$F$28,Parameters!$E$28*$A476,IF($A476&lt;=Parameters!$F$29,Parameters!$E$28*Parameters!$F$28+Parameters!$E$29*($A476-Parameters!$F$28),IF($A476&lt;=Parameters!$F$30,Parameters!$E$28*Parameters!$F$28+Parameters!$E$29*(Parameters!$F$29-Parameters!$F$28)+Parameters!$E$30*($A476-Parameters!$F$29),Parameters!$E$28*Parameters!$F$28+Parameters!$E$29*(Parameters!$F$29-Parameters!$F$28)+Parameters!$E$30*(Parameters!$F$30-Parameters!$F$29)+Parameters!$E$31*($A476-Parameters!$F$30)))),_xlfn.IFS($A476&lt;=Parameters!$F$28,Parameters!$E$28*$A476,$A476&lt;=Parameters!$F$29,Parameters!$E$29*$A476,$A476&lt;=Parameters!$F$30,Parameters!$E$30*$A476,$A476&gt;Parameters!$F$30,Parameters!$E$31*$A476))</f>
        <v>62543.060000000005</v>
      </c>
      <c r="M476" s="290">
        <f t="shared" si="218"/>
        <v>132.78781316348196</v>
      </c>
      <c r="N476" s="290" cm="1">
        <f t="array" ref="N476">IF(Parameters!$D$55="No",IF($A476&lt;=Parameters!$F$34,Parameters!$E$34*$A476,IF($A476&lt;=Parameters!$F$35,Parameters!$E$34*Parameters!$F$34+Parameters!$E$35*($A476-Parameters!$F$34),IF($A476&lt;=Parameters!$F$36,Parameters!$E$34*Parameters!$F$34+Parameters!$E$35*(Parameters!$F$35-Parameters!$F$34)+Parameters!$E$36*($A476-Parameters!$F$35),Parameters!$E$34*Parameters!$F$34+Parameters!$E$35*(Parameters!$F$35-Parameters!$F$34)+Parameters!$E$36*(Parameters!$F$36-Parameters!$F$35)+Parameters!$E$37*($A476-Parameters!$F$36)))),_xlfn.IFS($A476&lt;=Parameters!$F$34,Parameters!$E$34*$A476,$A476&lt;=Parameters!$F$35,Parameters!$E$35*$A476,$A476&lt;=Parameters!$F$36,Parameters!$E$36*$A476,$A476&gt;Parameters!$F$36,Parameters!$E$37*$A476))</f>
        <v>64376.34</v>
      </c>
      <c r="O476" s="290">
        <f t="shared" si="242"/>
        <v>136.68012738853503</v>
      </c>
      <c r="P476" s="290" cm="1">
        <f t="array" ref="P476">IF(Parameters!$D$55="No",IF($A476&lt;=Parameters!$F$39,Parameters!$E$39*$A476,IF($A476&lt;=Parameters!$F$40,Parameters!$E$39*Parameters!$F$39+Parameters!$E$40*($A476-Parameters!$F$39),IF($A476&lt;=Parameters!$F$41,Parameters!$E$39*Parameters!$F$39+Parameters!$E$40*(Parameters!$F$40-Parameters!$F$39)+Parameters!$E$41*($A476-Parameters!$F$40),Parameters!$E$39*Parameters!$F$39+Parameters!$E$40*(Parameters!$F$40-Parameters!$F$39)+Parameters!$E$41*(Parameters!$F$41-Parameters!$F$40)+Parameters!$E$42*($A476-Parameters!$F$41)))),_xlfn.IFS($A476&lt;=Parameters!$F$39,Parameters!$E$39*$A476,$A476&lt;=Parameters!$F$40,Parameters!$E$40*$A476,$A476&lt;=Parameters!$F$41,Parameters!$E$41*$A476,$A476&gt;Parameters!$F$41,Parameters!$E$42*$A476))</f>
        <v>68543.16</v>
      </c>
      <c r="Q476" s="290">
        <f t="shared" si="243"/>
        <v>145.52687898089172</v>
      </c>
      <c r="R476" s="290" cm="1">
        <f t="array" ref="R476">IF(Parameters!$E$55="No",IF($A476&lt;=Parameters!$H$23,Parameters!$G$23*$A476,IF($A476&lt;=Parameters!$H$24,Parameters!$G$23*Parameters!$H$23+Parameters!$G$24*($A476-Parameters!$H$23),IF($A476&lt;=Parameters!$H$25,Parameters!$G$23*Parameters!$H$23+Parameters!$G$24*(Parameters!$H$24-Parameters!$H$23)+Parameters!$G$25*($A476-Parameters!$H$24),Parameters!$G$23*Parameters!$H$23+Parameters!$G$24*(Parameters!$H$24-Parameters!$H$23)+Parameters!$G$25*(Parameters!$H$25-Parameters!$H$24)+Parameters!$G$26*($A476-Parameters!$H$25)))),_xlfn.IFS($A476&lt;=Parameters!$H$23,Parameters!$G$23*$A476,$A476&lt;=Parameters!$H$24,Parameters!$G$24*$A476,$A476&lt;=Parameters!$H$25,Parameters!$G$25*$A476,$A476&gt;Parameters!$H$25,Parameters!$G$26*$A476))</f>
        <v>50690.79</v>
      </c>
      <c r="S476" s="290">
        <f t="shared" si="219"/>
        <v>107.62375796178344</v>
      </c>
      <c r="T476" s="290" cm="1">
        <f t="array" ref="T476">IF(Parameters!$E$55="No",IF($A476&lt;=Parameters!$H$28,Parameters!$G$28*$A476,IF($A476&lt;=Parameters!$H$29,Parameters!$G$28*Parameters!$H$28+Parameters!$G$29*($A476-Parameters!$H$28),IF($A476&lt;=Parameters!$H$30,Parameters!$G$28*Parameters!$H$28+Parameters!$G$29*(Parameters!$H$29-Parameters!$H$28)+Parameters!$G$30*($A476-Parameters!$H$29),Parameters!$G$28*Parameters!$H$28+Parameters!$G$29*(Parameters!$H$29-Parameters!$H$28)+Parameters!$G$30*(Parameters!$H$30-Parameters!$H$29)+Parameters!$G$31*($A476-Parameters!$H$30)))),_xlfn.IFS($A476&lt;=Parameters!$H$28,Parameters!$G$28*$A476,$A476&lt;=Parameters!$H$29,Parameters!$G$29*$A476,$A476&lt;=Parameters!$H$30,Parameters!$G$30*$A476,$A476&gt;Parameters!$H$30,Parameters!$G$31*$A476))</f>
        <v>62543.060000000005</v>
      </c>
      <c r="U476" s="290">
        <f t="shared" si="220"/>
        <v>132.78781316348196</v>
      </c>
      <c r="V476" s="290" cm="1">
        <f t="array" ref="V476">IF(Parameters!$E$55="No",IF($A476&lt;=Parameters!$H$34,Parameters!$G$34*$A476,IF($A476&lt;=Parameters!$H$35,Parameters!$G$34*Parameters!$H$34+Parameters!$G$35*($A476-Parameters!$H$34),IF($A476&lt;=Parameters!$H$36,Parameters!$G$34*Parameters!$H$34+Parameters!$G$35*(Parameters!$H$35-Parameters!$H$34)+Parameters!$G$36*($A476-Parameters!$H$35),Parameters!$G$34*Parameters!$H$34+Parameters!$G$35*(Parameters!$H$35-Parameters!$H$34)+Parameters!$G$36*(Parameters!$H$36-Parameters!$H$35)+Parameters!$G$37*($A476-Parameters!$H$36)))),_xlfn.IFS($A476&lt;=Parameters!$H$34,Parameters!$G$34*$A476,$A476&lt;=Parameters!$H$35,Parameters!$G$35*$A476,$A476&lt;=Parameters!$H$36,Parameters!$G$36*$A476,$A476&gt;Parameters!$H$36,Parameters!$G$37*$A476))</f>
        <v>64376.34</v>
      </c>
      <c r="W476" s="290">
        <f t="shared" si="244"/>
        <v>136.68012738853503</v>
      </c>
      <c r="X476" s="290" cm="1">
        <f t="array" ref="X476">IF(Parameters!$E$55="No",IF($A476&lt;=Parameters!$H$39,Parameters!$G$39*$A476,IF($A476&lt;=Parameters!$H$40,Parameters!$G$39*Parameters!$H$39+Parameters!$G$40*($A476-Parameters!$H$39),IF($A476&lt;=Parameters!$H$41,Parameters!$G$39*Parameters!$H$39+Parameters!$G$40*(Parameters!$H$40-Parameters!$H$39)+Parameters!$G$41*($A476-Parameters!$H$40),Parameters!$G$39*Parameters!$H$39+Parameters!$G$40*(Parameters!$H$40-Parameters!$H$39)+Parameters!$G$41*(Parameters!$H$41-Parameters!$H$40)+Parameters!$G$42*($A476-Parameters!$H$41)))),_xlfn.IFS($A476&lt;=Parameters!$H$39,Parameters!$G$39*$A476,$A476&lt;=Parameters!$H$40,Parameters!$G$40*$A476,$A476&lt;=Parameters!$H$41,Parameters!$G$41*$A476,$A476&gt;Parameters!$H$41,Parameters!$G$42*$A476))</f>
        <v>68543.16</v>
      </c>
      <c r="Y476" s="290">
        <f t="shared" si="245"/>
        <v>145.52687898089172</v>
      </c>
      <c r="Z476" s="290" cm="1">
        <f t="array" ref="Z476">IF(Parameters!$F$55="No",IF($A476&lt;=Parameters!$J$23,Parameters!$I$23*$A476,IF($A476&lt;=Parameters!$J$24,Parameters!$I$23*Parameters!$J$23+Parameters!$I$24*($A476-Parameters!$J$23),IF($A476&lt;=Parameters!$J$25,Parameters!$I$23*Parameters!$J$23+Parameters!$I$24*(Parameters!$J$24-Parameters!$J$23)+Parameters!$I$25*($A476-Parameters!$J$24),Parameters!$I$23*Parameters!$J$23+Parameters!$I$24*(Parameters!$J$24-Parameters!$J$23)+Parameters!$I$25*(Parameters!$J$25-Parameters!$J$24)+Parameters!$I$26*($A476-Parameters!$J$25)))),_xlfn.IFS($A476&lt;=Parameters!$J$23,Parameters!$I$23*$A476,$A476&lt;=Parameters!$J$24,Parameters!$I$24*$A476,$A476&lt;=Parameters!$J$25,Parameters!$I$25*$A476,$A476&gt;Parameters!$J$25,Parameters!$I$26*$A476))</f>
        <v>50690.79</v>
      </c>
      <c r="AA476" s="290">
        <f t="shared" si="221"/>
        <v>107.62375796178344</v>
      </c>
      <c r="AB476" s="290" cm="1">
        <f t="array" ref="AB476">IF(Parameters!$F$55="No",IF($A476&lt;=Parameters!$J$28,Parameters!$I$28*$A476,IF($A476&lt;=Parameters!$J$29,Parameters!$I$28*Parameters!$J$28+Parameters!$I$29*($A476-Parameters!$J$28),IF($A476&lt;=Parameters!$J$30,Parameters!$I$28*Parameters!$J$28+Parameters!$I$29*(Parameters!$J$29-Parameters!$J$28)+Parameters!$I$30*($A476-Parameters!$J$29),Parameters!$I$28*Parameters!$J$28+Parameters!$I$29*(Parameters!$J$29-Parameters!$J$28)+Parameters!$I$30*(Parameters!$J$30-Parameters!$J$29)+Parameters!$I$31*($A476-Parameters!$J$30)))),_xlfn.IFS($A476&lt;=Parameters!$J$28,Parameters!$I$28*$A476,$A476&lt;=Parameters!$J$29,Parameters!$I$29*$A476,$A476&lt;=Parameters!$J$30,Parameters!$I$30*$A476,$A476&gt;Parameters!$J$30,Parameters!$I$31*$A476))</f>
        <v>62543.060000000005</v>
      </c>
      <c r="AC476" s="290">
        <f t="shared" si="222"/>
        <v>132.78781316348196</v>
      </c>
      <c r="AD476" s="290" cm="1">
        <f t="array" ref="AD476">IF(Parameters!$F$55="No",IF($A476&lt;=Parameters!$J$34,Parameters!$I$34*$A476,IF($A476&lt;=Parameters!$J$35,Parameters!$I$34*Parameters!$J$34+Parameters!$I$35*($A476-Parameters!$J$34),IF($A476&lt;=Parameters!$J$36,Parameters!$I$34*Parameters!$J$34+Parameters!$I$35*(Parameters!$J$35-Parameters!$J$34)+Parameters!$I$36*($A476-Parameters!$J$35),Parameters!$I$34*Parameters!$J$34+Parameters!$I$35*(Parameters!$J$35-Parameters!$J$34)+Parameters!$I$36*(Parameters!$J$36-Parameters!$J$35)+Parameters!$I$37*($A476-Parameters!$J$36)))),_xlfn.IFS($A476&lt;=Parameters!$J$34,Parameters!$I$34*$A476,$A476&lt;=Parameters!$J$35,Parameters!$I$35*$A476,$A476&lt;=Parameters!$J$36,Parameters!$I$36*$A476,$A476&gt;Parameters!$J$36,Parameters!$I$37*$A476))</f>
        <v>64376.34</v>
      </c>
      <c r="AE476" s="290">
        <f t="shared" si="246"/>
        <v>136.68012738853503</v>
      </c>
      <c r="AF476" s="290" cm="1">
        <f t="array" ref="AF476">IF(Parameters!$F$55="No",IF($A476&lt;=Parameters!$J$39,Parameters!$I$39*$A476,IF($A476&lt;=Parameters!$J$40,Parameters!$I$39*Parameters!$J$39+Parameters!$I$40*($A476-Parameters!$J$39),IF($A476&lt;=Parameters!$J$41,Parameters!$I$39*Parameters!$J$39+Parameters!$I$40*(Parameters!$J$40-Parameters!$J$39)+Parameters!$I$41*($A476-Parameters!$J$40),Parameters!$I$39*Parameters!$J$39+Parameters!$I$40*(Parameters!$J$40-Parameters!$J$39)+Parameters!$I$41*(Parameters!$J$41-Parameters!$J$40)+Parameters!$I$42*($A476-Parameters!$J$41)))),_xlfn.IFS($A476&lt;=Parameters!$J$39,Parameters!$I$39*$A476,$A476&lt;=Parameters!$J$40,Parameters!$I$40*$A476,$A476&lt;=Parameters!$J$41,Parameters!$I$41*$A476,$A476&gt;Parameters!$J$41,Parameters!$I$42*$A476))</f>
        <v>68543.16</v>
      </c>
      <c r="AG476" s="290">
        <f t="shared" si="247"/>
        <v>145.52687898089172</v>
      </c>
      <c r="AI476" s="428">
        <f t="shared" si="223"/>
        <v>136.48999999999796</v>
      </c>
      <c r="AJ476" s="428">
        <f t="shared" si="224"/>
        <v>159.36000000000058</v>
      </c>
      <c r="AK476" s="428">
        <f t="shared" si="225"/>
        <v>143.54000000000087</v>
      </c>
      <c r="AL476" s="428">
        <f t="shared" si="226"/>
        <v>158.4600000000064</v>
      </c>
      <c r="AM476" s="428">
        <f t="shared" si="227"/>
        <v>136.48999999999796</v>
      </c>
      <c r="AN476" s="428">
        <f t="shared" si="228"/>
        <v>159.36000000000058</v>
      </c>
      <c r="AO476" s="428">
        <f t="shared" si="229"/>
        <v>143.54000000000087</v>
      </c>
      <c r="AP476" s="428">
        <f t="shared" si="230"/>
        <v>158.4600000000064</v>
      </c>
      <c r="AQ476" s="428">
        <f t="shared" si="231"/>
        <v>136.48999999999796</v>
      </c>
      <c r="AR476" s="428">
        <f t="shared" si="232"/>
        <v>159.36000000000058</v>
      </c>
      <c r="AS476" s="428">
        <f t="shared" si="233"/>
        <v>143.54000000000087</v>
      </c>
      <c r="AT476" s="428">
        <f t="shared" si="234"/>
        <v>158.4600000000064</v>
      </c>
      <c r="AU476" s="428">
        <f t="shared" si="235"/>
        <v>136.48999999999796</v>
      </c>
      <c r="AV476" s="428">
        <f t="shared" si="236"/>
        <v>159.36000000000058</v>
      </c>
      <c r="AW476" s="428">
        <f t="shared" si="237"/>
        <v>143.54000000000087</v>
      </c>
      <c r="AX476" s="428">
        <f t="shared" si="238"/>
        <v>158.4600000000064</v>
      </c>
    </row>
    <row r="477">
      <c r="A477" s="413">
        <v>472</v>
      </c>
      <c r="B477" s="290" cm="1">
        <f t="array" ref="B477">IF(Parameters!$C$55="No",IF($A477&lt;=Parameters!$D$23,Parameters!$C$23*$A477,IF($A477&lt;=Parameters!$D$24,Parameters!$C$23*Parameters!$D$23+Parameters!$C$24*($A477-Parameters!$D$23),IF($A477&lt;=Parameters!$D$25,Parameters!$C$23*Parameters!$D$23+Parameters!$C$24*(Parameters!$D$24-Parameters!$D$23)+Parameters!$C$25*($A477-Parameters!$D$24),Parameters!$C$23*Parameters!$D$23+Parameters!$C$24*(Parameters!$D$24-Parameters!$D$23)+Parameters!$C$25*(Parameters!$D$25-Parameters!$D$24)+Parameters!$C$26*($A477-Parameters!$D$25)))),_xlfn.IFS($A477&lt;=Parameters!$D$23,Parameters!$C$23*$A477,$A477&lt;=Parameters!$D$24,Parameters!$C$24*$A477,$A477&lt;=Parameters!$D$25,Parameters!$C$25*$A477,$A477&gt;Parameters!$D$25,Parameters!$C$26*$A477))</f>
        <v>50827.28</v>
      </c>
      <c r="C477" s="290">
        <f t="shared" si="239"/>
        <v>107.68491525423728</v>
      </c>
      <c r="D477" s="290" cm="1">
        <f t="array" ref="D477">IF(Parameters!$C$55="No",IF($A477&lt;=Parameters!$D$28,Parameters!$C$28*$A477,IF($A477&lt;=Parameters!$D$29,Parameters!$C$28*Parameters!$D$28+Parameters!$C$29*($A477-Parameters!$D$28),IF($A477&lt;=Parameters!$D$30,Parameters!$C$28*Parameters!$D$28+Parameters!$C$29*(Parameters!$D$29-Parameters!$D$28)+Parameters!$C$30*($A477-Parameters!$D$29),Parameters!$C$28*Parameters!$D$28+Parameters!$C$29*(Parameters!$D$29-Parameters!$D$28)+Parameters!$C$30*(Parameters!$D$30-Parameters!$D$29)+Parameters!$C$31*($A477-Parameters!$D$30)))),_xlfn.IFS($A477&lt;=Parameters!$D$28,Parameters!$C$28*$A477,$A477&lt;=Parameters!$D$29,Parameters!$C$29*$A477,$A477&lt;=Parameters!$D$30,Parameters!$C$30*$A477,$A477&gt;Parameters!$D$30,Parameters!$C$31*$A477))</f>
        <v>62702.420000000006</v>
      </c>
      <c r="E477" s="290">
        <f t="shared" si="239"/>
        <v>132.84411016949153</v>
      </c>
      <c r="F477" s="290" cm="1">
        <f t="array" ref="F477">IF(Parameters!$C$55="No",IF($A477&lt;=Parameters!$D$34,Parameters!$C$34*$A477,IF($A477&lt;=Parameters!$D$35,Parameters!$C$34*Parameters!$D$34+Parameters!$C$35*($A477-Parameters!$D$34),IF($A477&lt;=Parameters!$D$36,Parameters!$C$34*Parameters!$D$34+Parameters!$C$35*(Parameters!$D$35-Parameters!$D$34)+Parameters!$C$36*($A477-Parameters!$D$35),Parameters!$C$34*Parameters!$D$34+Parameters!$C$35*(Parameters!$D$35-Parameters!$D$34)+Parameters!$C$36*(Parameters!$D$36-Parameters!$D$35)+Parameters!$C$37*($A477-Parameters!$D$36)))),_xlfn.IFS($A477&lt;=Parameters!$D$34,Parameters!$C$34*$A477,$A477&lt;=Parameters!$D$35,Parameters!$C$35*$A477,$A477&lt;=Parameters!$D$36,Parameters!$C$36*$A477,$A477&gt;Parameters!$D$36,Parameters!$C$37*$A477))</f>
        <v>64519.88</v>
      </c>
      <c r="G477" s="290">
        <f t="shared" si="240"/>
        <v>136.69466101694914</v>
      </c>
      <c r="H477" s="290" cm="1">
        <f t="array" ref="H477">IF(Parameters!$C$55="No",IF($A477&lt;=Parameters!$D$39,Parameters!$C$39*$A477,IF($A477&lt;=Parameters!$D$40,Parameters!$C$39*Parameters!$D$39+Parameters!$C$40*($A477-Parameters!$D$39),IF($A477&lt;=Parameters!$D$41,Parameters!$C$39*Parameters!$D$39+Parameters!$C$40*(Parameters!$D$40-Parameters!$D$39)+Parameters!$C$41*($A477-Parameters!$D$40),Parameters!$C$39*Parameters!$D$39+Parameters!$C$40*(Parameters!$D$40-Parameters!$D$39)+Parameters!$C$41*(Parameters!$D$41-Parameters!$D$40)+Parameters!$C$42*($A477-Parameters!$D$41)))),_xlfn.IFS($A477&lt;=Parameters!$D$39,Parameters!$C$39*$A477,$A477&lt;=Parameters!$D$40,Parameters!$C$40*$A477,$A477&lt;=Parameters!$D$41,Parameters!$C$41*$A477,$A477&gt;Parameters!$D$41,Parameters!$C$42*$A477))</f>
        <v>68701.62</v>
      </c>
      <c r="I477" s="290">
        <f t="shared" si="241"/>
        <v>145.55427966101695</v>
      </c>
      <c r="J477" s="290" cm="1">
        <f t="array" ref="J477">IF(Parameters!$D$55="No",IF($A477&lt;=Parameters!$F$23,Parameters!$E$23*$A477,IF($A477&lt;=Parameters!$F$24,Parameters!$E$23*Parameters!$F$23+Parameters!$E$24*($A477-Parameters!$F$23),IF($A477&lt;=Parameters!$F$25,Parameters!$E$23*Parameters!$F$23+Parameters!$E$24*(Parameters!$F$24-Parameters!$F$23)+Parameters!$E$25*($A477-Parameters!$F$24),Parameters!$E$23*Parameters!$F$23+Parameters!$E$24*(Parameters!$F$24-Parameters!$F$23)+Parameters!$E$25*(Parameters!$F$25-Parameters!$F$24)+Parameters!$E$26*($A477-Parameters!$F$25)))),_xlfn.IFS($A477&lt;=Parameters!$F$23,Parameters!$E$23*$A477,$A477&lt;=Parameters!$F$24,Parameters!$E$24*$A477,$A477&lt;=Parameters!$F$25,Parameters!$E$25*$A477,$A477&gt;Parameters!$F$25,Parameters!$E$26*$A477))</f>
        <v>50827.28</v>
      </c>
      <c r="K477" s="290">
        <f t="shared" si="217"/>
        <v>107.68491525423728</v>
      </c>
      <c r="L477" s="290" cm="1">
        <f t="array" ref="L477">IF(Parameters!$D$55="No",IF($A477&lt;=Parameters!$F$28,Parameters!$E$28*$A477,IF($A477&lt;=Parameters!$F$29,Parameters!$E$28*Parameters!$F$28+Parameters!$E$29*($A477-Parameters!$F$28),IF($A477&lt;=Parameters!$F$30,Parameters!$E$28*Parameters!$F$28+Parameters!$E$29*(Parameters!$F$29-Parameters!$F$28)+Parameters!$E$30*($A477-Parameters!$F$29),Parameters!$E$28*Parameters!$F$28+Parameters!$E$29*(Parameters!$F$29-Parameters!$F$28)+Parameters!$E$30*(Parameters!$F$30-Parameters!$F$29)+Parameters!$E$31*($A477-Parameters!$F$30)))),_xlfn.IFS($A477&lt;=Parameters!$F$28,Parameters!$E$28*$A477,$A477&lt;=Parameters!$F$29,Parameters!$E$29*$A477,$A477&lt;=Parameters!$F$30,Parameters!$E$30*$A477,$A477&gt;Parameters!$F$30,Parameters!$E$31*$A477))</f>
        <v>62702.420000000006</v>
      </c>
      <c r="M477" s="290">
        <f t="shared" si="218"/>
        <v>132.84411016949153</v>
      </c>
      <c r="N477" s="290" cm="1">
        <f t="array" ref="N477">IF(Parameters!$D$55="No",IF($A477&lt;=Parameters!$F$34,Parameters!$E$34*$A477,IF($A477&lt;=Parameters!$F$35,Parameters!$E$34*Parameters!$F$34+Parameters!$E$35*($A477-Parameters!$F$34),IF($A477&lt;=Parameters!$F$36,Parameters!$E$34*Parameters!$F$34+Parameters!$E$35*(Parameters!$F$35-Parameters!$F$34)+Parameters!$E$36*($A477-Parameters!$F$35),Parameters!$E$34*Parameters!$F$34+Parameters!$E$35*(Parameters!$F$35-Parameters!$F$34)+Parameters!$E$36*(Parameters!$F$36-Parameters!$F$35)+Parameters!$E$37*($A477-Parameters!$F$36)))),_xlfn.IFS($A477&lt;=Parameters!$F$34,Parameters!$E$34*$A477,$A477&lt;=Parameters!$F$35,Parameters!$E$35*$A477,$A477&lt;=Parameters!$F$36,Parameters!$E$36*$A477,$A477&gt;Parameters!$F$36,Parameters!$E$37*$A477))</f>
        <v>64519.88</v>
      </c>
      <c r="O477" s="290">
        <f t="shared" si="242"/>
        <v>136.69466101694914</v>
      </c>
      <c r="P477" s="290" cm="1">
        <f t="array" ref="P477">IF(Parameters!$D$55="No",IF($A477&lt;=Parameters!$F$39,Parameters!$E$39*$A477,IF($A477&lt;=Parameters!$F$40,Parameters!$E$39*Parameters!$F$39+Parameters!$E$40*($A477-Parameters!$F$39),IF($A477&lt;=Parameters!$F$41,Parameters!$E$39*Parameters!$F$39+Parameters!$E$40*(Parameters!$F$40-Parameters!$F$39)+Parameters!$E$41*($A477-Parameters!$F$40),Parameters!$E$39*Parameters!$F$39+Parameters!$E$40*(Parameters!$F$40-Parameters!$F$39)+Parameters!$E$41*(Parameters!$F$41-Parameters!$F$40)+Parameters!$E$42*($A477-Parameters!$F$41)))),_xlfn.IFS($A477&lt;=Parameters!$F$39,Parameters!$E$39*$A477,$A477&lt;=Parameters!$F$40,Parameters!$E$40*$A477,$A477&lt;=Parameters!$F$41,Parameters!$E$41*$A477,$A477&gt;Parameters!$F$41,Parameters!$E$42*$A477))</f>
        <v>68701.62</v>
      </c>
      <c r="Q477" s="290">
        <f t="shared" si="243"/>
        <v>145.55427966101695</v>
      </c>
      <c r="R477" s="290" cm="1">
        <f t="array" ref="R477">IF(Parameters!$E$55="No",IF($A477&lt;=Parameters!$H$23,Parameters!$G$23*$A477,IF($A477&lt;=Parameters!$H$24,Parameters!$G$23*Parameters!$H$23+Parameters!$G$24*($A477-Parameters!$H$23),IF($A477&lt;=Parameters!$H$25,Parameters!$G$23*Parameters!$H$23+Parameters!$G$24*(Parameters!$H$24-Parameters!$H$23)+Parameters!$G$25*($A477-Parameters!$H$24),Parameters!$G$23*Parameters!$H$23+Parameters!$G$24*(Parameters!$H$24-Parameters!$H$23)+Parameters!$G$25*(Parameters!$H$25-Parameters!$H$24)+Parameters!$G$26*($A477-Parameters!$H$25)))),_xlfn.IFS($A477&lt;=Parameters!$H$23,Parameters!$G$23*$A477,$A477&lt;=Parameters!$H$24,Parameters!$G$24*$A477,$A477&lt;=Parameters!$H$25,Parameters!$G$25*$A477,$A477&gt;Parameters!$H$25,Parameters!$G$26*$A477))</f>
        <v>50827.28</v>
      </c>
      <c r="S477" s="290">
        <f t="shared" si="219"/>
        <v>107.68491525423728</v>
      </c>
      <c r="T477" s="290" cm="1">
        <f t="array" ref="T477">IF(Parameters!$E$55="No",IF($A477&lt;=Parameters!$H$28,Parameters!$G$28*$A477,IF($A477&lt;=Parameters!$H$29,Parameters!$G$28*Parameters!$H$28+Parameters!$G$29*($A477-Parameters!$H$28),IF($A477&lt;=Parameters!$H$30,Parameters!$G$28*Parameters!$H$28+Parameters!$G$29*(Parameters!$H$29-Parameters!$H$28)+Parameters!$G$30*($A477-Parameters!$H$29),Parameters!$G$28*Parameters!$H$28+Parameters!$G$29*(Parameters!$H$29-Parameters!$H$28)+Parameters!$G$30*(Parameters!$H$30-Parameters!$H$29)+Parameters!$G$31*($A477-Parameters!$H$30)))),_xlfn.IFS($A477&lt;=Parameters!$H$28,Parameters!$G$28*$A477,$A477&lt;=Parameters!$H$29,Parameters!$G$29*$A477,$A477&lt;=Parameters!$H$30,Parameters!$G$30*$A477,$A477&gt;Parameters!$H$30,Parameters!$G$31*$A477))</f>
        <v>62702.420000000006</v>
      </c>
      <c r="U477" s="290">
        <f t="shared" si="220"/>
        <v>132.84411016949153</v>
      </c>
      <c r="V477" s="290" cm="1">
        <f t="array" ref="V477">IF(Parameters!$E$55="No",IF($A477&lt;=Parameters!$H$34,Parameters!$G$34*$A477,IF($A477&lt;=Parameters!$H$35,Parameters!$G$34*Parameters!$H$34+Parameters!$G$35*($A477-Parameters!$H$34),IF($A477&lt;=Parameters!$H$36,Parameters!$G$34*Parameters!$H$34+Parameters!$G$35*(Parameters!$H$35-Parameters!$H$34)+Parameters!$G$36*($A477-Parameters!$H$35),Parameters!$G$34*Parameters!$H$34+Parameters!$G$35*(Parameters!$H$35-Parameters!$H$34)+Parameters!$G$36*(Parameters!$H$36-Parameters!$H$35)+Parameters!$G$37*($A477-Parameters!$H$36)))),_xlfn.IFS($A477&lt;=Parameters!$H$34,Parameters!$G$34*$A477,$A477&lt;=Parameters!$H$35,Parameters!$G$35*$A477,$A477&lt;=Parameters!$H$36,Parameters!$G$36*$A477,$A477&gt;Parameters!$H$36,Parameters!$G$37*$A477))</f>
        <v>64519.88</v>
      </c>
      <c r="W477" s="290">
        <f t="shared" si="244"/>
        <v>136.69466101694914</v>
      </c>
      <c r="X477" s="290" cm="1">
        <f t="array" ref="X477">IF(Parameters!$E$55="No",IF($A477&lt;=Parameters!$H$39,Parameters!$G$39*$A477,IF($A477&lt;=Parameters!$H$40,Parameters!$G$39*Parameters!$H$39+Parameters!$G$40*($A477-Parameters!$H$39),IF($A477&lt;=Parameters!$H$41,Parameters!$G$39*Parameters!$H$39+Parameters!$G$40*(Parameters!$H$40-Parameters!$H$39)+Parameters!$G$41*($A477-Parameters!$H$40),Parameters!$G$39*Parameters!$H$39+Parameters!$G$40*(Parameters!$H$40-Parameters!$H$39)+Parameters!$G$41*(Parameters!$H$41-Parameters!$H$40)+Parameters!$G$42*($A477-Parameters!$H$41)))),_xlfn.IFS($A477&lt;=Parameters!$H$39,Parameters!$G$39*$A477,$A477&lt;=Parameters!$H$40,Parameters!$G$40*$A477,$A477&lt;=Parameters!$H$41,Parameters!$G$41*$A477,$A477&gt;Parameters!$H$41,Parameters!$G$42*$A477))</f>
        <v>68701.62</v>
      </c>
      <c r="Y477" s="290">
        <f t="shared" si="245"/>
        <v>145.55427966101695</v>
      </c>
      <c r="Z477" s="290" cm="1">
        <f t="array" ref="Z477">IF(Parameters!$F$55="No",IF($A477&lt;=Parameters!$J$23,Parameters!$I$23*$A477,IF($A477&lt;=Parameters!$J$24,Parameters!$I$23*Parameters!$J$23+Parameters!$I$24*($A477-Parameters!$J$23),IF($A477&lt;=Parameters!$J$25,Parameters!$I$23*Parameters!$J$23+Parameters!$I$24*(Parameters!$J$24-Parameters!$J$23)+Parameters!$I$25*($A477-Parameters!$J$24),Parameters!$I$23*Parameters!$J$23+Parameters!$I$24*(Parameters!$J$24-Parameters!$J$23)+Parameters!$I$25*(Parameters!$J$25-Parameters!$J$24)+Parameters!$I$26*($A477-Parameters!$J$25)))),_xlfn.IFS($A477&lt;=Parameters!$J$23,Parameters!$I$23*$A477,$A477&lt;=Parameters!$J$24,Parameters!$I$24*$A477,$A477&lt;=Parameters!$J$25,Parameters!$I$25*$A477,$A477&gt;Parameters!$J$25,Parameters!$I$26*$A477))</f>
        <v>50827.28</v>
      </c>
      <c r="AA477" s="290">
        <f t="shared" si="221"/>
        <v>107.68491525423728</v>
      </c>
      <c r="AB477" s="290" cm="1">
        <f t="array" ref="AB477">IF(Parameters!$F$55="No",IF($A477&lt;=Parameters!$J$28,Parameters!$I$28*$A477,IF($A477&lt;=Parameters!$J$29,Parameters!$I$28*Parameters!$J$28+Parameters!$I$29*($A477-Parameters!$J$28),IF($A477&lt;=Parameters!$J$30,Parameters!$I$28*Parameters!$J$28+Parameters!$I$29*(Parameters!$J$29-Parameters!$J$28)+Parameters!$I$30*($A477-Parameters!$J$29),Parameters!$I$28*Parameters!$J$28+Parameters!$I$29*(Parameters!$J$29-Parameters!$J$28)+Parameters!$I$30*(Parameters!$J$30-Parameters!$J$29)+Parameters!$I$31*($A477-Parameters!$J$30)))),_xlfn.IFS($A477&lt;=Parameters!$J$28,Parameters!$I$28*$A477,$A477&lt;=Parameters!$J$29,Parameters!$I$29*$A477,$A477&lt;=Parameters!$J$30,Parameters!$I$30*$A477,$A477&gt;Parameters!$J$30,Parameters!$I$31*$A477))</f>
        <v>62702.420000000006</v>
      </c>
      <c r="AC477" s="290">
        <f t="shared" si="222"/>
        <v>132.84411016949153</v>
      </c>
      <c r="AD477" s="290" cm="1">
        <f t="array" ref="AD477">IF(Parameters!$F$55="No",IF($A477&lt;=Parameters!$J$34,Parameters!$I$34*$A477,IF($A477&lt;=Parameters!$J$35,Parameters!$I$34*Parameters!$J$34+Parameters!$I$35*($A477-Parameters!$J$34),IF($A477&lt;=Parameters!$J$36,Parameters!$I$34*Parameters!$J$34+Parameters!$I$35*(Parameters!$J$35-Parameters!$J$34)+Parameters!$I$36*($A477-Parameters!$J$35),Parameters!$I$34*Parameters!$J$34+Parameters!$I$35*(Parameters!$J$35-Parameters!$J$34)+Parameters!$I$36*(Parameters!$J$36-Parameters!$J$35)+Parameters!$I$37*($A477-Parameters!$J$36)))),_xlfn.IFS($A477&lt;=Parameters!$J$34,Parameters!$I$34*$A477,$A477&lt;=Parameters!$J$35,Parameters!$I$35*$A477,$A477&lt;=Parameters!$J$36,Parameters!$I$36*$A477,$A477&gt;Parameters!$J$36,Parameters!$I$37*$A477))</f>
        <v>64519.88</v>
      </c>
      <c r="AE477" s="290">
        <f t="shared" si="246"/>
        <v>136.69466101694914</v>
      </c>
      <c r="AF477" s="290" cm="1">
        <f t="array" ref="AF477">IF(Parameters!$F$55="No",IF($A477&lt;=Parameters!$J$39,Parameters!$I$39*$A477,IF($A477&lt;=Parameters!$J$40,Parameters!$I$39*Parameters!$J$39+Parameters!$I$40*($A477-Parameters!$J$39),IF($A477&lt;=Parameters!$J$41,Parameters!$I$39*Parameters!$J$39+Parameters!$I$40*(Parameters!$J$40-Parameters!$J$39)+Parameters!$I$41*($A477-Parameters!$J$40),Parameters!$I$39*Parameters!$J$39+Parameters!$I$40*(Parameters!$J$40-Parameters!$J$39)+Parameters!$I$41*(Parameters!$J$41-Parameters!$J$40)+Parameters!$I$42*($A477-Parameters!$J$41)))),_xlfn.IFS($A477&lt;=Parameters!$J$39,Parameters!$I$39*$A477,$A477&lt;=Parameters!$J$40,Parameters!$I$40*$A477,$A477&lt;=Parameters!$J$41,Parameters!$I$41*$A477,$A477&gt;Parameters!$J$41,Parameters!$I$42*$A477))</f>
        <v>68701.62</v>
      </c>
      <c r="AG477" s="290">
        <f t="shared" si="247"/>
        <v>145.55427966101695</v>
      </c>
      <c r="AI477" s="428">
        <f t="shared" si="223"/>
        <v>136.48999999999796</v>
      </c>
      <c r="AJ477" s="428">
        <f t="shared" si="224"/>
        <v>159.36000000000058</v>
      </c>
      <c r="AK477" s="428">
        <f t="shared" si="225"/>
        <v>143.54000000000087</v>
      </c>
      <c r="AL477" s="428">
        <f t="shared" si="226"/>
        <v>158.45999999999185</v>
      </c>
      <c r="AM477" s="428">
        <f t="shared" si="227"/>
        <v>136.48999999999796</v>
      </c>
      <c r="AN477" s="428">
        <f t="shared" si="228"/>
        <v>159.36000000000058</v>
      </c>
      <c r="AO477" s="428">
        <f t="shared" si="229"/>
        <v>143.54000000000087</v>
      </c>
      <c r="AP477" s="428">
        <f t="shared" si="230"/>
        <v>158.45999999999185</v>
      </c>
      <c r="AQ477" s="428">
        <f t="shared" si="231"/>
        <v>136.48999999999796</v>
      </c>
      <c r="AR477" s="428">
        <f t="shared" si="232"/>
        <v>159.36000000000058</v>
      </c>
      <c r="AS477" s="428">
        <f t="shared" si="233"/>
        <v>143.54000000000087</v>
      </c>
      <c r="AT477" s="428">
        <f t="shared" si="234"/>
        <v>158.45999999999185</v>
      </c>
      <c r="AU477" s="428">
        <f t="shared" si="235"/>
        <v>136.48999999999796</v>
      </c>
      <c r="AV477" s="428">
        <f t="shared" si="236"/>
        <v>159.36000000000058</v>
      </c>
      <c r="AW477" s="428">
        <f t="shared" si="237"/>
        <v>143.54000000000087</v>
      </c>
      <c r="AX477" s="428">
        <f t="shared" si="238"/>
        <v>158.45999999999185</v>
      </c>
    </row>
    <row r="478">
      <c r="A478" s="413">
        <v>473</v>
      </c>
      <c r="B478" s="290" cm="1">
        <f t="array" ref="B478">IF(Parameters!$C$55="No",IF($A478&lt;=Parameters!$D$23,Parameters!$C$23*$A478,IF($A478&lt;=Parameters!$D$24,Parameters!$C$23*Parameters!$D$23+Parameters!$C$24*($A478-Parameters!$D$23),IF($A478&lt;=Parameters!$D$25,Parameters!$C$23*Parameters!$D$23+Parameters!$C$24*(Parameters!$D$24-Parameters!$D$23)+Parameters!$C$25*($A478-Parameters!$D$24),Parameters!$C$23*Parameters!$D$23+Parameters!$C$24*(Parameters!$D$24-Parameters!$D$23)+Parameters!$C$25*(Parameters!$D$25-Parameters!$D$24)+Parameters!$C$26*($A478-Parameters!$D$25)))),_xlfn.IFS($A478&lt;=Parameters!$D$23,Parameters!$C$23*$A478,$A478&lt;=Parameters!$D$24,Parameters!$C$24*$A478,$A478&lt;=Parameters!$D$25,Parameters!$C$25*$A478,$A478&gt;Parameters!$D$25,Parameters!$C$26*$A478))</f>
        <v>50963.770000000004</v>
      </c>
      <c r="C478" s="290">
        <f t="shared" si="239"/>
        <v>107.74581395348838</v>
      </c>
      <c r="D478" s="290" cm="1">
        <f t="array" ref="D478">IF(Parameters!$C$55="No",IF($A478&lt;=Parameters!$D$28,Parameters!$C$28*$A478,IF($A478&lt;=Parameters!$D$29,Parameters!$C$28*Parameters!$D$28+Parameters!$C$29*($A478-Parameters!$D$28),IF($A478&lt;=Parameters!$D$30,Parameters!$C$28*Parameters!$D$28+Parameters!$C$29*(Parameters!$D$29-Parameters!$D$28)+Parameters!$C$30*($A478-Parameters!$D$29),Parameters!$C$28*Parameters!$D$28+Parameters!$C$29*(Parameters!$D$29-Parameters!$D$28)+Parameters!$C$30*(Parameters!$D$30-Parameters!$D$29)+Parameters!$C$31*($A478-Parameters!$D$30)))),_xlfn.IFS($A478&lt;=Parameters!$D$28,Parameters!$C$28*$A478,$A478&lt;=Parameters!$D$29,Parameters!$C$29*$A478,$A478&lt;=Parameters!$D$30,Parameters!$C$30*$A478,$A478&gt;Parameters!$D$30,Parameters!$C$31*$A478))</f>
        <v>62861.780000000006</v>
      </c>
      <c r="E478" s="290">
        <f t="shared" si="239"/>
        <v>132.90016913319241</v>
      </c>
      <c r="F478" s="290" cm="1">
        <f t="array" ref="F478">IF(Parameters!$C$55="No",IF($A478&lt;=Parameters!$D$34,Parameters!$C$34*$A478,IF($A478&lt;=Parameters!$D$35,Parameters!$C$34*Parameters!$D$34+Parameters!$C$35*($A478-Parameters!$D$34),IF($A478&lt;=Parameters!$D$36,Parameters!$C$34*Parameters!$D$34+Parameters!$C$35*(Parameters!$D$35-Parameters!$D$34)+Parameters!$C$36*($A478-Parameters!$D$35),Parameters!$C$34*Parameters!$D$34+Parameters!$C$35*(Parameters!$D$35-Parameters!$D$34)+Parameters!$C$36*(Parameters!$D$36-Parameters!$D$35)+Parameters!$C$37*($A478-Parameters!$D$36)))),_xlfn.IFS($A478&lt;=Parameters!$D$34,Parameters!$C$34*$A478,$A478&lt;=Parameters!$D$35,Parameters!$C$35*$A478,$A478&lt;=Parameters!$D$36,Parameters!$C$36*$A478,$A478&gt;Parameters!$D$36,Parameters!$C$37*$A478))</f>
        <v>64663.42</v>
      </c>
      <c r="G478" s="290">
        <f t="shared" si="240"/>
        <v>136.709133192389</v>
      </c>
      <c r="H478" s="290" cm="1">
        <f t="array" ref="H478">IF(Parameters!$C$55="No",IF($A478&lt;=Parameters!$D$39,Parameters!$C$39*$A478,IF($A478&lt;=Parameters!$D$40,Parameters!$C$39*Parameters!$D$39+Parameters!$C$40*($A478-Parameters!$D$39),IF($A478&lt;=Parameters!$D$41,Parameters!$C$39*Parameters!$D$39+Parameters!$C$40*(Parameters!$D$40-Parameters!$D$39)+Parameters!$C$41*($A478-Parameters!$D$40),Parameters!$C$39*Parameters!$D$39+Parameters!$C$40*(Parameters!$D$40-Parameters!$D$39)+Parameters!$C$41*(Parameters!$D$41-Parameters!$D$40)+Parameters!$C$42*($A478-Parameters!$D$41)))),_xlfn.IFS($A478&lt;=Parameters!$D$39,Parameters!$C$39*$A478,$A478&lt;=Parameters!$D$40,Parameters!$C$40*$A478,$A478&lt;=Parameters!$D$41,Parameters!$C$41*$A478,$A478&gt;Parameters!$D$41,Parameters!$C$42*$A478))</f>
        <v>68860.08</v>
      </c>
      <c r="I478" s="290">
        <f t="shared" si="241"/>
        <v>145.58156448202959</v>
      </c>
      <c r="J478" s="290" cm="1">
        <f t="array" ref="J478">IF(Parameters!$D$55="No",IF($A478&lt;=Parameters!$F$23,Parameters!$E$23*$A478,IF($A478&lt;=Parameters!$F$24,Parameters!$E$23*Parameters!$F$23+Parameters!$E$24*($A478-Parameters!$F$23),IF($A478&lt;=Parameters!$F$25,Parameters!$E$23*Parameters!$F$23+Parameters!$E$24*(Parameters!$F$24-Parameters!$F$23)+Parameters!$E$25*($A478-Parameters!$F$24),Parameters!$E$23*Parameters!$F$23+Parameters!$E$24*(Parameters!$F$24-Parameters!$F$23)+Parameters!$E$25*(Parameters!$F$25-Parameters!$F$24)+Parameters!$E$26*($A478-Parameters!$F$25)))),_xlfn.IFS($A478&lt;=Parameters!$F$23,Parameters!$E$23*$A478,$A478&lt;=Parameters!$F$24,Parameters!$E$24*$A478,$A478&lt;=Parameters!$F$25,Parameters!$E$25*$A478,$A478&gt;Parameters!$F$25,Parameters!$E$26*$A478))</f>
        <v>50963.770000000004</v>
      </c>
      <c r="K478" s="290">
        <f t="shared" si="217"/>
        <v>107.74581395348838</v>
      </c>
      <c r="L478" s="290" cm="1">
        <f t="array" ref="L478">IF(Parameters!$D$55="No",IF($A478&lt;=Parameters!$F$28,Parameters!$E$28*$A478,IF($A478&lt;=Parameters!$F$29,Parameters!$E$28*Parameters!$F$28+Parameters!$E$29*($A478-Parameters!$F$28),IF($A478&lt;=Parameters!$F$30,Parameters!$E$28*Parameters!$F$28+Parameters!$E$29*(Parameters!$F$29-Parameters!$F$28)+Parameters!$E$30*($A478-Parameters!$F$29),Parameters!$E$28*Parameters!$F$28+Parameters!$E$29*(Parameters!$F$29-Parameters!$F$28)+Parameters!$E$30*(Parameters!$F$30-Parameters!$F$29)+Parameters!$E$31*($A478-Parameters!$F$30)))),_xlfn.IFS($A478&lt;=Parameters!$F$28,Parameters!$E$28*$A478,$A478&lt;=Parameters!$F$29,Parameters!$E$29*$A478,$A478&lt;=Parameters!$F$30,Parameters!$E$30*$A478,$A478&gt;Parameters!$F$30,Parameters!$E$31*$A478))</f>
        <v>62861.780000000006</v>
      </c>
      <c r="M478" s="290">
        <f t="shared" si="218"/>
        <v>132.90016913319241</v>
      </c>
      <c r="N478" s="290" cm="1">
        <f t="array" ref="N478">IF(Parameters!$D$55="No",IF($A478&lt;=Parameters!$F$34,Parameters!$E$34*$A478,IF($A478&lt;=Parameters!$F$35,Parameters!$E$34*Parameters!$F$34+Parameters!$E$35*($A478-Parameters!$F$34),IF($A478&lt;=Parameters!$F$36,Parameters!$E$34*Parameters!$F$34+Parameters!$E$35*(Parameters!$F$35-Parameters!$F$34)+Parameters!$E$36*($A478-Parameters!$F$35),Parameters!$E$34*Parameters!$F$34+Parameters!$E$35*(Parameters!$F$35-Parameters!$F$34)+Parameters!$E$36*(Parameters!$F$36-Parameters!$F$35)+Parameters!$E$37*($A478-Parameters!$F$36)))),_xlfn.IFS($A478&lt;=Parameters!$F$34,Parameters!$E$34*$A478,$A478&lt;=Parameters!$F$35,Parameters!$E$35*$A478,$A478&lt;=Parameters!$F$36,Parameters!$E$36*$A478,$A478&gt;Parameters!$F$36,Parameters!$E$37*$A478))</f>
        <v>64663.42</v>
      </c>
      <c r="O478" s="290">
        <f t="shared" si="242"/>
        <v>136.709133192389</v>
      </c>
      <c r="P478" s="290" cm="1">
        <f t="array" ref="P478">IF(Parameters!$D$55="No",IF($A478&lt;=Parameters!$F$39,Parameters!$E$39*$A478,IF($A478&lt;=Parameters!$F$40,Parameters!$E$39*Parameters!$F$39+Parameters!$E$40*($A478-Parameters!$F$39),IF($A478&lt;=Parameters!$F$41,Parameters!$E$39*Parameters!$F$39+Parameters!$E$40*(Parameters!$F$40-Parameters!$F$39)+Parameters!$E$41*($A478-Parameters!$F$40),Parameters!$E$39*Parameters!$F$39+Parameters!$E$40*(Parameters!$F$40-Parameters!$F$39)+Parameters!$E$41*(Parameters!$F$41-Parameters!$F$40)+Parameters!$E$42*($A478-Parameters!$F$41)))),_xlfn.IFS($A478&lt;=Parameters!$F$39,Parameters!$E$39*$A478,$A478&lt;=Parameters!$F$40,Parameters!$E$40*$A478,$A478&lt;=Parameters!$F$41,Parameters!$E$41*$A478,$A478&gt;Parameters!$F$41,Parameters!$E$42*$A478))</f>
        <v>68860.08</v>
      </c>
      <c r="Q478" s="290">
        <f t="shared" si="243"/>
        <v>145.58156448202959</v>
      </c>
      <c r="R478" s="290" cm="1">
        <f t="array" ref="R478">IF(Parameters!$E$55="No",IF($A478&lt;=Parameters!$H$23,Parameters!$G$23*$A478,IF($A478&lt;=Parameters!$H$24,Parameters!$G$23*Parameters!$H$23+Parameters!$G$24*($A478-Parameters!$H$23),IF($A478&lt;=Parameters!$H$25,Parameters!$G$23*Parameters!$H$23+Parameters!$G$24*(Parameters!$H$24-Parameters!$H$23)+Parameters!$G$25*($A478-Parameters!$H$24),Parameters!$G$23*Parameters!$H$23+Parameters!$G$24*(Parameters!$H$24-Parameters!$H$23)+Parameters!$G$25*(Parameters!$H$25-Parameters!$H$24)+Parameters!$G$26*($A478-Parameters!$H$25)))),_xlfn.IFS($A478&lt;=Parameters!$H$23,Parameters!$G$23*$A478,$A478&lt;=Parameters!$H$24,Parameters!$G$24*$A478,$A478&lt;=Parameters!$H$25,Parameters!$G$25*$A478,$A478&gt;Parameters!$H$25,Parameters!$G$26*$A478))</f>
        <v>50963.770000000004</v>
      </c>
      <c r="S478" s="290">
        <f t="shared" si="219"/>
        <v>107.74581395348838</v>
      </c>
      <c r="T478" s="290" cm="1">
        <f t="array" ref="T478">IF(Parameters!$E$55="No",IF($A478&lt;=Parameters!$H$28,Parameters!$G$28*$A478,IF($A478&lt;=Parameters!$H$29,Parameters!$G$28*Parameters!$H$28+Parameters!$G$29*($A478-Parameters!$H$28),IF($A478&lt;=Parameters!$H$30,Parameters!$G$28*Parameters!$H$28+Parameters!$G$29*(Parameters!$H$29-Parameters!$H$28)+Parameters!$G$30*($A478-Parameters!$H$29),Parameters!$G$28*Parameters!$H$28+Parameters!$G$29*(Parameters!$H$29-Parameters!$H$28)+Parameters!$G$30*(Parameters!$H$30-Parameters!$H$29)+Parameters!$G$31*($A478-Parameters!$H$30)))),_xlfn.IFS($A478&lt;=Parameters!$H$28,Parameters!$G$28*$A478,$A478&lt;=Parameters!$H$29,Parameters!$G$29*$A478,$A478&lt;=Parameters!$H$30,Parameters!$G$30*$A478,$A478&gt;Parameters!$H$30,Parameters!$G$31*$A478))</f>
        <v>62861.780000000006</v>
      </c>
      <c r="U478" s="290">
        <f t="shared" si="220"/>
        <v>132.90016913319241</v>
      </c>
      <c r="V478" s="290" cm="1">
        <f t="array" ref="V478">IF(Parameters!$E$55="No",IF($A478&lt;=Parameters!$H$34,Parameters!$G$34*$A478,IF($A478&lt;=Parameters!$H$35,Parameters!$G$34*Parameters!$H$34+Parameters!$G$35*($A478-Parameters!$H$34),IF($A478&lt;=Parameters!$H$36,Parameters!$G$34*Parameters!$H$34+Parameters!$G$35*(Parameters!$H$35-Parameters!$H$34)+Parameters!$G$36*($A478-Parameters!$H$35),Parameters!$G$34*Parameters!$H$34+Parameters!$G$35*(Parameters!$H$35-Parameters!$H$34)+Parameters!$G$36*(Parameters!$H$36-Parameters!$H$35)+Parameters!$G$37*($A478-Parameters!$H$36)))),_xlfn.IFS($A478&lt;=Parameters!$H$34,Parameters!$G$34*$A478,$A478&lt;=Parameters!$H$35,Parameters!$G$35*$A478,$A478&lt;=Parameters!$H$36,Parameters!$G$36*$A478,$A478&gt;Parameters!$H$36,Parameters!$G$37*$A478))</f>
        <v>64663.42</v>
      </c>
      <c r="W478" s="290">
        <f t="shared" si="244"/>
        <v>136.709133192389</v>
      </c>
      <c r="X478" s="290" cm="1">
        <f t="array" ref="X478">IF(Parameters!$E$55="No",IF($A478&lt;=Parameters!$H$39,Parameters!$G$39*$A478,IF($A478&lt;=Parameters!$H$40,Parameters!$G$39*Parameters!$H$39+Parameters!$G$40*($A478-Parameters!$H$39),IF($A478&lt;=Parameters!$H$41,Parameters!$G$39*Parameters!$H$39+Parameters!$G$40*(Parameters!$H$40-Parameters!$H$39)+Parameters!$G$41*($A478-Parameters!$H$40),Parameters!$G$39*Parameters!$H$39+Parameters!$G$40*(Parameters!$H$40-Parameters!$H$39)+Parameters!$G$41*(Parameters!$H$41-Parameters!$H$40)+Parameters!$G$42*($A478-Parameters!$H$41)))),_xlfn.IFS($A478&lt;=Parameters!$H$39,Parameters!$G$39*$A478,$A478&lt;=Parameters!$H$40,Parameters!$G$40*$A478,$A478&lt;=Parameters!$H$41,Parameters!$G$41*$A478,$A478&gt;Parameters!$H$41,Parameters!$G$42*$A478))</f>
        <v>68860.08</v>
      </c>
      <c r="Y478" s="290">
        <f t="shared" si="245"/>
        <v>145.58156448202959</v>
      </c>
      <c r="Z478" s="290" cm="1">
        <f t="array" ref="Z478">IF(Parameters!$F$55="No",IF($A478&lt;=Parameters!$J$23,Parameters!$I$23*$A478,IF($A478&lt;=Parameters!$J$24,Parameters!$I$23*Parameters!$J$23+Parameters!$I$24*($A478-Parameters!$J$23),IF($A478&lt;=Parameters!$J$25,Parameters!$I$23*Parameters!$J$23+Parameters!$I$24*(Parameters!$J$24-Parameters!$J$23)+Parameters!$I$25*($A478-Parameters!$J$24),Parameters!$I$23*Parameters!$J$23+Parameters!$I$24*(Parameters!$J$24-Parameters!$J$23)+Parameters!$I$25*(Parameters!$J$25-Parameters!$J$24)+Parameters!$I$26*($A478-Parameters!$J$25)))),_xlfn.IFS($A478&lt;=Parameters!$J$23,Parameters!$I$23*$A478,$A478&lt;=Parameters!$J$24,Parameters!$I$24*$A478,$A478&lt;=Parameters!$J$25,Parameters!$I$25*$A478,$A478&gt;Parameters!$J$25,Parameters!$I$26*$A478))</f>
        <v>50963.770000000004</v>
      </c>
      <c r="AA478" s="290">
        <f t="shared" si="221"/>
        <v>107.74581395348838</v>
      </c>
      <c r="AB478" s="290" cm="1">
        <f t="array" ref="AB478">IF(Parameters!$F$55="No",IF($A478&lt;=Parameters!$J$28,Parameters!$I$28*$A478,IF($A478&lt;=Parameters!$J$29,Parameters!$I$28*Parameters!$J$28+Parameters!$I$29*($A478-Parameters!$J$28),IF($A478&lt;=Parameters!$J$30,Parameters!$I$28*Parameters!$J$28+Parameters!$I$29*(Parameters!$J$29-Parameters!$J$28)+Parameters!$I$30*($A478-Parameters!$J$29),Parameters!$I$28*Parameters!$J$28+Parameters!$I$29*(Parameters!$J$29-Parameters!$J$28)+Parameters!$I$30*(Parameters!$J$30-Parameters!$J$29)+Parameters!$I$31*($A478-Parameters!$J$30)))),_xlfn.IFS($A478&lt;=Parameters!$J$28,Parameters!$I$28*$A478,$A478&lt;=Parameters!$J$29,Parameters!$I$29*$A478,$A478&lt;=Parameters!$J$30,Parameters!$I$30*$A478,$A478&gt;Parameters!$J$30,Parameters!$I$31*$A478))</f>
        <v>62861.780000000006</v>
      </c>
      <c r="AC478" s="290">
        <f t="shared" si="222"/>
        <v>132.90016913319241</v>
      </c>
      <c r="AD478" s="290" cm="1">
        <f t="array" ref="AD478">IF(Parameters!$F$55="No",IF($A478&lt;=Parameters!$J$34,Parameters!$I$34*$A478,IF($A478&lt;=Parameters!$J$35,Parameters!$I$34*Parameters!$J$34+Parameters!$I$35*($A478-Parameters!$J$34),IF($A478&lt;=Parameters!$J$36,Parameters!$I$34*Parameters!$J$34+Parameters!$I$35*(Parameters!$J$35-Parameters!$J$34)+Parameters!$I$36*($A478-Parameters!$J$35),Parameters!$I$34*Parameters!$J$34+Parameters!$I$35*(Parameters!$J$35-Parameters!$J$34)+Parameters!$I$36*(Parameters!$J$36-Parameters!$J$35)+Parameters!$I$37*($A478-Parameters!$J$36)))),_xlfn.IFS($A478&lt;=Parameters!$J$34,Parameters!$I$34*$A478,$A478&lt;=Parameters!$J$35,Parameters!$I$35*$A478,$A478&lt;=Parameters!$J$36,Parameters!$I$36*$A478,$A478&gt;Parameters!$J$36,Parameters!$I$37*$A478))</f>
        <v>64663.42</v>
      </c>
      <c r="AE478" s="290">
        <f t="shared" si="246"/>
        <v>136.709133192389</v>
      </c>
      <c r="AF478" s="290" cm="1">
        <f t="array" ref="AF478">IF(Parameters!$F$55="No",IF($A478&lt;=Parameters!$J$39,Parameters!$I$39*$A478,IF($A478&lt;=Parameters!$J$40,Parameters!$I$39*Parameters!$J$39+Parameters!$I$40*($A478-Parameters!$J$39),IF($A478&lt;=Parameters!$J$41,Parameters!$I$39*Parameters!$J$39+Parameters!$I$40*(Parameters!$J$40-Parameters!$J$39)+Parameters!$I$41*($A478-Parameters!$J$40),Parameters!$I$39*Parameters!$J$39+Parameters!$I$40*(Parameters!$J$40-Parameters!$J$39)+Parameters!$I$41*(Parameters!$J$41-Parameters!$J$40)+Parameters!$I$42*($A478-Parameters!$J$41)))),_xlfn.IFS($A478&lt;=Parameters!$J$39,Parameters!$I$39*$A478,$A478&lt;=Parameters!$J$40,Parameters!$I$40*$A478,$A478&lt;=Parameters!$J$41,Parameters!$I$41*$A478,$A478&gt;Parameters!$J$41,Parameters!$I$42*$A478))</f>
        <v>68860.08</v>
      </c>
      <c r="AG478" s="290">
        <f t="shared" si="247"/>
        <v>145.58156448202959</v>
      </c>
      <c r="AI478" s="428">
        <f t="shared" si="223"/>
        <v>136.49000000000524</v>
      </c>
      <c r="AJ478" s="428">
        <f t="shared" si="224"/>
        <v>159.36000000000058</v>
      </c>
      <c r="AK478" s="428">
        <f t="shared" si="225"/>
        <v>143.54000000000087</v>
      </c>
      <c r="AL478" s="428">
        <f t="shared" si="226"/>
        <v>158.4600000000064</v>
      </c>
      <c r="AM478" s="428">
        <f t="shared" si="227"/>
        <v>136.49000000000524</v>
      </c>
      <c r="AN478" s="428">
        <f t="shared" si="228"/>
        <v>159.36000000000058</v>
      </c>
      <c r="AO478" s="428">
        <f t="shared" si="229"/>
        <v>143.54000000000087</v>
      </c>
      <c r="AP478" s="428">
        <f t="shared" si="230"/>
        <v>158.4600000000064</v>
      </c>
      <c r="AQ478" s="428">
        <f t="shared" si="231"/>
        <v>136.49000000000524</v>
      </c>
      <c r="AR478" s="428">
        <f t="shared" si="232"/>
        <v>159.36000000000058</v>
      </c>
      <c r="AS478" s="428">
        <f t="shared" si="233"/>
        <v>143.54000000000087</v>
      </c>
      <c r="AT478" s="428">
        <f t="shared" si="234"/>
        <v>158.4600000000064</v>
      </c>
      <c r="AU478" s="428">
        <f t="shared" si="235"/>
        <v>136.49000000000524</v>
      </c>
      <c r="AV478" s="428">
        <f t="shared" si="236"/>
        <v>159.36000000000058</v>
      </c>
      <c r="AW478" s="428">
        <f t="shared" si="237"/>
        <v>143.54000000000087</v>
      </c>
      <c r="AX478" s="428">
        <f t="shared" si="238"/>
        <v>158.4600000000064</v>
      </c>
    </row>
    <row r="479">
      <c r="A479" s="413">
        <v>474</v>
      </c>
      <c r="B479" s="290" cm="1">
        <f t="array" ref="B479">IF(Parameters!$C$55="No",IF($A479&lt;=Parameters!$D$23,Parameters!$C$23*$A479,IF($A479&lt;=Parameters!$D$24,Parameters!$C$23*Parameters!$D$23+Parameters!$C$24*($A479-Parameters!$D$23),IF($A479&lt;=Parameters!$D$25,Parameters!$C$23*Parameters!$D$23+Parameters!$C$24*(Parameters!$D$24-Parameters!$D$23)+Parameters!$C$25*($A479-Parameters!$D$24),Parameters!$C$23*Parameters!$D$23+Parameters!$C$24*(Parameters!$D$24-Parameters!$D$23)+Parameters!$C$25*(Parameters!$D$25-Parameters!$D$24)+Parameters!$C$26*($A479-Parameters!$D$25)))),_xlfn.IFS($A479&lt;=Parameters!$D$23,Parameters!$C$23*$A479,$A479&lt;=Parameters!$D$24,Parameters!$C$24*$A479,$A479&lt;=Parameters!$D$25,Parameters!$C$25*$A479,$A479&gt;Parameters!$D$25,Parameters!$C$26*$A479))</f>
        <v>51100.26</v>
      </c>
      <c r="C479" s="290">
        <f t="shared" si="239"/>
        <v>107.80645569620253</v>
      </c>
      <c r="D479" s="290" cm="1">
        <f t="array" ref="D479">IF(Parameters!$C$55="No",IF($A479&lt;=Parameters!$D$28,Parameters!$C$28*$A479,IF($A479&lt;=Parameters!$D$29,Parameters!$C$28*Parameters!$D$28+Parameters!$C$29*($A479-Parameters!$D$28),IF($A479&lt;=Parameters!$D$30,Parameters!$C$28*Parameters!$D$28+Parameters!$C$29*(Parameters!$D$29-Parameters!$D$28)+Parameters!$C$30*($A479-Parameters!$D$29),Parameters!$C$28*Parameters!$D$28+Parameters!$C$29*(Parameters!$D$29-Parameters!$D$28)+Parameters!$C$30*(Parameters!$D$30-Parameters!$D$29)+Parameters!$C$31*($A479-Parameters!$D$30)))),_xlfn.IFS($A479&lt;=Parameters!$D$28,Parameters!$C$28*$A479,$A479&lt;=Parameters!$D$29,Parameters!$C$29*$A479,$A479&lt;=Parameters!$D$30,Parameters!$C$30*$A479,$A479&gt;Parameters!$D$30,Parameters!$C$31*$A479))</f>
        <v>63021.14</v>
      </c>
      <c r="E479" s="290">
        <f t="shared" si="239"/>
        <v>132.95599156118143</v>
      </c>
      <c r="F479" s="290" cm="1">
        <f t="array" ref="F479">IF(Parameters!$C$55="No",IF($A479&lt;=Parameters!$D$34,Parameters!$C$34*$A479,IF($A479&lt;=Parameters!$D$35,Parameters!$C$34*Parameters!$D$34+Parameters!$C$35*($A479-Parameters!$D$34),IF($A479&lt;=Parameters!$D$36,Parameters!$C$34*Parameters!$D$34+Parameters!$C$35*(Parameters!$D$35-Parameters!$D$34)+Parameters!$C$36*($A479-Parameters!$D$35),Parameters!$C$34*Parameters!$D$34+Parameters!$C$35*(Parameters!$D$35-Parameters!$D$34)+Parameters!$C$36*(Parameters!$D$36-Parameters!$D$35)+Parameters!$C$37*($A479-Parameters!$D$36)))),_xlfn.IFS($A479&lt;=Parameters!$D$34,Parameters!$C$34*$A479,$A479&lt;=Parameters!$D$35,Parameters!$C$35*$A479,$A479&lt;=Parameters!$D$36,Parameters!$C$36*$A479,$A479&gt;Parameters!$D$36,Parameters!$C$37*$A479))</f>
        <v>64806.96</v>
      </c>
      <c r="G479" s="290">
        <f t="shared" si="240"/>
        <v>136.72354430379747</v>
      </c>
      <c r="H479" s="290" cm="1">
        <f t="array" ref="H479">IF(Parameters!$C$55="No",IF($A479&lt;=Parameters!$D$39,Parameters!$C$39*$A479,IF($A479&lt;=Parameters!$D$40,Parameters!$C$39*Parameters!$D$39+Parameters!$C$40*($A479-Parameters!$D$39),IF($A479&lt;=Parameters!$D$41,Parameters!$C$39*Parameters!$D$39+Parameters!$C$40*(Parameters!$D$40-Parameters!$D$39)+Parameters!$C$41*($A479-Parameters!$D$40),Parameters!$C$39*Parameters!$D$39+Parameters!$C$40*(Parameters!$D$40-Parameters!$D$39)+Parameters!$C$41*(Parameters!$D$41-Parameters!$D$40)+Parameters!$C$42*($A479-Parameters!$D$41)))),_xlfn.IFS($A479&lt;=Parameters!$D$39,Parameters!$C$39*$A479,$A479&lt;=Parameters!$D$40,Parameters!$C$40*$A479,$A479&lt;=Parameters!$D$41,Parameters!$C$41*$A479,$A479&gt;Parameters!$D$41,Parameters!$C$42*$A479))</f>
        <v>69018.540000000008</v>
      </c>
      <c r="I479" s="290">
        <f t="shared" si="241"/>
        <v>145.60873417721521</v>
      </c>
      <c r="J479" s="290" cm="1">
        <f t="array" ref="J479">IF(Parameters!$D$55="No",IF($A479&lt;=Parameters!$F$23,Parameters!$E$23*$A479,IF($A479&lt;=Parameters!$F$24,Parameters!$E$23*Parameters!$F$23+Parameters!$E$24*($A479-Parameters!$F$23),IF($A479&lt;=Parameters!$F$25,Parameters!$E$23*Parameters!$F$23+Parameters!$E$24*(Parameters!$F$24-Parameters!$F$23)+Parameters!$E$25*($A479-Parameters!$F$24),Parameters!$E$23*Parameters!$F$23+Parameters!$E$24*(Parameters!$F$24-Parameters!$F$23)+Parameters!$E$25*(Parameters!$F$25-Parameters!$F$24)+Parameters!$E$26*($A479-Parameters!$F$25)))),_xlfn.IFS($A479&lt;=Parameters!$F$23,Parameters!$E$23*$A479,$A479&lt;=Parameters!$F$24,Parameters!$E$24*$A479,$A479&lt;=Parameters!$F$25,Parameters!$E$25*$A479,$A479&gt;Parameters!$F$25,Parameters!$E$26*$A479))</f>
        <v>51100.26</v>
      </c>
      <c r="K479" s="290">
        <f t="shared" si="217"/>
        <v>107.80645569620253</v>
      </c>
      <c r="L479" s="290" cm="1">
        <f t="array" ref="L479">IF(Parameters!$D$55="No",IF($A479&lt;=Parameters!$F$28,Parameters!$E$28*$A479,IF($A479&lt;=Parameters!$F$29,Parameters!$E$28*Parameters!$F$28+Parameters!$E$29*($A479-Parameters!$F$28),IF($A479&lt;=Parameters!$F$30,Parameters!$E$28*Parameters!$F$28+Parameters!$E$29*(Parameters!$F$29-Parameters!$F$28)+Parameters!$E$30*($A479-Parameters!$F$29),Parameters!$E$28*Parameters!$F$28+Parameters!$E$29*(Parameters!$F$29-Parameters!$F$28)+Parameters!$E$30*(Parameters!$F$30-Parameters!$F$29)+Parameters!$E$31*($A479-Parameters!$F$30)))),_xlfn.IFS($A479&lt;=Parameters!$F$28,Parameters!$E$28*$A479,$A479&lt;=Parameters!$F$29,Parameters!$E$29*$A479,$A479&lt;=Parameters!$F$30,Parameters!$E$30*$A479,$A479&gt;Parameters!$F$30,Parameters!$E$31*$A479))</f>
        <v>63021.14</v>
      </c>
      <c r="M479" s="290">
        <f t="shared" si="218"/>
        <v>132.95599156118143</v>
      </c>
      <c r="N479" s="290" cm="1">
        <f t="array" ref="N479">IF(Parameters!$D$55="No",IF($A479&lt;=Parameters!$F$34,Parameters!$E$34*$A479,IF($A479&lt;=Parameters!$F$35,Parameters!$E$34*Parameters!$F$34+Parameters!$E$35*($A479-Parameters!$F$34),IF($A479&lt;=Parameters!$F$36,Parameters!$E$34*Parameters!$F$34+Parameters!$E$35*(Parameters!$F$35-Parameters!$F$34)+Parameters!$E$36*($A479-Parameters!$F$35),Parameters!$E$34*Parameters!$F$34+Parameters!$E$35*(Parameters!$F$35-Parameters!$F$34)+Parameters!$E$36*(Parameters!$F$36-Parameters!$F$35)+Parameters!$E$37*($A479-Parameters!$F$36)))),_xlfn.IFS($A479&lt;=Parameters!$F$34,Parameters!$E$34*$A479,$A479&lt;=Parameters!$F$35,Parameters!$E$35*$A479,$A479&lt;=Parameters!$F$36,Parameters!$E$36*$A479,$A479&gt;Parameters!$F$36,Parameters!$E$37*$A479))</f>
        <v>64806.96</v>
      </c>
      <c r="O479" s="290">
        <f t="shared" si="242"/>
        <v>136.72354430379747</v>
      </c>
      <c r="P479" s="290" cm="1">
        <f t="array" ref="P479">IF(Parameters!$D$55="No",IF($A479&lt;=Parameters!$F$39,Parameters!$E$39*$A479,IF($A479&lt;=Parameters!$F$40,Parameters!$E$39*Parameters!$F$39+Parameters!$E$40*($A479-Parameters!$F$39),IF($A479&lt;=Parameters!$F$41,Parameters!$E$39*Parameters!$F$39+Parameters!$E$40*(Parameters!$F$40-Parameters!$F$39)+Parameters!$E$41*($A479-Parameters!$F$40),Parameters!$E$39*Parameters!$F$39+Parameters!$E$40*(Parameters!$F$40-Parameters!$F$39)+Parameters!$E$41*(Parameters!$F$41-Parameters!$F$40)+Parameters!$E$42*($A479-Parameters!$F$41)))),_xlfn.IFS($A479&lt;=Parameters!$F$39,Parameters!$E$39*$A479,$A479&lt;=Parameters!$F$40,Parameters!$E$40*$A479,$A479&lt;=Parameters!$F$41,Parameters!$E$41*$A479,$A479&gt;Parameters!$F$41,Parameters!$E$42*$A479))</f>
        <v>69018.540000000008</v>
      </c>
      <c r="Q479" s="290">
        <f t="shared" si="243"/>
        <v>145.60873417721521</v>
      </c>
      <c r="R479" s="290" cm="1">
        <f t="array" ref="R479">IF(Parameters!$E$55="No",IF($A479&lt;=Parameters!$H$23,Parameters!$G$23*$A479,IF($A479&lt;=Parameters!$H$24,Parameters!$G$23*Parameters!$H$23+Parameters!$G$24*($A479-Parameters!$H$23),IF($A479&lt;=Parameters!$H$25,Parameters!$G$23*Parameters!$H$23+Parameters!$G$24*(Parameters!$H$24-Parameters!$H$23)+Parameters!$G$25*($A479-Parameters!$H$24),Parameters!$G$23*Parameters!$H$23+Parameters!$G$24*(Parameters!$H$24-Parameters!$H$23)+Parameters!$G$25*(Parameters!$H$25-Parameters!$H$24)+Parameters!$G$26*($A479-Parameters!$H$25)))),_xlfn.IFS($A479&lt;=Parameters!$H$23,Parameters!$G$23*$A479,$A479&lt;=Parameters!$H$24,Parameters!$G$24*$A479,$A479&lt;=Parameters!$H$25,Parameters!$G$25*$A479,$A479&gt;Parameters!$H$25,Parameters!$G$26*$A479))</f>
        <v>51100.26</v>
      </c>
      <c r="S479" s="290">
        <f t="shared" si="219"/>
        <v>107.80645569620253</v>
      </c>
      <c r="T479" s="290" cm="1">
        <f t="array" ref="T479">IF(Parameters!$E$55="No",IF($A479&lt;=Parameters!$H$28,Parameters!$G$28*$A479,IF($A479&lt;=Parameters!$H$29,Parameters!$G$28*Parameters!$H$28+Parameters!$G$29*($A479-Parameters!$H$28),IF($A479&lt;=Parameters!$H$30,Parameters!$G$28*Parameters!$H$28+Parameters!$G$29*(Parameters!$H$29-Parameters!$H$28)+Parameters!$G$30*($A479-Parameters!$H$29),Parameters!$G$28*Parameters!$H$28+Parameters!$G$29*(Parameters!$H$29-Parameters!$H$28)+Parameters!$G$30*(Parameters!$H$30-Parameters!$H$29)+Parameters!$G$31*($A479-Parameters!$H$30)))),_xlfn.IFS($A479&lt;=Parameters!$H$28,Parameters!$G$28*$A479,$A479&lt;=Parameters!$H$29,Parameters!$G$29*$A479,$A479&lt;=Parameters!$H$30,Parameters!$G$30*$A479,$A479&gt;Parameters!$H$30,Parameters!$G$31*$A479))</f>
        <v>63021.14</v>
      </c>
      <c r="U479" s="290">
        <f t="shared" si="220"/>
        <v>132.95599156118143</v>
      </c>
      <c r="V479" s="290" cm="1">
        <f t="array" ref="V479">IF(Parameters!$E$55="No",IF($A479&lt;=Parameters!$H$34,Parameters!$G$34*$A479,IF($A479&lt;=Parameters!$H$35,Parameters!$G$34*Parameters!$H$34+Parameters!$G$35*($A479-Parameters!$H$34),IF($A479&lt;=Parameters!$H$36,Parameters!$G$34*Parameters!$H$34+Parameters!$G$35*(Parameters!$H$35-Parameters!$H$34)+Parameters!$G$36*($A479-Parameters!$H$35),Parameters!$G$34*Parameters!$H$34+Parameters!$G$35*(Parameters!$H$35-Parameters!$H$34)+Parameters!$G$36*(Parameters!$H$36-Parameters!$H$35)+Parameters!$G$37*($A479-Parameters!$H$36)))),_xlfn.IFS($A479&lt;=Parameters!$H$34,Parameters!$G$34*$A479,$A479&lt;=Parameters!$H$35,Parameters!$G$35*$A479,$A479&lt;=Parameters!$H$36,Parameters!$G$36*$A479,$A479&gt;Parameters!$H$36,Parameters!$G$37*$A479))</f>
        <v>64806.96</v>
      </c>
      <c r="W479" s="290">
        <f t="shared" si="244"/>
        <v>136.72354430379747</v>
      </c>
      <c r="X479" s="290" cm="1">
        <f t="array" ref="X479">IF(Parameters!$E$55="No",IF($A479&lt;=Parameters!$H$39,Parameters!$G$39*$A479,IF($A479&lt;=Parameters!$H$40,Parameters!$G$39*Parameters!$H$39+Parameters!$G$40*($A479-Parameters!$H$39),IF($A479&lt;=Parameters!$H$41,Parameters!$G$39*Parameters!$H$39+Parameters!$G$40*(Parameters!$H$40-Parameters!$H$39)+Parameters!$G$41*($A479-Parameters!$H$40),Parameters!$G$39*Parameters!$H$39+Parameters!$G$40*(Parameters!$H$40-Parameters!$H$39)+Parameters!$G$41*(Parameters!$H$41-Parameters!$H$40)+Parameters!$G$42*($A479-Parameters!$H$41)))),_xlfn.IFS($A479&lt;=Parameters!$H$39,Parameters!$G$39*$A479,$A479&lt;=Parameters!$H$40,Parameters!$G$40*$A479,$A479&lt;=Parameters!$H$41,Parameters!$G$41*$A479,$A479&gt;Parameters!$H$41,Parameters!$G$42*$A479))</f>
        <v>69018.540000000008</v>
      </c>
      <c r="Y479" s="290">
        <f t="shared" si="245"/>
        <v>145.60873417721521</v>
      </c>
      <c r="Z479" s="290" cm="1">
        <f t="array" ref="Z479">IF(Parameters!$F$55="No",IF($A479&lt;=Parameters!$J$23,Parameters!$I$23*$A479,IF($A479&lt;=Parameters!$J$24,Parameters!$I$23*Parameters!$J$23+Parameters!$I$24*($A479-Parameters!$J$23),IF($A479&lt;=Parameters!$J$25,Parameters!$I$23*Parameters!$J$23+Parameters!$I$24*(Parameters!$J$24-Parameters!$J$23)+Parameters!$I$25*($A479-Parameters!$J$24),Parameters!$I$23*Parameters!$J$23+Parameters!$I$24*(Parameters!$J$24-Parameters!$J$23)+Parameters!$I$25*(Parameters!$J$25-Parameters!$J$24)+Parameters!$I$26*($A479-Parameters!$J$25)))),_xlfn.IFS($A479&lt;=Parameters!$J$23,Parameters!$I$23*$A479,$A479&lt;=Parameters!$J$24,Parameters!$I$24*$A479,$A479&lt;=Parameters!$J$25,Parameters!$I$25*$A479,$A479&gt;Parameters!$J$25,Parameters!$I$26*$A479))</f>
        <v>51100.26</v>
      </c>
      <c r="AA479" s="290">
        <f t="shared" si="221"/>
        <v>107.80645569620253</v>
      </c>
      <c r="AB479" s="290" cm="1">
        <f t="array" ref="AB479">IF(Parameters!$F$55="No",IF($A479&lt;=Parameters!$J$28,Parameters!$I$28*$A479,IF($A479&lt;=Parameters!$J$29,Parameters!$I$28*Parameters!$J$28+Parameters!$I$29*($A479-Parameters!$J$28),IF($A479&lt;=Parameters!$J$30,Parameters!$I$28*Parameters!$J$28+Parameters!$I$29*(Parameters!$J$29-Parameters!$J$28)+Parameters!$I$30*($A479-Parameters!$J$29),Parameters!$I$28*Parameters!$J$28+Parameters!$I$29*(Parameters!$J$29-Parameters!$J$28)+Parameters!$I$30*(Parameters!$J$30-Parameters!$J$29)+Parameters!$I$31*($A479-Parameters!$J$30)))),_xlfn.IFS($A479&lt;=Parameters!$J$28,Parameters!$I$28*$A479,$A479&lt;=Parameters!$J$29,Parameters!$I$29*$A479,$A479&lt;=Parameters!$J$30,Parameters!$I$30*$A479,$A479&gt;Parameters!$J$30,Parameters!$I$31*$A479))</f>
        <v>63021.14</v>
      </c>
      <c r="AC479" s="290">
        <f t="shared" si="222"/>
        <v>132.95599156118143</v>
      </c>
      <c r="AD479" s="290" cm="1">
        <f t="array" ref="AD479">IF(Parameters!$F$55="No",IF($A479&lt;=Parameters!$J$34,Parameters!$I$34*$A479,IF($A479&lt;=Parameters!$J$35,Parameters!$I$34*Parameters!$J$34+Parameters!$I$35*($A479-Parameters!$J$34),IF($A479&lt;=Parameters!$J$36,Parameters!$I$34*Parameters!$J$34+Parameters!$I$35*(Parameters!$J$35-Parameters!$J$34)+Parameters!$I$36*($A479-Parameters!$J$35),Parameters!$I$34*Parameters!$J$34+Parameters!$I$35*(Parameters!$J$35-Parameters!$J$34)+Parameters!$I$36*(Parameters!$J$36-Parameters!$J$35)+Parameters!$I$37*($A479-Parameters!$J$36)))),_xlfn.IFS($A479&lt;=Parameters!$J$34,Parameters!$I$34*$A479,$A479&lt;=Parameters!$J$35,Parameters!$I$35*$A479,$A479&lt;=Parameters!$J$36,Parameters!$I$36*$A479,$A479&gt;Parameters!$J$36,Parameters!$I$37*$A479))</f>
        <v>64806.96</v>
      </c>
      <c r="AE479" s="290">
        <f t="shared" si="246"/>
        <v>136.72354430379747</v>
      </c>
      <c r="AF479" s="290" cm="1">
        <f t="array" ref="AF479">IF(Parameters!$F$55="No",IF($A479&lt;=Parameters!$J$39,Parameters!$I$39*$A479,IF($A479&lt;=Parameters!$J$40,Parameters!$I$39*Parameters!$J$39+Parameters!$I$40*($A479-Parameters!$J$39),IF($A479&lt;=Parameters!$J$41,Parameters!$I$39*Parameters!$J$39+Parameters!$I$40*(Parameters!$J$40-Parameters!$J$39)+Parameters!$I$41*($A479-Parameters!$J$40),Parameters!$I$39*Parameters!$J$39+Parameters!$I$40*(Parameters!$J$40-Parameters!$J$39)+Parameters!$I$41*(Parameters!$J$41-Parameters!$J$40)+Parameters!$I$42*($A479-Parameters!$J$41)))),_xlfn.IFS($A479&lt;=Parameters!$J$39,Parameters!$I$39*$A479,$A479&lt;=Parameters!$J$40,Parameters!$I$40*$A479,$A479&lt;=Parameters!$J$41,Parameters!$I$41*$A479,$A479&gt;Parameters!$J$41,Parameters!$I$42*$A479))</f>
        <v>69018.540000000008</v>
      </c>
      <c r="AG479" s="290">
        <f t="shared" si="247"/>
        <v>145.60873417721521</v>
      </c>
      <c r="AI479" s="428">
        <f t="shared" si="223"/>
        <v>136.48999999999796</v>
      </c>
      <c r="AJ479" s="428">
        <f t="shared" si="224"/>
        <v>159.35999999999331</v>
      </c>
      <c r="AK479" s="428">
        <f t="shared" si="225"/>
        <v>143.54000000000087</v>
      </c>
      <c r="AL479" s="428">
        <f t="shared" si="226"/>
        <v>158.4600000000064</v>
      </c>
      <c r="AM479" s="428">
        <f t="shared" si="227"/>
        <v>136.48999999999796</v>
      </c>
      <c r="AN479" s="428">
        <f t="shared" si="228"/>
        <v>159.35999999999331</v>
      </c>
      <c r="AO479" s="428">
        <f t="shared" si="229"/>
        <v>143.54000000000087</v>
      </c>
      <c r="AP479" s="428">
        <f t="shared" si="230"/>
        <v>158.4600000000064</v>
      </c>
      <c r="AQ479" s="428">
        <f t="shared" si="231"/>
        <v>136.48999999999796</v>
      </c>
      <c r="AR479" s="428">
        <f t="shared" si="232"/>
        <v>159.35999999999331</v>
      </c>
      <c r="AS479" s="428">
        <f t="shared" si="233"/>
        <v>143.54000000000087</v>
      </c>
      <c r="AT479" s="428">
        <f t="shared" si="234"/>
        <v>158.4600000000064</v>
      </c>
      <c r="AU479" s="428">
        <f t="shared" si="235"/>
        <v>136.48999999999796</v>
      </c>
      <c r="AV479" s="428">
        <f t="shared" si="236"/>
        <v>159.35999999999331</v>
      </c>
      <c r="AW479" s="428">
        <f t="shared" si="237"/>
        <v>143.54000000000087</v>
      </c>
      <c r="AX479" s="428">
        <f t="shared" si="238"/>
        <v>158.4600000000064</v>
      </c>
    </row>
    <row r="480">
      <c r="A480" s="413">
        <v>475</v>
      </c>
      <c r="B480" s="290" cm="1">
        <f t="array" ref="B480">IF(Parameters!$C$55="No",IF($A480&lt;=Parameters!$D$23,Parameters!$C$23*$A480,IF($A480&lt;=Parameters!$D$24,Parameters!$C$23*Parameters!$D$23+Parameters!$C$24*($A480-Parameters!$D$23),IF($A480&lt;=Parameters!$D$25,Parameters!$C$23*Parameters!$D$23+Parameters!$C$24*(Parameters!$D$24-Parameters!$D$23)+Parameters!$C$25*($A480-Parameters!$D$24),Parameters!$C$23*Parameters!$D$23+Parameters!$C$24*(Parameters!$D$24-Parameters!$D$23)+Parameters!$C$25*(Parameters!$D$25-Parameters!$D$24)+Parameters!$C$26*($A480-Parameters!$D$25)))),_xlfn.IFS($A480&lt;=Parameters!$D$23,Parameters!$C$23*$A480,$A480&lt;=Parameters!$D$24,Parameters!$C$24*$A480,$A480&lt;=Parameters!$D$25,Parameters!$C$25*$A480,$A480&gt;Parameters!$D$25,Parameters!$C$26*$A480))</f>
        <v>51236.75</v>
      </c>
      <c r="C480" s="290">
        <f t="shared" si="239"/>
        <v>107.86684210526316</v>
      </c>
      <c r="D480" s="290" cm="1">
        <f t="array" ref="D480">IF(Parameters!$C$55="No",IF($A480&lt;=Parameters!$D$28,Parameters!$C$28*$A480,IF($A480&lt;=Parameters!$D$29,Parameters!$C$28*Parameters!$D$28+Parameters!$C$29*($A480-Parameters!$D$28),IF($A480&lt;=Parameters!$D$30,Parameters!$C$28*Parameters!$D$28+Parameters!$C$29*(Parameters!$D$29-Parameters!$D$28)+Parameters!$C$30*($A480-Parameters!$D$29),Parameters!$C$28*Parameters!$D$28+Parameters!$C$29*(Parameters!$D$29-Parameters!$D$28)+Parameters!$C$30*(Parameters!$D$30-Parameters!$D$29)+Parameters!$C$31*($A480-Parameters!$D$30)))),_xlfn.IFS($A480&lt;=Parameters!$D$28,Parameters!$C$28*$A480,$A480&lt;=Parameters!$D$29,Parameters!$C$29*$A480,$A480&lt;=Parameters!$D$30,Parameters!$C$30*$A480,$A480&gt;Parameters!$D$30,Parameters!$C$31*$A480))</f>
        <v>63180.5</v>
      </c>
      <c r="E480" s="290">
        <f t="shared" si="239"/>
        <v>133.01157894736843</v>
      </c>
      <c r="F480" s="290" cm="1">
        <f t="array" ref="F480">IF(Parameters!$C$55="No",IF($A480&lt;=Parameters!$D$34,Parameters!$C$34*$A480,IF($A480&lt;=Parameters!$D$35,Parameters!$C$34*Parameters!$D$34+Parameters!$C$35*($A480-Parameters!$D$34),IF($A480&lt;=Parameters!$D$36,Parameters!$C$34*Parameters!$D$34+Parameters!$C$35*(Parameters!$D$35-Parameters!$D$34)+Parameters!$C$36*($A480-Parameters!$D$35),Parameters!$C$34*Parameters!$D$34+Parameters!$C$35*(Parameters!$D$35-Parameters!$D$34)+Parameters!$C$36*(Parameters!$D$36-Parameters!$D$35)+Parameters!$C$37*($A480-Parameters!$D$36)))),_xlfn.IFS($A480&lt;=Parameters!$D$34,Parameters!$C$34*$A480,$A480&lt;=Parameters!$D$35,Parameters!$C$35*$A480,$A480&lt;=Parameters!$D$36,Parameters!$C$36*$A480,$A480&gt;Parameters!$D$36,Parameters!$C$37*$A480))</f>
        <v>64950.5</v>
      </c>
      <c r="G480" s="290">
        <f t="shared" si="240"/>
        <v>136.73789473684209</v>
      </c>
      <c r="H480" s="290" cm="1">
        <f t="array" ref="H480">IF(Parameters!$C$55="No",IF($A480&lt;=Parameters!$D$39,Parameters!$C$39*$A480,IF($A480&lt;=Parameters!$D$40,Parameters!$C$39*Parameters!$D$39+Parameters!$C$40*($A480-Parameters!$D$39),IF($A480&lt;=Parameters!$D$41,Parameters!$C$39*Parameters!$D$39+Parameters!$C$40*(Parameters!$D$40-Parameters!$D$39)+Parameters!$C$41*($A480-Parameters!$D$40),Parameters!$C$39*Parameters!$D$39+Parameters!$C$40*(Parameters!$D$40-Parameters!$D$39)+Parameters!$C$41*(Parameters!$D$41-Parameters!$D$40)+Parameters!$C$42*($A480-Parameters!$D$41)))),_xlfn.IFS($A480&lt;=Parameters!$D$39,Parameters!$C$39*$A480,$A480&lt;=Parameters!$D$40,Parameters!$C$40*$A480,$A480&lt;=Parameters!$D$41,Parameters!$C$41*$A480,$A480&gt;Parameters!$D$41,Parameters!$C$42*$A480))</f>
        <v>69177</v>
      </c>
      <c r="I480" s="290">
        <f t="shared" si="241"/>
        <v>145.63578947368421</v>
      </c>
      <c r="J480" s="290" cm="1">
        <f t="array" ref="J480">IF(Parameters!$D$55="No",IF($A480&lt;=Parameters!$F$23,Parameters!$E$23*$A480,IF($A480&lt;=Parameters!$F$24,Parameters!$E$23*Parameters!$F$23+Parameters!$E$24*($A480-Parameters!$F$23),IF($A480&lt;=Parameters!$F$25,Parameters!$E$23*Parameters!$F$23+Parameters!$E$24*(Parameters!$F$24-Parameters!$F$23)+Parameters!$E$25*($A480-Parameters!$F$24),Parameters!$E$23*Parameters!$F$23+Parameters!$E$24*(Parameters!$F$24-Parameters!$F$23)+Parameters!$E$25*(Parameters!$F$25-Parameters!$F$24)+Parameters!$E$26*($A480-Parameters!$F$25)))),_xlfn.IFS($A480&lt;=Parameters!$F$23,Parameters!$E$23*$A480,$A480&lt;=Parameters!$F$24,Parameters!$E$24*$A480,$A480&lt;=Parameters!$F$25,Parameters!$E$25*$A480,$A480&gt;Parameters!$F$25,Parameters!$E$26*$A480))</f>
        <v>51236.75</v>
      </c>
      <c r="K480" s="290">
        <f t="shared" si="217"/>
        <v>107.86684210526316</v>
      </c>
      <c r="L480" s="290" cm="1">
        <f t="array" ref="L480">IF(Parameters!$D$55="No",IF($A480&lt;=Parameters!$F$28,Parameters!$E$28*$A480,IF($A480&lt;=Parameters!$F$29,Parameters!$E$28*Parameters!$F$28+Parameters!$E$29*($A480-Parameters!$F$28),IF($A480&lt;=Parameters!$F$30,Parameters!$E$28*Parameters!$F$28+Parameters!$E$29*(Parameters!$F$29-Parameters!$F$28)+Parameters!$E$30*($A480-Parameters!$F$29),Parameters!$E$28*Parameters!$F$28+Parameters!$E$29*(Parameters!$F$29-Parameters!$F$28)+Parameters!$E$30*(Parameters!$F$30-Parameters!$F$29)+Parameters!$E$31*($A480-Parameters!$F$30)))),_xlfn.IFS($A480&lt;=Parameters!$F$28,Parameters!$E$28*$A480,$A480&lt;=Parameters!$F$29,Parameters!$E$29*$A480,$A480&lt;=Parameters!$F$30,Parameters!$E$30*$A480,$A480&gt;Parameters!$F$30,Parameters!$E$31*$A480))</f>
        <v>63180.5</v>
      </c>
      <c r="M480" s="290">
        <f t="shared" si="218"/>
        <v>133.01157894736843</v>
      </c>
      <c r="N480" s="290" cm="1">
        <f t="array" ref="N480">IF(Parameters!$D$55="No",IF($A480&lt;=Parameters!$F$34,Parameters!$E$34*$A480,IF($A480&lt;=Parameters!$F$35,Parameters!$E$34*Parameters!$F$34+Parameters!$E$35*($A480-Parameters!$F$34),IF($A480&lt;=Parameters!$F$36,Parameters!$E$34*Parameters!$F$34+Parameters!$E$35*(Parameters!$F$35-Parameters!$F$34)+Parameters!$E$36*($A480-Parameters!$F$35),Parameters!$E$34*Parameters!$F$34+Parameters!$E$35*(Parameters!$F$35-Parameters!$F$34)+Parameters!$E$36*(Parameters!$F$36-Parameters!$F$35)+Parameters!$E$37*($A480-Parameters!$F$36)))),_xlfn.IFS($A480&lt;=Parameters!$F$34,Parameters!$E$34*$A480,$A480&lt;=Parameters!$F$35,Parameters!$E$35*$A480,$A480&lt;=Parameters!$F$36,Parameters!$E$36*$A480,$A480&gt;Parameters!$F$36,Parameters!$E$37*$A480))</f>
        <v>64950.5</v>
      </c>
      <c r="O480" s="290">
        <f t="shared" si="242"/>
        <v>136.73789473684209</v>
      </c>
      <c r="P480" s="290" cm="1">
        <f t="array" ref="P480">IF(Parameters!$D$55="No",IF($A480&lt;=Parameters!$F$39,Parameters!$E$39*$A480,IF($A480&lt;=Parameters!$F$40,Parameters!$E$39*Parameters!$F$39+Parameters!$E$40*($A480-Parameters!$F$39),IF($A480&lt;=Parameters!$F$41,Parameters!$E$39*Parameters!$F$39+Parameters!$E$40*(Parameters!$F$40-Parameters!$F$39)+Parameters!$E$41*($A480-Parameters!$F$40),Parameters!$E$39*Parameters!$F$39+Parameters!$E$40*(Parameters!$F$40-Parameters!$F$39)+Parameters!$E$41*(Parameters!$F$41-Parameters!$F$40)+Parameters!$E$42*($A480-Parameters!$F$41)))),_xlfn.IFS($A480&lt;=Parameters!$F$39,Parameters!$E$39*$A480,$A480&lt;=Parameters!$F$40,Parameters!$E$40*$A480,$A480&lt;=Parameters!$F$41,Parameters!$E$41*$A480,$A480&gt;Parameters!$F$41,Parameters!$E$42*$A480))</f>
        <v>69177</v>
      </c>
      <c r="Q480" s="290">
        <f t="shared" si="243"/>
        <v>145.63578947368421</v>
      </c>
      <c r="R480" s="290" cm="1">
        <f t="array" ref="R480">IF(Parameters!$E$55="No",IF($A480&lt;=Parameters!$H$23,Parameters!$G$23*$A480,IF($A480&lt;=Parameters!$H$24,Parameters!$G$23*Parameters!$H$23+Parameters!$G$24*($A480-Parameters!$H$23),IF($A480&lt;=Parameters!$H$25,Parameters!$G$23*Parameters!$H$23+Parameters!$G$24*(Parameters!$H$24-Parameters!$H$23)+Parameters!$G$25*($A480-Parameters!$H$24),Parameters!$G$23*Parameters!$H$23+Parameters!$G$24*(Parameters!$H$24-Parameters!$H$23)+Parameters!$G$25*(Parameters!$H$25-Parameters!$H$24)+Parameters!$G$26*($A480-Parameters!$H$25)))),_xlfn.IFS($A480&lt;=Parameters!$H$23,Parameters!$G$23*$A480,$A480&lt;=Parameters!$H$24,Parameters!$G$24*$A480,$A480&lt;=Parameters!$H$25,Parameters!$G$25*$A480,$A480&gt;Parameters!$H$25,Parameters!$G$26*$A480))</f>
        <v>51236.75</v>
      </c>
      <c r="S480" s="290">
        <f t="shared" si="219"/>
        <v>107.86684210526316</v>
      </c>
      <c r="T480" s="290" cm="1">
        <f t="array" ref="T480">IF(Parameters!$E$55="No",IF($A480&lt;=Parameters!$H$28,Parameters!$G$28*$A480,IF($A480&lt;=Parameters!$H$29,Parameters!$G$28*Parameters!$H$28+Parameters!$G$29*($A480-Parameters!$H$28),IF($A480&lt;=Parameters!$H$30,Parameters!$G$28*Parameters!$H$28+Parameters!$G$29*(Parameters!$H$29-Parameters!$H$28)+Parameters!$G$30*($A480-Parameters!$H$29),Parameters!$G$28*Parameters!$H$28+Parameters!$G$29*(Parameters!$H$29-Parameters!$H$28)+Parameters!$G$30*(Parameters!$H$30-Parameters!$H$29)+Parameters!$G$31*($A480-Parameters!$H$30)))),_xlfn.IFS($A480&lt;=Parameters!$H$28,Parameters!$G$28*$A480,$A480&lt;=Parameters!$H$29,Parameters!$G$29*$A480,$A480&lt;=Parameters!$H$30,Parameters!$G$30*$A480,$A480&gt;Parameters!$H$30,Parameters!$G$31*$A480))</f>
        <v>63180.5</v>
      </c>
      <c r="U480" s="290">
        <f t="shared" si="220"/>
        <v>133.01157894736843</v>
      </c>
      <c r="V480" s="290" cm="1">
        <f t="array" ref="V480">IF(Parameters!$E$55="No",IF($A480&lt;=Parameters!$H$34,Parameters!$G$34*$A480,IF($A480&lt;=Parameters!$H$35,Parameters!$G$34*Parameters!$H$34+Parameters!$G$35*($A480-Parameters!$H$34),IF($A480&lt;=Parameters!$H$36,Parameters!$G$34*Parameters!$H$34+Parameters!$G$35*(Parameters!$H$35-Parameters!$H$34)+Parameters!$G$36*($A480-Parameters!$H$35),Parameters!$G$34*Parameters!$H$34+Parameters!$G$35*(Parameters!$H$35-Parameters!$H$34)+Parameters!$G$36*(Parameters!$H$36-Parameters!$H$35)+Parameters!$G$37*($A480-Parameters!$H$36)))),_xlfn.IFS($A480&lt;=Parameters!$H$34,Parameters!$G$34*$A480,$A480&lt;=Parameters!$H$35,Parameters!$G$35*$A480,$A480&lt;=Parameters!$H$36,Parameters!$G$36*$A480,$A480&gt;Parameters!$H$36,Parameters!$G$37*$A480))</f>
        <v>64950.5</v>
      </c>
      <c r="W480" s="290">
        <f t="shared" si="244"/>
        <v>136.73789473684209</v>
      </c>
      <c r="X480" s="290" cm="1">
        <f t="array" ref="X480">IF(Parameters!$E$55="No",IF($A480&lt;=Parameters!$H$39,Parameters!$G$39*$A480,IF($A480&lt;=Parameters!$H$40,Parameters!$G$39*Parameters!$H$39+Parameters!$G$40*($A480-Parameters!$H$39),IF($A480&lt;=Parameters!$H$41,Parameters!$G$39*Parameters!$H$39+Parameters!$G$40*(Parameters!$H$40-Parameters!$H$39)+Parameters!$G$41*($A480-Parameters!$H$40),Parameters!$G$39*Parameters!$H$39+Parameters!$G$40*(Parameters!$H$40-Parameters!$H$39)+Parameters!$G$41*(Parameters!$H$41-Parameters!$H$40)+Parameters!$G$42*($A480-Parameters!$H$41)))),_xlfn.IFS($A480&lt;=Parameters!$H$39,Parameters!$G$39*$A480,$A480&lt;=Parameters!$H$40,Parameters!$G$40*$A480,$A480&lt;=Parameters!$H$41,Parameters!$G$41*$A480,$A480&gt;Parameters!$H$41,Parameters!$G$42*$A480))</f>
        <v>69177</v>
      </c>
      <c r="Y480" s="290">
        <f t="shared" si="245"/>
        <v>145.63578947368421</v>
      </c>
      <c r="Z480" s="290" cm="1">
        <f t="array" ref="Z480">IF(Parameters!$F$55="No",IF($A480&lt;=Parameters!$J$23,Parameters!$I$23*$A480,IF($A480&lt;=Parameters!$J$24,Parameters!$I$23*Parameters!$J$23+Parameters!$I$24*($A480-Parameters!$J$23),IF($A480&lt;=Parameters!$J$25,Parameters!$I$23*Parameters!$J$23+Parameters!$I$24*(Parameters!$J$24-Parameters!$J$23)+Parameters!$I$25*($A480-Parameters!$J$24),Parameters!$I$23*Parameters!$J$23+Parameters!$I$24*(Parameters!$J$24-Parameters!$J$23)+Parameters!$I$25*(Parameters!$J$25-Parameters!$J$24)+Parameters!$I$26*($A480-Parameters!$J$25)))),_xlfn.IFS($A480&lt;=Parameters!$J$23,Parameters!$I$23*$A480,$A480&lt;=Parameters!$J$24,Parameters!$I$24*$A480,$A480&lt;=Parameters!$J$25,Parameters!$I$25*$A480,$A480&gt;Parameters!$J$25,Parameters!$I$26*$A480))</f>
        <v>51236.75</v>
      </c>
      <c r="AA480" s="290">
        <f t="shared" si="221"/>
        <v>107.86684210526316</v>
      </c>
      <c r="AB480" s="290" cm="1">
        <f t="array" ref="AB480">IF(Parameters!$F$55="No",IF($A480&lt;=Parameters!$J$28,Parameters!$I$28*$A480,IF($A480&lt;=Parameters!$J$29,Parameters!$I$28*Parameters!$J$28+Parameters!$I$29*($A480-Parameters!$J$28),IF($A480&lt;=Parameters!$J$30,Parameters!$I$28*Parameters!$J$28+Parameters!$I$29*(Parameters!$J$29-Parameters!$J$28)+Parameters!$I$30*($A480-Parameters!$J$29),Parameters!$I$28*Parameters!$J$28+Parameters!$I$29*(Parameters!$J$29-Parameters!$J$28)+Parameters!$I$30*(Parameters!$J$30-Parameters!$J$29)+Parameters!$I$31*($A480-Parameters!$J$30)))),_xlfn.IFS($A480&lt;=Parameters!$J$28,Parameters!$I$28*$A480,$A480&lt;=Parameters!$J$29,Parameters!$I$29*$A480,$A480&lt;=Parameters!$J$30,Parameters!$I$30*$A480,$A480&gt;Parameters!$J$30,Parameters!$I$31*$A480))</f>
        <v>63180.5</v>
      </c>
      <c r="AC480" s="290">
        <f t="shared" si="222"/>
        <v>133.01157894736843</v>
      </c>
      <c r="AD480" s="290" cm="1">
        <f t="array" ref="AD480">IF(Parameters!$F$55="No",IF($A480&lt;=Parameters!$J$34,Parameters!$I$34*$A480,IF($A480&lt;=Parameters!$J$35,Parameters!$I$34*Parameters!$J$34+Parameters!$I$35*($A480-Parameters!$J$34),IF($A480&lt;=Parameters!$J$36,Parameters!$I$34*Parameters!$J$34+Parameters!$I$35*(Parameters!$J$35-Parameters!$J$34)+Parameters!$I$36*($A480-Parameters!$J$35),Parameters!$I$34*Parameters!$J$34+Parameters!$I$35*(Parameters!$J$35-Parameters!$J$34)+Parameters!$I$36*(Parameters!$J$36-Parameters!$J$35)+Parameters!$I$37*($A480-Parameters!$J$36)))),_xlfn.IFS($A480&lt;=Parameters!$J$34,Parameters!$I$34*$A480,$A480&lt;=Parameters!$J$35,Parameters!$I$35*$A480,$A480&lt;=Parameters!$J$36,Parameters!$I$36*$A480,$A480&gt;Parameters!$J$36,Parameters!$I$37*$A480))</f>
        <v>64950.5</v>
      </c>
      <c r="AE480" s="290">
        <f t="shared" si="246"/>
        <v>136.73789473684209</v>
      </c>
      <c r="AF480" s="290" cm="1">
        <f t="array" ref="AF480">IF(Parameters!$F$55="No",IF($A480&lt;=Parameters!$J$39,Parameters!$I$39*$A480,IF($A480&lt;=Parameters!$J$40,Parameters!$I$39*Parameters!$J$39+Parameters!$I$40*($A480-Parameters!$J$39),IF($A480&lt;=Parameters!$J$41,Parameters!$I$39*Parameters!$J$39+Parameters!$I$40*(Parameters!$J$40-Parameters!$J$39)+Parameters!$I$41*($A480-Parameters!$J$40),Parameters!$I$39*Parameters!$J$39+Parameters!$I$40*(Parameters!$J$40-Parameters!$J$39)+Parameters!$I$41*(Parameters!$J$41-Parameters!$J$40)+Parameters!$I$42*($A480-Parameters!$J$41)))),_xlfn.IFS($A480&lt;=Parameters!$J$39,Parameters!$I$39*$A480,$A480&lt;=Parameters!$J$40,Parameters!$I$40*$A480,$A480&lt;=Parameters!$J$41,Parameters!$I$41*$A480,$A480&gt;Parameters!$J$41,Parameters!$I$42*$A480))</f>
        <v>69177</v>
      </c>
      <c r="AG480" s="290">
        <f t="shared" si="247"/>
        <v>145.63578947368421</v>
      </c>
      <c r="AI480" s="428">
        <f t="shared" si="223"/>
        <v>136.48999999999796</v>
      </c>
      <c r="AJ480" s="428">
        <f t="shared" si="224"/>
        <v>159.36000000000058</v>
      </c>
      <c r="AK480" s="428">
        <f t="shared" si="225"/>
        <v>143.54000000000087</v>
      </c>
      <c r="AL480" s="428">
        <f t="shared" si="226"/>
        <v>158.45999999999185</v>
      </c>
      <c r="AM480" s="428">
        <f t="shared" si="227"/>
        <v>136.48999999999796</v>
      </c>
      <c r="AN480" s="428">
        <f t="shared" si="228"/>
        <v>159.36000000000058</v>
      </c>
      <c r="AO480" s="428">
        <f t="shared" si="229"/>
        <v>143.54000000000087</v>
      </c>
      <c r="AP480" s="428">
        <f t="shared" si="230"/>
        <v>158.45999999999185</v>
      </c>
      <c r="AQ480" s="428">
        <f t="shared" si="231"/>
        <v>136.48999999999796</v>
      </c>
      <c r="AR480" s="428">
        <f t="shared" si="232"/>
        <v>159.36000000000058</v>
      </c>
      <c r="AS480" s="428">
        <f t="shared" si="233"/>
        <v>143.54000000000087</v>
      </c>
      <c r="AT480" s="428">
        <f t="shared" si="234"/>
        <v>158.45999999999185</v>
      </c>
      <c r="AU480" s="428">
        <f t="shared" si="235"/>
        <v>136.48999999999796</v>
      </c>
      <c r="AV480" s="428">
        <f t="shared" si="236"/>
        <v>159.36000000000058</v>
      </c>
      <c r="AW480" s="428">
        <f t="shared" si="237"/>
        <v>143.54000000000087</v>
      </c>
      <c r="AX480" s="428">
        <f t="shared" si="238"/>
        <v>158.45999999999185</v>
      </c>
    </row>
    <row r="481">
      <c r="A481" s="413">
        <v>476</v>
      </c>
      <c r="B481" s="290" cm="1">
        <f t="array" ref="B481">IF(Parameters!$C$55="No",IF($A481&lt;=Parameters!$D$23,Parameters!$C$23*$A481,IF($A481&lt;=Parameters!$D$24,Parameters!$C$23*Parameters!$D$23+Parameters!$C$24*($A481-Parameters!$D$23),IF($A481&lt;=Parameters!$D$25,Parameters!$C$23*Parameters!$D$23+Parameters!$C$24*(Parameters!$D$24-Parameters!$D$23)+Parameters!$C$25*($A481-Parameters!$D$24),Parameters!$C$23*Parameters!$D$23+Parameters!$C$24*(Parameters!$D$24-Parameters!$D$23)+Parameters!$C$25*(Parameters!$D$25-Parameters!$D$24)+Parameters!$C$26*($A481-Parameters!$D$25)))),_xlfn.IFS($A481&lt;=Parameters!$D$23,Parameters!$C$23*$A481,$A481&lt;=Parameters!$D$24,Parameters!$C$24*$A481,$A481&lt;=Parameters!$D$25,Parameters!$C$25*$A481,$A481&gt;Parameters!$D$25,Parameters!$C$26*$A481))</f>
        <v>51373.240000000005</v>
      </c>
      <c r="C481" s="290">
        <f t="shared" si="239"/>
        <v>107.92697478991597</v>
      </c>
      <c r="D481" s="290" cm="1">
        <f t="array" ref="D481">IF(Parameters!$C$55="No",IF($A481&lt;=Parameters!$D$28,Parameters!$C$28*$A481,IF($A481&lt;=Parameters!$D$29,Parameters!$C$28*Parameters!$D$28+Parameters!$C$29*($A481-Parameters!$D$28),IF($A481&lt;=Parameters!$D$30,Parameters!$C$28*Parameters!$D$28+Parameters!$C$29*(Parameters!$D$29-Parameters!$D$28)+Parameters!$C$30*($A481-Parameters!$D$29),Parameters!$C$28*Parameters!$D$28+Parameters!$C$29*(Parameters!$D$29-Parameters!$D$28)+Parameters!$C$30*(Parameters!$D$30-Parameters!$D$29)+Parameters!$C$31*($A481-Parameters!$D$30)))),_xlfn.IFS($A481&lt;=Parameters!$D$28,Parameters!$C$28*$A481,$A481&lt;=Parameters!$D$29,Parameters!$C$29*$A481,$A481&lt;=Parameters!$D$30,Parameters!$C$30*$A481,$A481&gt;Parameters!$D$30,Parameters!$C$31*$A481))</f>
        <v>63339.86</v>
      </c>
      <c r="E481" s="290">
        <f t="shared" si="239"/>
        <v>133.06693277310924</v>
      </c>
      <c r="F481" s="290" cm="1">
        <f t="array" ref="F481">IF(Parameters!$C$55="No",IF($A481&lt;=Parameters!$D$34,Parameters!$C$34*$A481,IF($A481&lt;=Parameters!$D$35,Parameters!$C$34*Parameters!$D$34+Parameters!$C$35*($A481-Parameters!$D$34),IF($A481&lt;=Parameters!$D$36,Parameters!$C$34*Parameters!$D$34+Parameters!$C$35*(Parameters!$D$35-Parameters!$D$34)+Parameters!$C$36*($A481-Parameters!$D$35),Parameters!$C$34*Parameters!$D$34+Parameters!$C$35*(Parameters!$D$35-Parameters!$D$34)+Parameters!$C$36*(Parameters!$D$36-Parameters!$D$35)+Parameters!$C$37*($A481-Parameters!$D$36)))),_xlfn.IFS($A481&lt;=Parameters!$D$34,Parameters!$C$34*$A481,$A481&lt;=Parameters!$D$35,Parameters!$C$35*$A481,$A481&lt;=Parameters!$D$36,Parameters!$C$36*$A481,$A481&gt;Parameters!$D$36,Parameters!$C$37*$A481))</f>
        <v>65094.039999999994</v>
      </c>
      <c r="G481" s="290">
        <f t="shared" si="240"/>
        <v>136.75218487394957</v>
      </c>
      <c r="H481" s="290" cm="1">
        <f t="array" ref="H481">IF(Parameters!$C$55="No",IF($A481&lt;=Parameters!$D$39,Parameters!$C$39*$A481,IF($A481&lt;=Parameters!$D$40,Parameters!$C$39*Parameters!$D$39+Parameters!$C$40*($A481-Parameters!$D$39),IF($A481&lt;=Parameters!$D$41,Parameters!$C$39*Parameters!$D$39+Parameters!$C$40*(Parameters!$D$40-Parameters!$D$39)+Parameters!$C$41*($A481-Parameters!$D$40),Parameters!$C$39*Parameters!$D$39+Parameters!$C$40*(Parameters!$D$40-Parameters!$D$39)+Parameters!$C$41*(Parameters!$D$41-Parameters!$D$40)+Parameters!$C$42*($A481-Parameters!$D$41)))),_xlfn.IFS($A481&lt;=Parameters!$D$39,Parameters!$C$39*$A481,$A481&lt;=Parameters!$D$40,Parameters!$C$40*$A481,$A481&lt;=Parameters!$D$41,Parameters!$C$41*$A481,$A481&gt;Parameters!$D$41,Parameters!$C$42*$A481))</f>
        <v>69335.460000000006</v>
      </c>
      <c r="I481" s="290">
        <f t="shared" si="241"/>
        <v>145.66273109243699</v>
      </c>
      <c r="J481" s="290" cm="1">
        <f t="array" ref="J481">IF(Parameters!$D$55="No",IF($A481&lt;=Parameters!$F$23,Parameters!$E$23*$A481,IF($A481&lt;=Parameters!$F$24,Parameters!$E$23*Parameters!$F$23+Parameters!$E$24*($A481-Parameters!$F$23),IF($A481&lt;=Parameters!$F$25,Parameters!$E$23*Parameters!$F$23+Parameters!$E$24*(Parameters!$F$24-Parameters!$F$23)+Parameters!$E$25*($A481-Parameters!$F$24),Parameters!$E$23*Parameters!$F$23+Parameters!$E$24*(Parameters!$F$24-Parameters!$F$23)+Parameters!$E$25*(Parameters!$F$25-Parameters!$F$24)+Parameters!$E$26*($A481-Parameters!$F$25)))),_xlfn.IFS($A481&lt;=Parameters!$F$23,Parameters!$E$23*$A481,$A481&lt;=Parameters!$F$24,Parameters!$E$24*$A481,$A481&lt;=Parameters!$F$25,Parameters!$E$25*$A481,$A481&gt;Parameters!$F$25,Parameters!$E$26*$A481))</f>
        <v>51373.240000000005</v>
      </c>
      <c r="K481" s="290">
        <f t="shared" si="217"/>
        <v>107.92697478991597</v>
      </c>
      <c r="L481" s="290" cm="1">
        <f t="array" ref="L481">IF(Parameters!$D$55="No",IF($A481&lt;=Parameters!$F$28,Parameters!$E$28*$A481,IF($A481&lt;=Parameters!$F$29,Parameters!$E$28*Parameters!$F$28+Parameters!$E$29*($A481-Parameters!$F$28),IF($A481&lt;=Parameters!$F$30,Parameters!$E$28*Parameters!$F$28+Parameters!$E$29*(Parameters!$F$29-Parameters!$F$28)+Parameters!$E$30*($A481-Parameters!$F$29),Parameters!$E$28*Parameters!$F$28+Parameters!$E$29*(Parameters!$F$29-Parameters!$F$28)+Parameters!$E$30*(Parameters!$F$30-Parameters!$F$29)+Parameters!$E$31*($A481-Parameters!$F$30)))),_xlfn.IFS($A481&lt;=Parameters!$F$28,Parameters!$E$28*$A481,$A481&lt;=Parameters!$F$29,Parameters!$E$29*$A481,$A481&lt;=Parameters!$F$30,Parameters!$E$30*$A481,$A481&gt;Parameters!$F$30,Parameters!$E$31*$A481))</f>
        <v>63339.86</v>
      </c>
      <c r="M481" s="290">
        <f t="shared" si="218"/>
        <v>133.06693277310924</v>
      </c>
      <c r="N481" s="290" cm="1">
        <f t="array" ref="N481">IF(Parameters!$D$55="No",IF($A481&lt;=Parameters!$F$34,Parameters!$E$34*$A481,IF($A481&lt;=Parameters!$F$35,Parameters!$E$34*Parameters!$F$34+Parameters!$E$35*($A481-Parameters!$F$34),IF($A481&lt;=Parameters!$F$36,Parameters!$E$34*Parameters!$F$34+Parameters!$E$35*(Parameters!$F$35-Parameters!$F$34)+Parameters!$E$36*($A481-Parameters!$F$35),Parameters!$E$34*Parameters!$F$34+Parameters!$E$35*(Parameters!$F$35-Parameters!$F$34)+Parameters!$E$36*(Parameters!$F$36-Parameters!$F$35)+Parameters!$E$37*($A481-Parameters!$F$36)))),_xlfn.IFS($A481&lt;=Parameters!$F$34,Parameters!$E$34*$A481,$A481&lt;=Parameters!$F$35,Parameters!$E$35*$A481,$A481&lt;=Parameters!$F$36,Parameters!$E$36*$A481,$A481&gt;Parameters!$F$36,Parameters!$E$37*$A481))</f>
        <v>65094.039999999994</v>
      </c>
      <c r="O481" s="290">
        <f t="shared" si="242"/>
        <v>136.75218487394957</v>
      </c>
      <c r="P481" s="290" cm="1">
        <f t="array" ref="P481">IF(Parameters!$D$55="No",IF($A481&lt;=Parameters!$F$39,Parameters!$E$39*$A481,IF($A481&lt;=Parameters!$F$40,Parameters!$E$39*Parameters!$F$39+Parameters!$E$40*($A481-Parameters!$F$39),IF($A481&lt;=Parameters!$F$41,Parameters!$E$39*Parameters!$F$39+Parameters!$E$40*(Parameters!$F$40-Parameters!$F$39)+Parameters!$E$41*($A481-Parameters!$F$40),Parameters!$E$39*Parameters!$F$39+Parameters!$E$40*(Parameters!$F$40-Parameters!$F$39)+Parameters!$E$41*(Parameters!$F$41-Parameters!$F$40)+Parameters!$E$42*($A481-Parameters!$F$41)))),_xlfn.IFS($A481&lt;=Parameters!$F$39,Parameters!$E$39*$A481,$A481&lt;=Parameters!$F$40,Parameters!$E$40*$A481,$A481&lt;=Parameters!$F$41,Parameters!$E$41*$A481,$A481&gt;Parameters!$F$41,Parameters!$E$42*$A481))</f>
        <v>69335.460000000006</v>
      </c>
      <c r="Q481" s="290">
        <f t="shared" si="243"/>
        <v>145.66273109243699</v>
      </c>
      <c r="R481" s="290" cm="1">
        <f t="array" ref="R481">IF(Parameters!$E$55="No",IF($A481&lt;=Parameters!$H$23,Parameters!$G$23*$A481,IF($A481&lt;=Parameters!$H$24,Parameters!$G$23*Parameters!$H$23+Parameters!$G$24*($A481-Parameters!$H$23),IF($A481&lt;=Parameters!$H$25,Parameters!$G$23*Parameters!$H$23+Parameters!$G$24*(Parameters!$H$24-Parameters!$H$23)+Parameters!$G$25*($A481-Parameters!$H$24),Parameters!$G$23*Parameters!$H$23+Parameters!$G$24*(Parameters!$H$24-Parameters!$H$23)+Parameters!$G$25*(Parameters!$H$25-Parameters!$H$24)+Parameters!$G$26*($A481-Parameters!$H$25)))),_xlfn.IFS($A481&lt;=Parameters!$H$23,Parameters!$G$23*$A481,$A481&lt;=Parameters!$H$24,Parameters!$G$24*$A481,$A481&lt;=Parameters!$H$25,Parameters!$G$25*$A481,$A481&gt;Parameters!$H$25,Parameters!$G$26*$A481))</f>
        <v>51373.240000000005</v>
      </c>
      <c r="S481" s="290">
        <f t="shared" si="219"/>
        <v>107.92697478991597</v>
      </c>
      <c r="T481" s="290" cm="1">
        <f t="array" ref="T481">IF(Parameters!$E$55="No",IF($A481&lt;=Parameters!$H$28,Parameters!$G$28*$A481,IF($A481&lt;=Parameters!$H$29,Parameters!$G$28*Parameters!$H$28+Parameters!$G$29*($A481-Parameters!$H$28),IF($A481&lt;=Parameters!$H$30,Parameters!$G$28*Parameters!$H$28+Parameters!$G$29*(Parameters!$H$29-Parameters!$H$28)+Parameters!$G$30*($A481-Parameters!$H$29),Parameters!$G$28*Parameters!$H$28+Parameters!$G$29*(Parameters!$H$29-Parameters!$H$28)+Parameters!$G$30*(Parameters!$H$30-Parameters!$H$29)+Parameters!$G$31*($A481-Parameters!$H$30)))),_xlfn.IFS($A481&lt;=Parameters!$H$28,Parameters!$G$28*$A481,$A481&lt;=Parameters!$H$29,Parameters!$G$29*$A481,$A481&lt;=Parameters!$H$30,Parameters!$G$30*$A481,$A481&gt;Parameters!$H$30,Parameters!$G$31*$A481))</f>
        <v>63339.86</v>
      </c>
      <c r="U481" s="290">
        <f t="shared" si="220"/>
        <v>133.06693277310924</v>
      </c>
      <c r="V481" s="290" cm="1">
        <f t="array" ref="V481">IF(Parameters!$E$55="No",IF($A481&lt;=Parameters!$H$34,Parameters!$G$34*$A481,IF($A481&lt;=Parameters!$H$35,Parameters!$G$34*Parameters!$H$34+Parameters!$G$35*($A481-Parameters!$H$34),IF($A481&lt;=Parameters!$H$36,Parameters!$G$34*Parameters!$H$34+Parameters!$G$35*(Parameters!$H$35-Parameters!$H$34)+Parameters!$G$36*($A481-Parameters!$H$35),Parameters!$G$34*Parameters!$H$34+Parameters!$G$35*(Parameters!$H$35-Parameters!$H$34)+Parameters!$G$36*(Parameters!$H$36-Parameters!$H$35)+Parameters!$G$37*($A481-Parameters!$H$36)))),_xlfn.IFS($A481&lt;=Parameters!$H$34,Parameters!$G$34*$A481,$A481&lt;=Parameters!$H$35,Parameters!$G$35*$A481,$A481&lt;=Parameters!$H$36,Parameters!$G$36*$A481,$A481&gt;Parameters!$H$36,Parameters!$G$37*$A481))</f>
        <v>65094.039999999994</v>
      </c>
      <c r="W481" s="290">
        <f t="shared" si="244"/>
        <v>136.75218487394957</v>
      </c>
      <c r="X481" s="290" cm="1">
        <f t="array" ref="X481">IF(Parameters!$E$55="No",IF($A481&lt;=Parameters!$H$39,Parameters!$G$39*$A481,IF($A481&lt;=Parameters!$H$40,Parameters!$G$39*Parameters!$H$39+Parameters!$G$40*($A481-Parameters!$H$39),IF($A481&lt;=Parameters!$H$41,Parameters!$G$39*Parameters!$H$39+Parameters!$G$40*(Parameters!$H$40-Parameters!$H$39)+Parameters!$G$41*($A481-Parameters!$H$40),Parameters!$G$39*Parameters!$H$39+Parameters!$G$40*(Parameters!$H$40-Parameters!$H$39)+Parameters!$G$41*(Parameters!$H$41-Parameters!$H$40)+Parameters!$G$42*($A481-Parameters!$H$41)))),_xlfn.IFS($A481&lt;=Parameters!$H$39,Parameters!$G$39*$A481,$A481&lt;=Parameters!$H$40,Parameters!$G$40*$A481,$A481&lt;=Parameters!$H$41,Parameters!$G$41*$A481,$A481&gt;Parameters!$H$41,Parameters!$G$42*$A481))</f>
        <v>69335.460000000006</v>
      </c>
      <c r="Y481" s="290">
        <f t="shared" si="245"/>
        <v>145.66273109243699</v>
      </c>
      <c r="Z481" s="290" cm="1">
        <f t="array" ref="Z481">IF(Parameters!$F$55="No",IF($A481&lt;=Parameters!$J$23,Parameters!$I$23*$A481,IF($A481&lt;=Parameters!$J$24,Parameters!$I$23*Parameters!$J$23+Parameters!$I$24*($A481-Parameters!$J$23),IF($A481&lt;=Parameters!$J$25,Parameters!$I$23*Parameters!$J$23+Parameters!$I$24*(Parameters!$J$24-Parameters!$J$23)+Parameters!$I$25*($A481-Parameters!$J$24),Parameters!$I$23*Parameters!$J$23+Parameters!$I$24*(Parameters!$J$24-Parameters!$J$23)+Parameters!$I$25*(Parameters!$J$25-Parameters!$J$24)+Parameters!$I$26*($A481-Parameters!$J$25)))),_xlfn.IFS($A481&lt;=Parameters!$J$23,Parameters!$I$23*$A481,$A481&lt;=Parameters!$J$24,Parameters!$I$24*$A481,$A481&lt;=Parameters!$J$25,Parameters!$I$25*$A481,$A481&gt;Parameters!$J$25,Parameters!$I$26*$A481))</f>
        <v>51373.240000000005</v>
      </c>
      <c r="AA481" s="290">
        <f t="shared" si="221"/>
        <v>107.92697478991597</v>
      </c>
      <c r="AB481" s="290" cm="1">
        <f t="array" ref="AB481">IF(Parameters!$F$55="No",IF($A481&lt;=Parameters!$J$28,Parameters!$I$28*$A481,IF($A481&lt;=Parameters!$J$29,Parameters!$I$28*Parameters!$J$28+Parameters!$I$29*($A481-Parameters!$J$28),IF($A481&lt;=Parameters!$J$30,Parameters!$I$28*Parameters!$J$28+Parameters!$I$29*(Parameters!$J$29-Parameters!$J$28)+Parameters!$I$30*($A481-Parameters!$J$29),Parameters!$I$28*Parameters!$J$28+Parameters!$I$29*(Parameters!$J$29-Parameters!$J$28)+Parameters!$I$30*(Parameters!$J$30-Parameters!$J$29)+Parameters!$I$31*($A481-Parameters!$J$30)))),_xlfn.IFS($A481&lt;=Parameters!$J$28,Parameters!$I$28*$A481,$A481&lt;=Parameters!$J$29,Parameters!$I$29*$A481,$A481&lt;=Parameters!$J$30,Parameters!$I$30*$A481,$A481&gt;Parameters!$J$30,Parameters!$I$31*$A481))</f>
        <v>63339.86</v>
      </c>
      <c r="AC481" s="290">
        <f t="shared" si="222"/>
        <v>133.06693277310924</v>
      </c>
      <c r="AD481" s="290" cm="1">
        <f t="array" ref="AD481">IF(Parameters!$F$55="No",IF($A481&lt;=Parameters!$J$34,Parameters!$I$34*$A481,IF($A481&lt;=Parameters!$J$35,Parameters!$I$34*Parameters!$J$34+Parameters!$I$35*($A481-Parameters!$J$34),IF($A481&lt;=Parameters!$J$36,Parameters!$I$34*Parameters!$J$34+Parameters!$I$35*(Parameters!$J$35-Parameters!$J$34)+Parameters!$I$36*($A481-Parameters!$J$35),Parameters!$I$34*Parameters!$J$34+Parameters!$I$35*(Parameters!$J$35-Parameters!$J$34)+Parameters!$I$36*(Parameters!$J$36-Parameters!$J$35)+Parameters!$I$37*($A481-Parameters!$J$36)))),_xlfn.IFS($A481&lt;=Parameters!$J$34,Parameters!$I$34*$A481,$A481&lt;=Parameters!$J$35,Parameters!$I$35*$A481,$A481&lt;=Parameters!$J$36,Parameters!$I$36*$A481,$A481&gt;Parameters!$J$36,Parameters!$I$37*$A481))</f>
        <v>65094.039999999994</v>
      </c>
      <c r="AE481" s="290">
        <f t="shared" si="246"/>
        <v>136.75218487394957</v>
      </c>
      <c r="AF481" s="290" cm="1">
        <f t="array" ref="AF481">IF(Parameters!$F$55="No",IF($A481&lt;=Parameters!$J$39,Parameters!$I$39*$A481,IF($A481&lt;=Parameters!$J$40,Parameters!$I$39*Parameters!$J$39+Parameters!$I$40*($A481-Parameters!$J$39),IF($A481&lt;=Parameters!$J$41,Parameters!$I$39*Parameters!$J$39+Parameters!$I$40*(Parameters!$J$40-Parameters!$J$39)+Parameters!$I$41*($A481-Parameters!$J$40),Parameters!$I$39*Parameters!$J$39+Parameters!$I$40*(Parameters!$J$40-Parameters!$J$39)+Parameters!$I$41*(Parameters!$J$41-Parameters!$J$40)+Parameters!$I$42*($A481-Parameters!$J$41)))),_xlfn.IFS($A481&lt;=Parameters!$J$39,Parameters!$I$39*$A481,$A481&lt;=Parameters!$J$40,Parameters!$I$40*$A481,$A481&lt;=Parameters!$J$41,Parameters!$I$41*$A481,$A481&gt;Parameters!$J$41,Parameters!$I$42*$A481))</f>
        <v>69335.460000000006</v>
      </c>
      <c r="AG481" s="290">
        <f t="shared" si="247"/>
        <v>145.66273109243699</v>
      </c>
      <c r="AI481" s="428">
        <f t="shared" si="223"/>
        <v>136.49000000000524</v>
      </c>
      <c r="AJ481" s="428">
        <f t="shared" si="224"/>
        <v>159.36000000000058</v>
      </c>
      <c r="AK481" s="428">
        <f t="shared" si="225"/>
        <v>143.5399999999936</v>
      </c>
      <c r="AL481" s="428">
        <f t="shared" si="226"/>
        <v>158.4600000000064</v>
      </c>
      <c r="AM481" s="428">
        <f t="shared" si="227"/>
        <v>136.49000000000524</v>
      </c>
      <c r="AN481" s="428">
        <f t="shared" si="228"/>
        <v>159.36000000000058</v>
      </c>
      <c r="AO481" s="428">
        <f t="shared" si="229"/>
        <v>143.5399999999936</v>
      </c>
      <c r="AP481" s="428">
        <f t="shared" si="230"/>
        <v>158.4600000000064</v>
      </c>
      <c r="AQ481" s="428">
        <f t="shared" si="231"/>
        <v>136.49000000000524</v>
      </c>
      <c r="AR481" s="428">
        <f t="shared" si="232"/>
        <v>159.36000000000058</v>
      </c>
      <c r="AS481" s="428">
        <f t="shared" si="233"/>
        <v>143.5399999999936</v>
      </c>
      <c r="AT481" s="428">
        <f t="shared" si="234"/>
        <v>158.4600000000064</v>
      </c>
      <c r="AU481" s="428">
        <f t="shared" si="235"/>
        <v>136.49000000000524</v>
      </c>
      <c r="AV481" s="428">
        <f t="shared" si="236"/>
        <v>159.36000000000058</v>
      </c>
      <c r="AW481" s="428">
        <f t="shared" si="237"/>
        <v>143.5399999999936</v>
      </c>
      <c r="AX481" s="428">
        <f t="shared" si="238"/>
        <v>158.4600000000064</v>
      </c>
    </row>
    <row r="482">
      <c r="A482" s="413">
        <v>477</v>
      </c>
      <c r="B482" s="290" cm="1">
        <f t="array" ref="B482">IF(Parameters!$C$55="No",IF($A482&lt;=Parameters!$D$23,Parameters!$C$23*$A482,IF($A482&lt;=Parameters!$D$24,Parameters!$C$23*Parameters!$D$23+Parameters!$C$24*($A482-Parameters!$D$23),IF($A482&lt;=Parameters!$D$25,Parameters!$C$23*Parameters!$D$23+Parameters!$C$24*(Parameters!$D$24-Parameters!$D$23)+Parameters!$C$25*($A482-Parameters!$D$24),Parameters!$C$23*Parameters!$D$23+Parameters!$C$24*(Parameters!$D$24-Parameters!$D$23)+Parameters!$C$25*(Parameters!$D$25-Parameters!$D$24)+Parameters!$C$26*($A482-Parameters!$D$25)))),_xlfn.IFS($A482&lt;=Parameters!$D$23,Parameters!$C$23*$A482,$A482&lt;=Parameters!$D$24,Parameters!$C$24*$A482,$A482&lt;=Parameters!$D$25,Parameters!$C$25*$A482,$A482&gt;Parameters!$D$25,Parameters!$C$26*$A482))</f>
        <v>51509.73</v>
      </c>
      <c r="C482" s="290">
        <f t="shared" si="239"/>
        <v>107.98685534591196</v>
      </c>
      <c r="D482" s="290" cm="1">
        <f t="array" ref="D482">IF(Parameters!$C$55="No",IF($A482&lt;=Parameters!$D$28,Parameters!$C$28*$A482,IF($A482&lt;=Parameters!$D$29,Parameters!$C$28*Parameters!$D$28+Parameters!$C$29*($A482-Parameters!$D$28),IF($A482&lt;=Parameters!$D$30,Parameters!$C$28*Parameters!$D$28+Parameters!$C$29*(Parameters!$D$29-Parameters!$D$28)+Parameters!$C$30*($A482-Parameters!$D$29),Parameters!$C$28*Parameters!$D$28+Parameters!$C$29*(Parameters!$D$29-Parameters!$D$28)+Parameters!$C$30*(Parameters!$D$30-Parameters!$D$29)+Parameters!$C$31*($A482-Parameters!$D$30)))),_xlfn.IFS($A482&lt;=Parameters!$D$28,Parameters!$C$28*$A482,$A482&lt;=Parameters!$D$29,Parameters!$C$29*$A482,$A482&lt;=Parameters!$D$30,Parameters!$C$30*$A482,$A482&gt;Parameters!$D$30,Parameters!$C$31*$A482))</f>
        <v>63499.22</v>
      </c>
      <c r="E482" s="290">
        <f t="shared" si="239"/>
        <v>133.12205450733754</v>
      </c>
      <c r="F482" s="290" cm="1">
        <f t="array" ref="F482">IF(Parameters!$C$55="No",IF($A482&lt;=Parameters!$D$34,Parameters!$C$34*$A482,IF($A482&lt;=Parameters!$D$35,Parameters!$C$34*Parameters!$D$34+Parameters!$C$35*($A482-Parameters!$D$34),IF($A482&lt;=Parameters!$D$36,Parameters!$C$34*Parameters!$D$34+Parameters!$C$35*(Parameters!$D$35-Parameters!$D$34)+Parameters!$C$36*($A482-Parameters!$D$35),Parameters!$C$34*Parameters!$D$34+Parameters!$C$35*(Parameters!$D$35-Parameters!$D$34)+Parameters!$C$36*(Parameters!$D$36-Parameters!$D$35)+Parameters!$C$37*($A482-Parameters!$D$36)))),_xlfn.IFS($A482&lt;=Parameters!$D$34,Parameters!$C$34*$A482,$A482&lt;=Parameters!$D$35,Parameters!$C$35*$A482,$A482&lt;=Parameters!$D$36,Parameters!$C$36*$A482,$A482&gt;Parameters!$D$36,Parameters!$C$37*$A482))</f>
        <v>65237.579999999994</v>
      </c>
      <c r="G482" s="290">
        <f t="shared" si="240"/>
        <v>136.76641509433961</v>
      </c>
      <c r="H482" s="290" cm="1">
        <f t="array" ref="H482">IF(Parameters!$C$55="No",IF($A482&lt;=Parameters!$D$39,Parameters!$C$39*$A482,IF($A482&lt;=Parameters!$D$40,Parameters!$C$39*Parameters!$D$39+Parameters!$C$40*($A482-Parameters!$D$39),IF($A482&lt;=Parameters!$D$41,Parameters!$C$39*Parameters!$D$39+Parameters!$C$40*(Parameters!$D$40-Parameters!$D$39)+Parameters!$C$41*($A482-Parameters!$D$40),Parameters!$C$39*Parameters!$D$39+Parameters!$C$40*(Parameters!$D$40-Parameters!$D$39)+Parameters!$C$41*(Parameters!$D$41-Parameters!$D$40)+Parameters!$C$42*($A482-Parameters!$D$41)))),_xlfn.IFS($A482&lt;=Parameters!$D$39,Parameters!$C$39*$A482,$A482&lt;=Parameters!$D$40,Parameters!$C$40*$A482,$A482&lt;=Parameters!$D$41,Parameters!$C$41*$A482,$A482&gt;Parameters!$D$41,Parameters!$C$42*$A482))</f>
        <v>69493.919999999998</v>
      </c>
      <c r="I482" s="290">
        <f t="shared" si="241"/>
        <v>145.68955974842768</v>
      </c>
      <c r="J482" s="290" cm="1">
        <f t="array" ref="J482">IF(Parameters!$D$55="No",IF($A482&lt;=Parameters!$F$23,Parameters!$E$23*$A482,IF($A482&lt;=Parameters!$F$24,Parameters!$E$23*Parameters!$F$23+Parameters!$E$24*($A482-Parameters!$F$23),IF($A482&lt;=Parameters!$F$25,Parameters!$E$23*Parameters!$F$23+Parameters!$E$24*(Parameters!$F$24-Parameters!$F$23)+Parameters!$E$25*($A482-Parameters!$F$24),Parameters!$E$23*Parameters!$F$23+Parameters!$E$24*(Parameters!$F$24-Parameters!$F$23)+Parameters!$E$25*(Parameters!$F$25-Parameters!$F$24)+Parameters!$E$26*($A482-Parameters!$F$25)))),_xlfn.IFS($A482&lt;=Parameters!$F$23,Parameters!$E$23*$A482,$A482&lt;=Parameters!$F$24,Parameters!$E$24*$A482,$A482&lt;=Parameters!$F$25,Parameters!$E$25*$A482,$A482&gt;Parameters!$F$25,Parameters!$E$26*$A482))</f>
        <v>51509.73</v>
      </c>
      <c r="K482" s="290">
        <f t="shared" si="217"/>
        <v>107.98685534591196</v>
      </c>
      <c r="L482" s="290" cm="1">
        <f t="array" ref="L482">IF(Parameters!$D$55="No",IF($A482&lt;=Parameters!$F$28,Parameters!$E$28*$A482,IF($A482&lt;=Parameters!$F$29,Parameters!$E$28*Parameters!$F$28+Parameters!$E$29*($A482-Parameters!$F$28),IF($A482&lt;=Parameters!$F$30,Parameters!$E$28*Parameters!$F$28+Parameters!$E$29*(Parameters!$F$29-Parameters!$F$28)+Parameters!$E$30*($A482-Parameters!$F$29),Parameters!$E$28*Parameters!$F$28+Parameters!$E$29*(Parameters!$F$29-Parameters!$F$28)+Parameters!$E$30*(Parameters!$F$30-Parameters!$F$29)+Parameters!$E$31*($A482-Parameters!$F$30)))),_xlfn.IFS($A482&lt;=Parameters!$F$28,Parameters!$E$28*$A482,$A482&lt;=Parameters!$F$29,Parameters!$E$29*$A482,$A482&lt;=Parameters!$F$30,Parameters!$E$30*$A482,$A482&gt;Parameters!$F$30,Parameters!$E$31*$A482))</f>
        <v>63499.22</v>
      </c>
      <c r="M482" s="290">
        <f t="shared" si="218"/>
        <v>133.12205450733754</v>
      </c>
      <c r="N482" s="290" cm="1">
        <f t="array" ref="N482">IF(Parameters!$D$55="No",IF($A482&lt;=Parameters!$F$34,Parameters!$E$34*$A482,IF($A482&lt;=Parameters!$F$35,Parameters!$E$34*Parameters!$F$34+Parameters!$E$35*($A482-Parameters!$F$34),IF($A482&lt;=Parameters!$F$36,Parameters!$E$34*Parameters!$F$34+Parameters!$E$35*(Parameters!$F$35-Parameters!$F$34)+Parameters!$E$36*($A482-Parameters!$F$35),Parameters!$E$34*Parameters!$F$34+Parameters!$E$35*(Parameters!$F$35-Parameters!$F$34)+Parameters!$E$36*(Parameters!$F$36-Parameters!$F$35)+Parameters!$E$37*($A482-Parameters!$F$36)))),_xlfn.IFS($A482&lt;=Parameters!$F$34,Parameters!$E$34*$A482,$A482&lt;=Parameters!$F$35,Parameters!$E$35*$A482,$A482&lt;=Parameters!$F$36,Parameters!$E$36*$A482,$A482&gt;Parameters!$F$36,Parameters!$E$37*$A482))</f>
        <v>65237.579999999994</v>
      </c>
      <c r="O482" s="290">
        <f t="shared" si="242"/>
        <v>136.76641509433961</v>
      </c>
      <c r="P482" s="290" cm="1">
        <f t="array" ref="P482">IF(Parameters!$D$55="No",IF($A482&lt;=Parameters!$F$39,Parameters!$E$39*$A482,IF($A482&lt;=Parameters!$F$40,Parameters!$E$39*Parameters!$F$39+Parameters!$E$40*($A482-Parameters!$F$39),IF($A482&lt;=Parameters!$F$41,Parameters!$E$39*Parameters!$F$39+Parameters!$E$40*(Parameters!$F$40-Parameters!$F$39)+Parameters!$E$41*($A482-Parameters!$F$40),Parameters!$E$39*Parameters!$F$39+Parameters!$E$40*(Parameters!$F$40-Parameters!$F$39)+Parameters!$E$41*(Parameters!$F$41-Parameters!$F$40)+Parameters!$E$42*($A482-Parameters!$F$41)))),_xlfn.IFS($A482&lt;=Parameters!$F$39,Parameters!$E$39*$A482,$A482&lt;=Parameters!$F$40,Parameters!$E$40*$A482,$A482&lt;=Parameters!$F$41,Parameters!$E$41*$A482,$A482&gt;Parameters!$F$41,Parameters!$E$42*$A482))</f>
        <v>69493.919999999998</v>
      </c>
      <c r="Q482" s="290">
        <f t="shared" si="243"/>
        <v>145.68955974842768</v>
      </c>
      <c r="R482" s="290" cm="1">
        <f t="array" ref="R482">IF(Parameters!$E$55="No",IF($A482&lt;=Parameters!$H$23,Parameters!$G$23*$A482,IF($A482&lt;=Parameters!$H$24,Parameters!$G$23*Parameters!$H$23+Parameters!$G$24*($A482-Parameters!$H$23),IF($A482&lt;=Parameters!$H$25,Parameters!$G$23*Parameters!$H$23+Parameters!$G$24*(Parameters!$H$24-Parameters!$H$23)+Parameters!$G$25*($A482-Parameters!$H$24),Parameters!$G$23*Parameters!$H$23+Parameters!$G$24*(Parameters!$H$24-Parameters!$H$23)+Parameters!$G$25*(Parameters!$H$25-Parameters!$H$24)+Parameters!$G$26*($A482-Parameters!$H$25)))),_xlfn.IFS($A482&lt;=Parameters!$H$23,Parameters!$G$23*$A482,$A482&lt;=Parameters!$H$24,Parameters!$G$24*$A482,$A482&lt;=Parameters!$H$25,Parameters!$G$25*$A482,$A482&gt;Parameters!$H$25,Parameters!$G$26*$A482))</f>
        <v>51509.73</v>
      </c>
      <c r="S482" s="290">
        <f t="shared" si="219"/>
        <v>107.98685534591196</v>
      </c>
      <c r="T482" s="290" cm="1">
        <f t="array" ref="T482">IF(Parameters!$E$55="No",IF($A482&lt;=Parameters!$H$28,Parameters!$G$28*$A482,IF($A482&lt;=Parameters!$H$29,Parameters!$G$28*Parameters!$H$28+Parameters!$G$29*($A482-Parameters!$H$28),IF($A482&lt;=Parameters!$H$30,Parameters!$G$28*Parameters!$H$28+Parameters!$G$29*(Parameters!$H$29-Parameters!$H$28)+Parameters!$G$30*($A482-Parameters!$H$29),Parameters!$G$28*Parameters!$H$28+Parameters!$G$29*(Parameters!$H$29-Parameters!$H$28)+Parameters!$G$30*(Parameters!$H$30-Parameters!$H$29)+Parameters!$G$31*($A482-Parameters!$H$30)))),_xlfn.IFS($A482&lt;=Parameters!$H$28,Parameters!$G$28*$A482,$A482&lt;=Parameters!$H$29,Parameters!$G$29*$A482,$A482&lt;=Parameters!$H$30,Parameters!$G$30*$A482,$A482&gt;Parameters!$H$30,Parameters!$G$31*$A482))</f>
        <v>63499.22</v>
      </c>
      <c r="U482" s="290">
        <f t="shared" si="220"/>
        <v>133.12205450733754</v>
      </c>
      <c r="V482" s="290" cm="1">
        <f t="array" ref="V482">IF(Parameters!$E$55="No",IF($A482&lt;=Parameters!$H$34,Parameters!$G$34*$A482,IF($A482&lt;=Parameters!$H$35,Parameters!$G$34*Parameters!$H$34+Parameters!$G$35*($A482-Parameters!$H$34),IF($A482&lt;=Parameters!$H$36,Parameters!$G$34*Parameters!$H$34+Parameters!$G$35*(Parameters!$H$35-Parameters!$H$34)+Parameters!$G$36*($A482-Parameters!$H$35),Parameters!$G$34*Parameters!$H$34+Parameters!$G$35*(Parameters!$H$35-Parameters!$H$34)+Parameters!$G$36*(Parameters!$H$36-Parameters!$H$35)+Parameters!$G$37*($A482-Parameters!$H$36)))),_xlfn.IFS($A482&lt;=Parameters!$H$34,Parameters!$G$34*$A482,$A482&lt;=Parameters!$H$35,Parameters!$G$35*$A482,$A482&lt;=Parameters!$H$36,Parameters!$G$36*$A482,$A482&gt;Parameters!$H$36,Parameters!$G$37*$A482))</f>
        <v>65237.579999999994</v>
      </c>
      <c r="W482" s="290">
        <f t="shared" si="244"/>
        <v>136.76641509433961</v>
      </c>
      <c r="X482" s="290" cm="1">
        <f t="array" ref="X482">IF(Parameters!$E$55="No",IF($A482&lt;=Parameters!$H$39,Parameters!$G$39*$A482,IF($A482&lt;=Parameters!$H$40,Parameters!$G$39*Parameters!$H$39+Parameters!$G$40*($A482-Parameters!$H$39),IF($A482&lt;=Parameters!$H$41,Parameters!$G$39*Parameters!$H$39+Parameters!$G$40*(Parameters!$H$40-Parameters!$H$39)+Parameters!$G$41*($A482-Parameters!$H$40),Parameters!$G$39*Parameters!$H$39+Parameters!$G$40*(Parameters!$H$40-Parameters!$H$39)+Parameters!$G$41*(Parameters!$H$41-Parameters!$H$40)+Parameters!$G$42*($A482-Parameters!$H$41)))),_xlfn.IFS($A482&lt;=Parameters!$H$39,Parameters!$G$39*$A482,$A482&lt;=Parameters!$H$40,Parameters!$G$40*$A482,$A482&lt;=Parameters!$H$41,Parameters!$G$41*$A482,$A482&gt;Parameters!$H$41,Parameters!$G$42*$A482))</f>
        <v>69493.919999999998</v>
      </c>
      <c r="Y482" s="290">
        <f t="shared" si="245"/>
        <v>145.68955974842768</v>
      </c>
      <c r="Z482" s="290" cm="1">
        <f t="array" ref="Z482">IF(Parameters!$F$55="No",IF($A482&lt;=Parameters!$J$23,Parameters!$I$23*$A482,IF($A482&lt;=Parameters!$J$24,Parameters!$I$23*Parameters!$J$23+Parameters!$I$24*($A482-Parameters!$J$23),IF($A482&lt;=Parameters!$J$25,Parameters!$I$23*Parameters!$J$23+Parameters!$I$24*(Parameters!$J$24-Parameters!$J$23)+Parameters!$I$25*($A482-Parameters!$J$24),Parameters!$I$23*Parameters!$J$23+Parameters!$I$24*(Parameters!$J$24-Parameters!$J$23)+Parameters!$I$25*(Parameters!$J$25-Parameters!$J$24)+Parameters!$I$26*($A482-Parameters!$J$25)))),_xlfn.IFS($A482&lt;=Parameters!$J$23,Parameters!$I$23*$A482,$A482&lt;=Parameters!$J$24,Parameters!$I$24*$A482,$A482&lt;=Parameters!$J$25,Parameters!$I$25*$A482,$A482&gt;Parameters!$J$25,Parameters!$I$26*$A482))</f>
        <v>51509.73</v>
      </c>
      <c r="AA482" s="290">
        <f t="shared" si="221"/>
        <v>107.98685534591196</v>
      </c>
      <c r="AB482" s="290" cm="1">
        <f t="array" ref="AB482">IF(Parameters!$F$55="No",IF($A482&lt;=Parameters!$J$28,Parameters!$I$28*$A482,IF($A482&lt;=Parameters!$J$29,Parameters!$I$28*Parameters!$J$28+Parameters!$I$29*($A482-Parameters!$J$28),IF($A482&lt;=Parameters!$J$30,Parameters!$I$28*Parameters!$J$28+Parameters!$I$29*(Parameters!$J$29-Parameters!$J$28)+Parameters!$I$30*($A482-Parameters!$J$29),Parameters!$I$28*Parameters!$J$28+Parameters!$I$29*(Parameters!$J$29-Parameters!$J$28)+Parameters!$I$30*(Parameters!$J$30-Parameters!$J$29)+Parameters!$I$31*($A482-Parameters!$J$30)))),_xlfn.IFS($A482&lt;=Parameters!$J$28,Parameters!$I$28*$A482,$A482&lt;=Parameters!$J$29,Parameters!$I$29*$A482,$A482&lt;=Parameters!$J$30,Parameters!$I$30*$A482,$A482&gt;Parameters!$J$30,Parameters!$I$31*$A482))</f>
        <v>63499.22</v>
      </c>
      <c r="AC482" s="290">
        <f t="shared" si="222"/>
        <v>133.12205450733754</v>
      </c>
      <c r="AD482" s="290" cm="1">
        <f t="array" ref="AD482">IF(Parameters!$F$55="No",IF($A482&lt;=Parameters!$J$34,Parameters!$I$34*$A482,IF($A482&lt;=Parameters!$J$35,Parameters!$I$34*Parameters!$J$34+Parameters!$I$35*($A482-Parameters!$J$34),IF($A482&lt;=Parameters!$J$36,Parameters!$I$34*Parameters!$J$34+Parameters!$I$35*(Parameters!$J$35-Parameters!$J$34)+Parameters!$I$36*($A482-Parameters!$J$35),Parameters!$I$34*Parameters!$J$34+Parameters!$I$35*(Parameters!$J$35-Parameters!$J$34)+Parameters!$I$36*(Parameters!$J$36-Parameters!$J$35)+Parameters!$I$37*($A482-Parameters!$J$36)))),_xlfn.IFS($A482&lt;=Parameters!$J$34,Parameters!$I$34*$A482,$A482&lt;=Parameters!$J$35,Parameters!$I$35*$A482,$A482&lt;=Parameters!$J$36,Parameters!$I$36*$A482,$A482&gt;Parameters!$J$36,Parameters!$I$37*$A482))</f>
        <v>65237.579999999994</v>
      </c>
      <c r="AE482" s="290">
        <f t="shared" si="246"/>
        <v>136.76641509433961</v>
      </c>
      <c r="AF482" s="290" cm="1">
        <f t="array" ref="AF482">IF(Parameters!$F$55="No",IF($A482&lt;=Parameters!$J$39,Parameters!$I$39*$A482,IF($A482&lt;=Parameters!$J$40,Parameters!$I$39*Parameters!$J$39+Parameters!$I$40*($A482-Parameters!$J$39),IF($A482&lt;=Parameters!$J$41,Parameters!$I$39*Parameters!$J$39+Parameters!$I$40*(Parameters!$J$40-Parameters!$J$39)+Parameters!$I$41*($A482-Parameters!$J$40),Parameters!$I$39*Parameters!$J$39+Parameters!$I$40*(Parameters!$J$40-Parameters!$J$39)+Parameters!$I$41*(Parameters!$J$41-Parameters!$J$40)+Parameters!$I$42*($A482-Parameters!$J$41)))),_xlfn.IFS($A482&lt;=Parameters!$J$39,Parameters!$I$39*$A482,$A482&lt;=Parameters!$J$40,Parameters!$I$40*$A482,$A482&lt;=Parameters!$J$41,Parameters!$I$41*$A482,$A482&gt;Parameters!$J$41,Parameters!$I$42*$A482))</f>
        <v>69493.919999999998</v>
      </c>
      <c r="AG482" s="290">
        <f t="shared" si="247"/>
        <v>145.68955974842768</v>
      </c>
      <c r="AI482" s="428">
        <f t="shared" si="223"/>
        <v>136.48999999999796</v>
      </c>
      <c r="AJ482" s="428">
        <f t="shared" si="224"/>
        <v>159.36000000000058</v>
      </c>
      <c r="AK482" s="428">
        <f t="shared" si="225"/>
        <v>143.54000000000087</v>
      </c>
      <c r="AL482" s="428">
        <f t="shared" si="226"/>
        <v>158.45999999999185</v>
      </c>
      <c r="AM482" s="428">
        <f t="shared" si="227"/>
        <v>136.48999999999796</v>
      </c>
      <c r="AN482" s="428">
        <f t="shared" si="228"/>
        <v>159.36000000000058</v>
      </c>
      <c r="AO482" s="428">
        <f t="shared" si="229"/>
        <v>143.54000000000087</v>
      </c>
      <c r="AP482" s="428">
        <f t="shared" si="230"/>
        <v>158.45999999999185</v>
      </c>
      <c r="AQ482" s="428">
        <f t="shared" si="231"/>
        <v>136.48999999999796</v>
      </c>
      <c r="AR482" s="428">
        <f t="shared" si="232"/>
        <v>159.36000000000058</v>
      </c>
      <c r="AS482" s="428">
        <f t="shared" si="233"/>
        <v>143.54000000000087</v>
      </c>
      <c r="AT482" s="428">
        <f t="shared" si="234"/>
        <v>158.45999999999185</v>
      </c>
      <c r="AU482" s="428">
        <f t="shared" si="235"/>
        <v>136.48999999999796</v>
      </c>
      <c r="AV482" s="428">
        <f t="shared" si="236"/>
        <v>159.36000000000058</v>
      </c>
      <c r="AW482" s="428">
        <f t="shared" si="237"/>
        <v>143.54000000000087</v>
      </c>
      <c r="AX482" s="428">
        <f t="shared" si="238"/>
        <v>158.45999999999185</v>
      </c>
    </row>
    <row r="483">
      <c r="A483" s="413">
        <v>478</v>
      </c>
      <c r="B483" s="290" cm="1">
        <f t="array" ref="B483">IF(Parameters!$C$55="No",IF($A483&lt;=Parameters!$D$23,Parameters!$C$23*$A483,IF($A483&lt;=Parameters!$D$24,Parameters!$C$23*Parameters!$D$23+Parameters!$C$24*($A483-Parameters!$D$23),IF($A483&lt;=Parameters!$D$25,Parameters!$C$23*Parameters!$D$23+Parameters!$C$24*(Parameters!$D$24-Parameters!$D$23)+Parameters!$C$25*($A483-Parameters!$D$24),Parameters!$C$23*Parameters!$D$23+Parameters!$C$24*(Parameters!$D$24-Parameters!$D$23)+Parameters!$C$25*(Parameters!$D$25-Parameters!$D$24)+Parameters!$C$26*($A483-Parameters!$D$25)))),_xlfn.IFS($A483&lt;=Parameters!$D$23,Parameters!$C$23*$A483,$A483&lt;=Parameters!$D$24,Parameters!$C$24*$A483,$A483&lt;=Parameters!$D$25,Parameters!$C$25*$A483,$A483&gt;Parameters!$D$25,Parameters!$C$26*$A483))</f>
        <v>51646.22</v>
      </c>
      <c r="C483" s="290">
        <f t="shared" si="239"/>
        <v>108.04648535564854</v>
      </c>
      <c r="D483" s="290" cm="1">
        <f t="array" ref="D483">IF(Parameters!$C$55="No",IF($A483&lt;=Parameters!$D$28,Parameters!$C$28*$A483,IF($A483&lt;=Parameters!$D$29,Parameters!$C$28*Parameters!$D$28+Parameters!$C$29*($A483-Parameters!$D$28),IF($A483&lt;=Parameters!$D$30,Parameters!$C$28*Parameters!$D$28+Parameters!$C$29*(Parameters!$D$29-Parameters!$D$28)+Parameters!$C$30*($A483-Parameters!$D$29),Parameters!$C$28*Parameters!$D$28+Parameters!$C$29*(Parameters!$D$29-Parameters!$D$28)+Parameters!$C$30*(Parameters!$D$30-Parameters!$D$29)+Parameters!$C$31*($A483-Parameters!$D$30)))),_xlfn.IFS($A483&lt;=Parameters!$D$28,Parameters!$C$28*$A483,$A483&lt;=Parameters!$D$29,Parameters!$C$29*$A483,$A483&lt;=Parameters!$D$30,Parameters!$C$30*$A483,$A483&gt;Parameters!$D$30,Parameters!$C$31*$A483))</f>
        <v>63658.58</v>
      </c>
      <c r="E483" s="290">
        <f t="shared" si="239"/>
        <v>133.17694560669457</v>
      </c>
      <c r="F483" s="290" cm="1">
        <f t="array" ref="F483">IF(Parameters!$C$55="No",IF($A483&lt;=Parameters!$D$34,Parameters!$C$34*$A483,IF($A483&lt;=Parameters!$D$35,Parameters!$C$34*Parameters!$D$34+Parameters!$C$35*($A483-Parameters!$D$34),IF($A483&lt;=Parameters!$D$36,Parameters!$C$34*Parameters!$D$34+Parameters!$C$35*(Parameters!$D$35-Parameters!$D$34)+Parameters!$C$36*($A483-Parameters!$D$35),Parameters!$C$34*Parameters!$D$34+Parameters!$C$35*(Parameters!$D$35-Parameters!$D$34)+Parameters!$C$36*(Parameters!$D$36-Parameters!$D$35)+Parameters!$C$37*($A483-Parameters!$D$36)))),_xlfn.IFS($A483&lt;=Parameters!$D$34,Parameters!$C$34*$A483,$A483&lt;=Parameters!$D$35,Parameters!$C$35*$A483,$A483&lt;=Parameters!$D$36,Parameters!$C$36*$A483,$A483&gt;Parameters!$D$36,Parameters!$C$37*$A483))</f>
        <v>65381.119999999995</v>
      </c>
      <c r="G483" s="290">
        <f t="shared" si="240"/>
        <v>136.78058577405858</v>
      </c>
      <c r="H483" s="290" cm="1">
        <f t="array" ref="H483">IF(Parameters!$C$55="No",IF($A483&lt;=Parameters!$D$39,Parameters!$C$39*$A483,IF($A483&lt;=Parameters!$D$40,Parameters!$C$39*Parameters!$D$39+Parameters!$C$40*($A483-Parameters!$D$39),IF($A483&lt;=Parameters!$D$41,Parameters!$C$39*Parameters!$D$39+Parameters!$C$40*(Parameters!$D$40-Parameters!$D$39)+Parameters!$C$41*($A483-Parameters!$D$40),Parameters!$C$39*Parameters!$D$39+Parameters!$C$40*(Parameters!$D$40-Parameters!$D$39)+Parameters!$C$41*(Parameters!$D$41-Parameters!$D$40)+Parameters!$C$42*($A483-Parameters!$D$41)))),_xlfn.IFS($A483&lt;=Parameters!$D$39,Parameters!$C$39*$A483,$A483&lt;=Parameters!$D$40,Parameters!$C$40*$A483,$A483&lt;=Parameters!$D$41,Parameters!$C$41*$A483,$A483&gt;Parameters!$D$41,Parameters!$C$42*$A483))</f>
        <v>69652.38</v>
      </c>
      <c r="I483" s="290">
        <f t="shared" si="241"/>
        <v>145.71627615062764</v>
      </c>
      <c r="J483" s="290" cm="1">
        <f t="array" ref="J483">IF(Parameters!$D$55="No",IF($A483&lt;=Parameters!$F$23,Parameters!$E$23*$A483,IF($A483&lt;=Parameters!$F$24,Parameters!$E$23*Parameters!$F$23+Parameters!$E$24*($A483-Parameters!$F$23),IF($A483&lt;=Parameters!$F$25,Parameters!$E$23*Parameters!$F$23+Parameters!$E$24*(Parameters!$F$24-Parameters!$F$23)+Parameters!$E$25*($A483-Parameters!$F$24),Parameters!$E$23*Parameters!$F$23+Parameters!$E$24*(Parameters!$F$24-Parameters!$F$23)+Parameters!$E$25*(Parameters!$F$25-Parameters!$F$24)+Parameters!$E$26*($A483-Parameters!$F$25)))),_xlfn.IFS($A483&lt;=Parameters!$F$23,Parameters!$E$23*$A483,$A483&lt;=Parameters!$F$24,Parameters!$E$24*$A483,$A483&lt;=Parameters!$F$25,Parameters!$E$25*$A483,$A483&gt;Parameters!$F$25,Parameters!$E$26*$A483))</f>
        <v>51646.22</v>
      </c>
      <c r="K483" s="290">
        <f t="shared" si="217"/>
        <v>108.04648535564854</v>
      </c>
      <c r="L483" s="290" cm="1">
        <f t="array" ref="L483">IF(Parameters!$D$55="No",IF($A483&lt;=Parameters!$F$28,Parameters!$E$28*$A483,IF($A483&lt;=Parameters!$F$29,Parameters!$E$28*Parameters!$F$28+Parameters!$E$29*($A483-Parameters!$F$28),IF($A483&lt;=Parameters!$F$30,Parameters!$E$28*Parameters!$F$28+Parameters!$E$29*(Parameters!$F$29-Parameters!$F$28)+Parameters!$E$30*($A483-Parameters!$F$29),Parameters!$E$28*Parameters!$F$28+Parameters!$E$29*(Parameters!$F$29-Parameters!$F$28)+Parameters!$E$30*(Parameters!$F$30-Parameters!$F$29)+Parameters!$E$31*($A483-Parameters!$F$30)))),_xlfn.IFS($A483&lt;=Parameters!$F$28,Parameters!$E$28*$A483,$A483&lt;=Parameters!$F$29,Parameters!$E$29*$A483,$A483&lt;=Parameters!$F$30,Parameters!$E$30*$A483,$A483&gt;Parameters!$F$30,Parameters!$E$31*$A483))</f>
        <v>63658.58</v>
      </c>
      <c r="M483" s="290">
        <f t="shared" si="218"/>
        <v>133.17694560669457</v>
      </c>
      <c r="N483" s="290" cm="1">
        <f t="array" ref="N483">IF(Parameters!$D$55="No",IF($A483&lt;=Parameters!$F$34,Parameters!$E$34*$A483,IF($A483&lt;=Parameters!$F$35,Parameters!$E$34*Parameters!$F$34+Parameters!$E$35*($A483-Parameters!$F$34),IF($A483&lt;=Parameters!$F$36,Parameters!$E$34*Parameters!$F$34+Parameters!$E$35*(Parameters!$F$35-Parameters!$F$34)+Parameters!$E$36*($A483-Parameters!$F$35),Parameters!$E$34*Parameters!$F$34+Parameters!$E$35*(Parameters!$F$35-Parameters!$F$34)+Parameters!$E$36*(Parameters!$F$36-Parameters!$F$35)+Parameters!$E$37*($A483-Parameters!$F$36)))),_xlfn.IFS($A483&lt;=Parameters!$F$34,Parameters!$E$34*$A483,$A483&lt;=Parameters!$F$35,Parameters!$E$35*$A483,$A483&lt;=Parameters!$F$36,Parameters!$E$36*$A483,$A483&gt;Parameters!$F$36,Parameters!$E$37*$A483))</f>
        <v>65381.119999999995</v>
      </c>
      <c r="O483" s="290">
        <f t="shared" si="242"/>
        <v>136.78058577405858</v>
      </c>
      <c r="P483" s="290" cm="1">
        <f t="array" ref="P483">IF(Parameters!$D$55="No",IF($A483&lt;=Parameters!$F$39,Parameters!$E$39*$A483,IF($A483&lt;=Parameters!$F$40,Parameters!$E$39*Parameters!$F$39+Parameters!$E$40*($A483-Parameters!$F$39),IF($A483&lt;=Parameters!$F$41,Parameters!$E$39*Parameters!$F$39+Parameters!$E$40*(Parameters!$F$40-Parameters!$F$39)+Parameters!$E$41*($A483-Parameters!$F$40),Parameters!$E$39*Parameters!$F$39+Parameters!$E$40*(Parameters!$F$40-Parameters!$F$39)+Parameters!$E$41*(Parameters!$F$41-Parameters!$F$40)+Parameters!$E$42*($A483-Parameters!$F$41)))),_xlfn.IFS($A483&lt;=Parameters!$F$39,Parameters!$E$39*$A483,$A483&lt;=Parameters!$F$40,Parameters!$E$40*$A483,$A483&lt;=Parameters!$F$41,Parameters!$E$41*$A483,$A483&gt;Parameters!$F$41,Parameters!$E$42*$A483))</f>
        <v>69652.38</v>
      </c>
      <c r="Q483" s="290">
        <f t="shared" si="243"/>
        <v>145.71627615062764</v>
      </c>
      <c r="R483" s="290" cm="1">
        <f t="array" ref="R483">IF(Parameters!$E$55="No",IF($A483&lt;=Parameters!$H$23,Parameters!$G$23*$A483,IF($A483&lt;=Parameters!$H$24,Parameters!$G$23*Parameters!$H$23+Parameters!$G$24*($A483-Parameters!$H$23),IF($A483&lt;=Parameters!$H$25,Parameters!$G$23*Parameters!$H$23+Parameters!$G$24*(Parameters!$H$24-Parameters!$H$23)+Parameters!$G$25*($A483-Parameters!$H$24),Parameters!$G$23*Parameters!$H$23+Parameters!$G$24*(Parameters!$H$24-Parameters!$H$23)+Parameters!$G$25*(Parameters!$H$25-Parameters!$H$24)+Parameters!$G$26*($A483-Parameters!$H$25)))),_xlfn.IFS($A483&lt;=Parameters!$H$23,Parameters!$G$23*$A483,$A483&lt;=Parameters!$H$24,Parameters!$G$24*$A483,$A483&lt;=Parameters!$H$25,Parameters!$G$25*$A483,$A483&gt;Parameters!$H$25,Parameters!$G$26*$A483))</f>
        <v>51646.22</v>
      </c>
      <c r="S483" s="290">
        <f t="shared" si="219"/>
        <v>108.04648535564854</v>
      </c>
      <c r="T483" s="290" cm="1">
        <f t="array" ref="T483">IF(Parameters!$E$55="No",IF($A483&lt;=Parameters!$H$28,Parameters!$G$28*$A483,IF($A483&lt;=Parameters!$H$29,Parameters!$G$28*Parameters!$H$28+Parameters!$G$29*($A483-Parameters!$H$28),IF($A483&lt;=Parameters!$H$30,Parameters!$G$28*Parameters!$H$28+Parameters!$G$29*(Parameters!$H$29-Parameters!$H$28)+Parameters!$G$30*($A483-Parameters!$H$29),Parameters!$G$28*Parameters!$H$28+Parameters!$G$29*(Parameters!$H$29-Parameters!$H$28)+Parameters!$G$30*(Parameters!$H$30-Parameters!$H$29)+Parameters!$G$31*($A483-Parameters!$H$30)))),_xlfn.IFS($A483&lt;=Parameters!$H$28,Parameters!$G$28*$A483,$A483&lt;=Parameters!$H$29,Parameters!$G$29*$A483,$A483&lt;=Parameters!$H$30,Parameters!$G$30*$A483,$A483&gt;Parameters!$H$30,Parameters!$G$31*$A483))</f>
        <v>63658.58</v>
      </c>
      <c r="U483" s="290">
        <f t="shared" si="220"/>
        <v>133.17694560669457</v>
      </c>
      <c r="V483" s="290" cm="1">
        <f t="array" ref="V483">IF(Parameters!$E$55="No",IF($A483&lt;=Parameters!$H$34,Parameters!$G$34*$A483,IF($A483&lt;=Parameters!$H$35,Parameters!$G$34*Parameters!$H$34+Parameters!$G$35*($A483-Parameters!$H$34),IF($A483&lt;=Parameters!$H$36,Parameters!$G$34*Parameters!$H$34+Parameters!$G$35*(Parameters!$H$35-Parameters!$H$34)+Parameters!$G$36*($A483-Parameters!$H$35),Parameters!$G$34*Parameters!$H$34+Parameters!$G$35*(Parameters!$H$35-Parameters!$H$34)+Parameters!$G$36*(Parameters!$H$36-Parameters!$H$35)+Parameters!$G$37*($A483-Parameters!$H$36)))),_xlfn.IFS($A483&lt;=Parameters!$H$34,Parameters!$G$34*$A483,$A483&lt;=Parameters!$H$35,Parameters!$G$35*$A483,$A483&lt;=Parameters!$H$36,Parameters!$G$36*$A483,$A483&gt;Parameters!$H$36,Parameters!$G$37*$A483))</f>
        <v>65381.119999999995</v>
      </c>
      <c r="W483" s="290">
        <f t="shared" si="244"/>
        <v>136.78058577405858</v>
      </c>
      <c r="X483" s="290" cm="1">
        <f t="array" ref="X483">IF(Parameters!$E$55="No",IF($A483&lt;=Parameters!$H$39,Parameters!$G$39*$A483,IF($A483&lt;=Parameters!$H$40,Parameters!$G$39*Parameters!$H$39+Parameters!$G$40*($A483-Parameters!$H$39),IF($A483&lt;=Parameters!$H$41,Parameters!$G$39*Parameters!$H$39+Parameters!$G$40*(Parameters!$H$40-Parameters!$H$39)+Parameters!$G$41*($A483-Parameters!$H$40),Parameters!$G$39*Parameters!$H$39+Parameters!$G$40*(Parameters!$H$40-Parameters!$H$39)+Parameters!$G$41*(Parameters!$H$41-Parameters!$H$40)+Parameters!$G$42*($A483-Parameters!$H$41)))),_xlfn.IFS($A483&lt;=Parameters!$H$39,Parameters!$G$39*$A483,$A483&lt;=Parameters!$H$40,Parameters!$G$40*$A483,$A483&lt;=Parameters!$H$41,Parameters!$G$41*$A483,$A483&gt;Parameters!$H$41,Parameters!$G$42*$A483))</f>
        <v>69652.38</v>
      </c>
      <c r="Y483" s="290">
        <f t="shared" si="245"/>
        <v>145.71627615062764</v>
      </c>
      <c r="Z483" s="290" cm="1">
        <f t="array" ref="Z483">IF(Parameters!$F$55="No",IF($A483&lt;=Parameters!$J$23,Parameters!$I$23*$A483,IF($A483&lt;=Parameters!$J$24,Parameters!$I$23*Parameters!$J$23+Parameters!$I$24*($A483-Parameters!$J$23),IF($A483&lt;=Parameters!$J$25,Parameters!$I$23*Parameters!$J$23+Parameters!$I$24*(Parameters!$J$24-Parameters!$J$23)+Parameters!$I$25*($A483-Parameters!$J$24),Parameters!$I$23*Parameters!$J$23+Parameters!$I$24*(Parameters!$J$24-Parameters!$J$23)+Parameters!$I$25*(Parameters!$J$25-Parameters!$J$24)+Parameters!$I$26*($A483-Parameters!$J$25)))),_xlfn.IFS($A483&lt;=Parameters!$J$23,Parameters!$I$23*$A483,$A483&lt;=Parameters!$J$24,Parameters!$I$24*$A483,$A483&lt;=Parameters!$J$25,Parameters!$I$25*$A483,$A483&gt;Parameters!$J$25,Parameters!$I$26*$A483))</f>
        <v>51646.22</v>
      </c>
      <c r="AA483" s="290">
        <f t="shared" si="221"/>
        <v>108.04648535564854</v>
      </c>
      <c r="AB483" s="290" cm="1">
        <f t="array" ref="AB483">IF(Parameters!$F$55="No",IF($A483&lt;=Parameters!$J$28,Parameters!$I$28*$A483,IF($A483&lt;=Parameters!$J$29,Parameters!$I$28*Parameters!$J$28+Parameters!$I$29*($A483-Parameters!$J$28),IF($A483&lt;=Parameters!$J$30,Parameters!$I$28*Parameters!$J$28+Parameters!$I$29*(Parameters!$J$29-Parameters!$J$28)+Parameters!$I$30*($A483-Parameters!$J$29),Parameters!$I$28*Parameters!$J$28+Parameters!$I$29*(Parameters!$J$29-Parameters!$J$28)+Parameters!$I$30*(Parameters!$J$30-Parameters!$J$29)+Parameters!$I$31*($A483-Parameters!$J$30)))),_xlfn.IFS($A483&lt;=Parameters!$J$28,Parameters!$I$28*$A483,$A483&lt;=Parameters!$J$29,Parameters!$I$29*$A483,$A483&lt;=Parameters!$J$30,Parameters!$I$30*$A483,$A483&gt;Parameters!$J$30,Parameters!$I$31*$A483))</f>
        <v>63658.58</v>
      </c>
      <c r="AC483" s="290">
        <f t="shared" si="222"/>
        <v>133.17694560669457</v>
      </c>
      <c r="AD483" s="290" cm="1">
        <f t="array" ref="AD483">IF(Parameters!$F$55="No",IF($A483&lt;=Parameters!$J$34,Parameters!$I$34*$A483,IF($A483&lt;=Parameters!$J$35,Parameters!$I$34*Parameters!$J$34+Parameters!$I$35*($A483-Parameters!$J$34),IF($A483&lt;=Parameters!$J$36,Parameters!$I$34*Parameters!$J$34+Parameters!$I$35*(Parameters!$J$35-Parameters!$J$34)+Parameters!$I$36*($A483-Parameters!$J$35),Parameters!$I$34*Parameters!$J$34+Parameters!$I$35*(Parameters!$J$35-Parameters!$J$34)+Parameters!$I$36*(Parameters!$J$36-Parameters!$J$35)+Parameters!$I$37*($A483-Parameters!$J$36)))),_xlfn.IFS($A483&lt;=Parameters!$J$34,Parameters!$I$34*$A483,$A483&lt;=Parameters!$J$35,Parameters!$I$35*$A483,$A483&lt;=Parameters!$J$36,Parameters!$I$36*$A483,$A483&gt;Parameters!$J$36,Parameters!$I$37*$A483))</f>
        <v>65381.119999999995</v>
      </c>
      <c r="AE483" s="290">
        <f t="shared" si="246"/>
        <v>136.78058577405858</v>
      </c>
      <c r="AF483" s="290" cm="1">
        <f t="array" ref="AF483">IF(Parameters!$F$55="No",IF($A483&lt;=Parameters!$J$39,Parameters!$I$39*$A483,IF($A483&lt;=Parameters!$J$40,Parameters!$I$39*Parameters!$J$39+Parameters!$I$40*($A483-Parameters!$J$39),IF($A483&lt;=Parameters!$J$41,Parameters!$I$39*Parameters!$J$39+Parameters!$I$40*(Parameters!$J$40-Parameters!$J$39)+Parameters!$I$41*($A483-Parameters!$J$40),Parameters!$I$39*Parameters!$J$39+Parameters!$I$40*(Parameters!$J$40-Parameters!$J$39)+Parameters!$I$41*(Parameters!$J$41-Parameters!$J$40)+Parameters!$I$42*($A483-Parameters!$J$41)))),_xlfn.IFS($A483&lt;=Parameters!$J$39,Parameters!$I$39*$A483,$A483&lt;=Parameters!$J$40,Parameters!$I$40*$A483,$A483&lt;=Parameters!$J$41,Parameters!$I$41*$A483,$A483&gt;Parameters!$J$41,Parameters!$I$42*$A483))</f>
        <v>69652.38</v>
      </c>
      <c r="AG483" s="290">
        <f t="shared" si="247"/>
        <v>145.71627615062764</v>
      </c>
      <c r="AI483" s="428">
        <f t="shared" si="223"/>
        <v>136.48999999999796</v>
      </c>
      <c r="AJ483" s="428">
        <f t="shared" si="224"/>
        <v>159.36000000000058</v>
      </c>
      <c r="AK483" s="428">
        <f t="shared" si="225"/>
        <v>143.54000000000087</v>
      </c>
      <c r="AL483" s="428">
        <f t="shared" si="226"/>
        <v>158.4600000000064</v>
      </c>
      <c r="AM483" s="428">
        <f t="shared" si="227"/>
        <v>136.48999999999796</v>
      </c>
      <c r="AN483" s="428">
        <f t="shared" si="228"/>
        <v>159.36000000000058</v>
      </c>
      <c r="AO483" s="428">
        <f t="shared" si="229"/>
        <v>143.54000000000087</v>
      </c>
      <c r="AP483" s="428">
        <f t="shared" si="230"/>
        <v>158.4600000000064</v>
      </c>
      <c r="AQ483" s="428">
        <f t="shared" si="231"/>
        <v>136.48999999999796</v>
      </c>
      <c r="AR483" s="428">
        <f t="shared" si="232"/>
        <v>159.36000000000058</v>
      </c>
      <c r="AS483" s="428">
        <f t="shared" si="233"/>
        <v>143.54000000000087</v>
      </c>
      <c r="AT483" s="428">
        <f t="shared" si="234"/>
        <v>158.4600000000064</v>
      </c>
      <c r="AU483" s="428">
        <f t="shared" si="235"/>
        <v>136.48999999999796</v>
      </c>
      <c r="AV483" s="428">
        <f t="shared" si="236"/>
        <v>159.36000000000058</v>
      </c>
      <c r="AW483" s="428">
        <f t="shared" si="237"/>
        <v>143.54000000000087</v>
      </c>
      <c r="AX483" s="428">
        <f t="shared" si="238"/>
        <v>158.4600000000064</v>
      </c>
    </row>
    <row r="484">
      <c r="A484" s="413">
        <v>479</v>
      </c>
      <c r="B484" s="290" cm="1">
        <f t="array" ref="B484">IF(Parameters!$C$55="No",IF($A484&lt;=Parameters!$D$23,Parameters!$C$23*$A484,IF($A484&lt;=Parameters!$D$24,Parameters!$C$23*Parameters!$D$23+Parameters!$C$24*($A484-Parameters!$D$23),IF($A484&lt;=Parameters!$D$25,Parameters!$C$23*Parameters!$D$23+Parameters!$C$24*(Parameters!$D$24-Parameters!$D$23)+Parameters!$C$25*($A484-Parameters!$D$24),Parameters!$C$23*Parameters!$D$23+Parameters!$C$24*(Parameters!$D$24-Parameters!$D$23)+Parameters!$C$25*(Parameters!$D$25-Parameters!$D$24)+Parameters!$C$26*($A484-Parameters!$D$25)))),_xlfn.IFS($A484&lt;=Parameters!$D$23,Parameters!$C$23*$A484,$A484&lt;=Parameters!$D$24,Parameters!$C$24*$A484,$A484&lt;=Parameters!$D$25,Parameters!$C$25*$A484,$A484&gt;Parameters!$D$25,Parameters!$C$26*$A484))</f>
        <v>51782.710000000006</v>
      </c>
      <c r="C484" s="290">
        <f t="shared" si="239"/>
        <v>108.105866388309</v>
      </c>
      <c r="D484" s="290" cm="1">
        <f t="array" ref="D484">IF(Parameters!$C$55="No",IF($A484&lt;=Parameters!$D$28,Parameters!$C$28*$A484,IF($A484&lt;=Parameters!$D$29,Parameters!$C$28*Parameters!$D$28+Parameters!$C$29*($A484-Parameters!$D$28),IF($A484&lt;=Parameters!$D$30,Parameters!$C$28*Parameters!$D$28+Parameters!$C$29*(Parameters!$D$29-Parameters!$D$28)+Parameters!$C$30*($A484-Parameters!$D$29),Parameters!$C$28*Parameters!$D$28+Parameters!$C$29*(Parameters!$D$29-Parameters!$D$28)+Parameters!$C$30*(Parameters!$D$30-Parameters!$D$29)+Parameters!$C$31*($A484-Parameters!$D$30)))),_xlfn.IFS($A484&lt;=Parameters!$D$28,Parameters!$C$28*$A484,$A484&lt;=Parameters!$D$29,Parameters!$C$29*$A484,$A484&lt;=Parameters!$D$30,Parameters!$C$30*$A484,$A484&gt;Parameters!$D$30,Parameters!$C$31*$A484))</f>
        <v>63817.94</v>
      </c>
      <c r="E484" s="290">
        <f t="shared" si="239"/>
        <v>133.23160751565763</v>
      </c>
      <c r="F484" s="290" cm="1">
        <f t="array" ref="F484">IF(Parameters!$C$55="No",IF($A484&lt;=Parameters!$D$34,Parameters!$C$34*$A484,IF($A484&lt;=Parameters!$D$35,Parameters!$C$34*Parameters!$D$34+Parameters!$C$35*($A484-Parameters!$D$34),IF($A484&lt;=Parameters!$D$36,Parameters!$C$34*Parameters!$D$34+Parameters!$C$35*(Parameters!$D$35-Parameters!$D$34)+Parameters!$C$36*($A484-Parameters!$D$35),Parameters!$C$34*Parameters!$D$34+Parameters!$C$35*(Parameters!$D$35-Parameters!$D$34)+Parameters!$C$36*(Parameters!$D$36-Parameters!$D$35)+Parameters!$C$37*($A484-Parameters!$D$36)))),_xlfn.IFS($A484&lt;=Parameters!$D$34,Parameters!$C$34*$A484,$A484&lt;=Parameters!$D$35,Parameters!$C$35*$A484,$A484&lt;=Parameters!$D$36,Parameters!$C$36*$A484,$A484&gt;Parameters!$D$36,Parameters!$C$37*$A484))</f>
        <v>65524.659999999996</v>
      </c>
      <c r="G484" s="290">
        <f t="shared" si="240"/>
        <v>136.79469728601251</v>
      </c>
      <c r="H484" s="290" cm="1">
        <f t="array" ref="H484">IF(Parameters!$C$55="No",IF($A484&lt;=Parameters!$D$39,Parameters!$C$39*$A484,IF($A484&lt;=Parameters!$D$40,Parameters!$C$39*Parameters!$D$39+Parameters!$C$40*($A484-Parameters!$D$39),IF($A484&lt;=Parameters!$D$41,Parameters!$C$39*Parameters!$D$39+Parameters!$C$40*(Parameters!$D$40-Parameters!$D$39)+Parameters!$C$41*($A484-Parameters!$D$40),Parameters!$C$39*Parameters!$D$39+Parameters!$C$40*(Parameters!$D$40-Parameters!$D$39)+Parameters!$C$41*(Parameters!$D$41-Parameters!$D$40)+Parameters!$C$42*($A484-Parameters!$D$41)))),_xlfn.IFS($A484&lt;=Parameters!$D$39,Parameters!$C$39*$A484,$A484&lt;=Parameters!$D$40,Parameters!$C$40*$A484,$A484&lt;=Parameters!$D$41,Parameters!$C$41*$A484,$A484&gt;Parameters!$D$41,Parameters!$C$42*$A484))</f>
        <v>69810.84</v>
      </c>
      <c r="I484" s="290">
        <f t="shared" si="241"/>
        <v>145.74288100208767</v>
      </c>
      <c r="J484" s="290" cm="1">
        <f t="array" ref="J484">IF(Parameters!$D$55="No",IF($A484&lt;=Parameters!$F$23,Parameters!$E$23*$A484,IF($A484&lt;=Parameters!$F$24,Parameters!$E$23*Parameters!$F$23+Parameters!$E$24*($A484-Parameters!$F$23),IF($A484&lt;=Parameters!$F$25,Parameters!$E$23*Parameters!$F$23+Parameters!$E$24*(Parameters!$F$24-Parameters!$F$23)+Parameters!$E$25*($A484-Parameters!$F$24),Parameters!$E$23*Parameters!$F$23+Parameters!$E$24*(Parameters!$F$24-Parameters!$F$23)+Parameters!$E$25*(Parameters!$F$25-Parameters!$F$24)+Parameters!$E$26*($A484-Parameters!$F$25)))),_xlfn.IFS($A484&lt;=Parameters!$F$23,Parameters!$E$23*$A484,$A484&lt;=Parameters!$F$24,Parameters!$E$24*$A484,$A484&lt;=Parameters!$F$25,Parameters!$E$25*$A484,$A484&gt;Parameters!$F$25,Parameters!$E$26*$A484))</f>
        <v>51782.710000000006</v>
      </c>
      <c r="K484" s="290">
        <f t="shared" si="217"/>
        <v>108.105866388309</v>
      </c>
      <c r="L484" s="290" cm="1">
        <f t="array" ref="L484">IF(Parameters!$D$55="No",IF($A484&lt;=Parameters!$F$28,Parameters!$E$28*$A484,IF($A484&lt;=Parameters!$F$29,Parameters!$E$28*Parameters!$F$28+Parameters!$E$29*($A484-Parameters!$F$28),IF($A484&lt;=Parameters!$F$30,Parameters!$E$28*Parameters!$F$28+Parameters!$E$29*(Parameters!$F$29-Parameters!$F$28)+Parameters!$E$30*($A484-Parameters!$F$29),Parameters!$E$28*Parameters!$F$28+Parameters!$E$29*(Parameters!$F$29-Parameters!$F$28)+Parameters!$E$30*(Parameters!$F$30-Parameters!$F$29)+Parameters!$E$31*($A484-Parameters!$F$30)))),_xlfn.IFS($A484&lt;=Parameters!$F$28,Parameters!$E$28*$A484,$A484&lt;=Parameters!$F$29,Parameters!$E$29*$A484,$A484&lt;=Parameters!$F$30,Parameters!$E$30*$A484,$A484&gt;Parameters!$F$30,Parameters!$E$31*$A484))</f>
        <v>63817.94</v>
      </c>
      <c r="M484" s="290">
        <f t="shared" si="218"/>
        <v>133.23160751565763</v>
      </c>
      <c r="N484" s="290" cm="1">
        <f t="array" ref="N484">IF(Parameters!$D$55="No",IF($A484&lt;=Parameters!$F$34,Parameters!$E$34*$A484,IF($A484&lt;=Parameters!$F$35,Parameters!$E$34*Parameters!$F$34+Parameters!$E$35*($A484-Parameters!$F$34),IF($A484&lt;=Parameters!$F$36,Parameters!$E$34*Parameters!$F$34+Parameters!$E$35*(Parameters!$F$35-Parameters!$F$34)+Parameters!$E$36*($A484-Parameters!$F$35),Parameters!$E$34*Parameters!$F$34+Parameters!$E$35*(Parameters!$F$35-Parameters!$F$34)+Parameters!$E$36*(Parameters!$F$36-Parameters!$F$35)+Parameters!$E$37*($A484-Parameters!$F$36)))),_xlfn.IFS($A484&lt;=Parameters!$F$34,Parameters!$E$34*$A484,$A484&lt;=Parameters!$F$35,Parameters!$E$35*$A484,$A484&lt;=Parameters!$F$36,Parameters!$E$36*$A484,$A484&gt;Parameters!$F$36,Parameters!$E$37*$A484))</f>
        <v>65524.659999999996</v>
      </c>
      <c r="O484" s="290">
        <f t="shared" si="242"/>
        <v>136.79469728601251</v>
      </c>
      <c r="P484" s="290" cm="1">
        <f t="array" ref="P484">IF(Parameters!$D$55="No",IF($A484&lt;=Parameters!$F$39,Parameters!$E$39*$A484,IF($A484&lt;=Parameters!$F$40,Parameters!$E$39*Parameters!$F$39+Parameters!$E$40*($A484-Parameters!$F$39),IF($A484&lt;=Parameters!$F$41,Parameters!$E$39*Parameters!$F$39+Parameters!$E$40*(Parameters!$F$40-Parameters!$F$39)+Parameters!$E$41*($A484-Parameters!$F$40),Parameters!$E$39*Parameters!$F$39+Parameters!$E$40*(Parameters!$F$40-Parameters!$F$39)+Parameters!$E$41*(Parameters!$F$41-Parameters!$F$40)+Parameters!$E$42*($A484-Parameters!$F$41)))),_xlfn.IFS($A484&lt;=Parameters!$F$39,Parameters!$E$39*$A484,$A484&lt;=Parameters!$F$40,Parameters!$E$40*$A484,$A484&lt;=Parameters!$F$41,Parameters!$E$41*$A484,$A484&gt;Parameters!$F$41,Parameters!$E$42*$A484))</f>
        <v>69810.84</v>
      </c>
      <c r="Q484" s="290">
        <f t="shared" si="243"/>
        <v>145.74288100208767</v>
      </c>
      <c r="R484" s="290" cm="1">
        <f t="array" ref="R484">IF(Parameters!$E$55="No",IF($A484&lt;=Parameters!$H$23,Parameters!$G$23*$A484,IF($A484&lt;=Parameters!$H$24,Parameters!$G$23*Parameters!$H$23+Parameters!$G$24*($A484-Parameters!$H$23),IF($A484&lt;=Parameters!$H$25,Parameters!$G$23*Parameters!$H$23+Parameters!$G$24*(Parameters!$H$24-Parameters!$H$23)+Parameters!$G$25*($A484-Parameters!$H$24),Parameters!$G$23*Parameters!$H$23+Parameters!$G$24*(Parameters!$H$24-Parameters!$H$23)+Parameters!$G$25*(Parameters!$H$25-Parameters!$H$24)+Parameters!$G$26*($A484-Parameters!$H$25)))),_xlfn.IFS($A484&lt;=Parameters!$H$23,Parameters!$G$23*$A484,$A484&lt;=Parameters!$H$24,Parameters!$G$24*$A484,$A484&lt;=Parameters!$H$25,Parameters!$G$25*$A484,$A484&gt;Parameters!$H$25,Parameters!$G$26*$A484))</f>
        <v>51782.710000000006</v>
      </c>
      <c r="S484" s="290">
        <f t="shared" si="219"/>
        <v>108.105866388309</v>
      </c>
      <c r="T484" s="290" cm="1">
        <f t="array" ref="T484">IF(Parameters!$E$55="No",IF($A484&lt;=Parameters!$H$28,Parameters!$G$28*$A484,IF($A484&lt;=Parameters!$H$29,Parameters!$G$28*Parameters!$H$28+Parameters!$G$29*($A484-Parameters!$H$28),IF($A484&lt;=Parameters!$H$30,Parameters!$G$28*Parameters!$H$28+Parameters!$G$29*(Parameters!$H$29-Parameters!$H$28)+Parameters!$G$30*($A484-Parameters!$H$29),Parameters!$G$28*Parameters!$H$28+Parameters!$G$29*(Parameters!$H$29-Parameters!$H$28)+Parameters!$G$30*(Parameters!$H$30-Parameters!$H$29)+Parameters!$G$31*($A484-Parameters!$H$30)))),_xlfn.IFS($A484&lt;=Parameters!$H$28,Parameters!$G$28*$A484,$A484&lt;=Parameters!$H$29,Parameters!$G$29*$A484,$A484&lt;=Parameters!$H$30,Parameters!$G$30*$A484,$A484&gt;Parameters!$H$30,Parameters!$G$31*$A484))</f>
        <v>63817.94</v>
      </c>
      <c r="U484" s="290">
        <f t="shared" si="220"/>
        <v>133.23160751565763</v>
      </c>
      <c r="V484" s="290" cm="1">
        <f t="array" ref="V484">IF(Parameters!$E$55="No",IF($A484&lt;=Parameters!$H$34,Parameters!$G$34*$A484,IF($A484&lt;=Parameters!$H$35,Parameters!$G$34*Parameters!$H$34+Parameters!$G$35*($A484-Parameters!$H$34),IF($A484&lt;=Parameters!$H$36,Parameters!$G$34*Parameters!$H$34+Parameters!$G$35*(Parameters!$H$35-Parameters!$H$34)+Parameters!$G$36*($A484-Parameters!$H$35),Parameters!$G$34*Parameters!$H$34+Parameters!$G$35*(Parameters!$H$35-Parameters!$H$34)+Parameters!$G$36*(Parameters!$H$36-Parameters!$H$35)+Parameters!$G$37*($A484-Parameters!$H$36)))),_xlfn.IFS($A484&lt;=Parameters!$H$34,Parameters!$G$34*$A484,$A484&lt;=Parameters!$H$35,Parameters!$G$35*$A484,$A484&lt;=Parameters!$H$36,Parameters!$G$36*$A484,$A484&gt;Parameters!$H$36,Parameters!$G$37*$A484))</f>
        <v>65524.659999999996</v>
      </c>
      <c r="W484" s="290">
        <f t="shared" si="244"/>
        <v>136.79469728601251</v>
      </c>
      <c r="X484" s="290" cm="1">
        <f t="array" ref="X484">IF(Parameters!$E$55="No",IF($A484&lt;=Parameters!$H$39,Parameters!$G$39*$A484,IF($A484&lt;=Parameters!$H$40,Parameters!$G$39*Parameters!$H$39+Parameters!$G$40*($A484-Parameters!$H$39),IF($A484&lt;=Parameters!$H$41,Parameters!$G$39*Parameters!$H$39+Parameters!$G$40*(Parameters!$H$40-Parameters!$H$39)+Parameters!$G$41*($A484-Parameters!$H$40),Parameters!$G$39*Parameters!$H$39+Parameters!$G$40*(Parameters!$H$40-Parameters!$H$39)+Parameters!$G$41*(Parameters!$H$41-Parameters!$H$40)+Parameters!$G$42*($A484-Parameters!$H$41)))),_xlfn.IFS($A484&lt;=Parameters!$H$39,Parameters!$G$39*$A484,$A484&lt;=Parameters!$H$40,Parameters!$G$40*$A484,$A484&lt;=Parameters!$H$41,Parameters!$G$41*$A484,$A484&gt;Parameters!$H$41,Parameters!$G$42*$A484))</f>
        <v>69810.84</v>
      </c>
      <c r="Y484" s="290">
        <f t="shared" si="245"/>
        <v>145.74288100208767</v>
      </c>
      <c r="Z484" s="290" cm="1">
        <f t="array" ref="Z484">IF(Parameters!$F$55="No",IF($A484&lt;=Parameters!$J$23,Parameters!$I$23*$A484,IF($A484&lt;=Parameters!$J$24,Parameters!$I$23*Parameters!$J$23+Parameters!$I$24*($A484-Parameters!$J$23),IF($A484&lt;=Parameters!$J$25,Parameters!$I$23*Parameters!$J$23+Parameters!$I$24*(Parameters!$J$24-Parameters!$J$23)+Parameters!$I$25*($A484-Parameters!$J$24),Parameters!$I$23*Parameters!$J$23+Parameters!$I$24*(Parameters!$J$24-Parameters!$J$23)+Parameters!$I$25*(Parameters!$J$25-Parameters!$J$24)+Parameters!$I$26*($A484-Parameters!$J$25)))),_xlfn.IFS($A484&lt;=Parameters!$J$23,Parameters!$I$23*$A484,$A484&lt;=Parameters!$J$24,Parameters!$I$24*$A484,$A484&lt;=Parameters!$J$25,Parameters!$I$25*$A484,$A484&gt;Parameters!$J$25,Parameters!$I$26*$A484))</f>
        <v>51782.710000000006</v>
      </c>
      <c r="AA484" s="290">
        <f t="shared" si="221"/>
        <v>108.105866388309</v>
      </c>
      <c r="AB484" s="290" cm="1">
        <f t="array" ref="AB484">IF(Parameters!$F$55="No",IF($A484&lt;=Parameters!$J$28,Parameters!$I$28*$A484,IF($A484&lt;=Parameters!$J$29,Parameters!$I$28*Parameters!$J$28+Parameters!$I$29*($A484-Parameters!$J$28),IF($A484&lt;=Parameters!$J$30,Parameters!$I$28*Parameters!$J$28+Parameters!$I$29*(Parameters!$J$29-Parameters!$J$28)+Parameters!$I$30*($A484-Parameters!$J$29),Parameters!$I$28*Parameters!$J$28+Parameters!$I$29*(Parameters!$J$29-Parameters!$J$28)+Parameters!$I$30*(Parameters!$J$30-Parameters!$J$29)+Parameters!$I$31*($A484-Parameters!$J$30)))),_xlfn.IFS($A484&lt;=Parameters!$J$28,Parameters!$I$28*$A484,$A484&lt;=Parameters!$J$29,Parameters!$I$29*$A484,$A484&lt;=Parameters!$J$30,Parameters!$I$30*$A484,$A484&gt;Parameters!$J$30,Parameters!$I$31*$A484))</f>
        <v>63817.94</v>
      </c>
      <c r="AC484" s="290">
        <f t="shared" si="222"/>
        <v>133.23160751565763</v>
      </c>
      <c r="AD484" s="290" cm="1">
        <f t="array" ref="AD484">IF(Parameters!$F$55="No",IF($A484&lt;=Parameters!$J$34,Parameters!$I$34*$A484,IF($A484&lt;=Parameters!$J$35,Parameters!$I$34*Parameters!$J$34+Parameters!$I$35*($A484-Parameters!$J$34),IF($A484&lt;=Parameters!$J$36,Parameters!$I$34*Parameters!$J$34+Parameters!$I$35*(Parameters!$J$35-Parameters!$J$34)+Parameters!$I$36*($A484-Parameters!$J$35),Parameters!$I$34*Parameters!$J$34+Parameters!$I$35*(Parameters!$J$35-Parameters!$J$34)+Parameters!$I$36*(Parameters!$J$36-Parameters!$J$35)+Parameters!$I$37*($A484-Parameters!$J$36)))),_xlfn.IFS($A484&lt;=Parameters!$J$34,Parameters!$I$34*$A484,$A484&lt;=Parameters!$J$35,Parameters!$I$35*$A484,$A484&lt;=Parameters!$J$36,Parameters!$I$36*$A484,$A484&gt;Parameters!$J$36,Parameters!$I$37*$A484))</f>
        <v>65524.659999999996</v>
      </c>
      <c r="AE484" s="290">
        <f t="shared" si="246"/>
        <v>136.79469728601251</v>
      </c>
      <c r="AF484" s="290" cm="1">
        <f t="array" ref="AF484">IF(Parameters!$F$55="No",IF($A484&lt;=Parameters!$J$39,Parameters!$I$39*$A484,IF($A484&lt;=Parameters!$J$40,Parameters!$I$39*Parameters!$J$39+Parameters!$I$40*($A484-Parameters!$J$39),IF($A484&lt;=Parameters!$J$41,Parameters!$I$39*Parameters!$J$39+Parameters!$I$40*(Parameters!$J$40-Parameters!$J$39)+Parameters!$I$41*($A484-Parameters!$J$40),Parameters!$I$39*Parameters!$J$39+Parameters!$I$40*(Parameters!$J$40-Parameters!$J$39)+Parameters!$I$41*(Parameters!$J$41-Parameters!$J$40)+Parameters!$I$42*($A484-Parameters!$J$41)))),_xlfn.IFS($A484&lt;=Parameters!$J$39,Parameters!$I$39*$A484,$A484&lt;=Parameters!$J$40,Parameters!$I$40*$A484,$A484&lt;=Parameters!$J$41,Parameters!$I$41*$A484,$A484&gt;Parameters!$J$41,Parameters!$I$42*$A484))</f>
        <v>69810.84</v>
      </c>
      <c r="AG484" s="290">
        <f t="shared" si="247"/>
        <v>145.74288100208767</v>
      </c>
      <c r="AI484" s="428">
        <f t="shared" si="223"/>
        <v>136.49000000000524</v>
      </c>
      <c r="AJ484" s="428">
        <f t="shared" si="224"/>
        <v>159.36000000000058</v>
      </c>
      <c r="AK484" s="428">
        <f t="shared" si="225"/>
        <v>143.54000000000087</v>
      </c>
      <c r="AL484" s="428">
        <f t="shared" si="226"/>
        <v>158.45999999999185</v>
      </c>
      <c r="AM484" s="428">
        <f t="shared" si="227"/>
        <v>136.49000000000524</v>
      </c>
      <c r="AN484" s="428">
        <f t="shared" si="228"/>
        <v>159.36000000000058</v>
      </c>
      <c r="AO484" s="428">
        <f t="shared" si="229"/>
        <v>143.54000000000087</v>
      </c>
      <c r="AP484" s="428">
        <f t="shared" si="230"/>
        <v>158.45999999999185</v>
      </c>
      <c r="AQ484" s="428">
        <f t="shared" si="231"/>
        <v>136.49000000000524</v>
      </c>
      <c r="AR484" s="428">
        <f t="shared" si="232"/>
        <v>159.36000000000058</v>
      </c>
      <c r="AS484" s="428">
        <f t="shared" si="233"/>
        <v>143.54000000000087</v>
      </c>
      <c r="AT484" s="428">
        <f t="shared" si="234"/>
        <v>158.45999999999185</v>
      </c>
      <c r="AU484" s="428">
        <f t="shared" si="235"/>
        <v>136.49000000000524</v>
      </c>
      <c r="AV484" s="428">
        <f t="shared" si="236"/>
        <v>159.36000000000058</v>
      </c>
      <c r="AW484" s="428">
        <f t="shared" si="237"/>
        <v>143.54000000000087</v>
      </c>
      <c r="AX484" s="428">
        <f t="shared" si="238"/>
        <v>158.45999999999185</v>
      </c>
    </row>
    <row r="485">
      <c r="A485" s="413">
        <v>480</v>
      </c>
      <c r="B485" s="290" cm="1">
        <f t="array" ref="B485">IF(Parameters!$C$55="No",IF($A485&lt;=Parameters!$D$23,Parameters!$C$23*$A485,IF($A485&lt;=Parameters!$D$24,Parameters!$C$23*Parameters!$D$23+Parameters!$C$24*($A485-Parameters!$D$23),IF($A485&lt;=Parameters!$D$25,Parameters!$C$23*Parameters!$D$23+Parameters!$C$24*(Parameters!$D$24-Parameters!$D$23)+Parameters!$C$25*($A485-Parameters!$D$24),Parameters!$C$23*Parameters!$D$23+Parameters!$C$24*(Parameters!$D$24-Parameters!$D$23)+Parameters!$C$25*(Parameters!$D$25-Parameters!$D$24)+Parameters!$C$26*($A485-Parameters!$D$25)))),_xlfn.IFS($A485&lt;=Parameters!$D$23,Parameters!$C$23*$A485,$A485&lt;=Parameters!$D$24,Parameters!$C$24*$A485,$A485&lt;=Parameters!$D$25,Parameters!$C$25*$A485,$A485&gt;Parameters!$D$25,Parameters!$C$26*$A485))</f>
        <v>51919.199999999997</v>
      </c>
      <c r="C485" s="290">
        <f t="shared" si="239"/>
        <v>108.16499999999999</v>
      </c>
      <c r="D485" s="290" cm="1">
        <f t="array" ref="D485">IF(Parameters!$C$55="No",IF($A485&lt;=Parameters!$D$28,Parameters!$C$28*$A485,IF($A485&lt;=Parameters!$D$29,Parameters!$C$28*Parameters!$D$28+Parameters!$C$29*($A485-Parameters!$D$28),IF($A485&lt;=Parameters!$D$30,Parameters!$C$28*Parameters!$D$28+Parameters!$C$29*(Parameters!$D$29-Parameters!$D$28)+Parameters!$C$30*($A485-Parameters!$D$29),Parameters!$C$28*Parameters!$D$28+Parameters!$C$29*(Parameters!$D$29-Parameters!$D$28)+Parameters!$C$30*(Parameters!$D$30-Parameters!$D$29)+Parameters!$C$31*($A485-Parameters!$D$30)))),_xlfn.IFS($A485&lt;=Parameters!$D$28,Parameters!$C$28*$A485,$A485&lt;=Parameters!$D$29,Parameters!$C$29*$A485,$A485&lt;=Parameters!$D$30,Parameters!$C$30*$A485,$A485&gt;Parameters!$D$30,Parameters!$C$31*$A485))</f>
        <v>63977.3</v>
      </c>
      <c r="E485" s="290">
        <f t="shared" si="239"/>
        <v>133.28604166666668</v>
      </c>
      <c r="F485" s="290" cm="1">
        <f t="array" ref="F485">IF(Parameters!$C$55="No",IF($A485&lt;=Parameters!$D$34,Parameters!$C$34*$A485,IF($A485&lt;=Parameters!$D$35,Parameters!$C$34*Parameters!$D$34+Parameters!$C$35*($A485-Parameters!$D$34),IF($A485&lt;=Parameters!$D$36,Parameters!$C$34*Parameters!$D$34+Parameters!$C$35*(Parameters!$D$35-Parameters!$D$34)+Parameters!$C$36*($A485-Parameters!$D$35),Parameters!$C$34*Parameters!$D$34+Parameters!$C$35*(Parameters!$D$35-Parameters!$D$34)+Parameters!$C$36*(Parameters!$D$36-Parameters!$D$35)+Parameters!$C$37*($A485-Parameters!$D$36)))),_xlfn.IFS($A485&lt;=Parameters!$D$34,Parameters!$C$34*$A485,$A485&lt;=Parameters!$D$35,Parameters!$C$35*$A485,$A485&lt;=Parameters!$D$36,Parameters!$C$36*$A485,$A485&gt;Parameters!$D$36,Parameters!$C$37*$A485))</f>
        <v>65668.2</v>
      </c>
      <c r="G485" s="290">
        <f t="shared" si="240"/>
        <v>136.80875</v>
      </c>
      <c r="H485" s="290" cm="1">
        <f t="array" ref="H485">IF(Parameters!$C$55="No",IF($A485&lt;=Parameters!$D$39,Parameters!$C$39*$A485,IF($A485&lt;=Parameters!$D$40,Parameters!$C$39*Parameters!$D$39+Parameters!$C$40*($A485-Parameters!$D$39),IF($A485&lt;=Parameters!$D$41,Parameters!$C$39*Parameters!$D$39+Parameters!$C$40*(Parameters!$D$40-Parameters!$D$39)+Parameters!$C$41*($A485-Parameters!$D$40),Parameters!$C$39*Parameters!$D$39+Parameters!$C$40*(Parameters!$D$40-Parameters!$D$39)+Parameters!$C$41*(Parameters!$D$41-Parameters!$D$40)+Parameters!$C$42*($A485-Parameters!$D$41)))),_xlfn.IFS($A485&lt;=Parameters!$D$39,Parameters!$C$39*$A485,$A485&lt;=Parameters!$D$40,Parameters!$C$40*$A485,$A485&lt;=Parameters!$D$41,Parameters!$C$41*$A485,$A485&gt;Parameters!$D$41,Parameters!$C$42*$A485))</f>
        <v>69969.3</v>
      </c>
      <c r="I485" s="290">
        <f t="shared" si="241"/>
        <v>145.769375</v>
      </c>
      <c r="J485" s="290" cm="1">
        <f t="array" ref="J485">IF(Parameters!$D$55="No",IF($A485&lt;=Parameters!$F$23,Parameters!$E$23*$A485,IF($A485&lt;=Parameters!$F$24,Parameters!$E$23*Parameters!$F$23+Parameters!$E$24*($A485-Parameters!$F$23),IF($A485&lt;=Parameters!$F$25,Parameters!$E$23*Parameters!$F$23+Parameters!$E$24*(Parameters!$F$24-Parameters!$F$23)+Parameters!$E$25*($A485-Parameters!$F$24),Parameters!$E$23*Parameters!$F$23+Parameters!$E$24*(Parameters!$F$24-Parameters!$F$23)+Parameters!$E$25*(Parameters!$F$25-Parameters!$F$24)+Parameters!$E$26*($A485-Parameters!$F$25)))),_xlfn.IFS($A485&lt;=Parameters!$F$23,Parameters!$E$23*$A485,$A485&lt;=Parameters!$F$24,Parameters!$E$24*$A485,$A485&lt;=Parameters!$F$25,Parameters!$E$25*$A485,$A485&gt;Parameters!$F$25,Parameters!$E$26*$A485))</f>
        <v>51919.199999999997</v>
      </c>
      <c r="K485" s="290">
        <f t="shared" si="217"/>
        <v>108.16499999999999</v>
      </c>
      <c r="L485" s="290" cm="1">
        <f t="array" ref="L485">IF(Parameters!$D$55="No",IF($A485&lt;=Parameters!$F$28,Parameters!$E$28*$A485,IF($A485&lt;=Parameters!$F$29,Parameters!$E$28*Parameters!$F$28+Parameters!$E$29*($A485-Parameters!$F$28),IF($A485&lt;=Parameters!$F$30,Parameters!$E$28*Parameters!$F$28+Parameters!$E$29*(Parameters!$F$29-Parameters!$F$28)+Parameters!$E$30*($A485-Parameters!$F$29),Parameters!$E$28*Parameters!$F$28+Parameters!$E$29*(Parameters!$F$29-Parameters!$F$28)+Parameters!$E$30*(Parameters!$F$30-Parameters!$F$29)+Parameters!$E$31*($A485-Parameters!$F$30)))),_xlfn.IFS($A485&lt;=Parameters!$F$28,Parameters!$E$28*$A485,$A485&lt;=Parameters!$F$29,Parameters!$E$29*$A485,$A485&lt;=Parameters!$F$30,Parameters!$E$30*$A485,$A485&gt;Parameters!$F$30,Parameters!$E$31*$A485))</f>
        <v>63977.3</v>
      </c>
      <c r="M485" s="290">
        <f t="shared" si="218"/>
        <v>133.28604166666668</v>
      </c>
      <c r="N485" s="290" cm="1">
        <f t="array" ref="N485">IF(Parameters!$D$55="No",IF($A485&lt;=Parameters!$F$34,Parameters!$E$34*$A485,IF($A485&lt;=Parameters!$F$35,Parameters!$E$34*Parameters!$F$34+Parameters!$E$35*($A485-Parameters!$F$34),IF($A485&lt;=Parameters!$F$36,Parameters!$E$34*Parameters!$F$34+Parameters!$E$35*(Parameters!$F$35-Parameters!$F$34)+Parameters!$E$36*($A485-Parameters!$F$35),Parameters!$E$34*Parameters!$F$34+Parameters!$E$35*(Parameters!$F$35-Parameters!$F$34)+Parameters!$E$36*(Parameters!$F$36-Parameters!$F$35)+Parameters!$E$37*($A485-Parameters!$F$36)))),_xlfn.IFS($A485&lt;=Parameters!$F$34,Parameters!$E$34*$A485,$A485&lt;=Parameters!$F$35,Parameters!$E$35*$A485,$A485&lt;=Parameters!$F$36,Parameters!$E$36*$A485,$A485&gt;Parameters!$F$36,Parameters!$E$37*$A485))</f>
        <v>65668.2</v>
      </c>
      <c r="O485" s="290">
        <f t="shared" si="242"/>
        <v>136.80875</v>
      </c>
      <c r="P485" s="290" cm="1">
        <f t="array" ref="P485">IF(Parameters!$D$55="No",IF($A485&lt;=Parameters!$F$39,Parameters!$E$39*$A485,IF($A485&lt;=Parameters!$F$40,Parameters!$E$39*Parameters!$F$39+Parameters!$E$40*($A485-Parameters!$F$39),IF($A485&lt;=Parameters!$F$41,Parameters!$E$39*Parameters!$F$39+Parameters!$E$40*(Parameters!$F$40-Parameters!$F$39)+Parameters!$E$41*($A485-Parameters!$F$40),Parameters!$E$39*Parameters!$F$39+Parameters!$E$40*(Parameters!$F$40-Parameters!$F$39)+Parameters!$E$41*(Parameters!$F$41-Parameters!$F$40)+Parameters!$E$42*($A485-Parameters!$F$41)))),_xlfn.IFS($A485&lt;=Parameters!$F$39,Parameters!$E$39*$A485,$A485&lt;=Parameters!$F$40,Parameters!$E$40*$A485,$A485&lt;=Parameters!$F$41,Parameters!$E$41*$A485,$A485&gt;Parameters!$F$41,Parameters!$E$42*$A485))</f>
        <v>69969.3</v>
      </c>
      <c r="Q485" s="290">
        <f t="shared" si="243"/>
        <v>145.769375</v>
      </c>
      <c r="R485" s="290" cm="1">
        <f t="array" ref="R485">IF(Parameters!$E$55="No",IF($A485&lt;=Parameters!$H$23,Parameters!$G$23*$A485,IF($A485&lt;=Parameters!$H$24,Parameters!$G$23*Parameters!$H$23+Parameters!$G$24*($A485-Parameters!$H$23),IF($A485&lt;=Parameters!$H$25,Parameters!$G$23*Parameters!$H$23+Parameters!$G$24*(Parameters!$H$24-Parameters!$H$23)+Parameters!$G$25*($A485-Parameters!$H$24),Parameters!$G$23*Parameters!$H$23+Parameters!$G$24*(Parameters!$H$24-Parameters!$H$23)+Parameters!$G$25*(Parameters!$H$25-Parameters!$H$24)+Parameters!$G$26*($A485-Parameters!$H$25)))),_xlfn.IFS($A485&lt;=Parameters!$H$23,Parameters!$G$23*$A485,$A485&lt;=Parameters!$H$24,Parameters!$G$24*$A485,$A485&lt;=Parameters!$H$25,Parameters!$G$25*$A485,$A485&gt;Parameters!$H$25,Parameters!$G$26*$A485))</f>
        <v>51919.199999999997</v>
      </c>
      <c r="S485" s="290">
        <f t="shared" si="219"/>
        <v>108.16499999999999</v>
      </c>
      <c r="T485" s="290" cm="1">
        <f t="array" ref="T485">IF(Parameters!$E$55="No",IF($A485&lt;=Parameters!$H$28,Parameters!$G$28*$A485,IF($A485&lt;=Parameters!$H$29,Parameters!$G$28*Parameters!$H$28+Parameters!$G$29*($A485-Parameters!$H$28),IF($A485&lt;=Parameters!$H$30,Parameters!$G$28*Parameters!$H$28+Parameters!$G$29*(Parameters!$H$29-Parameters!$H$28)+Parameters!$G$30*($A485-Parameters!$H$29),Parameters!$G$28*Parameters!$H$28+Parameters!$G$29*(Parameters!$H$29-Parameters!$H$28)+Parameters!$G$30*(Parameters!$H$30-Parameters!$H$29)+Parameters!$G$31*($A485-Parameters!$H$30)))),_xlfn.IFS($A485&lt;=Parameters!$H$28,Parameters!$G$28*$A485,$A485&lt;=Parameters!$H$29,Parameters!$G$29*$A485,$A485&lt;=Parameters!$H$30,Parameters!$G$30*$A485,$A485&gt;Parameters!$H$30,Parameters!$G$31*$A485))</f>
        <v>63977.3</v>
      </c>
      <c r="U485" s="290">
        <f t="shared" si="220"/>
        <v>133.28604166666668</v>
      </c>
      <c r="V485" s="290" cm="1">
        <f t="array" ref="V485">IF(Parameters!$E$55="No",IF($A485&lt;=Parameters!$H$34,Parameters!$G$34*$A485,IF($A485&lt;=Parameters!$H$35,Parameters!$G$34*Parameters!$H$34+Parameters!$G$35*($A485-Parameters!$H$34),IF($A485&lt;=Parameters!$H$36,Parameters!$G$34*Parameters!$H$34+Parameters!$G$35*(Parameters!$H$35-Parameters!$H$34)+Parameters!$G$36*($A485-Parameters!$H$35),Parameters!$G$34*Parameters!$H$34+Parameters!$G$35*(Parameters!$H$35-Parameters!$H$34)+Parameters!$G$36*(Parameters!$H$36-Parameters!$H$35)+Parameters!$G$37*($A485-Parameters!$H$36)))),_xlfn.IFS($A485&lt;=Parameters!$H$34,Parameters!$G$34*$A485,$A485&lt;=Parameters!$H$35,Parameters!$G$35*$A485,$A485&lt;=Parameters!$H$36,Parameters!$G$36*$A485,$A485&gt;Parameters!$H$36,Parameters!$G$37*$A485))</f>
        <v>65668.2</v>
      </c>
      <c r="W485" s="290">
        <f t="shared" si="244"/>
        <v>136.80875</v>
      </c>
      <c r="X485" s="290" cm="1">
        <f t="array" ref="X485">IF(Parameters!$E$55="No",IF($A485&lt;=Parameters!$H$39,Parameters!$G$39*$A485,IF($A485&lt;=Parameters!$H$40,Parameters!$G$39*Parameters!$H$39+Parameters!$G$40*($A485-Parameters!$H$39),IF($A485&lt;=Parameters!$H$41,Parameters!$G$39*Parameters!$H$39+Parameters!$G$40*(Parameters!$H$40-Parameters!$H$39)+Parameters!$G$41*($A485-Parameters!$H$40),Parameters!$G$39*Parameters!$H$39+Parameters!$G$40*(Parameters!$H$40-Parameters!$H$39)+Parameters!$G$41*(Parameters!$H$41-Parameters!$H$40)+Parameters!$G$42*($A485-Parameters!$H$41)))),_xlfn.IFS($A485&lt;=Parameters!$H$39,Parameters!$G$39*$A485,$A485&lt;=Parameters!$H$40,Parameters!$G$40*$A485,$A485&lt;=Parameters!$H$41,Parameters!$G$41*$A485,$A485&gt;Parameters!$H$41,Parameters!$G$42*$A485))</f>
        <v>69969.3</v>
      </c>
      <c r="Y485" s="290">
        <f t="shared" si="245"/>
        <v>145.769375</v>
      </c>
      <c r="Z485" s="290" cm="1">
        <f t="array" ref="Z485">IF(Parameters!$F$55="No",IF($A485&lt;=Parameters!$J$23,Parameters!$I$23*$A485,IF($A485&lt;=Parameters!$J$24,Parameters!$I$23*Parameters!$J$23+Parameters!$I$24*($A485-Parameters!$J$23),IF($A485&lt;=Parameters!$J$25,Parameters!$I$23*Parameters!$J$23+Parameters!$I$24*(Parameters!$J$24-Parameters!$J$23)+Parameters!$I$25*($A485-Parameters!$J$24),Parameters!$I$23*Parameters!$J$23+Parameters!$I$24*(Parameters!$J$24-Parameters!$J$23)+Parameters!$I$25*(Parameters!$J$25-Parameters!$J$24)+Parameters!$I$26*($A485-Parameters!$J$25)))),_xlfn.IFS($A485&lt;=Parameters!$J$23,Parameters!$I$23*$A485,$A485&lt;=Parameters!$J$24,Parameters!$I$24*$A485,$A485&lt;=Parameters!$J$25,Parameters!$I$25*$A485,$A485&gt;Parameters!$J$25,Parameters!$I$26*$A485))</f>
        <v>51919.199999999997</v>
      </c>
      <c r="AA485" s="290">
        <f t="shared" si="221"/>
        <v>108.16499999999999</v>
      </c>
      <c r="AB485" s="290" cm="1">
        <f t="array" ref="AB485">IF(Parameters!$F$55="No",IF($A485&lt;=Parameters!$J$28,Parameters!$I$28*$A485,IF($A485&lt;=Parameters!$J$29,Parameters!$I$28*Parameters!$J$28+Parameters!$I$29*($A485-Parameters!$J$28),IF($A485&lt;=Parameters!$J$30,Parameters!$I$28*Parameters!$J$28+Parameters!$I$29*(Parameters!$J$29-Parameters!$J$28)+Parameters!$I$30*($A485-Parameters!$J$29),Parameters!$I$28*Parameters!$J$28+Parameters!$I$29*(Parameters!$J$29-Parameters!$J$28)+Parameters!$I$30*(Parameters!$J$30-Parameters!$J$29)+Parameters!$I$31*($A485-Parameters!$J$30)))),_xlfn.IFS($A485&lt;=Parameters!$J$28,Parameters!$I$28*$A485,$A485&lt;=Parameters!$J$29,Parameters!$I$29*$A485,$A485&lt;=Parameters!$J$30,Parameters!$I$30*$A485,$A485&gt;Parameters!$J$30,Parameters!$I$31*$A485))</f>
        <v>63977.3</v>
      </c>
      <c r="AC485" s="290">
        <f t="shared" si="222"/>
        <v>133.28604166666668</v>
      </c>
      <c r="AD485" s="290" cm="1">
        <f t="array" ref="AD485">IF(Parameters!$F$55="No",IF($A485&lt;=Parameters!$J$34,Parameters!$I$34*$A485,IF($A485&lt;=Parameters!$J$35,Parameters!$I$34*Parameters!$J$34+Parameters!$I$35*($A485-Parameters!$J$34),IF($A485&lt;=Parameters!$J$36,Parameters!$I$34*Parameters!$J$34+Parameters!$I$35*(Parameters!$J$35-Parameters!$J$34)+Parameters!$I$36*($A485-Parameters!$J$35),Parameters!$I$34*Parameters!$J$34+Parameters!$I$35*(Parameters!$J$35-Parameters!$J$34)+Parameters!$I$36*(Parameters!$J$36-Parameters!$J$35)+Parameters!$I$37*($A485-Parameters!$J$36)))),_xlfn.IFS($A485&lt;=Parameters!$J$34,Parameters!$I$34*$A485,$A485&lt;=Parameters!$J$35,Parameters!$I$35*$A485,$A485&lt;=Parameters!$J$36,Parameters!$I$36*$A485,$A485&gt;Parameters!$J$36,Parameters!$I$37*$A485))</f>
        <v>65668.2</v>
      </c>
      <c r="AE485" s="290">
        <f t="shared" si="246"/>
        <v>136.80875</v>
      </c>
      <c r="AF485" s="290" cm="1">
        <f t="array" ref="AF485">IF(Parameters!$F$55="No",IF($A485&lt;=Parameters!$J$39,Parameters!$I$39*$A485,IF($A485&lt;=Parameters!$J$40,Parameters!$I$39*Parameters!$J$39+Parameters!$I$40*($A485-Parameters!$J$39),IF($A485&lt;=Parameters!$J$41,Parameters!$I$39*Parameters!$J$39+Parameters!$I$40*(Parameters!$J$40-Parameters!$J$39)+Parameters!$I$41*($A485-Parameters!$J$40),Parameters!$I$39*Parameters!$J$39+Parameters!$I$40*(Parameters!$J$40-Parameters!$J$39)+Parameters!$I$41*(Parameters!$J$41-Parameters!$J$40)+Parameters!$I$42*($A485-Parameters!$J$41)))),_xlfn.IFS($A485&lt;=Parameters!$J$39,Parameters!$I$39*$A485,$A485&lt;=Parameters!$J$40,Parameters!$I$40*$A485,$A485&lt;=Parameters!$J$41,Parameters!$I$41*$A485,$A485&gt;Parameters!$J$41,Parameters!$I$42*$A485))</f>
        <v>69969.3</v>
      </c>
      <c r="AG485" s="290">
        <f t="shared" si="247"/>
        <v>145.769375</v>
      </c>
      <c r="AI485" s="428">
        <f t="shared" si="223"/>
        <v>136.48999999999069</v>
      </c>
      <c r="AJ485" s="428">
        <f t="shared" si="224"/>
        <v>159.36000000000058</v>
      </c>
      <c r="AK485" s="428">
        <f t="shared" si="225"/>
        <v>143.54000000000087</v>
      </c>
      <c r="AL485" s="428">
        <f t="shared" si="226"/>
        <v>158.4600000000064</v>
      </c>
      <c r="AM485" s="428">
        <f t="shared" si="227"/>
        <v>136.48999999999069</v>
      </c>
      <c r="AN485" s="428">
        <f t="shared" si="228"/>
        <v>159.36000000000058</v>
      </c>
      <c r="AO485" s="428">
        <f t="shared" si="229"/>
        <v>143.54000000000087</v>
      </c>
      <c r="AP485" s="428">
        <f t="shared" si="230"/>
        <v>158.4600000000064</v>
      </c>
      <c r="AQ485" s="428">
        <f t="shared" si="231"/>
        <v>136.48999999999069</v>
      </c>
      <c r="AR485" s="428">
        <f t="shared" si="232"/>
        <v>159.36000000000058</v>
      </c>
      <c r="AS485" s="428">
        <f t="shared" si="233"/>
        <v>143.54000000000087</v>
      </c>
      <c r="AT485" s="428">
        <f t="shared" si="234"/>
        <v>158.4600000000064</v>
      </c>
      <c r="AU485" s="428">
        <f t="shared" si="235"/>
        <v>136.48999999999069</v>
      </c>
      <c r="AV485" s="428">
        <f t="shared" si="236"/>
        <v>159.36000000000058</v>
      </c>
      <c r="AW485" s="428">
        <f t="shared" si="237"/>
        <v>143.54000000000087</v>
      </c>
      <c r="AX485" s="428">
        <f t="shared" si="238"/>
        <v>158.4600000000064</v>
      </c>
    </row>
    <row r="486">
      <c r="A486" s="413">
        <v>481</v>
      </c>
      <c r="B486" s="290" cm="1">
        <f t="array" ref="B486">IF(Parameters!$C$55="No",IF($A486&lt;=Parameters!$D$23,Parameters!$C$23*$A486,IF($A486&lt;=Parameters!$D$24,Parameters!$C$23*Parameters!$D$23+Parameters!$C$24*($A486-Parameters!$D$23),IF($A486&lt;=Parameters!$D$25,Parameters!$C$23*Parameters!$D$23+Parameters!$C$24*(Parameters!$D$24-Parameters!$D$23)+Parameters!$C$25*($A486-Parameters!$D$24),Parameters!$C$23*Parameters!$D$23+Parameters!$C$24*(Parameters!$D$24-Parameters!$D$23)+Parameters!$C$25*(Parameters!$D$25-Parameters!$D$24)+Parameters!$C$26*($A486-Parameters!$D$25)))),_xlfn.IFS($A486&lt;=Parameters!$D$23,Parameters!$C$23*$A486,$A486&lt;=Parameters!$D$24,Parameters!$C$24*$A486,$A486&lt;=Parameters!$D$25,Parameters!$C$25*$A486,$A486&gt;Parameters!$D$25,Parameters!$C$26*$A486))</f>
        <v>52055.69</v>
      </c>
      <c r="C486" s="290">
        <f t="shared" si="239"/>
        <v>108.22388773388774</v>
      </c>
      <c r="D486" s="290" cm="1">
        <f t="array" ref="D486">IF(Parameters!$C$55="No",IF($A486&lt;=Parameters!$D$28,Parameters!$C$28*$A486,IF($A486&lt;=Parameters!$D$29,Parameters!$C$28*Parameters!$D$28+Parameters!$C$29*($A486-Parameters!$D$28),IF($A486&lt;=Parameters!$D$30,Parameters!$C$28*Parameters!$D$28+Parameters!$C$29*(Parameters!$D$29-Parameters!$D$28)+Parameters!$C$30*($A486-Parameters!$D$29),Parameters!$C$28*Parameters!$D$28+Parameters!$C$29*(Parameters!$D$29-Parameters!$D$28)+Parameters!$C$30*(Parameters!$D$30-Parameters!$D$29)+Parameters!$C$31*($A486-Parameters!$D$30)))),_xlfn.IFS($A486&lt;=Parameters!$D$28,Parameters!$C$28*$A486,$A486&lt;=Parameters!$D$29,Parameters!$C$29*$A486,$A486&lt;=Parameters!$D$30,Parameters!$C$30*$A486,$A486&gt;Parameters!$D$30,Parameters!$C$31*$A486))</f>
        <v>64136.66</v>
      </c>
      <c r="E486" s="290">
        <f t="shared" si="239"/>
        <v>133.3402494802495</v>
      </c>
      <c r="F486" s="290" cm="1">
        <f t="array" ref="F486">IF(Parameters!$C$55="No",IF($A486&lt;=Parameters!$D$34,Parameters!$C$34*$A486,IF($A486&lt;=Parameters!$D$35,Parameters!$C$34*Parameters!$D$34+Parameters!$C$35*($A486-Parameters!$D$34),IF($A486&lt;=Parameters!$D$36,Parameters!$C$34*Parameters!$D$34+Parameters!$C$35*(Parameters!$D$35-Parameters!$D$34)+Parameters!$C$36*($A486-Parameters!$D$35),Parameters!$C$34*Parameters!$D$34+Parameters!$C$35*(Parameters!$D$35-Parameters!$D$34)+Parameters!$C$36*(Parameters!$D$36-Parameters!$D$35)+Parameters!$C$37*($A486-Parameters!$D$36)))),_xlfn.IFS($A486&lt;=Parameters!$D$34,Parameters!$C$34*$A486,$A486&lt;=Parameters!$D$35,Parameters!$C$35*$A486,$A486&lt;=Parameters!$D$36,Parameters!$C$36*$A486,$A486&gt;Parameters!$D$36,Parameters!$C$37*$A486))</f>
        <v>65811.739999999991</v>
      </c>
      <c r="G486" s="290">
        <f t="shared" si="240"/>
        <v>136.82274428274425</v>
      </c>
      <c r="H486" s="290" cm="1">
        <f t="array" ref="H486">IF(Parameters!$C$55="No",IF($A486&lt;=Parameters!$D$39,Parameters!$C$39*$A486,IF($A486&lt;=Parameters!$D$40,Parameters!$C$39*Parameters!$D$39+Parameters!$C$40*($A486-Parameters!$D$39),IF($A486&lt;=Parameters!$D$41,Parameters!$C$39*Parameters!$D$39+Parameters!$C$40*(Parameters!$D$40-Parameters!$D$39)+Parameters!$C$41*($A486-Parameters!$D$40),Parameters!$C$39*Parameters!$D$39+Parameters!$C$40*(Parameters!$D$40-Parameters!$D$39)+Parameters!$C$41*(Parameters!$D$41-Parameters!$D$40)+Parameters!$C$42*($A486-Parameters!$D$41)))),_xlfn.IFS($A486&lt;=Parameters!$D$39,Parameters!$C$39*$A486,$A486&lt;=Parameters!$D$40,Parameters!$C$40*$A486,$A486&lt;=Parameters!$D$41,Parameters!$C$41*$A486,$A486&gt;Parameters!$D$41,Parameters!$C$42*$A486))</f>
        <v>70127.760000000009</v>
      </c>
      <c r="I486" s="290">
        <f t="shared" si="241"/>
        <v>145.79575883575885</v>
      </c>
      <c r="J486" s="290" cm="1">
        <f t="array" ref="J486">IF(Parameters!$D$55="No",IF($A486&lt;=Parameters!$F$23,Parameters!$E$23*$A486,IF($A486&lt;=Parameters!$F$24,Parameters!$E$23*Parameters!$F$23+Parameters!$E$24*($A486-Parameters!$F$23),IF($A486&lt;=Parameters!$F$25,Parameters!$E$23*Parameters!$F$23+Parameters!$E$24*(Parameters!$F$24-Parameters!$F$23)+Parameters!$E$25*($A486-Parameters!$F$24),Parameters!$E$23*Parameters!$F$23+Parameters!$E$24*(Parameters!$F$24-Parameters!$F$23)+Parameters!$E$25*(Parameters!$F$25-Parameters!$F$24)+Parameters!$E$26*($A486-Parameters!$F$25)))),_xlfn.IFS($A486&lt;=Parameters!$F$23,Parameters!$E$23*$A486,$A486&lt;=Parameters!$F$24,Parameters!$E$24*$A486,$A486&lt;=Parameters!$F$25,Parameters!$E$25*$A486,$A486&gt;Parameters!$F$25,Parameters!$E$26*$A486))</f>
        <v>52055.69</v>
      </c>
      <c r="K486" s="290">
        <f t="shared" si="217"/>
        <v>108.22388773388774</v>
      </c>
      <c r="L486" s="290" cm="1">
        <f t="array" ref="L486">IF(Parameters!$D$55="No",IF($A486&lt;=Parameters!$F$28,Parameters!$E$28*$A486,IF($A486&lt;=Parameters!$F$29,Parameters!$E$28*Parameters!$F$28+Parameters!$E$29*($A486-Parameters!$F$28),IF($A486&lt;=Parameters!$F$30,Parameters!$E$28*Parameters!$F$28+Parameters!$E$29*(Parameters!$F$29-Parameters!$F$28)+Parameters!$E$30*($A486-Parameters!$F$29),Parameters!$E$28*Parameters!$F$28+Parameters!$E$29*(Parameters!$F$29-Parameters!$F$28)+Parameters!$E$30*(Parameters!$F$30-Parameters!$F$29)+Parameters!$E$31*($A486-Parameters!$F$30)))),_xlfn.IFS($A486&lt;=Parameters!$F$28,Parameters!$E$28*$A486,$A486&lt;=Parameters!$F$29,Parameters!$E$29*$A486,$A486&lt;=Parameters!$F$30,Parameters!$E$30*$A486,$A486&gt;Parameters!$F$30,Parameters!$E$31*$A486))</f>
        <v>64136.66</v>
      </c>
      <c r="M486" s="290">
        <f t="shared" si="218"/>
        <v>133.3402494802495</v>
      </c>
      <c r="N486" s="290" cm="1">
        <f t="array" ref="N486">IF(Parameters!$D$55="No",IF($A486&lt;=Parameters!$F$34,Parameters!$E$34*$A486,IF($A486&lt;=Parameters!$F$35,Parameters!$E$34*Parameters!$F$34+Parameters!$E$35*($A486-Parameters!$F$34),IF($A486&lt;=Parameters!$F$36,Parameters!$E$34*Parameters!$F$34+Parameters!$E$35*(Parameters!$F$35-Parameters!$F$34)+Parameters!$E$36*($A486-Parameters!$F$35),Parameters!$E$34*Parameters!$F$34+Parameters!$E$35*(Parameters!$F$35-Parameters!$F$34)+Parameters!$E$36*(Parameters!$F$36-Parameters!$F$35)+Parameters!$E$37*($A486-Parameters!$F$36)))),_xlfn.IFS($A486&lt;=Parameters!$F$34,Parameters!$E$34*$A486,$A486&lt;=Parameters!$F$35,Parameters!$E$35*$A486,$A486&lt;=Parameters!$F$36,Parameters!$E$36*$A486,$A486&gt;Parameters!$F$36,Parameters!$E$37*$A486))</f>
        <v>65811.739999999991</v>
      </c>
      <c r="O486" s="290">
        <f t="shared" si="242"/>
        <v>136.82274428274425</v>
      </c>
      <c r="P486" s="290" cm="1">
        <f t="array" ref="P486">IF(Parameters!$D$55="No",IF($A486&lt;=Parameters!$F$39,Parameters!$E$39*$A486,IF($A486&lt;=Parameters!$F$40,Parameters!$E$39*Parameters!$F$39+Parameters!$E$40*($A486-Parameters!$F$39),IF($A486&lt;=Parameters!$F$41,Parameters!$E$39*Parameters!$F$39+Parameters!$E$40*(Parameters!$F$40-Parameters!$F$39)+Parameters!$E$41*($A486-Parameters!$F$40),Parameters!$E$39*Parameters!$F$39+Parameters!$E$40*(Parameters!$F$40-Parameters!$F$39)+Parameters!$E$41*(Parameters!$F$41-Parameters!$F$40)+Parameters!$E$42*($A486-Parameters!$F$41)))),_xlfn.IFS($A486&lt;=Parameters!$F$39,Parameters!$E$39*$A486,$A486&lt;=Parameters!$F$40,Parameters!$E$40*$A486,$A486&lt;=Parameters!$F$41,Parameters!$E$41*$A486,$A486&gt;Parameters!$F$41,Parameters!$E$42*$A486))</f>
        <v>70127.760000000009</v>
      </c>
      <c r="Q486" s="290">
        <f t="shared" si="243"/>
        <v>145.79575883575885</v>
      </c>
      <c r="R486" s="290" cm="1">
        <f t="array" ref="R486">IF(Parameters!$E$55="No",IF($A486&lt;=Parameters!$H$23,Parameters!$G$23*$A486,IF($A486&lt;=Parameters!$H$24,Parameters!$G$23*Parameters!$H$23+Parameters!$G$24*($A486-Parameters!$H$23),IF($A486&lt;=Parameters!$H$25,Parameters!$G$23*Parameters!$H$23+Parameters!$G$24*(Parameters!$H$24-Parameters!$H$23)+Parameters!$G$25*($A486-Parameters!$H$24),Parameters!$G$23*Parameters!$H$23+Parameters!$G$24*(Parameters!$H$24-Parameters!$H$23)+Parameters!$G$25*(Parameters!$H$25-Parameters!$H$24)+Parameters!$G$26*($A486-Parameters!$H$25)))),_xlfn.IFS($A486&lt;=Parameters!$H$23,Parameters!$G$23*$A486,$A486&lt;=Parameters!$H$24,Parameters!$G$24*$A486,$A486&lt;=Parameters!$H$25,Parameters!$G$25*$A486,$A486&gt;Parameters!$H$25,Parameters!$G$26*$A486))</f>
        <v>52055.69</v>
      </c>
      <c r="S486" s="290">
        <f t="shared" si="219"/>
        <v>108.22388773388774</v>
      </c>
      <c r="T486" s="290" cm="1">
        <f t="array" ref="T486">IF(Parameters!$E$55="No",IF($A486&lt;=Parameters!$H$28,Parameters!$G$28*$A486,IF($A486&lt;=Parameters!$H$29,Parameters!$G$28*Parameters!$H$28+Parameters!$G$29*($A486-Parameters!$H$28),IF($A486&lt;=Parameters!$H$30,Parameters!$G$28*Parameters!$H$28+Parameters!$G$29*(Parameters!$H$29-Parameters!$H$28)+Parameters!$G$30*($A486-Parameters!$H$29),Parameters!$G$28*Parameters!$H$28+Parameters!$G$29*(Parameters!$H$29-Parameters!$H$28)+Parameters!$G$30*(Parameters!$H$30-Parameters!$H$29)+Parameters!$G$31*($A486-Parameters!$H$30)))),_xlfn.IFS($A486&lt;=Parameters!$H$28,Parameters!$G$28*$A486,$A486&lt;=Parameters!$H$29,Parameters!$G$29*$A486,$A486&lt;=Parameters!$H$30,Parameters!$G$30*$A486,$A486&gt;Parameters!$H$30,Parameters!$G$31*$A486))</f>
        <v>64136.66</v>
      </c>
      <c r="U486" s="290">
        <f t="shared" si="220"/>
        <v>133.3402494802495</v>
      </c>
      <c r="V486" s="290" cm="1">
        <f t="array" ref="V486">IF(Parameters!$E$55="No",IF($A486&lt;=Parameters!$H$34,Parameters!$G$34*$A486,IF($A486&lt;=Parameters!$H$35,Parameters!$G$34*Parameters!$H$34+Parameters!$G$35*($A486-Parameters!$H$34),IF($A486&lt;=Parameters!$H$36,Parameters!$G$34*Parameters!$H$34+Parameters!$G$35*(Parameters!$H$35-Parameters!$H$34)+Parameters!$G$36*($A486-Parameters!$H$35),Parameters!$G$34*Parameters!$H$34+Parameters!$G$35*(Parameters!$H$35-Parameters!$H$34)+Parameters!$G$36*(Parameters!$H$36-Parameters!$H$35)+Parameters!$G$37*($A486-Parameters!$H$36)))),_xlfn.IFS($A486&lt;=Parameters!$H$34,Parameters!$G$34*$A486,$A486&lt;=Parameters!$H$35,Parameters!$G$35*$A486,$A486&lt;=Parameters!$H$36,Parameters!$G$36*$A486,$A486&gt;Parameters!$H$36,Parameters!$G$37*$A486))</f>
        <v>65811.739999999991</v>
      </c>
      <c r="W486" s="290">
        <f t="shared" si="244"/>
        <v>136.82274428274425</v>
      </c>
      <c r="X486" s="290" cm="1">
        <f t="array" ref="X486">IF(Parameters!$E$55="No",IF($A486&lt;=Parameters!$H$39,Parameters!$G$39*$A486,IF($A486&lt;=Parameters!$H$40,Parameters!$G$39*Parameters!$H$39+Parameters!$G$40*($A486-Parameters!$H$39),IF($A486&lt;=Parameters!$H$41,Parameters!$G$39*Parameters!$H$39+Parameters!$G$40*(Parameters!$H$40-Parameters!$H$39)+Parameters!$G$41*($A486-Parameters!$H$40),Parameters!$G$39*Parameters!$H$39+Parameters!$G$40*(Parameters!$H$40-Parameters!$H$39)+Parameters!$G$41*(Parameters!$H$41-Parameters!$H$40)+Parameters!$G$42*($A486-Parameters!$H$41)))),_xlfn.IFS($A486&lt;=Parameters!$H$39,Parameters!$G$39*$A486,$A486&lt;=Parameters!$H$40,Parameters!$G$40*$A486,$A486&lt;=Parameters!$H$41,Parameters!$G$41*$A486,$A486&gt;Parameters!$H$41,Parameters!$G$42*$A486))</f>
        <v>70127.760000000009</v>
      </c>
      <c r="Y486" s="290">
        <f t="shared" si="245"/>
        <v>145.79575883575885</v>
      </c>
      <c r="Z486" s="290" cm="1">
        <f t="array" ref="Z486">IF(Parameters!$F$55="No",IF($A486&lt;=Parameters!$J$23,Parameters!$I$23*$A486,IF($A486&lt;=Parameters!$J$24,Parameters!$I$23*Parameters!$J$23+Parameters!$I$24*($A486-Parameters!$J$23),IF($A486&lt;=Parameters!$J$25,Parameters!$I$23*Parameters!$J$23+Parameters!$I$24*(Parameters!$J$24-Parameters!$J$23)+Parameters!$I$25*($A486-Parameters!$J$24),Parameters!$I$23*Parameters!$J$23+Parameters!$I$24*(Parameters!$J$24-Parameters!$J$23)+Parameters!$I$25*(Parameters!$J$25-Parameters!$J$24)+Parameters!$I$26*($A486-Parameters!$J$25)))),_xlfn.IFS($A486&lt;=Parameters!$J$23,Parameters!$I$23*$A486,$A486&lt;=Parameters!$J$24,Parameters!$I$24*$A486,$A486&lt;=Parameters!$J$25,Parameters!$I$25*$A486,$A486&gt;Parameters!$J$25,Parameters!$I$26*$A486))</f>
        <v>52055.69</v>
      </c>
      <c r="AA486" s="290">
        <f t="shared" si="221"/>
        <v>108.22388773388774</v>
      </c>
      <c r="AB486" s="290" cm="1">
        <f t="array" ref="AB486">IF(Parameters!$F$55="No",IF($A486&lt;=Parameters!$J$28,Parameters!$I$28*$A486,IF($A486&lt;=Parameters!$J$29,Parameters!$I$28*Parameters!$J$28+Parameters!$I$29*($A486-Parameters!$J$28),IF($A486&lt;=Parameters!$J$30,Parameters!$I$28*Parameters!$J$28+Parameters!$I$29*(Parameters!$J$29-Parameters!$J$28)+Parameters!$I$30*($A486-Parameters!$J$29),Parameters!$I$28*Parameters!$J$28+Parameters!$I$29*(Parameters!$J$29-Parameters!$J$28)+Parameters!$I$30*(Parameters!$J$30-Parameters!$J$29)+Parameters!$I$31*($A486-Parameters!$J$30)))),_xlfn.IFS($A486&lt;=Parameters!$J$28,Parameters!$I$28*$A486,$A486&lt;=Parameters!$J$29,Parameters!$I$29*$A486,$A486&lt;=Parameters!$J$30,Parameters!$I$30*$A486,$A486&gt;Parameters!$J$30,Parameters!$I$31*$A486))</f>
        <v>64136.66</v>
      </c>
      <c r="AC486" s="290">
        <f t="shared" si="222"/>
        <v>133.3402494802495</v>
      </c>
      <c r="AD486" s="290" cm="1">
        <f t="array" ref="AD486">IF(Parameters!$F$55="No",IF($A486&lt;=Parameters!$J$34,Parameters!$I$34*$A486,IF($A486&lt;=Parameters!$J$35,Parameters!$I$34*Parameters!$J$34+Parameters!$I$35*($A486-Parameters!$J$34),IF($A486&lt;=Parameters!$J$36,Parameters!$I$34*Parameters!$J$34+Parameters!$I$35*(Parameters!$J$35-Parameters!$J$34)+Parameters!$I$36*($A486-Parameters!$J$35),Parameters!$I$34*Parameters!$J$34+Parameters!$I$35*(Parameters!$J$35-Parameters!$J$34)+Parameters!$I$36*(Parameters!$J$36-Parameters!$J$35)+Parameters!$I$37*($A486-Parameters!$J$36)))),_xlfn.IFS($A486&lt;=Parameters!$J$34,Parameters!$I$34*$A486,$A486&lt;=Parameters!$J$35,Parameters!$I$35*$A486,$A486&lt;=Parameters!$J$36,Parameters!$I$36*$A486,$A486&gt;Parameters!$J$36,Parameters!$I$37*$A486))</f>
        <v>65811.739999999991</v>
      </c>
      <c r="AE486" s="290">
        <f t="shared" si="246"/>
        <v>136.82274428274425</v>
      </c>
      <c r="AF486" s="290" cm="1">
        <f t="array" ref="AF486">IF(Parameters!$F$55="No",IF($A486&lt;=Parameters!$J$39,Parameters!$I$39*$A486,IF($A486&lt;=Parameters!$J$40,Parameters!$I$39*Parameters!$J$39+Parameters!$I$40*($A486-Parameters!$J$39),IF($A486&lt;=Parameters!$J$41,Parameters!$I$39*Parameters!$J$39+Parameters!$I$40*(Parameters!$J$40-Parameters!$J$39)+Parameters!$I$41*($A486-Parameters!$J$40),Parameters!$I$39*Parameters!$J$39+Parameters!$I$40*(Parameters!$J$40-Parameters!$J$39)+Parameters!$I$41*(Parameters!$J$41-Parameters!$J$40)+Parameters!$I$42*($A486-Parameters!$J$41)))),_xlfn.IFS($A486&lt;=Parameters!$J$39,Parameters!$I$39*$A486,$A486&lt;=Parameters!$J$40,Parameters!$I$40*$A486,$A486&lt;=Parameters!$J$41,Parameters!$I$41*$A486,$A486&gt;Parameters!$J$41,Parameters!$I$42*$A486))</f>
        <v>70127.760000000009</v>
      </c>
      <c r="AG486" s="290">
        <f t="shared" si="247"/>
        <v>145.79575883575885</v>
      </c>
      <c r="AI486" s="428">
        <f t="shared" si="223"/>
        <v>136.49000000000524</v>
      </c>
      <c r="AJ486" s="428">
        <f t="shared" si="224"/>
        <v>159.36000000000058</v>
      </c>
      <c r="AK486" s="428">
        <f t="shared" si="225"/>
        <v>143.5399999999936</v>
      </c>
      <c r="AL486" s="428">
        <f t="shared" si="226"/>
        <v>158.4600000000064</v>
      </c>
      <c r="AM486" s="428">
        <f t="shared" si="227"/>
        <v>136.49000000000524</v>
      </c>
      <c r="AN486" s="428">
        <f t="shared" si="228"/>
        <v>159.36000000000058</v>
      </c>
      <c r="AO486" s="428">
        <f t="shared" si="229"/>
        <v>143.5399999999936</v>
      </c>
      <c r="AP486" s="428">
        <f t="shared" si="230"/>
        <v>158.4600000000064</v>
      </c>
      <c r="AQ486" s="428">
        <f t="shared" si="231"/>
        <v>136.49000000000524</v>
      </c>
      <c r="AR486" s="428">
        <f t="shared" si="232"/>
        <v>159.36000000000058</v>
      </c>
      <c r="AS486" s="428">
        <f t="shared" si="233"/>
        <v>143.5399999999936</v>
      </c>
      <c r="AT486" s="428">
        <f t="shared" si="234"/>
        <v>158.4600000000064</v>
      </c>
      <c r="AU486" s="428">
        <f t="shared" si="235"/>
        <v>136.49000000000524</v>
      </c>
      <c r="AV486" s="428">
        <f t="shared" si="236"/>
        <v>159.36000000000058</v>
      </c>
      <c r="AW486" s="428">
        <f t="shared" si="237"/>
        <v>143.5399999999936</v>
      </c>
      <c r="AX486" s="428">
        <f t="shared" si="238"/>
        <v>158.4600000000064</v>
      </c>
    </row>
    <row r="487">
      <c r="A487" s="413">
        <v>482</v>
      </c>
      <c r="B487" s="290" cm="1">
        <f t="array" ref="B487">IF(Parameters!$C$55="No",IF($A487&lt;=Parameters!$D$23,Parameters!$C$23*$A487,IF($A487&lt;=Parameters!$D$24,Parameters!$C$23*Parameters!$D$23+Parameters!$C$24*($A487-Parameters!$D$23),IF($A487&lt;=Parameters!$D$25,Parameters!$C$23*Parameters!$D$23+Parameters!$C$24*(Parameters!$D$24-Parameters!$D$23)+Parameters!$C$25*($A487-Parameters!$D$24),Parameters!$C$23*Parameters!$D$23+Parameters!$C$24*(Parameters!$D$24-Parameters!$D$23)+Parameters!$C$25*(Parameters!$D$25-Parameters!$D$24)+Parameters!$C$26*($A487-Parameters!$D$25)))),_xlfn.IFS($A487&lt;=Parameters!$D$23,Parameters!$C$23*$A487,$A487&lt;=Parameters!$D$24,Parameters!$C$24*$A487,$A487&lt;=Parameters!$D$25,Parameters!$C$25*$A487,$A487&gt;Parameters!$D$25,Parameters!$C$26*$A487))</f>
        <v>52192.18</v>
      </c>
      <c r="C487" s="290">
        <f t="shared" si="239"/>
        <v>108.28253112033195</v>
      </c>
      <c r="D487" s="290" cm="1">
        <f t="array" ref="D487">IF(Parameters!$C$55="No",IF($A487&lt;=Parameters!$D$28,Parameters!$C$28*$A487,IF($A487&lt;=Parameters!$D$29,Parameters!$C$28*Parameters!$D$28+Parameters!$C$29*($A487-Parameters!$D$28),IF($A487&lt;=Parameters!$D$30,Parameters!$C$28*Parameters!$D$28+Parameters!$C$29*(Parameters!$D$29-Parameters!$D$28)+Parameters!$C$30*($A487-Parameters!$D$29),Parameters!$C$28*Parameters!$D$28+Parameters!$C$29*(Parameters!$D$29-Parameters!$D$28)+Parameters!$C$30*(Parameters!$D$30-Parameters!$D$29)+Parameters!$C$31*($A487-Parameters!$D$30)))),_xlfn.IFS($A487&lt;=Parameters!$D$28,Parameters!$C$28*$A487,$A487&lt;=Parameters!$D$29,Parameters!$C$29*$A487,$A487&lt;=Parameters!$D$30,Parameters!$C$30*$A487,$A487&gt;Parameters!$D$30,Parameters!$C$31*$A487))</f>
        <v>64296.020000000004</v>
      </c>
      <c r="E487" s="290">
        <f t="shared" si="239"/>
        <v>133.39423236514523</v>
      </c>
      <c r="F487" s="290" cm="1">
        <f t="array" ref="F487">IF(Parameters!$C$55="No",IF($A487&lt;=Parameters!$D$34,Parameters!$C$34*$A487,IF($A487&lt;=Parameters!$D$35,Parameters!$C$34*Parameters!$D$34+Parameters!$C$35*($A487-Parameters!$D$34),IF($A487&lt;=Parameters!$D$36,Parameters!$C$34*Parameters!$D$34+Parameters!$C$35*(Parameters!$D$35-Parameters!$D$34)+Parameters!$C$36*($A487-Parameters!$D$35),Parameters!$C$34*Parameters!$D$34+Parameters!$C$35*(Parameters!$D$35-Parameters!$D$34)+Parameters!$C$36*(Parameters!$D$36-Parameters!$D$35)+Parameters!$C$37*($A487-Parameters!$D$36)))),_xlfn.IFS($A487&lt;=Parameters!$D$34,Parameters!$C$34*$A487,$A487&lt;=Parameters!$D$35,Parameters!$C$35*$A487,$A487&lt;=Parameters!$D$36,Parameters!$C$36*$A487,$A487&gt;Parameters!$D$36,Parameters!$C$37*$A487))</f>
        <v>65955.28</v>
      </c>
      <c r="G487" s="290">
        <f t="shared" si="240"/>
        <v>136.8366804979253</v>
      </c>
      <c r="H487" s="290" cm="1">
        <f t="array" ref="H487">IF(Parameters!$C$55="No",IF($A487&lt;=Parameters!$D$39,Parameters!$C$39*$A487,IF($A487&lt;=Parameters!$D$40,Parameters!$C$39*Parameters!$D$39+Parameters!$C$40*($A487-Parameters!$D$39),IF($A487&lt;=Parameters!$D$41,Parameters!$C$39*Parameters!$D$39+Parameters!$C$40*(Parameters!$D$40-Parameters!$D$39)+Parameters!$C$41*($A487-Parameters!$D$40),Parameters!$C$39*Parameters!$D$39+Parameters!$C$40*(Parameters!$D$40-Parameters!$D$39)+Parameters!$C$41*(Parameters!$D$41-Parameters!$D$40)+Parameters!$C$42*($A487-Parameters!$D$41)))),_xlfn.IFS($A487&lt;=Parameters!$D$39,Parameters!$C$39*$A487,$A487&lt;=Parameters!$D$40,Parameters!$C$40*$A487,$A487&lt;=Parameters!$D$41,Parameters!$C$41*$A487,$A487&gt;Parameters!$D$41,Parameters!$C$42*$A487))</f>
        <v>70286.22</v>
      </c>
      <c r="I487" s="290">
        <f t="shared" si="241"/>
        <v>145.82203319502074</v>
      </c>
      <c r="J487" s="290" cm="1">
        <f t="array" ref="J487">IF(Parameters!$D$55="No",IF($A487&lt;=Parameters!$F$23,Parameters!$E$23*$A487,IF($A487&lt;=Parameters!$F$24,Parameters!$E$23*Parameters!$F$23+Parameters!$E$24*($A487-Parameters!$F$23),IF($A487&lt;=Parameters!$F$25,Parameters!$E$23*Parameters!$F$23+Parameters!$E$24*(Parameters!$F$24-Parameters!$F$23)+Parameters!$E$25*($A487-Parameters!$F$24),Parameters!$E$23*Parameters!$F$23+Parameters!$E$24*(Parameters!$F$24-Parameters!$F$23)+Parameters!$E$25*(Parameters!$F$25-Parameters!$F$24)+Parameters!$E$26*($A487-Parameters!$F$25)))),_xlfn.IFS($A487&lt;=Parameters!$F$23,Parameters!$E$23*$A487,$A487&lt;=Parameters!$F$24,Parameters!$E$24*$A487,$A487&lt;=Parameters!$F$25,Parameters!$E$25*$A487,$A487&gt;Parameters!$F$25,Parameters!$E$26*$A487))</f>
        <v>52192.18</v>
      </c>
      <c r="K487" s="290">
        <f t="shared" si="217"/>
        <v>108.28253112033195</v>
      </c>
      <c r="L487" s="290" cm="1">
        <f t="array" ref="L487">IF(Parameters!$D$55="No",IF($A487&lt;=Parameters!$F$28,Parameters!$E$28*$A487,IF($A487&lt;=Parameters!$F$29,Parameters!$E$28*Parameters!$F$28+Parameters!$E$29*($A487-Parameters!$F$28),IF($A487&lt;=Parameters!$F$30,Parameters!$E$28*Parameters!$F$28+Parameters!$E$29*(Parameters!$F$29-Parameters!$F$28)+Parameters!$E$30*($A487-Parameters!$F$29),Parameters!$E$28*Parameters!$F$28+Parameters!$E$29*(Parameters!$F$29-Parameters!$F$28)+Parameters!$E$30*(Parameters!$F$30-Parameters!$F$29)+Parameters!$E$31*($A487-Parameters!$F$30)))),_xlfn.IFS($A487&lt;=Parameters!$F$28,Parameters!$E$28*$A487,$A487&lt;=Parameters!$F$29,Parameters!$E$29*$A487,$A487&lt;=Parameters!$F$30,Parameters!$E$30*$A487,$A487&gt;Parameters!$F$30,Parameters!$E$31*$A487))</f>
        <v>64296.020000000004</v>
      </c>
      <c r="M487" s="290">
        <f t="shared" si="218"/>
        <v>133.39423236514523</v>
      </c>
      <c r="N487" s="290" cm="1">
        <f t="array" ref="N487">IF(Parameters!$D$55="No",IF($A487&lt;=Parameters!$F$34,Parameters!$E$34*$A487,IF($A487&lt;=Parameters!$F$35,Parameters!$E$34*Parameters!$F$34+Parameters!$E$35*($A487-Parameters!$F$34),IF($A487&lt;=Parameters!$F$36,Parameters!$E$34*Parameters!$F$34+Parameters!$E$35*(Parameters!$F$35-Parameters!$F$34)+Parameters!$E$36*($A487-Parameters!$F$35),Parameters!$E$34*Parameters!$F$34+Parameters!$E$35*(Parameters!$F$35-Parameters!$F$34)+Parameters!$E$36*(Parameters!$F$36-Parameters!$F$35)+Parameters!$E$37*($A487-Parameters!$F$36)))),_xlfn.IFS($A487&lt;=Parameters!$F$34,Parameters!$E$34*$A487,$A487&lt;=Parameters!$F$35,Parameters!$E$35*$A487,$A487&lt;=Parameters!$F$36,Parameters!$E$36*$A487,$A487&gt;Parameters!$F$36,Parameters!$E$37*$A487))</f>
        <v>65955.28</v>
      </c>
      <c r="O487" s="290">
        <f t="shared" si="242"/>
        <v>136.8366804979253</v>
      </c>
      <c r="P487" s="290" cm="1">
        <f t="array" ref="P487">IF(Parameters!$D$55="No",IF($A487&lt;=Parameters!$F$39,Parameters!$E$39*$A487,IF($A487&lt;=Parameters!$F$40,Parameters!$E$39*Parameters!$F$39+Parameters!$E$40*($A487-Parameters!$F$39),IF($A487&lt;=Parameters!$F$41,Parameters!$E$39*Parameters!$F$39+Parameters!$E$40*(Parameters!$F$40-Parameters!$F$39)+Parameters!$E$41*($A487-Parameters!$F$40),Parameters!$E$39*Parameters!$F$39+Parameters!$E$40*(Parameters!$F$40-Parameters!$F$39)+Parameters!$E$41*(Parameters!$F$41-Parameters!$F$40)+Parameters!$E$42*($A487-Parameters!$F$41)))),_xlfn.IFS($A487&lt;=Parameters!$F$39,Parameters!$E$39*$A487,$A487&lt;=Parameters!$F$40,Parameters!$E$40*$A487,$A487&lt;=Parameters!$F$41,Parameters!$E$41*$A487,$A487&gt;Parameters!$F$41,Parameters!$E$42*$A487))</f>
        <v>70286.22</v>
      </c>
      <c r="Q487" s="290">
        <f t="shared" si="243"/>
        <v>145.82203319502074</v>
      </c>
      <c r="R487" s="290" cm="1">
        <f t="array" ref="R487">IF(Parameters!$E$55="No",IF($A487&lt;=Parameters!$H$23,Parameters!$G$23*$A487,IF($A487&lt;=Parameters!$H$24,Parameters!$G$23*Parameters!$H$23+Parameters!$G$24*($A487-Parameters!$H$23),IF($A487&lt;=Parameters!$H$25,Parameters!$G$23*Parameters!$H$23+Parameters!$G$24*(Parameters!$H$24-Parameters!$H$23)+Parameters!$G$25*($A487-Parameters!$H$24),Parameters!$G$23*Parameters!$H$23+Parameters!$G$24*(Parameters!$H$24-Parameters!$H$23)+Parameters!$G$25*(Parameters!$H$25-Parameters!$H$24)+Parameters!$G$26*($A487-Parameters!$H$25)))),_xlfn.IFS($A487&lt;=Parameters!$H$23,Parameters!$G$23*$A487,$A487&lt;=Parameters!$H$24,Parameters!$G$24*$A487,$A487&lt;=Parameters!$H$25,Parameters!$G$25*$A487,$A487&gt;Parameters!$H$25,Parameters!$G$26*$A487))</f>
        <v>52192.18</v>
      </c>
      <c r="S487" s="290">
        <f t="shared" si="219"/>
        <v>108.28253112033195</v>
      </c>
      <c r="T487" s="290" cm="1">
        <f t="array" ref="T487">IF(Parameters!$E$55="No",IF($A487&lt;=Parameters!$H$28,Parameters!$G$28*$A487,IF($A487&lt;=Parameters!$H$29,Parameters!$G$28*Parameters!$H$28+Parameters!$G$29*($A487-Parameters!$H$28),IF($A487&lt;=Parameters!$H$30,Parameters!$G$28*Parameters!$H$28+Parameters!$G$29*(Parameters!$H$29-Parameters!$H$28)+Parameters!$G$30*($A487-Parameters!$H$29),Parameters!$G$28*Parameters!$H$28+Parameters!$G$29*(Parameters!$H$29-Parameters!$H$28)+Parameters!$G$30*(Parameters!$H$30-Parameters!$H$29)+Parameters!$G$31*($A487-Parameters!$H$30)))),_xlfn.IFS($A487&lt;=Parameters!$H$28,Parameters!$G$28*$A487,$A487&lt;=Parameters!$H$29,Parameters!$G$29*$A487,$A487&lt;=Parameters!$H$30,Parameters!$G$30*$A487,$A487&gt;Parameters!$H$30,Parameters!$G$31*$A487))</f>
        <v>64296.020000000004</v>
      </c>
      <c r="U487" s="290">
        <f t="shared" si="220"/>
        <v>133.39423236514523</v>
      </c>
      <c r="V487" s="290" cm="1">
        <f t="array" ref="V487">IF(Parameters!$E$55="No",IF($A487&lt;=Parameters!$H$34,Parameters!$G$34*$A487,IF($A487&lt;=Parameters!$H$35,Parameters!$G$34*Parameters!$H$34+Parameters!$G$35*($A487-Parameters!$H$34),IF($A487&lt;=Parameters!$H$36,Parameters!$G$34*Parameters!$H$34+Parameters!$G$35*(Parameters!$H$35-Parameters!$H$34)+Parameters!$G$36*($A487-Parameters!$H$35),Parameters!$G$34*Parameters!$H$34+Parameters!$G$35*(Parameters!$H$35-Parameters!$H$34)+Parameters!$G$36*(Parameters!$H$36-Parameters!$H$35)+Parameters!$G$37*($A487-Parameters!$H$36)))),_xlfn.IFS($A487&lt;=Parameters!$H$34,Parameters!$G$34*$A487,$A487&lt;=Parameters!$H$35,Parameters!$G$35*$A487,$A487&lt;=Parameters!$H$36,Parameters!$G$36*$A487,$A487&gt;Parameters!$H$36,Parameters!$G$37*$A487))</f>
        <v>65955.28</v>
      </c>
      <c r="W487" s="290">
        <f t="shared" si="244"/>
        <v>136.8366804979253</v>
      </c>
      <c r="X487" s="290" cm="1">
        <f t="array" ref="X487">IF(Parameters!$E$55="No",IF($A487&lt;=Parameters!$H$39,Parameters!$G$39*$A487,IF($A487&lt;=Parameters!$H$40,Parameters!$G$39*Parameters!$H$39+Parameters!$G$40*($A487-Parameters!$H$39),IF($A487&lt;=Parameters!$H$41,Parameters!$G$39*Parameters!$H$39+Parameters!$G$40*(Parameters!$H$40-Parameters!$H$39)+Parameters!$G$41*($A487-Parameters!$H$40),Parameters!$G$39*Parameters!$H$39+Parameters!$G$40*(Parameters!$H$40-Parameters!$H$39)+Parameters!$G$41*(Parameters!$H$41-Parameters!$H$40)+Parameters!$G$42*($A487-Parameters!$H$41)))),_xlfn.IFS($A487&lt;=Parameters!$H$39,Parameters!$G$39*$A487,$A487&lt;=Parameters!$H$40,Parameters!$G$40*$A487,$A487&lt;=Parameters!$H$41,Parameters!$G$41*$A487,$A487&gt;Parameters!$H$41,Parameters!$G$42*$A487))</f>
        <v>70286.22</v>
      </c>
      <c r="Y487" s="290">
        <f t="shared" si="245"/>
        <v>145.82203319502074</v>
      </c>
      <c r="Z487" s="290" cm="1">
        <f t="array" ref="Z487">IF(Parameters!$F$55="No",IF($A487&lt;=Parameters!$J$23,Parameters!$I$23*$A487,IF($A487&lt;=Parameters!$J$24,Parameters!$I$23*Parameters!$J$23+Parameters!$I$24*($A487-Parameters!$J$23),IF($A487&lt;=Parameters!$J$25,Parameters!$I$23*Parameters!$J$23+Parameters!$I$24*(Parameters!$J$24-Parameters!$J$23)+Parameters!$I$25*($A487-Parameters!$J$24),Parameters!$I$23*Parameters!$J$23+Parameters!$I$24*(Parameters!$J$24-Parameters!$J$23)+Parameters!$I$25*(Parameters!$J$25-Parameters!$J$24)+Parameters!$I$26*($A487-Parameters!$J$25)))),_xlfn.IFS($A487&lt;=Parameters!$J$23,Parameters!$I$23*$A487,$A487&lt;=Parameters!$J$24,Parameters!$I$24*$A487,$A487&lt;=Parameters!$J$25,Parameters!$I$25*$A487,$A487&gt;Parameters!$J$25,Parameters!$I$26*$A487))</f>
        <v>52192.18</v>
      </c>
      <c r="AA487" s="290">
        <f t="shared" si="221"/>
        <v>108.28253112033195</v>
      </c>
      <c r="AB487" s="290" cm="1">
        <f t="array" ref="AB487">IF(Parameters!$F$55="No",IF($A487&lt;=Parameters!$J$28,Parameters!$I$28*$A487,IF($A487&lt;=Parameters!$J$29,Parameters!$I$28*Parameters!$J$28+Parameters!$I$29*($A487-Parameters!$J$28),IF($A487&lt;=Parameters!$J$30,Parameters!$I$28*Parameters!$J$28+Parameters!$I$29*(Parameters!$J$29-Parameters!$J$28)+Parameters!$I$30*($A487-Parameters!$J$29),Parameters!$I$28*Parameters!$J$28+Parameters!$I$29*(Parameters!$J$29-Parameters!$J$28)+Parameters!$I$30*(Parameters!$J$30-Parameters!$J$29)+Parameters!$I$31*($A487-Parameters!$J$30)))),_xlfn.IFS($A487&lt;=Parameters!$J$28,Parameters!$I$28*$A487,$A487&lt;=Parameters!$J$29,Parameters!$I$29*$A487,$A487&lt;=Parameters!$J$30,Parameters!$I$30*$A487,$A487&gt;Parameters!$J$30,Parameters!$I$31*$A487))</f>
        <v>64296.020000000004</v>
      </c>
      <c r="AC487" s="290">
        <f t="shared" si="222"/>
        <v>133.39423236514523</v>
      </c>
      <c r="AD487" s="290" cm="1">
        <f t="array" ref="AD487">IF(Parameters!$F$55="No",IF($A487&lt;=Parameters!$J$34,Parameters!$I$34*$A487,IF($A487&lt;=Parameters!$J$35,Parameters!$I$34*Parameters!$J$34+Parameters!$I$35*($A487-Parameters!$J$34),IF($A487&lt;=Parameters!$J$36,Parameters!$I$34*Parameters!$J$34+Parameters!$I$35*(Parameters!$J$35-Parameters!$J$34)+Parameters!$I$36*($A487-Parameters!$J$35),Parameters!$I$34*Parameters!$J$34+Parameters!$I$35*(Parameters!$J$35-Parameters!$J$34)+Parameters!$I$36*(Parameters!$J$36-Parameters!$J$35)+Parameters!$I$37*($A487-Parameters!$J$36)))),_xlfn.IFS($A487&lt;=Parameters!$J$34,Parameters!$I$34*$A487,$A487&lt;=Parameters!$J$35,Parameters!$I$35*$A487,$A487&lt;=Parameters!$J$36,Parameters!$I$36*$A487,$A487&gt;Parameters!$J$36,Parameters!$I$37*$A487))</f>
        <v>65955.28</v>
      </c>
      <c r="AE487" s="290">
        <f t="shared" si="246"/>
        <v>136.8366804979253</v>
      </c>
      <c r="AF487" s="290" cm="1">
        <f t="array" ref="AF487">IF(Parameters!$F$55="No",IF($A487&lt;=Parameters!$J$39,Parameters!$I$39*$A487,IF($A487&lt;=Parameters!$J$40,Parameters!$I$39*Parameters!$J$39+Parameters!$I$40*($A487-Parameters!$J$39),IF($A487&lt;=Parameters!$J$41,Parameters!$I$39*Parameters!$J$39+Parameters!$I$40*(Parameters!$J$40-Parameters!$J$39)+Parameters!$I$41*($A487-Parameters!$J$40),Parameters!$I$39*Parameters!$J$39+Parameters!$I$40*(Parameters!$J$40-Parameters!$J$39)+Parameters!$I$41*(Parameters!$J$41-Parameters!$J$40)+Parameters!$I$42*($A487-Parameters!$J$41)))),_xlfn.IFS($A487&lt;=Parameters!$J$39,Parameters!$I$39*$A487,$A487&lt;=Parameters!$J$40,Parameters!$I$40*$A487,$A487&lt;=Parameters!$J$41,Parameters!$I$41*$A487,$A487&gt;Parameters!$J$41,Parameters!$I$42*$A487))</f>
        <v>70286.22</v>
      </c>
      <c r="AG487" s="290">
        <f t="shared" si="247"/>
        <v>145.82203319502074</v>
      </c>
      <c r="AI487" s="428">
        <f t="shared" si="223"/>
        <v>136.48999999999796</v>
      </c>
      <c r="AJ487" s="428">
        <f t="shared" si="224"/>
        <v>159.36000000000058</v>
      </c>
      <c r="AK487" s="428">
        <f t="shared" si="225"/>
        <v>143.54000000000815</v>
      </c>
      <c r="AL487" s="428">
        <f t="shared" si="226"/>
        <v>158.45999999999185</v>
      </c>
      <c r="AM487" s="428">
        <f t="shared" si="227"/>
        <v>136.48999999999796</v>
      </c>
      <c r="AN487" s="428">
        <f t="shared" si="228"/>
        <v>159.36000000000058</v>
      </c>
      <c r="AO487" s="428">
        <f t="shared" si="229"/>
        <v>143.54000000000815</v>
      </c>
      <c r="AP487" s="428">
        <f t="shared" si="230"/>
        <v>158.45999999999185</v>
      </c>
      <c r="AQ487" s="428">
        <f t="shared" si="231"/>
        <v>136.48999999999796</v>
      </c>
      <c r="AR487" s="428">
        <f t="shared" si="232"/>
        <v>159.36000000000058</v>
      </c>
      <c r="AS487" s="428">
        <f t="shared" si="233"/>
        <v>143.54000000000815</v>
      </c>
      <c r="AT487" s="428">
        <f t="shared" si="234"/>
        <v>158.45999999999185</v>
      </c>
      <c r="AU487" s="428">
        <f t="shared" si="235"/>
        <v>136.48999999999796</v>
      </c>
      <c r="AV487" s="428">
        <f t="shared" si="236"/>
        <v>159.36000000000058</v>
      </c>
      <c r="AW487" s="428">
        <f t="shared" si="237"/>
        <v>143.54000000000815</v>
      </c>
      <c r="AX487" s="428">
        <f t="shared" si="238"/>
        <v>158.45999999999185</v>
      </c>
    </row>
    <row r="488">
      <c r="A488" s="413">
        <v>483</v>
      </c>
      <c r="B488" s="290" cm="1">
        <f t="array" ref="B488">IF(Parameters!$C$55="No",IF($A488&lt;=Parameters!$D$23,Parameters!$C$23*$A488,IF($A488&lt;=Parameters!$D$24,Parameters!$C$23*Parameters!$D$23+Parameters!$C$24*($A488-Parameters!$D$23),IF($A488&lt;=Parameters!$D$25,Parameters!$C$23*Parameters!$D$23+Parameters!$C$24*(Parameters!$D$24-Parameters!$D$23)+Parameters!$C$25*($A488-Parameters!$D$24),Parameters!$C$23*Parameters!$D$23+Parameters!$C$24*(Parameters!$D$24-Parameters!$D$23)+Parameters!$C$25*(Parameters!$D$25-Parameters!$D$24)+Parameters!$C$26*($A488-Parameters!$D$25)))),_xlfn.IFS($A488&lt;=Parameters!$D$23,Parameters!$C$23*$A488,$A488&lt;=Parameters!$D$24,Parameters!$C$24*$A488,$A488&lt;=Parameters!$D$25,Parameters!$C$25*$A488,$A488&gt;Parameters!$D$25,Parameters!$C$26*$A488))</f>
        <v>52328.67</v>
      </c>
      <c r="C488" s="290">
        <f t="shared" si="239"/>
        <v>108.34093167701863</v>
      </c>
      <c r="D488" s="290" cm="1">
        <f t="array" ref="D488">IF(Parameters!$C$55="No",IF($A488&lt;=Parameters!$D$28,Parameters!$C$28*$A488,IF($A488&lt;=Parameters!$D$29,Parameters!$C$28*Parameters!$D$28+Parameters!$C$29*($A488-Parameters!$D$28),IF($A488&lt;=Parameters!$D$30,Parameters!$C$28*Parameters!$D$28+Parameters!$C$29*(Parameters!$D$29-Parameters!$D$28)+Parameters!$C$30*($A488-Parameters!$D$29),Parameters!$C$28*Parameters!$D$28+Parameters!$C$29*(Parameters!$D$29-Parameters!$D$28)+Parameters!$C$30*(Parameters!$D$30-Parameters!$D$29)+Parameters!$C$31*($A488-Parameters!$D$30)))),_xlfn.IFS($A488&lt;=Parameters!$D$28,Parameters!$C$28*$A488,$A488&lt;=Parameters!$D$29,Parameters!$C$29*$A488,$A488&lt;=Parameters!$D$30,Parameters!$C$30*$A488,$A488&gt;Parameters!$D$30,Parameters!$C$31*$A488))</f>
        <v>64455.380000000005</v>
      </c>
      <c r="E488" s="290">
        <f t="shared" si="239"/>
        <v>133.44799171842652</v>
      </c>
      <c r="F488" s="290" cm="1">
        <f t="array" ref="F488">IF(Parameters!$C$55="No",IF($A488&lt;=Parameters!$D$34,Parameters!$C$34*$A488,IF($A488&lt;=Parameters!$D$35,Parameters!$C$34*Parameters!$D$34+Parameters!$C$35*($A488-Parameters!$D$34),IF($A488&lt;=Parameters!$D$36,Parameters!$C$34*Parameters!$D$34+Parameters!$C$35*(Parameters!$D$35-Parameters!$D$34)+Parameters!$C$36*($A488-Parameters!$D$35),Parameters!$C$34*Parameters!$D$34+Parameters!$C$35*(Parameters!$D$35-Parameters!$D$34)+Parameters!$C$36*(Parameters!$D$36-Parameters!$D$35)+Parameters!$C$37*($A488-Parameters!$D$36)))),_xlfn.IFS($A488&lt;=Parameters!$D$34,Parameters!$C$34*$A488,$A488&lt;=Parameters!$D$35,Parameters!$C$35*$A488,$A488&lt;=Parameters!$D$36,Parameters!$C$36*$A488,$A488&gt;Parameters!$D$36,Parameters!$C$37*$A488))</f>
        <v>66098.820000000007</v>
      </c>
      <c r="G488" s="290">
        <f t="shared" si="240"/>
        <v>136.8505590062112</v>
      </c>
      <c r="H488" s="290" cm="1">
        <f t="array" ref="H488">IF(Parameters!$C$55="No",IF($A488&lt;=Parameters!$D$39,Parameters!$C$39*$A488,IF($A488&lt;=Parameters!$D$40,Parameters!$C$39*Parameters!$D$39+Parameters!$C$40*($A488-Parameters!$D$39),IF($A488&lt;=Parameters!$D$41,Parameters!$C$39*Parameters!$D$39+Parameters!$C$40*(Parameters!$D$40-Parameters!$D$39)+Parameters!$C$41*($A488-Parameters!$D$40),Parameters!$C$39*Parameters!$D$39+Parameters!$C$40*(Parameters!$D$40-Parameters!$D$39)+Parameters!$C$41*(Parameters!$D$41-Parameters!$D$40)+Parameters!$C$42*($A488-Parameters!$D$41)))),_xlfn.IFS($A488&lt;=Parameters!$D$39,Parameters!$C$39*$A488,$A488&lt;=Parameters!$D$40,Parameters!$C$40*$A488,$A488&lt;=Parameters!$D$41,Parameters!$C$41*$A488,$A488&gt;Parameters!$D$41,Parameters!$C$42*$A488))</f>
        <v>70444.679999999993</v>
      </c>
      <c r="I488" s="290">
        <f t="shared" si="241"/>
        <v>145.84819875776395</v>
      </c>
      <c r="J488" s="290" cm="1">
        <f t="array" ref="J488">IF(Parameters!$D$55="No",IF($A488&lt;=Parameters!$F$23,Parameters!$E$23*$A488,IF($A488&lt;=Parameters!$F$24,Parameters!$E$23*Parameters!$F$23+Parameters!$E$24*($A488-Parameters!$F$23),IF($A488&lt;=Parameters!$F$25,Parameters!$E$23*Parameters!$F$23+Parameters!$E$24*(Parameters!$F$24-Parameters!$F$23)+Parameters!$E$25*($A488-Parameters!$F$24),Parameters!$E$23*Parameters!$F$23+Parameters!$E$24*(Parameters!$F$24-Parameters!$F$23)+Parameters!$E$25*(Parameters!$F$25-Parameters!$F$24)+Parameters!$E$26*($A488-Parameters!$F$25)))),_xlfn.IFS($A488&lt;=Parameters!$F$23,Parameters!$E$23*$A488,$A488&lt;=Parameters!$F$24,Parameters!$E$24*$A488,$A488&lt;=Parameters!$F$25,Parameters!$E$25*$A488,$A488&gt;Parameters!$F$25,Parameters!$E$26*$A488))</f>
        <v>52328.67</v>
      </c>
      <c r="K488" s="290">
        <f t="shared" si="217"/>
        <v>108.34093167701863</v>
      </c>
      <c r="L488" s="290" cm="1">
        <f t="array" ref="L488">IF(Parameters!$D$55="No",IF($A488&lt;=Parameters!$F$28,Parameters!$E$28*$A488,IF($A488&lt;=Parameters!$F$29,Parameters!$E$28*Parameters!$F$28+Parameters!$E$29*($A488-Parameters!$F$28),IF($A488&lt;=Parameters!$F$30,Parameters!$E$28*Parameters!$F$28+Parameters!$E$29*(Parameters!$F$29-Parameters!$F$28)+Parameters!$E$30*($A488-Parameters!$F$29),Parameters!$E$28*Parameters!$F$28+Parameters!$E$29*(Parameters!$F$29-Parameters!$F$28)+Parameters!$E$30*(Parameters!$F$30-Parameters!$F$29)+Parameters!$E$31*($A488-Parameters!$F$30)))),_xlfn.IFS($A488&lt;=Parameters!$F$28,Parameters!$E$28*$A488,$A488&lt;=Parameters!$F$29,Parameters!$E$29*$A488,$A488&lt;=Parameters!$F$30,Parameters!$E$30*$A488,$A488&gt;Parameters!$F$30,Parameters!$E$31*$A488))</f>
        <v>64455.380000000005</v>
      </c>
      <c r="M488" s="290">
        <f t="shared" si="218"/>
        <v>133.44799171842652</v>
      </c>
      <c r="N488" s="290" cm="1">
        <f t="array" ref="N488">IF(Parameters!$D$55="No",IF($A488&lt;=Parameters!$F$34,Parameters!$E$34*$A488,IF($A488&lt;=Parameters!$F$35,Parameters!$E$34*Parameters!$F$34+Parameters!$E$35*($A488-Parameters!$F$34),IF($A488&lt;=Parameters!$F$36,Parameters!$E$34*Parameters!$F$34+Parameters!$E$35*(Parameters!$F$35-Parameters!$F$34)+Parameters!$E$36*($A488-Parameters!$F$35),Parameters!$E$34*Parameters!$F$34+Parameters!$E$35*(Parameters!$F$35-Parameters!$F$34)+Parameters!$E$36*(Parameters!$F$36-Parameters!$F$35)+Parameters!$E$37*($A488-Parameters!$F$36)))),_xlfn.IFS($A488&lt;=Parameters!$F$34,Parameters!$E$34*$A488,$A488&lt;=Parameters!$F$35,Parameters!$E$35*$A488,$A488&lt;=Parameters!$F$36,Parameters!$E$36*$A488,$A488&gt;Parameters!$F$36,Parameters!$E$37*$A488))</f>
        <v>66098.820000000007</v>
      </c>
      <c r="O488" s="290">
        <f t="shared" si="242"/>
        <v>136.8505590062112</v>
      </c>
      <c r="P488" s="290" cm="1">
        <f t="array" ref="P488">IF(Parameters!$D$55="No",IF($A488&lt;=Parameters!$F$39,Parameters!$E$39*$A488,IF($A488&lt;=Parameters!$F$40,Parameters!$E$39*Parameters!$F$39+Parameters!$E$40*($A488-Parameters!$F$39),IF($A488&lt;=Parameters!$F$41,Parameters!$E$39*Parameters!$F$39+Parameters!$E$40*(Parameters!$F$40-Parameters!$F$39)+Parameters!$E$41*($A488-Parameters!$F$40),Parameters!$E$39*Parameters!$F$39+Parameters!$E$40*(Parameters!$F$40-Parameters!$F$39)+Parameters!$E$41*(Parameters!$F$41-Parameters!$F$40)+Parameters!$E$42*($A488-Parameters!$F$41)))),_xlfn.IFS($A488&lt;=Parameters!$F$39,Parameters!$E$39*$A488,$A488&lt;=Parameters!$F$40,Parameters!$E$40*$A488,$A488&lt;=Parameters!$F$41,Parameters!$E$41*$A488,$A488&gt;Parameters!$F$41,Parameters!$E$42*$A488))</f>
        <v>70444.679999999993</v>
      </c>
      <c r="Q488" s="290">
        <f t="shared" si="243"/>
        <v>145.84819875776395</v>
      </c>
      <c r="R488" s="290" cm="1">
        <f t="array" ref="R488">IF(Parameters!$E$55="No",IF($A488&lt;=Parameters!$H$23,Parameters!$G$23*$A488,IF($A488&lt;=Parameters!$H$24,Parameters!$G$23*Parameters!$H$23+Parameters!$G$24*($A488-Parameters!$H$23),IF($A488&lt;=Parameters!$H$25,Parameters!$G$23*Parameters!$H$23+Parameters!$G$24*(Parameters!$H$24-Parameters!$H$23)+Parameters!$G$25*($A488-Parameters!$H$24),Parameters!$G$23*Parameters!$H$23+Parameters!$G$24*(Parameters!$H$24-Parameters!$H$23)+Parameters!$G$25*(Parameters!$H$25-Parameters!$H$24)+Parameters!$G$26*($A488-Parameters!$H$25)))),_xlfn.IFS($A488&lt;=Parameters!$H$23,Parameters!$G$23*$A488,$A488&lt;=Parameters!$H$24,Parameters!$G$24*$A488,$A488&lt;=Parameters!$H$25,Parameters!$G$25*$A488,$A488&gt;Parameters!$H$25,Parameters!$G$26*$A488))</f>
        <v>52328.67</v>
      </c>
      <c r="S488" s="290">
        <f t="shared" si="219"/>
        <v>108.34093167701863</v>
      </c>
      <c r="T488" s="290" cm="1">
        <f t="array" ref="T488">IF(Parameters!$E$55="No",IF($A488&lt;=Parameters!$H$28,Parameters!$G$28*$A488,IF($A488&lt;=Parameters!$H$29,Parameters!$G$28*Parameters!$H$28+Parameters!$G$29*($A488-Parameters!$H$28),IF($A488&lt;=Parameters!$H$30,Parameters!$G$28*Parameters!$H$28+Parameters!$G$29*(Parameters!$H$29-Parameters!$H$28)+Parameters!$G$30*($A488-Parameters!$H$29),Parameters!$G$28*Parameters!$H$28+Parameters!$G$29*(Parameters!$H$29-Parameters!$H$28)+Parameters!$G$30*(Parameters!$H$30-Parameters!$H$29)+Parameters!$G$31*($A488-Parameters!$H$30)))),_xlfn.IFS($A488&lt;=Parameters!$H$28,Parameters!$G$28*$A488,$A488&lt;=Parameters!$H$29,Parameters!$G$29*$A488,$A488&lt;=Parameters!$H$30,Parameters!$G$30*$A488,$A488&gt;Parameters!$H$30,Parameters!$G$31*$A488))</f>
        <v>64455.380000000005</v>
      </c>
      <c r="U488" s="290">
        <f t="shared" si="220"/>
        <v>133.44799171842652</v>
      </c>
      <c r="V488" s="290" cm="1">
        <f t="array" ref="V488">IF(Parameters!$E$55="No",IF($A488&lt;=Parameters!$H$34,Parameters!$G$34*$A488,IF($A488&lt;=Parameters!$H$35,Parameters!$G$34*Parameters!$H$34+Parameters!$G$35*($A488-Parameters!$H$34),IF($A488&lt;=Parameters!$H$36,Parameters!$G$34*Parameters!$H$34+Parameters!$G$35*(Parameters!$H$35-Parameters!$H$34)+Parameters!$G$36*($A488-Parameters!$H$35),Parameters!$G$34*Parameters!$H$34+Parameters!$G$35*(Parameters!$H$35-Parameters!$H$34)+Parameters!$G$36*(Parameters!$H$36-Parameters!$H$35)+Parameters!$G$37*($A488-Parameters!$H$36)))),_xlfn.IFS($A488&lt;=Parameters!$H$34,Parameters!$G$34*$A488,$A488&lt;=Parameters!$H$35,Parameters!$G$35*$A488,$A488&lt;=Parameters!$H$36,Parameters!$G$36*$A488,$A488&gt;Parameters!$H$36,Parameters!$G$37*$A488))</f>
        <v>66098.820000000007</v>
      </c>
      <c r="W488" s="290">
        <f t="shared" si="244"/>
        <v>136.8505590062112</v>
      </c>
      <c r="X488" s="290" cm="1">
        <f t="array" ref="X488">IF(Parameters!$E$55="No",IF($A488&lt;=Parameters!$H$39,Parameters!$G$39*$A488,IF($A488&lt;=Parameters!$H$40,Parameters!$G$39*Parameters!$H$39+Parameters!$G$40*($A488-Parameters!$H$39),IF($A488&lt;=Parameters!$H$41,Parameters!$G$39*Parameters!$H$39+Parameters!$G$40*(Parameters!$H$40-Parameters!$H$39)+Parameters!$G$41*($A488-Parameters!$H$40),Parameters!$G$39*Parameters!$H$39+Parameters!$G$40*(Parameters!$H$40-Parameters!$H$39)+Parameters!$G$41*(Parameters!$H$41-Parameters!$H$40)+Parameters!$G$42*($A488-Parameters!$H$41)))),_xlfn.IFS($A488&lt;=Parameters!$H$39,Parameters!$G$39*$A488,$A488&lt;=Parameters!$H$40,Parameters!$G$40*$A488,$A488&lt;=Parameters!$H$41,Parameters!$G$41*$A488,$A488&gt;Parameters!$H$41,Parameters!$G$42*$A488))</f>
        <v>70444.679999999993</v>
      </c>
      <c r="Y488" s="290">
        <f t="shared" si="245"/>
        <v>145.84819875776395</v>
      </c>
      <c r="Z488" s="290" cm="1">
        <f t="array" ref="Z488">IF(Parameters!$F$55="No",IF($A488&lt;=Parameters!$J$23,Parameters!$I$23*$A488,IF($A488&lt;=Parameters!$J$24,Parameters!$I$23*Parameters!$J$23+Parameters!$I$24*($A488-Parameters!$J$23),IF($A488&lt;=Parameters!$J$25,Parameters!$I$23*Parameters!$J$23+Parameters!$I$24*(Parameters!$J$24-Parameters!$J$23)+Parameters!$I$25*($A488-Parameters!$J$24),Parameters!$I$23*Parameters!$J$23+Parameters!$I$24*(Parameters!$J$24-Parameters!$J$23)+Parameters!$I$25*(Parameters!$J$25-Parameters!$J$24)+Parameters!$I$26*($A488-Parameters!$J$25)))),_xlfn.IFS($A488&lt;=Parameters!$J$23,Parameters!$I$23*$A488,$A488&lt;=Parameters!$J$24,Parameters!$I$24*$A488,$A488&lt;=Parameters!$J$25,Parameters!$I$25*$A488,$A488&gt;Parameters!$J$25,Parameters!$I$26*$A488))</f>
        <v>52328.67</v>
      </c>
      <c r="AA488" s="290">
        <f t="shared" si="221"/>
        <v>108.34093167701863</v>
      </c>
      <c r="AB488" s="290" cm="1">
        <f t="array" ref="AB488">IF(Parameters!$F$55="No",IF($A488&lt;=Parameters!$J$28,Parameters!$I$28*$A488,IF($A488&lt;=Parameters!$J$29,Parameters!$I$28*Parameters!$J$28+Parameters!$I$29*($A488-Parameters!$J$28),IF($A488&lt;=Parameters!$J$30,Parameters!$I$28*Parameters!$J$28+Parameters!$I$29*(Parameters!$J$29-Parameters!$J$28)+Parameters!$I$30*($A488-Parameters!$J$29),Parameters!$I$28*Parameters!$J$28+Parameters!$I$29*(Parameters!$J$29-Parameters!$J$28)+Parameters!$I$30*(Parameters!$J$30-Parameters!$J$29)+Parameters!$I$31*($A488-Parameters!$J$30)))),_xlfn.IFS($A488&lt;=Parameters!$J$28,Parameters!$I$28*$A488,$A488&lt;=Parameters!$J$29,Parameters!$I$29*$A488,$A488&lt;=Parameters!$J$30,Parameters!$I$30*$A488,$A488&gt;Parameters!$J$30,Parameters!$I$31*$A488))</f>
        <v>64455.380000000005</v>
      </c>
      <c r="AC488" s="290">
        <f t="shared" si="222"/>
        <v>133.44799171842652</v>
      </c>
      <c r="AD488" s="290" cm="1">
        <f t="array" ref="AD488">IF(Parameters!$F$55="No",IF($A488&lt;=Parameters!$J$34,Parameters!$I$34*$A488,IF($A488&lt;=Parameters!$J$35,Parameters!$I$34*Parameters!$J$34+Parameters!$I$35*($A488-Parameters!$J$34),IF($A488&lt;=Parameters!$J$36,Parameters!$I$34*Parameters!$J$34+Parameters!$I$35*(Parameters!$J$35-Parameters!$J$34)+Parameters!$I$36*($A488-Parameters!$J$35),Parameters!$I$34*Parameters!$J$34+Parameters!$I$35*(Parameters!$J$35-Parameters!$J$34)+Parameters!$I$36*(Parameters!$J$36-Parameters!$J$35)+Parameters!$I$37*($A488-Parameters!$J$36)))),_xlfn.IFS($A488&lt;=Parameters!$J$34,Parameters!$I$34*$A488,$A488&lt;=Parameters!$J$35,Parameters!$I$35*$A488,$A488&lt;=Parameters!$J$36,Parameters!$I$36*$A488,$A488&gt;Parameters!$J$36,Parameters!$I$37*$A488))</f>
        <v>66098.820000000007</v>
      </c>
      <c r="AE488" s="290">
        <f t="shared" si="246"/>
        <v>136.8505590062112</v>
      </c>
      <c r="AF488" s="290" cm="1">
        <f t="array" ref="AF488">IF(Parameters!$F$55="No",IF($A488&lt;=Parameters!$J$39,Parameters!$I$39*$A488,IF($A488&lt;=Parameters!$J$40,Parameters!$I$39*Parameters!$J$39+Parameters!$I$40*($A488-Parameters!$J$39),IF($A488&lt;=Parameters!$J$41,Parameters!$I$39*Parameters!$J$39+Parameters!$I$40*(Parameters!$J$40-Parameters!$J$39)+Parameters!$I$41*($A488-Parameters!$J$40),Parameters!$I$39*Parameters!$J$39+Parameters!$I$40*(Parameters!$J$40-Parameters!$J$39)+Parameters!$I$41*(Parameters!$J$41-Parameters!$J$40)+Parameters!$I$42*($A488-Parameters!$J$41)))),_xlfn.IFS($A488&lt;=Parameters!$J$39,Parameters!$I$39*$A488,$A488&lt;=Parameters!$J$40,Parameters!$I$40*$A488,$A488&lt;=Parameters!$J$41,Parameters!$I$41*$A488,$A488&gt;Parameters!$J$41,Parameters!$I$42*$A488))</f>
        <v>70444.679999999993</v>
      </c>
      <c r="AG488" s="290">
        <f t="shared" si="247"/>
        <v>145.84819875776395</v>
      </c>
      <c r="AI488" s="428">
        <f t="shared" si="223"/>
        <v>136.48999999999796</v>
      </c>
      <c r="AJ488" s="428">
        <f t="shared" si="224"/>
        <v>159.36000000000058</v>
      </c>
      <c r="AK488" s="428">
        <f t="shared" si="225"/>
        <v>143.54000000000815</v>
      </c>
      <c r="AL488" s="428">
        <f t="shared" si="226"/>
        <v>158.45999999999185</v>
      </c>
      <c r="AM488" s="428">
        <f t="shared" si="227"/>
        <v>136.48999999999796</v>
      </c>
      <c r="AN488" s="428">
        <f t="shared" si="228"/>
        <v>159.36000000000058</v>
      </c>
      <c r="AO488" s="428">
        <f t="shared" si="229"/>
        <v>143.54000000000815</v>
      </c>
      <c r="AP488" s="428">
        <f t="shared" si="230"/>
        <v>158.45999999999185</v>
      </c>
      <c r="AQ488" s="428">
        <f t="shared" si="231"/>
        <v>136.48999999999796</v>
      </c>
      <c r="AR488" s="428">
        <f t="shared" si="232"/>
        <v>159.36000000000058</v>
      </c>
      <c r="AS488" s="428">
        <f t="shared" si="233"/>
        <v>143.54000000000815</v>
      </c>
      <c r="AT488" s="428">
        <f t="shared" si="234"/>
        <v>158.45999999999185</v>
      </c>
      <c r="AU488" s="428">
        <f t="shared" si="235"/>
        <v>136.48999999999796</v>
      </c>
      <c r="AV488" s="428">
        <f t="shared" si="236"/>
        <v>159.36000000000058</v>
      </c>
      <c r="AW488" s="428">
        <f t="shared" si="237"/>
        <v>143.54000000000815</v>
      </c>
      <c r="AX488" s="428">
        <f t="shared" si="238"/>
        <v>158.45999999999185</v>
      </c>
    </row>
    <row r="489">
      <c r="A489" s="413">
        <v>484</v>
      </c>
      <c r="B489" s="290" cm="1">
        <f t="array" ref="B489">IF(Parameters!$C$55="No",IF($A489&lt;=Parameters!$D$23,Parameters!$C$23*$A489,IF($A489&lt;=Parameters!$D$24,Parameters!$C$23*Parameters!$D$23+Parameters!$C$24*($A489-Parameters!$D$23),IF($A489&lt;=Parameters!$D$25,Parameters!$C$23*Parameters!$D$23+Parameters!$C$24*(Parameters!$D$24-Parameters!$D$23)+Parameters!$C$25*($A489-Parameters!$D$24),Parameters!$C$23*Parameters!$D$23+Parameters!$C$24*(Parameters!$D$24-Parameters!$D$23)+Parameters!$C$25*(Parameters!$D$25-Parameters!$D$24)+Parameters!$C$26*($A489-Parameters!$D$25)))),_xlfn.IFS($A489&lt;=Parameters!$D$23,Parameters!$C$23*$A489,$A489&lt;=Parameters!$D$24,Parameters!$C$24*$A489,$A489&lt;=Parameters!$D$25,Parameters!$C$25*$A489,$A489&gt;Parameters!$D$25,Parameters!$C$26*$A489))</f>
        <v>52465.16</v>
      </c>
      <c r="C489" s="290">
        <f t="shared" si="239"/>
        <v>108.39909090909092</v>
      </c>
      <c r="D489" s="290" cm="1">
        <f t="array" ref="D489">IF(Parameters!$C$55="No",IF($A489&lt;=Parameters!$D$28,Parameters!$C$28*$A489,IF($A489&lt;=Parameters!$D$29,Parameters!$C$28*Parameters!$D$28+Parameters!$C$29*($A489-Parameters!$D$28),IF($A489&lt;=Parameters!$D$30,Parameters!$C$28*Parameters!$D$28+Parameters!$C$29*(Parameters!$D$29-Parameters!$D$28)+Parameters!$C$30*($A489-Parameters!$D$29),Parameters!$C$28*Parameters!$D$28+Parameters!$C$29*(Parameters!$D$29-Parameters!$D$28)+Parameters!$C$30*(Parameters!$D$30-Parameters!$D$29)+Parameters!$C$31*($A489-Parameters!$D$30)))),_xlfn.IFS($A489&lt;=Parameters!$D$28,Parameters!$C$28*$A489,$A489&lt;=Parameters!$D$29,Parameters!$C$29*$A489,$A489&lt;=Parameters!$D$30,Parameters!$C$30*$A489,$A489&gt;Parameters!$D$30,Parameters!$C$31*$A489))</f>
        <v>64614.740000000005</v>
      </c>
      <c r="E489" s="290">
        <f t="shared" si="239"/>
        <v>133.50152892561985</v>
      </c>
      <c r="F489" s="290" cm="1">
        <f t="array" ref="F489">IF(Parameters!$C$55="No",IF($A489&lt;=Parameters!$D$34,Parameters!$C$34*$A489,IF($A489&lt;=Parameters!$D$35,Parameters!$C$34*Parameters!$D$34+Parameters!$C$35*($A489-Parameters!$D$34),IF($A489&lt;=Parameters!$D$36,Parameters!$C$34*Parameters!$D$34+Parameters!$C$35*(Parameters!$D$35-Parameters!$D$34)+Parameters!$C$36*($A489-Parameters!$D$35),Parameters!$C$34*Parameters!$D$34+Parameters!$C$35*(Parameters!$D$35-Parameters!$D$34)+Parameters!$C$36*(Parameters!$D$36-Parameters!$D$35)+Parameters!$C$37*($A489-Parameters!$D$36)))),_xlfn.IFS($A489&lt;=Parameters!$D$34,Parameters!$C$34*$A489,$A489&lt;=Parameters!$D$35,Parameters!$C$35*$A489,$A489&lt;=Parameters!$D$36,Parameters!$C$36*$A489,$A489&gt;Parameters!$D$36,Parameters!$C$37*$A489))</f>
        <v>66242.36</v>
      </c>
      <c r="G489" s="290">
        <f t="shared" si="240"/>
        <v>136.86438016528925</v>
      </c>
      <c r="H489" s="290" cm="1">
        <f t="array" ref="H489">IF(Parameters!$C$55="No",IF($A489&lt;=Parameters!$D$39,Parameters!$C$39*$A489,IF($A489&lt;=Parameters!$D$40,Parameters!$C$39*Parameters!$D$39+Parameters!$C$40*($A489-Parameters!$D$39),IF($A489&lt;=Parameters!$D$41,Parameters!$C$39*Parameters!$D$39+Parameters!$C$40*(Parameters!$D$40-Parameters!$D$39)+Parameters!$C$41*($A489-Parameters!$D$40),Parameters!$C$39*Parameters!$D$39+Parameters!$C$40*(Parameters!$D$40-Parameters!$D$39)+Parameters!$C$41*(Parameters!$D$41-Parameters!$D$40)+Parameters!$C$42*($A489-Parameters!$D$41)))),_xlfn.IFS($A489&lt;=Parameters!$D$39,Parameters!$C$39*$A489,$A489&lt;=Parameters!$D$40,Parameters!$C$40*$A489,$A489&lt;=Parameters!$D$41,Parameters!$C$41*$A489,$A489&gt;Parameters!$D$41,Parameters!$C$42*$A489))</f>
        <v>70603.14</v>
      </c>
      <c r="I489" s="290">
        <f t="shared" si="241"/>
        <v>145.8742561983471</v>
      </c>
      <c r="J489" s="290" cm="1">
        <f t="array" ref="J489">IF(Parameters!$D$55="No",IF($A489&lt;=Parameters!$F$23,Parameters!$E$23*$A489,IF($A489&lt;=Parameters!$F$24,Parameters!$E$23*Parameters!$F$23+Parameters!$E$24*($A489-Parameters!$F$23),IF($A489&lt;=Parameters!$F$25,Parameters!$E$23*Parameters!$F$23+Parameters!$E$24*(Parameters!$F$24-Parameters!$F$23)+Parameters!$E$25*($A489-Parameters!$F$24),Parameters!$E$23*Parameters!$F$23+Parameters!$E$24*(Parameters!$F$24-Parameters!$F$23)+Parameters!$E$25*(Parameters!$F$25-Parameters!$F$24)+Parameters!$E$26*($A489-Parameters!$F$25)))),_xlfn.IFS($A489&lt;=Parameters!$F$23,Parameters!$E$23*$A489,$A489&lt;=Parameters!$F$24,Parameters!$E$24*$A489,$A489&lt;=Parameters!$F$25,Parameters!$E$25*$A489,$A489&gt;Parameters!$F$25,Parameters!$E$26*$A489))</f>
        <v>52465.16</v>
      </c>
      <c r="K489" s="290">
        <f t="shared" si="217"/>
        <v>108.39909090909092</v>
      </c>
      <c r="L489" s="290" cm="1">
        <f t="array" ref="L489">IF(Parameters!$D$55="No",IF($A489&lt;=Parameters!$F$28,Parameters!$E$28*$A489,IF($A489&lt;=Parameters!$F$29,Parameters!$E$28*Parameters!$F$28+Parameters!$E$29*($A489-Parameters!$F$28),IF($A489&lt;=Parameters!$F$30,Parameters!$E$28*Parameters!$F$28+Parameters!$E$29*(Parameters!$F$29-Parameters!$F$28)+Parameters!$E$30*($A489-Parameters!$F$29),Parameters!$E$28*Parameters!$F$28+Parameters!$E$29*(Parameters!$F$29-Parameters!$F$28)+Parameters!$E$30*(Parameters!$F$30-Parameters!$F$29)+Parameters!$E$31*($A489-Parameters!$F$30)))),_xlfn.IFS($A489&lt;=Parameters!$F$28,Parameters!$E$28*$A489,$A489&lt;=Parameters!$F$29,Parameters!$E$29*$A489,$A489&lt;=Parameters!$F$30,Parameters!$E$30*$A489,$A489&gt;Parameters!$F$30,Parameters!$E$31*$A489))</f>
        <v>64614.740000000005</v>
      </c>
      <c r="M489" s="290">
        <f t="shared" si="218"/>
        <v>133.50152892561985</v>
      </c>
      <c r="N489" s="290" cm="1">
        <f t="array" ref="N489">IF(Parameters!$D$55="No",IF($A489&lt;=Parameters!$F$34,Parameters!$E$34*$A489,IF($A489&lt;=Parameters!$F$35,Parameters!$E$34*Parameters!$F$34+Parameters!$E$35*($A489-Parameters!$F$34),IF($A489&lt;=Parameters!$F$36,Parameters!$E$34*Parameters!$F$34+Parameters!$E$35*(Parameters!$F$35-Parameters!$F$34)+Parameters!$E$36*($A489-Parameters!$F$35),Parameters!$E$34*Parameters!$F$34+Parameters!$E$35*(Parameters!$F$35-Parameters!$F$34)+Parameters!$E$36*(Parameters!$F$36-Parameters!$F$35)+Parameters!$E$37*($A489-Parameters!$F$36)))),_xlfn.IFS($A489&lt;=Parameters!$F$34,Parameters!$E$34*$A489,$A489&lt;=Parameters!$F$35,Parameters!$E$35*$A489,$A489&lt;=Parameters!$F$36,Parameters!$E$36*$A489,$A489&gt;Parameters!$F$36,Parameters!$E$37*$A489))</f>
        <v>66242.36</v>
      </c>
      <c r="O489" s="290">
        <f t="shared" si="242"/>
        <v>136.86438016528925</v>
      </c>
      <c r="P489" s="290" cm="1">
        <f t="array" ref="P489">IF(Parameters!$D$55="No",IF($A489&lt;=Parameters!$F$39,Parameters!$E$39*$A489,IF($A489&lt;=Parameters!$F$40,Parameters!$E$39*Parameters!$F$39+Parameters!$E$40*($A489-Parameters!$F$39),IF($A489&lt;=Parameters!$F$41,Parameters!$E$39*Parameters!$F$39+Parameters!$E$40*(Parameters!$F$40-Parameters!$F$39)+Parameters!$E$41*($A489-Parameters!$F$40),Parameters!$E$39*Parameters!$F$39+Parameters!$E$40*(Parameters!$F$40-Parameters!$F$39)+Parameters!$E$41*(Parameters!$F$41-Parameters!$F$40)+Parameters!$E$42*($A489-Parameters!$F$41)))),_xlfn.IFS($A489&lt;=Parameters!$F$39,Parameters!$E$39*$A489,$A489&lt;=Parameters!$F$40,Parameters!$E$40*$A489,$A489&lt;=Parameters!$F$41,Parameters!$E$41*$A489,$A489&gt;Parameters!$F$41,Parameters!$E$42*$A489))</f>
        <v>70603.14</v>
      </c>
      <c r="Q489" s="290">
        <f t="shared" si="243"/>
        <v>145.8742561983471</v>
      </c>
      <c r="R489" s="290" cm="1">
        <f t="array" ref="R489">IF(Parameters!$E$55="No",IF($A489&lt;=Parameters!$H$23,Parameters!$G$23*$A489,IF($A489&lt;=Parameters!$H$24,Parameters!$G$23*Parameters!$H$23+Parameters!$G$24*($A489-Parameters!$H$23),IF($A489&lt;=Parameters!$H$25,Parameters!$G$23*Parameters!$H$23+Parameters!$G$24*(Parameters!$H$24-Parameters!$H$23)+Parameters!$G$25*($A489-Parameters!$H$24),Parameters!$G$23*Parameters!$H$23+Parameters!$G$24*(Parameters!$H$24-Parameters!$H$23)+Parameters!$G$25*(Parameters!$H$25-Parameters!$H$24)+Parameters!$G$26*($A489-Parameters!$H$25)))),_xlfn.IFS($A489&lt;=Parameters!$H$23,Parameters!$G$23*$A489,$A489&lt;=Parameters!$H$24,Parameters!$G$24*$A489,$A489&lt;=Parameters!$H$25,Parameters!$G$25*$A489,$A489&gt;Parameters!$H$25,Parameters!$G$26*$A489))</f>
        <v>52465.16</v>
      </c>
      <c r="S489" s="290">
        <f t="shared" si="219"/>
        <v>108.39909090909092</v>
      </c>
      <c r="T489" s="290" cm="1">
        <f t="array" ref="T489">IF(Parameters!$E$55="No",IF($A489&lt;=Parameters!$H$28,Parameters!$G$28*$A489,IF($A489&lt;=Parameters!$H$29,Parameters!$G$28*Parameters!$H$28+Parameters!$G$29*($A489-Parameters!$H$28),IF($A489&lt;=Parameters!$H$30,Parameters!$G$28*Parameters!$H$28+Parameters!$G$29*(Parameters!$H$29-Parameters!$H$28)+Parameters!$G$30*($A489-Parameters!$H$29),Parameters!$G$28*Parameters!$H$28+Parameters!$G$29*(Parameters!$H$29-Parameters!$H$28)+Parameters!$G$30*(Parameters!$H$30-Parameters!$H$29)+Parameters!$G$31*($A489-Parameters!$H$30)))),_xlfn.IFS($A489&lt;=Parameters!$H$28,Parameters!$G$28*$A489,$A489&lt;=Parameters!$H$29,Parameters!$G$29*$A489,$A489&lt;=Parameters!$H$30,Parameters!$G$30*$A489,$A489&gt;Parameters!$H$30,Parameters!$G$31*$A489))</f>
        <v>64614.740000000005</v>
      </c>
      <c r="U489" s="290">
        <f t="shared" si="220"/>
        <v>133.50152892561985</v>
      </c>
      <c r="V489" s="290" cm="1">
        <f t="array" ref="V489">IF(Parameters!$E$55="No",IF($A489&lt;=Parameters!$H$34,Parameters!$G$34*$A489,IF($A489&lt;=Parameters!$H$35,Parameters!$G$34*Parameters!$H$34+Parameters!$G$35*($A489-Parameters!$H$34),IF($A489&lt;=Parameters!$H$36,Parameters!$G$34*Parameters!$H$34+Parameters!$G$35*(Parameters!$H$35-Parameters!$H$34)+Parameters!$G$36*($A489-Parameters!$H$35),Parameters!$G$34*Parameters!$H$34+Parameters!$G$35*(Parameters!$H$35-Parameters!$H$34)+Parameters!$G$36*(Parameters!$H$36-Parameters!$H$35)+Parameters!$G$37*($A489-Parameters!$H$36)))),_xlfn.IFS($A489&lt;=Parameters!$H$34,Parameters!$G$34*$A489,$A489&lt;=Parameters!$H$35,Parameters!$G$35*$A489,$A489&lt;=Parameters!$H$36,Parameters!$G$36*$A489,$A489&gt;Parameters!$H$36,Parameters!$G$37*$A489))</f>
        <v>66242.36</v>
      </c>
      <c r="W489" s="290">
        <f t="shared" si="244"/>
        <v>136.86438016528925</v>
      </c>
      <c r="X489" s="290" cm="1">
        <f t="array" ref="X489">IF(Parameters!$E$55="No",IF($A489&lt;=Parameters!$H$39,Parameters!$G$39*$A489,IF($A489&lt;=Parameters!$H$40,Parameters!$G$39*Parameters!$H$39+Parameters!$G$40*($A489-Parameters!$H$39),IF($A489&lt;=Parameters!$H$41,Parameters!$G$39*Parameters!$H$39+Parameters!$G$40*(Parameters!$H$40-Parameters!$H$39)+Parameters!$G$41*($A489-Parameters!$H$40),Parameters!$G$39*Parameters!$H$39+Parameters!$G$40*(Parameters!$H$40-Parameters!$H$39)+Parameters!$G$41*(Parameters!$H$41-Parameters!$H$40)+Parameters!$G$42*($A489-Parameters!$H$41)))),_xlfn.IFS($A489&lt;=Parameters!$H$39,Parameters!$G$39*$A489,$A489&lt;=Parameters!$H$40,Parameters!$G$40*$A489,$A489&lt;=Parameters!$H$41,Parameters!$G$41*$A489,$A489&gt;Parameters!$H$41,Parameters!$G$42*$A489))</f>
        <v>70603.14</v>
      </c>
      <c r="Y489" s="290">
        <f t="shared" si="245"/>
        <v>145.8742561983471</v>
      </c>
      <c r="Z489" s="290" cm="1">
        <f t="array" ref="Z489">IF(Parameters!$F$55="No",IF($A489&lt;=Parameters!$J$23,Parameters!$I$23*$A489,IF($A489&lt;=Parameters!$J$24,Parameters!$I$23*Parameters!$J$23+Parameters!$I$24*($A489-Parameters!$J$23),IF($A489&lt;=Parameters!$J$25,Parameters!$I$23*Parameters!$J$23+Parameters!$I$24*(Parameters!$J$24-Parameters!$J$23)+Parameters!$I$25*($A489-Parameters!$J$24),Parameters!$I$23*Parameters!$J$23+Parameters!$I$24*(Parameters!$J$24-Parameters!$J$23)+Parameters!$I$25*(Parameters!$J$25-Parameters!$J$24)+Parameters!$I$26*($A489-Parameters!$J$25)))),_xlfn.IFS($A489&lt;=Parameters!$J$23,Parameters!$I$23*$A489,$A489&lt;=Parameters!$J$24,Parameters!$I$24*$A489,$A489&lt;=Parameters!$J$25,Parameters!$I$25*$A489,$A489&gt;Parameters!$J$25,Parameters!$I$26*$A489))</f>
        <v>52465.16</v>
      </c>
      <c r="AA489" s="290">
        <f t="shared" si="221"/>
        <v>108.39909090909092</v>
      </c>
      <c r="AB489" s="290" cm="1">
        <f t="array" ref="AB489">IF(Parameters!$F$55="No",IF($A489&lt;=Parameters!$J$28,Parameters!$I$28*$A489,IF($A489&lt;=Parameters!$J$29,Parameters!$I$28*Parameters!$J$28+Parameters!$I$29*($A489-Parameters!$J$28),IF($A489&lt;=Parameters!$J$30,Parameters!$I$28*Parameters!$J$28+Parameters!$I$29*(Parameters!$J$29-Parameters!$J$28)+Parameters!$I$30*($A489-Parameters!$J$29),Parameters!$I$28*Parameters!$J$28+Parameters!$I$29*(Parameters!$J$29-Parameters!$J$28)+Parameters!$I$30*(Parameters!$J$30-Parameters!$J$29)+Parameters!$I$31*($A489-Parameters!$J$30)))),_xlfn.IFS($A489&lt;=Parameters!$J$28,Parameters!$I$28*$A489,$A489&lt;=Parameters!$J$29,Parameters!$I$29*$A489,$A489&lt;=Parameters!$J$30,Parameters!$I$30*$A489,$A489&gt;Parameters!$J$30,Parameters!$I$31*$A489))</f>
        <v>64614.740000000005</v>
      </c>
      <c r="AC489" s="290">
        <f t="shared" si="222"/>
        <v>133.50152892561985</v>
      </c>
      <c r="AD489" s="290" cm="1">
        <f t="array" ref="AD489">IF(Parameters!$F$55="No",IF($A489&lt;=Parameters!$J$34,Parameters!$I$34*$A489,IF($A489&lt;=Parameters!$J$35,Parameters!$I$34*Parameters!$J$34+Parameters!$I$35*($A489-Parameters!$J$34),IF($A489&lt;=Parameters!$J$36,Parameters!$I$34*Parameters!$J$34+Parameters!$I$35*(Parameters!$J$35-Parameters!$J$34)+Parameters!$I$36*($A489-Parameters!$J$35),Parameters!$I$34*Parameters!$J$34+Parameters!$I$35*(Parameters!$J$35-Parameters!$J$34)+Parameters!$I$36*(Parameters!$J$36-Parameters!$J$35)+Parameters!$I$37*($A489-Parameters!$J$36)))),_xlfn.IFS($A489&lt;=Parameters!$J$34,Parameters!$I$34*$A489,$A489&lt;=Parameters!$J$35,Parameters!$I$35*$A489,$A489&lt;=Parameters!$J$36,Parameters!$I$36*$A489,$A489&gt;Parameters!$J$36,Parameters!$I$37*$A489))</f>
        <v>66242.36</v>
      </c>
      <c r="AE489" s="290">
        <f t="shared" si="246"/>
        <v>136.86438016528925</v>
      </c>
      <c r="AF489" s="290" cm="1">
        <f t="array" ref="AF489">IF(Parameters!$F$55="No",IF($A489&lt;=Parameters!$J$39,Parameters!$I$39*$A489,IF($A489&lt;=Parameters!$J$40,Parameters!$I$39*Parameters!$J$39+Parameters!$I$40*($A489-Parameters!$J$39),IF($A489&lt;=Parameters!$J$41,Parameters!$I$39*Parameters!$J$39+Parameters!$I$40*(Parameters!$J$40-Parameters!$J$39)+Parameters!$I$41*($A489-Parameters!$J$40),Parameters!$I$39*Parameters!$J$39+Parameters!$I$40*(Parameters!$J$40-Parameters!$J$39)+Parameters!$I$41*(Parameters!$J$41-Parameters!$J$40)+Parameters!$I$42*($A489-Parameters!$J$41)))),_xlfn.IFS($A489&lt;=Parameters!$J$39,Parameters!$I$39*$A489,$A489&lt;=Parameters!$J$40,Parameters!$I$40*$A489,$A489&lt;=Parameters!$J$41,Parameters!$I$41*$A489,$A489&gt;Parameters!$J$41,Parameters!$I$42*$A489))</f>
        <v>70603.14</v>
      </c>
      <c r="AG489" s="290">
        <f t="shared" si="247"/>
        <v>145.8742561983471</v>
      </c>
      <c r="AI489" s="428">
        <f t="shared" si="223"/>
        <v>136.49000000000524</v>
      </c>
      <c r="AJ489" s="428">
        <f t="shared" si="224"/>
        <v>159.36000000000058</v>
      </c>
      <c r="AK489" s="428">
        <f t="shared" si="225"/>
        <v>143.5399999999936</v>
      </c>
      <c r="AL489" s="428">
        <f t="shared" si="226"/>
        <v>158.4600000000064</v>
      </c>
      <c r="AM489" s="428">
        <f t="shared" si="227"/>
        <v>136.49000000000524</v>
      </c>
      <c r="AN489" s="428">
        <f t="shared" si="228"/>
        <v>159.36000000000058</v>
      </c>
      <c r="AO489" s="428">
        <f t="shared" si="229"/>
        <v>143.5399999999936</v>
      </c>
      <c r="AP489" s="428">
        <f t="shared" si="230"/>
        <v>158.4600000000064</v>
      </c>
      <c r="AQ489" s="428">
        <f t="shared" si="231"/>
        <v>136.49000000000524</v>
      </c>
      <c r="AR489" s="428">
        <f t="shared" si="232"/>
        <v>159.36000000000058</v>
      </c>
      <c r="AS489" s="428">
        <f t="shared" si="233"/>
        <v>143.5399999999936</v>
      </c>
      <c r="AT489" s="428">
        <f t="shared" si="234"/>
        <v>158.4600000000064</v>
      </c>
      <c r="AU489" s="428">
        <f t="shared" si="235"/>
        <v>136.49000000000524</v>
      </c>
      <c r="AV489" s="428">
        <f t="shared" si="236"/>
        <v>159.36000000000058</v>
      </c>
      <c r="AW489" s="428">
        <f t="shared" si="237"/>
        <v>143.5399999999936</v>
      </c>
      <c r="AX489" s="428">
        <f t="shared" si="238"/>
        <v>158.4600000000064</v>
      </c>
    </row>
    <row r="490">
      <c r="A490" s="413">
        <v>485</v>
      </c>
      <c r="B490" s="290" cm="1">
        <f t="array" ref="B490">IF(Parameters!$C$55="No",IF($A490&lt;=Parameters!$D$23,Parameters!$C$23*$A490,IF($A490&lt;=Parameters!$D$24,Parameters!$C$23*Parameters!$D$23+Parameters!$C$24*($A490-Parameters!$D$23),IF($A490&lt;=Parameters!$D$25,Parameters!$C$23*Parameters!$D$23+Parameters!$C$24*(Parameters!$D$24-Parameters!$D$23)+Parameters!$C$25*($A490-Parameters!$D$24),Parameters!$C$23*Parameters!$D$23+Parameters!$C$24*(Parameters!$D$24-Parameters!$D$23)+Parameters!$C$25*(Parameters!$D$25-Parameters!$D$24)+Parameters!$C$26*($A490-Parameters!$D$25)))),_xlfn.IFS($A490&lt;=Parameters!$D$23,Parameters!$C$23*$A490,$A490&lt;=Parameters!$D$24,Parameters!$C$24*$A490,$A490&lt;=Parameters!$D$25,Parameters!$C$25*$A490,$A490&gt;Parameters!$D$25,Parameters!$C$26*$A490))</f>
        <v>52601.65</v>
      </c>
      <c r="C490" s="290">
        <f t="shared" si="239"/>
        <v>108.45701030927836</v>
      </c>
      <c r="D490" s="290" cm="1">
        <f t="array" ref="D490">IF(Parameters!$C$55="No",IF($A490&lt;=Parameters!$D$28,Parameters!$C$28*$A490,IF($A490&lt;=Parameters!$D$29,Parameters!$C$28*Parameters!$D$28+Parameters!$C$29*($A490-Parameters!$D$28),IF($A490&lt;=Parameters!$D$30,Parameters!$C$28*Parameters!$D$28+Parameters!$C$29*(Parameters!$D$29-Parameters!$D$28)+Parameters!$C$30*($A490-Parameters!$D$29),Parameters!$C$28*Parameters!$D$28+Parameters!$C$29*(Parameters!$D$29-Parameters!$D$28)+Parameters!$C$30*(Parameters!$D$30-Parameters!$D$29)+Parameters!$C$31*($A490-Parameters!$D$30)))),_xlfn.IFS($A490&lt;=Parameters!$D$28,Parameters!$C$28*$A490,$A490&lt;=Parameters!$D$29,Parameters!$C$29*$A490,$A490&lt;=Parameters!$D$30,Parameters!$C$30*$A490,$A490&gt;Parameters!$D$30,Parameters!$C$31*$A490))</f>
        <v>64774.100000000006</v>
      </c>
      <c r="E490" s="290">
        <f t="shared" si="239"/>
        <v>133.55484536082474</v>
      </c>
      <c r="F490" s="290" cm="1">
        <f t="array" ref="F490">IF(Parameters!$C$55="No",IF($A490&lt;=Parameters!$D$34,Parameters!$C$34*$A490,IF($A490&lt;=Parameters!$D$35,Parameters!$C$34*Parameters!$D$34+Parameters!$C$35*($A490-Parameters!$D$34),IF($A490&lt;=Parameters!$D$36,Parameters!$C$34*Parameters!$D$34+Parameters!$C$35*(Parameters!$D$35-Parameters!$D$34)+Parameters!$C$36*($A490-Parameters!$D$35),Parameters!$C$34*Parameters!$D$34+Parameters!$C$35*(Parameters!$D$35-Parameters!$D$34)+Parameters!$C$36*(Parameters!$D$36-Parameters!$D$35)+Parameters!$C$37*($A490-Parameters!$D$36)))),_xlfn.IFS($A490&lt;=Parameters!$D$34,Parameters!$C$34*$A490,$A490&lt;=Parameters!$D$35,Parameters!$C$35*$A490,$A490&lt;=Parameters!$D$36,Parameters!$C$36*$A490,$A490&gt;Parameters!$D$36,Parameters!$C$37*$A490))</f>
        <v>66385.899999999994</v>
      </c>
      <c r="G490" s="290">
        <f t="shared" si="240"/>
        <v>136.87814432989688</v>
      </c>
      <c r="H490" s="290" cm="1">
        <f t="array" ref="H490">IF(Parameters!$C$55="No",IF($A490&lt;=Parameters!$D$39,Parameters!$C$39*$A490,IF($A490&lt;=Parameters!$D$40,Parameters!$C$39*Parameters!$D$39+Parameters!$C$40*($A490-Parameters!$D$39),IF($A490&lt;=Parameters!$D$41,Parameters!$C$39*Parameters!$D$39+Parameters!$C$40*(Parameters!$D$40-Parameters!$D$39)+Parameters!$C$41*($A490-Parameters!$D$40),Parameters!$C$39*Parameters!$D$39+Parameters!$C$40*(Parameters!$D$40-Parameters!$D$39)+Parameters!$C$41*(Parameters!$D$41-Parameters!$D$40)+Parameters!$C$42*($A490-Parameters!$D$41)))),_xlfn.IFS($A490&lt;=Parameters!$D$39,Parameters!$C$39*$A490,$A490&lt;=Parameters!$D$40,Parameters!$C$40*$A490,$A490&lt;=Parameters!$D$41,Parameters!$C$41*$A490,$A490&gt;Parameters!$D$41,Parameters!$C$42*$A490))</f>
        <v>70761.600000000006</v>
      </c>
      <c r="I490" s="290">
        <f t="shared" si="241"/>
        <v>145.90020618556701</v>
      </c>
      <c r="J490" s="290" cm="1">
        <f t="array" ref="J490">IF(Parameters!$D$55="No",IF($A490&lt;=Parameters!$F$23,Parameters!$E$23*$A490,IF($A490&lt;=Parameters!$F$24,Parameters!$E$23*Parameters!$F$23+Parameters!$E$24*($A490-Parameters!$F$23),IF($A490&lt;=Parameters!$F$25,Parameters!$E$23*Parameters!$F$23+Parameters!$E$24*(Parameters!$F$24-Parameters!$F$23)+Parameters!$E$25*($A490-Parameters!$F$24),Parameters!$E$23*Parameters!$F$23+Parameters!$E$24*(Parameters!$F$24-Parameters!$F$23)+Parameters!$E$25*(Parameters!$F$25-Parameters!$F$24)+Parameters!$E$26*($A490-Parameters!$F$25)))),_xlfn.IFS($A490&lt;=Parameters!$F$23,Parameters!$E$23*$A490,$A490&lt;=Parameters!$F$24,Parameters!$E$24*$A490,$A490&lt;=Parameters!$F$25,Parameters!$E$25*$A490,$A490&gt;Parameters!$F$25,Parameters!$E$26*$A490))</f>
        <v>52601.65</v>
      </c>
      <c r="K490" s="290">
        <f t="shared" si="217"/>
        <v>108.45701030927836</v>
      </c>
      <c r="L490" s="290" cm="1">
        <f t="array" ref="L490">IF(Parameters!$D$55="No",IF($A490&lt;=Parameters!$F$28,Parameters!$E$28*$A490,IF($A490&lt;=Parameters!$F$29,Parameters!$E$28*Parameters!$F$28+Parameters!$E$29*($A490-Parameters!$F$28),IF($A490&lt;=Parameters!$F$30,Parameters!$E$28*Parameters!$F$28+Parameters!$E$29*(Parameters!$F$29-Parameters!$F$28)+Parameters!$E$30*($A490-Parameters!$F$29),Parameters!$E$28*Parameters!$F$28+Parameters!$E$29*(Parameters!$F$29-Parameters!$F$28)+Parameters!$E$30*(Parameters!$F$30-Parameters!$F$29)+Parameters!$E$31*($A490-Parameters!$F$30)))),_xlfn.IFS($A490&lt;=Parameters!$F$28,Parameters!$E$28*$A490,$A490&lt;=Parameters!$F$29,Parameters!$E$29*$A490,$A490&lt;=Parameters!$F$30,Parameters!$E$30*$A490,$A490&gt;Parameters!$F$30,Parameters!$E$31*$A490))</f>
        <v>64774.100000000006</v>
      </c>
      <c r="M490" s="290">
        <f t="shared" si="218"/>
        <v>133.55484536082474</v>
      </c>
      <c r="N490" s="290" cm="1">
        <f t="array" ref="N490">IF(Parameters!$D$55="No",IF($A490&lt;=Parameters!$F$34,Parameters!$E$34*$A490,IF($A490&lt;=Parameters!$F$35,Parameters!$E$34*Parameters!$F$34+Parameters!$E$35*($A490-Parameters!$F$34),IF($A490&lt;=Parameters!$F$36,Parameters!$E$34*Parameters!$F$34+Parameters!$E$35*(Parameters!$F$35-Parameters!$F$34)+Parameters!$E$36*($A490-Parameters!$F$35),Parameters!$E$34*Parameters!$F$34+Parameters!$E$35*(Parameters!$F$35-Parameters!$F$34)+Parameters!$E$36*(Parameters!$F$36-Parameters!$F$35)+Parameters!$E$37*($A490-Parameters!$F$36)))),_xlfn.IFS($A490&lt;=Parameters!$F$34,Parameters!$E$34*$A490,$A490&lt;=Parameters!$F$35,Parameters!$E$35*$A490,$A490&lt;=Parameters!$F$36,Parameters!$E$36*$A490,$A490&gt;Parameters!$F$36,Parameters!$E$37*$A490))</f>
        <v>66385.899999999994</v>
      </c>
      <c r="O490" s="290">
        <f t="shared" si="242"/>
        <v>136.87814432989688</v>
      </c>
      <c r="P490" s="290" cm="1">
        <f t="array" ref="P490">IF(Parameters!$D$55="No",IF($A490&lt;=Parameters!$F$39,Parameters!$E$39*$A490,IF($A490&lt;=Parameters!$F$40,Parameters!$E$39*Parameters!$F$39+Parameters!$E$40*($A490-Parameters!$F$39),IF($A490&lt;=Parameters!$F$41,Parameters!$E$39*Parameters!$F$39+Parameters!$E$40*(Parameters!$F$40-Parameters!$F$39)+Parameters!$E$41*($A490-Parameters!$F$40),Parameters!$E$39*Parameters!$F$39+Parameters!$E$40*(Parameters!$F$40-Parameters!$F$39)+Parameters!$E$41*(Parameters!$F$41-Parameters!$F$40)+Parameters!$E$42*($A490-Parameters!$F$41)))),_xlfn.IFS($A490&lt;=Parameters!$F$39,Parameters!$E$39*$A490,$A490&lt;=Parameters!$F$40,Parameters!$E$40*$A490,$A490&lt;=Parameters!$F$41,Parameters!$E$41*$A490,$A490&gt;Parameters!$F$41,Parameters!$E$42*$A490))</f>
        <v>70761.600000000006</v>
      </c>
      <c r="Q490" s="290">
        <f t="shared" si="243"/>
        <v>145.90020618556701</v>
      </c>
      <c r="R490" s="290" cm="1">
        <f t="array" ref="R490">IF(Parameters!$E$55="No",IF($A490&lt;=Parameters!$H$23,Parameters!$G$23*$A490,IF($A490&lt;=Parameters!$H$24,Parameters!$G$23*Parameters!$H$23+Parameters!$G$24*($A490-Parameters!$H$23),IF($A490&lt;=Parameters!$H$25,Parameters!$G$23*Parameters!$H$23+Parameters!$G$24*(Parameters!$H$24-Parameters!$H$23)+Parameters!$G$25*($A490-Parameters!$H$24),Parameters!$G$23*Parameters!$H$23+Parameters!$G$24*(Parameters!$H$24-Parameters!$H$23)+Parameters!$G$25*(Parameters!$H$25-Parameters!$H$24)+Parameters!$G$26*($A490-Parameters!$H$25)))),_xlfn.IFS($A490&lt;=Parameters!$H$23,Parameters!$G$23*$A490,$A490&lt;=Parameters!$H$24,Parameters!$G$24*$A490,$A490&lt;=Parameters!$H$25,Parameters!$G$25*$A490,$A490&gt;Parameters!$H$25,Parameters!$G$26*$A490))</f>
        <v>52601.65</v>
      </c>
      <c r="S490" s="290">
        <f t="shared" si="219"/>
        <v>108.45701030927836</v>
      </c>
      <c r="T490" s="290" cm="1">
        <f t="array" ref="T490">IF(Parameters!$E$55="No",IF($A490&lt;=Parameters!$H$28,Parameters!$G$28*$A490,IF($A490&lt;=Parameters!$H$29,Parameters!$G$28*Parameters!$H$28+Parameters!$G$29*($A490-Parameters!$H$28),IF($A490&lt;=Parameters!$H$30,Parameters!$G$28*Parameters!$H$28+Parameters!$G$29*(Parameters!$H$29-Parameters!$H$28)+Parameters!$G$30*($A490-Parameters!$H$29),Parameters!$G$28*Parameters!$H$28+Parameters!$G$29*(Parameters!$H$29-Parameters!$H$28)+Parameters!$G$30*(Parameters!$H$30-Parameters!$H$29)+Parameters!$G$31*($A490-Parameters!$H$30)))),_xlfn.IFS($A490&lt;=Parameters!$H$28,Parameters!$G$28*$A490,$A490&lt;=Parameters!$H$29,Parameters!$G$29*$A490,$A490&lt;=Parameters!$H$30,Parameters!$G$30*$A490,$A490&gt;Parameters!$H$30,Parameters!$G$31*$A490))</f>
        <v>64774.100000000006</v>
      </c>
      <c r="U490" s="290">
        <f t="shared" si="220"/>
        <v>133.55484536082474</v>
      </c>
      <c r="V490" s="290" cm="1">
        <f t="array" ref="V490">IF(Parameters!$E$55="No",IF($A490&lt;=Parameters!$H$34,Parameters!$G$34*$A490,IF($A490&lt;=Parameters!$H$35,Parameters!$G$34*Parameters!$H$34+Parameters!$G$35*($A490-Parameters!$H$34),IF($A490&lt;=Parameters!$H$36,Parameters!$G$34*Parameters!$H$34+Parameters!$G$35*(Parameters!$H$35-Parameters!$H$34)+Parameters!$G$36*($A490-Parameters!$H$35),Parameters!$G$34*Parameters!$H$34+Parameters!$G$35*(Parameters!$H$35-Parameters!$H$34)+Parameters!$G$36*(Parameters!$H$36-Parameters!$H$35)+Parameters!$G$37*($A490-Parameters!$H$36)))),_xlfn.IFS($A490&lt;=Parameters!$H$34,Parameters!$G$34*$A490,$A490&lt;=Parameters!$H$35,Parameters!$G$35*$A490,$A490&lt;=Parameters!$H$36,Parameters!$G$36*$A490,$A490&gt;Parameters!$H$36,Parameters!$G$37*$A490))</f>
        <v>66385.899999999994</v>
      </c>
      <c r="W490" s="290">
        <f t="shared" si="244"/>
        <v>136.87814432989688</v>
      </c>
      <c r="X490" s="290" cm="1">
        <f t="array" ref="X490">IF(Parameters!$E$55="No",IF($A490&lt;=Parameters!$H$39,Parameters!$G$39*$A490,IF($A490&lt;=Parameters!$H$40,Parameters!$G$39*Parameters!$H$39+Parameters!$G$40*($A490-Parameters!$H$39),IF($A490&lt;=Parameters!$H$41,Parameters!$G$39*Parameters!$H$39+Parameters!$G$40*(Parameters!$H$40-Parameters!$H$39)+Parameters!$G$41*($A490-Parameters!$H$40),Parameters!$G$39*Parameters!$H$39+Parameters!$G$40*(Parameters!$H$40-Parameters!$H$39)+Parameters!$G$41*(Parameters!$H$41-Parameters!$H$40)+Parameters!$G$42*($A490-Parameters!$H$41)))),_xlfn.IFS($A490&lt;=Parameters!$H$39,Parameters!$G$39*$A490,$A490&lt;=Parameters!$H$40,Parameters!$G$40*$A490,$A490&lt;=Parameters!$H$41,Parameters!$G$41*$A490,$A490&gt;Parameters!$H$41,Parameters!$G$42*$A490))</f>
        <v>70761.600000000006</v>
      </c>
      <c r="Y490" s="290">
        <f t="shared" si="245"/>
        <v>145.90020618556701</v>
      </c>
      <c r="Z490" s="290" cm="1">
        <f t="array" ref="Z490">IF(Parameters!$F$55="No",IF($A490&lt;=Parameters!$J$23,Parameters!$I$23*$A490,IF($A490&lt;=Parameters!$J$24,Parameters!$I$23*Parameters!$J$23+Parameters!$I$24*($A490-Parameters!$J$23),IF($A490&lt;=Parameters!$J$25,Parameters!$I$23*Parameters!$J$23+Parameters!$I$24*(Parameters!$J$24-Parameters!$J$23)+Parameters!$I$25*($A490-Parameters!$J$24),Parameters!$I$23*Parameters!$J$23+Parameters!$I$24*(Parameters!$J$24-Parameters!$J$23)+Parameters!$I$25*(Parameters!$J$25-Parameters!$J$24)+Parameters!$I$26*($A490-Parameters!$J$25)))),_xlfn.IFS($A490&lt;=Parameters!$J$23,Parameters!$I$23*$A490,$A490&lt;=Parameters!$J$24,Parameters!$I$24*$A490,$A490&lt;=Parameters!$J$25,Parameters!$I$25*$A490,$A490&gt;Parameters!$J$25,Parameters!$I$26*$A490))</f>
        <v>52601.65</v>
      </c>
      <c r="AA490" s="290">
        <f t="shared" si="221"/>
        <v>108.45701030927836</v>
      </c>
      <c r="AB490" s="290" cm="1">
        <f t="array" ref="AB490">IF(Parameters!$F$55="No",IF($A490&lt;=Parameters!$J$28,Parameters!$I$28*$A490,IF($A490&lt;=Parameters!$J$29,Parameters!$I$28*Parameters!$J$28+Parameters!$I$29*($A490-Parameters!$J$28),IF($A490&lt;=Parameters!$J$30,Parameters!$I$28*Parameters!$J$28+Parameters!$I$29*(Parameters!$J$29-Parameters!$J$28)+Parameters!$I$30*($A490-Parameters!$J$29),Parameters!$I$28*Parameters!$J$28+Parameters!$I$29*(Parameters!$J$29-Parameters!$J$28)+Parameters!$I$30*(Parameters!$J$30-Parameters!$J$29)+Parameters!$I$31*($A490-Parameters!$J$30)))),_xlfn.IFS($A490&lt;=Parameters!$J$28,Parameters!$I$28*$A490,$A490&lt;=Parameters!$J$29,Parameters!$I$29*$A490,$A490&lt;=Parameters!$J$30,Parameters!$I$30*$A490,$A490&gt;Parameters!$J$30,Parameters!$I$31*$A490))</f>
        <v>64774.100000000006</v>
      </c>
      <c r="AC490" s="290">
        <f t="shared" si="222"/>
        <v>133.55484536082474</v>
      </c>
      <c r="AD490" s="290" cm="1">
        <f t="array" ref="AD490">IF(Parameters!$F$55="No",IF($A490&lt;=Parameters!$J$34,Parameters!$I$34*$A490,IF($A490&lt;=Parameters!$J$35,Parameters!$I$34*Parameters!$J$34+Parameters!$I$35*($A490-Parameters!$J$34),IF($A490&lt;=Parameters!$J$36,Parameters!$I$34*Parameters!$J$34+Parameters!$I$35*(Parameters!$J$35-Parameters!$J$34)+Parameters!$I$36*($A490-Parameters!$J$35),Parameters!$I$34*Parameters!$J$34+Parameters!$I$35*(Parameters!$J$35-Parameters!$J$34)+Parameters!$I$36*(Parameters!$J$36-Parameters!$J$35)+Parameters!$I$37*($A490-Parameters!$J$36)))),_xlfn.IFS($A490&lt;=Parameters!$J$34,Parameters!$I$34*$A490,$A490&lt;=Parameters!$J$35,Parameters!$I$35*$A490,$A490&lt;=Parameters!$J$36,Parameters!$I$36*$A490,$A490&gt;Parameters!$J$36,Parameters!$I$37*$A490))</f>
        <v>66385.899999999994</v>
      </c>
      <c r="AE490" s="290">
        <f t="shared" si="246"/>
        <v>136.87814432989688</v>
      </c>
      <c r="AF490" s="290" cm="1">
        <f t="array" ref="AF490">IF(Parameters!$F$55="No",IF($A490&lt;=Parameters!$J$39,Parameters!$I$39*$A490,IF($A490&lt;=Parameters!$J$40,Parameters!$I$39*Parameters!$J$39+Parameters!$I$40*($A490-Parameters!$J$39),IF($A490&lt;=Parameters!$J$41,Parameters!$I$39*Parameters!$J$39+Parameters!$I$40*(Parameters!$J$40-Parameters!$J$39)+Parameters!$I$41*($A490-Parameters!$J$40),Parameters!$I$39*Parameters!$J$39+Parameters!$I$40*(Parameters!$J$40-Parameters!$J$39)+Parameters!$I$41*(Parameters!$J$41-Parameters!$J$40)+Parameters!$I$42*($A490-Parameters!$J$41)))),_xlfn.IFS($A490&lt;=Parameters!$J$39,Parameters!$I$39*$A490,$A490&lt;=Parameters!$J$40,Parameters!$I$40*$A490,$A490&lt;=Parameters!$J$41,Parameters!$I$41*$A490,$A490&gt;Parameters!$J$41,Parameters!$I$42*$A490))</f>
        <v>70761.600000000006</v>
      </c>
      <c r="AG490" s="290">
        <f t="shared" si="247"/>
        <v>145.90020618556701</v>
      </c>
      <c r="AI490" s="428">
        <f t="shared" si="223"/>
        <v>136.48999999999796</v>
      </c>
      <c r="AJ490" s="428">
        <f t="shared" si="224"/>
        <v>159.36000000000058</v>
      </c>
      <c r="AK490" s="428">
        <f t="shared" si="225"/>
        <v>143.5399999999936</v>
      </c>
      <c r="AL490" s="428">
        <f t="shared" si="226"/>
        <v>158.4600000000064</v>
      </c>
      <c r="AM490" s="428">
        <f t="shared" si="227"/>
        <v>136.48999999999796</v>
      </c>
      <c r="AN490" s="428">
        <f t="shared" si="228"/>
        <v>159.36000000000058</v>
      </c>
      <c r="AO490" s="428">
        <f t="shared" si="229"/>
        <v>143.5399999999936</v>
      </c>
      <c r="AP490" s="428">
        <f t="shared" si="230"/>
        <v>158.4600000000064</v>
      </c>
      <c r="AQ490" s="428">
        <f t="shared" si="231"/>
        <v>136.48999999999796</v>
      </c>
      <c r="AR490" s="428">
        <f t="shared" si="232"/>
        <v>159.36000000000058</v>
      </c>
      <c r="AS490" s="428">
        <f t="shared" si="233"/>
        <v>143.5399999999936</v>
      </c>
      <c r="AT490" s="428">
        <f t="shared" si="234"/>
        <v>158.4600000000064</v>
      </c>
      <c r="AU490" s="428">
        <f t="shared" si="235"/>
        <v>136.48999999999796</v>
      </c>
      <c r="AV490" s="428">
        <f t="shared" si="236"/>
        <v>159.36000000000058</v>
      </c>
      <c r="AW490" s="428">
        <f t="shared" si="237"/>
        <v>143.5399999999936</v>
      </c>
      <c r="AX490" s="428">
        <f t="shared" si="238"/>
        <v>158.4600000000064</v>
      </c>
    </row>
    <row r="491">
      <c r="A491" s="413">
        <v>486</v>
      </c>
      <c r="B491" s="290" cm="1">
        <f t="array" ref="B491">IF(Parameters!$C$55="No",IF($A491&lt;=Parameters!$D$23,Parameters!$C$23*$A491,IF($A491&lt;=Parameters!$D$24,Parameters!$C$23*Parameters!$D$23+Parameters!$C$24*($A491-Parameters!$D$23),IF($A491&lt;=Parameters!$D$25,Parameters!$C$23*Parameters!$D$23+Parameters!$C$24*(Parameters!$D$24-Parameters!$D$23)+Parameters!$C$25*($A491-Parameters!$D$24),Parameters!$C$23*Parameters!$D$23+Parameters!$C$24*(Parameters!$D$24-Parameters!$D$23)+Parameters!$C$25*(Parameters!$D$25-Parameters!$D$24)+Parameters!$C$26*($A491-Parameters!$D$25)))),_xlfn.IFS($A491&lt;=Parameters!$D$23,Parameters!$C$23*$A491,$A491&lt;=Parameters!$D$24,Parameters!$C$24*$A491,$A491&lt;=Parameters!$D$25,Parameters!$C$25*$A491,$A491&gt;Parameters!$D$25,Parameters!$C$26*$A491))</f>
        <v>52738.14</v>
      </c>
      <c r="C491" s="290">
        <f t="shared" si="239"/>
        <v>108.51469135802469</v>
      </c>
      <c r="D491" s="290" cm="1">
        <f t="array" ref="D491">IF(Parameters!$C$55="No",IF($A491&lt;=Parameters!$D$28,Parameters!$C$28*$A491,IF($A491&lt;=Parameters!$D$29,Parameters!$C$28*Parameters!$D$28+Parameters!$C$29*($A491-Parameters!$D$28),IF($A491&lt;=Parameters!$D$30,Parameters!$C$28*Parameters!$D$28+Parameters!$C$29*(Parameters!$D$29-Parameters!$D$28)+Parameters!$C$30*($A491-Parameters!$D$29),Parameters!$C$28*Parameters!$D$28+Parameters!$C$29*(Parameters!$D$29-Parameters!$D$28)+Parameters!$C$30*(Parameters!$D$30-Parameters!$D$29)+Parameters!$C$31*($A491-Parameters!$D$30)))),_xlfn.IFS($A491&lt;=Parameters!$D$28,Parameters!$C$28*$A491,$A491&lt;=Parameters!$D$29,Parameters!$C$29*$A491,$A491&lt;=Parameters!$D$30,Parameters!$C$30*$A491,$A491&gt;Parameters!$D$30,Parameters!$C$31*$A491))</f>
        <v>64933.460000000006</v>
      </c>
      <c r="E491" s="290">
        <f t="shared" si="239"/>
        <v>133.6079423868313</v>
      </c>
      <c r="F491" s="290" cm="1">
        <f t="array" ref="F491">IF(Parameters!$C$55="No",IF($A491&lt;=Parameters!$D$34,Parameters!$C$34*$A491,IF($A491&lt;=Parameters!$D$35,Parameters!$C$34*Parameters!$D$34+Parameters!$C$35*($A491-Parameters!$D$34),IF($A491&lt;=Parameters!$D$36,Parameters!$C$34*Parameters!$D$34+Parameters!$C$35*(Parameters!$D$35-Parameters!$D$34)+Parameters!$C$36*($A491-Parameters!$D$35),Parameters!$C$34*Parameters!$D$34+Parameters!$C$35*(Parameters!$D$35-Parameters!$D$34)+Parameters!$C$36*(Parameters!$D$36-Parameters!$D$35)+Parameters!$C$37*($A491-Parameters!$D$36)))),_xlfn.IFS($A491&lt;=Parameters!$D$34,Parameters!$C$34*$A491,$A491&lt;=Parameters!$D$35,Parameters!$C$35*$A491,$A491&lt;=Parameters!$D$36,Parameters!$C$36*$A491,$A491&gt;Parameters!$D$36,Parameters!$C$37*$A491))</f>
        <v>66529.440000000002</v>
      </c>
      <c r="G491" s="290">
        <f t="shared" si="240"/>
        <v>136.89185185185187</v>
      </c>
      <c r="H491" s="290" cm="1">
        <f t="array" ref="H491">IF(Parameters!$C$55="No",IF($A491&lt;=Parameters!$D$39,Parameters!$C$39*$A491,IF($A491&lt;=Parameters!$D$40,Parameters!$C$39*Parameters!$D$39+Parameters!$C$40*($A491-Parameters!$D$39),IF($A491&lt;=Parameters!$D$41,Parameters!$C$39*Parameters!$D$39+Parameters!$C$40*(Parameters!$D$40-Parameters!$D$39)+Parameters!$C$41*($A491-Parameters!$D$40),Parameters!$C$39*Parameters!$D$39+Parameters!$C$40*(Parameters!$D$40-Parameters!$D$39)+Parameters!$C$41*(Parameters!$D$41-Parameters!$D$40)+Parameters!$C$42*($A491-Parameters!$D$41)))),_xlfn.IFS($A491&lt;=Parameters!$D$39,Parameters!$C$39*$A491,$A491&lt;=Parameters!$D$40,Parameters!$C$40*$A491,$A491&lt;=Parameters!$D$41,Parameters!$C$41*$A491,$A491&gt;Parameters!$D$41,Parameters!$C$42*$A491))</f>
        <v>70920.06</v>
      </c>
      <c r="I491" s="290">
        <f t="shared" si="241"/>
        <v>145.92604938271606</v>
      </c>
      <c r="J491" s="290" cm="1">
        <f t="array" ref="J491">IF(Parameters!$D$55="No",IF($A491&lt;=Parameters!$F$23,Parameters!$E$23*$A491,IF($A491&lt;=Parameters!$F$24,Parameters!$E$23*Parameters!$F$23+Parameters!$E$24*($A491-Parameters!$F$23),IF($A491&lt;=Parameters!$F$25,Parameters!$E$23*Parameters!$F$23+Parameters!$E$24*(Parameters!$F$24-Parameters!$F$23)+Parameters!$E$25*($A491-Parameters!$F$24),Parameters!$E$23*Parameters!$F$23+Parameters!$E$24*(Parameters!$F$24-Parameters!$F$23)+Parameters!$E$25*(Parameters!$F$25-Parameters!$F$24)+Parameters!$E$26*($A491-Parameters!$F$25)))),_xlfn.IFS($A491&lt;=Parameters!$F$23,Parameters!$E$23*$A491,$A491&lt;=Parameters!$F$24,Parameters!$E$24*$A491,$A491&lt;=Parameters!$F$25,Parameters!$E$25*$A491,$A491&gt;Parameters!$F$25,Parameters!$E$26*$A491))</f>
        <v>52738.14</v>
      </c>
      <c r="K491" s="290">
        <f t="shared" si="217"/>
        <v>108.51469135802469</v>
      </c>
      <c r="L491" s="290" cm="1">
        <f t="array" ref="L491">IF(Parameters!$D$55="No",IF($A491&lt;=Parameters!$F$28,Parameters!$E$28*$A491,IF($A491&lt;=Parameters!$F$29,Parameters!$E$28*Parameters!$F$28+Parameters!$E$29*($A491-Parameters!$F$28),IF($A491&lt;=Parameters!$F$30,Parameters!$E$28*Parameters!$F$28+Parameters!$E$29*(Parameters!$F$29-Parameters!$F$28)+Parameters!$E$30*($A491-Parameters!$F$29),Parameters!$E$28*Parameters!$F$28+Parameters!$E$29*(Parameters!$F$29-Parameters!$F$28)+Parameters!$E$30*(Parameters!$F$30-Parameters!$F$29)+Parameters!$E$31*($A491-Parameters!$F$30)))),_xlfn.IFS($A491&lt;=Parameters!$F$28,Parameters!$E$28*$A491,$A491&lt;=Parameters!$F$29,Parameters!$E$29*$A491,$A491&lt;=Parameters!$F$30,Parameters!$E$30*$A491,$A491&gt;Parameters!$F$30,Parameters!$E$31*$A491))</f>
        <v>64933.460000000006</v>
      </c>
      <c r="M491" s="290">
        <f t="shared" si="218"/>
        <v>133.6079423868313</v>
      </c>
      <c r="N491" s="290" cm="1">
        <f t="array" ref="N491">IF(Parameters!$D$55="No",IF($A491&lt;=Parameters!$F$34,Parameters!$E$34*$A491,IF($A491&lt;=Parameters!$F$35,Parameters!$E$34*Parameters!$F$34+Parameters!$E$35*($A491-Parameters!$F$34),IF($A491&lt;=Parameters!$F$36,Parameters!$E$34*Parameters!$F$34+Parameters!$E$35*(Parameters!$F$35-Parameters!$F$34)+Parameters!$E$36*($A491-Parameters!$F$35),Parameters!$E$34*Parameters!$F$34+Parameters!$E$35*(Parameters!$F$35-Parameters!$F$34)+Parameters!$E$36*(Parameters!$F$36-Parameters!$F$35)+Parameters!$E$37*($A491-Parameters!$F$36)))),_xlfn.IFS($A491&lt;=Parameters!$F$34,Parameters!$E$34*$A491,$A491&lt;=Parameters!$F$35,Parameters!$E$35*$A491,$A491&lt;=Parameters!$F$36,Parameters!$E$36*$A491,$A491&gt;Parameters!$F$36,Parameters!$E$37*$A491))</f>
        <v>66529.440000000002</v>
      </c>
      <c r="O491" s="290">
        <f t="shared" si="242"/>
        <v>136.89185185185187</v>
      </c>
      <c r="P491" s="290" cm="1">
        <f t="array" ref="P491">IF(Parameters!$D$55="No",IF($A491&lt;=Parameters!$F$39,Parameters!$E$39*$A491,IF($A491&lt;=Parameters!$F$40,Parameters!$E$39*Parameters!$F$39+Parameters!$E$40*($A491-Parameters!$F$39),IF($A491&lt;=Parameters!$F$41,Parameters!$E$39*Parameters!$F$39+Parameters!$E$40*(Parameters!$F$40-Parameters!$F$39)+Parameters!$E$41*($A491-Parameters!$F$40),Parameters!$E$39*Parameters!$F$39+Parameters!$E$40*(Parameters!$F$40-Parameters!$F$39)+Parameters!$E$41*(Parameters!$F$41-Parameters!$F$40)+Parameters!$E$42*($A491-Parameters!$F$41)))),_xlfn.IFS($A491&lt;=Parameters!$F$39,Parameters!$E$39*$A491,$A491&lt;=Parameters!$F$40,Parameters!$E$40*$A491,$A491&lt;=Parameters!$F$41,Parameters!$E$41*$A491,$A491&gt;Parameters!$F$41,Parameters!$E$42*$A491))</f>
        <v>70920.06</v>
      </c>
      <c r="Q491" s="290">
        <f t="shared" si="243"/>
        <v>145.92604938271606</v>
      </c>
      <c r="R491" s="290" cm="1">
        <f t="array" ref="R491">IF(Parameters!$E$55="No",IF($A491&lt;=Parameters!$H$23,Parameters!$G$23*$A491,IF($A491&lt;=Parameters!$H$24,Parameters!$G$23*Parameters!$H$23+Parameters!$G$24*($A491-Parameters!$H$23),IF($A491&lt;=Parameters!$H$25,Parameters!$G$23*Parameters!$H$23+Parameters!$G$24*(Parameters!$H$24-Parameters!$H$23)+Parameters!$G$25*($A491-Parameters!$H$24),Parameters!$G$23*Parameters!$H$23+Parameters!$G$24*(Parameters!$H$24-Parameters!$H$23)+Parameters!$G$25*(Parameters!$H$25-Parameters!$H$24)+Parameters!$G$26*($A491-Parameters!$H$25)))),_xlfn.IFS($A491&lt;=Parameters!$H$23,Parameters!$G$23*$A491,$A491&lt;=Parameters!$H$24,Parameters!$G$24*$A491,$A491&lt;=Parameters!$H$25,Parameters!$G$25*$A491,$A491&gt;Parameters!$H$25,Parameters!$G$26*$A491))</f>
        <v>52738.14</v>
      </c>
      <c r="S491" s="290">
        <f t="shared" si="219"/>
        <v>108.51469135802469</v>
      </c>
      <c r="T491" s="290" cm="1">
        <f t="array" ref="T491">IF(Parameters!$E$55="No",IF($A491&lt;=Parameters!$H$28,Parameters!$G$28*$A491,IF($A491&lt;=Parameters!$H$29,Parameters!$G$28*Parameters!$H$28+Parameters!$G$29*($A491-Parameters!$H$28),IF($A491&lt;=Parameters!$H$30,Parameters!$G$28*Parameters!$H$28+Parameters!$G$29*(Parameters!$H$29-Parameters!$H$28)+Parameters!$G$30*($A491-Parameters!$H$29),Parameters!$G$28*Parameters!$H$28+Parameters!$G$29*(Parameters!$H$29-Parameters!$H$28)+Parameters!$G$30*(Parameters!$H$30-Parameters!$H$29)+Parameters!$G$31*($A491-Parameters!$H$30)))),_xlfn.IFS($A491&lt;=Parameters!$H$28,Parameters!$G$28*$A491,$A491&lt;=Parameters!$H$29,Parameters!$G$29*$A491,$A491&lt;=Parameters!$H$30,Parameters!$G$30*$A491,$A491&gt;Parameters!$H$30,Parameters!$G$31*$A491))</f>
        <v>64933.460000000006</v>
      </c>
      <c r="U491" s="290">
        <f t="shared" si="220"/>
        <v>133.6079423868313</v>
      </c>
      <c r="V491" s="290" cm="1">
        <f t="array" ref="V491">IF(Parameters!$E$55="No",IF($A491&lt;=Parameters!$H$34,Parameters!$G$34*$A491,IF($A491&lt;=Parameters!$H$35,Parameters!$G$34*Parameters!$H$34+Parameters!$G$35*($A491-Parameters!$H$34),IF($A491&lt;=Parameters!$H$36,Parameters!$G$34*Parameters!$H$34+Parameters!$G$35*(Parameters!$H$35-Parameters!$H$34)+Parameters!$G$36*($A491-Parameters!$H$35),Parameters!$G$34*Parameters!$H$34+Parameters!$G$35*(Parameters!$H$35-Parameters!$H$34)+Parameters!$G$36*(Parameters!$H$36-Parameters!$H$35)+Parameters!$G$37*($A491-Parameters!$H$36)))),_xlfn.IFS($A491&lt;=Parameters!$H$34,Parameters!$G$34*$A491,$A491&lt;=Parameters!$H$35,Parameters!$G$35*$A491,$A491&lt;=Parameters!$H$36,Parameters!$G$36*$A491,$A491&gt;Parameters!$H$36,Parameters!$G$37*$A491))</f>
        <v>66529.440000000002</v>
      </c>
      <c r="W491" s="290">
        <f t="shared" si="244"/>
        <v>136.89185185185187</v>
      </c>
      <c r="X491" s="290" cm="1">
        <f t="array" ref="X491">IF(Parameters!$E$55="No",IF($A491&lt;=Parameters!$H$39,Parameters!$G$39*$A491,IF($A491&lt;=Parameters!$H$40,Parameters!$G$39*Parameters!$H$39+Parameters!$G$40*($A491-Parameters!$H$39),IF($A491&lt;=Parameters!$H$41,Parameters!$G$39*Parameters!$H$39+Parameters!$G$40*(Parameters!$H$40-Parameters!$H$39)+Parameters!$G$41*($A491-Parameters!$H$40),Parameters!$G$39*Parameters!$H$39+Parameters!$G$40*(Parameters!$H$40-Parameters!$H$39)+Parameters!$G$41*(Parameters!$H$41-Parameters!$H$40)+Parameters!$G$42*($A491-Parameters!$H$41)))),_xlfn.IFS($A491&lt;=Parameters!$H$39,Parameters!$G$39*$A491,$A491&lt;=Parameters!$H$40,Parameters!$G$40*$A491,$A491&lt;=Parameters!$H$41,Parameters!$G$41*$A491,$A491&gt;Parameters!$H$41,Parameters!$G$42*$A491))</f>
        <v>70920.06</v>
      </c>
      <c r="Y491" s="290">
        <f t="shared" si="245"/>
        <v>145.92604938271606</v>
      </c>
      <c r="Z491" s="290" cm="1">
        <f t="array" ref="Z491">IF(Parameters!$F$55="No",IF($A491&lt;=Parameters!$J$23,Parameters!$I$23*$A491,IF($A491&lt;=Parameters!$J$24,Parameters!$I$23*Parameters!$J$23+Parameters!$I$24*($A491-Parameters!$J$23),IF($A491&lt;=Parameters!$J$25,Parameters!$I$23*Parameters!$J$23+Parameters!$I$24*(Parameters!$J$24-Parameters!$J$23)+Parameters!$I$25*($A491-Parameters!$J$24),Parameters!$I$23*Parameters!$J$23+Parameters!$I$24*(Parameters!$J$24-Parameters!$J$23)+Parameters!$I$25*(Parameters!$J$25-Parameters!$J$24)+Parameters!$I$26*($A491-Parameters!$J$25)))),_xlfn.IFS($A491&lt;=Parameters!$J$23,Parameters!$I$23*$A491,$A491&lt;=Parameters!$J$24,Parameters!$I$24*$A491,$A491&lt;=Parameters!$J$25,Parameters!$I$25*$A491,$A491&gt;Parameters!$J$25,Parameters!$I$26*$A491))</f>
        <v>52738.14</v>
      </c>
      <c r="AA491" s="290">
        <f t="shared" si="221"/>
        <v>108.51469135802469</v>
      </c>
      <c r="AB491" s="290" cm="1">
        <f t="array" ref="AB491">IF(Parameters!$F$55="No",IF($A491&lt;=Parameters!$J$28,Parameters!$I$28*$A491,IF($A491&lt;=Parameters!$J$29,Parameters!$I$28*Parameters!$J$28+Parameters!$I$29*($A491-Parameters!$J$28),IF($A491&lt;=Parameters!$J$30,Parameters!$I$28*Parameters!$J$28+Parameters!$I$29*(Parameters!$J$29-Parameters!$J$28)+Parameters!$I$30*($A491-Parameters!$J$29),Parameters!$I$28*Parameters!$J$28+Parameters!$I$29*(Parameters!$J$29-Parameters!$J$28)+Parameters!$I$30*(Parameters!$J$30-Parameters!$J$29)+Parameters!$I$31*($A491-Parameters!$J$30)))),_xlfn.IFS($A491&lt;=Parameters!$J$28,Parameters!$I$28*$A491,$A491&lt;=Parameters!$J$29,Parameters!$I$29*$A491,$A491&lt;=Parameters!$J$30,Parameters!$I$30*$A491,$A491&gt;Parameters!$J$30,Parameters!$I$31*$A491))</f>
        <v>64933.460000000006</v>
      </c>
      <c r="AC491" s="290">
        <f t="shared" si="222"/>
        <v>133.6079423868313</v>
      </c>
      <c r="AD491" s="290" cm="1">
        <f t="array" ref="AD491">IF(Parameters!$F$55="No",IF($A491&lt;=Parameters!$J$34,Parameters!$I$34*$A491,IF($A491&lt;=Parameters!$J$35,Parameters!$I$34*Parameters!$J$34+Parameters!$I$35*($A491-Parameters!$J$34),IF($A491&lt;=Parameters!$J$36,Parameters!$I$34*Parameters!$J$34+Parameters!$I$35*(Parameters!$J$35-Parameters!$J$34)+Parameters!$I$36*($A491-Parameters!$J$35),Parameters!$I$34*Parameters!$J$34+Parameters!$I$35*(Parameters!$J$35-Parameters!$J$34)+Parameters!$I$36*(Parameters!$J$36-Parameters!$J$35)+Parameters!$I$37*($A491-Parameters!$J$36)))),_xlfn.IFS($A491&lt;=Parameters!$J$34,Parameters!$I$34*$A491,$A491&lt;=Parameters!$J$35,Parameters!$I$35*$A491,$A491&lt;=Parameters!$J$36,Parameters!$I$36*$A491,$A491&gt;Parameters!$J$36,Parameters!$I$37*$A491))</f>
        <v>66529.440000000002</v>
      </c>
      <c r="AE491" s="290">
        <f t="shared" si="246"/>
        <v>136.89185185185187</v>
      </c>
      <c r="AF491" s="290" cm="1">
        <f t="array" ref="AF491">IF(Parameters!$F$55="No",IF($A491&lt;=Parameters!$J$39,Parameters!$I$39*$A491,IF($A491&lt;=Parameters!$J$40,Parameters!$I$39*Parameters!$J$39+Parameters!$I$40*($A491-Parameters!$J$39),IF($A491&lt;=Parameters!$J$41,Parameters!$I$39*Parameters!$J$39+Parameters!$I$40*(Parameters!$J$40-Parameters!$J$39)+Parameters!$I$41*($A491-Parameters!$J$40),Parameters!$I$39*Parameters!$J$39+Parameters!$I$40*(Parameters!$J$40-Parameters!$J$39)+Parameters!$I$41*(Parameters!$J$41-Parameters!$J$40)+Parameters!$I$42*($A491-Parameters!$J$41)))),_xlfn.IFS($A491&lt;=Parameters!$J$39,Parameters!$I$39*$A491,$A491&lt;=Parameters!$J$40,Parameters!$I$40*$A491,$A491&lt;=Parameters!$J$41,Parameters!$I$41*$A491,$A491&gt;Parameters!$J$41,Parameters!$I$42*$A491))</f>
        <v>70920.06</v>
      </c>
      <c r="AG491" s="290">
        <f t="shared" si="247"/>
        <v>145.92604938271606</v>
      </c>
      <c r="AI491" s="428">
        <f t="shared" si="223"/>
        <v>136.48999999999796</v>
      </c>
      <c r="AJ491" s="428">
        <f t="shared" si="224"/>
        <v>159.36000000000058</v>
      </c>
      <c r="AK491" s="428">
        <f t="shared" si="225"/>
        <v>143.54000000000815</v>
      </c>
      <c r="AL491" s="428">
        <f t="shared" si="226"/>
        <v>158.45999999999185</v>
      </c>
      <c r="AM491" s="428">
        <f t="shared" si="227"/>
        <v>136.48999999999796</v>
      </c>
      <c r="AN491" s="428">
        <f t="shared" si="228"/>
        <v>159.36000000000058</v>
      </c>
      <c r="AO491" s="428">
        <f t="shared" si="229"/>
        <v>143.54000000000815</v>
      </c>
      <c r="AP491" s="428">
        <f t="shared" si="230"/>
        <v>158.45999999999185</v>
      </c>
      <c r="AQ491" s="428">
        <f t="shared" si="231"/>
        <v>136.48999999999796</v>
      </c>
      <c r="AR491" s="428">
        <f t="shared" si="232"/>
        <v>159.36000000000058</v>
      </c>
      <c r="AS491" s="428">
        <f t="shared" si="233"/>
        <v>143.54000000000815</v>
      </c>
      <c r="AT491" s="428">
        <f t="shared" si="234"/>
        <v>158.45999999999185</v>
      </c>
      <c r="AU491" s="428">
        <f t="shared" si="235"/>
        <v>136.48999999999796</v>
      </c>
      <c r="AV491" s="428">
        <f t="shared" si="236"/>
        <v>159.36000000000058</v>
      </c>
      <c r="AW491" s="428">
        <f t="shared" si="237"/>
        <v>143.54000000000815</v>
      </c>
      <c r="AX491" s="428">
        <f t="shared" si="238"/>
        <v>158.45999999999185</v>
      </c>
    </row>
    <row r="492">
      <c r="A492" s="413">
        <v>487</v>
      </c>
      <c r="B492" s="290" cm="1">
        <f t="array" ref="B492">IF(Parameters!$C$55="No",IF($A492&lt;=Parameters!$D$23,Parameters!$C$23*$A492,IF($A492&lt;=Parameters!$D$24,Parameters!$C$23*Parameters!$D$23+Parameters!$C$24*($A492-Parameters!$D$23),IF($A492&lt;=Parameters!$D$25,Parameters!$C$23*Parameters!$D$23+Parameters!$C$24*(Parameters!$D$24-Parameters!$D$23)+Parameters!$C$25*($A492-Parameters!$D$24),Parameters!$C$23*Parameters!$D$23+Parameters!$C$24*(Parameters!$D$24-Parameters!$D$23)+Parameters!$C$25*(Parameters!$D$25-Parameters!$D$24)+Parameters!$C$26*($A492-Parameters!$D$25)))),_xlfn.IFS($A492&lt;=Parameters!$D$23,Parameters!$C$23*$A492,$A492&lt;=Parameters!$D$24,Parameters!$C$24*$A492,$A492&lt;=Parameters!$D$25,Parameters!$C$25*$A492,$A492&gt;Parameters!$D$25,Parameters!$C$26*$A492))</f>
        <v>52874.630000000005</v>
      </c>
      <c r="C492" s="290">
        <f t="shared" si="239"/>
        <v>108.57213552361397</v>
      </c>
      <c r="D492" s="290" cm="1">
        <f t="array" ref="D492">IF(Parameters!$C$55="No",IF($A492&lt;=Parameters!$D$28,Parameters!$C$28*$A492,IF($A492&lt;=Parameters!$D$29,Parameters!$C$28*Parameters!$D$28+Parameters!$C$29*($A492-Parameters!$D$28),IF($A492&lt;=Parameters!$D$30,Parameters!$C$28*Parameters!$D$28+Parameters!$C$29*(Parameters!$D$29-Parameters!$D$28)+Parameters!$C$30*($A492-Parameters!$D$29),Parameters!$C$28*Parameters!$D$28+Parameters!$C$29*(Parameters!$D$29-Parameters!$D$28)+Parameters!$C$30*(Parameters!$D$30-Parameters!$D$29)+Parameters!$C$31*($A492-Parameters!$D$30)))),_xlfn.IFS($A492&lt;=Parameters!$D$28,Parameters!$C$28*$A492,$A492&lt;=Parameters!$D$29,Parameters!$C$29*$A492,$A492&lt;=Parameters!$D$30,Parameters!$C$30*$A492,$A492&gt;Parameters!$D$30,Parameters!$C$31*$A492))</f>
        <v>65092.82</v>
      </c>
      <c r="E492" s="290">
        <f t="shared" si="239"/>
        <v>133.66082135523615</v>
      </c>
      <c r="F492" s="290" cm="1">
        <f t="array" ref="F492">IF(Parameters!$C$55="No",IF($A492&lt;=Parameters!$D$34,Parameters!$C$34*$A492,IF($A492&lt;=Parameters!$D$35,Parameters!$C$34*Parameters!$D$34+Parameters!$C$35*($A492-Parameters!$D$34),IF($A492&lt;=Parameters!$D$36,Parameters!$C$34*Parameters!$D$34+Parameters!$C$35*(Parameters!$D$35-Parameters!$D$34)+Parameters!$C$36*($A492-Parameters!$D$35),Parameters!$C$34*Parameters!$D$34+Parameters!$C$35*(Parameters!$D$35-Parameters!$D$34)+Parameters!$C$36*(Parameters!$D$36-Parameters!$D$35)+Parameters!$C$37*($A492-Parameters!$D$36)))),_xlfn.IFS($A492&lt;=Parameters!$D$34,Parameters!$C$34*$A492,$A492&lt;=Parameters!$D$35,Parameters!$C$35*$A492,$A492&lt;=Parameters!$D$36,Parameters!$C$36*$A492,$A492&gt;Parameters!$D$36,Parameters!$C$37*$A492))</f>
        <v>66672.98</v>
      </c>
      <c r="G492" s="290">
        <f t="shared" si="240"/>
        <v>136.90550308008213</v>
      </c>
      <c r="H492" s="290" cm="1">
        <f t="array" ref="H492">IF(Parameters!$C$55="No",IF($A492&lt;=Parameters!$D$39,Parameters!$C$39*$A492,IF($A492&lt;=Parameters!$D$40,Parameters!$C$39*Parameters!$D$39+Parameters!$C$40*($A492-Parameters!$D$39),IF($A492&lt;=Parameters!$D$41,Parameters!$C$39*Parameters!$D$39+Parameters!$C$40*(Parameters!$D$40-Parameters!$D$39)+Parameters!$C$41*($A492-Parameters!$D$40),Parameters!$C$39*Parameters!$D$39+Parameters!$C$40*(Parameters!$D$40-Parameters!$D$39)+Parameters!$C$41*(Parameters!$D$41-Parameters!$D$40)+Parameters!$C$42*($A492-Parameters!$D$41)))),_xlfn.IFS($A492&lt;=Parameters!$D$39,Parameters!$C$39*$A492,$A492&lt;=Parameters!$D$40,Parameters!$C$40*$A492,$A492&lt;=Parameters!$D$41,Parameters!$C$41*$A492,$A492&gt;Parameters!$D$41,Parameters!$C$42*$A492))</f>
        <v>71078.52</v>
      </c>
      <c r="I492" s="290">
        <f t="shared" si="241"/>
        <v>145.95178644763863</v>
      </c>
      <c r="J492" s="290" cm="1">
        <f t="array" ref="J492">IF(Parameters!$D$55="No",IF($A492&lt;=Parameters!$F$23,Parameters!$E$23*$A492,IF($A492&lt;=Parameters!$F$24,Parameters!$E$23*Parameters!$F$23+Parameters!$E$24*($A492-Parameters!$F$23),IF($A492&lt;=Parameters!$F$25,Parameters!$E$23*Parameters!$F$23+Parameters!$E$24*(Parameters!$F$24-Parameters!$F$23)+Parameters!$E$25*($A492-Parameters!$F$24),Parameters!$E$23*Parameters!$F$23+Parameters!$E$24*(Parameters!$F$24-Parameters!$F$23)+Parameters!$E$25*(Parameters!$F$25-Parameters!$F$24)+Parameters!$E$26*($A492-Parameters!$F$25)))),_xlfn.IFS($A492&lt;=Parameters!$F$23,Parameters!$E$23*$A492,$A492&lt;=Parameters!$F$24,Parameters!$E$24*$A492,$A492&lt;=Parameters!$F$25,Parameters!$E$25*$A492,$A492&gt;Parameters!$F$25,Parameters!$E$26*$A492))</f>
        <v>52874.630000000005</v>
      </c>
      <c r="K492" s="290">
        <f t="shared" si="217"/>
        <v>108.57213552361397</v>
      </c>
      <c r="L492" s="290" cm="1">
        <f t="array" ref="L492">IF(Parameters!$D$55="No",IF($A492&lt;=Parameters!$F$28,Parameters!$E$28*$A492,IF($A492&lt;=Parameters!$F$29,Parameters!$E$28*Parameters!$F$28+Parameters!$E$29*($A492-Parameters!$F$28),IF($A492&lt;=Parameters!$F$30,Parameters!$E$28*Parameters!$F$28+Parameters!$E$29*(Parameters!$F$29-Parameters!$F$28)+Parameters!$E$30*($A492-Parameters!$F$29),Parameters!$E$28*Parameters!$F$28+Parameters!$E$29*(Parameters!$F$29-Parameters!$F$28)+Parameters!$E$30*(Parameters!$F$30-Parameters!$F$29)+Parameters!$E$31*($A492-Parameters!$F$30)))),_xlfn.IFS($A492&lt;=Parameters!$F$28,Parameters!$E$28*$A492,$A492&lt;=Parameters!$F$29,Parameters!$E$29*$A492,$A492&lt;=Parameters!$F$30,Parameters!$E$30*$A492,$A492&gt;Parameters!$F$30,Parameters!$E$31*$A492))</f>
        <v>65092.82</v>
      </c>
      <c r="M492" s="290">
        <f t="shared" si="218"/>
        <v>133.66082135523615</v>
      </c>
      <c r="N492" s="290" cm="1">
        <f t="array" ref="N492">IF(Parameters!$D$55="No",IF($A492&lt;=Parameters!$F$34,Parameters!$E$34*$A492,IF($A492&lt;=Parameters!$F$35,Parameters!$E$34*Parameters!$F$34+Parameters!$E$35*($A492-Parameters!$F$34),IF($A492&lt;=Parameters!$F$36,Parameters!$E$34*Parameters!$F$34+Parameters!$E$35*(Parameters!$F$35-Parameters!$F$34)+Parameters!$E$36*($A492-Parameters!$F$35),Parameters!$E$34*Parameters!$F$34+Parameters!$E$35*(Parameters!$F$35-Parameters!$F$34)+Parameters!$E$36*(Parameters!$F$36-Parameters!$F$35)+Parameters!$E$37*($A492-Parameters!$F$36)))),_xlfn.IFS($A492&lt;=Parameters!$F$34,Parameters!$E$34*$A492,$A492&lt;=Parameters!$F$35,Parameters!$E$35*$A492,$A492&lt;=Parameters!$F$36,Parameters!$E$36*$A492,$A492&gt;Parameters!$F$36,Parameters!$E$37*$A492))</f>
        <v>66672.98</v>
      </c>
      <c r="O492" s="290">
        <f t="shared" si="242"/>
        <v>136.90550308008213</v>
      </c>
      <c r="P492" s="290" cm="1">
        <f t="array" ref="P492">IF(Parameters!$D$55="No",IF($A492&lt;=Parameters!$F$39,Parameters!$E$39*$A492,IF($A492&lt;=Parameters!$F$40,Parameters!$E$39*Parameters!$F$39+Parameters!$E$40*($A492-Parameters!$F$39),IF($A492&lt;=Parameters!$F$41,Parameters!$E$39*Parameters!$F$39+Parameters!$E$40*(Parameters!$F$40-Parameters!$F$39)+Parameters!$E$41*($A492-Parameters!$F$40),Parameters!$E$39*Parameters!$F$39+Parameters!$E$40*(Parameters!$F$40-Parameters!$F$39)+Parameters!$E$41*(Parameters!$F$41-Parameters!$F$40)+Parameters!$E$42*($A492-Parameters!$F$41)))),_xlfn.IFS($A492&lt;=Parameters!$F$39,Parameters!$E$39*$A492,$A492&lt;=Parameters!$F$40,Parameters!$E$40*$A492,$A492&lt;=Parameters!$F$41,Parameters!$E$41*$A492,$A492&gt;Parameters!$F$41,Parameters!$E$42*$A492))</f>
        <v>71078.52</v>
      </c>
      <c r="Q492" s="290">
        <f t="shared" si="243"/>
        <v>145.95178644763863</v>
      </c>
      <c r="R492" s="290" cm="1">
        <f t="array" ref="R492">IF(Parameters!$E$55="No",IF($A492&lt;=Parameters!$H$23,Parameters!$G$23*$A492,IF($A492&lt;=Parameters!$H$24,Parameters!$G$23*Parameters!$H$23+Parameters!$G$24*($A492-Parameters!$H$23),IF($A492&lt;=Parameters!$H$25,Parameters!$G$23*Parameters!$H$23+Parameters!$G$24*(Parameters!$H$24-Parameters!$H$23)+Parameters!$G$25*($A492-Parameters!$H$24),Parameters!$G$23*Parameters!$H$23+Parameters!$G$24*(Parameters!$H$24-Parameters!$H$23)+Parameters!$G$25*(Parameters!$H$25-Parameters!$H$24)+Parameters!$G$26*($A492-Parameters!$H$25)))),_xlfn.IFS($A492&lt;=Parameters!$H$23,Parameters!$G$23*$A492,$A492&lt;=Parameters!$H$24,Parameters!$G$24*$A492,$A492&lt;=Parameters!$H$25,Parameters!$G$25*$A492,$A492&gt;Parameters!$H$25,Parameters!$G$26*$A492))</f>
        <v>52874.630000000005</v>
      </c>
      <c r="S492" s="290">
        <f t="shared" si="219"/>
        <v>108.57213552361397</v>
      </c>
      <c r="T492" s="290" cm="1">
        <f t="array" ref="T492">IF(Parameters!$E$55="No",IF($A492&lt;=Parameters!$H$28,Parameters!$G$28*$A492,IF($A492&lt;=Parameters!$H$29,Parameters!$G$28*Parameters!$H$28+Parameters!$G$29*($A492-Parameters!$H$28),IF($A492&lt;=Parameters!$H$30,Parameters!$G$28*Parameters!$H$28+Parameters!$G$29*(Parameters!$H$29-Parameters!$H$28)+Parameters!$G$30*($A492-Parameters!$H$29),Parameters!$G$28*Parameters!$H$28+Parameters!$G$29*(Parameters!$H$29-Parameters!$H$28)+Parameters!$G$30*(Parameters!$H$30-Parameters!$H$29)+Parameters!$G$31*($A492-Parameters!$H$30)))),_xlfn.IFS($A492&lt;=Parameters!$H$28,Parameters!$G$28*$A492,$A492&lt;=Parameters!$H$29,Parameters!$G$29*$A492,$A492&lt;=Parameters!$H$30,Parameters!$G$30*$A492,$A492&gt;Parameters!$H$30,Parameters!$G$31*$A492))</f>
        <v>65092.82</v>
      </c>
      <c r="U492" s="290">
        <f t="shared" si="220"/>
        <v>133.66082135523615</v>
      </c>
      <c r="V492" s="290" cm="1">
        <f t="array" ref="V492">IF(Parameters!$E$55="No",IF($A492&lt;=Parameters!$H$34,Parameters!$G$34*$A492,IF($A492&lt;=Parameters!$H$35,Parameters!$G$34*Parameters!$H$34+Parameters!$G$35*($A492-Parameters!$H$34),IF($A492&lt;=Parameters!$H$36,Parameters!$G$34*Parameters!$H$34+Parameters!$G$35*(Parameters!$H$35-Parameters!$H$34)+Parameters!$G$36*($A492-Parameters!$H$35),Parameters!$G$34*Parameters!$H$34+Parameters!$G$35*(Parameters!$H$35-Parameters!$H$34)+Parameters!$G$36*(Parameters!$H$36-Parameters!$H$35)+Parameters!$G$37*($A492-Parameters!$H$36)))),_xlfn.IFS($A492&lt;=Parameters!$H$34,Parameters!$G$34*$A492,$A492&lt;=Parameters!$H$35,Parameters!$G$35*$A492,$A492&lt;=Parameters!$H$36,Parameters!$G$36*$A492,$A492&gt;Parameters!$H$36,Parameters!$G$37*$A492))</f>
        <v>66672.98</v>
      </c>
      <c r="W492" s="290">
        <f t="shared" si="244"/>
        <v>136.90550308008213</v>
      </c>
      <c r="X492" s="290" cm="1">
        <f t="array" ref="X492">IF(Parameters!$E$55="No",IF($A492&lt;=Parameters!$H$39,Parameters!$G$39*$A492,IF($A492&lt;=Parameters!$H$40,Parameters!$G$39*Parameters!$H$39+Parameters!$G$40*($A492-Parameters!$H$39),IF($A492&lt;=Parameters!$H$41,Parameters!$G$39*Parameters!$H$39+Parameters!$G$40*(Parameters!$H$40-Parameters!$H$39)+Parameters!$G$41*($A492-Parameters!$H$40),Parameters!$G$39*Parameters!$H$39+Parameters!$G$40*(Parameters!$H$40-Parameters!$H$39)+Parameters!$G$41*(Parameters!$H$41-Parameters!$H$40)+Parameters!$G$42*($A492-Parameters!$H$41)))),_xlfn.IFS($A492&lt;=Parameters!$H$39,Parameters!$G$39*$A492,$A492&lt;=Parameters!$H$40,Parameters!$G$40*$A492,$A492&lt;=Parameters!$H$41,Parameters!$G$41*$A492,$A492&gt;Parameters!$H$41,Parameters!$G$42*$A492))</f>
        <v>71078.52</v>
      </c>
      <c r="Y492" s="290">
        <f t="shared" si="245"/>
        <v>145.95178644763863</v>
      </c>
      <c r="Z492" s="290" cm="1">
        <f t="array" ref="Z492">IF(Parameters!$F$55="No",IF($A492&lt;=Parameters!$J$23,Parameters!$I$23*$A492,IF($A492&lt;=Parameters!$J$24,Parameters!$I$23*Parameters!$J$23+Parameters!$I$24*($A492-Parameters!$J$23),IF($A492&lt;=Parameters!$J$25,Parameters!$I$23*Parameters!$J$23+Parameters!$I$24*(Parameters!$J$24-Parameters!$J$23)+Parameters!$I$25*($A492-Parameters!$J$24),Parameters!$I$23*Parameters!$J$23+Parameters!$I$24*(Parameters!$J$24-Parameters!$J$23)+Parameters!$I$25*(Parameters!$J$25-Parameters!$J$24)+Parameters!$I$26*($A492-Parameters!$J$25)))),_xlfn.IFS($A492&lt;=Parameters!$J$23,Parameters!$I$23*$A492,$A492&lt;=Parameters!$J$24,Parameters!$I$24*$A492,$A492&lt;=Parameters!$J$25,Parameters!$I$25*$A492,$A492&gt;Parameters!$J$25,Parameters!$I$26*$A492))</f>
        <v>52874.630000000005</v>
      </c>
      <c r="AA492" s="290">
        <f t="shared" si="221"/>
        <v>108.57213552361397</v>
      </c>
      <c r="AB492" s="290" cm="1">
        <f t="array" ref="AB492">IF(Parameters!$F$55="No",IF($A492&lt;=Parameters!$J$28,Parameters!$I$28*$A492,IF($A492&lt;=Parameters!$J$29,Parameters!$I$28*Parameters!$J$28+Parameters!$I$29*($A492-Parameters!$J$28),IF($A492&lt;=Parameters!$J$30,Parameters!$I$28*Parameters!$J$28+Parameters!$I$29*(Parameters!$J$29-Parameters!$J$28)+Parameters!$I$30*($A492-Parameters!$J$29),Parameters!$I$28*Parameters!$J$28+Parameters!$I$29*(Parameters!$J$29-Parameters!$J$28)+Parameters!$I$30*(Parameters!$J$30-Parameters!$J$29)+Parameters!$I$31*($A492-Parameters!$J$30)))),_xlfn.IFS($A492&lt;=Parameters!$J$28,Parameters!$I$28*$A492,$A492&lt;=Parameters!$J$29,Parameters!$I$29*$A492,$A492&lt;=Parameters!$J$30,Parameters!$I$30*$A492,$A492&gt;Parameters!$J$30,Parameters!$I$31*$A492))</f>
        <v>65092.82</v>
      </c>
      <c r="AC492" s="290">
        <f t="shared" si="222"/>
        <v>133.66082135523615</v>
      </c>
      <c r="AD492" s="290" cm="1">
        <f t="array" ref="AD492">IF(Parameters!$F$55="No",IF($A492&lt;=Parameters!$J$34,Parameters!$I$34*$A492,IF($A492&lt;=Parameters!$J$35,Parameters!$I$34*Parameters!$J$34+Parameters!$I$35*($A492-Parameters!$J$34),IF($A492&lt;=Parameters!$J$36,Parameters!$I$34*Parameters!$J$34+Parameters!$I$35*(Parameters!$J$35-Parameters!$J$34)+Parameters!$I$36*($A492-Parameters!$J$35),Parameters!$I$34*Parameters!$J$34+Parameters!$I$35*(Parameters!$J$35-Parameters!$J$34)+Parameters!$I$36*(Parameters!$J$36-Parameters!$J$35)+Parameters!$I$37*($A492-Parameters!$J$36)))),_xlfn.IFS($A492&lt;=Parameters!$J$34,Parameters!$I$34*$A492,$A492&lt;=Parameters!$J$35,Parameters!$I$35*$A492,$A492&lt;=Parameters!$J$36,Parameters!$I$36*$A492,$A492&gt;Parameters!$J$36,Parameters!$I$37*$A492))</f>
        <v>66672.98</v>
      </c>
      <c r="AE492" s="290">
        <f t="shared" si="246"/>
        <v>136.90550308008213</v>
      </c>
      <c r="AF492" s="290" cm="1">
        <f t="array" ref="AF492">IF(Parameters!$F$55="No",IF($A492&lt;=Parameters!$J$39,Parameters!$I$39*$A492,IF($A492&lt;=Parameters!$J$40,Parameters!$I$39*Parameters!$J$39+Parameters!$I$40*($A492-Parameters!$J$39),IF($A492&lt;=Parameters!$J$41,Parameters!$I$39*Parameters!$J$39+Parameters!$I$40*(Parameters!$J$40-Parameters!$J$39)+Parameters!$I$41*($A492-Parameters!$J$40),Parameters!$I$39*Parameters!$J$39+Parameters!$I$40*(Parameters!$J$40-Parameters!$J$39)+Parameters!$I$41*(Parameters!$J$41-Parameters!$J$40)+Parameters!$I$42*($A492-Parameters!$J$41)))),_xlfn.IFS($A492&lt;=Parameters!$J$39,Parameters!$I$39*$A492,$A492&lt;=Parameters!$J$40,Parameters!$I$40*$A492,$A492&lt;=Parameters!$J$41,Parameters!$I$41*$A492,$A492&gt;Parameters!$J$41,Parameters!$I$42*$A492))</f>
        <v>71078.52</v>
      </c>
      <c r="AG492" s="290">
        <f t="shared" si="247"/>
        <v>145.95178644763863</v>
      </c>
      <c r="AI492" s="428">
        <f t="shared" si="223"/>
        <v>136.49000000000524</v>
      </c>
      <c r="AJ492" s="428">
        <f t="shared" si="224"/>
        <v>159.35999999999331</v>
      </c>
      <c r="AK492" s="428">
        <f t="shared" si="225"/>
        <v>143.5399999999936</v>
      </c>
      <c r="AL492" s="428">
        <f t="shared" si="226"/>
        <v>158.4600000000064</v>
      </c>
      <c r="AM492" s="428">
        <f t="shared" si="227"/>
        <v>136.49000000000524</v>
      </c>
      <c r="AN492" s="428">
        <f t="shared" si="228"/>
        <v>159.35999999999331</v>
      </c>
      <c r="AO492" s="428">
        <f t="shared" si="229"/>
        <v>143.5399999999936</v>
      </c>
      <c r="AP492" s="428">
        <f t="shared" si="230"/>
        <v>158.4600000000064</v>
      </c>
      <c r="AQ492" s="428">
        <f t="shared" si="231"/>
        <v>136.49000000000524</v>
      </c>
      <c r="AR492" s="428">
        <f t="shared" si="232"/>
        <v>159.35999999999331</v>
      </c>
      <c r="AS492" s="428">
        <f t="shared" si="233"/>
        <v>143.5399999999936</v>
      </c>
      <c r="AT492" s="428">
        <f t="shared" si="234"/>
        <v>158.4600000000064</v>
      </c>
      <c r="AU492" s="428">
        <f t="shared" si="235"/>
        <v>136.49000000000524</v>
      </c>
      <c r="AV492" s="428">
        <f t="shared" si="236"/>
        <v>159.35999999999331</v>
      </c>
      <c r="AW492" s="428">
        <f t="shared" si="237"/>
        <v>143.5399999999936</v>
      </c>
      <c r="AX492" s="428">
        <f t="shared" si="238"/>
        <v>158.4600000000064</v>
      </c>
    </row>
    <row r="493">
      <c r="A493" s="413">
        <v>488</v>
      </c>
      <c r="B493" s="290" cm="1">
        <f t="array" ref="B493">IF(Parameters!$C$55="No",IF($A493&lt;=Parameters!$D$23,Parameters!$C$23*$A493,IF($A493&lt;=Parameters!$D$24,Parameters!$C$23*Parameters!$D$23+Parameters!$C$24*($A493-Parameters!$D$23),IF($A493&lt;=Parameters!$D$25,Parameters!$C$23*Parameters!$D$23+Parameters!$C$24*(Parameters!$D$24-Parameters!$D$23)+Parameters!$C$25*($A493-Parameters!$D$24),Parameters!$C$23*Parameters!$D$23+Parameters!$C$24*(Parameters!$D$24-Parameters!$D$23)+Parameters!$C$25*(Parameters!$D$25-Parameters!$D$24)+Parameters!$C$26*($A493-Parameters!$D$25)))),_xlfn.IFS($A493&lt;=Parameters!$D$23,Parameters!$C$23*$A493,$A493&lt;=Parameters!$D$24,Parameters!$C$24*$A493,$A493&lt;=Parameters!$D$25,Parameters!$C$25*$A493,$A493&gt;Parameters!$D$25,Parameters!$C$26*$A493))</f>
        <v>53011.12</v>
      </c>
      <c r="C493" s="290">
        <f t="shared" si="239"/>
        <v>108.62934426229509</v>
      </c>
      <c r="D493" s="290" cm="1">
        <f t="array" ref="D493">IF(Parameters!$C$55="No",IF($A493&lt;=Parameters!$D$28,Parameters!$C$28*$A493,IF($A493&lt;=Parameters!$D$29,Parameters!$C$28*Parameters!$D$28+Parameters!$C$29*($A493-Parameters!$D$28),IF($A493&lt;=Parameters!$D$30,Parameters!$C$28*Parameters!$D$28+Parameters!$C$29*(Parameters!$D$29-Parameters!$D$28)+Parameters!$C$30*($A493-Parameters!$D$29),Parameters!$C$28*Parameters!$D$28+Parameters!$C$29*(Parameters!$D$29-Parameters!$D$28)+Parameters!$C$30*(Parameters!$D$30-Parameters!$D$29)+Parameters!$C$31*($A493-Parameters!$D$30)))),_xlfn.IFS($A493&lt;=Parameters!$D$28,Parameters!$C$28*$A493,$A493&lt;=Parameters!$D$29,Parameters!$C$29*$A493,$A493&lt;=Parameters!$D$30,Parameters!$C$30*$A493,$A493&gt;Parameters!$D$30,Parameters!$C$31*$A493))</f>
        <v>65252.18</v>
      </c>
      <c r="E493" s="290">
        <f t="shared" si="239"/>
        <v>133.71348360655739</v>
      </c>
      <c r="F493" s="290" cm="1">
        <f t="array" ref="F493">IF(Parameters!$C$55="No",IF($A493&lt;=Parameters!$D$34,Parameters!$C$34*$A493,IF($A493&lt;=Parameters!$D$35,Parameters!$C$34*Parameters!$D$34+Parameters!$C$35*($A493-Parameters!$D$34),IF($A493&lt;=Parameters!$D$36,Parameters!$C$34*Parameters!$D$34+Parameters!$C$35*(Parameters!$D$35-Parameters!$D$34)+Parameters!$C$36*($A493-Parameters!$D$35),Parameters!$C$34*Parameters!$D$34+Parameters!$C$35*(Parameters!$D$35-Parameters!$D$34)+Parameters!$C$36*(Parameters!$D$36-Parameters!$D$35)+Parameters!$C$37*($A493-Parameters!$D$36)))),_xlfn.IFS($A493&lt;=Parameters!$D$34,Parameters!$C$34*$A493,$A493&lt;=Parameters!$D$35,Parameters!$C$35*$A493,$A493&lt;=Parameters!$D$36,Parameters!$C$36*$A493,$A493&gt;Parameters!$D$36,Parameters!$C$37*$A493))</f>
        <v>66816.51999999999</v>
      </c>
      <c r="G493" s="290">
        <f t="shared" si="240"/>
        <v>136.91909836065571</v>
      </c>
      <c r="H493" s="290" cm="1">
        <f t="array" ref="H493">IF(Parameters!$C$55="No",IF($A493&lt;=Parameters!$D$39,Parameters!$C$39*$A493,IF($A493&lt;=Parameters!$D$40,Parameters!$C$39*Parameters!$D$39+Parameters!$C$40*($A493-Parameters!$D$39),IF($A493&lt;=Parameters!$D$41,Parameters!$C$39*Parameters!$D$39+Parameters!$C$40*(Parameters!$D$40-Parameters!$D$39)+Parameters!$C$41*($A493-Parameters!$D$40),Parameters!$C$39*Parameters!$D$39+Parameters!$C$40*(Parameters!$D$40-Parameters!$D$39)+Parameters!$C$41*(Parameters!$D$41-Parameters!$D$40)+Parameters!$C$42*($A493-Parameters!$D$41)))),_xlfn.IFS($A493&lt;=Parameters!$D$39,Parameters!$C$39*$A493,$A493&lt;=Parameters!$D$40,Parameters!$C$40*$A493,$A493&lt;=Parameters!$D$41,Parameters!$C$41*$A493,$A493&gt;Parameters!$D$41,Parameters!$C$42*$A493))</f>
        <v>71236.98000000001</v>
      </c>
      <c r="I493" s="290">
        <f t="shared" si="241"/>
        <v>145.97741803278691</v>
      </c>
      <c r="J493" s="290" cm="1">
        <f t="array" ref="J493">IF(Parameters!$D$55="No",IF($A493&lt;=Parameters!$F$23,Parameters!$E$23*$A493,IF($A493&lt;=Parameters!$F$24,Parameters!$E$23*Parameters!$F$23+Parameters!$E$24*($A493-Parameters!$F$23),IF($A493&lt;=Parameters!$F$25,Parameters!$E$23*Parameters!$F$23+Parameters!$E$24*(Parameters!$F$24-Parameters!$F$23)+Parameters!$E$25*($A493-Parameters!$F$24),Parameters!$E$23*Parameters!$F$23+Parameters!$E$24*(Parameters!$F$24-Parameters!$F$23)+Parameters!$E$25*(Parameters!$F$25-Parameters!$F$24)+Parameters!$E$26*($A493-Parameters!$F$25)))),_xlfn.IFS($A493&lt;=Parameters!$F$23,Parameters!$E$23*$A493,$A493&lt;=Parameters!$F$24,Parameters!$E$24*$A493,$A493&lt;=Parameters!$F$25,Parameters!$E$25*$A493,$A493&gt;Parameters!$F$25,Parameters!$E$26*$A493))</f>
        <v>53011.12</v>
      </c>
      <c r="K493" s="290">
        <f t="shared" si="217"/>
        <v>108.62934426229509</v>
      </c>
      <c r="L493" s="290" cm="1">
        <f t="array" ref="L493">IF(Parameters!$D$55="No",IF($A493&lt;=Parameters!$F$28,Parameters!$E$28*$A493,IF($A493&lt;=Parameters!$F$29,Parameters!$E$28*Parameters!$F$28+Parameters!$E$29*($A493-Parameters!$F$28),IF($A493&lt;=Parameters!$F$30,Parameters!$E$28*Parameters!$F$28+Parameters!$E$29*(Parameters!$F$29-Parameters!$F$28)+Parameters!$E$30*($A493-Parameters!$F$29),Parameters!$E$28*Parameters!$F$28+Parameters!$E$29*(Parameters!$F$29-Parameters!$F$28)+Parameters!$E$30*(Parameters!$F$30-Parameters!$F$29)+Parameters!$E$31*($A493-Parameters!$F$30)))),_xlfn.IFS($A493&lt;=Parameters!$F$28,Parameters!$E$28*$A493,$A493&lt;=Parameters!$F$29,Parameters!$E$29*$A493,$A493&lt;=Parameters!$F$30,Parameters!$E$30*$A493,$A493&gt;Parameters!$F$30,Parameters!$E$31*$A493))</f>
        <v>65252.18</v>
      </c>
      <c r="M493" s="290">
        <f t="shared" si="218"/>
        <v>133.71348360655739</v>
      </c>
      <c r="N493" s="290" cm="1">
        <f t="array" ref="N493">IF(Parameters!$D$55="No",IF($A493&lt;=Parameters!$F$34,Parameters!$E$34*$A493,IF($A493&lt;=Parameters!$F$35,Parameters!$E$34*Parameters!$F$34+Parameters!$E$35*($A493-Parameters!$F$34),IF($A493&lt;=Parameters!$F$36,Parameters!$E$34*Parameters!$F$34+Parameters!$E$35*(Parameters!$F$35-Parameters!$F$34)+Parameters!$E$36*($A493-Parameters!$F$35),Parameters!$E$34*Parameters!$F$34+Parameters!$E$35*(Parameters!$F$35-Parameters!$F$34)+Parameters!$E$36*(Parameters!$F$36-Parameters!$F$35)+Parameters!$E$37*($A493-Parameters!$F$36)))),_xlfn.IFS($A493&lt;=Parameters!$F$34,Parameters!$E$34*$A493,$A493&lt;=Parameters!$F$35,Parameters!$E$35*$A493,$A493&lt;=Parameters!$F$36,Parameters!$E$36*$A493,$A493&gt;Parameters!$F$36,Parameters!$E$37*$A493))</f>
        <v>66816.51999999999</v>
      </c>
      <c r="O493" s="290">
        <f t="shared" si="242"/>
        <v>136.91909836065571</v>
      </c>
      <c r="P493" s="290" cm="1">
        <f t="array" ref="P493">IF(Parameters!$D$55="No",IF($A493&lt;=Parameters!$F$39,Parameters!$E$39*$A493,IF($A493&lt;=Parameters!$F$40,Parameters!$E$39*Parameters!$F$39+Parameters!$E$40*($A493-Parameters!$F$39),IF($A493&lt;=Parameters!$F$41,Parameters!$E$39*Parameters!$F$39+Parameters!$E$40*(Parameters!$F$40-Parameters!$F$39)+Parameters!$E$41*($A493-Parameters!$F$40),Parameters!$E$39*Parameters!$F$39+Parameters!$E$40*(Parameters!$F$40-Parameters!$F$39)+Parameters!$E$41*(Parameters!$F$41-Parameters!$F$40)+Parameters!$E$42*($A493-Parameters!$F$41)))),_xlfn.IFS($A493&lt;=Parameters!$F$39,Parameters!$E$39*$A493,$A493&lt;=Parameters!$F$40,Parameters!$E$40*$A493,$A493&lt;=Parameters!$F$41,Parameters!$E$41*$A493,$A493&gt;Parameters!$F$41,Parameters!$E$42*$A493))</f>
        <v>71236.98000000001</v>
      </c>
      <c r="Q493" s="290">
        <f t="shared" si="243"/>
        <v>145.97741803278691</v>
      </c>
      <c r="R493" s="290" cm="1">
        <f t="array" ref="R493">IF(Parameters!$E$55="No",IF($A493&lt;=Parameters!$H$23,Parameters!$G$23*$A493,IF($A493&lt;=Parameters!$H$24,Parameters!$G$23*Parameters!$H$23+Parameters!$G$24*($A493-Parameters!$H$23),IF($A493&lt;=Parameters!$H$25,Parameters!$G$23*Parameters!$H$23+Parameters!$G$24*(Parameters!$H$24-Parameters!$H$23)+Parameters!$G$25*($A493-Parameters!$H$24),Parameters!$G$23*Parameters!$H$23+Parameters!$G$24*(Parameters!$H$24-Parameters!$H$23)+Parameters!$G$25*(Parameters!$H$25-Parameters!$H$24)+Parameters!$G$26*($A493-Parameters!$H$25)))),_xlfn.IFS($A493&lt;=Parameters!$H$23,Parameters!$G$23*$A493,$A493&lt;=Parameters!$H$24,Parameters!$G$24*$A493,$A493&lt;=Parameters!$H$25,Parameters!$G$25*$A493,$A493&gt;Parameters!$H$25,Parameters!$G$26*$A493))</f>
        <v>53011.12</v>
      </c>
      <c r="S493" s="290">
        <f t="shared" si="219"/>
        <v>108.62934426229509</v>
      </c>
      <c r="T493" s="290" cm="1">
        <f t="array" ref="T493">IF(Parameters!$E$55="No",IF($A493&lt;=Parameters!$H$28,Parameters!$G$28*$A493,IF($A493&lt;=Parameters!$H$29,Parameters!$G$28*Parameters!$H$28+Parameters!$G$29*($A493-Parameters!$H$28),IF($A493&lt;=Parameters!$H$30,Parameters!$G$28*Parameters!$H$28+Parameters!$G$29*(Parameters!$H$29-Parameters!$H$28)+Parameters!$G$30*($A493-Parameters!$H$29),Parameters!$G$28*Parameters!$H$28+Parameters!$G$29*(Parameters!$H$29-Parameters!$H$28)+Parameters!$G$30*(Parameters!$H$30-Parameters!$H$29)+Parameters!$G$31*($A493-Parameters!$H$30)))),_xlfn.IFS($A493&lt;=Parameters!$H$28,Parameters!$G$28*$A493,$A493&lt;=Parameters!$H$29,Parameters!$G$29*$A493,$A493&lt;=Parameters!$H$30,Parameters!$G$30*$A493,$A493&gt;Parameters!$H$30,Parameters!$G$31*$A493))</f>
        <v>65252.18</v>
      </c>
      <c r="U493" s="290">
        <f t="shared" si="220"/>
        <v>133.71348360655739</v>
      </c>
      <c r="V493" s="290" cm="1">
        <f t="array" ref="V493">IF(Parameters!$E$55="No",IF($A493&lt;=Parameters!$H$34,Parameters!$G$34*$A493,IF($A493&lt;=Parameters!$H$35,Parameters!$G$34*Parameters!$H$34+Parameters!$G$35*($A493-Parameters!$H$34),IF($A493&lt;=Parameters!$H$36,Parameters!$G$34*Parameters!$H$34+Parameters!$G$35*(Parameters!$H$35-Parameters!$H$34)+Parameters!$G$36*($A493-Parameters!$H$35),Parameters!$G$34*Parameters!$H$34+Parameters!$G$35*(Parameters!$H$35-Parameters!$H$34)+Parameters!$G$36*(Parameters!$H$36-Parameters!$H$35)+Parameters!$G$37*($A493-Parameters!$H$36)))),_xlfn.IFS($A493&lt;=Parameters!$H$34,Parameters!$G$34*$A493,$A493&lt;=Parameters!$H$35,Parameters!$G$35*$A493,$A493&lt;=Parameters!$H$36,Parameters!$G$36*$A493,$A493&gt;Parameters!$H$36,Parameters!$G$37*$A493))</f>
        <v>66816.51999999999</v>
      </c>
      <c r="W493" s="290">
        <f t="shared" si="244"/>
        <v>136.91909836065571</v>
      </c>
      <c r="X493" s="290" cm="1">
        <f t="array" ref="X493">IF(Parameters!$E$55="No",IF($A493&lt;=Parameters!$H$39,Parameters!$G$39*$A493,IF($A493&lt;=Parameters!$H$40,Parameters!$G$39*Parameters!$H$39+Parameters!$G$40*($A493-Parameters!$H$39),IF($A493&lt;=Parameters!$H$41,Parameters!$G$39*Parameters!$H$39+Parameters!$G$40*(Parameters!$H$40-Parameters!$H$39)+Parameters!$G$41*($A493-Parameters!$H$40),Parameters!$G$39*Parameters!$H$39+Parameters!$G$40*(Parameters!$H$40-Parameters!$H$39)+Parameters!$G$41*(Parameters!$H$41-Parameters!$H$40)+Parameters!$G$42*($A493-Parameters!$H$41)))),_xlfn.IFS($A493&lt;=Parameters!$H$39,Parameters!$G$39*$A493,$A493&lt;=Parameters!$H$40,Parameters!$G$40*$A493,$A493&lt;=Parameters!$H$41,Parameters!$G$41*$A493,$A493&gt;Parameters!$H$41,Parameters!$G$42*$A493))</f>
        <v>71236.98000000001</v>
      </c>
      <c r="Y493" s="290">
        <f t="shared" si="245"/>
        <v>145.97741803278691</v>
      </c>
      <c r="Z493" s="290" cm="1">
        <f t="array" ref="Z493">IF(Parameters!$F$55="No",IF($A493&lt;=Parameters!$J$23,Parameters!$I$23*$A493,IF($A493&lt;=Parameters!$J$24,Parameters!$I$23*Parameters!$J$23+Parameters!$I$24*($A493-Parameters!$J$23),IF($A493&lt;=Parameters!$J$25,Parameters!$I$23*Parameters!$J$23+Parameters!$I$24*(Parameters!$J$24-Parameters!$J$23)+Parameters!$I$25*($A493-Parameters!$J$24),Parameters!$I$23*Parameters!$J$23+Parameters!$I$24*(Parameters!$J$24-Parameters!$J$23)+Parameters!$I$25*(Parameters!$J$25-Parameters!$J$24)+Parameters!$I$26*($A493-Parameters!$J$25)))),_xlfn.IFS($A493&lt;=Parameters!$J$23,Parameters!$I$23*$A493,$A493&lt;=Parameters!$J$24,Parameters!$I$24*$A493,$A493&lt;=Parameters!$J$25,Parameters!$I$25*$A493,$A493&gt;Parameters!$J$25,Parameters!$I$26*$A493))</f>
        <v>53011.12</v>
      </c>
      <c r="AA493" s="290">
        <f t="shared" si="221"/>
        <v>108.62934426229509</v>
      </c>
      <c r="AB493" s="290" cm="1">
        <f t="array" ref="AB493">IF(Parameters!$F$55="No",IF($A493&lt;=Parameters!$J$28,Parameters!$I$28*$A493,IF($A493&lt;=Parameters!$J$29,Parameters!$I$28*Parameters!$J$28+Parameters!$I$29*($A493-Parameters!$J$28),IF($A493&lt;=Parameters!$J$30,Parameters!$I$28*Parameters!$J$28+Parameters!$I$29*(Parameters!$J$29-Parameters!$J$28)+Parameters!$I$30*($A493-Parameters!$J$29),Parameters!$I$28*Parameters!$J$28+Parameters!$I$29*(Parameters!$J$29-Parameters!$J$28)+Parameters!$I$30*(Parameters!$J$30-Parameters!$J$29)+Parameters!$I$31*($A493-Parameters!$J$30)))),_xlfn.IFS($A493&lt;=Parameters!$J$28,Parameters!$I$28*$A493,$A493&lt;=Parameters!$J$29,Parameters!$I$29*$A493,$A493&lt;=Parameters!$J$30,Parameters!$I$30*$A493,$A493&gt;Parameters!$J$30,Parameters!$I$31*$A493))</f>
        <v>65252.18</v>
      </c>
      <c r="AC493" s="290">
        <f t="shared" si="222"/>
        <v>133.71348360655739</v>
      </c>
      <c r="AD493" s="290" cm="1">
        <f t="array" ref="AD493">IF(Parameters!$F$55="No",IF($A493&lt;=Parameters!$J$34,Parameters!$I$34*$A493,IF($A493&lt;=Parameters!$J$35,Parameters!$I$34*Parameters!$J$34+Parameters!$I$35*($A493-Parameters!$J$34),IF($A493&lt;=Parameters!$J$36,Parameters!$I$34*Parameters!$J$34+Parameters!$I$35*(Parameters!$J$35-Parameters!$J$34)+Parameters!$I$36*($A493-Parameters!$J$35),Parameters!$I$34*Parameters!$J$34+Parameters!$I$35*(Parameters!$J$35-Parameters!$J$34)+Parameters!$I$36*(Parameters!$J$36-Parameters!$J$35)+Parameters!$I$37*($A493-Parameters!$J$36)))),_xlfn.IFS($A493&lt;=Parameters!$J$34,Parameters!$I$34*$A493,$A493&lt;=Parameters!$J$35,Parameters!$I$35*$A493,$A493&lt;=Parameters!$J$36,Parameters!$I$36*$A493,$A493&gt;Parameters!$J$36,Parameters!$I$37*$A493))</f>
        <v>66816.51999999999</v>
      </c>
      <c r="AE493" s="290">
        <f t="shared" si="246"/>
        <v>136.91909836065571</v>
      </c>
      <c r="AF493" s="290" cm="1">
        <f t="array" ref="AF493">IF(Parameters!$F$55="No",IF($A493&lt;=Parameters!$J$39,Parameters!$I$39*$A493,IF($A493&lt;=Parameters!$J$40,Parameters!$I$39*Parameters!$J$39+Parameters!$I$40*($A493-Parameters!$J$39),IF($A493&lt;=Parameters!$J$41,Parameters!$I$39*Parameters!$J$39+Parameters!$I$40*(Parameters!$J$40-Parameters!$J$39)+Parameters!$I$41*($A493-Parameters!$J$40),Parameters!$I$39*Parameters!$J$39+Parameters!$I$40*(Parameters!$J$40-Parameters!$J$39)+Parameters!$I$41*(Parameters!$J$41-Parameters!$J$40)+Parameters!$I$42*($A493-Parameters!$J$41)))),_xlfn.IFS($A493&lt;=Parameters!$J$39,Parameters!$I$39*$A493,$A493&lt;=Parameters!$J$40,Parameters!$I$40*$A493,$A493&lt;=Parameters!$J$41,Parameters!$I$41*$A493,$A493&gt;Parameters!$J$41,Parameters!$I$42*$A493))</f>
        <v>71236.98000000001</v>
      </c>
      <c r="AG493" s="290">
        <f t="shared" si="247"/>
        <v>145.97741803278691</v>
      </c>
      <c r="AI493" s="428">
        <f t="shared" si="223"/>
        <v>136.48999999999796</v>
      </c>
      <c r="AJ493" s="428">
        <f t="shared" si="224"/>
        <v>159.36000000000058</v>
      </c>
      <c r="AK493" s="428">
        <f t="shared" si="225"/>
        <v>143.5399999999936</v>
      </c>
      <c r="AL493" s="428">
        <f t="shared" si="226"/>
        <v>158.4600000000064</v>
      </c>
      <c r="AM493" s="428">
        <f t="shared" si="227"/>
        <v>136.48999999999796</v>
      </c>
      <c r="AN493" s="428">
        <f t="shared" si="228"/>
        <v>159.36000000000058</v>
      </c>
      <c r="AO493" s="428">
        <f t="shared" si="229"/>
        <v>143.5399999999936</v>
      </c>
      <c r="AP493" s="428">
        <f t="shared" si="230"/>
        <v>158.4600000000064</v>
      </c>
      <c r="AQ493" s="428">
        <f t="shared" si="231"/>
        <v>136.48999999999796</v>
      </c>
      <c r="AR493" s="428">
        <f t="shared" si="232"/>
        <v>159.36000000000058</v>
      </c>
      <c r="AS493" s="428">
        <f t="shared" si="233"/>
        <v>143.5399999999936</v>
      </c>
      <c r="AT493" s="428">
        <f t="shared" si="234"/>
        <v>158.4600000000064</v>
      </c>
      <c r="AU493" s="428">
        <f t="shared" si="235"/>
        <v>136.48999999999796</v>
      </c>
      <c r="AV493" s="428">
        <f t="shared" si="236"/>
        <v>159.36000000000058</v>
      </c>
      <c r="AW493" s="428">
        <f t="shared" si="237"/>
        <v>143.5399999999936</v>
      </c>
      <c r="AX493" s="428">
        <f t="shared" si="238"/>
        <v>158.4600000000064</v>
      </c>
    </row>
    <row r="494">
      <c r="A494" s="413">
        <v>489</v>
      </c>
      <c r="B494" s="290" cm="1">
        <f t="array" ref="B494">IF(Parameters!$C$55="No",IF($A494&lt;=Parameters!$D$23,Parameters!$C$23*$A494,IF($A494&lt;=Parameters!$D$24,Parameters!$C$23*Parameters!$D$23+Parameters!$C$24*($A494-Parameters!$D$23),IF($A494&lt;=Parameters!$D$25,Parameters!$C$23*Parameters!$D$23+Parameters!$C$24*(Parameters!$D$24-Parameters!$D$23)+Parameters!$C$25*($A494-Parameters!$D$24),Parameters!$C$23*Parameters!$D$23+Parameters!$C$24*(Parameters!$D$24-Parameters!$D$23)+Parameters!$C$25*(Parameters!$D$25-Parameters!$D$24)+Parameters!$C$26*($A494-Parameters!$D$25)))),_xlfn.IFS($A494&lt;=Parameters!$D$23,Parameters!$C$23*$A494,$A494&lt;=Parameters!$D$24,Parameters!$C$24*$A494,$A494&lt;=Parameters!$D$25,Parameters!$C$25*$A494,$A494&gt;Parameters!$D$25,Parameters!$C$26*$A494))</f>
        <v>53147.61</v>
      </c>
      <c r="C494" s="290">
        <f t="shared" si="239"/>
        <v>108.68631901840492</v>
      </c>
      <c r="D494" s="290" cm="1">
        <f t="array" ref="D494">IF(Parameters!$C$55="No",IF($A494&lt;=Parameters!$D$28,Parameters!$C$28*$A494,IF($A494&lt;=Parameters!$D$29,Parameters!$C$28*Parameters!$D$28+Parameters!$C$29*($A494-Parameters!$D$28),IF($A494&lt;=Parameters!$D$30,Parameters!$C$28*Parameters!$D$28+Parameters!$C$29*(Parameters!$D$29-Parameters!$D$28)+Parameters!$C$30*($A494-Parameters!$D$29),Parameters!$C$28*Parameters!$D$28+Parameters!$C$29*(Parameters!$D$29-Parameters!$D$28)+Parameters!$C$30*(Parameters!$D$30-Parameters!$D$29)+Parameters!$C$31*($A494-Parameters!$D$30)))),_xlfn.IFS($A494&lt;=Parameters!$D$28,Parameters!$C$28*$A494,$A494&lt;=Parameters!$D$29,Parameters!$C$29*$A494,$A494&lt;=Parameters!$D$30,Parameters!$C$30*$A494,$A494&gt;Parameters!$D$30,Parameters!$C$31*$A494))</f>
        <v>65411.54</v>
      </c>
      <c r="E494" s="290">
        <f t="shared" si="239"/>
        <v>133.76593047034766</v>
      </c>
      <c r="F494" s="290" cm="1">
        <f t="array" ref="F494">IF(Parameters!$C$55="No",IF($A494&lt;=Parameters!$D$34,Parameters!$C$34*$A494,IF($A494&lt;=Parameters!$D$35,Parameters!$C$34*Parameters!$D$34+Parameters!$C$35*($A494-Parameters!$D$34),IF($A494&lt;=Parameters!$D$36,Parameters!$C$34*Parameters!$D$34+Parameters!$C$35*(Parameters!$D$35-Parameters!$D$34)+Parameters!$C$36*($A494-Parameters!$D$35),Parameters!$C$34*Parameters!$D$34+Parameters!$C$35*(Parameters!$D$35-Parameters!$D$34)+Parameters!$C$36*(Parameters!$D$36-Parameters!$D$35)+Parameters!$C$37*($A494-Parameters!$D$36)))),_xlfn.IFS($A494&lt;=Parameters!$D$34,Parameters!$C$34*$A494,$A494&lt;=Parameters!$D$35,Parameters!$C$35*$A494,$A494&lt;=Parameters!$D$36,Parameters!$C$36*$A494,$A494&gt;Parameters!$D$36,Parameters!$C$37*$A494))</f>
        <v>66960.06</v>
      </c>
      <c r="G494" s="290">
        <f t="shared" si="240"/>
        <v>136.93263803680981</v>
      </c>
      <c r="H494" s="290" cm="1">
        <f t="array" ref="H494">IF(Parameters!$C$55="No",IF($A494&lt;=Parameters!$D$39,Parameters!$C$39*$A494,IF($A494&lt;=Parameters!$D$40,Parameters!$C$39*Parameters!$D$39+Parameters!$C$40*($A494-Parameters!$D$39),IF($A494&lt;=Parameters!$D$41,Parameters!$C$39*Parameters!$D$39+Parameters!$C$40*(Parameters!$D$40-Parameters!$D$39)+Parameters!$C$41*($A494-Parameters!$D$40),Parameters!$C$39*Parameters!$D$39+Parameters!$C$40*(Parameters!$D$40-Parameters!$D$39)+Parameters!$C$41*(Parameters!$D$41-Parameters!$D$40)+Parameters!$C$42*($A494-Parameters!$D$41)))),_xlfn.IFS($A494&lt;=Parameters!$D$39,Parameters!$C$39*$A494,$A494&lt;=Parameters!$D$40,Parameters!$C$40*$A494,$A494&lt;=Parameters!$D$41,Parameters!$C$41*$A494,$A494&gt;Parameters!$D$41,Parameters!$C$42*$A494))</f>
        <v>71395.44</v>
      </c>
      <c r="I494" s="290">
        <f t="shared" si="241"/>
        <v>146.00294478527607</v>
      </c>
      <c r="J494" s="290" cm="1">
        <f t="array" ref="J494">IF(Parameters!$D$55="No",IF($A494&lt;=Parameters!$F$23,Parameters!$E$23*$A494,IF($A494&lt;=Parameters!$F$24,Parameters!$E$23*Parameters!$F$23+Parameters!$E$24*($A494-Parameters!$F$23),IF($A494&lt;=Parameters!$F$25,Parameters!$E$23*Parameters!$F$23+Parameters!$E$24*(Parameters!$F$24-Parameters!$F$23)+Parameters!$E$25*($A494-Parameters!$F$24),Parameters!$E$23*Parameters!$F$23+Parameters!$E$24*(Parameters!$F$24-Parameters!$F$23)+Parameters!$E$25*(Parameters!$F$25-Parameters!$F$24)+Parameters!$E$26*($A494-Parameters!$F$25)))),_xlfn.IFS($A494&lt;=Parameters!$F$23,Parameters!$E$23*$A494,$A494&lt;=Parameters!$F$24,Parameters!$E$24*$A494,$A494&lt;=Parameters!$F$25,Parameters!$E$25*$A494,$A494&gt;Parameters!$F$25,Parameters!$E$26*$A494))</f>
        <v>53147.61</v>
      </c>
      <c r="K494" s="290">
        <f t="shared" si="217"/>
        <v>108.68631901840492</v>
      </c>
      <c r="L494" s="290" cm="1">
        <f t="array" ref="L494">IF(Parameters!$D$55="No",IF($A494&lt;=Parameters!$F$28,Parameters!$E$28*$A494,IF($A494&lt;=Parameters!$F$29,Parameters!$E$28*Parameters!$F$28+Parameters!$E$29*($A494-Parameters!$F$28),IF($A494&lt;=Parameters!$F$30,Parameters!$E$28*Parameters!$F$28+Parameters!$E$29*(Parameters!$F$29-Parameters!$F$28)+Parameters!$E$30*($A494-Parameters!$F$29),Parameters!$E$28*Parameters!$F$28+Parameters!$E$29*(Parameters!$F$29-Parameters!$F$28)+Parameters!$E$30*(Parameters!$F$30-Parameters!$F$29)+Parameters!$E$31*($A494-Parameters!$F$30)))),_xlfn.IFS($A494&lt;=Parameters!$F$28,Parameters!$E$28*$A494,$A494&lt;=Parameters!$F$29,Parameters!$E$29*$A494,$A494&lt;=Parameters!$F$30,Parameters!$E$30*$A494,$A494&gt;Parameters!$F$30,Parameters!$E$31*$A494))</f>
        <v>65411.54</v>
      </c>
      <c r="M494" s="290">
        <f t="shared" si="218"/>
        <v>133.76593047034766</v>
      </c>
      <c r="N494" s="290" cm="1">
        <f t="array" ref="N494">IF(Parameters!$D$55="No",IF($A494&lt;=Parameters!$F$34,Parameters!$E$34*$A494,IF($A494&lt;=Parameters!$F$35,Parameters!$E$34*Parameters!$F$34+Parameters!$E$35*($A494-Parameters!$F$34),IF($A494&lt;=Parameters!$F$36,Parameters!$E$34*Parameters!$F$34+Parameters!$E$35*(Parameters!$F$35-Parameters!$F$34)+Parameters!$E$36*($A494-Parameters!$F$35),Parameters!$E$34*Parameters!$F$34+Parameters!$E$35*(Parameters!$F$35-Parameters!$F$34)+Parameters!$E$36*(Parameters!$F$36-Parameters!$F$35)+Parameters!$E$37*($A494-Parameters!$F$36)))),_xlfn.IFS($A494&lt;=Parameters!$F$34,Parameters!$E$34*$A494,$A494&lt;=Parameters!$F$35,Parameters!$E$35*$A494,$A494&lt;=Parameters!$F$36,Parameters!$E$36*$A494,$A494&gt;Parameters!$F$36,Parameters!$E$37*$A494))</f>
        <v>66960.06</v>
      </c>
      <c r="O494" s="290">
        <f t="shared" si="242"/>
        <v>136.93263803680981</v>
      </c>
      <c r="P494" s="290" cm="1">
        <f t="array" ref="P494">IF(Parameters!$D$55="No",IF($A494&lt;=Parameters!$F$39,Parameters!$E$39*$A494,IF($A494&lt;=Parameters!$F$40,Parameters!$E$39*Parameters!$F$39+Parameters!$E$40*($A494-Parameters!$F$39),IF($A494&lt;=Parameters!$F$41,Parameters!$E$39*Parameters!$F$39+Parameters!$E$40*(Parameters!$F$40-Parameters!$F$39)+Parameters!$E$41*($A494-Parameters!$F$40),Parameters!$E$39*Parameters!$F$39+Parameters!$E$40*(Parameters!$F$40-Parameters!$F$39)+Parameters!$E$41*(Parameters!$F$41-Parameters!$F$40)+Parameters!$E$42*($A494-Parameters!$F$41)))),_xlfn.IFS($A494&lt;=Parameters!$F$39,Parameters!$E$39*$A494,$A494&lt;=Parameters!$F$40,Parameters!$E$40*$A494,$A494&lt;=Parameters!$F$41,Parameters!$E$41*$A494,$A494&gt;Parameters!$F$41,Parameters!$E$42*$A494))</f>
        <v>71395.44</v>
      </c>
      <c r="Q494" s="290">
        <f t="shared" si="243"/>
        <v>146.00294478527607</v>
      </c>
      <c r="R494" s="290" cm="1">
        <f t="array" ref="R494">IF(Parameters!$E$55="No",IF($A494&lt;=Parameters!$H$23,Parameters!$G$23*$A494,IF($A494&lt;=Parameters!$H$24,Parameters!$G$23*Parameters!$H$23+Parameters!$G$24*($A494-Parameters!$H$23),IF($A494&lt;=Parameters!$H$25,Parameters!$G$23*Parameters!$H$23+Parameters!$G$24*(Parameters!$H$24-Parameters!$H$23)+Parameters!$G$25*($A494-Parameters!$H$24),Parameters!$G$23*Parameters!$H$23+Parameters!$G$24*(Parameters!$H$24-Parameters!$H$23)+Parameters!$G$25*(Parameters!$H$25-Parameters!$H$24)+Parameters!$G$26*($A494-Parameters!$H$25)))),_xlfn.IFS($A494&lt;=Parameters!$H$23,Parameters!$G$23*$A494,$A494&lt;=Parameters!$H$24,Parameters!$G$24*$A494,$A494&lt;=Parameters!$H$25,Parameters!$G$25*$A494,$A494&gt;Parameters!$H$25,Parameters!$G$26*$A494))</f>
        <v>53147.61</v>
      </c>
      <c r="S494" s="290">
        <f t="shared" si="219"/>
        <v>108.68631901840492</v>
      </c>
      <c r="T494" s="290" cm="1">
        <f t="array" ref="T494">IF(Parameters!$E$55="No",IF($A494&lt;=Parameters!$H$28,Parameters!$G$28*$A494,IF($A494&lt;=Parameters!$H$29,Parameters!$G$28*Parameters!$H$28+Parameters!$G$29*($A494-Parameters!$H$28),IF($A494&lt;=Parameters!$H$30,Parameters!$G$28*Parameters!$H$28+Parameters!$G$29*(Parameters!$H$29-Parameters!$H$28)+Parameters!$G$30*($A494-Parameters!$H$29),Parameters!$G$28*Parameters!$H$28+Parameters!$G$29*(Parameters!$H$29-Parameters!$H$28)+Parameters!$G$30*(Parameters!$H$30-Parameters!$H$29)+Parameters!$G$31*($A494-Parameters!$H$30)))),_xlfn.IFS($A494&lt;=Parameters!$H$28,Parameters!$G$28*$A494,$A494&lt;=Parameters!$H$29,Parameters!$G$29*$A494,$A494&lt;=Parameters!$H$30,Parameters!$G$30*$A494,$A494&gt;Parameters!$H$30,Parameters!$G$31*$A494))</f>
        <v>65411.54</v>
      </c>
      <c r="U494" s="290">
        <f t="shared" si="220"/>
        <v>133.76593047034766</v>
      </c>
      <c r="V494" s="290" cm="1">
        <f t="array" ref="V494">IF(Parameters!$E$55="No",IF($A494&lt;=Parameters!$H$34,Parameters!$G$34*$A494,IF($A494&lt;=Parameters!$H$35,Parameters!$G$34*Parameters!$H$34+Parameters!$G$35*($A494-Parameters!$H$34),IF($A494&lt;=Parameters!$H$36,Parameters!$G$34*Parameters!$H$34+Parameters!$G$35*(Parameters!$H$35-Parameters!$H$34)+Parameters!$G$36*($A494-Parameters!$H$35),Parameters!$G$34*Parameters!$H$34+Parameters!$G$35*(Parameters!$H$35-Parameters!$H$34)+Parameters!$G$36*(Parameters!$H$36-Parameters!$H$35)+Parameters!$G$37*($A494-Parameters!$H$36)))),_xlfn.IFS($A494&lt;=Parameters!$H$34,Parameters!$G$34*$A494,$A494&lt;=Parameters!$H$35,Parameters!$G$35*$A494,$A494&lt;=Parameters!$H$36,Parameters!$G$36*$A494,$A494&gt;Parameters!$H$36,Parameters!$G$37*$A494))</f>
        <v>66960.06</v>
      </c>
      <c r="W494" s="290">
        <f t="shared" si="244"/>
        <v>136.93263803680981</v>
      </c>
      <c r="X494" s="290" cm="1">
        <f t="array" ref="X494">IF(Parameters!$E$55="No",IF($A494&lt;=Parameters!$H$39,Parameters!$G$39*$A494,IF($A494&lt;=Parameters!$H$40,Parameters!$G$39*Parameters!$H$39+Parameters!$G$40*($A494-Parameters!$H$39),IF($A494&lt;=Parameters!$H$41,Parameters!$G$39*Parameters!$H$39+Parameters!$G$40*(Parameters!$H$40-Parameters!$H$39)+Parameters!$G$41*($A494-Parameters!$H$40),Parameters!$G$39*Parameters!$H$39+Parameters!$G$40*(Parameters!$H$40-Parameters!$H$39)+Parameters!$G$41*(Parameters!$H$41-Parameters!$H$40)+Parameters!$G$42*($A494-Parameters!$H$41)))),_xlfn.IFS($A494&lt;=Parameters!$H$39,Parameters!$G$39*$A494,$A494&lt;=Parameters!$H$40,Parameters!$G$40*$A494,$A494&lt;=Parameters!$H$41,Parameters!$G$41*$A494,$A494&gt;Parameters!$H$41,Parameters!$G$42*$A494))</f>
        <v>71395.44</v>
      </c>
      <c r="Y494" s="290">
        <f t="shared" si="245"/>
        <v>146.00294478527607</v>
      </c>
      <c r="Z494" s="290" cm="1">
        <f t="array" ref="Z494">IF(Parameters!$F$55="No",IF($A494&lt;=Parameters!$J$23,Parameters!$I$23*$A494,IF($A494&lt;=Parameters!$J$24,Parameters!$I$23*Parameters!$J$23+Parameters!$I$24*($A494-Parameters!$J$23),IF($A494&lt;=Parameters!$J$25,Parameters!$I$23*Parameters!$J$23+Parameters!$I$24*(Parameters!$J$24-Parameters!$J$23)+Parameters!$I$25*($A494-Parameters!$J$24),Parameters!$I$23*Parameters!$J$23+Parameters!$I$24*(Parameters!$J$24-Parameters!$J$23)+Parameters!$I$25*(Parameters!$J$25-Parameters!$J$24)+Parameters!$I$26*($A494-Parameters!$J$25)))),_xlfn.IFS($A494&lt;=Parameters!$J$23,Parameters!$I$23*$A494,$A494&lt;=Parameters!$J$24,Parameters!$I$24*$A494,$A494&lt;=Parameters!$J$25,Parameters!$I$25*$A494,$A494&gt;Parameters!$J$25,Parameters!$I$26*$A494))</f>
        <v>53147.61</v>
      </c>
      <c r="AA494" s="290">
        <f t="shared" si="221"/>
        <v>108.68631901840492</v>
      </c>
      <c r="AB494" s="290" cm="1">
        <f t="array" ref="AB494">IF(Parameters!$F$55="No",IF($A494&lt;=Parameters!$J$28,Parameters!$I$28*$A494,IF($A494&lt;=Parameters!$J$29,Parameters!$I$28*Parameters!$J$28+Parameters!$I$29*($A494-Parameters!$J$28),IF($A494&lt;=Parameters!$J$30,Parameters!$I$28*Parameters!$J$28+Parameters!$I$29*(Parameters!$J$29-Parameters!$J$28)+Parameters!$I$30*($A494-Parameters!$J$29),Parameters!$I$28*Parameters!$J$28+Parameters!$I$29*(Parameters!$J$29-Parameters!$J$28)+Parameters!$I$30*(Parameters!$J$30-Parameters!$J$29)+Parameters!$I$31*($A494-Parameters!$J$30)))),_xlfn.IFS($A494&lt;=Parameters!$J$28,Parameters!$I$28*$A494,$A494&lt;=Parameters!$J$29,Parameters!$I$29*$A494,$A494&lt;=Parameters!$J$30,Parameters!$I$30*$A494,$A494&gt;Parameters!$J$30,Parameters!$I$31*$A494))</f>
        <v>65411.54</v>
      </c>
      <c r="AC494" s="290">
        <f t="shared" si="222"/>
        <v>133.76593047034766</v>
      </c>
      <c r="AD494" s="290" cm="1">
        <f t="array" ref="AD494">IF(Parameters!$F$55="No",IF($A494&lt;=Parameters!$J$34,Parameters!$I$34*$A494,IF($A494&lt;=Parameters!$J$35,Parameters!$I$34*Parameters!$J$34+Parameters!$I$35*($A494-Parameters!$J$34),IF($A494&lt;=Parameters!$J$36,Parameters!$I$34*Parameters!$J$34+Parameters!$I$35*(Parameters!$J$35-Parameters!$J$34)+Parameters!$I$36*($A494-Parameters!$J$35),Parameters!$I$34*Parameters!$J$34+Parameters!$I$35*(Parameters!$J$35-Parameters!$J$34)+Parameters!$I$36*(Parameters!$J$36-Parameters!$J$35)+Parameters!$I$37*($A494-Parameters!$J$36)))),_xlfn.IFS($A494&lt;=Parameters!$J$34,Parameters!$I$34*$A494,$A494&lt;=Parameters!$J$35,Parameters!$I$35*$A494,$A494&lt;=Parameters!$J$36,Parameters!$I$36*$A494,$A494&gt;Parameters!$J$36,Parameters!$I$37*$A494))</f>
        <v>66960.06</v>
      </c>
      <c r="AE494" s="290">
        <f t="shared" si="246"/>
        <v>136.93263803680981</v>
      </c>
      <c r="AF494" s="290" cm="1">
        <f t="array" ref="AF494">IF(Parameters!$F$55="No",IF($A494&lt;=Parameters!$J$39,Parameters!$I$39*$A494,IF($A494&lt;=Parameters!$J$40,Parameters!$I$39*Parameters!$J$39+Parameters!$I$40*($A494-Parameters!$J$39),IF($A494&lt;=Parameters!$J$41,Parameters!$I$39*Parameters!$J$39+Parameters!$I$40*(Parameters!$J$40-Parameters!$J$39)+Parameters!$I$41*($A494-Parameters!$J$40),Parameters!$I$39*Parameters!$J$39+Parameters!$I$40*(Parameters!$J$40-Parameters!$J$39)+Parameters!$I$41*(Parameters!$J$41-Parameters!$J$40)+Parameters!$I$42*($A494-Parameters!$J$41)))),_xlfn.IFS($A494&lt;=Parameters!$J$39,Parameters!$I$39*$A494,$A494&lt;=Parameters!$J$40,Parameters!$I$40*$A494,$A494&lt;=Parameters!$J$41,Parameters!$I$41*$A494,$A494&gt;Parameters!$J$41,Parameters!$I$42*$A494))</f>
        <v>71395.44</v>
      </c>
      <c r="AG494" s="290">
        <f t="shared" si="247"/>
        <v>146.00294478527607</v>
      </c>
      <c r="AI494" s="428">
        <f t="shared" si="223"/>
        <v>136.48999999999796</v>
      </c>
      <c r="AJ494" s="428">
        <f t="shared" si="224"/>
        <v>159.36000000000058</v>
      </c>
      <c r="AK494" s="428">
        <f t="shared" si="225"/>
        <v>143.54000000000815</v>
      </c>
      <c r="AL494" s="428">
        <f t="shared" si="226"/>
        <v>158.45999999999185</v>
      </c>
      <c r="AM494" s="428">
        <f t="shared" si="227"/>
        <v>136.48999999999796</v>
      </c>
      <c r="AN494" s="428">
        <f t="shared" si="228"/>
        <v>159.36000000000058</v>
      </c>
      <c r="AO494" s="428">
        <f t="shared" si="229"/>
        <v>143.54000000000815</v>
      </c>
      <c r="AP494" s="428">
        <f t="shared" si="230"/>
        <v>158.45999999999185</v>
      </c>
      <c r="AQ494" s="428">
        <f t="shared" si="231"/>
        <v>136.48999999999796</v>
      </c>
      <c r="AR494" s="428">
        <f t="shared" si="232"/>
        <v>159.36000000000058</v>
      </c>
      <c r="AS494" s="428">
        <f t="shared" si="233"/>
        <v>143.54000000000815</v>
      </c>
      <c r="AT494" s="428">
        <f t="shared" si="234"/>
        <v>158.45999999999185</v>
      </c>
      <c r="AU494" s="428">
        <f t="shared" si="235"/>
        <v>136.48999999999796</v>
      </c>
      <c r="AV494" s="428">
        <f t="shared" si="236"/>
        <v>159.36000000000058</v>
      </c>
      <c r="AW494" s="428">
        <f t="shared" si="237"/>
        <v>143.54000000000815</v>
      </c>
      <c r="AX494" s="428">
        <f t="shared" si="238"/>
        <v>158.45999999999185</v>
      </c>
    </row>
    <row r="495">
      <c r="A495" s="413">
        <v>490</v>
      </c>
      <c r="B495" s="290" cm="1">
        <f t="array" ref="B495">IF(Parameters!$C$55="No",IF($A495&lt;=Parameters!$D$23,Parameters!$C$23*$A495,IF($A495&lt;=Parameters!$D$24,Parameters!$C$23*Parameters!$D$23+Parameters!$C$24*($A495-Parameters!$D$23),IF($A495&lt;=Parameters!$D$25,Parameters!$C$23*Parameters!$D$23+Parameters!$C$24*(Parameters!$D$24-Parameters!$D$23)+Parameters!$C$25*($A495-Parameters!$D$24),Parameters!$C$23*Parameters!$D$23+Parameters!$C$24*(Parameters!$D$24-Parameters!$D$23)+Parameters!$C$25*(Parameters!$D$25-Parameters!$D$24)+Parameters!$C$26*($A495-Parameters!$D$25)))),_xlfn.IFS($A495&lt;=Parameters!$D$23,Parameters!$C$23*$A495,$A495&lt;=Parameters!$D$24,Parameters!$C$24*$A495,$A495&lt;=Parameters!$D$25,Parameters!$C$25*$A495,$A495&gt;Parameters!$D$25,Parameters!$C$26*$A495))</f>
        <v>53284.100000000006</v>
      </c>
      <c r="C495" s="290">
        <f t="shared" si="239"/>
        <v>108.74306122448981</v>
      </c>
      <c r="D495" s="290" cm="1">
        <f t="array" ref="D495">IF(Parameters!$C$55="No",IF($A495&lt;=Parameters!$D$28,Parameters!$C$28*$A495,IF($A495&lt;=Parameters!$D$29,Parameters!$C$28*Parameters!$D$28+Parameters!$C$29*($A495-Parameters!$D$28),IF($A495&lt;=Parameters!$D$30,Parameters!$C$28*Parameters!$D$28+Parameters!$C$29*(Parameters!$D$29-Parameters!$D$28)+Parameters!$C$30*($A495-Parameters!$D$29),Parameters!$C$28*Parameters!$D$28+Parameters!$C$29*(Parameters!$D$29-Parameters!$D$28)+Parameters!$C$30*(Parameters!$D$30-Parameters!$D$29)+Parameters!$C$31*($A495-Parameters!$D$30)))),_xlfn.IFS($A495&lt;=Parameters!$D$28,Parameters!$C$28*$A495,$A495&lt;=Parameters!$D$29,Parameters!$C$29*$A495,$A495&lt;=Parameters!$D$30,Parameters!$C$30*$A495,$A495&gt;Parameters!$D$30,Parameters!$C$31*$A495))</f>
        <v>65570.899999999994</v>
      </c>
      <c r="E495" s="290">
        <f t="shared" si="239"/>
        <v>133.81816326530611</v>
      </c>
      <c r="F495" s="290" cm="1">
        <f t="array" ref="F495">IF(Parameters!$C$55="No",IF($A495&lt;=Parameters!$D$34,Parameters!$C$34*$A495,IF($A495&lt;=Parameters!$D$35,Parameters!$C$34*Parameters!$D$34+Parameters!$C$35*($A495-Parameters!$D$34),IF($A495&lt;=Parameters!$D$36,Parameters!$C$34*Parameters!$D$34+Parameters!$C$35*(Parameters!$D$35-Parameters!$D$34)+Parameters!$C$36*($A495-Parameters!$D$35),Parameters!$C$34*Parameters!$D$34+Parameters!$C$35*(Parameters!$D$35-Parameters!$D$34)+Parameters!$C$36*(Parameters!$D$36-Parameters!$D$35)+Parameters!$C$37*($A495-Parameters!$D$36)))),_xlfn.IFS($A495&lt;=Parameters!$D$34,Parameters!$C$34*$A495,$A495&lt;=Parameters!$D$35,Parameters!$C$35*$A495,$A495&lt;=Parameters!$D$36,Parameters!$C$36*$A495,$A495&gt;Parameters!$D$36,Parameters!$C$37*$A495))</f>
        <v>67103.600000000006</v>
      </c>
      <c r="G495" s="290">
        <f t="shared" si="240"/>
        <v>136.94612244897959</v>
      </c>
      <c r="H495" s="290" cm="1">
        <f t="array" ref="H495">IF(Parameters!$C$55="No",IF($A495&lt;=Parameters!$D$39,Parameters!$C$39*$A495,IF($A495&lt;=Parameters!$D$40,Parameters!$C$39*Parameters!$D$39+Parameters!$C$40*($A495-Parameters!$D$39),IF($A495&lt;=Parameters!$D$41,Parameters!$C$39*Parameters!$D$39+Parameters!$C$40*(Parameters!$D$40-Parameters!$D$39)+Parameters!$C$41*($A495-Parameters!$D$40),Parameters!$C$39*Parameters!$D$39+Parameters!$C$40*(Parameters!$D$40-Parameters!$D$39)+Parameters!$C$41*(Parameters!$D$41-Parameters!$D$40)+Parameters!$C$42*($A495-Parameters!$D$41)))),_xlfn.IFS($A495&lt;=Parameters!$D$39,Parameters!$C$39*$A495,$A495&lt;=Parameters!$D$40,Parameters!$C$40*$A495,$A495&lt;=Parameters!$D$41,Parameters!$C$41*$A495,$A495&gt;Parameters!$D$41,Parameters!$C$42*$A495))</f>
        <v>71553.899999999994</v>
      </c>
      <c r="I495" s="290">
        <f t="shared" si="241"/>
        <v>146.02836734693875</v>
      </c>
      <c r="J495" s="290" cm="1">
        <f t="array" ref="J495">IF(Parameters!$D$55="No",IF($A495&lt;=Parameters!$F$23,Parameters!$E$23*$A495,IF($A495&lt;=Parameters!$F$24,Parameters!$E$23*Parameters!$F$23+Parameters!$E$24*($A495-Parameters!$F$23),IF($A495&lt;=Parameters!$F$25,Parameters!$E$23*Parameters!$F$23+Parameters!$E$24*(Parameters!$F$24-Parameters!$F$23)+Parameters!$E$25*($A495-Parameters!$F$24),Parameters!$E$23*Parameters!$F$23+Parameters!$E$24*(Parameters!$F$24-Parameters!$F$23)+Parameters!$E$25*(Parameters!$F$25-Parameters!$F$24)+Parameters!$E$26*($A495-Parameters!$F$25)))),_xlfn.IFS($A495&lt;=Parameters!$F$23,Parameters!$E$23*$A495,$A495&lt;=Parameters!$F$24,Parameters!$E$24*$A495,$A495&lt;=Parameters!$F$25,Parameters!$E$25*$A495,$A495&gt;Parameters!$F$25,Parameters!$E$26*$A495))</f>
        <v>53284.100000000006</v>
      </c>
      <c r="K495" s="290">
        <f t="shared" si="217"/>
        <v>108.74306122448981</v>
      </c>
      <c r="L495" s="290" cm="1">
        <f t="array" ref="L495">IF(Parameters!$D$55="No",IF($A495&lt;=Parameters!$F$28,Parameters!$E$28*$A495,IF($A495&lt;=Parameters!$F$29,Parameters!$E$28*Parameters!$F$28+Parameters!$E$29*($A495-Parameters!$F$28),IF($A495&lt;=Parameters!$F$30,Parameters!$E$28*Parameters!$F$28+Parameters!$E$29*(Parameters!$F$29-Parameters!$F$28)+Parameters!$E$30*($A495-Parameters!$F$29),Parameters!$E$28*Parameters!$F$28+Parameters!$E$29*(Parameters!$F$29-Parameters!$F$28)+Parameters!$E$30*(Parameters!$F$30-Parameters!$F$29)+Parameters!$E$31*($A495-Parameters!$F$30)))),_xlfn.IFS($A495&lt;=Parameters!$F$28,Parameters!$E$28*$A495,$A495&lt;=Parameters!$F$29,Parameters!$E$29*$A495,$A495&lt;=Parameters!$F$30,Parameters!$E$30*$A495,$A495&gt;Parameters!$F$30,Parameters!$E$31*$A495))</f>
        <v>65570.899999999994</v>
      </c>
      <c r="M495" s="290">
        <f t="shared" si="218"/>
        <v>133.81816326530611</v>
      </c>
      <c r="N495" s="290" cm="1">
        <f t="array" ref="N495">IF(Parameters!$D$55="No",IF($A495&lt;=Parameters!$F$34,Parameters!$E$34*$A495,IF($A495&lt;=Parameters!$F$35,Parameters!$E$34*Parameters!$F$34+Parameters!$E$35*($A495-Parameters!$F$34),IF($A495&lt;=Parameters!$F$36,Parameters!$E$34*Parameters!$F$34+Parameters!$E$35*(Parameters!$F$35-Parameters!$F$34)+Parameters!$E$36*($A495-Parameters!$F$35),Parameters!$E$34*Parameters!$F$34+Parameters!$E$35*(Parameters!$F$35-Parameters!$F$34)+Parameters!$E$36*(Parameters!$F$36-Parameters!$F$35)+Parameters!$E$37*($A495-Parameters!$F$36)))),_xlfn.IFS($A495&lt;=Parameters!$F$34,Parameters!$E$34*$A495,$A495&lt;=Parameters!$F$35,Parameters!$E$35*$A495,$A495&lt;=Parameters!$F$36,Parameters!$E$36*$A495,$A495&gt;Parameters!$F$36,Parameters!$E$37*$A495))</f>
        <v>67103.600000000006</v>
      </c>
      <c r="O495" s="290">
        <f t="shared" si="242"/>
        <v>136.94612244897959</v>
      </c>
      <c r="P495" s="290" cm="1">
        <f t="array" ref="P495">IF(Parameters!$D$55="No",IF($A495&lt;=Parameters!$F$39,Parameters!$E$39*$A495,IF($A495&lt;=Parameters!$F$40,Parameters!$E$39*Parameters!$F$39+Parameters!$E$40*($A495-Parameters!$F$39),IF($A495&lt;=Parameters!$F$41,Parameters!$E$39*Parameters!$F$39+Parameters!$E$40*(Parameters!$F$40-Parameters!$F$39)+Parameters!$E$41*($A495-Parameters!$F$40),Parameters!$E$39*Parameters!$F$39+Parameters!$E$40*(Parameters!$F$40-Parameters!$F$39)+Parameters!$E$41*(Parameters!$F$41-Parameters!$F$40)+Parameters!$E$42*($A495-Parameters!$F$41)))),_xlfn.IFS($A495&lt;=Parameters!$F$39,Parameters!$E$39*$A495,$A495&lt;=Parameters!$F$40,Parameters!$E$40*$A495,$A495&lt;=Parameters!$F$41,Parameters!$E$41*$A495,$A495&gt;Parameters!$F$41,Parameters!$E$42*$A495))</f>
        <v>71553.899999999994</v>
      </c>
      <c r="Q495" s="290">
        <f t="shared" si="243"/>
        <v>146.02836734693875</v>
      </c>
      <c r="R495" s="290" cm="1">
        <f t="array" ref="R495">IF(Parameters!$E$55="No",IF($A495&lt;=Parameters!$H$23,Parameters!$G$23*$A495,IF($A495&lt;=Parameters!$H$24,Parameters!$G$23*Parameters!$H$23+Parameters!$G$24*($A495-Parameters!$H$23),IF($A495&lt;=Parameters!$H$25,Parameters!$G$23*Parameters!$H$23+Parameters!$G$24*(Parameters!$H$24-Parameters!$H$23)+Parameters!$G$25*($A495-Parameters!$H$24),Parameters!$G$23*Parameters!$H$23+Parameters!$G$24*(Parameters!$H$24-Parameters!$H$23)+Parameters!$G$25*(Parameters!$H$25-Parameters!$H$24)+Parameters!$G$26*($A495-Parameters!$H$25)))),_xlfn.IFS($A495&lt;=Parameters!$H$23,Parameters!$G$23*$A495,$A495&lt;=Parameters!$H$24,Parameters!$G$24*$A495,$A495&lt;=Parameters!$H$25,Parameters!$G$25*$A495,$A495&gt;Parameters!$H$25,Parameters!$G$26*$A495))</f>
        <v>53284.100000000006</v>
      </c>
      <c r="S495" s="290">
        <f t="shared" si="219"/>
        <v>108.74306122448981</v>
      </c>
      <c r="T495" s="290" cm="1">
        <f t="array" ref="T495">IF(Parameters!$E$55="No",IF($A495&lt;=Parameters!$H$28,Parameters!$G$28*$A495,IF($A495&lt;=Parameters!$H$29,Parameters!$G$28*Parameters!$H$28+Parameters!$G$29*($A495-Parameters!$H$28),IF($A495&lt;=Parameters!$H$30,Parameters!$G$28*Parameters!$H$28+Parameters!$G$29*(Parameters!$H$29-Parameters!$H$28)+Parameters!$G$30*($A495-Parameters!$H$29),Parameters!$G$28*Parameters!$H$28+Parameters!$G$29*(Parameters!$H$29-Parameters!$H$28)+Parameters!$G$30*(Parameters!$H$30-Parameters!$H$29)+Parameters!$G$31*($A495-Parameters!$H$30)))),_xlfn.IFS($A495&lt;=Parameters!$H$28,Parameters!$G$28*$A495,$A495&lt;=Parameters!$H$29,Parameters!$G$29*$A495,$A495&lt;=Parameters!$H$30,Parameters!$G$30*$A495,$A495&gt;Parameters!$H$30,Parameters!$G$31*$A495))</f>
        <v>65570.899999999994</v>
      </c>
      <c r="U495" s="290">
        <f t="shared" si="220"/>
        <v>133.81816326530611</v>
      </c>
      <c r="V495" s="290" cm="1">
        <f t="array" ref="V495">IF(Parameters!$E$55="No",IF($A495&lt;=Parameters!$H$34,Parameters!$G$34*$A495,IF($A495&lt;=Parameters!$H$35,Parameters!$G$34*Parameters!$H$34+Parameters!$G$35*($A495-Parameters!$H$34),IF($A495&lt;=Parameters!$H$36,Parameters!$G$34*Parameters!$H$34+Parameters!$G$35*(Parameters!$H$35-Parameters!$H$34)+Parameters!$G$36*($A495-Parameters!$H$35),Parameters!$G$34*Parameters!$H$34+Parameters!$G$35*(Parameters!$H$35-Parameters!$H$34)+Parameters!$G$36*(Parameters!$H$36-Parameters!$H$35)+Parameters!$G$37*($A495-Parameters!$H$36)))),_xlfn.IFS($A495&lt;=Parameters!$H$34,Parameters!$G$34*$A495,$A495&lt;=Parameters!$H$35,Parameters!$G$35*$A495,$A495&lt;=Parameters!$H$36,Parameters!$G$36*$A495,$A495&gt;Parameters!$H$36,Parameters!$G$37*$A495))</f>
        <v>67103.600000000006</v>
      </c>
      <c r="W495" s="290">
        <f t="shared" si="244"/>
        <v>136.94612244897959</v>
      </c>
      <c r="X495" s="290" cm="1">
        <f t="array" ref="X495">IF(Parameters!$E$55="No",IF($A495&lt;=Parameters!$H$39,Parameters!$G$39*$A495,IF($A495&lt;=Parameters!$H$40,Parameters!$G$39*Parameters!$H$39+Parameters!$G$40*($A495-Parameters!$H$39),IF($A495&lt;=Parameters!$H$41,Parameters!$G$39*Parameters!$H$39+Parameters!$G$40*(Parameters!$H$40-Parameters!$H$39)+Parameters!$G$41*($A495-Parameters!$H$40),Parameters!$G$39*Parameters!$H$39+Parameters!$G$40*(Parameters!$H$40-Parameters!$H$39)+Parameters!$G$41*(Parameters!$H$41-Parameters!$H$40)+Parameters!$G$42*($A495-Parameters!$H$41)))),_xlfn.IFS($A495&lt;=Parameters!$H$39,Parameters!$G$39*$A495,$A495&lt;=Parameters!$H$40,Parameters!$G$40*$A495,$A495&lt;=Parameters!$H$41,Parameters!$G$41*$A495,$A495&gt;Parameters!$H$41,Parameters!$G$42*$A495))</f>
        <v>71553.899999999994</v>
      </c>
      <c r="Y495" s="290">
        <f t="shared" si="245"/>
        <v>146.02836734693875</v>
      </c>
      <c r="Z495" s="290" cm="1">
        <f t="array" ref="Z495">IF(Parameters!$F$55="No",IF($A495&lt;=Parameters!$J$23,Parameters!$I$23*$A495,IF($A495&lt;=Parameters!$J$24,Parameters!$I$23*Parameters!$J$23+Parameters!$I$24*($A495-Parameters!$J$23),IF($A495&lt;=Parameters!$J$25,Parameters!$I$23*Parameters!$J$23+Parameters!$I$24*(Parameters!$J$24-Parameters!$J$23)+Parameters!$I$25*($A495-Parameters!$J$24),Parameters!$I$23*Parameters!$J$23+Parameters!$I$24*(Parameters!$J$24-Parameters!$J$23)+Parameters!$I$25*(Parameters!$J$25-Parameters!$J$24)+Parameters!$I$26*($A495-Parameters!$J$25)))),_xlfn.IFS($A495&lt;=Parameters!$J$23,Parameters!$I$23*$A495,$A495&lt;=Parameters!$J$24,Parameters!$I$24*$A495,$A495&lt;=Parameters!$J$25,Parameters!$I$25*$A495,$A495&gt;Parameters!$J$25,Parameters!$I$26*$A495))</f>
        <v>53284.100000000006</v>
      </c>
      <c r="AA495" s="290">
        <f t="shared" si="221"/>
        <v>108.74306122448981</v>
      </c>
      <c r="AB495" s="290" cm="1">
        <f t="array" ref="AB495">IF(Parameters!$F$55="No",IF($A495&lt;=Parameters!$J$28,Parameters!$I$28*$A495,IF($A495&lt;=Parameters!$J$29,Parameters!$I$28*Parameters!$J$28+Parameters!$I$29*($A495-Parameters!$J$28),IF($A495&lt;=Parameters!$J$30,Parameters!$I$28*Parameters!$J$28+Parameters!$I$29*(Parameters!$J$29-Parameters!$J$28)+Parameters!$I$30*($A495-Parameters!$J$29),Parameters!$I$28*Parameters!$J$28+Parameters!$I$29*(Parameters!$J$29-Parameters!$J$28)+Parameters!$I$30*(Parameters!$J$30-Parameters!$J$29)+Parameters!$I$31*($A495-Parameters!$J$30)))),_xlfn.IFS($A495&lt;=Parameters!$J$28,Parameters!$I$28*$A495,$A495&lt;=Parameters!$J$29,Parameters!$I$29*$A495,$A495&lt;=Parameters!$J$30,Parameters!$I$30*$A495,$A495&gt;Parameters!$J$30,Parameters!$I$31*$A495))</f>
        <v>65570.899999999994</v>
      </c>
      <c r="AC495" s="290">
        <f t="shared" si="222"/>
        <v>133.81816326530611</v>
      </c>
      <c r="AD495" s="290" cm="1">
        <f t="array" ref="AD495">IF(Parameters!$F$55="No",IF($A495&lt;=Parameters!$J$34,Parameters!$I$34*$A495,IF($A495&lt;=Parameters!$J$35,Parameters!$I$34*Parameters!$J$34+Parameters!$I$35*($A495-Parameters!$J$34),IF($A495&lt;=Parameters!$J$36,Parameters!$I$34*Parameters!$J$34+Parameters!$I$35*(Parameters!$J$35-Parameters!$J$34)+Parameters!$I$36*($A495-Parameters!$J$35),Parameters!$I$34*Parameters!$J$34+Parameters!$I$35*(Parameters!$J$35-Parameters!$J$34)+Parameters!$I$36*(Parameters!$J$36-Parameters!$J$35)+Parameters!$I$37*($A495-Parameters!$J$36)))),_xlfn.IFS($A495&lt;=Parameters!$J$34,Parameters!$I$34*$A495,$A495&lt;=Parameters!$J$35,Parameters!$I$35*$A495,$A495&lt;=Parameters!$J$36,Parameters!$I$36*$A495,$A495&gt;Parameters!$J$36,Parameters!$I$37*$A495))</f>
        <v>67103.600000000006</v>
      </c>
      <c r="AE495" s="290">
        <f t="shared" si="246"/>
        <v>136.94612244897959</v>
      </c>
      <c r="AF495" s="290" cm="1">
        <f t="array" ref="AF495">IF(Parameters!$F$55="No",IF($A495&lt;=Parameters!$J$39,Parameters!$I$39*$A495,IF($A495&lt;=Parameters!$J$40,Parameters!$I$39*Parameters!$J$39+Parameters!$I$40*($A495-Parameters!$J$39),IF($A495&lt;=Parameters!$J$41,Parameters!$I$39*Parameters!$J$39+Parameters!$I$40*(Parameters!$J$40-Parameters!$J$39)+Parameters!$I$41*($A495-Parameters!$J$40),Parameters!$I$39*Parameters!$J$39+Parameters!$I$40*(Parameters!$J$40-Parameters!$J$39)+Parameters!$I$41*(Parameters!$J$41-Parameters!$J$40)+Parameters!$I$42*($A495-Parameters!$J$41)))),_xlfn.IFS($A495&lt;=Parameters!$J$39,Parameters!$I$39*$A495,$A495&lt;=Parameters!$J$40,Parameters!$I$40*$A495,$A495&lt;=Parameters!$J$41,Parameters!$I$41*$A495,$A495&gt;Parameters!$J$41,Parameters!$I$42*$A495))</f>
        <v>71553.899999999994</v>
      </c>
      <c r="AG495" s="290">
        <f t="shared" si="247"/>
        <v>146.02836734693875</v>
      </c>
      <c r="AI495" s="428">
        <f t="shared" si="223"/>
        <v>136.49000000000524</v>
      </c>
      <c r="AJ495" s="428">
        <f t="shared" si="224"/>
        <v>159.35999999999331</v>
      </c>
      <c r="AK495" s="428">
        <f t="shared" si="225"/>
        <v>143.54000000000815</v>
      </c>
      <c r="AL495" s="428">
        <f t="shared" si="226"/>
        <v>158.45999999999185</v>
      </c>
      <c r="AM495" s="428">
        <f t="shared" si="227"/>
        <v>136.49000000000524</v>
      </c>
      <c r="AN495" s="428">
        <f t="shared" si="228"/>
        <v>159.35999999999331</v>
      </c>
      <c r="AO495" s="428">
        <f t="shared" si="229"/>
        <v>143.54000000000815</v>
      </c>
      <c r="AP495" s="428">
        <f t="shared" si="230"/>
        <v>158.45999999999185</v>
      </c>
      <c r="AQ495" s="428">
        <f t="shared" si="231"/>
        <v>136.49000000000524</v>
      </c>
      <c r="AR495" s="428">
        <f t="shared" si="232"/>
        <v>159.35999999999331</v>
      </c>
      <c r="AS495" s="428">
        <f t="shared" si="233"/>
        <v>143.54000000000815</v>
      </c>
      <c r="AT495" s="428">
        <f t="shared" si="234"/>
        <v>158.45999999999185</v>
      </c>
      <c r="AU495" s="428">
        <f t="shared" si="235"/>
        <v>136.49000000000524</v>
      </c>
      <c r="AV495" s="428">
        <f t="shared" si="236"/>
        <v>159.35999999999331</v>
      </c>
      <c r="AW495" s="428">
        <f t="shared" si="237"/>
        <v>143.54000000000815</v>
      </c>
      <c r="AX495" s="428">
        <f t="shared" si="238"/>
        <v>158.45999999999185</v>
      </c>
    </row>
    <row r="496">
      <c r="A496" s="413">
        <v>491</v>
      </c>
      <c r="B496" s="290" cm="1">
        <f t="array" ref="B496">IF(Parameters!$C$55="No",IF($A496&lt;=Parameters!$D$23,Parameters!$C$23*$A496,IF($A496&lt;=Parameters!$D$24,Parameters!$C$23*Parameters!$D$23+Parameters!$C$24*($A496-Parameters!$D$23),IF($A496&lt;=Parameters!$D$25,Parameters!$C$23*Parameters!$D$23+Parameters!$C$24*(Parameters!$D$24-Parameters!$D$23)+Parameters!$C$25*($A496-Parameters!$D$24),Parameters!$C$23*Parameters!$D$23+Parameters!$C$24*(Parameters!$D$24-Parameters!$D$23)+Parameters!$C$25*(Parameters!$D$25-Parameters!$D$24)+Parameters!$C$26*($A496-Parameters!$D$25)))),_xlfn.IFS($A496&lt;=Parameters!$D$23,Parameters!$C$23*$A496,$A496&lt;=Parameters!$D$24,Parameters!$C$24*$A496,$A496&lt;=Parameters!$D$25,Parameters!$C$25*$A496,$A496&gt;Parameters!$D$25,Parameters!$C$26*$A496))</f>
        <v>53420.59</v>
      </c>
      <c r="C496" s="290">
        <f t="shared" si="239"/>
        <v>108.79957230142566</v>
      </c>
      <c r="D496" s="290" cm="1">
        <f t="array" ref="D496">IF(Parameters!$C$55="No",IF($A496&lt;=Parameters!$D$28,Parameters!$C$28*$A496,IF($A496&lt;=Parameters!$D$29,Parameters!$C$28*Parameters!$D$28+Parameters!$C$29*($A496-Parameters!$D$28),IF($A496&lt;=Parameters!$D$30,Parameters!$C$28*Parameters!$D$28+Parameters!$C$29*(Parameters!$D$29-Parameters!$D$28)+Parameters!$C$30*($A496-Parameters!$D$29),Parameters!$C$28*Parameters!$D$28+Parameters!$C$29*(Parameters!$D$29-Parameters!$D$28)+Parameters!$C$30*(Parameters!$D$30-Parameters!$D$29)+Parameters!$C$31*($A496-Parameters!$D$30)))),_xlfn.IFS($A496&lt;=Parameters!$D$28,Parameters!$C$28*$A496,$A496&lt;=Parameters!$D$29,Parameters!$C$29*$A496,$A496&lt;=Parameters!$D$30,Parameters!$C$30*$A496,$A496&gt;Parameters!$D$30,Parameters!$C$31*$A496))</f>
        <v>65730.260000000009</v>
      </c>
      <c r="E496" s="290">
        <f t="shared" si="239"/>
        <v>133.87018329938903</v>
      </c>
      <c r="F496" s="290" cm="1">
        <f t="array" ref="F496">IF(Parameters!$C$55="No",IF($A496&lt;=Parameters!$D$34,Parameters!$C$34*$A496,IF($A496&lt;=Parameters!$D$35,Parameters!$C$34*Parameters!$D$34+Parameters!$C$35*($A496-Parameters!$D$34),IF($A496&lt;=Parameters!$D$36,Parameters!$C$34*Parameters!$D$34+Parameters!$C$35*(Parameters!$D$35-Parameters!$D$34)+Parameters!$C$36*($A496-Parameters!$D$35),Parameters!$C$34*Parameters!$D$34+Parameters!$C$35*(Parameters!$D$35-Parameters!$D$34)+Parameters!$C$36*(Parameters!$D$36-Parameters!$D$35)+Parameters!$C$37*($A496-Parameters!$D$36)))),_xlfn.IFS($A496&lt;=Parameters!$D$34,Parameters!$C$34*$A496,$A496&lt;=Parameters!$D$35,Parameters!$C$35*$A496,$A496&lt;=Parameters!$D$36,Parameters!$C$36*$A496,$A496&gt;Parameters!$D$36,Parameters!$C$37*$A496))</f>
        <v>67247.14</v>
      </c>
      <c r="G496" s="290">
        <f t="shared" si="240"/>
        <v>136.95955193482689</v>
      </c>
      <c r="H496" s="290" cm="1">
        <f t="array" ref="H496">IF(Parameters!$C$55="No",IF($A496&lt;=Parameters!$D$39,Parameters!$C$39*$A496,IF($A496&lt;=Parameters!$D$40,Parameters!$C$39*Parameters!$D$39+Parameters!$C$40*($A496-Parameters!$D$39),IF($A496&lt;=Parameters!$D$41,Parameters!$C$39*Parameters!$D$39+Parameters!$C$40*(Parameters!$D$40-Parameters!$D$39)+Parameters!$C$41*($A496-Parameters!$D$40),Parameters!$C$39*Parameters!$D$39+Parameters!$C$40*(Parameters!$D$40-Parameters!$D$39)+Parameters!$C$41*(Parameters!$D$41-Parameters!$D$40)+Parameters!$C$42*($A496-Parameters!$D$41)))),_xlfn.IFS($A496&lt;=Parameters!$D$39,Parameters!$C$39*$A496,$A496&lt;=Parameters!$D$40,Parameters!$C$40*$A496,$A496&lt;=Parameters!$D$41,Parameters!$C$41*$A496,$A496&gt;Parameters!$D$41,Parameters!$C$42*$A496))</f>
        <v>71712.36</v>
      </c>
      <c r="I496" s="290">
        <f t="shared" si="241"/>
        <v>146.05368635437881</v>
      </c>
      <c r="J496" s="290" cm="1">
        <f t="array" ref="J496">IF(Parameters!$D$55="No",IF($A496&lt;=Parameters!$F$23,Parameters!$E$23*$A496,IF($A496&lt;=Parameters!$F$24,Parameters!$E$23*Parameters!$F$23+Parameters!$E$24*($A496-Parameters!$F$23),IF($A496&lt;=Parameters!$F$25,Parameters!$E$23*Parameters!$F$23+Parameters!$E$24*(Parameters!$F$24-Parameters!$F$23)+Parameters!$E$25*($A496-Parameters!$F$24),Parameters!$E$23*Parameters!$F$23+Parameters!$E$24*(Parameters!$F$24-Parameters!$F$23)+Parameters!$E$25*(Parameters!$F$25-Parameters!$F$24)+Parameters!$E$26*($A496-Parameters!$F$25)))),_xlfn.IFS($A496&lt;=Parameters!$F$23,Parameters!$E$23*$A496,$A496&lt;=Parameters!$F$24,Parameters!$E$24*$A496,$A496&lt;=Parameters!$F$25,Parameters!$E$25*$A496,$A496&gt;Parameters!$F$25,Parameters!$E$26*$A496))</f>
        <v>53420.59</v>
      </c>
      <c r="K496" s="290">
        <f t="shared" si="217"/>
        <v>108.79957230142566</v>
      </c>
      <c r="L496" s="290" cm="1">
        <f t="array" ref="L496">IF(Parameters!$D$55="No",IF($A496&lt;=Parameters!$F$28,Parameters!$E$28*$A496,IF($A496&lt;=Parameters!$F$29,Parameters!$E$28*Parameters!$F$28+Parameters!$E$29*($A496-Parameters!$F$28),IF($A496&lt;=Parameters!$F$30,Parameters!$E$28*Parameters!$F$28+Parameters!$E$29*(Parameters!$F$29-Parameters!$F$28)+Parameters!$E$30*($A496-Parameters!$F$29),Parameters!$E$28*Parameters!$F$28+Parameters!$E$29*(Parameters!$F$29-Parameters!$F$28)+Parameters!$E$30*(Parameters!$F$30-Parameters!$F$29)+Parameters!$E$31*($A496-Parameters!$F$30)))),_xlfn.IFS($A496&lt;=Parameters!$F$28,Parameters!$E$28*$A496,$A496&lt;=Parameters!$F$29,Parameters!$E$29*$A496,$A496&lt;=Parameters!$F$30,Parameters!$E$30*$A496,$A496&gt;Parameters!$F$30,Parameters!$E$31*$A496))</f>
        <v>65730.260000000009</v>
      </c>
      <c r="M496" s="290">
        <f t="shared" si="218"/>
        <v>133.87018329938903</v>
      </c>
      <c r="N496" s="290" cm="1">
        <f t="array" ref="N496">IF(Parameters!$D$55="No",IF($A496&lt;=Parameters!$F$34,Parameters!$E$34*$A496,IF($A496&lt;=Parameters!$F$35,Parameters!$E$34*Parameters!$F$34+Parameters!$E$35*($A496-Parameters!$F$34),IF($A496&lt;=Parameters!$F$36,Parameters!$E$34*Parameters!$F$34+Parameters!$E$35*(Parameters!$F$35-Parameters!$F$34)+Parameters!$E$36*($A496-Parameters!$F$35),Parameters!$E$34*Parameters!$F$34+Parameters!$E$35*(Parameters!$F$35-Parameters!$F$34)+Parameters!$E$36*(Parameters!$F$36-Parameters!$F$35)+Parameters!$E$37*($A496-Parameters!$F$36)))),_xlfn.IFS($A496&lt;=Parameters!$F$34,Parameters!$E$34*$A496,$A496&lt;=Parameters!$F$35,Parameters!$E$35*$A496,$A496&lt;=Parameters!$F$36,Parameters!$E$36*$A496,$A496&gt;Parameters!$F$36,Parameters!$E$37*$A496))</f>
        <v>67247.14</v>
      </c>
      <c r="O496" s="290">
        <f t="shared" si="242"/>
        <v>136.95955193482689</v>
      </c>
      <c r="P496" s="290" cm="1">
        <f t="array" ref="P496">IF(Parameters!$D$55="No",IF($A496&lt;=Parameters!$F$39,Parameters!$E$39*$A496,IF($A496&lt;=Parameters!$F$40,Parameters!$E$39*Parameters!$F$39+Parameters!$E$40*($A496-Parameters!$F$39),IF($A496&lt;=Parameters!$F$41,Parameters!$E$39*Parameters!$F$39+Parameters!$E$40*(Parameters!$F$40-Parameters!$F$39)+Parameters!$E$41*($A496-Parameters!$F$40),Parameters!$E$39*Parameters!$F$39+Parameters!$E$40*(Parameters!$F$40-Parameters!$F$39)+Parameters!$E$41*(Parameters!$F$41-Parameters!$F$40)+Parameters!$E$42*($A496-Parameters!$F$41)))),_xlfn.IFS($A496&lt;=Parameters!$F$39,Parameters!$E$39*$A496,$A496&lt;=Parameters!$F$40,Parameters!$E$40*$A496,$A496&lt;=Parameters!$F$41,Parameters!$E$41*$A496,$A496&gt;Parameters!$F$41,Parameters!$E$42*$A496))</f>
        <v>71712.36</v>
      </c>
      <c r="Q496" s="290">
        <f t="shared" si="243"/>
        <v>146.05368635437881</v>
      </c>
      <c r="R496" s="290" cm="1">
        <f t="array" ref="R496">IF(Parameters!$E$55="No",IF($A496&lt;=Parameters!$H$23,Parameters!$G$23*$A496,IF($A496&lt;=Parameters!$H$24,Parameters!$G$23*Parameters!$H$23+Parameters!$G$24*($A496-Parameters!$H$23),IF($A496&lt;=Parameters!$H$25,Parameters!$G$23*Parameters!$H$23+Parameters!$G$24*(Parameters!$H$24-Parameters!$H$23)+Parameters!$G$25*($A496-Parameters!$H$24),Parameters!$G$23*Parameters!$H$23+Parameters!$G$24*(Parameters!$H$24-Parameters!$H$23)+Parameters!$G$25*(Parameters!$H$25-Parameters!$H$24)+Parameters!$G$26*($A496-Parameters!$H$25)))),_xlfn.IFS($A496&lt;=Parameters!$H$23,Parameters!$G$23*$A496,$A496&lt;=Parameters!$H$24,Parameters!$G$24*$A496,$A496&lt;=Parameters!$H$25,Parameters!$G$25*$A496,$A496&gt;Parameters!$H$25,Parameters!$G$26*$A496))</f>
        <v>53420.59</v>
      </c>
      <c r="S496" s="290">
        <f t="shared" si="219"/>
        <v>108.79957230142566</v>
      </c>
      <c r="T496" s="290" cm="1">
        <f t="array" ref="T496">IF(Parameters!$E$55="No",IF($A496&lt;=Parameters!$H$28,Parameters!$G$28*$A496,IF($A496&lt;=Parameters!$H$29,Parameters!$G$28*Parameters!$H$28+Parameters!$G$29*($A496-Parameters!$H$28),IF($A496&lt;=Parameters!$H$30,Parameters!$G$28*Parameters!$H$28+Parameters!$G$29*(Parameters!$H$29-Parameters!$H$28)+Parameters!$G$30*($A496-Parameters!$H$29),Parameters!$G$28*Parameters!$H$28+Parameters!$G$29*(Parameters!$H$29-Parameters!$H$28)+Parameters!$G$30*(Parameters!$H$30-Parameters!$H$29)+Parameters!$G$31*($A496-Parameters!$H$30)))),_xlfn.IFS($A496&lt;=Parameters!$H$28,Parameters!$G$28*$A496,$A496&lt;=Parameters!$H$29,Parameters!$G$29*$A496,$A496&lt;=Parameters!$H$30,Parameters!$G$30*$A496,$A496&gt;Parameters!$H$30,Parameters!$G$31*$A496))</f>
        <v>65730.260000000009</v>
      </c>
      <c r="U496" s="290">
        <f t="shared" si="220"/>
        <v>133.87018329938903</v>
      </c>
      <c r="V496" s="290" cm="1">
        <f t="array" ref="V496">IF(Parameters!$E$55="No",IF($A496&lt;=Parameters!$H$34,Parameters!$G$34*$A496,IF($A496&lt;=Parameters!$H$35,Parameters!$G$34*Parameters!$H$34+Parameters!$G$35*($A496-Parameters!$H$34),IF($A496&lt;=Parameters!$H$36,Parameters!$G$34*Parameters!$H$34+Parameters!$G$35*(Parameters!$H$35-Parameters!$H$34)+Parameters!$G$36*($A496-Parameters!$H$35),Parameters!$G$34*Parameters!$H$34+Parameters!$G$35*(Parameters!$H$35-Parameters!$H$34)+Parameters!$G$36*(Parameters!$H$36-Parameters!$H$35)+Parameters!$G$37*($A496-Parameters!$H$36)))),_xlfn.IFS($A496&lt;=Parameters!$H$34,Parameters!$G$34*$A496,$A496&lt;=Parameters!$H$35,Parameters!$G$35*$A496,$A496&lt;=Parameters!$H$36,Parameters!$G$36*$A496,$A496&gt;Parameters!$H$36,Parameters!$G$37*$A496))</f>
        <v>67247.14</v>
      </c>
      <c r="W496" s="290">
        <f t="shared" si="244"/>
        <v>136.95955193482689</v>
      </c>
      <c r="X496" s="290" cm="1">
        <f t="array" ref="X496">IF(Parameters!$E$55="No",IF($A496&lt;=Parameters!$H$39,Parameters!$G$39*$A496,IF($A496&lt;=Parameters!$H$40,Parameters!$G$39*Parameters!$H$39+Parameters!$G$40*($A496-Parameters!$H$39),IF($A496&lt;=Parameters!$H$41,Parameters!$G$39*Parameters!$H$39+Parameters!$G$40*(Parameters!$H$40-Parameters!$H$39)+Parameters!$G$41*($A496-Parameters!$H$40),Parameters!$G$39*Parameters!$H$39+Parameters!$G$40*(Parameters!$H$40-Parameters!$H$39)+Parameters!$G$41*(Parameters!$H$41-Parameters!$H$40)+Parameters!$G$42*($A496-Parameters!$H$41)))),_xlfn.IFS($A496&lt;=Parameters!$H$39,Parameters!$G$39*$A496,$A496&lt;=Parameters!$H$40,Parameters!$G$40*$A496,$A496&lt;=Parameters!$H$41,Parameters!$G$41*$A496,$A496&gt;Parameters!$H$41,Parameters!$G$42*$A496))</f>
        <v>71712.36</v>
      </c>
      <c r="Y496" s="290">
        <f t="shared" si="245"/>
        <v>146.05368635437881</v>
      </c>
      <c r="Z496" s="290" cm="1">
        <f t="array" ref="Z496">IF(Parameters!$F$55="No",IF($A496&lt;=Parameters!$J$23,Parameters!$I$23*$A496,IF($A496&lt;=Parameters!$J$24,Parameters!$I$23*Parameters!$J$23+Parameters!$I$24*($A496-Parameters!$J$23),IF($A496&lt;=Parameters!$J$25,Parameters!$I$23*Parameters!$J$23+Parameters!$I$24*(Parameters!$J$24-Parameters!$J$23)+Parameters!$I$25*($A496-Parameters!$J$24),Parameters!$I$23*Parameters!$J$23+Parameters!$I$24*(Parameters!$J$24-Parameters!$J$23)+Parameters!$I$25*(Parameters!$J$25-Parameters!$J$24)+Parameters!$I$26*($A496-Parameters!$J$25)))),_xlfn.IFS($A496&lt;=Parameters!$J$23,Parameters!$I$23*$A496,$A496&lt;=Parameters!$J$24,Parameters!$I$24*$A496,$A496&lt;=Parameters!$J$25,Parameters!$I$25*$A496,$A496&gt;Parameters!$J$25,Parameters!$I$26*$A496))</f>
        <v>53420.59</v>
      </c>
      <c r="AA496" s="290">
        <f t="shared" si="221"/>
        <v>108.79957230142566</v>
      </c>
      <c r="AB496" s="290" cm="1">
        <f t="array" ref="AB496">IF(Parameters!$F$55="No",IF($A496&lt;=Parameters!$J$28,Parameters!$I$28*$A496,IF($A496&lt;=Parameters!$J$29,Parameters!$I$28*Parameters!$J$28+Parameters!$I$29*($A496-Parameters!$J$28),IF($A496&lt;=Parameters!$J$30,Parameters!$I$28*Parameters!$J$28+Parameters!$I$29*(Parameters!$J$29-Parameters!$J$28)+Parameters!$I$30*($A496-Parameters!$J$29),Parameters!$I$28*Parameters!$J$28+Parameters!$I$29*(Parameters!$J$29-Parameters!$J$28)+Parameters!$I$30*(Parameters!$J$30-Parameters!$J$29)+Parameters!$I$31*($A496-Parameters!$J$30)))),_xlfn.IFS($A496&lt;=Parameters!$J$28,Parameters!$I$28*$A496,$A496&lt;=Parameters!$J$29,Parameters!$I$29*$A496,$A496&lt;=Parameters!$J$30,Parameters!$I$30*$A496,$A496&gt;Parameters!$J$30,Parameters!$I$31*$A496))</f>
        <v>65730.260000000009</v>
      </c>
      <c r="AC496" s="290">
        <f t="shared" si="222"/>
        <v>133.87018329938903</v>
      </c>
      <c r="AD496" s="290" cm="1">
        <f t="array" ref="AD496">IF(Parameters!$F$55="No",IF($A496&lt;=Parameters!$J$34,Parameters!$I$34*$A496,IF($A496&lt;=Parameters!$J$35,Parameters!$I$34*Parameters!$J$34+Parameters!$I$35*($A496-Parameters!$J$34),IF($A496&lt;=Parameters!$J$36,Parameters!$I$34*Parameters!$J$34+Parameters!$I$35*(Parameters!$J$35-Parameters!$J$34)+Parameters!$I$36*($A496-Parameters!$J$35),Parameters!$I$34*Parameters!$J$34+Parameters!$I$35*(Parameters!$J$35-Parameters!$J$34)+Parameters!$I$36*(Parameters!$J$36-Parameters!$J$35)+Parameters!$I$37*($A496-Parameters!$J$36)))),_xlfn.IFS($A496&lt;=Parameters!$J$34,Parameters!$I$34*$A496,$A496&lt;=Parameters!$J$35,Parameters!$I$35*$A496,$A496&lt;=Parameters!$J$36,Parameters!$I$36*$A496,$A496&gt;Parameters!$J$36,Parameters!$I$37*$A496))</f>
        <v>67247.14</v>
      </c>
      <c r="AE496" s="290">
        <f t="shared" si="246"/>
        <v>136.95955193482689</v>
      </c>
      <c r="AF496" s="290" cm="1">
        <f t="array" ref="AF496">IF(Parameters!$F$55="No",IF($A496&lt;=Parameters!$J$39,Parameters!$I$39*$A496,IF($A496&lt;=Parameters!$J$40,Parameters!$I$39*Parameters!$J$39+Parameters!$I$40*($A496-Parameters!$J$39),IF($A496&lt;=Parameters!$J$41,Parameters!$I$39*Parameters!$J$39+Parameters!$I$40*(Parameters!$J$40-Parameters!$J$39)+Parameters!$I$41*($A496-Parameters!$J$40),Parameters!$I$39*Parameters!$J$39+Parameters!$I$40*(Parameters!$J$40-Parameters!$J$39)+Parameters!$I$41*(Parameters!$J$41-Parameters!$J$40)+Parameters!$I$42*($A496-Parameters!$J$41)))),_xlfn.IFS($A496&lt;=Parameters!$J$39,Parameters!$I$39*$A496,$A496&lt;=Parameters!$J$40,Parameters!$I$40*$A496,$A496&lt;=Parameters!$J$41,Parameters!$I$41*$A496,$A496&gt;Parameters!$J$41,Parameters!$I$42*$A496))</f>
        <v>71712.36</v>
      </c>
      <c r="AG496" s="290">
        <f t="shared" si="247"/>
        <v>146.05368635437881</v>
      </c>
      <c r="AI496" s="428">
        <f t="shared" si="223"/>
        <v>136.48999999999069</v>
      </c>
      <c r="AJ496" s="428">
        <f t="shared" si="224"/>
        <v>159.36000000001513</v>
      </c>
      <c r="AK496" s="428">
        <f t="shared" si="225"/>
        <v>143.5399999999936</v>
      </c>
      <c r="AL496" s="428">
        <f t="shared" si="226"/>
        <v>158.4600000000064</v>
      </c>
      <c r="AM496" s="428">
        <f t="shared" si="227"/>
        <v>136.48999999999069</v>
      </c>
      <c r="AN496" s="428">
        <f t="shared" si="228"/>
        <v>159.36000000001513</v>
      </c>
      <c r="AO496" s="428">
        <f t="shared" si="229"/>
        <v>143.5399999999936</v>
      </c>
      <c r="AP496" s="428">
        <f t="shared" si="230"/>
        <v>158.4600000000064</v>
      </c>
      <c r="AQ496" s="428">
        <f t="shared" si="231"/>
        <v>136.48999999999069</v>
      </c>
      <c r="AR496" s="428">
        <f t="shared" si="232"/>
        <v>159.36000000001513</v>
      </c>
      <c r="AS496" s="428">
        <f t="shared" si="233"/>
        <v>143.5399999999936</v>
      </c>
      <c r="AT496" s="428">
        <f t="shared" si="234"/>
        <v>158.4600000000064</v>
      </c>
      <c r="AU496" s="428">
        <f t="shared" si="235"/>
        <v>136.48999999999069</v>
      </c>
      <c r="AV496" s="428">
        <f t="shared" si="236"/>
        <v>159.36000000001513</v>
      </c>
      <c r="AW496" s="428">
        <f t="shared" si="237"/>
        <v>143.5399999999936</v>
      </c>
      <c r="AX496" s="428">
        <f t="shared" si="238"/>
        <v>158.4600000000064</v>
      </c>
    </row>
    <row r="497">
      <c r="A497" s="413">
        <v>492</v>
      </c>
      <c r="B497" s="290" cm="1">
        <f t="array" ref="B497">IF(Parameters!$C$55="No",IF($A497&lt;=Parameters!$D$23,Parameters!$C$23*$A497,IF($A497&lt;=Parameters!$D$24,Parameters!$C$23*Parameters!$D$23+Parameters!$C$24*($A497-Parameters!$D$23),IF($A497&lt;=Parameters!$D$25,Parameters!$C$23*Parameters!$D$23+Parameters!$C$24*(Parameters!$D$24-Parameters!$D$23)+Parameters!$C$25*($A497-Parameters!$D$24),Parameters!$C$23*Parameters!$D$23+Parameters!$C$24*(Parameters!$D$24-Parameters!$D$23)+Parameters!$C$25*(Parameters!$D$25-Parameters!$D$24)+Parameters!$C$26*($A497-Parameters!$D$25)))),_xlfn.IFS($A497&lt;=Parameters!$D$23,Parameters!$C$23*$A497,$A497&lt;=Parameters!$D$24,Parameters!$C$24*$A497,$A497&lt;=Parameters!$D$25,Parameters!$C$25*$A497,$A497&gt;Parameters!$D$25,Parameters!$C$26*$A497))</f>
        <v>53557.08</v>
      </c>
      <c r="C497" s="290">
        <f t="shared" si="239"/>
        <v>108.85585365853659</v>
      </c>
      <c r="D497" s="290" cm="1">
        <f t="array" ref="D497">IF(Parameters!$C$55="No",IF($A497&lt;=Parameters!$D$28,Parameters!$C$28*$A497,IF($A497&lt;=Parameters!$D$29,Parameters!$C$28*Parameters!$D$28+Parameters!$C$29*($A497-Parameters!$D$28),IF($A497&lt;=Parameters!$D$30,Parameters!$C$28*Parameters!$D$28+Parameters!$C$29*(Parameters!$D$29-Parameters!$D$28)+Parameters!$C$30*($A497-Parameters!$D$29),Parameters!$C$28*Parameters!$D$28+Parameters!$C$29*(Parameters!$D$29-Parameters!$D$28)+Parameters!$C$30*(Parameters!$D$30-Parameters!$D$29)+Parameters!$C$31*($A497-Parameters!$D$30)))),_xlfn.IFS($A497&lt;=Parameters!$D$28,Parameters!$C$28*$A497,$A497&lt;=Parameters!$D$29,Parameters!$C$29*$A497,$A497&lt;=Parameters!$D$30,Parameters!$C$30*$A497,$A497&gt;Parameters!$D$30,Parameters!$C$31*$A497))</f>
        <v>65889.62</v>
      </c>
      <c r="E497" s="290">
        <f t="shared" si="239"/>
        <v>133.92199186991868</v>
      </c>
      <c r="F497" s="290" cm="1">
        <f t="array" ref="F497">IF(Parameters!$C$55="No",IF($A497&lt;=Parameters!$D$34,Parameters!$C$34*$A497,IF($A497&lt;=Parameters!$D$35,Parameters!$C$34*Parameters!$D$34+Parameters!$C$35*($A497-Parameters!$D$34),IF($A497&lt;=Parameters!$D$36,Parameters!$C$34*Parameters!$D$34+Parameters!$C$35*(Parameters!$D$35-Parameters!$D$34)+Parameters!$C$36*($A497-Parameters!$D$35),Parameters!$C$34*Parameters!$D$34+Parameters!$C$35*(Parameters!$D$35-Parameters!$D$34)+Parameters!$C$36*(Parameters!$D$36-Parameters!$D$35)+Parameters!$C$37*($A497-Parameters!$D$36)))),_xlfn.IFS($A497&lt;=Parameters!$D$34,Parameters!$C$34*$A497,$A497&lt;=Parameters!$D$35,Parameters!$C$35*$A497,$A497&lt;=Parameters!$D$36,Parameters!$C$36*$A497,$A497&gt;Parameters!$D$36,Parameters!$C$37*$A497))</f>
        <v>67390.679999999993</v>
      </c>
      <c r="G497" s="290">
        <f t="shared" si="240"/>
        <v>136.97292682926829</v>
      </c>
      <c r="H497" s="290" cm="1">
        <f t="array" ref="H497">IF(Parameters!$C$55="No",IF($A497&lt;=Parameters!$D$39,Parameters!$C$39*$A497,IF($A497&lt;=Parameters!$D$40,Parameters!$C$39*Parameters!$D$39+Parameters!$C$40*($A497-Parameters!$D$39),IF($A497&lt;=Parameters!$D$41,Parameters!$C$39*Parameters!$D$39+Parameters!$C$40*(Parameters!$D$40-Parameters!$D$39)+Parameters!$C$41*($A497-Parameters!$D$40),Parameters!$C$39*Parameters!$D$39+Parameters!$C$40*(Parameters!$D$40-Parameters!$D$39)+Parameters!$C$41*(Parameters!$D$41-Parameters!$D$40)+Parameters!$C$42*($A497-Parameters!$D$41)))),_xlfn.IFS($A497&lt;=Parameters!$D$39,Parameters!$C$39*$A497,$A497&lt;=Parameters!$D$40,Parameters!$C$40*$A497,$A497&lt;=Parameters!$D$41,Parameters!$C$41*$A497,$A497&gt;Parameters!$D$41,Parameters!$C$42*$A497))</f>
        <v>71870.820000000007</v>
      </c>
      <c r="I497" s="290">
        <f t="shared" si="241"/>
        <v>146.0789024390244</v>
      </c>
      <c r="J497" s="290" cm="1">
        <f t="array" ref="J497">IF(Parameters!$D$55="No",IF($A497&lt;=Parameters!$F$23,Parameters!$E$23*$A497,IF($A497&lt;=Parameters!$F$24,Parameters!$E$23*Parameters!$F$23+Parameters!$E$24*($A497-Parameters!$F$23),IF($A497&lt;=Parameters!$F$25,Parameters!$E$23*Parameters!$F$23+Parameters!$E$24*(Parameters!$F$24-Parameters!$F$23)+Parameters!$E$25*($A497-Parameters!$F$24),Parameters!$E$23*Parameters!$F$23+Parameters!$E$24*(Parameters!$F$24-Parameters!$F$23)+Parameters!$E$25*(Parameters!$F$25-Parameters!$F$24)+Parameters!$E$26*($A497-Parameters!$F$25)))),_xlfn.IFS($A497&lt;=Parameters!$F$23,Parameters!$E$23*$A497,$A497&lt;=Parameters!$F$24,Parameters!$E$24*$A497,$A497&lt;=Parameters!$F$25,Parameters!$E$25*$A497,$A497&gt;Parameters!$F$25,Parameters!$E$26*$A497))</f>
        <v>53557.08</v>
      </c>
      <c r="K497" s="290">
        <f t="shared" si="217"/>
        <v>108.85585365853659</v>
      </c>
      <c r="L497" s="290" cm="1">
        <f t="array" ref="L497">IF(Parameters!$D$55="No",IF($A497&lt;=Parameters!$F$28,Parameters!$E$28*$A497,IF($A497&lt;=Parameters!$F$29,Parameters!$E$28*Parameters!$F$28+Parameters!$E$29*($A497-Parameters!$F$28),IF($A497&lt;=Parameters!$F$30,Parameters!$E$28*Parameters!$F$28+Parameters!$E$29*(Parameters!$F$29-Parameters!$F$28)+Parameters!$E$30*($A497-Parameters!$F$29),Parameters!$E$28*Parameters!$F$28+Parameters!$E$29*(Parameters!$F$29-Parameters!$F$28)+Parameters!$E$30*(Parameters!$F$30-Parameters!$F$29)+Parameters!$E$31*($A497-Parameters!$F$30)))),_xlfn.IFS($A497&lt;=Parameters!$F$28,Parameters!$E$28*$A497,$A497&lt;=Parameters!$F$29,Parameters!$E$29*$A497,$A497&lt;=Parameters!$F$30,Parameters!$E$30*$A497,$A497&gt;Parameters!$F$30,Parameters!$E$31*$A497))</f>
        <v>65889.62</v>
      </c>
      <c r="M497" s="290">
        <f t="shared" si="218"/>
        <v>133.92199186991868</v>
      </c>
      <c r="N497" s="290" cm="1">
        <f t="array" ref="N497">IF(Parameters!$D$55="No",IF($A497&lt;=Parameters!$F$34,Parameters!$E$34*$A497,IF($A497&lt;=Parameters!$F$35,Parameters!$E$34*Parameters!$F$34+Parameters!$E$35*($A497-Parameters!$F$34),IF($A497&lt;=Parameters!$F$36,Parameters!$E$34*Parameters!$F$34+Parameters!$E$35*(Parameters!$F$35-Parameters!$F$34)+Parameters!$E$36*($A497-Parameters!$F$35),Parameters!$E$34*Parameters!$F$34+Parameters!$E$35*(Parameters!$F$35-Parameters!$F$34)+Parameters!$E$36*(Parameters!$F$36-Parameters!$F$35)+Parameters!$E$37*($A497-Parameters!$F$36)))),_xlfn.IFS($A497&lt;=Parameters!$F$34,Parameters!$E$34*$A497,$A497&lt;=Parameters!$F$35,Parameters!$E$35*$A497,$A497&lt;=Parameters!$F$36,Parameters!$E$36*$A497,$A497&gt;Parameters!$F$36,Parameters!$E$37*$A497))</f>
        <v>67390.679999999993</v>
      </c>
      <c r="O497" s="290">
        <f t="shared" si="242"/>
        <v>136.97292682926829</v>
      </c>
      <c r="P497" s="290" cm="1">
        <f t="array" ref="P497">IF(Parameters!$D$55="No",IF($A497&lt;=Parameters!$F$39,Parameters!$E$39*$A497,IF($A497&lt;=Parameters!$F$40,Parameters!$E$39*Parameters!$F$39+Parameters!$E$40*($A497-Parameters!$F$39),IF($A497&lt;=Parameters!$F$41,Parameters!$E$39*Parameters!$F$39+Parameters!$E$40*(Parameters!$F$40-Parameters!$F$39)+Parameters!$E$41*($A497-Parameters!$F$40),Parameters!$E$39*Parameters!$F$39+Parameters!$E$40*(Parameters!$F$40-Parameters!$F$39)+Parameters!$E$41*(Parameters!$F$41-Parameters!$F$40)+Parameters!$E$42*($A497-Parameters!$F$41)))),_xlfn.IFS($A497&lt;=Parameters!$F$39,Parameters!$E$39*$A497,$A497&lt;=Parameters!$F$40,Parameters!$E$40*$A497,$A497&lt;=Parameters!$F$41,Parameters!$E$41*$A497,$A497&gt;Parameters!$F$41,Parameters!$E$42*$A497))</f>
        <v>71870.820000000007</v>
      </c>
      <c r="Q497" s="290">
        <f t="shared" si="243"/>
        <v>146.0789024390244</v>
      </c>
      <c r="R497" s="290" cm="1">
        <f t="array" ref="R497">IF(Parameters!$E$55="No",IF($A497&lt;=Parameters!$H$23,Parameters!$G$23*$A497,IF($A497&lt;=Parameters!$H$24,Parameters!$G$23*Parameters!$H$23+Parameters!$G$24*($A497-Parameters!$H$23),IF($A497&lt;=Parameters!$H$25,Parameters!$G$23*Parameters!$H$23+Parameters!$G$24*(Parameters!$H$24-Parameters!$H$23)+Parameters!$G$25*($A497-Parameters!$H$24),Parameters!$G$23*Parameters!$H$23+Parameters!$G$24*(Parameters!$H$24-Parameters!$H$23)+Parameters!$G$25*(Parameters!$H$25-Parameters!$H$24)+Parameters!$G$26*($A497-Parameters!$H$25)))),_xlfn.IFS($A497&lt;=Parameters!$H$23,Parameters!$G$23*$A497,$A497&lt;=Parameters!$H$24,Parameters!$G$24*$A497,$A497&lt;=Parameters!$H$25,Parameters!$G$25*$A497,$A497&gt;Parameters!$H$25,Parameters!$G$26*$A497))</f>
        <v>53557.08</v>
      </c>
      <c r="S497" s="290">
        <f t="shared" si="219"/>
        <v>108.85585365853659</v>
      </c>
      <c r="T497" s="290" cm="1">
        <f t="array" ref="T497">IF(Parameters!$E$55="No",IF($A497&lt;=Parameters!$H$28,Parameters!$G$28*$A497,IF($A497&lt;=Parameters!$H$29,Parameters!$G$28*Parameters!$H$28+Parameters!$G$29*($A497-Parameters!$H$28),IF($A497&lt;=Parameters!$H$30,Parameters!$G$28*Parameters!$H$28+Parameters!$G$29*(Parameters!$H$29-Parameters!$H$28)+Parameters!$G$30*($A497-Parameters!$H$29),Parameters!$G$28*Parameters!$H$28+Parameters!$G$29*(Parameters!$H$29-Parameters!$H$28)+Parameters!$G$30*(Parameters!$H$30-Parameters!$H$29)+Parameters!$G$31*($A497-Parameters!$H$30)))),_xlfn.IFS($A497&lt;=Parameters!$H$28,Parameters!$G$28*$A497,$A497&lt;=Parameters!$H$29,Parameters!$G$29*$A497,$A497&lt;=Parameters!$H$30,Parameters!$G$30*$A497,$A497&gt;Parameters!$H$30,Parameters!$G$31*$A497))</f>
        <v>65889.62</v>
      </c>
      <c r="U497" s="290">
        <f t="shared" si="220"/>
        <v>133.92199186991868</v>
      </c>
      <c r="V497" s="290" cm="1">
        <f t="array" ref="V497">IF(Parameters!$E$55="No",IF($A497&lt;=Parameters!$H$34,Parameters!$G$34*$A497,IF($A497&lt;=Parameters!$H$35,Parameters!$G$34*Parameters!$H$34+Parameters!$G$35*($A497-Parameters!$H$34),IF($A497&lt;=Parameters!$H$36,Parameters!$G$34*Parameters!$H$34+Parameters!$G$35*(Parameters!$H$35-Parameters!$H$34)+Parameters!$G$36*($A497-Parameters!$H$35),Parameters!$G$34*Parameters!$H$34+Parameters!$G$35*(Parameters!$H$35-Parameters!$H$34)+Parameters!$G$36*(Parameters!$H$36-Parameters!$H$35)+Parameters!$G$37*($A497-Parameters!$H$36)))),_xlfn.IFS($A497&lt;=Parameters!$H$34,Parameters!$G$34*$A497,$A497&lt;=Parameters!$H$35,Parameters!$G$35*$A497,$A497&lt;=Parameters!$H$36,Parameters!$G$36*$A497,$A497&gt;Parameters!$H$36,Parameters!$G$37*$A497))</f>
        <v>67390.679999999993</v>
      </c>
      <c r="W497" s="290">
        <f t="shared" si="244"/>
        <v>136.97292682926829</v>
      </c>
      <c r="X497" s="290" cm="1">
        <f t="array" ref="X497">IF(Parameters!$E$55="No",IF($A497&lt;=Parameters!$H$39,Parameters!$G$39*$A497,IF($A497&lt;=Parameters!$H$40,Parameters!$G$39*Parameters!$H$39+Parameters!$G$40*($A497-Parameters!$H$39),IF($A497&lt;=Parameters!$H$41,Parameters!$G$39*Parameters!$H$39+Parameters!$G$40*(Parameters!$H$40-Parameters!$H$39)+Parameters!$G$41*($A497-Parameters!$H$40),Parameters!$G$39*Parameters!$H$39+Parameters!$G$40*(Parameters!$H$40-Parameters!$H$39)+Parameters!$G$41*(Parameters!$H$41-Parameters!$H$40)+Parameters!$G$42*($A497-Parameters!$H$41)))),_xlfn.IFS($A497&lt;=Parameters!$H$39,Parameters!$G$39*$A497,$A497&lt;=Parameters!$H$40,Parameters!$G$40*$A497,$A497&lt;=Parameters!$H$41,Parameters!$G$41*$A497,$A497&gt;Parameters!$H$41,Parameters!$G$42*$A497))</f>
        <v>71870.820000000007</v>
      </c>
      <c r="Y497" s="290">
        <f t="shared" si="245"/>
        <v>146.0789024390244</v>
      </c>
      <c r="Z497" s="290" cm="1">
        <f t="array" ref="Z497">IF(Parameters!$F$55="No",IF($A497&lt;=Parameters!$J$23,Parameters!$I$23*$A497,IF($A497&lt;=Parameters!$J$24,Parameters!$I$23*Parameters!$J$23+Parameters!$I$24*($A497-Parameters!$J$23),IF($A497&lt;=Parameters!$J$25,Parameters!$I$23*Parameters!$J$23+Parameters!$I$24*(Parameters!$J$24-Parameters!$J$23)+Parameters!$I$25*($A497-Parameters!$J$24),Parameters!$I$23*Parameters!$J$23+Parameters!$I$24*(Parameters!$J$24-Parameters!$J$23)+Parameters!$I$25*(Parameters!$J$25-Parameters!$J$24)+Parameters!$I$26*($A497-Parameters!$J$25)))),_xlfn.IFS($A497&lt;=Parameters!$J$23,Parameters!$I$23*$A497,$A497&lt;=Parameters!$J$24,Parameters!$I$24*$A497,$A497&lt;=Parameters!$J$25,Parameters!$I$25*$A497,$A497&gt;Parameters!$J$25,Parameters!$I$26*$A497))</f>
        <v>53557.08</v>
      </c>
      <c r="AA497" s="290">
        <f t="shared" si="221"/>
        <v>108.85585365853659</v>
      </c>
      <c r="AB497" s="290" cm="1">
        <f t="array" ref="AB497">IF(Parameters!$F$55="No",IF($A497&lt;=Parameters!$J$28,Parameters!$I$28*$A497,IF($A497&lt;=Parameters!$J$29,Parameters!$I$28*Parameters!$J$28+Parameters!$I$29*($A497-Parameters!$J$28),IF($A497&lt;=Parameters!$J$30,Parameters!$I$28*Parameters!$J$28+Parameters!$I$29*(Parameters!$J$29-Parameters!$J$28)+Parameters!$I$30*($A497-Parameters!$J$29),Parameters!$I$28*Parameters!$J$28+Parameters!$I$29*(Parameters!$J$29-Parameters!$J$28)+Parameters!$I$30*(Parameters!$J$30-Parameters!$J$29)+Parameters!$I$31*($A497-Parameters!$J$30)))),_xlfn.IFS($A497&lt;=Parameters!$J$28,Parameters!$I$28*$A497,$A497&lt;=Parameters!$J$29,Parameters!$I$29*$A497,$A497&lt;=Parameters!$J$30,Parameters!$I$30*$A497,$A497&gt;Parameters!$J$30,Parameters!$I$31*$A497))</f>
        <v>65889.62</v>
      </c>
      <c r="AC497" s="290">
        <f t="shared" si="222"/>
        <v>133.92199186991868</v>
      </c>
      <c r="AD497" s="290" cm="1">
        <f t="array" ref="AD497">IF(Parameters!$F$55="No",IF($A497&lt;=Parameters!$J$34,Parameters!$I$34*$A497,IF($A497&lt;=Parameters!$J$35,Parameters!$I$34*Parameters!$J$34+Parameters!$I$35*($A497-Parameters!$J$34),IF($A497&lt;=Parameters!$J$36,Parameters!$I$34*Parameters!$J$34+Parameters!$I$35*(Parameters!$J$35-Parameters!$J$34)+Parameters!$I$36*($A497-Parameters!$J$35),Parameters!$I$34*Parameters!$J$34+Parameters!$I$35*(Parameters!$J$35-Parameters!$J$34)+Parameters!$I$36*(Parameters!$J$36-Parameters!$J$35)+Parameters!$I$37*($A497-Parameters!$J$36)))),_xlfn.IFS($A497&lt;=Parameters!$J$34,Parameters!$I$34*$A497,$A497&lt;=Parameters!$J$35,Parameters!$I$35*$A497,$A497&lt;=Parameters!$J$36,Parameters!$I$36*$A497,$A497&gt;Parameters!$J$36,Parameters!$I$37*$A497))</f>
        <v>67390.679999999993</v>
      </c>
      <c r="AE497" s="290">
        <f t="shared" si="246"/>
        <v>136.97292682926829</v>
      </c>
      <c r="AF497" s="290" cm="1">
        <f t="array" ref="AF497">IF(Parameters!$F$55="No",IF($A497&lt;=Parameters!$J$39,Parameters!$I$39*$A497,IF($A497&lt;=Parameters!$J$40,Parameters!$I$39*Parameters!$J$39+Parameters!$I$40*($A497-Parameters!$J$39),IF($A497&lt;=Parameters!$J$41,Parameters!$I$39*Parameters!$J$39+Parameters!$I$40*(Parameters!$J$40-Parameters!$J$39)+Parameters!$I$41*($A497-Parameters!$J$40),Parameters!$I$39*Parameters!$J$39+Parameters!$I$40*(Parameters!$J$40-Parameters!$J$39)+Parameters!$I$41*(Parameters!$J$41-Parameters!$J$40)+Parameters!$I$42*($A497-Parameters!$J$41)))),_xlfn.IFS($A497&lt;=Parameters!$J$39,Parameters!$I$39*$A497,$A497&lt;=Parameters!$J$40,Parameters!$I$40*$A497,$A497&lt;=Parameters!$J$41,Parameters!$I$41*$A497,$A497&gt;Parameters!$J$41,Parameters!$I$42*$A497))</f>
        <v>71870.820000000007</v>
      </c>
      <c r="AG497" s="290">
        <f t="shared" si="247"/>
        <v>146.0789024390244</v>
      </c>
      <c r="AI497" s="428">
        <f t="shared" si="223"/>
        <v>136.49000000000524</v>
      </c>
      <c r="AJ497" s="428">
        <f t="shared" si="224"/>
        <v>159.35999999998603</v>
      </c>
      <c r="AK497" s="428">
        <f t="shared" si="225"/>
        <v>143.5399999999936</v>
      </c>
      <c r="AL497" s="428">
        <f t="shared" si="226"/>
        <v>158.4600000000064</v>
      </c>
      <c r="AM497" s="428">
        <f t="shared" si="227"/>
        <v>136.49000000000524</v>
      </c>
      <c r="AN497" s="428">
        <f t="shared" si="228"/>
        <v>159.35999999998603</v>
      </c>
      <c r="AO497" s="428">
        <f t="shared" si="229"/>
        <v>143.5399999999936</v>
      </c>
      <c r="AP497" s="428">
        <f t="shared" si="230"/>
        <v>158.4600000000064</v>
      </c>
      <c r="AQ497" s="428">
        <f t="shared" si="231"/>
        <v>136.49000000000524</v>
      </c>
      <c r="AR497" s="428">
        <f t="shared" si="232"/>
        <v>159.35999999998603</v>
      </c>
      <c r="AS497" s="428">
        <f t="shared" si="233"/>
        <v>143.5399999999936</v>
      </c>
      <c r="AT497" s="428">
        <f t="shared" si="234"/>
        <v>158.4600000000064</v>
      </c>
      <c r="AU497" s="428">
        <f t="shared" si="235"/>
        <v>136.49000000000524</v>
      </c>
      <c r="AV497" s="428">
        <f t="shared" si="236"/>
        <v>159.35999999998603</v>
      </c>
      <c r="AW497" s="428">
        <f t="shared" si="237"/>
        <v>143.5399999999936</v>
      </c>
      <c r="AX497" s="428">
        <f t="shared" si="238"/>
        <v>158.4600000000064</v>
      </c>
    </row>
    <row r="498">
      <c r="A498" s="413">
        <v>493</v>
      </c>
      <c r="B498" s="290" cm="1">
        <f t="array" ref="B498">IF(Parameters!$C$55="No",IF($A498&lt;=Parameters!$D$23,Parameters!$C$23*$A498,IF($A498&lt;=Parameters!$D$24,Parameters!$C$23*Parameters!$D$23+Parameters!$C$24*($A498-Parameters!$D$23),IF($A498&lt;=Parameters!$D$25,Parameters!$C$23*Parameters!$D$23+Parameters!$C$24*(Parameters!$D$24-Parameters!$D$23)+Parameters!$C$25*($A498-Parameters!$D$24),Parameters!$C$23*Parameters!$D$23+Parameters!$C$24*(Parameters!$D$24-Parameters!$D$23)+Parameters!$C$25*(Parameters!$D$25-Parameters!$D$24)+Parameters!$C$26*($A498-Parameters!$D$25)))),_xlfn.IFS($A498&lt;=Parameters!$D$23,Parameters!$C$23*$A498,$A498&lt;=Parameters!$D$24,Parameters!$C$24*$A498,$A498&lt;=Parameters!$D$25,Parameters!$C$25*$A498,$A498&gt;Parameters!$D$25,Parameters!$C$26*$A498))</f>
        <v>53693.570000000007</v>
      </c>
      <c r="C498" s="290">
        <f t="shared" si="239"/>
        <v>108.91190669371198</v>
      </c>
      <c r="D498" s="290" cm="1">
        <f t="array" ref="D498">IF(Parameters!$C$55="No",IF($A498&lt;=Parameters!$D$28,Parameters!$C$28*$A498,IF($A498&lt;=Parameters!$D$29,Parameters!$C$28*Parameters!$D$28+Parameters!$C$29*($A498-Parameters!$D$28),IF($A498&lt;=Parameters!$D$30,Parameters!$C$28*Parameters!$D$28+Parameters!$C$29*(Parameters!$D$29-Parameters!$D$28)+Parameters!$C$30*($A498-Parameters!$D$29),Parameters!$C$28*Parameters!$D$28+Parameters!$C$29*(Parameters!$D$29-Parameters!$D$28)+Parameters!$C$30*(Parameters!$D$30-Parameters!$D$29)+Parameters!$C$31*($A498-Parameters!$D$30)))),_xlfn.IFS($A498&lt;=Parameters!$D$28,Parameters!$C$28*$A498,$A498&lt;=Parameters!$D$29,Parameters!$C$29*$A498,$A498&lt;=Parameters!$D$30,Parameters!$C$30*$A498,$A498&gt;Parameters!$D$30,Parameters!$C$31*$A498))</f>
        <v>66048.98000000001</v>
      </c>
      <c r="E498" s="290">
        <f t="shared" si="239"/>
        <v>133.9735902636917</v>
      </c>
      <c r="F498" s="290" cm="1">
        <f t="array" ref="F498">IF(Parameters!$C$55="No",IF($A498&lt;=Parameters!$D$34,Parameters!$C$34*$A498,IF($A498&lt;=Parameters!$D$35,Parameters!$C$34*Parameters!$D$34+Parameters!$C$35*($A498-Parameters!$D$34),IF($A498&lt;=Parameters!$D$36,Parameters!$C$34*Parameters!$D$34+Parameters!$C$35*(Parameters!$D$35-Parameters!$D$34)+Parameters!$C$36*($A498-Parameters!$D$35),Parameters!$C$34*Parameters!$D$34+Parameters!$C$35*(Parameters!$D$35-Parameters!$D$34)+Parameters!$C$36*(Parameters!$D$36-Parameters!$D$35)+Parameters!$C$37*($A498-Parameters!$D$36)))),_xlfn.IFS($A498&lt;=Parameters!$D$34,Parameters!$C$34*$A498,$A498&lt;=Parameters!$D$35,Parameters!$C$35*$A498,$A498&lt;=Parameters!$D$36,Parameters!$C$36*$A498,$A498&gt;Parameters!$D$36,Parameters!$C$37*$A498))</f>
        <v>67534.22</v>
      </c>
      <c r="G498" s="290">
        <f t="shared" si="240"/>
        <v>136.98624746450304</v>
      </c>
      <c r="H498" s="290" cm="1">
        <f t="array" ref="H498">IF(Parameters!$C$55="No",IF($A498&lt;=Parameters!$D$39,Parameters!$C$39*$A498,IF($A498&lt;=Parameters!$D$40,Parameters!$C$39*Parameters!$D$39+Parameters!$C$40*($A498-Parameters!$D$39),IF($A498&lt;=Parameters!$D$41,Parameters!$C$39*Parameters!$D$39+Parameters!$C$40*(Parameters!$D$40-Parameters!$D$39)+Parameters!$C$41*($A498-Parameters!$D$40),Parameters!$C$39*Parameters!$D$39+Parameters!$C$40*(Parameters!$D$40-Parameters!$D$39)+Parameters!$C$41*(Parameters!$D$41-Parameters!$D$40)+Parameters!$C$42*($A498-Parameters!$D$41)))),_xlfn.IFS($A498&lt;=Parameters!$D$39,Parameters!$C$39*$A498,$A498&lt;=Parameters!$D$40,Parameters!$C$40*$A498,$A498&lt;=Parameters!$D$41,Parameters!$C$41*$A498,$A498&gt;Parameters!$D$41,Parameters!$C$42*$A498))</f>
        <v>72029.279999999999</v>
      </c>
      <c r="I498" s="290">
        <f t="shared" si="241"/>
        <v>146.10401622718052</v>
      </c>
      <c r="J498" s="290" cm="1">
        <f t="array" ref="J498">IF(Parameters!$D$55="No",IF($A498&lt;=Parameters!$F$23,Parameters!$E$23*$A498,IF($A498&lt;=Parameters!$F$24,Parameters!$E$23*Parameters!$F$23+Parameters!$E$24*($A498-Parameters!$F$23),IF($A498&lt;=Parameters!$F$25,Parameters!$E$23*Parameters!$F$23+Parameters!$E$24*(Parameters!$F$24-Parameters!$F$23)+Parameters!$E$25*($A498-Parameters!$F$24),Parameters!$E$23*Parameters!$F$23+Parameters!$E$24*(Parameters!$F$24-Parameters!$F$23)+Parameters!$E$25*(Parameters!$F$25-Parameters!$F$24)+Parameters!$E$26*($A498-Parameters!$F$25)))),_xlfn.IFS($A498&lt;=Parameters!$F$23,Parameters!$E$23*$A498,$A498&lt;=Parameters!$F$24,Parameters!$E$24*$A498,$A498&lt;=Parameters!$F$25,Parameters!$E$25*$A498,$A498&gt;Parameters!$F$25,Parameters!$E$26*$A498))</f>
        <v>53693.570000000007</v>
      </c>
      <c r="K498" s="290">
        <f t="shared" si="217"/>
        <v>108.91190669371198</v>
      </c>
      <c r="L498" s="290" cm="1">
        <f t="array" ref="L498">IF(Parameters!$D$55="No",IF($A498&lt;=Parameters!$F$28,Parameters!$E$28*$A498,IF($A498&lt;=Parameters!$F$29,Parameters!$E$28*Parameters!$F$28+Parameters!$E$29*($A498-Parameters!$F$28),IF($A498&lt;=Parameters!$F$30,Parameters!$E$28*Parameters!$F$28+Parameters!$E$29*(Parameters!$F$29-Parameters!$F$28)+Parameters!$E$30*($A498-Parameters!$F$29),Parameters!$E$28*Parameters!$F$28+Parameters!$E$29*(Parameters!$F$29-Parameters!$F$28)+Parameters!$E$30*(Parameters!$F$30-Parameters!$F$29)+Parameters!$E$31*($A498-Parameters!$F$30)))),_xlfn.IFS($A498&lt;=Parameters!$F$28,Parameters!$E$28*$A498,$A498&lt;=Parameters!$F$29,Parameters!$E$29*$A498,$A498&lt;=Parameters!$F$30,Parameters!$E$30*$A498,$A498&gt;Parameters!$F$30,Parameters!$E$31*$A498))</f>
        <v>66048.98000000001</v>
      </c>
      <c r="M498" s="290">
        <f t="shared" si="218"/>
        <v>133.9735902636917</v>
      </c>
      <c r="N498" s="290" cm="1">
        <f t="array" ref="N498">IF(Parameters!$D$55="No",IF($A498&lt;=Parameters!$F$34,Parameters!$E$34*$A498,IF($A498&lt;=Parameters!$F$35,Parameters!$E$34*Parameters!$F$34+Parameters!$E$35*($A498-Parameters!$F$34),IF($A498&lt;=Parameters!$F$36,Parameters!$E$34*Parameters!$F$34+Parameters!$E$35*(Parameters!$F$35-Parameters!$F$34)+Parameters!$E$36*($A498-Parameters!$F$35),Parameters!$E$34*Parameters!$F$34+Parameters!$E$35*(Parameters!$F$35-Parameters!$F$34)+Parameters!$E$36*(Parameters!$F$36-Parameters!$F$35)+Parameters!$E$37*($A498-Parameters!$F$36)))),_xlfn.IFS($A498&lt;=Parameters!$F$34,Parameters!$E$34*$A498,$A498&lt;=Parameters!$F$35,Parameters!$E$35*$A498,$A498&lt;=Parameters!$F$36,Parameters!$E$36*$A498,$A498&gt;Parameters!$F$36,Parameters!$E$37*$A498))</f>
        <v>67534.22</v>
      </c>
      <c r="O498" s="290">
        <f t="shared" si="242"/>
        <v>136.98624746450304</v>
      </c>
      <c r="P498" s="290" cm="1">
        <f t="array" ref="P498">IF(Parameters!$D$55="No",IF($A498&lt;=Parameters!$F$39,Parameters!$E$39*$A498,IF($A498&lt;=Parameters!$F$40,Parameters!$E$39*Parameters!$F$39+Parameters!$E$40*($A498-Parameters!$F$39),IF($A498&lt;=Parameters!$F$41,Parameters!$E$39*Parameters!$F$39+Parameters!$E$40*(Parameters!$F$40-Parameters!$F$39)+Parameters!$E$41*($A498-Parameters!$F$40),Parameters!$E$39*Parameters!$F$39+Parameters!$E$40*(Parameters!$F$40-Parameters!$F$39)+Parameters!$E$41*(Parameters!$F$41-Parameters!$F$40)+Parameters!$E$42*($A498-Parameters!$F$41)))),_xlfn.IFS($A498&lt;=Parameters!$F$39,Parameters!$E$39*$A498,$A498&lt;=Parameters!$F$40,Parameters!$E$40*$A498,$A498&lt;=Parameters!$F$41,Parameters!$E$41*$A498,$A498&gt;Parameters!$F$41,Parameters!$E$42*$A498))</f>
        <v>72029.279999999999</v>
      </c>
      <c r="Q498" s="290">
        <f t="shared" si="243"/>
        <v>146.10401622718052</v>
      </c>
      <c r="R498" s="290" cm="1">
        <f t="array" ref="R498">IF(Parameters!$E$55="No",IF($A498&lt;=Parameters!$H$23,Parameters!$G$23*$A498,IF($A498&lt;=Parameters!$H$24,Parameters!$G$23*Parameters!$H$23+Parameters!$G$24*($A498-Parameters!$H$23),IF($A498&lt;=Parameters!$H$25,Parameters!$G$23*Parameters!$H$23+Parameters!$G$24*(Parameters!$H$24-Parameters!$H$23)+Parameters!$G$25*($A498-Parameters!$H$24),Parameters!$G$23*Parameters!$H$23+Parameters!$G$24*(Parameters!$H$24-Parameters!$H$23)+Parameters!$G$25*(Parameters!$H$25-Parameters!$H$24)+Parameters!$G$26*($A498-Parameters!$H$25)))),_xlfn.IFS($A498&lt;=Parameters!$H$23,Parameters!$G$23*$A498,$A498&lt;=Parameters!$H$24,Parameters!$G$24*$A498,$A498&lt;=Parameters!$H$25,Parameters!$G$25*$A498,$A498&gt;Parameters!$H$25,Parameters!$G$26*$A498))</f>
        <v>53693.570000000007</v>
      </c>
      <c r="S498" s="290">
        <f t="shared" si="219"/>
        <v>108.91190669371198</v>
      </c>
      <c r="T498" s="290" cm="1">
        <f t="array" ref="T498">IF(Parameters!$E$55="No",IF($A498&lt;=Parameters!$H$28,Parameters!$G$28*$A498,IF($A498&lt;=Parameters!$H$29,Parameters!$G$28*Parameters!$H$28+Parameters!$G$29*($A498-Parameters!$H$28),IF($A498&lt;=Parameters!$H$30,Parameters!$G$28*Parameters!$H$28+Parameters!$G$29*(Parameters!$H$29-Parameters!$H$28)+Parameters!$G$30*($A498-Parameters!$H$29),Parameters!$G$28*Parameters!$H$28+Parameters!$G$29*(Parameters!$H$29-Parameters!$H$28)+Parameters!$G$30*(Parameters!$H$30-Parameters!$H$29)+Parameters!$G$31*($A498-Parameters!$H$30)))),_xlfn.IFS($A498&lt;=Parameters!$H$28,Parameters!$G$28*$A498,$A498&lt;=Parameters!$H$29,Parameters!$G$29*$A498,$A498&lt;=Parameters!$H$30,Parameters!$G$30*$A498,$A498&gt;Parameters!$H$30,Parameters!$G$31*$A498))</f>
        <v>66048.98000000001</v>
      </c>
      <c r="U498" s="290">
        <f t="shared" si="220"/>
        <v>133.9735902636917</v>
      </c>
      <c r="V498" s="290" cm="1">
        <f t="array" ref="V498">IF(Parameters!$E$55="No",IF($A498&lt;=Parameters!$H$34,Parameters!$G$34*$A498,IF($A498&lt;=Parameters!$H$35,Parameters!$G$34*Parameters!$H$34+Parameters!$G$35*($A498-Parameters!$H$34),IF($A498&lt;=Parameters!$H$36,Parameters!$G$34*Parameters!$H$34+Parameters!$G$35*(Parameters!$H$35-Parameters!$H$34)+Parameters!$G$36*($A498-Parameters!$H$35),Parameters!$G$34*Parameters!$H$34+Parameters!$G$35*(Parameters!$H$35-Parameters!$H$34)+Parameters!$G$36*(Parameters!$H$36-Parameters!$H$35)+Parameters!$G$37*($A498-Parameters!$H$36)))),_xlfn.IFS($A498&lt;=Parameters!$H$34,Parameters!$G$34*$A498,$A498&lt;=Parameters!$H$35,Parameters!$G$35*$A498,$A498&lt;=Parameters!$H$36,Parameters!$G$36*$A498,$A498&gt;Parameters!$H$36,Parameters!$G$37*$A498))</f>
        <v>67534.22</v>
      </c>
      <c r="W498" s="290">
        <f t="shared" si="244"/>
        <v>136.98624746450304</v>
      </c>
      <c r="X498" s="290" cm="1">
        <f t="array" ref="X498">IF(Parameters!$E$55="No",IF($A498&lt;=Parameters!$H$39,Parameters!$G$39*$A498,IF($A498&lt;=Parameters!$H$40,Parameters!$G$39*Parameters!$H$39+Parameters!$G$40*($A498-Parameters!$H$39),IF($A498&lt;=Parameters!$H$41,Parameters!$G$39*Parameters!$H$39+Parameters!$G$40*(Parameters!$H$40-Parameters!$H$39)+Parameters!$G$41*($A498-Parameters!$H$40),Parameters!$G$39*Parameters!$H$39+Parameters!$G$40*(Parameters!$H$40-Parameters!$H$39)+Parameters!$G$41*(Parameters!$H$41-Parameters!$H$40)+Parameters!$G$42*($A498-Parameters!$H$41)))),_xlfn.IFS($A498&lt;=Parameters!$H$39,Parameters!$G$39*$A498,$A498&lt;=Parameters!$H$40,Parameters!$G$40*$A498,$A498&lt;=Parameters!$H$41,Parameters!$G$41*$A498,$A498&gt;Parameters!$H$41,Parameters!$G$42*$A498))</f>
        <v>72029.279999999999</v>
      </c>
      <c r="Y498" s="290">
        <f t="shared" si="245"/>
        <v>146.10401622718052</v>
      </c>
      <c r="Z498" s="290" cm="1">
        <f t="array" ref="Z498">IF(Parameters!$F$55="No",IF($A498&lt;=Parameters!$J$23,Parameters!$I$23*$A498,IF($A498&lt;=Parameters!$J$24,Parameters!$I$23*Parameters!$J$23+Parameters!$I$24*($A498-Parameters!$J$23),IF($A498&lt;=Parameters!$J$25,Parameters!$I$23*Parameters!$J$23+Parameters!$I$24*(Parameters!$J$24-Parameters!$J$23)+Parameters!$I$25*($A498-Parameters!$J$24),Parameters!$I$23*Parameters!$J$23+Parameters!$I$24*(Parameters!$J$24-Parameters!$J$23)+Parameters!$I$25*(Parameters!$J$25-Parameters!$J$24)+Parameters!$I$26*($A498-Parameters!$J$25)))),_xlfn.IFS($A498&lt;=Parameters!$J$23,Parameters!$I$23*$A498,$A498&lt;=Parameters!$J$24,Parameters!$I$24*$A498,$A498&lt;=Parameters!$J$25,Parameters!$I$25*$A498,$A498&gt;Parameters!$J$25,Parameters!$I$26*$A498))</f>
        <v>53693.570000000007</v>
      </c>
      <c r="AA498" s="290">
        <f t="shared" si="221"/>
        <v>108.91190669371198</v>
      </c>
      <c r="AB498" s="290" cm="1">
        <f t="array" ref="AB498">IF(Parameters!$F$55="No",IF($A498&lt;=Parameters!$J$28,Parameters!$I$28*$A498,IF($A498&lt;=Parameters!$J$29,Parameters!$I$28*Parameters!$J$28+Parameters!$I$29*($A498-Parameters!$J$28),IF($A498&lt;=Parameters!$J$30,Parameters!$I$28*Parameters!$J$28+Parameters!$I$29*(Parameters!$J$29-Parameters!$J$28)+Parameters!$I$30*($A498-Parameters!$J$29),Parameters!$I$28*Parameters!$J$28+Parameters!$I$29*(Parameters!$J$29-Parameters!$J$28)+Parameters!$I$30*(Parameters!$J$30-Parameters!$J$29)+Parameters!$I$31*($A498-Parameters!$J$30)))),_xlfn.IFS($A498&lt;=Parameters!$J$28,Parameters!$I$28*$A498,$A498&lt;=Parameters!$J$29,Parameters!$I$29*$A498,$A498&lt;=Parameters!$J$30,Parameters!$I$30*$A498,$A498&gt;Parameters!$J$30,Parameters!$I$31*$A498))</f>
        <v>66048.98000000001</v>
      </c>
      <c r="AC498" s="290">
        <f t="shared" si="222"/>
        <v>133.9735902636917</v>
      </c>
      <c r="AD498" s="290" cm="1">
        <f t="array" ref="AD498">IF(Parameters!$F$55="No",IF($A498&lt;=Parameters!$J$34,Parameters!$I$34*$A498,IF($A498&lt;=Parameters!$J$35,Parameters!$I$34*Parameters!$J$34+Parameters!$I$35*($A498-Parameters!$J$34),IF($A498&lt;=Parameters!$J$36,Parameters!$I$34*Parameters!$J$34+Parameters!$I$35*(Parameters!$J$35-Parameters!$J$34)+Parameters!$I$36*($A498-Parameters!$J$35),Parameters!$I$34*Parameters!$J$34+Parameters!$I$35*(Parameters!$J$35-Parameters!$J$34)+Parameters!$I$36*(Parameters!$J$36-Parameters!$J$35)+Parameters!$I$37*($A498-Parameters!$J$36)))),_xlfn.IFS($A498&lt;=Parameters!$J$34,Parameters!$I$34*$A498,$A498&lt;=Parameters!$J$35,Parameters!$I$35*$A498,$A498&lt;=Parameters!$J$36,Parameters!$I$36*$A498,$A498&gt;Parameters!$J$36,Parameters!$I$37*$A498))</f>
        <v>67534.22</v>
      </c>
      <c r="AE498" s="290">
        <f t="shared" si="246"/>
        <v>136.98624746450304</v>
      </c>
      <c r="AF498" s="290" cm="1">
        <f t="array" ref="AF498">IF(Parameters!$F$55="No",IF($A498&lt;=Parameters!$J$39,Parameters!$I$39*$A498,IF($A498&lt;=Parameters!$J$40,Parameters!$I$39*Parameters!$J$39+Parameters!$I$40*($A498-Parameters!$J$39),IF($A498&lt;=Parameters!$J$41,Parameters!$I$39*Parameters!$J$39+Parameters!$I$40*(Parameters!$J$40-Parameters!$J$39)+Parameters!$I$41*($A498-Parameters!$J$40),Parameters!$I$39*Parameters!$J$39+Parameters!$I$40*(Parameters!$J$40-Parameters!$J$39)+Parameters!$I$41*(Parameters!$J$41-Parameters!$J$40)+Parameters!$I$42*($A498-Parameters!$J$41)))),_xlfn.IFS($A498&lt;=Parameters!$J$39,Parameters!$I$39*$A498,$A498&lt;=Parameters!$J$40,Parameters!$I$40*$A498,$A498&lt;=Parameters!$J$41,Parameters!$I$41*$A498,$A498&gt;Parameters!$J$41,Parameters!$I$42*$A498))</f>
        <v>72029.279999999999</v>
      </c>
      <c r="AG498" s="290">
        <f t="shared" si="247"/>
        <v>146.10401622718052</v>
      </c>
      <c r="AI498" s="428">
        <f t="shared" si="223"/>
        <v>136.49000000000524</v>
      </c>
      <c r="AJ498" s="428">
        <f t="shared" si="224"/>
        <v>159.36000000001513</v>
      </c>
      <c r="AK498" s="428">
        <f t="shared" si="225"/>
        <v>143.54000000000815</v>
      </c>
      <c r="AL498" s="428">
        <f t="shared" si="226"/>
        <v>158.45999999999185</v>
      </c>
      <c r="AM498" s="428">
        <f t="shared" si="227"/>
        <v>136.49000000000524</v>
      </c>
      <c r="AN498" s="428">
        <f t="shared" si="228"/>
        <v>159.36000000001513</v>
      </c>
      <c r="AO498" s="428">
        <f t="shared" si="229"/>
        <v>143.54000000000815</v>
      </c>
      <c r="AP498" s="428">
        <f t="shared" si="230"/>
        <v>158.45999999999185</v>
      </c>
      <c r="AQ498" s="428">
        <f t="shared" si="231"/>
        <v>136.49000000000524</v>
      </c>
      <c r="AR498" s="428">
        <f t="shared" si="232"/>
        <v>159.36000000001513</v>
      </c>
      <c r="AS498" s="428">
        <f t="shared" si="233"/>
        <v>143.54000000000815</v>
      </c>
      <c r="AT498" s="428">
        <f t="shared" si="234"/>
        <v>158.45999999999185</v>
      </c>
      <c r="AU498" s="428">
        <f t="shared" si="235"/>
        <v>136.49000000000524</v>
      </c>
      <c r="AV498" s="428">
        <f t="shared" si="236"/>
        <v>159.36000000001513</v>
      </c>
      <c r="AW498" s="428">
        <f t="shared" si="237"/>
        <v>143.54000000000815</v>
      </c>
      <c r="AX498" s="428">
        <f t="shared" si="238"/>
        <v>158.45999999999185</v>
      </c>
    </row>
    <row r="499">
      <c r="A499" s="413">
        <v>494</v>
      </c>
      <c r="B499" s="290" cm="1">
        <f t="array" ref="B499">IF(Parameters!$C$55="No",IF($A499&lt;=Parameters!$D$23,Parameters!$C$23*$A499,IF($A499&lt;=Parameters!$D$24,Parameters!$C$23*Parameters!$D$23+Parameters!$C$24*($A499-Parameters!$D$23),IF($A499&lt;=Parameters!$D$25,Parameters!$C$23*Parameters!$D$23+Parameters!$C$24*(Parameters!$D$24-Parameters!$D$23)+Parameters!$C$25*($A499-Parameters!$D$24),Parameters!$C$23*Parameters!$D$23+Parameters!$C$24*(Parameters!$D$24-Parameters!$D$23)+Parameters!$C$25*(Parameters!$D$25-Parameters!$D$24)+Parameters!$C$26*($A499-Parameters!$D$25)))),_xlfn.IFS($A499&lt;=Parameters!$D$23,Parameters!$C$23*$A499,$A499&lt;=Parameters!$D$24,Parameters!$C$24*$A499,$A499&lt;=Parameters!$D$25,Parameters!$C$25*$A499,$A499&gt;Parameters!$D$25,Parameters!$C$26*$A499))</f>
        <v>53830.06</v>
      </c>
      <c r="C499" s="290">
        <f t="shared" si="239"/>
        <v>108.96773279352226</v>
      </c>
      <c r="D499" s="290" cm="1">
        <f t="array" ref="D499">IF(Parameters!$C$55="No",IF($A499&lt;=Parameters!$D$28,Parameters!$C$28*$A499,IF($A499&lt;=Parameters!$D$29,Parameters!$C$28*Parameters!$D$28+Parameters!$C$29*($A499-Parameters!$D$28),IF($A499&lt;=Parameters!$D$30,Parameters!$C$28*Parameters!$D$28+Parameters!$C$29*(Parameters!$D$29-Parameters!$D$28)+Parameters!$C$30*($A499-Parameters!$D$29),Parameters!$C$28*Parameters!$D$28+Parameters!$C$29*(Parameters!$D$29-Parameters!$D$28)+Parameters!$C$30*(Parameters!$D$30-Parameters!$D$29)+Parameters!$C$31*($A499-Parameters!$D$30)))),_xlfn.IFS($A499&lt;=Parameters!$D$28,Parameters!$C$28*$A499,$A499&lt;=Parameters!$D$29,Parameters!$C$29*$A499,$A499&lt;=Parameters!$D$30,Parameters!$C$30*$A499,$A499&gt;Parameters!$D$30,Parameters!$C$31*$A499))</f>
        <v>66208.34</v>
      </c>
      <c r="E499" s="290">
        <f t="shared" si="239"/>
        <v>134.02497975708502</v>
      </c>
      <c r="F499" s="290" cm="1">
        <f t="array" ref="F499">IF(Parameters!$C$55="No",IF($A499&lt;=Parameters!$D$34,Parameters!$C$34*$A499,IF($A499&lt;=Parameters!$D$35,Parameters!$C$34*Parameters!$D$34+Parameters!$C$35*($A499-Parameters!$D$34),IF($A499&lt;=Parameters!$D$36,Parameters!$C$34*Parameters!$D$34+Parameters!$C$35*(Parameters!$D$35-Parameters!$D$34)+Parameters!$C$36*($A499-Parameters!$D$35),Parameters!$C$34*Parameters!$D$34+Parameters!$C$35*(Parameters!$D$35-Parameters!$D$34)+Parameters!$C$36*(Parameters!$D$36-Parameters!$D$35)+Parameters!$C$37*($A499-Parameters!$D$36)))),_xlfn.IFS($A499&lt;=Parameters!$D$34,Parameters!$C$34*$A499,$A499&lt;=Parameters!$D$35,Parameters!$C$35*$A499,$A499&lt;=Parameters!$D$36,Parameters!$C$36*$A499,$A499&gt;Parameters!$D$36,Parameters!$C$37*$A499))</f>
        <v>67677.759999999995</v>
      </c>
      <c r="G499" s="290">
        <f t="shared" si="240"/>
        <v>136.99951417004047</v>
      </c>
      <c r="H499" s="290" cm="1">
        <f t="array" ref="H499">IF(Parameters!$C$55="No",IF($A499&lt;=Parameters!$D$39,Parameters!$C$39*$A499,IF($A499&lt;=Parameters!$D$40,Parameters!$C$39*Parameters!$D$39+Parameters!$C$40*($A499-Parameters!$D$39),IF($A499&lt;=Parameters!$D$41,Parameters!$C$39*Parameters!$D$39+Parameters!$C$40*(Parameters!$D$40-Parameters!$D$39)+Parameters!$C$41*($A499-Parameters!$D$40),Parameters!$C$39*Parameters!$D$39+Parameters!$C$40*(Parameters!$D$40-Parameters!$D$39)+Parameters!$C$41*(Parameters!$D$41-Parameters!$D$40)+Parameters!$C$42*($A499-Parameters!$D$41)))),_xlfn.IFS($A499&lt;=Parameters!$D$39,Parameters!$C$39*$A499,$A499&lt;=Parameters!$D$40,Parameters!$C$40*$A499,$A499&lt;=Parameters!$D$41,Parameters!$C$41*$A499,$A499&gt;Parameters!$D$41,Parameters!$C$42*$A499))</f>
        <v>72187.740000000005</v>
      </c>
      <c r="I499" s="290">
        <f t="shared" si="241"/>
        <v>146.12902834008099</v>
      </c>
      <c r="J499" s="290" cm="1">
        <f t="array" ref="J499">IF(Parameters!$D$55="No",IF($A499&lt;=Parameters!$F$23,Parameters!$E$23*$A499,IF($A499&lt;=Parameters!$F$24,Parameters!$E$23*Parameters!$F$23+Parameters!$E$24*($A499-Parameters!$F$23),IF($A499&lt;=Parameters!$F$25,Parameters!$E$23*Parameters!$F$23+Parameters!$E$24*(Parameters!$F$24-Parameters!$F$23)+Parameters!$E$25*($A499-Parameters!$F$24),Parameters!$E$23*Parameters!$F$23+Parameters!$E$24*(Parameters!$F$24-Parameters!$F$23)+Parameters!$E$25*(Parameters!$F$25-Parameters!$F$24)+Parameters!$E$26*($A499-Parameters!$F$25)))),_xlfn.IFS($A499&lt;=Parameters!$F$23,Parameters!$E$23*$A499,$A499&lt;=Parameters!$F$24,Parameters!$E$24*$A499,$A499&lt;=Parameters!$F$25,Parameters!$E$25*$A499,$A499&gt;Parameters!$F$25,Parameters!$E$26*$A499))</f>
        <v>53830.06</v>
      </c>
      <c r="K499" s="290">
        <f t="shared" si="217"/>
        <v>108.96773279352226</v>
      </c>
      <c r="L499" s="290" cm="1">
        <f t="array" ref="L499">IF(Parameters!$D$55="No",IF($A499&lt;=Parameters!$F$28,Parameters!$E$28*$A499,IF($A499&lt;=Parameters!$F$29,Parameters!$E$28*Parameters!$F$28+Parameters!$E$29*($A499-Parameters!$F$28),IF($A499&lt;=Parameters!$F$30,Parameters!$E$28*Parameters!$F$28+Parameters!$E$29*(Parameters!$F$29-Parameters!$F$28)+Parameters!$E$30*($A499-Parameters!$F$29),Parameters!$E$28*Parameters!$F$28+Parameters!$E$29*(Parameters!$F$29-Parameters!$F$28)+Parameters!$E$30*(Parameters!$F$30-Parameters!$F$29)+Parameters!$E$31*($A499-Parameters!$F$30)))),_xlfn.IFS($A499&lt;=Parameters!$F$28,Parameters!$E$28*$A499,$A499&lt;=Parameters!$F$29,Parameters!$E$29*$A499,$A499&lt;=Parameters!$F$30,Parameters!$E$30*$A499,$A499&gt;Parameters!$F$30,Parameters!$E$31*$A499))</f>
        <v>66208.34</v>
      </c>
      <c r="M499" s="290">
        <f t="shared" si="218"/>
        <v>134.02497975708502</v>
      </c>
      <c r="N499" s="290" cm="1">
        <f t="array" ref="N499">IF(Parameters!$D$55="No",IF($A499&lt;=Parameters!$F$34,Parameters!$E$34*$A499,IF($A499&lt;=Parameters!$F$35,Parameters!$E$34*Parameters!$F$34+Parameters!$E$35*($A499-Parameters!$F$34),IF($A499&lt;=Parameters!$F$36,Parameters!$E$34*Parameters!$F$34+Parameters!$E$35*(Parameters!$F$35-Parameters!$F$34)+Parameters!$E$36*($A499-Parameters!$F$35),Parameters!$E$34*Parameters!$F$34+Parameters!$E$35*(Parameters!$F$35-Parameters!$F$34)+Parameters!$E$36*(Parameters!$F$36-Parameters!$F$35)+Parameters!$E$37*($A499-Parameters!$F$36)))),_xlfn.IFS($A499&lt;=Parameters!$F$34,Parameters!$E$34*$A499,$A499&lt;=Parameters!$F$35,Parameters!$E$35*$A499,$A499&lt;=Parameters!$F$36,Parameters!$E$36*$A499,$A499&gt;Parameters!$F$36,Parameters!$E$37*$A499))</f>
        <v>67677.759999999995</v>
      </c>
      <c r="O499" s="290">
        <f t="shared" si="242"/>
        <v>136.99951417004047</v>
      </c>
      <c r="P499" s="290" cm="1">
        <f t="array" ref="P499">IF(Parameters!$D$55="No",IF($A499&lt;=Parameters!$F$39,Parameters!$E$39*$A499,IF($A499&lt;=Parameters!$F$40,Parameters!$E$39*Parameters!$F$39+Parameters!$E$40*($A499-Parameters!$F$39),IF($A499&lt;=Parameters!$F$41,Parameters!$E$39*Parameters!$F$39+Parameters!$E$40*(Parameters!$F$40-Parameters!$F$39)+Parameters!$E$41*($A499-Parameters!$F$40),Parameters!$E$39*Parameters!$F$39+Parameters!$E$40*(Parameters!$F$40-Parameters!$F$39)+Parameters!$E$41*(Parameters!$F$41-Parameters!$F$40)+Parameters!$E$42*($A499-Parameters!$F$41)))),_xlfn.IFS($A499&lt;=Parameters!$F$39,Parameters!$E$39*$A499,$A499&lt;=Parameters!$F$40,Parameters!$E$40*$A499,$A499&lt;=Parameters!$F$41,Parameters!$E$41*$A499,$A499&gt;Parameters!$F$41,Parameters!$E$42*$A499))</f>
        <v>72187.740000000005</v>
      </c>
      <c r="Q499" s="290">
        <f t="shared" si="243"/>
        <v>146.12902834008099</v>
      </c>
      <c r="R499" s="290" cm="1">
        <f t="array" ref="R499">IF(Parameters!$E$55="No",IF($A499&lt;=Parameters!$H$23,Parameters!$G$23*$A499,IF($A499&lt;=Parameters!$H$24,Parameters!$G$23*Parameters!$H$23+Parameters!$G$24*($A499-Parameters!$H$23),IF($A499&lt;=Parameters!$H$25,Parameters!$G$23*Parameters!$H$23+Parameters!$G$24*(Parameters!$H$24-Parameters!$H$23)+Parameters!$G$25*($A499-Parameters!$H$24),Parameters!$G$23*Parameters!$H$23+Parameters!$G$24*(Parameters!$H$24-Parameters!$H$23)+Parameters!$G$25*(Parameters!$H$25-Parameters!$H$24)+Parameters!$G$26*($A499-Parameters!$H$25)))),_xlfn.IFS($A499&lt;=Parameters!$H$23,Parameters!$G$23*$A499,$A499&lt;=Parameters!$H$24,Parameters!$G$24*$A499,$A499&lt;=Parameters!$H$25,Parameters!$G$25*$A499,$A499&gt;Parameters!$H$25,Parameters!$G$26*$A499))</f>
        <v>53830.06</v>
      </c>
      <c r="S499" s="290">
        <f t="shared" si="219"/>
        <v>108.96773279352226</v>
      </c>
      <c r="T499" s="290" cm="1">
        <f t="array" ref="T499">IF(Parameters!$E$55="No",IF($A499&lt;=Parameters!$H$28,Parameters!$G$28*$A499,IF($A499&lt;=Parameters!$H$29,Parameters!$G$28*Parameters!$H$28+Parameters!$G$29*($A499-Parameters!$H$28),IF($A499&lt;=Parameters!$H$30,Parameters!$G$28*Parameters!$H$28+Parameters!$G$29*(Parameters!$H$29-Parameters!$H$28)+Parameters!$G$30*($A499-Parameters!$H$29),Parameters!$G$28*Parameters!$H$28+Parameters!$G$29*(Parameters!$H$29-Parameters!$H$28)+Parameters!$G$30*(Parameters!$H$30-Parameters!$H$29)+Parameters!$G$31*($A499-Parameters!$H$30)))),_xlfn.IFS($A499&lt;=Parameters!$H$28,Parameters!$G$28*$A499,$A499&lt;=Parameters!$H$29,Parameters!$G$29*$A499,$A499&lt;=Parameters!$H$30,Parameters!$G$30*$A499,$A499&gt;Parameters!$H$30,Parameters!$G$31*$A499))</f>
        <v>66208.34</v>
      </c>
      <c r="U499" s="290">
        <f t="shared" si="220"/>
        <v>134.02497975708502</v>
      </c>
      <c r="V499" s="290" cm="1">
        <f t="array" ref="V499">IF(Parameters!$E$55="No",IF($A499&lt;=Parameters!$H$34,Parameters!$G$34*$A499,IF($A499&lt;=Parameters!$H$35,Parameters!$G$34*Parameters!$H$34+Parameters!$G$35*($A499-Parameters!$H$34),IF($A499&lt;=Parameters!$H$36,Parameters!$G$34*Parameters!$H$34+Parameters!$G$35*(Parameters!$H$35-Parameters!$H$34)+Parameters!$G$36*($A499-Parameters!$H$35),Parameters!$G$34*Parameters!$H$34+Parameters!$G$35*(Parameters!$H$35-Parameters!$H$34)+Parameters!$G$36*(Parameters!$H$36-Parameters!$H$35)+Parameters!$G$37*($A499-Parameters!$H$36)))),_xlfn.IFS($A499&lt;=Parameters!$H$34,Parameters!$G$34*$A499,$A499&lt;=Parameters!$H$35,Parameters!$G$35*$A499,$A499&lt;=Parameters!$H$36,Parameters!$G$36*$A499,$A499&gt;Parameters!$H$36,Parameters!$G$37*$A499))</f>
        <v>67677.759999999995</v>
      </c>
      <c r="W499" s="290">
        <f t="shared" si="244"/>
        <v>136.99951417004047</v>
      </c>
      <c r="X499" s="290" cm="1">
        <f t="array" ref="X499">IF(Parameters!$E$55="No",IF($A499&lt;=Parameters!$H$39,Parameters!$G$39*$A499,IF($A499&lt;=Parameters!$H$40,Parameters!$G$39*Parameters!$H$39+Parameters!$G$40*($A499-Parameters!$H$39),IF($A499&lt;=Parameters!$H$41,Parameters!$G$39*Parameters!$H$39+Parameters!$G$40*(Parameters!$H$40-Parameters!$H$39)+Parameters!$G$41*($A499-Parameters!$H$40),Parameters!$G$39*Parameters!$H$39+Parameters!$G$40*(Parameters!$H$40-Parameters!$H$39)+Parameters!$G$41*(Parameters!$H$41-Parameters!$H$40)+Parameters!$G$42*($A499-Parameters!$H$41)))),_xlfn.IFS($A499&lt;=Parameters!$H$39,Parameters!$G$39*$A499,$A499&lt;=Parameters!$H$40,Parameters!$G$40*$A499,$A499&lt;=Parameters!$H$41,Parameters!$G$41*$A499,$A499&gt;Parameters!$H$41,Parameters!$G$42*$A499))</f>
        <v>72187.740000000005</v>
      </c>
      <c r="Y499" s="290">
        <f t="shared" si="245"/>
        <v>146.12902834008099</v>
      </c>
      <c r="Z499" s="290" cm="1">
        <f t="array" ref="Z499">IF(Parameters!$F$55="No",IF($A499&lt;=Parameters!$J$23,Parameters!$I$23*$A499,IF($A499&lt;=Parameters!$J$24,Parameters!$I$23*Parameters!$J$23+Parameters!$I$24*($A499-Parameters!$J$23),IF($A499&lt;=Parameters!$J$25,Parameters!$I$23*Parameters!$J$23+Parameters!$I$24*(Parameters!$J$24-Parameters!$J$23)+Parameters!$I$25*($A499-Parameters!$J$24),Parameters!$I$23*Parameters!$J$23+Parameters!$I$24*(Parameters!$J$24-Parameters!$J$23)+Parameters!$I$25*(Parameters!$J$25-Parameters!$J$24)+Parameters!$I$26*($A499-Parameters!$J$25)))),_xlfn.IFS($A499&lt;=Parameters!$J$23,Parameters!$I$23*$A499,$A499&lt;=Parameters!$J$24,Parameters!$I$24*$A499,$A499&lt;=Parameters!$J$25,Parameters!$I$25*$A499,$A499&gt;Parameters!$J$25,Parameters!$I$26*$A499))</f>
        <v>53830.06</v>
      </c>
      <c r="AA499" s="290">
        <f t="shared" si="221"/>
        <v>108.96773279352226</v>
      </c>
      <c r="AB499" s="290" cm="1">
        <f t="array" ref="AB499">IF(Parameters!$F$55="No",IF($A499&lt;=Parameters!$J$28,Parameters!$I$28*$A499,IF($A499&lt;=Parameters!$J$29,Parameters!$I$28*Parameters!$J$28+Parameters!$I$29*($A499-Parameters!$J$28),IF($A499&lt;=Parameters!$J$30,Parameters!$I$28*Parameters!$J$28+Parameters!$I$29*(Parameters!$J$29-Parameters!$J$28)+Parameters!$I$30*($A499-Parameters!$J$29),Parameters!$I$28*Parameters!$J$28+Parameters!$I$29*(Parameters!$J$29-Parameters!$J$28)+Parameters!$I$30*(Parameters!$J$30-Parameters!$J$29)+Parameters!$I$31*($A499-Parameters!$J$30)))),_xlfn.IFS($A499&lt;=Parameters!$J$28,Parameters!$I$28*$A499,$A499&lt;=Parameters!$J$29,Parameters!$I$29*$A499,$A499&lt;=Parameters!$J$30,Parameters!$I$30*$A499,$A499&gt;Parameters!$J$30,Parameters!$I$31*$A499))</f>
        <v>66208.34</v>
      </c>
      <c r="AC499" s="290">
        <f t="shared" si="222"/>
        <v>134.02497975708502</v>
      </c>
      <c r="AD499" s="290" cm="1">
        <f t="array" ref="AD499">IF(Parameters!$F$55="No",IF($A499&lt;=Parameters!$J$34,Parameters!$I$34*$A499,IF($A499&lt;=Parameters!$J$35,Parameters!$I$34*Parameters!$J$34+Parameters!$I$35*($A499-Parameters!$J$34),IF($A499&lt;=Parameters!$J$36,Parameters!$I$34*Parameters!$J$34+Parameters!$I$35*(Parameters!$J$35-Parameters!$J$34)+Parameters!$I$36*($A499-Parameters!$J$35),Parameters!$I$34*Parameters!$J$34+Parameters!$I$35*(Parameters!$J$35-Parameters!$J$34)+Parameters!$I$36*(Parameters!$J$36-Parameters!$J$35)+Parameters!$I$37*($A499-Parameters!$J$36)))),_xlfn.IFS($A499&lt;=Parameters!$J$34,Parameters!$I$34*$A499,$A499&lt;=Parameters!$J$35,Parameters!$I$35*$A499,$A499&lt;=Parameters!$J$36,Parameters!$I$36*$A499,$A499&gt;Parameters!$J$36,Parameters!$I$37*$A499))</f>
        <v>67677.759999999995</v>
      </c>
      <c r="AE499" s="290">
        <f t="shared" si="246"/>
        <v>136.99951417004047</v>
      </c>
      <c r="AF499" s="290" cm="1">
        <f t="array" ref="AF499">IF(Parameters!$F$55="No",IF($A499&lt;=Parameters!$J$39,Parameters!$I$39*$A499,IF($A499&lt;=Parameters!$J$40,Parameters!$I$39*Parameters!$J$39+Parameters!$I$40*($A499-Parameters!$J$39),IF($A499&lt;=Parameters!$J$41,Parameters!$I$39*Parameters!$J$39+Parameters!$I$40*(Parameters!$J$40-Parameters!$J$39)+Parameters!$I$41*($A499-Parameters!$J$40),Parameters!$I$39*Parameters!$J$39+Parameters!$I$40*(Parameters!$J$40-Parameters!$J$39)+Parameters!$I$41*(Parameters!$J$41-Parameters!$J$40)+Parameters!$I$42*($A499-Parameters!$J$41)))),_xlfn.IFS($A499&lt;=Parameters!$J$39,Parameters!$I$39*$A499,$A499&lt;=Parameters!$J$40,Parameters!$I$40*$A499,$A499&lt;=Parameters!$J$41,Parameters!$I$41*$A499,$A499&gt;Parameters!$J$41,Parameters!$I$42*$A499))</f>
        <v>72187.740000000005</v>
      </c>
      <c r="AG499" s="290">
        <f t="shared" si="247"/>
        <v>146.12902834008099</v>
      </c>
      <c r="AI499" s="428">
        <f t="shared" si="223"/>
        <v>136.48999999999069</v>
      </c>
      <c r="AJ499" s="428">
        <f t="shared" si="224"/>
        <v>159.35999999998603</v>
      </c>
      <c r="AK499" s="428">
        <f t="shared" si="225"/>
        <v>143.5399999999936</v>
      </c>
      <c r="AL499" s="428">
        <f t="shared" si="226"/>
        <v>158.4600000000064</v>
      </c>
      <c r="AM499" s="428">
        <f t="shared" si="227"/>
        <v>136.48999999999069</v>
      </c>
      <c r="AN499" s="428">
        <f t="shared" si="228"/>
        <v>159.35999999998603</v>
      </c>
      <c r="AO499" s="428">
        <f t="shared" si="229"/>
        <v>143.5399999999936</v>
      </c>
      <c r="AP499" s="428">
        <f t="shared" si="230"/>
        <v>158.4600000000064</v>
      </c>
      <c r="AQ499" s="428">
        <f t="shared" si="231"/>
        <v>136.48999999999069</v>
      </c>
      <c r="AR499" s="428">
        <f t="shared" si="232"/>
        <v>159.35999999998603</v>
      </c>
      <c r="AS499" s="428">
        <f t="shared" si="233"/>
        <v>143.5399999999936</v>
      </c>
      <c r="AT499" s="428">
        <f t="shared" si="234"/>
        <v>158.4600000000064</v>
      </c>
      <c r="AU499" s="428">
        <f t="shared" si="235"/>
        <v>136.48999999999069</v>
      </c>
      <c r="AV499" s="428">
        <f t="shared" si="236"/>
        <v>159.35999999998603</v>
      </c>
      <c r="AW499" s="428">
        <f t="shared" si="237"/>
        <v>143.5399999999936</v>
      </c>
      <c r="AX499" s="428">
        <f t="shared" si="238"/>
        <v>158.4600000000064</v>
      </c>
    </row>
    <row r="500">
      <c r="A500" s="413">
        <v>495</v>
      </c>
      <c r="B500" s="290" cm="1">
        <f t="array" ref="B500">IF(Parameters!$C$55="No",IF($A500&lt;=Parameters!$D$23,Parameters!$C$23*$A500,IF($A500&lt;=Parameters!$D$24,Parameters!$C$23*Parameters!$D$23+Parameters!$C$24*($A500-Parameters!$D$23),IF($A500&lt;=Parameters!$D$25,Parameters!$C$23*Parameters!$D$23+Parameters!$C$24*(Parameters!$D$24-Parameters!$D$23)+Parameters!$C$25*($A500-Parameters!$D$24),Parameters!$C$23*Parameters!$D$23+Parameters!$C$24*(Parameters!$D$24-Parameters!$D$23)+Parameters!$C$25*(Parameters!$D$25-Parameters!$D$24)+Parameters!$C$26*($A500-Parameters!$D$25)))),_xlfn.IFS($A500&lt;=Parameters!$D$23,Parameters!$C$23*$A500,$A500&lt;=Parameters!$D$24,Parameters!$C$24*$A500,$A500&lt;=Parameters!$D$25,Parameters!$C$25*$A500,$A500&gt;Parameters!$D$25,Parameters!$C$26*$A500))</f>
        <v>53966.55</v>
      </c>
      <c r="C500" s="290">
        <f t="shared" si="239"/>
        <v>109.02333333333334</v>
      </c>
      <c r="D500" s="290" cm="1">
        <f t="array" ref="D500">IF(Parameters!$C$55="No",IF($A500&lt;=Parameters!$D$28,Parameters!$C$28*$A500,IF($A500&lt;=Parameters!$D$29,Parameters!$C$28*Parameters!$D$28+Parameters!$C$29*($A500-Parameters!$D$28),IF($A500&lt;=Parameters!$D$30,Parameters!$C$28*Parameters!$D$28+Parameters!$C$29*(Parameters!$D$29-Parameters!$D$28)+Parameters!$C$30*($A500-Parameters!$D$29),Parameters!$C$28*Parameters!$D$28+Parameters!$C$29*(Parameters!$D$29-Parameters!$D$28)+Parameters!$C$30*(Parameters!$D$30-Parameters!$D$29)+Parameters!$C$31*($A500-Parameters!$D$30)))),_xlfn.IFS($A500&lt;=Parameters!$D$28,Parameters!$C$28*$A500,$A500&lt;=Parameters!$D$29,Parameters!$C$29*$A500,$A500&lt;=Parameters!$D$30,Parameters!$C$30*$A500,$A500&gt;Parameters!$D$30,Parameters!$C$31*$A500))</f>
        <v>66367.700000000012</v>
      </c>
      <c r="E500" s="290">
        <f t="shared" si="239"/>
        <v>134.07616161616164</v>
      </c>
      <c r="F500" s="290" cm="1">
        <f t="array" ref="F500">IF(Parameters!$C$55="No",IF($A500&lt;=Parameters!$D$34,Parameters!$C$34*$A500,IF($A500&lt;=Parameters!$D$35,Parameters!$C$34*Parameters!$D$34+Parameters!$C$35*($A500-Parameters!$D$34),IF($A500&lt;=Parameters!$D$36,Parameters!$C$34*Parameters!$D$34+Parameters!$C$35*(Parameters!$D$35-Parameters!$D$34)+Parameters!$C$36*($A500-Parameters!$D$35),Parameters!$C$34*Parameters!$D$34+Parameters!$C$35*(Parameters!$D$35-Parameters!$D$34)+Parameters!$C$36*(Parameters!$D$36-Parameters!$D$35)+Parameters!$C$37*($A500-Parameters!$D$36)))),_xlfn.IFS($A500&lt;=Parameters!$D$34,Parameters!$C$34*$A500,$A500&lt;=Parameters!$D$35,Parameters!$C$35*$A500,$A500&lt;=Parameters!$D$36,Parameters!$C$36*$A500,$A500&gt;Parameters!$D$36,Parameters!$C$37*$A500))</f>
        <v>67821.299999999988</v>
      </c>
      <c r="G500" s="290">
        <f t="shared" si="240"/>
        <v>137.01272727272726</v>
      </c>
      <c r="H500" s="290" cm="1">
        <f t="array" ref="H500">IF(Parameters!$C$55="No",IF($A500&lt;=Parameters!$D$39,Parameters!$C$39*$A500,IF($A500&lt;=Parameters!$D$40,Parameters!$C$39*Parameters!$D$39+Parameters!$C$40*($A500-Parameters!$D$39),IF($A500&lt;=Parameters!$D$41,Parameters!$C$39*Parameters!$D$39+Parameters!$C$40*(Parameters!$D$40-Parameters!$D$39)+Parameters!$C$41*($A500-Parameters!$D$40),Parameters!$C$39*Parameters!$D$39+Parameters!$C$40*(Parameters!$D$40-Parameters!$D$39)+Parameters!$C$41*(Parameters!$D$41-Parameters!$D$40)+Parameters!$C$42*($A500-Parameters!$D$41)))),_xlfn.IFS($A500&lt;=Parameters!$D$39,Parameters!$C$39*$A500,$A500&lt;=Parameters!$D$40,Parameters!$C$40*$A500,$A500&lt;=Parameters!$D$41,Parameters!$C$41*$A500,$A500&gt;Parameters!$D$41,Parameters!$C$42*$A500))</f>
        <v>72346.2</v>
      </c>
      <c r="I500" s="290">
        <f t="shared" si="241"/>
        <v>146.1539393939394</v>
      </c>
      <c r="J500" s="290" cm="1">
        <f t="array" ref="J500">IF(Parameters!$D$55="No",IF($A500&lt;=Parameters!$F$23,Parameters!$E$23*$A500,IF($A500&lt;=Parameters!$F$24,Parameters!$E$23*Parameters!$F$23+Parameters!$E$24*($A500-Parameters!$F$23),IF($A500&lt;=Parameters!$F$25,Parameters!$E$23*Parameters!$F$23+Parameters!$E$24*(Parameters!$F$24-Parameters!$F$23)+Parameters!$E$25*($A500-Parameters!$F$24),Parameters!$E$23*Parameters!$F$23+Parameters!$E$24*(Parameters!$F$24-Parameters!$F$23)+Parameters!$E$25*(Parameters!$F$25-Parameters!$F$24)+Parameters!$E$26*($A500-Parameters!$F$25)))),_xlfn.IFS($A500&lt;=Parameters!$F$23,Parameters!$E$23*$A500,$A500&lt;=Parameters!$F$24,Parameters!$E$24*$A500,$A500&lt;=Parameters!$F$25,Parameters!$E$25*$A500,$A500&gt;Parameters!$F$25,Parameters!$E$26*$A500))</f>
        <v>53966.55</v>
      </c>
      <c r="K500" s="290">
        <f t="shared" si="217"/>
        <v>109.02333333333334</v>
      </c>
      <c r="L500" s="290" cm="1">
        <f t="array" ref="L500">IF(Parameters!$D$55="No",IF($A500&lt;=Parameters!$F$28,Parameters!$E$28*$A500,IF($A500&lt;=Parameters!$F$29,Parameters!$E$28*Parameters!$F$28+Parameters!$E$29*($A500-Parameters!$F$28),IF($A500&lt;=Parameters!$F$30,Parameters!$E$28*Parameters!$F$28+Parameters!$E$29*(Parameters!$F$29-Parameters!$F$28)+Parameters!$E$30*($A500-Parameters!$F$29),Parameters!$E$28*Parameters!$F$28+Parameters!$E$29*(Parameters!$F$29-Parameters!$F$28)+Parameters!$E$30*(Parameters!$F$30-Parameters!$F$29)+Parameters!$E$31*($A500-Parameters!$F$30)))),_xlfn.IFS($A500&lt;=Parameters!$F$28,Parameters!$E$28*$A500,$A500&lt;=Parameters!$F$29,Parameters!$E$29*$A500,$A500&lt;=Parameters!$F$30,Parameters!$E$30*$A500,$A500&gt;Parameters!$F$30,Parameters!$E$31*$A500))</f>
        <v>66367.700000000012</v>
      </c>
      <c r="M500" s="290">
        <f t="shared" si="218"/>
        <v>134.07616161616164</v>
      </c>
      <c r="N500" s="290" cm="1">
        <f t="array" ref="N500">IF(Parameters!$D$55="No",IF($A500&lt;=Parameters!$F$34,Parameters!$E$34*$A500,IF($A500&lt;=Parameters!$F$35,Parameters!$E$34*Parameters!$F$34+Parameters!$E$35*($A500-Parameters!$F$34),IF($A500&lt;=Parameters!$F$36,Parameters!$E$34*Parameters!$F$34+Parameters!$E$35*(Parameters!$F$35-Parameters!$F$34)+Parameters!$E$36*($A500-Parameters!$F$35),Parameters!$E$34*Parameters!$F$34+Parameters!$E$35*(Parameters!$F$35-Parameters!$F$34)+Parameters!$E$36*(Parameters!$F$36-Parameters!$F$35)+Parameters!$E$37*($A500-Parameters!$F$36)))),_xlfn.IFS($A500&lt;=Parameters!$F$34,Parameters!$E$34*$A500,$A500&lt;=Parameters!$F$35,Parameters!$E$35*$A500,$A500&lt;=Parameters!$F$36,Parameters!$E$36*$A500,$A500&gt;Parameters!$F$36,Parameters!$E$37*$A500))</f>
        <v>67821.299999999988</v>
      </c>
      <c r="O500" s="290">
        <f t="shared" si="242"/>
        <v>137.01272727272726</v>
      </c>
      <c r="P500" s="290" cm="1">
        <f t="array" ref="P500">IF(Parameters!$D$55="No",IF($A500&lt;=Parameters!$F$39,Parameters!$E$39*$A500,IF($A500&lt;=Parameters!$F$40,Parameters!$E$39*Parameters!$F$39+Parameters!$E$40*($A500-Parameters!$F$39),IF($A500&lt;=Parameters!$F$41,Parameters!$E$39*Parameters!$F$39+Parameters!$E$40*(Parameters!$F$40-Parameters!$F$39)+Parameters!$E$41*($A500-Parameters!$F$40),Parameters!$E$39*Parameters!$F$39+Parameters!$E$40*(Parameters!$F$40-Parameters!$F$39)+Parameters!$E$41*(Parameters!$F$41-Parameters!$F$40)+Parameters!$E$42*($A500-Parameters!$F$41)))),_xlfn.IFS($A500&lt;=Parameters!$F$39,Parameters!$E$39*$A500,$A500&lt;=Parameters!$F$40,Parameters!$E$40*$A500,$A500&lt;=Parameters!$F$41,Parameters!$E$41*$A500,$A500&gt;Parameters!$F$41,Parameters!$E$42*$A500))</f>
        <v>72346.2</v>
      </c>
      <c r="Q500" s="290">
        <f t="shared" si="243"/>
        <v>146.1539393939394</v>
      </c>
      <c r="R500" s="290" cm="1">
        <f t="array" ref="R500">IF(Parameters!$E$55="No",IF($A500&lt;=Parameters!$H$23,Parameters!$G$23*$A500,IF($A500&lt;=Parameters!$H$24,Parameters!$G$23*Parameters!$H$23+Parameters!$G$24*($A500-Parameters!$H$23),IF($A500&lt;=Parameters!$H$25,Parameters!$G$23*Parameters!$H$23+Parameters!$G$24*(Parameters!$H$24-Parameters!$H$23)+Parameters!$G$25*($A500-Parameters!$H$24),Parameters!$G$23*Parameters!$H$23+Parameters!$G$24*(Parameters!$H$24-Parameters!$H$23)+Parameters!$G$25*(Parameters!$H$25-Parameters!$H$24)+Parameters!$G$26*($A500-Parameters!$H$25)))),_xlfn.IFS($A500&lt;=Parameters!$H$23,Parameters!$G$23*$A500,$A500&lt;=Parameters!$H$24,Parameters!$G$24*$A500,$A500&lt;=Parameters!$H$25,Parameters!$G$25*$A500,$A500&gt;Parameters!$H$25,Parameters!$G$26*$A500))</f>
        <v>53966.55</v>
      </c>
      <c r="S500" s="290">
        <f t="shared" si="219"/>
        <v>109.02333333333334</v>
      </c>
      <c r="T500" s="290" cm="1">
        <f t="array" ref="T500">IF(Parameters!$E$55="No",IF($A500&lt;=Parameters!$H$28,Parameters!$G$28*$A500,IF($A500&lt;=Parameters!$H$29,Parameters!$G$28*Parameters!$H$28+Parameters!$G$29*($A500-Parameters!$H$28),IF($A500&lt;=Parameters!$H$30,Parameters!$G$28*Parameters!$H$28+Parameters!$G$29*(Parameters!$H$29-Parameters!$H$28)+Parameters!$G$30*($A500-Parameters!$H$29),Parameters!$G$28*Parameters!$H$28+Parameters!$G$29*(Parameters!$H$29-Parameters!$H$28)+Parameters!$G$30*(Parameters!$H$30-Parameters!$H$29)+Parameters!$G$31*($A500-Parameters!$H$30)))),_xlfn.IFS($A500&lt;=Parameters!$H$28,Parameters!$G$28*$A500,$A500&lt;=Parameters!$H$29,Parameters!$G$29*$A500,$A500&lt;=Parameters!$H$30,Parameters!$G$30*$A500,$A500&gt;Parameters!$H$30,Parameters!$G$31*$A500))</f>
        <v>66367.700000000012</v>
      </c>
      <c r="U500" s="290">
        <f t="shared" si="220"/>
        <v>134.07616161616164</v>
      </c>
      <c r="V500" s="290" cm="1">
        <f t="array" ref="V500">IF(Parameters!$E$55="No",IF($A500&lt;=Parameters!$H$34,Parameters!$G$34*$A500,IF($A500&lt;=Parameters!$H$35,Parameters!$G$34*Parameters!$H$34+Parameters!$G$35*($A500-Parameters!$H$34),IF($A500&lt;=Parameters!$H$36,Parameters!$G$34*Parameters!$H$34+Parameters!$G$35*(Parameters!$H$35-Parameters!$H$34)+Parameters!$G$36*($A500-Parameters!$H$35),Parameters!$G$34*Parameters!$H$34+Parameters!$G$35*(Parameters!$H$35-Parameters!$H$34)+Parameters!$G$36*(Parameters!$H$36-Parameters!$H$35)+Parameters!$G$37*($A500-Parameters!$H$36)))),_xlfn.IFS($A500&lt;=Parameters!$H$34,Parameters!$G$34*$A500,$A500&lt;=Parameters!$H$35,Parameters!$G$35*$A500,$A500&lt;=Parameters!$H$36,Parameters!$G$36*$A500,$A500&gt;Parameters!$H$36,Parameters!$G$37*$A500))</f>
        <v>67821.299999999988</v>
      </c>
      <c r="W500" s="290">
        <f t="shared" si="244"/>
        <v>137.01272727272726</v>
      </c>
      <c r="X500" s="290" cm="1">
        <f t="array" ref="X500">IF(Parameters!$E$55="No",IF($A500&lt;=Parameters!$H$39,Parameters!$G$39*$A500,IF($A500&lt;=Parameters!$H$40,Parameters!$G$39*Parameters!$H$39+Parameters!$G$40*($A500-Parameters!$H$39),IF($A500&lt;=Parameters!$H$41,Parameters!$G$39*Parameters!$H$39+Parameters!$G$40*(Parameters!$H$40-Parameters!$H$39)+Parameters!$G$41*($A500-Parameters!$H$40),Parameters!$G$39*Parameters!$H$39+Parameters!$G$40*(Parameters!$H$40-Parameters!$H$39)+Parameters!$G$41*(Parameters!$H$41-Parameters!$H$40)+Parameters!$G$42*($A500-Parameters!$H$41)))),_xlfn.IFS($A500&lt;=Parameters!$H$39,Parameters!$G$39*$A500,$A500&lt;=Parameters!$H$40,Parameters!$G$40*$A500,$A500&lt;=Parameters!$H$41,Parameters!$G$41*$A500,$A500&gt;Parameters!$H$41,Parameters!$G$42*$A500))</f>
        <v>72346.2</v>
      </c>
      <c r="Y500" s="290">
        <f t="shared" si="245"/>
        <v>146.1539393939394</v>
      </c>
      <c r="Z500" s="290" cm="1">
        <f t="array" ref="Z500">IF(Parameters!$F$55="No",IF($A500&lt;=Parameters!$J$23,Parameters!$I$23*$A500,IF($A500&lt;=Parameters!$J$24,Parameters!$I$23*Parameters!$J$23+Parameters!$I$24*($A500-Parameters!$J$23),IF($A500&lt;=Parameters!$J$25,Parameters!$I$23*Parameters!$J$23+Parameters!$I$24*(Parameters!$J$24-Parameters!$J$23)+Parameters!$I$25*($A500-Parameters!$J$24),Parameters!$I$23*Parameters!$J$23+Parameters!$I$24*(Parameters!$J$24-Parameters!$J$23)+Parameters!$I$25*(Parameters!$J$25-Parameters!$J$24)+Parameters!$I$26*($A500-Parameters!$J$25)))),_xlfn.IFS($A500&lt;=Parameters!$J$23,Parameters!$I$23*$A500,$A500&lt;=Parameters!$J$24,Parameters!$I$24*$A500,$A500&lt;=Parameters!$J$25,Parameters!$I$25*$A500,$A500&gt;Parameters!$J$25,Parameters!$I$26*$A500))</f>
        <v>53966.55</v>
      </c>
      <c r="AA500" s="290">
        <f t="shared" si="221"/>
        <v>109.02333333333334</v>
      </c>
      <c r="AB500" s="290" cm="1">
        <f t="array" ref="AB500">IF(Parameters!$F$55="No",IF($A500&lt;=Parameters!$J$28,Parameters!$I$28*$A500,IF($A500&lt;=Parameters!$J$29,Parameters!$I$28*Parameters!$J$28+Parameters!$I$29*($A500-Parameters!$J$28),IF($A500&lt;=Parameters!$J$30,Parameters!$I$28*Parameters!$J$28+Parameters!$I$29*(Parameters!$J$29-Parameters!$J$28)+Parameters!$I$30*($A500-Parameters!$J$29),Parameters!$I$28*Parameters!$J$28+Parameters!$I$29*(Parameters!$J$29-Parameters!$J$28)+Parameters!$I$30*(Parameters!$J$30-Parameters!$J$29)+Parameters!$I$31*($A500-Parameters!$J$30)))),_xlfn.IFS($A500&lt;=Parameters!$J$28,Parameters!$I$28*$A500,$A500&lt;=Parameters!$J$29,Parameters!$I$29*$A500,$A500&lt;=Parameters!$J$30,Parameters!$I$30*$A500,$A500&gt;Parameters!$J$30,Parameters!$I$31*$A500))</f>
        <v>66367.700000000012</v>
      </c>
      <c r="AC500" s="290">
        <f t="shared" si="222"/>
        <v>134.07616161616164</v>
      </c>
      <c r="AD500" s="290" cm="1">
        <f t="array" ref="AD500">IF(Parameters!$F$55="No",IF($A500&lt;=Parameters!$J$34,Parameters!$I$34*$A500,IF($A500&lt;=Parameters!$J$35,Parameters!$I$34*Parameters!$J$34+Parameters!$I$35*($A500-Parameters!$J$34),IF($A500&lt;=Parameters!$J$36,Parameters!$I$34*Parameters!$J$34+Parameters!$I$35*(Parameters!$J$35-Parameters!$J$34)+Parameters!$I$36*($A500-Parameters!$J$35),Parameters!$I$34*Parameters!$J$34+Parameters!$I$35*(Parameters!$J$35-Parameters!$J$34)+Parameters!$I$36*(Parameters!$J$36-Parameters!$J$35)+Parameters!$I$37*($A500-Parameters!$J$36)))),_xlfn.IFS($A500&lt;=Parameters!$J$34,Parameters!$I$34*$A500,$A500&lt;=Parameters!$J$35,Parameters!$I$35*$A500,$A500&lt;=Parameters!$J$36,Parameters!$I$36*$A500,$A500&gt;Parameters!$J$36,Parameters!$I$37*$A500))</f>
        <v>67821.299999999988</v>
      </c>
      <c r="AE500" s="290">
        <f t="shared" si="246"/>
        <v>137.01272727272726</v>
      </c>
      <c r="AF500" s="290" cm="1">
        <f t="array" ref="AF500">IF(Parameters!$F$55="No",IF($A500&lt;=Parameters!$J$39,Parameters!$I$39*$A500,IF($A500&lt;=Parameters!$J$40,Parameters!$I$39*Parameters!$J$39+Parameters!$I$40*($A500-Parameters!$J$39),IF($A500&lt;=Parameters!$J$41,Parameters!$I$39*Parameters!$J$39+Parameters!$I$40*(Parameters!$J$40-Parameters!$J$39)+Parameters!$I$41*($A500-Parameters!$J$40),Parameters!$I$39*Parameters!$J$39+Parameters!$I$40*(Parameters!$J$40-Parameters!$J$39)+Parameters!$I$41*(Parameters!$J$41-Parameters!$J$40)+Parameters!$I$42*($A500-Parameters!$J$41)))),_xlfn.IFS($A500&lt;=Parameters!$J$39,Parameters!$I$39*$A500,$A500&lt;=Parameters!$J$40,Parameters!$I$40*$A500,$A500&lt;=Parameters!$J$41,Parameters!$I$41*$A500,$A500&gt;Parameters!$J$41,Parameters!$I$42*$A500))</f>
        <v>72346.2</v>
      </c>
      <c r="AG500" s="290">
        <f t="shared" si="247"/>
        <v>146.1539393939394</v>
      </c>
      <c r="AI500" s="428">
        <f t="shared" si="223"/>
        <v>136.49000000000524</v>
      </c>
      <c r="AJ500" s="428">
        <f t="shared" si="224"/>
        <v>159.36000000001513</v>
      </c>
      <c r="AK500" s="428">
        <f t="shared" si="225"/>
        <v>143.5399999999936</v>
      </c>
      <c r="AL500" s="428">
        <f t="shared" si="226"/>
        <v>158.45999999999185</v>
      </c>
      <c r="AM500" s="428">
        <f t="shared" si="227"/>
        <v>136.49000000000524</v>
      </c>
      <c r="AN500" s="428">
        <f t="shared" si="228"/>
        <v>159.36000000001513</v>
      </c>
      <c r="AO500" s="428">
        <f t="shared" si="229"/>
        <v>143.5399999999936</v>
      </c>
      <c r="AP500" s="428">
        <f t="shared" si="230"/>
        <v>158.45999999999185</v>
      </c>
      <c r="AQ500" s="428">
        <f t="shared" si="231"/>
        <v>136.49000000000524</v>
      </c>
      <c r="AR500" s="428">
        <f t="shared" si="232"/>
        <v>159.36000000001513</v>
      </c>
      <c r="AS500" s="428">
        <f t="shared" si="233"/>
        <v>143.5399999999936</v>
      </c>
      <c r="AT500" s="428">
        <f t="shared" si="234"/>
        <v>158.45999999999185</v>
      </c>
      <c r="AU500" s="428">
        <f t="shared" si="235"/>
        <v>136.49000000000524</v>
      </c>
      <c r="AV500" s="428">
        <f t="shared" si="236"/>
        <v>159.36000000001513</v>
      </c>
      <c r="AW500" s="428">
        <f t="shared" si="237"/>
        <v>143.5399999999936</v>
      </c>
      <c r="AX500" s="428">
        <f t="shared" si="238"/>
        <v>158.45999999999185</v>
      </c>
    </row>
    <row r="501">
      <c r="A501" s="413">
        <v>496</v>
      </c>
      <c r="B501" s="290" cm="1">
        <f t="array" ref="B501">IF(Parameters!$C$55="No",IF($A501&lt;=Parameters!$D$23,Parameters!$C$23*$A501,IF($A501&lt;=Parameters!$D$24,Parameters!$C$23*Parameters!$D$23+Parameters!$C$24*($A501-Parameters!$D$23),IF($A501&lt;=Parameters!$D$25,Parameters!$C$23*Parameters!$D$23+Parameters!$C$24*(Parameters!$D$24-Parameters!$D$23)+Parameters!$C$25*($A501-Parameters!$D$24),Parameters!$C$23*Parameters!$D$23+Parameters!$C$24*(Parameters!$D$24-Parameters!$D$23)+Parameters!$C$25*(Parameters!$D$25-Parameters!$D$24)+Parameters!$C$26*($A501-Parameters!$D$25)))),_xlfn.IFS($A501&lt;=Parameters!$D$23,Parameters!$C$23*$A501,$A501&lt;=Parameters!$D$24,Parameters!$C$24*$A501,$A501&lt;=Parameters!$D$25,Parameters!$C$25*$A501,$A501&gt;Parameters!$D$25,Parameters!$C$26*$A501))</f>
        <v>54103.040000000001</v>
      </c>
      <c r="C501" s="290">
        <f t="shared" si="239"/>
        <v>109.07870967741935</v>
      </c>
      <c r="D501" s="290" cm="1">
        <f t="array" ref="D501">IF(Parameters!$C$55="No",IF($A501&lt;=Parameters!$D$28,Parameters!$C$28*$A501,IF($A501&lt;=Parameters!$D$29,Parameters!$C$28*Parameters!$D$28+Parameters!$C$29*($A501-Parameters!$D$28),IF($A501&lt;=Parameters!$D$30,Parameters!$C$28*Parameters!$D$28+Parameters!$C$29*(Parameters!$D$29-Parameters!$D$28)+Parameters!$C$30*($A501-Parameters!$D$29),Parameters!$C$28*Parameters!$D$28+Parameters!$C$29*(Parameters!$D$29-Parameters!$D$28)+Parameters!$C$30*(Parameters!$D$30-Parameters!$D$29)+Parameters!$C$31*($A501-Parameters!$D$30)))),_xlfn.IFS($A501&lt;=Parameters!$D$28,Parameters!$C$28*$A501,$A501&lt;=Parameters!$D$29,Parameters!$C$29*$A501,$A501&lt;=Parameters!$D$30,Parameters!$C$30*$A501,$A501&gt;Parameters!$D$30,Parameters!$C$31*$A501))</f>
        <v>66527.06</v>
      </c>
      <c r="E501" s="290">
        <f t="shared" si="239"/>
        <v>134.12713709677419</v>
      </c>
      <c r="F501" s="290" cm="1">
        <f t="array" ref="F501">IF(Parameters!$C$55="No",IF($A501&lt;=Parameters!$D$34,Parameters!$C$34*$A501,IF($A501&lt;=Parameters!$D$35,Parameters!$C$34*Parameters!$D$34+Parameters!$C$35*($A501-Parameters!$D$34),IF($A501&lt;=Parameters!$D$36,Parameters!$C$34*Parameters!$D$34+Parameters!$C$35*(Parameters!$D$35-Parameters!$D$34)+Parameters!$C$36*($A501-Parameters!$D$35),Parameters!$C$34*Parameters!$D$34+Parameters!$C$35*(Parameters!$D$35-Parameters!$D$34)+Parameters!$C$36*(Parameters!$D$36-Parameters!$D$35)+Parameters!$C$37*($A501-Parameters!$D$36)))),_xlfn.IFS($A501&lt;=Parameters!$D$34,Parameters!$C$34*$A501,$A501&lt;=Parameters!$D$35,Parameters!$C$35*$A501,$A501&lt;=Parameters!$D$36,Parameters!$C$36*$A501,$A501&gt;Parameters!$D$36,Parameters!$C$37*$A501))</f>
        <v>67964.84</v>
      </c>
      <c r="G501" s="290">
        <f t="shared" si="240"/>
        <v>137.0258870967742</v>
      </c>
      <c r="H501" s="290" cm="1">
        <f t="array" ref="H501">IF(Parameters!$C$55="No",IF($A501&lt;=Parameters!$D$39,Parameters!$C$39*$A501,IF($A501&lt;=Parameters!$D$40,Parameters!$C$39*Parameters!$D$39+Parameters!$C$40*($A501-Parameters!$D$39),IF($A501&lt;=Parameters!$D$41,Parameters!$C$39*Parameters!$D$39+Parameters!$C$40*(Parameters!$D$40-Parameters!$D$39)+Parameters!$C$41*($A501-Parameters!$D$40),Parameters!$C$39*Parameters!$D$39+Parameters!$C$40*(Parameters!$D$40-Parameters!$D$39)+Parameters!$C$41*(Parameters!$D$41-Parameters!$D$40)+Parameters!$C$42*($A501-Parameters!$D$41)))),_xlfn.IFS($A501&lt;=Parameters!$D$39,Parameters!$C$39*$A501,$A501&lt;=Parameters!$D$40,Parameters!$C$40*$A501,$A501&lt;=Parameters!$D$41,Parameters!$C$41*$A501,$A501&gt;Parameters!$D$41,Parameters!$C$42*$A501))</f>
        <v>72504.66</v>
      </c>
      <c r="I501" s="290">
        <f t="shared" si="241"/>
        <v>146.17875000000001</v>
      </c>
      <c r="J501" s="290" cm="1">
        <f t="array" ref="J501">IF(Parameters!$D$55="No",IF($A501&lt;=Parameters!$F$23,Parameters!$E$23*$A501,IF($A501&lt;=Parameters!$F$24,Parameters!$E$23*Parameters!$F$23+Parameters!$E$24*($A501-Parameters!$F$23),IF($A501&lt;=Parameters!$F$25,Parameters!$E$23*Parameters!$F$23+Parameters!$E$24*(Parameters!$F$24-Parameters!$F$23)+Parameters!$E$25*($A501-Parameters!$F$24),Parameters!$E$23*Parameters!$F$23+Parameters!$E$24*(Parameters!$F$24-Parameters!$F$23)+Parameters!$E$25*(Parameters!$F$25-Parameters!$F$24)+Parameters!$E$26*($A501-Parameters!$F$25)))),_xlfn.IFS($A501&lt;=Parameters!$F$23,Parameters!$E$23*$A501,$A501&lt;=Parameters!$F$24,Parameters!$E$24*$A501,$A501&lt;=Parameters!$F$25,Parameters!$E$25*$A501,$A501&gt;Parameters!$F$25,Parameters!$E$26*$A501))</f>
        <v>54103.040000000001</v>
      </c>
      <c r="K501" s="290">
        <f t="shared" si="217"/>
        <v>109.07870967741935</v>
      </c>
      <c r="L501" s="290" cm="1">
        <f t="array" ref="L501">IF(Parameters!$D$55="No",IF($A501&lt;=Parameters!$F$28,Parameters!$E$28*$A501,IF($A501&lt;=Parameters!$F$29,Parameters!$E$28*Parameters!$F$28+Parameters!$E$29*($A501-Parameters!$F$28),IF($A501&lt;=Parameters!$F$30,Parameters!$E$28*Parameters!$F$28+Parameters!$E$29*(Parameters!$F$29-Parameters!$F$28)+Parameters!$E$30*($A501-Parameters!$F$29),Parameters!$E$28*Parameters!$F$28+Parameters!$E$29*(Parameters!$F$29-Parameters!$F$28)+Parameters!$E$30*(Parameters!$F$30-Parameters!$F$29)+Parameters!$E$31*($A501-Parameters!$F$30)))),_xlfn.IFS($A501&lt;=Parameters!$F$28,Parameters!$E$28*$A501,$A501&lt;=Parameters!$F$29,Parameters!$E$29*$A501,$A501&lt;=Parameters!$F$30,Parameters!$E$30*$A501,$A501&gt;Parameters!$F$30,Parameters!$E$31*$A501))</f>
        <v>66527.06</v>
      </c>
      <c r="M501" s="290">
        <f t="shared" si="218"/>
        <v>134.12713709677419</v>
      </c>
      <c r="N501" s="290" cm="1">
        <f t="array" ref="N501">IF(Parameters!$D$55="No",IF($A501&lt;=Parameters!$F$34,Parameters!$E$34*$A501,IF($A501&lt;=Parameters!$F$35,Parameters!$E$34*Parameters!$F$34+Parameters!$E$35*($A501-Parameters!$F$34),IF($A501&lt;=Parameters!$F$36,Parameters!$E$34*Parameters!$F$34+Parameters!$E$35*(Parameters!$F$35-Parameters!$F$34)+Parameters!$E$36*($A501-Parameters!$F$35),Parameters!$E$34*Parameters!$F$34+Parameters!$E$35*(Parameters!$F$35-Parameters!$F$34)+Parameters!$E$36*(Parameters!$F$36-Parameters!$F$35)+Parameters!$E$37*($A501-Parameters!$F$36)))),_xlfn.IFS($A501&lt;=Parameters!$F$34,Parameters!$E$34*$A501,$A501&lt;=Parameters!$F$35,Parameters!$E$35*$A501,$A501&lt;=Parameters!$F$36,Parameters!$E$36*$A501,$A501&gt;Parameters!$F$36,Parameters!$E$37*$A501))</f>
        <v>67964.84</v>
      </c>
      <c r="O501" s="290">
        <f t="shared" si="242"/>
        <v>137.0258870967742</v>
      </c>
      <c r="P501" s="290" cm="1">
        <f t="array" ref="P501">IF(Parameters!$D$55="No",IF($A501&lt;=Parameters!$F$39,Parameters!$E$39*$A501,IF($A501&lt;=Parameters!$F$40,Parameters!$E$39*Parameters!$F$39+Parameters!$E$40*($A501-Parameters!$F$39),IF($A501&lt;=Parameters!$F$41,Parameters!$E$39*Parameters!$F$39+Parameters!$E$40*(Parameters!$F$40-Parameters!$F$39)+Parameters!$E$41*($A501-Parameters!$F$40),Parameters!$E$39*Parameters!$F$39+Parameters!$E$40*(Parameters!$F$40-Parameters!$F$39)+Parameters!$E$41*(Parameters!$F$41-Parameters!$F$40)+Parameters!$E$42*($A501-Parameters!$F$41)))),_xlfn.IFS($A501&lt;=Parameters!$F$39,Parameters!$E$39*$A501,$A501&lt;=Parameters!$F$40,Parameters!$E$40*$A501,$A501&lt;=Parameters!$F$41,Parameters!$E$41*$A501,$A501&gt;Parameters!$F$41,Parameters!$E$42*$A501))</f>
        <v>72504.66</v>
      </c>
      <c r="Q501" s="290">
        <f t="shared" si="243"/>
        <v>146.17875000000001</v>
      </c>
      <c r="R501" s="290" cm="1">
        <f t="array" ref="R501">IF(Parameters!$E$55="No",IF($A501&lt;=Parameters!$H$23,Parameters!$G$23*$A501,IF($A501&lt;=Parameters!$H$24,Parameters!$G$23*Parameters!$H$23+Parameters!$G$24*($A501-Parameters!$H$23),IF($A501&lt;=Parameters!$H$25,Parameters!$G$23*Parameters!$H$23+Parameters!$G$24*(Parameters!$H$24-Parameters!$H$23)+Parameters!$G$25*($A501-Parameters!$H$24),Parameters!$G$23*Parameters!$H$23+Parameters!$G$24*(Parameters!$H$24-Parameters!$H$23)+Parameters!$G$25*(Parameters!$H$25-Parameters!$H$24)+Parameters!$G$26*($A501-Parameters!$H$25)))),_xlfn.IFS($A501&lt;=Parameters!$H$23,Parameters!$G$23*$A501,$A501&lt;=Parameters!$H$24,Parameters!$G$24*$A501,$A501&lt;=Parameters!$H$25,Parameters!$G$25*$A501,$A501&gt;Parameters!$H$25,Parameters!$G$26*$A501))</f>
        <v>54103.040000000001</v>
      </c>
      <c r="S501" s="290">
        <f t="shared" si="219"/>
        <v>109.07870967741935</v>
      </c>
      <c r="T501" s="290" cm="1">
        <f t="array" ref="T501">IF(Parameters!$E$55="No",IF($A501&lt;=Parameters!$H$28,Parameters!$G$28*$A501,IF($A501&lt;=Parameters!$H$29,Parameters!$G$28*Parameters!$H$28+Parameters!$G$29*($A501-Parameters!$H$28),IF($A501&lt;=Parameters!$H$30,Parameters!$G$28*Parameters!$H$28+Parameters!$G$29*(Parameters!$H$29-Parameters!$H$28)+Parameters!$G$30*($A501-Parameters!$H$29),Parameters!$G$28*Parameters!$H$28+Parameters!$G$29*(Parameters!$H$29-Parameters!$H$28)+Parameters!$G$30*(Parameters!$H$30-Parameters!$H$29)+Parameters!$G$31*($A501-Parameters!$H$30)))),_xlfn.IFS($A501&lt;=Parameters!$H$28,Parameters!$G$28*$A501,$A501&lt;=Parameters!$H$29,Parameters!$G$29*$A501,$A501&lt;=Parameters!$H$30,Parameters!$G$30*$A501,$A501&gt;Parameters!$H$30,Parameters!$G$31*$A501))</f>
        <v>66527.06</v>
      </c>
      <c r="U501" s="290">
        <f t="shared" si="220"/>
        <v>134.12713709677419</v>
      </c>
      <c r="V501" s="290" cm="1">
        <f t="array" ref="V501">IF(Parameters!$E$55="No",IF($A501&lt;=Parameters!$H$34,Parameters!$G$34*$A501,IF($A501&lt;=Parameters!$H$35,Parameters!$G$34*Parameters!$H$34+Parameters!$G$35*($A501-Parameters!$H$34),IF($A501&lt;=Parameters!$H$36,Parameters!$G$34*Parameters!$H$34+Parameters!$G$35*(Parameters!$H$35-Parameters!$H$34)+Parameters!$G$36*($A501-Parameters!$H$35),Parameters!$G$34*Parameters!$H$34+Parameters!$G$35*(Parameters!$H$35-Parameters!$H$34)+Parameters!$G$36*(Parameters!$H$36-Parameters!$H$35)+Parameters!$G$37*($A501-Parameters!$H$36)))),_xlfn.IFS($A501&lt;=Parameters!$H$34,Parameters!$G$34*$A501,$A501&lt;=Parameters!$H$35,Parameters!$G$35*$A501,$A501&lt;=Parameters!$H$36,Parameters!$G$36*$A501,$A501&gt;Parameters!$H$36,Parameters!$G$37*$A501))</f>
        <v>67964.84</v>
      </c>
      <c r="W501" s="290">
        <f t="shared" si="244"/>
        <v>137.0258870967742</v>
      </c>
      <c r="X501" s="290" cm="1">
        <f t="array" ref="X501">IF(Parameters!$E$55="No",IF($A501&lt;=Parameters!$H$39,Parameters!$G$39*$A501,IF($A501&lt;=Parameters!$H$40,Parameters!$G$39*Parameters!$H$39+Parameters!$G$40*($A501-Parameters!$H$39),IF($A501&lt;=Parameters!$H$41,Parameters!$G$39*Parameters!$H$39+Parameters!$G$40*(Parameters!$H$40-Parameters!$H$39)+Parameters!$G$41*($A501-Parameters!$H$40),Parameters!$G$39*Parameters!$H$39+Parameters!$G$40*(Parameters!$H$40-Parameters!$H$39)+Parameters!$G$41*(Parameters!$H$41-Parameters!$H$40)+Parameters!$G$42*($A501-Parameters!$H$41)))),_xlfn.IFS($A501&lt;=Parameters!$H$39,Parameters!$G$39*$A501,$A501&lt;=Parameters!$H$40,Parameters!$G$40*$A501,$A501&lt;=Parameters!$H$41,Parameters!$G$41*$A501,$A501&gt;Parameters!$H$41,Parameters!$G$42*$A501))</f>
        <v>72504.66</v>
      </c>
      <c r="Y501" s="290">
        <f t="shared" si="245"/>
        <v>146.17875000000001</v>
      </c>
      <c r="Z501" s="290" cm="1">
        <f t="array" ref="Z501">IF(Parameters!$F$55="No",IF($A501&lt;=Parameters!$J$23,Parameters!$I$23*$A501,IF($A501&lt;=Parameters!$J$24,Parameters!$I$23*Parameters!$J$23+Parameters!$I$24*($A501-Parameters!$J$23),IF($A501&lt;=Parameters!$J$25,Parameters!$I$23*Parameters!$J$23+Parameters!$I$24*(Parameters!$J$24-Parameters!$J$23)+Parameters!$I$25*($A501-Parameters!$J$24),Parameters!$I$23*Parameters!$J$23+Parameters!$I$24*(Parameters!$J$24-Parameters!$J$23)+Parameters!$I$25*(Parameters!$J$25-Parameters!$J$24)+Parameters!$I$26*($A501-Parameters!$J$25)))),_xlfn.IFS($A501&lt;=Parameters!$J$23,Parameters!$I$23*$A501,$A501&lt;=Parameters!$J$24,Parameters!$I$24*$A501,$A501&lt;=Parameters!$J$25,Parameters!$I$25*$A501,$A501&gt;Parameters!$J$25,Parameters!$I$26*$A501))</f>
        <v>54103.040000000001</v>
      </c>
      <c r="AA501" s="290">
        <f t="shared" si="221"/>
        <v>109.07870967741935</v>
      </c>
      <c r="AB501" s="290" cm="1">
        <f t="array" ref="AB501">IF(Parameters!$F$55="No",IF($A501&lt;=Parameters!$J$28,Parameters!$I$28*$A501,IF($A501&lt;=Parameters!$J$29,Parameters!$I$28*Parameters!$J$28+Parameters!$I$29*($A501-Parameters!$J$28),IF($A501&lt;=Parameters!$J$30,Parameters!$I$28*Parameters!$J$28+Parameters!$I$29*(Parameters!$J$29-Parameters!$J$28)+Parameters!$I$30*($A501-Parameters!$J$29),Parameters!$I$28*Parameters!$J$28+Parameters!$I$29*(Parameters!$J$29-Parameters!$J$28)+Parameters!$I$30*(Parameters!$J$30-Parameters!$J$29)+Parameters!$I$31*($A501-Parameters!$J$30)))),_xlfn.IFS($A501&lt;=Parameters!$J$28,Parameters!$I$28*$A501,$A501&lt;=Parameters!$J$29,Parameters!$I$29*$A501,$A501&lt;=Parameters!$J$30,Parameters!$I$30*$A501,$A501&gt;Parameters!$J$30,Parameters!$I$31*$A501))</f>
        <v>66527.06</v>
      </c>
      <c r="AC501" s="290">
        <f t="shared" si="222"/>
        <v>134.12713709677419</v>
      </c>
      <c r="AD501" s="290" cm="1">
        <f t="array" ref="AD501">IF(Parameters!$F$55="No",IF($A501&lt;=Parameters!$J$34,Parameters!$I$34*$A501,IF($A501&lt;=Parameters!$J$35,Parameters!$I$34*Parameters!$J$34+Parameters!$I$35*($A501-Parameters!$J$34),IF($A501&lt;=Parameters!$J$36,Parameters!$I$34*Parameters!$J$34+Parameters!$I$35*(Parameters!$J$35-Parameters!$J$34)+Parameters!$I$36*($A501-Parameters!$J$35),Parameters!$I$34*Parameters!$J$34+Parameters!$I$35*(Parameters!$J$35-Parameters!$J$34)+Parameters!$I$36*(Parameters!$J$36-Parameters!$J$35)+Parameters!$I$37*($A501-Parameters!$J$36)))),_xlfn.IFS($A501&lt;=Parameters!$J$34,Parameters!$I$34*$A501,$A501&lt;=Parameters!$J$35,Parameters!$I$35*$A501,$A501&lt;=Parameters!$J$36,Parameters!$I$36*$A501,$A501&gt;Parameters!$J$36,Parameters!$I$37*$A501))</f>
        <v>67964.84</v>
      </c>
      <c r="AE501" s="290">
        <f t="shared" si="246"/>
        <v>137.0258870967742</v>
      </c>
      <c r="AF501" s="290" cm="1">
        <f t="array" ref="AF501">IF(Parameters!$F$55="No",IF($A501&lt;=Parameters!$J$39,Parameters!$I$39*$A501,IF($A501&lt;=Parameters!$J$40,Parameters!$I$39*Parameters!$J$39+Parameters!$I$40*($A501-Parameters!$J$39),IF($A501&lt;=Parameters!$J$41,Parameters!$I$39*Parameters!$J$39+Parameters!$I$40*(Parameters!$J$40-Parameters!$J$39)+Parameters!$I$41*($A501-Parameters!$J$40),Parameters!$I$39*Parameters!$J$39+Parameters!$I$40*(Parameters!$J$40-Parameters!$J$39)+Parameters!$I$41*(Parameters!$J$41-Parameters!$J$40)+Parameters!$I$42*($A501-Parameters!$J$41)))),_xlfn.IFS($A501&lt;=Parameters!$J$39,Parameters!$I$39*$A501,$A501&lt;=Parameters!$J$40,Parameters!$I$40*$A501,$A501&lt;=Parameters!$J$41,Parameters!$I$41*$A501,$A501&gt;Parameters!$J$41,Parameters!$I$42*$A501))</f>
        <v>72504.66</v>
      </c>
      <c r="AG501" s="290">
        <f t="shared" si="247"/>
        <v>146.17875000000001</v>
      </c>
      <c r="AI501" s="428">
        <f t="shared" si="223"/>
        <v>136.48999999999796</v>
      </c>
      <c r="AJ501" s="428">
        <f t="shared" si="224"/>
        <v>159.35999999998603</v>
      </c>
      <c r="AK501" s="428">
        <f t="shared" si="225"/>
        <v>143.54000000000815</v>
      </c>
      <c r="AL501" s="428">
        <f t="shared" si="226"/>
        <v>158.4600000000064</v>
      </c>
      <c r="AM501" s="428">
        <f t="shared" si="227"/>
        <v>136.48999999999796</v>
      </c>
      <c r="AN501" s="428">
        <f t="shared" si="228"/>
        <v>159.35999999998603</v>
      </c>
      <c r="AO501" s="428">
        <f t="shared" si="229"/>
        <v>143.54000000000815</v>
      </c>
      <c r="AP501" s="428">
        <f t="shared" si="230"/>
        <v>158.4600000000064</v>
      </c>
      <c r="AQ501" s="428">
        <f t="shared" si="231"/>
        <v>136.48999999999796</v>
      </c>
      <c r="AR501" s="428">
        <f t="shared" si="232"/>
        <v>159.35999999998603</v>
      </c>
      <c r="AS501" s="428">
        <f t="shared" si="233"/>
        <v>143.54000000000815</v>
      </c>
      <c r="AT501" s="428">
        <f t="shared" si="234"/>
        <v>158.4600000000064</v>
      </c>
      <c r="AU501" s="428">
        <f t="shared" si="235"/>
        <v>136.48999999999796</v>
      </c>
      <c r="AV501" s="428">
        <f t="shared" si="236"/>
        <v>159.35999999998603</v>
      </c>
      <c r="AW501" s="428">
        <f t="shared" si="237"/>
        <v>143.54000000000815</v>
      </c>
      <c r="AX501" s="428">
        <f t="shared" si="238"/>
        <v>158.4600000000064</v>
      </c>
    </row>
    <row r="502">
      <c r="A502" s="413">
        <v>497</v>
      </c>
      <c r="B502" s="290" cm="1">
        <f t="array" ref="B502">IF(Parameters!$C$55="No",IF($A502&lt;=Parameters!$D$23,Parameters!$C$23*$A502,IF($A502&lt;=Parameters!$D$24,Parameters!$C$23*Parameters!$D$23+Parameters!$C$24*($A502-Parameters!$D$23),IF($A502&lt;=Parameters!$D$25,Parameters!$C$23*Parameters!$D$23+Parameters!$C$24*(Parameters!$D$24-Parameters!$D$23)+Parameters!$C$25*($A502-Parameters!$D$24),Parameters!$C$23*Parameters!$D$23+Parameters!$C$24*(Parameters!$D$24-Parameters!$D$23)+Parameters!$C$25*(Parameters!$D$25-Parameters!$D$24)+Parameters!$C$26*($A502-Parameters!$D$25)))),_xlfn.IFS($A502&lt;=Parameters!$D$23,Parameters!$C$23*$A502,$A502&lt;=Parameters!$D$24,Parameters!$C$24*$A502,$A502&lt;=Parameters!$D$25,Parameters!$C$25*$A502,$A502&gt;Parameters!$D$25,Parameters!$C$26*$A502))</f>
        <v>54239.53</v>
      </c>
      <c r="C502" s="290">
        <f t="shared" si="239"/>
        <v>109.13386317907444</v>
      </c>
      <c r="D502" s="290" cm="1">
        <f t="array" ref="D502">IF(Parameters!$C$55="No",IF($A502&lt;=Parameters!$D$28,Parameters!$C$28*$A502,IF($A502&lt;=Parameters!$D$29,Parameters!$C$28*Parameters!$D$28+Parameters!$C$29*($A502-Parameters!$D$28),IF($A502&lt;=Parameters!$D$30,Parameters!$C$28*Parameters!$D$28+Parameters!$C$29*(Parameters!$D$29-Parameters!$D$28)+Parameters!$C$30*($A502-Parameters!$D$29),Parameters!$C$28*Parameters!$D$28+Parameters!$C$29*(Parameters!$D$29-Parameters!$D$28)+Parameters!$C$30*(Parameters!$D$30-Parameters!$D$29)+Parameters!$C$31*($A502-Parameters!$D$30)))),_xlfn.IFS($A502&lt;=Parameters!$D$28,Parameters!$C$28*$A502,$A502&lt;=Parameters!$D$29,Parameters!$C$29*$A502,$A502&lt;=Parameters!$D$30,Parameters!$C$30*$A502,$A502&gt;Parameters!$D$30,Parameters!$C$31*$A502))</f>
        <v>66686.420000000013</v>
      </c>
      <c r="E502" s="290">
        <f t="shared" si="239"/>
        <v>134.17790744466802</v>
      </c>
      <c r="F502" s="290" cm="1">
        <f t="array" ref="F502">IF(Parameters!$C$55="No",IF($A502&lt;=Parameters!$D$34,Parameters!$C$34*$A502,IF($A502&lt;=Parameters!$D$35,Parameters!$C$34*Parameters!$D$34+Parameters!$C$35*($A502-Parameters!$D$34),IF($A502&lt;=Parameters!$D$36,Parameters!$C$34*Parameters!$D$34+Parameters!$C$35*(Parameters!$D$35-Parameters!$D$34)+Parameters!$C$36*($A502-Parameters!$D$35),Parameters!$C$34*Parameters!$D$34+Parameters!$C$35*(Parameters!$D$35-Parameters!$D$34)+Parameters!$C$36*(Parameters!$D$36-Parameters!$D$35)+Parameters!$C$37*($A502-Parameters!$D$36)))),_xlfn.IFS($A502&lt;=Parameters!$D$34,Parameters!$C$34*$A502,$A502&lt;=Parameters!$D$35,Parameters!$C$35*$A502,$A502&lt;=Parameters!$D$36,Parameters!$C$36*$A502,$A502&gt;Parameters!$D$36,Parameters!$C$37*$A502))</f>
        <v>68108.38</v>
      </c>
      <c r="G502" s="290">
        <f t="shared" si="240"/>
        <v>137.0389939637827</v>
      </c>
      <c r="H502" s="290" cm="1">
        <f t="array" ref="H502">IF(Parameters!$C$55="No",IF($A502&lt;=Parameters!$D$39,Parameters!$C$39*$A502,IF($A502&lt;=Parameters!$D$40,Parameters!$C$39*Parameters!$D$39+Parameters!$C$40*($A502-Parameters!$D$39),IF($A502&lt;=Parameters!$D$41,Parameters!$C$39*Parameters!$D$39+Parameters!$C$40*(Parameters!$D$40-Parameters!$D$39)+Parameters!$C$41*($A502-Parameters!$D$40),Parameters!$C$39*Parameters!$D$39+Parameters!$C$40*(Parameters!$D$40-Parameters!$D$39)+Parameters!$C$41*(Parameters!$D$41-Parameters!$D$40)+Parameters!$C$42*($A502-Parameters!$D$41)))),_xlfn.IFS($A502&lt;=Parameters!$D$39,Parameters!$C$39*$A502,$A502&lt;=Parameters!$D$40,Parameters!$C$40*$A502,$A502&lt;=Parameters!$D$41,Parameters!$C$41*$A502,$A502&gt;Parameters!$D$41,Parameters!$C$42*$A502))</f>
        <v>72663.12</v>
      </c>
      <c r="I502" s="290">
        <f t="shared" si="241"/>
        <v>146.2034607645875</v>
      </c>
      <c r="J502" s="290" cm="1">
        <f t="array" ref="J502">IF(Parameters!$D$55="No",IF($A502&lt;=Parameters!$F$23,Parameters!$E$23*$A502,IF($A502&lt;=Parameters!$F$24,Parameters!$E$23*Parameters!$F$23+Parameters!$E$24*($A502-Parameters!$F$23),IF($A502&lt;=Parameters!$F$25,Parameters!$E$23*Parameters!$F$23+Parameters!$E$24*(Parameters!$F$24-Parameters!$F$23)+Parameters!$E$25*($A502-Parameters!$F$24),Parameters!$E$23*Parameters!$F$23+Parameters!$E$24*(Parameters!$F$24-Parameters!$F$23)+Parameters!$E$25*(Parameters!$F$25-Parameters!$F$24)+Parameters!$E$26*($A502-Parameters!$F$25)))),_xlfn.IFS($A502&lt;=Parameters!$F$23,Parameters!$E$23*$A502,$A502&lt;=Parameters!$F$24,Parameters!$E$24*$A502,$A502&lt;=Parameters!$F$25,Parameters!$E$25*$A502,$A502&gt;Parameters!$F$25,Parameters!$E$26*$A502))</f>
        <v>54239.53</v>
      </c>
      <c r="K502" s="290">
        <f t="shared" si="217"/>
        <v>109.13386317907444</v>
      </c>
      <c r="L502" s="290" cm="1">
        <f t="array" ref="L502">IF(Parameters!$D$55="No",IF($A502&lt;=Parameters!$F$28,Parameters!$E$28*$A502,IF($A502&lt;=Parameters!$F$29,Parameters!$E$28*Parameters!$F$28+Parameters!$E$29*($A502-Parameters!$F$28),IF($A502&lt;=Parameters!$F$30,Parameters!$E$28*Parameters!$F$28+Parameters!$E$29*(Parameters!$F$29-Parameters!$F$28)+Parameters!$E$30*($A502-Parameters!$F$29),Parameters!$E$28*Parameters!$F$28+Parameters!$E$29*(Parameters!$F$29-Parameters!$F$28)+Parameters!$E$30*(Parameters!$F$30-Parameters!$F$29)+Parameters!$E$31*($A502-Parameters!$F$30)))),_xlfn.IFS($A502&lt;=Parameters!$F$28,Parameters!$E$28*$A502,$A502&lt;=Parameters!$F$29,Parameters!$E$29*$A502,$A502&lt;=Parameters!$F$30,Parameters!$E$30*$A502,$A502&gt;Parameters!$F$30,Parameters!$E$31*$A502))</f>
        <v>66686.420000000013</v>
      </c>
      <c r="M502" s="290">
        <f t="shared" si="218"/>
        <v>134.17790744466802</v>
      </c>
      <c r="N502" s="290" cm="1">
        <f t="array" ref="N502">IF(Parameters!$D$55="No",IF($A502&lt;=Parameters!$F$34,Parameters!$E$34*$A502,IF($A502&lt;=Parameters!$F$35,Parameters!$E$34*Parameters!$F$34+Parameters!$E$35*($A502-Parameters!$F$34),IF($A502&lt;=Parameters!$F$36,Parameters!$E$34*Parameters!$F$34+Parameters!$E$35*(Parameters!$F$35-Parameters!$F$34)+Parameters!$E$36*($A502-Parameters!$F$35),Parameters!$E$34*Parameters!$F$34+Parameters!$E$35*(Parameters!$F$35-Parameters!$F$34)+Parameters!$E$36*(Parameters!$F$36-Parameters!$F$35)+Parameters!$E$37*($A502-Parameters!$F$36)))),_xlfn.IFS($A502&lt;=Parameters!$F$34,Parameters!$E$34*$A502,$A502&lt;=Parameters!$F$35,Parameters!$E$35*$A502,$A502&lt;=Parameters!$F$36,Parameters!$E$36*$A502,$A502&gt;Parameters!$F$36,Parameters!$E$37*$A502))</f>
        <v>68108.38</v>
      </c>
      <c r="O502" s="290">
        <f t="shared" si="242"/>
        <v>137.0389939637827</v>
      </c>
      <c r="P502" s="290" cm="1">
        <f t="array" ref="P502">IF(Parameters!$D$55="No",IF($A502&lt;=Parameters!$F$39,Parameters!$E$39*$A502,IF($A502&lt;=Parameters!$F$40,Parameters!$E$39*Parameters!$F$39+Parameters!$E$40*($A502-Parameters!$F$39),IF($A502&lt;=Parameters!$F$41,Parameters!$E$39*Parameters!$F$39+Parameters!$E$40*(Parameters!$F$40-Parameters!$F$39)+Parameters!$E$41*($A502-Parameters!$F$40),Parameters!$E$39*Parameters!$F$39+Parameters!$E$40*(Parameters!$F$40-Parameters!$F$39)+Parameters!$E$41*(Parameters!$F$41-Parameters!$F$40)+Parameters!$E$42*($A502-Parameters!$F$41)))),_xlfn.IFS($A502&lt;=Parameters!$F$39,Parameters!$E$39*$A502,$A502&lt;=Parameters!$F$40,Parameters!$E$40*$A502,$A502&lt;=Parameters!$F$41,Parameters!$E$41*$A502,$A502&gt;Parameters!$F$41,Parameters!$E$42*$A502))</f>
        <v>72663.12</v>
      </c>
      <c r="Q502" s="290">
        <f t="shared" si="243"/>
        <v>146.2034607645875</v>
      </c>
      <c r="R502" s="290" cm="1">
        <f t="array" ref="R502">IF(Parameters!$E$55="No",IF($A502&lt;=Parameters!$H$23,Parameters!$G$23*$A502,IF($A502&lt;=Parameters!$H$24,Parameters!$G$23*Parameters!$H$23+Parameters!$G$24*($A502-Parameters!$H$23),IF($A502&lt;=Parameters!$H$25,Parameters!$G$23*Parameters!$H$23+Parameters!$G$24*(Parameters!$H$24-Parameters!$H$23)+Parameters!$G$25*($A502-Parameters!$H$24),Parameters!$G$23*Parameters!$H$23+Parameters!$G$24*(Parameters!$H$24-Parameters!$H$23)+Parameters!$G$25*(Parameters!$H$25-Parameters!$H$24)+Parameters!$G$26*($A502-Parameters!$H$25)))),_xlfn.IFS($A502&lt;=Parameters!$H$23,Parameters!$G$23*$A502,$A502&lt;=Parameters!$H$24,Parameters!$G$24*$A502,$A502&lt;=Parameters!$H$25,Parameters!$G$25*$A502,$A502&gt;Parameters!$H$25,Parameters!$G$26*$A502))</f>
        <v>54239.53</v>
      </c>
      <c r="S502" s="290">
        <f t="shared" si="219"/>
        <v>109.13386317907444</v>
      </c>
      <c r="T502" s="290" cm="1">
        <f t="array" ref="T502">IF(Parameters!$E$55="No",IF($A502&lt;=Parameters!$H$28,Parameters!$G$28*$A502,IF($A502&lt;=Parameters!$H$29,Parameters!$G$28*Parameters!$H$28+Parameters!$G$29*($A502-Parameters!$H$28),IF($A502&lt;=Parameters!$H$30,Parameters!$G$28*Parameters!$H$28+Parameters!$G$29*(Parameters!$H$29-Parameters!$H$28)+Parameters!$G$30*($A502-Parameters!$H$29),Parameters!$G$28*Parameters!$H$28+Parameters!$G$29*(Parameters!$H$29-Parameters!$H$28)+Parameters!$G$30*(Parameters!$H$30-Parameters!$H$29)+Parameters!$G$31*($A502-Parameters!$H$30)))),_xlfn.IFS($A502&lt;=Parameters!$H$28,Parameters!$G$28*$A502,$A502&lt;=Parameters!$H$29,Parameters!$G$29*$A502,$A502&lt;=Parameters!$H$30,Parameters!$G$30*$A502,$A502&gt;Parameters!$H$30,Parameters!$G$31*$A502))</f>
        <v>66686.420000000013</v>
      </c>
      <c r="U502" s="290">
        <f t="shared" si="220"/>
        <v>134.17790744466802</v>
      </c>
      <c r="V502" s="290" cm="1">
        <f t="array" ref="V502">IF(Parameters!$E$55="No",IF($A502&lt;=Parameters!$H$34,Parameters!$G$34*$A502,IF($A502&lt;=Parameters!$H$35,Parameters!$G$34*Parameters!$H$34+Parameters!$G$35*($A502-Parameters!$H$34),IF($A502&lt;=Parameters!$H$36,Parameters!$G$34*Parameters!$H$34+Parameters!$G$35*(Parameters!$H$35-Parameters!$H$34)+Parameters!$G$36*($A502-Parameters!$H$35),Parameters!$G$34*Parameters!$H$34+Parameters!$G$35*(Parameters!$H$35-Parameters!$H$34)+Parameters!$G$36*(Parameters!$H$36-Parameters!$H$35)+Parameters!$G$37*($A502-Parameters!$H$36)))),_xlfn.IFS($A502&lt;=Parameters!$H$34,Parameters!$G$34*$A502,$A502&lt;=Parameters!$H$35,Parameters!$G$35*$A502,$A502&lt;=Parameters!$H$36,Parameters!$G$36*$A502,$A502&gt;Parameters!$H$36,Parameters!$G$37*$A502))</f>
        <v>68108.38</v>
      </c>
      <c r="W502" s="290">
        <f t="shared" si="244"/>
        <v>137.0389939637827</v>
      </c>
      <c r="X502" s="290" cm="1">
        <f t="array" ref="X502">IF(Parameters!$E$55="No",IF($A502&lt;=Parameters!$H$39,Parameters!$G$39*$A502,IF($A502&lt;=Parameters!$H$40,Parameters!$G$39*Parameters!$H$39+Parameters!$G$40*($A502-Parameters!$H$39),IF($A502&lt;=Parameters!$H$41,Parameters!$G$39*Parameters!$H$39+Parameters!$G$40*(Parameters!$H$40-Parameters!$H$39)+Parameters!$G$41*($A502-Parameters!$H$40),Parameters!$G$39*Parameters!$H$39+Parameters!$G$40*(Parameters!$H$40-Parameters!$H$39)+Parameters!$G$41*(Parameters!$H$41-Parameters!$H$40)+Parameters!$G$42*($A502-Parameters!$H$41)))),_xlfn.IFS($A502&lt;=Parameters!$H$39,Parameters!$G$39*$A502,$A502&lt;=Parameters!$H$40,Parameters!$G$40*$A502,$A502&lt;=Parameters!$H$41,Parameters!$G$41*$A502,$A502&gt;Parameters!$H$41,Parameters!$G$42*$A502))</f>
        <v>72663.12</v>
      </c>
      <c r="Y502" s="290">
        <f t="shared" si="245"/>
        <v>146.2034607645875</v>
      </c>
      <c r="Z502" s="290" cm="1">
        <f t="array" ref="Z502">IF(Parameters!$F$55="No",IF($A502&lt;=Parameters!$J$23,Parameters!$I$23*$A502,IF($A502&lt;=Parameters!$J$24,Parameters!$I$23*Parameters!$J$23+Parameters!$I$24*($A502-Parameters!$J$23),IF($A502&lt;=Parameters!$J$25,Parameters!$I$23*Parameters!$J$23+Parameters!$I$24*(Parameters!$J$24-Parameters!$J$23)+Parameters!$I$25*($A502-Parameters!$J$24),Parameters!$I$23*Parameters!$J$23+Parameters!$I$24*(Parameters!$J$24-Parameters!$J$23)+Parameters!$I$25*(Parameters!$J$25-Parameters!$J$24)+Parameters!$I$26*($A502-Parameters!$J$25)))),_xlfn.IFS($A502&lt;=Parameters!$J$23,Parameters!$I$23*$A502,$A502&lt;=Parameters!$J$24,Parameters!$I$24*$A502,$A502&lt;=Parameters!$J$25,Parameters!$I$25*$A502,$A502&gt;Parameters!$J$25,Parameters!$I$26*$A502))</f>
        <v>54239.53</v>
      </c>
      <c r="AA502" s="290">
        <f t="shared" si="221"/>
        <v>109.13386317907444</v>
      </c>
      <c r="AB502" s="290" cm="1">
        <f t="array" ref="AB502">IF(Parameters!$F$55="No",IF($A502&lt;=Parameters!$J$28,Parameters!$I$28*$A502,IF($A502&lt;=Parameters!$J$29,Parameters!$I$28*Parameters!$J$28+Parameters!$I$29*($A502-Parameters!$J$28),IF($A502&lt;=Parameters!$J$30,Parameters!$I$28*Parameters!$J$28+Parameters!$I$29*(Parameters!$J$29-Parameters!$J$28)+Parameters!$I$30*($A502-Parameters!$J$29),Parameters!$I$28*Parameters!$J$28+Parameters!$I$29*(Parameters!$J$29-Parameters!$J$28)+Parameters!$I$30*(Parameters!$J$30-Parameters!$J$29)+Parameters!$I$31*($A502-Parameters!$J$30)))),_xlfn.IFS($A502&lt;=Parameters!$J$28,Parameters!$I$28*$A502,$A502&lt;=Parameters!$J$29,Parameters!$I$29*$A502,$A502&lt;=Parameters!$J$30,Parameters!$I$30*$A502,$A502&gt;Parameters!$J$30,Parameters!$I$31*$A502))</f>
        <v>66686.420000000013</v>
      </c>
      <c r="AC502" s="290">
        <f t="shared" si="222"/>
        <v>134.17790744466802</v>
      </c>
      <c r="AD502" s="290" cm="1">
        <f t="array" ref="AD502">IF(Parameters!$F$55="No",IF($A502&lt;=Parameters!$J$34,Parameters!$I$34*$A502,IF($A502&lt;=Parameters!$J$35,Parameters!$I$34*Parameters!$J$34+Parameters!$I$35*($A502-Parameters!$J$34),IF($A502&lt;=Parameters!$J$36,Parameters!$I$34*Parameters!$J$34+Parameters!$I$35*(Parameters!$J$35-Parameters!$J$34)+Parameters!$I$36*($A502-Parameters!$J$35),Parameters!$I$34*Parameters!$J$34+Parameters!$I$35*(Parameters!$J$35-Parameters!$J$34)+Parameters!$I$36*(Parameters!$J$36-Parameters!$J$35)+Parameters!$I$37*($A502-Parameters!$J$36)))),_xlfn.IFS($A502&lt;=Parameters!$J$34,Parameters!$I$34*$A502,$A502&lt;=Parameters!$J$35,Parameters!$I$35*$A502,$A502&lt;=Parameters!$J$36,Parameters!$I$36*$A502,$A502&gt;Parameters!$J$36,Parameters!$I$37*$A502))</f>
        <v>68108.38</v>
      </c>
      <c r="AE502" s="290">
        <f t="shared" si="246"/>
        <v>137.0389939637827</v>
      </c>
      <c r="AF502" s="290" cm="1">
        <f t="array" ref="AF502">IF(Parameters!$F$55="No",IF($A502&lt;=Parameters!$J$39,Parameters!$I$39*$A502,IF($A502&lt;=Parameters!$J$40,Parameters!$I$39*Parameters!$J$39+Parameters!$I$40*($A502-Parameters!$J$39),IF($A502&lt;=Parameters!$J$41,Parameters!$I$39*Parameters!$J$39+Parameters!$I$40*(Parameters!$J$40-Parameters!$J$39)+Parameters!$I$41*($A502-Parameters!$J$40),Parameters!$I$39*Parameters!$J$39+Parameters!$I$40*(Parameters!$J$40-Parameters!$J$39)+Parameters!$I$41*(Parameters!$J$41-Parameters!$J$40)+Parameters!$I$42*($A502-Parameters!$J$41)))),_xlfn.IFS($A502&lt;=Parameters!$J$39,Parameters!$I$39*$A502,$A502&lt;=Parameters!$J$40,Parameters!$I$40*$A502,$A502&lt;=Parameters!$J$41,Parameters!$I$41*$A502,$A502&gt;Parameters!$J$41,Parameters!$I$42*$A502))</f>
        <v>72663.12</v>
      </c>
      <c r="AG502" s="290">
        <f t="shared" si="247"/>
        <v>146.2034607645875</v>
      </c>
      <c r="AI502" s="428">
        <f t="shared" si="223"/>
        <v>136.48999999999796</v>
      </c>
      <c r="AJ502" s="428">
        <f t="shared" si="224"/>
        <v>159.36000000001513</v>
      </c>
      <c r="AK502" s="428">
        <f t="shared" si="225"/>
        <v>143.54000000000815</v>
      </c>
      <c r="AL502" s="428">
        <f t="shared" si="226"/>
        <v>158.45999999999185</v>
      </c>
      <c r="AM502" s="428">
        <f t="shared" si="227"/>
        <v>136.48999999999796</v>
      </c>
      <c r="AN502" s="428">
        <f t="shared" si="228"/>
        <v>159.36000000001513</v>
      </c>
      <c r="AO502" s="428">
        <f t="shared" si="229"/>
        <v>143.54000000000815</v>
      </c>
      <c r="AP502" s="428">
        <f t="shared" si="230"/>
        <v>158.45999999999185</v>
      </c>
      <c r="AQ502" s="428">
        <f t="shared" si="231"/>
        <v>136.48999999999796</v>
      </c>
      <c r="AR502" s="428">
        <f t="shared" si="232"/>
        <v>159.36000000001513</v>
      </c>
      <c r="AS502" s="428">
        <f t="shared" si="233"/>
        <v>143.54000000000815</v>
      </c>
      <c r="AT502" s="428">
        <f t="shared" si="234"/>
        <v>158.45999999999185</v>
      </c>
      <c r="AU502" s="428">
        <f t="shared" si="235"/>
        <v>136.48999999999796</v>
      </c>
      <c r="AV502" s="428">
        <f t="shared" si="236"/>
        <v>159.36000000001513</v>
      </c>
      <c r="AW502" s="428">
        <f t="shared" si="237"/>
        <v>143.54000000000815</v>
      </c>
      <c r="AX502" s="428">
        <f t="shared" si="238"/>
        <v>158.45999999999185</v>
      </c>
    </row>
    <row r="503">
      <c r="A503" s="413">
        <v>498</v>
      </c>
      <c r="B503" s="290" cm="1">
        <f t="array" ref="B503">IF(Parameters!$C$55="No",IF($A503&lt;=Parameters!$D$23,Parameters!$C$23*$A503,IF($A503&lt;=Parameters!$D$24,Parameters!$C$23*Parameters!$D$23+Parameters!$C$24*($A503-Parameters!$D$23),IF($A503&lt;=Parameters!$D$25,Parameters!$C$23*Parameters!$D$23+Parameters!$C$24*(Parameters!$D$24-Parameters!$D$23)+Parameters!$C$25*($A503-Parameters!$D$24),Parameters!$C$23*Parameters!$D$23+Parameters!$C$24*(Parameters!$D$24-Parameters!$D$23)+Parameters!$C$25*(Parameters!$D$25-Parameters!$D$24)+Parameters!$C$26*($A503-Parameters!$D$25)))),_xlfn.IFS($A503&lt;=Parameters!$D$23,Parameters!$C$23*$A503,$A503&lt;=Parameters!$D$24,Parameters!$C$24*$A503,$A503&lt;=Parameters!$D$25,Parameters!$C$25*$A503,$A503&gt;Parameters!$D$25,Parameters!$C$26*$A503))</f>
        <v>54376.020000000004</v>
      </c>
      <c r="C503" s="290">
        <f t="shared" si="239"/>
        <v>109.18879518072291</v>
      </c>
      <c r="D503" s="290" cm="1">
        <f t="array" ref="D503">IF(Parameters!$C$55="No",IF($A503&lt;=Parameters!$D$28,Parameters!$C$28*$A503,IF($A503&lt;=Parameters!$D$29,Parameters!$C$28*Parameters!$D$28+Parameters!$C$29*($A503-Parameters!$D$28),IF($A503&lt;=Parameters!$D$30,Parameters!$C$28*Parameters!$D$28+Parameters!$C$29*(Parameters!$D$29-Parameters!$D$28)+Parameters!$C$30*($A503-Parameters!$D$29),Parameters!$C$28*Parameters!$D$28+Parameters!$C$29*(Parameters!$D$29-Parameters!$D$28)+Parameters!$C$30*(Parameters!$D$30-Parameters!$D$29)+Parameters!$C$31*($A503-Parameters!$D$30)))),_xlfn.IFS($A503&lt;=Parameters!$D$28,Parameters!$C$28*$A503,$A503&lt;=Parameters!$D$29,Parameters!$C$29*$A503,$A503&lt;=Parameters!$D$30,Parameters!$C$30*$A503,$A503&gt;Parameters!$D$30,Parameters!$C$31*$A503))</f>
        <v>66845.78</v>
      </c>
      <c r="E503" s="290">
        <f t="shared" si="239"/>
        <v>134.22847389558234</v>
      </c>
      <c r="F503" s="290" cm="1">
        <f t="array" ref="F503">IF(Parameters!$C$55="No",IF($A503&lt;=Parameters!$D$34,Parameters!$C$34*$A503,IF($A503&lt;=Parameters!$D$35,Parameters!$C$34*Parameters!$D$34+Parameters!$C$35*($A503-Parameters!$D$34),IF($A503&lt;=Parameters!$D$36,Parameters!$C$34*Parameters!$D$34+Parameters!$C$35*(Parameters!$D$35-Parameters!$D$34)+Parameters!$C$36*($A503-Parameters!$D$35),Parameters!$C$34*Parameters!$D$34+Parameters!$C$35*(Parameters!$D$35-Parameters!$D$34)+Parameters!$C$36*(Parameters!$D$36-Parameters!$D$35)+Parameters!$C$37*($A503-Parameters!$D$36)))),_xlfn.IFS($A503&lt;=Parameters!$D$34,Parameters!$C$34*$A503,$A503&lt;=Parameters!$D$35,Parameters!$C$35*$A503,$A503&lt;=Parameters!$D$36,Parameters!$C$36*$A503,$A503&gt;Parameters!$D$36,Parameters!$C$37*$A503))</f>
        <v>68251.92</v>
      </c>
      <c r="G503" s="290">
        <f t="shared" si="240"/>
        <v>137.05204819277108</v>
      </c>
      <c r="H503" s="290" cm="1">
        <f t="array" ref="H503">IF(Parameters!$C$55="No",IF($A503&lt;=Parameters!$D$39,Parameters!$C$39*$A503,IF($A503&lt;=Parameters!$D$40,Parameters!$C$39*Parameters!$D$39+Parameters!$C$40*($A503-Parameters!$D$39),IF($A503&lt;=Parameters!$D$41,Parameters!$C$39*Parameters!$D$39+Parameters!$C$40*(Parameters!$D$40-Parameters!$D$39)+Parameters!$C$41*($A503-Parameters!$D$40),Parameters!$C$39*Parameters!$D$39+Parameters!$C$40*(Parameters!$D$40-Parameters!$D$39)+Parameters!$C$41*(Parameters!$D$41-Parameters!$D$40)+Parameters!$C$42*($A503-Parameters!$D$41)))),_xlfn.IFS($A503&lt;=Parameters!$D$39,Parameters!$C$39*$A503,$A503&lt;=Parameters!$D$40,Parameters!$C$40*$A503,$A503&lt;=Parameters!$D$41,Parameters!$C$41*$A503,$A503&gt;Parameters!$D$41,Parameters!$C$42*$A503))</f>
        <v>72821.58</v>
      </c>
      <c r="I503" s="290">
        <f t="shared" si="241"/>
        <v>146.22807228915664</v>
      </c>
      <c r="J503" s="290" cm="1">
        <f t="array" ref="J503">IF(Parameters!$D$55="No",IF($A503&lt;=Parameters!$F$23,Parameters!$E$23*$A503,IF($A503&lt;=Parameters!$F$24,Parameters!$E$23*Parameters!$F$23+Parameters!$E$24*($A503-Parameters!$F$23),IF($A503&lt;=Parameters!$F$25,Parameters!$E$23*Parameters!$F$23+Parameters!$E$24*(Parameters!$F$24-Parameters!$F$23)+Parameters!$E$25*($A503-Parameters!$F$24),Parameters!$E$23*Parameters!$F$23+Parameters!$E$24*(Parameters!$F$24-Parameters!$F$23)+Parameters!$E$25*(Parameters!$F$25-Parameters!$F$24)+Parameters!$E$26*($A503-Parameters!$F$25)))),_xlfn.IFS($A503&lt;=Parameters!$F$23,Parameters!$E$23*$A503,$A503&lt;=Parameters!$F$24,Parameters!$E$24*$A503,$A503&lt;=Parameters!$F$25,Parameters!$E$25*$A503,$A503&gt;Parameters!$F$25,Parameters!$E$26*$A503))</f>
        <v>54376.020000000004</v>
      </c>
      <c r="K503" s="290">
        <f t="shared" si="217"/>
        <v>109.18879518072291</v>
      </c>
      <c r="L503" s="290" cm="1">
        <f t="array" ref="L503">IF(Parameters!$D$55="No",IF($A503&lt;=Parameters!$F$28,Parameters!$E$28*$A503,IF($A503&lt;=Parameters!$F$29,Parameters!$E$28*Parameters!$F$28+Parameters!$E$29*($A503-Parameters!$F$28),IF($A503&lt;=Parameters!$F$30,Parameters!$E$28*Parameters!$F$28+Parameters!$E$29*(Parameters!$F$29-Parameters!$F$28)+Parameters!$E$30*($A503-Parameters!$F$29),Parameters!$E$28*Parameters!$F$28+Parameters!$E$29*(Parameters!$F$29-Parameters!$F$28)+Parameters!$E$30*(Parameters!$F$30-Parameters!$F$29)+Parameters!$E$31*($A503-Parameters!$F$30)))),_xlfn.IFS($A503&lt;=Parameters!$F$28,Parameters!$E$28*$A503,$A503&lt;=Parameters!$F$29,Parameters!$E$29*$A503,$A503&lt;=Parameters!$F$30,Parameters!$E$30*$A503,$A503&gt;Parameters!$F$30,Parameters!$E$31*$A503))</f>
        <v>66845.78</v>
      </c>
      <c r="M503" s="290">
        <f t="shared" si="218"/>
        <v>134.22847389558234</v>
      </c>
      <c r="N503" s="290" cm="1">
        <f t="array" ref="N503">IF(Parameters!$D$55="No",IF($A503&lt;=Parameters!$F$34,Parameters!$E$34*$A503,IF($A503&lt;=Parameters!$F$35,Parameters!$E$34*Parameters!$F$34+Parameters!$E$35*($A503-Parameters!$F$34),IF($A503&lt;=Parameters!$F$36,Parameters!$E$34*Parameters!$F$34+Parameters!$E$35*(Parameters!$F$35-Parameters!$F$34)+Parameters!$E$36*($A503-Parameters!$F$35),Parameters!$E$34*Parameters!$F$34+Parameters!$E$35*(Parameters!$F$35-Parameters!$F$34)+Parameters!$E$36*(Parameters!$F$36-Parameters!$F$35)+Parameters!$E$37*($A503-Parameters!$F$36)))),_xlfn.IFS($A503&lt;=Parameters!$F$34,Parameters!$E$34*$A503,$A503&lt;=Parameters!$F$35,Parameters!$E$35*$A503,$A503&lt;=Parameters!$F$36,Parameters!$E$36*$A503,$A503&gt;Parameters!$F$36,Parameters!$E$37*$A503))</f>
        <v>68251.92</v>
      </c>
      <c r="O503" s="290">
        <f t="shared" si="242"/>
        <v>137.05204819277108</v>
      </c>
      <c r="P503" s="290" cm="1">
        <f t="array" ref="P503">IF(Parameters!$D$55="No",IF($A503&lt;=Parameters!$F$39,Parameters!$E$39*$A503,IF($A503&lt;=Parameters!$F$40,Parameters!$E$39*Parameters!$F$39+Parameters!$E$40*($A503-Parameters!$F$39),IF($A503&lt;=Parameters!$F$41,Parameters!$E$39*Parameters!$F$39+Parameters!$E$40*(Parameters!$F$40-Parameters!$F$39)+Parameters!$E$41*($A503-Parameters!$F$40),Parameters!$E$39*Parameters!$F$39+Parameters!$E$40*(Parameters!$F$40-Parameters!$F$39)+Parameters!$E$41*(Parameters!$F$41-Parameters!$F$40)+Parameters!$E$42*($A503-Parameters!$F$41)))),_xlfn.IFS($A503&lt;=Parameters!$F$39,Parameters!$E$39*$A503,$A503&lt;=Parameters!$F$40,Parameters!$E$40*$A503,$A503&lt;=Parameters!$F$41,Parameters!$E$41*$A503,$A503&gt;Parameters!$F$41,Parameters!$E$42*$A503))</f>
        <v>72821.58</v>
      </c>
      <c r="Q503" s="290">
        <f t="shared" si="243"/>
        <v>146.22807228915664</v>
      </c>
      <c r="R503" s="290" cm="1">
        <f t="array" ref="R503">IF(Parameters!$E$55="No",IF($A503&lt;=Parameters!$H$23,Parameters!$G$23*$A503,IF($A503&lt;=Parameters!$H$24,Parameters!$G$23*Parameters!$H$23+Parameters!$G$24*($A503-Parameters!$H$23),IF($A503&lt;=Parameters!$H$25,Parameters!$G$23*Parameters!$H$23+Parameters!$G$24*(Parameters!$H$24-Parameters!$H$23)+Parameters!$G$25*($A503-Parameters!$H$24),Parameters!$G$23*Parameters!$H$23+Parameters!$G$24*(Parameters!$H$24-Parameters!$H$23)+Parameters!$G$25*(Parameters!$H$25-Parameters!$H$24)+Parameters!$G$26*($A503-Parameters!$H$25)))),_xlfn.IFS($A503&lt;=Parameters!$H$23,Parameters!$G$23*$A503,$A503&lt;=Parameters!$H$24,Parameters!$G$24*$A503,$A503&lt;=Parameters!$H$25,Parameters!$G$25*$A503,$A503&gt;Parameters!$H$25,Parameters!$G$26*$A503))</f>
        <v>54376.020000000004</v>
      </c>
      <c r="S503" s="290">
        <f t="shared" si="219"/>
        <v>109.18879518072291</v>
      </c>
      <c r="T503" s="290" cm="1">
        <f t="array" ref="T503">IF(Parameters!$E$55="No",IF($A503&lt;=Parameters!$H$28,Parameters!$G$28*$A503,IF($A503&lt;=Parameters!$H$29,Parameters!$G$28*Parameters!$H$28+Parameters!$G$29*($A503-Parameters!$H$28),IF($A503&lt;=Parameters!$H$30,Parameters!$G$28*Parameters!$H$28+Parameters!$G$29*(Parameters!$H$29-Parameters!$H$28)+Parameters!$G$30*($A503-Parameters!$H$29),Parameters!$G$28*Parameters!$H$28+Parameters!$G$29*(Parameters!$H$29-Parameters!$H$28)+Parameters!$G$30*(Parameters!$H$30-Parameters!$H$29)+Parameters!$G$31*($A503-Parameters!$H$30)))),_xlfn.IFS($A503&lt;=Parameters!$H$28,Parameters!$G$28*$A503,$A503&lt;=Parameters!$H$29,Parameters!$G$29*$A503,$A503&lt;=Parameters!$H$30,Parameters!$G$30*$A503,$A503&gt;Parameters!$H$30,Parameters!$G$31*$A503))</f>
        <v>66845.78</v>
      </c>
      <c r="U503" s="290">
        <f t="shared" si="220"/>
        <v>134.22847389558234</v>
      </c>
      <c r="V503" s="290" cm="1">
        <f t="array" ref="V503">IF(Parameters!$E$55="No",IF($A503&lt;=Parameters!$H$34,Parameters!$G$34*$A503,IF($A503&lt;=Parameters!$H$35,Parameters!$G$34*Parameters!$H$34+Parameters!$G$35*($A503-Parameters!$H$34),IF($A503&lt;=Parameters!$H$36,Parameters!$G$34*Parameters!$H$34+Parameters!$G$35*(Parameters!$H$35-Parameters!$H$34)+Parameters!$G$36*($A503-Parameters!$H$35),Parameters!$G$34*Parameters!$H$34+Parameters!$G$35*(Parameters!$H$35-Parameters!$H$34)+Parameters!$G$36*(Parameters!$H$36-Parameters!$H$35)+Parameters!$G$37*($A503-Parameters!$H$36)))),_xlfn.IFS($A503&lt;=Parameters!$H$34,Parameters!$G$34*$A503,$A503&lt;=Parameters!$H$35,Parameters!$G$35*$A503,$A503&lt;=Parameters!$H$36,Parameters!$G$36*$A503,$A503&gt;Parameters!$H$36,Parameters!$G$37*$A503))</f>
        <v>68251.92</v>
      </c>
      <c r="W503" s="290">
        <f t="shared" si="244"/>
        <v>137.05204819277108</v>
      </c>
      <c r="X503" s="290" cm="1">
        <f t="array" ref="X503">IF(Parameters!$E$55="No",IF($A503&lt;=Parameters!$H$39,Parameters!$G$39*$A503,IF($A503&lt;=Parameters!$H$40,Parameters!$G$39*Parameters!$H$39+Parameters!$G$40*($A503-Parameters!$H$39),IF($A503&lt;=Parameters!$H$41,Parameters!$G$39*Parameters!$H$39+Parameters!$G$40*(Parameters!$H$40-Parameters!$H$39)+Parameters!$G$41*($A503-Parameters!$H$40),Parameters!$G$39*Parameters!$H$39+Parameters!$G$40*(Parameters!$H$40-Parameters!$H$39)+Parameters!$G$41*(Parameters!$H$41-Parameters!$H$40)+Parameters!$G$42*($A503-Parameters!$H$41)))),_xlfn.IFS($A503&lt;=Parameters!$H$39,Parameters!$G$39*$A503,$A503&lt;=Parameters!$H$40,Parameters!$G$40*$A503,$A503&lt;=Parameters!$H$41,Parameters!$G$41*$A503,$A503&gt;Parameters!$H$41,Parameters!$G$42*$A503))</f>
        <v>72821.58</v>
      </c>
      <c r="Y503" s="290">
        <f t="shared" si="245"/>
        <v>146.22807228915664</v>
      </c>
      <c r="Z503" s="290" cm="1">
        <f t="array" ref="Z503">IF(Parameters!$F$55="No",IF($A503&lt;=Parameters!$J$23,Parameters!$I$23*$A503,IF($A503&lt;=Parameters!$J$24,Parameters!$I$23*Parameters!$J$23+Parameters!$I$24*($A503-Parameters!$J$23),IF($A503&lt;=Parameters!$J$25,Parameters!$I$23*Parameters!$J$23+Parameters!$I$24*(Parameters!$J$24-Parameters!$J$23)+Parameters!$I$25*($A503-Parameters!$J$24),Parameters!$I$23*Parameters!$J$23+Parameters!$I$24*(Parameters!$J$24-Parameters!$J$23)+Parameters!$I$25*(Parameters!$J$25-Parameters!$J$24)+Parameters!$I$26*($A503-Parameters!$J$25)))),_xlfn.IFS($A503&lt;=Parameters!$J$23,Parameters!$I$23*$A503,$A503&lt;=Parameters!$J$24,Parameters!$I$24*$A503,$A503&lt;=Parameters!$J$25,Parameters!$I$25*$A503,$A503&gt;Parameters!$J$25,Parameters!$I$26*$A503))</f>
        <v>54376.020000000004</v>
      </c>
      <c r="AA503" s="290">
        <f t="shared" si="221"/>
        <v>109.18879518072291</v>
      </c>
      <c r="AB503" s="290" cm="1">
        <f t="array" ref="AB503">IF(Parameters!$F$55="No",IF($A503&lt;=Parameters!$J$28,Parameters!$I$28*$A503,IF($A503&lt;=Parameters!$J$29,Parameters!$I$28*Parameters!$J$28+Parameters!$I$29*($A503-Parameters!$J$28),IF($A503&lt;=Parameters!$J$30,Parameters!$I$28*Parameters!$J$28+Parameters!$I$29*(Parameters!$J$29-Parameters!$J$28)+Parameters!$I$30*($A503-Parameters!$J$29),Parameters!$I$28*Parameters!$J$28+Parameters!$I$29*(Parameters!$J$29-Parameters!$J$28)+Parameters!$I$30*(Parameters!$J$30-Parameters!$J$29)+Parameters!$I$31*($A503-Parameters!$J$30)))),_xlfn.IFS($A503&lt;=Parameters!$J$28,Parameters!$I$28*$A503,$A503&lt;=Parameters!$J$29,Parameters!$I$29*$A503,$A503&lt;=Parameters!$J$30,Parameters!$I$30*$A503,$A503&gt;Parameters!$J$30,Parameters!$I$31*$A503))</f>
        <v>66845.78</v>
      </c>
      <c r="AC503" s="290">
        <f t="shared" si="222"/>
        <v>134.22847389558234</v>
      </c>
      <c r="AD503" s="290" cm="1">
        <f t="array" ref="AD503">IF(Parameters!$F$55="No",IF($A503&lt;=Parameters!$J$34,Parameters!$I$34*$A503,IF($A503&lt;=Parameters!$J$35,Parameters!$I$34*Parameters!$J$34+Parameters!$I$35*($A503-Parameters!$J$34),IF($A503&lt;=Parameters!$J$36,Parameters!$I$34*Parameters!$J$34+Parameters!$I$35*(Parameters!$J$35-Parameters!$J$34)+Parameters!$I$36*($A503-Parameters!$J$35),Parameters!$I$34*Parameters!$J$34+Parameters!$I$35*(Parameters!$J$35-Parameters!$J$34)+Parameters!$I$36*(Parameters!$J$36-Parameters!$J$35)+Parameters!$I$37*($A503-Parameters!$J$36)))),_xlfn.IFS($A503&lt;=Parameters!$J$34,Parameters!$I$34*$A503,$A503&lt;=Parameters!$J$35,Parameters!$I$35*$A503,$A503&lt;=Parameters!$J$36,Parameters!$I$36*$A503,$A503&gt;Parameters!$J$36,Parameters!$I$37*$A503))</f>
        <v>68251.92</v>
      </c>
      <c r="AE503" s="290">
        <f t="shared" si="246"/>
        <v>137.05204819277108</v>
      </c>
      <c r="AF503" s="290" cm="1">
        <f t="array" ref="AF503">IF(Parameters!$F$55="No",IF($A503&lt;=Parameters!$J$39,Parameters!$I$39*$A503,IF($A503&lt;=Parameters!$J$40,Parameters!$I$39*Parameters!$J$39+Parameters!$I$40*($A503-Parameters!$J$39),IF($A503&lt;=Parameters!$J$41,Parameters!$I$39*Parameters!$J$39+Parameters!$I$40*(Parameters!$J$40-Parameters!$J$39)+Parameters!$I$41*($A503-Parameters!$J$40),Parameters!$I$39*Parameters!$J$39+Parameters!$I$40*(Parameters!$J$40-Parameters!$J$39)+Parameters!$I$41*(Parameters!$J$41-Parameters!$J$40)+Parameters!$I$42*($A503-Parameters!$J$41)))),_xlfn.IFS($A503&lt;=Parameters!$J$39,Parameters!$I$39*$A503,$A503&lt;=Parameters!$J$40,Parameters!$I$40*$A503,$A503&lt;=Parameters!$J$41,Parameters!$I$41*$A503,$A503&gt;Parameters!$J$41,Parameters!$I$42*$A503))</f>
        <v>72821.58</v>
      </c>
      <c r="AG503" s="290">
        <f t="shared" si="247"/>
        <v>146.22807228915664</v>
      </c>
      <c r="AI503" s="428">
        <f t="shared" si="223"/>
        <v>136.49000000000524</v>
      </c>
      <c r="AJ503" s="428">
        <f t="shared" si="224"/>
        <v>159.35999999998603</v>
      </c>
      <c r="AK503" s="428">
        <f t="shared" si="225"/>
        <v>143.5399999999936</v>
      </c>
      <c r="AL503" s="428">
        <f t="shared" si="226"/>
        <v>158.4600000000064</v>
      </c>
      <c r="AM503" s="428">
        <f t="shared" si="227"/>
        <v>136.49000000000524</v>
      </c>
      <c r="AN503" s="428">
        <f t="shared" si="228"/>
        <v>159.35999999998603</v>
      </c>
      <c r="AO503" s="428">
        <f t="shared" si="229"/>
        <v>143.5399999999936</v>
      </c>
      <c r="AP503" s="428">
        <f t="shared" si="230"/>
        <v>158.4600000000064</v>
      </c>
      <c r="AQ503" s="428">
        <f t="shared" si="231"/>
        <v>136.49000000000524</v>
      </c>
      <c r="AR503" s="428">
        <f t="shared" si="232"/>
        <v>159.35999999998603</v>
      </c>
      <c r="AS503" s="428">
        <f t="shared" si="233"/>
        <v>143.5399999999936</v>
      </c>
      <c r="AT503" s="428">
        <f t="shared" si="234"/>
        <v>158.4600000000064</v>
      </c>
      <c r="AU503" s="428">
        <f t="shared" si="235"/>
        <v>136.49000000000524</v>
      </c>
      <c r="AV503" s="428">
        <f t="shared" si="236"/>
        <v>159.35999999998603</v>
      </c>
      <c r="AW503" s="428">
        <f t="shared" si="237"/>
        <v>143.5399999999936</v>
      </c>
      <c r="AX503" s="428">
        <f t="shared" si="238"/>
        <v>158.4600000000064</v>
      </c>
    </row>
    <row r="504">
      <c r="A504" s="413">
        <v>499</v>
      </c>
      <c r="B504" s="290" cm="1">
        <f t="array" ref="B504">IF(Parameters!$C$55="No",IF($A504&lt;=Parameters!$D$23,Parameters!$C$23*$A504,IF($A504&lt;=Parameters!$D$24,Parameters!$C$23*Parameters!$D$23+Parameters!$C$24*($A504-Parameters!$D$23),IF($A504&lt;=Parameters!$D$25,Parameters!$C$23*Parameters!$D$23+Parameters!$C$24*(Parameters!$D$24-Parameters!$D$23)+Parameters!$C$25*($A504-Parameters!$D$24),Parameters!$C$23*Parameters!$D$23+Parameters!$C$24*(Parameters!$D$24-Parameters!$D$23)+Parameters!$C$25*(Parameters!$D$25-Parameters!$D$24)+Parameters!$C$26*($A504-Parameters!$D$25)))),_xlfn.IFS($A504&lt;=Parameters!$D$23,Parameters!$C$23*$A504,$A504&lt;=Parameters!$D$24,Parameters!$C$24*$A504,$A504&lt;=Parameters!$D$25,Parameters!$C$25*$A504,$A504&gt;Parameters!$D$25,Parameters!$C$26*$A504))</f>
        <v>54512.51</v>
      </c>
      <c r="C504" s="290">
        <f t="shared" si="239"/>
        <v>109.24350701402805</v>
      </c>
      <c r="D504" s="290" cm="1">
        <f t="array" ref="D504">IF(Parameters!$C$55="No",IF($A504&lt;=Parameters!$D$28,Parameters!$C$28*$A504,IF($A504&lt;=Parameters!$D$29,Parameters!$C$28*Parameters!$D$28+Parameters!$C$29*($A504-Parameters!$D$28),IF($A504&lt;=Parameters!$D$30,Parameters!$C$28*Parameters!$D$28+Parameters!$C$29*(Parameters!$D$29-Parameters!$D$28)+Parameters!$C$30*($A504-Parameters!$D$29),Parameters!$C$28*Parameters!$D$28+Parameters!$C$29*(Parameters!$D$29-Parameters!$D$28)+Parameters!$C$30*(Parameters!$D$30-Parameters!$D$29)+Parameters!$C$31*($A504-Parameters!$D$30)))),_xlfn.IFS($A504&lt;=Parameters!$D$28,Parameters!$C$28*$A504,$A504&lt;=Parameters!$D$29,Parameters!$C$29*$A504,$A504&lt;=Parameters!$D$30,Parameters!$C$30*$A504,$A504&gt;Parameters!$D$30,Parameters!$C$31*$A504))</f>
        <v>67005.140000000014</v>
      </c>
      <c r="E504" s="290">
        <f t="shared" si="239"/>
        <v>134.27883767535073</v>
      </c>
      <c r="F504" s="290" cm="1">
        <f t="array" ref="F504">IF(Parameters!$C$55="No",IF($A504&lt;=Parameters!$D$34,Parameters!$C$34*$A504,IF($A504&lt;=Parameters!$D$35,Parameters!$C$34*Parameters!$D$34+Parameters!$C$35*($A504-Parameters!$D$34),IF($A504&lt;=Parameters!$D$36,Parameters!$C$34*Parameters!$D$34+Parameters!$C$35*(Parameters!$D$35-Parameters!$D$34)+Parameters!$C$36*($A504-Parameters!$D$35),Parameters!$C$34*Parameters!$D$34+Parameters!$C$35*(Parameters!$D$35-Parameters!$D$34)+Parameters!$C$36*(Parameters!$D$36-Parameters!$D$35)+Parameters!$C$37*($A504-Parameters!$D$36)))),_xlfn.IFS($A504&lt;=Parameters!$D$34,Parameters!$C$34*$A504,$A504&lt;=Parameters!$D$35,Parameters!$C$35*$A504,$A504&lt;=Parameters!$D$36,Parameters!$C$36*$A504,$A504&gt;Parameters!$D$36,Parameters!$C$37*$A504))</f>
        <v>68395.459999999992</v>
      </c>
      <c r="G504" s="290">
        <f t="shared" si="240"/>
        <v>137.06505010020038</v>
      </c>
      <c r="H504" s="290" cm="1">
        <f t="array" ref="H504">IF(Parameters!$C$55="No",IF($A504&lt;=Parameters!$D$39,Parameters!$C$39*$A504,IF($A504&lt;=Parameters!$D$40,Parameters!$C$39*Parameters!$D$39+Parameters!$C$40*($A504-Parameters!$D$39),IF($A504&lt;=Parameters!$D$41,Parameters!$C$39*Parameters!$D$39+Parameters!$C$40*(Parameters!$D$40-Parameters!$D$39)+Parameters!$C$41*($A504-Parameters!$D$40),Parameters!$C$39*Parameters!$D$39+Parameters!$C$40*(Parameters!$D$40-Parameters!$D$39)+Parameters!$C$41*(Parameters!$D$41-Parameters!$D$40)+Parameters!$C$42*($A504-Parameters!$D$41)))),_xlfn.IFS($A504&lt;=Parameters!$D$39,Parameters!$C$39*$A504,$A504&lt;=Parameters!$D$40,Parameters!$C$40*$A504,$A504&lt;=Parameters!$D$41,Parameters!$C$41*$A504,$A504&gt;Parameters!$D$41,Parameters!$C$42*$A504))</f>
        <v>72980.040000000008</v>
      </c>
      <c r="I504" s="290">
        <f t="shared" si="241"/>
        <v>146.25258517034069</v>
      </c>
      <c r="J504" s="290" cm="1">
        <f t="array" ref="J504">IF(Parameters!$D$55="No",IF($A504&lt;=Parameters!$F$23,Parameters!$E$23*$A504,IF($A504&lt;=Parameters!$F$24,Parameters!$E$23*Parameters!$F$23+Parameters!$E$24*($A504-Parameters!$F$23),IF($A504&lt;=Parameters!$F$25,Parameters!$E$23*Parameters!$F$23+Parameters!$E$24*(Parameters!$F$24-Parameters!$F$23)+Parameters!$E$25*($A504-Parameters!$F$24),Parameters!$E$23*Parameters!$F$23+Parameters!$E$24*(Parameters!$F$24-Parameters!$F$23)+Parameters!$E$25*(Parameters!$F$25-Parameters!$F$24)+Parameters!$E$26*($A504-Parameters!$F$25)))),_xlfn.IFS($A504&lt;=Parameters!$F$23,Parameters!$E$23*$A504,$A504&lt;=Parameters!$F$24,Parameters!$E$24*$A504,$A504&lt;=Parameters!$F$25,Parameters!$E$25*$A504,$A504&gt;Parameters!$F$25,Parameters!$E$26*$A504))</f>
        <v>54512.51</v>
      </c>
      <c r="K504" s="290">
        <f t="shared" si="217"/>
        <v>109.24350701402805</v>
      </c>
      <c r="L504" s="290" cm="1">
        <f t="array" ref="L504">IF(Parameters!$D$55="No",IF($A504&lt;=Parameters!$F$28,Parameters!$E$28*$A504,IF($A504&lt;=Parameters!$F$29,Parameters!$E$28*Parameters!$F$28+Parameters!$E$29*($A504-Parameters!$F$28),IF($A504&lt;=Parameters!$F$30,Parameters!$E$28*Parameters!$F$28+Parameters!$E$29*(Parameters!$F$29-Parameters!$F$28)+Parameters!$E$30*($A504-Parameters!$F$29),Parameters!$E$28*Parameters!$F$28+Parameters!$E$29*(Parameters!$F$29-Parameters!$F$28)+Parameters!$E$30*(Parameters!$F$30-Parameters!$F$29)+Parameters!$E$31*($A504-Parameters!$F$30)))),_xlfn.IFS($A504&lt;=Parameters!$F$28,Parameters!$E$28*$A504,$A504&lt;=Parameters!$F$29,Parameters!$E$29*$A504,$A504&lt;=Parameters!$F$30,Parameters!$E$30*$A504,$A504&gt;Parameters!$F$30,Parameters!$E$31*$A504))</f>
        <v>67005.140000000014</v>
      </c>
      <c r="M504" s="290">
        <f t="shared" si="218"/>
        <v>134.27883767535073</v>
      </c>
      <c r="N504" s="290" cm="1">
        <f t="array" ref="N504">IF(Parameters!$D$55="No",IF($A504&lt;=Parameters!$F$34,Parameters!$E$34*$A504,IF($A504&lt;=Parameters!$F$35,Parameters!$E$34*Parameters!$F$34+Parameters!$E$35*($A504-Parameters!$F$34),IF($A504&lt;=Parameters!$F$36,Parameters!$E$34*Parameters!$F$34+Parameters!$E$35*(Parameters!$F$35-Parameters!$F$34)+Parameters!$E$36*($A504-Parameters!$F$35),Parameters!$E$34*Parameters!$F$34+Parameters!$E$35*(Parameters!$F$35-Parameters!$F$34)+Parameters!$E$36*(Parameters!$F$36-Parameters!$F$35)+Parameters!$E$37*($A504-Parameters!$F$36)))),_xlfn.IFS($A504&lt;=Parameters!$F$34,Parameters!$E$34*$A504,$A504&lt;=Parameters!$F$35,Parameters!$E$35*$A504,$A504&lt;=Parameters!$F$36,Parameters!$E$36*$A504,$A504&gt;Parameters!$F$36,Parameters!$E$37*$A504))</f>
        <v>68395.459999999992</v>
      </c>
      <c r="O504" s="290">
        <f t="shared" si="242"/>
        <v>137.06505010020038</v>
      </c>
      <c r="P504" s="290" cm="1">
        <f t="array" ref="P504">IF(Parameters!$D$55="No",IF($A504&lt;=Parameters!$F$39,Parameters!$E$39*$A504,IF($A504&lt;=Parameters!$F$40,Parameters!$E$39*Parameters!$F$39+Parameters!$E$40*($A504-Parameters!$F$39),IF($A504&lt;=Parameters!$F$41,Parameters!$E$39*Parameters!$F$39+Parameters!$E$40*(Parameters!$F$40-Parameters!$F$39)+Parameters!$E$41*($A504-Parameters!$F$40),Parameters!$E$39*Parameters!$F$39+Parameters!$E$40*(Parameters!$F$40-Parameters!$F$39)+Parameters!$E$41*(Parameters!$F$41-Parameters!$F$40)+Parameters!$E$42*($A504-Parameters!$F$41)))),_xlfn.IFS($A504&lt;=Parameters!$F$39,Parameters!$E$39*$A504,$A504&lt;=Parameters!$F$40,Parameters!$E$40*$A504,$A504&lt;=Parameters!$F$41,Parameters!$E$41*$A504,$A504&gt;Parameters!$F$41,Parameters!$E$42*$A504))</f>
        <v>72980.040000000008</v>
      </c>
      <c r="Q504" s="290">
        <f t="shared" si="243"/>
        <v>146.25258517034069</v>
      </c>
      <c r="R504" s="290" cm="1">
        <f t="array" ref="R504">IF(Parameters!$E$55="No",IF($A504&lt;=Parameters!$H$23,Parameters!$G$23*$A504,IF($A504&lt;=Parameters!$H$24,Parameters!$G$23*Parameters!$H$23+Parameters!$G$24*($A504-Parameters!$H$23),IF($A504&lt;=Parameters!$H$25,Parameters!$G$23*Parameters!$H$23+Parameters!$G$24*(Parameters!$H$24-Parameters!$H$23)+Parameters!$G$25*($A504-Parameters!$H$24),Parameters!$G$23*Parameters!$H$23+Parameters!$G$24*(Parameters!$H$24-Parameters!$H$23)+Parameters!$G$25*(Parameters!$H$25-Parameters!$H$24)+Parameters!$G$26*($A504-Parameters!$H$25)))),_xlfn.IFS($A504&lt;=Parameters!$H$23,Parameters!$G$23*$A504,$A504&lt;=Parameters!$H$24,Parameters!$G$24*$A504,$A504&lt;=Parameters!$H$25,Parameters!$G$25*$A504,$A504&gt;Parameters!$H$25,Parameters!$G$26*$A504))</f>
        <v>54512.51</v>
      </c>
      <c r="S504" s="290">
        <f t="shared" si="219"/>
        <v>109.24350701402805</v>
      </c>
      <c r="T504" s="290" cm="1">
        <f t="array" ref="T504">IF(Parameters!$E$55="No",IF($A504&lt;=Parameters!$H$28,Parameters!$G$28*$A504,IF($A504&lt;=Parameters!$H$29,Parameters!$G$28*Parameters!$H$28+Parameters!$G$29*($A504-Parameters!$H$28),IF($A504&lt;=Parameters!$H$30,Parameters!$G$28*Parameters!$H$28+Parameters!$G$29*(Parameters!$H$29-Parameters!$H$28)+Parameters!$G$30*($A504-Parameters!$H$29),Parameters!$G$28*Parameters!$H$28+Parameters!$G$29*(Parameters!$H$29-Parameters!$H$28)+Parameters!$G$30*(Parameters!$H$30-Parameters!$H$29)+Parameters!$G$31*($A504-Parameters!$H$30)))),_xlfn.IFS($A504&lt;=Parameters!$H$28,Parameters!$G$28*$A504,$A504&lt;=Parameters!$H$29,Parameters!$G$29*$A504,$A504&lt;=Parameters!$H$30,Parameters!$G$30*$A504,$A504&gt;Parameters!$H$30,Parameters!$G$31*$A504))</f>
        <v>67005.140000000014</v>
      </c>
      <c r="U504" s="290">
        <f t="shared" si="220"/>
        <v>134.27883767535073</v>
      </c>
      <c r="V504" s="290" cm="1">
        <f t="array" ref="V504">IF(Parameters!$E$55="No",IF($A504&lt;=Parameters!$H$34,Parameters!$G$34*$A504,IF($A504&lt;=Parameters!$H$35,Parameters!$G$34*Parameters!$H$34+Parameters!$G$35*($A504-Parameters!$H$34),IF($A504&lt;=Parameters!$H$36,Parameters!$G$34*Parameters!$H$34+Parameters!$G$35*(Parameters!$H$35-Parameters!$H$34)+Parameters!$G$36*($A504-Parameters!$H$35),Parameters!$G$34*Parameters!$H$34+Parameters!$G$35*(Parameters!$H$35-Parameters!$H$34)+Parameters!$G$36*(Parameters!$H$36-Parameters!$H$35)+Parameters!$G$37*($A504-Parameters!$H$36)))),_xlfn.IFS($A504&lt;=Parameters!$H$34,Parameters!$G$34*$A504,$A504&lt;=Parameters!$H$35,Parameters!$G$35*$A504,$A504&lt;=Parameters!$H$36,Parameters!$G$36*$A504,$A504&gt;Parameters!$H$36,Parameters!$G$37*$A504))</f>
        <v>68395.459999999992</v>
      </c>
      <c r="W504" s="290">
        <f t="shared" si="244"/>
        <v>137.06505010020038</v>
      </c>
      <c r="X504" s="290" cm="1">
        <f t="array" ref="X504">IF(Parameters!$E$55="No",IF($A504&lt;=Parameters!$H$39,Parameters!$G$39*$A504,IF($A504&lt;=Parameters!$H$40,Parameters!$G$39*Parameters!$H$39+Parameters!$G$40*($A504-Parameters!$H$39),IF($A504&lt;=Parameters!$H$41,Parameters!$G$39*Parameters!$H$39+Parameters!$G$40*(Parameters!$H$40-Parameters!$H$39)+Parameters!$G$41*($A504-Parameters!$H$40),Parameters!$G$39*Parameters!$H$39+Parameters!$G$40*(Parameters!$H$40-Parameters!$H$39)+Parameters!$G$41*(Parameters!$H$41-Parameters!$H$40)+Parameters!$G$42*($A504-Parameters!$H$41)))),_xlfn.IFS($A504&lt;=Parameters!$H$39,Parameters!$G$39*$A504,$A504&lt;=Parameters!$H$40,Parameters!$G$40*$A504,$A504&lt;=Parameters!$H$41,Parameters!$G$41*$A504,$A504&gt;Parameters!$H$41,Parameters!$G$42*$A504))</f>
        <v>72980.040000000008</v>
      </c>
      <c r="Y504" s="290">
        <f t="shared" si="245"/>
        <v>146.25258517034069</v>
      </c>
      <c r="Z504" s="290" cm="1">
        <f t="array" ref="Z504">IF(Parameters!$F$55="No",IF($A504&lt;=Parameters!$J$23,Parameters!$I$23*$A504,IF($A504&lt;=Parameters!$J$24,Parameters!$I$23*Parameters!$J$23+Parameters!$I$24*($A504-Parameters!$J$23),IF($A504&lt;=Parameters!$J$25,Parameters!$I$23*Parameters!$J$23+Parameters!$I$24*(Parameters!$J$24-Parameters!$J$23)+Parameters!$I$25*($A504-Parameters!$J$24),Parameters!$I$23*Parameters!$J$23+Parameters!$I$24*(Parameters!$J$24-Parameters!$J$23)+Parameters!$I$25*(Parameters!$J$25-Parameters!$J$24)+Parameters!$I$26*($A504-Parameters!$J$25)))),_xlfn.IFS($A504&lt;=Parameters!$J$23,Parameters!$I$23*$A504,$A504&lt;=Parameters!$J$24,Parameters!$I$24*$A504,$A504&lt;=Parameters!$J$25,Parameters!$I$25*$A504,$A504&gt;Parameters!$J$25,Parameters!$I$26*$A504))</f>
        <v>54512.51</v>
      </c>
      <c r="AA504" s="290">
        <f t="shared" si="221"/>
        <v>109.24350701402805</v>
      </c>
      <c r="AB504" s="290" cm="1">
        <f t="array" ref="AB504">IF(Parameters!$F$55="No",IF($A504&lt;=Parameters!$J$28,Parameters!$I$28*$A504,IF($A504&lt;=Parameters!$J$29,Parameters!$I$28*Parameters!$J$28+Parameters!$I$29*($A504-Parameters!$J$28),IF($A504&lt;=Parameters!$J$30,Parameters!$I$28*Parameters!$J$28+Parameters!$I$29*(Parameters!$J$29-Parameters!$J$28)+Parameters!$I$30*($A504-Parameters!$J$29),Parameters!$I$28*Parameters!$J$28+Parameters!$I$29*(Parameters!$J$29-Parameters!$J$28)+Parameters!$I$30*(Parameters!$J$30-Parameters!$J$29)+Parameters!$I$31*($A504-Parameters!$J$30)))),_xlfn.IFS($A504&lt;=Parameters!$J$28,Parameters!$I$28*$A504,$A504&lt;=Parameters!$J$29,Parameters!$I$29*$A504,$A504&lt;=Parameters!$J$30,Parameters!$I$30*$A504,$A504&gt;Parameters!$J$30,Parameters!$I$31*$A504))</f>
        <v>67005.140000000014</v>
      </c>
      <c r="AC504" s="290">
        <f t="shared" si="222"/>
        <v>134.27883767535073</v>
      </c>
      <c r="AD504" s="290" cm="1">
        <f t="array" ref="AD504">IF(Parameters!$F$55="No",IF($A504&lt;=Parameters!$J$34,Parameters!$I$34*$A504,IF($A504&lt;=Parameters!$J$35,Parameters!$I$34*Parameters!$J$34+Parameters!$I$35*($A504-Parameters!$J$34),IF($A504&lt;=Parameters!$J$36,Parameters!$I$34*Parameters!$J$34+Parameters!$I$35*(Parameters!$J$35-Parameters!$J$34)+Parameters!$I$36*($A504-Parameters!$J$35),Parameters!$I$34*Parameters!$J$34+Parameters!$I$35*(Parameters!$J$35-Parameters!$J$34)+Parameters!$I$36*(Parameters!$J$36-Parameters!$J$35)+Parameters!$I$37*($A504-Parameters!$J$36)))),_xlfn.IFS($A504&lt;=Parameters!$J$34,Parameters!$I$34*$A504,$A504&lt;=Parameters!$J$35,Parameters!$I$35*$A504,$A504&lt;=Parameters!$J$36,Parameters!$I$36*$A504,$A504&gt;Parameters!$J$36,Parameters!$I$37*$A504))</f>
        <v>68395.459999999992</v>
      </c>
      <c r="AE504" s="290">
        <f t="shared" si="246"/>
        <v>137.06505010020038</v>
      </c>
      <c r="AF504" s="290" cm="1">
        <f t="array" ref="AF504">IF(Parameters!$F$55="No",IF($A504&lt;=Parameters!$J$39,Parameters!$I$39*$A504,IF($A504&lt;=Parameters!$J$40,Parameters!$I$39*Parameters!$J$39+Parameters!$I$40*($A504-Parameters!$J$39),IF($A504&lt;=Parameters!$J$41,Parameters!$I$39*Parameters!$J$39+Parameters!$I$40*(Parameters!$J$40-Parameters!$J$39)+Parameters!$I$41*($A504-Parameters!$J$40),Parameters!$I$39*Parameters!$J$39+Parameters!$I$40*(Parameters!$J$40-Parameters!$J$39)+Parameters!$I$41*(Parameters!$J$41-Parameters!$J$40)+Parameters!$I$42*($A504-Parameters!$J$41)))),_xlfn.IFS($A504&lt;=Parameters!$J$39,Parameters!$I$39*$A504,$A504&lt;=Parameters!$J$40,Parameters!$I$40*$A504,$A504&lt;=Parameters!$J$41,Parameters!$I$41*$A504,$A504&gt;Parameters!$J$41,Parameters!$I$42*$A504))</f>
        <v>72980.040000000008</v>
      </c>
      <c r="AG504" s="290">
        <f t="shared" si="247"/>
        <v>146.25258517034069</v>
      </c>
      <c r="AI504" s="428">
        <f t="shared" si="223"/>
        <v>136.48999999999796</v>
      </c>
      <c r="AJ504" s="428">
        <f t="shared" si="224"/>
        <v>159.36000000001513</v>
      </c>
      <c r="AK504" s="428">
        <f t="shared" si="225"/>
        <v>143.5399999999936</v>
      </c>
      <c r="AL504" s="428">
        <f t="shared" si="226"/>
        <v>158.4600000000064</v>
      </c>
      <c r="AM504" s="428">
        <f t="shared" si="227"/>
        <v>136.48999999999796</v>
      </c>
      <c r="AN504" s="428">
        <f t="shared" si="228"/>
        <v>159.36000000001513</v>
      </c>
      <c r="AO504" s="428">
        <f t="shared" si="229"/>
        <v>143.5399999999936</v>
      </c>
      <c r="AP504" s="428">
        <f t="shared" si="230"/>
        <v>158.4600000000064</v>
      </c>
      <c r="AQ504" s="428">
        <f t="shared" si="231"/>
        <v>136.48999999999796</v>
      </c>
      <c r="AR504" s="428">
        <f t="shared" si="232"/>
        <v>159.36000000001513</v>
      </c>
      <c r="AS504" s="428">
        <f t="shared" si="233"/>
        <v>143.5399999999936</v>
      </c>
      <c r="AT504" s="428">
        <f t="shared" si="234"/>
        <v>158.4600000000064</v>
      </c>
      <c r="AU504" s="428">
        <f t="shared" si="235"/>
        <v>136.48999999999796</v>
      </c>
      <c r="AV504" s="428">
        <f t="shared" si="236"/>
        <v>159.36000000001513</v>
      </c>
      <c r="AW504" s="428">
        <f t="shared" si="237"/>
        <v>143.5399999999936</v>
      </c>
      <c r="AX504" s="428">
        <f t="shared" si="238"/>
        <v>158.4600000000064</v>
      </c>
    </row>
    <row r="505">
      <c r="A505" s="413">
        <v>500</v>
      </c>
      <c r="B505" s="290" cm="1">
        <f t="array" ref="B505">IF(Parameters!$C$55="No",IF($A505&lt;=Parameters!$D$23,Parameters!$C$23*$A505,IF($A505&lt;=Parameters!$D$24,Parameters!$C$23*Parameters!$D$23+Parameters!$C$24*($A505-Parameters!$D$23),IF($A505&lt;=Parameters!$D$25,Parameters!$C$23*Parameters!$D$23+Parameters!$C$24*(Parameters!$D$24-Parameters!$D$23)+Parameters!$C$25*($A505-Parameters!$D$24),Parameters!$C$23*Parameters!$D$23+Parameters!$C$24*(Parameters!$D$24-Parameters!$D$23)+Parameters!$C$25*(Parameters!$D$25-Parameters!$D$24)+Parameters!$C$26*($A505-Parameters!$D$25)))),_xlfn.IFS($A505&lt;=Parameters!$D$23,Parameters!$C$23*$A505,$A505&lt;=Parameters!$D$24,Parameters!$C$24*$A505,$A505&lt;=Parameters!$D$25,Parameters!$C$25*$A505,$A505&gt;Parameters!$D$25,Parameters!$C$26*$A505))</f>
        <v>54649</v>
      </c>
      <c r="C505" s="290">
        <f t="shared" si="239"/>
        <v>109.298</v>
      </c>
      <c r="D505" s="290" cm="1">
        <f t="array" ref="D505">IF(Parameters!$C$55="No",IF($A505&lt;=Parameters!$D$28,Parameters!$C$28*$A505,IF($A505&lt;=Parameters!$D$29,Parameters!$C$28*Parameters!$D$28+Parameters!$C$29*($A505-Parameters!$D$28),IF($A505&lt;=Parameters!$D$30,Parameters!$C$28*Parameters!$D$28+Parameters!$C$29*(Parameters!$D$29-Parameters!$D$28)+Parameters!$C$30*($A505-Parameters!$D$29),Parameters!$C$28*Parameters!$D$28+Parameters!$C$29*(Parameters!$D$29-Parameters!$D$28)+Parameters!$C$30*(Parameters!$D$30-Parameters!$D$29)+Parameters!$C$31*($A505-Parameters!$D$30)))),_xlfn.IFS($A505&lt;=Parameters!$D$28,Parameters!$C$28*$A505,$A505&lt;=Parameters!$D$29,Parameters!$C$29*$A505,$A505&lt;=Parameters!$D$30,Parameters!$C$30*$A505,$A505&gt;Parameters!$D$30,Parameters!$C$31*$A505))</f>
        <v>67164.5</v>
      </c>
      <c r="E505" s="290">
        <f t="shared" si="239"/>
        <v>134.32900000000001</v>
      </c>
      <c r="F505" s="290" cm="1">
        <f t="array" ref="F505">IF(Parameters!$C$55="No",IF($A505&lt;=Parameters!$D$34,Parameters!$C$34*$A505,IF($A505&lt;=Parameters!$D$35,Parameters!$C$34*Parameters!$D$34+Parameters!$C$35*($A505-Parameters!$D$34),IF($A505&lt;=Parameters!$D$36,Parameters!$C$34*Parameters!$D$34+Parameters!$C$35*(Parameters!$D$35-Parameters!$D$34)+Parameters!$C$36*($A505-Parameters!$D$35),Parameters!$C$34*Parameters!$D$34+Parameters!$C$35*(Parameters!$D$35-Parameters!$D$34)+Parameters!$C$36*(Parameters!$D$36-Parameters!$D$35)+Parameters!$C$37*($A505-Parameters!$D$36)))),_xlfn.IFS($A505&lt;=Parameters!$D$34,Parameters!$C$34*$A505,$A505&lt;=Parameters!$D$35,Parameters!$C$35*$A505,$A505&lt;=Parameters!$D$36,Parameters!$C$36*$A505,$A505&gt;Parameters!$D$36,Parameters!$C$37*$A505))</f>
        <v>68539</v>
      </c>
      <c r="G505" s="290">
        <f t="shared" si="240"/>
        <v>137.078</v>
      </c>
      <c r="H505" s="290" cm="1">
        <f t="array" ref="H505">IF(Parameters!$C$55="No",IF($A505&lt;=Parameters!$D$39,Parameters!$C$39*$A505,IF($A505&lt;=Parameters!$D$40,Parameters!$C$39*Parameters!$D$39+Parameters!$C$40*($A505-Parameters!$D$39),IF($A505&lt;=Parameters!$D$41,Parameters!$C$39*Parameters!$D$39+Parameters!$C$40*(Parameters!$D$40-Parameters!$D$39)+Parameters!$C$41*($A505-Parameters!$D$40),Parameters!$C$39*Parameters!$D$39+Parameters!$C$40*(Parameters!$D$40-Parameters!$D$39)+Parameters!$C$41*(Parameters!$D$41-Parameters!$D$40)+Parameters!$C$42*($A505-Parameters!$D$41)))),_xlfn.IFS($A505&lt;=Parameters!$D$39,Parameters!$C$39*$A505,$A505&lt;=Parameters!$D$40,Parameters!$C$40*$A505,$A505&lt;=Parameters!$D$41,Parameters!$C$41*$A505,$A505&gt;Parameters!$D$41,Parameters!$C$42*$A505))</f>
        <v>73138.5</v>
      </c>
      <c r="I505" s="290">
        <f t="shared" si="241"/>
        <v>146.27699999999999</v>
      </c>
      <c r="J505" s="290" cm="1">
        <f t="array" ref="J505">IF(Parameters!$D$55="No",IF($A505&lt;=Parameters!$F$23,Parameters!$E$23*$A505,IF($A505&lt;=Parameters!$F$24,Parameters!$E$23*Parameters!$F$23+Parameters!$E$24*($A505-Parameters!$F$23),IF($A505&lt;=Parameters!$F$25,Parameters!$E$23*Parameters!$F$23+Parameters!$E$24*(Parameters!$F$24-Parameters!$F$23)+Parameters!$E$25*($A505-Parameters!$F$24),Parameters!$E$23*Parameters!$F$23+Parameters!$E$24*(Parameters!$F$24-Parameters!$F$23)+Parameters!$E$25*(Parameters!$F$25-Parameters!$F$24)+Parameters!$E$26*($A505-Parameters!$F$25)))),_xlfn.IFS($A505&lt;=Parameters!$F$23,Parameters!$E$23*$A505,$A505&lt;=Parameters!$F$24,Parameters!$E$24*$A505,$A505&lt;=Parameters!$F$25,Parameters!$E$25*$A505,$A505&gt;Parameters!$F$25,Parameters!$E$26*$A505))</f>
        <v>54649</v>
      </c>
      <c r="K505" s="290">
        <f t="shared" si="217"/>
        <v>109.298</v>
      </c>
      <c r="L505" s="290" cm="1">
        <f t="array" ref="L505">IF(Parameters!$D$55="No",IF($A505&lt;=Parameters!$F$28,Parameters!$E$28*$A505,IF($A505&lt;=Parameters!$F$29,Parameters!$E$28*Parameters!$F$28+Parameters!$E$29*($A505-Parameters!$F$28),IF($A505&lt;=Parameters!$F$30,Parameters!$E$28*Parameters!$F$28+Parameters!$E$29*(Parameters!$F$29-Parameters!$F$28)+Parameters!$E$30*($A505-Parameters!$F$29),Parameters!$E$28*Parameters!$F$28+Parameters!$E$29*(Parameters!$F$29-Parameters!$F$28)+Parameters!$E$30*(Parameters!$F$30-Parameters!$F$29)+Parameters!$E$31*($A505-Parameters!$F$30)))),_xlfn.IFS($A505&lt;=Parameters!$F$28,Parameters!$E$28*$A505,$A505&lt;=Parameters!$F$29,Parameters!$E$29*$A505,$A505&lt;=Parameters!$F$30,Parameters!$E$30*$A505,$A505&gt;Parameters!$F$30,Parameters!$E$31*$A505))</f>
        <v>67164.5</v>
      </c>
      <c r="M505" s="290">
        <f t="shared" si="218"/>
        <v>134.32900000000001</v>
      </c>
      <c r="N505" s="290" cm="1">
        <f t="array" ref="N505">IF(Parameters!$D$55="No",IF($A505&lt;=Parameters!$F$34,Parameters!$E$34*$A505,IF($A505&lt;=Parameters!$F$35,Parameters!$E$34*Parameters!$F$34+Parameters!$E$35*($A505-Parameters!$F$34),IF($A505&lt;=Parameters!$F$36,Parameters!$E$34*Parameters!$F$34+Parameters!$E$35*(Parameters!$F$35-Parameters!$F$34)+Parameters!$E$36*($A505-Parameters!$F$35),Parameters!$E$34*Parameters!$F$34+Parameters!$E$35*(Parameters!$F$35-Parameters!$F$34)+Parameters!$E$36*(Parameters!$F$36-Parameters!$F$35)+Parameters!$E$37*($A505-Parameters!$F$36)))),_xlfn.IFS($A505&lt;=Parameters!$F$34,Parameters!$E$34*$A505,$A505&lt;=Parameters!$F$35,Parameters!$E$35*$A505,$A505&lt;=Parameters!$F$36,Parameters!$E$36*$A505,$A505&gt;Parameters!$F$36,Parameters!$E$37*$A505))</f>
        <v>68539</v>
      </c>
      <c r="O505" s="290">
        <f t="shared" si="242"/>
        <v>137.078</v>
      </c>
      <c r="P505" s="290" cm="1">
        <f t="array" ref="P505">IF(Parameters!$D$55="No",IF($A505&lt;=Parameters!$F$39,Parameters!$E$39*$A505,IF($A505&lt;=Parameters!$F$40,Parameters!$E$39*Parameters!$F$39+Parameters!$E$40*($A505-Parameters!$F$39),IF($A505&lt;=Parameters!$F$41,Parameters!$E$39*Parameters!$F$39+Parameters!$E$40*(Parameters!$F$40-Parameters!$F$39)+Parameters!$E$41*($A505-Parameters!$F$40),Parameters!$E$39*Parameters!$F$39+Parameters!$E$40*(Parameters!$F$40-Parameters!$F$39)+Parameters!$E$41*(Parameters!$F$41-Parameters!$F$40)+Parameters!$E$42*($A505-Parameters!$F$41)))),_xlfn.IFS($A505&lt;=Parameters!$F$39,Parameters!$E$39*$A505,$A505&lt;=Parameters!$F$40,Parameters!$E$40*$A505,$A505&lt;=Parameters!$F$41,Parameters!$E$41*$A505,$A505&gt;Parameters!$F$41,Parameters!$E$42*$A505))</f>
        <v>73138.5</v>
      </c>
      <c r="Q505" s="290">
        <f t="shared" si="243"/>
        <v>146.27699999999999</v>
      </c>
      <c r="R505" s="290" cm="1">
        <f t="array" ref="R505">IF(Parameters!$E$55="No",IF($A505&lt;=Parameters!$H$23,Parameters!$G$23*$A505,IF($A505&lt;=Parameters!$H$24,Parameters!$G$23*Parameters!$H$23+Parameters!$G$24*($A505-Parameters!$H$23),IF($A505&lt;=Parameters!$H$25,Parameters!$G$23*Parameters!$H$23+Parameters!$G$24*(Parameters!$H$24-Parameters!$H$23)+Parameters!$G$25*($A505-Parameters!$H$24),Parameters!$G$23*Parameters!$H$23+Parameters!$G$24*(Parameters!$H$24-Parameters!$H$23)+Parameters!$G$25*(Parameters!$H$25-Parameters!$H$24)+Parameters!$G$26*($A505-Parameters!$H$25)))),_xlfn.IFS($A505&lt;=Parameters!$H$23,Parameters!$G$23*$A505,$A505&lt;=Parameters!$H$24,Parameters!$G$24*$A505,$A505&lt;=Parameters!$H$25,Parameters!$G$25*$A505,$A505&gt;Parameters!$H$25,Parameters!$G$26*$A505))</f>
        <v>54649</v>
      </c>
      <c r="S505" s="290">
        <f t="shared" si="219"/>
        <v>109.298</v>
      </c>
      <c r="T505" s="290" cm="1">
        <f t="array" ref="T505">IF(Parameters!$E$55="No",IF($A505&lt;=Parameters!$H$28,Parameters!$G$28*$A505,IF($A505&lt;=Parameters!$H$29,Parameters!$G$28*Parameters!$H$28+Parameters!$G$29*($A505-Parameters!$H$28),IF($A505&lt;=Parameters!$H$30,Parameters!$G$28*Parameters!$H$28+Parameters!$G$29*(Parameters!$H$29-Parameters!$H$28)+Parameters!$G$30*($A505-Parameters!$H$29),Parameters!$G$28*Parameters!$H$28+Parameters!$G$29*(Parameters!$H$29-Parameters!$H$28)+Parameters!$G$30*(Parameters!$H$30-Parameters!$H$29)+Parameters!$G$31*($A505-Parameters!$H$30)))),_xlfn.IFS($A505&lt;=Parameters!$H$28,Parameters!$G$28*$A505,$A505&lt;=Parameters!$H$29,Parameters!$G$29*$A505,$A505&lt;=Parameters!$H$30,Parameters!$G$30*$A505,$A505&gt;Parameters!$H$30,Parameters!$G$31*$A505))</f>
        <v>67164.5</v>
      </c>
      <c r="U505" s="290">
        <f t="shared" si="220"/>
        <v>134.32900000000001</v>
      </c>
      <c r="V505" s="290" cm="1">
        <f t="array" ref="V505">IF(Parameters!$E$55="No",IF($A505&lt;=Parameters!$H$34,Parameters!$G$34*$A505,IF($A505&lt;=Parameters!$H$35,Parameters!$G$34*Parameters!$H$34+Parameters!$G$35*($A505-Parameters!$H$34),IF($A505&lt;=Parameters!$H$36,Parameters!$G$34*Parameters!$H$34+Parameters!$G$35*(Parameters!$H$35-Parameters!$H$34)+Parameters!$G$36*($A505-Parameters!$H$35),Parameters!$G$34*Parameters!$H$34+Parameters!$G$35*(Parameters!$H$35-Parameters!$H$34)+Parameters!$G$36*(Parameters!$H$36-Parameters!$H$35)+Parameters!$G$37*($A505-Parameters!$H$36)))),_xlfn.IFS($A505&lt;=Parameters!$H$34,Parameters!$G$34*$A505,$A505&lt;=Parameters!$H$35,Parameters!$G$35*$A505,$A505&lt;=Parameters!$H$36,Parameters!$G$36*$A505,$A505&gt;Parameters!$H$36,Parameters!$G$37*$A505))</f>
        <v>68539</v>
      </c>
      <c r="W505" s="290">
        <f t="shared" si="244"/>
        <v>137.078</v>
      </c>
      <c r="X505" s="290" cm="1">
        <f t="array" ref="X505">IF(Parameters!$E$55="No",IF($A505&lt;=Parameters!$H$39,Parameters!$G$39*$A505,IF($A505&lt;=Parameters!$H$40,Parameters!$G$39*Parameters!$H$39+Parameters!$G$40*($A505-Parameters!$H$39),IF($A505&lt;=Parameters!$H$41,Parameters!$G$39*Parameters!$H$39+Parameters!$G$40*(Parameters!$H$40-Parameters!$H$39)+Parameters!$G$41*($A505-Parameters!$H$40),Parameters!$G$39*Parameters!$H$39+Parameters!$G$40*(Parameters!$H$40-Parameters!$H$39)+Parameters!$G$41*(Parameters!$H$41-Parameters!$H$40)+Parameters!$G$42*($A505-Parameters!$H$41)))),_xlfn.IFS($A505&lt;=Parameters!$H$39,Parameters!$G$39*$A505,$A505&lt;=Parameters!$H$40,Parameters!$G$40*$A505,$A505&lt;=Parameters!$H$41,Parameters!$G$41*$A505,$A505&gt;Parameters!$H$41,Parameters!$G$42*$A505))</f>
        <v>73138.5</v>
      </c>
      <c r="Y505" s="290">
        <f t="shared" si="245"/>
        <v>146.27699999999999</v>
      </c>
      <c r="Z505" s="290" cm="1">
        <f t="array" ref="Z505">IF(Parameters!$F$55="No",IF($A505&lt;=Parameters!$J$23,Parameters!$I$23*$A505,IF($A505&lt;=Parameters!$J$24,Parameters!$I$23*Parameters!$J$23+Parameters!$I$24*($A505-Parameters!$J$23),IF($A505&lt;=Parameters!$J$25,Parameters!$I$23*Parameters!$J$23+Parameters!$I$24*(Parameters!$J$24-Parameters!$J$23)+Parameters!$I$25*($A505-Parameters!$J$24),Parameters!$I$23*Parameters!$J$23+Parameters!$I$24*(Parameters!$J$24-Parameters!$J$23)+Parameters!$I$25*(Parameters!$J$25-Parameters!$J$24)+Parameters!$I$26*($A505-Parameters!$J$25)))),_xlfn.IFS($A505&lt;=Parameters!$J$23,Parameters!$I$23*$A505,$A505&lt;=Parameters!$J$24,Parameters!$I$24*$A505,$A505&lt;=Parameters!$J$25,Parameters!$I$25*$A505,$A505&gt;Parameters!$J$25,Parameters!$I$26*$A505))</f>
        <v>54649</v>
      </c>
      <c r="AA505" s="290">
        <f t="shared" si="221"/>
        <v>109.298</v>
      </c>
      <c r="AB505" s="290" cm="1">
        <f t="array" ref="AB505">IF(Parameters!$F$55="No",IF($A505&lt;=Parameters!$J$28,Parameters!$I$28*$A505,IF($A505&lt;=Parameters!$J$29,Parameters!$I$28*Parameters!$J$28+Parameters!$I$29*($A505-Parameters!$J$28),IF($A505&lt;=Parameters!$J$30,Parameters!$I$28*Parameters!$J$28+Parameters!$I$29*(Parameters!$J$29-Parameters!$J$28)+Parameters!$I$30*($A505-Parameters!$J$29),Parameters!$I$28*Parameters!$J$28+Parameters!$I$29*(Parameters!$J$29-Parameters!$J$28)+Parameters!$I$30*(Parameters!$J$30-Parameters!$J$29)+Parameters!$I$31*($A505-Parameters!$J$30)))),_xlfn.IFS($A505&lt;=Parameters!$J$28,Parameters!$I$28*$A505,$A505&lt;=Parameters!$J$29,Parameters!$I$29*$A505,$A505&lt;=Parameters!$J$30,Parameters!$I$30*$A505,$A505&gt;Parameters!$J$30,Parameters!$I$31*$A505))</f>
        <v>67164.5</v>
      </c>
      <c r="AC505" s="290">
        <f t="shared" si="222"/>
        <v>134.32900000000001</v>
      </c>
      <c r="AD505" s="290" cm="1">
        <f t="array" ref="AD505">IF(Parameters!$F$55="No",IF($A505&lt;=Parameters!$J$34,Parameters!$I$34*$A505,IF($A505&lt;=Parameters!$J$35,Parameters!$I$34*Parameters!$J$34+Parameters!$I$35*($A505-Parameters!$J$34),IF($A505&lt;=Parameters!$J$36,Parameters!$I$34*Parameters!$J$34+Parameters!$I$35*(Parameters!$J$35-Parameters!$J$34)+Parameters!$I$36*($A505-Parameters!$J$35),Parameters!$I$34*Parameters!$J$34+Parameters!$I$35*(Parameters!$J$35-Parameters!$J$34)+Parameters!$I$36*(Parameters!$J$36-Parameters!$J$35)+Parameters!$I$37*($A505-Parameters!$J$36)))),_xlfn.IFS($A505&lt;=Parameters!$J$34,Parameters!$I$34*$A505,$A505&lt;=Parameters!$J$35,Parameters!$I$35*$A505,$A505&lt;=Parameters!$J$36,Parameters!$I$36*$A505,$A505&gt;Parameters!$J$36,Parameters!$I$37*$A505))</f>
        <v>68539</v>
      </c>
      <c r="AE505" s="290">
        <f t="shared" si="246"/>
        <v>137.078</v>
      </c>
      <c r="AF505" s="290" cm="1">
        <f t="array" ref="AF505">IF(Parameters!$F$55="No",IF($A505&lt;=Parameters!$J$39,Parameters!$I$39*$A505,IF($A505&lt;=Parameters!$J$40,Parameters!$I$39*Parameters!$J$39+Parameters!$I$40*($A505-Parameters!$J$39),IF($A505&lt;=Parameters!$J$41,Parameters!$I$39*Parameters!$J$39+Parameters!$I$40*(Parameters!$J$40-Parameters!$J$39)+Parameters!$I$41*($A505-Parameters!$J$40),Parameters!$I$39*Parameters!$J$39+Parameters!$I$40*(Parameters!$J$40-Parameters!$J$39)+Parameters!$I$41*(Parameters!$J$41-Parameters!$J$40)+Parameters!$I$42*($A505-Parameters!$J$41)))),_xlfn.IFS($A505&lt;=Parameters!$J$39,Parameters!$I$39*$A505,$A505&lt;=Parameters!$J$40,Parameters!$I$40*$A505,$A505&lt;=Parameters!$J$41,Parameters!$I$41*$A505,$A505&gt;Parameters!$J$41,Parameters!$I$42*$A505))</f>
        <v>73138.5</v>
      </c>
      <c r="AG505" s="290">
        <f t="shared" si="247"/>
        <v>146.27699999999999</v>
      </c>
      <c r="AI505" s="428">
        <f t="shared" si="223"/>
        <v>136.48999999999796</v>
      </c>
      <c r="AJ505" s="428">
        <f t="shared" si="224"/>
        <v>159.35999999998603</v>
      </c>
      <c r="AK505" s="428">
        <f t="shared" si="225"/>
        <v>143.54000000000815</v>
      </c>
      <c r="AL505" s="428">
        <f t="shared" si="226"/>
        <v>158.45999999999185</v>
      </c>
      <c r="AM505" s="428">
        <f t="shared" si="227"/>
        <v>136.48999999999796</v>
      </c>
      <c r="AN505" s="428">
        <f t="shared" si="228"/>
        <v>159.35999999998603</v>
      </c>
      <c r="AO505" s="428">
        <f t="shared" si="229"/>
        <v>143.54000000000815</v>
      </c>
      <c r="AP505" s="428">
        <f t="shared" si="230"/>
        <v>158.45999999999185</v>
      </c>
      <c r="AQ505" s="428">
        <f t="shared" si="231"/>
        <v>136.48999999999796</v>
      </c>
      <c r="AR505" s="428">
        <f t="shared" si="232"/>
        <v>159.35999999998603</v>
      </c>
      <c r="AS505" s="428">
        <f t="shared" si="233"/>
        <v>143.54000000000815</v>
      </c>
      <c r="AT505" s="428">
        <f t="shared" si="234"/>
        <v>158.45999999999185</v>
      </c>
      <c r="AU505" s="428">
        <f t="shared" si="235"/>
        <v>136.48999999999796</v>
      </c>
      <c r="AV505" s="428">
        <f t="shared" si="236"/>
        <v>159.35999999998603</v>
      </c>
      <c r="AW505" s="428">
        <f t="shared" si="237"/>
        <v>143.54000000000815</v>
      </c>
      <c r="AX505" s="428">
        <f t="shared" si="238"/>
        <v>158.45999999999185</v>
      </c>
    </row>
    <row r="506">
      <c r="A506" s="413">
        <v>501</v>
      </c>
      <c r="B506" s="290" cm="1">
        <f t="array" ref="B506">IF(Parameters!$C$55="No",IF($A506&lt;=Parameters!$D$23,Parameters!$C$23*$A506,IF($A506&lt;=Parameters!$D$24,Parameters!$C$23*Parameters!$D$23+Parameters!$C$24*($A506-Parameters!$D$23),IF($A506&lt;=Parameters!$D$25,Parameters!$C$23*Parameters!$D$23+Parameters!$C$24*(Parameters!$D$24-Parameters!$D$23)+Parameters!$C$25*($A506-Parameters!$D$24),Parameters!$C$23*Parameters!$D$23+Parameters!$C$24*(Parameters!$D$24-Parameters!$D$23)+Parameters!$C$25*(Parameters!$D$25-Parameters!$D$24)+Parameters!$C$26*($A506-Parameters!$D$25)))),_xlfn.IFS($A506&lt;=Parameters!$D$23,Parameters!$C$23*$A506,$A506&lt;=Parameters!$D$24,Parameters!$C$24*$A506,$A506&lt;=Parameters!$D$25,Parameters!$C$25*$A506,$A506&gt;Parameters!$D$25,Parameters!$C$26*$A506))</f>
        <v>54798.06</v>
      </c>
      <c r="C506" s="290">
        <f t="shared" si="239"/>
        <v>109.37736526946108</v>
      </c>
      <c r="D506" s="290" cm="1">
        <f t="array" ref="D506">IF(Parameters!$C$55="No",IF($A506&lt;=Parameters!$D$28,Parameters!$C$28*$A506,IF($A506&lt;=Parameters!$D$29,Parameters!$C$28*Parameters!$D$28+Parameters!$C$29*($A506-Parameters!$D$28),IF($A506&lt;=Parameters!$D$30,Parameters!$C$28*Parameters!$D$28+Parameters!$C$29*(Parameters!$D$29-Parameters!$D$28)+Parameters!$C$30*($A506-Parameters!$D$29),Parameters!$C$28*Parameters!$D$28+Parameters!$C$29*(Parameters!$D$29-Parameters!$D$28)+Parameters!$C$30*(Parameters!$D$30-Parameters!$D$29)+Parameters!$C$31*($A506-Parameters!$D$30)))),_xlfn.IFS($A506&lt;=Parameters!$D$28,Parameters!$C$28*$A506,$A506&lt;=Parameters!$D$29,Parameters!$C$29*$A506,$A506&lt;=Parameters!$D$30,Parameters!$C$30*$A506,$A506&gt;Parameters!$D$30,Parameters!$C$31*$A506))</f>
        <v>67323.86</v>
      </c>
      <c r="E506" s="290">
        <f t="shared" si="239"/>
        <v>134.37896207584831</v>
      </c>
      <c r="F506" s="290" cm="1">
        <f t="array" ref="F506">IF(Parameters!$C$55="No",IF($A506&lt;=Parameters!$D$34,Parameters!$C$34*$A506,IF($A506&lt;=Parameters!$D$35,Parameters!$C$34*Parameters!$D$34+Parameters!$C$35*($A506-Parameters!$D$34),IF($A506&lt;=Parameters!$D$36,Parameters!$C$34*Parameters!$D$34+Parameters!$C$35*(Parameters!$D$35-Parameters!$D$34)+Parameters!$C$36*($A506-Parameters!$D$35),Parameters!$C$34*Parameters!$D$34+Parameters!$C$35*(Parameters!$D$35-Parameters!$D$34)+Parameters!$C$36*(Parameters!$D$36-Parameters!$D$35)+Parameters!$C$37*($A506-Parameters!$D$36)))),_xlfn.IFS($A506&lt;=Parameters!$D$34,Parameters!$C$34*$A506,$A506&lt;=Parameters!$D$35,Parameters!$C$35*$A506,$A506&lt;=Parameters!$D$36,Parameters!$C$36*$A506,$A506&gt;Parameters!$D$36,Parameters!$C$37*$A506))</f>
        <v>68682.539999999994</v>
      </c>
      <c r="G506" s="290">
        <f t="shared" si="240"/>
        <v>137.09089820359281</v>
      </c>
      <c r="H506" s="290" cm="1">
        <f t="array" ref="H506">IF(Parameters!$C$55="No",IF($A506&lt;=Parameters!$D$39,Parameters!$C$39*$A506,IF($A506&lt;=Parameters!$D$40,Parameters!$C$39*Parameters!$D$39+Parameters!$C$40*($A506-Parameters!$D$39),IF($A506&lt;=Parameters!$D$41,Parameters!$C$39*Parameters!$D$39+Parameters!$C$40*(Parameters!$D$40-Parameters!$D$39)+Parameters!$C$41*($A506-Parameters!$D$40),Parameters!$C$39*Parameters!$D$39+Parameters!$C$40*(Parameters!$D$40-Parameters!$D$39)+Parameters!$C$41*(Parameters!$D$41-Parameters!$D$40)+Parameters!$C$42*($A506-Parameters!$D$41)))),_xlfn.IFS($A506&lt;=Parameters!$D$39,Parameters!$C$39*$A506,$A506&lt;=Parameters!$D$40,Parameters!$C$40*$A506,$A506&lt;=Parameters!$D$41,Parameters!$C$41*$A506,$A506&gt;Parameters!$D$41,Parameters!$C$42*$A506))</f>
        <v>73296.960000000006</v>
      </c>
      <c r="I506" s="290">
        <f t="shared" si="241"/>
        <v>146.30131736526948</v>
      </c>
      <c r="J506" s="290" cm="1">
        <f t="array" ref="J506">IF(Parameters!$D$55="No",IF($A506&lt;=Parameters!$F$23,Parameters!$E$23*$A506,IF($A506&lt;=Parameters!$F$24,Parameters!$E$23*Parameters!$F$23+Parameters!$E$24*($A506-Parameters!$F$23),IF($A506&lt;=Parameters!$F$25,Parameters!$E$23*Parameters!$F$23+Parameters!$E$24*(Parameters!$F$24-Parameters!$F$23)+Parameters!$E$25*($A506-Parameters!$F$24),Parameters!$E$23*Parameters!$F$23+Parameters!$E$24*(Parameters!$F$24-Parameters!$F$23)+Parameters!$E$25*(Parameters!$F$25-Parameters!$F$24)+Parameters!$E$26*($A506-Parameters!$F$25)))),_xlfn.IFS($A506&lt;=Parameters!$F$23,Parameters!$E$23*$A506,$A506&lt;=Parameters!$F$24,Parameters!$E$24*$A506,$A506&lt;=Parameters!$F$25,Parameters!$E$25*$A506,$A506&gt;Parameters!$F$25,Parameters!$E$26*$A506))</f>
        <v>54798.06</v>
      </c>
      <c r="K506" s="290">
        <f t="shared" si="217"/>
        <v>109.37736526946108</v>
      </c>
      <c r="L506" s="290" cm="1">
        <f t="array" ref="L506">IF(Parameters!$D$55="No",IF($A506&lt;=Parameters!$F$28,Parameters!$E$28*$A506,IF($A506&lt;=Parameters!$F$29,Parameters!$E$28*Parameters!$F$28+Parameters!$E$29*($A506-Parameters!$F$28),IF($A506&lt;=Parameters!$F$30,Parameters!$E$28*Parameters!$F$28+Parameters!$E$29*(Parameters!$F$29-Parameters!$F$28)+Parameters!$E$30*($A506-Parameters!$F$29),Parameters!$E$28*Parameters!$F$28+Parameters!$E$29*(Parameters!$F$29-Parameters!$F$28)+Parameters!$E$30*(Parameters!$F$30-Parameters!$F$29)+Parameters!$E$31*($A506-Parameters!$F$30)))),_xlfn.IFS($A506&lt;=Parameters!$F$28,Parameters!$E$28*$A506,$A506&lt;=Parameters!$F$29,Parameters!$E$29*$A506,$A506&lt;=Parameters!$F$30,Parameters!$E$30*$A506,$A506&gt;Parameters!$F$30,Parameters!$E$31*$A506))</f>
        <v>67323.86</v>
      </c>
      <c r="M506" s="290">
        <f t="shared" si="218"/>
        <v>134.37896207584831</v>
      </c>
      <c r="N506" s="290" cm="1">
        <f t="array" ref="N506">IF(Parameters!$D$55="No",IF($A506&lt;=Parameters!$F$34,Parameters!$E$34*$A506,IF($A506&lt;=Parameters!$F$35,Parameters!$E$34*Parameters!$F$34+Parameters!$E$35*($A506-Parameters!$F$34),IF($A506&lt;=Parameters!$F$36,Parameters!$E$34*Parameters!$F$34+Parameters!$E$35*(Parameters!$F$35-Parameters!$F$34)+Parameters!$E$36*($A506-Parameters!$F$35),Parameters!$E$34*Parameters!$F$34+Parameters!$E$35*(Parameters!$F$35-Parameters!$F$34)+Parameters!$E$36*(Parameters!$F$36-Parameters!$F$35)+Parameters!$E$37*($A506-Parameters!$F$36)))),_xlfn.IFS($A506&lt;=Parameters!$F$34,Parameters!$E$34*$A506,$A506&lt;=Parameters!$F$35,Parameters!$E$35*$A506,$A506&lt;=Parameters!$F$36,Parameters!$E$36*$A506,$A506&gt;Parameters!$F$36,Parameters!$E$37*$A506))</f>
        <v>68682.539999999994</v>
      </c>
      <c r="O506" s="290">
        <f t="shared" si="242"/>
        <v>137.09089820359281</v>
      </c>
      <c r="P506" s="290" cm="1">
        <f t="array" ref="P506">IF(Parameters!$D$55="No",IF($A506&lt;=Parameters!$F$39,Parameters!$E$39*$A506,IF($A506&lt;=Parameters!$F$40,Parameters!$E$39*Parameters!$F$39+Parameters!$E$40*($A506-Parameters!$F$39),IF($A506&lt;=Parameters!$F$41,Parameters!$E$39*Parameters!$F$39+Parameters!$E$40*(Parameters!$F$40-Parameters!$F$39)+Parameters!$E$41*($A506-Parameters!$F$40),Parameters!$E$39*Parameters!$F$39+Parameters!$E$40*(Parameters!$F$40-Parameters!$F$39)+Parameters!$E$41*(Parameters!$F$41-Parameters!$F$40)+Parameters!$E$42*($A506-Parameters!$F$41)))),_xlfn.IFS($A506&lt;=Parameters!$F$39,Parameters!$E$39*$A506,$A506&lt;=Parameters!$F$40,Parameters!$E$40*$A506,$A506&lt;=Parameters!$F$41,Parameters!$E$41*$A506,$A506&gt;Parameters!$F$41,Parameters!$E$42*$A506))</f>
        <v>73296.960000000006</v>
      </c>
      <c r="Q506" s="290">
        <f t="shared" si="243"/>
        <v>146.30131736526948</v>
      </c>
      <c r="R506" s="290" cm="1">
        <f t="array" ref="R506">IF(Parameters!$E$55="No",IF($A506&lt;=Parameters!$H$23,Parameters!$G$23*$A506,IF($A506&lt;=Parameters!$H$24,Parameters!$G$23*Parameters!$H$23+Parameters!$G$24*($A506-Parameters!$H$23),IF($A506&lt;=Parameters!$H$25,Parameters!$G$23*Parameters!$H$23+Parameters!$G$24*(Parameters!$H$24-Parameters!$H$23)+Parameters!$G$25*($A506-Parameters!$H$24),Parameters!$G$23*Parameters!$H$23+Parameters!$G$24*(Parameters!$H$24-Parameters!$H$23)+Parameters!$G$25*(Parameters!$H$25-Parameters!$H$24)+Parameters!$G$26*($A506-Parameters!$H$25)))),_xlfn.IFS($A506&lt;=Parameters!$H$23,Parameters!$G$23*$A506,$A506&lt;=Parameters!$H$24,Parameters!$G$24*$A506,$A506&lt;=Parameters!$H$25,Parameters!$G$25*$A506,$A506&gt;Parameters!$H$25,Parameters!$G$26*$A506))</f>
        <v>54798.06</v>
      </c>
      <c r="S506" s="290">
        <f t="shared" si="219"/>
        <v>109.37736526946108</v>
      </c>
      <c r="T506" s="290" cm="1">
        <f t="array" ref="T506">IF(Parameters!$E$55="No",IF($A506&lt;=Parameters!$H$28,Parameters!$G$28*$A506,IF($A506&lt;=Parameters!$H$29,Parameters!$G$28*Parameters!$H$28+Parameters!$G$29*($A506-Parameters!$H$28),IF($A506&lt;=Parameters!$H$30,Parameters!$G$28*Parameters!$H$28+Parameters!$G$29*(Parameters!$H$29-Parameters!$H$28)+Parameters!$G$30*($A506-Parameters!$H$29),Parameters!$G$28*Parameters!$H$28+Parameters!$G$29*(Parameters!$H$29-Parameters!$H$28)+Parameters!$G$30*(Parameters!$H$30-Parameters!$H$29)+Parameters!$G$31*($A506-Parameters!$H$30)))),_xlfn.IFS($A506&lt;=Parameters!$H$28,Parameters!$G$28*$A506,$A506&lt;=Parameters!$H$29,Parameters!$G$29*$A506,$A506&lt;=Parameters!$H$30,Parameters!$G$30*$A506,$A506&gt;Parameters!$H$30,Parameters!$G$31*$A506))</f>
        <v>67323.86</v>
      </c>
      <c r="U506" s="290">
        <f t="shared" si="220"/>
        <v>134.37896207584831</v>
      </c>
      <c r="V506" s="290" cm="1">
        <f t="array" ref="V506">IF(Parameters!$E$55="No",IF($A506&lt;=Parameters!$H$34,Parameters!$G$34*$A506,IF($A506&lt;=Parameters!$H$35,Parameters!$G$34*Parameters!$H$34+Parameters!$G$35*($A506-Parameters!$H$34),IF($A506&lt;=Parameters!$H$36,Parameters!$G$34*Parameters!$H$34+Parameters!$G$35*(Parameters!$H$35-Parameters!$H$34)+Parameters!$G$36*($A506-Parameters!$H$35),Parameters!$G$34*Parameters!$H$34+Parameters!$G$35*(Parameters!$H$35-Parameters!$H$34)+Parameters!$G$36*(Parameters!$H$36-Parameters!$H$35)+Parameters!$G$37*($A506-Parameters!$H$36)))),_xlfn.IFS($A506&lt;=Parameters!$H$34,Parameters!$G$34*$A506,$A506&lt;=Parameters!$H$35,Parameters!$G$35*$A506,$A506&lt;=Parameters!$H$36,Parameters!$G$36*$A506,$A506&gt;Parameters!$H$36,Parameters!$G$37*$A506))</f>
        <v>68682.539999999994</v>
      </c>
      <c r="W506" s="290">
        <f t="shared" si="244"/>
        <v>137.09089820359281</v>
      </c>
      <c r="X506" s="290" cm="1">
        <f t="array" ref="X506">IF(Parameters!$E$55="No",IF($A506&lt;=Parameters!$H$39,Parameters!$G$39*$A506,IF($A506&lt;=Parameters!$H$40,Parameters!$G$39*Parameters!$H$39+Parameters!$G$40*($A506-Parameters!$H$39),IF($A506&lt;=Parameters!$H$41,Parameters!$G$39*Parameters!$H$39+Parameters!$G$40*(Parameters!$H$40-Parameters!$H$39)+Parameters!$G$41*($A506-Parameters!$H$40),Parameters!$G$39*Parameters!$H$39+Parameters!$G$40*(Parameters!$H$40-Parameters!$H$39)+Parameters!$G$41*(Parameters!$H$41-Parameters!$H$40)+Parameters!$G$42*($A506-Parameters!$H$41)))),_xlfn.IFS($A506&lt;=Parameters!$H$39,Parameters!$G$39*$A506,$A506&lt;=Parameters!$H$40,Parameters!$G$40*$A506,$A506&lt;=Parameters!$H$41,Parameters!$G$41*$A506,$A506&gt;Parameters!$H$41,Parameters!$G$42*$A506))</f>
        <v>73296.960000000006</v>
      </c>
      <c r="Y506" s="290">
        <f t="shared" si="245"/>
        <v>146.30131736526948</v>
      </c>
      <c r="Z506" s="290" cm="1">
        <f t="array" ref="Z506">IF(Parameters!$F$55="No",IF($A506&lt;=Parameters!$J$23,Parameters!$I$23*$A506,IF($A506&lt;=Parameters!$J$24,Parameters!$I$23*Parameters!$J$23+Parameters!$I$24*($A506-Parameters!$J$23),IF($A506&lt;=Parameters!$J$25,Parameters!$I$23*Parameters!$J$23+Parameters!$I$24*(Parameters!$J$24-Parameters!$J$23)+Parameters!$I$25*($A506-Parameters!$J$24),Parameters!$I$23*Parameters!$J$23+Parameters!$I$24*(Parameters!$J$24-Parameters!$J$23)+Parameters!$I$25*(Parameters!$J$25-Parameters!$J$24)+Parameters!$I$26*($A506-Parameters!$J$25)))),_xlfn.IFS($A506&lt;=Parameters!$J$23,Parameters!$I$23*$A506,$A506&lt;=Parameters!$J$24,Parameters!$I$24*$A506,$A506&lt;=Parameters!$J$25,Parameters!$I$25*$A506,$A506&gt;Parameters!$J$25,Parameters!$I$26*$A506))</f>
        <v>54798.06</v>
      </c>
      <c r="AA506" s="290">
        <f t="shared" si="221"/>
        <v>109.37736526946108</v>
      </c>
      <c r="AB506" s="290" cm="1">
        <f t="array" ref="AB506">IF(Parameters!$F$55="No",IF($A506&lt;=Parameters!$J$28,Parameters!$I$28*$A506,IF($A506&lt;=Parameters!$J$29,Parameters!$I$28*Parameters!$J$28+Parameters!$I$29*($A506-Parameters!$J$28),IF($A506&lt;=Parameters!$J$30,Parameters!$I$28*Parameters!$J$28+Parameters!$I$29*(Parameters!$J$29-Parameters!$J$28)+Parameters!$I$30*($A506-Parameters!$J$29),Parameters!$I$28*Parameters!$J$28+Parameters!$I$29*(Parameters!$J$29-Parameters!$J$28)+Parameters!$I$30*(Parameters!$J$30-Parameters!$J$29)+Parameters!$I$31*($A506-Parameters!$J$30)))),_xlfn.IFS($A506&lt;=Parameters!$J$28,Parameters!$I$28*$A506,$A506&lt;=Parameters!$J$29,Parameters!$I$29*$A506,$A506&lt;=Parameters!$J$30,Parameters!$I$30*$A506,$A506&gt;Parameters!$J$30,Parameters!$I$31*$A506))</f>
        <v>67323.86</v>
      </c>
      <c r="AC506" s="290">
        <f t="shared" si="222"/>
        <v>134.37896207584831</v>
      </c>
      <c r="AD506" s="290" cm="1">
        <f t="array" ref="AD506">IF(Parameters!$F$55="No",IF($A506&lt;=Parameters!$J$34,Parameters!$I$34*$A506,IF($A506&lt;=Parameters!$J$35,Parameters!$I$34*Parameters!$J$34+Parameters!$I$35*($A506-Parameters!$J$34),IF($A506&lt;=Parameters!$J$36,Parameters!$I$34*Parameters!$J$34+Parameters!$I$35*(Parameters!$J$35-Parameters!$J$34)+Parameters!$I$36*($A506-Parameters!$J$35),Parameters!$I$34*Parameters!$J$34+Parameters!$I$35*(Parameters!$J$35-Parameters!$J$34)+Parameters!$I$36*(Parameters!$J$36-Parameters!$J$35)+Parameters!$I$37*($A506-Parameters!$J$36)))),_xlfn.IFS($A506&lt;=Parameters!$J$34,Parameters!$I$34*$A506,$A506&lt;=Parameters!$J$35,Parameters!$I$35*$A506,$A506&lt;=Parameters!$J$36,Parameters!$I$36*$A506,$A506&gt;Parameters!$J$36,Parameters!$I$37*$A506))</f>
        <v>68682.539999999994</v>
      </c>
      <c r="AE506" s="290">
        <f t="shared" si="246"/>
        <v>137.09089820359281</v>
      </c>
      <c r="AF506" s="290" cm="1">
        <f t="array" ref="AF506">IF(Parameters!$F$55="No",IF($A506&lt;=Parameters!$J$39,Parameters!$I$39*$A506,IF($A506&lt;=Parameters!$J$40,Parameters!$I$39*Parameters!$J$39+Parameters!$I$40*($A506-Parameters!$J$39),IF($A506&lt;=Parameters!$J$41,Parameters!$I$39*Parameters!$J$39+Parameters!$I$40*(Parameters!$J$40-Parameters!$J$39)+Parameters!$I$41*($A506-Parameters!$J$40),Parameters!$I$39*Parameters!$J$39+Parameters!$I$40*(Parameters!$J$40-Parameters!$J$39)+Parameters!$I$41*(Parameters!$J$41-Parameters!$J$40)+Parameters!$I$42*($A506-Parameters!$J$41)))),_xlfn.IFS($A506&lt;=Parameters!$J$39,Parameters!$I$39*$A506,$A506&lt;=Parameters!$J$40,Parameters!$I$40*$A506,$A506&lt;=Parameters!$J$41,Parameters!$I$41*$A506,$A506&gt;Parameters!$J$41,Parameters!$I$42*$A506))</f>
        <v>73296.960000000006</v>
      </c>
      <c r="AG506" s="290">
        <f t="shared" si="247"/>
        <v>146.30131736526948</v>
      </c>
      <c r="AI506" s="428">
        <f t="shared" si="223"/>
        <v>149.05999999999767</v>
      </c>
      <c r="AJ506" s="428">
        <f t="shared" si="224"/>
        <v>159.36000000000058</v>
      </c>
      <c r="AK506" s="428">
        <f t="shared" si="225"/>
        <v>143.5399999999936</v>
      </c>
      <c r="AL506" s="428">
        <f t="shared" si="226"/>
        <v>158.4600000000064</v>
      </c>
      <c r="AM506" s="428">
        <f t="shared" si="227"/>
        <v>149.05999999999767</v>
      </c>
      <c r="AN506" s="428">
        <f t="shared" si="228"/>
        <v>159.36000000000058</v>
      </c>
      <c r="AO506" s="428">
        <f t="shared" si="229"/>
        <v>143.5399999999936</v>
      </c>
      <c r="AP506" s="428">
        <f t="shared" si="230"/>
        <v>158.4600000000064</v>
      </c>
      <c r="AQ506" s="428">
        <f t="shared" si="231"/>
        <v>149.05999999999767</v>
      </c>
      <c r="AR506" s="428">
        <f t="shared" si="232"/>
        <v>159.36000000000058</v>
      </c>
      <c r="AS506" s="428">
        <f t="shared" si="233"/>
        <v>143.5399999999936</v>
      </c>
      <c r="AT506" s="428">
        <f t="shared" si="234"/>
        <v>158.4600000000064</v>
      </c>
      <c r="AU506" s="428">
        <f t="shared" si="235"/>
        <v>149.05999999999767</v>
      </c>
      <c r="AV506" s="428">
        <f t="shared" si="236"/>
        <v>159.36000000000058</v>
      </c>
      <c r="AW506" s="428">
        <f t="shared" si="237"/>
        <v>143.5399999999936</v>
      </c>
      <c r="AX506" s="428">
        <f t="shared" si="238"/>
        <v>158.4600000000064</v>
      </c>
    </row>
    <row r="507">
      <c r="A507" s="413">
        <v>502</v>
      </c>
      <c r="B507" s="290" cm="1">
        <f t="array" ref="B507">IF(Parameters!$C$55="No",IF($A507&lt;=Parameters!$D$23,Parameters!$C$23*$A507,IF($A507&lt;=Parameters!$D$24,Parameters!$C$23*Parameters!$D$23+Parameters!$C$24*($A507-Parameters!$D$23),IF($A507&lt;=Parameters!$D$25,Parameters!$C$23*Parameters!$D$23+Parameters!$C$24*(Parameters!$D$24-Parameters!$D$23)+Parameters!$C$25*($A507-Parameters!$D$24),Parameters!$C$23*Parameters!$D$23+Parameters!$C$24*(Parameters!$D$24-Parameters!$D$23)+Parameters!$C$25*(Parameters!$D$25-Parameters!$D$24)+Parameters!$C$26*($A507-Parameters!$D$25)))),_xlfn.IFS($A507&lt;=Parameters!$D$23,Parameters!$C$23*$A507,$A507&lt;=Parameters!$D$24,Parameters!$C$24*$A507,$A507&lt;=Parameters!$D$25,Parameters!$C$25*$A507,$A507&gt;Parameters!$D$25,Parameters!$C$26*$A507))</f>
        <v>54947.12</v>
      </c>
      <c r="C507" s="290">
        <f t="shared" si="239"/>
        <v>109.45641434262949</v>
      </c>
      <c r="D507" s="290" cm="1">
        <f t="array" ref="D507">IF(Parameters!$C$55="No",IF($A507&lt;=Parameters!$D$28,Parameters!$C$28*$A507,IF($A507&lt;=Parameters!$D$29,Parameters!$C$28*Parameters!$D$28+Parameters!$C$29*($A507-Parameters!$D$28),IF($A507&lt;=Parameters!$D$30,Parameters!$C$28*Parameters!$D$28+Parameters!$C$29*(Parameters!$D$29-Parameters!$D$28)+Parameters!$C$30*($A507-Parameters!$D$29),Parameters!$C$28*Parameters!$D$28+Parameters!$C$29*(Parameters!$D$29-Parameters!$D$28)+Parameters!$C$30*(Parameters!$D$30-Parameters!$D$29)+Parameters!$C$31*($A507-Parameters!$D$30)))),_xlfn.IFS($A507&lt;=Parameters!$D$28,Parameters!$C$28*$A507,$A507&lt;=Parameters!$D$29,Parameters!$C$29*$A507,$A507&lt;=Parameters!$D$30,Parameters!$C$30*$A507,$A507&gt;Parameters!$D$30,Parameters!$C$31*$A507))</f>
        <v>67483.22</v>
      </c>
      <c r="E507" s="290">
        <f t="shared" si="239"/>
        <v>134.42872509960159</v>
      </c>
      <c r="F507" s="290" cm="1">
        <f t="array" ref="F507">IF(Parameters!$C$55="No",IF($A507&lt;=Parameters!$D$34,Parameters!$C$34*$A507,IF($A507&lt;=Parameters!$D$35,Parameters!$C$34*Parameters!$D$34+Parameters!$C$35*($A507-Parameters!$D$34),IF($A507&lt;=Parameters!$D$36,Parameters!$C$34*Parameters!$D$34+Parameters!$C$35*(Parameters!$D$35-Parameters!$D$34)+Parameters!$C$36*($A507-Parameters!$D$35),Parameters!$C$34*Parameters!$D$34+Parameters!$C$35*(Parameters!$D$35-Parameters!$D$34)+Parameters!$C$36*(Parameters!$D$36-Parameters!$D$35)+Parameters!$C$37*($A507-Parameters!$D$36)))),_xlfn.IFS($A507&lt;=Parameters!$D$34,Parameters!$C$34*$A507,$A507&lt;=Parameters!$D$35,Parameters!$C$35*$A507,$A507&lt;=Parameters!$D$36,Parameters!$C$36*$A507,$A507&gt;Parameters!$D$36,Parameters!$C$37*$A507))</f>
        <v>68826.079999999987</v>
      </c>
      <c r="G507" s="290">
        <f t="shared" si="240"/>
        <v>137.1037450199203</v>
      </c>
      <c r="H507" s="290" cm="1">
        <f t="array" ref="H507">IF(Parameters!$C$55="No",IF($A507&lt;=Parameters!$D$39,Parameters!$C$39*$A507,IF($A507&lt;=Parameters!$D$40,Parameters!$C$39*Parameters!$D$39+Parameters!$C$40*($A507-Parameters!$D$39),IF($A507&lt;=Parameters!$D$41,Parameters!$C$39*Parameters!$D$39+Parameters!$C$40*(Parameters!$D$40-Parameters!$D$39)+Parameters!$C$41*($A507-Parameters!$D$40),Parameters!$C$39*Parameters!$D$39+Parameters!$C$40*(Parameters!$D$40-Parameters!$D$39)+Parameters!$C$41*(Parameters!$D$41-Parameters!$D$40)+Parameters!$C$42*($A507-Parameters!$D$41)))),_xlfn.IFS($A507&lt;=Parameters!$D$39,Parameters!$C$39*$A507,$A507&lt;=Parameters!$D$40,Parameters!$C$40*$A507,$A507&lt;=Parameters!$D$41,Parameters!$C$41*$A507,$A507&gt;Parameters!$D$41,Parameters!$C$42*$A507))</f>
        <v>73455.42</v>
      </c>
      <c r="I507" s="290">
        <f t="shared" si="241"/>
        <v>146.32553784860556</v>
      </c>
      <c r="J507" s="290" cm="1">
        <f t="array" ref="J507">IF(Parameters!$D$55="No",IF($A507&lt;=Parameters!$F$23,Parameters!$E$23*$A507,IF($A507&lt;=Parameters!$F$24,Parameters!$E$23*Parameters!$F$23+Parameters!$E$24*($A507-Parameters!$F$23),IF($A507&lt;=Parameters!$F$25,Parameters!$E$23*Parameters!$F$23+Parameters!$E$24*(Parameters!$F$24-Parameters!$F$23)+Parameters!$E$25*($A507-Parameters!$F$24),Parameters!$E$23*Parameters!$F$23+Parameters!$E$24*(Parameters!$F$24-Parameters!$F$23)+Parameters!$E$25*(Parameters!$F$25-Parameters!$F$24)+Parameters!$E$26*($A507-Parameters!$F$25)))),_xlfn.IFS($A507&lt;=Parameters!$F$23,Parameters!$E$23*$A507,$A507&lt;=Parameters!$F$24,Parameters!$E$24*$A507,$A507&lt;=Parameters!$F$25,Parameters!$E$25*$A507,$A507&gt;Parameters!$F$25,Parameters!$E$26*$A507))</f>
        <v>54947.12</v>
      </c>
      <c r="K507" s="290">
        <f t="shared" si="217"/>
        <v>109.45641434262949</v>
      </c>
      <c r="L507" s="290" cm="1">
        <f t="array" ref="L507">IF(Parameters!$D$55="No",IF($A507&lt;=Parameters!$F$28,Parameters!$E$28*$A507,IF($A507&lt;=Parameters!$F$29,Parameters!$E$28*Parameters!$F$28+Parameters!$E$29*($A507-Parameters!$F$28),IF($A507&lt;=Parameters!$F$30,Parameters!$E$28*Parameters!$F$28+Parameters!$E$29*(Parameters!$F$29-Parameters!$F$28)+Parameters!$E$30*($A507-Parameters!$F$29),Parameters!$E$28*Parameters!$F$28+Parameters!$E$29*(Parameters!$F$29-Parameters!$F$28)+Parameters!$E$30*(Parameters!$F$30-Parameters!$F$29)+Parameters!$E$31*($A507-Parameters!$F$30)))),_xlfn.IFS($A507&lt;=Parameters!$F$28,Parameters!$E$28*$A507,$A507&lt;=Parameters!$F$29,Parameters!$E$29*$A507,$A507&lt;=Parameters!$F$30,Parameters!$E$30*$A507,$A507&gt;Parameters!$F$30,Parameters!$E$31*$A507))</f>
        <v>67483.22</v>
      </c>
      <c r="M507" s="290">
        <f t="shared" si="218"/>
        <v>134.42872509960159</v>
      </c>
      <c r="N507" s="290" cm="1">
        <f t="array" ref="N507">IF(Parameters!$D$55="No",IF($A507&lt;=Parameters!$F$34,Parameters!$E$34*$A507,IF($A507&lt;=Parameters!$F$35,Parameters!$E$34*Parameters!$F$34+Parameters!$E$35*($A507-Parameters!$F$34),IF($A507&lt;=Parameters!$F$36,Parameters!$E$34*Parameters!$F$34+Parameters!$E$35*(Parameters!$F$35-Parameters!$F$34)+Parameters!$E$36*($A507-Parameters!$F$35),Parameters!$E$34*Parameters!$F$34+Parameters!$E$35*(Parameters!$F$35-Parameters!$F$34)+Parameters!$E$36*(Parameters!$F$36-Parameters!$F$35)+Parameters!$E$37*($A507-Parameters!$F$36)))),_xlfn.IFS($A507&lt;=Parameters!$F$34,Parameters!$E$34*$A507,$A507&lt;=Parameters!$F$35,Parameters!$E$35*$A507,$A507&lt;=Parameters!$F$36,Parameters!$E$36*$A507,$A507&gt;Parameters!$F$36,Parameters!$E$37*$A507))</f>
        <v>68826.079999999987</v>
      </c>
      <c r="O507" s="290">
        <f t="shared" si="242"/>
        <v>137.1037450199203</v>
      </c>
      <c r="P507" s="290" cm="1">
        <f t="array" ref="P507">IF(Parameters!$D$55="No",IF($A507&lt;=Parameters!$F$39,Parameters!$E$39*$A507,IF($A507&lt;=Parameters!$F$40,Parameters!$E$39*Parameters!$F$39+Parameters!$E$40*($A507-Parameters!$F$39),IF($A507&lt;=Parameters!$F$41,Parameters!$E$39*Parameters!$F$39+Parameters!$E$40*(Parameters!$F$40-Parameters!$F$39)+Parameters!$E$41*($A507-Parameters!$F$40),Parameters!$E$39*Parameters!$F$39+Parameters!$E$40*(Parameters!$F$40-Parameters!$F$39)+Parameters!$E$41*(Parameters!$F$41-Parameters!$F$40)+Parameters!$E$42*($A507-Parameters!$F$41)))),_xlfn.IFS($A507&lt;=Parameters!$F$39,Parameters!$E$39*$A507,$A507&lt;=Parameters!$F$40,Parameters!$E$40*$A507,$A507&lt;=Parameters!$F$41,Parameters!$E$41*$A507,$A507&gt;Parameters!$F$41,Parameters!$E$42*$A507))</f>
        <v>73455.42</v>
      </c>
      <c r="Q507" s="290">
        <f t="shared" si="243"/>
        <v>146.32553784860556</v>
      </c>
      <c r="R507" s="290" cm="1">
        <f t="array" ref="R507">IF(Parameters!$E$55="No",IF($A507&lt;=Parameters!$H$23,Parameters!$G$23*$A507,IF($A507&lt;=Parameters!$H$24,Parameters!$G$23*Parameters!$H$23+Parameters!$G$24*($A507-Parameters!$H$23),IF($A507&lt;=Parameters!$H$25,Parameters!$G$23*Parameters!$H$23+Parameters!$G$24*(Parameters!$H$24-Parameters!$H$23)+Parameters!$G$25*($A507-Parameters!$H$24),Parameters!$G$23*Parameters!$H$23+Parameters!$G$24*(Parameters!$H$24-Parameters!$H$23)+Parameters!$G$25*(Parameters!$H$25-Parameters!$H$24)+Parameters!$G$26*($A507-Parameters!$H$25)))),_xlfn.IFS($A507&lt;=Parameters!$H$23,Parameters!$G$23*$A507,$A507&lt;=Parameters!$H$24,Parameters!$G$24*$A507,$A507&lt;=Parameters!$H$25,Parameters!$G$25*$A507,$A507&gt;Parameters!$H$25,Parameters!$G$26*$A507))</f>
        <v>54947.12</v>
      </c>
      <c r="S507" s="290">
        <f t="shared" si="219"/>
        <v>109.45641434262949</v>
      </c>
      <c r="T507" s="290" cm="1">
        <f t="array" ref="T507">IF(Parameters!$E$55="No",IF($A507&lt;=Parameters!$H$28,Parameters!$G$28*$A507,IF($A507&lt;=Parameters!$H$29,Parameters!$G$28*Parameters!$H$28+Parameters!$G$29*($A507-Parameters!$H$28),IF($A507&lt;=Parameters!$H$30,Parameters!$G$28*Parameters!$H$28+Parameters!$G$29*(Parameters!$H$29-Parameters!$H$28)+Parameters!$G$30*($A507-Parameters!$H$29),Parameters!$G$28*Parameters!$H$28+Parameters!$G$29*(Parameters!$H$29-Parameters!$H$28)+Parameters!$G$30*(Parameters!$H$30-Parameters!$H$29)+Parameters!$G$31*($A507-Parameters!$H$30)))),_xlfn.IFS($A507&lt;=Parameters!$H$28,Parameters!$G$28*$A507,$A507&lt;=Parameters!$H$29,Parameters!$G$29*$A507,$A507&lt;=Parameters!$H$30,Parameters!$G$30*$A507,$A507&gt;Parameters!$H$30,Parameters!$G$31*$A507))</f>
        <v>67483.22</v>
      </c>
      <c r="U507" s="290">
        <f t="shared" si="220"/>
        <v>134.42872509960159</v>
      </c>
      <c r="V507" s="290" cm="1">
        <f t="array" ref="V507">IF(Parameters!$E$55="No",IF($A507&lt;=Parameters!$H$34,Parameters!$G$34*$A507,IF($A507&lt;=Parameters!$H$35,Parameters!$G$34*Parameters!$H$34+Parameters!$G$35*($A507-Parameters!$H$34),IF($A507&lt;=Parameters!$H$36,Parameters!$G$34*Parameters!$H$34+Parameters!$G$35*(Parameters!$H$35-Parameters!$H$34)+Parameters!$G$36*($A507-Parameters!$H$35),Parameters!$G$34*Parameters!$H$34+Parameters!$G$35*(Parameters!$H$35-Parameters!$H$34)+Parameters!$G$36*(Parameters!$H$36-Parameters!$H$35)+Parameters!$G$37*($A507-Parameters!$H$36)))),_xlfn.IFS($A507&lt;=Parameters!$H$34,Parameters!$G$34*$A507,$A507&lt;=Parameters!$H$35,Parameters!$G$35*$A507,$A507&lt;=Parameters!$H$36,Parameters!$G$36*$A507,$A507&gt;Parameters!$H$36,Parameters!$G$37*$A507))</f>
        <v>68826.079999999987</v>
      </c>
      <c r="W507" s="290">
        <f t="shared" si="244"/>
        <v>137.1037450199203</v>
      </c>
      <c r="X507" s="290" cm="1">
        <f t="array" ref="X507">IF(Parameters!$E$55="No",IF($A507&lt;=Parameters!$H$39,Parameters!$G$39*$A507,IF($A507&lt;=Parameters!$H$40,Parameters!$G$39*Parameters!$H$39+Parameters!$G$40*($A507-Parameters!$H$39),IF($A507&lt;=Parameters!$H$41,Parameters!$G$39*Parameters!$H$39+Parameters!$G$40*(Parameters!$H$40-Parameters!$H$39)+Parameters!$G$41*($A507-Parameters!$H$40),Parameters!$G$39*Parameters!$H$39+Parameters!$G$40*(Parameters!$H$40-Parameters!$H$39)+Parameters!$G$41*(Parameters!$H$41-Parameters!$H$40)+Parameters!$G$42*($A507-Parameters!$H$41)))),_xlfn.IFS($A507&lt;=Parameters!$H$39,Parameters!$G$39*$A507,$A507&lt;=Parameters!$H$40,Parameters!$G$40*$A507,$A507&lt;=Parameters!$H$41,Parameters!$G$41*$A507,$A507&gt;Parameters!$H$41,Parameters!$G$42*$A507))</f>
        <v>73455.42</v>
      </c>
      <c r="Y507" s="290">
        <f t="shared" si="245"/>
        <v>146.32553784860556</v>
      </c>
      <c r="Z507" s="290" cm="1">
        <f t="array" ref="Z507">IF(Parameters!$F$55="No",IF($A507&lt;=Parameters!$J$23,Parameters!$I$23*$A507,IF($A507&lt;=Parameters!$J$24,Parameters!$I$23*Parameters!$J$23+Parameters!$I$24*($A507-Parameters!$J$23),IF($A507&lt;=Parameters!$J$25,Parameters!$I$23*Parameters!$J$23+Parameters!$I$24*(Parameters!$J$24-Parameters!$J$23)+Parameters!$I$25*($A507-Parameters!$J$24),Parameters!$I$23*Parameters!$J$23+Parameters!$I$24*(Parameters!$J$24-Parameters!$J$23)+Parameters!$I$25*(Parameters!$J$25-Parameters!$J$24)+Parameters!$I$26*($A507-Parameters!$J$25)))),_xlfn.IFS($A507&lt;=Parameters!$J$23,Parameters!$I$23*$A507,$A507&lt;=Parameters!$J$24,Parameters!$I$24*$A507,$A507&lt;=Parameters!$J$25,Parameters!$I$25*$A507,$A507&gt;Parameters!$J$25,Parameters!$I$26*$A507))</f>
        <v>54947.12</v>
      </c>
      <c r="AA507" s="290">
        <f t="shared" si="221"/>
        <v>109.45641434262949</v>
      </c>
      <c r="AB507" s="290" cm="1">
        <f t="array" ref="AB507">IF(Parameters!$F$55="No",IF($A507&lt;=Parameters!$J$28,Parameters!$I$28*$A507,IF($A507&lt;=Parameters!$J$29,Parameters!$I$28*Parameters!$J$28+Parameters!$I$29*($A507-Parameters!$J$28),IF($A507&lt;=Parameters!$J$30,Parameters!$I$28*Parameters!$J$28+Parameters!$I$29*(Parameters!$J$29-Parameters!$J$28)+Parameters!$I$30*($A507-Parameters!$J$29),Parameters!$I$28*Parameters!$J$28+Parameters!$I$29*(Parameters!$J$29-Parameters!$J$28)+Parameters!$I$30*(Parameters!$J$30-Parameters!$J$29)+Parameters!$I$31*($A507-Parameters!$J$30)))),_xlfn.IFS($A507&lt;=Parameters!$J$28,Parameters!$I$28*$A507,$A507&lt;=Parameters!$J$29,Parameters!$I$29*$A507,$A507&lt;=Parameters!$J$30,Parameters!$I$30*$A507,$A507&gt;Parameters!$J$30,Parameters!$I$31*$A507))</f>
        <v>67483.22</v>
      </c>
      <c r="AC507" s="290">
        <f t="shared" si="222"/>
        <v>134.42872509960159</v>
      </c>
      <c r="AD507" s="290" cm="1">
        <f t="array" ref="AD507">IF(Parameters!$F$55="No",IF($A507&lt;=Parameters!$J$34,Parameters!$I$34*$A507,IF($A507&lt;=Parameters!$J$35,Parameters!$I$34*Parameters!$J$34+Parameters!$I$35*($A507-Parameters!$J$34),IF($A507&lt;=Parameters!$J$36,Parameters!$I$34*Parameters!$J$34+Parameters!$I$35*(Parameters!$J$35-Parameters!$J$34)+Parameters!$I$36*($A507-Parameters!$J$35),Parameters!$I$34*Parameters!$J$34+Parameters!$I$35*(Parameters!$J$35-Parameters!$J$34)+Parameters!$I$36*(Parameters!$J$36-Parameters!$J$35)+Parameters!$I$37*($A507-Parameters!$J$36)))),_xlfn.IFS($A507&lt;=Parameters!$J$34,Parameters!$I$34*$A507,$A507&lt;=Parameters!$J$35,Parameters!$I$35*$A507,$A507&lt;=Parameters!$J$36,Parameters!$I$36*$A507,$A507&gt;Parameters!$J$36,Parameters!$I$37*$A507))</f>
        <v>68826.079999999987</v>
      </c>
      <c r="AE507" s="290">
        <f t="shared" si="246"/>
        <v>137.1037450199203</v>
      </c>
      <c r="AF507" s="290" cm="1">
        <f t="array" ref="AF507">IF(Parameters!$F$55="No",IF($A507&lt;=Parameters!$J$39,Parameters!$I$39*$A507,IF($A507&lt;=Parameters!$J$40,Parameters!$I$39*Parameters!$J$39+Parameters!$I$40*($A507-Parameters!$J$39),IF($A507&lt;=Parameters!$J$41,Parameters!$I$39*Parameters!$J$39+Parameters!$I$40*(Parameters!$J$40-Parameters!$J$39)+Parameters!$I$41*($A507-Parameters!$J$40),Parameters!$I$39*Parameters!$J$39+Parameters!$I$40*(Parameters!$J$40-Parameters!$J$39)+Parameters!$I$41*(Parameters!$J$41-Parameters!$J$40)+Parameters!$I$42*($A507-Parameters!$J$41)))),_xlfn.IFS($A507&lt;=Parameters!$J$39,Parameters!$I$39*$A507,$A507&lt;=Parameters!$J$40,Parameters!$I$40*$A507,$A507&lt;=Parameters!$J$41,Parameters!$I$41*$A507,$A507&gt;Parameters!$J$41,Parameters!$I$42*$A507))</f>
        <v>73455.42</v>
      </c>
      <c r="AG507" s="290">
        <f t="shared" si="247"/>
        <v>146.32553784860556</v>
      </c>
      <c r="AI507" s="428">
        <f t="shared" si="223"/>
        <v>149.06000000000495</v>
      </c>
      <c r="AJ507" s="428">
        <f t="shared" si="224"/>
        <v>159.36000000000058</v>
      </c>
      <c r="AK507" s="428">
        <f t="shared" si="225"/>
        <v>143.5399999999936</v>
      </c>
      <c r="AL507" s="428">
        <f t="shared" si="226"/>
        <v>158.45999999999185</v>
      </c>
      <c r="AM507" s="428">
        <f t="shared" si="227"/>
        <v>149.06000000000495</v>
      </c>
      <c r="AN507" s="428">
        <f t="shared" si="228"/>
        <v>159.36000000000058</v>
      </c>
      <c r="AO507" s="428">
        <f t="shared" si="229"/>
        <v>143.5399999999936</v>
      </c>
      <c r="AP507" s="428">
        <f t="shared" si="230"/>
        <v>158.45999999999185</v>
      </c>
      <c r="AQ507" s="428">
        <f t="shared" si="231"/>
        <v>149.06000000000495</v>
      </c>
      <c r="AR507" s="428">
        <f t="shared" si="232"/>
        <v>159.36000000000058</v>
      </c>
      <c r="AS507" s="428">
        <f t="shared" si="233"/>
        <v>143.5399999999936</v>
      </c>
      <c r="AT507" s="428">
        <f t="shared" si="234"/>
        <v>158.45999999999185</v>
      </c>
      <c r="AU507" s="428">
        <f t="shared" si="235"/>
        <v>149.06000000000495</v>
      </c>
      <c r="AV507" s="428">
        <f t="shared" si="236"/>
        <v>159.36000000000058</v>
      </c>
      <c r="AW507" s="428">
        <f t="shared" si="237"/>
        <v>143.5399999999936</v>
      </c>
      <c r="AX507" s="428">
        <f t="shared" si="238"/>
        <v>158.45999999999185</v>
      </c>
    </row>
    <row r="508">
      <c r="A508" s="413">
        <v>503</v>
      </c>
      <c r="B508" s="290" cm="1">
        <f t="array" ref="B508">IF(Parameters!$C$55="No",IF($A508&lt;=Parameters!$D$23,Parameters!$C$23*$A508,IF($A508&lt;=Parameters!$D$24,Parameters!$C$23*Parameters!$D$23+Parameters!$C$24*($A508-Parameters!$D$23),IF($A508&lt;=Parameters!$D$25,Parameters!$C$23*Parameters!$D$23+Parameters!$C$24*(Parameters!$D$24-Parameters!$D$23)+Parameters!$C$25*($A508-Parameters!$D$24),Parameters!$C$23*Parameters!$D$23+Parameters!$C$24*(Parameters!$D$24-Parameters!$D$23)+Parameters!$C$25*(Parameters!$D$25-Parameters!$D$24)+Parameters!$C$26*($A508-Parameters!$D$25)))),_xlfn.IFS($A508&lt;=Parameters!$D$23,Parameters!$C$23*$A508,$A508&lt;=Parameters!$D$24,Parameters!$C$24*$A508,$A508&lt;=Parameters!$D$25,Parameters!$C$25*$A508,$A508&gt;Parameters!$D$25,Parameters!$C$26*$A508))</f>
        <v>55096.18</v>
      </c>
      <c r="C508" s="290">
        <f t="shared" si="239"/>
        <v>109.53514910536779</v>
      </c>
      <c r="D508" s="290" cm="1">
        <f t="array" ref="D508">IF(Parameters!$C$55="No",IF($A508&lt;=Parameters!$D$28,Parameters!$C$28*$A508,IF($A508&lt;=Parameters!$D$29,Parameters!$C$28*Parameters!$D$28+Parameters!$C$29*($A508-Parameters!$D$28),IF($A508&lt;=Parameters!$D$30,Parameters!$C$28*Parameters!$D$28+Parameters!$C$29*(Parameters!$D$29-Parameters!$D$28)+Parameters!$C$30*($A508-Parameters!$D$29),Parameters!$C$28*Parameters!$D$28+Parameters!$C$29*(Parameters!$D$29-Parameters!$D$28)+Parameters!$C$30*(Parameters!$D$30-Parameters!$D$29)+Parameters!$C$31*($A508-Parameters!$D$30)))),_xlfn.IFS($A508&lt;=Parameters!$D$28,Parameters!$C$28*$A508,$A508&lt;=Parameters!$D$29,Parameters!$C$29*$A508,$A508&lt;=Parameters!$D$30,Parameters!$C$30*$A508,$A508&gt;Parameters!$D$30,Parameters!$C$31*$A508))</f>
        <v>67642.58</v>
      </c>
      <c r="E508" s="290">
        <f t="shared" si="239"/>
        <v>134.47829025844931</v>
      </c>
      <c r="F508" s="290" cm="1">
        <f t="array" ref="F508">IF(Parameters!$C$55="No",IF($A508&lt;=Parameters!$D$34,Parameters!$C$34*$A508,IF($A508&lt;=Parameters!$D$35,Parameters!$C$34*Parameters!$D$34+Parameters!$C$35*($A508-Parameters!$D$34),IF($A508&lt;=Parameters!$D$36,Parameters!$C$34*Parameters!$D$34+Parameters!$C$35*(Parameters!$D$35-Parameters!$D$34)+Parameters!$C$36*($A508-Parameters!$D$35),Parameters!$C$34*Parameters!$D$34+Parameters!$C$35*(Parameters!$D$35-Parameters!$D$34)+Parameters!$C$36*(Parameters!$D$36-Parameters!$D$35)+Parameters!$C$37*($A508-Parameters!$D$36)))),_xlfn.IFS($A508&lt;=Parameters!$D$34,Parameters!$C$34*$A508,$A508&lt;=Parameters!$D$35,Parameters!$C$35*$A508,$A508&lt;=Parameters!$D$36,Parameters!$C$36*$A508,$A508&gt;Parameters!$D$36,Parameters!$C$37*$A508))</f>
        <v>68969.62</v>
      </c>
      <c r="G508" s="290">
        <f t="shared" si="240"/>
        <v>137.11654075546718</v>
      </c>
      <c r="H508" s="290" cm="1">
        <f t="array" ref="H508">IF(Parameters!$C$55="No",IF($A508&lt;=Parameters!$D$39,Parameters!$C$39*$A508,IF($A508&lt;=Parameters!$D$40,Parameters!$C$39*Parameters!$D$39+Parameters!$C$40*($A508-Parameters!$D$39),IF($A508&lt;=Parameters!$D$41,Parameters!$C$39*Parameters!$D$39+Parameters!$C$40*(Parameters!$D$40-Parameters!$D$39)+Parameters!$C$41*($A508-Parameters!$D$40),Parameters!$C$39*Parameters!$D$39+Parameters!$C$40*(Parameters!$D$40-Parameters!$D$39)+Parameters!$C$41*(Parameters!$D$41-Parameters!$D$40)+Parameters!$C$42*($A508-Parameters!$D$41)))),_xlfn.IFS($A508&lt;=Parameters!$D$39,Parameters!$C$39*$A508,$A508&lt;=Parameters!$D$40,Parameters!$C$40*$A508,$A508&lt;=Parameters!$D$41,Parameters!$C$41*$A508,$A508&gt;Parameters!$D$41,Parameters!$C$42*$A508))</f>
        <v>73613.88</v>
      </c>
      <c r="I508" s="290">
        <f t="shared" si="241"/>
        <v>146.34966202783301</v>
      </c>
      <c r="J508" s="290" cm="1">
        <f t="array" ref="J508">IF(Parameters!$D$55="No",IF($A508&lt;=Parameters!$F$23,Parameters!$E$23*$A508,IF($A508&lt;=Parameters!$F$24,Parameters!$E$23*Parameters!$F$23+Parameters!$E$24*($A508-Parameters!$F$23),IF($A508&lt;=Parameters!$F$25,Parameters!$E$23*Parameters!$F$23+Parameters!$E$24*(Parameters!$F$24-Parameters!$F$23)+Parameters!$E$25*($A508-Parameters!$F$24),Parameters!$E$23*Parameters!$F$23+Parameters!$E$24*(Parameters!$F$24-Parameters!$F$23)+Parameters!$E$25*(Parameters!$F$25-Parameters!$F$24)+Parameters!$E$26*($A508-Parameters!$F$25)))),_xlfn.IFS($A508&lt;=Parameters!$F$23,Parameters!$E$23*$A508,$A508&lt;=Parameters!$F$24,Parameters!$E$24*$A508,$A508&lt;=Parameters!$F$25,Parameters!$E$25*$A508,$A508&gt;Parameters!$F$25,Parameters!$E$26*$A508))</f>
        <v>55096.18</v>
      </c>
      <c r="K508" s="290">
        <f t="shared" si="217"/>
        <v>109.53514910536779</v>
      </c>
      <c r="L508" s="290" cm="1">
        <f t="array" ref="L508">IF(Parameters!$D$55="No",IF($A508&lt;=Parameters!$F$28,Parameters!$E$28*$A508,IF($A508&lt;=Parameters!$F$29,Parameters!$E$28*Parameters!$F$28+Parameters!$E$29*($A508-Parameters!$F$28),IF($A508&lt;=Parameters!$F$30,Parameters!$E$28*Parameters!$F$28+Parameters!$E$29*(Parameters!$F$29-Parameters!$F$28)+Parameters!$E$30*($A508-Parameters!$F$29),Parameters!$E$28*Parameters!$F$28+Parameters!$E$29*(Parameters!$F$29-Parameters!$F$28)+Parameters!$E$30*(Parameters!$F$30-Parameters!$F$29)+Parameters!$E$31*($A508-Parameters!$F$30)))),_xlfn.IFS($A508&lt;=Parameters!$F$28,Parameters!$E$28*$A508,$A508&lt;=Parameters!$F$29,Parameters!$E$29*$A508,$A508&lt;=Parameters!$F$30,Parameters!$E$30*$A508,$A508&gt;Parameters!$F$30,Parameters!$E$31*$A508))</f>
        <v>67642.58</v>
      </c>
      <c r="M508" s="290">
        <f t="shared" si="218"/>
        <v>134.47829025844931</v>
      </c>
      <c r="N508" s="290" cm="1">
        <f t="array" ref="N508">IF(Parameters!$D$55="No",IF($A508&lt;=Parameters!$F$34,Parameters!$E$34*$A508,IF($A508&lt;=Parameters!$F$35,Parameters!$E$34*Parameters!$F$34+Parameters!$E$35*($A508-Parameters!$F$34),IF($A508&lt;=Parameters!$F$36,Parameters!$E$34*Parameters!$F$34+Parameters!$E$35*(Parameters!$F$35-Parameters!$F$34)+Parameters!$E$36*($A508-Parameters!$F$35),Parameters!$E$34*Parameters!$F$34+Parameters!$E$35*(Parameters!$F$35-Parameters!$F$34)+Parameters!$E$36*(Parameters!$F$36-Parameters!$F$35)+Parameters!$E$37*($A508-Parameters!$F$36)))),_xlfn.IFS($A508&lt;=Parameters!$F$34,Parameters!$E$34*$A508,$A508&lt;=Parameters!$F$35,Parameters!$E$35*$A508,$A508&lt;=Parameters!$F$36,Parameters!$E$36*$A508,$A508&gt;Parameters!$F$36,Parameters!$E$37*$A508))</f>
        <v>68969.62</v>
      </c>
      <c r="O508" s="290">
        <f t="shared" si="242"/>
        <v>137.11654075546718</v>
      </c>
      <c r="P508" s="290" cm="1">
        <f t="array" ref="P508">IF(Parameters!$D$55="No",IF($A508&lt;=Parameters!$F$39,Parameters!$E$39*$A508,IF($A508&lt;=Parameters!$F$40,Parameters!$E$39*Parameters!$F$39+Parameters!$E$40*($A508-Parameters!$F$39),IF($A508&lt;=Parameters!$F$41,Parameters!$E$39*Parameters!$F$39+Parameters!$E$40*(Parameters!$F$40-Parameters!$F$39)+Parameters!$E$41*($A508-Parameters!$F$40),Parameters!$E$39*Parameters!$F$39+Parameters!$E$40*(Parameters!$F$40-Parameters!$F$39)+Parameters!$E$41*(Parameters!$F$41-Parameters!$F$40)+Parameters!$E$42*($A508-Parameters!$F$41)))),_xlfn.IFS($A508&lt;=Parameters!$F$39,Parameters!$E$39*$A508,$A508&lt;=Parameters!$F$40,Parameters!$E$40*$A508,$A508&lt;=Parameters!$F$41,Parameters!$E$41*$A508,$A508&gt;Parameters!$F$41,Parameters!$E$42*$A508))</f>
        <v>73613.88</v>
      </c>
      <c r="Q508" s="290">
        <f t="shared" si="243"/>
        <v>146.34966202783301</v>
      </c>
      <c r="R508" s="290" cm="1">
        <f t="array" ref="R508">IF(Parameters!$E$55="No",IF($A508&lt;=Parameters!$H$23,Parameters!$G$23*$A508,IF($A508&lt;=Parameters!$H$24,Parameters!$G$23*Parameters!$H$23+Parameters!$G$24*($A508-Parameters!$H$23),IF($A508&lt;=Parameters!$H$25,Parameters!$G$23*Parameters!$H$23+Parameters!$G$24*(Parameters!$H$24-Parameters!$H$23)+Parameters!$G$25*($A508-Parameters!$H$24),Parameters!$G$23*Parameters!$H$23+Parameters!$G$24*(Parameters!$H$24-Parameters!$H$23)+Parameters!$G$25*(Parameters!$H$25-Parameters!$H$24)+Parameters!$G$26*($A508-Parameters!$H$25)))),_xlfn.IFS($A508&lt;=Parameters!$H$23,Parameters!$G$23*$A508,$A508&lt;=Parameters!$H$24,Parameters!$G$24*$A508,$A508&lt;=Parameters!$H$25,Parameters!$G$25*$A508,$A508&gt;Parameters!$H$25,Parameters!$G$26*$A508))</f>
        <v>55096.18</v>
      </c>
      <c r="S508" s="290">
        <f t="shared" si="219"/>
        <v>109.53514910536779</v>
      </c>
      <c r="T508" s="290" cm="1">
        <f t="array" ref="T508">IF(Parameters!$E$55="No",IF($A508&lt;=Parameters!$H$28,Parameters!$G$28*$A508,IF($A508&lt;=Parameters!$H$29,Parameters!$G$28*Parameters!$H$28+Parameters!$G$29*($A508-Parameters!$H$28),IF($A508&lt;=Parameters!$H$30,Parameters!$G$28*Parameters!$H$28+Parameters!$G$29*(Parameters!$H$29-Parameters!$H$28)+Parameters!$G$30*($A508-Parameters!$H$29),Parameters!$G$28*Parameters!$H$28+Parameters!$G$29*(Parameters!$H$29-Parameters!$H$28)+Parameters!$G$30*(Parameters!$H$30-Parameters!$H$29)+Parameters!$G$31*($A508-Parameters!$H$30)))),_xlfn.IFS($A508&lt;=Parameters!$H$28,Parameters!$G$28*$A508,$A508&lt;=Parameters!$H$29,Parameters!$G$29*$A508,$A508&lt;=Parameters!$H$30,Parameters!$G$30*$A508,$A508&gt;Parameters!$H$30,Parameters!$G$31*$A508))</f>
        <v>67642.58</v>
      </c>
      <c r="U508" s="290">
        <f t="shared" si="220"/>
        <v>134.47829025844931</v>
      </c>
      <c r="V508" s="290" cm="1">
        <f t="array" ref="V508">IF(Parameters!$E$55="No",IF($A508&lt;=Parameters!$H$34,Parameters!$G$34*$A508,IF($A508&lt;=Parameters!$H$35,Parameters!$G$34*Parameters!$H$34+Parameters!$G$35*($A508-Parameters!$H$34),IF($A508&lt;=Parameters!$H$36,Parameters!$G$34*Parameters!$H$34+Parameters!$G$35*(Parameters!$H$35-Parameters!$H$34)+Parameters!$G$36*($A508-Parameters!$H$35),Parameters!$G$34*Parameters!$H$34+Parameters!$G$35*(Parameters!$H$35-Parameters!$H$34)+Parameters!$G$36*(Parameters!$H$36-Parameters!$H$35)+Parameters!$G$37*($A508-Parameters!$H$36)))),_xlfn.IFS($A508&lt;=Parameters!$H$34,Parameters!$G$34*$A508,$A508&lt;=Parameters!$H$35,Parameters!$G$35*$A508,$A508&lt;=Parameters!$H$36,Parameters!$G$36*$A508,$A508&gt;Parameters!$H$36,Parameters!$G$37*$A508))</f>
        <v>68969.62</v>
      </c>
      <c r="W508" s="290">
        <f t="shared" si="244"/>
        <v>137.11654075546718</v>
      </c>
      <c r="X508" s="290" cm="1">
        <f t="array" ref="X508">IF(Parameters!$E$55="No",IF($A508&lt;=Parameters!$H$39,Parameters!$G$39*$A508,IF($A508&lt;=Parameters!$H$40,Parameters!$G$39*Parameters!$H$39+Parameters!$G$40*($A508-Parameters!$H$39),IF($A508&lt;=Parameters!$H$41,Parameters!$G$39*Parameters!$H$39+Parameters!$G$40*(Parameters!$H$40-Parameters!$H$39)+Parameters!$G$41*($A508-Parameters!$H$40),Parameters!$G$39*Parameters!$H$39+Parameters!$G$40*(Parameters!$H$40-Parameters!$H$39)+Parameters!$G$41*(Parameters!$H$41-Parameters!$H$40)+Parameters!$G$42*($A508-Parameters!$H$41)))),_xlfn.IFS($A508&lt;=Parameters!$H$39,Parameters!$G$39*$A508,$A508&lt;=Parameters!$H$40,Parameters!$G$40*$A508,$A508&lt;=Parameters!$H$41,Parameters!$G$41*$A508,$A508&gt;Parameters!$H$41,Parameters!$G$42*$A508))</f>
        <v>73613.88</v>
      </c>
      <c r="Y508" s="290">
        <f t="shared" si="245"/>
        <v>146.34966202783301</v>
      </c>
      <c r="Z508" s="290" cm="1">
        <f t="array" ref="Z508">IF(Parameters!$F$55="No",IF($A508&lt;=Parameters!$J$23,Parameters!$I$23*$A508,IF($A508&lt;=Parameters!$J$24,Parameters!$I$23*Parameters!$J$23+Parameters!$I$24*($A508-Parameters!$J$23),IF($A508&lt;=Parameters!$J$25,Parameters!$I$23*Parameters!$J$23+Parameters!$I$24*(Parameters!$J$24-Parameters!$J$23)+Parameters!$I$25*($A508-Parameters!$J$24),Parameters!$I$23*Parameters!$J$23+Parameters!$I$24*(Parameters!$J$24-Parameters!$J$23)+Parameters!$I$25*(Parameters!$J$25-Parameters!$J$24)+Parameters!$I$26*($A508-Parameters!$J$25)))),_xlfn.IFS($A508&lt;=Parameters!$J$23,Parameters!$I$23*$A508,$A508&lt;=Parameters!$J$24,Parameters!$I$24*$A508,$A508&lt;=Parameters!$J$25,Parameters!$I$25*$A508,$A508&gt;Parameters!$J$25,Parameters!$I$26*$A508))</f>
        <v>55096.18</v>
      </c>
      <c r="AA508" s="290">
        <f t="shared" si="221"/>
        <v>109.53514910536779</v>
      </c>
      <c r="AB508" s="290" cm="1">
        <f t="array" ref="AB508">IF(Parameters!$F$55="No",IF($A508&lt;=Parameters!$J$28,Parameters!$I$28*$A508,IF($A508&lt;=Parameters!$J$29,Parameters!$I$28*Parameters!$J$28+Parameters!$I$29*($A508-Parameters!$J$28),IF($A508&lt;=Parameters!$J$30,Parameters!$I$28*Parameters!$J$28+Parameters!$I$29*(Parameters!$J$29-Parameters!$J$28)+Parameters!$I$30*($A508-Parameters!$J$29),Parameters!$I$28*Parameters!$J$28+Parameters!$I$29*(Parameters!$J$29-Parameters!$J$28)+Parameters!$I$30*(Parameters!$J$30-Parameters!$J$29)+Parameters!$I$31*($A508-Parameters!$J$30)))),_xlfn.IFS($A508&lt;=Parameters!$J$28,Parameters!$I$28*$A508,$A508&lt;=Parameters!$J$29,Parameters!$I$29*$A508,$A508&lt;=Parameters!$J$30,Parameters!$I$30*$A508,$A508&gt;Parameters!$J$30,Parameters!$I$31*$A508))</f>
        <v>67642.58</v>
      </c>
      <c r="AC508" s="290">
        <f t="shared" si="222"/>
        <v>134.47829025844931</v>
      </c>
      <c r="AD508" s="290" cm="1">
        <f t="array" ref="AD508">IF(Parameters!$F$55="No",IF($A508&lt;=Parameters!$J$34,Parameters!$I$34*$A508,IF($A508&lt;=Parameters!$J$35,Parameters!$I$34*Parameters!$J$34+Parameters!$I$35*($A508-Parameters!$J$34),IF($A508&lt;=Parameters!$J$36,Parameters!$I$34*Parameters!$J$34+Parameters!$I$35*(Parameters!$J$35-Parameters!$J$34)+Parameters!$I$36*($A508-Parameters!$J$35),Parameters!$I$34*Parameters!$J$34+Parameters!$I$35*(Parameters!$J$35-Parameters!$J$34)+Parameters!$I$36*(Parameters!$J$36-Parameters!$J$35)+Parameters!$I$37*($A508-Parameters!$J$36)))),_xlfn.IFS($A508&lt;=Parameters!$J$34,Parameters!$I$34*$A508,$A508&lt;=Parameters!$J$35,Parameters!$I$35*$A508,$A508&lt;=Parameters!$J$36,Parameters!$I$36*$A508,$A508&gt;Parameters!$J$36,Parameters!$I$37*$A508))</f>
        <v>68969.62</v>
      </c>
      <c r="AE508" s="290">
        <f t="shared" si="246"/>
        <v>137.11654075546718</v>
      </c>
      <c r="AF508" s="290" cm="1">
        <f t="array" ref="AF508">IF(Parameters!$F$55="No",IF($A508&lt;=Parameters!$J$39,Parameters!$I$39*$A508,IF($A508&lt;=Parameters!$J$40,Parameters!$I$39*Parameters!$J$39+Parameters!$I$40*($A508-Parameters!$J$39),IF($A508&lt;=Parameters!$J$41,Parameters!$I$39*Parameters!$J$39+Parameters!$I$40*(Parameters!$J$40-Parameters!$J$39)+Parameters!$I$41*($A508-Parameters!$J$40),Parameters!$I$39*Parameters!$J$39+Parameters!$I$40*(Parameters!$J$40-Parameters!$J$39)+Parameters!$I$41*(Parameters!$J$41-Parameters!$J$40)+Parameters!$I$42*($A508-Parameters!$J$41)))),_xlfn.IFS($A508&lt;=Parameters!$J$39,Parameters!$I$39*$A508,$A508&lt;=Parameters!$J$40,Parameters!$I$40*$A508,$A508&lt;=Parameters!$J$41,Parameters!$I$41*$A508,$A508&gt;Parameters!$J$41,Parameters!$I$42*$A508))</f>
        <v>73613.88</v>
      </c>
      <c r="AG508" s="290">
        <f t="shared" si="247"/>
        <v>146.34966202783301</v>
      </c>
      <c r="AI508" s="428">
        <f t="shared" si="223"/>
        <v>149.05999999999767</v>
      </c>
      <c r="AJ508" s="428">
        <f t="shared" si="224"/>
        <v>159.36000000000058</v>
      </c>
      <c r="AK508" s="428">
        <f t="shared" si="225"/>
        <v>143.54000000000815</v>
      </c>
      <c r="AL508" s="428">
        <f t="shared" si="226"/>
        <v>158.4600000000064</v>
      </c>
      <c r="AM508" s="428">
        <f t="shared" si="227"/>
        <v>149.05999999999767</v>
      </c>
      <c r="AN508" s="428">
        <f t="shared" si="228"/>
        <v>159.36000000000058</v>
      </c>
      <c r="AO508" s="428">
        <f t="shared" si="229"/>
        <v>143.54000000000815</v>
      </c>
      <c r="AP508" s="428">
        <f t="shared" si="230"/>
        <v>158.4600000000064</v>
      </c>
      <c r="AQ508" s="428">
        <f t="shared" si="231"/>
        <v>149.05999999999767</v>
      </c>
      <c r="AR508" s="428">
        <f t="shared" si="232"/>
        <v>159.36000000000058</v>
      </c>
      <c r="AS508" s="428">
        <f t="shared" si="233"/>
        <v>143.54000000000815</v>
      </c>
      <c r="AT508" s="428">
        <f t="shared" si="234"/>
        <v>158.4600000000064</v>
      </c>
      <c r="AU508" s="428">
        <f t="shared" si="235"/>
        <v>149.05999999999767</v>
      </c>
      <c r="AV508" s="428">
        <f t="shared" si="236"/>
        <v>159.36000000000058</v>
      </c>
      <c r="AW508" s="428">
        <f t="shared" si="237"/>
        <v>143.54000000000815</v>
      </c>
      <c r="AX508" s="428">
        <f t="shared" si="238"/>
        <v>158.4600000000064</v>
      </c>
    </row>
    <row r="509">
      <c r="A509" s="413">
        <v>504</v>
      </c>
      <c r="B509" s="290" cm="1">
        <f t="array" ref="B509">IF(Parameters!$C$55="No",IF($A509&lt;=Parameters!$D$23,Parameters!$C$23*$A509,IF($A509&lt;=Parameters!$D$24,Parameters!$C$23*Parameters!$D$23+Parameters!$C$24*($A509-Parameters!$D$23),IF($A509&lt;=Parameters!$D$25,Parameters!$C$23*Parameters!$D$23+Parameters!$C$24*(Parameters!$D$24-Parameters!$D$23)+Parameters!$C$25*($A509-Parameters!$D$24),Parameters!$C$23*Parameters!$D$23+Parameters!$C$24*(Parameters!$D$24-Parameters!$D$23)+Parameters!$C$25*(Parameters!$D$25-Parameters!$D$24)+Parameters!$C$26*($A509-Parameters!$D$25)))),_xlfn.IFS($A509&lt;=Parameters!$D$23,Parameters!$C$23*$A509,$A509&lt;=Parameters!$D$24,Parameters!$C$24*$A509,$A509&lt;=Parameters!$D$25,Parameters!$C$25*$A509,$A509&gt;Parameters!$D$25,Parameters!$C$26*$A509))</f>
        <v>55245.24</v>
      </c>
      <c r="C509" s="290">
        <f t="shared" si="239"/>
        <v>109.61357142857142</v>
      </c>
      <c r="D509" s="290" cm="1">
        <f t="array" ref="D509">IF(Parameters!$C$55="No",IF($A509&lt;=Parameters!$D$28,Parameters!$C$28*$A509,IF($A509&lt;=Parameters!$D$29,Parameters!$C$28*Parameters!$D$28+Parameters!$C$29*($A509-Parameters!$D$28),IF($A509&lt;=Parameters!$D$30,Parameters!$C$28*Parameters!$D$28+Parameters!$C$29*(Parameters!$D$29-Parameters!$D$28)+Parameters!$C$30*($A509-Parameters!$D$29),Parameters!$C$28*Parameters!$D$28+Parameters!$C$29*(Parameters!$D$29-Parameters!$D$28)+Parameters!$C$30*(Parameters!$D$30-Parameters!$D$29)+Parameters!$C$31*($A509-Parameters!$D$30)))),_xlfn.IFS($A509&lt;=Parameters!$D$28,Parameters!$C$28*$A509,$A509&lt;=Parameters!$D$29,Parameters!$C$29*$A509,$A509&lt;=Parameters!$D$30,Parameters!$C$30*$A509,$A509&gt;Parameters!$D$30,Parameters!$C$31*$A509))</f>
        <v>67801.94</v>
      </c>
      <c r="E509" s="290">
        <f t="shared" si="239"/>
        <v>134.52765873015875</v>
      </c>
      <c r="F509" s="290" cm="1">
        <f t="array" ref="F509">IF(Parameters!$C$55="No",IF($A509&lt;=Parameters!$D$34,Parameters!$C$34*$A509,IF($A509&lt;=Parameters!$D$35,Parameters!$C$34*Parameters!$D$34+Parameters!$C$35*($A509-Parameters!$D$34),IF($A509&lt;=Parameters!$D$36,Parameters!$C$34*Parameters!$D$34+Parameters!$C$35*(Parameters!$D$35-Parameters!$D$34)+Parameters!$C$36*($A509-Parameters!$D$35),Parameters!$C$34*Parameters!$D$34+Parameters!$C$35*(Parameters!$D$35-Parameters!$D$34)+Parameters!$C$36*(Parameters!$D$36-Parameters!$D$35)+Parameters!$C$37*($A509-Parameters!$D$36)))),_xlfn.IFS($A509&lt;=Parameters!$D$34,Parameters!$C$34*$A509,$A509&lt;=Parameters!$D$35,Parameters!$C$35*$A509,$A509&lt;=Parameters!$D$36,Parameters!$C$36*$A509,$A509&gt;Parameters!$D$36,Parameters!$C$37*$A509))</f>
        <v>69113.16</v>
      </c>
      <c r="G509" s="290">
        <f t="shared" si="240"/>
        <v>137.12928571428571</v>
      </c>
      <c r="H509" s="290" cm="1">
        <f t="array" ref="H509">IF(Parameters!$C$55="No",IF($A509&lt;=Parameters!$D$39,Parameters!$C$39*$A509,IF($A509&lt;=Parameters!$D$40,Parameters!$C$39*Parameters!$D$39+Parameters!$C$40*($A509-Parameters!$D$39),IF($A509&lt;=Parameters!$D$41,Parameters!$C$39*Parameters!$D$39+Parameters!$C$40*(Parameters!$D$40-Parameters!$D$39)+Parameters!$C$41*($A509-Parameters!$D$40),Parameters!$C$39*Parameters!$D$39+Parameters!$C$40*(Parameters!$D$40-Parameters!$D$39)+Parameters!$C$41*(Parameters!$D$41-Parameters!$D$40)+Parameters!$C$42*($A509-Parameters!$D$41)))),_xlfn.IFS($A509&lt;=Parameters!$D$39,Parameters!$C$39*$A509,$A509&lt;=Parameters!$D$40,Parameters!$C$40*$A509,$A509&lt;=Parameters!$D$41,Parameters!$C$41*$A509,$A509&gt;Parameters!$D$41,Parameters!$C$42*$A509))</f>
        <v>73772.34</v>
      </c>
      <c r="I509" s="290">
        <f t="shared" si="241"/>
        <v>146.37369047619046</v>
      </c>
      <c r="J509" s="290" cm="1">
        <f t="array" ref="J509">IF(Parameters!$D$55="No",IF($A509&lt;=Parameters!$F$23,Parameters!$E$23*$A509,IF($A509&lt;=Parameters!$F$24,Parameters!$E$23*Parameters!$F$23+Parameters!$E$24*($A509-Parameters!$F$23),IF($A509&lt;=Parameters!$F$25,Parameters!$E$23*Parameters!$F$23+Parameters!$E$24*(Parameters!$F$24-Parameters!$F$23)+Parameters!$E$25*($A509-Parameters!$F$24),Parameters!$E$23*Parameters!$F$23+Parameters!$E$24*(Parameters!$F$24-Parameters!$F$23)+Parameters!$E$25*(Parameters!$F$25-Parameters!$F$24)+Parameters!$E$26*($A509-Parameters!$F$25)))),_xlfn.IFS($A509&lt;=Parameters!$F$23,Parameters!$E$23*$A509,$A509&lt;=Parameters!$F$24,Parameters!$E$24*$A509,$A509&lt;=Parameters!$F$25,Parameters!$E$25*$A509,$A509&gt;Parameters!$F$25,Parameters!$E$26*$A509))</f>
        <v>55245.24</v>
      </c>
      <c r="K509" s="290">
        <f t="shared" si="217"/>
        <v>109.61357142857142</v>
      </c>
      <c r="L509" s="290" cm="1">
        <f t="array" ref="L509">IF(Parameters!$D$55="No",IF($A509&lt;=Parameters!$F$28,Parameters!$E$28*$A509,IF($A509&lt;=Parameters!$F$29,Parameters!$E$28*Parameters!$F$28+Parameters!$E$29*($A509-Parameters!$F$28),IF($A509&lt;=Parameters!$F$30,Parameters!$E$28*Parameters!$F$28+Parameters!$E$29*(Parameters!$F$29-Parameters!$F$28)+Parameters!$E$30*($A509-Parameters!$F$29),Parameters!$E$28*Parameters!$F$28+Parameters!$E$29*(Parameters!$F$29-Parameters!$F$28)+Parameters!$E$30*(Parameters!$F$30-Parameters!$F$29)+Parameters!$E$31*($A509-Parameters!$F$30)))),_xlfn.IFS($A509&lt;=Parameters!$F$28,Parameters!$E$28*$A509,$A509&lt;=Parameters!$F$29,Parameters!$E$29*$A509,$A509&lt;=Parameters!$F$30,Parameters!$E$30*$A509,$A509&gt;Parameters!$F$30,Parameters!$E$31*$A509))</f>
        <v>67801.94</v>
      </c>
      <c r="M509" s="290">
        <f t="shared" si="218"/>
        <v>134.52765873015875</v>
      </c>
      <c r="N509" s="290" cm="1">
        <f t="array" ref="N509">IF(Parameters!$D$55="No",IF($A509&lt;=Parameters!$F$34,Parameters!$E$34*$A509,IF($A509&lt;=Parameters!$F$35,Parameters!$E$34*Parameters!$F$34+Parameters!$E$35*($A509-Parameters!$F$34),IF($A509&lt;=Parameters!$F$36,Parameters!$E$34*Parameters!$F$34+Parameters!$E$35*(Parameters!$F$35-Parameters!$F$34)+Parameters!$E$36*($A509-Parameters!$F$35),Parameters!$E$34*Parameters!$F$34+Parameters!$E$35*(Parameters!$F$35-Parameters!$F$34)+Parameters!$E$36*(Parameters!$F$36-Parameters!$F$35)+Parameters!$E$37*($A509-Parameters!$F$36)))),_xlfn.IFS($A509&lt;=Parameters!$F$34,Parameters!$E$34*$A509,$A509&lt;=Parameters!$F$35,Parameters!$E$35*$A509,$A509&lt;=Parameters!$F$36,Parameters!$E$36*$A509,$A509&gt;Parameters!$F$36,Parameters!$E$37*$A509))</f>
        <v>69113.16</v>
      </c>
      <c r="O509" s="290">
        <f t="shared" si="242"/>
        <v>137.12928571428571</v>
      </c>
      <c r="P509" s="290" cm="1">
        <f t="array" ref="P509">IF(Parameters!$D$55="No",IF($A509&lt;=Parameters!$F$39,Parameters!$E$39*$A509,IF($A509&lt;=Parameters!$F$40,Parameters!$E$39*Parameters!$F$39+Parameters!$E$40*($A509-Parameters!$F$39),IF($A509&lt;=Parameters!$F$41,Parameters!$E$39*Parameters!$F$39+Parameters!$E$40*(Parameters!$F$40-Parameters!$F$39)+Parameters!$E$41*($A509-Parameters!$F$40),Parameters!$E$39*Parameters!$F$39+Parameters!$E$40*(Parameters!$F$40-Parameters!$F$39)+Parameters!$E$41*(Parameters!$F$41-Parameters!$F$40)+Parameters!$E$42*($A509-Parameters!$F$41)))),_xlfn.IFS($A509&lt;=Parameters!$F$39,Parameters!$E$39*$A509,$A509&lt;=Parameters!$F$40,Parameters!$E$40*$A509,$A509&lt;=Parameters!$F$41,Parameters!$E$41*$A509,$A509&gt;Parameters!$F$41,Parameters!$E$42*$A509))</f>
        <v>73772.34</v>
      </c>
      <c r="Q509" s="290">
        <f t="shared" si="243"/>
        <v>146.37369047619046</v>
      </c>
      <c r="R509" s="290" cm="1">
        <f t="array" ref="R509">IF(Parameters!$E$55="No",IF($A509&lt;=Parameters!$H$23,Parameters!$G$23*$A509,IF($A509&lt;=Parameters!$H$24,Parameters!$G$23*Parameters!$H$23+Parameters!$G$24*($A509-Parameters!$H$23),IF($A509&lt;=Parameters!$H$25,Parameters!$G$23*Parameters!$H$23+Parameters!$G$24*(Parameters!$H$24-Parameters!$H$23)+Parameters!$G$25*($A509-Parameters!$H$24),Parameters!$G$23*Parameters!$H$23+Parameters!$G$24*(Parameters!$H$24-Parameters!$H$23)+Parameters!$G$25*(Parameters!$H$25-Parameters!$H$24)+Parameters!$G$26*($A509-Parameters!$H$25)))),_xlfn.IFS($A509&lt;=Parameters!$H$23,Parameters!$G$23*$A509,$A509&lt;=Parameters!$H$24,Parameters!$G$24*$A509,$A509&lt;=Parameters!$H$25,Parameters!$G$25*$A509,$A509&gt;Parameters!$H$25,Parameters!$G$26*$A509))</f>
        <v>55245.24</v>
      </c>
      <c r="S509" s="290">
        <f t="shared" si="219"/>
        <v>109.61357142857142</v>
      </c>
      <c r="T509" s="290" cm="1">
        <f t="array" ref="T509">IF(Parameters!$E$55="No",IF($A509&lt;=Parameters!$H$28,Parameters!$G$28*$A509,IF($A509&lt;=Parameters!$H$29,Parameters!$G$28*Parameters!$H$28+Parameters!$G$29*($A509-Parameters!$H$28),IF($A509&lt;=Parameters!$H$30,Parameters!$G$28*Parameters!$H$28+Parameters!$G$29*(Parameters!$H$29-Parameters!$H$28)+Parameters!$G$30*($A509-Parameters!$H$29),Parameters!$G$28*Parameters!$H$28+Parameters!$G$29*(Parameters!$H$29-Parameters!$H$28)+Parameters!$G$30*(Parameters!$H$30-Parameters!$H$29)+Parameters!$G$31*($A509-Parameters!$H$30)))),_xlfn.IFS($A509&lt;=Parameters!$H$28,Parameters!$G$28*$A509,$A509&lt;=Parameters!$H$29,Parameters!$G$29*$A509,$A509&lt;=Parameters!$H$30,Parameters!$G$30*$A509,$A509&gt;Parameters!$H$30,Parameters!$G$31*$A509))</f>
        <v>67801.94</v>
      </c>
      <c r="U509" s="290">
        <f t="shared" si="220"/>
        <v>134.52765873015875</v>
      </c>
      <c r="V509" s="290" cm="1">
        <f t="array" ref="V509">IF(Parameters!$E$55="No",IF($A509&lt;=Parameters!$H$34,Parameters!$G$34*$A509,IF($A509&lt;=Parameters!$H$35,Parameters!$G$34*Parameters!$H$34+Parameters!$G$35*($A509-Parameters!$H$34),IF($A509&lt;=Parameters!$H$36,Parameters!$G$34*Parameters!$H$34+Parameters!$G$35*(Parameters!$H$35-Parameters!$H$34)+Parameters!$G$36*($A509-Parameters!$H$35),Parameters!$G$34*Parameters!$H$34+Parameters!$G$35*(Parameters!$H$35-Parameters!$H$34)+Parameters!$G$36*(Parameters!$H$36-Parameters!$H$35)+Parameters!$G$37*($A509-Parameters!$H$36)))),_xlfn.IFS($A509&lt;=Parameters!$H$34,Parameters!$G$34*$A509,$A509&lt;=Parameters!$H$35,Parameters!$G$35*$A509,$A509&lt;=Parameters!$H$36,Parameters!$G$36*$A509,$A509&gt;Parameters!$H$36,Parameters!$G$37*$A509))</f>
        <v>69113.16</v>
      </c>
      <c r="W509" s="290">
        <f t="shared" si="244"/>
        <v>137.12928571428571</v>
      </c>
      <c r="X509" s="290" cm="1">
        <f t="array" ref="X509">IF(Parameters!$E$55="No",IF($A509&lt;=Parameters!$H$39,Parameters!$G$39*$A509,IF($A509&lt;=Parameters!$H$40,Parameters!$G$39*Parameters!$H$39+Parameters!$G$40*($A509-Parameters!$H$39),IF($A509&lt;=Parameters!$H$41,Parameters!$G$39*Parameters!$H$39+Parameters!$G$40*(Parameters!$H$40-Parameters!$H$39)+Parameters!$G$41*($A509-Parameters!$H$40),Parameters!$G$39*Parameters!$H$39+Parameters!$G$40*(Parameters!$H$40-Parameters!$H$39)+Parameters!$G$41*(Parameters!$H$41-Parameters!$H$40)+Parameters!$G$42*($A509-Parameters!$H$41)))),_xlfn.IFS($A509&lt;=Parameters!$H$39,Parameters!$G$39*$A509,$A509&lt;=Parameters!$H$40,Parameters!$G$40*$A509,$A509&lt;=Parameters!$H$41,Parameters!$G$41*$A509,$A509&gt;Parameters!$H$41,Parameters!$G$42*$A509))</f>
        <v>73772.34</v>
      </c>
      <c r="Y509" s="290">
        <f t="shared" si="245"/>
        <v>146.37369047619046</v>
      </c>
      <c r="Z509" s="290" cm="1">
        <f t="array" ref="Z509">IF(Parameters!$F$55="No",IF($A509&lt;=Parameters!$J$23,Parameters!$I$23*$A509,IF($A509&lt;=Parameters!$J$24,Parameters!$I$23*Parameters!$J$23+Parameters!$I$24*($A509-Parameters!$J$23),IF($A509&lt;=Parameters!$J$25,Parameters!$I$23*Parameters!$J$23+Parameters!$I$24*(Parameters!$J$24-Parameters!$J$23)+Parameters!$I$25*($A509-Parameters!$J$24),Parameters!$I$23*Parameters!$J$23+Parameters!$I$24*(Parameters!$J$24-Parameters!$J$23)+Parameters!$I$25*(Parameters!$J$25-Parameters!$J$24)+Parameters!$I$26*($A509-Parameters!$J$25)))),_xlfn.IFS($A509&lt;=Parameters!$J$23,Parameters!$I$23*$A509,$A509&lt;=Parameters!$J$24,Parameters!$I$24*$A509,$A509&lt;=Parameters!$J$25,Parameters!$I$25*$A509,$A509&gt;Parameters!$J$25,Parameters!$I$26*$A509))</f>
        <v>55245.24</v>
      </c>
      <c r="AA509" s="290">
        <f t="shared" si="221"/>
        <v>109.61357142857142</v>
      </c>
      <c r="AB509" s="290" cm="1">
        <f t="array" ref="AB509">IF(Parameters!$F$55="No",IF($A509&lt;=Parameters!$J$28,Parameters!$I$28*$A509,IF($A509&lt;=Parameters!$J$29,Parameters!$I$28*Parameters!$J$28+Parameters!$I$29*($A509-Parameters!$J$28),IF($A509&lt;=Parameters!$J$30,Parameters!$I$28*Parameters!$J$28+Parameters!$I$29*(Parameters!$J$29-Parameters!$J$28)+Parameters!$I$30*($A509-Parameters!$J$29),Parameters!$I$28*Parameters!$J$28+Parameters!$I$29*(Parameters!$J$29-Parameters!$J$28)+Parameters!$I$30*(Parameters!$J$30-Parameters!$J$29)+Parameters!$I$31*($A509-Parameters!$J$30)))),_xlfn.IFS($A509&lt;=Parameters!$J$28,Parameters!$I$28*$A509,$A509&lt;=Parameters!$J$29,Parameters!$I$29*$A509,$A509&lt;=Parameters!$J$30,Parameters!$I$30*$A509,$A509&gt;Parameters!$J$30,Parameters!$I$31*$A509))</f>
        <v>67801.94</v>
      </c>
      <c r="AC509" s="290">
        <f t="shared" si="222"/>
        <v>134.52765873015875</v>
      </c>
      <c r="AD509" s="290" cm="1">
        <f t="array" ref="AD509">IF(Parameters!$F$55="No",IF($A509&lt;=Parameters!$J$34,Parameters!$I$34*$A509,IF($A509&lt;=Parameters!$J$35,Parameters!$I$34*Parameters!$J$34+Parameters!$I$35*($A509-Parameters!$J$34),IF($A509&lt;=Parameters!$J$36,Parameters!$I$34*Parameters!$J$34+Parameters!$I$35*(Parameters!$J$35-Parameters!$J$34)+Parameters!$I$36*($A509-Parameters!$J$35),Parameters!$I$34*Parameters!$J$34+Parameters!$I$35*(Parameters!$J$35-Parameters!$J$34)+Parameters!$I$36*(Parameters!$J$36-Parameters!$J$35)+Parameters!$I$37*($A509-Parameters!$J$36)))),_xlfn.IFS($A509&lt;=Parameters!$J$34,Parameters!$I$34*$A509,$A509&lt;=Parameters!$J$35,Parameters!$I$35*$A509,$A509&lt;=Parameters!$J$36,Parameters!$I$36*$A509,$A509&gt;Parameters!$J$36,Parameters!$I$37*$A509))</f>
        <v>69113.16</v>
      </c>
      <c r="AE509" s="290">
        <f t="shared" si="246"/>
        <v>137.12928571428571</v>
      </c>
      <c r="AF509" s="290" cm="1">
        <f t="array" ref="AF509">IF(Parameters!$F$55="No",IF($A509&lt;=Parameters!$J$39,Parameters!$I$39*$A509,IF($A509&lt;=Parameters!$J$40,Parameters!$I$39*Parameters!$J$39+Parameters!$I$40*($A509-Parameters!$J$39),IF($A509&lt;=Parameters!$J$41,Parameters!$I$39*Parameters!$J$39+Parameters!$I$40*(Parameters!$J$40-Parameters!$J$39)+Parameters!$I$41*($A509-Parameters!$J$40),Parameters!$I$39*Parameters!$J$39+Parameters!$I$40*(Parameters!$J$40-Parameters!$J$39)+Parameters!$I$41*(Parameters!$J$41-Parameters!$J$40)+Parameters!$I$42*($A509-Parameters!$J$41)))),_xlfn.IFS($A509&lt;=Parameters!$J$39,Parameters!$I$39*$A509,$A509&lt;=Parameters!$J$40,Parameters!$I$40*$A509,$A509&lt;=Parameters!$J$41,Parameters!$I$41*$A509,$A509&gt;Parameters!$J$41,Parameters!$I$42*$A509))</f>
        <v>73772.34</v>
      </c>
      <c r="AG509" s="290">
        <f t="shared" si="247"/>
        <v>146.37369047619046</v>
      </c>
      <c r="AI509" s="428">
        <f t="shared" si="223"/>
        <v>149.05999999999767</v>
      </c>
      <c r="AJ509" s="428">
        <f t="shared" si="224"/>
        <v>159.36000000000058</v>
      </c>
      <c r="AK509" s="428">
        <f t="shared" si="225"/>
        <v>143.54000000000815</v>
      </c>
      <c r="AL509" s="428">
        <f t="shared" si="226"/>
        <v>158.45999999999185</v>
      </c>
      <c r="AM509" s="428">
        <f t="shared" si="227"/>
        <v>149.05999999999767</v>
      </c>
      <c r="AN509" s="428">
        <f t="shared" si="228"/>
        <v>159.36000000000058</v>
      </c>
      <c r="AO509" s="428">
        <f t="shared" si="229"/>
        <v>143.54000000000815</v>
      </c>
      <c r="AP509" s="428">
        <f t="shared" si="230"/>
        <v>158.45999999999185</v>
      </c>
      <c r="AQ509" s="428">
        <f t="shared" si="231"/>
        <v>149.05999999999767</v>
      </c>
      <c r="AR509" s="428">
        <f t="shared" si="232"/>
        <v>159.36000000000058</v>
      </c>
      <c r="AS509" s="428">
        <f t="shared" si="233"/>
        <v>143.54000000000815</v>
      </c>
      <c r="AT509" s="428">
        <f t="shared" si="234"/>
        <v>158.45999999999185</v>
      </c>
      <c r="AU509" s="428">
        <f t="shared" si="235"/>
        <v>149.05999999999767</v>
      </c>
      <c r="AV509" s="428">
        <f t="shared" si="236"/>
        <v>159.36000000000058</v>
      </c>
      <c r="AW509" s="428">
        <f t="shared" si="237"/>
        <v>143.54000000000815</v>
      </c>
      <c r="AX509" s="428">
        <f t="shared" si="238"/>
        <v>158.45999999999185</v>
      </c>
    </row>
    <row r="510">
      <c r="A510" s="413">
        <v>505</v>
      </c>
      <c r="B510" s="290" cm="1">
        <f t="array" ref="B510">IF(Parameters!$C$55="No",IF($A510&lt;=Parameters!$D$23,Parameters!$C$23*$A510,IF($A510&lt;=Parameters!$D$24,Parameters!$C$23*Parameters!$D$23+Parameters!$C$24*($A510-Parameters!$D$23),IF($A510&lt;=Parameters!$D$25,Parameters!$C$23*Parameters!$D$23+Parameters!$C$24*(Parameters!$D$24-Parameters!$D$23)+Parameters!$C$25*($A510-Parameters!$D$24),Parameters!$C$23*Parameters!$D$23+Parameters!$C$24*(Parameters!$D$24-Parameters!$D$23)+Parameters!$C$25*(Parameters!$D$25-Parameters!$D$24)+Parameters!$C$26*($A510-Parameters!$D$25)))),_xlfn.IFS($A510&lt;=Parameters!$D$23,Parameters!$C$23*$A510,$A510&lt;=Parameters!$D$24,Parameters!$C$24*$A510,$A510&lt;=Parameters!$D$25,Parameters!$C$25*$A510,$A510&gt;Parameters!$D$25,Parameters!$C$26*$A510))</f>
        <v>55394.3</v>
      </c>
      <c r="C510" s="290">
        <f t="shared" si="239"/>
        <v>109.69168316831684</v>
      </c>
      <c r="D510" s="290" cm="1">
        <f t="array" ref="D510">IF(Parameters!$C$55="No",IF($A510&lt;=Parameters!$D$28,Parameters!$C$28*$A510,IF($A510&lt;=Parameters!$D$29,Parameters!$C$28*Parameters!$D$28+Parameters!$C$29*($A510-Parameters!$D$28),IF($A510&lt;=Parameters!$D$30,Parameters!$C$28*Parameters!$D$28+Parameters!$C$29*(Parameters!$D$29-Parameters!$D$28)+Parameters!$C$30*($A510-Parameters!$D$29),Parameters!$C$28*Parameters!$D$28+Parameters!$C$29*(Parameters!$D$29-Parameters!$D$28)+Parameters!$C$30*(Parameters!$D$30-Parameters!$D$29)+Parameters!$C$31*($A510-Parameters!$D$30)))),_xlfn.IFS($A510&lt;=Parameters!$D$28,Parameters!$C$28*$A510,$A510&lt;=Parameters!$D$29,Parameters!$C$29*$A510,$A510&lt;=Parameters!$D$30,Parameters!$C$30*$A510,$A510&gt;Parameters!$D$30,Parameters!$C$31*$A510))</f>
        <v>67961.3</v>
      </c>
      <c r="E510" s="290">
        <f t="shared" si="239"/>
        <v>134.57683168316834</v>
      </c>
      <c r="F510" s="290" cm="1">
        <f t="array" ref="F510">IF(Parameters!$C$55="No",IF($A510&lt;=Parameters!$D$34,Parameters!$C$34*$A510,IF($A510&lt;=Parameters!$D$35,Parameters!$C$34*Parameters!$D$34+Parameters!$C$35*($A510-Parameters!$D$34),IF($A510&lt;=Parameters!$D$36,Parameters!$C$34*Parameters!$D$34+Parameters!$C$35*(Parameters!$D$35-Parameters!$D$34)+Parameters!$C$36*($A510-Parameters!$D$35),Parameters!$C$34*Parameters!$D$34+Parameters!$C$35*(Parameters!$D$35-Parameters!$D$34)+Parameters!$C$36*(Parameters!$D$36-Parameters!$D$35)+Parameters!$C$37*($A510-Parameters!$D$36)))),_xlfn.IFS($A510&lt;=Parameters!$D$34,Parameters!$C$34*$A510,$A510&lt;=Parameters!$D$35,Parameters!$C$35*$A510,$A510&lt;=Parameters!$D$36,Parameters!$C$36*$A510,$A510&gt;Parameters!$D$36,Parameters!$C$37*$A510))</f>
        <v>69256.7</v>
      </c>
      <c r="G510" s="290">
        <f t="shared" si="240"/>
        <v>137.14198019801981</v>
      </c>
      <c r="H510" s="290" cm="1">
        <f t="array" ref="H510">IF(Parameters!$C$55="No",IF($A510&lt;=Parameters!$D$39,Parameters!$C$39*$A510,IF($A510&lt;=Parameters!$D$40,Parameters!$C$39*Parameters!$D$39+Parameters!$C$40*($A510-Parameters!$D$39),IF($A510&lt;=Parameters!$D$41,Parameters!$C$39*Parameters!$D$39+Parameters!$C$40*(Parameters!$D$40-Parameters!$D$39)+Parameters!$C$41*($A510-Parameters!$D$40),Parameters!$C$39*Parameters!$D$39+Parameters!$C$40*(Parameters!$D$40-Parameters!$D$39)+Parameters!$C$41*(Parameters!$D$41-Parameters!$D$40)+Parameters!$C$42*($A510-Parameters!$D$41)))),_xlfn.IFS($A510&lt;=Parameters!$D$39,Parameters!$C$39*$A510,$A510&lt;=Parameters!$D$40,Parameters!$C$40*$A510,$A510&lt;=Parameters!$D$41,Parameters!$C$41*$A510,$A510&gt;Parameters!$D$41,Parameters!$C$42*$A510))</f>
        <v>73930.8</v>
      </c>
      <c r="I510" s="290">
        <f t="shared" si="241"/>
        <v>146.39762376237624</v>
      </c>
      <c r="J510" s="290" cm="1">
        <f t="array" ref="J510">IF(Parameters!$D$55="No",IF($A510&lt;=Parameters!$F$23,Parameters!$E$23*$A510,IF($A510&lt;=Parameters!$F$24,Parameters!$E$23*Parameters!$F$23+Parameters!$E$24*($A510-Parameters!$F$23),IF($A510&lt;=Parameters!$F$25,Parameters!$E$23*Parameters!$F$23+Parameters!$E$24*(Parameters!$F$24-Parameters!$F$23)+Parameters!$E$25*($A510-Parameters!$F$24),Parameters!$E$23*Parameters!$F$23+Parameters!$E$24*(Parameters!$F$24-Parameters!$F$23)+Parameters!$E$25*(Parameters!$F$25-Parameters!$F$24)+Parameters!$E$26*($A510-Parameters!$F$25)))),_xlfn.IFS($A510&lt;=Parameters!$F$23,Parameters!$E$23*$A510,$A510&lt;=Parameters!$F$24,Parameters!$E$24*$A510,$A510&lt;=Parameters!$F$25,Parameters!$E$25*$A510,$A510&gt;Parameters!$F$25,Parameters!$E$26*$A510))</f>
        <v>55394.3</v>
      </c>
      <c r="K510" s="290">
        <f t="shared" si="217"/>
        <v>109.69168316831684</v>
      </c>
      <c r="L510" s="290" cm="1">
        <f t="array" ref="L510">IF(Parameters!$D$55="No",IF($A510&lt;=Parameters!$F$28,Parameters!$E$28*$A510,IF($A510&lt;=Parameters!$F$29,Parameters!$E$28*Parameters!$F$28+Parameters!$E$29*($A510-Parameters!$F$28),IF($A510&lt;=Parameters!$F$30,Parameters!$E$28*Parameters!$F$28+Parameters!$E$29*(Parameters!$F$29-Parameters!$F$28)+Parameters!$E$30*($A510-Parameters!$F$29),Parameters!$E$28*Parameters!$F$28+Parameters!$E$29*(Parameters!$F$29-Parameters!$F$28)+Parameters!$E$30*(Parameters!$F$30-Parameters!$F$29)+Parameters!$E$31*($A510-Parameters!$F$30)))),_xlfn.IFS($A510&lt;=Parameters!$F$28,Parameters!$E$28*$A510,$A510&lt;=Parameters!$F$29,Parameters!$E$29*$A510,$A510&lt;=Parameters!$F$30,Parameters!$E$30*$A510,$A510&gt;Parameters!$F$30,Parameters!$E$31*$A510))</f>
        <v>67961.3</v>
      </c>
      <c r="M510" s="290">
        <f t="shared" si="218"/>
        <v>134.57683168316834</v>
      </c>
      <c r="N510" s="290" cm="1">
        <f t="array" ref="N510">IF(Parameters!$D$55="No",IF($A510&lt;=Parameters!$F$34,Parameters!$E$34*$A510,IF($A510&lt;=Parameters!$F$35,Parameters!$E$34*Parameters!$F$34+Parameters!$E$35*($A510-Parameters!$F$34),IF($A510&lt;=Parameters!$F$36,Parameters!$E$34*Parameters!$F$34+Parameters!$E$35*(Parameters!$F$35-Parameters!$F$34)+Parameters!$E$36*($A510-Parameters!$F$35),Parameters!$E$34*Parameters!$F$34+Parameters!$E$35*(Parameters!$F$35-Parameters!$F$34)+Parameters!$E$36*(Parameters!$F$36-Parameters!$F$35)+Parameters!$E$37*($A510-Parameters!$F$36)))),_xlfn.IFS($A510&lt;=Parameters!$F$34,Parameters!$E$34*$A510,$A510&lt;=Parameters!$F$35,Parameters!$E$35*$A510,$A510&lt;=Parameters!$F$36,Parameters!$E$36*$A510,$A510&gt;Parameters!$F$36,Parameters!$E$37*$A510))</f>
        <v>69256.7</v>
      </c>
      <c r="O510" s="290">
        <f t="shared" si="242"/>
        <v>137.14198019801981</v>
      </c>
      <c r="P510" s="290" cm="1">
        <f t="array" ref="P510">IF(Parameters!$D$55="No",IF($A510&lt;=Parameters!$F$39,Parameters!$E$39*$A510,IF($A510&lt;=Parameters!$F$40,Parameters!$E$39*Parameters!$F$39+Parameters!$E$40*($A510-Parameters!$F$39),IF($A510&lt;=Parameters!$F$41,Parameters!$E$39*Parameters!$F$39+Parameters!$E$40*(Parameters!$F$40-Parameters!$F$39)+Parameters!$E$41*($A510-Parameters!$F$40),Parameters!$E$39*Parameters!$F$39+Parameters!$E$40*(Parameters!$F$40-Parameters!$F$39)+Parameters!$E$41*(Parameters!$F$41-Parameters!$F$40)+Parameters!$E$42*($A510-Parameters!$F$41)))),_xlfn.IFS($A510&lt;=Parameters!$F$39,Parameters!$E$39*$A510,$A510&lt;=Parameters!$F$40,Parameters!$E$40*$A510,$A510&lt;=Parameters!$F$41,Parameters!$E$41*$A510,$A510&gt;Parameters!$F$41,Parameters!$E$42*$A510))</f>
        <v>73930.8</v>
      </c>
      <c r="Q510" s="290">
        <f t="shared" si="243"/>
        <v>146.39762376237624</v>
      </c>
      <c r="R510" s="290" cm="1">
        <f t="array" ref="R510">IF(Parameters!$E$55="No",IF($A510&lt;=Parameters!$H$23,Parameters!$G$23*$A510,IF($A510&lt;=Parameters!$H$24,Parameters!$G$23*Parameters!$H$23+Parameters!$G$24*($A510-Parameters!$H$23),IF($A510&lt;=Parameters!$H$25,Parameters!$G$23*Parameters!$H$23+Parameters!$G$24*(Parameters!$H$24-Parameters!$H$23)+Parameters!$G$25*($A510-Parameters!$H$24),Parameters!$G$23*Parameters!$H$23+Parameters!$G$24*(Parameters!$H$24-Parameters!$H$23)+Parameters!$G$25*(Parameters!$H$25-Parameters!$H$24)+Parameters!$G$26*($A510-Parameters!$H$25)))),_xlfn.IFS($A510&lt;=Parameters!$H$23,Parameters!$G$23*$A510,$A510&lt;=Parameters!$H$24,Parameters!$G$24*$A510,$A510&lt;=Parameters!$H$25,Parameters!$G$25*$A510,$A510&gt;Parameters!$H$25,Parameters!$G$26*$A510))</f>
        <v>55394.3</v>
      </c>
      <c r="S510" s="290">
        <f t="shared" si="219"/>
        <v>109.69168316831684</v>
      </c>
      <c r="T510" s="290" cm="1">
        <f t="array" ref="T510">IF(Parameters!$E$55="No",IF($A510&lt;=Parameters!$H$28,Parameters!$G$28*$A510,IF($A510&lt;=Parameters!$H$29,Parameters!$G$28*Parameters!$H$28+Parameters!$G$29*($A510-Parameters!$H$28),IF($A510&lt;=Parameters!$H$30,Parameters!$G$28*Parameters!$H$28+Parameters!$G$29*(Parameters!$H$29-Parameters!$H$28)+Parameters!$G$30*($A510-Parameters!$H$29),Parameters!$G$28*Parameters!$H$28+Parameters!$G$29*(Parameters!$H$29-Parameters!$H$28)+Parameters!$G$30*(Parameters!$H$30-Parameters!$H$29)+Parameters!$G$31*($A510-Parameters!$H$30)))),_xlfn.IFS($A510&lt;=Parameters!$H$28,Parameters!$G$28*$A510,$A510&lt;=Parameters!$H$29,Parameters!$G$29*$A510,$A510&lt;=Parameters!$H$30,Parameters!$G$30*$A510,$A510&gt;Parameters!$H$30,Parameters!$G$31*$A510))</f>
        <v>67961.3</v>
      </c>
      <c r="U510" s="290">
        <f t="shared" si="220"/>
        <v>134.57683168316834</v>
      </c>
      <c r="V510" s="290" cm="1">
        <f t="array" ref="V510">IF(Parameters!$E$55="No",IF($A510&lt;=Parameters!$H$34,Parameters!$G$34*$A510,IF($A510&lt;=Parameters!$H$35,Parameters!$G$34*Parameters!$H$34+Parameters!$G$35*($A510-Parameters!$H$34),IF($A510&lt;=Parameters!$H$36,Parameters!$G$34*Parameters!$H$34+Parameters!$G$35*(Parameters!$H$35-Parameters!$H$34)+Parameters!$G$36*($A510-Parameters!$H$35),Parameters!$G$34*Parameters!$H$34+Parameters!$G$35*(Parameters!$H$35-Parameters!$H$34)+Parameters!$G$36*(Parameters!$H$36-Parameters!$H$35)+Parameters!$G$37*($A510-Parameters!$H$36)))),_xlfn.IFS($A510&lt;=Parameters!$H$34,Parameters!$G$34*$A510,$A510&lt;=Parameters!$H$35,Parameters!$G$35*$A510,$A510&lt;=Parameters!$H$36,Parameters!$G$36*$A510,$A510&gt;Parameters!$H$36,Parameters!$G$37*$A510))</f>
        <v>69256.7</v>
      </c>
      <c r="W510" s="290">
        <f t="shared" si="244"/>
        <v>137.14198019801981</v>
      </c>
      <c r="X510" s="290" cm="1">
        <f t="array" ref="X510">IF(Parameters!$E$55="No",IF($A510&lt;=Parameters!$H$39,Parameters!$G$39*$A510,IF($A510&lt;=Parameters!$H$40,Parameters!$G$39*Parameters!$H$39+Parameters!$G$40*($A510-Parameters!$H$39),IF($A510&lt;=Parameters!$H$41,Parameters!$G$39*Parameters!$H$39+Parameters!$G$40*(Parameters!$H$40-Parameters!$H$39)+Parameters!$G$41*($A510-Parameters!$H$40),Parameters!$G$39*Parameters!$H$39+Parameters!$G$40*(Parameters!$H$40-Parameters!$H$39)+Parameters!$G$41*(Parameters!$H$41-Parameters!$H$40)+Parameters!$G$42*($A510-Parameters!$H$41)))),_xlfn.IFS($A510&lt;=Parameters!$H$39,Parameters!$G$39*$A510,$A510&lt;=Parameters!$H$40,Parameters!$G$40*$A510,$A510&lt;=Parameters!$H$41,Parameters!$G$41*$A510,$A510&gt;Parameters!$H$41,Parameters!$G$42*$A510))</f>
        <v>73930.8</v>
      </c>
      <c r="Y510" s="290">
        <f t="shared" si="245"/>
        <v>146.39762376237624</v>
      </c>
      <c r="Z510" s="290" cm="1">
        <f t="array" ref="Z510">IF(Parameters!$F$55="No",IF($A510&lt;=Parameters!$J$23,Parameters!$I$23*$A510,IF($A510&lt;=Parameters!$J$24,Parameters!$I$23*Parameters!$J$23+Parameters!$I$24*($A510-Parameters!$J$23),IF($A510&lt;=Parameters!$J$25,Parameters!$I$23*Parameters!$J$23+Parameters!$I$24*(Parameters!$J$24-Parameters!$J$23)+Parameters!$I$25*($A510-Parameters!$J$24),Parameters!$I$23*Parameters!$J$23+Parameters!$I$24*(Parameters!$J$24-Parameters!$J$23)+Parameters!$I$25*(Parameters!$J$25-Parameters!$J$24)+Parameters!$I$26*($A510-Parameters!$J$25)))),_xlfn.IFS($A510&lt;=Parameters!$J$23,Parameters!$I$23*$A510,$A510&lt;=Parameters!$J$24,Parameters!$I$24*$A510,$A510&lt;=Parameters!$J$25,Parameters!$I$25*$A510,$A510&gt;Parameters!$J$25,Parameters!$I$26*$A510))</f>
        <v>55394.3</v>
      </c>
      <c r="AA510" s="290">
        <f t="shared" si="221"/>
        <v>109.69168316831684</v>
      </c>
      <c r="AB510" s="290" cm="1">
        <f t="array" ref="AB510">IF(Parameters!$F$55="No",IF($A510&lt;=Parameters!$J$28,Parameters!$I$28*$A510,IF($A510&lt;=Parameters!$J$29,Parameters!$I$28*Parameters!$J$28+Parameters!$I$29*($A510-Parameters!$J$28),IF($A510&lt;=Parameters!$J$30,Parameters!$I$28*Parameters!$J$28+Parameters!$I$29*(Parameters!$J$29-Parameters!$J$28)+Parameters!$I$30*($A510-Parameters!$J$29),Parameters!$I$28*Parameters!$J$28+Parameters!$I$29*(Parameters!$J$29-Parameters!$J$28)+Parameters!$I$30*(Parameters!$J$30-Parameters!$J$29)+Parameters!$I$31*($A510-Parameters!$J$30)))),_xlfn.IFS($A510&lt;=Parameters!$J$28,Parameters!$I$28*$A510,$A510&lt;=Parameters!$J$29,Parameters!$I$29*$A510,$A510&lt;=Parameters!$J$30,Parameters!$I$30*$A510,$A510&gt;Parameters!$J$30,Parameters!$I$31*$A510))</f>
        <v>67961.3</v>
      </c>
      <c r="AC510" s="290">
        <f t="shared" si="222"/>
        <v>134.57683168316834</v>
      </c>
      <c r="AD510" s="290" cm="1">
        <f t="array" ref="AD510">IF(Parameters!$F$55="No",IF($A510&lt;=Parameters!$J$34,Parameters!$I$34*$A510,IF($A510&lt;=Parameters!$J$35,Parameters!$I$34*Parameters!$J$34+Parameters!$I$35*($A510-Parameters!$J$34),IF($A510&lt;=Parameters!$J$36,Parameters!$I$34*Parameters!$J$34+Parameters!$I$35*(Parameters!$J$35-Parameters!$J$34)+Parameters!$I$36*($A510-Parameters!$J$35),Parameters!$I$34*Parameters!$J$34+Parameters!$I$35*(Parameters!$J$35-Parameters!$J$34)+Parameters!$I$36*(Parameters!$J$36-Parameters!$J$35)+Parameters!$I$37*($A510-Parameters!$J$36)))),_xlfn.IFS($A510&lt;=Parameters!$J$34,Parameters!$I$34*$A510,$A510&lt;=Parameters!$J$35,Parameters!$I$35*$A510,$A510&lt;=Parameters!$J$36,Parameters!$I$36*$A510,$A510&gt;Parameters!$J$36,Parameters!$I$37*$A510))</f>
        <v>69256.7</v>
      </c>
      <c r="AE510" s="290">
        <f t="shared" si="246"/>
        <v>137.14198019801981</v>
      </c>
      <c r="AF510" s="290" cm="1">
        <f t="array" ref="AF510">IF(Parameters!$F$55="No",IF($A510&lt;=Parameters!$J$39,Parameters!$I$39*$A510,IF($A510&lt;=Parameters!$J$40,Parameters!$I$39*Parameters!$J$39+Parameters!$I$40*($A510-Parameters!$J$39),IF($A510&lt;=Parameters!$J$41,Parameters!$I$39*Parameters!$J$39+Parameters!$I$40*(Parameters!$J$40-Parameters!$J$39)+Parameters!$I$41*($A510-Parameters!$J$40),Parameters!$I$39*Parameters!$J$39+Parameters!$I$40*(Parameters!$J$40-Parameters!$J$39)+Parameters!$I$41*(Parameters!$J$41-Parameters!$J$40)+Parameters!$I$42*($A510-Parameters!$J$41)))),_xlfn.IFS($A510&lt;=Parameters!$J$39,Parameters!$I$39*$A510,$A510&lt;=Parameters!$J$40,Parameters!$I$40*$A510,$A510&lt;=Parameters!$J$41,Parameters!$I$41*$A510,$A510&gt;Parameters!$J$41,Parameters!$I$42*$A510))</f>
        <v>73930.8</v>
      </c>
      <c r="AG510" s="290">
        <f t="shared" si="247"/>
        <v>146.39762376237624</v>
      </c>
      <c r="AI510" s="428">
        <f t="shared" si="223"/>
        <v>149.06000000000495</v>
      </c>
      <c r="AJ510" s="428">
        <f t="shared" si="224"/>
        <v>159.36000000000058</v>
      </c>
      <c r="AK510" s="428">
        <f t="shared" si="225"/>
        <v>143.5399999999936</v>
      </c>
      <c r="AL510" s="428">
        <f t="shared" si="226"/>
        <v>158.4600000000064</v>
      </c>
      <c r="AM510" s="428">
        <f t="shared" si="227"/>
        <v>149.06000000000495</v>
      </c>
      <c r="AN510" s="428">
        <f t="shared" si="228"/>
        <v>159.36000000000058</v>
      </c>
      <c r="AO510" s="428">
        <f t="shared" si="229"/>
        <v>143.5399999999936</v>
      </c>
      <c r="AP510" s="428">
        <f t="shared" si="230"/>
        <v>158.4600000000064</v>
      </c>
      <c r="AQ510" s="428">
        <f t="shared" si="231"/>
        <v>149.06000000000495</v>
      </c>
      <c r="AR510" s="428">
        <f t="shared" si="232"/>
        <v>159.36000000000058</v>
      </c>
      <c r="AS510" s="428">
        <f t="shared" si="233"/>
        <v>143.5399999999936</v>
      </c>
      <c r="AT510" s="428">
        <f t="shared" si="234"/>
        <v>158.4600000000064</v>
      </c>
      <c r="AU510" s="428">
        <f t="shared" si="235"/>
        <v>149.06000000000495</v>
      </c>
      <c r="AV510" s="428">
        <f t="shared" si="236"/>
        <v>159.36000000000058</v>
      </c>
      <c r="AW510" s="428">
        <f t="shared" si="237"/>
        <v>143.5399999999936</v>
      </c>
      <c r="AX510" s="428">
        <f t="shared" si="238"/>
        <v>158.4600000000064</v>
      </c>
    </row>
    <row r="511">
      <c r="A511" s="413">
        <v>506</v>
      </c>
      <c r="B511" s="290" cm="1">
        <f t="array" ref="B511">IF(Parameters!$C$55="No",IF($A511&lt;=Parameters!$D$23,Parameters!$C$23*$A511,IF($A511&lt;=Parameters!$D$24,Parameters!$C$23*Parameters!$D$23+Parameters!$C$24*($A511-Parameters!$D$23),IF($A511&lt;=Parameters!$D$25,Parameters!$C$23*Parameters!$D$23+Parameters!$C$24*(Parameters!$D$24-Parameters!$D$23)+Parameters!$C$25*($A511-Parameters!$D$24),Parameters!$C$23*Parameters!$D$23+Parameters!$C$24*(Parameters!$D$24-Parameters!$D$23)+Parameters!$C$25*(Parameters!$D$25-Parameters!$D$24)+Parameters!$C$26*($A511-Parameters!$D$25)))),_xlfn.IFS($A511&lt;=Parameters!$D$23,Parameters!$C$23*$A511,$A511&lt;=Parameters!$D$24,Parameters!$C$24*$A511,$A511&lt;=Parameters!$D$25,Parameters!$C$25*$A511,$A511&gt;Parameters!$D$25,Parameters!$C$26*$A511))</f>
        <v>55543.360000000001</v>
      </c>
      <c r="C511" s="290">
        <f t="shared" si="239"/>
        <v>109.76948616600791</v>
      </c>
      <c r="D511" s="290" cm="1">
        <f t="array" ref="D511">IF(Parameters!$C$55="No",IF($A511&lt;=Parameters!$D$28,Parameters!$C$28*$A511,IF($A511&lt;=Parameters!$D$29,Parameters!$C$28*Parameters!$D$28+Parameters!$C$29*($A511-Parameters!$D$28),IF($A511&lt;=Parameters!$D$30,Parameters!$C$28*Parameters!$D$28+Parameters!$C$29*(Parameters!$D$29-Parameters!$D$28)+Parameters!$C$30*($A511-Parameters!$D$29),Parameters!$C$28*Parameters!$D$28+Parameters!$C$29*(Parameters!$D$29-Parameters!$D$28)+Parameters!$C$30*(Parameters!$D$30-Parameters!$D$29)+Parameters!$C$31*($A511-Parameters!$D$30)))),_xlfn.IFS($A511&lt;=Parameters!$D$28,Parameters!$C$28*$A511,$A511&lt;=Parameters!$D$29,Parameters!$C$29*$A511,$A511&lt;=Parameters!$D$30,Parameters!$C$30*$A511,$A511&gt;Parameters!$D$30,Parameters!$C$31*$A511))</f>
        <v>68120.66</v>
      </c>
      <c r="E511" s="290">
        <f t="shared" si="239"/>
        <v>134.62581027667986</v>
      </c>
      <c r="F511" s="290" cm="1">
        <f t="array" ref="F511">IF(Parameters!$C$55="No",IF($A511&lt;=Parameters!$D$34,Parameters!$C$34*$A511,IF($A511&lt;=Parameters!$D$35,Parameters!$C$34*Parameters!$D$34+Parameters!$C$35*($A511-Parameters!$D$34),IF($A511&lt;=Parameters!$D$36,Parameters!$C$34*Parameters!$D$34+Parameters!$C$35*(Parameters!$D$35-Parameters!$D$34)+Parameters!$C$36*($A511-Parameters!$D$35),Parameters!$C$34*Parameters!$D$34+Parameters!$C$35*(Parameters!$D$35-Parameters!$D$34)+Parameters!$C$36*(Parameters!$D$36-Parameters!$D$35)+Parameters!$C$37*($A511-Parameters!$D$36)))),_xlfn.IFS($A511&lt;=Parameters!$D$34,Parameters!$C$34*$A511,$A511&lt;=Parameters!$D$35,Parameters!$C$35*$A511,$A511&lt;=Parameters!$D$36,Parameters!$C$36*$A511,$A511&gt;Parameters!$D$36,Parameters!$C$37*$A511))</f>
        <v>69400.239999999991</v>
      </c>
      <c r="G511" s="290">
        <f t="shared" si="240"/>
        <v>137.15462450592884</v>
      </c>
      <c r="H511" s="290" cm="1">
        <f t="array" ref="H511">IF(Parameters!$C$55="No",IF($A511&lt;=Parameters!$D$39,Parameters!$C$39*$A511,IF($A511&lt;=Parameters!$D$40,Parameters!$C$39*Parameters!$D$39+Parameters!$C$40*($A511-Parameters!$D$39),IF($A511&lt;=Parameters!$D$41,Parameters!$C$39*Parameters!$D$39+Parameters!$C$40*(Parameters!$D$40-Parameters!$D$39)+Parameters!$C$41*($A511-Parameters!$D$40),Parameters!$C$39*Parameters!$D$39+Parameters!$C$40*(Parameters!$D$40-Parameters!$D$39)+Parameters!$C$41*(Parameters!$D$41-Parameters!$D$40)+Parameters!$C$42*($A511-Parameters!$D$41)))),_xlfn.IFS($A511&lt;=Parameters!$D$39,Parameters!$C$39*$A511,$A511&lt;=Parameters!$D$40,Parameters!$C$40*$A511,$A511&lt;=Parameters!$D$41,Parameters!$C$41*$A511,$A511&gt;Parameters!$D$41,Parameters!$C$42*$A511))</f>
        <v>74089.260000000009</v>
      </c>
      <c r="I511" s="290">
        <f t="shared" si="241"/>
        <v>146.42146245059291</v>
      </c>
      <c r="J511" s="290" cm="1">
        <f t="array" ref="J511">IF(Parameters!$D$55="No",IF($A511&lt;=Parameters!$F$23,Parameters!$E$23*$A511,IF($A511&lt;=Parameters!$F$24,Parameters!$E$23*Parameters!$F$23+Parameters!$E$24*($A511-Parameters!$F$23),IF($A511&lt;=Parameters!$F$25,Parameters!$E$23*Parameters!$F$23+Parameters!$E$24*(Parameters!$F$24-Parameters!$F$23)+Parameters!$E$25*($A511-Parameters!$F$24),Parameters!$E$23*Parameters!$F$23+Parameters!$E$24*(Parameters!$F$24-Parameters!$F$23)+Parameters!$E$25*(Parameters!$F$25-Parameters!$F$24)+Parameters!$E$26*($A511-Parameters!$F$25)))),_xlfn.IFS($A511&lt;=Parameters!$F$23,Parameters!$E$23*$A511,$A511&lt;=Parameters!$F$24,Parameters!$E$24*$A511,$A511&lt;=Parameters!$F$25,Parameters!$E$25*$A511,$A511&gt;Parameters!$F$25,Parameters!$E$26*$A511))</f>
        <v>55543.360000000001</v>
      </c>
      <c r="K511" s="290">
        <f t="shared" si="217"/>
        <v>109.76948616600791</v>
      </c>
      <c r="L511" s="290" cm="1">
        <f t="array" ref="L511">IF(Parameters!$D$55="No",IF($A511&lt;=Parameters!$F$28,Parameters!$E$28*$A511,IF($A511&lt;=Parameters!$F$29,Parameters!$E$28*Parameters!$F$28+Parameters!$E$29*($A511-Parameters!$F$28),IF($A511&lt;=Parameters!$F$30,Parameters!$E$28*Parameters!$F$28+Parameters!$E$29*(Parameters!$F$29-Parameters!$F$28)+Parameters!$E$30*($A511-Parameters!$F$29),Parameters!$E$28*Parameters!$F$28+Parameters!$E$29*(Parameters!$F$29-Parameters!$F$28)+Parameters!$E$30*(Parameters!$F$30-Parameters!$F$29)+Parameters!$E$31*($A511-Parameters!$F$30)))),_xlfn.IFS($A511&lt;=Parameters!$F$28,Parameters!$E$28*$A511,$A511&lt;=Parameters!$F$29,Parameters!$E$29*$A511,$A511&lt;=Parameters!$F$30,Parameters!$E$30*$A511,$A511&gt;Parameters!$F$30,Parameters!$E$31*$A511))</f>
        <v>68120.66</v>
      </c>
      <c r="M511" s="290">
        <f t="shared" si="218"/>
        <v>134.62581027667986</v>
      </c>
      <c r="N511" s="290" cm="1">
        <f t="array" ref="N511">IF(Parameters!$D$55="No",IF($A511&lt;=Parameters!$F$34,Parameters!$E$34*$A511,IF($A511&lt;=Parameters!$F$35,Parameters!$E$34*Parameters!$F$34+Parameters!$E$35*($A511-Parameters!$F$34),IF($A511&lt;=Parameters!$F$36,Parameters!$E$34*Parameters!$F$34+Parameters!$E$35*(Parameters!$F$35-Parameters!$F$34)+Parameters!$E$36*($A511-Parameters!$F$35),Parameters!$E$34*Parameters!$F$34+Parameters!$E$35*(Parameters!$F$35-Parameters!$F$34)+Parameters!$E$36*(Parameters!$F$36-Parameters!$F$35)+Parameters!$E$37*($A511-Parameters!$F$36)))),_xlfn.IFS($A511&lt;=Parameters!$F$34,Parameters!$E$34*$A511,$A511&lt;=Parameters!$F$35,Parameters!$E$35*$A511,$A511&lt;=Parameters!$F$36,Parameters!$E$36*$A511,$A511&gt;Parameters!$F$36,Parameters!$E$37*$A511))</f>
        <v>69400.239999999991</v>
      </c>
      <c r="O511" s="290">
        <f t="shared" si="242"/>
        <v>137.15462450592884</v>
      </c>
      <c r="P511" s="290" cm="1">
        <f t="array" ref="P511">IF(Parameters!$D$55="No",IF($A511&lt;=Parameters!$F$39,Parameters!$E$39*$A511,IF($A511&lt;=Parameters!$F$40,Parameters!$E$39*Parameters!$F$39+Parameters!$E$40*($A511-Parameters!$F$39),IF($A511&lt;=Parameters!$F$41,Parameters!$E$39*Parameters!$F$39+Parameters!$E$40*(Parameters!$F$40-Parameters!$F$39)+Parameters!$E$41*($A511-Parameters!$F$40),Parameters!$E$39*Parameters!$F$39+Parameters!$E$40*(Parameters!$F$40-Parameters!$F$39)+Parameters!$E$41*(Parameters!$F$41-Parameters!$F$40)+Parameters!$E$42*($A511-Parameters!$F$41)))),_xlfn.IFS($A511&lt;=Parameters!$F$39,Parameters!$E$39*$A511,$A511&lt;=Parameters!$F$40,Parameters!$E$40*$A511,$A511&lt;=Parameters!$F$41,Parameters!$E$41*$A511,$A511&gt;Parameters!$F$41,Parameters!$E$42*$A511))</f>
        <v>74089.260000000009</v>
      </c>
      <c r="Q511" s="290">
        <f t="shared" si="243"/>
        <v>146.42146245059291</v>
      </c>
      <c r="R511" s="290" cm="1">
        <f t="array" ref="R511">IF(Parameters!$E$55="No",IF($A511&lt;=Parameters!$H$23,Parameters!$G$23*$A511,IF($A511&lt;=Parameters!$H$24,Parameters!$G$23*Parameters!$H$23+Parameters!$G$24*($A511-Parameters!$H$23),IF($A511&lt;=Parameters!$H$25,Parameters!$G$23*Parameters!$H$23+Parameters!$G$24*(Parameters!$H$24-Parameters!$H$23)+Parameters!$G$25*($A511-Parameters!$H$24),Parameters!$G$23*Parameters!$H$23+Parameters!$G$24*(Parameters!$H$24-Parameters!$H$23)+Parameters!$G$25*(Parameters!$H$25-Parameters!$H$24)+Parameters!$G$26*($A511-Parameters!$H$25)))),_xlfn.IFS($A511&lt;=Parameters!$H$23,Parameters!$G$23*$A511,$A511&lt;=Parameters!$H$24,Parameters!$G$24*$A511,$A511&lt;=Parameters!$H$25,Parameters!$G$25*$A511,$A511&gt;Parameters!$H$25,Parameters!$G$26*$A511))</f>
        <v>55543.360000000001</v>
      </c>
      <c r="S511" s="290">
        <f t="shared" si="219"/>
        <v>109.76948616600791</v>
      </c>
      <c r="T511" s="290" cm="1">
        <f t="array" ref="T511">IF(Parameters!$E$55="No",IF($A511&lt;=Parameters!$H$28,Parameters!$G$28*$A511,IF($A511&lt;=Parameters!$H$29,Parameters!$G$28*Parameters!$H$28+Parameters!$G$29*($A511-Parameters!$H$28),IF($A511&lt;=Parameters!$H$30,Parameters!$G$28*Parameters!$H$28+Parameters!$G$29*(Parameters!$H$29-Parameters!$H$28)+Parameters!$G$30*($A511-Parameters!$H$29),Parameters!$G$28*Parameters!$H$28+Parameters!$G$29*(Parameters!$H$29-Parameters!$H$28)+Parameters!$G$30*(Parameters!$H$30-Parameters!$H$29)+Parameters!$G$31*($A511-Parameters!$H$30)))),_xlfn.IFS($A511&lt;=Parameters!$H$28,Parameters!$G$28*$A511,$A511&lt;=Parameters!$H$29,Parameters!$G$29*$A511,$A511&lt;=Parameters!$H$30,Parameters!$G$30*$A511,$A511&gt;Parameters!$H$30,Parameters!$G$31*$A511))</f>
        <v>68120.66</v>
      </c>
      <c r="U511" s="290">
        <f t="shared" si="220"/>
        <v>134.62581027667986</v>
      </c>
      <c r="V511" s="290" cm="1">
        <f t="array" ref="V511">IF(Parameters!$E$55="No",IF($A511&lt;=Parameters!$H$34,Parameters!$G$34*$A511,IF($A511&lt;=Parameters!$H$35,Parameters!$G$34*Parameters!$H$34+Parameters!$G$35*($A511-Parameters!$H$34),IF($A511&lt;=Parameters!$H$36,Parameters!$G$34*Parameters!$H$34+Parameters!$G$35*(Parameters!$H$35-Parameters!$H$34)+Parameters!$G$36*($A511-Parameters!$H$35),Parameters!$G$34*Parameters!$H$34+Parameters!$G$35*(Parameters!$H$35-Parameters!$H$34)+Parameters!$G$36*(Parameters!$H$36-Parameters!$H$35)+Parameters!$G$37*($A511-Parameters!$H$36)))),_xlfn.IFS($A511&lt;=Parameters!$H$34,Parameters!$G$34*$A511,$A511&lt;=Parameters!$H$35,Parameters!$G$35*$A511,$A511&lt;=Parameters!$H$36,Parameters!$G$36*$A511,$A511&gt;Parameters!$H$36,Parameters!$G$37*$A511))</f>
        <v>69400.239999999991</v>
      </c>
      <c r="W511" s="290">
        <f t="shared" si="244"/>
        <v>137.15462450592884</v>
      </c>
      <c r="X511" s="290" cm="1">
        <f t="array" ref="X511">IF(Parameters!$E$55="No",IF($A511&lt;=Parameters!$H$39,Parameters!$G$39*$A511,IF($A511&lt;=Parameters!$H$40,Parameters!$G$39*Parameters!$H$39+Parameters!$G$40*($A511-Parameters!$H$39),IF($A511&lt;=Parameters!$H$41,Parameters!$G$39*Parameters!$H$39+Parameters!$G$40*(Parameters!$H$40-Parameters!$H$39)+Parameters!$G$41*($A511-Parameters!$H$40),Parameters!$G$39*Parameters!$H$39+Parameters!$G$40*(Parameters!$H$40-Parameters!$H$39)+Parameters!$G$41*(Parameters!$H$41-Parameters!$H$40)+Parameters!$G$42*($A511-Parameters!$H$41)))),_xlfn.IFS($A511&lt;=Parameters!$H$39,Parameters!$G$39*$A511,$A511&lt;=Parameters!$H$40,Parameters!$G$40*$A511,$A511&lt;=Parameters!$H$41,Parameters!$G$41*$A511,$A511&gt;Parameters!$H$41,Parameters!$G$42*$A511))</f>
        <v>74089.260000000009</v>
      </c>
      <c r="Y511" s="290">
        <f t="shared" si="245"/>
        <v>146.42146245059291</v>
      </c>
      <c r="Z511" s="290" cm="1">
        <f t="array" ref="Z511">IF(Parameters!$F$55="No",IF($A511&lt;=Parameters!$J$23,Parameters!$I$23*$A511,IF($A511&lt;=Parameters!$J$24,Parameters!$I$23*Parameters!$J$23+Parameters!$I$24*($A511-Parameters!$J$23),IF($A511&lt;=Parameters!$J$25,Parameters!$I$23*Parameters!$J$23+Parameters!$I$24*(Parameters!$J$24-Parameters!$J$23)+Parameters!$I$25*($A511-Parameters!$J$24),Parameters!$I$23*Parameters!$J$23+Parameters!$I$24*(Parameters!$J$24-Parameters!$J$23)+Parameters!$I$25*(Parameters!$J$25-Parameters!$J$24)+Parameters!$I$26*($A511-Parameters!$J$25)))),_xlfn.IFS($A511&lt;=Parameters!$J$23,Parameters!$I$23*$A511,$A511&lt;=Parameters!$J$24,Parameters!$I$24*$A511,$A511&lt;=Parameters!$J$25,Parameters!$I$25*$A511,$A511&gt;Parameters!$J$25,Parameters!$I$26*$A511))</f>
        <v>55543.360000000001</v>
      </c>
      <c r="AA511" s="290">
        <f t="shared" si="221"/>
        <v>109.76948616600791</v>
      </c>
      <c r="AB511" s="290" cm="1">
        <f t="array" ref="AB511">IF(Parameters!$F$55="No",IF($A511&lt;=Parameters!$J$28,Parameters!$I$28*$A511,IF($A511&lt;=Parameters!$J$29,Parameters!$I$28*Parameters!$J$28+Parameters!$I$29*($A511-Parameters!$J$28),IF($A511&lt;=Parameters!$J$30,Parameters!$I$28*Parameters!$J$28+Parameters!$I$29*(Parameters!$J$29-Parameters!$J$28)+Parameters!$I$30*($A511-Parameters!$J$29),Parameters!$I$28*Parameters!$J$28+Parameters!$I$29*(Parameters!$J$29-Parameters!$J$28)+Parameters!$I$30*(Parameters!$J$30-Parameters!$J$29)+Parameters!$I$31*($A511-Parameters!$J$30)))),_xlfn.IFS($A511&lt;=Parameters!$J$28,Parameters!$I$28*$A511,$A511&lt;=Parameters!$J$29,Parameters!$I$29*$A511,$A511&lt;=Parameters!$J$30,Parameters!$I$30*$A511,$A511&gt;Parameters!$J$30,Parameters!$I$31*$A511))</f>
        <v>68120.66</v>
      </c>
      <c r="AC511" s="290">
        <f t="shared" si="222"/>
        <v>134.62581027667986</v>
      </c>
      <c r="AD511" s="290" cm="1">
        <f t="array" ref="AD511">IF(Parameters!$F$55="No",IF($A511&lt;=Parameters!$J$34,Parameters!$I$34*$A511,IF($A511&lt;=Parameters!$J$35,Parameters!$I$34*Parameters!$J$34+Parameters!$I$35*($A511-Parameters!$J$34),IF($A511&lt;=Parameters!$J$36,Parameters!$I$34*Parameters!$J$34+Parameters!$I$35*(Parameters!$J$35-Parameters!$J$34)+Parameters!$I$36*($A511-Parameters!$J$35),Parameters!$I$34*Parameters!$J$34+Parameters!$I$35*(Parameters!$J$35-Parameters!$J$34)+Parameters!$I$36*(Parameters!$J$36-Parameters!$J$35)+Parameters!$I$37*($A511-Parameters!$J$36)))),_xlfn.IFS($A511&lt;=Parameters!$J$34,Parameters!$I$34*$A511,$A511&lt;=Parameters!$J$35,Parameters!$I$35*$A511,$A511&lt;=Parameters!$J$36,Parameters!$I$36*$A511,$A511&gt;Parameters!$J$36,Parameters!$I$37*$A511))</f>
        <v>69400.239999999991</v>
      </c>
      <c r="AE511" s="290">
        <f t="shared" si="246"/>
        <v>137.15462450592884</v>
      </c>
      <c r="AF511" s="290" cm="1">
        <f t="array" ref="AF511">IF(Parameters!$F$55="No",IF($A511&lt;=Parameters!$J$39,Parameters!$I$39*$A511,IF($A511&lt;=Parameters!$J$40,Parameters!$I$39*Parameters!$J$39+Parameters!$I$40*($A511-Parameters!$J$39),IF($A511&lt;=Parameters!$J$41,Parameters!$I$39*Parameters!$J$39+Parameters!$I$40*(Parameters!$J$40-Parameters!$J$39)+Parameters!$I$41*($A511-Parameters!$J$40),Parameters!$I$39*Parameters!$J$39+Parameters!$I$40*(Parameters!$J$40-Parameters!$J$39)+Parameters!$I$41*(Parameters!$J$41-Parameters!$J$40)+Parameters!$I$42*($A511-Parameters!$J$41)))),_xlfn.IFS($A511&lt;=Parameters!$J$39,Parameters!$I$39*$A511,$A511&lt;=Parameters!$J$40,Parameters!$I$40*$A511,$A511&lt;=Parameters!$J$41,Parameters!$I$41*$A511,$A511&gt;Parameters!$J$41,Parameters!$I$42*$A511))</f>
        <v>74089.260000000009</v>
      </c>
      <c r="AG511" s="290">
        <f t="shared" si="247"/>
        <v>146.42146245059291</v>
      </c>
      <c r="AI511" s="428">
        <f t="shared" si="223"/>
        <v>149.05999999999767</v>
      </c>
      <c r="AJ511" s="428">
        <f t="shared" si="224"/>
        <v>159.36000000000058</v>
      </c>
      <c r="AK511" s="428">
        <f t="shared" si="225"/>
        <v>143.5399999999936</v>
      </c>
      <c r="AL511" s="428">
        <f t="shared" si="226"/>
        <v>158.4600000000064</v>
      </c>
      <c r="AM511" s="428">
        <f t="shared" si="227"/>
        <v>149.05999999999767</v>
      </c>
      <c r="AN511" s="428">
        <f t="shared" si="228"/>
        <v>159.36000000000058</v>
      </c>
      <c r="AO511" s="428">
        <f t="shared" si="229"/>
        <v>143.5399999999936</v>
      </c>
      <c r="AP511" s="428">
        <f t="shared" si="230"/>
        <v>158.4600000000064</v>
      </c>
      <c r="AQ511" s="428">
        <f t="shared" si="231"/>
        <v>149.05999999999767</v>
      </c>
      <c r="AR511" s="428">
        <f t="shared" si="232"/>
        <v>159.36000000000058</v>
      </c>
      <c r="AS511" s="428">
        <f t="shared" si="233"/>
        <v>143.5399999999936</v>
      </c>
      <c r="AT511" s="428">
        <f t="shared" si="234"/>
        <v>158.4600000000064</v>
      </c>
      <c r="AU511" s="428">
        <f t="shared" si="235"/>
        <v>149.05999999999767</v>
      </c>
      <c r="AV511" s="428">
        <f t="shared" si="236"/>
        <v>159.36000000000058</v>
      </c>
      <c r="AW511" s="428">
        <f t="shared" si="237"/>
        <v>143.5399999999936</v>
      </c>
      <c r="AX511" s="428">
        <f t="shared" si="238"/>
        <v>158.4600000000064</v>
      </c>
    </row>
    <row r="512">
      <c r="A512" s="413">
        <v>507</v>
      </c>
      <c r="B512" s="290" cm="1">
        <f t="array" ref="B512">IF(Parameters!$C$55="No",IF($A512&lt;=Parameters!$D$23,Parameters!$C$23*$A512,IF($A512&lt;=Parameters!$D$24,Parameters!$C$23*Parameters!$D$23+Parameters!$C$24*($A512-Parameters!$D$23),IF($A512&lt;=Parameters!$D$25,Parameters!$C$23*Parameters!$D$23+Parameters!$C$24*(Parameters!$D$24-Parameters!$D$23)+Parameters!$C$25*($A512-Parameters!$D$24),Parameters!$C$23*Parameters!$D$23+Parameters!$C$24*(Parameters!$D$24-Parameters!$D$23)+Parameters!$C$25*(Parameters!$D$25-Parameters!$D$24)+Parameters!$C$26*($A512-Parameters!$D$25)))),_xlfn.IFS($A512&lt;=Parameters!$D$23,Parameters!$C$23*$A512,$A512&lt;=Parameters!$D$24,Parameters!$C$24*$A512,$A512&lt;=Parameters!$D$25,Parameters!$C$25*$A512,$A512&gt;Parameters!$D$25,Parameters!$C$26*$A512))</f>
        <v>55692.42</v>
      </c>
      <c r="C512" s="290">
        <f t="shared" si="239"/>
        <v>109.8469822485207</v>
      </c>
      <c r="D512" s="290" cm="1">
        <f t="array" ref="D512">IF(Parameters!$C$55="No",IF($A512&lt;=Parameters!$D$28,Parameters!$C$28*$A512,IF($A512&lt;=Parameters!$D$29,Parameters!$C$28*Parameters!$D$28+Parameters!$C$29*($A512-Parameters!$D$28),IF($A512&lt;=Parameters!$D$30,Parameters!$C$28*Parameters!$D$28+Parameters!$C$29*(Parameters!$D$29-Parameters!$D$28)+Parameters!$C$30*($A512-Parameters!$D$29),Parameters!$C$28*Parameters!$D$28+Parameters!$C$29*(Parameters!$D$29-Parameters!$D$28)+Parameters!$C$30*(Parameters!$D$30-Parameters!$D$29)+Parameters!$C$31*($A512-Parameters!$D$30)))),_xlfn.IFS($A512&lt;=Parameters!$D$28,Parameters!$C$28*$A512,$A512&lt;=Parameters!$D$29,Parameters!$C$29*$A512,$A512&lt;=Parameters!$D$30,Parameters!$C$30*$A512,$A512&gt;Parameters!$D$30,Parameters!$C$31*$A512))</f>
        <v>68280.02</v>
      </c>
      <c r="E512" s="290">
        <f t="shared" si="239"/>
        <v>134.6745956607495</v>
      </c>
      <c r="F512" s="290" cm="1">
        <f t="array" ref="F512">IF(Parameters!$C$55="No",IF($A512&lt;=Parameters!$D$34,Parameters!$C$34*$A512,IF($A512&lt;=Parameters!$D$35,Parameters!$C$34*Parameters!$D$34+Parameters!$C$35*($A512-Parameters!$D$34),IF($A512&lt;=Parameters!$D$36,Parameters!$C$34*Parameters!$D$34+Parameters!$C$35*(Parameters!$D$35-Parameters!$D$34)+Parameters!$C$36*($A512-Parameters!$D$35),Parameters!$C$34*Parameters!$D$34+Parameters!$C$35*(Parameters!$D$35-Parameters!$D$34)+Parameters!$C$36*(Parameters!$D$36-Parameters!$D$35)+Parameters!$C$37*($A512-Parameters!$D$36)))),_xlfn.IFS($A512&lt;=Parameters!$D$34,Parameters!$C$34*$A512,$A512&lt;=Parameters!$D$35,Parameters!$C$35*$A512,$A512&lt;=Parameters!$D$36,Parameters!$C$36*$A512,$A512&gt;Parameters!$D$36,Parameters!$C$37*$A512))</f>
        <v>69543.78</v>
      </c>
      <c r="G512" s="290">
        <f t="shared" si="240"/>
        <v>137.16721893491123</v>
      </c>
      <c r="H512" s="290" cm="1">
        <f t="array" ref="H512">IF(Parameters!$C$55="No",IF($A512&lt;=Parameters!$D$39,Parameters!$C$39*$A512,IF($A512&lt;=Parameters!$D$40,Parameters!$C$39*Parameters!$D$39+Parameters!$C$40*($A512-Parameters!$D$39),IF($A512&lt;=Parameters!$D$41,Parameters!$C$39*Parameters!$D$39+Parameters!$C$40*(Parameters!$D$40-Parameters!$D$39)+Parameters!$C$41*($A512-Parameters!$D$40),Parameters!$C$39*Parameters!$D$39+Parameters!$C$40*(Parameters!$D$40-Parameters!$D$39)+Parameters!$C$41*(Parameters!$D$41-Parameters!$D$40)+Parameters!$C$42*($A512-Parameters!$D$41)))),_xlfn.IFS($A512&lt;=Parameters!$D$39,Parameters!$C$39*$A512,$A512&lt;=Parameters!$D$40,Parameters!$C$40*$A512,$A512&lt;=Parameters!$D$41,Parameters!$C$41*$A512,$A512&gt;Parameters!$D$41,Parameters!$C$42*$A512))</f>
        <v>74247.72</v>
      </c>
      <c r="I512" s="290">
        <f t="shared" si="241"/>
        <v>146.44520710059172</v>
      </c>
      <c r="J512" s="290" cm="1">
        <f t="array" ref="J512">IF(Parameters!$D$55="No",IF($A512&lt;=Parameters!$F$23,Parameters!$E$23*$A512,IF($A512&lt;=Parameters!$F$24,Parameters!$E$23*Parameters!$F$23+Parameters!$E$24*($A512-Parameters!$F$23),IF($A512&lt;=Parameters!$F$25,Parameters!$E$23*Parameters!$F$23+Parameters!$E$24*(Parameters!$F$24-Parameters!$F$23)+Parameters!$E$25*($A512-Parameters!$F$24),Parameters!$E$23*Parameters!$F$23+Parameters!$E$24*(Parameters!$F$24-Parameters!$F$23)+Parameters!$E$25*(Parameters!$F$25-Parameters!$F$24)+Parameters!$E$26*($A512-Parameters!$F$25)))),_xlfn.IFS($A512&lt;=Parameters!$F$23,Parameters!$E$23*$A512,$A512&lt;=Parameters!$F$24,Parameters!$E$24*$A512,$A512&lt;=Parameters!$F$25,Parameters!$E$25*$A512,$A512&gt;Parameters!$F$25,Parameters!$E$26*$A512))</f>
        <v>55692.42</v>
      </c>
      <c r="K512" s="290">
        <f t="shared" si="217"/>
        <v>109.8469822485207</v>
      </c>
      <c r="L512" s="290" cm="1">
        <f t="array" ref="L512">IF(Parameters!$D$55="No",IF($A512&lt;=Parameters!$F$28,Parameters!$E$28*$A512,IF($A512&lt;=Parameters!$F$29,Parameters!$E$28*Parameters!$F$28+Parameters!$E$29*($A512-Parameters!$F$28),IF($A512&lt;=Parameters!$F$30,Parameters!$E$28*Parameters!$F$28+Parameters!$E$29*(Parameters!$F$29-Parameters!$F$28)+Parameters!$E$30*($A512-Parameters!$F$29),Parameters!$E$28*Parameters!$F$28+Parameters!$E$29*(Parameters!$F$29-Parameters!$F$28)+Parameters!$E$30*(Parameters!$F$30-Parameters!$F$29)+Parameters!$E$31*($A512-Parameters!$F$30)))),_xlfn.IFS($A512&lt;=Parameters!$F$28,Parameters!$E$28*$A512,$A512&lt;=Parameters!$F$29,Parameters!$E$29*$A512,$A512&lt;=Parameters!$F$30,Parameters!$E$30*$A512,$A512&gt;Parameters!$F$30,Parameters!$E$31*$A512))</f>
        <v>68280.02</v>
      </c>
      <c r="M512" s="290">
        <f t="shared" si="218"/>
        <v>134.6745956607495</v>
      </c>
      <c r="N512" s="290" cm="1">
        <f t="array" ref="N512">IF(Parameters!$D$55="No",IF($A512&lt;=Parameters!$F$34,Parameters!$E$34*$A512,IF($A512&lt;=Parameters!$F$35,Parameters!$E$34*Parameters!$F$34+Parameters!$E$35*($A512-Parameters!$F$34),IF($A512&lt;=Parameters!$F$36,Parameters!$E$34*Parameters!$F$34+Parameters!$E$35*(Parameters!$F$35-Parameters!$F$34)+Parameters!$E$36*($A512-Parameters!$F$35),Parameters!$E$34*Parameters!$F$34+Parameters!$E$35*(Parameters!$F$35-Parameters!$F$34)+Parameters!$E$36*(Parameters!$F$36-Parameters!$F$35)+Parameters!$E$37*($A512-Parameters!$F$36)))),_xlfn.IFS($A512&lt;=Parameters!$F$34,Parameters!$E$34*$A512,$A512&lt;=Parameters!$F$35,Parameters!$E$35*$A512,$A512&lt;=Parameters!$F$36,Parameters!$E$36*$A512,$A512&gt;Parameters!$F$36,Parameters!$E$37*$A512))</f>
        <v>69543.78</v>
      </c>
      <c r="O512" s="290">
        <f t="shared" si="242"/>
        <v>137.16721893491123</v>
      </c>
      <c r="P512" s="290" cm="1">
        <f t="array" ref="P512">IF(Parameters!$D$55="No",IF($A512&lt;=Parameters!$F$39,Parameters!$E$39*$A512,IF($A512&lt;=Parameters!$F$40,Parameters!$E$39*Parameters!$F$39+Parameters!$E$40*($A512-Parameters!$F$39),IF($A512&lt;=Parameters!$F$41,Parameters!$E$39*Parameters!$F$39+Parameters!$E$40*(Parameters!$F$40-Parameters!$F$39)+Parameters!$E$41*($A512-Parameters!$F$40),Parameters!$E$39*Parameters!$F$39+Parameters!$E$40*(Parameters!$F$40-Parameters!$F$39)+Parameters!$E$41*(Parameters!$F$41-Parameters!$F$40)+Parameters!$E$42*($A512-Parameters!$F$41)))),_xlfn.IFS($A512&lt;=Parameters!$F$39,Parameters!$E$39*$A512,$A512&lt;=Parameters!$F$40,Parameters!$E$40*$A512,$A512&lt;=Parameters!$F$41,Parameters!$E$41*$A512,$A512&gt;Parameters!$F$41,Parameters!$E$42*$A512))</f>
        <v>74247.72</v>
      </c>
      <c r="Q512" s="290">
        <f t="shared" si="243"/>
        <v>146.44520710059172</v>
      </c>
      <c r="R512" s="290" cm="1">
        <f t="array" ref="R512">IF(Parameters!$E$55="No",IF($A512&lt;=Parameters!$H$23,Parameters!$G$23*$A512,IF($A512&lt;=Parameters!$H$24,Parameters!$G$23*Parameters!$H$23+Parameters!$G$24*($A512-Parameters!$H$23),IF($A512&lt;=Parameters!$H$25,Parameters!$G$23*Parameters!$H$23+Parameters!$G$24*(Parameters!$H$24-Parameters!$H$23)+Parameters!$G$25*($A512-Parameters!$H$24),Parameters!$G$23*Parameters!$H$23+Parameters!$G$24*(Parameters!$H$24-Parameters!$H$23)+Parameters!$G$25*(Parameters!$H$25-Parameters!$H$24)+Parameters!$G$26*($A512-Parameters!$H$25)))),_xlfn.IFS($A512&lt;=Parameters!$H$23,Parameters!$G$23*$A512,$A512&lt;=Parameters!$H$24,Parameters!$G$24*$A512,$A512&lt;=Parameters!$H$25,Parameters!$G$25*$A512,$A512&gt;Parameters!$H$25,Parameters!$G$26*$A512))</f>
        <v>55692.42</v>
      </c>
      <c r="S512" s="290">
        <f t="shared" si="219"/>
        <v>109.8469822485207</v>
      </c>
      <c r="T512" s="290" cm="1">
        <f t="array" ref="T512">IF(Parameters!$E$55="No",IF($A512&lt;=Parameters!$H$28,Parameters!$G$28*$A512,IF($A512&lt;=Parameters!$H$29,Parameters!$G$28*Parameters!$H$28+Parameters!$G$29*($A512-Parameters!$H$28),IF($A512&lt;=Parameters!$H$30,Parameters!$G$28*Parameters!$H$28+Parameters!$G$29*(Parameters!$H$29-Parameters!$H$28)+Parameters!$G$30*($A512-Parameters!$H$29),Parameters!$G$28*Parameters!$H$28+Parameters!$G$29*(Parameters!$H$29-Parameters!$H$28)+Parameters!$G$30*(Parameters!$H$30-Parameters!$H$29)+Parameters!$G$31*($A512-Parameters!$H$30)))),_xlfn.IFS($A512&lt;=Parameters!$H$28,Parameters!$G$28*$A512,$A512&lt;=Parameters!$H$29,Parameters!$G$29*$A512,$A512&lt;=Parameters!$H$30,Parameters!$G$30*$A512,$A512&gt;Parameters!$H$30,Parameters!$G$31*$A512))</f>
        <v>68280.02</v>
      </c>
      <c r="U512" s="290">
        <f t="shared" si="220"/>
        <v>134.6745956607495</v>
      </c>
      <c r="V512" s="290" cm="1">
        <f t="array" ref="V512">IF(Parameters!$E$55="No",IF($A512&lt;=Parameters!$H$34,Parameters!$G$34*$A512,IF($A512&lt;=Parameters!$H$35,Parameters!$G$34*Parameters!$H$34+Parameters!$G$35*($A512-Parameters!$H$34),IF($A512&lt;=Parameters!$H$36,Parameters!$G$34*Parameters!$H$34+Parameters!$G$35*(Parameters!$H$35-Parameters!$H$34)+Parameters!$G$36*($A512-Parameters!$H$35),Parameters!$G$34*Parameters!$H$34+Parameters!$G$35*(Parameters!$H$35-Parameters!$H$34)+Parameters!$G$36*(Parameters!$H$36-Parameters!$H$35)+Parameters!$G$37*($A512-Parameters!$H$36)))),_xlfn.IFS($A512&lt;=Parameters!$H$34,Parameters!$G$34*$A512,$A512&lt;=Parameters!$H$35,Parameters!$G$35*$A512,$A512&lt;=Parameters!$H$36,Parameters!$G$36*$A512,$A512&gt;Parameters!$H$36,Parameters!$G$37*$A512))</f>
        <v>69543.78</v>
      </c>
      <c r="W512" s="290">
        <f t="shared" si="244"/>
        <v>137.16721893491123</v>
      </c>
      <c r="X512" s="290" cm="1">
        <f t="array" ref="X512">IF(Parameters!$E$55="No",IF($A512&lt;=Parameters!$H$39,Parameters!$G$39*$A512,IF($A512&lt;=Parameters!$H$40,Parameters!$G$39*Parameters!$H$39+Parameters!$G$40*($A512-Parameters!$H$39),IF($A512&lt;=Parameters!$H$41,Parameters!$G$39*Parameters!$H$39+Parameters!$G$40*(Parameters!$H$40-Parameters!$H$39)+Parameters!$G$41*($A512-Parameters!$H$40),Parameters!$G$39*Parameters!$H$39+Parameters!$G$40*(Parameters!$H$40-Parameters!$H$39)+Parameters!$G$41*(Parameters!$H$41-Parameters!$H$40)+Parameters!$G$42*($A512-Parameters!$H$41)))),_xlfn.IFS($A512&lt;=Parameters!$H$39,Parameters!$G$39*$A512,$A512&lt;=Parameters!$H$40,Parameters!$G$40*$A512,$A512&lt;=Parameters!$H$41,Parameters!$G$41*$A512,$A512&gt;Parameters!$H$41,Parameters!$G$42*$A512))</f>
        <v>74247.72</v>
      </c>
      <c r="Y512" s="290">
        <f t="shared" si="245"/>
        <v>146.44520710059172</v>
      </c>
      <c r="Z512" s="290" cm="1">
        <f t="array" ref="Z512">IF(Parameters!$F$55="No",IF($A512&lt;=Parameters!$J$23,Parameters!$I$23*$A512,IF($A512&lt;=Parameters!$J$24,Parameters!$I$23*Parameters!$J$23+Parameters!$I$24*($A512-Parameters!$J$23),IF($A512&lt;=Parameters!$J$25,Parameters!$I$23*Parameters!$J$23+Parameters!$I$24*(Parameters!$J$24-Parameters!$J$23)+Parameters!$I$25*($A512-Parameters!$J$24),Parameters!$I$23*Parameters!$J$23+Parameters!$I$24*(Parameters!$J$24-Parameters!$J$23)+Parameters!$I$25*(Parameters!$J$25-Parameters!$J$24)+Parameters!$I$26*($A512-Parameters!$J$25)))),_xlfn.IFS($A512&lt;=Parameters!$J$23,Parameters!$I$23*$A512,$A512&lt;=Parameters!$J$24,Parameters!$I$24*$A512,$A512&lt;=Parameters!$J$25,Parameters!$I$25*$A512,$A512&gt;Parameters!$J$25,Parameters!$I$26*$A512))</f>
        <v>55692.42</v>
      </c>
      <c r="AA512" s="290">
        <f t="shared" si="221"/>
        <v>109.8469822485207</v>
      </c>
      <c r="AB512" s="290" cm="1">
        <f t="array" ref="AB512">IF(Parameters!$F$55="No",IF($A512&lt;=Parameters!$J$28,Parameters!$I$28*$A512,IF($A512&lt;=Parameters!$J$29,Parameters!$I$28*Parameters!$J$28+Parameters!$I$29*($A512-Parameters!$J$28),IF($A512&lt;=Parameters!$J$30,Parameters!$I$28*Parameters!$J$28+Parameters!$I$29*(Parameters!$J$29-Parameters!$J$28)+Parameters!$I$30*($A512-Parameters!$J$29),Parameters!$I$28*Parameters!$J$28+Parameters!$I$29*(Parameters!$J$29-Parameters!$J$28)+Parameters!$I$30*(Parameters!$J$30-Parameters!$J$29)+Parameters!$I$31*($A512-Parameters!$J$30)))),_xlfn.IFS($A512&lt;=Parameters!$J$28,Parameters!$I$28*$A512,$A512&lt;=Parameters!$J$29,Parameters!$I$29*$A512,$A512&lt;=Parameters!$J$30,Parameters!$I$30*$A512,$A512&gt;Parameters!$J$30,Parameters!$I$31*$A512))</f>
        <v>68280.02</v>
      </c>
      <c r="AC512" s="290">
        <f t="shared" si="222"/>
        <v>134.6745956607495</v>
      </c>
      <c r="AD512" s="290" cm="1">
        <f t="array" ref="AD512">IF(Parameters!$F$55="No",IF($A512&lt;=Parameters!$J$34,Parameters!$I$34*$A512,IF($A512&lt;=Parameters!$J$35,Parameters!$I$34*Parameters!$J$34+Parameters!$I$35*($A512-Parameters!$J$34),IF($A512&lt;=Parameters!$J$36,Parameters!$I$34*Parameters!$J$34+Parameters!$I$35*(Parameters!$J$35-Parameters!$J$34)+Parameters!$I$36*($A512-Parameters!$J$35),Parameters!$I$34*Parameters!$J$34+Parameters!$I$35*(Parameters!$J$35-Parameters!$J$34)+Parameters!$I$36*(Parameters!$J$36-Parameters!$J$35)+Parameters!$I$37*($A512-Parameters!$J$36)))),_xlfn.IFS($A512&lt;=Parameters!$J$34,Parameters!$I$34*$A512,$A512&lt;=Parameters!$J$35,Parameters!$I$35*$A512,$A512&lt;=Parameters!$J$36,Parameters!$I$36*$A512,$A512&gt;Parameters!$J$36,Parameters!$I$37*$A512))</f>
        <v>69543.78</v>
      </c>
      <c r="AE512" s="290">
        <f t="shared" si="246"/>
        <v>137.16721893491123</v>
      </c>
      <c r="AF512" s="290" cm="1">
        <f t="array" ref="AF512">IF(Parameters!$F$55="No",IF($A512&lt;=Parameters!$J$39,Parameters!$I$39*$A512,IF($A512&lt;=Parameters!$J$40,Parameters!$I$39*Parameters!$J$39+Parameters!$I$40*($A512-Parameters!$J$39),IF($A512&lt;=Parameters!$J$41,Parameters!$I$39*Parameters!$J$39+Parameters!$I$40*(Parameters!$J$40-Parameters!$J$39)+Parameters!$I$41*($A512-Parameters!$J$40),Parameters!$I$39*Parameters!$J$39+Parameters!$I$40*(Parameters!$J$40-Parameters!$J$39)+Parameters!$I$41*(Parameters!$J$41-Parameters!$J$40)+Parameters!$I$42*($A512-Parameters!$J$41)))),_xlfn.IFS($A512&lt;=Parameters!$J$39,Parameters!$I$39*$A512,$A512&lt;=Parameters!$J$40,Parameters!$I$40*$A512,$A512&lt;=Parameters!$J$41,Parameters!$I$41*$A512,$A512&gt;Parameters!$J$41,Parameters!$I$42*$A512))</f>
        <v>74247.72</v>
      </c>
      <c r="AG512" s="290">
        <f t="shared" si="247"/>
        <v>146.44520710059172</v>
      </c>
      <c r="AI512" s="428">
        <f t="shared" si="223"/>
        <v>149.05999999999767</v>
      </c>
      <c r="AJ512" s="428">
        <f t="shared" si="224"/>
        <v>159.36000000000058</v>
      </c>
      <c r="AK512" s="428">
        <f t="shared" si="225"/>
        <v>143.54000000000815</v>
      </c>
      <c r="AL512" s="428">
        <f t="shared" si="226"/>
        <v>158.45999999999185</v>
      </c>
      <c r="AM512" s="428">
        <f t="shared" si="227"/>
        <v>149.05999999999767</v>
      </c>
      <c r="AN512" s="428">
        <f t="shared" si="228"/>
        <v>159.36000000000058</v>
      </c>
      <c r="AO512" s="428">
        <f t="shared" si="229"/>
        <v>143.54000000000815</v>
      </c>
      <c r="AP512" s="428">
        <f t="shared" si="230"/>
        <v>158.45999999999185</v>
      </c>
      <c r="AQ512" s="428">
        <f t="shared" si="231"/>
        <v>149.05999999999767</v>
      </c>
      <c r="AR512" s="428">
        <f t="shared" si="232"/>
        <v>159.36000000000058</v>
      </c>
      <c r="AS512" s="428">
        <f t="shared" si="233"/>
        <v>143.54000000000815</v>
      </c>
      <c r="AT512" s="428">
        <f t="shared" si="234"/>
        <v>158.45999999999185</v>
      </c>
      <c r="AU512" s="428">
        <f t="shared" si="235"/>
        <v>149.05999999999767</v>
      </c>
      <c r="AV512" s="428">
        <f t="shared" si="236"/>
        <v>159.36000000000058</v>
      </c>
      <c r="AW512" s="428">
        <f t="shared" si="237"/>
        <v>143.54000000000815</v>
      </c>
      <c r="AX512" s="428">
        <f t="shared" si="238"/>
        <v>158.45999999999185</v>
      </c>
    </row>
    <row r="513">
      <c r="A513" s="413">
        <v>508</v>
      </c>
      <c r="B513" s="290" cm="1">
        <f t="array" ref="B513">IF(Parameters!$C$55="No",IF($A513&lt;=Parameters!$D$23,Parameters!$C$23*$A513,IF($A513&lt;=Parameters!$D$24,Parameters!$C$23*Parameters!$D$23+Parameters!$C$24*($A513-Parameters!$D$23),IF($A513&lt;=Parameters!$D$25,Parameters!$C$23*Parameters!$D$23+Parameters!$C$24*(Parameters!$D$24-Parameters!$D$23)+Parameters!$C$25*($A513-Parameters!$D$24),Parameters!$C$23*Parameters!$D$23+Parameters!$C$24*(Parameters!$D$24-Parameters!$D$23)+Parameters!$C$25*(Parameters!$D$25-Parameters!$D$24)+Parameters!$C$26*($A513-Parameters!$D$25)))),_xlfn.IFS($A513&lt;=Parameters!$D$23,Parameters!$C$23*$A513,$A513&lt;=Parameters!$D$24,Parameters!$C$24*$A513,$A513&lt;=Parameters!$D$25,Parameters!$C$25*$A513,$A513&gt;Parameters!$D$25,Parameters!$C$26*$A513))</f>
        <v>55841.48</v>
      </c>
      <c r="C513" s="290">
        <f t="shared" si="239"/>
        <v>109.92417322834646</v>
      </c>
      <c r="D513" s="290" cm="1">
        <f t="array" ref="D513">IF(Parameters!$C$55="No",IF($A513&lt;=Parameters!$D$28,Parameters!$C$28*$A513,IF($A513&lt;=Parameters!$D$29,Parameters!$C$28*Parameters!$D$28+Parameters!$C$29*($A513-Parameters!$D$28),IF($A513&lt;=Parameters!$D$30,Parameters!$C$28*Parameters!$D$28+Parameters!$C$29*(Parameters!$D$29-Parameters!$D$28)+Parameters!$C$30*($A513-Parameters!$D$29),Parameters!$C$28*Parameters!$D$28+Parameters!$C$29*(Parameters!$D$29-Parameters!$D$28)+Parameters!$C$30*(Parameters!$D$30-Parameters!$D$29)+Parameters!$C$31*($A513-Parameters!$D$30)))),_xlfn.IFS($A513&lt;=Parameters!$D$28,Parameters!$C$28*$A513,$A513&lt;=Parameters!$D$29,Parameters!$C$29*$A513,$A513&lt;=Parameters!$D$30,Parameters!$C$30*$A513,$A513&gt;Parameters!$D$30,Parameters!$C$31*$A513))</f>
        <v>68439.38</v>
      </c>
      <c r="E513" s="290">
        <f t="shared" si="239"/>
        <v>134.72318897637797</v>
      </c>
      <c r="F513" s="290" cm="1">
        <f t="array" ref="F513">IF(Parameters!$C$55="No",IF($A513&lt;=Parameters!$D$34,Parameters!$C$34*$A513,IF($A513&lt;=Parameters!$D$35,Parameters!$C$34*Parameters!$D$34+Parameters!$C$35*($A513-Parameters!$D$34),IF($A513&lt;=Parameters!$D$36,Parameters!$C$34*Parameters!$D$34+Parameters!$C$35*(Parameters!$D$35-Parameters!$D$34)+Parameters!$C$36*($A513-Parameters!$D$35),Parameters!$C$34*Parameters!$D$34+Parameters!$C$35*(Parameters!$D$35-Parameters!$D$34)+Parameters!$C$36*(Parameters!$D$36-Parameters!$D$35)+Parameters!$C$37*($A513-Parameters!$D$36)))),_xlfn.IFS($A513&lt;=Parameters!$D$34,Parameters!$C$34*$A513,$A513&lt;=Parameters!$D$35,Parameters!$C$35*$A513,$A513&lt;=Parameters!$D$36,Parameters!$C$36*$A513,$A513&gt;Parameters!$D$36,Parameters!$C$37*$A513))</f>
        <v>69687.320000000007</v>
      </c>
      <c r="G513" s="290">
        <f t="shared" si="240"/>
        <v>137.17976377952758</v>
      </c>
      <c r="H513" s="290" cm="1">
        <f t="array" ref="H513">IF(Parameters!$C$55="No",IF($A513&lt;=Parameters!$D$39,Parameters!$C$39*$A513,IF($A513&lt;=Parameters!$D$40,Parameters!$C$39*Parameters!$D$39+Parameters!$C$40*($A513-Parameters!$D$39),IF($A513&lt;=Parameters!$D$41,Parameters!$C$39*Parameters!$D$39+Parameters!$C$40*(Parameters!$D$40-Parameters!$D$39)+Parameters!$C$41*($A513-Parameters!$D$40),Parameters!$C$39*Parameters!$D$39+Parameters!$C$40*(Parameters!$D$40-Parameters!$D$39)+Parameters!$C$41*(Parameters!$D$41-Parameters!$D$40)+Parameters!$C$42*($A513-Parameters!$D$41)))),_xlfn.IFS($A513&lt;=Parameters!$D$39,Parameters!$C$39*$A513,$A513&lt;=Parameters!$D$40,Parameters!$C$40*$A513,$A513&lt;=Parameters!$D$41,Parameters!$C$41*$A513,$A513&gt;Parameters!$D$41,Parameters!$C$42*$A513))</f>
        <v>74406.179999999993</v>
      </c>
      <c r="I513" s="290">
        <f t="shared" si="241"/>
        <v>146.46885826771651</v>
      </c>
      <c r="J513" s="290" cm="1">
        <f t="array" ref="J513">IF(Parameters!$D$55="No",IF($A513&lt;=Parameters!$F$23,Parameters!$E$23*$A513,IF($A513&lt;=Parameters!$F$24,Parameters!$E$23*Parameters!$F$23+Parameters!$E$24*($A513-Parameters!$F$23),IF($A513&lt;=Parameters!$F$25,Parameters!$E$23*Parameters!$F$23+Parameters!$E$24*(Parameters!$F$24-Parameters!$F$23)+Parameters!$E$25*($A513-Parameters!$F$24),Parameters!$E$23*Parameters!$F$23+Parameters!$E$24*(Parameters!$F$24-Parameters!$F$23)+Parameters!$E$25*(Parameters!$F$25-Parameters!$F$24)+Parameters!$E$26*($A513-Parameters!$F$25)))),_xlfn.IFS($A513&lt;=Parameters!$F$23,Parameters!$E$23*$A513,$A513&lt;=Parameters!$F$24,Parameters!$E$24*$A513,$A513&lt;=Parameters!$F$25,Parameters!$E$25*$A513,$A513&gt;Parameters!$F$25,Parameters!$E$26*$A513))</f>
        <v>55841.48</v>
      </c>
      <c r="K513" s="290">
        <f t="shared" si="217"/>
        <v>109.92417322834646</v>
      </c>
      <c r="L513" s="290" cm="1">
        <f t="array" ref="L513">IF(Parameters!$D$55="No",IF($A513&lt;=Parameters!$F$28,Parameters!$E$28*$A513,IF($A513&lt;=Parameters!$F$29,Parameters!$E$28*Parameters!$F$28+Parameters!$E$29*($A513-Parameters!$F$28),IF($A513&lt;=Parameters!$F$30,Parameters!$E$28*Parameters!$F$28+Parameters!$E$29*(Parameters!$F$29-Parameters!$F$28)+Parameters!$E$30*($A513-Parameters!$F$29),Parameters!$E$28*Parameters!$F$28+Parameters!$E$29*(Parameters!$F$29-Parameters!$F$28)+Parameters!$E$30*(Parameters!$F$30-Parameters!$F$29)+Parameters!$E$31*($A513-Parameters!$F$30)))),_xlfn.IFS($A513&lt;=Parameters!$F$28,Parameters!$E$28*$A513,$A513&lt;=Parameters!$F$29,Parameters!$E$29*$A513,$A513&lt;=Parameters!$F$30,Parameters!$E$30*$A513,$A513&gt;Parameters!$F$30,Parameters!$E$31*$A513))</f>
        <v>68439.38</v>
      </c>
      <c r="M513" s="290">
        <f t="shared" si="218"/>
        <v>134.72318897637797</v>
      </c>
      <c r="N513" s="290" cm="1">
        <f t="array" ref="N513">IF(Parameters!$D$55="No",IF($A513&lt;=Parameters!$F$34,Parameters!$E$34*$A513,IF($A513&lt;=Parameters!$F$35,Parameters!$E$34*Parameters!$F$34+Parameters!$E$35*($A513-Parameters!$F$34),IF($A513&lt;=Parameters!$F$36,Parameters!$E$34*Parameters!$F$34+Parameters!$E$35*(Parameters!$F$35-Parameters!$F$34)+Parameters!$E$36*($A513-Parameters!$F$35),Parameters!$E$34*Parameters!$F$34+Parameters!$E$35*(Parameters!$F$35-Parameters!$F$34)+Parameters!$E$36*(Parameters!$F$36-Parameters!$F$35)+Parameters!$E$37*($A513-Parameters!$F$36)))),_xlfn.IFS($A513&lt;=Parameters!$F$34,Parameters!$E$34*$A513,$A513&lt;=Parameters!$F$35,Parameters!$E$35*$A513,$A513&lt;=Parameters!$F$36,Parameters!$E$36*$A513,$A513&gt;Parameters!$F$36,Parameters!$E$37*$A513))</f>
        <v>69687.320000000007</v>
      </c>
      <c r="O513" s="290">
        <f t="shared" si="242"/>
        <v>137.17976377952758</v>
      </c>
      <c r="P513" s="290" cm="1">
        <f t="array" ref="P513">IF(Parameters!$D$55="No",IF($A513&lt;=Parameters!$F$39,Parameters!$E$39*$A513,IF($A513&lt;=Parameters!$F$40,Parameters!$E$39*Parameters!$F$39+Parameters!$E$40*($A513-Parameters!$F$39),IF($A513&lt;=Parameters!$F$41,Parameters!$E$39*Parameters!$F$39+Parameters!$E$40*(Parameters!$F$40-Parameters!$F$39)+Parameters!$E$41*($A513-Parameters!$F$40),Parameters!$E$39*Parameters!$F$39+Parameters!$E$40*(Parameters!$F$40-Parameters!$F$39)+Parameters!$E$41*(Parameters!$F$41-Parameters!$F$40)+Parameters!$E$42*($A513-Parameters!$F$41)))),_xlfn.IFS($A513&lt;=Parameters!$F$39,Parameters!$E$39*$A513,$A513&lt;=Parameters!$F$40,Parameters!$E$40*$A513,$A513&lt;=Parameters!$F$41,Parameters!$E$41*$A513,$A513&gt;Parameters!$F$41,Parameters!$E$42*$A513))</f>
        <v>74406.179999999993</v>
      </c>
      <c r="Q513" s="290">
        <f t="shared" si="243"/>
        <v>146.46885826771651</v>
      </c>
      <c r="R513" s="290" cm="1">
        <f t="array" ref="R513">IF(Parameters!$E$55="No",IF($A513&lt;=Parameters!$H$23,Parameters!$G$23*$A513,IF($A513&lt;=Parameters!$H$24,Parameters!$G$23*Parameters!$H$23+Parameters!$G$24*($A513-Parameters!$H$23),IF($A513&lt;=Parameters!$H$25,Parameters!$G$23*Parameters!$H$23+Parameters!$G$24*(Parameters!$H$24-Parameters!$H$23)+Parameters!$G$25*($A513-Parameters!$H$24),Parameters!$G$23*Parameters!$H$23+Parameters!$G$24*(Parameters!$H$24-Parameters!$H$23)+Parameters!$G$25*(Parameters!$H$25-Parameters!$H$24)+Parameters!$G$26*($A513-Parameters!$H$25)))),_xlfn.IFS($A513&lt;=Parameters!$H$23,Parameters!$G$23*$A513,$A513&lt;=Parameters!$H$24,Parameters!$G$24*$A513,$A513&lt;=Parameters!$H$25,Parameters!$G$25*$A513,$A513&gt;Parameters!$H$25,Parameters!$G$26*$A513))</f>
        <v>55841.48</v>
      </c>
      <c r="S513" s="290">
        <f t="shared" si="219"/>
        <v>109.92417322834646</v>
      </c>
      <c r="T513" s="290" cm="1">
        <f t="array" ref="T513">IF(Parameters!$E$55="No",IF($A513&lt;=Parameters!$H$28,Parameters!$G$28*$A513,IF($A513&lt;=Parameters!$H$29,Parameters!$G$28*Parameters!$H$28+Parameters!$G$29*($A513-Parameters!$H$28),IF($A513&lt;=Parameters!$H$30,Parameters!$G$28*Parameters!$H$28+Parameters!$G$29*(Parameters!$H$29-Parameters!$H$28)+Parameters!$G$30*($A513-Parameters!$H$29),Parameters!$G$28*Parameters!$H$28+Parameters!$G$29*(Parameters!$H$29-Parameters!$H$28)+Parameters!$G$30*(Parameters!$H$30-Parameters!$H$29)+Parameters!$G$31*($A513-Parameters!$H$30)))),_xlfn.IFS($A513&lt;=Parameters!$H$28,Parameters!$G$28*$A513,$A513&lt;=Parameters!$H$29,Parameters!$G$29*$A513,$A513&lt;=Parameters!$H$30,Parameters!$G$30*$A513,$A513&gt;Parameters!$H$30,Parameters!$G$31*$A513))</f>
        <v>68439.38</v>
      </c>
      <c r="U513" s="290">
        <f t="shared" si="220"/>
        <v>134.72318897637797</v>
      </c>
      <c r="V513" s="290" cm="1">
        <f t="array" ref="V513">IF(Parameters!$E$55="No",IF($A513&lt;=Parameters!$H$34,Parameters!$G$34*$A513,IF($A513&lt;=Parameters!$H$35,Parameters!$G$34*Parameters!$H$34+Parameters!$G$35*($A513-Parameters!$H$34),IF($A513&lt;=Parameters!$H$36,Parameters!$G$34*Parameters!$H$34+Parameters!$G$35*(Parameters!$H$35-Parameters!$H$34)+Parameters!$G$36*($A513-Parameters!$H$35),Parameters!$G$34*Parameters!$H$34+Parameters!$G$35*(Parameters!$H$35-Parameters!$H$34)+Parameters!$G$36*(Parameters!$H$36-Parameters!$H$35)+Parameters!$G$37*($A513-Parameters!$H$36)))),_xlfn.IFS($A513&lt;=Parameters!$H$34,Parameters!$G$34*$A513,$A513&lt;=Parameters!$H$35,Parameters!$G$35*$A513,$A513&lt;=Parameters!$H$36,Parameters!$G$36*$A513,$A513&gt;Parameters!$H$36,Parameters!$G$37*$A513))</f>
        <v>69687.320000000007</v>
      </c>
      <c r="W513" s="290">
        <f t="shared" si="244"/>
        <v>137.17976377952758</v>
      </c>
      <c r="X513" s="290" cm="1">
        <f t="array" ref="X513">IF(Parameters!$E$55="No",IF($A513&lt;=Parameters!$H$39,Parameters!$G$39*$A513,IF($A513&lt;=Parameters!$H$40,Parameters!$G$39*Parameters!$H$39+Parameters!$G$40*($A513-Parameters!$H$39),IF($A513&lt;=Parameters!$H$41,Parameters!$G$39*Parameters!$H$39+Parameters!$G$40*(Parameters!$H$40-Parameters!$H$39)+Parameters!$G$41*($A513-Parameters!$H$40),Parameters!$G$39*Parameters!$H$39+Parameters!$G$40*(Parameters!$H$40-Parameters!$H$39)+Parameters!$G$41*(Parameters!$H$41-Parameters!$H$40)+Parameters!$G$42*($A513-Parameters!$H$41)))),_xlfn.IFS($A513&lt;=Parameters!$H$39,Parameters!$G$39*$A513,$A513&lt;=Parameters!$H$40,Parameters!$G$40*$A513,$A513&lt;=Parameters!$H$41,Parameters!$G$41*$A513,$A513&gt;Parameters!$H$41,Parameters!$G$42*$A513))</f>
        <v>74406.179999999993</v>
      </c>
      <c r="Y513" s="290">
        <f t="shared" si="245"/>
        <v>146.46885826771651</v>
      </c>
      <c r="Z513" s="290" cm="1">
        <f t="array" ref="Z513">IF(Parameters!$F$55="No",IF($A513&lt;=Parameters!$J$23,Parameters!$I$23*$A513,IF($A513&lt;=Parameters!$J$24,Parameters!$I$23*Parameters!$J$23+Parameters!$I$24*($A513-Parameters!$J$23),IF($A513&lt;=Parameters!$J$25,Parameters!$I$23*Parameters!$J$23+Parameters!$I$24*(Parameters!$J$24-Parameters!$J$23)+Parameters!$I$25*($A513-Parameters!$J$24),Parameters!$I$23*Parameters!$J$23+Parameters!$I$24*(Parameters!$J$24-Parameters!$J$23)+Parameters!$I$25*(Parameters!$J$25-Parameters!$J$24)+Parameters!$I$26*($A513-Parameters!$J$25)))),_xlfn.IFS($A513&lt;=Parameters!$J$23,Parameters!$I$23*$A513,$A513&lt;=Parameters!$J$24,Parameters!$I$24*$A513,$A513&lt;=Parameters!$J$25,Parameters!$I$25*$A513,$A513&gt;Parameters!$J$25,Parameters!$I$26*$A513))</f>
        <v>55841.48</v>
      </c>
      <c r="AA513" s="290">
        <f t="shared" si="221"/>
        <v>109.92417322834646</v>
      </c>
      <c r="AB513" s="290" cm="1">
        <f t="array" ref="AB513">IF(Parameters!$F$55="No",IF($A513&lt;=Parameters!$J$28,Parameters!$I$28*$A513,IF($A513&lt;=Parameters!$J$29,Parameters!$I$28*Parameters!$J$28+Parameters!$I$29*($A513-Parameters!$J$28),IF($A513&lt;=Parameters!$J$30,Parameters!$I$28*Parameters!$J$28+Parameters!$I$29*(Parameters!$J$29-Parameters!$J$28)+Parameters!$I$30*($A513-Parameters!$J$29),Parameters!$I$28*Parameters!$J$28+Parameters!$I$29*(Parameters!$J$29-Parameters!$J$28)+Parameters!$I$30*(Parameters!$J$30-Parameters!$J$29)+Parameters!$I$31*($A513-Parameters!$J$30)))),_xlfn.IFS($A513&lt;=Parameters!$J$28,Parameters!$I$28*$A513,$A513&lt;=Parameters!$J$29,Parameters!$I$29*$A513,$A513&lt;=Parameters!$J$30,Parameters!$I$30*$A513,$A513&gt;Parameters!$J$30,Parameters!$I$31*$A513))</f>
        <v>68439.38</v>
      </c>
      <c r="AC513" s="290">
        <f t="shared" si="222"/>
        <v>134.72318897637797</v>
      </c>
      <c r="AD513" s="290" cm="1">
        <f t="array" ref="AD513">IF(Parameters!$F$55="No",IF($A513&lt;=Parameters!$J$34,Parameters!$I$34*$A513,IF($A513&lt;=Parameters!$J$35,Parameters!$I$34*Parameters!$J$34+Parameters!$I$35*($A513-Parameters!$J$34),IF($A513&lt;=Parameters!$J$36,Parameters!$I$34*Parameters!$J$34+Parameters!$I$35*(Parameters!$J$35-Parameters!$J$34)+Parameters!$I$36*($A513-Parameters!$J$35),Parameters!$I$34*Parameters!$J$34+Parameters!$I$35*(Parameters!$J$35-Parameters!$J$34)+Parameters!$I$36*(Parameters!$J$36-Parameters!$J$35)+Parameters!$I$37*($A513-Parameters!$J$36)))),_xlfn.IFS($A513&lt;=Parameters!$J$34,Parameters!$I$34*$A513,$A513&lt;=Parameters!$J$35,Parameters!$I$35*$A513,$A513&lt;=Parameters!$J$36,Parameters!$I$36*$A513,$A513&gt;Parameters!$J$36,Parameters!$I$37*$A513))</f>
        <v>69687.320000000007</v>
      </c>
      <c r="AE513" s="290">
        <f t="shared" si="246"/>
        <v>137.17976377952758</v>
      </c>
      <c r="AF513" s="290" cm="1">
        <f t="array" ref="AF513">IF(Parameters!$F$55="No",IF($A513&lt;=Parameters!$J$39,Parameters!$I$39*$A513,IF($A513&lt;=Parameters!$J$40,Parameters!$I$39*Parameters!$J$39+Parameters!$I$40*($A513-Parameters!$J$39),IF($A513&lt;=Parameters!$J$41,Parameters!$I$39*Parameters!$J$39+Parameters!$I$40*(Parameters!$J$40-Parameters!$J$39)+Parameters!$I$41*($A513-Parameters!$J$40),Parameters!$I$39*Parameters!$J$39+Parameters!$I$40*(Parameters!$J$40-Parameters!$J$39)+Parameters!$I$41*(Parameters!$J$41-Parameters!$J$40)+Parameters!$I$42*($A513-Parameters!$J$41)))),_xlfn.IFS($A513&lt;=Parameters!$J$39,Parameters!$I$39*$A513,$A513&lt;=Parameters!$J$40,Parameters!$I$40*$A513,$A513&lt;=Parameters!$J$41,Parameters!$I$41*$A513,$A513&gt;Parameters!$J$41,Parameters!$I$42*$A513))</f>
        <v>74406.179999999993</v>
      </c>
      <c r="AG513" s="290">
        <f t="shared" si="247"/>
        <v>146.46885826771651</v>
      </c>
      <c r="AI513" s="428">
        <f t="shared" si="223"/>
        <v>149.06000000000495</v>
      </c>
      <c r="AJ513" s="428">
        <f t="shared" si="224"/>
        <v>159.36000000000058</v>
      </c>
      <c r="AK513" s="428">
        <f t="shared" si="225"/>
        <v>143.54000000000815</v>
      </c>
      <c r="AL513" s="428">
        <f t="shared" si="226"/>
        <v>158.45999999999185</v>
      </c>
      <c r="AM513" s="428">
        <f t="shared" si="227"/>
        <v>149.06000000000495</v>
      </c>
      <c r="AN513" s="428">
        <f t="shared" si="228"/>
        <v>159.36000000000058</v>
      </c>
      <c r="AO513" s="428">
        <f t="shared" si="229"/>
        <v>143.54000000000815</v>
      </c>
      <c r="AP513" s="428">
        <f t="shared" si="230"/>
        <v>158.45999999999185</v>
      </c>
      <c r="AQ513" s="428">
        <f t="shared" si="231"/>
        <v>149.06000000000495</v>
      </c>
      <c r="AR513" s="428">
        <f t="shared" si="232"/>
        <v>159.36000000000058</v>
      </c>
      <c r="AS513" s="428">
        <f t="shared" si="233"/>
        <v>143.54000000000815</v>
      </c>
      <c r="AT513" s="428">
        <f t="shared" si="234"/>
        <v>158.45999999999185</v>
      </c>
      <c r="AU513" s="428">
        <f t="shared" si="235"/>
        <v>149.06000000000495</v>
      </c>
      <c r="AV513" s="428">
        <f t="shared" si="236"/>
        <v>159.36000000000058</v>
      </c>
      <c r="AW513" s="428">
        <f t="shared" si="237"/>
        <v>143.54000000000815</v>
      </c>
      <c r="AX513" s="428">
        <f t="shared" si="238"/>
        <v>158.45999999999185</v>
      </c>
    </row>
    <row r="514">
      <c r="A514" s="413">
        <v>509</v>
      </c>
      <c r="B514" s="290" cm="1">
        <f t="array" ref="B514">IF(Parameters!$C$55="No",IF($A514&lt;=Parameters!$D$23,Parameters!$C$23*$A514,IF($A514&lt;=Parameters!$D$24,Parameters!$C$23*Parameters!$D$23+Parameters!$C$24*($A514-Parameters!$D$23),IF($A514&lt;=Parameters!$D$25,Parameters!$C$23*Parameters!$D$23+Parameters!$C$24*(Parameters!$D$24-Parameters!$D$23)+Parameters!$C$25*($A514-Parameters!$D$24),Parameters!$C$23*Parameters!$D$23+Parameters!$C$24*(Parameters!$D$24-Parameters!$D$23)+Parameters!$C$25*(Parameters!$D$25-Parameters!$D$24)+Parameters!$C$26*($A514-Parameters!$D$25)))),_xlfn.IFS($A514&lt;=Parameters!$D$23,Parameters!$C$23*$A514,$A514&lt;=Parameters!$D$24,Parameters!$C$24*$A514,$A514&lt;=Parameters!$D$25,Parameters!$C$25*$A514,$A514&gt;Parameters!$D$25,Parameters!$C$26*$A514))</f>
        <v>55990.54</v>
      </c>
      <c r="C514" s="290">
        <f t="shared" si="239"/>
        <v>110.00106090373281</v>
      </c>
      <c r="D514" s="290" cm="1">
        <f t="array" ref="D514">IF(Parameters!$C$55="No",IF($A514&lt;=Parameters!$D$28,Parameters!$C$28*$A514,IF($A514&lt;=Parameters!$D$29,Parameters!$C$28*Parameters!$D$28+Parameters!$C$29*($A514-Parameters!$D$28),IF($A514&lt;=Parameters!$D$30,Parameters!$C$28*Parameters!$D$28+Parameters!$C$29*(Parameters!$D$29-Parameters!$D$28)+Parameters!$C$30*($A514-Parameters!$D$29),Parameters!$C$28*Parameters!$D$28+Parameters!$C$29*(Parameters!$D$29-Parameters!$D$28)+Parameters!$C$30*(Parameters!$D$30-Parameters!$D$29)+Parameters!$C$31*($A514-Parameters!$D$30)))),_xlfn.IFS($A514&lt;=Parameters!$D$28,Parameters!$C$28*$A514,$A514&lt;=Parameters!$D$29,Parameters!$C$29*$A514,$A514&lt;=Parameters!$D$30,Parameters!$C$30*$A514,$A514&gt;Parameters!$D$30,Parameters!$C$31*$A514))</f>
        <v>68598.740000000005</v>
      </c>
      <c r="E514" s="290">
        <f t="shared" si="239"/>
        <v>134.77159135559921</v>
      </c>
      <c r="F514" s="290" cm="1">
        <f t="array" ref="F514">IF(Parameters!$C$55="No",IF($A514&lt;=Parameters!$D$34,Parameters!$C$34*$A514,IF($A514&lt;=Parameters!$D$35,Parameters!$C$34*Parameters!$D$34+Parameters!$C$35*($A514-Parameters!$D$34),IF($A514&lt;=Parameters!$D$36,Parameters!$C$34*Parameters!$D$34+Parameters!$C$35*(Parameters!$D$35-Parameters!$D$34)+Parameters!$C$36*($A514-Parameters!$D$35),Parameters!$C$34*Parameters!$D$34+Parameters!$C$35*(Parameters!$D$35-Parameters!$D$34)+Parameters!$C$36*(Parameters!$D$36-Parameters!$D$35)+Parameters!$C$37*($A514-Parameters!$D$36)))),_xlfn.IFS($A514&lt;=Parameters!$D$34,Parameters!$C$34*$A514,$A514&lt;=Parameters!$D$35,Parameters!$C$35*$A514,$A514&lt;=Parameters!$D$36,Parameters!$C$36*$A514,$A514&gt;Parameters!$D$36,Parameters!$C$37*$A514))</f>
        <v>69830.859999999986</v>
      </c>
      <c r="G514" s="290">
        <f t="shared" si="240"/>
        <v>137.19225933202355</v>
      </c>
      <c r="H514" s="290" cm="1">
        <f t="array" ref="H514">IF(Parameters!$C$55="No",IF($A514&lt;=Parameters!$D$39,Parameters!$C$39*$A514,IF($A514&lt;=Parameters!$D$40,Parameters!$C$39*Parameters!$D$39+Parameters!$C$40*($A514-Parameters!$D$39),IF($A514&lt;=Parameters!$D$41,Parameters!$C$39*Parameters!$D$39+Parameters!$C$40*(Parameters!$D$40-Parameters!$D$39)+Parameters!$C$41*($A514-Parameters!$D$40),Parameters!$C$39*Parameters!$D$39+Parameters!$C$40*(Parameters!$D$40-Parameters!$D$39)+Parameters!$C$41*(Parameters!$D$41-Parameters!$D$40)+Parameters!$C$42*($A514-Parameters!$D$41)))),_xlfn.IFS($A514&lt;=Parameters!$D$39,Parameters!$C$39*$A514,$A514&lt;=Parameters!$D$40,Parameters!$C$40*$A514,$A514&lt;=Parameters!$D$41,Parameters!$C$41*$A514,$A514&gt;Parameters!$D$41,Parameters!$C$42*$A514))</f>
        <v>74564.639999999999</v>
      </c>
      <c r="I514" s="290">
        <f t="shared" si="241"/>
        <v>146.49241650294695</v>
      </c>
      <c r="J514" s="290" cm="1">
        <f t="array" ref="J514">IF(Parameters!$D$55="No",IF($A514&lt;=Parameters!$F$23,Parameters!$E$23*$A514,IF($A514&lt;=Parameters!$F$24,Parameters!$E$23*Parameters!$F$23+Parameters!$E$24*($A514-Parameters!$F$23),IF($A514&lt;=Parameters!$F$25,Parameters!$E$23*Parameters!$F$23+Parameters!$E$24*(Parameters!$F$24-Parameters!$F$23)+Parameters!$E$25*($A514-Parameters!$F$24),Parameters!$E$23*Parameters!$F$23+Parameters!$E$24*(Parameters!$F$24-Parameters!$F$23)+Parameters!$E$25*(Parameters!$F$25-Parameters!$F$24)+Parameters!$E$26*($A514-Parameters!$F$25)))),_xlfn.IFS($A514&lt;=Parameters!$F$23,Parameters!$E$23*$A514,$A514&lt;=Parameters!$F$24,Parameters!$E$24*$A514,$A514&lt;=Parameters!$F$25,Parameters!$E$25*$A514,$A514&gt;Parameters!$F$25,Parameters!$E$26*$A514))</f>
        <v>55990.54</v>
      </c>
      <c r="K514" s="290">
        <f t="shared" si="217"/>
        <v>110.00106090373281</v>
      </c>
      <c r="L514" s="290" cm="1">
        <f t="array" ref="L514">IF(Parameters!$D$55="No",IF($A514&lt;=Parameters!$F$28,Parameters!$E$28*$A514,IF($A514&lt;=Parameters!$F$29,Parameters!$E$28*Parameters!$F$28+Parameters!$E$29*($A514-Parameters!$F$28),IF($A514&lt;=Parameters!$F$30,Parameters!$E$28*Parameters!$F$28+Parameters!$E$29*(Parameters!$F$29-Parameters!$F$28)+Parameters!$E$30*($A514-Parameters!$F$29),Parameters!$E$28*Parameters!$F$28+Parameters!$E$29*(Parameters!$F$29-Parameters!$F$28)+Parameters!$E$30*(Parameters!$F$30-Parameters!$F$29)+Parameters!$E$31*($A514-Parameters!$F$30)))),_xlfn.IFS($A514&lt;=Parameters!$F$28,Parameters!$E$28*$A514,$A514&lt;=Parameters!$F$29,Parameters!$E$29*$A514,$A514&lt;=Parameters!$F$30,Parameters!$E$30*$A514,$A514&gt;Parameters!$F$30,Parameters!$E$31*$A514))</f>
        <v>68598.740000000005</v>
      </c>
      <c r="M514" s="290">
        <f t="shared" si="218"/>
        <v>134.77159135559921</v>
      </c>
      <c r="N514" s="290" cm="1">
        <f t="array" ref="N514">IF(Parameters!$D$55="No",IF($A514&lt;=Parameters!$F$34,Parameters!$E$34*$A514,IF($A514&lt;=Parameters!$F$35,Parameters!$E$34*Parameters!$F$34+Parameters!$E$35*($A514-Parameters!$F$34),IF($A514&lt;=Parameters!$F$36,Parameters!$E$34*Parameters!$F$34+Parameters!$E$35*(Parameters!$F$35-Parameters!$F$34)+Parameters!$E$36*($A514-Parameters!$F$35),Parameters!$E$34*Parameters!$F$34+Parameters!$E$35*(Parameters!$F$35-Parameters!$F$34)+Parameters!$E$36*(Parameters!$F$36-Parameters!$F$35)+Parameters!$E$37*($A514-Parameters!$F$36)))),_xlfn.IFS($A514&lt;=Parameters!$F$34,Parameters!$E$34*$A514,$A514&lt;=Parameters!$F$35,Parameters!$E$35*$A514,$A514&lt;=Parameters!$F$36,Parameters!$E$36*$A514,$A514&gt;Parameters!$F$36,Parameters!$E$37*$A514))</f>
        <v>69830.859999999986</v>
      </c>
      <c r="O514" s="290">
        <f t="shared" si="242"/>
        <v>137.19225933202355</v>
      </c>
      <c r="P514" s="290" cm="1">
        <f t="array" ref="P514">IF(Parameters!$D$55="No",IF($A514&lt;=Parameters!$F$39,Parameters!$E$39*$A514,IF($A514&lt;=Parameters!$F$40,Parameters!$E$39*Parameters!$F$39+Parameters!$E$40*($A514-Parameters!$F$39),IF($A514&lt;=Parameters!$F$41,Parameters!$E$39*Parameters!$F$39+Parameters!$E$40*(Parameters!$F$40-Parameters!$F$39)+Parameters!$E$41*($A514-Parameters!$F$40),Parameters!$E$39*Parameters!$F$39+Parameters!$E$40*(Parameters!$F$40-Parameters!$F$39)+Parameters!$E$41*(Parameters!$F$41-Parameters!$F$40)+Parameters!$E$42*($A514-Parameters!$F$41)))),_xlfn.IFS($A514&lt;=Parameters!$F$39,Parameters!$E$39*$A514,$A514&lt;=Parameters!$F$40,Parameters!$E$40*$A514,$A514&lt;=Parameters!$F$41,Parameters!$E$41*$A514,$A514&gt;Parameters!$F$41,Parameters!$E$42*$A514))</f>
        <v>74564.639999999999</v>
      </c>
      <c r="Q514" s="290">
        <f t="shared" si="243"/>
        <v>146.49241650294695</v>
      </c>
      <c r="R514" s="290" cm="1">
        <f t="array" ref="R514">IF(Parameters!$E$55="No",IF($A514&lt;=Parameters!$H$23,Parameters!$G$23*$A514,IF($A514&lt;=Parameters!$H$24,Parameters!$G$23*Parameters!$H$23+Parameters!$G$24*($A514-Parameters!$H$23),IF($A514&lt;=Parameters!$H$25,Parameters!$G$23*Parameters!$H$23+Parameters!$G$24*(Parameters!$H$24-Parameters!$H$23)+Parameters!$G$25*($A514-Parameters!$H$24),Parameters!$G$23*Parameters!$H$23+Parameters!$G$24*(Parameters!$H$24-Parameters!$H$23)+Parameters!$G$25*(Parameters!$H$25-Parameters!$H$24)+Parameters!$G$26*($A514-Parameters!$H$25)))),_xlfn.IFS($A514&lt;=Parameters!$H$23,Parameters!$G$23*$A514,$A514&lt;=Parameters!$H$24,Parameters!$G$24*$A514,$A514&lt;=Parameters!$H$25,Parameters!$G$25*$A514,$A514&gt;Parameters!$H$25,Parameters!$G$26*$A514))</f>
        <v>55990.54</v>
      </c>
      <c r="S514" s="290">
        <f t="shared" si="219"/>
        <v>110.00106090373281</v>
      </c>
      <c r="T514" s="290" cm="1">
        <f t="array" ref="T514">IF(Parameters!$E$55="No",IF($A514&lt;=Parameters!$H$28,Parameters!$G$28*$A514,IF($A514&lt;=Parameters!$H$29,Parameters!$G$28*Parameters!$H$28+Parameters!$G$29*($A514-Parameters!$H$28),IF($A514&lt;=Parameters!$H$30,Parameters!$G$28*Parameters!$H$28+Parameters!$G$29*(Parameters!$H$29-Parameters!$H$28)+Parameters!$G$30*($A514-Parameters!$H$29),Parameters!$G$28*Parameters!$H$28+Parameters!$G$29*(Parameters!$H$29-Parameters!$H$28)+Parameters!$G$30*(Parameters!$H$30-Parameters!$H$29)+Parameters!$G$31*($A514-Parameters!$H$30)))),_xlfn.IFS($A514&lt;=Parameters!$H$28,Parameters!$G$28*$A514,$A514&lt;=Parameters!$H$29,Parameters!$G$29*$A514,$A514&lt;=Parameters!$H$30,Parameters!$G$30*$A514,$A514&gt;Parameters!$H$30,Parameters!$G$31*$A514))</f>
        <v>68598.740000000005</v>
      </c>
      <c r="U514" s="290">
        <f t="shared" si="220"/>
        <v>134.77159135559921</v>
      </c>
      <c r="V514" s="290" cm="1">
        <f t="array" ref="V514">IF(Parameters!$E$55="No",IF($A514&lt;=Parameters!$H$34,Parameters!$G$34*$A514,IF($A514&lt;=Parameters!$H$35,Parameters!$G$34*Parameters!$H$34+Parameters!$G$35*($A514-Parameters!$H$34),IF($A514&lt;=Parameters!$H$36,Parameters!$G$34*Parameters!$H$34+Parameters!$G$35*(Parameters!$H$35-Parameters!$H$34)+Parameters!$G$36*($A514-Parameters!$H$35),Parameters!$G$34*Parameters!$H$34+Parameters!$G$35*(Parameters!$H$35-Parameters!$H$34)+Parameters!$G$36*(Parameters!$H$36-Parameters!$H$35)+Parameters!$G$37*($A514-Parameters!$H$36)))),_xlfn.IFS($A514&lt;=Parameters!$H$34,Parameters!$G$34*$A514,$A514&lt;=Parameters!$H$35,Parameters!$G$35*$A514,$A514&lt;=Parameters!$H$36,Parameters!$G$36*$A514,$A514&gt;Parameters!$H$36,Parameters!$G$37*$A514))</f>
        <v>69830.859999999986</v>
      </c>
      <c r="W514" s="290">
        <f t="shared" si="244"/>
        <v>137.19225933202355</v>
      </c>
      <c r="X514" s="290" cm="1">
        <f t="array" ref="X514">IF(Parameters!$E$55="No",IF($A514&lt;=Parameters!$H$39,Parameters!$G$39*$A514,IF($A514&lt;=Parameters!$H$40,Parameters!$G$39*Parameters!$H$39+Parameters!$G$40*($A514-Parameters!$H$39),IF($A514&lt;=Parameters!$H$41,Parameters!$G$39*Parameters!$H$39+Parameters!$G$40*(Parameters!$H$40-Parameters!$H$39)+Parameters!$G$41*($A514-Parameters!$H$40),Parameters!$G$39*Parameters!$H$39+Parameters!$G$40*(Parameters!$H$40-Parameters!$H$39)+Parameters!$G$41*(Parameters!$H$41-Parameters!$H$40)+Parameters!$G$42*($A514-Parameters!$H$41)))),_xlfn.IFS($A514&lt;=Parameters!$H$39,Parameters!$G$39*$A514,$A514&lt;=Parameters!$H$40,Parameters!$G$40*$A514,$A514&lt;=Parameters!$H$41,Parameters!$G$41*$A514,$A514&gt;Parameters!$H$41,Parameters!$G$42*$A514))</f>
        <v>74564.639999999999</v>
      </c>
      <c r="Y514" s="290">
        <f t="shared" si="245"/>
        <v>146.49241650294695</v>
      </c>
      <c r="Z514" s="290" cm="1">
        <f t="array" ref="Z514">IF(Parameters!$F$55="No",IF($A514&lt;=Parameters!$J$23,Parameters!$I$23*$A514,IF($A514&lt;=Parameters!$J$24,Parameters!$I$23*Parameters!$J$23+Parameters!$I$24*($A514-Parameters!$J$23),IF($A514&lt;=Parameters!$J$25,Parameters!$I$23*Parameters!$J$23+Parameters!$I$24*(Parameters!$J$24-Parameters!$J$23)+Parameters!$I$25*($A514-Parameters!$J$24),Parameters!$I$23*Parameters!$J$23+Parameters!$I$24*(Parameters!$J$24-Parameters!$J$23)+Parameters!$I$25*(Parameters!$J$25-Parameters!$J$24)+Parameters!$I$26*($A514-Parameters!$J$25)))),_xlfn.IFS($A514&lt;=Parameters!$J$23,Parameters!$I$23*$A514,$A514&lt;=Parameters!$J$24,Parameters!$I$24*$A514,$A514&lt;=Parameters!$J$25,Parameters!$I$25*$A514,$A514&gt;Parameters!$J$25,Parameters!$I$26*$A514))</f>
        <v>55990.54</v>
      </c>
      <c r="AA514" s="290">
        <f t="shared" si="221"/>
        <v>110.00106090373281</v>
      </c>
      <c r="AB514" s="290" cm="1">
        <f t="array" ref="AB514">IF(Parameters!$F$55="No",IF($A514&lt;=Parameters!$J$28,Parameters!$I$28*$A514,IF($A514&lt;=Parameters!$J$29,Parameters!$I$28*Parameters!$J$28+Parameters!$I$29*($A514-Parameters!$J$28),IF($A514&lt;=Parameters!$J$30,Parameters!$I$28*Parameters!$J$28+Parameters!$I$29*(Parameters!$J$29-Parameters!$J$28)+Parameters!$I$30*($A514-Parameters!$J$29),Parameters!$I$28*Parameters!$J$28+Parameters!$I$29*(Parameters!$J$29-Parameters!$J$28)+Parameters!$I$30*(Parameters!$J$30-Parameters!$J$29)+Parameters!$I$31*($A514-Parameters!$J$30)))),_xlfn.IFS($A514&lt;=Parameters!$J$28,Parameters!$I$28*$A514,$A514&lt;=Parameters!$J$29,Parameters!$I$29*$A514,$A514&lt;=Parameters!$J$30,Parameters!$I$30*$A514,$A514&gt;Parameters!$J$30,Parameters!$I$31*$A514))</f>
        <v>68598.740000000005</v>
      </c>
      <c r="AC514" s="290">
        <f t="shared" si="222"/>
        <v>134.77159135559921</v>
      </c>
      <c r="AD514" s="290" cm="1">
        <f t="array" ref="AD514">IF(Parameters!$F$55="No",IF($A514&lt;=Parameters!$J$34,Parameters!$I$34*$A514,IF($A514&lt;=Parameters!$J$35,Parameters!$I$34*Parameters!$J$34+Parameters!$I$35*($A514-Parameters!$J$34),IF($A514&lt;=Parameters!$J$36,Parameters!$I$34*Parameters!$J$34+Parameters!$I$35*(Parameters!$J$35-Parameters!$J$34)+Parameters!$I$36*($A514-Parameters!$J$35),Parameters!$I$34*Parameters!$J$34+Parameters!$I$35*(Parameters!$J$35-Parameters!$J$34)+Parameters!$I$36*(Parameters!$J$36-Parameters!$J$35)+Parameters!$I$37*($A514-Parameters!$J$36)))),_xlfn.IFS($A514&lt;=Parameters!$J$34,Parameters!$I$34*$A514,$A514&lt;=Parameters!$J$35,Parameters!$I$35*$A514,$A514&lt;=Parameters!$J$36,Parameters!$I$36*$A514,$A514&gt;Parameters!$J$36,Parameters!$I$37*$A514))</f>
        <v>69830.859999999986</v>
      </c>
      <c r="AE514" s="290">
        <f t="shared" si="246"/>
        <v>137.19225933202355</v>
      </c>
      <c r="AF514" s="290" cm="1">
        <f t="array" ref="AF514">IF(Parameters!$F$55="No",IF($A514&lt;=Parameters!$J$39,Parameters!$I$39*$A514,IF($A514&lt;=Parameters!$J$40,Parameters!$I$39*Parameters!$J$39+Parameters!$I$40*($A514-Parameters!$J$39),IF($A514&lt;=Parameters!$J$41,Parameters!$I$39*Parameters!$J$39+Parameters!$I$40*(Parameters!$J$40-Parameters!$J$39)+Parameters!$I$41*($A514-Parameters!$J$40),Parameters!$I$39*Parameters!$J$39+Parameters!$I$40*(Parameters!$J$40-Parameters!$J$39)+Parameters!$I$41*(Parameters!$J$41-Parameters!$J$40)+Parameters!$I$42*($A514-Parameters!$J$41)))),_xlfn.IFS($A514&lt;=Parameters!$J$39,Parameters!$I$39*$A514,$A514&lt;=Parameters!$J$40,Parameters!$I$40*$A514,$A514&lt;=Parameters!$J$41,Parameters!$I$41*$A514,$A514&gt;Parameters!$J$41,Parameters!$I$42*$A514))</f>
        <v>74564.639999999999</v>
      </c>
      <c r="AG514" s="290">
        <f t="shared" si="247"/>
        <v>146.49241650294695</v>
      </c>
      <c r="AI514" s="428">
        <f t="shared" si="223"/>
        <v>149.05999999999767</v>
      </c>
      <c r="AJ514" s="428">
        <f t="shared" si="224"/>
        <v>159.36000000000058</v>
      </c>
      <c r="AK514" s="428">
        <f t="shared" si="225"/>
        <v>143.53999999997905</v>
      </c>
      <c r="AL514" s="428">
        <f t="shared" si="226"/>
        <v>158.4600000000064</v>
      </c>
      <c r="AM514" s="428">
        <f t="shared" si="227"/>
        <v>149.05999999999767</v>
      </c>
      <c r="AN514" s="428">
        <f t="shared" si="228"/>
        <v>159.36000000000058</v>
      </c>
      <c r="AO514" s="428">
        <f t="shared" si="229"/>
        <v>143.53999999997905</v>
      </c>
      <c r="AP514" s="428">
        <f t="shared" si="230"/>
        <v>158.4600000000064</v>
      </c>
      <c r="AQ514" s="428">
        <f t="shared" si="231"/>
        <v>149.05999999999767</v>
      </c>
      <c r="AR514" s="428">
        <f t="shared" si="232"/>
        <v>159.36000000000058</v>
      </c>
      <c r="AS514" s="428">
        <f t="shared" si="233"/>
        <v>143.53999999997905</v>
      </c>
      <c r="AT514" s="428">
        <f t="shared" si="234"/>
        <v>158.4600000000064</v>
      </c>
      <c r="AU514" s="428">
        <f t="shared" si="235"/>
        <v>149.05999999999767</v>
      </c>
      <c r="AV514" s="428">
        <f t="shared" si="236"/>
        <v>159.36000000000058</v>
      </c>
      <c r="AW514" s="428">
        <f t="shared" si="237"/>
        <v>143.53999999997905</v>
      </c>
      <c r="AX514" s="428">
        <f t="shared" si="238"/>
        <v>158.4600000000064</v>
      </c>
    </row>
    <row r="515">
      <c r="A515" s="413">
        <v>510</v>
      </c>
      <c r="B515" s="290" cm="1">
        <f t="array" ref="B515">IF(Parameters!$C$55="No",IF($A515&lt;=Parameters!$D$23,Parameters!$C$23*$A515,IF($A515&lt;=Parameters!$D$24,Parameters!$C$23*Parameters!$D$23+Parameters!$C$24*($A515-Parameters!$D$23),IF($A515&lt;=Parameters!$D$25,Parameters!$C$23*Parameters!$D$23+Parameters!$C$24*(Parameters!$D$24-Parameters!$D$23)+Parameters!$C$25*($A515-Parameters!$D$24),Parameters!$C$23*Parameters!$D$23+Parameters!$C$24*(Parameters!$D$24-Parameters!$D$23)+Parameters!$C$25*(Parameters!$D$25-Parameters!$D$24)+Parameters!$C$26*($A515-Parameters!$D$25)))),_xlfn.IFS($A515&lt;=Parameters!$D$23,Parameters!$C$23*$A515,$A515&lt;=Parameters!$D$24,Parameters!$C$24*$A515,$A515&lt;=Parameters!$D$25,Parameters!$C$25*$A515,$A515&gt;Parameters!$D$25,Parameters!$C$26*$A515))</f>
        <v>56139.6</v>
      </c>
      <c r="C515" s="290">
        <f t="shared" si="239"/>
        <v>110.07764705882353</v>
      </c>
      <c r="D515" s="290" cm="1">
        <f t="array" ref="D515">IF(Parameters!$C$55="No",IF($A515&lt;=Parameters!$D$28,Parameters!$C$28*$A515,IF($A515&lt;=Parameters!$D$29,Parameters!$C$28*Parameters!$D$28+Parameters!$C$29*($A515-Parameters!$D$28),IF($A515&lt;=Parameters!$D$30,Parameters!$C$28*Parameters!$D$28+Parameters!$C$29*(Parameters!$D$29-Parameters!$D$28)+Parameters!$C$30*($A515-Parameters!$D$29),Parameters!$C$28*Parameters!$D$28+Parameters!$C$29*(Parameters!$D$29-Parameters!$D$28)+Parameters!$C$30*(Parameters!$D$30-Parameters!$D$29)+Parameters!$C$31*($A515-Parameters!$D$30)))),_xlfn.IFS($A515&lt;=Parameters!$D$28,Parameters!$C$28*$A515,$A515&lt;=Parameters!$D$29,Parameters!$C$29*$A515,$A515&lt;=Parameters!$D$30,Parameters!$C$30*$A515,$A515&gt;Parameters!$D$30,Parameters!$C$31*$A515))</f>
        <v>68758.100000000006</v>
      </c>
      <c r="E515" s="290">
        <f t="shared" si="239"/>
        <v>134.81980392156865</v>
      </c>
      <c r="F515" s="290" cm="1">
        <f t="array" ref="F515">IF(Parameters!$C$55="No",IF($A515&lt;=Parameters!$D$34,Parameters!$C$34*$A515,IF($A515&lt;=Parameters!$D$35,Parameters!$C$34*Parameters!$D$34+Parameters!$C$35*($A515-Parameters!$D$34),IF($A515&lt;=Parameters!$D$36,Parameters!$C$34*Parameters!$D$34+Parameters!$C$35*(Parameters!$D$35-Parameters!$D$34)+Parameters!$C$36*($A515-Parameters!$D$35),Parameters!$C$34*Parameters!$D$34+Parameters!$C$35*(Parameters!$D$35-Parameters!$D$34)+Parameters!$C$36*(Parameters!$D$36-Parameters!$D$35)+Parameters!$C$37*($A515-Parameters!$D$36)))),_xlfn.IFS($A515&lt;=Parameters!$D$34,Parameters!$C$34*$A515,$A515&lt;=Parameters!$D$35,Parameters!$C$35*$A515,$A515&lt;=Parameters!$D$36,Parameters!$C$36*$A515,$A515&gt;Parameters!$D$36,Parameters!$C$37*$A515))</f>
        <v>69974.399999999994</v>
      </c>
      <c r="G515" s="290">
        <f t="shared" si="240"/>
        <v>137.20470588235293</v>
      </c>
      <c r="H515" s="290" cm="1">
        <f t="array" ref="H515">IF(Parameters!$C$55="No",IF($A515&lt;=Parameters!$D$39,Parameters!$C$39*$A515,IF($A515&lt;=Parameters!$D$40,Parameters!$C$39*Parameters!$D$39+Parameters!$C$40*($A515-Parameters!$D$39),IF($A515&lt;=Parameters!$D$41,Parameters!$C$39*Parameters!$D$39+Parameters!$C$40*(Parameters!$D$40-Parameters!$D$39)+Parameters!$C$41*($A515-Parameters!$D$40),Parameters!$C$39*Parameters!$D$39+Parameters!$C$40*(Parameters!$D$40-Parameters!$D$39)+Parameters!$C$41*(Parameters!$D$41-Parameters!$D$40)+Parameters!$C$42*($A515-Parameters!$D$41)))),_xlfn.IFS($A515&lt;=Parameters!$D$39,Parameters!$C$39*$A515,$A515&lt;=Parameters!$D$40,Parameters!$C$40*$A515,$A515&lt;=Parameters!$D$41,Parameters!$C$41*$A515,$A515&gt;Parameters!$D$41,Parameters!$C$42*$A515))</f>
        <v>74723.100000000006</v>
      </c>
      <c r="I515" s="290">
        <f t="shared" si="241"/>
        <v>146.51588235294119</v>
      </c>
      <c r="J515" s="290" cm="1">
        <f t="array" ref="J515">IF(Parameters!$D$55="No",IF($A515&lt;=Parameters!$F$23,Parameters!$E$23*$A515,IF($A515&lt;=Parameters!$F$24,Parameters!$E$23*Parameters!$F$23+Parameters!$E$24*($A515-Parameters!$F$23),IF($A515&lt;=Parameters!$F$25,Parameters!$E$23*Parameters!$F$23+Parameters!$E$24*(Parameters!$F$24-Parameters!$F$23)+Parameters!$E$25*($A515-Parameters!$F$24),Parameters!$E$23*Parameters!$F$23+Parameters!$E$24*(Parameters!$F$24-Parameters!$F$23)+Parameters!$E$25*(Parameters!$F$25-Parameters!$F$24)+Parameters!$E$26*($A515-Parameters!$F$25)))),_xlfn.IFS($A515&lt;=Parameters!$F$23,Parameters!$E$23*$A515,$A515&lt;=Parameters!$F$24,Parameters!$E$24*$A515,$A515&lt;=Parameters!$F$25,Parameters!$E$25*$A515,$A515&gt;Parameters!$F$25,Parameters!$E$26*$A515))</f>
        <v>56139.6</v>
      </c>
      <c r="K515" s="290">
        <f t="shared" si="217"/>
        <v>110.07764705882353</v>
      </c>
      <c r="L515" s="290" cm="1">
        <f t="array" ref="L515">IF(Parameters!$D$55="No",IF($A515&lt;=Parameters!$F$28,Parameters!$E$28*$A515,IF($A515&lt;=Parameters!$F$29,Parameters!$E$28*Parameters!$F$28+Parameters!$E$29*($A515-Parameters!$F$28),IF($A515&lt;=Parameters!$F$30,Parameters!$E$28*Parameters!$F$28+Parameters!$E$29*(Parameters!$F$29-Parameters!$F$28)+Parameters!$E$30*($A515-Parameters!$F$29),Parameters!$E$28*Parameters!$F$28+Parameters!$E$29*(Parameters!$F$29-Parameters!$F$28)+Parameters!$E$30*(Parameters!$F$30-Parameters!$F$29)+Parameters!$E$31*($A515-Parameters!$F$30)))),_xlfn.IFS($A515&lt;=Parameters!$F$28,Parameters!$E$28*$A515,$A515&lt;=Parameters!$F$29,Parameters!$E$29*$A515,$A515&lt;=Parameters!$F$30,Parameters!$E$30*$A515,$A515&gt;Parameters!$F$30,Parameters!$E$31*$A515))</f>
        <v>68758.100000000006</v>
      </c>
      <c r="M515" s="290">
        <f t="shared" si="218"/>
        <v>134.81980392156865</v>
      </c>
      <c r="N515" s="290" cm="1">
        <f t="array" ref="N515">IF(Parameters!$D$55="No",IF($A515&lt;=Parameters!$F$34,Parameters!$E$34*$A515,IF($A515&lt;=Parameters!$F$35,Parameters!$E$34*Parameters!$F$34+Parameters!$E$35*($A515-Parameters!$F$34),IF($A515&lt;=Parameters!$F$36,Parameters!$E$34*Parameters!$F$34+Parameters!$E$35*(Parameters!$F$35-Parameters!$F$34)+Parameters!$E$36*($A515-Parameters!$F$35),Parameters!$E$34*Parameters!$F$34+Parameters!$E$35*(Parameters!$F$35-Parameters!$F$34)+Parameters!$E$36*(Parameters!$F$36-Parameters!$F$35)+Parameters!$E$37*($A515-Parameters!$F$36)))),_xlfn.IFS($A515&lt;=Parameters!$F$34,Parameters!$E$34*$A515,$A515&lt;=Parameters!$F$35,Parameters!$E$35*$A515,$A515&lt;=Parameters!$F$36,Parameters!$E$36*$A515,$A515&gt;Parameters!$F$36,Parameters!$E$37*$A515))</f>
        <v>69974.399999999994</v>
      </c>
      <c r="O515" s="290">
        <f t="shared" si="242"/>
        <v>137.20470588235293</v>
      </c>
      <c r="P515" s="290" cm="1">
        <f t="array" ref="P515">IF(Parameters!$D$55="No",IF($A515&lt;=Parameters!$F$39,Parameters!$E$39*$A515,IF($A515&lt;=Parameters!$F$40,Parameters!$E$39*Parameters!$F$39+Parameters!$E$40*($A515-Parameters!$F$39),IF($A515&lt;=Parameters!$F$41,Parameters!$E$39*Parameters!$F$39+Parameters!$E$40*(Parameters!$F$40-Parameters!$F$39)+Parameters!$E$41*($A515-Parameters!$F$40),Parameters!$E$39*Parameters!$F$39+Parameters!$E$40*(Parameters!$F$40-Parameters!$F$39)+Parameters!$E$41*(Parameters!$F$41-Parameters!$F$40)+Parameters!$E$42*($A515-Parameters!$F$41)))),_xlfn.IFS($A515&lt;=Parameters!$F$39,Parameters!$E$39*$A515,$A515&lt;=Parameters!$F$40,Parameters!$E$40*$A515,$A515&lt;=Parameters!$F$41,Parameters!$E$41*$A515,$A515&gt;Parameters!$F$41,Parameters!$E$42*$A515))</f>
        <v>74723.100000000006</v>
      </c>
      <c r="Q515" s="290">
        <f t="shared" si="243"/>
        <v>146.51588235294119</v>
      </c>
      <c r="R515" s="290" cm="1">
        <f t="array" ref="R515">IF(Parameters!$E$55="No",IF($A515&lt;=Parameters!$H$23,Parameters!$G$23*$A515,IF($A515&lt;=Parameters!$H$24,Parameters!$G$23*Parameters!$H$23+Parameters!$G$24*($A515-Parameters!$H$23),IF($A515&lt;=Parameters!$H$25,Parameters!$G$23*Parameters!$H$23+Parameters!$G$24*(Parameters!$H$24-Parameters!$H$23)+Parameters!$G$25*($A515-Parameters!$H$24),Parameters!$G$23*Parameters!$H$23+Parameters!$G$24*(Parameters!$H$24-Parameters!$H$23)+Parameters!$G$25*(Parameters!$H$25-Parameters!$H$24)+Parameters!$G$26*($A515-Parameters!$H$25)))),_xlfn.IFS($A515&lt;=Parameters!$H$23,Parameters!$G$23*$A515,$A515&lt;=Parameters!$H$24,Parameters!$G$24*$A515,$A515&lt;=Parameters!$H$25,Parameters!$G$25*$A515,$A515&gt;Parameters!$H$25,Parameters!$G$26*$A515))</f>
        <v>56139.6</v>
      </c>
      <c r="S515" s="290">
        <f t="shared" si="219"/>
        <v>110.07764705882353</v>
      </c>
      <c r="T515" s="290" cm="1">
        <f t="array" ref="T515">IF(Parameters!$E$55="No",IF($A515&lt;=Parameters!$H$28,Parameters!$G$28*$A515,IF($A515&lt;=Parameters!$H$29,Parameters!$G$28*Parameters!$H$28+Parameters!$G$29*($A515-Parameters!$H$28),IF($A515&lt;=Parameters!$H$30,Parameters!$G$28*Parameters!$H$28+Parameters!$G$29*(Parameters!$H$29-Parameters!$H$28)+Parameters!$G$30*($A515-Parameters!$H$29),Parameters!$G$28*Parameters!$H$28+Parameters!$G$29*(Parameters!$H$29-Parameters!$H$28)+Parameters!$G$30*(Parameters!$H$30-Parameters!$H$29)+Parameters!$G$31*($A515-Parameters!$H$30)))),_xlfn.IFS($A515&lt;=Parameters!$H$28,Parameters!$G$28*$A515,$A515&lt;=Parameters!$H$29,Parameters!$G$29*$A515,$A515&lt;=Parameters!$H$30,Parameters!$G$30*$A515,$A515&gt;Parameters!$H$30,Parameters!$G$31*$A515))</f>
        <v>68758.100000000006</v>
      </c>
      <c r="U515" s="290">
        <f t="shared" si="220"/>
        <v>134.81980392156865</v>
      </c>
      <c r="V515" s="290" cm="1">
        <f t="array" ref="V515">IF(Parameters!$E$55="No",IF($A515&lt;=Parameters!$H$34,Parameters!$G$34*$A515,IF($A515&lt;=Parameters!$H$35,Parameters!$G$34*Parameters!$H$34+Parameters!$G$35*($A515-Parameters!$H$34),IF($A515&lt;=Parameters!$H$36,Parameters!$G$34*Parameters!$H$34+Parameters!$G$35*(Parameters!$H$35-Parameters!$H$34)+Parameters!$G$36*($A515-Parameters!$H$35),Parameters!$G$34*Parameters!$H$34+Parameters!$G$35*(Parameters!$H$35-Parameters!$H$34)+Parameters!$G$36*(Parameters!$H$36-Parameters!$H$35)+Parameters!$G$37*($A515-Parameters!$H$36)))),_xlfn.IFS($A515&lt;=Parameters!$H$34,Parameters!$G$34*$A515,$A515&lt;=Parameters!$H$35,Parameters!$G$35*$A515,$A515&lt;=Parameters!$H$36,Parameters!$G$36*$A515,$A515&gt;Parameters!$H$36,Parameters!$G$37*$A515))</f>
        <v>69974.399999999994</v>
      </c>
      <c r="W515" s="290">
        <f t="shared" si="244"/>
        <v>137.20470588235293</v>
      </c>
      <c r="X515" s="290" cm="1">
        <f t="array" ref="X515">IF(Parameters!$E$55="No",IF($A515&lt;=Parameters!$H$39,Parameters!$G$39*$A515,IF($A515&lt;=Parameters!$H$40,Parameters!$G$39*Parameters!$H$39+Parameters!$G$40*($A515-Parameters!$H$39),IF($A515&lt;=Parameters!$H$41,Parameters!$G$39*Parameters!$H$39+Parameters!$G$40*(Parameters!$H$40-Parameters!$H$39)+Parameters!$G$41*($A515-Parameters!$H$40),Parameters!$G$39*Parameters!$H$39+Parameters!$G$40*(Parameters!$H$40-Parameters!$H$39)+Parameters!$G$41*(Parameters!$H$41-Parameters!$H$40)+Parameters!$G$42*($A515-Parameters!$H$41)))),_xlfn.IFS($A515&lt;=Parameters!$H$39,Parameters!$G$39*$A515,$A515&lt;=Parameters!$H$40,Parameters!$G$40*$A515,$A515&lt;=Parameters!$H$41,Parameters!$G$41*$A515,$A515&gt;Parameters!$H$41,Parameters!$G$42*$A515))</f>
        <v>74723.100000000006</v>
      </c>
      <c r="Y515" s="290">
        <f t="shared" si="245"/>
        <v>146.51588235294119</v>
      </c>
      <c r="Z515" s="290" cm="1">
        <f t="array" ref="Z515">IF(Parameters!$F$55="No",IF($A515&lt;=Parameters!$J$23,Parameters!$I$23*$A515,IF($A515&lt;=Parameters!$J$24,Parameters!$I$23*Parameters!$J$23+Parameters!$I$24*($A515-Parameters!$J$23),IF($A515&lt;=Parameters!$J$25,Parameters!$I$23*Parameters!$J$23+Parameters!$I$24*(Parameters!$J$24-Parameters!$J$23)+Parameters!$I$25*($A515-Parameters!$J$24),Parameters!$I$23*Parameters!$J$23+Parameters!$I$24*(Parameters!$J$24-Parameters!$J$23)+Parameters!$I$25*(Parameters!$J$25-Parameters!$J$24)+Parameters!$I$26*($A515-Parameters!$J$25)))),_xlfn.IFS($A515&lt;=Parameters!$J$23,Parameters!$I$23*$A515,$A515&lt;=Parameters!$J$24,Parameters!$I$24*$A515,$A515&lt;=Parameters!$J$25,Parameters!$I$25*$A515,$A515&gt;Parameters!$J$25,Parameters!$I$26*$A515))</f>
        <v>56139.6</v>
      </c>
      <c r="AA515" s="290">
        <f t="shared" si="221"/>
        <v>110.07764705882353</v>
      </c>
      <c r="AB515" s="290" cm="1">
        <f t="array" ref="AB515">IF(Parameters!$F$55="No",IF($A515&lt;=Parameters!$J$28,Parameters!$I$28*$A515,IF($A515&lt;=Parameters!$J$29,Parameters!$I$28*Parameters!$J$28+Parameters!$I$29*($A515-Parameters!$J$28),IF($A515&lt;=Parameters!$J$30,Parameters!$I$28*Parameters!$J$28+Parameters!$I$29*(Parameters!$J$29-Parameters!$J$28)+Parameters!$I$30*($A515-Parameters!$J$29),Parameters!$I$28*Parameters!$J$28+Parameters!$I$29*(Parameters!$J$29-Parameters!$J$28)+Parameters!$I$30*(Parameters!$J$30-Parameters!$J$29)+Parameters!$I$31*($A515-Parameters!$J$30)))),_xlfn.IFS($A515&lt;=Parameters!$J$28,Parameters!$I$28*$A515,$A515&lt;=Parameters!$J$29,Parameters!$I$29*$A515,$A515&lt;=Parameters!$J$30,Parameters!$I$30*$A515,$A515&gt;Parameters!$J$30,Parameters!$I$31*$A515))</f>
        <v>68758.100000000006</v>
      </c>
      <c r="AC515" s="290">
        <f t="shared" si="222"/>
        <v>134.81980392156865</v>
      </c>
      <c r="AD515" s="290" cm="1">
        <f t="array" ref="AD515">IF(Parameters!$F$55="No",IF($A515&lt;=Parameters!$J$34,Parameters!$I$34*$A515,IF($A515&lt;=Parameters!$J$35,Parameters!$I$34*Parameters!$J$34+Parameters!$I$35*($A515-Parameters!$J$34),IF($A515&lt;=Parameters!$J$36,Parameters!$I$34*Parameters!$J$34+Parameters!$I$35*(Parameters!$J$35-Parameters!$J$34)+Parameters!$I$36*($A515-Parameters!$J$35),Parameters!$I$34*Parameters!$J$34+Parameters!$I$35*(Parameters!$J$35-Parameters!$J$34)+Parameters!$I$36*(Parameters!$J$36-Parameters!$J$35)+Parameters!$I$37*($A515-Parameters!$J$36)))),_xlfn.IFS($A515&lt;=Parameters!$J$34,Parameters!$I$34*$A515,$A515&lt;=Parameters!$J$35,Parameters!$I$35*$A515,$A515&lt;=Parameters!$J$36,Parameters!$I$36*$A515,$A515&gt;Parameters!$J$36,Parameters!$I$37*$A515))</f>
        <v>69974.399999999994</v>
      </c>
      <c r="AE515" s="290">
        <f t="shared" si="246"/>
        <v>137.20470588235293</v>
      </c>
      <c r="AF515" s="290" cm="1">
        <f t="array" ref="AF515">IF(Parameters!$F$55="No",IF($A515&lt;=Parameters!$J$39,Parameters!$I$39*$A515,IF($A515&lt;=Parameters!$J$40,Parameters!$I$39*Parameters!$J$39+Parameters!$I$40*($A515-Parameters!$J$39),IF($A515&lt;=Parameters!$J$41,Parameters!$I$39*Parameters!$J$39+Parameters!$I$40*(Parameters!$J$40-Parameters!$J$39)+Parameters!$I$41*($A515-Parameters!$J$40),Parameters!$I$39*Parameters!$J$39+Parameters!$I$40*(Parameters!$J$40-Parameters!$J$39)+Parameters!$I$41*(Parameters!$J$41-Parameters!$J$40)+Parameters!$I$42*($A515-Parameters!$J$41)))),_xlfn.IFS($A515&lt;=Parameters!$J$39,Parameters!$I$39*$A515,$A515&lt;=Parameters!$J$40,Parameters!$I$40*$A515,$A515&lt;=Parameters!$J$41,Parameters!$I$41*$A515,$A515&gt;Parameters!$J$41,Parameters!$I$42*$A515))</f>
        <v>74723.100000000006</v>
      </c>
      <c r="AG515" s="290">
        <f t="shared" si="247"/>
        <v>146.51588235294119</v>
      </c>
      <c r="AI515" s="428">
        <f t="shared" si="223"/>
        <v>149.05999999999767</v>
      </c>
      <c r="AJ515" s="428">
        <f t="shared" si="224"/>
        <v>159.36000000000058</v>
      </c>
      <c r="AK515" s="428">
        <f t="shared" si="225"/>
        <v>143.54000000000815</v>
      </c>
      <c r="AL515" s="428">
        <f t="shared" si="226"/>
        <v>158.4600000000064</v>
      </c>
      <c r="AM515" s="428">
        <f t="shared" si="227"/>
        <v>149.05999999999767</v>
      </c>
      <c r="AN515" s="428">
        <f t="shared" si="228"/>
        <v>159.36000000000058</v>
      </c>
      <c r="AO515" s="428">
        <f t="shared" si="229"/>
        <v>143.54000000000815</v>
      </c>
      <c r="AP515" s="428">
        <f t="shared" si="230"/>
        <v>158.4600000000064</v>
      </c>
      <c r="AQ515" s="428">
        <f t="shared" si="231"/>
        <v>149.05999999999767</v>
      </c>
      <c r="AR515" s="428">
        <f t="shared" si="232"/>
        <v>159.36000000000058</v>
      </c>
      <c r="AS515" s="428">
        <f t="shared" si="233"/>
        <v>143.54000000000815</v>
      </c>
      <c r="AT515" s="428">
        <f t="shared" si="234"/>
        <v>158.4600000000064</v>
      </c>
      <c r="AU515" s="428">
        <f t="shared" si="235"/>
        <v>149.05999999999767</v>
      </c>
      <c r="AV515" s="428">
        <f t="shared" si="236"/>
        <v>159.36000000000058</v>
      </c>
      <c r="AW515" s="428">
        <f t="shared" si="237"/>
        <v>143.54000000000815</v>
      </c>
      <c r="AX515" s="428">
        <f t="shared" si="238"/>
        <v>158.4600000000064</v>
      </c>
    </row>
    <row r="516">
      <c r="A516" s="413">
        <v>511</v>
      </c>
      <c r="B516" s="290" cm="1">
        <f t="array" ref="B516">IF(Parameters!$C$55="No",IF($A516&lt;=Parameters!$D$23,Parameters!$C$23*$A516,IF($A516&lt;=Parameters!$D$24,Parameters!$C$23*Parameters!$D$23+Parameters!$C$24*($A516-Parameters!$D$23),IF($A516&lt;=Parameters!$D$25,Parameters!$C$23*Parameters!$D$23+Parameters!$C$24*(Parameters!$D$24-Parameters!$D$23)+Parameters!$C$25*($A516-Parameters!$D$24),Parameters!$C$23*Parameters!$D$23+Parameters!$C$24*(Parameters!$D$24-Parameters!$D$23)+Parameters!$C$25*(Parameters!$D$25-Parameters!$D$24)+Parameters!$C$26*($A516-Parameters!$D$25)))),_xlfn.IFS($A516&lt;=Parameters!$D$23,Parameters!$C$23*$A516,$A516&lt;=Parameters!$D$24,Parameters!$C$24*$A516,$A516&lt;=Parameters!$D$25,Parameters!$C$25*$A516,$A516&gt;Parameters!$D$25,Parameters!$C$26*$A516))</f>
        <v>56288.66</v>
      </c>
      <c r="C516" s="290">
        <f t="shared" si="239"/>
        <v>110.15393346379649</v>
      </c>
      <c r="D516" s="290" cm="1">
        <f t="array" ref="D516">IF(Parameters!$C$55="No",IF($A516&lt;=Parameters!$D$28,Parameters!$C$28*$A516,IF($A516&lt;=Parameters!$D$29,Parameters!$C$28*Parameters!$D$28+Parameters!$C$29*($A516-Parameters!$D$28),IF($A516&lt;=Parameters!$D$30,Parameters!$C$28*Parameters!$D$28+Parameters!$C$29*(Parameters!$D$29-Parameters!$D$28)+Parameters!$C$30*($A516-Parameters!$D$29),Parameters!$C$28*Parameters!$D$28+Parameters!$C$29*(Parameters!$D$29-Parameters!$D$28)+Parameters!$C$30*(Parameters!$D$30-Parameters!$D$29)+Parameters!$C$31*($A516-Parameters!$D$30)))),_xlfn.IFS($A516&lt;=Parameters!$D$28,Parameters!$C$28*$A516,$A516&lt;=Parameters!$D$29,Parameters!$C$29*$A516,$A516&lt;=Parameters!$D$30,Parameters!$C$30*$A516,$A516&gt;Parameters!$D$30,Parameters!$C$31*$A516))</f>
        <v>68917.460000000006</v>
      </c>
      <c r="E516" s="290">
        <f t="shared" si="239"/>
        <v>134.86782778864972</v>
      </c>
      <c r="F516" s="290" cm="1">
        <f t="array" ref="F516">IF(Parameters!$C$55="No",IF($A516&lt;=Parameters!$D$34,Parameters!$C$34*$A516,IF($A516&lt;=Parameters!$D$35,Parameters!$C$34*Parameters!$D$34+Parameters!$C$35*($A516-Parameters!$D$34),IF($A516&lt;=Parameters!$D$36,Parameters!$C$34*Parameters!$D$34+Parameters!$C$35*(Parameters!$D$35-Parameters!$D$34)+Parameters!$C$36*($A516-Parameters!$D$35),Parameters!$C$34*Parameters!$D$34+Parameters!$C$35*(Parameters!$D$35-Parameters!$D$34)+Parameters!$C$36*(Parameters!$D$36-Parameters!$D$35)+Parameters!$C$37*($A516-Parameters!$D$36)))),_xlfn.IFS($A516&lt;=Parameters!$D$34,Parameters!$C$34*$A516,$A516&lt;=Parameters!$D$35,Parameters!$C$35*$A516,$A516&lt;=Parameters!$D$36,Parameters!$C$36*$A516,$A516&gt;Parameters!$D$36,Parameters!$C$37*$A516))</f>
        <v>70117.94</v>
      </c>
      <c r="G516" s="290">
        <f t="shared" si="240"/>
        <v>137.21710371819961</v>
      </c>
      <c r="H516" s="290" cm="1">
        <f t="array" ref="H516">IF(Parameters!$C$55="No",IF($A516&lt;=Parameters!$D$39,Parameters!$C$39*$A516,IF($A516&lt;=Parameters!$D$40,Parameters!$C$39*Parameters!$D$39+Parameters!$C$40*($A516-Parameters!$D$39),IF($A516&lt;=Parameters!$D$41,Parameters!$C$39*Parameters!$D$39+Parameters!$C$40*(Parameters!$D$40-Parameters!$D$39)+Parameters!$C$41*($A516-Parameters!$D$40),Parameters!$C$39*Parameters!$D$39+Parameters!$C$40*(Parameters!$D$40-Parameters!$D$39)+Parameters!$C$41*(Parameters!$D$41-Parameters!$D$40)+Parameters!$C$42*($A516-Parameters!$D$41)))),_xlfn.IFS($A516&lt;=Parameters!$D$39,Parameters!$C$39*$A516,$A516&lt;=Parameters!$D$40,Parameters!$C$40*$A516,$A516&lt;=Parameters!$D$41,Parameters!$C$41*$A516,$A516&gt;Parameters!$D$41,Parameters!$C$42*$A516))</f>
        <v>74881.56</v>
      </c>
      <c r="I516" s="290">
        <f t="shared" si="241"/>
        <v>146.53925636007827</v>
      </c>
      <c r="J516" s="290" cm="1">
        <f t="array" ref="J516">IF(Parameters!$D$55="No",IF($A516&lt;=Parameters!$F$23,Parameters!$E$23*$A516,IF($A516&lt;=Parameters!$F$24,Parameters!$E$23*Parameters!$F$23+Parameters!$E$24*($A516-Parameters!$F$23),IF($A516&lt;=Parameters!$F$25,Parameters!$E$23*Parameters!$F$23+Parameters!$E$24*(Parameters!$F$24-Parameters!$F$23)+Parameters!$E$25*($A516-Parameters!$F$24),Parameters!$E$23*Parameters!$F$23+Parameters!$E$24*(Parameters!$F$24-Parameters!$F$23)+Parameters!$E$25*(Parameters!$F$25-Parameters!$F$24)+Parameters!$E$26*($A516-Parameters!$F$25)))),_xlfn.IFS($A516&lt;=Parameters!$F$23,Parameters!$E$23*$A516,$A516&lt;=Parameters!$F$24,Parameters!$E$24*$A516,$A516&lt;=Parameters!$F$25,Parameters!$E$25*$A516,$A516&gt;Parameters!$F$25,Parameters!$E$26*$A516))</f>
        <v>56288.66</v>
      </c>
      <c r="K516" s="290">
        <f t="shared" si="217"/>
        <v>110.15393346379649</v>
      </c>
      <c r="L516" s="290" cm="1">
        <f t="array" ref="L516">IF(Parameters!$D$55="No",IF($A516&lt;=Parameters!$F$28,Parameters!$E$28*$A516,IF($A516&lt;=Parameters!$F$29,Parameters!$E$28*Parameters!$F$28+Parameters!$E$29*($A516-Parameters!$F$28),IF($A516&lt;=Parameters!$F$30,Parameters!$E$28*Parameters!$F$28+Parameters!$E$29*(Parameters!$F$29-Parameters!$F$28)+Parameters!$E$30*($A516-Parameters!$F$29),Parameters!$E$28*Parameters!$F$28+Parameters!$E$29*(Parameters!$F$29-Parameters!$F$28)+Parameters!$E$30*(Parameters!$F$30-Parameters!$F$29)+Parameters!$E$31*($A516-Parameters!$F$30)))),_xlfn.IFS($A516&lt;=Parameters!$F$28,Parameters!$E$28*$A516,$A516&lt;=Parameters!$F$29,Parameters!$E$29*$A516,$A516&lt;=Parameters!$F$30,Parameters!$E$30*$A516,$A516&gt;Parameters!$F$30,Parameters!$E$31*$A516))</f>
        <v>68917.460000000006</v>
      </c>
      <c r="M516" s="290">
        <f t="shared" si="218"/>
        <v>134.86782778864972</v>
      </c>
      <c r="N516" s="290" cm="1">
        <f t="array" ref="N516">IF(Parameters!$D$55="No",IF($A516&lt;=Parameters!$F$34,Parameters!$E$34*$A516,IF($A516&lt;=Parameters!$F$35,Parameters!$E$34*Parameters!$F$34+Parameters!$E$35*($A516-Parameters!$F$34),IF($A516&lt;=Parameters!$F$36,Parameters!$E$34*Parameters!$F$34+Parameters!$E$35*(Parameters!$F$35-Parameters!$F$34)+Parameters!$E$36*($A516-Parameters!$F$35),Parameters!$E$34*Parameters!$F$34+Parameters!$E$35*(Parameters!$F$35-Parameters!$F$34)+Parameters!$E$36*(Parameters!$F$36-Parameters!$F$35)+Parameters!$E$37*($A516-Parameters!$F$36)))),_xlfn.IFS($A516&lt;=Parameters!$F$34,Parameters!$E$34*$A516,$A516&lt;=Parameters!$F$35,Parameters!$E$35*$A516,$A516&lt;=Parameters!$F$36,Parameters!$E$36*$A516,$A516&gt;Parameters!$F$36,Parameters!$E$37*$A516))</f>
        <v>70117.94</v>
      </c>
      <c r="O516" s="290">
        <f t="shared" si="242"/>
        <v>137.21710371819961</v>
      </c>
      <c r="P516" s="290" cm="1">
        <f t="array" ref="P516">IF(Parameters!$D$55="No",IF($A516&lt;=Parameters!$F$39,Parameters!$E$39*$A516,IF($A516&lt;=Parameters!$F$40,Parameters!$E$39*Parameters!$F$39+Parameters!$E$40*($A516-Parameters!$F$39),IF($A516&lt;=Parameters!$F$41,Parameters!$E$39*Parameters!$F$39+Parameters!$E$40*(Parameters!$F$40-Parameters!$F$39)+Parameters!$E$41*($A516-Parameters!$F$40),Parameters!$E$39*Parameters!$F$39+Parameters!$E$40*(Parameters!$F$40-Parameters!$F$39)+Parameters!$E$41*(Parameters!$F$41-Parameters!$F$40)+Parameters!$E$42*($A516-Parameters!$F$41)))),_xlfn.IFS($A516&lt;=Parameters!$F$39,Parameters!$E$39*$A516,$A516&lt;=Parameters!$F$40,Parameters!$E$40*$A516,$A516&lt;=Parameters!$F$41,Parameters!$E$41*$A516,$A516&gt;Parameters!$F$41,Parameters!$E$42*$A516))</f>
        <v>74881.56</v>
      </c>
      <c r="Q516" s="290">
        <f t="shared" si="243"/>
        <v>146.53925636007827</v>
      </c>
      <c r="R516" s="290" cm="1">
        <f t="array" ref="R516">IF(Parameters!$E$55="No",IF($A516&lt;=Parameters!$H$23,Parameters!$G$23*$A516,IF($A516&lt;=Parameters!$H$24,Parameters!$G$23*Parameters!$H$23+Parameters!$G$24*($A516-Parameters!$H$23),IF($A516&lt;=Parameters!$H$25,Parameters!$G$23*Parameters!$H$23+Parameters!$G$24*(Parameters!$H$24-Parameters!$H$23)+Parameters!$G$25*($A516-Parameters!$H$24),Parameters!$G$23*Parameters!$H$23+Parameters!$G$24*(Parameters!$H$24-Parameters!$H$23)+Parameters!$G$25*(Parameters!$H$25-Parameters!$H$24)+Parameters!$G$26*($A516-Parameters!$H$25)))),_xlfn.IFS($A516&lt;=Parameters!$H$23,Parameters!$G$23*$A516,$A516&lt;=Parameters!$H$24,Parameters!$G$24*$A516,$A516&lt;=Parameters!$H$25,Parameters!$G$25*$A516,$A516&gt;Parameters!$H$25,Parameters!$G$26*$A516))</f>
        <v>56288.66</v>
      </c>
      <c r="S516" s="290">
        <f t="shared" si="219"/>
        <v>110.15393346379649</v>
      </c>
      <c r="T516" s="290" cm="1">
        <f t="array" ref="T516">IF(Parameters!$E$55="No",IF($A516&lt;=Parameters!$H$28,Parameters!$G$28*$A516,IF($A516&lt;=Parameters!$H$29,Parameters!$G$28*Parameters!$H$28+Parameters!$G$29*($A516-Parameters!$H$28),IF($A516&lt;=Parameters!$H$30,Parameters!$G$28*Parameters!$H$28+Parameters!$G$29*(Parameters!$H$29-Parameters!$H$28)+Parameters!$G$30*($A516-Parameters!$H$29),Parameters!$G$28*Parameters!$H$28+Parameters!$G$29*(Parameters!$H$29-Parameters!$H$28)+Parameters!$G$30*(Parameters!$H$30-Parameters!$H$29)+Parameters!$G$31*($A516-Parameters!$H$30)))),_xlfn.IFS($A516&lt;=Parameters!$H$28,Parameters!$G$28*$A516,$A516&lt;=Parameters!$H$29,Parameters!$G$29*$A516,$A516&lt;=Parameters!$H$30,Parameters!$G$30*$A516,$A516&gt;Parameters!$H$30,Parameters!$G$31*$A516))</f>
        <v>68917.460000000006</v>
      </c>
      <c r="U516" s="290">
        <f t="shared" si="220"/>
        <v>134.86782778864972</v>
      </c>
      <c r="V516" s="290" cm="1">
        <f t="array" ref="V516">IF(Parameters!$E$55="No",IF($A516&lt;=Parameters!$H$34,Parameters!$G$34*$A516,IF($A516&lt;=Parameters!$H$35,Parameters!$G$34*Parameters!$H$34+Parameters!$G$35*($A516-Parameters!$H$34),IF($A516&lt;=Parameters!$H$36,Parameters!$G$34*Parameters!$H$34+Parameters!$G$35*(Parameters!$H$35-Parameters!$H$34)+Parameters!$G$36*($A516-Parameters!$H$35),Parameters!$G$34*Parameters!$H$34+Parameters!$G$35*(Parameters!$H$35-Parameters!$H$34)+Parameters!$G$36*(Parameters!$H$36-Parameters!$H$35)+Parameters!$G$37*($A516-Parameters!$H$36)))),_xlfn.IFS($A516&lt;=Parameters!$H$34,Parameters!$G$34*$A516,$A516&lt;=Parameters!$H$35,Parameters!$G$35*$A516,$A516&lt;=Parameters!$H$36,Parameters!$G$36*$A516,$A516&gt;Parameters!$H$36,Parameters!$G$37*$A516))</f>
        <v>70117.94</v>
      </c>
      <c r="W516" s="290">
        <f t="shared" si="244"/>
        <v>137.21710371819961</v>
      </c>
      <c r="X516" s="290" cm="1">
        <f t="array" ref="X516">IF(Parameters!$E$55="No",IF($A516&lt;=Parameters!$H$39,Parameters!$G$39*$A516,IF($A516&lt;=Parameters!$H$40,Parameters!$G$39*Parameters!$H$39+Parameters!$G$40*($A516-Parameters!$H$39),IF($A516&lt;=Parameters!$H$41,Parameters!$G$39*Parameters!$H$39+Parameters!$G$40*(Parameters!$H$40-Parameters!$H$39)+Parameters!$G$41*($A516-Parameters!$H$40),Parameters!$G$39*Parameters!$H$39+Parameters!$G$40*(Parameters!$H$40-Parameters!$H$39)+Parameters!$G$41*(Parameters!$H$41-Parameters!$H$40)+Parameters!$G$42*($A516-Parameters!$H$41)))),_xlfn.IFS($A516&lt;=Parameters!$H$39,Parameters!$G$39*$A516,$A516&lt;=Parameters!$H$40,Parameters!$G$40*$A516,$A516&lt;=Parameters!$H$41,Parameters!$G$41*$A516,$A516&gt;Parameters!$H$41,Parameters!$G$42*$A516))</f>
        <v>74881.56</v>
      </c>
      <c r="Y516" s="290">
        <f t="shared" si="245"/>
        <v>146.53925636007827</v>
      </c>
      <c r="Z516" s="290" cm="1">
        <f t="array" ref="Z516">IF(Parameters!$F$55="No",IF($A516&lt;=Parameters!$J$23,Parameters!$I$23*$A516,IF($A516&lt;=Parameters!$J$24,Parameters!$I$23*Parameters!$J$23+Parameters!$I$24*($A516-Parameters!$J$23),IF($A516&lt;=Parameters!$J$25,Parameters!$I$23*Parameters!$J$23+Parameters!$I$24*(Parameters!$J$24-Parameters!$J$23)+Parameters!$I$25*($A516-Parameters!$J$24),Parameters!$I$23*Parameters!$J$23+Parameters!$I$24*(Parameters!$J$24-Parameters!$J$23)+Parameters!$I$25*(Parameters!$J$25-Parameters!$J$24)+Parameters!$I$26*($A516-Parameters!$J$25)))),_xlfn.IFS($A516&lt;=Parameters!$J$23,Parameters!$I$23*$A516,$A516&lt;=Parameters!$J$24,Parameters!$I$24*$A516,$A516&lt;=Parameters!$J$25,Parameters!$I$25*$A516,$A516&gt;Parameters!$J$25,Parameters!$I$26*$A516))</f>
        <v>56288.66</v>
      </c>
      <c r="AA516" s="290">
        <f t="shared" si="221"/>
        <v>110.15393346379649</v>
      </c>
      <c r="AB516" s="290" cm="1">
        <f t="array" ref="AB516">IF(Parameters!$F$55="No",IF($A516&lt;=Parameters!$J$28,Parameters!$I$28*$A516,IF($A516&lt;=Parameters!$J$29,Parameters!$I$28*Parameters!$J$28+Parameters!$I$29*($A516-Parameters!$J$28),IF($A516&lt;=Parameters!$J$30,Parameters!$I$28*Parameters!$J$28+Parameters!$I$29*(Parameters!$J$29-Parameters!$J$28)+Parameters!$I$30*($A516-Parameters!$J$29),Parameters!$I$28*Parameters!$J$28+Parameters!$I$29*(Parameters!$J$29-Parameters!$J$28)+Parameters!$I$30*(Parameters!$J$30-Parameters!$J$29)+Parameters!$I$31*($A516-Parameters!$J$30)))),_xlfn.IFS($A516&lt;=Parameters!$J$28,Parameters!$I$28*$A516,$A516&lt;=Parameters!$J$29,Parameters!$I$29*$A516,$A516&lt;=Parameters!$J$30,Parameters!$I$30*$A516,$A516&gt;Parameters!$J$30,Parameters!$I$31*$A516))</f>
        <v>68917.460000000006</v>
      </c>
      <c r="AC516" s="290">
        <f t="shared" si="222"/>
        <v>134.86782778864972</v>
      </c>
      <c r="AD516" s="290" cm="1">
        <f t="array" ref="AD516">IF(Parameters!$F$55="No",IF($A516&lt;=Parameters!$J$34,Parameters!$I$34*$A516,IF($A516&lt;=Parameters!$J$35,Parameters!$I$34*Parameters!$J$34+Parameters!$I$35*($A516-Parameters!$J$34),IF($A516&lt;=Parameters!$J$36,Parameters!$I$34*Parameters!$J$34+Parameters!$I$35*(Parameters!$J$35-Parameters!$J$34)+Parameters!$I$36*($A516-Parameters!$J$35),Parameters!$I$34*Parameters!$J$34+Parameters!$I$35*(Parameters!$J$35-Parameters!$J$34)+Parameters!$I$36*(Parameters!$J$36-Parameters!$J$35)+Parameters!$I$37*($A516-Parameters!$J$36)))),_xlfn.IFS($A516&lt;=Parameters!$J$34,Parameters!$I$34*$A516,$A516&lt;=Parameters!$J$35,Parameters!$I$35*$A516,$A516&lt;=Parameters!$J$36,Parameters!$I$36*$A516,$A516&gt;Parameters!$J$36,Parameters!$I$37*$A516))</f>
        <v>70117.94</v>
      </c>
      <c r="AE516" s="290">
        <f t="shared" si="246"/>
        <v>137.21710371819961</v>
      </c>
      <c r="AF516" s="290" cm="1">
        <f t="array" ref="AF516">IF(Parameters!$F$55="No",IF($A516&lt;=Parameters!$J$39,Parameters!$I$39*$A516,IF($A516&lt;=Parameters!$J$40,Parameters!$I$39*Parameters!$J$39+Parameters!$I$40*($A516-Parameters!$J$39),IF($A516&lt;=Parameters!$J$41,Parameters!$I$39*Parameters!$J$39+Parameters!$I$40*(Parameters!$J$40-Parameters!$J$39)+Parameters!$I$41*($A516-Parameters!$J$40),Parameters!$I$39*Parameters!$J$39+Parameters!$I$40*(Parameters!$J$40-Parameters!$J$39)+Parameters!$I$41*(Parameters!$J$41-Parameters!$J$40)+Parameters!$I$42*($A516-Parameters!$J$41)))),_xlfn.IFS($A516&lt;=Parameters!$J$39,Parameters!$I$39*$A516,$A516&lt;=Parameters!$J$40,Parameters!$I$40*$A516,$A516&lt;=Parameters!$J$41,Parameters!$I$41*$A516,$A516&gt;Parameters!$J$41,Parameters!$I$42*$A516))</f>
        <v>74881.56</v>
      </c>
      <c r="AG516" s="290">
        <f t="shared" si="247"/>
        <v>146.53925636007827</v>
      </c>
      <c r="AI516" s="428">
        <f t="shared" si="223"/>
        <v>149.06000000000495</v>
      </c>
      <c r="AJ516" s="428">
        <f t="shared" si="224"/>
        <v>159.36000000000058</v>
      </c>
      <c r="AK516" s="428">
        <f t="shared" si="225"/>
        <v>143.54000000000815</v>
      </c>
      <c r="AL516" s="428">
        <f t="shared" si="226"/>
        <v>158.45999999999185</v>
      </c>
      <c r="AM516" s="428">
        <f t="shared" si="227"/>
        <v>149.06000000000495</v>
      </c>
      <c r="AN516" s="428">
        <f t="shared" si="228"/>
        <v>159.36000000000058</v>
      </c>
      <c r="AO516" s="428">
        <f t="shared" si="229"/>
        <v>143.54000000000815</v>
      </c>
      <c r="AP516" s="428">
        <f t="shared" si="230"/>
        <v>158.45999999999185</v>
      </c>
      <c r="AQ516" s="428">
        <f t="shared" si="231"/>
        <v>149.06000000000495</v>
      </c>
      <c r="AR516" s="428">
        <f t="shared" si="232"/>
        <v>159.36000000000058</v>
      </c>
      <c r="AS516" s="428">
        <f t="shared" si="233"/>
        <v>143.54000000000815</v>
      </c>
      <c r="AT516" s="428">
        <f t="shared" si="234"/>
        <v>158.45999999999185</v>
      </c>
      <c r="AU516" s="428">
        <f t="shared" si="235"/>
        <v>149.06000000000495</v>
      </c>
      <c r="AV516" s="428">
        <f t="shared" si="236"/>
        <v>159.36000000000058</v>
      </c>
      <c r="AW516" s="428">
        <f t="shared" si="237"/>
        <v>143.54000000000815</v>
      </c>
      <c r="AX516" s="428">
        <f t="shared" si="238"/>
        <v>158.45999999999185</v>
      </c>
    </row>
    <row r="517">
      <c r="A517" s="413">
        <v>512</v>
      </c>
      <c r="B517" s="290" cm="1">
        <f t="array" ref="B517">IF(Parameters!$C$55="No",IF($A517&lt;=Parameters!$D$23,Parameters!$C$23*$A517,IF($A517&lt;=Parameters!$D$24,Parameters!$C$23*Parameters!$D$23+Parameters!$C$24*($A517-Parameters!$D$23),IF($A517&lt;=Parameters!$D$25,Parameters!$C$23*Parameters!$D$23+Parameters!$C$24*(Parameters!$D$24-Parameters!$D$23)+Parameters!$C$25*($A517-Parameters!$D$24),Parameters!$C$23*Parameters!$D$23+Parameters!$C$24*(Parameters!$D$24-Parameters!$D$23)+Parameters!$C$25*(Parameters!$D$25-Parameters!$D$24)+Parameters!$C$26*($A517-Parameters!$D$25)))),_xlfn.IFS($A517&lt;=Parameters!$D$23,Parameters!$C$23*$A517,$A517&lt;=Parameters!$D$24,Parameters!$C$24*$A517,$A517&lt;=Parameters!$D$25,Parameters!$C$25*$A517,$A517&gt;Parameters!$D$25,Parameters!$C$26*$A517))</f>
        <v>56437.72</v>
      </c>
      <c r="C517" s="290">
        <f t="shared" si="239"/>
        <v>110.229921875</v>
      </c>
      <c r="D517" s="290" cm="1">
        <f t="array" ref="D517">IF(Parameters!$C$55="No",IF($A517&lt;=Parameters!$D$28,Parameters!$C$28*$A517,IF($A517&lt;=Parameters!$D$29,Parameters!$C$28*Parameters!$D$28+Parameters!$C$29*($A517-Parameters!$D$28),IF($A517&lt;=Parameters!$D$30,Parameters!$C$28*Parameters!$D$28+Parameters!$C$29*(Parameters!$D$29-Parameters!$D$28)+Parameters!$C$30*($A517-Parameters!$D$29),Parameters!$C$28*Parameters!$D$28+Parameters!$C$29*(Parameters!$D$29-Parameters!$D$28)+Parameters!$C$30*(Parameters!$D$30-Parameters!$D$29)+Parameters!$C$31*($A517-Parameters!$D$30)))),_xlfn.IFS($A517&lt;=Parameters!$D$28,Parameters!$C$28*$A517,$A517&lt;=Parameters!$D$29,Parameters!$C$29*$A517,$A517&lt;=Parameters!$D$30,Parameters!$C$30*$A517,$A517&gt;Parameters!$D$30,Parameters!$C$31*$A517))</f>
        <v>69076.820000000007</v>
      </c>
      <c r="E517" s="290">
        <f t="shared" si="239"/>
        <v>134.91566406250001</v>
      </c>
      <c r="F517" s="290" cm="1">
        <f t="array" ref="F517">IF(Parameters!$C$55="No",IF($A517&lt;=Parameters!$D$34,Parameters!$C$34*$A517,IF($A517&lt;=Parameters!$D$35,Parameters!$C$34*Parameters!$D$34+Parameters!$C$35*($A517-Parameters!$D$34),IF($A517&lt;=Parameters!$D$36,Parameters!$C$34*Parameters!$D$34+Parameters!$C$35*(Parameters!$D$35-Parameters!$D$34)+Parameters!$C$36*($A517-Parameters!$D$35),Parameters!$C$34*Parameters!$D$34+Parameters!$C$35*(Parameters!$D$35-Parameters!$D$34)+Parameters!$C$36*(Parameters!$D$36-Parameters!$D$35)+Parameters!$C$37*($A517-Parameters!$D$36)))),_xlfn.IFS($A517&lt;=Parameters!$D$34,Parameters!$C$34*$A517,$A517&lt;=Parameters!$D$35,Parameters!$C$35*$A517,$A517&lt;=Parameters!$D$36,Parameters!$C$36*$A517,$A517&gt;Parameters!$D$36,Parameters!$C$37*$A517))</f>
        <v>70261.48</v>
      </c>
      <c r="G517" s="290">
        <f t="shared" si="240"/>
        <v>137.22945312499999</v>
      </c>
      <c r="H517" s="290" cm="1">
        <f t="array" ref="H517">IF(Parameters!$C$55="No",IF($A517&lt;=Parameters!$D$39,Parameters!$C$39*$A517,IF($A517&lt;=Parameters!$D$40,Parameters!$C$39*Parameters!$D$39+Parameters!$C$40*($A517-Parameters!$D$39),IF($A517&lt;=Parameters!$D$41,Parameters!$C$39*Parameters!$D$39+Parameters!$C$40*(Parameters!$D$40-Parameters!$D$39)+Parameters!$C$41*($A517-Parameters!$D$40),Parameters!$C$39*Parameters!$D$39+Parameters!$C$40*(Parameters!$D$40-Parameters!$D$39)+Parameters!$C$41*(Parameters!$D$41-Parameters!$D$40)+Parameters!$C$42*($A517-Parameters!$D$41)))),_xlfn.IFS($A517&lt;=Parameters!$D$39,Parameters!$C$39*$A517,$A517&lt;=Parameters!$D$40,Parameters!$C$40*$A517,$A517&lt;=Parameters!$D$41,Parameters!$C$41*$A517,$A517&gt;Parameters!$D$41,Parameters!$C$42*$A517))</f>
        <v>75040.02</v>
      </c>
      <c r="I517" s="290">
        <f t="shared" si="241"/>
        <v>146.56253906250001</v>
      </c>
      <c r="J517" s="290" cm="1">
        <f t="array" ref="J517">IF(Parameters!$D$55="No",IF($A517&lt;=Parameters!$F$23,Parameters!$E$23*$A517,IF($A517&lt;=Parameters!$F$24,Parameters!$E$23*Parameters!$F$23+Parameters!$E$24*($A517-Parameters!$F$23),IF($A517&lt;=Parameters!$F$25,Parameters!$E$23*Parameters!$F$23+Parameters!$E$24*(Parameters!$F$24-Parameters!$F$23)+Parameters!$E$25*($A517-Parameters!$F$24),Parameters!$E$23*Parameters!$F$23+Parameters!$E$24*(Parameters!$F$24-Parameters!$F$23)+Parameters!$E$25*(Parameters!$F$25-Parameters!$F$24)+Parameters!$E$26*($A517-Parameters!$F$25)))),_xlfn.IFS($A517&lt;=Parameters!$F$23,Parameters!$E$23*$A517,$A517&lt;=Parameters!$F$24,Parameters!$E$24*$A517,$A517&lt;=Parameters!$F$25,Parameters!$E$25*$A517,$A517&gt;Parameters!$F$25,Parameters!$E$26*$A517))</f>
        <v>56437.72</v>
      </c>
      <c r="K517" s="290">
        <f t="shared" si="217"/>
        <v>110.229921875</v>
      </c>
      <c r="L517" s="290" cm="1">
        <f t="array" ref="L517">IF(Parameters!$D$55="No",IF($A517&lt;=Parameters!$F$28,Parameters!$E$28*$A517,IF($A517&lt;=Parameters!$F$29,Parameters!$E$28*Parameters!$F$28+Parameters!$E$29*($A517-Parameters!$F$28),IF($A517&lt;=Parameters!$F$30,Parameters!$E$28*Parameters!$F$28+Parameters!$E$29*(Parameters!$F$29-Parameters!$F$28)+Parameters!$E$30*($A517-Parameters!$F$29),Parameters!$E$28*Parameters!$F$28+Parameters!$E$29*(Parameters!$F$29-Parameters!$F$28)+Parameters!$E$30*(Parameters!$F$30-Parameters!$F$29)+Parameters!$E$31*($A517-Parameters!$F$30)))),_xlfn.IFS($A517&lt;=Parameters!$F$28,Parameters!$E$28*$A517,$A517&lt;=Parameters!$F$29,Parameters!$E$29*$A517,$A517&lt;=Parameters!$F$30,Parameters!$E$30*$A517,$A517&gt;Parameters!$F$30,Parameters!$E$31*$A517))</f>
        <v>69076.820000000007</v>
      </c>
      <c r="M517" s="290">
        <f t="shared" si="218"/>
        <v>134.91566406250001</v>
      </c>
      <c r="N517" s="290" cm="1">
        <f t="array" ref="N517">IF(Parameters!$D$55="No",IF($A517&lt;=Parameters!$F$34,Parameters!$E$34*$A517,IF($A517&lt;=Parameters!$F$35,Parameters!$E$34*Parameters!$F$34+Parameters!$E$35*($A517-Parameters!$F$34),IF($A517&lt;=Parameters!$F$36,Parameters!$E$34*Parameters!$F$34+Parameters!$E$35*(Parameters!$F$35-Parameters!$F$34)+Parameters!$E$36*($A517-Parameters!$F$35),Parameters!$E$34*Parameters!$F$34+Parameters!$E$35*(Parameters!$F$35-Parameters!$F$34)+Parameters!$E$36*(Parameters!$F$36-Parameters!$F$35)+Parameters!$E$37*($A517-Parameters!$F$36)))),_xlfn.IFS($A517&lt;=Parameters!$F$34,Parameters!$E$34*$A517,$A517&lt;=Parameters!$F$35,Parameters!$E$35*$A517,$A517&lt;=Parameters!$F$36,Parameters!$E$36*$A517,$A517&gt;Parameters!$F$36,Parameters!$E$37*$A517))</f>
        <v>70261.48</v>
      </c>
      <c r="O517" s="290">
        <f t="shared" si="242"/>
        <v>137.22945312499999</v>
      </c>
      <c r="P517" s="290" cm="1">
        <f t="array" ref="P517">IF(Parameters!$D$55="No",IF($A517&lt;=Parameters!$F$39,Parameters!$E$39*$A517,IF($A517&lt;=Parameters!$F$40,Parameters!$E$39*Parameters!$F$39+Parameters!$E$40*($A517-Parameters!$F$39),IF($A517&lt;=Parameters!$F$41,Parameters!$E$39*Parameters!$F$39+Parameters!$E$40*(Parameters!$F$40-Parameters!$F$39)+Parameters!$E$41*($A517-Parameters!$F$40),Parameters!$E$39*Parameters!$F$39+Parameters!$E$40*(Parameters!$F$40-Parameters!$F$39)+Parameters!$E$41*(Parameters!$F$41-Parameters!$F$40)+Parameters!$E$42*($A517-Parameters!$F$41)))),_xlfn.IFS($A517&lt;=Parameters!$F$39,Parameters!$E$39*$A517,$A517&lt;=Parameters!$F$40,Parameters!$E$40*$A517,$A517&lt;=Parameters!$F$41,Parameters!$E$41*$A517,$A517&gt;Parameters!$F$41,Parameters!$E$42*$A517))</f>
        <v>75040.02</v>
      </c>
      <c r="Q517" s="290">
        <f t="shared" si="243"/>
        <v>146.56253906250001</v>
      </c>
      <c r="R517" s="290" cm="1">
        <f t="array" ref="R517">IF(Parameters!$E$55="No",IF($A517&lt;=Parameters!$H$23,Parameters!$G$23*$A517,IF($A517&lt;=Parameters!$H$24,Parameters!$G$23*Parameters!$H$23+Parameters!$G$24*($A517-Parameters!$H$23),IF($A517&lt;=Parameters!$H$25,Parameters!$G$23*Parameters!$H$23+Parameters!$G$24*(Parameters!$H$24-Parameters!$H$23)+Parameters!$G$25*($A517-Parameters!$H$24),Parameters!$G$23*Parameters!$H$23+Parameters!$G$24*(Parameters!$H$24-Parameters!$H$23)+Parameters!$G$25*(Parameters!$H$25-Parameters!$H$24)+Parameters!$G$26*($A517-Parameters!$H$25)))),_xlfn.IFS($A517&lt;=Parameters!$H$23,Parameters!$G$23*$A517,$A517&lt;=Parameters!$H$24,Parameters!$G$24*$A517,$A517&lt;=Parameters!$H$25,Parameters!$G$25*$A517,$A517&gt;Parameters!$H$25,Parameters!$G$26*$A517))</f>
        <v>56437.72</v>
      </c>
      <c r="S517" s="290">
        <f t="shared" si="219"/>
        <v>110.229921875</v>
      </c>
      <c r="T517" s="290" cm="1">
        <f t="array" ref="T517">IF(Parameters!$E$55="No",IF($A517&lt;=Parameters!$H$28,Parameters!$G$28*$A517,IF($A517&lt;=Parameters!$H$29,Parameters!$G$28*Parameters!$H$28+Parameters!$G$29*($A517-Parameters!$H$28),IF($A517&lt;=Parameters!$H$30,Parameters!$G$28*Parameters!$H$28+Parameters!$G$29*(Parameters!$H$29-Parameters!$H$28)+Parameters!$G$30*($A517-Parameters!$H$29),Parameters!$G$28*Parameters!$H$28+Parameters!$G$29*(Parameters!$H$29-Parameters!$H$28)+Parameters!$G$30*(Parameters!$H$30-Parameters!$H$29)+Parameters!$G$31*($A517-Parameters!$H$30)))),_xlfn.IFS($A517&lt;=Parameters!$H$28,Parameters!$G$28*$A517,$A517&lt;=Parameters!$H$29,Parameters!$G$29*$A517,$A517&lt;=Parameters!$H$30,Parameters!$G$30*$A517,$A517&gt;Parameters!$H$30,Parameters!$G$31*$A517))</f>
        <v>69076.820000000007</v>
      </c>
      <c r="U517" s="290">
        <f t="shared" si="220"/>
        <v>134.91566406250001</v>
      </c>
      <c r="V517" s="290" cm="1">
        <f t="array" ref="V517">IF(Parameters!$E$55="No",IF($A517&lt;=Parameters!$H$34,Parameters!$G$34*$A517,IF($A517&lt;=Parameters!$H$35,Parameters!$G$34*Parameters!$H$34+Parameters!$G$35*($A517-Parameters!$H$34),IF($A517&lt;=Parameters!$H$36,Parameters!$G$34*Parameters!$H$34+Parameters!$G$35*(Parameters!$H$35-Parameters!$H$34)+Parameters!$G$36*($A517-Parameters!$H$35),Parameters!$G$34*Parameters!$H$34+Parameters!$G$35*(Parameters!$H$35-Parameters!$H$34)+Parameters!$G$36*(Parameters!$H$36-Parameters!$H$35)+Parameters!$G$37*($A517-Parameters!$H$36)))),_xlfn.IFS($A517&lt;=Parameters!$H$34,Parameters!$G$34*$A517,$A517&lt;=Parameters!$H$35,Parameters!$G$35*$A517,$A517&lt;=Parameters!$H$36,Parameters!$G$36*$A517,$A517&gt;Parameters!$H$36,Parameters!$G$37*$A517))</f>
        <v>70261.48</v>
      </c>
      <c r="W517" s="290">
        <f t="shared" si="244"/>
        <v>137.22945312499999</v>
      </c>
      <c r="X517" s="290" cm="1">
        <f t="array" ref="X517">IF(Parameters!$E$55="No",IF($A517&lt;=Parameters!$H$39,Parameters!$G$39*$A517,IF($A517&lt;=Parameters!$H$40,Parameters!$G$39*Parameters!$H$39+Parameters!$G$40*($A517-Parameters!$H$39),IF($A517&lt;=Parameters!$H$41,Parameters!$G$39*Parameters!$H$39+Parameters!$G$40*(Parameters!$H$40-Parameters!$H$39)+Parameters!$G$41*($A517-Parameters!$H$40),Parameters!$G$39*Parameters!$H$39+Parameters!$G$40*(Parameters!$H$40-Parameters!$H$39)+Parameters!$G$41*(Parameters!$H$41-Parameters!$H$40)+Parameters!$G$42*($A517-Parameters!$H$41)))),_xlfn.IFS($A517&lt;=Parameters!$H$39,Parameters!$G$39*$A517,$A517&lt;=Parameters!$H$40,Parameters!$G$40*$A517,$A517&lt;=Parameters!$H$41,Parameters!$G$41*$A517,$A517&gt;Parameters!$H$41,Parameters!$G$42*$A517))</f>
        <v>75040.02</v>
      </c>
      <c r="Y517" s="290">
        <f t="shared" si="245"/>
        <v>146.56253906250001</v>
      </c>
      <c r="Z517" s="290" cm="1">
        <f t="array" ref="Z517">IF(Parameters!$F$55="No",IF($A517&lt;=Parameters!$J$23,Parameters!$I$23*$A517,IF($A517&lt;=Parameters!$J$24,Parameters!$I$23*Parameters!$J$23+Parameters!$I$24*($A517-Parameters!$J$23),IF($A517&lt;=Parameters!$J$25,Parameters!$I$23*Parameters!$J$23+Parameters!$I$24*(Parameters!$J$24-Parameters!$J$23)+Parameters!$I$25*($A517-Parameters!$J$24),Parameters!$I$23*Parameters!$J$23+Parameters!$I$24*(Parameters!$J$24-Parameters!$J$23)+Parameters!$I$25*(Parameters!$J$25-Parameters!$J$24)+Parameters!$I$26*($A517-Parameters!$J$25)))),_xlfn.IFS($A517&lt;=Parameters!$J$23,Parameters!$I$23*$A517,$A517&lt;=Parameters!$J$24,Parameters!$I$24*$A517,$A517&lt;=Parameters!$J$25,Parameters!$I$25*$A517,$A517&gt;Parameters!$J$25,Parameters!$I$26*$A517))</f>
        <v>56437.72</v>
      </c>
      <c r="AA517" s="290">
        <f t="shared" si="221"/>
        <v>110.229921875</v>
      </c>
      <c r="AB517" s="290" cm="1">
        <f t="array" ref="AB517">IF(Parameters!$F$55="No",IF($A517&lt;=Parameters!$J$28,Parameters!$I$28*$A517,IF($A517&lt;=Parameters!$J$29,Parameters!$I$28*Parameters!$J$28+Parameters!$I$29*($A517-Parameters!$J$28),IF($A517&lt;=Parameters!$J$30,Parameters!$I$28*Parameters!$J$28+Parameters!$I$29*(Parameters!$J$29-Parameters!$J$28)+Parameters!$I$30*($A517-Parameters!$J$29),Parameters!$I$28*Parameters!$J$28+Parameters!$I$29*(Parameters!$J$29-Parameters!$J$28)+Parameters!$I$30*(Parameters!$J$30-Parameters!$J$29)+Parameters!$I$31*($A517-Parameters!$J$30)))),_xlfn.IFS($A517&lt;=Parameters!$J$28,Parameters!$I$28*$A517,$A517&lt;=Parameters!$J$29,Parameters!$I$29*$A517,$A517&lt;=Parameters!$J$30,Parameters!$I$30*$A517,$A517&gt;Parameters!$J$30,Parameters!$I$31*$A517))</f>
        <v>69076.820000000007</v>
      </c>
      <c r="AC517" s="290">
        <f t="shared" si="222"/>
        <v>134.91566406250001</v>
      </c>
      <c r="AD517" s="290" cm="1">
        <f t="array" ref="AD517">IF(Parameters!$F$55="No",IF($A517&lt;=Parameters!$J$34,Parameters!$I$34*$A517,IF($A517&lt;=Parameters!$J$35,Parameters!$I$34*Parameters!$J$34+Parameters!$I$35*($A517-Parameters!$J$34),IF($A517&lt;=Parameters!$J$36,Parameters!$I$34*Parameters!$J$34+Parameters!$I$35*(Parameters!$J$35-Parameters!$J$34)+Parameters!$I$36*($A517-Parameters!$J$35),Parameters!$I$34*Parameters!$J$34+Parameters!$I$35*(Parameters!$J$35-Parameters!$J$34)+Parameters!$I$36*(Parameters!$J$36-Parameters!$J$35)+Parameters!$I$37*($A517-Parameters!$J$36)))),_xlfn.IFS($A517&lt;=Parameters!$J$34,Parameters!$I$34*$A517,$A517&lt;=Parameters!$J$35,Parameters!$I$35*$A517,$A517&lt;=Parameters!$J$36,Parameters!$I$36*$A517,$A517&gt;Parameters!$J$36,Parameters!$I$37*$A517))</f>
        <v>70261.48</v>
      </c>
      <c r="AE517" s="290">
        <f t="shared" si="246"/>
        <v>137.22945312499999</v>
      </c>
      <c r="AF517" s="290" cm="1">
        <f t="array" ref="AF517">IF(Parameters!$F$55="No",IF($A517&lt;=Parameters!$J$39,Parameters!$I$39*$A517,IF($A517&lt;=Parameters!$J$40,Parameters!$I$39*Parameters!$J$39+Parameters!$I$40*($A517-Parameters!$J$39),IF($A517&lt;=Parameters!$J$41,Parameters!$I$39*Parameters!$J$39+Parameters!$I$40*(Parameters!$J$40-Parameters!$J$39)+Parameters!$I$41*($A517-Parameters!$J$40),Parameters!$I$39*Parameters!$J$39+Parameters!$I$40*(Parameters!$J$40-Parameters!$J$39)+Parameters!$I$41*(Parameters!$J$41-Parameters!$J$40)+Parameters!$I$42*($A517-Parameters!$J$41)))),_xlfn.IFS($A517&lt;=Parameters!$J$39,Parameters!$I$39*$A517,$A517&lt;=Parameters!$J$40,Parameters!$I$40*$A517,$A517&lt;=Parameters!$J$41,Parameters!$I$41*$A517,$A517&gt;Parameters!$J$41,Parameters!$I$42*$A517))</f>
        <v>75040.02</v>
      </c>
      <c r="AG517" s="290">
        <f t="shared" si="247"/>
        <v>146.56253906250001</v>
      </c>
      <c r="AI517" s="428">
        <f t="shared" si="223"/>
        <v>149.05999999999767</v>
      </c>
      <c r="AJ517" s="428">
        <f t="shared" si="224"/>
        <v>159.36000000000058</v>
      </c>
      <c r="AK517" s="428">
        <f t="shared" si="225"/>
        <v>143.5399999999936</v>
      </c>
      <c r="AL517" s="428">
        <f t="shared" si="226"/>
        <v>158.4600000000064</v>
      </c>
      <c r="AM517" s="428">
        <f t="shared" si="227"/>
        <v>149.05999999999767</v>
      </c>
      <c r="AN517" s="428">
        <f t="shared" si="228"/>
        <v>159.36000000000058</v>
      </c>
      <c r="AO517" s="428">
        <f t="shared" si="229"/>
        <v>143.5399999999936</v>
      </c>
      <c r="AP517" s="428">
        <f t="shared" si="230"/>
        <v>158.4600000000064</v>
      </c>
      <c r="AQ517" s="428">
        <f t="shared" si="231"/>
        <v>149.05999999999767</v>
      </c>
      <c r="AR517" s="428">
        <f t="shared" si="232"/>
        <v>159.36000000000058</v>
      </c>
      <c r="AS517" s="428">
        <f t="shared" si="233"/>
        <v>143.5399999999936</v>
      </c>
      <c r="AT517" s="428">
        <f t="shared" si="234"/>
        <v>158.4600000000064</v>
      </c>
      <c r="AU517" s="428">
        <f t="shared" si="235"/>
        <v>149.05999999999767</v>
      </c>
      <c r="AV517" s="428">
        <f t="shared" si="236"/>
        <v>159.36000000000058</v>
      </c>
      <c r="AW517" s="428">
        <f t="shared" si="237"/>
        <v>143.5399999999936</v>
      </c>
      <c r="AX517" s="428">
        <f t="shared" si="238"/>
        <v>158.4600000000064</v>
      </c>
    </row>
    <row r="518">
      <c r="A518" s="413">
        <v>513</v>
      </c>
      <c r="B518" s="290" cm="1">
        <f t="array" ref="B518">IF(Parameters!$C$55="No",IF($A518&lt;=Parameters!$D$23,Parameters!$C$23*$A518,IF($A518&lt;=Parameters!$D$24,Parameters!$C$23*Parameters!$D$23+Parameters!$C$24*($A518-Parameters!$D$23),IF($A518&lt;=Parameters!$D$25,Parameters!$C$23*Parameters!$D$23+Parameters!$C$24*(Parameters!$D$24-Parameters!$D$23)+Parameters!$C$25*($A518-Parameters!$D$24),Parameters!$C$23*Parameters!$D$23+Parameters!$C$24*(Parameters!$D$24-Parameters!$D$23)+Parameters!$C$25*(Parameters!$D$25-Parameters!$D$24)+Parameters!$C$26*($A518-Parameters!$D$25)))),_xlfn.IFS($A518&lt;=Parameters!$D$23,Parameters!$C$23*$A518,$A518&lt;=Parameters!$D$24,Parameters!$C$24*$A518,$A518&lt;=Parameters!$D$25,Parameters!$C$25*$A518,$A518&gt;Parameters!$D$25,Parameters!$C$26*$A518))</f>
        <v>56586.78</v>
      </c>
      <c r="C518" s="290">
        <f t="shared" si="239"/>
        <v>110.30561403508771</v>
      </c>
      <c r="D518" s="290" cm="1">
        <f t="array" ref="D518">IF(Parameters!$C$55="No",IF($A518&lt;=Parameters!$D$28,Parameters!$C$28*$A518,IF($A518&lt;=Parameters!$D$29,Parameters!$C$28*Parameters!$D$28+Parameters!$C$29*($A518-Parameters!$D$28),IF($A518&lt;=Parameters!$D$30,Parameters!$C$28*Parameters!$D$28+Parameters!$C$29*(Parameters!$D$29-Parameters!$D$28)+Parameters!$C$30*($A518-Parameters!$D$29),Parameters!$C$28*Parameters!$D$28+Parameters!$C$29*(Parameters!$D$29-Parameters!$D$28)+Parameters!$C$30*(Parameters!$D$30-Parameters!$D$29)+Parameters!$C$31*($A518-Parameters!$D$30)))),_xlfn.IFS($A518&lt;=Parameters!$D$28,Parameters!$C$28*$A518,$A518&lt;=Parameters!$D$29,Parameters!$C$29*$A518,$A518&lt;=Parameters!$D$30,Parameters!$C$30*$A518,$A518&gt;Parameters!$D$30,Parameters!$C$31*$A518))</f>
        <v>69236.179999999993</v>
      </c>
      <c r="E518" s="290">
        <f t="shared" si="239"/>
        <v>134.96331384015593</v>
      </c>
      <c r="F518" s="290" cm="1">
        <f t="array" ref="F518">IF(Parameters!$C$55="No",IF($A518&lt;=Parameters!$D$34,Parameters!$C$34*$A518,IF($A518&lt;=Parameters!$D$35,Parameters!$C$34*Parameters!$D$34+Parameters!$C$35*($A518-Parameters!$D$34),IF($A518&lt;=Parameters!$D$36,Parameters!$C$34*Parameters!$D$34+Parameters!$C$35*(Parameters!$D$35-Parameters!$D$34)+Parameters!$C$36*($A518-Parameters!$D$35),Parameters!$C$34*Parameters!$D$34+Parameters!$C$35*(Parameters!$D$35-Parameters!$D$34)+Parameters!$C$36*(Parameters!$D$36-Parameters!$D$35)+Parameters!$C$37*($A518-Parameters!$D$36)))),_xlfn.IFS($A518&lt;=Parameters!$D$34,Parameters!$C$34*$A518,$A518&lt;=Parameters!$D$35,Parameters!$C$35*$A518,$A518&lt;=Parameters!$D$36,Parameters!$C$36*$A518,$A518&gt;Parameters!$D$36,Parameters!$C$37*$A518))</f>
        <v>70405.01999999999</v>
      </c>
      <c r="G518" s="290">
        <f t="shared" si="240"/>
        <v>137.2417543859649</v>
      </c>
      <c r="H518" s="290" cm="1">
        <f t="array" ref="H518">IF(Parameters!$C$55="No",IF($A518&lt;=Parameters!$D$39,Parameters!$C$39*$A518,IF($A518&lt;=Parameters!$D$40,Parameters!$C$39*Parameters!$D$39+Parameters!$C$40*($A518-Parameters!$D$39),IF($A518&lt;=Parameters!$D$41,Parameters!$C$39*Parameters!$D$39+Parameters!$C$40*(Parameters!$D$40-Parameters!$D$39)+Parameters!$C$41*($A518-Parameters!$D$40),Parameters!$C$39*Parameters!$D$39+Parameters!$C$40*(Parameters!$D$40-Parameters!$D$39)+Parameters!$C$41*(Parameters!$D$41-Parameters!$D$40)+Parameters!$C$42*($A518-Parameters!$D$41)))),_xlfn.IFS($A518&lt;=Parameters!$D$39,Parameters!$C$39*$A518,$A518&lt;=Parameters!$D$40,Parameters!$C$40*$A518,$A518&lt;=Parameters!$D$41,Parameters!$C$41*$A518,$A518&gt;Parameters!$D$41,Parameters!$C$42*$A518))</f>
        <v>75198.48000000001</v>
      </c>
      <c r="I518" s="290">
        <f t="shared" si="241"/>
        <v>146.58573099415207</v>
      </c>
      <c r="J518" s="290" cm="1">
        <f t="array" ref="J518">IF(Parameters!$D$55="No",IF($A518&lt;=Parameters!$F$23,Parameters!$E$23*$A518,IF($A518&lt;=Parameters!$F$24,Parameters!$E$23*Parameters!$F$23+Parameters!$E$24*($A518-Parameters!$F$23),IF($A518&lt;=Parameters!$F$25,Parameters!$E$23*Parameters!$F$23+Parameters!$E$24*(Parameters!$F$24-Parameters!$F$23)+Parameters!$E$25*($A518-Parameters!$F$24),Parameters!$E$23*Parameters!$F$23+Parameters!$E$24*(Parameters!$F$24-Parameters!$F$23)+Parameters!$E$25*(Parameters!$F$25-Parameters!$F$24)+Parameters!$E$26*($A518-Parameters!$F$25)))),_xlfn.IFS($A518&lt;=Parameters!$F$23,Parameters!$E$23*$A518,$A518&lt;=Parameters!$F$24,Parameters!$E$24*$A518,$A518&lt;=Parameters!$F$25,Parameters!$E$25*$A518,$A518&gt;Parameters!$F$25,Parameters!$E$26*$A518))</f>
        <v>56586.78</v>
      </c>
      <c r="K518" s="290">
        <f t="shared" ref="K518:K581" si="248">J518/$A518</f>
        <v>110.30561403508771</v>
      </c>
      <c r="L518" s="290" cm="1">
        <f t="array" ref="L518">IF(Parameters!$D$55="No",IF($A518&lt;=Parameters!$F$28,Parameters!$E$28*$A518,IF($A518&lt;=Parameters!$F$29,Parameters!$E$28*Parameters!$F$28+Parameters!$E$29*($A518-Parameters!$F$28),IF($A518&lt;=Parameters!$F$30,Parameters!$E$28*Parameters!$F$28+Parameters!$E$29*(Parameters!$F$29-Parameters!$F$28)+Parameters!$E$30*($A518-Parameters!$F$29),Parameters!$E$28*Parameters!$F$28+Parameters!$E$29*(Parameters!$F$29-Parameters!$F$28)+Parameters!$E$30*(Parameters!$F$30-Parameters!$F$29)+Parameters!$E$31*($A518-Parameters!$F$30)))),_xlfn.IFS($A518&lt;=Parameters!$F$28,Parameters!$E$28*$A518,$A518&lt;=Parameters!$F$29,Parameters!$E$29*$A518,$A518&lt;=Parameters!$F$30,Parameters!$E$30*$A518,$A518&gt;Parameters!$F$30,Parameters!$E$31*$A518))</f>
        <v>69236.179999999993</v>
      </c>
      <c r="M518" s="290">
        <f t="shared" ref="M518:M581" si="249">L518/$A518</f>
        <v>134.96331384015593</v>
      </c>
      <c r="N518" s="290" cm="1">
        <f t="array" ref="N518">IF(Parameters!$D$55="No",IF($A518&lt;=Parameters!$F$34,Parameters!$E$34*$A518,IF($A518&lt;=Parameters!$F$35,Parameters!$E$34*Parameters!$F$34+Parameters!$E$35*($A518-Parameters!$F$34),IF($A518&lt;=Parameters!$F$36,Parameters!$E$34*Parameters!$F$34+Parameters!$E$35*(Parameters!$F$35-Parameters!$F$34)+Parameters!$E$36*($A518-Parameters!$F$35),Parameters!$E$34*Parameters!$F$34+Parameters!$E$35*(Parameters!$F$35-Parameters!$F$34)+Parameters!$E$36*(Parameters!$F$36-Parameters!$F$35)+Parameters!$E$37*($A518-Parameters!$F$36)))),_xlfn.IFS($A518&lt;=Parameters!$F$34,Parameters!$E$34*$A518,$A518&lt;=Parameters!$F$35,Parameters!$E$35*$A518,$A518&lt;=Parameters!$F$36,Parameters!$E$36*$A518,$A518&gt;Parameters!$F$36,Parameters!$E$37*$A518))</f>
        <v>70405.01999999999</v>
      </c>
      <c r="O518" s="290">
        <f t="shared" si="242"/>
        <v>137.2417543859649</v>
      </c>
      <c r="P518" s="290" cm="1">
        <f t="array" ref="P518">IF(Parameters!$D$55="No",IF($A518&lt;=Parameters!$F$39,Parameters!$E$39*$A518,IF($A518&lt;=Parameters!$F$40,Parameters!$E$39*Parameters!$F$39+Parameters!$E$40*($A518-Parameters!$F$39),IF($A518&lt;=Parameters!$F$41,Parameters!$E$39*Parameters!$F$39+Parameters!$E$40*(Parameters!$F$40-Parameters!$F$39)+Parameters!$E$41*($A518-Parameters!$F$40),Parameters!$E$39*Parameters!$F$39+Parameters!$E$40*(Parameters!$F$40-Parameters!$F$39)+Parameters!$E$41*(Parameters!$F$41-Parameters!$F$40)+Parameters!$E$42*($A518-Parameters!$F$41)))),_xlfn.IFS($A518&lt;=Parameters!$F$39,Parameters!$E$39*$A518,$A518&lt;=Parameters!$F$40,Parameters!$E$40*$A518,$A518&lt;=Parameters!$F$41,Parameters!$E$41*$A518,$A518&gt;Parameters!$F$41,Parameters!$E$42*$A518))</f>
        <v>75198.48000000001</v>
      </c>
      <c r="Q518" s="290">
        <f t="shared" si="243"/>
        <v>146.58573099415207</v>
      </c>
      <c r="R518" s="290" cm="1">
        <f t="array" ref="R518">IF(Parameters!$E$55="No",IF($A518&lt;=Parameters!$H$23,Parameters!$G$23*$A518,IF($A518&lt;=Parameters!$H$24,Parameters!$G$23*Parameters!$H$23+Parameters!$G$24*($A518-Parameters!$H$23),IF($A518&lt;=Parameters!$H$25,Parameters!$G$23*Parameters!$H$23+Parameters!$G$24*(Parameters!$H$24-Parameters!$H$23)+Parameters!$G$25*($A518-Parameters!$H$24),Parameters!$G$23*Parameters!$H$23+Parameters!$G$24*(Parameters!$H$24-Parameters!$H$23)+Parameters!$G$25*(Parameters!$H$25-Parameters!$H$24)+Parameters!$G$26*($A518-Parameters!$H$25)))),_xlfn.IFS($A518&lt;=Parameters!$H$23,Parameters!$G$23*$A518,$A518&lt;=Parameters!$H$24,Parameters!$G$24*$A518,$A518&lt;=Parameters!$H$25,Parameters!$G$25*$A518,$A518&gt;Parameters!$H$25,Parameters!$G$26*$A518))</f>
        <v>56586.78</v>
      </c>
      <c r="S518" s="290">
        <f t="shared" ref="S518:S581" si="250">R518/$A518</f>
        <v>110.30561403508771</v>
      </c>
      <c r="T518" s="290" cm="1">
        <f t="array" ref="T518">IF(Parameters!$E$55="No",IF($A518&lt;=Parameters!$H$28,Parameters!$G$28*$A518,IF($A518&lt;=Parameters!$H$29,Parameters!$G$28*Parameters!$H$28+Parameters!$G$29*($A518-Parameters!$H$28),IF($A518&lt;=Parameters!$H$30,Parameters!$G$28*Parameters!$H$28+Parameters!$G$29*(Parameters!$H$29-Parameters!$H$28)+Parameters!$G$30*($A518-Parameters!$H$29),Parameters!$G$28*Parameters!$H$28+Parameters!$G$29*(Parameters!$H$29-Parameters!$H$28)+Parameters!$G$30*(Parameters!$H$30-Parameters!$H$29)+Parameters!$G$31*($A518-Parameters!$H$30)))),_xlfn.IFS($A518&lt;=Parameters!$H$28,Parameters!$G$28*$A518,$A518&lt;=Parameters!$H$29,Parameters!$G$29*$A518,$A518&lt;=Parameters!$H$30,Parameters!$G$30*$A518,$A518&gt;Parameters!$H$30,Parameters!$G$31*$A518))</f>
        <v>69236.179999999993</v>
      </c>
      <c r="U518" s="290">
        <f t="shared" ref="U518:U581" si="251">T518/$A518</f>
        <v>134.96331384015593</v>
      </c>
      <c r="V518" s="290" cm="1">
        <f t="array" ref="V518">IF(Parameters!$E$55="No",IF($A518&lt;=Parameters!$H$34,Parameters!$G$34*$A518,IF($A518&lt;=Parameters!$H$35,Parameters!$G$34*Parameters!$H$34+Parameters!$G$35*($A518-Parameters!$H$34),IF($A518&lt;=Parameters!$H$36,Parameters!$G$34*Parameters!$H$34+Parameters!$G$35*(Parameters!$H$35-Parameters!$H$34)+Parameters!$G$36*($A518-Parameters!$H$35),Parameters!$G$34*Parameters!$H$34+Parameters!$G$35*(Parameters!$H$35-Parameters!$H$34)+Parameters!$G$36*(Parameters!$H$36-Parameters!$H$35)+Parameters!$G$37*($A518-Parameters!$H$36)))),_xlfn.IFS($A518&lt;=Parameters!$H$34,Parameters!$G$34*$A518,$A518&lt;=Parameters!$H$35,Parameters!$G$35*$A518,$A518&lt;=Parameters!$H$36,Parameters!$G$36*$A518,$A518&gt;Parameters!$H$36,Parameters!$G$37*$A518))</f>
        <v>70405.01999999999</v>
      </c>
      <c r="W518" s="290">
        <f t="shared" si="244"/>
        <v>137.2417543859649</v>
      </c>
      <c r="X518" s="290" cm="1">
        <f t="array" ref="X518">IF(Parameters!$E$55="No",IF($A518&lt;=Parameters!$H$39,Parameters!$G$39*$A518,IF($A518&lt;=Parameters!$H$40,Parameters!$G$39*Parameters!$H$39+Parameters!$G$40*($A518-Parameters!$H$39),IF($A518&lt;=Parameters!$H$41,Parameters!$G$39*Parameters!$H$39+Parameters!$G$40*(Parameters!$H$40-Parameters!$H$39)+Parameters!$G$41*($A518-Parameters!$H$40),Parameters!$G$39*Parameters!$H$39+Parameters!$G$40*(Parameters!$H$40-Parameters!$H$39)+Parameters!$G$41*(Parameters!$H$41-Parameters!$H$40)+Parameters!$G$42*($A518-Parameters!$H$41)))),_xlfn.IFS($A518&lt;=Parameters!$H$39,Parameters!$G$39*$A518,$A518&lt;=Parameters!$H$40,Parameters!$G$40*$A518,$A518&lt;=Parameters!$H$41,Parameters!$G$41*$A518,$A518&gt;Parameters!$H$41,Parameters!$G$42*$A518))</f>
        <v>75198.48000000001</v>
      </c>
      <c r="Y518" s="290">
        <f t="shared" si="245"/>
        <v>146.58573099415207</v>
      </c>
      <c r="Z518" s="290" cm="1">
        <f t="array" ref="Z518">IF(Parameters!$F$55="No",IF($A518&lt;=Parameters!$J$23,Parameters!$I$23*$A518,IF($A518&lt;=Parameters!$J$24,Parameters!$I$23*Parameters!$J$23+Parameters!$I$24*($A518-Parameters!$J$23),IF($A518&lt;=Parameters!$J$25,Parameters!$I$23*Parameters!$J$23+Parameters!$I$24*(Parameters!$J$24-Parameters!$J$23)+Parameters!$I$25*($A518-Parameters!$J$24),Parameters!$I$23*Parameters!$J$23+Parameters!$I$24*(Parameters!$J$24-Parameters!$J$23)+Parameters!$I$25*(Parameters!$J$25-Parameters!$J$24)+Parameters!$I$26*($A518-Parameters!$J$25)))),_xlfn.IFS($A518&lt;=Parameters!$J$23,Parameters!$I$23*$A518,$A518&lt;=Parameters!$J$24,Parameters!$I$24*$A518,$A518&lt;=Parameters!$J$25,Parameters!$I$25*$A518,$A518&gt;Parameters!$J$25,Parameters!$I$26*$A518))</f>
        <v>56586.78</v>
      </c>
      <c r="AA518" s="290">
        <f t="shared" ref="AA518:AA581" si="252">Z518/$A518</f>
        <v>110.30561403508771</v>
      </c>
      <c r="AB518" s="290" cm="1">
        <f t="array" ref="AB518">IF(Parameters!$F$55="No",IF($A518&lt;=Parameters!$J$28,Parameters!$I$28*$A518,IF($A518&lt;=Parameters!$J$29,Parameters!$I$28*Parameters!$J$28+Parameters!$I$29*($A518-Parameters!$J$28),IF($A518&lt;=Parameters!$J$30,Parameters!$I$28*Parameters!$J$28+Parameters!$I$29*(Parameters!$J$29-Parameters!$J$28)+Parameters!$I$30*($A518-Parameters!$J$29),Parameters!$I$28*Parameters!$J$28+Parameters!$I$29*(Parameters!$J$29-Parameters!$J$28)+Parameters!$I$30*(Parameters!$J$30-Parameters!$J$29)+Parameters!$I$31*($A518-Parameters!$J$30)))),_xlfn.IFS($A518&lt;=Parameters!$J$28,Parameters!$I$28*$A518,$A518&lt;=Parameters!$J$29,Parameters!$I$29*$A518,$A518&lt;=Parameters!$J$30,Parameters!$I$30*$A518,$A518&gt;Parameters!$J$30,Parameters!$I$31*$A518))</f>
        <v>69236.179999999993</v>
      </c>
      <c r="AC518" s="290">
        <f t="shared" ref="AC518:AC581" si="253">AB518/$A518</f>
        <v>134.96331384015593</v>
      </c>
      <c r="AD518" s="290" cm="1">
        <f t="array" ref="AD518">IF(Parameters!$F$55="No",IF($A518&lt;=Parameters!$J$34,Parameters!$I$34*$A518,IF($A518&lt;=Parameters!$J$35,Parameters!$I$34*Parameters!$J$34+Parameters!$I$35*($A518-Parameters!$J$34),IF($A518&lt;=Parameters!$J$36,Parameters!$I$34*Parameters!$J$34+Parameters!$I$35*(Parameters!$J$35-Parameters!$J$34)+Parameters!$I$36*($A518-Parameters!$J$35),Parameters!$I$34*Parameters!$J$34+Parameters!$I$35*(Parameters!$J$35-Parameters!$J$34)+Parameters!$I$36*(Parameters!$J$36-Parameters!$J$35)+Parameters!$I$37*($A518-Parameters!$J$36)))),_xlfn.IFS($A518&lt;=Parameters!$J$34,Parameters!$I$34*$A518,$A518&lt;=Parameters!$J$35,Parameters!$I$35*$A518,$A518&lt;=Parameters!$J$36,Parameters!$I$36*$A518,$A518&gt;Parameters!$J$36,Parameters!$I$37*$A518))</f>
        <v>70405.01999999999</v>
      </c>
      <c r="AE518" s="290">
        <f t="shared" si="246"/>
        <v>137.2417543859649</v>
      </c>
      <c r="AF518" s="290" cm="1">
        <f t="array" ref="AF518">IF(Parameters!$F$55="No",IF($A518&lt;=Parameters!$J$39,Parameters!$I$39*$A518,IF($A518&lt;=Parameters!$J$40,Parameters!$I$39*Parameters!$J$39+Parameters!$I$40*($A518-Parameters!$J$39),IF($A518&lt;=Parameters!$J$41,Parameters!$I$39*Parameters!$J$39+Parameters!$I$40*(Parameters!$J$40-Parameters!$J$39)+Parameters!$I$41*($A518-Parameters!$J$40),Parameters!$I$39*Parameters!$J$39+Parameters!$I$40*(Parameters!$J$40-Parameters!$J$39)+Parameters!$I$41*(Parameters!$J$41-Parameters!$J$40)+Parameters!$I$42*($A518-Parameters!$J$41)))),_xlfn.IFS($A518&lt;=Parameters!$J$39,Parameters!$I$39*$A518,$A518&lt;=Parameters!$J$40,Parameters!$I$40*$A518,$A518&lt;=Parameters!$J$41,Parameters!$I$41*$A518,$A518&gt;Parameters!$J$41,Parameters!$I$42*$A518))</f>
        <v>75198.48000000001</v>
      </c>
      <c r="AG518" s="290">
        <f t="shared" si="247"/>
        <v>146.58573099415207</v>
      </c>
      <c r="AI518" s="428">
        <f t="shared" ref="AI518:AI581" si="254">B518-B517</f>
        <v>149.05999999999767</v>
      </c>
      <c r="AJ518" s="428">
        <f t="shared" ref="AJ518:AJ581" si="255">D518-D517</f>
        <v>159.35999999998603</v>
      </c>
      <c r="AK518" s="428">
        <f t="shared" ref="AK518:AK581" si="256">F518-F517</f>
        <v>143.5399999999936</v>
      </c>
      <c r="AL518" s="428">
        <f t="shared" ref="AL518:AL581" si="257">H518-H517</f>
        <v>158.4600000000064</v>
      </c>
      <c r="AM518" s="428">
        <f t="shared" ref="AM518:AM581" si="258">J518-J517</f>
        <v>149.05999999999767</v>
      </c>
      <c r="AN518" s="428">
        <f t="shared" ref="AN518:AN581" si="259">L518-L517</f>
        <v>159.35999999998603</v>
      </c>
      <c r="AO518" s="428">
        <f t="shared" ref="AO518:AO581" si="260">N518-N517</f>
        <v>143.5399999999936</v>
      </c>
      <c r="AP518" s="428">
        <f t="shared" ref="AP518:AP581" si="261">P518-P517</f>
        <v>158.4600000000064</v>
      </c>
      <c r="AQ518" s="428">
        <f t="shared" ref="AQ518:AQ581" si="262">R518-R517</f>
        <v>149.05999999999767</v>
      </c>
      <c r="AR518" s="428">
        <f t="shared" ref="AR518:AR581" si="263">T518-T517</f>
        <v>159.35999999998603</v>
      </c>
      <c r="AS518" s="428">
        <f t="shared" ref="AS518:AS581" si="264">V518-V517</f>
        <v>143.5399999999936</v>
      </c>
      <c r="AT518" s="428">
        <f t="shared" ref="AT518:AT581" si="265">X518-X517</f>
        <v>158.4600000000064</v>
      </c>
      <c r="AU518" s="428">
        <f t="shared" ref="AU518:AU581" si="266">Z518-Z517</f>
        <v>149.05999999999767</v>
      </c>
      <c r="AV518" s="428">
        <f t="shared" ref="AV518:AV581" si="267">AB518-AB517</f>
        <v>159.35999999998603</v>
      </c>
      <c r="AW518" s="428">
        <f t="shared" ref="AW518:AW581" si="268">AD518-AD517</f>
        <v>143.5399999999936</v>
      </c>
      <c r="AX518" s="428">
        <f t="shared" ref="AX518:AX581" si="269">AF518-AF517</f>
        <v>158.4600000000064</v>
      </c>
    </row>
    <row r="519">
      <c r="A519" s="413">
        <v>514</v>
      </c>
      <c r="B519" s="290" cm="1">
        <f t="array" ref="B519">IF(Parameters!$C$55="No",IF($A519&lt;=Parameters!$D$23,Parameters!$C$23*$A519,IF($A519&lt;=Parameters!$D$24,Parameters!$C$23*Parameters!$D$23+Parameters!$C$24*($A519-Parameters!$D$23),IF($A519&lt;=Parameters!$D$25,Parameters!$C$23*Parameters!$D$23+Parameters!$C$24*(Parameters!$D$24-Parameters!$D$23)+Parameters!$C$25*($A519-Parameters!$D$24),Parameters!$C$23*Parameters!$D$23+Parameters!$C$24*(Parameters!$D$24-Parameters!$D$23)+Parameters!$C$25*(Parameters!$D$25-Parameters!$D$24)+Parameters!$C$26*($A519-Parameters!$D$25)))),_xlfn.IFS($A519&lt;=Parameters!$D$23,Parameters!$C$23*$A519,$A519&lt;=Parameters!$D$24,Parameters!$C$24*$A519,$A519&lt;=Parameters!$D$25,Parameters!$C$25*$A519,$A519&gt;Parameters!$D$25,Parameters!$C$26*$A519))</f>
        <v>56735.839999999997</v>
      </c>
      <c r="C519" s="290">
        <f t="shared" ref="C519:E582" si="270">B519/$A519</f>
        <v>110.38101167315175</v>
      </c>
      <c r="D519" s="290" cm="1">
        <f t="array" ref="D519">IF(Parameters!$C$55="No",IF($A519&lt;=Parameters!$D$28,Parameters!$C$28*$A519,IF($A519&lt;=Parameters!$D$29,Parameters!$C$28*Parameters!$D$28+Parameters!$C$29*($A519-Parameters!$D$28),IF($A519&lt;=Parameters!$D$30,Parameters!$C$28*Parameters!$D$28+Parameters!$C$29*(Parameters!$D$29-Parameters!$D$28)+Parameters!$C$30*($A519-Parameters!$D$29),Parameters!$C$28*Parameters!$D$28+Parameters!$C$29*(Parameters!$D$29-Parameters!$D$28)+Parameters!$C$30*(Parameters!$D$30-Parameters!$D$29)+Parameters!$C$31*($A519-Parameters!$D$30)))),_xlfn.IFS($A519&lt;=Parameters!$D$28,Parameters!$C$28*$A519,$A519&lt;=Parameters!$D$29,Parameters!$C$29*$A519,$A519&lt;=Parameters!$D$30,Parameters!$C$30*$A519,$A519&gt;Parameters!$D$30,Parameters!$C$31*$A519))</f>
        <v>69395.540000000008</v>
      </c>
      <c r="E519" s="290">
        <f t="shared" si="270"/>
        <v>135.01077821011674</v>
      </c>
      <c r="F519" s="290" cm="1">
        <f t="array" ref="F519">IF(Parameters!$C$55="No",IF($A519&lt;=Parameters!$D$34,Parameters!$C$34*$A519,IF($A519&lt;=Parameters!$D$35,Parameters!$C$34*Parameters!$D$34+Parameters!$C$35*($A519-Parameters!$D$34),IF($A519&lt;=Parameters!$D$36,Parameters!$C$34*Parameters!$D$34+Parameters!$C$35*(Parameters!$D$35-Parameters!$D$34)+Parameters!$C$36*($A519-Parameters!$D$35),Parameters!$C$34*Parameters!$D$34+Parameters!$C$35*(Parameters!$D$35-Parameters!$D$34)+Parameters!$C$36*(Parameters!$D$36-Parameters!$D$35)+Parameters!$C$37*($A519-Parameters!$D$36)))),_xlfn.IFS($A519&lt;=Parameters!$D$34,Parameters!$C$34*$A519,$A519&lt;=Parameters!$D$35,Parameters!$C$35*$A519,$A519&lt;=Parameters!$D$36,Parameters!$C$36*$A519,$A519&gt;Parameters!$D$36,Parameters!$C$37*$A519))</f>
        <v>70548.56</v>
      </c>
      <c r="G519" s="290">
        <f t="shared" ref="G519:G582" si="271">F519/$A519</f>
        <v>137.25400778210116</v>
      </c>
      <c r="H519" s="290" cm="1">
        <f t="array" ref="H519">IF(Parameters!$C$55="No",IF($A519&lt;=Parameters!$D$39,Parameters!$C$39*$A519,IF($A519&lt;=Parameters!$D$40,Parameters!$C$39*Parameters!$D$39+Parameters!$C$40*($A519-Parameters!$D$39),IF($A519&lt;=Parameters!$D$41,Parameters!$C$39*Parameters!$D$39+Parameters!$C$40*(Parameters!$D$40-Parameters!$D$39)+Parameters!$C$41*($A519-Parameters!$D$40),Parameters!$C$39*Parameters!$D$39+Parameters!$C$40*(Parameters!$D$40-Parameters!$D$39)+Parameters!$C$41*(Parameters!$D$41-Parameters!$D$40)+Parameters!$C$42*($A519-Parameters!$D$41)))),_xlfn.IFS($A519&lt;=Parameters!$D$39,Parameters!$C$39*$A519,$A519&lt;=Parameters!$D$40,Parameters!$C$40*$A519,$A519&lt;=Parameters!$D$41,Parameters!$C$41*$A519,$A519&gt;Parameters!$D$41,Parameters!$C$42*$A519))</f>
        <v>75356.94</v>
      </c>
      <c r="I519" s="290">
        <f t="shared" ref="I519:I582" si="272">H519/$A519</f>
        <v>146.6088326848249</v>
      </c>
      <c r="J519" s="290" cm="1">
        <f t="array" ref="J519">IF(Parameters!$D$55="No",IF($A519&lt;=Parameters!$F$23,Parameters!$E$23*$A519,IF($A519&lt;=Parameters!$F$24,Parameters!$E$23*Parameters!$F$23+Parameters!$E$24*($A519-Parameters!$F$23),IF($A519&lt;=Parameters!$F$25,Parameters!$E$23*Parameters!$F$23+Parameters!$E$24*(Parameters!$F$24-Parameters!$F$23)+Parameters!$E$25*($A519-Parameters!$F$24),Parameters!$E$23*Parameters!$F$23+Parameters!$E$24*(Parameters!$F$24-Parameters!$F$23)+Parameters!$E$25*(Parameters!$F$25-Parameters!$F$24)+Parameters!$E$26*($A519-Parameters!$F$25)))),_xlfn.IFS($A519&lt;=Parameters!$F$23,Parameters!$E$23*$A519,$A519&lt;=Parameters!$F$24,Parameters!$E$24*$A519,$A519&lt;=Parameters!$F$25,Parameters!$E$25*$A519,$A519&gt;Parameters!$F$25,Parameters!$E$26*$A519))</f>
        <v>56735.839999999997</v>
      </c>
      <c r="K519" s="290">
        <f t="shared" si="248"/>
        <v>110.38101167315175</v>
      </c>
      <c r="L519" s="290" cm="1">
        <f t="array" ref="L519">IF(Parameters!$D$55="No",IF($A519&lt;=Parameters!$F$28,Parameters!$E$28*$A519,IF($A519&lt;=Parameters!$F$29,Parameters!$E$28*Parameters!$F$28+Parameters!$E$29*($A519-Parameters!$F$28),IF($A519&lt;=Parameters!$F$30,Parameters!$E$28*Parameters!$F$28+Parameters!$E$29*(Parameters!$F$29-Parameters!$F$28)+Parameters!$E$30*($A519-Parameters!$F$29),Parameters!$E$28*Parameters!$F$28+Parameters!$E$29*(Parameters!$F$29-Parameters!$F$28)+Parameters!$E$30*(Parameters!$F$30-Parameters!$F$29)+Parameters!$E$31*($A519-Parameters!$F$30)))),_xlfn.IFS($A519&lt;=Parameters!$F$28,Parameters!$E$28*$A519,$A519&lt;=Parameters!$F$29,Parameters!$E$29*$A519,$A519&lt;=Parameters!$F$30,Parameters!$E$30*$A519,$A519&gt;Parameters!$F$30,Parameters!$E$31*$A519))</f>
        <v>69395.540000000008</v>
      </c>
      <c r="M519" s="290">
        <f t="shared" si="249"/>
        <v>135.01077821011674</v>
      </c>
      <c r="N519" s="290" cm="1">
        <f t="array" ref="N519">IF(Parameters!$D$55="No",IF($A519&lt;=Parameters!$F$34,Parameters!$E$34*$A519,IF($A519&lt;=Parameters!$F$35,Parameters!$E$34*Parameters!$F$34+Parameters!$E$35*($A519-Parameters!$F$34),IF($A519&lt;=Parameters!$F$36,Parameters!$E$34*Parameters!$F$34+Parameters!$E$35*(Parameters!$F$35-Parameters!$F$34)+Parameters!$E$36*($A519-Parameters!$F$35),Parameters!$E$34*Parameters!$F$34+Parameters!$E$35*(Parameters!$F$35-Parameters!$F$34)+Parameters!$E$36*(Parameters!$F$36-Parameters!$F$35)+Parameters!$E$37*($A519-Parameters!$F$36)))),_xlfn.IFS($A519&lt;=Parameters!$F$34,Parameters!$E$34*$A519,$A519&lt;=Parameters!$F$35,Parameters!$E$35*$A519,$A519&lt;=Parameters!$F$36,Parameters!$E$36*$A519,$A519&gt;Parameters!$F$36,Parameters!$E$37*$A519))</f>
        <v>70548.56</v>
      </c>
      <c r="O519" s="290">
        <f t="shared" ref="O519:O582" si="273">N519/$A519</f>
        <v>137.25400778210116</v>
      </c>
      <c r="P519" s="290" cm="1">
        <f t="array" ref="P519">IF(Parameters!$D$55="No",IF($A519&lt;=Parameters!$F$39,Parameters!$E$39*$A519,IF($A519&lt;=Parameters!$F$40,Parameters!$E$39*Parameters!$F$39+Parameters!$E$40*($A519-Parameters!$F$39),IF($A519&lt;=Parameters!$F$41,Parameters!$E$39*Parameters!$F$39+Parameters!$E$40*(Parameters!$F$40-Parameters!$F$39)+Parameters!$E$41*($A519-Parameters!$F$40),Parameters!$E$39*Parameters!$F$39+Parameters!$E$40*(Parameters!$F$40-Parameters!$F$39)+Parameters!$E$41*(Parameters!$F$41-Parameters!$F$40)+Parameters!$E$42*($A519-Parameters!$F$41)))),_xlfn.IFS($A519&lt;=Parameters!$F$39,Parameters!$E$39*$A519,$A519&lt;=Parameters!$F$40,Parameters!$E$40*$A519,$A519&lt;=Parameters!$F$41,Parameters!$E$41*$A519,$A519&gt;Parameters!$F$41,Parameters!$E$42*$A519))</f>
        <v>75356.94</v>
      </c>
      <c r="Q519" s="290">
        <f t="shared" ref="Q519:Q582" si="274">P519/$A519</f>
        <v>146.6088326848249</v>
      </c>
      <c r="R519" s="290" cm="1">
        <f t="array" ref="R519">IF(Parameters!$E$55="No",IF($A519&lt;=Parameters!$H$23,Parameters!$G$23*$A519,IF($A519&lt;=Parameters!$H$24,Parameters!$G$23*Parameters!$H$23+Parameters!$G$24*($A519-Parameters!$H$23),IF($A519&lt;=Parameters!$H$25,Parameters!$G$23*Parameters!$H$23+Parameters!$G$24*(Parameters!$H$24-Parameters!$H$23)+Parameters!$G$25*($A519-Parameters!$H$24),Parameters!$G$23*Parameters!$H$23+Parameters!$G$24*(Parameters!$H$24-Parameters!$H$23)+Parameters!$G$25*(Parameters!$H$25-Parameters!$H$24)+Parameters!$G$26*($A519-Parameters!$H$25)))),_xlfn.IFS($A519&lt;=Parameters!$H$23,Parameters!$G$23*$A519,$A519&lt;=Parameters!$H$24,Parameters!$G$24*$A519,$A519&lt;=Parameters!$H$25,Parameters!$G$25*$A519,$A519&gt;Parameters!$H$25,Parameters!$G$26*$A519))</f>
        <v>56735.839999999997</v>
      </c>
      <c r="S519" s="290">
        <f t="shared" si="250"/>
        <v>110.38101167315175</v>
      </c>
      <c r="T519" s="290" cm="1">
        <f t="array" ref="T519">IF(Parameters!$E$55="No",IF($A519&lt;=Parameters!$H$28,Parameters!$G$28*$A519,IF($A519&lt;=Parameters!$H$29,Parameters!$G$28*Parameters!$H$28+Parameters!$G$29*($A519-Parameters!$H$28),IF($A519&lt;=Parameters!$H$30,Parameters!$G$28*Parameters!$H$28+Parameters!$G$29*(Parameters!$H$29-Parameters!$H$28)+Parameters!$G$30*($A519-Parameters!$H$29),Parameters!$G$28*Parameters!$H$28+Parameters!$G$29*(Parameters!$H$29-Parameters!$H$28)+Parameters!$G$30*(Parameters!$H$30-Parameters!$H$29)+Parameters!$G$31*($A519-Parameters!$H$30)))),_xlfn.IFS($A519&lt;=Parameters!$H$28,Parameters!$G$28*$A519,$A519&lt;=Parameters!$H$29,Parameters!$G$29*$A519,$A519&lt;=Parameters!$H$30,Parameters!$G$30*$A519,$A519&gt;Parameters!$H$30,Parameters!$G$31*$A519))</f>
        <v>69395.540000000008</v>
      </c>
      <c r="U519" s="290">
        <f t="shared" si="251"/>
        <v>135.01077821011674</v>
      </c>
      <c r="V519" s="290" cm="1">
        <f t="array" ref="V519">IF(Parameters!$E$55="No",IF($A519&lt;=Parameters!$H$34,Parameters!$G$34*$A519,IF($A519&lt;=Parameters!$H$35,Parameters!$G$34*Parameters!$H$34+Parameters!$G$35*($A519-Parameters!$H$34),IF($A519&lt;=Parameters!$H$36,Parameters!$G$34*Parameters!$H$34+Parameters!$G$35*(Parameters!$H$35-Parameters!$H$34)+Parameters!$G$36*($A519-Parameters!$H$35),Parameters!$G$34*Parameters!$H$34+Parameters!$G$35*(Parameters!$H$35-Parameters!$H$34)+Parameters!$G$36*(Parameters!$H$36-Parameters!$H$35)+Parameters!$G$37*($A519-Parameters!$H$36)))),_xlfn.IFS($A519&lt;=Parameters!$H$34,Parameters!$G$34*$A519,$A519&lt;=Parameters!$H$35,Parameters!$G$35*$A519,$A519&lt;=Parameters!$H$36,Parameters!$G$36*$A519,$A519&gt;Parameters!$H$36,Parameters!$G$37*$A519))</f>
        <v>70548.56</v>
      </c>
      <c r="W519" s="290">
        <f t="shared" ref="W519:W582" si="275">V519/$A519</f>
        <v>137.25400778210116</v>
      </c>
      <c r="X519" s="290" cm="1">
        <f t="array" ref="X519">IF(Parameters!$E$55="No",IF($A519&lt;=Parameters!$H$39,Parameters!$G$39*$A519,IF($A519&lt;=Parameters!$H$40,Parameters!$G$39*Parameters!$H$39+Parameters!$G$40*($A519-Parameters!$H$39),IF($A519&lt;=Parameters!$H$41,Parameters!$G$39*Parameters!$H$39+Parameters!$G$40*(Parameters!$H$40-Parameters!$H$39)+Parameters!$G$41*($A519-Parameters!$H$40),Parameters!$G$39*Parameters!$H$39+Parameters!$G$40*(Parameters!$H$40-Parameters!$H$39)+Parameters!$G$41*(Parameters!$H$41-Parameters!$H$40)+Parameters!$G$42*($A519-Parameters!$H$41)))),_xlfn.IFS($A519&lt;=Parameters!$H$39,Parameters!$G$39*$A519,$A519&lt;=Parameters!$H$40,Parameters!$G$40*$A519,$A519&lt;=Parameters!$H$41,Parameters!$G$41*$A519,$A519&gt;Parameters!$H$41,Parameters!$G$42*$A519))</f>
        <v>75356.94</v>
      </c>
      <c r="Y519" s="290">
        <f t="shared" ref="Y519:Y582" si="276">X519/$A519</f>
        <v>146.6088326848249</v>
      </c>
      <c r="Z519" s="290" cm="1">
        <f t="array" ref="Z519">IF(Parameters!$F$55="No",IF($A519&lt;=Parameters!$J$23,Parameters!$I$23*$A519,IF($A519&lt;=Parameters!$J$24,Parameters!$I$23*Parameters!$J$23+Parameters!$I$24*($A519-Parameters!$J$23),IF($A519&lt;=Parameters!$J$25,Parameters!$I$23*Parameters!$J$23+Parameters!$I$24*(Parameters!$J$24-Parameters!$J$23)+Parameters!$I$25*($A519-Parameters!$J$24),Parameters!$I$23*Parameters!$J$23+Parameters!$I$24*(Parameters!$J$24-Parameters!$J$23)+Parameters!$I$25*(Parameters!$J$25-Parameters!$J$24)+Parameters!$I$26*($A519-Parameters!$J$25)))),_xlfn.IFS($A519&lt;=Parameters!$J$23,Parameters!$I$23*$A519,$A519&lt;=Parameters!$J$24,Parameters!$I$24*$A519,$A519&lt;=Parameters!$J$25,Parameters!$I$25*$A519,$A519&gt;Parameters!$J$25,Parameters!$I$26*$A519))</f>
        <v>56735.839999999997</v>
      </c>
      <c r="AA519" s="290">
        <f t="shared" si="252"/>
        <v>110.38101167315175</v>
      </c>
      <c r="AB519" s="290" cm="1">
        <f t="array" ref="AB519">IF(Parameters!$F$55="No",IF($A519&lt;=Parameters!$J$28,Parameters!$I$28*$A519,IF($A519&lt;=Parameters!$J$29,Parameters!$I$28*Parameters!$J$28+Parameters!$I$29*($A519-Parameters!$J$28),IF($A519&lt;=Parameters!$J$30,Parameters!$I$28*Parameters!$J$28+Parameters!$I$29*(Parameters!$J$29-Parameters!$J$28)+Parameters!$I$30*($A519-Parameters!$J$29),Parameters!$I$28*Parameters!$J$28+Parameters!$I$29*(Parameters!$J$29-Parameters!$J$28)+Parameters!$I$30*(Parameters!$J$30-Parameters!$J$29)+Parameters!$I$31*($A519-Parameters!$J$30)))),_xlfn.IFS($A519&lt;=Parameters!$J$28,Parameters!$I$28*$A519,$A519&lt;=Parameters!$J$29,Parameters!$I$29*$A519,$A519&lt;=Parameters!$J$30,Parameters!$I$30*$A519,$A519&gt;Parameters!$J$30,Parameters!$I$31*$A519))</f>
        <v>69395.540000000008</v>
      </c>
      <c r="AC519" s="290">
        <f t="shared" si="253"/>
        <v>135.01077821011674</v>
      </c>
      <c r="AD519" s="290" cm="1">
        <f t="array" ref="AD519">IF(Parameters!$F$55="No",IF($A519&lt;=Parameters!$J$34,Parameters!$I$34*$A519,IF($A519&lt;=Parameters!$J$35,Parameters!$I$34*Parameters!$J$34+Parameters!$I$35*($A519-Parameters!$J$34),IF($A519&lt;=Parameters!$J$36,Parameters!$I$34*Parameters!$J$34+Parameters!$I$35*(Parameters!$J$35-Parameters!$J$34)+Parameters!$I$36*($A519-Parameters!$J$35),Parameters!$I$34*Parameters!$J$34+Parameters!$I$35*(Parameters!$J$35-Parameters!$J$34)+Parameters!$I$36*(Parameters!$J$36-Parameters!$J$35)+Parameters!$I$37*($A519-Parameters!$J$36)))),_xlfn.IFS($A519&lt;=Parameters!$J$34,Parameters!$I$34*$A519,$A519&lt;=Parameters!$J$35,Parameters!$I$35*$A519,$A519&lt;=Parameters!$J$36,Parameters!$I$36*$A519,$A519&gt;Parameters!$J$36,Parameters!$I$37*$A519))</f>
        <v>70548.56</v>
      </c>
      <c r="AE519" s="290">
        <f t="shared" ref="AE519:AE582" si="277">AD519/$A519</f>
        <v>137.25400778210116</v>
      </c>
      <c r="AF519" s="290" cm="1">
        <f t="array" ref="AF519">IF(Parameters!$F$55="No",IF($A519&lt;=Parameters!$J$39,Parameters!$I$39*$A519,IF($A519&lt;=Parameters!$J$40,Parameters!$I$39*Parameters!$J$39+Parameters!$I$40*($A519-Parameters!$J$39),IF($A519&lt;=Parameters!$J$41,Parameters!$I$39*Parameters!$J$39+Parameters!$I$40*(Parameters!$J$40-Parameters!$J$39)+Parameters!$I$41*($A519-Parameters!$J$40),Parameters!$I$39*Parameters!$J$39+Parameters!$I$40*(Parameters!$J$40-Parameters!$J$39)+Parameters!$I$41*(Parameters!$J$41-Parameters!$J$40)+Parameters!$I$42*($A519-Parameters!$J$41)))),_xlfn.IFS($A519&lt;=Parameters!$J$39,Parameters!$I$39*$A519,$A519&lt;=Parameters!$J$40,Parameters!$I$40*$A519,$A519&lt;=Parameters!$J$41,Parameters!$I$41*$A519,$A519&gt;Parameters!$J$41,Parameters!$I$42*$A519))</f>
        <v>75356.94</v>
      </c>
      <c r="AG519" s="290">
        <f t="shared" ref="AG519:AG582" si="278">AF519/$A519</f>
        <v>146.6088326848249</v>
      </c>
      <c r="AI519" s="428">
        <f t="shared" si="254"/>
        <v>149.05999999999767</v>
      </c>
      <c r="AJ519" s="428">
        <f t="shared" si="255"/>
        <v>159.36000000001513</v>
      </c>
      <c r="AK519" s="428">
        <f t="shared" si="256"/>
        <v>143.54000000000815</v>
      </c>
      <c r="AL519" s="428">
        <f t="shared" si="257"/>
        <v>158.45999999999185</v>
      </c>
      <c r="AM519" s="428">
        <f t="shared" si="258"/>
        <v>149.05999999999767</v>
      </c>
      <c r="AN519" s="428">
        <f t="shared" si="259"/>
        <v>159.36000000001513</v>
      </c>
      <c r="AO519" s="428">
        <f t="shared" si="260"/>
        <v>143.54000000000815</v>
      </c>
      <c r="AP519" s="428">
        <f t="shared" si="261"/>
        <v>158.45999999999185</v>
      </c>
      <c r="AQ519" s="428">
        <f t="shared" si="262"/>
        <v>149.05999999999767</v>
      </c>
      <c r="AR519" s="428">
        <f t="shared" si="263"/>
        <v>159.36000000001513</v>
      </c>
      <c r="AS519" s="428">
        <f t="shared" si="264"/>
        <v>143.54000000000815</v>
      </c>
      <c r="AT519" s="428">
        <f t="shared" si="265"/>
        <v>158.45999999999185</v>
      </c>
      <c r="AU519" s="428">
        <f t="shared" si="266"/>
        <v>149.05999999999767</v>
      </c>
      <c r="AV519" s="428">
        <f t="shared" si="267"/>
        <v>159.36000000001513</v>
      </c>
      <c r="AW519" s="428">
        <f t="shared" si="268"/>
        <v>143.54000000000815</v>
      </c>
      <c r="AX519" s="428">
        <f t="shared" si="269"/>
        <v>158.45999999999185</v>
      </c>
    </row>
    <row r="520">
      <c r="A520" s="413">
        <v>515</v>
      </c>
      <c r="B520" s="290" cm="1">
        <f t="array" ref="B520">IF(Parameters!$C$55="No",IF($A520&lt;=Parameters!$D$23,Parameters!$C$23*$A520,IF($A520&lt;=Parameters!$D$24,Parameters!$C$23*Parameters!$D$23+Parameters!$C$24*($A520-Parameters!$D$23),IF($A520&lt;=Parameters!$D$25,Parameters!$C$23*Parameters!$D$23+Parameters!$C$24*(Parameters!$D$24-Parameters!$D$23)+Parameters!$C$25*($A520-Parameters!$D$24),Parameters!$C$23*Parameters!$D$23+Parameters!$C$24*(Parameters!$D$24-Parameters!$D$23)+Parameters!$C$25*(Parameters!$D$25-Parameters!$D$24)+Parameters!$C$26*($A520-Parameters!$D$25)))),_xlfn.IFS($A520&lt;=Parameters!$D$23,Parameters!$C$23*$A520,$A520&lt;=Parameters!$D$24,Parameters!$C$24*$A520,$A520&lt;=Parameters!$D$25,Parameters!$C$25*$A520,$A520&gt;Parameters!$D$25,Parameters!$C$26*$A520))</f>
        <v>56884.9</v>
      </c>
      <c r="C520" s="290">
        <f t="shared" si="270"/>
        <v>110.45611650485438</v>
      </c>
      <c r="D520" s="290" cm="1">
        <f t="array" ref="D520">IF(Parameters!$C$55="No",IF($A520&lt;=Parameters!$D$28,Parameters!$C$28*$A520,IF($A520&lt;=Parameters!$D$29,Parameters!$C$28*Parameters!$D$28+Parameters!$C$29*($A520-Parameters!$D$28),IF($A520&lt;=Parameters!$D$30,Parameters!$C$28*Parameters!$D$28+Parameters!$C$29*(Parameters!$D$29-Parameters!$D$28)+Parameters!$C$30*($A520-Parameters!$D$29),Parameters!$C$28*Parameters!$D$28+Parameters!$C$29*(Parameters!$D$29-Parameters!$D$28)+Parameters!$C$30*(Parameters!$D$30-Parameters!$D$29)+Parameters!$C$31*($A520-Parameters!$D$30)))),_xlfn.IFS($A520&lt;=Parameters!$D$28,Parameters!$C$28*$A520,$A520&lt;=Parameters!$D$29,Parameters!$C$29*$A520,$A520&lt;=Parameters!$D$30,Parameters!$C$30*$A520,$A520&gt;Parameters!$D$30,Parameters!$C$31*$A520))</f>
        <v>69554.899999999994</v>
      </c>
      <c r="E520" s="290">
        <f t="shared" si="270"/>
        <v>135.05805825242717</v>
      </c>
      <c r="F520" s="290" cm="1">
        <f t="array" ref="F520">IF(Parameters!$C$55="No",IF($A520&lt;=Parameters!$D$34,Parameters!$C$34*$A520,IF($A520&lt;=Parameters!$D$35,Parameters!$C$34*Parameters!$D$34+Parameters!$C$35*($A520-Parameters!$D$34),IF($A520&lt;=Parameters!$D$36,Parameters!$C$34*Parameters!$D$34+Parameters!$C$35*(Parameters!$D$35-Parameters!$D$34)+Parameters!$C$36*($A520-Parameters!$D$35),Parameters!$C$34*Parameters!$D$34+Parameters!$C$35*(Parameters!$D$35-Parameters!$D$34)+Parameters!$C$36*(Parameters!$D$36-Parameters!$D$35)+Parameters!$C$37*($A520-Parameters!$D$36)))),_xlfn.IFS($A520&lt;=Parameters!$D$34,Parameters!$C$34*$A520,$A520&lt;=Parameters!$D$35,Parameters!$C$35*$A520,$A520&lt;=Parameters!$D$36,Parameters!$C$36*$A520,$A520&gt;Parameters!$D$36,Parameters!$C$37*$A520))</f>
        <v>70692.100000000006</v>
      </c>
      <c r="G520" s="290">
        <f t="shared" si="271"/>
        <v>137.26621359223302</v>
      </c>
      <c r="H520" s="290" cm="1">
        <f t="array" ref="H520">IF(Parameters!$C$55="No",IF($A520&lt;=Parameters!$D$39,Parameters!$C$39*$A520,IF($A520&lt;=Parameters!$D$40,Parameters!$C$39*Parameters!$D$39+Parameters!$C$40*($A520-Parameters!$D$39),IF($A520&lt;=Parameters!$D$41,Parameters!$C$39*Parameters!$D$39+Parameters!$C$40*(Parameters!$D$40-Parameters!$D$39)+Parameters!$C$41*($A520-Parameters!$D$40),Parameters!$C$39*Parameters!$D$39+Parameters!$C$40*(Parameters!$D$40-Parameters!$D$39)+Parameters!$C$41*(Parameters!$D$41-Parameters!$D$40)+Parameters!$C$42*($A520-Parameters!$D$41)))),_xlfn.IFS($A520&lt;=Parameters!$D$39,Parameters!$C$39*$A520,$A520&lt;=Parameters!$D$40,Parameters!$C$40*$A520,$A520&lt;=Parameters!$D$41,Parameters!$C$41*$A520,$A520&gt;Parameters!$D$41,Parameters!$C$42*$A520))</f>
        <v>75515.399999999994</v>
      </c>
      <c r="I520" s="290">
        <f t="shared" si="272"/>
        <v>146.63184466019416</v>
      </c>
      <c r="J520" s="290" cm="1">
        <f t="array" ref="J520">IF(Parameters!$D$55="No",IF($A520&lt;=Parameters!$F$23,Parameters!$E$23*$A520,IF($A520&lt;=Parameters!$F$24,Parameters!$E$23*Parameters!$F$23+Parameters!$E$24*($A520-Parameters!$F$23),IF($A520&lt;=Parameters!$F$25,Parameters!$E$23*Parameters!$F$23+Parameters!$E$24*(Parameters!$F$24-Parameters!$F$23)+Parameters!$E$25*($A520-Parameters!$F$24),Parameters!$E$23*Parameters!$F$23+Parameters!$E$24*(Parameters!$F$24-Parameters!$F$23)+Parameters!$E$25*(Parameters!$F$25-Parameters!$F$24)+Parameters!$E$26*($A520-Parameters!$F$25)))),_xlfn.IFS($A520&lt;=Parameters!$F$23,Parameters!$E$23*$A520,$A520&lt;=Parameters!$F$24,Parameters!$E$24*$A520,$A520&lt;=Parameters!$F$25,Parameters!$E$25*$A520,$A520&gt;Parameters!$F$25,Parameters!$E$26*$A520))</f>
        <v>56884.9</v>
      </c>
      <c r="K520" s="290">
        <f t="shared" si="248"/>
        <v>110.45611650485438</v>
      </c>
      <c r="L520" s="290" cm="1">
        <f t="array" ref="L520">IF(Parameters!$D$55="No",IF($A520&lt;=Parameters!$F$28,Parameters!$E$28*$A520,IF($A520&lt;=Parameters!$F$29,Parameters!$E$28*Parameters!$F$28+Parameters!$E$29*($A520-Parameters!$F$28),IF($A520&lt;=Parameters!$F$30,Parameters!$E$28*Parameters!$F$28+Parameters!$E$29*(Parameters!$F$29-Parameters!$F$28)+Parameters!$E$30*($A520-Parameters!$F$29),Parameters!$E$28*Parameters!$F$28+Parameters!$E$29*(Parameters!$F$29-Parameters!$F$28)+Parameters!$E$30*(Parameters!$F$30-Parameters!$F$29)+Parameters!$E$31*($A520-Parameters!$F$30)))),_xlfn.IFS($A520&lt;=Parameters!$F$28,Parameters!$E$28*$A520,$A520&lt;=Parameters!$F$29,Parameters!$E$29*$A520,$A520&lt;=Parameters!$F$30,Parameters!$E$30*$A520,$A520&gt;Parameters!$F$30,Parameters!$E$31*$A520))</f>
        <v>69554.899999999994</v>
      </c>
      <c r="M520" s="290">
        <f t="shared" si="249"/>
        <v>135.05805825242717</v>
      </c>
      <c r="N520" s="290" cm="1">
        <f t="array" ref="N520">IF(Parameters!$D$55="No",IF($A520&lt;=Parameters!$F$34,Parameters!$E$34*$A520,IF($A520&lt;=Parameters!$F$35,Parameters!$E$34*Parameters!$F$34+Parameters!$E$35*($A520-Parameters!$F$34),IF($A520&lt;=Parameters!$F$36,Parameters!$E$34*Parameters!$F$34+Parameters!$E$35*(Parameters!$F$35-Parameters!$F$34)+Parameters!$E$36*($A520-Parameters!$F$35),Parameters!$E$34*Parameters!$F$34+Parameters!$E$35*(Parameters!$F$35-Parameters!$F$34)+Parameters!$E$36*(Parameters!$F$36-Parameters!$F$35)+Parameters!$E$37*($A520-Parameters!$F$36)))),_xlfn.IFS($A520&lt;=Parameters!$F$34,Parameters!$E$34*$A520,$A520&lt;=Parameters!$F$35,Parameters!$E$35*$A520,$A520&lt;=Parameters!$F$36,Parameters!$E$36*$A520,$A520&gt;Parameters!$F$36,Parameters!$E$37*$A520))</f>
        <v>70692.100000000006</v>
      </c>
      <c r="O520" s="290">
        <f t="shared" si="273"/>
        <v>137.26621359223302</v>
      </c>
      <c r="P520" s="290" cm="1">
        <f t="array" ref="P520">IF(Parameters!$D$55="No",IF($A520&lt;=Parameters!$F$39,Parameters!$E$39*$A520,IF($A520&lt;=Parameters!$F$40,Parameters!$E$39*Parameters!$F$39+Parameters!$E$40*($A520-Parameters!$F$39),IF($A520&lt;=Parameters!$F$41,Parameters!$E$39*Parameters!$F$39+Parameters!$E$40*(Parameters!$F$40-Parameters!$F$39)+Parameters!$E$41*($A520-Parameters!$F$40),Parameters!$E$39*Parameters!$F$39+Parameters!$E$40*(Parameters!$F$40-Parameters!$F$39)+Parameters!$E$41*(Parameters!$F$41-Parameters!$F$40)+Parameters!$E$42*($A520-Parameters!$F$41)))),_xlfn.IFS($A520&lt;=Parameters!$F$39,Parameters!$E$39*$A520,$A520&lt;=Parameters!$F$40,Parameters!$E$40*$A520,$A520&lt;=Parameters!$F$41,Parameters!$E$41*$A520,$A520&gt;Parameters!$F$41,Parameters!$E$42*$A520))</f>
        <v>75515.399999999994</v>
      </c>
      <c r="Q520" s="290">
        <f t="shared" si="274"/>
        <v>146.63184466019416</v>
      </c>
      <c r="R520" s="290" cm="1">
        <f t="array" ref="R520">IF(Parameters!$E$55="No",IF($A520&lt;=Parameters!$H$23,Parameters!$G$23*$A520,IF($A520&lt;=Parameters!$H$24,Parameters!$G$23*Parameters!$H$23+Parameters!$G$24*($A520-Parameters!$H$23),IF($A520&lt;=Parameters!$H$25,Parameters!$G$23*Parameters!$H$23+Parameters!$G$24*(Parameters!$H$24-Parameters!$H$23)+Parameters!$G$25*($A520-Parameters!$H$24),Parameters!$G$23*Parameters!$H$23+Parameters!$G$24*(Parameters!$H$24-Parameters!$H$23)+Parameters!$G$25*(Parameters!$H$25-Parameters!$H$24)+Parameters!$G$26*($A520-Parameters!$H$25)))),_xlfn.IFS($A520&lt;=Parameters!$H$23,Parameters!$G$23*$A520,$A520&lt;=Parameters!$H$24,Parameters!$G$24*$A520,$A520&lt;=Parameters!$H$25,Parameters!$G$25*$A520,$A520&gt;Parameters!$H$25,Parameters!$G$26*$A520))</f>
        <v>56884.9</v>
      </c>
      <c r="S520" s="290">
        <f t="shared" si="250"/>
        <v>110.45611650485438</v>
      </c>
      <c r="T520" s="290" cm="1">
        <f t="array" ref="T520">IF(Parameters!$E$55="No",IF($A520&lt;=Parameters!$H$28,Parameters!$G$28*$A520,IF($A520&lt;=Parameters!$H$29,Parameters!$G$28*Parameters!$H$28+Parameters!$G$29*($A520-Parameters!$H$28),IF($A520&lt;=Parameters!$H$30,Parameters!$G$28*Parameters!$H$28+Parameters!$G$29*(Parameters!$H$29-Parameters!$H$28)+Parameters!$G$30*($A520-Parameters!$H$29),Parameters!$G$28*Parameters!$H$28+Parameters!$G$29*(Parameters!$H$29-Parameters!$H$28)+Parameters!$G$30*(Parameters!$H$30-Parameters!$H$29)+Parameters!$G$31*($A520-Parameters!$H$30)))),_xlfn.IFS($A520&lt;=Parameters!$H$28,Parameters!$G$28*$A520,$A520&lt;=Parameters!$H$29,Parameters!$G$29*$A520,$A520&lt;=Parameters!$H$30,Parameters!$G$30*$A520,$A520&gt;Parameters!$H$30,Parameters!$G$31*$A520))</f>
        <v>69554.899999999994</v>
      </c>
      <c r="U520" s="290">
        <f t="shared" si="251"/>
        <v>135.05805825242717</v>
      </c>
      <c r="V520" s="290" cm="1">
        <f t="array" ref="V520">IF(Parameters!$E$55="No",IF($A520&lt;=Parameters!$H$34,Parameters!$G$34*$A520,IF($A520&lt;=Parameters!$H$35,Parameters!$G$34*Parameters!$H$34+Parameters!$G$35*($A520-Parameters!$H$34),IF($A520&lt;=Parameters!$H$36,Parameters!$G$34*Parameters!$H$34+Parameters!$G$35*(Parameters!$H$35-Parameters!$H$34)+Parameters!$G$36*($A520-Parameters!$H$35),Parameters!$G$34*Parameters!$H$34+Parameters!$G$35*(Parameters!$H$35-Parameters!$H$34)+Parameters!$G$36*(Parameters!$H$36-Parameters!$H$35)+Parameters!$G$37*($A520-Parameters!$H$36)))),_xlfn.IFS($A520&lt;=Parameters!$H$34,Parameters!$G$34*$A520,$A520&lt;=Parameters!$H$35,Parameters!$G$35*$A520,$A520&lt;=Parameters!$H$36,Parameters!$G$36*$A520,$A520&gt;Parameters!$H$36,Parameters!$G$37*$A520))</f>
        <v>70692.100000000006</v>
      </c>
      <c r="W520" s="290">
        <f t="shared" si="275"/>
        <v>137.26621359223302</v>
      </c>
      <c r="X520" s="290" cm="1">
        <f t="array" ref="X520">IF(Parameters!$E$55="No",IF($A520&lt;=Parameters!$H$39,Parameters!$G$39*$A520,IF($A520&lt;=Parameters!$H$40,Parameters!$G$39*Parameters!$H$39+Parameters!$G$40*($A520-Parameters!$H$39),IF($A520&lt;=Parameters!$H$41,Parameters!$G$39*Parameters!$H$39+Parameters!$G$40*(Parameters!$H$40-Parameters!$H$39)+Parameters!$G$41*($A520-Parameters!$H$40),Parameters!$G$39*Parameters!$H$39+Parameters!$G$40*(Parameters!$H$40-Parameters!$H$39)+Parameters!$G$41*(Parameters!$H$41-Parameters!$H$40)+Parameters!$G$42*($A520-Parameters!$H$41)))),_xlfn.IFS($A520&lt;=Parameters!$H$39,Parameters!$G$39*$A520,$A520&lt;=Parameters!$H$40,Parameters!$G$40*$A520,$A520&lt;=Parameters!$H$41,Parameters!$G$41*$A520,$A520&gt;Parameters!$H$41,Parameters!$G$42*$A520))</f>
        <v>75515.399999999994</v>
      </c>
      <c r="Y520" s="290">
        <f t="shared" si="276"/>
        <v>146.63184466019416</v>
      </c>
      <c r="Z520" s="290" cm="1">
        <f t="array" ref="Z520">IF(Parameters!$F$55="No",IF($A520&lt;=Parameters!$J$23,Parameters!$I$23*$A520,IF($A520&lt;=Parameters!$J$24,Parameters!$I$23*Parameters!$J$23+Parameters!$I$24*($A520-Parameters!$J$23),IF($A520&lt;=Parameters!$J$25,Parameters!$I$23*Parameters!$J$23+Parameters!$I$24*(Parameters!$J$24-Parameters!$J$23)+Parameters!$I$25*($A520-Parameters!$J$24),Parameters!$I$23*Parameters!$J$23+Parameters!$I$24*(Parameters!$J$24-Parameters!$J$23)+Parameters!$I$25*(Parameters!$J$25-Parameters!$J$24)+Parameters!$I$26*($A520-Parameters!$J$25)))),_xlfn.IFS($A520&lt;=Parameters!$J$23,Parameters!$I$23*$A520,$A520&lt;=Parameters!$J$24,Parameters!$I$24*$A520,$A520&lt;=Parameters!$J$25,Parameters!$I$25*$A520,$A520&gt;Parameters!$J$25,Parameters!$I$26*$A520))</f>
        <v>56884.9</v>
      </c>
      <c r="AA520" s="290">
        <f t="shared" si="252"/>
        <v>110.45611650485438</v>
      </c>
      <c r="AB520" s="290" cm="1">
        <f t="array" ref="AB520">IF(Parameters!$F$55="No",IF($A520&lt;=Parameters!$J$28,Parameters!$I$28*$A520,IF($A520&lt;=Parameters!$J$29,Parameters!$I$28*Parameters!$J$28+Parameters!$I$29*($A520-Parameters!$J$28),IF($A520&lt;=Parameters!$J$30,Parameters!$I$28*Parameters!$J$28+Parameters!$I$29*(Parameters!$J$29-Parameters!$J$28)+Parameters!$I$30*($A520-Parameters!$J$29),Parameters!$I$28*Parameters!$J$28+Parameters!$I$29*(Parameters!$J$29-Parameters!$J$28)+Parameters!$I$30*(Parameters!$J$30-Parameters!$J$29)+Parameters!$I$31*($A520-Parameters!$J$30)))),_xlfn.IFS($A520&lt;=Parameters!$J$28,Parameters!$I$28*$A520,$A520&lt;=Parameters!$J$29,Parameters!$I$29*$A520,$A520&lt;=Parameters!$J$30,Parameters!$I$30*$A520,$A520&gt;Parameters!$J$30,Parameters!$I$31*$A520))</f>
        <v>69554.899999999994</v>
      </c>
      <c r="AC520" s="290">
        <f t="shared" si="253"/>
        <v>135.05805825242717</v>
      </c>
      <c r="AD520" s="290" cm="1">
        <f t="array" ref="AD520">IF(Parameters!$F$55="No",IF($A520&lt;=Parameters!$J$34,Parameters!$I$34*$A520,IF($A520&lt;=Parameters!$J$35,Parameters!$I$34*Parameters!$J$34+Parameters!$I$35*($A520-Parameters!$J$34),IF($A520&lt;=Parameters!$J$36,Parameters!$I$34*Parameters!$J$34+Parameters!$I$35*(Parameters!$J$35-Parameters!$J$34)+Parameters!$I$36*($A520-Parameters!$J$35),Parameters!$I$34*Parameters!$J$34+Parameters!$I$35*(Parameters!$J$35-Parameters!$J$34)+Parameters!$I$36*(Parameters!$J$36-Parameters!$J$35)+Parameters!$I$37*($A520-Parameters!$J$36)))),_xlfn.IFS($A520&lt;=Parameters!$J$34,Parameters!$I$34*$A520,$A520&lt;=Parameters!$J$35,Parameters!$I$35*$A520,$A520&lt;=Parameters!$J$36,Parameters!$I$36*$A520,$A520&gt;Parameters!$J$36,Parameters!$I$37*$A520))</f>
        <v>70692.100000000006</v>
      </c>
      <c r="AE520" s="290">
        <f t="shared" si="277"/>
        <v>137.26621359223302</v>
      </c>
      <c r="AF520" s="290" cm="1">
        <f t="array" ref="AF520">IF(Parameters!$F$55="No",IF($A520&lt;=Parameters!$J$39,Parameters!$I$39*$A520,IF($A520&lt;=Parameters!$J$40,Parameters!$I$39*Parameters!$J$39+Parameters!$I$40*($A520-Parameters!$J$39),IF($A520&lt;=Parameters!$J$41,Parameters!$I$39*Parameters!$J$39+Parameters!$I$40*(Parameters!$J$40-Parameters!$J$39)+Parameters!$I$41*($A520-Parameters!$J$40),Parameters!$I$39*Parameters!$J$39+Parameters!$I$40*(Parameters!$J$40-Parameters!$J$39)+Parameters!$I$41*(Parameters!$J$41-Parameters!$J$40)+Parameters!$I$42*($A520-Parameters!$J$41)))),_xlfn.IFS($A520&lt;=Parameters!$J$39,Parameters!$I$39*$A520,$A520&lt;=Parameters!$J$40,Parameters!$I$40*$A520,$A520&lt;=Parameters!$J$41,Parameters!$I$41*$A520,$A520&gt;Parameters!$J$41,Parameters!$I$42*$A520))</f>
        <v>75515.399999999994</v>
      </c>
      <c r="AG520" s="290">
        <f t="shared" si="278"/>
        <v>146.63184466019416</v>
      </c>
      <c r="AI520" s="428">
        <f t="shared" si="254"/>
        <v>149.06000000000495</v>
      </c>
      <c r="AJ520" s="428">
        <f t="shared" si="255"/>
        <v>159.35999999998603</v>
      </c>
      <c r="AK520" s="428">
        <f t="shared" si="256"/>
        <v>143.54000000000815</v>
      </c>
      <c r="AL520" s="428">
        <f t="shared" si="257"/>
        <v>158.45999999999185</v>
      </c>
      <c r="AM520" s="428">
        <f t="shared" si="258"/>
        <v>149.06000000000495</v>
      </c>
      <c r="AN520" s="428">
        <f t="shared" si="259"/>
        <v>159.35999999998603</v>
      </c>
      <c r="AO520" s="428">
        <f t="shared" si="260"/>
        <v>143.54000000000815</v>
      </c>
      <c r="AP520" s="428">
        <f t="shared" si="261"/>
        <v>158.45999999999185</v>
      </c>
      <c r="AQ520" s="428">
        <f t="shared" si="262"/>
        <v>149.06000000000495</v>
      </c>
      <c r="AR520" s="428">
        <f t="shared" si="263"/>
        <v>159.35999999998603</v>
      </c>
      <c r="AS520" s="428">
        <f t="shared" si="264"/>
        <v>143.54000000000815</v>
      </c>
      <c r="AT520" s="428">
        <f t="shared" si="265"/>
        <v>158.45999999999185</v>
      </c>
      <c r="AU520" s="428">
        <f t="shared" si="266"/>
        <v>149.06000000000495</v>
      </c>
      <c r="AV520" s="428">
        <f t="shared" si="267"/>
        <v>159.35999999998603</v>
      </c>
      <c r="AW520" s="428">
        <f t="shared" si="268"/>
        <v>143.54000000000815</v>
      </c>
      <c r="AX520" s="428">
        <f t="shared" si="269"/>
        <v>158.45999999999185</v>
      </c>
    </row>
    <row r="521">
      <c r="A521" s="413">
        <v>516</v>
      </c>
      <c r="B521" s="290" cm="1">
        <f t="array" ref="B521">IF(Parameters!$C$55="No",IF($A521&lt;=Parameters!$D$23,Parameters!$C$23*$A521,IF($A521&lt;=Parameters!$D$24,Parameters!$C$23*Parameters!$D$23+Parameters!$C$24*($A521-Parameters!$D$23),IF($A521&lt;=Parameters!$D$25,Parameters!$C$23*Parameters!$D$23+Parameters!$C$24*(Parameters!$D$24-Parameters!$D$23)+Parameters!$C$25*($A521-Parameters!$D$24),Parameters!$C$23*Parameters!$D$23+Parameters!$C$24*(Parameters!$D$24-Parameters!$D$23)+Parameters!$C$25*(Parameters!$D$25-Parameters!$D$24)+Parameters!$C$26*($A521-Parameters!$D$25)))),_xlfn.IFS($A521&lt;=Parameters!$D$23,Parameters!$C$23*$A521,$A521&lt;=Parameters!$D$24,Parameters!$C$24*$A521,$A521&lt;=Parameters!$D$25,Parameters!$C$25*$A521,$A521&gt;Parameters!$D$25,Parameters!$C$26*$A521))</f>
        <v>57033.96</v>
      </c>
      <c r="C521" s="290">
        <f t="shared" si="270"/>
        <v>110.53093023255813</v>
      </c>
      <c r="D521" s="290" cm="1">
        <f t="array" ref="D521">IF(Parameters!$C$55="No",IF($A521&lt;=Parameters!$D$28,Parameters!$C$28*$A521,IF($A521&lt;=Parameters!$D$29,Parameters!$C$28*Parameters!$D$28+Parameters!$C$29*($A521-Parameters!$D$28),IF($A521&lt;=Parameters!$D$30,Parameters!$C$28*Parameters!$D$28+Parameters!$C$29*(Parameters!$D$29-Parameters!$D$28)+Parameters!$C$30*($A521-Parameters!$D$29),Parameters!$C$28*Parameters!$D$28+Parameters!$C$29*(Parameters!$D$29-Parameters!$D$28)+Parameters!$C$30*(Parameters!$D$30-Parameters!$D$29)+Parameters!$C$31*($A521-Parameters!$D$30)))),_xlfn.IFS($A521&lt;=Parameters!$D$28,Parameters!$C$28*$A521,$A521&lt;=Parameters!$D$29,Parameters!$C$29*$A521,$A521&lt;=Parameters!$D$30,Parameters!$C$30*$A521,$A521&gt;Parameters!$D$30,Parameters!$C$31*$A521))</f>
        <v>69714.260000000009</v>
      </c>
      <c r="E521" s="290">
        <f t="shared" si="270"/>
        <v>135.1051550387597</v>
      </c>
      <c r="F521" s="290" cm="1">
        <f t="array" ref="F521">IF(Parameters!$C$55="No",IF($A521&lt;=Parameters!$D$34,Parameters!$C$34*$A521,IF($A521&lt;=Parameters!$D$35,Parameters!$C$34*Parameters!$D$34+Parameters!$C$35*($A521-Parameters!$D$34),IF($A521&lt;=Parameters!$D$36,Parameters!$C$34*Parameters!$D$34+Parameters!$C$35*(Parameters!$D$35-Parameters!$D$34)+Parameters!$C$36*($A521-Parameters!$D$35),Parameters!$C$34*Parameters!$D$34+Parameters!$C$35*(Parameters!$D$35-Parameters!$D$34)+Parameters!$C$36*(Parameters!$D$36-Parameters!$D$35)+Parameters!$C$37*($A521-Parameters!$D$36)))),_xlfn.IFS($A521&lt;=Parameters!$D$34,Parameters!$C$34*$A521,$A521&lt;=Parameters!$D$35,Parameters!$C$35*$A521,$A521&lt;=Parameters!$D$36,Parameters!$C$36*$A521,$A521&gt;Parameters!$D$36,Parameters!$C$37*$A521))</f>
        <v>70835.64</v>
      </c>
      <c r="G521" s="290">
        <f t="shared" si="271"/>
        <v>137.27837209302325</v>
      </c>
      <c r="H521" s="290" cm="1">
        <f t="array" ref="H521">IF(Parameters!$C$55="No",IF($A521&lt;=Parameters!$D$39,Parameters!$C$39*$A521,IF($A521&lt;=Parameters!$D$40,Parameters!$C$39*Parameters!$D$39+Parameters!$C$40*($A521-Parameters!$D$39),IF($A521&lt;=Parameters!$D$41,Parameters!$C$39*Parameters!$D$39+Parameters!$C$40*(Parameters!$D$40-Parameters!$D$39)+Parameters!$C$41*($A521-Parameters!$D$40),Parameters!$C$39*Parameters!$D$39+Parameters!$C$40*(Parameters!$D$40-Parameters!$D$39)+Parameters!$C$41*(Parameters!$D$41-Parameters!$D$40)+Parameters!$C$42*($A521-Parameters!$D$41)))),_xlfn.IFS($A521&lt;=Parameters!$D$39,Parameters!$C$39*$A521,$A521&lt;=Parameters!$D$40,Parameters!$C$40*$A521,$A521&lt;=Parameters!$D$41,Parameters!$C$41*$A521,$A521&gt;Parameters!$D$41,Parameters!$C$42*$A521))</f>
        <v>75673.86</v>
      </c>
      <c r="I521" s="290">
        <f t="shared" si="272"/>
        <v>146.65476744186046</v>
      </c>
      <c r="J521" s="290" cm="1">
        <f t="array" ref="J521">IF(Parameters!$D$55="No",IF($A521&lt;=Parameters!$F$23,Parameters!$E$23*$A521,IF($A521&lt;=Parameters!$F$24,Parameters!$E$23*Parameters!$F$23+Parameters!$E$24*($A521-Parameters!$F$23),IF($A521&lt;=Parameters!$F$25,Parameters!$E$23*Parameters!$F$23+Parameters!$E$24*(Parameters!$F$24-Parameters!$F$23)+Parameters!$E$25*($A521-Parameters!$F$24),Parameters!$E$23*Parameters!$F$23+Parameters!$E$24*(Parameters!$F$24-Parameters!$F$23)+Parameters!$E$25*(Parameters!$F$25-Parameters!$F$24)+Parameters!$E$26*($A521-Parameters!$F$25)))),_xlfn.IFS($A521&lt;=Parameters!$F$23,Parameters!$E$23*$A521,$A521&lt;=Parameters!$F$24,Parameters!$E$24*$A521,$A521&lt;=Parameters!$F$25,Parameters!$E$25*$A521,$A521&gt;Parameters!$F$25,Parameters!$E$26*$A521))</f>
        <v>57033.96</v>
      </c>
      <c r="K521" s="290">
        <f t="shared" si="248"/>
        <v>110.53093023255813</v>
      </c>
      <c r="L521" s="290" cm="1">
        <f t="array" ref="L521">IF(Parameters!$D$55="No",IF($A521&lt;=Parameters!$F$28,Parameters!$E$28*$A521,IF($A521&lt;=Parameters!$F$29,Parameters!$E$28*Parameters!$F$28+Parameters!$E$29*($A521-Parameters!$F$28),IF($A521&lt;=Parameters!$F$30,Parameters!$E$28*Parameters!$F$28+Parameters!$E$29*(Parameters!$F$29-Parameters!$F$28)+Parameters!$E$30*($A521-Parameters!$F$29),Parameters!$E$28*Parameters!$F$28+Parameters!$E$29*(Parameters!$F$29-Parameters!$F$28)+Parameters!$E$30*(Parameters!$F$30-Parameters!$F$29)+Parameters!$E$31*($A521-Parameters!$F$30)))),_xlfn.IFS($A521&lt;=Parameters!$F$28,Parameters!$E$28*$A521,$A521&lt;=Parameters!$F$29,Parameters!$E$29*$A521,$A521&lt;=Parameters!$F$30,Parameters!$E$30*$A521,$A521&gt;Parameters!$F$30,Parameters!$E$31*$A521))</f>
        <v>69714.260000000009</v>
      </c>
      <c r="M521" s="290">
        <f t="shared" si="249"/>
        <v>135.1051550387597</v>
      </c>
      <c r="N521" s="290" cm="1">
        <f t="array" ref="N521">IF(Parameters!$D$55="No",IF($A521&lt;=Parameters!$F$34,Parameters!$E$34*$A521,IF($A521&lt;=Parameters!$F$35,Parameters!$E$34*Parameters!$F$34+Parameters!$E$35*($A521-Parameters!$F$34),IF($A521&lt;=Parameters!$F$36,Parameters!$E$34*Parameters!$F$34+Parameters!$E$35*(Parameters!$F$35-Parameters!$F$34)+Parameters!$E$36*($A521-Parameters!$F$35),Parameters!$E$34*Parameters!$F$34+Parameters!$E$35*(Parameters!$F$35-Parameters!$F$34)+Parameters!$E$36*(Parameters!$F$36-Parameters!$F$35)+Parameters!$E$37*($A521-Parameters!$F$36)))),_xlfn.IFS($A521&lt;=Parameters!$F$34,Parameters!$E$34*$A521,$A521&lt;=Parameters!$F$35,Parameters!$E$35*$A521,$A521&lt;=Parameters!$F$36,Parameters!$E$36*$A521,$A521&gt;Parameters!$F$36,Parameters!$E$37*$A521))</f>
        <v>70835.64</v>
      </c>
      <c r="O521" s="290">
        <f t="shared" si="273"/>
        <v>137.27837209302325</v>
      </c>
      <c r="P521" s="290" cm="1">
        <f t="array" ref="P521">IF(Parameters!$D$55="No",IF($A521&lt;=Parameters!$F$39,Parameters!$E$39*$A521,IF($A521&lt;=Parameters!$F$40,Parameters!$E$39*Parameters!$F$39+Parameters!$E$40*($A521-Parameters!$F$39),IF($A521&lt;=Parameters!$F$41,Parameters!$E$39*Parameters!$F$39+Parameters!$E$40*(Parameters!$F$40-Parameters!$F$39)+Parameters!$E$41*($A521-Parameters!$F$40),Parameters!$E$39*Parameters!$F$39+Parameters!$E$40*(Parameters!$F$40-Parameters!$F$39)+Parameters!$E$41*(Parameters!$F$41-Parameters!$F$40)+Parameters!$E$42*($A521-Parameters!$F$41)))),_xlfn.IFS($A521&lt;=Parameters!$F$39,Parameters!$E$39*$A521,$A521&lt;=Parameters!$F$40,Parameters!$E$40*$A521,$A521&lt;=Parameters!$F$41,Parameters!$E$41*$A521,$A521&gt;Parameters!$F$41,Parameters!$E$42*$A521))</f>
        <v>75673.86</v>
      </c>
      <c r="Q521" s="290">
        <f t="shared" si="274"/>
        <v>146.65476744186046</v>
      </c>
      <c r="R521" s="290" cm="1">
        <f t="array" ref="R521">IF(Parameters!$E$55="No",IF($A521&lt;=Parameters!$H$23,Parameters!$G$23*$A521,IF($A521&lt;=Parameters!$H$24,Parameters!$G$23*Parameters!$H$23+Parameters!$G$24*($A521-Parameters!$H$23),IF($A521&lt;=Parameters!$H$25,Parameters!$G$23*Parameters!$H$23+Parameters!$G$24*(Parameters!$H$24-Parameters!$H$23)+Parameters!$G$25*($A521-Parameters!$H$24),Parameters!$G$23*Parameters!$H$23+Parameters!$G$24*(Parameters!$H$24-Parameters!$H$23)+Parameters!$G$25*(Parameters!$H$25-Parameters!$H$24)+Parameters!$G$26*($A521-Parameters!$H$25)))),_xlfn.IFS($A521&lt;=Parameters!$H$23,Parameters!$G$23*$A521,$A521&lt;=Parameters!$H$24,Parameters!$G$24*$A521,$A521&lt;=Parameters!$H$25,Parameters!$G$25*$A521,$A521&gt;Parameters!$H$25,Parameters!$G$26*$A521))</f>
        <v>57033.96</v>
      </c>
      <c r="S521" s="290">
        <f t="shared" si="250"/>
        <v>110.53093023255813</v>
      </c>
      <c r="T521" s="290" cm="1">
        <f t="array" ref="T521">IF(Parameters!$E$55="No",IF($A521&lt;=Parameters!$H$28,Parameters!$G$28*$A521,IF($A521&lt;=Parameters!$H$29,Parameters!$G$28*Parameters!$H$28+Parameters!$G$29*($A521-Parameters!$H$28),IF($A521&lt;=Parameters!$H$30,Parameters!$G$28*Parameters!$H$28+Parameters!$G$29*(Parameters!$H$29-Parameters!$H$28)+Parameters!$G$30*($A521-Parameters!$H$29),Parameters!$G$28*Parameters!$H$28+Parameters!$G$29*(Parameters!$H$29-Parameters!$H$28)+Parameters!$G$30*(Parameters!$H$30-Parameters!$H$29)+Parameters!$G$31*($A521-Parameters!$H$30)))),_xlfn.IFS($A521&lt;=Parameters!$H$28,Parameters!$G$28*$A521,$A521&lt;=Parameters!$H$29,Parameters!$G$29*$A521,$A521&lt;=Parameters!$H$30,Parameters!$G$30*$A521,$A521&gt;Parameters!$H$30,Parameters!$G$31*$A521))</f>
        <v>69714.260000000009</v>
      </c>
      <c r="U521" s="290">
        <f t="shared" si="251"/>
        <v>135.1051550387597</v>
      </c>
      <c r="V521" s="290" cm="1">
        <f t="array" ref="V521">IF(Parameters!$E$55="No",IF($A521&lt;=Parameters!$H$34,Parameters!$G$34*$A521,IF($A521&lt;=Parameters!$H$35,Parameters!$G$34*Parameters!$H$34+Parameters!$G$35*($A521-Parameters!$H$34),IF($A521&lt;=Parameters!$H$36,Parameters!$G$34*Parameters!$H$34+Parameters!$G$35*(Parameters!$H$35-Parameters!$H$34)+Parameters!$G$36*($A521-Parameters!$H$35),Parameters!$G$34*Parameters!$H$34+Parameters!$G$35*(Parameters!$H$35-Parameters!$H$34)+Parameters!$G$36*(Parameters!$H$36-Parameters!$H$35)+Parameters!$G$37*($A521-Parameters!$H$36)))),_xlfn.IFS($A521&lt;=Parameters!$H$34,Parameters!$G$34*$A521,$A521&lt;=Parameters!$H$35,Parameters!$G$35*$A521,$A521&lt;=Parameters!$H$36,Parameters!$G$36*$A521,$A521&gt;Parameters!$H$36,Parameters!$G$37*$A521))</f>
        <v>70835.64</v>
      </c>
      <c r="W521" s="290">
        <f t="shared" si="275"/>
        <v>137.27837209302325</v>
      </c>
      <c r="X521" s="290" cm="1">
        <f t="array" ref="X521">IF(Parameters!$E$55="No",IF($A521&lt;=Parameters!$H$39,Parameters!$G$39*$A521,IF($A521&lt;=Parameters!$H$40,Parameters!$G$39*Parameters!$H$39+Parameters!$G$40*($A521-Parameters!$H$39),IF($A521&lt;=Parameters!$H$41,Parameters!$G$39*Parameters!$H$39+Parameters!$G$40*(Parameters!$H$40-Parameters!$H$39)+Parameters!$G$41*($A521-Parameters!$H$40),Parameters!$G$39*Parameters!$H$39+Parameters!$G$40*(Parameters!$H$40-Parameters!$H$39)+Parameters!$G$41*(Parameters!$H$41-Parameters!$H$40)+Parameters!$G$42*($A521-Parameters!$H$41)))),_xlfn.IFS($A521&lt;=Parameters!$H$39,Parameters!$G$39*$A521,$A521&lt;=Parameters!$H$40,Parameters!$G$40*$A521,$A521&lt;=Parameters!$H$41,Parameters!$G$41*$A521,$A521&gt;Parameters!$H$41,Parameters!$G$42*$A521))</f>
        <v>75673.86</v>
      </c>
      <c r="Y521" s="290">
        <f t="shared" si="276"/>
        <v>146.65476744186046</v>
      </c>
      <c r="Z521" s="290" cm="1">
        <f t="array" ref="Z521">IF(Parameters!$F$55="No",IF($A521&lt;=Parameters!$J$23,Parameters!$I$23*$A521,IF($A521&lt;=Parameters!$J$24,Parameters!$I$23*Parameters!$J$23+Parameters!$I$24*($A521-Parameters!$J$23),IF($A521&lt;=Parameters!$J$25,Parameters!$I$23*Parameters!$J$23+Parameters!$I$24*(Parameters!$J$24-Parameters!$J$23)+Parameters!$I$25*($A521-Parameters!$J$24),Parameters!$I$23*Parameters!$J$23+Parameters!$I$24*(Parameters!$J$24-Parameters!$J$23)+Parameters!$I$25*(Parameters!$J$25-Parameters!$J$24)+Parameters!$I$26*($A521-Parameters!$J$25)))),_xlfn.IFS($A521&lt;=Parameters!$J$23,Parameters!$I$23*$A521,$A521&lt;=Parameters!$J$24,Parameters!$I$24*$A521,$A521&lt;=Parameters!$J$25,Parameters!$I$25*$A521,$A521&gt;Parameters!$J$25,Parameters!$I$26*$A521))</f>
        <v>57033.96</v>
      </c>
      <c r="AA521" s="290">
        <f t="shared" si="252"/>
        <v>110.53093023255813</v>
      </c>
      <c r="AB521" s="290" cm="1">
        <f t="array" ref="AB521">IF(Parameters!$F$55="No",IF($A521&lt;=Parameters!$J$28,Parameters!$I$28*$A521,IF($A521&lt;=Parameters!$J$29,Parameters!$I$28*Parameters!$J$28+Parameters!$I$29*($A521-Parameters!$J$28),IF($A521&lt;=Parameters!$J$30,Parameters!$I$28*Parameters!$J$28+Parameters!$I$29*(Parameters!$J$29-Parameters!$J$28)+Parameters!$I$30*($A521-Parameters!$J$29),Parameters!$I$28*Parameters!$J$28+Parameters!$I$29*(Parameters!$J$29-Parameters!$J$28)+Parameters!$I$30*(Parameters!$J$30-Parameters!$J$29)+Parameters!$I$31*($A521-Parameters!$J$30)))),_xlfn.IFS($A521&lt;=Parameters!$J$28,Parameters!$I$28*$A521,$A521&lt;=Parameters!$J$29,Parameters!$I$29*$A521,$A521&lt;=Parameters!$J$30,Parameters!$I$30*$A521,$A521&gt;Parameters!$J$30,Parameters!$I$31*$A521))</f>
        <v>69714.260000000009</v>
      </c>
      <c r="AC521" s="290">
        <f t="shared" si="253"/>
        <v>135.1051550387597</v>
      </c>
      <c r="AD521" s="290" cm="1">
        <f t="array" ref="AD521">IF(Parameters!$F$55="No",IF($A521&lt;=Parameters!$J$34,Parameters!$I$34*$A521,IF($A521&lt;=Parameters!$J$35,Parameters!$I$34*Parameters!$J$34+Parameters!$I$35*($A521-Parameters!$J$34),IF($A521&lt;=Parameters!$J$36,Parameters!$I$34*Parameters!$J$34+Parameters!$I$35*(Parameters!$J$35-Parameters!$J$34)+Parameters!$I$36*($A521-Parameters!$J$35),Parameters!$I$34*Parameters!$J$34+Parameters!$I$35*(Parameters!$J$35-Parameters!$J$34)+Parameters!$I$36*(Parameters!$J$36-Parameters!$J$35)+Parameters!$I$37*($A521-Parameters!$J$36)))),_xlfn.IFS($A521&lt;=Parameters!$J$34,Parameters!$I$34*$A521,$A521&lt;=Parameters!$J$35,Parameters!$I$35*$A521,$A521&lt;=Parameters!$J$36,Parameters!$I$36*$A521,$A521&gt;Parameters!$J$36,Parameters!$I$37*$A521))</f>
        <v>70835.64</v>
      </c>
      <c r="AE521" s="290">
        <f t="shared" si="277"/>
        <v>137.27837209302325</v>
      </c>
      <c r="AF521" s="290" cm="1">
        <f t="array" ref="AF521">IF(Parameters!$F$55="No",IF($A521&lt;=Parameters!$J$39,Parameters!$I$39*$A521,IF($A521&lt;=Parameters!$J$40,Parameters!$I$39*Parameters!$J$39+Parameters!$I$40*($A521-Parameters!$J$39),IF($A521&lt;=Parameters!$J$41,Parameters!$I$39*Parameters!$J$39+Parameters!$I$40*(Parameters!$J$40-Parameters!$J$39)+Parameters!$I$41*($A521-Parameters!$J$40),Parameters!$I$39*Parameters!$J$39+Parameters!$I$40*(Parameters!$J$40-Parameters!$J$39)+Parameters!$I$41*(Parameters!$J$41-Parameters!$J$40)+Parameters!$I$42*($A521-Parameters!$J$41)))),_xlfn.IFS($A521&lt;=Parameters!$J$39,Parameters!$I$39*$A521,$A521&lt;=Parameters!$J$40,Parameters!$I$40*$A521,$A521&lt;=Parameters!$J$41,Parameters!$I$41*$A521,$A521&gt;Parameters!$J$41,Parameters!$I$42*$A521))</f>
        <v>75673.86</v>
      </c>
      <c r="AG521" s="290">
        <f t="shared" si="278"/>
        <v>146.65476744186046</v>
      </c>
      <c r="AI521" s="428">
        <f t="shared" si="254"/>
        <v>149.05999999999767</v>
      </c>
      <c r="AJ521" s="428">
        <f t="shared" si="255"/>
        <v>159.36000000001513</v>
      </c>
      <c r="AK521" s="428">
        <f t="shared" si="256"/>
        <v>143.5399999999936</v>
      </c>
      <c r="AL521" s="428">
        <f t="shared" si="257"/>
        <v>158.4600000000064</v>
      </c>
      <c r="AM521" s="428">
        <f t="shared" si="258"/>
        <v>149.05999999999767</v>
      </c>
      <c r="AN521" s="428">
        <f t="shared" si="259"/>
        <v>159.36000000001513</v>
      </c>
      <c r="AO521" s="428">
        <f t="shared" si="260"/>
        <v>143.5399999999936</v>
      </c>
      <c r="AP521" s="428">
        <f t="shared" si="261"/>
        <v>158.4600000000064</v>
      </c>
      <c r="AQ521" s="428">
        <f t="shared" si="262"/>
        <v>149.05999999999767</v>
      </c>
      <c r="AR521" s="428">
        <f t="shared" si="263"/>
        <v>159.36000000001513</v>
      </c>
      <c r="AS521" s="428">
        <f t="shared" si="264"/>
        <v>143.5399999999936</v>
      </c>
      <c r="AT521" s="428">
        <f t="shared" si="265"/>
        <v>158.4600000000064</v>
      </c>
      <c r="AU521" s="428">
        <f t="shared" si="266"/>
        <v>149.05999999999767</v>
      </c>
      <c r="AV521" s="428">
        <f t="shared" si="267"/>
        <v>159.36000000001513</v>
      </c>
      <c r="AW521" s="428">
        <f t="shared" si="268"/>
        <v>143.5399999999936</v>
      </c>
      <c r="AX521" s="428">
        <f t="shared" si="269"/>
        <v>158.4600000000064</v>
      </c>
    </row>
    <row r="522">
      <c r="A522" s="413">
        <v>517</v>
      </c>
      <c r="B522" s="290" cm="1">
        <f t="array" ref="B522">IF(Parameters!$C$55="No",IF($A522&lt;=Parameters!$D$23,Parameters!$C$23*$A522,IF($A522&lt;=Parameters!$D$24,Parameters!$C$23*Parameters!$D$23+Parameters!$C$24*($A522-Parameters!$D$23),IF($A522&lt;=Parameters!$D$25,Parameters!$C$23*Parameters!$D$23+Parameters!$C$24*(Parameters!$D$24-Parameters!$D$23)+Parameters!$C$25*($A522-Parameters!$D$24),Parameters!$C$23*Parameters!$D$23+Parameters!$C$24*(Parameters!$D$24-Parameters!$D$23)+Parameters!$C$25*(Parameters!$D$25-Parameters!$D$24)+Parameters!$C$26*($A522-Parameters!$D$25)))),_xlfn.IFS($A522&lt;=Parameters!$D$23,Parameters!$C$23*$A522,$A522&lt;=Parameters!$D$24,Parameters!$C$24*$A522,$A522&lt;=Parameters!$D$25,Parameters!$C$25*$A522,$A522&gt;Parameters!$D$25,Parameters!$C$26*$A522))</f>
        <v>57183.02</v>
      </c>
      <c r="C522" s="290">
        <f t="shared" si="270"/>
        <v>110.60545454545453</v>
      </c>
      <c r="D522" s="290" cm="1">
        <f t="array" ref="D522">IF(Parameters!$C$55="No",IF($A522&lt;=Parameters!$D$28,Parameters!$C$28*$A522,IF($A522&lt;=Parameters!$D$29,Parameters!$C$28*Parameters!$D$28+Parameters!$C$29*($A522-Parameters!$D$28),IF($A522&lt;=Parameters!$D$30,Parameters!$C$28*Parameters!$D$28+Parameters!$C$29*(Parameters!$D$29-Parameters!$D$28)+Parameters!$C$30*($A522-Parameters!$D$29),Parameters!$C$28*Parameters!$D$28+Parameters!$C$29*(Parameters!$D$29-Parameters!$D$28)+Parameters!$C$30*(Parameters!$D$30-Parameters!$D$29)+Parameters!$C$31*($A522-Parameters!$D$30)))),_xlfn.IFS($A522&lt;=Parameters!$D$28,Parameters!$C$28*$A522,$A522&lt;=Parameters!$D$29,Parameters!$C$29*$A522,$A522&lt;=Parameters!$D$30,Parameters!$C$30*$A522,$A522&gt;Parameters!$D$30,Parameters!$C$31*$A522))</f>
        <v>69873.62</v>
      </c>
      <c r="E522" s="290">
        <f t="shared" si="270"/>
        <v>135.15206963249514</v>
      </c>
      <c r="F522" s="290" cm="1">
        <f t="array" ref="F522">IF(Parameters!$C$55="No",IF($A522&lt;=Parameters!$D$34,Parameters!$C$34*$A522,IF($A522&lt;=Parameters!$D$35,Parameters!$C$34*Parameters!$D$34+Parameters!$C$35*($A522-Parameters!$D$34),IF($A522&lt;=Parameters!$D$36,Parameters!$C$34*Parameters!$D$34+Parameters!$C$35*(Parameters!$D$35-Parameters!$D$34)+Parameters!$C$36*($A522-Parameters!$D$35),Parameters!$C$34*Parameters!$D$34+Parameters!$C$35*(Parameters!$D$35-Parameters!$D$34)+Parameters!$C$36*(Parameters!$D$36-Parameters!$D$35)+Parameters!$C$37*($A522-Parameters!$D$36)))),_xlfn.IFS($A522&lt;=Parameters!$D$34,Parameters!$C$34*$A522,$A522&lt;=Parameters!$D$35,Parameters!$C$35*$A522,$A522&lt;=Parameters!$D$36,Parameters!$C$36*$A522,$A522&gt;Parameters!$D$36,Parameters!$C$37*$A522))</f>
        <v>70979.179999999993</v>
      </c>
      <c r="G522" s="290">
        <f t="shared" si="271"/>
        <v>137.2904835589942</v>
      </c>
      <c r="H522" s="290" cm="1">
        <f t="array" ref="H522">IF(Parameters!$C$55="No",IF($A522&lt;=Parameters!$D$39,Parameters!$C$39*$A522,IF($A522&lt;=Parameters!$D$40,Parameters!$C$39*Parameters!$D$39+Parameters!$C$40*($A522-Parameters!$D$39),IF($A522&lt;=Parameters!$D$41,Parameters!$C$39*Parameters!$D$39+Parameters!$C$40*(Parameters!$D$40-Parameters!$D$39)+Parameters!$C$41*($A522-Parameters!$D$40),Parameters!$C$39*Parameters!$D$39+Parameters!$C$40*(Parameters!$D$40-Parameters!$D$39)+Parameters!$C$41*(Parameters!$D$41-Parameters!$D$40)+Parameters!$C$42*($A522-Parameters!$D$41)))),_xlfn.IFS($A522&lt;=Parameters!$D$39,Parameters!$C$39*$A522,$A522&lt;=Parameters!$D$40,Parameters!$C$40*$A522,$A522&lt;=Parameters!$D$41,Parameters!$C$41*$A522,$A522&gt;Parameters!$D$41,Parameters!$C$42*$A522))</f>
        <v>75832.320000000007</v>
      </c>
      <c r="I522" s="290">
        <f t="shared" si="272"/>
        <v>146.6776015473888</v>
      </c>
      <c r="J522" s="290" cm="1">
        <f t="array" ref="J522">IF(Parameters!$D$55="No",IF($A522&lt;=Parameters!$F$23,Parameters!$E$23*$A522,IF($A522&lt;=Parameters!$F$24,Parameters!$E$23*Parameters!$F$23+Parameters!$E$24*($A522-Parameters!$F$23),IF($A522&lt;=Parameters!$F$25,Parameters!$E$23*Parameters!$F$23+Parameters!$E$24*(Parameters!$F$24-Parameters!$F$23)+Parameters!$E$25*($A522-Parameters!$F$24),Parameters!$E$23*Parameters!$F$23+Parameters!$E$24*(Parameters!$F$24-Parameters!$F$23)+Parameters!$E$25*(Parameters!$F$25-Parameters!$F$24)+Parameters!$E$26*($A522-Parameters!$F$25)))),_xlfn.IFS($A522&lt;=Parameters!$F$23,Parameters!$E$23*$A522,$A522&lt;=Parameters!$F$24,Parameters!$E$24*$A522,$A522&lt;=Parameters!$F$25,Parameters!$E$25*$A522,$A522&gt;Parameters!$F$25,Parameters!$E$26*$A522))</f>
        <v>57183.02</v>
      </c>
      <c r="K522" s="290">
        <f t="shared" si="248"/>
        <v>110.60545454545453</v>
      </c>
      <c r="L522" s="290" cm="1">
        <f t="array" ref="L522">IF(Parameters!$D$55="No",IF($A522&lt;=Parameters!$F$28,Parameters!$E$28*$A522,IF($A522&lt;=Parameters!$F$29,Parameters!$E$28*Parameters!$F$28+Parameters!$E$29*($A522-Parameters!$F$28),IF($A522&lt;=Parameters!$F$30,Parameters!$E$28*Parameters!$F$28+Parameters!$E$29*(Parameters!$F$29-Parameters!$F$28)+Parameters!$E$30*($A522-Parameters!$F$29),Parameters!$E$28*Parameters!$F$28+Parameters!$E$29*(Parameters!$F$29-Parameters!$F$28)+Parameters!$E$30*(Parameters!$F$30-Parameters!$F$29)+Parameters!$E$31*($A522-Parameters!$F$30)))),_xlfn.IFS($A522&lt;=Parameters!$F$28,Parameters!$E$28*$A522,$A522&lt;=Parameters!$F$29,Parameters!$E$29*$A522,$A522&lt;=Parameters!$F$30,Parameters!$E$30*$A522,$A522&gt;Parameters!$F$30,Parameters!$E$31*$A522))</f>
        <v>69873.62</v>
      </c>
      <c r="M522" s="290">
        <f t="shared" si="249"/>
        <v>135.15206963249514</v>
      </c>
      <c r="N522" s="290" cm="1">
        <f t="array" ref="N522">IF(Parameters!$D$55="No",IF($A522&lt;=Parameters!$F$34,Parameters!$E$34*$A522,IF($A522&lt;=Parameters!$F$35,Parameters!$E$34*Parameters!$F$34+Parameters!$E$35*($A522-Parameters!$F$34),IF($A522&lt;=Parameters!$F$36,Parameters!$E$34*Parameters!$F$34+Parameters!$E$35*(Parameters!$F$35-Parameters!$F$34)+Parameters!$E$36*($A522-Parameters!$F$35),Parameters!$E$34*Parameters!$F$34+Parameters!$E$35*(Parameters!$F$35-Parameters!$F$34)+Parameters!$E$36*(Parameters!$F$36-Parameters!$F$35)+Parameters!$E$37*($A522-Parameters!$F$36)))),_xlfn.IFS($A522&lt;=Parameters!$F$34,Parameters!$E$34*$A522,$A522&lt;=Parameters!$F$35,Parameters!$E$35*$A522,$A522&lt;=Parameters!$F$36,Parameters!$E$36*$A522,$A522&gt;Parameters!$F$36,Parameters!$E$37*$A522))</f>
        <v>70979.179999999993</v>
      </c>
      <c r="O522" s="290">
        <f t="shared" si="273"/>
        <v>137.2904835589942</v>
      </c>
      <c r="P522" s="290" cm="1">
        <f t="array" ref="P522">IF(Parameters!$D$55="No",IF($A522&lt;=Parameters!$F$39,Parameters!$E$39*$A522,IF($A522&lt;=Parameters!$F$40,Parameters!$E$39*Parameters!$F$39+Parameters!$E$40*($A522-Parameters!$F$39),IF($A522&lt;=Parameters!$F$41,Parameters!$E$39*Parameters!$F$39+Parameters!$E$40*(Parameters!$F$40-Parameters!$F$39)+Parameters!$E$41*($A522-Parameters!$F$40),Parameters!$E$39*Parameters!$F$39+Parameters!$E$40*(Parameters!$F$40-Parameters!$F$39)+Parameters!$E$41*(Parameters!$F$41-Parameters!$F$40)+Parameters!$E$42*($A522-Parameters!$F$41)))),_xlfn.IFS($A522&lt;=Parameters!$F$39,Parameters!$E$39*$A522,$A522&lt;=Parameters!$F$40,Parameters!$E$40*$A522,$A522&lt;=Parameters!$F$41,Parameters!$E$41*$A522,$A522&gt;Parameters!$F$41,Parameters!$E$42*$A522))</f>
        <v>75832.320000000007</v>
      </c>
      <c r="Q522" s="290">
        <f t="shared" si="274"/>
        <v>146.6776015473888</v>
      </c>
      <c r="R522" s="290" cm="1">
        <f t="array" ref="R522">IF(Parameters!$E$55="No",IF($A522&lt;=Parameters!$H$23,Parameters!$G$23*$A522,IF($A522&lt;=Parameters!$H$24,Parameters!$G$23*Parameters!$H$23+Parameters!$G$24*($A522-Parameters!$H$23),IF($A522&lt;=Parameters!$H$25,Parameters!$G$23*Parameters!$H$23+Parameters!$G$24*(Parameters!$H$24-Parameters!$H$23)+Parameters!$G$25*($A522-Parameters!$H$24),Parameters!$G$23*Parameters!$H$23+Parameters!$G$24*(Parameters!$H$24-Parameters!$H$23)+Parameters!$G$25*(Parameters!$H$25-Parameters!$H$24)+Parameters!$G$26*($A522-Parameters!$H$25)))),_xlfn.IFS($A522&lt;=Parameters!$H$23,Parameters!$G$23*$A522,$A522&lt;=Parameters!$H$24,Parameters!$G$24*$A522,$A522&lt;=Parameters!$H$25,Parameters!$G$25*$A522,$A522&gt;Parameters!$H$25,Parameters!$G$26*$A522))</f>
        <v>57183.02</v>
      </c>
      <c r="S522" s="290">
        <f t="shared" si="250"/>
        <v>110.60545454545453</v>
      </c>
      <c r="T522" s="290" cm="1">
        <f t="array" ref="T522">IF(Parameters!$E$55="No",IF($A522&lt;=Parameters!$H$28,Parameters!$G$28*$A522,IF($A522&lt;=Parameters!$H$29,Parameters!$G$28*Parameters!$H$28+Parameters!$G$29*($A522-Parameters!$H$28),IF($A522&lt;=Parameters!$H$30,Parameters!$G$28*Parameters!$H$28+Parameters!$G$29*(Parameters!$H$29-Parameters!$H$28)+Parameters!$G$30*($A522-Parameters!$H$29),Parameters!$G$28*Parameters!$H$28+Parameters!$G$29*(Parameters!$H$29-Parameters!$H$28)+Parameters!$G$30*(Parameters!$H$30-Parameters!$H$29)+Parameters!$G$31*($A522-Parameters!$H$30)))),_xlfn.IFS($A522&lt;=Parameters!$H$28,Parameters!$G$28*$A522,$A522&lt;=Parameters!$H$29,Parameters!$G$29*$A522,$A522&lt;=Parameters!$H$30,Parameters!$G$30*$A522,$A522&gt;Parameters!$H$30,Parameters!$G$31*$A522))</f>
        <v>69873.62</v>
      </c>
      <c r="U522" s="290">
        <f t="shared" si="251"/>
        <v>135.15206963249514</v>
      </c>
      <c r="V522" s="290" cm="1">
        <f t="array" ref="V522">IF(Parameters!$E$55="No",IF($A522&lt;=Parameters!$H$34,Parameters!$G$34*$A522,IF($A522&lt;=Parameters!$H$35,Parameters!$G$34*Parameters!$H$34+Parameters!$G$35*($A522-Parameters!$H$34),IF($A522&lt;=Parameters!$H$36,Parameters!$G$34*Parameters!$H$34+Parameters!$G$35*(Parameters!$H$35-Parameters!$H$34)+Parameters!$G$36*($A522-Parameters!$H$35),Parameters!$G$34*Parameters!$H$34+Parameters!$G$35*(Parameters!$H$35-Parameters!$H$34)+Parameters!$G$36*(Parameters!$H$36-Parameters!$H$35)+Parameters!$G$37*($A522-Parameters!$H$36)))),_xlfn.IFS($A522&lt;=Parameters!$H$34,Parameters!$G$34*$A522,$A522&lt;=Parameters!$H$35,Parameters!$G$35*$A522,$A522&lt;=Parameters!$H$36,Parameters!$G$36*$A522,$A522&gt;Parameters!$H$36,Parameters!$G$37*$A522))</f>
        <v>70979.179999999993</v>
      </c>
      <c r="W522" s="290">
        <f t="shared" si="275"/>
        <v>137.2904835589942</v>
      </c>
      <c r="X522" s="290" cm="1">
        <f t="array" ref="X522">IF(Parameters!$E$55="No",IF($A522&lt;=Parameters!$H$39,Parameters!$G$39*$A522,IF($A522&lt;=Parameters!$H$40,Parameters!$G$39*Parameters!$H$39+Parameters!$G$40*($A522-Parameters!$H$39),IF($A522&lt;=Parameters!$H$41,Parameters!$G$39*Parameters!$H$39+Parameters!$G$40*(Parameters!$H$40-Parameters!$H$39)+Parameters!$G$41*($A522-Parameters!$H$40),Parameters!$G$39*Parameters!$H$39+Parameters!$G$40*(Parameters!$H$40-Parameters!$H$39)+Parameters!$G$41*(Parameters!$H$41-Parameters!$H$40)+Parameters!$G$42*($A522-Parameters!$H$41)))),_xlfn.IFS($A522&lt;=Parameters!$H$39,Parameters!$G$39*$A522,$A522&lt;=Parameters!$H$40,Parameters!$G$40*$A522,$A522&lt;=Parameters!$H$41,Parameters!$G$41*$A522,$A522&gt;Parameters!$H$41,Parameters!$G$42*$A522))</f>
        <v>75832.320000000007</v>
      </c>
      <c r="Y522" s="290">
        <f t="shared" si="276"/>
        <v>146.6776015473888</v>
      </c>
      <c r="Z522" s="290" cm="1">
        <f t="array" ref="Z522">IF(Parameters!$F$55="No",IF($A522&lt;=Parameters!$J$23,Parameters!$I$23*$A522,IF($A522&lt;=Parameters!$J$24,Parameters!$I$23*Parameters!$J$23+Parameters!$I$24*($A522-Parameters!$J$23),IF($A522&lt;=Parameters!$J$25,Parameters!$I$23*Parameters!$J$23+Parameters!$I$24*(Parameters!$J$24-Parameters!$J$23)+Parameters!$I$25*($A522-Parameters!$J$24),Parameters!$I$23*Parameters!$J$23+Parameters!$I$24*(Parameters!$J$24-Parameters!$J$23)+Parameters!$I$25*(Parameters!$J$25-Parameters!$J$24)+Parameters!$I$26*($A522-Parameters!$J$25)))),_xlfn.IFS($A522&lt;=Parameters!$J$23,Parameters!$I$23*$A522,$A522&lt;=Parameters!$J$24,Parameters!$I$24*$A522,$A522&lt;=Parameters!$J$25,Parameters!$I$25*$A522,$A522&gt;Parameters!$J$25,Parameters!$I$26*$A522))</f>
        <v>57183.02</v>
      </c>
      <c r="AA522" s="290">
        <f t="shared" si="252"/>
        <v>110.60545454545453</v>
      </c>
      <c r="AB522" s="290" cm="1">
        <f t="array" ref="AB522">IF(Parameters!$F$55="No",IF($A522&lt;=Parameters!$J$28,Parameters!$I$28*$A522,IF($A522&lt;=Parameters!$J$29,Parameters!$I$28*Parameters!$J$28+Parameters!$I$29*($A522-Parameters!$J$28),IF($A522&lt;=Parameters!$J$30,Parameters!$I$28*Parameters!$J$28+Parameters!$I$29*(Parameters!$J$29-Parameters!$J$28)+Parameters!$I$30*($A522-Parameters!$J$29),Parameters!$I$28*Parameters!$J$28+Parameters!$I$29*(Parameters!$J$29-Parameters!$J$28)+Parameters!$I$30*(Parameters!$J$30-Parameters!$J$29)+Parameters!$I$31*($A522-Parameters!$J$30)))),_xlfn.IFS($A522&lt;=Parameters!$J$28,Parameters!$I$28*$A522,$A522&lt;=Parameters!$J$29,Parameters!$I$29*$A522,$A522&lt;=Parameters!$J$30,Parameters!$I$30*$A522,$A522&gt;Parameters!$J$30,Parameters!$I$31*$A522))</f>
        <v>69873.62</v>
      </c>
      <c r="AC522" s="290">
        <f t="shared" si="253"/>
        <v>135.15206963249514</v>
      </c>
      <c r="AD522" s="290" cm="1">
        <f t="array" ref="AD522">IF(Parameters!$F$55="No",IF($A522&lt;=Parameters!$J$34,Parameters!$I$34*$A522,IF($A522&lt;=Parameters!$J$35,Parameters!$I$34*Parameters!$J$34+Parameters!$I$35*($A522-Parameters!$J$34),IF($A522&lt;=Parameters!$J$36,Parameters!$I$34*Parameters!$J$34+Parameters!$I$35*(Parameters!$J$35-Parameters!$J$34)+Parameters!$I$36*($A522-Parameters!$J$35),Parameters!$I$34*Parameters!$J$34+Parameters!$I$35*(Parameters!$J$35-Parameters!$J$34)+Parameters!$I$36*(Parameters!$J$36-Parameters!$J$35)+Parameters!$I$37*($A522-Parameters!$J$36)))),_xlfn.IFS($A522&lt;=Parameters!$J$34,Parameters!$I$34*$A522,$A522&lt;=Parameters!$J$35,Parameters!$I$35*$A522,$A522&lt;=Parameters!$J$36,Parameters!$I$36*$A522,$A522&gt;Parameters!$J$36,Parameters!$I$37*$A522))</f>
        <v>70979.179999999993</v>
      </c>
      <c r="AE522" s="290">
        <f t="shared" si="277"/>
        <v>137.2904835589942</v>
      </c>
      <c r="AF522" s="290" cm="1">
        <f t="array" ref="AF522">IF(Parameters!$F$55="No",IF($A522&lt;=Parameters!$J$39,Parameters!$I$39*$A522,IF($A522&lt;=Parameters!$J$40,Parameters!$I$39*Parameters!$J$39+Parameters!$I$40*($A522-Parameters!$J$39),IF($A522&lt;=Parameters!$J$41,Parameters!$I$39*Parameters!$J$39+Parameters!$I$40*(Parameters!$J$40-Parameters!$J$39)+Parameters!$I$41*($A522-Parameters!$J$40),Parameters!$I$39*Parameters!$J$39+Parameters!$I$40*(Parameters!$J$40-Parameters!$J$39)+Parameters!$I$41*(Parameters!$J$41-Parameters!$J$40)+Parameters!$I$42*($A522-Parameters!$J$41)))),_xlfn.IFS($A522&lt;=Parameters!$J$39,Parameters!$I$39*$A522,$A522&lt;=Parameters!$J$40,Parameters!$I$40*$A522,$A522&lt;=Parameters!$J$41,Parameters!$I$41*$A522,$A522&gt;Parameters!$J$41,Parameters!$I$42*$A522))</f>
        <v>75832.320000000007</v>
      </c>
      <c r="AG522" s="290">
        <f t="shared" si="278"/>
        <v>146.6776015473888</v>
      </c>
      <c r="AI522" s="428">
        <f t="shared" si="254"/>
        <v>149.05999999999767</v>
      </c>
      <c r="AJ522" s="428">
        <f t="shared" si="255"/>
        <v>159.35999999998603</v>
      </c>
      <c r="AK522" s="428">
        <f t="shared" si="256"/>
        <v>143.5399999999936</v>
      </c>
      <c r="AL522" s="428">
        <f t="shared" si="257"/>
        <v>158.4600000000064</v>
      </c>
      <c r="AM522" s="428">
        <f t="shared" si="258"/>
        <v>149.05999999999767</v>
      </c>
      <c r="AN522" s="428">
        <f t="shared" si="259"/>
        <v>159.35999999998603</v>
      </c>
      <c r="AO522" s="428">
        <f t="shared" si="260"/>
        <v>143.5399999999936</v>
      </c>
      <c r="AP522" s="428">
        <f t="shared" si="261"/>
        <v>158.4600000000064</v>
      </c>
      <c r="AQ522" s="428">
        <f t="shared" si="262"/>
        <v>149.05999999999767</v>
      </c>
      <c r="AR522" s="428">
        <f t="shared" si="263"/>
        <v>159.35999999998603</v>
      </c>
      <c r="AS522" s="428">
        <f t="shared" si="264"/>
        <v>143.5399999999936</v>
      </c>
      <c r="AT522" s="428">
        <f t="shared" si="265"/>
        <v>158.4600000000064</v>
      </c>
      <c r="AU522" s="428">
        <f t="shared" si="266"/>
        <v>149.05999999999767</v>
      </c>
      <c r="AV522" s="428">
        <f t="shared" si="267"/>
        <v>159.35999999998603</v>
      </c>
      <c r="AW522" s="428">
        <f t="shared" si="268"/>
        <v>143.5399999999936</v>
      </c>
      <c r="AX522" s="428">
        <f t="shared" si="269"/>
        <v>158.4600000000064</v>
      </c>
    </row>
    <row r="523">
      <c r="A523" s="413">
        <v>518</v>
      </c>
      <c r="B523" s="290" cm="1">
        <f t="array" ref="B523">IF(Parameters!$C$55="No",IF($A523&lt;=Parameters!$D$23,Parameters!$C$23*$A523,IF($A523&lt;=Parameters!$D$24,Parameters!$C$23*Parameters!$D$23+Parameters!$C$24*($A523-Parameters!$D$23),IF($A523&lt;=Parameters!$D$25,Parameters!$C$23*Parameters!$D$23+Parameters!$C$24*(Parameters!$D$24-Parameters!$D$23)+Parameters!$C$25*($A523-Parameters!$D$24),Parameters!$C$23*Parameters!$D$23+Parameters!$C$24*(Parameters!$D$24-Parameters!$D$23)+Parameters!$C$25*(Parameters!$D$25-Parameters!$D$24)+Parameters!$C$26*($A523-Parameters!$D$25)))),_xlfn.IFS($A523&lt;=Parameters!$D$23,Parameters!$C$23*$A523,$A523&lt;=Parameters!$D$24,Parameters!$C$24*$A523,$A523&lt;=Parameters!$D$25,Parameters!$C$25*$A523,$A523&gt;Parameters!$D$25,Parameters!$C$26*$A523))</f>
        <v>57332.08</v>
      </c>
      <c r="C523" s="290">
        <f t="shared" si="270"/>
        <v>110.67969111969113</v>
      </c>
      <c r="D523" s="290" cm="1">
        <f t="array" ref="D523">IF(Parameters!$C$55="No",IF($A523&lt;=Parameters!$D$28,Parameters!$C$28*$A523,IF($A523&lt;=Parameters!$D$29,Parameters!$C$28*Parameters!$D$28+Parameters!$C$29*($A523-Parameters!$D$28),IF($A523&lt;=Parameters!$D$30,Parameters!$C$28*Parameters!$D$28+Parameters!$C$29*(Parameters!$D$29-Parameters!$D$28)+Parameters!$C$30*($A523-Parameters!$D$29),Parameters!$C$28*Parameters!$D$28+Parameters!$C$29*(Parameters!$D$29-Parameters!$D$28)+Parameters!$C$30*(Parameters!$D$30-Parameters!$D$29)+Parameters!$C$31*($A523-Parameters!$D$30)))),_xlfn.IFS($A523&lt;=Parameters!$D$28,Parameters!$C$28*$A523,$A523&lt;=Parameters!$D$29,Parameters!$C$29*$A523,$A523&lt;=Parameters!$D$30,Parameters!$C$30*$A523,$A523&gt;Parameters!$D$30,Parameters!$C$31*$A523))</f>
        <v>70032.98000000001</v>
      </c>
      <c r="E523" s="290">
        <f t="shared" si="270"/>
        <v>135.19880308880312</v>
      </c>
      <c r="F523" s="290" cm="1">
        <f t="array" ref="F523">IF(Parameters!$C$55="No",IF($A523&lt;=Parameters!$D$34,Parameters!$C$34*$A523,IF($A523&lt;=Parameters!$D$35,Parameters!$C$34*Parameters!$D$34+Parameters!$C$35*($A523-Parameters!$D$34),IF($A523&lt;=Parameters!$D$36,Parameters!$C$34*Parameters!$D$34+Parameters!$C$35*(Parameters!$D$35-Parameters!$D$34)+Parameters!$C$36*($A523-Parameters!$D$35),Parameters!$C$34*Parameters!$D$34+Parameters!$C$35*(Parameters!$D$35-Parameters!$D$34)+Parameters!$C$36*(Parameters!$D$36-Parameters!$D$35)+Parameters!$C$37*($A523-Parameters!$D$36)))),_xlfn.IFS($A523&lt;=Parameters!$D$34,Parameters!$C$34*$A523,$A523&lt;=Parameters!$D$35,Parameters!$C$35*$A523,$A523&lt;=Parameters!$D$36,Parameters!$C$36*$A523,$A523&gt;Parameters!$D$36,Parameters!$C$37*$A523))</f>
        <v>71122.720000000001</v>
      </c>
      <c r="G523" s="290">
        <f t="shared" si="271"/>
        <v>137.30254826254827</v>
      </c>
      <c r="H523" s="290" cm="1">
        <f t="array" ref="H523">IF(Parameters!$C$55="No",IF($A523&lt;=Parameters!$D$39,Parameters!$C$39*$A523,IF($A523&lt;=Parameters!$D$40,Parameters!$C$39*Parameters!$D$39+Parameters!$C$40*($A523-Parameters!$D$39),IF($A523&lt;=Parameters!$D$41,Parameters!$C$39*Parameters!$D$39+Parameters!$C$40*(Parameters!$D$40-Parameters!$D$39)+Parameters!$C$41*($A523-Parameters!$D$40),Parameters!$C$39*Parameters!$D$39+Parameters!$C$40*(Parameters!$D$40-Parameters!$D$39)+Parameters!$C$41*(Parameters!$D$41-Parameters!$D$40)+Parameters!$C$42*($A523-Parameters!$D$41)))),_xlfn.IFS($A523&lt;=Parameters!$D$39,Parameters!$C$39*$A523,$A523&lt;=Parameters!$D$40,Parameters!$C$40*$A523,$A523&lt;=Parameters!$D$41,Parameters!$C$41*$A523,$A523&gt;Parameters!$D$41,Parameters!$C$42*$A523))</f>
        <v>75990.78</v>
      </c>
      <c r="I523" s="290">
        <f t="shared" si="272"/>
        <v>146.7003474903475</v>
      </c>
      <c r="J523" s="290" cm="1">
        <f t="array" ref="J523">IF(Parameters!$D$55="No",IF($A523&lt;=Parameters!$F$23,Parameters!$E$23*$A523,IF($A523&lt;=Parameters!$F$24,Parameters!$E$23*Parameters!$F$23+Parameters!$E$24*($A523-Parameters!$F$23),IF($A523&lt;=Parameters!$F$25,Parameters!$E$23*Parameters!$F$23+Parameters!$E$24*(Parameters!$F$24-Parameters!$F$23)+Parameters!$E$25*($A523-Parameters!$F$24),Parameters!$E$23*Parameters!$F$23+Parameters!$E$24*(Parameters!$F$24-Parameters!$F$23)+Parameters!$E$25*(Parameters!$F$25-Parameters!$F$24)+Parameters!$E$26*($A523-Parameters!$F$25)))),_xlfn.IFS($A523&lt;=Parameters!$F$23,Parameters!$E$23*$A523,$A523&lt;=Parameters!$F$24,Parameters!$E$24*$A523,$A523&lt;=Parameters!$F$25,Parameters!$E$25*$A523,$A523&gt;Parameters!$F$25,Parameters!$E$26*$A523))</f>
        <v>57332.08</v>
      </c>
      <c r="K523" s="290">
        <f t="shared" si="248"/>
        <v>110.67969111969113</v>
      </c>
      <c r="L523" s="290" cm="1">
        <f t="array" ref="L523">IF(Parameters!$D$55="No",IF($A523&lt;=Parameters!$F$28,Parameters!$E$28*$A523,IF($A523&lt;=Parameters!$F$29,Parameters!$E$28*Parameters!$F$28+Parameters!$E$29*($A523-Parameters!$F$28),IF($A523&lt;=Parameters!$F$30,Parameters!$E$28*Parameters!$F$28+Parameters!$E$29*(Parameters!$F$29-Parameters!$F$28)+Parameters!$E$30*($A523-Parameters!$F$29),Parameters!$E$28*Parameters!$F$28+Parameters!$E$29*(Parameters!$F$29-Parameters!$F$28)+Parameters!$E$30*(Parameters!$F$30-Parameters!$F$29)+Parameters!$E$31*($A523-Parameters!$F$30)))),_xlfn.IFS($A523&lt;=Parameters!$F$28,Parameters!$E$28*$A523,$A523&lt;=Parameters!$F$29,Parameters!$E$29*$A523,$A523&lt;=Parameters!$F$30,Parameters!$E$30*$A523,$A523&gt;Parameters!$F$30,Parameters!$E$31*$A523))</f>
        <v>70032.98000000001</v>
      </c>
      <c r="M523" s="290">
        <f t="shared" si="249"/>
        <v>135.19880308880312</v>
      </c>
      <c r="N523" s="290" cm="1">
        <f t="array" ref="N523">IF(Parameters!$D$55="No",IF($A523&lt;=Parameters!$F$34,Parameters!$E$34*$A523,IF($A523&lt;=Parameters!$F$35,Parameters!$E$34*Parameters!$F$34+Parameters!$E$35*($A523-Parameters!$F$34),IF($A523&lt;=Parameters!$F$36,Parameters!$E$34*Parameters!$F$34+Parameters!$E$35*(Parameters!$F$35-Parameters!$F$34)+Parameters!$E$36*($A523-Parameters!$F$35),Parameters!$E$34*Parameters!$F$34+Parameters!$E$35*(Parameters!$F$35-Parameters!$F$34)+Parameters!$E$36*(Parameters!$F$36-Parameters!$F$35)+Parameters!$E$37*($A523-Parameters!$F$36)))),_xlfn.IFS($A523&lt;=Parameters!$F$34,Parameters!$E$34*$A523,$A523&lt;=Parameters!$F$35,Parameters!$E$35*$A523,$A523&lt;=Parameters!$F$36,Parameters!$E$36*$A523,$A523&gt;Parameters!$F$36,Parameters!$E$37*$A523))</f>
        <v>71122.720000000001</v>
      </c>
      <c r="O523" s="290">
        <f t="shared" si="273"/>
        <v>137.30254826254827</v>
      </c>
      <c r="P523" s="290" cm="1">
        <f t="array" ref="P523">IF(Parameters!$D$55="No",IF($A523&lt;=Parameters!$F$39,Parameters!$E$39*$A523,IF($A523&lt;=Parameters!$F$40,Parameters!$E$39*Parameters!$F$39+Parameters!$E$40*($A523-Parameters!$F$39),IF($A523&lt;=Parameters!$F$41,Parameters!$E$39*Parameters!$F$39+Parameters!$E$40*(Parameters!$F$40-Parameters!$F$39)+Parameters!$E$41*($A523-Parameters!$F$40),Parameters!$E$39*Parameters!$F$39+Parameters!$E$40*(Parameters!$F$40-Parameters!$F$39)+Parameters!$E$41*(Parameters!$F$41-Parameters!$F$40)+Parameters!$E$42*($A523-Parameters!$F$41)))),_xlfn.IFS($A523&lt;=Parameters!$F$39,Parameters!$E$39*$A523,$A523&lt;=Parameters!$F$40,Parameters!$E$40*$A523,$A523&lt;=Parameters!$F$41,Parameters!$E$41*$A523,$A523&gt;Parameters!$F$41,Parameters!$E$42*$A523))</f>
        <v>75990.78</v>
      </c>
      <c r="Q523" s="290">
        <f t="shared" si="274"/>
        <v>146.7003474903475</v>
      </c>
      <c r="R523" s="290" cm="1">
        <f t="array" ref="R523">IF(Parameters!$E$55="No",IF($A523&lt;=Parameters!$H$23,Parameters!$G$23*$A523,IF($A523&lt;=Parameters!$H$24,Parameters!$G$23*Parameters!$H$23+Parameters!$G$24*($A523-Parameters!$H$23),IF($A523&lt;=Parameters!$H$25,Parameters!$G$23*Parameters!$H$23+Parameters!$G$24*(Parameters!$H$24-Parameters!$H$23)+Parameters!$G$25*($A523-Parameters!$H$24),Parameters!$G$23*Parameters!$H$23+Parameters!$G$24*(Parameters!$H$24-Parameters!$H$23)+Parameters!$G$25*(Parameters!$H$25-Parameters!$H$24)+Parameters!$G$26*($A523-Parameters!$H$25)))),_xlfn.IFS($A523&lt;=Parameters!$H$23,Parameters!$G$23*$A523,$A523&lt;=Parameters!$H$24,Parameters!$G$24*$A523,$A523&lt;=Parameters!$H$25,Parameters!$G$25*$A523,$A523&gt;Parameters!$H$25,Parameters!$G$26*$A523))</f>
        <v>57332.08</v>
      </c>
      <c r="S523" s="290">
        <f t="shared" si="250"/>
        <v>110.67969111969113</v>
      </c>
      <c r="T523" s="290" cm="1">
        <f t="array" ref="T523">IF(Parameters!$E$55="No",IF($A523&lt;=Parameters!$H$28,Parameters!$G$28*$A523,IF($A523&lt;=Parameters!$H$29,Parameters!$G$28*Parameters!$H$28+Parameters!$G$29*($A523-Parameters!$H$28),IF($A523&lt;=Parameters!$H$30,Parameters!$G$28*Parameters!$H$28+Parameters!$G$29*(Parameters!$H$29-Parameters!$H$28)+Parameters!$G$30*($A523-Parameters!$H$29),Parameters!$G$28*Parameters!$H$28+Parameters!$G$29*(Parameters!$H$29-Parameters!$H$28)+Parameters!$G$30*(Parameters!$H$30-Parameters!$H$29)+Parameters!$G$31*($A523-Parameters!$H$30)))),_xlfn.IFS($A523&lt;=Parameters!$H$28,Parameters!$G$28*$A523,$A523&lt;=Parameters!$H$29,Parameters!$G$29*$A523,$A523&lt;=Parameters!$H$30,Parameters!$G$30*$A523,$A523&gt;Parameters!$H$30,Parameters!$G$31*$A523))</f>
        <v>70032.98000000001</v>
      </c>
      <c r="U523" s="290">
        <f t="shared" si="251"/>
        <v>135.19880308880312</v>
      </c>
      <c r="V523" s="290" cm="1">
        <f t="array" ref="V523">IF(Parameters!$E$55="No",IF($A523&lt;=Parameters!$H$34,Parameters!$G$34*$A523,IF($A523&lt;=Parameters!$H$35,Parameters!$G$34*Parameters!$H$34+Parameters!$G$35*($A523-Parameters!$H$34),IF($A523&lt;=Parameters!$H$36,Parameters!$G$34*Parameters!$H$34+Parameters!$G$35*(Parameters!$H$35-Parameters!$H$34)+Parameters!$G$36*($A523-Parameters!$H$35),Parameters!$G$34*Parameters!$H$34+Parameters!$G$35*(Parameters!$H$35-Parameters!$H$34)+Parameters!$G$36*(Parameters!$H$36-Parameters!$H$35)+Parameters!$G$37*($A523-Parameters!$H$36)))),_xlfn.IFS($A523&lt;=Parameters!$H$34,Parameters!$G$34*$A523,$A523&lt;=Parameters!$H$35,Parameters!$G$35*$A523,$A523&lt;=Parameters!$H$36,Parameters!$G$36*$A523,$A523&gt;Parameters!$H$36,Parameters!$G$37*$A523))</f>
        <v>71122.720000000001</v>
      </c>
      <c r="W523" s="290">
        <f t="shared" si="275"/>
        <v>137.30254826254827</v>
      </c>
      <c r="X523" s="290" cm="1">
        <f t="array" ref="X523">IF(Parameters!$E$55="No",IF($A523&lt;=Parameters!$H$39,Parameters!$G$39*$A523,IF($A523&lt;=Parameters!$H$40,Parameters!$G$39*Parameters!$H$39+Parameters!$G$40*($A523-Parameters!$H$39),IF($A523&lt;=Parameters!$H$41,Parameters!$G$39*Parameters!$H$39+Parameters!$G$40*(Parameters!$H$40-Parameters!$H$39)+Parameters!$G$41*($A523-Parameters!$H$40),Parameters!$G$39*Parameters!$H$39+Parameters!$G$40*(Parameters!$H$40-Parameters!$H$39)+Parameters!$G$41*(Parameters!$H$41-Parameters!$H$40)+Parameters!$G$42*($A523-Parameters!$H$41)))),_xlfn.IFS($A523&lt;=Parameters!$H$39,Parameters!$G$39*$A523,$A523&lt;=Parameters!$H$40,Parameters!$G$40*$A523,$A523&lt;=Parameters!$H$41,Parameters!$G$41*$A523,$A523&gt;Parameters!$H$41,Parameters!$G$42*$A523))</f>
        <v>75990.78</v>
      </c>
      <c r="Y523" s="290">
        <f t="shared" si="276"/>
        <v>146.7003474903475</v>
      </c>
      <c r="Z523" s="290" cm="1">
        <f t="array" ref="Z523">IF(Parameters!$F$55="No",IF($A523&lt;=Parameters!$J$23,Parameters!$I$23*$A523,IF($A523&lt;=Parameters!$J$24,Parameters!$I$23*Parameters!$J$23+Parameters!$I$24*($A523-Parameters!$J$23),IF($A523&lt;=Parameters!$J$25,Parameters!$I$23*Parameters!$J$23+Parameters!$I$24*(Parameters!$J$24-Parameters!$J$23)+Parameters!$I$25*($A523-Parameters!$J$24),Parameters!$I$23*Parameters!$J$23+Parameters!$I$24*(Parameters!$J$24-Parameters!$J$23)+Parameters!$I$25*(Parameters!$J$25-Parameters!$J$24)+Parameters!$I$26*($A523-Parameters!$J$25)))),_xlfn.IFS($A523&lt;=Parameters!$J$23,Parameters!$I$23*$A523,$A523&lt;=Parameters!$J$24,Parameters!$I$24*$A523,$A523&lt;=Parameters!$J$25,Parameters!$I$25*$A523,$A523&gt;Parameters!$J$25,Parameters!$I$26*$A523))</f>
        <v>57332.08</v>
      </c>
      <c r="AA523" s="290">
        <f t="shared" si="252"/>
        <v>110.67969111969113</v>
      </c>
      <c r="AB523" s="290" cm="1">
        <f t="array" ref="AB523">IF(Parameters!$F$55="No",IF($A523&lt;=Parameters!$J$28,Parameters!$I$28*$A523,IF($A523&lt;=Parameters!$J$29,Parameters!$I$28*Parameters!$J$28+Parameters!$I$29*($A523-Parameters!$J$28),IF($A523&lt;=Parameters!$J$30,Parameters!$I$28*Parameters!$J$28+Parameters!$I$29*(Parameters!$J$29-Parameters!$J$28)+Parameters!$I$30*($A523-Parameters!$J$29),Parameters!$I$28*Parameters!$J$28+Parameters!$I$29*(Parameters!$J$29-Parameters!$J$28)+Parameters!$I$30*(Parameters!$J$30-Parameters!$J$29)+Parameters!$I$31*($A523-Parameters!$J$30)))),_xlfn.IFS($A523&lt;=Parameters!$J$28,Parameters!$I$28*$A523,$A523&lt;=Parameters!$J$29,Parameters!$I$29*$A523,$A523&lt;=Parameters!$J$30,Parameters!$I$30*$A523,$A523&gt;Parameters!$J$30,Parameters!$I$31*$A523))</f>
        <v>70032.98000000001</v>
      </c>
      <c r="AC523" s="290">
        <f t="shared" si="253"/>
        <v>135.19880308880312</v>
      </c>
      <c r="AD523" s="290" cm="1">
        <f t="array" ref="AD523">IF(Parameters!$F$55="No",IF($A523&lt;=Parameters!$J$34,Parameters!$I$34*$A523,IF($A523&lt;=Parameters!$J$35,Parameters!$I$34*Parameters!$J$34+Parameters!$I$35*($A523-Parameters!$J$34),IF($A523&lt;=Parameters!$J$36,Parameters!$I$34*Parameters!$J$34+Parameters!$I$35*(Parameters!$J$35-Parameters!$J$34)+Parameters!$I$36*($A523-Parameters!$J$35),Parameters!$I$34*Parameters!$J$34+Parameters!$I$35*(Parameters!$J$35-Parameters!$J$34)+Parameters!$I$36*(Parameters!$J$36-Parameters!$J$35)+Parameters!$I$37*($A523-Parameters!$J$36)))),_xlfn.IFS($A523&lt;=Parameters!$J$34,Parameters!$I$34*$A523,$A523&lt;=Parameters!$J$35,Parameters!$I$35*$A523,$A523&lt;=Parameters!$J$36,Parameters!$I$36*$A523,$A523&gt;Parameters!$J$36,Parameters!$I$37*$A523))</f>
        <v>71122.720000000001</v>
      </c>
      <c r="AE523" s="290">
        <f t="shared" si="277"/>
        <v>137.30254826254827</v>
      </c>
      <c r="AF523" s="290" cm="1">
        <f t="array" ref="AF523">IF(Parameters!$F$55="No",IF($A523&lt;=Parameters!$J$39,Parameters!$I$39*$A523,IF($A523&lt;=Parameters!$J$40,Parameters!$I$39*Parameters!$J$39+Parameters!$I$40*($A523-Parameters!$J$39),IF($A523&lt;=Parameters!$J$41,Parameters!$I$39*Parameters!$J$39+Parameters!$I$40*(Parameters!$J$40-Parameters!$J$39)+Parameters!$I$41*($A523-Parameters!$J$40),Parameters!$I$39*Parameters!$J$39+Parameters!$I$40*(Parameters!$J$40-Parameters!$J$39)+Parameters!$I$41*(Parameters!$J$41-Parameters!$J$40)+Parameters!$I$42*($A523-Parameters!$J$41)))),_xlfn.IFS($A523&lt;=Parameters!$J$39,Parameters!$I$39*$A523,$A523&lt;=Parameters!$J$40,Parameters!$I$40*$A523,$A523&lt;=Parameters!$J$41,Parameters!$I$41*$A523,$A523&gt;Parameters!$J$41,Parameters!$I$42*$A523))</f>
        <v>75990.78</v>
      </c>
      <c r="AG523" s="290">
        <f t="shared" si="278"/>
        <v>146.7003474903475</v>
      </c>
      <c r="AI523" s="428">
        <f t="shared" si="254"/>
        <v>149.06000000000495</v>
      </c>
      <c r="AJ523" s="428">
        <f t="shared" si="255"/>
        <v>159.36000000001513</v>
      </c>
      <c r="AK523" s="428">
        <f t="shared" si="256"/>
        <v>143.54000000000815</v>
      </c>
      <c r="AL523" s="428">
        <f t="shared" si="257"/>
        <v>158.45999999999185</v>
      </c>
      <c r="AM523" s="428">
        <f t="shared" si="258"/>
        <v>149.06000000000495</v>
      </c>
      <c r="AN523" s="428">
        <f t="shared" si="259"/>
        <v>159.36000000001513</v>
      </c>
      <c r="AO523" s="428">
        <f t="shared" si="260"/>
        <v>143.54000000000815</v>
      </c>
      <c r="AP523" s="428">
        <f t="shared" si="261"/>
        <v>158.45999999999185</v>
      </c>
      <c r="AQ523" s="428">
        <f t="shared" si="262"/>
        <v>149.06000000000495</v>
      </c>
      <c r="AR523" s="428">
        <f t="shared" si="263"/>
        <v>159.36000000001513</v>
      </c>
      <c r="AS523" s="428">
        <f t="shared" si="264"/>
        <v>143.54000000000815</v>
      </c>
      <c r="AT523" s="428">
        <f t="shared" si="265"/>
        <v>158.45999999999185</v>
      </c>
      <c r="AU523" s="428">
        <f t="shared" si="266"/>
        <v>149.06000000000495</v>
      </c>
      <c r="AV523" s="428">
        <f t="shared" si="267"/>
        <v>159.36000000001513</v>
      </c>
      <c r="AW523" s="428">
        <f t="shared" si="268"/>
        <v>143.54000000000815</v>
      </c>
      <c r="AX523" s="428">
        <f t="shared" si="269"/>
        <v>158.45999999999185</v>
      </c>
    </row>
    <row r="524">
      <c r="A524" s="413">
        <v>519</v>
      </c>
      <c r="B524" s="290" cm="1">
        <f t="array" ref="B524">IF(Parameters!$C$55="No",IF($A524&lt;=Parameters!$D$23,Parameters!$C$23*$A524,IF($A524&lt;=Parameters!$D$24,Parameters!$C$23*Parameters!$D$23+Parameters!$C$24*($A524-Parameters!$D$23),IF($A524&lt;=Parameters!$D$25,Parameters!$C$23*Parameters!$D$23+Parameters!$C$24*(Parameters!$D$24-Parameters!$D$23)+Parameters!$C$25*($A524-Parameters!$D$24),Parameters!$C$23*Parameters!$D$23+Parameters!$C$24*(Parameters!$D$24-Parameters!$D$23)+Parameters!$C$25*(Parameters!$D$25-Parameters!$D$24)+Parameters!$C$26*($A524-Parameters!$D$25)))),_xlfn.IFS($A524&lt;=Parameters!$D$23,Parameters!$C$23*$A524,$A524&lt;=Parameters!$D$24,Parameters!$C$24*$A524,$A524&lt;=Parameters!$D$25,Parameters!$C$25*$A524,$A524&gt;Parameters!$D$25,Parameters!$C$26*$A524))</f>
        <v>57481.14</v>
      </c>
      <c r="C524" s="290">
        <f t="shared" si="270"/>
        <v>110.75364161849711</v>
      </c>
      <c r="D524" s="290" cm="1">
        <f t="array" ref="D524">IF(Parameters!$C$55="No",IF($A524&lt;=Parameters!$D$28,Parameters!$C$28*$A524,IF($A524&lt;=Parameters!$D$29,Parameters!$C$28*Parameters!$D$28+Parameters!$C$29*($A524-Parameters!$D$28),IF($A524&lt;=Parameters!$D$30,Parameters!$C$28*Parameters!$D$28+Parameters!$C$29*(Parameters!$D$29-Parameters!$D$28)+Parameters!$C$30*($A524-Parameters!$D$29),Parameters!$C$28*Parameters!$D$28+Parameters!$C$29*(Parameters!$D$29-Parameters!$D$28)+Parameters!$C$30*(Parameters!$D$30-Parameters!$D$29)+Parameters!$C$31*($A524-Parameters!$D$30)))),_xlfn.IFS($A524&lt;=Parameters!$D$28,Parameters!$C$28*$A524,$A524&lt;=Parameters!$D$29,Parameters!$C$29*$A524,$A524&lt;=Parameters!$D$30,Parameters!$C$30*$A524,$A524&gt;Parameters!$D$30,Parameters!$C$31*$A524))</f>
        <v>70192.34</v>
      </c>
      <c r="E524" s="290">
        <f t="shared" si="270"/>
        <v>135.24535645472062</v>
      </c>
      <c r="F524" s="290" cm="1">
        <f t="array" ref="F524">IF(Parameters!$C$55="No",IF($A524&lt;=Parameters!$D$34,Parameters!$C$34*$A524,IF($A524&lt;=Parameters!$D$35,Parameters!$C$34*Parameters!$D$34+Parameters!$C$35*($A524-Parameters!$D$34),IF($A524&lt;=Parameters!$D$36,Parameters!$C$34*Parameters!$D$34+Parameters!$C$35*(Parameters!$D$35-Parameters!$D$34)+Parameters!$C$36*($A524-Parameters!$D$35),Parameters!$C$34*Parameters!$D$34+Parameters!$C$35*(Parameters!$D$35-Parameters!$D$34)+Parameters!$C$36*(Parameters!$D$36-Parameters!$D$35)+Parameters!$C$37*($A524-Parameters!$D$36)))),_xlfn.IFS($A524&lt;=Parameters!$D$34,Parameters!$C$34*$A524,$A524&lt;=Parameters!$D$35,Parameters!$C$35*$A524,$A524&lt;=Parameters!$D$36,Parameters!$C$36*$A524,$A524&gt;Parameters!$D$36,Parameters!$C$37*$A524))</f>
        <v>71266.259999999995</v>
      </c>
      <c r="G524" s="290">
        <f t="shared" si="271"/>
        <v>137.31456647398844</v>
      </c>
      <c r="H524" s="290" cm="1">
        <f t="array" ref="H524">IF(Parameters!$C$55="No",IF($A524&lt;=Parameters!$D$39,Parameters!$C$39*$A524,IF($A524&lt;=Parameters!$D$40,Parameters!$C$39*Parameters!$D$39+Parameters!$C$40*($A524-Parameters!$D$39),IF($A524&lt;=Parameters!$D$41,Parameters!$C$39*Parameters!$D$39+Parameters!$C$40*(Parameters!$D$40-Parameters!$D$39)+Parameters!$C$41*($A524-Parameters!$D$40),Parameters!$C$39*Parameters!$D$39+Parameters!$C$40*(Parameters!$D$40-Parameters!$D$39)+Parameters!$C$41*(Parameters!$D$41-Parameters!$D$40)+Parameters!$C$42*($A524-Parameters!$D$41)))),_xlfn.IFS($A524&lt;=Parameters!$D$39,Parameters!$C$39*$A524,$A524&lt;=Parameters!$D$40,Parameters!$C$40*$A524,$A524&lt;=Parameters!$D$41,Parameters!$C$41*$A524,$A524&gt;Parameters!$D$41,Parameters!$C$42*$A524))</f>
        <v>76149.240000000005</v>
      </c>
      <c r="I524" s="290">
        <f t="shared" si="272"/>
        <v>146.72300578034682</v>
      </c>
      <c r="J524" s="290" cm="1">
        <f t="array" ref="J524">IF(Parameters!$D$55="No",IF($A524&lt;=Parameters!$F$23,Parameters!$E$23*$A524,IF($A524&lt;=Parameters!$F$24,Parameters!$E$23*Parameters!$F$23+Parameters!$E$24*($A524-Parameters!$F$23),IF($A524&lt;=Parameters!$F$25,Parameters!$E$23*Parameters!$F$23+Parameters!$E$24*(Parameters!$F$24-Parameters!$F$23)+Parameters!$E$25*($A524-Parameters!$F$24),Parameters!$E$23*Parameters!$F$23+Parameters!$E$24*(Parameters!$F$24-Parameters!$F$23)+Parameters!$E$25*(Parameters!$F$25-Parameters!$F$24)+Parameters!$E$26*($A524-Parameters!$F$25)))),_xlfn.IFS($A524&lt;=Parameters!$F$23,Parameters!$E$23*$A524,$A524&lt;=Parameters!$F$24,Parameters!$E$24*$A524,$A524&lt;=Parameters!$F$25,Parameters!$E$25*$A524,$A524&gt;Parameters!$F$25,Parameters!$E$26*$A524))</f>
        <v>57481.14</v>
      </c>
      <c r="K524" s="290">
        <f t="shared" si="248"/>
        <v>110.75364161849711</v>
      </c>
      <c r="L524" s="290" cm="1">
        <f t="array" ref="L524">IF(Parameters!$D$55="No",IF($A524&lt;=Parameters!$F$28,Parameters!$E$28*$A524,IF($A524&lt;=Parameters!$F$29,Parameters!$E$28*Parameters!$F$28+Parameters!$E$29*($A524-Parameters!$F$28),IF($A524&lt;=Parameters!$F$30,Parameters!$E$28*Parameters!$F$28+Parameters!$E$29*(Parameters!$F$29-Parameters!$F$28)+Parameters!$E$30*($A524-Parameters!$F$29),Parameters!$E$28*Parameters!$F$28+Parameters!$E$29*(Parameters!$F$29-Parameters!$F$28)+Parameters!$E$30*(Parameters!$F$30-Parameters!$F$29)+Parameters!$E$31*($A524-Parameters!$F$30)))),_xlfn.IFS($A524&lt;=Parameters!$F$28,Parameters!$E$28*$A524,$A524&lt;=Parameters!$F$29,Parameters!$E$29*$A524,$A524&lt;=Parameters!$F$30,Parameters!$E$30*$A524,$A524&gt;Parameters!$F$30,Parameters!$E$31*$A524))</f>
        <v>70192.34</v>
      </c>
      <c r="M524" s="290">
        <f t="shared" si="249"/>
        <v>135.24535645472062</v>
      </c>
      <c r="N524" s="290" cm="1">
        <f t="array" ref="N524">IF(Parameters!$D$55="No",IF($A524&lt;=Parameters!$F$34,Parameters!$E$34*$A524,IF($A524&lt;=Parameters!$F$35,Parameters!$E$34*Parameters!$F$34+Parameters!$E$35*($A524-Parameters!$F$34),IF($A524&lt;=Parameters!$F$36,Parameters!$E$34*Parameters!$F$34+Parameters!$E$35*(Parameters!$F$35-Parameters!$F$34)+Parameters!$E$36*($A524-Parameters!$F$35),Parameters!$E$34*Parameters!$F$34+Parameters!$E$35*(Parameters!$F$35-Parameters!$F$34)+Parameters!$E$36*(Parameters!$F$36-Parameters!$F$35)+Parameters!$E$37*($A524-Parameters!$F$36)))),_xlfn.IFS($A524&lt;=Parameters!$F$34,Parameters!$E$34*$A524,$A524&lt;=Parameters!$F$35,Parameters!$E$35*$A524,$A524&lt;=Parameters!$F$36,Parameters!$E$36*$A524,$A524&gt;Parameters!$F$36,Parameters!$E$37*$A524))</f>
        <v>71266.259999999995</v>
      </c>
      <c r="O524" s="290">
        <f t="shared" si="273"/>
        <v>137.31456647398844</v>
      </c>
      <c r="P524" s="290" cm="1">
        <f t="array" ref="P524">IF(Parameters!$D$55="No",IF($A524&lt;=Parameters!$F$39,Parameters!$E$39*$A524,IF($A524&lt;=Parameters!$F$40,Parameters!$E$39*Parameters!$F$39+Parameters!$E$40*($A524-Parameters!$F$39),IF($A524&lt;=Parameters!$F$41,Parameters!$E$39*Parameters!$F$39+Parameters!$E$40*(Parameters!$F$40-Parameters!$F$39)+Parameters!$E$41*($A524-Parameters!$F$40),Parameters!$E$39*Parameters!$F$39+Parameters!$E$40*(Parameters!$F$40-Parameters!$F$39)+Parameters!$E$41*(Parameters!$F$41-Parameters!$F$40)+Parameters!$E$42*($A524-Parameters!$F$41)))),_xlfn.IFS($A524&lt;=Parameters!$F$39,Parameters!$E$39*$A524,$A524&lt;=Parameters!$F$40,Parameters!$E$40*$A524,$A524&lt;=Parameters!$F$41,Parameters!$E$41*$A524,$A524&gt;Parameters!$F$41,Parameters!$E$42*$A524))</f>
        <v>76149.240000000005</v>
      </c>
      <c r="Q524" s="290">
        <f t="shared" si="274"/>
        <v>146.72300578034682</v>
      </c>
      <c r="R524" s="290" cm="1">
        <f t="array" ref="R524">IF(Parameters!$E$55="No",IF($A524&lt;=Parameters!$H$23,Parameters!$G$23*$A524,IF($A524&lt;=Parameters!$H$24,Parameters!$G$23*Parameters!$H$23+Parameters!$G$24*($A524-Parameters!$H$23),IF($A524&lt;=Parameters!$H$25,Parameters!$G$23*Parameters!$H$23+Parameters!$G$24*(Parameters!$H$24-Parameters!$H$23)+Parameters!$G$25*($A524-Parameters!$H$24),Parameters!$G$23*Parameters!$H$23+Parameters!$G$24*(Parameters!$H$24-Parameters!$H$23)+Parameters!$G$25*(Parameters!$H$25-Parameters!$H$24)+Parameters!$G$26*($A524-Parameters!$H$25)))),_xlfn.IFS($A524&lt;=Parameters!$H$23,Parameters!$G$23*$A524,$A524&lt;=Parameters!$H$24,Parameters!$G$24*$A524,$A524&lt;=Parameters!$H$25,Parameters!$G$25*$A524,$A524&gt;Parameters!$H$25,Parameters!$G$26*$A524))</f>
        <v>57481.14</v>
      </c>
      <c r="S524" s="290">
        <f t="shared" si="250"/>
        <v>110.75364161849711</v>
      </c>
      <c r="T524" s="290" cm="1">
        <f t="array" ref="T524">IF(Parameters!$E$55="No",IF($A524&lt;=Parameters!$H$28,Parameters!$G$28*$A524,IF($A524&lt;=Parameters!$H$29,Parameters!$G$28*Parameters!$H$28+Parameters!$G$29*($A524-Parameters!$H$28),IF($A524&lt;=Parameters!$H$30,Parameters!$G$28*Parameters!$H$28+Parameters!$G$29*(Parameters!$H$29-Parameters!$H$28)+Parameters!$G$30*($A524-Parameters!$H$29),Parameters!$G$28*Parameters!$H$28+Parameters!$G$29*(Parameters!$H$29-Parameters!$H$28)+Parameters!$G$30*(Parameters!$H$30-Parameters!$H$29)+Parameters!$G$31*($A524-Parameters!$H$30)))),_xlfn.IFS($A524&lt;=Parameters!$H$28,Parameters!$G$28*$A524,$A524&lt;=Parameters!$H$29,Parameters!$G$29*$A524,$A524&lt;=Parameters!$H$30,Parameters!$G$30*$A524,$A524&gt;Parameters!$H$30,Parameters!$G$31*$A524))</f>
        <v>70192.34</v>
      </c>
      <c r="U524" s="290">
        <f t="shared" si="251"/>
        <v>135.24535645472062</v>
      </c>
      <c r="V524" s="290" cm="1">
        <f t="array" ref="V524">IF(Parameters!$E$55="No",IF($A524&lt;=Parameters!$H$34,Parameters!$G$34*$A524,IF($A524&lt;=Parameters!$H$35,Parameters!$G$34*Parameters!$H$34+Parameters!$G$35*($A524-Parameters!$H$34),IF($A524&lt;=Parameters!$H$36,Parameters!$G$34*Parameters!$H$34+Parameters!$G$35*(Parameters!$H$35-Parameters!$H$34)+Parameters!$G$36*($A524-Parameters!$H$35),Parameters!$G$34*Parameters!$H$34+Parameters!$G$35*(Parameters!$H$35-Parameters!$H$34)+Parameters!$G$36*(Parameters!$H$36-Parameters!$H$35)+Parameters!$G$37*($A524-Parameters!$H$36)))),_xlfn.IFS($A524&lt;=Parameters!$H$34,Parameters!$G$34*$A524,$A524&lt;=Parameters!$H$35,Parameters!$G$35*$A524,$A524&lt;=Parameters!$H$36,Parameters!$G$36*$A524,$A524&gt;Parameters!$H$36,Parameters!$G$37*$A524))</f>
        <v>71266.259999999995</v>
      </c>
      <c r="W524" s="290">
        <f t="shared" si="275"/>
        <v>137.31456647398844</v>
      </c>
      <c r="X524" s="290" cm="1">
        <f t="array" ref="X524">IF(Parameters!$E$55="No",IF($A524&lt;=Parameters!$H$39,Parameters!$G$39*$A524,IF($A524&lt;=Parameters!$H$40,Parameters!$G$39*Parameters!$H$39+Parameters!$G$40*($A524-Parameters!$H$39),IF($A524&lt;=Parameters!$H$41,Parameters!$G$39*Parameters!$H$39+Parameters!$G$40*(Parameters!$H$40-Parameters!$H$39)+Parameters!$G$41*($A524-Parameters!$H$40),Parameters!$G$39*Parameters!$H$39+Parameters!$G$40*(Parameters!$H$40-Parameters!$H$39)+Parameters!$G$41*(Parameters!$H$41-Parameters!$H$40)+Parameters!$G$42*($A524-Parameters!$H$41)))),_xlfn.IFS($A524&lt;=Parameters!$H$39,Parameters!$G$39*$A524,$A524&lt;=Parameters!$H$40,Parameters!$G$40*$A524,$A524&lt;=Parameters!$H$41,Parameters!$G$41*$A524,$A524&gt;Parameters!$H$41,Parameters!$G$42*$A524))</f>
        <v>76149.240000000005</v>
      </c>
      <c r="Y524" s="290">
        <f t="shared" si="276"/>
        <v>146.72300578034682</v>
      </c>
      <c r="Z524" s="290" cm="1">
        <f t="array" ref="Z524">IF(Parameters!$F$55="No",IF($A524&lt;=Parameters!$J$23,Parameters!$I$23*$A524,IF($A524&lt;=Parameters!$J$24,Parameters!$I$23*Parameters!$J$23+Parameters!$I$24*($A524-Parameters!$J$23),IF($A524&lt;=Parameters!$J$25,Parameters!$I$23*Parameters!$J$23+Parameters!$I$24*(Parameters!$J$24-Parameters!$J$23)+Parameters!$I$25*($A524-Parameters!$J$24),Parameters!$I$23*Parameters!$J$23+Parameters!$I$24*(Parameters!$J$24-Parameters!$J$23)+Parameters!$I$25*(Parameters!$J$25-Parameters!$J$24)+Parameters!$I$26*($A524-Parameters!$J$25)))),_xlfn.IFS($A524&lt;=Parameters!$J$23,Parameters!$I$23*$A524,$A524&lt;=Parameters!$J$24,Parameters!$I$24*$A524,$A524&lt;=Parameters!$J$25,Parameters!$I$25*$A524,$A524&gt;Parameters!$J$25,Parameters!$I$26*$A524))</f>
        <v>57481.14</v>
      </c>
      <c r="AA524" s="290">
        <f t="shared" si="252"/>
        <v>110.75364161849711</v>
      </c>
      <c r="AB524" s="290" cm="1">
        <f t="array" ref="AB524">IF(Parameters!$F$55="No",IF($A524&lt;=Parameters!$J$28,Parameters!$I$28*$A524,IF($A524&lt;=Parameters!$J$29,Parameters!$I$28*Parameters!$J$28+Parameters!$I$29*($A524-Parameters!$J$28),IF($A524&lt;=Parameters!$J$30,Parameters!$I$28*Parameters!$J$28+Parameters!$I$29*(Parameters!$J$29-Parameters!$J$28)+Parameters!$I$30*($A524-Parameters!$J$29),Parameters!$I$28*Parameters!$J$28+Parameters!$I$29*(Parameters!$J$29-Parameters!$J$28)+Parameters!$I$30*(Parameters!$J$30-Parameters!$J$29)+Parameters!$I$31*($A524-Parameters!$J$30)))),_xlfn.IFS($A524&lt;=Parameters!$J$28,Parameters!$I$28*$A524,$A524&lt;=Parameters!$J$29,Parameters!$I$29*$A524,$A524&lt;=Parameters!$J$30,Parameters!$I$30*$A524,$A524&gt;Parameters!$J$30,Parameters!$I$31*$A524))</f>
        <v>70192.34</v>
      </c>
      <c r="AC524" s="290">
        <f t="shared" si="253"/>
        <v>135.24535645472062</v>
      </c>
      <c r="AD524" s="290" cm="1">
        <f t="array" ref="AD524">IF(Parameters!$F$55="No",IF($A524&lt;=Parameters!$J$34,Parameters!$I$34*$A524,IF($A524&lt;=Parameters!$J$35,Parameters!$I$34*Parameters!$J$34+Parameters!$I$35*($A524-Parameters!$J$34),IF($A524&lt;=Parameters!$J$36,Parameters!$I$34*Parameters!$J$34+Parameters!$I$35*(Parameters!$J$35-Parameters!$J$34)+Parameters!$I$36*($A524-Parameters!$J$35),Parameters!$I$34*Parameters!$J$34+Parameters!$I$35*(Parameters!$J$35-Parameters!$J$34)+Parameters!$I$36*(Parameters!$J$36-Parameters!$J$35)+Parameters!$I$37*($A524-Parameters!$J$36)))),_xlfn.IFS($A524&lt;=Parameters!$J$34,Parameters!$I$34*$A524,$A524&lt;=Parameters!$J$35,Parameters!$I$35*$A524,$A524&lt;=Parameters!$J$36,Parameters!$I$36*$A524,$A524&gt;Parameters!$J$36,Parameters!$I$37*$A524))</f>
        <v>71266.259999999995</v>
      </c>
      <c r="AE524" s="290">
        <f t="shared" si="277"/>
        <v>137.31456647398844</v>
      </c>
      <c r="AF524" s="290" cm="1">
        <f t="array" ref="AF524">IF(Parameters!$F$55="No",IF($A524&lt;=Parameters!$J$39,Parameters!$I$39*$A524,IF($A524&lt;=Parameters!$J$40,Parameters!$I$39*Parameters!$J$39+Parameters!$I$40*($A524-Parameters!$J$39),IF($A524&lt;=Parameters!$J$41,Parameters!$I$39*Parameters!$J$39+Parameters!$I$40*(Parameters!$J$40-Parameters!$J$39)+Parameters!$I$41*($A524-Parameters!$J$40),Parameters!$I$39*Parameters!$J$39+Parameters!$I$40*(Parameters!$J$40-Parameters!$J$39)+Parameters!$I$41*(Parameters!$J$41-Parameters!$J$40)+Parameters!$I$42*($A524-Parameters!$J$41)))),_xlfn.IFS($A524&lt;=Parameters!$J$39,Parameters!$I$39*$A524,$A524&lt;=Parameters!$J$40,Parameters!$I$40*$A524,$A524&lt;=Parameters!$J$41,Parameters!$I$41*$A524,$A524&gt;Parameters!$J$41,Parameters!$I$42*$A524))</f>
        <v>76149.240000000005</v>
      </c>
      <c r="AG524" s="290">
        <f t="shared" si="278"/>
        <v>146.72300578034682</v>
      </c>
      <c r="AI524" s="428">
        <f t="shared" si="254"/>
        <v>149.05999999999767</v>
      </c>
      <c r="AJ524" s="428">
        <f t="shared" si="255"/>
        <v>159.35999999998603</v>
      </c>
      <c r="AK524" s="428">
        <f t="shared" si="256"/>
        <v>143.5399999999936</v>
      </c>
      <c r="AL524" s="428">
        <f t="shared" si="257"/>
        <v>158.4600000000064</v>
      </c>
      <c r="AM524" s="428">
        <f t="shared" si="258"/>
        <v>149.05999999999767</v>
      </c>
      <c r="AN524" s="428">
        <f t="shared" si="259"/>
        <v>159.35999999998603</v>
      </c>
      <c r="AO524" s="428">
        <f t="shared" si="260"/>
        <v>143.5399999999936</v>
      </c>
      <c r="AP524" s="428">
        <f t="shared" si="261"/>
        <v>158.4600000000064</v>
      </c>
      <c r="AQ524" s="428">
        <f t="shared" si="262"/>
        <v>149.05999999999767</v>
      </c>
      <c r="AR524" s="428">
        <f t="shared" si="263"/>
        <v>159.35999999998603</v>
      </c>
      <c r="AS524" s="428">
        <f t="shared" si="264"/>
        <v>143.5399999999936</v>
      </c>
      <c r="AT524" s="428">
        <f t="shared" si="265"/>
        <v>158.4600000000064</v>
      </c>
      <c r="AU524" s="428">
        <f t="shared" si="266"/>
        <v>149.05999999999767</v>
      </c>
      <c r="AV524" s="428">
        <f t="shared" si="267"/>
        <v>159.35999999998603</v>
      </c>
      <c r="AW524" s="428">
        <f t="shared" si="268"/>
        <v>143.5399999999936</v>
      </c>
      <c r="AX524" s="428">
        <f t="shared" si="269"/>
        <v>158.4600000000064</v>
      </c>
    </row>
    <row r="525">
      <c r="A525" s="413">
        <v>520</v>
      </c>
      <c r="B525" s="290" cm="1">
        <f t="array" ref="B525">IF(Parameters!$C$55="No",IF($A525&lt;=Parameters!$D$23,Parameters!$C$23*$A525,IF($A525&lt;=Parameters!$D$24,Parameters!$C$23*Parameters!$D$23+Parameters!$C$24*($A525-Parameters!$D$23),IF($A525&lt;=Parameters!$D$25,Parameters!$C$23*Parameters!$D$23+Parameters!$C$24*(Parameters!$D$24-Parameters!$D$23)+Parameters!$C$25*($A525-Parameters!$D$24),Parameters!$C$23*Parameters!$D$23+Parameters!$C$24*(Parameters!$D$24-Parameters!$D$23)+Parameters!$C$25*(Parameters!$D$25-Parameters!$D$24)+Parameters!$C$26*($A525-Parameters!$D$25)))),_xlfn.IFS($A525&lt;=Parameters!$D$23,Parameters!$C$23*$A525,$A525&lt;=Parameters!$D$24,Parameters!$C$24*$A525,$A525&lt;=Parameters!$D$25,Parameters!$C$25*$A525,$A525&gt;Parameters!$D$25,Parameters!$C$26*$A525))</f>
        <v>57630.2</v>
      </c>
      <c r="C525" s="290">
        <f t="shared" si="270"/>
        <v>110.82730769230768</v>
      </c>
      <c r="D525" s="290" cm="1">
        <f t="array" ref="D525">IF(Parameters!$C$55="No",IF($A525&lt;=Parameters!$D$28,Parameters!$C$28*$A525,IF($A525&lt;=Parameters!$D$29,Parameters!$C$28*Parameters!$D$28+Parameters!$C$29*($A525-Parameters!$D$28),IF($A525&lt;=Parameters!$D$30,Parameters!$C$28*Parameters!$D$28+Parameters!$C$29*(Parameters!$D$29-Parameters!$D$28)+Parameters!$C$30*($A525-Parameters!$D$29),Parameters!$C$28*Parameters!$D$28+Parameters!$C$29*(Parameters!$D$29-Parameters!$D$28)+Parameters!$C$30*(Parameters!$D$30-Parameters!$D$29)+Parameters!$C$31*($A525-Parameters!$D$30)))),_xlfn.IFS($A525&lt;=Parameters!$D$28,Parameters!$C$28*$A525,$A525&lt;=Parameters!$D$29,Parameters!$C$29*$A525,$A525&lt;=Parameters!$D$30,Parameters!$C$30*$A525,$A525&gt;Parameters!$D$30,Parameters!$C$31*$A525))</f>
        <v>70351.700000000012</v>
      </c>
      <c r="E525" s="290">
        <f t="shared" si="270"/>
        <v>135.29173076923078</v>
      </c>
      <c r="F525" s="290" cm="1">
        <f t="array" ref="F525">IF(Parameters!$C$55="No",IF($A525&lt;=Parameters!$D$34,Parameters!$C$34*$A525,IF($A525&lt;=Parameters!$D$35,Parameters!$C$34*Parameters!$D$34+Parameters!$C$35*($A525-Parameters!$D$34),IF($A525&lt;=Parameters!$D$36,Parameters!$C$34*Parameters!$D$34+Parameters!$C$35*(Parameters!$D$35-Parameters!$D$34)+Parameters!$C$36*($A525-Parameters!$D$35),Parameters!$C$34*Parameters!$D$34+Parameters!$C$35*(Parameters!$D$35-Parameters!$D$34)+Parameters!$C$36*(Parameters!$D$36-Parameters!$D$35)+Parameters!$C$37*($A525-Parameters!$D$36)))),_xlfn.IFS($A525&lt;=Parameters!$D$34,Parameters!$C$34*$A525,$A525&lt;=Parameters!$D$35,Parameters!$C$35*$A525,$A525&lt;=Parameters!$D$36,Parameters!$C$36*$A525,$A525&gt;Parameters!$D$36,Parameters!$C$37*$A525))</f>
        <v>71409.799999999988</v>
      </c>
      <c r="G525" s="290">
        <f t="shared" si="271"/>
        <v>137.32653846153843</v>
      </c>
      <c r="H525" s="290" cm="1">
        <f t="array" ref="H525">IF(Parameters!$C$55="No",IF($A525&lt;=Parameters!$D$39,Parameters!$C$39*$A525,IF($A525&lt;=Parameters!$D$40,Parameters!$C$39*Parameters!$D$39+Parameters!$C$40*($A525-Parameters!$D$39),IF($A525&lt;=Parameters!$D$41,Parameters!$C$39*Parameters!$D$39+Parameters!$C$40*(Parameters!$D$40-Parameters!$D$39)+Parameters!$C$41*($A525-Parameters!$D$40),Parameters!$C$39*Parameters!$D$39+Parameters!$C$40*(Parameters!$D$40-Parameters!$D$39)+Parameters!$C$41*(Parameters!$D$41-Parameters!$D$40)+Parameters!$C$42*($A525-Parameters!$D$41)))),_xlfn.IFS($A525&lt;=Parameters!$D$39,Parameters!$C$39*$A525,$A525&lt;=Parameters!$D$40,Parameters!$C$40*$A525,$A525&lt;=Parameters!$D$41,Parameters!$C$41*$A525,$A525&gt;Parameters!$D$41,Parameters!$C$42*$A525))</f>
        <v>76307.700000000012</v>
      </c>
      <c r="I525" s="290">
        <f t="shared" si="272"/>
        <v>146.74557692307695</v>
      </c>
      <c r="J525" s="290" cm="1">
        <f t="array" ref="J525">IF(Parameters!$D$55="No",IF($A525&lt;=Parameters!$F$23,Parameters!$E$23*$A525,IF($A525&lt;=Parameters!$F$24,Parameters!$E$23*Parameters!$F$23+Parameters!$E$24*($A525-Parameters!$F$23),IF($A525&lt;=Parameters!$F$25,Parameters!$E$23*Parameters!$F$23+Parameters!$E$24*(Parameters!$F$24-Parameters!$F$23)+Parameters!$E$25*($A525-Parameters!$F$24),Parameters!$E$23*Parameters!$F$23+Parameters!$E$24*(Parameters!$F$24-Parameters!$F$23)+Parameters!$E$25*(Parameters!$F$25-Parameters!$F$24)+Parameters!$E$26*($A525-Parameters!$F$25)))),_xlfn.IFS($A525&lt;=Parameters!$F$23,Parameters!$E$23*$A525,$A525&lt;=Parameters!$F$24,Parameters!$E$24*$A525,$A525&lt;=Parameters!$F$25,Parameters!$E$25*$A525,$A525&gt;Parameters!$F$25,Parameters!$E$26*$A525))</f>
        <v>57630.2</v>
      </c>
      <c r="K525" s="290">
        <f t="shared" si="248"/>
        <v>110.82730769230768</v>
      </c>
      <c r="L525" s="290" cm="1">
        <f t="array" ref="L525">IF(Parameters!$D$55="No",IF($A525&lt;=Parameters!$F$28,Parameters!$E$28*$A525,IF($A525&lt;=Parameters!$F$29,Parameters!$E$28*Parameters!$F$28+Parameters!$E$29*($A525-Parameters!$F$28),IF($A525&lt;=Parameters!$F$30,Parameters!$E$28*Parameters!$F$28+Parameters!$E$29*(Parameters!$F$29-Parameters!$F$28)+Parameters!$E$30*($A525-Parameters!$F$29),Parameters!$E$28*Parameters!$F$28+Parameters!$E$29*(Parameters!$F$29-Parameters!$F$28)+Parameters!$E$30*(Parameters!$F$30-Parameters!$F$29)+Parameters!$E$31*($A525-Parameters!$F$30)))),_xlfn.IFS($A525&lt;=Parameters!$F$28,Parameters!$E$28*$A525,$A525&lt;=Parameters!$F$29,Parameters!$E$29*$A525,$A525&lt;=Parameters!$F$30,Parameters!$E$30*$A525,$A525&gt;Parameters!$F$30,Parameters!$E$31*$A525))</f>
        <v>70351.700000000012</v>
      </c>
      <c r="M525" s="290">
        <f t="shared" si="249"/>
        <v>135.29173076923078</v>
      </c>
      <c r="N525" s="290" cm="1">
        <f t="array" ref="N525">IF(Parameters!$D$55="No",IF($A525&lt;=Parameters!$F$34,Parameters!$E$34*$A525,IF($A525&lt;=Parameters!$F$35,Parameters!$E$34*Parameters!$F$34+Parameters!$E$35*($A525-Parameters!$F$34),IF($A525&lt;=Parameters!$F$36,Parameters!$E$34*Parameters!$F$34+Parameters!$E$35*(Parameters!$F$35-Parameters!$F$34)+Parameters!$E$36*($A525-Parameters!$F$35),Parameters!$E$34*Parameters!$F$34+Parameters!$E$35*(Parameters!$F$35-Parameters!$F$34)+Parameters!$E$36*(Parameters!$F$36-Parameters!$F$35)+Parameters!$E$37*($A525-Parameters!$F$36)))),_xlfn.IFS($A525&lt;=Parameters!$F$34,Parameters!$E$34*$A525,$A525&lt;=Parameters!$F$35,Parameters!$E$35*$A525,$A525&lt;=Parameters!$F$36,Parameters!$E$36*$A525,$A525&gt;Parameters!$F$36,Parameters!$E$37*$A525))</f>
        <v>71409.799999999988</v>
      </c>
      <c r="O525" s="290">
        <f t="shared" si="273"/>
        <v>137.32653846153843</v>
      </c>
      <c r="P525" s="290" cm="1">
        <f t="array" ref="P525">IF(Parameters!$D$55="No",IF($A525&lt;=Parameters!$F$39,Parameters!$E$39*$A525,IF($A525&lt;=Parameters!$F$40,Parameters!$E$39*Parameters!$F$39+Parameters!$E$40*($A525-Parameters!$F$39),IF($A525&lt;=Parameters!$F$41,Parameters!$E$39*Parameters!$F$39+Parameters!$E$40*(Parameters!$F$40-Parameters!$F$39)+Parameters!$E$41*($A525-Parameters!$F$40),Parameters!$E$39*Parameters!$F$39+Parameters!$E$40*(Parameters!$F$40-Parameters!$F$39)+Parameters!$E$41*(Parameters!$F$41-Parameters!$F$40)+Parameters!$E$42*($A525-Parameters!$F$41)))),_xlfn.IFS($A525&lt;=Parameters!$F$39,Parameters!$E$39*$A525,$A525&lt;=Parameters!$F$40,Parameters!$E$40*$A525,$A525&lt;=Parameters!$F$41,Parameters!$E$41*$A525,$A525&gt;Parameters!$F$41,Parameters!$E$42*$A525))</f>
        <v>76307.700000000012</v>
      </c>
      <c r="Q525" s="290">
        <f t="shared" si="274"/>
        <v>146.74557692307695</v>
      </c>
      <c r="R525" s="290" cm="1">
        <f t="array" ref="R525">IF(Parameters!$E$55="No",IF($A525&lt;=Parameters!$H$23,Parameters!$G$23*$A525,IF($A525&lt;=Parameters!$H$24,Parameters!$G$23*Parameters!$H$23+Parameters!$G$24*($A525-Parameters!$H$23),IF($A525&lt;=Parameters!$H$25,Parameters!$G$23*Parameters!$H$23+Parameters!$G$24*(Parameters!$H$24-Parameters!$H$23)+Parameters!$G$25*($A525-Parameters!$H$24),Parameters!$G$23*Parameters!$H$23+Parameters!$G$24*(Parameters!$H$24-Parameters!$H$23)+Parameters!$G$25*(Parameters!$H$25-Parameters!$H$24)+Parameters!$G$26*($A525-Parameters!$H$25)))),_xlfn.IFS($A525&lt;=Parameters!$H$23,Parameters!$G$23*$A525,$A525&lt;=Parameters!$H$24,Parameters!$G$24*$A525,$A525&lt;=Parameters!$H$25,Parameters!$G$25*$A525,$A525&gt;Parameters!$H$25,Parameters!$G$26*$A525))</f>
        <v>57630.2</v>
      </c>
      <c r="S525" s="290">
        <f t="shared" si="250"/>
        <v>110.82730769230768</v>
      </c>
      <c r="T525" s="290" cm="1">
        <f t="array" ref="T525">IF(Parameters!$E$55="No",IF($A525&lt;=Parameters!$H$28,Parameters!$G$28*$A525,IF($A525&lt;=Parameters!$H$29,Parameters!$G$28*Parameters!$H$28+Parameters!$G$29*($A525-Parameters!$H$28),IF($A525&lt;=Parameters!$H$30,Parameters!$G$28*Parameters!$H$28+Parameters!$G$29*(Parameters!$H$29-Parameters!$H$28)+Parameters!$G$30*($A525-Parameters!$H$29),Parameters!$G$28*Parameters!$H$28+Parameters!$G$29*(Parameters!$H$29-Parameters!$H$28)+Parameters!$G$30*(Parameters!$H$30-Parameters!$H$29)+Parameters!$G$31*($A525-Parameters!$H$30)))),_xlfn.IFS($A525&lt;=Parameters!$H$28,Parameters!$G$28*$A525,$A525&lt;=Parameters!$H$29,Parameters!$G$29*$A525,$A525&lt;=Parameters!$H$30,Parameters!$G$30*$A525,$A525&gt;Parameters!$H$30,Parameters!$G$31*$A525))</f>
        <v>70351.700000000012</v>
      </c>
      <c r="U525" s="290">
        <f t="shared" si="251"/>
        <v>135.29173076923078</v>
      </c>
      <c r="V525" s="290" cm="1">
        <f t="array" ref="V525">IF(Parameters!$E$55="No",IF($A525&lt;=Parameters!$H$34,Parameters!$G$34*$A525,IF($A525&lt;=Parameters!$H$35,Parameters!$G$34*Parameters!$H$34+Parameters!$G$35*($A525-Parameters!$H$34),IF($A525&lt;=Parameters!$H$36,Parameters!$G$34*Parameters!$H$34+Parameters!$G$35*(Parameters!$H$35-Parameters!$H$34)+Parameters!$G$36*($A525-Parameters!$H$35),Parameters!$G$34*Parameters!$H$34+Parameters!$G$35*(Parameters!$H$35-Parameters!$H$34)+Parameters!$G$36*(Parameters!$H$36-Parameters!$H$35)+Parameters!$G$37*($A525-Parameters!$H$36)))),_xlfn.IFS($A525&lt;=Parameters!$H$34,Parameters!$G$34*$A525,$A525&lt;=Parameters!$H$35,Parameters!$G$35*$A525,$A525&lt;=Parameters!$H$36,Parameters!$G$36*$A525,$A525&gt;Parameters!$H$36,Parameters!$G$37*$A525))</f>
        <v>71409.799999999988</v>
      </c>
      <c r="W525" s="290">
        <f t="shared" si="275"/>
        <v>137.32653846153843</v>
      </c>
      <c r="X525" s="290" cm="1">
        <f t="array" ref="X525">IF(Parameters!$E$55="No",IF($A525&lt;=Parameters!$H$39,Parameters!$G$39*$A525,IF($A525&lt;=Parameters!$H$40,Parameters!$G$39*Parameters!$H$39+Parameters!$G$40*($A525-Parameters!$H$39),IF($A525&lt;=Parameters!$H$41,Parameters!$G$39*Parameters!$H$39+Parameters!$G$40*(Parameters!$H$40-Parameters!$H$39)+Parameters!$G$41*($A525-Parameters!$H$40),Parameters!$G$39*Parameters!$H$39+Parameters!$G$40*(Parameters!$H$40-Parameters!$H$39)+Parameters!$G$41*(Parameters!$H$41-Parameters!$H$40)+Parameters!$G$42*($A525-Parameters!$H$41)))),_xlfn.IFS($A525&lt;=Parameters!$H$39,Parameters!$G$39*$A525,$A525&lt;=Parameters!$H$40,Parameters!$G$40*$A525,$A525&lt;=Parameters!$H$41,Parameters!$G$41*$A525,$A525&gt;Parameters!$H$41,Parameters!$G$42*$A525))</f>
        <v>76307.700000000012</v>
      </c>
      <c r="Y525" s="290">
        <f t="shared" si="276"/>
        <v>146.74557692307695</v>
      </c>
      <c r="Z525" s="290" cm="1">
        <f t="array" ref="Z525">IF(Parameters!$F$55="No",IF($A525&lt;=Parameters!$J$23,Parameters!$I$23*$A525,IF($A525&lt;=Parameters!$J$24,Parameters!$I$23*Parameters!$J$23+Parameters!$I$24*($A525-Parameters!$J$23),IF($A525&lt;=Parameters!$J$25,Parameters!$I$23*Parameters!$J$23+Parameters!$I$24*(Parameters!$J$24-Parameters!$J$23)+Parameters!$I$25*($A525-Parameters!$J$24),Parameters!$I$23*Parameters!$J$23+Parameters!$I$24*(Parameters!$J$24-Parameters!$J$23)+Parameters!$I$25*(Parameters!$J$25-Parameters!$J$24)+Parameters!$I$26*($A525-Parameters!$J$25)))),_xlfn.IFS($A525&lt;=Parameters!$J$23,Parameters!$I$23*$A525,$A525&lt;=Parameters!$J$24,Parameters!$I$24*$A525,$A525&lt;=Parameters!$J$25,Parameters!$I$25*$A525,$A525&gt;Parameters!$J$25,Parameters!$I$26*$A525))</f>
        <v>57630.2</v>
      </c>
      <c r="AA525" s="290">
        <f t="shared" si="252"/>
        <v>110.82730769230768</v>
      </c>
      <c r="AB525" s="290" cm="1">
        <f t="array" ref="AB525">IF(Parameters!$F$55="No",IF($A525&lt;=Parameters!$J$28,Parameters!$I$28*$A525,IF($A525&lt;=Parameters!$J$29,Parameters!$I$28*Parameters!$J$28+Parameters!$I$29*($A525-Parameters!$J$28),IF($A525&lt;=Parameters!$J$30,Parameters!$I$28*Parameters!$J$28+Parameters!$I$29*(Parameters!$J$29-Parameters!$J$28)+Parameters!$I$30*($A525-Parameters!$J$29),Parameters!$I$28*Parameters!$J$28+Parameters!$I$29*(Parameters!$J$29-Parameters!$J$28)+Parameters!$I$30*(Parameters!$J$30-Parameters!$J$29)+Parameters!$I$31*($A525-Parameters!$J$30)))),_xlfn.IFS($A525&lt;=Parameters!$J$28,Parameters!$I$28*$A525,$A525&lt;=Parameters!$J$29,Parameters!$I$29*$A525,$A525&lt;=Parameters!$J$30,Parameters!$I$30*$A525,$A525&gt;Parameters!$J$30,Parameters!$I$31*$A525))</f>
        <v>70351.700000000012</v>
      </c>
      <c r="AC525" s="290">
        <f t="shared" si="253"/>
        <v>135.29173076923078</v>
      </c>
      <c r="AD525" s="290" cm="1">
        <f t="array" ref="AD525">IF(Parameters!$F$55="No",IF($A525&lt;=Parameters!$J$34,Parameters!$I$34*$A525,IF($A525&lt;=Parameters!$J$35,Parameters!$I$34*Parameters!$J$34+Parameters!$I$35*($A525-Parameters!$J$34),IF($A525&lt;=Parameters!$J$36,Parameters!$I$34*Parameters!$J$34+Parameters!$I$35*(Parameters!$J$35-Parameters!$J$34)+Parameters!$I$36*($A525-Parameters!$J$35),Parameters!$I$34*Parameters!$J$34+Parameters!$I$35*(Parameters!$J$35-Parameters!$J$34)+Parameters!$I$36*(Parameters!$J$36-Parameters!$J$35)+Parameters!$I$37*($A525-Parameters!$J$36)))),_xlfn.IFS($A525&lt;=Parameters!$J$34,Parameters!$I$34*$A525,$A525&lt;=Parameters!$J$35,Parameters!$I$35*$A525,$A525&lt;=Parameters!$J$36,Parameters!$I$36*$A525,$A525&gt;Parameters!$J$36,Parameters!$I$37*$A525))</f>
        <v>71409.799999999988</v>
      </c>
      <c r="AE525" s="290">
        <f t="shared" si="277"/>
        <v>137.32653846153843</v>
      </c>
      <c r="AF525" s="290" cm="1">
        <f t="array" ref="AF525">IF(Parameters!$F$55="No",IF($A525&lt;=Parameters!$J$39,Parameters!$I$39*$A525,IF($A525&lt;=Parameters!$J$40,Parameters!$I$39*Parameters!$J$39+Parameters!$I$40*($A525-Parameters!$J$39),IF($A525&lt;=Parameters!$J$41,Parameters!$I$39*Parameters!$J$39+Parameters!$I$40*(Parameters!$J$40-Parameters!$J$39)+Parameters!$I$41*($A525-Parameters!$J$40),Parameters!$I$39*Parameters!$J$39+Parameters!$I$40*(Parameters!$J$40-Parameters!$J$39)+Parameters!$I$41*(Parameters!$J$41-Parameters!$J$40)+Parameters!$I$42*($A525-Parameters!$J$41)))),_xlfn.IFS($A525&lt;=Parameters!$J$39,Parameters!$I$39*$A525,$A525&lt;=Parameters!$J$40,Parameters!$I$40*$A525,$A525&lt;=Parameters!$J$41,Parameters!$I$41*$A525,$A525&gt;Parameters!$J$41,Parameters!$I$42*$A525))</f>
        <v>76307.700000000012</v>
      </c>
      <c r="AG525" s="290">
        <f t="shared" si="278"/>
        <v>146.74557692307695</v>
      </c>
      <c r="AI525" s="428">
        <f t="shared" si="254"/>
        <v>149.05999999999767</v>
      </c>
      <c r="AJ525" s="428">
        <f t="shared" si="255"/>
        <v>159.36000000001513</v>
      </c>
      <c r="AK525" s="428">
        <f t="shared" si="256"/>
        <v>143.5399999999936</v>
      </c>
      <c r="AL525" s="428">
        <f t="shared" si="257"/>
        <v>158.4600000000064</v>
      </c>
      <c r="AM525" s="428">
        <f t="shared" si="258"/>
        <v>149.05999999999767</v>
      </c>
      <c r="AN525" s="428">
        <f t="shared" si="259"/>
        <v>159.36000000001513</v>
      </c>
      <c r="AO525" s="428">
        <f t="shared" si="260"/>
        <v>143.5399999999936</v>
      </c>
      <c r="AP525" s="428">
        <f t="shared" si="261"/>
        <v>158.4600000000064</v>
      </c>
      <c r="AQ525" s="428">
        <f t="shared" si="262"/>
        <v>149.05999999999767</v>
      </c>
      <c r="AR525" s="428">
        <f t="shared" si="263"/>
        <v>159.36000000001513</v>
      </c>
      <c r="AS525" s="428">
        <f t="shared" si="264"/>
        <v>143.5399999999936</v>
      </c>
      <c r="AT525" s="428">
        <f t="shared" si="265"/>
        <v>158.4600000000064</v>
      </c>
      <c r="AU525" s="428">
        <f t="shared" si="266"/>
        <v>149.05999999999767</v>
      </c>
      <c r="AV525" s="428">
        <f t="shared" si="267"/>
        <v>159.36000000001513</v>
      </c>
      <c r="AW525" s="428">
        <f t="shared" si="268"/>
        <v>143.5399999999936</v>
      </c>
      <c r="AX525" s="428">
        <f t="shared" si="269"/>
        <v>158.4600000000064</v>
      </c>
    </row>
    <row r="526">
      <c r="A526" s="413">
        <v>521</v>
      </c>
      <c r="B526" s="290" cm="1">
        <f t="array" ref="B526">IF(Parameters!$C$55="No",IF($A526&lt;=Parameters!$D$23,Parameters!$C$23*$A526,IF($A526&lt;=Parameters!$D$24,Parameters!$C$23*Parameters!$D$23+Parameters!$C$24*($A526-Parameters!$D$23),IF($A526&lt;=Parameters!$D$25,Parameters!$C$23*Parameters!$D$23+Parameters!$C$24*(Parameters!$D$24-Parameters!$D$23)+Parameters!$C$25*($A526-Parameters!$D$24),Parameters!$C$23*Parameters!$D$23+Parameters!$C$24*(Parameters!$D$24-Parameters!$D$23)+Parameters!$C$25*(Parameters!$D$25-Parameters!$D$24)+Parameters!$C$26*($A526-Parameters!$D$25)))),_xlfn.IFS($A526&lt;=Parameters!$D$23,Parameters!$C$23*$A526,$A526&lt;=Parameters!$D$24,Parameters!$C$24*$A526,$A526&lt;=Parameters!$D$25,Parameters!$C$25*$A526,$A526&gt;Parameters!$D$25,Parameters!$C$26*$A526))</f>
        <v>57779.26</v>
      </c>
      <c r="C526" s="290">
        <f t="shared" si="270"/>
        <v>110.90069097888676</v>
      </c>
      <c r="D526" s="290" cm="1">
        <f t="array" ref="D526">IF(Parameters!$C$55="No",IF($A526&lt;=Parameters!$D$28,Parameters!$C$28*$A526,IF($A526&lt;=Parameters!$D$29,Parameters!$C$28*Parameters!$D$28+Parameters!$C$29*($A526-Parameters!$D$28),IF($A526&lt;=Parameters!$D$30,Parameters!$C$28*Parameters!$D$28+Parameters!$C$29*(Parameters!$D$29-Parameters!$D$28)+Parameters!$C$30*($A526-Parameters!$D$29),Parameters!$C$28*Parameters!$D$28+Parameters!$C$29*(Parameters!$D$29-Parameters!$D$28)+Parameters!$C$30*(Parameters!$D$30-Parameters!$D$29)+Parameters!$C$31*($A526-Parameters!$D$30)))),_xlfn.IFS($A526&lt;=Parameters!$D$28,Parameters!$C$28*$A526,$A526&lt;=Parameters!$D$29,Parameters!$C$29*$A526,$A526&lt;=Parameters!$D$30,Parameters!$C$30*$A526,$A526&gt;Parameters!$D$30,Parameters!$C$31*$A526))</f>
        <v>70511.06</v>
      </c>
      <c r="E526" s="290">
        <f t="shared" si="270"/>
        <v>135.33792706333972</v>
      </c>
      <c r="F526" s="290" cm="1">
        <f t="array" ref="F526">IF(Parameters!$C$55="No",IF($A526&lt;=Parameters!$D$34,Parameters!$C$34*$A526,IF($A526&lt;=Parameters!$D$35,Parameters!$C$34*Parameters!$D$34+Parameters!$C$35*($A526-Parameters!$D$34),IF($A526&lt;=Parameters!$D$36,Parameters!$C$34*Parameters!$D$34+Parameters!$C$35*(Parameters!$D$35-Parameters!$D$34)+Parameters!$C$36*($A526-Parameters!$D$35),Parameters!$C$34*Parameters!$D$34+Parameters!$C$35*(Parameters!$D$35-Parameters!$D$34)+Parameters!$C$36*(Parameters!$D$36-Parameters!$D$35)+Parameters!$C$37*($A526-Parameters!$D$36)))),_xlfn.IFS($A526&lt;=Parameters!$D$34,Parameters!$C$34*$A526,$A526&lt;=Parameters!$D$35,Parameters!$C$35*$A526,$A526&lt;=Parameters!$D$36,Parameters!$C$36*$A526,$A526&gt;Parameters!$D$36,Parameters!$C$37*$A526))</f>
        <v>71553.34</v>
      </c>
      <c r="G526" s="290">
        <f t="shared" si="271"/>
        <v>137.33846449136277</v>
      </c>
      <c r="H526" s="290" cm="1">
        <f t="array" ref="H526">IF(Parameters!$C$55="No",IF($A526&lt;=Parameters!$D$39,Parameters!$C$39*$A526,IF($A526&lt;=Parameters!$D$40,Parameters!$C$39*Parameters!$D$39+Parameters!$C$40*($A526-Parameters!$D$39),IF($A526&lt;=Parameters!$D$41,Parameters!$C$39*Parameters!$D$39+Parameters!$C$40*(Parameters!$D$40-Parameters!$D$39)+Parameters!$C$41*($A526-Parameters!$D$40),Parameters!$C$39*Parameters!$D$39+Parameters!$C$40*(Parameters!$D$40-Parameters!$D$39)+Parameters!$C$41*(Parameters!$D$41-Parameters!$D$40)+Parameters!$C$42*($A526-Parameters!$D$41)))),_xlfn.IFS($A526&lt;=Parameters!$D$39,Parameters!$C$39*$A526,$A526&lt;=Parameters!$D$40,Parameters!$C$40*$A526,$A526&lt;=Parameters!$D$41,Parameters!$C$41*$A526,$A526&gt;Parameters!$D$41,Parameters!$C$42*$A526))</f>
        <v>76466.16</v>
      </c>
      <c r="I526" s="290">
        <f t="shared" si="272"/>
        <v>146.7680614203455</v>
      </c>
      <c r="J526" s="290" cm="1">
        <f t="array" ref="J526">IF(Parameters!$D$55="No",IF($A526&lt;=Parameters!$F$23,Parameters!$E$23*$A526,IF($A526&lt;=Parameters!$F$24,Parameters!$E$23*Parameters!$F$23+Parameters!$E$24*($A526-Parameters!$F$23),IF($A526&lt;=Parameters!$F$25,Parameters!$E$23*Parameters!$F$23+Parameters!$E$24*(Parameters!$F$24-Parameters!$F$23)+Parameters!$E$25*($A526-Parameters!$F$24),Parameters!$E$23*Parameters!$F$23+Parameters!$E$24*(Parameters!$F$24-Parameters!$F$23)+Parameters!$E$25*(Parameters!$F$25-Parameters!$F$24)+Parameters!$E$26*($A526-Parameters!$F$25)))),_xlfn.IFS($A526&lt;=Parameters!$F$23,Parameters!$E$23*$A526,$A526&lt;=Parameters!$F$24,Parameters!$E$24*$A526,$A526&lt;=Parameters!$F$25,Parameters!$E$25*$A526,$A526&gt;Parameters!$F$25,Parameters!$E$26*$A526))</f>
        <v>57779.26</v>
      </c>
      <c r="K526" s="290">
        <f t="shared" si="248"/>
        <v>110.90069097888676</v>
      </c>
      <c r="L526" s="290" cm="1">
        <f t="array" ref="L526">IF(Parameters!$D$55="No",IF($A526&lt;=Parameters!$F$28,Parameters!$E$28*$A526,IF($A526&lt;=Parameters!$F$29,Parameters!$E$28*Parameters!$F$28+Parameters!$E$29*($A526-Parameters!$F$28),IF($A526&lt;=Parameters!$F$30,Parameters!$E$28*Parameters!$F$28+Parameters!$E$29*(Parameters!$F$29-Parameters!$F$28)+Parameters!$E$30*($A526-Parameters!$F$29),Parameters!$E$28*Parameters!$F$28+Parameters!$E$29*(Parameters!$F$29-Parameters!$F$28)+Parameters!$E$30*(Parameters!$F$30-Parameters!$F$29)+Parameters!$E$31*($A526-Parameters!$F$30)))),_xlfn.IFS($A526&lt;=Parameters!$F$28,Parameters!$E$28*$A526,$A526&lt;=Parameters!$F$29,Parameters!$E$29*$A526,$A526&lt;=Parameters!$F$30,Parameters!$E$30*$A526,$A526&gt;Parameters!$F$30,Parameters!$E$31*$A526))</f>
        <v>70511.06</v>
      </c>
      <c r="M526" s="290">
        <f t="shared" si="249"/>
        <v>135.33792706333972</v>
      </c>
      <c r="N526" s="290" cm="1">
        <f t="array" ref="N526">IF(Parameters!$D$55="No",IF($A526&lt;=Parameters!$F$34,Parameters!$E$34*$A526,IF($A526&lt;=Parameters!$F$35,Parameters!$E$34*Parameters!$F$34+Parameters!$E$35*($A526-Parameters!$F$34),IF($A526&lt;=Parameters!$F$36,Parameters!$E$34*Parameters!$F$34+Parameters!$E$35*(Parameters!$F$35-Parameters!$F$34)+Parameters!$E$36*($A526-Parameters!$F$35),Parameters!$E$34*Parameters!$F$34+Parameters!$E$35*(Parameters!$F$35-Parameters!$F$34)+Parameters!$E$36*(Parameters!$F$36-Parameters!$F$35)+Parameters!$E$37*($A526-Parameters!$F$36)))),_xlfn.IFS($A526&lt;=Parameters!$F$34,Parameters!$E$34*$A526,$A526&lt;=Parameters!$F$35,Parameters!$E$35*$A526,$A526&lt;=Parameters!$F$36,Parameters!$E$36*$A526,$A526&gt;Parameters!$F$36,Parameters!$E$37*$A526))</f>
        <v>71553.34</v>
      </c>
      <c r="O526" s="290">
        <f t="shared" si="273"/>
        <v>137.33846449136277</v>
      </c>
      <c r="P526" s="290" cm="1">
        <f t="array" ref="P526">IF(Parameters!$D$55="No",IF($A526&lt;=Parameters!$F$39,Parameters!$E$39*$A526,IF($A526&lt;=Parameters!$F$40,Parameters!$E$39*Parameters!$F$39+Parameters!$E$40*($A526-Parameters!$F$39),IF($A526&lt;=Parameters!$F$41,Parameters!$E$39*Parameters!$F$39+Parameters!$E$40*(Parameters!$F$40-Parameters!$F$39)+Parameters!$E$41*($A526-Parameters!$F$40),Parameters!$E$39*Parameters!$F$39+Parameters!$E$40*(Parameters!$F$40-Parameters!$F$39)+Parameters!$E$41*(Parameters!$F$41-Parameters!$F$40)+Parameters!$E$42*($A526-Parameters!$F$41)))),_xlfn.IFS($A526&lt;=Parameters!$F$39,Parameters!$E$39*$A526,$A526&lt;=Parameters!$F$40,Parameters!$E$40*$A526,$A526&lt;=Parameters!$F$41,Parameters!$E$41*$A526,$A526&gt;Parameters!$F$41,Parameters!$E$42*$A526))</f>
        <v>76466.16</v>
      </c>
      <c r="Q526" s="290">
        <f t="shared" si="274"/>
        <v>146.7680614203455</v>
      </c>
      <c r="R526" s="290" cm="1">
        <f t="array" ref="R526">IF(Parameters!$E$55="No",IF($A526&lt;=Parameters!$H$23,Parameters!$G$23*$A526,IF($A526&lt;=Parameters!$H$24,Parameters!$G$23*Parameters!$H$23+Parameters!$G$24*($A526-Parameters!$H$23),IF($A526&lt;=Parameters!$H$25,Parameters!$G$23*Parameters!$H$23+Parameters!$G$24*(Parameters!$H$24-Parameters!$H$23)+Parameters!$G$25*($A526-Parameters!$H$24),Parameters!$G$23*Parameters!$H$23+Parameters!$G$24*(Parameters!$H$24-Parameters!$H$23)+Parameters!$G$25*(Parameters!$H$25-Parameters!$H$24)+Parameters!$G$26*($A526-Parameters!$H$25)))),_xlfn.IFS($A526&lt;=Parameters!$H$23,Parameters!$G$23*$A526,$A526&lt;=Parameters!$H$24,Parameters!$G$24*$A526,$A526&lt;=Parameters!$H$25,Parameters!$G$25*$A526,$A526&gt;Parameters!$H$25,Parameters!$G$26*$A526))</f>
        <v>57779.26</v>
      </c>
      <c r="S526" s="290">
        <f t="shared" si="250"/>
        <v>110.90069097888676</v>
      </c>
      <c r="T526" s="290" cm="1">
        <f t="array" ref="T526">IF(Parameters!$E$55="No",IF($A526&lt;=Parameters!$H$28,Parameters!$G$28*$A526,IF($A526&lt;=Parameters!$H$29,Parameters!$G$28*Parameters!$H$28+Parameters!$G$29*($A526-Parameters!$H$28),IF($A526&lt;=Parameters!$H$30,Parameters!$G$28*Parameters!$H$28+Parameters!$G$29*(Parameters!$H$29-Parameters!$H$28)+Parameters!$G$30*($A526-Parameters!$H$29),Parameters!$G$28*Parameters!$H$28+Parameters!$G$29*(Parameters!$H$29-Parameters!$H$28)+Parameters!$G$30*(Parameters!$H$30-Parameters!$H$29)+Parameters!$G$31*($A526-Parameters!$H$30)))),_xlfn.IFS($A526&lt;=Parameters!$H$28,Parameters!$G$28*$A526,$A526&lt;=Parameters!$H$29,Parameters!$G$29*$A526,$A526&lt;=Parameters!$H$30,Parameters!$G$30*$A526,$A526&gt;Parameters!$H$30,Parameters!$G$31*$A526))</f>
        <v>70511.06</v>
      </c>
      <c r="U526" s="290">
        <f t="shared" si="251"/>
        <v>135.33792706333972</v>
      </c>
      <c r="V526" s="290" cm="1">
        <f t="array" ref="V526">IF(Parameters!$E$55="No",IF($A526&lt;=Parameters!$H$34,Parameters!$G$34*$A526,IF($A526&lt;=Parameters!$H$35,Parameters!$G$34*Parameters!$H$34+Parameters!$G$35*($A526-Parameters!$H$34),IF($A526&lt;=Parameters!$H$36,Parameters!$G$34*Parameters!$H$34+Parameters!$G$35*(Parameters!$H$35-Parameters!$H$34)+Parameters!$G$36*($A526-Parameters!$H$35),Parameters!$G$34*Parameters!$H$34+Parameters!$G$35*(Parameters!$H$35-Parameters!$H$34)+Parameters!$G$36*(Parameters!$H$36-Parameters!$H$35)+Parameters!$G$37*($A526-Parameters!$H$36)))),_xlfn.IFS($A526&lt;=Parameters!$H$34,Parameters!$G$34*$A526,$A526&lt;=Parameters!$H$35,Parameters!$G$35*$A526,$A526&lt;=Parameters!$H$36,Parameters!$G$36*$A526,$A526&gt;Parameters!$H$36,Parameters!$G$37*$A526))</f>
        <v>71553.34</v>
      </c>
      <c r="W526" s="290">
        <f t="shared" si="275"/>
        <v>137.33846449136277</v>
      </c>
      <c r="X526" s="290" cm="1">
        <f t="array" ref="X526">IF(Parameters!$E$55="No",IF($A526&lt;=Parameters!$H$39,Parameters!$G$39*$A526,IF($A526&lt;=Parameters!$H$40,Parameters!$G$39*Parameters!$H$39+Parameters!$G$40*($A526-Parameters!$H$39),IF($A526&lt;=Parameters!$H$41,Parameters!$G$39*Parameters!$H$39+Parameters!$G$40*(Parameters!$H$40-Parameters!$H$39)+Parameters!$G$41*($A526-Parameters!$H$40),Parameters!$G$39*Parameters!$H$39+Parameters!$G$40*(Parameters!$H$40-Parameters!$H$39)+Parameters!$G$41*(Parameters!$H$41-Parameters!$H$40)+Parameters!$G$42*($A526-Parameters!$H$41)))),_xlfn.IFS($A526&lt;=Parameters!$H$39,Parameters!$G$39*$A526,$A526&lt;=Parameters!$H$40,Parameters!$G$40*$A526,$A526&lt;=Parameters!$H$41,Parameters!$G$41*$A526,$A526&gt;Parameters!$H$41,Parameters!$G$42*$A526))</f>
        <v>76466.16</v>
      </c>
      <c r="Y526" s="290">
        <f t="shared" si="276"/>
        <v>146.7680614203455</v>
      </c>
      <c r="Z526" s="290" cm="1">
        <f t="array" ref="Z526">IF(Parameters!$F$55="No",IF($A526&lt;=Parameters!$J$23,Parameters!$I$23*$A526,IF($A526&lt;=Parameters!$J$24,Parameters!$I$23*Parameters!$J$23+Parameters!$I$24*($A526-Parameters!$J$23),IF($A526&lt;=Parameters!$J$25,Parameters!$I$23*Parameters!$J$23+Parameters!$I$24*(Parameters!$J$24-Parameters!$J$23)+Parameters!$I$25*($A526-Parameters!$J$24),Parameters!$I$23*Parameters!$J$23+Parameters!$I$24*(Parameters!$J$24-Parameters!$J$23)+Parameters!$I$25*(Parameters!$J$25-Parameters!$J$24)+Parameters!$I$26*($A526-Parameters!$J$25)))),_xlfn.IFS($A526&lt;=Parameters!$J$23,Parameters!$I$23*$A526,$A526&lt;=Parameters!$J$24,Parameters!$I$24*$A526,$A526&lt;=Parameters!$J$25,Parameters!$I$25*$A526,$A526&gt;Parameters!$J$25,Parameters!$I$26*$A526))</f>
        <v>57779.26</v>
      </c>
      <c r="AA526" s="290">
        <f t="shared" si="252"/>
        <v>110.90069097888676</v>
      </c>
      <c r="AB526" s="290" cm="1">
        <f t="array" ref="AB526">IF(Parameters!$F$55="No",IF($A526&lt;=Parameters!$J$28,Parameters!$I$28*$A526,IF($A526&lt;=Parameters!$J$29,Parameters!$I$28*Parameters!$J$28+Parameters!$I$29*($A526-Parameters!$J$28),IF($A526&lt;=Parameters!$J$30,Parameters!$I$28*Parameters!$J$28+Parameters!$I$29*(Parameters!$J$29-Parameters!$J$28)+Parameters!$I$30*($A526-Parameters!$J$29),Parameters!$I$28*Parameters!$J$28+Parameters!$I$29*(Parameters!$J$29-Parameters!$J$28)+Parameters!$I$30*(Parameters!$J$30-Parameters!$J$29)+Parameters!$I$31*($A526-Parameters!$J$30)))),_xlfn.IFS($A526&lt;=Parameters!$J$28,Parameters!$I$28*$A526,$A526&lt;=Parameters!$J$29,Parameters!$I$29*$A526,$A526&lt;=Parameters!$J$30,Parameters!$I$30*$A526,$A526&gt;Parameters!$J$30,Parameters!$I$31*$A526))</f>
        <v>70511.06</v>
      </c>
      <c r="AC526" s="290">
        <f t="shared" si="253"/>
        <v>135.33792706333972</v>
      </c>
      <c r="AD526" s="290" cm="1">
        <f t="array" ref="AD526">IF(Parameters!$F$55="No",IF($A526&lt;=Parameters!$J$34,Parameters!$I$34*$A526,IF($A526&lt;=Parameters!$J$35,Parameters!$I$34*Parameters!$J$34+Parameters!$I$35*($A526-Parameters!$J$34),IF($A526&lt;=Parameters!$J$36,Parameters!$I$34*Parameters!$J$34+Parameters!$I$35*(Parameters!$J$35-Parameters!$J$34)+Parameters!$I$36*($A526-Parameters!$J$35),Parameters!$I$34*Parameters!$J$34+Parameters!$I$35*(Parameters!$J$35-Parameters!$J$34)+Parameters!$I$36*(Parameters!$J$36-Parameters!$J$35)+Parameters!$I$37*($A526-Parameters!$J$36)))),_xlfn.IFS($A526&lt;=Parameters!$J$34,Parameters!$I$34*$A526,$A526&lt;=Parameters!$J$35,Parameters!$I$35*$A526,$A526&lt;=Parameters!$J$36,Parameters!$I$36*$A526,$A526&gt;Parameters!$J$36,Parameters!$I$37*$A526))</f>
        <v>71553.34</v>
      </c>
      <c r="AE526" s="290">
        <f t="shared" si="277"/>
        <v>137.33846449136277</v>
      </c>
      <c r="AF526" s="290" cm="1">
        <f t="array" ref="AF526">IF(Parameters!$F$55="No",IF($A526&lt;=Parameters!$J$39,Parameters!$I$39*$A526,IF($A526&lt;=Parameters!$J$40,Parameters!$I$39*Parameters!$J$39+Parameters!$I$40*($A526-Parameters!$J$39),IF($A526&lt;=Parameters!$J$41,Parameters!$I$39*Parameters!$J$39+Parameters!$I$40*(Parameters!$J$40-Parameters!$J$39)+Parameters!$I$41*($A526-Parameters!$J$40),Parameters!$I$39*Parameters!$J$39+Parameters!$I$40*(Parameters!$J$40-Parameters!$J$39)+Parameters!$I$41*(Parameters!$J$41-Parameters!$J$40)+Parameters!$I$42*($A526-Parameters!$J$41)))),_xlfn.IFS($A526&lt;=Parameters!$J$39,Parameters!$I$39*$A526,$A526&lt;=Parameters!$J$40,Parameters!$I$40*$A526,$A526&lt;=Parameters!$J$41,Parameters!$I$41*$A526,$A526&gt;Parameters!$J$41,Parameters!$I$42*$A526))</f>
        <v>76466.16</v>
      </c>
      <c r="AG526" s="290">
        <f t="shared" si="278"/>
        <v>146.7680614203455</v>
      </c>
      <c r="AI526" s="428">
        <f t="shared" si="254"/>
        <v>149.06000000000495</v>
      </c>
      <c r="AJ526" s="428">
        <f t="shared" si="255"/>
        <v>159.35999999998603</v>
      </c>
      <c r="AK526" s="428">
        <f t="shared" si="256"/>
        <v>143.54000000000815</v>
      </c>
      <c r="AL526" s="428">
        <f t="shared" si="257"/>
        <v>158.45999999999185</v>
      </c>
      <c r="AM526" s="428">
        <f t="shared" si="258"/>
        <v>149.06000000000495</v>
      </c>
      <c r="AN526" s="428">
        <f t="shared" si="259"/>
        <v>159.35999999998603</v>
      </c>
      <c r="AO526" s="428">
        <f t="shared" si="260"/>
        <v>143.54000000000815</v>
      </c>
      <c r="AP526" s="428">
        <f t="shared" si="261"/>
        <v>158.45999999999185</v>
      </c>
      <c r="AQ526" s="428">
        <f t="shared" si="262"/>
        <v>149.06000000000495</v>
      </c>
      <c r="AR526" s="428">
        <f t="shared" si="263"/>
        <v>159.35999999998603</v>
      </c>
      <c r="AS526" s="428">
        <f t="shared" si="264"/>
        <v>143.54000000000815</v>
      </c>
      <c r="AT526" s="428">
        <f t="shared" si="265"/>
        <v>158.45999999999185</v>
      </c>
      <c r="AU526" s="428">
        <f t="shared" si="266"/>
        <v>149.06000000000495</v>
      </c>
      <c r="AV526" s="428">
        <f t="shared" si="267"/>
        <v>159.35999999998603</v>
      </c>
      <c r="AW526" s="428">
        <f t="shared" si="268"/>
        <v>143.54000000000815</v>
      </c>
      <c r="AX526" s="428">
        <f t="shared" si="269"/>
        <v>158.45999999999185</v>
      </c>
    </row>
    <row r="527">
      <c r="A527" s="413">
        <v>522</v>
      </c>
      <c r="B527" s="290" cm="1">
        <f t="array" ref="B527">IF(Parameters!$C$55="No",IF($A527&lt;=Parameters!$D$23,Parameters!$C$23*$A527,IF($A527&lt;=Parameters!$D$24,Parameters!$C$23*Parameters!$D$23+Parameters!$C$24*($A527-Parameters!$D$23),IF($A527&lt;=Parameters!$D$25,Parameters!$C$23*Parameters!$D$23+Parameters!$C$24*(Parameters!$D$24-Parameters!$D$23)+Parameters!$C$25*($A527-Parameters!$D$24),Parameters!$C$23*Parameters!$D$23+Parameters!$C$24*(Parameters!$D$24-Parameters!$D$23)+Parameters!$C$25*(Parameters!$D$25-Parameters!$D$24)+Parameters!$C$26*($A527-Parameters!$D$25)))),_xlfn.IFS($A527&lt;=Parameters!$D$23,Parameters!$C$23*$A527,$A527&lt;=Parameters!$D$24,Parameters!$C$24*$A527,$A527&lt;=Parameters!$D$25,Parameters!$C$25*$A527,$A527&gt;Parameters!$D$25,Parameters!$C$26*$A527))</f>
        <v>57928.32</v>
      </c>
      <c r="C527" s="290">
        <f t="shared" si="270"/>
        <v>110.97379310344827</v>
      </c>
      <c r="D527" s="290" cm="1">
        <f t="array" ref="D527">IF(Parameters!$C$55="No",IF($A527&lt;=Parameters!$D$28,Parameters!$C$28*$A527,IF($A527&lt;=Parameters!$D$29,Parameters!$C$28*Parameters!$D$28+Parameters!$C$29*($A527-Parameters!$D$28),IF($A527&lt;=Parameters!$D$30,Parameters!$C$28*Parameters!$D$28+Parameters!$C$29*(Parameters!$D$29-Parameters!$D$28)+Parameters!$C$30*($A527-Parameters!$D$29),Parameters!$C$28*Parameters!$D$28+Parameters!$C$29*(Parameters!$D$29-Parameters!$D$28)+Parameters!$C$30*(Parameters!$D$30-Parameters!$D$29)+Parameters!$C$31*($A527-Parameters!$D$30)))),_xlfn.IFS($A527&lt;=Parameters!$D$28,Parameters!$C$28*$A527,$A527&lt;=Parameters!$D$29,Parameters!$C$29*$A527,$A527&lt;=Parameters!$D$30,Parameters!$C$30*$A527,$A527&gt;Parameters!$D$30,Parameters!$C$31*$A527))</f>
        <v>70670.420000000013</v>
      </c>
      <c r="E527" s="290">
        <f t="shared" si="270"/>
        <v>135.38394636015329</v>
      </c>
      <c r="F527" s="290" cm="1">
        <f t="array" ref="F527">IF(Parameters!$C$55="No",IF($A527&lt;=Parameters!$D$34,Parameters!$C$34*$A527,IF($A527&lt;=Parameters!$D$35,Parameters!$C$34*Parameters!$D$34+Parameters!$C$35*($A527-Parameters!$D$34),IF($A527&lt;=Parameters!$D$36,Parameters!$C$34*Parameters!$D$34+Parameters!$C$35*(Parameters!$D$35-Parameters!$D$34)+Parameters!$C$36*($A527-Parameters!$D$35),Parameters!$C$34*Parameters!$D$34+Parameters!$C$35*(Parameters!$D$35-Parameters!$D$34)+Parameters!$C$36*(Parameters!$D$36-Parameters!$D$35)+Parameters!$C$37*($A527-Parameters!$D$36)))),_xlfn.IFS($A527&lt;=Parameters!$D$34,Parameters!$C$34*$A527,$A527&lt;=Parameters!$D$35,Parameters!$C$35*$A527,$A527&lt;=Parameters!$D$36,Parameters!$C$36*$A527,$A527&gt;Parameters!$D$36,Parameters!$C$37*$A527))</f>
        <v>71696.88</v>
      </c>
      <c r="G527" s="290">
        <f t="shared" si="271"/>
        <v>137.35034482758621</v>
      </c>
      <c r="H527" s="290" cm="1">
        <f t="array" ref="H527">IF(Parameters!$C$55="No",IF($A527&lt;=Parameters!$D$39,Parameters!$C$39*$A527,IF($A527&lt;=Parameters!$D$40,Parameters!$C$39*Parameters!$D$39+Parameters!$C$40*($A527-Parameters!$D$39),IF($A527&lt;=Parameters!$D$41,Parameters!$C$39*Parameters!$D$39+Parameters!$C$40*(Parameters!$D$40-Parameters!$D$39)+Parameters!$C$41*($A527-Parameters!$D$40),Parameters!$C$39*Parameters!$D$39+Parameters!$C$40*(Parameters!$D$40-Parameters!$D$39)+Parameters!$C$41*(Parameters!$D$41-Parameters!$D$40)+Parameters!$C$42*($A527-Parameters!$D$41)))),_xlfn.IFS($A527&lt;=Parameters!$D$39,Parameters!$C$39*$A527,$A527&lt;=Parameters!$D$40,Parameters!$C$40*$A527,$A527&lt;=Parameters!$D$41,Parameters!$C$41*$A527,$A527&gt;Parameters!$D$41,Parameters!$C$42*$A527))</f>
        <v>76624.62</v>
      </c>
      <c r="I527" s="290">
        <f t="shared" si="272"/>
        <v>146.79045977011492</v>
      </c>
      <c r="J527" s="290" cm="1">
        <f t="array" ref="J527">IF(Parameters!$D$55="No",IF($A527&lt;=Parameters!$F$23,Parameters!$E$23*$A527,IF($A527&lt;=Parameters!$F$24,Parameters!$E$23*Parameters!$F$23+Parameters!$E$24*($A527-Parameters!$F$23),IF($A527&lt;=Parameters!$F$25,Parameters!$E$23*Parameters!$F$23+Parameters!$E$24*(Parameters!$F$24-Parameters!$F$23)+Parameters!$E$25*($A527-Parameters!$F$24),Parameters!$E$23*Parameters!$F$23+Parameters!$E$24*(Parameters!$F$24-Parameters!$F$23)+Parameters!$E$25*(Parameters!$F$25-Parameters!$F$24)+Parameters!$E$26*($A527-Parameters!$F$25)))),_xlfn.IFS($A527&lt;=Parameters!$F$23,Parameters!$E$23*$A527,$A527&lt;=Parameters!$F$24,Parameters!$E$24*$A527,$A527&lt;=Parameters!$F$25,Parameters!$E$25*$A527,$A527&gt;Parameters!$F$25,Parameters!$E$26*$A527))</f>
        <v>57928.32</v>
      </c>
      <c r="K527" s="290">
        <f t="shared" si="248"/>
        <v>110.97379310344827</v>
      </c>
      <c r="L527" s="290" cm="1">
        <f t="array" ref="L527">IF(Parameters!$D$55="No",IF($A527&lt;=Parameters!$F$28,Parameters!$E$28*$A527,IF($A527&lt;=Parameters!$F$29,Parameters!$E$28*Parameters!$F$28+Parameters!$E$29*($A527-Parameters!$F$28),IF($A527&lt;=Parameters!$F$30,Parameters!$E$28*Parameters!$F$28+Parameters!$E$29*(Parameters!$F$29-Parameters!$F$28)+Parameters!$E$30*($A527-Parameters!$F$29),Parameters!$E$28*Parameters!$F$28+Parameters!$E$29*(Parameters!$F$29-Parameters!$F$28)+Parameters!$E$30*(Parameters!$F$30-Parameters!$F$29)+Parameters!$E$31*($A527-Parameters!$F$30)))),_xlfn.IFS($A527&lt;=Parameters!$F$28,Parameters!$E$28*$A527,$A527&lt;=Parameters!$F$29,Parameters!$E$29*$A527,$A527&lt;=Parameters!$F$30,Parameters!$E$30*$A527,$A527&gt;Parameters!$F$30,Parameters!$E$31*$A527))</f>
        <v>70670.420000000013</v>
      </c>
      <c r="M527" s="290">
        <f t="shared" si="249"/>
        <v>135.38394636015329</v>
      </c>
      <c r="N527" s="290" cm="1">
        <f t="array" ref="N527">IF(Parameters!$D$55="No",IF($A527&lt;=Parameters!$F$34,Parameters!$E$34*$A527,IF($A527&lt;=Parameters!$F$35,Parameters!$E$34*Parameters!$F$34+Parameters!$E$35*($A527-Parameters!$F$34),IF($A527&lt;=Parameters!$F$36,Parameters!$E$34*Parameters!$F$34+Parameters!$E$35*(Parameters!$F$35-Parameters!$F$34)+Parameters!$E$36*($A527-Parameters!$F$35),Parameters!$E$34*Parameters!$F$34+Parameters!$E$35*(Parameters!$F$35-Parameters!$F$34)+Parameters!$E$36*(Parameters!$F$36-Parameters!$F$35)+Parameters!$E$37*($A527-Parameters!$F$36)))),_xlfn.IFS($A527&lt;=Parameters!$F$34,Parameters!$E$34*$A527,$A527&lt;=Parameters!$F$35,Parameters!$E$35*$A527,$A527&lt;=Parameters!$F$36,Parameters!$E$36*$A527,$A527&gt;Parameters!$F$36,Parameters!$E$37*$A527))</f>
        <v>71696.88</v>
      </c>
      <c r="O527" s="290">
        <f t="shared" si="273"/>
        <v>137.35034482758621</v>
      </c>
      <c r="P527" s="290" cm="1">
        <f t="array" ref="P527">IF(Parameters!$D$55="No",IF($A527&lt;=Parameters!$F$39,Parameters!$E$39*$A527,IF($A527&lt;=Parameters!$F$40,Parameters!$E$39*Parameters!$F$39+Parameters!$E$40*($A527-Parameters!$F$39),IF($A527&lt;=Parameters!$F$41,Parameters!$E$39*Parameters!$F$39+Parameters!$E$40*(Parameters!$F$40-Parameters!$F$39)+Parameters!$E$41*($A527-Parameters!$F$40),Parameters!$E$39*Parameters!$F$39+Parameters!$E$40*(Parameters!$F$40-Parameters!$F$39)+Parameters!$E$41*(Parameters!$F$41-Parameters!$F$40)+Parameters!$E$42*($A527-Parameters!$F$41)))),_xlfn.IFS($A527&lt;=Parameters!$F$39,Parameters!$E$39*$A527,$A527&lt;=Parameters!$F$40,Parameters!$E$40*$A527,$A527&lt;=Parameters!$F$41,Parameters!$E$41*$A527,$A527&gt;Parameters!$F$41,Parameters!$E$42*$A527))</f>
        <v>76624.62</v>
      </c>
      <c r="Q527" s="290">
        <f t="shared" si="274"/>
        <v>146.79045977011492</v>
      </c>
      <c r="R527" s="290" cm="1">
        <f t="array" ref="R527">IF(Parameters!$E$55="No",IF($A527&lt;=Parameters!$H$23,Parameters!$G$23*$A527,IF($A527&lt;=Parameters!$H$24,Parameters!$G$23*Parameters!$H$23+Parameters!$G$24*($A527-Parameters!$H$23),IF($A527&lt;=Parameters!$H$25,Parameters!$G$23*Parameters!$H$23+Parameters!$G$24*(Parameters!$H$24-Parameters!$H$23)+Parameters!$G$25*($A527-Parameters!$H$24),Parameters!$G$23*Parameters!$H$23+Parameters!$G$24*(Parameters!$H$24-Parameters!$H$23)+Parameters!$G$25*(Parameters!$H$25-Parameters!$H$24)+Parameters!$G$26*($A527-Parameters!$H$25)))),_xlfn.IFS($A527&lt;=Parameters!$H$23,Parameters!$G$23*$A527,$A527&lt;=Parameters!$H$24,Parameters!$G$24*$A527,$A527&lt;=Parameters!$H$25,Parameters!$G$25*$A527,$A527&gt;Parameters!$H$25,Parameters!$G$26*$A527))</f>
        <v>57928.32</v>
      </c>
      <c r="S527" s="290">
        <f t="shared" si="250"/>
        <v>110.97379310344827</v>
      </c>
      <c r="T527" s="290" cm="1">
        <f t="array" ref="T527">IF(Parameters!$E$55="No",IF($A527&lt;=Parameters!$H$28,Parameters!$G$28*$A527,IF($A527&lt;=Parameters!$H$29,Parameters!$G$28*Parameters!$H$28+Parameters!$G$29*($A527-Parameters!$H$28),IF($A527&lt;=Parameters!$H$30,Parameters!$G$28*Parameters!$H$28+Parameters!$G$29*(Parameters!$H$29-Parameters!$H$28)+Parameters!$G$30*($A527-Parameters!$H$29),Parameters!$G$28*Parameters!$H$28+Parameters!$G$29*(Parameters!$H$29-Parameters!$H$28)+Parameters!$G$30*(Parameters!$H$30-Parameters!$H$29)+Parameters!$G$31*($A527-Parameters!$H$30)))),_xlfn.IFS($A527&lt;=Parameters!$H$28,Parameters!$G$28*$A527,$A527&lt;=Parameters!$H$29,Parameters!$G$29*$A527,$A527&lt;=Parameters!$H$30,Parameters!$G$30*$A527,$A527&gt;Parameters!$H$30,Parameters!$G$31*$A527))</f>
        <v>70670.420000000013</v>
      </c>
      <c r="U527" s="290">
        <f t="shared" si="251"/>
        <v>135.38394636015329</v>
      </c>
      <c r="V527" s="290" cm="1">
        <f t="array" ref="V527">IF(Parameters!$E$55="No",IF($A527&lt;=Parameters!$H$34,Parameters!$G$34*$A527,IF($A527&lt;=Parameters!$H$35,Parameters!$G$34*Parameters!$H$34+Parameters!$G$35*($A527-Parameters!$H$34),IF($A527&lt;=Parameters!$H$36,Parameters!$G$34*Parameters!$H$34+Parameters!$G$35*(Parameters!$H$35-Parameters!$H$34)+Parameters!$G$36*($A527-Parameters!$H$35),Parameters!$G$34*Parameters!$H$34+Parameters!$G$35*(Parameters!$H$35-Parameters!$H$34)+Parameters!$G$36*(Parameters!$H$36-Parameters!$H$35)+Parameters!$G$37*($A527-Parameters!$H$36)))),_xlfn.IFS($A527&lt;=Parameters!$H$34,Parameters!$G$34*$A527,$A527&lt;=Parameters!$H$35,Parameters!$G$35*$A527,$A527&lt;=Parameters!$H$36,Parameters!$G$36*$A527,$A527&gt;Parameters!$H$36,Parameters!$G$37*$A527))</f>
        <v>71696.88</v>
      </c>
      <c r="W527" s="290">
        <f t="shared" si="275"/>
        <v>137.35034482758621</v>
      </c>
      <c r="X527" s="290" cm="1">
        <f t="array" ref="X527">IF(Parameters!$E$55="No",IF($A527&lt;=Parameters!$H$39,Parameters!$G$39*$A527,IF($A527&lt;=Parameters!$H$40,Parameters!$G$39*Parameters!$H$39+Parameters!$G$40*($A527-Parameters!$H$39),IF($A527&lt;=Parameters!$H$41,Parameters!$G$39*Parameters!$H$39+Parameters!$G$40*(Parameters!$H$40-Parameters!$H$39)+Parameters!$G$41*($A527-Parameters!$H$40),Parameters!$G$39*Parameters!$H$39+Parameters!$G$40*(Parameters!$H$40-Parameters!$H$39)+Parameters!$G$41*(Parameters!$H$41-Parameters!$H$40)+Parameters!$G$42*($A527-Parameters!$H$41)))),_xlfn.IFS($A527&lt;=Parameters!$H$39,Parameters!$G$39*$A527,$A527&lt;=Parameters!$H$40,Parameters!$G$40*$A527,$A527&lt;=Parameters!$H$41,Parameters!$G$41*$A527,$A527&gt;Parameters!$H$41,Parameters!$G$42*$A527))</f>
        <v>76624.62</v>
      </c>
      <c r="Y527" s="290">
        <f t="shared" si="276"/>
        <v>146.79045977011492</v>
      </c>
      <c r="Z527" s="290" cm="1">
        <f t="array" ref="Z527">IF(Parameters!$F$55="No",IF($A527&lt;=Parameters!$J$23,Parameters!$I$23*$A527,IF($A527&lt;=Parameters!$J$24,Parameters!$I$23*Parameters!$J$23+Parameters!$I$24*($A527-Parameters!$J$23),IF($A527&lt;=Parameters!$J$25,Parameters!$I$23*Parameters!$J$23+Parameters!$I$24*(Parameters!$J$24-Parameters!$J$23)+Parameters!$I$25*($A527-Parameters!$J$24),Parameters!$I$23*Parameters!$J$23+Parameters!$I$24*(Parameters!$J$24-Parameters!$J$23)+Parameters!$I$25*(Parameters!$J$25-Parameters!$J$24)+Parameters!$I$26*($A527-Parameters!$J$25)))),_xlfn.IFS($A527&lt;=Parameters!$J$23,Parameters!$I$23*$A527,$A527&lt;=Parameters!$J$24,Parameters!$I$24*$A527,$A527&lt;=Parameters!$J$25,Parameters!$I$25*$A527,$A527&gt;Parameters!$J$25,Parameters!$I$26*$A527))</f>
        <v>57928.32</v>
      </c>
      <c r="AA527" s="290">
        <f t="shared" si="252"/>
        <v>110.97379310344827</v>
      </c>
      <c r="AB527" s="290" cm="1">
        <f t="array" ref="AB527">IF(Parameters!$F$55="No",IF($A527&lt;=Parameters!$J$28,Parameters!$I$28*$A527,IF($A527&lt;=Parameters!$J$29,Parameters!$I$28*Parameters!$J$28+Parameters!$I$29*($A527-Parameters!$J$28),IF($A527&lt;=Parameters!$J$30,Parameters!$I$28*Parameters!$J$28+Parameters!$I$29*(Parameters!$J$29-Parameters!$J$28)+Parameters!$I$30*($A527-Parameters!$J$29),Parameters!$I$28*Parameters!$J$28+Parameters!$I$29*(Parameters!$J$29-Parameters!$J$28)+Parameters!$I$30*(Parameters!$J$30-Parameters!$J$29)+Parameters!$I$31*($A527-Parameters!$J$30)))),_xlfn.IFS($A527&lt;=Parameters!$J$28,Parameters!$I$28*$A527,$A527&lt;=Parameters!$J$29,Parameters!$I$29*$A527,$A527&lt;=Parameters!$J$30,Parameters!$I$30*$A527,$A527&gt;Parameters!$J$30,Parameters!$I$31*$A527))</f>
        <v>70670.420000000013</v>
      </c>
      <c r="AC527" s="290">
        <f t="shared" si="253"/>
        <v>135.38394636015329</v>
      </c>
      <c r="AD527" s="290" cm="1">
        <f t="array" ref="AD527">IF(Parameters!$F$55="No",IF($A527&lt;=Parameters!$J$34,Parameters!$I$34*$A527,IF($A527&lt;=Parameters!$J$35,Parameters!$I$34*Parameters!$J$34+Parameters!$I$35*($A527-Parameters!$J$34),IF($A527&lt;=Parameters!$J$36,Parameters!$I$34*Parameters!$J$34+Parameters!$I$35*(Parameters!$J$35-Parameters!$J$34)+Parameters!$I$36*($A527-Parameters!$J$35),Parameters!$I$34*Parameters!$J$34+Parameters!$I$35*(Parameters!$J$35-Parameters!$J$34)+Parameters!$I$36*(Parameters!$J$36-Parameters!$J$35)+Parameters!$I$37*($A527-Parameters!$J$36)))),_xlfn.IFS($A527&lt;=Parameters!$J$34,Parameters!$I$34*$A527,$A527&lt;=Parameters!$J$35,Parameters!$I$35*$A527,$A527&lt;=Parameters!$J$36,Parameters!$I$36*$A527,$A527&gt;Parameters!$J$36,Parameters!$I$37*$A527))</f>
        <v>71696.88</v>
      </c>
      <c r="AE527" s="290">
        <f t="shared" si="277"/>
        <v>137.35034482758621</v>
      </c>
      <c r="AF527" s="290" cm="1">
        <f t="array" ref="AF527">IF(Parameters!$F$55="No",IF($A527&lt;=Parameters!$J$39,Parameters!$I$39*$A527,IF($A527&lt;=Parameters!$J$40,Parameters!$I$39*Parameters!$J$39+Parameters!$I$40*($A527-Parameters!$J$39),IF($A527&lt;=Parameters!$J$41,Parameters!$I$39*Parameters!$J$39+Parameters!$I$40*(Parameters!$J$40-Parameters!$J$39)+Parameters!$I$41*($A527-Parameters!$J$40),Parameters!$I$39*Parameters!$J$39+Parameters!$I$40*(Parameters!$J$40-Parameters!$J$39)+Parameters!$I$41*(Parameters!$J$41-Parameters!$J$40)+Parameters!$I$42*($A527-Parameters!$J$41)))),_xlfn.IFS($A527&lt;=Parameters!$J$39,Parameters!$I$39*$A527,$A527&lt;=Parameters!$J$40,Parameters!$I$40*$A527,$A527&lt;=Parameters!$J$41,Parameters!$I$41*$A527,$A527&gt;Parameters!$J$41,Parameters!$I$42*$A527))</f>
        <v>76624.62</v>
      </c>
      <c r="AG527" s="290">
        <f t="shared" si="278"/>
        <v>146.79045977011492</v>
      </c>
      <c r="AI527" s="428">
        <f t="shared" si="254"/>
        <v>149.05999999999767</v>
      </c>
      <c r="AJ527" s="428">
        <f t="shared" si="255"/>
        <v>159.36000000001513</v>
      </c>
      <c r="AK527" s="428">
        <f t="shared" si="256"/>
        <v>143.54000000000815</v>
      </c>
      <c r="AL527" s="428">
        <f t="shared" si="257"/>
        <v>158.45999999999185</v>
      </c>
      <c r="AM527" s="428">
        <f t="shared" si="258"/>
        <v>149.05999999999767</v>
      </c>
      <c r="AN527" s="428">
        <f t="shared" si="259"/>
        <v>159.36000000001513</v>
      </c>
      <c r="AO527" s="428">
        <f t="shared" si="260"/>
        <v>143.54000000000815</v>
      </c>
      <c r="AP527" s="428">
        <f t="shared" si="261"/>
        <v>158.45999999999185</v>
      </c>
      <c r="AQ527" s="428">
        <f t="shared" si="262"/>
        <v>149.05999999999767</v>
      </c>
      <c r="AR527" s="428">
        <f t="shared" si="263"/>
        <v>159.36000000001513</v>
      </c>
      <c r="AS527" s="428">
        <f t="shared" si="264"/>
        <v>143.54000000000815</v>
      </c>
      <c r="AT527" s="428">
        <f t="shared" si="265"/>
        <v>158.45999999999185</v>
      </c>
      <c r="AU527" s="428">
        <f t="shared" si="266"/>
        <v>149.05999999999767</v>
      </c>
      <c r="AV527" s="428">
        <f t="shared" si="267"/>
        <v>159.36000000001513</v>
      </c>
      <c r="AW527" s="428">
        <f t="shared" si="268"/>
        <v>143.54000000000815</v>
      </c>
      <c r="AX527" s="428">
        <f t="shared" si="269"/>
        <v>158.45999999999185</v>
      </c>
    </row>
    <row r="528">
      <c r="A528" s="413">
        <v>523</v>
      </c>
      <c r="B528" s="290" cm="1">
        <f t="array" ref="B528">IF(Parameters!$C$55="No",IF($A528&lt;=Parameters!$D$23,Parameters!$C$23*$A528,IF($A528&lt;=Parameters!$D$24,Parameters!$C$23*Parameters!$D$23+Parameters!$C$24*($A528-Parameters!$D$23),IF($A528&lt;=Parameters!$D$25,Parameters!$C$23*Parameters!$D$23+Parameters!$C$24*(Parameters!$D$24-Parameters!$D$23)+Parameters!$C$25*($A528-Parameters!$D$24),Parameters!$C$23*Parameters!$D$23+Parameters!$C$24*(Parameters!$D$24-Parameters!$D$23)+Parameters!$C$25*(Parameters!$D$25-Parameters!$D$24)+Parameters!$C$26*($A528-Parameters!$D$25)))),_xlfn.IFS($A528&lt;=Parameters!$D$23,Parameters!$C$23*$A528,$A528&lt;=Parameters!$D$24,Parameters!$C$24*$A528,$A528&lt;=Parameters!$D$25,Parameters!$C$25*$A528,$A528&gt;Parameters!$D$25,Parameters!$C$26*$A528))</f>
        <v>58077.38</v>
      </c>
      <c r="C528" s="290">
        <f t="shared" si="270"/>
        <v>111.04661567877629</v>
      </c>
      <c r="D528" s="290" cm="1">
        <f t="array" ref="D528">IF(Parameters!$C$55="No",IF($A528&lt;=Parameters!$D$28,Parameters!$C$28*$A528,IF($A528&lt;=Parameters!$D$29,Parameters!$C$28*Parameters!$D$28+Parameters!$C$29*($A528-Parameters!$D$28),IF($A528&lt;=Parameters!$D$30,Parameters!$C$28*Parameters!$D$28+Parameters!$C$29*(Parameters!$D$29-Parameters!$D$28)+Parameters!$C$30*($A528-Parameters!$D$29),Parameters!$C$28*Parameters!$D$28+Parameters!$C$29*(Parameters!$D$29-Parameters!$D$28)+Parameters!$C$30*(Parameters!$D$30-Parameters!$D$29)+Parameters!$C$31*($A528-Parameters!$D$30)))),_xlfn.IFS($A528&lt;=Parameters!$D$28,Parameters!$C$28*$A528,$A528&lt;=Parameters!$D$29,Parameters!$C$29*$A528,$A528&lt;=Parameters!$D$30,Parameters!$C$30*$A528,$A528&gt;Parameters!$D$30,Parameters!$C$31*$A528))</f>
        <v>70829.78</v>
      </c>
      <c r="E528" s="290">
        <f t="shared" si="270"/>
        <v>135.42978967495219</v>
      </c>
      <c r="F528" s="290" cm="1">
        <f t="array" ref="F528">IF(Parameters!$C$55="No",IF($A528&lt;=Parameters!$D$34,Parameters!$C$34*$A528,IF($A528&lt;=Parameters!$D$35,Parameters!$C$34*Parameters!$D$34+Parameters!$C$35*($A528-Parameters!$D$34),IF($A528&lt;=Parameters!$D$36,Parameters!$C$34*Parameters!$D$34+Parameters!$C$35*(Parameters!$D$35-Parameters!$D$34)+Parameters!$C$36*($A528-Parameters!$D$35),Parameters!$C$34*Parameters!$D$34+Parameters!$C$35*(Parameters!$D$35-Parameters!$D$34)+Parameters!$C$36*(Parameters!$D$36-Parameters!$D$35)+Parameters!$C$37*($A528-Parameters!$D$36)))),_xlfn.IFS($A528&lt;=Parameters!$D$34,Parameters!$C$34*$A528,$A528&lt;=Parameters!$D$35,Parameters!$C$35*$A528,$A528&lt;=Parameters!$D$36,Parameters!$C$36*$A528,$A528&gt;Parameters!$D$36,Parameters!$C$37*$A528))</f>
        <v>71840.42</v>
      </c>
      <c r="G528" s="290">
        <f t="shared" si="271"/>
        <v>137.36217973231356</v>
      </c>
      <c r="H528" s="290" cm="1">
        <f t="array" ref="H528">IF(Parameters!$C$55="No",IF($A528&lt;=Parameters!$D$39,Parameters!$C$39*$A528,IF($A528&lt;=Parameters!$D$40,Parameters!$C$39*Parameters!$D$39+Parameters!$C$40*($A528-Parameters!$D$39),IF($A528&lt;=Parameters!$D$41,Parameters!$C$39*Parameters!$D$39+Parameters!$C$40*(Parameters!$D$40-Parameters!$D$39)+Parameters!$C$41*($A528-Parameters!$D$40),Parameters!$C$39*Parameters!$D$39+Parameters!$C$40*(Parameters!$D$40-Parameters!$D$39)+Parameters!$C$41*(Parameters!$D$41-Parameters!$D$40)+Parameters!$C$42*($A528-Parameters!$D$41)))),_xlfn.IFS($A528&lt;=Parameters!$D$39,Parameters!$C$39*$A528,$A528&lt;=Parameters!$D$40,Parameters!$C$40*$A528,$A528&lt;=Parameters!$D$41,Parameters!$C$41*$A528,$A528&gt;Parameters!$D$41,Parameters!$C$42*$A528))</f>
        <v>76783.08</v>
      </c>
      <c r="I528" s="290">
        <f t="shared" si="272"/>
        <v>146.8127724665392</v>
      </c>
      <c r="J528" s="290" cm="1">
        <f t="array" ref="J528">IF(Parameters!$D$55="No",IF($A528&lt;=Parameters!$F$23,Parameters!$E$23*$A528,IF($A528&lt;=Parameters!$F$24,Parameters!$E$23*Parameters!$F$23+Parameters!$E$24*($A528-Parameters!$F$23),IF($A528&lt;=Parameters!$F$25,Parameters!$E$23*Parameters!$F$23+Parameters!$E$24*(Parameters!$F$24-Parameters!$F$23)+Parameters!$E$25*($A528-Parameters!$F$24),Parameters!$E$23*Parameters!$F$23+Parameters!$E$24*(Parameters!$F$24-Parameters!$F$23)+Parameters!$E$25*(Parameters!$F$25-Parameters!$F$24)+Parameters!$E$26*($A528-Parameters!$F$25)))),_xlfn.IFS($A528&lt;=Parameters!$F$23,Parameters!$E$23*$A528,$A528&lt;=Parameters!$F$24,Parameters!$E$24*$A528,$A528&lt;=Parameters!$F$25,Parameters!$E$25*$A528,$A528&gt;Parameters!$F$25,Parameters!$E$26*$A528))</f>
        <v>58077.38</v>
      </c>
      <c r="K528" s="290">
        <f t="shared" si="248"/>
        <v>111.04661567877629</v>
      </c>
      <c r="L528" s="290" cm="1">
        <f t="array" ref="L528">IF(Parameters!$D$55="No",IF($A528&lt;=Parameters!$F$28,Parameters!$E$28*$A528,IF($A528&lt;=Parameters!$F$29,Parameters!$E$28*Parameters!$F$28+Parameters!$E$29*($A528-Parameters!$F$28),IF($A528&lt;=Parameters!$F$30,Parameters!$E$28*Parameters!$F$28+Parameters!$E$29*(Parameters!$F$29-Parameters!$F$28)+Parameters!$E$30*($A528-Parameters!$F$29),Parameters!$E$28*Parameters!$F$28+Parameters!$E$29*(Parameters!$F$29-Parameters!$F$28)+Parameters!$E$30*(Parameters!$F$30-Parameters!$F$29)+Parameters!$E$31*($A528-Parameters!$F$30)))),_xlfn.IFS($A528&lt;=Parameters!$F$28,Parameters!$E$28*$A528,$A528&lt;=Parameters!$F$29,Parameters!$E$29*$A528,$A528&lt;=Parameters!$F$30,Parameters!$E$30*$A528,$A528&gt;Parameters!$F$30,Parameters!$E$31*$A528))</f>
        <v>70829.78</v>
      </c>
      <c r="M528" s="290">
        <f t="shared" si="249"/>
        <v>135.42978967495219</v>
      </c>
      <c r="N528" s="290" cm="1">
        <f t="array" ref="N528">IF(Parameters!$D$55="No",IF($A528&lt;=Parameters!$F$34,Parameters!$E$34*$A528,IF($A528&lt;=Parameters!$F$35,Parameters!$E$34*Parameters!$F$34+Parameters!$E$35*($A528-Parameters!$F$34),IF($A528&lt;=Parameters!$F$36,Parameters!$E$34*Parameters!$F$34+Parameters!$E$35*(Parameters!$F$35-Parameters!$F$34)+Parameters!$E$36*($A528-Parameters!$F$35),Parameters!$E$34*Parameters!$F$34+Parameters!$E$35*(Parameters!$F$35-Parameters!$F$34)+Parameters!$E$36*(Parameters!$F$36-Parameters!$F$35)+Parameters!$E$37*($A528-Parameters!$F$36)))),_xlfn.IFS($A528&lt;=Parameters!$F$34,Parameters!$E$34*$A528,$A528&lt;=Parameters!$F$35,Parameters!$E$35*$A528,$A528&lt;=Parameters!$F$36,Parameters!$E$36*$A528,$A528&gt;Parameters!$F$36,Parameters!$E$37*$A528))</f>
        <v>71840.42</v>
      </c>
      <c r="O528" s="290">
        <f t="shared" si="273"/>
        <v>137.36217973231356</v>
      </c>
      <c r="P528" s="290" cm="1">
        <f t="array" ref="P528">IF(Parameters!$D$55="No",IF($A528&lt;=Parameters!$F$39,Parameters!$E$39*$A528,IF($A528&lt;=Parameters!$F$40,Parameters!$E$39*Parameters!$F$39+Parameters!$E$40*($A528-Parameters!$F$39),IF($A528&lt;=Parameters!$F$41,Parameters!$E$39*Parameters!$F$39+Parameters!$E$40*(Parameters!$F$40-Parameters!$F$39)+Parameters!$E$41*($A528-Parameters!$F$40),Parameters!$E$39*Parameters!$F$39+Parameters!$E$40*(Parameters!$F$40-Parameters!$F$39)+Parameters!$E$41*(Parameters!$F$41-Parameters!$F$40)+Parameters!$E$42*($A528-Parameters!$F$41)))),_xlfn.IFS($A528&lt;=Parameters!$F$39,Parameters!$E$39*$A528,$A528&lt;=Parameters!$F$40,Parameters!$E$40*$A528,$A528&lt;=Parameters!$F$41,Parameters!$E$41*$A528,$A528&gt;Parameters!$F$41,Parameters!$E$42*$A528))</f>
        <v>76783.08</v>
      </c>
      <c r="Q528" s="290">
        <f t="shared" si="274"/>
        <v>146.8127724665392</v>
      </c>
      <c r="R528" s="290" cm="1">
        <f t="array" ref="R528">IF(Parameters!$E$55="No",IF($A528&lt;=Parameters!$H$23,Parameters!$G$23*$A528,IF($A528&lt;=Parameters!$H$24,Parameters!$G$23*Parameters!$H$23+Parameters!$G$24*($A528-Parameters!$H$23),IF($A528&lt;=Parameters!$H$25,Parameters!$G$23*Parameters!$H$23+Parameters!$G$24*(Parameters!$H$24-Parameters!$H$23)+Parameters!$G$25*($A528-Parameters!$H$24),Parameters!$G$23*Parameters!$H$23+Parameters!$G$24*(Parameters!$H$24-Parameters!$H$23)+Parameters!$G$25*(Parameters!$H$25-Parameters!$H$24)+Parameters!$G$26*($A528-Parameters!$H$25)))),_xlfn.IFS($A528&lt;=Parameters!$H$23,Parameters!$G$23*$A528,$A528&lt;=Parameters!$H$24,Parameters!$G$24*$A528,$A528&lt;=Parameters!$H$25,Parameters!$G$25*$A528,$A528&gt;Parameters!$H$25,Parameters!$G$26*$A528))</f>
        <v>58077.38</v>
      </c>
      <c r="S528" s="290">
        <f t="shared" si="250"/>
        <v>111.04661567877629</v>
      </c>
      <c r="T528" s="290" cm="1">
        <f t="array" ref="T528">IF(Parameters!$E$55="No",IF($A528&lt;=Parameters!$H$28,Parameters!$G$28*$A528,IF($A528&lt;=Parameters!$H$29,Parameters!$G$28*Parameters!$H$28+Parameters!$G$29*($A528-Parameters!$H$28),IF($A528&lt;=Parameters!$H$30,Parameters!$G$28*Parameters!$H$28+Parameters!$G$29*(Parameters!$H$29-Parameters!$H$28)+Parameters!$G$30*($A528-Parameters!$H$29),Parameters!$G$28*Parameters!$H$28+Parameters!$G$29*(Parameters!$H$29-Parameters!$H$28)+Parameters!$G$30*(Parameters!$H$30-Parameters!$H$29)+Parameters!$G$31*($A528-Parameters!$H$30)))),_xlfn.IFS($A528&lt;=Parameters!$H$28,Parameters!$G$28*$A528,$A528&lt;=Parameters!$H$29,Parameters!$G$29*$A528,$A528&lt;=Parameters!$H$30,Parameters!$G$30*$A528,$A528&gt;Parameters!$H$30,Parameters!$G$31*$A528))</f>
        <v>70829.78</v>
      </c>
      <c r="U528" s="290">
        <f t="shared" si="251"/>
        <v>135.42978967495219</v>
      </c>
      <c r="V528" s="290" cm="1">
        <f t="array" ref="V528">IF(Parameters!$E$55="No",IF($A528&lt;=Parameters!$H$34,Parameters!$G$34*$A528,IF($A528&lt;=Parameters!$H$35,Parameters!$G$34*Parameters!$H$34+Parameters!$G$35*($A528-Parameters!$H$34),IF($A528&lt;=Parameters!$H$36,Parameters!$G$34*Parameters!$H$34+Parameters!$G$35*(Parameters!$H$35-Parameters!$H$34)+Parameters!$G$36*($A528-Parameters!$H$35),Parameters!$G$34*Parameters!$H$34+Parameters!$G$35*(Parameters!$H$35-Parameters!$H$34)+Parameters!$G$36*(Parameters!$H$36-Parameters!$H$35)+Parameters!$G$37*($A528-Parameters!$H$36)))),_xlfn.IFS($A528&lt;=Parameters!$H$34,Parameters!$G$34*$A528,$A528&lt;=Parameters!$H$35,Parameters!$G$35*$A528,$A528&lt;=Parameters!$H$36,Parameters!$G$36*$A528,$A528&gt;Parameters!$H$36,Parameters!$G$37*$A528))</f>
        <v>71840.42</v>
      </c>
      <c r="W528" s="290">
        <f t="shared" si="275"/>
        <v>137.36217973231356</v>
      </c>
      <c r="X528" s="290" cm="1">
        <f t="array" ref="X528">IF(Parameters!$E$55="No",IF($A528&lt;=Parameters!$H$39,Parameters!$G$39*$A528,IF($A528&lt;=Parameters!$H$40,Parameters!$G$39*Parameters!$H$39+Parameters!$G$40*($A528-Parameters!$H$39),IF($A528&lt;=Parameters!$H$41,Parameters!$G$39*Parameters!$H$39+Parameters!$G$40*(Parameters!$H$40-Parameters!$H$39)+Parameters!$G$41*($A528-Parameters!$H$40),Parameters!$G$39*Parameters!$H$39+Parameters!$G$40*(Parameters!$H$40-Parameters!$H$39)+Parameters!$G$41*(Parameters!$H$41-Parameters!$H$40)+Parameters!$G$42*($A528-Parameters!$H$41)))),_xlfn.IFS($A528&lt;=Parameters!$H$39,Parameters!$G$39*$A528,$A528&lt;=Parameters!$H$40,Parameters!$G$40*$A528,$A528&lt;=Parameters!$H$41,Parameters!$G$41*$A528,$A528&gt;Parameters!$H$41,Parameters!$G$42*$A528))</f>
        <v>76783.08</v>
      </c>
      <c r="Y528" s="290">
        <f t="shared" si="276"/>
        <v>146.8127724665392</v>
      </c>
      <c r="Z528" s="290" cm="1">
        <f t="array" ref="Z528">IF(Parameters!$F$55="No",IF($A528&lt;=Parameters!$J$23,Parameters!$I$23*$A528,IF($A528&lt;=Parameters!$J$24,Parameters!$I$23*Parameters!$J$23+Parameters!$I$24*($A528-Parameters!$J$23),IF($A528&lt;=Parameters!$J$25,Parameters!$I$23*Parameters!$J$23+Parameters!$I$24*(Parameters!$J$24-Parameters!$J$23)+Parameters!$I$25*($A528-Parameters!$J$24),Parameters!$I$23*Parameters!$J$23+Parameters!$I$24*(Parameters!$J$24-Parameters!$J$23)+Parameters!$I$25*(Parameters!$J$25-Parameters!$J$24)+Parameters!$I$26*($A528-Parameters!$J$25)))),_xlfn.IFS($A528&lt;=Parameters!$J$23,Parameters!$I$23*$A528,$A528&lt;=Parameters!$J$24,Parameters!$I$24*$A528,$A528&lt;=Parameters!$J$25,Parameters!$I$25*$A528,$A528&gt;Parameters!$J$25,Parameters!$I$26*$A528))</f>
        <v>58077.38</v>
      </c>
      <c r="AA528" s="290">
        <f t="shared" si="252"/>
        <v>111.04661567877629</v>
      </c>
      <c r="AB528" s="290" cm="1">
        <f t="array" ref="AB528">IF(Parameters!$F$55="No",IF($A528&lt;=Parameters!$J$28,Parameters!$I$28*$A528,IF($A528&lt;=Parameters!$J$29,Parameters!$I$28*Parameters!$J$28+Parameters!$I$29*($A528-Parameters!$J$28),IF($A528&lt;=Parameters!$J$30,Parameters!$I$28*Parameters!$J$28+Parameters!$I$29*(Parameters!$J$29-Parameters!$J$28)+Parameters!$I$30*($A528-Parameters!$J$29),Parameters!$I$28*Parameters!$J$28+Parameters!$I$29*(Parameters!$J$29-Parameters!$J$28)+Parameters!$I$30*(Parameters!$J$30-Parameters!$J$29)+Parameters!$I$31*($A528-Parameters!$J$30)))),_xlfn.IFS($A528&lt;=Parameters!$J$28,Parameters!$I$28*$A528,$A528&lt;=Parameters!$J$29,Parameters!$I$29*$A528,$A528&lt;=Parameters!$J$30,Parameters!$I$30*$A528,$A528&gt;Parameters!$J$30,Parameters!$I$31*$A528))</f>
        <v>70829.78</v>
      </c>
      <c r="AC528" s="290">
        <f t="shared" si="253"/>
        <v>135.42978967495219</v>
      </c>
      <c r="AD528" s="290" cm="1">
        <f t="array" ref="AD528">IF(Parameters!$F$55="No",IF($A528&lt;=Parameters!$J$34,Parameters!$I$34*$A528,IF($A528&lt;=Parameters!$J$35,Parameters!$I$34*Parameters!$J$34+Parameters!$I$35*($A528-Parameters!$J$34),IF($A528&lt;=Parameters!$J$36,Parameters!$I$34*Parameters!$J$34+Parameters!$I$35*(Parameters!$J$35-Parameters!$J$34)+Parameters!$I$36*($A528-Parameters!$J$35),Parameters!$I$34*Parameters!$J$34+Parameters!$I$35*(Parameters!$J$35-Parameters!$J$34)+Parameters!$I$36*(Parameters!$J$36-Parameters!$J$35)+Parameters!$I$37*($A528-Parameters!$J$36)))),_xlfn.IFS($A528&lt;=Parameters!$J$34,Parameters!$I$34*$A528,$A528&lt;=Parameters!$J$35,Parameters!$I$35*$A528,$A528&lt;=Parameters!$J$36,Parameters!$I$36*$A528,$A528&gt;Parameters!$J$36,Parameters!$I$37*$A528))</f>
        <v>71840.42</v>
      </c>
      <c r="AE528" s="290">
        <f t="shared" si="277"/>
        <v>137.36217973231356</v>
      </c>
      <c r="AF528" s="290" cm="1">
        <f t="array" ref="AF528">IF(Parameters!$F$55="No",IF($A528&lt;=Parameters!$J$39,Parameters!$I$39*$A528,IF($A528&lt;=Parameters!$J$40,Parameters!$I$39*Parameters!$J$39+Parameters!$I$40*($A528-Parameters!$J$39),IF($A528&lt;=Parameters!$J$41,Parameters!$I$39*Parameters!$J$39+Parameters!$I$40*(Parameters!$J$40-Parameters!$J$39)+Parameters!$I$41*($A528-Parameters!$J$40),Parameters!$I$39*Parameters!$J$39+Parameters!$I$40*(Parameters!$J$40-Parameters!$J$39)+Parameters!$I$41*(Parameters!$J$41-Parameters!$J$40)+Parameters!$I$42*($A528-Parameters!$J$41)))),_xlfn.IFS($A528&lt;=Parameters!$J$39,Parameters!$I$39*$A528,$A528&lt;=Parameters!$J$40,Parameters!$I$40*$A528,$A528&lt;=Parameters!$J$41,Parameters!$I$41*$A528,$A528&gt;Parameters!$J$41,Parameters!$I$42*$A528))</f>
        <v>76783.08</v>
      </c>
      <c r="AG528" s="290">
        <f t="shared" si="278"/>
        <v>146.8127724665392</v>
      </c>
      <c r="AI528" s="428">
        <f t="shared" si="254"/>
        <v>149.05999999999767</v>
      </c>
      <c r="AJ528" s="428">
        <f t="shared" si="255"/>
        <v>159.35999999998603</v>
      </c>
      <c r="AK528" s="428">
        <f t="shared" si="256"/>
        <v>143.5399999999936</v>
      </c>
      <c r="AL528" s="428">
        <f t="shared" si="257"/>
        <v>158.4600000000064</v>
      </c>
      <c r="AM528" s="428">
        <f t="shared" si="258"/>
        <v>149.05999999999767</v>
      </c>
      <c r="AN528" s="428">
        <f t="shared" si="259"/>
        <v>159.35999999998603</v>
      </c>
      <c r="AO528" s="428">
        <f t="shared" si="260"/>
        <v>143.5399999999936</v>
      </c>
      <c r="AP528" s="428">
        <f t="shared" si="261"/>
        <v>158.4600000000064</v>
      </c>
      <c r="AQ528" s="428">
        <f t="shared" si="262"/>
        <v>149.05999999999767</v>
      </c>
      <c r="AR528" s="428">
        <f t="shared" si="263"/>
        <v>159.35999999998603</v>
      </c>
      <c r="AS528" s="428">
        <f t="shared" si="264"/>
        <v>143.5399999999936</v>
      </c>
      <c r="AT528" s="428">
        <f t="shared" si="265"/>
        <v>158.4600000000064</v>
      </c>
      <c r="AU528" s="428">
        <f t="shared" si="266"/>
        <v>149.05999999999767</v>
      </c>
      <c r="AV528" s="428">
        <f t="shared" si="267"/>
        <v>159.35999999998603</v>
      </c>
      <c r="AW528" s="428">
        <f t="shared" si="268"/>
        <v>143.5399999999936</v>
      </c>
      <c r="AX528" s="428">
        <f t="shared" si="269"/>
        <v>158.4600000000064</v>
      </c>
    </row>
    <row r="529">
      <c r="A529" s="413">
        <v>524</v>
      </c>
      <c r="B529" s="290" cm="1">
        <f t="array" ref="B529">IF(Parameters!$C$55="No",IF($A529&lt;=Parameters!$D$23,Parameters!$C$23*$A529,IF($A529&lt;=Parameters!$D$24,Parameters!$C$23*Parameters!$D$23+Parameters!$C$24*($A529-Parameters!$D$23),IF($A529&lt;=Parameters!$D$25,Parameters!$C$23*Parameters!$D$23+Parameters!$C$24*(Parameters!$D$24-Parameters!$D$23)+Parameters!$C$25*($A529-Parameters!$D$24),Parameters!$C$23*Parameters!$D$23+Parameters!$C$24*(Parameters!$D$24-Parameters!$D$23)+Parameters!$C$25*(Parameters!$D$25-Parameters!$D$24)+Parameters!$C$26*($A529-Parameters!$D$25)))),_xlfn.IFS($A529&lt;=Parameters!$D$23,Parameters!$C$23*$A529,$A529&lt;=Parameters!$D$24,Parameters!$C$24*$A529,$A529&lt;=Parameters!$D$25,Parameters!$C$25*$A529,$A529&gt;Parameters!$D$25,Parameters!$C$26*$A529))</f>
        <v>58226.44</v>
      </c>
      <c r="C529" s="290">
        <f t="shared" si="270"/>
        <v>111.11916030534351</v>
      </c>
      <c r="D529" s="290" cm="1">
        <f t="array" ref="D529">IF(Parameters!$C$55="No",IF($A529&lt;=Parameters!$D$28,Parameters!$C$28*$A529,IF($A529&lt;=Parameters!$D$29,Parameters!$C$28*Parameters!$D$28+Parameters!$C$29*($A529-Parameters!$D$28),IF($A529&lt;=Parameters!$D$30,Parameters!$C$28*Parameters!$D$28+Parameters!$C$29*(Parameters!$D$29-Parameters!$D$28)+Parameters!$C$30*($A529-Parameters!$D$29),Parameters!$C$28*Parameters!$D$28+Parameters!$C$29*(Parameters!$D$29-Parameters!$D$28)+Parameters!$C$30*(Parameters!$D$30-Parameters!$D$29)+Parameters!$C$31*($A529-Parameters!$D$30)))),_xlfn.IFS($A529&lt;=Parameters!$D$28,Parameters!$C$28*$A529,$A529&lt;=Parameters!$D$29,Parameters!$C$29*$A529,$A529&lt;=Parameters!$D$30,Parameters!$C$30*$A529,$A529&gt;Parameters!$D$30,Parameters!$C$31*$A529))</f>
        <v>70989.140000000014</v>
      </c>
      <c r="E529" s="290">
        <f t="shared" si="270"/>
        <v>135.47545801526721</v>
      </c>
      <c r="F529" s="290" cm="1">
        <f t="array" ref="F529">IF(Parameters!$C$55="No",IF($A529&lt;=Parameters!$D$34,Parameters!$C$34*$A529,IF($A529&lt;=Parameters!$D$35,Parameters!$C$34*Parameters!$D$34+Parameters!$C$35*($A529-Parameters!$D$34),IF($A529&lt;=Parameters!$D$36,Parameters!$C$34*Parameters!$D$34+Parameters!$C$35*(Parameters!$D$35-Parameters!$D$34)+Parameters!$C$36*($A529-Parameters!$D$35),Parameters!$C$34*Parameters!$D$34+Parameters!$C$35*(Parameters!$D$35-Parameters!$D$34)+Parameters!$C$36*(Parameters!$D$36-Parameters!$D$35)+Parameters!$C$37*($A529-Parameters!$D$36)))),_xlfn.IFS($A529&lt;=Parameters!$D$34,Parameters!$C$34*$A529,$A529&lt;=Parameters!$D$35,Parameters!$C$35*$A529,$A529&lt;=Parameters!$D$36,Parameters!$C$36*$A529,$A529&gt;Parameters!$D$36,Parameters!$C$37*$A529))</f>
        <v>71983.959999999992</v>
      </c>
      <c r="G529" s="290">
        <f t="shared" si="271"/>
        <v>137.37396946564883</v>
      </c>
      <c r="H529" s="290" cm="1">
        <f t="array" ref="H529">IF(Parameters!$C$55="No",IF($A529&lt;=Parameters!$D$39,Parameters!$C$39*$A529,IF($A529&lt;=Parameters!$D$40,Parameters!$C$39*Parameters!$D$39+Parameters!$C$40*($A529-Parameters!$D$39),IF($A529&lt;=Parameters!$D$41,Parameters!$C$39*Parameters!$D$39+Parameters!$C$40*(Parameters!$D$40-Parameters!$D$39)+Parameters!$C$41*($A529-Parameters!$D$40),Parameters!$C$39*Parameters!$D$39+Parameters!$C$40*(Parameters!$D$40-Parameters!$D$39)+Parameters!$C$41*(Parameters!$D$41-Parameters!$D$40)+Parameters!$C$42*($A529-Parameters!$D$41)))),_xlfn.IFS($A529&lt;=Parameters!$D$39,Parameters!$C$39*$A529,$A529&lt;=Parameters!$D$40,Parameters!$C$40*$A529,$A529&lt;=Parameters!$D$41,Parameters!$C$41*$A529,$A529&gt;Parameters!$D$41,Parameters!$C$42*$A529))</f>
        <v>76941.540000000008</v>
      </c>
      <c r="I529" s="290">
        <f t="shared" si="272"/>
        <v>146.83500000000001</v>
      </c>
      <c r="J529" s="290" cm="1">
        <f t="array" ref="J529">IF(Parameters!$D$55="No",IF($A529&lt;=Parameters!$F$23,Parameters!$E$23*$A529,IF($A529&lt;=Parameters!$F$24,Parameters!$E$23*Parameters!$F$23+Parameters!$E$24*($A529-Parameters!$F$23),IF($A529&lt;=Parameters!$F$25,Parameters!$E$23*Parameters!$F$23+Parameters!$E$24*(Parameters!$F$24-Parameters!$F$23)+Parameters!$E$25*($A529-Parameters!$F$24),Parameters!$E$23*Parameters!$F$23+Parameters!$E$24*(Parameters!$F$24-Parameters!$F$23)+Parameters!$E$25*(Parameters!$F$25-Parameters!$F$24)+Parameters!$E$26*($A529-Parameters!$F$25)))),_xlfn.IFS($A529&lt;=Parameters!$F$23,Parameters!$E$23*$A529,$A529&lt;=Parameters!$F$24,Parameters!$E$24*$A529,$A529&lt;=Parameters!$F$25,Parameters!$E$25*$A529,$A529&gt;Parameters!$F$25,Parameters!$E$26*$A529))</f>
        <v>58226.44</v>
      </c>
      <c r="K529" s="290">
        <f t="shared" si="248"/>
        <v>111.11916030534351</v>
      </c>
      <c r="L529" s="290" cm="1">
        <f t="array" ref="L529">IF(Parameters!$D$55="No",IF($A529&lt;=Parameters!$F$28,Parameters!$E$28*$A529,IF($A529&lt;=Parameters!$F$29,Parameters!$E$28*Parameters!$F$28+Parameters!$E$29*($A529-Parameters!$F$28),IF($A529&lt;=Parameters!$F$30,Parameters!$E$28*Parameters!$F$28+Parameters!$E$29*(Parameters!$F$29-Parameters!$F$28)+Parameters!$E$30*($A529-Parameters!$F$29),Parameters!$E$28*Parameters!$F$28+Parameters!$E$29*(Parameters!$F$29-Parameters!$F$28)+Parameters!$E$30*(Parameters!$F$30-Parameters!$F$29)+Parameters!$E$31*($A529-Parameters!$F$30)))),_xlfn.IFS($A529&lt;=Parameters!$F$28,Parameters!$E$28*$A529,$A529&lt;=Parameters!$F$29,Parameters!$E$29*$A529,$A529&lt;=Parameters!$F$30,Parameters!$E$30*$A529,$A529&gt;Parameters!$F$30,Parameters!$E$31*$A529))</f>
        <v>70989.140000000014</v>
      </c>
      <c r="M529" s="290">
        <f t="shared" si="249"/>
        <v>135.47545801526721</v>
      </c>
      <c r="N529" s="290" cm="1">
        <f t="array" ref="N529">IF(Parameters!$D$55="No",IF($A529&lt;=Parameters!$F$34,Parameters!$E$34*$A529,IF($A529&lt;=Parameters!$F$35,Parameters!$E$34*Parameters!$F$34+Parameters!$E$35*($A529-Parameters!$F$34),IF($A529&lt;=Parameters!$F$36,Parameters!$E$34*Parameters!$F$34+Parameters!$E$35*(Parameters!$F$35-Parameters!$F$34)+Parameters!$E$36*($A529-Parameters!$F$35),Parameters!$E$34*Parameters!$F$34+Parameters!$E$35*(Parameters!$F$35-Parameters!$F$34)+Parameters!$E$36*(Parameters!$F$36-Parameters!$F$35)+Parameters!$E$37*($A529-Parameters!$F$36)))),_xlfn.IFS($A529&lt;=Parameters!$F$34,Parameters!$E$34*$A529,$A529&lt;=Parameters!$F$35,Parameters!$E$35*$A529,$A529&lt;=Parameters!$F$36,Parameters!$E$36*$A529,$A529&gt;Parameters!$F$36,Parameters!$E$37*$A529))</f>
        <v>71983.959999999992</v>
      </c>
      <c r="O529" s="290">
        <f t="shared" si="273"/>
        <v>137.37396946564883</v>
      </c>
      <c r="P529" s="290" cm="1">
        <f t="array" ref="P529">IF(Parameters!$D$55="No",IF($A529&lt;=Parameters!$F$39,Parameters!$E$39*$A529,IF($A529&lt;=Parameters!$F$40,Parameters!$E$39*Parameters!$F$39+Parameters!$E$40*($A529-Parameters!$F$39),IF($A529&lt;=Parameters!$F$41,Parameters!$E$39*Parameters!$F$39+Parameters!$E$40*(Parameters!$F$40-Parameters!$F$39)+Parameters!$E$41*($A529-Parameters!$F$40),Parameters!$E$39*Parameters!$F$39+Parameters!$E$40*(Parameters!$F$40-Parameters!$F$39)+Parameters!$E$41*(Parameters!$F$41-Parameters!$F$40)+Parameters!$E$42*($A529-Parameters!$F$41)))),_xlfn.IFS($A529&lt;=Parameters!$F$39,Parameters!$E$39*$A529,$A529&lt;=Parameters!$F$40,Parameters!$E$40*$A529,$A529&lt;=Parameters!$F$41,Parameters!$E$41*$A529,$A529&gt;Parameters!$F$41,Parameters!$E$42*$A529))</f>
        <v>76941.540000000008</v>
      </c>
      <c r="Q529" s="290">
        <f t="shared" si="274"/>
        <v>146.83500000000001</v>
      </c>
      <c r="R529" s="290" cm="1">
        <f t="array" ref="R529">IF(Parameters!$E$55="No",IF($A529&lt;=Parameters!$H$23,Parameters!$G$23*$A529,IF($A529&lt;=Parameters!$H$24,Parameters!$G$23*Parameters!$H$23+Parameters!$G$24*($A529-Parameters!$H$23),IF($A529&lt;=Parameters!$H$25,Parameters!$G$23*Parameters!$H$23+Parameters!$G$24*(Parameters!$H$24-Parameters!$H$23)+Parameters!$G$25*($A529-Parameters!$H$24),Parameters!$G$23*Parameters!$H$23+Parameters!$G$24*(Parameters!$H$24-Parameters!$H$23)+Parameters!$G$25*(Parameters!$H$25-Parameters!$H$24)+Parameters!$G$26*($A529-Parameters!$H$25)))),_xlfn.IFS($A529&lt;=Parameters!$H$23,Parameters!$G$23*$A529,$A529&lt;=Parameters!$H$24,Parameters!$G$24*$A529,$A529&lt;=Parameters!$H$25,Parameters!$G$25*$A529,$A529&gt;Parameters!$H$25,Parameters!$G$26*$A529))</f>
        <v>58226.44</v>
      </c>
      <c r="S529" s="290">
        <f t="shared" si="250"/>
        <v>111.11916030534351</v>
      </c>
      <c r="T529" s="290" cm="1">
        <f t="array" ref="T529">IF(Parameters!$E$55="No",IF($A529&lt;=Parameters!$H$28,Parameters!$G$28*$A529,IF($A529&lt;=Parameters!$H$29,Parameters!$G$28*Parameters!$H$28+Parameters!$G$29*($A529-Parameters!$H$28),IF($A529&lt;=Parameters!$H$30,Parameters!$G$28*Parameters!$H$28+Parameters!$G$29*(Parameters!$H$29-Parameters!$H$28)+Parameters!$G$30*($A529-Parameters!$H$29),Parameters!$G$28*Parameters!$H$28+Parameters!$G$29*(Parameters!$H$29-Parameters!$H$28)+Parameters!$G$30*(Parameters!$H$30-Parameters!$H$29)+Parameters!$G$31*($A529-Parameters!$H$30)))),_xlfn.IFS($A529&lt;=Parameters!$H$28,Parameters!$G$28*$A529,$A529&lt;=Parameters!$H$29,Parameters!$G$29*$A529,$A529&lt;=Parameters!$H$30,Parameters!$G$30*$A529,$A529&gt;Parameters!$H$30,Parameters!$G$31*$A529))</f>
        <v>70989.140000000014</v>
      </c>
      <c r="U529" s="290">
        <f t="shared" si="251"/>
        <v>135.47545801526721</v>
      </c>
      <c r="V529" s="290" cm="1">
        <f t="array" ref="V529">IF(Parameters!$E$55="No",IF($A529&lt;=Parameters!$H$34,Parameters!$G$34*$A529,IF($A529&lt;=Parameters!$H$35,Parameters!$G$34*Parameters!$H$34+Parameters!$G$35*($A529-Parameters!$H$34),IF($A529&lt;=Parameters!$H$36,Parameters!$G$34*Parameters!$H$34+Parameters!$G$35*(Parameters!$H$35-Parameters!$H$34)+Parameters!$G$36*($A529-Parameters!$H$35),Parameters!$G$34*Parameters!$H$34+Parameters!$G$35*(Parameters!$H$35-Parameters!$H$34)+Parameters!$G$36*(Parameters!$H$36-Parameters!$H$35)+Parameters!$G$37*($A529-Parameters!$H$36)))),_xlfn.IFS($A529&lt;=Parameters!$H$34,Parameters!$G$34*$A529,$A529&lt;=Parameters!$H$35,Parameters!$G$35*$A529,$A529&lt;=Parameters!$H$36,Parameters!$G$36*$A529,$A529&gt;Parameters!$H$36,Parameters!$G$37*$A529))</f>
        <v>71983.959999999992</v>
      </c>
      <c r="W529" s="290">
        <f t="shared" si="275"/>
        <v>137.37396946564883</v>
      </c>
      <c r="X529" s="290" cm="1">
        <f t="array" ref="X529">IF(Parameters!$E$55="No",IF($A529&lt;=Parameters!$H$39,Parameters!$G$39*$A529,IF($A529&lt;=Parameters!$H$40,Parameters!$G$39*Parameters!$H$39+Parameters!$G$40*($A529-Parameters!$H$39),IF($A529&lt;=Parameters!$H$41,Parameters!$G$39*Parameters!$H$39+Parameters!$G$40*(Parameters!$H$40-Parameters!$H$39)+Parameters!$G$41*($A529-Parameters!$H$40),Parameters!$G$39*Parameters!$H$39+Parameters!$G$40*(Parameters!$H$40-Parameters!$H$39)+Parameters!$G$41*(Parameters!$H$41-Parameters!$H$40)+Parameters!$G$42*($A529-Parameters!$H$41)))),_xlfn.IFS($A529&lt;=Parameters!$H$39,Parameters!$G$39*$A529,$A529&lt;=Parameters!$H$40,Parameters!$G$40*$A529,$A529&lt;=Parameters!$H$41,Parameters!$G$41*$A529,$A529&gt;Parameters!$H$41,Parameters!$G$42*$A529))</f>
        <v>76941.540000000008</v>
      </c>
      <c r="Y529" s="290">
        <f t="shared" si="276"/>
        <v>146.83500000000001</v>
      </c>
      <c r="Z529" s="290" cm="1">
        <f t="array" ref="Z529">IF(Parameters!$F$55="No",IF($A529&lt;=Parameters!$J$23,Parameters!$I$23*$A529,IF($A529&lt;=Parameters!$J$24,Parameters!$I$23*Parameters!$J$23+Parameters!$I$24*($A529-Parameters!$J$23),IF($A529&lt;=Parameters!$J$25,Parameters!$I$23*Parameters!$J$23+Parameters!$I$24*(Parameters!$J$24-Parameters!$J$23)+Parameters!$I$25*($A529-Parameters!$J$24),Parameters!$I$23*Parameters!$J$23+Parameters!$I$24*(Parameters!$J$24-Parameters!$J$23)+Parameters!$I$25*(Parameters!$J$25-Parameters!$J$24)+Parameters!$I$26*($A529-Parameters!$J$25)))),_xlfn.IFS($A529&lt;=Parameters!$J$23,Parameters!$I$23*$A529,$A529&lt;=Parameters!$J$24,Parameters!$I$24*$A529,$A529&lt;=Parameters!$J$25,Parameters!$I$25*$A529,$A529&gt;Parameters!$J$25,Parameters!$I$26*$A529))</f>
        <v>58226.44</v>
      </c>
      <c r="AA529" s="290">
        <f t="shared" si="252"/>
        <v>111.11916030534351</v>
      </c>
      <c r="AB529" s="290" cm="1">
        <f t="array" ref="AB529">IF(Parameters!$F$55="No",IF($A529&lt;=Parameters!$J$28,Parameters!$I$28*$A529,IF($A529&lt;=Parameters!$J$29,Parameters!$I$28*Parameters!$J$28+Parameters!$I$29*($A529-Parameters!$J$28),IF($A529&lt;=Parameters!$J$30,Parameters!$I$28*Parameters!$J$28+Parameters!$I$29*(Parameters!$J$29-Parameters!$J$28)+Parameters!$I$30*($A529-Parameters!$J$29),Parameters!$I$28*Parameters!$J$28+Parameters!$I$29*(Parameters!$J$29-Parameters!$J$28)+Parameters!$I$30*(Parameters!$J$30-Parameters!$J$29)+Parameters!$I$31*($A529-Parameters!$J$30)))),_xlfn.IFS($A529&lt;=Parameters!$J$28,Parameters!$I$28*$A529,$A529&lt;=Parameters!$J$29,Parameters!$I$29*$A529,$A529&lt;=Parameters!$J$30,Parameters!$I$30*$A529,$A529&gt;Parameters!$J$30,Parameters!$I$31*$A529))</f>
        <v>70989.140000000014</v>
      </c>
      <c r="AC529" s="290">
        <f t="shared" si="253"/>
        <v>135.47545801526721</v>
      </c>
      <c r="AD529" s="290" cm="1">
        <f t="array" ref="AD529">IF(Parameters!$F$55="No",IF($A529&lt;=Parameters!$J$34,Parameters!$I$34*$A529,IF($A529&lt;=Parameters!$J$35,Parameters!$I$34*Parameters!$J$34+Parameters!$I$35*($A529-Parameters!$J$34),IF($A529&lt;=Parameters!$J$36,Parameters!$I$34*Parameters!$J$34+Parameters!$I$35*(Parameters!$J$35-Parameters!$J$34)+Parameters!$I$36*($A529-Parameters!$J$35),Parameters!$I$34*Parameters!$J$34+Parameters!$I$35*(Parameters!$J$35-Parameters!$J$34)+Parameters!$I$36*(Parameters!$J$36-Parameters!$J$35)+Parameters!$I$37*($A529-Parameters!$J$36)))),_xlfn.IFS($A529&lt;=Parameters!$J$34,Parameters!$I$34*$A529,$A529&lt;=Parameters!$J$35,Parameters!$I$35*$A529,$A529&lt;=Parameters!$J$36,Parameters!$I$36*$A529,$A529&gt;Parameters!$J$36,Parameters!$I$37*$A529))</f>
        <v>71983.959999999992</v>
      </c>
      <c r="AE529" s="290">
        <f t="shared" si="277"/>
        <v>137.37396946564883</v>
      </c>
      <c r="AF529" s="290" cm="1">
        <f t="array" ref="AF529">IF(Parameters!$F$55="No",IF($A529&lt;=Parameters!$J$39,Parameters!$I$39*$A529,IF($A529&lt;=Parameters!$J$40,Parameters!$I$39*Parameters!$J$39+Parameters!$I$40*($A529-Parameters!$J$39),IF($A529&lt;=Parameters!$J$41,Parameters!$I$39*Parameters!$J$39+Parameters!$I$40*(Parameters!$J$40-Parameters!$J$39)+Parameters!$I$41*($A529-Parameters!$J$40),Parameters!$I$39*Parameters!$J$39+Parameters!$I$40*(Parameters!$J$40-Parameters!$J$39)+Parameters!$I$41*(Parameters!$J$41-Parameters!$J$40)+Parameters!$I$42*($A529-Parameters!$J$41)))),_xlfn.IFS($A529&lt;=Parameters!$J$39,Parameters!$I$39*$A529,$A529&lt;=Parameters!$J$40,Parameters!$I$40*$A529,$A529&lt;=Parameters!$J$41,Parameters!$I$41*$A529,$A529&gt;Parameters!$J$41,Parameters!$I$42*$A529))</f>
        <v>76941.540000000008</v>
      </c>
      <c r="AG529" s="290">
        <f t="shared" si="278"/>
        <v>146.83500000000001</v>
      </c>
      <c r="AI529" s="428">
        <f t="shared" si="254"/>
        <v>149.06000000000495</v>
      </c>
      <c r="AJ529" s="428">
        <f t="shared" si="255"/>
        <v>159.36000000001513</v>
      </c>
      <c r="AK529" s="428">
        <f t="shared" si="256"/>
        <v>143.5399999999936</v>
      </c>
      <c r="AL529" s="428">
        <f t="shared" si="257"/>
        <v>158.4600000000064</v>
      </c>
      <c r="AM529" s="428">
        <f t="shared" si="258"/>
        <v>149.06000000000495</v>
      </c>
      <c r="AN529" s="428">
        <f t="shared" si="259"/>
        <v>159.36000000001513</v>
      </c>
      <c r="AO529" s="428">
        <f t="shared" si="260"/>
        <v>143.5399999999936</v>
      </c>
      <c r="AP529" s="428">
        <f t="shared" si="261"/>
        <v>158.4600000000064</v>
      </c>
      <c r="AQ529" s="428">
        <f t="shared" si="262"/>
        <v>149.06000000000495</v>
      </c>
      <c r="AR529" s="428">
        <f t="shared" si="263"/>
        <v>159.36000000001513</v>
      </c>
      <c r="AS529" s="428">
        <f t="shared" si="264"/>
        <v>143.5399999999936</v>
      </c>
      <c r="AT529" s="428">
        <f t="shared" si="265"/>
        <v>158.4600000000064</v>
      </c>
      <c r="AU529" s="428">
        <f t="shared" si="266"/>
        <v>149.06000000000495</v>
      </c>
      <c r="AV529" s="428">
        <f t="shared" si="267"/>
        <v>159.36000000001513</v>
      </c>
      <c r="AW529" s="428">
        <f t="shared" si="268"/>
        <v>143.5399999999936</v>
      </c>
      <c r="AX529" s="428">
        <f t="shared" si="269"/>
        <v>158.4600000000064</v>
      </c>
    </row>
    <row r="530">
      <c r="A530" s="413">
        <v>525</v>
      </c>
      <c r="B530" s="290" cm="1">
        <f t="array" ref="B530">IF(Parameters!$C$55="No",IF($A530&lt;=Parameters!$D$23,Parameters!$C$23*$A530,IF($A530&lt;=Parameters!$D$24,Parameters!$C$23*Parameters!$D$23+Parameters!$C$24*($A530-Parameters!$D$23),IF($A530&lt;=Parameters!$D$25,Parameters!$C$23*Parameters!$D$23+Parameters!$C$24*(Parameters!$D$24-Parameters!$D$23)+Parameters!$C$25*($A530-Parameters!$D$24),Parameters!$C$23*Parameters!$D$23+Parameters!$C$24*(Parameters!$D$24-Parameters!$D$23)+Parameters!$C$25*(Parameters!$D$25-Parameters!$D$24)+Parameters!$C$26*($A530-Parameters!$D$25)))),_xlfn.IFS($A530&lt;=Parameters!$D$23,Parameters!$C$23*$A530,$A530&lt;=Parameters!$D$24,Parameters!$C$24*$A530,$A530&lt;=Parameters!$D$25,Parameters!$C$25*$A530,$A530&gt;Parameters!$D$25,Parameters!$C$26*$A530))</f>
        <v>58375.5</v>
      </c>
      <c r="C530" s="290">
        <f t="shared" si="270"/>
        <v>111.19142857142857</v>
      </c>
      <c r="D530" s="290" cm="1">
        <f t="array" ref="D530">IF(Parameters!$C$55="No",IF($A530&lt;=Parameters!$D$28,Parameters!$C$28*$A530,IF($A530&lt;=Parameters!$D$29,Parameters!$C$28*Parameters!$D$28+Parameters!$C$29*($A530-Parameters!$D$28),IF($A530&lt;=Parameters!$D$30,Parameters!$C$28*Parameters!$D$28+Parameters!$C$29*(Parameters!$D$29-Parameters!$D$28)+Parameters!$C$30*($A530-Parameters!$D$29),Parameters!$C$28*Parameters!$D$28+Parameters!$C$29*(Parameters!$D$29-Parameters!$D$28)+Parameters!$C$30*(Parameters!$D$30-Parameters!$D$29)+Parameters!$C$31*($A530-Parameters!$D$30)))),_xlfn.IFS($A530&lt;=Parameters!$D$28,Parameters!$C$28*$A530,$A530&lt;=Parameters!$D$29,Parameters!$C$29*$A530,$A530&lt;=Parameters!$D$30,Parameters!$C$30*$A530,$A530&gt;Parameters!$D$30,Parameters!$C$31*$A530))</f>
        <v>71148.5</v>
      </c>
      <c r="E530" s="290">
        <f t="shared" si="270"/>
        <v>135.52095238095239</v>
      </c>
      <c r="F530" s="290" cm="1">
        <f t="array" ref="F530">IF(Parameters!$C$55="No",IF($A530&lt;=Parameters!$D$34,Parameters!$C$34*$A530,IF($A530&lt;=Parameters!$D$35,Parameters!$C$34*Parameters!$D$34+Parameters!$C$35*($A530-Parameters!$D$34),IF($A530&lt;=Parameters!$D$36,Parameters!$C$34*Parameters!$D$34+Parameters!$C$35*(Parameters!$D$35-Parameters!$D$34)+Parameters!$C$36*($A530-Parameters!$D$35),Parameters!$C$34*Parameters!$D$34+Parameters!$C$35*(Parameters!$D$35-Parameters!$D$34)+Parameters!$C$36*(Parameters!$D$36-Parameters!$D$35)+Parameters!$C$37*($A530-Parameters!$D$36)))),_xlfn.IFS($A530&lt;=Parameters!$D$34,Parameters!$C$34*$A530,$A530&lt;=Parameters!$D$35,Parameters!$C$35*$A530,$A530&lt;=Parameters!$D$36,Parameters!$C$36*$A530,$A530&gt;Parameters!$D$36,Parameters!$C$37*$A530))</f>
        <v>72127.5</v>
      </c>
      <c r="G530" s="290">
        <f t="shared" si="271"/>
        <v>137.38571428571427</v>
      </c>
      <c r="H530" s="290" cm="1">
        <f t="array" ref="H530">IF(Parameters!$C$55="No",IF($A530&lt;=Parameters!$D$39,Parameters!$C$39*$A530,IF($A530&lt;=Parameters!$D$40,Parameters!$C$39*Parameters!$D$39+Parameters!$C$40*($A530-Parameters!$D$39),IF($A530&lt;=Parameters!$D$41,Parameters!$C$39*Parameters!$D$39+Parameters!$C$40*(Parameters!$D$40-Parameters!$D$39)+Parameters!$C$41*($A530-Parameters!$D$40),Parameters!$C$39*Parameters!$D$39+Parameters!$C$40*(Parameters!$D$40-Parameters!$D$39)+Parameters!$C$41*(Parameters!$D$41-Parameters!$D$40)+Parameters!$C$42*($A530-Parameters!$D$41)))),_xlfn.IFS($A530&lt;=Parameters!$D$39,Parameters!$C$39*$A530,$A530&lt;=Parameters!$D$40,Parameters!$C$40*$A530,$A530&lt;=Parameters!$D$41,Parameters!$C$41*$A530,$A530&gt;Parameters!$D$41,Parameters!$C$42*$A530))</f>
        <v>77100</v>
      </c>
      <c r="I530" s="290">
        <f t="shared" si="272"/>
        <v>146.85714285714286</v>
      </c>
      <c r="J530" s="290" cm="1">
        <f t="array" ref="J530">IF(Parameters!$D$55="No",IF($A530&lt;=Parameters!$F$23,Parameters!$E$23*$A530,IF($A530&lt;=Parameters!$F$24,Parameters!$E$23*Parameters!$F$23+Parameters!$E$24*($A530-Parameters!$F$23),IF($A530&lt;=Parameters!$F$25,Parameters!$E$23*Parameters!$F$23+Parameters!$E$24*(Parameters!$F$24-Parameters!$F$23)+Parameters!$E$25*($A530-Parameters!$F$24),Parameters!$E$23*Parameters!$F$23+Parameters!$E$24*(Parameters!$F$24-Parameters!$F$23)+Parameters!$E$25*(Parameters!$F$25-Parameters!$F$24)+Parameters!$E$26*($A530-Parameters!$F$25)))),_xlfn.IFS($A530&lt;=Parameters!$F$23,Parameters!$E$23*$A530,$A530&lt;=Parameters!$F$24,Parameters!$E$24*$A530,$A530&lt;=Parameters!$F$25,Parameters!$E$25*$A530,$A530&gt;Parameters!$F$25,Parameters!$E$26*$A530))</f>
        <v>58375.5</v>
      </c>
      <c r="K530" s="290">
        <f t="shared" si="248"/>
        <v>111.19142857142857</v>
      </c>
      <c r="L530" s="290" cm="1">
        <f t="array" ref="L530">IF(Parameters!$D$55="No",IF($A530&lt;=Parameters!$F$28,Parameters!$E$28*$A530,IF($A530&lt;=Parameters!$F$29,Parameters!$E$28*Parameters!$F$28+Parameters!$E$29*($A530-Parameters!$F$28),IF($A530&lt;=Parameters!$F$30,Parameters!$E$28*Parameters!$F$28+Parameters!$E$29*(Parameters!$F$29-Parameters!$F$28)+Parameters!$E$30*($A530-Parameters!$F$29),Parameters!$E$28*Parameters!$F$28+Parameters!$E$29*(Parameters!$F$29-Parameters!$F$28)+Parameters!$E$30*(Parameters!$F$30-Parameters!$F$29)+Parameters!$E$31*($A530-Parameters!$F$30)))),_xlfn.IFS($A530&lt;=Parameters!$F$28,Parameters!$E$28*$A530,$A530&lt;=Parameters!$F$29,Parameters!$E$29*$A530,$A530&lt;=Parameters!$F$30,Parameters!$E$30*$A530,$A530&gt;Parameters!$F$30,Parameters!$E$31*$A530))</f>
        <v>71148.5</v>
      </c>
      <c r="M530" s="290">
        <f t="shared" si="249"/>
        <v>135.52095238095239</v>
      </c>
      <c r="N530" s="290" cm="1">
        <f t="array" ref="N530">IF(Parameters!$D$55="No",IF($A530&lt;=Parameters!$F$34,Parameters!$E$34*$A530,IF($A530&lt;=Parameters!$F$35,Parameters!$E$34*Parameters!$F$34+Parameters!$E$35*($A530-Parameters!$F$34),IF($A530&lt;=Parameters!$F$36,Parameters!$E$34*Parameters!$F$34+Parameters!$E$35*(Parameters!$F$35-Parameters!$F$34)+Parameters!$E$36*($A530-Parameters!$F$35),Parameters!$E$34*Parameters!$F$34+Parameters!$E$35*(Parameters!$F$35-Parameters!$F$34)+Parameters!$E$36*(Parameters!$F$36-Parameters!$F$35)+Parameters!$E$37*($A530-Parameters!$F$36)))),_xlfn.IFS($A530&lt;=Parameters!$F$34,Parameters!$E$34*$A530,$A530&lt;=Parameters!$F$35,Parameters!$E$35*$A530,$A530&lt;=Parameters!$F$36,Parameters!$E$36*$A530,$A530&gt;Parameters!$F$36,Parameters!$E$37*$A530))</f>
        <v>72127.5</v>
      </c>
      <c r="O530" s="290">
        <f t="shared" si="273"/>
        <v>137.38571428571427</v>
      </c>
      <c r="P530" s="290" cm="1">
        <f t="array" ref="P530">IF(Parameters!$D$55="No",IF($A530&lt;=Parameters!$F$39,Parameters!$E$39*$A530,IF($A530&lt;=Parameters!$F$40,Parameters!$E$39*Parameters!$F$39+Parameters!$E$40*($A530-Parameters!$F$39),IF($A530&lt;=Parameters!$F$41,Parameters!$E$39*Parameters!$F$39+Parameters!$E$40*(Parameters!$F$40-Parameters!$F$39)+Parameters!$E$41*($A530-Parameters!$F$40),Parameters!$E$39*Parameters!$F$39+Parameters!$E$40*(Parameters!$F$40-Parameters!$F$39)+Parameters!$E$41*(Parameters!$F$41-Parameters!$F$40)+Parameters!$E$42*($A530-Parameters!$F$41)))),_xlfn.IFS($A530&lt;=Parameters!$F$39,Parameters!$E$39*$A530,$A530&lt;=Parameters!$F$40,Parameters!$E$40*$A530,$A530&lt;=Parameters!$F$41,Parameters!$E$41*$A530,$A530&gt;Parameters!$F$41,Parameters!$E$42*$A530))</f>
        <v>77100</v>
      </c>
      <c r="Q530" s="290">
        <f t="shared" si="274"/>
        <v>146.85714285714286</v>
      </c>
      <c r="R530" s="290" cm="1">
        <f t="array" ref="R530">IF(Parameters!$E$55="No",IF($A530&lt;=Parameters!$H$23,Parameters!$G$23*$A530,IF($A530&lt;=Parameters!$H$24,Parameters!$G$23*Parameters!$H$23+Parameters!$G$24*($A530-Parameters!$H$23),IF($A530&lt;=Parameters!$H$25,Parameters!$G$23*Parameters!$H$23+Parameters!$G$24*(Parameters!$H$24-Parameters!$H$23)+Parameters!$G$25*($A530-Parameters!$H$24),Parameters!$G$23*Parameters!$H$23+Parameters!$G$24*(Parameters!$H$24-Parameters!$H$23)+Parameters!$G$25*(Parameters!$H$25-Parameters!$H$24)+Parameters!$G$26*($A530-Parameters!$H$25)))),_xlfn.IFS($A530&lt;=Parameters!$H$23,Parameters!$G$23*$A530,$A530&lt;=Parameters!$H$24,Parameters!$G$24*$A530,$A530&lt;=Parameters!$H$25,Parameters!$G$25*$A530,$A530&gt;Parameters!$H$25,Parameters!$G$26*$A530))</f>
        <v>58375.5</v>
      </c>
      <c r="S530" s="290">
        <f t="shared" si="250"/>
        <v>111.19142857142857</v>
      </c>
      <c r="T530" s="290" cm="1">
        <f t="array" ref="T530">IF(Parameters!$E$55="No",IF($A530&lt;=Parameters!$H$28,Parameters!$G$28*$A530,IF($A530&lt;=Parameters!$H$29,Parameters!$G$28*Parameters!$H$28+Parameters!$G$29*($A530-Parameters!$H$28),IF($A530&lt;=Parameters!$H$30,Parameters!$G$28*Parameters!$H$28+Parameters!$G$29*(Parameters!$H$29-Parameters!$H$28)+Parameters!$G$30*($A530-Parameters!$H$29),Parameters!$G$28*Parameters!$H$28+Parameters!$G$29*(Parameters!$H$29-Parameters!$H$28)+Parameters!$G$30*(Parameters!$H$30-Parameters!$H$29)+Parameters!$G$31*($A530-Parameters!$H$30)))),_xlfn.IFS($A530&lt;=Parameters!$H$28,Parameters!$G$28*$A530,$A530&lt;=Parameters!$H$29,Parameters!$G$29*$A530,$A530&lt;=Parameters!$H$30,Parameters!$G$30*$A530,$A530&gt;Parameters!$H$30,Parameters!$G$31*$A530))</f>
        <v>71148.5</v>
      </c>
      <c r="U530" s="290">
        <f t="shared" si="251"/>
        <v>135.52095238095239</v>
      </c>
      <c r="V530" s="290" cm="1">
        <f t="array" ref="V530">IF(Parameters!$E$55="No",IF($A530&lt;=Parameters!$H$34,Parameters!$G$34*$A530,IF($A530&lt;=Parameters!$H$35,Parameters!$G$34*Parameters!$H$34+Parameters!$G$35*($A530-Parameters!$H$34),IF($A530&lt;=Parameters!$H$36,Parameters!$G$34*Parameters!$H$34+Parameters!$G$35*(Parameters!$H$35-Parameters!$H$34)+Parameters!$G$36*($A530-Parameters!$H$35),Parameters!$G$34*Parameters!$H$34+Parameters!$G$35*(Parameters!$H$35-Parameters!$H$34)+Parameters!$G$36*(Parameters!$H$36-Parameters!$H$35)+Parameters!$G$37*($A530-Parameters!$H$36)))),_xlfn.IFS($A530&lt;=Parameters!$H$34,Parameters!$G$34*$A530,$A530&lt;=Parameters!$H$35,Parameters!$G$35*$A530,$A530&lt;=Parameters!$H$36,Parameters!$G$36*$A530,$A530&gt;Parameters!$H$36,Parameters!$G$37*$A530))</f>
        <v>72127.5</v>
      </c>
      <c r="W530" s="290">
        <f t="shared" si="275"/>
        <v>137.38571428571427</v>
      </c>
      <c r="X530" s="290" cm="1">
        <f t="array" ref="X530">IF(Parameters!$E$55="No",IF($A530&lt;=Parameters!$H$39,Parameters!$G$39*$A530,IF($A530&lt;=Parameters!$H$40,Parameters!$G$39*Parameters!$H$39+Parameters!$G$40*($A530-Parameters!$H$39),IF($A530&lt;=Parameters!$H$41,Parameters!$G$39*Parameters!$H$39+Parameters!$G$40*(Parameters!$H$40-Parameters!$H$39)+Parameters!$G$41*($A530-Parameters!$H$40),Parameters!$G$39*Parameters!$H$39+Parameters!$G$40*(Parameters!$H$40-Parameters!$H$39)+Parameters!$G$41*(Parameters!$H$41-Parameters!$H$40)+Parameters!$G$42*($A530-Parameters!$H$41)))),_xlfn.IFS($A530&lt;=Parameters!$H$39,Parameters!$G$39*$A530,$A530&lt;=Parameters!$H$40,Parameters!$G$40*$A530,$A530&lt;=Parameters!$H$41,Parameters!$G$41*$A530,$A530&gt;Parameters!$H$41,Parameters!$G$42*$A530))</f>
        <v>77100</v>
      </c>
      <c r="Y530" s="290">
        <f t="shared" si="276"/>
        <v>146.85714285714286</v>
      </c>
      <c r="Z530" s="290" cm="1">
        <f t="array" ref="Z530">IF(Parameters!$F$55="No",IF($A530&lt;=Parameters!$J$23,Parameters!$I$23*$A530,IF($A530&lt;=Parameters!$J$24,Parameters!$I$23*Parameters!$J$23+Parameters!$I$24*($A530-Parameters!$J$23),IF($A530&lt;=Parameters!$J$25,Parameters!$I$23*Parameters!$J$23+Parameters!$I$24*(Parameters!$J$24-Parameters!$J$23)+Parameters!$I$25*($A530-Parameters!$J$24),Parameters!$I$23*Parameters!$J$23+Parameters!$I$24*(Parameters!$J$24-Parameters!$J$23)+Parameters!$I$25*(Parameters!$J$25-Parameters!$J$24)+Parameters!$I$26*($A530-Parameters!$J$25)))),_xlfn.IFS($A530&lt;=Parameters!$J$23,Parameters!$I$23*$A530,$A530&lt;=Parameters!$J$24,Parameters!$I$24*$A530,$A530&lt;=Parameters!$J$25,Parameters!$I$25*$A530,$A530&gt;Parameters!$J$25,Parameters!$I$26*$A530))</f>
        <v>58375.5</v>
      </c>
      <c r="AA530" s="290">
        <f t="shared" si="252"/>
        <v>111.19142857142857</v>
      </c>
      <c r="AB530" s="290" cm="1">
        <f t="array" ref="AB530">IF(Parameters!$F$55="No",IF($A530&lt;=Parameters!$J$28,Parameters!$I$28*$A530,IF($A530&lt;=Parameters!$J$29,Parameters!$I$28*Parameters!$J$28+Parameters!$I$29*($A530-Parameters!$J$28),IF($A530&lt;=Parameters!$J$30,Parameters!$I$28*Parameters!$J$28+Parameters!$I$29*(Parameters!$J$29-Parameters!$J$28)+Parameters!$I$30*($A530-Parameters!$J$29),Parameters!$I$28*Parameters!$J$28+Parameters!$I$29*(Parameters!$J$29-Parameters!$J$28)+Parameters!$I$30*(Parameters!$J$30-Parameters!$J$29)+Parameters!$I$31*($A530-Parameters!$J$30)))),_xlfn.IFS($A530&lt;=Parameters!$J$28,Parameters!$I$28*$A530,$A530&lt;=Parameters!$J$29,Parameters!$I$29*$A530,$A530&lt;=Parameters!$J$30,Parameters!$I$30*$A530,$A530&gt;Parameters!$J$30,Parameters!$I$31*$A530))</f>
        <v>71148.5</v>
      </c>
      <c r="AC530" s="290">
        <f t="shared" si="253"/>
        <v>135.52095238095239</v>
      </c>
      <c r="AD530" s="290" cm="1">
        <f t="array" ref="AD530">IF(Parameters!$F$55="No",IF($A530&lt;=Parameters!$J$34,Parameters!$I$34*$A530,IF($A530&lt;=Parameters!$J$35,Parameters!$I$34*Parameters!$J$34+Parameters!$I$35*($A530-Parameters!$J$34),IF($A530&lt;=Parameters!$J$36,Parameters!$I$34*Parameters!$J$34+Parameters!$I$35*(Parameters!$J$35-Parameters!$J$34)+Parameters!$I$36*($A530-Parameters!$J$35),Parameters!$I$34*Parameters!$J$34+Parameters!$I$35*(Parameters!$J$35-Parameters!$J$34)+Parameters!$I$36*(Parameters!$J$36-Parameters!$J$35)+Parameters!$I$37*($A530-Parameters!$J$36)))),_xlfn.IFS($A530&lt;=Parameters!$J$34,Parameters!$I$34*$A530,$A530&lt;=Parameters!$J$35,Parameters!$I$35*$A530,$A530&lt;=Parameters!$J$36,Parameters!$I$36*$A530,$A530&gt;Parameters!$J$36,Parameters!$I$37*$A530))</f>
        <v>72127.5</v>
      </c>
      <c r="AE530" s="290">
        <f t="shared" si="277"/>
        <v>137.38571428571427</v>
      </c>
      <c r="AF530" s="290" cm="1">
        <f t="array" ref="AF530">IF(Parameters!$F$55="No",IF($A530&lt;=Parameters!$J$39,Parameters!$I$39*$A530,IF($A530&lt;=Parameters!$J$40,Parameters!$I$39*Parameters!$J$39+Parameters!$I$40*($A530-Parameters!$J$39),IF($A530&lt;=Parameters!$J$41,Parameters!$I$39*Parameters!$J$39+Parameters!$I$40*(Parameters!$J$40-Parameters!$J$39)+Parameters!$I$41*($A530-Parameters!$J$40),Parameters!$I$39*Parameters!$J$39+Parameters!$I$40*(Parameters!$J$40-Parameters!$J$39)+Parameters!$I$41*(Parameters!$J$41-Parameters!$J$40)+Parameters!$I$42*($A530-Parameters!$J$41)))),_xlfn.IFS($A530&lt;=Parameters!$J$39,Parameters!$I$39*$A530,$A530&lt;=Parameters!$J$40,Parameters!$I$40*$A530,$A530&lt;=Parameters!$J$41,Parameters!$I$41*$A530,$A530&gt;Parameters!$J$41,Parameters!$I$42*$A530))</f>
        <v>77100</v>
      </c>
      <c r="AG530" s="290">
        <f t="shared" si="278"/>
        <v>146.85714285714286</v>
      </c>
      <c r="AI530" s="428">
        <f t="shared" si="254"/>
        <v>149.05999999999767</v>
      </c>
      <c r="AJ530" s="428">
        <f t="shared" si="255"/>
        <v>159.35999999998603</v>
      </c>
      <c r="AK530" s="428">
        <f t="shared" si="256"/>
        <v>143.54000000000815</v>
      </c>
      <c r="AL530" s="428">
        <f t="shared" si="257"/>
        <v>158.45999999999185</v>
      </c>
      <c r="AM530" s="428">
        <f t="shared" si="258"/>
        <v>149.05999999999767</v>
      </c>
      <c r="AN530" s="428">
        <f t="shared" si="259"/>
        <v>159.35999999998603</v>
      </c>
      <c r="AO530" s="428">
        <f t="shared" si="260"/>
        <v>143.54000000000815</v>
      </c>
      <c r="AP530" s="428">
        <f t="shared" si="261"/>
        <v>158.45999999999185</v>
      </c>
      <c r="AQ530" s="428">
        <f t="shared" si="262"/>
        <v>149.05999999999767</v>
      </c>
      <c r="AR530" s="428">
        <f t="shared" si="263"/>
        <v>159.35999999998603</v>
      </c>
      <c r="AS530" s="428">
        <f t="shared" si="264"/>
        <v>143.54000000000815</v>
      </c>
      <c r="AT530" s="428">
        <f t="shared" si="265"/>
        <v>158.45999999999185</v>
      </c>
      <c r="AU530" s="428">
        <f t="shared" si="266"/>
        <v>149.05999999999767</v>
      </c>
      <c r="AV530" s="428">
        <f t="shared" si="267"/>
        <v>159.35999999998603</v>
      </c>
      <c r="AW530" s="428">
        <f t="shared" si="268"/>
        <v>143.54000000000815</v>
      </c>
      <c r="AX530" s="428">
        <f t="shared" si="269"/>
        <v>158.45999999999185</v>
      </c>
    </row>
    <row r="531">
      <c r="A531" s="413">
        <v>526</v>
      </c>
      <c r="B531" s="290" cm="1">
        <f t="array" ref="B531">IF(Parameters!$C$55="No",IF($A531&lt;=Parameters!$D$23,Parameters!$C$23*$A531,IF($A531&lt;=Parameters!$D$24,Parameters!$C$23*Parameters!$D$23+Parameters!$C$24*($A531-Parameters!$D$23),IF($A531&lt;=Parameters!$D$25,Parameters!$C$23*Parameters!$D$23+Parameters!$C$24*(Parameters!$D$24-Parameters!$D$23)+Parameters!$C$25*($A531-Parameters!$D$24),Parameters!$C$23*Parameters!$D$23+Parameters!$C$24*(Parameters!$D$24-Parameters!$D$23)+Parameters!$C$25*(Parameters!$D$25-Parameters!$D$24)+Parameters!$C$26*($A531-Parameters!$D$25)))),_xlfn.IFS($A531&lt;=Parameters!$D$23,Parameters!$C$23*$A531,$A531&lt;=Parameters!$D$24,Parameters!$C$24*$A531,$A531&lt;=Parameters!$D$25,Parameters!$C$25*$A531,$A531&gt;Parameters!$D$25,Parameters!$C$26*$A531))</f>
        <v>58524.56</v>
      </c>
      <c r="C531" s="290">
        <f t="shared" si="270"/>
        <v>111.26342205323193</v>
      </c>
      <c r="D531" s="290" cm="1">
        <f t="array" ref="D531">IF(Parameters!$C$55="No",IF($A531&lt;=Parameters!$D$28,Parameters!$C$28*$A531,IF($A531&lt;=Parameters!$D$29,Parameters!$C$28*Parameters!$D$28+Parameters!$C$29*($A531-Parameters!$D$28),IF($A531&lt;=Parameters!$D$30,Parameters!$C$28*Parameters!$D$28+Parameters!$C$29*(Parameters!$D$29-Parameters!$D$28)+Parameters!$C$30*($A531-Parameters!$D$29),Parameters!$C$28*Parameters!$D$28+Parameters!$C$29*(Parameters!$D$29-Parameters!$D$28)+Parameters!$C$30*(Parameters!$D$30-Parameters!$D$29)+Parameters!$C$31*($A531-Parameters!$D$30)))),_xlfn.IFS($A531&lt;=Parameters!$D$28,Parameters!$C$28*$A531,$A531&lt;=Parameters!$D$29,Parameters!$C$29*$A531,$A531&lt;=Parameters!$D$30,Parameters!$C$30*$A531,$A531&gt;Parameters!$D$30,Parameters!$C$31*$A531))</f>
        <v>71307.86</v>
      </c>
      <c r="E531" s="290">
        <f t="shared" si="270"/>
        <v>135.56627376425857</v>
      </c>
      <c r="F531" s="290" cm="1">
        <f t="array" ref="F531">IF(Parameters!$C$55="No",IF($A531&lt;=Parameters!$D$34,Parameters!$C$34*$A531,IF($A531&lt;=Parameters!$D$35,Parameters!$C$34*Parameters!$D$34+Parameters!$C$35*($A531-Parameters!$D$34),IF($A531&lt;=Parameters!$D$36,Parameters!$C$34*Parameters!$D$34+Parameters!$C$35*(Parameters!$D$35-Parameters!$D$34)+Parameters!$C$36*($A531-Parameters!$D$35),Parameters!$C$34*Parameters!$D$34+Parameters!$C$35*(Parameters!$D$35-Parameters!$D$34)+Parameters!$C$36*(Parameters!$D$36-Parameters!$D$35)+Parameters!$C$37*($A531-Parameters!$D$36)))),_xlfn.IFS($A531&lt;=Parameters!$D$34,Parameters!$C$34*$A531,$A531&lt;=Parameters!$D$35,Parameters!$C$35*$A531,$A531&lt;=Parameters!$D$36,Parameters!$C$36*$A531,$A531&gt;Parameters!$D$36,Parameters!$C$37*$A531))</f>
        <v>72271.039999999994</v>
      </c>
      <c r="G531" s="290">
        <f t="shared" si="271"/>
        <v>137.3974144486692</v>
      </c>
      <c r="H531" s="290" cm="1">
        <f t="array" ref="H531">IF(Parameters!$C$55="No",IF($A531&lt;=Parameters!$D$39,Parameters!$C$39*$A531,IF($A531&lt;=Parameters!$D$40,Parameters!$C$39*Parameters!$D$39+Parameters!$C$40*($A531-Parameters!$D$39),IF($A531&lt;=Parameters!$D$41,Parameters!$C$39*Parameters!$D$39+Parameters!$C$40*(Parameters!$D$40-Parameters!$D$39)+Parameters!$C$41*($A531-Parameters!$D$40),Parameters!$C$39*Parameters!$D$39+Parameters!$C$40*(Parameters!$D$40-Parameters!$D$39)+Parameters!$C$41*(Parameters!$D$41-Parameters!$D$40)+Parameters!$C$42*($A531-Parameters!$D$41)))),_xlfn.IFS($A531&lt;=Parameters!$D$39,Parameters!$C$39*$A531,$A531&lt;=Parameters!$D$40,Parameters!$C$40*$A531,$A531&lt;=Parameters!$D$41,Parameters!$C$41*$A531,$A531&gt;Parameters!$D$41,Parameters!$C$42*$A531))</f>
        <v>77258.459999999992</v>
      </c>
      <c r="I531" s="290">
        <f t="shared" si="272"/>
        <v>146.87920152091255</v>
      </c>
      <c r="J531" s="290" cm="1">
        <f t="array" ref="J531">IF(Parameters!$D$55="No",IF($A531&lt;=Parameters!$F$23,Parameters!$E$23*$A531,IF($A531&lt;=Parameters!$F$24,Parameters!$E$23*Parameters!$F$23+Parameters!$E$24*($A531-Parameters!$F$23),IF($A531&lt;=Parameters!$F$25,Parameters!$E$23*Parameters!$F$23+Parameters!$E$24*(Parameters!$F$24-Parameters!$F$23)+Parameters!$E$25*($A531-Parameters!$F$24),Parameters!$E$23*Parameters!$F$23+Parameters!$E$24*(Parameters!$F$24-Parameters!$F$23)+Parameters!$E$25*(Parameters!$F$25-Parameters!$F$24)+Parameters!$E$26*($A531-Parameters!$F$25)))),_xlfn.IFS($A531&lt;=Parameters!$F$23,Parameters!$E$23*$A531,$A531&lt;=Parameters!$F$24,Parameters!$E$24*$A531,$A531&lt;=Parameters!$F$25,Parameters!$E$25*$A531,$A531&gt;Parameters!$F$25,Parameters!$E$26*$A531))</f>
        <v>58524.56</v>
      </c>
      <c r="K531" s="290">
        <f t="shared" si="248"/>
        <v>111.26342205323193</v>
      </c>
      <c r="L531" s="290" cm="1">
        <f t="array" ref="L531">IF(Parameters!$D$55="No",IF($A531&lt;=Parameters!$F$28,Parameters!$E$28*$A531,IF($A531&lt;=Parameters!$F$29,Parameters!$E$28*Parameters!$F$28+Parameters!$E$29*($A531-Parameters!$F$28),IF($A531&lt;=Parameters!$F$30,Parameters!$E$28*Parameters!$F$28+Parameters!$E$29*(Parameters!$F$29-Parameters!$F$28)+Parameters!$E$30*($A531-Parameters!$F$29),Parameters!$E$28*Parameters!$F$28+Parameters!$E$29*(Parameters!$F$29-Parameters!$F$28)+Parameters!$E$30*(Parameters!$F$30-Parameters!$F$29)+Parameters!$E$31*($A531-Parameters!$F$30)))),_xlfn.IFS($A531&lt;=Parameters!$F$28,Parameters!$E$28*$A531,$A531&lt;=Parameters!$F$29,Parameters!$E$29*$A531,$A531&lt;=Parameters!$F$30,Parameters!$E$30*$A531,$A531&gt;Parameters!$F$30,Parameters!$E$31*$A531))</f>
        <v>71307.86</v>
      </c>
      <c r="M531" s="290">
        <f t="shared" si="249"/>
        <v>135.56627376425857</v>
      </c>
      <c r="N531" s="290" cm="1">
        <f t="array" ref="N531">IF(Parameters!$D$55="No",IF($A531&lt;=Parameters!$F$34,Parameters!$E$34*$A531,IF($A531&lt;=Parameters!$F$35,Parameters!$E$34*Parameters!$F$34+Parameters!$E$35*($A531-Parameters!$F$34),IF($A531&lt;=Parameters!$F$36,Parameters!$E$34*Parameters!$F$34+Parameters!$E$35*(Parameters!$F$35-Parameters!$F$34)+Parameters!$E$36*($A531-Parameters!$F$35),Parameters!$E$34*Parameters!$F$34+Parameters!$E$35*(Parameters!$F$35-Parameters!$F$34)+Parameters!$E$36*(Parameters!$F$36-Parameters!$F$35)+Parameters!$E$37*($A531-Parameters!$F$36)))),_xlfn.IFS($A531&lt;=Parameters!$F$34,Parameters!$E$34*$A531,$A531&lt;=Parameters!$F$35,Parameters!$E$35*$A531,$A531&lt;=Parameters!$F$36,Parameters!$E$36*$A531,$A531&gt;Parameters!$F$36,Parameters!$E$37*$A531))</f>
        <v>72271.039999999994</v>
      </c>
      <c r="O531" s="290">
        <f t="shared" si="273"/>
        <v>137.3974144486692</v>
      </c>
      <c r="P531" s="290" cm="1">
        <f t="array" ref="P531">IF(Parameters!$D$55="No",IF($A531&lt;=Parameters!$F$39,Parameters!$E$39*$A531,IF($A531&lt;=Parameters!$F$40,Parameters!$E$39*Parameters!$F$39+Parameters!$E$40*($A531-Parameters!$F$39),IF($A531&lt;=Parameters!$F$41,Parameters!$E$39*Parameters!$F$39+Parameters!$E$40*(Parameters!$F$40-Parameters!$F$39)+Parameters!$E$41*($A531-Parameters!$F$40),Parameters!$E$39*Parameters!$F$39+Parameters!$E$40*(Parameters!$F$40-Parameters!$F$39)+Parameters!$E$41*(Parameters!$F$41-Parameters!$F$40)+Parameters!$E$42*($A531-Parameters!$F$41)))),_xlfn.IFS($A531&lt;=Parameters!$F$39,Parameters!$E$39*$A531,$A531&lt;=Parameters!$F$40,Parameters!$E$40*$A531,$A531&lt;=Parameters!$F$41,Parameters!$E$41*$A531,$A531&gt;Parameters!$F$41,Parameters!$E$42*$A531))</f>
        <v>77258.459999999992</v>
      </c>
      <c r="Q531" s="290">
        <f t="shared" si="274"/>
        <v>146.87920152091255</v>
      </c>
      <c r="R531" s="290" cm="1">
        <f t="array" ref="R531">IF(Parameters!$E$55="No",IF($A531&lt;=Parameters!$H$23,Parameters!$G$23*$A531,IF($A531&lt;=Parameters!$H$24,Parameters!$G$23*Parameters!$H$23+Parameters!$G$24*($A531-Parameters!$H$23),IF($A531&lt;=Parameters!$H$25,Parameters!$G$23*Parameters!$H$23+Parameters!$G$24*(Parameters!$H$24-Parameters!$H$23)+Parameters!$G$25*($A531-Parameters!$H$24),Parameters!$G$23*Parameters!$H$23+Parameters!$G$24*(Parameters!$H$24-Parameters!$H$23)+Parameters!$G$25*(Parameters!$H$25-Parameters!$H$24)+Parameters!$G$26*($A531-Parameters!$H$25)))),_xlfn.IFS($A531&lt;=Parameters!$H$23,Parameters!$G$23*$A531,$A531&lt;=Parameters!$H$24,Parameters!$G$24*$A531,$A531&lt;=Parameters!$H$25,Parameters!$G$25*$A531,$A531&gt;Parameters!$H$25,Parameters!$G$26*$A531))</f>
        <v>58524.56</v>
      </c>
      <c r="S531" s="290">
        <f t="shared" si="250"/>
        <v>111.26342205323193</v>
      </c>
      <c r="T531" s="290" cm="1">
        <f t="array" ref="T531">IF(Parameters!$E$55="No",IF($A531&lt;=Parameters!$H$28,Parameters!$G$28*$A531,IF($A531&lt;=Parameters!$H$29,Parameters!$G$28*Parameters!$H$28+Parameters!$G$29*($A531-Parameters!$H$28),IF($A531&lt;=Parameters!$H$30,Parameters!$G$28*Parameters!$H$28+Parameters!$G$29*(Parameters!$H$29-Parameters!$H$28)+Parameters!$G$30*($A531-Parameters!$H$29),Parameters!$G$28*Parameters!$H$28+Parameters!$G$29*(Parameters!$H$29-Parameters!$H$28)+Parameters!$G$30*(Parameters!$H$30-Parameters!$H$29)+Parameters!$G$31*($A531-Parameters!$H$30)))),_xlfn.IFS($A531&lt;=Parameters!$H$28,Parameters!$G$28*$A531,$A531&lt;=Parameters!$H$29,Parameters!$G$29*$A531,$A531&lt;=Parameters!$H$30,Parameters!$G$30*$A531,$A531&gt;Parameters!$H$30,Parameters!$G$31*$A531))</f>
        <v>71307.86</v>
      </c>
      <c r="U531" s="290">
        <f t="shared" si="251"/>
        <v>135.56627376425857</v>
      </c>
      <c r="V531" s="290" cm="1">
        <f t="array" ref="V531">IF(Parameters!$E$55="No",IF($A531&lt;=Parameters!$H$34,Parameters!$G$34*$A531,IF($A531&lt;=Parameters!$H$35,Parameters!$G$34*Parameters!$H$34+Parameters!$G$35*($A531-Parameters!$H$34),IF($A531&lt;=Parameters!$H$36,Parameters!$G$34*Parameters!$H$34+Parameters!$G$35*(Parameters!$H$35-Parameters!$H$34)+Parameters!$G$36*($A531-Parameters!$H$35),Parameters!$G$34*Parameters!$H$34+Parameters!$G$35*(Parameters!$H$35-Parameters!$H$34)+Parameters!$G$36*(Parameters!$H$36-Parameters!$H$35)+Parameters!$G$37*($A531-Parameters!$H$36)))),_xlfn.IFS($A531&lt;=Parameters!$H$34,Parameters!$G$34*$A531,$A531&lt;=Parameters!$H$35,Parameters!$G$35*$A531,$A531&lt;=Parameters!$H$36,Parameters!$G$36*$A531,$A531&gt;Parameters!$H$36,Parameters!$G$37*$A531))</f>
        <v>72271.039999999994</v>
      </c>
      <c r="W531" s="290">
        <f t="shared" si="275"/>
        <v>137.3974144486692</v>
      </c>
      <c r="X531" s="290" cm="1">
        <f t="array" ref="X531">IF(Parameters!$E$55="No",IF($A531&lt;=Parameters!$H$39,Parameters!$G$39*$A531,IF($A531&lt;=Parameters!$H$40,Parameters!$G$39*Parameters!$H$39+Parameters!$G$40*($A531-Parameters!$H$39),IF($A531&lt;=Parameters!$H$41,Parameters!$G$39*Parameters!$H$39+Parameters!$G$40*(Parameters!$H$40-Parameters!$H$39)+Parameters!$G$41*($A531-Parameters!$H$40),Parameters!$G$39*Parameters!$H$39+Parameters!$G$40*(Parameters!$H$40-Parameters!$H$39)+Parameters!$G$41*(Parameters!$H$41-Parameters!$H$40)+Parameters!$G$42*($A531-Parameters!$H$41)))),_xlfn.IFS($A531&lt;=Parameters!$H$39,Parameters!$G$39*$A531,$A531&lt;=Parameters!$H$40,Parameters!$G$40*$A531,$A531&lt;=Parameters!$H$41,Parameters!$G$41*$A531,$A531&gt;Parameters!$H$41,Parameters!$G$42*$A531))</f>
        <v>77258.459999999992</v>
      </c>
      <c r="Y531" s="290">
        <f t="shared" si="276"/>
        <v>146.87920152091255</v>
      </c>
      <c r="Z531" s="290" cm="1">
        <f t="array" ref="Z531">IF(Parameters!$F$55="No",IF($A531&lt;=Parameters!$J$23,Parameters!$I$23*$A531,IF($A531&lt;=Parameters!$J$24,Parameters!$I$23*Parameters!$J$23+Parameters!$I$24*($A531-Parameters!$J$23),IF($A531&lt;=Parameters!$J$25,Parameters!$I$23*Parameters!$J$23+Parameters!$I$24*(Parameters!$J$24-Parameters!$J$23)+Parameters!$I$25*($A531-Parameters!$J$24),Parameters!$I$23*Parameters!$J$23+Parameters!$I$24*(Parameters!$J$24-Parameters!$J$23)+Parameters!$I$25*(Parameters!$J$25-Parameters!$J$24)+Parameters!$I$26*($A531-Parameters!$J$25)))),_xlfn.IFS($A531&lt;=Parameters!$J$23,Parameters!$I$23*$A531,$A531&lt;=Parameters!$J$24,Parameters!$I$24*$A531,$A531&lt;=Parameters!$J$25,Parameters!$I$25*$A531,$A531&gt;Parameters!$J$25,Parameters!$I$26*$A531))</f>
        <v>58524.56</v>
      </c>
      <c r="AA531" s="290">
        <f t="shared" si="252"/>
        <v>111.26342205323193</v>
      </c>
      <c r="AB531" s="290" cm="1">
        <f t="array" ref="AB531">IF(Parameters!$F$55="No",IF($A531&lt;=Parameters!$J$28,Parameters!$I$28*$A531,IF($A531&lt;=Parameters!$J$29,Parameters!$I$28*Parameters!$J$28+Parameters!$I$29*($A531-Parameters!$J$28),IF($A531&lt;=Parameters!$J$30,Parameters!$I$28*Parameters!$J$28+Parameters!$I$29*(Parameters!$J$29-Parameters!$J$28)+Parameters!$I$30*($A531-Parameters!$J$29),Parameters!$I$28*Parameters!$J$28+Parameters!$I$29*(Parameters!$J$29-Parameters!$J$28)+Parameters!$I$30*(Parameters!$J$30-Parameters!$J$29)+Parameters!$I$31*($A531-Parameters!$J$30)))),_xlfn.IFS($A531&lt;=Parameters!$J$28,Parameters!$I$28*$A531,$A531&lt;=Parameters!$J$29,Parameters!$I$29*$A531,$A531&lt;=Parameters!$J$30,Parameters!$I$30*$A531,$A531&gt;Parameters!$J$30,Parameters!$I$31*$A531))</f>
        <v>71307.86</v>
      </c>
      <c r="AC531" s="290">
        <f t="shared" si="253"/>
        <v>135.56627376425857</v>
      </c>
      <c r="AD531" s="290" cm="1">
        <f t="array" ref="AD531">IF(Parameters!$F$55="No",IF($A531&lt;=Parameters!$J$34,Parameters!$I$34*$A531,IF($A531&lt;=Parameters!$J$35,Parameters!$I$34*Parameters!$J$34+Parameters!$I$35*($A531-Parameters!$J$34),IF($A531&lt;=Parameters!$J$36,Parameters!$I$34*Parameters!$J$34+Parameters!$I$35*(Parameters!$J$35-Parameters!$J$34)+Parameters!$I$36*($A531-Parameters!$J$35),Parameters!$I$34*Parameters!$J$34+Parameters!$I$35*(Parameters!$J$35-Parameters!$J$34)+Parameters!$I$36*(Parameters!$J$36-Parameters!$J$35)+Parameters!$I$37*($A531-Parameters!$J$36)))),_xlfn.IFS($A531&lt;=Parameters!$J$34,Parameters!$I$34*$A531,$A531&lt;=Parameters!$J$35,Parameters!$I$35*$A531,$A531&lt;=Parameters!$J$36,Parameters!$I$36*$A531,$A531&gt;Parameters!$J$36,Parameters!$I$37*$A531))</f>
        <v>72271.039999999994</v>
      </c>
      <c r="AE531" s="290">
        <f t="shared" si="277"/>
        <v>137.3974144486692</v>
      </c>
      <c r="AF531" s="290" cm="1">
        <f t="array" ref="AF531">IF(Parameters!$F$55="No",IF($A531&lt;=Parameters!$J$39,Parameters!$I$39*$A531,IF($A531&lt;=Parameters!$J$40,Parameters!$I$39*Parameters!$J$39+Parameters!$I$40*($A531-Parameters!$J$39),IF($A531&lt;=Parameters!$J$41,Parameters!$I$39*Parameters!$J$39+Parameters!$I$40*(Parameters!$J$40-Parameters!$J$39)+Parameters!$I$41*($A531-Parameters!$J$40),Parameters!$I$39*Parameters!$J$39+Parameters!$I$40*(Parameters!$J$40-Parameters!$J$39)+Parameters!$I$41*(Parameters!$J$41-Parameters!$J$40)+Parameters!$I$42*($A531-Parameters!$J$41)))),_xlfn.IFS($A531&lt;=Parameters!$J$39,Parameters!$I$39*$A531,$A531&lt;=Parameters!$J$40,Parameters!$I$40*$A531,$A531&lt;=Parameters!$J$41,Parameters!$I$41*$A531,$A531&gt;Parameters!$J$41,Parameters!$I$42*$A531))</f>
        <v>77258.459999999992</v>
      </c>
      <c r="AG531" s="290">
        <f t="shared" si="278"/>
        <v>146.87920152091255</v>
      </c>
      <c r="AI531" s="428">
        <f t="shared" si="254"/>
        <v>149.05999999999767</v>
      </c>
      <c r="AJ531" s="428">
        <f t="shared" si="255"/>
        <v>159.36000000000058</v>
      </c>
      <c r="AK531" s="428">
        <f t="shared" si="256"/>
        <v>143.5399999999936</v>
      </c>
      <c r="AL531" s="428">
        <f t="shared" si="257"/>
        <v>158.45999999999185</v>
      </c>
      <c r="AM531" s="428">
        <f t="shared" si="258"/>
        <v>149.05999999999767</v>
      </c>
      <c r="AN531" s="428">
        <f t="shared" si="259"/>
        <v>159.36000000000058</v>
      </c>
      <c r="AO531" s="428">
        <f t="shared" si="260"/>
        <v>143.5399999999936</v>
      </c>
      <c r="AP531" s="428">
        <f t="shared" si="261"/>
        <v>158.45999999999185</v>
      </c>
      <c r="AQ531" s="428">
        <f t="shared" si="262"/>
        <v>149.05999999999767</v>
      </c>
      <c r="AR531" s="428">
        <f t="shared" si="263"/>
        <v>159.36000000000058</v>
      </c>
      <c r="AS531" s="428">
        <f t="shared" si="264"/>
        <v>143.5399999999936</v>
      </c>
      <c r="AT531" s="428">
        <f t="shared" si="265"/>
        <v>158.45999999999185</v>
      </c>
      <c r="AU531" s="428">
        <f t="shared" si="266"/>
        <v>149.05999999999767</v>
      </c>
      <c r="AV531" s="428">
        <f t="shared" si="267"/>
        <v>159.36000000000058</v>
      </c>
      <c r="AW531" s="428">
        <f t="shared" si="268"/>
        <v>143.5399999999936</v>
      </c>
      <c r="AX531" s="428">
        <f t="shared" si="269"/>
        <v>158.45999999999185</v>
      </c>
    </row>
    <row r="532">
      <c r="A532" s="413">
        <v>527</v>
      </c>
      <c r="B532" s="290" cm="1">
        <f t="array" ref="B532">IF(Parameters!$C$55="No",IF($A532&lt;=Parameters!$D$23,Parameters!$C$23*$A532,IF($A532&lt;=Parameters!$D$24,Parameters!$C$23*Parameters!$D$23+Parameters!$C$24*($A532-Parameters!$D$23),IF($A532&lt;=Parameters!$D$25,Parameters!$C$23*Parameters!$D$23+Parameters!$C$24*(Parameters!$D$24-Parameters!$D$23)+Parameters!$C$25*($A532-Parameters!$D$24),Parameters!$C$23*Parameters!$D$23+Parameters!$C$24*(Parameters!$D$24-Parameters!$D$23)+Parameters!$C$25*(Parameters!$D$25-Parameters!$D$24)+Parameters!$C$26*($A532-Parameters!$D$25)))),_xlfn.IFS($A532&lt;=Parameters!$D$23,Parameters!$C$23*$A532,$A532&lt;=Parameters!$D$24,Parameters!$C$24*$A532,$A532&lt;=Parameters!$D$25,Parameters!$C$25*$A532,$A532&gt;Parameters!$D$25,Parameters!$C$26*$A532))</f>
        <v>58673.62</v>
      </c>
      <c r="C532" s="290">
        <f t="shared" si="270"/>
        <v>111.33514231499052</v>
      </c>
      <c r="D532" s="290" cm="1">
        <f t="array" ref="D532">IF(Parameters!$C$55="No",IF($A532&lt;=Parameters!$D$28,Parameters!$C$28*$A532,IF($A532&lt;=Parameters!$D$29,Parameters!$C$28*Parameters!$D$28+Parameters!$C$29*($A532-Parameters!$D$28),IF($A532&lt;=Parameters!$D$30,Parameters!$C$28*Parameters!$D$28+Parameters!$C$29*(Parameters!$D$29-Parameters!$D$28)+Parameters!$C$30*($A532-Parameters!$D$29),Parameters!$C$28*Parameters!$D$28+Parameters!$C$29*(Parameters!$D$29-Parameters!$D$28)+Parameters!$C$30*(Parameters!$D$30-Parameters!$D$29)+Parameters!$C$31*($A532-Parameters!$D$30)))),_xlfn.IFS($A532&lt;=Parameters!$D$28,Parameters!$C$28*$A532,$A532&lt;=Parameters!$D$29,Parameters!$C$29*$A532,$A532&lt;=Parameters!$D$30,Parameters!$C$30*$A532,$A532&gt;Parameters!$D$30,Parameters!$C$31*$A532))</f>
        <v>71467.22</v>
      </c>
      <c r="E532" s="290">
        <f t="shared" si="270"/>
        <v>135.61142314990514</v>
      </c>
      <c r="F532" s="290" cm="1">
        <f t="array" ref="F532">IF(Parameters!$C$55="No",IF($A532&lt;=Parameters!$D$34,Parameters!$C$34*$A532,IF($A532&lt;=Parameters!$D$35,Parameters!$C$34*Parameters!$D$34+Parameters!$C$35*($A532-Parameters!$D$34),IF($A532&lt;=Parameters!$D$36,Parameters!$C$34*Parameters!$D$34+Parameters!$C$35*(Parameters!$D$35-Parameters!$D$34)+Parameters!$C$36*($A532-Parameters!$D$35),Parameters!$C$34*Parameters!$D$34+Parameters!$C$35*(Parameters!$D$35-Parameters!$D$34)+Parameters!$C$36*(Parameters!$D$36-Parameters!$D$35)+Parameters!$C$37*($A532-Parameters!$D$36)))),_xlfn.IFS($A532&lt;=Parameters!$D$34,Parameters!$C$34*$A532,$A532&lt;=Parameters!$D$35,Parameters!$C$35*$A532,$A532&lt;=Parameters!$D$36,Parameters!$C$36*$A532,$A532&gt;Parameters!$D$36,Parameters!$C$37*$A532))</f>
        <v>72414.579999999987</v>
      </c>
      <c r="G532" s="290">
        <f t="shared" si="271"/>
        <v>137.40907020872862</v>
      </c>
      <c r="H532" s="290" cm="1">
        <f t="array" ref="H532">IF(Parameters!$C$55="No",IF($A532&lt;=Parameters!$D$39,Parameters!$C$39*$A532,IF($A532&lt;=Parameters!$D$40,Parameters!$C$39*Parameters!$D$39+Parameters!$C$40*($A532-Parameters!$D$39),IF($A532&lt;=Parameters!$D$41,Parameters!$C$39*Parameters!$D$39+Parameters!$C$40*(Parameters!$D$40-Parameters!$D$39)+Parameters!$C$41*($A532-Parameters!$D$40),Parameters!$C$39*Parameters!$D$39+Parameters!$C$40*(Parameters!$D$40-Parameters!$D$39)+Parameters!$C$41*(Parameters!$D$41-Parameters!$D$40)+Parameters!$C$42*($A532-Parameters!$D$41)))),_xlfn.IFS($A532&lt;=Parameters!$D$39,Parameters!$C$39*$A532,$A532&lt;=Parameters!$D$40,Parameters!$C$40*$A532,$A532&lt;=Parameters!$D$41,Parameters!$C$41*$A532,$A532&gt;Parameters!$D$41,Parameters!$C$42*$A532))</f>
        <v>77416.92</v>
      </c>
      <c r="I532" s="290">
        <f t="shared" si="272"/>
        <v>146.90117647058824</v>
      </c>
      <c r="J532" s="290" cm="1">
        <f t="array" ref="J532">IF(Parameters!$D$55="No",IF($A532&lt;=Parameters!$F$23,Parameters!$E$23*$A532,IF($A532&lt;=Parameters!$F$24,Parameters!$E$23*Parameters!$F$23+Parameters!$E$24*($A532-Parameters!$F$23),IF($A532&lt;=Parameters!$F$25,Parameters!$E$23*Parameters!$F$23+Parameters!$E$24*(Parameters!$F$24-Parameters!$F$23)+Parameters!$E$25*($A532-Parameters!$F$24),Parameters!$E$23*Parameters!$F$23+Parameters!$E$24*(Parameters!$F$24-Parameters!$F$23)+Parameters!$E$25*(Parameters!$F$25-Parameters!$F$24)+Parameters!$E$26*($A532-Parameters!$F$25)))),_xlfn.IFS($A532&lt;=Parameters!$F$23,Parameters!$E$23*$A532,$A532&lt;=Parameters!$F$24,Parameters!$E$24*$A532,$A532&lt;=Parameters!$F$25,Parameters!$E$25*$A532,$A532&gt;Parameters!$F$25,Parameters!$E$26*$A532))</f>
        <v>58673.62</v>
      </c>
      <c r="K532" s="290">
        <f t="shared" si="248"/>
        <v>111.33514231499052</v>
      </c>
      <c r="L532" s="290" cm="1">
        <f t="array" ref="L532">IF(Parameters!$D$55="No",IF($A532&lt;=Parameters!$F$28,Parameters!$E$28*$A532,IF($A532&lt;=Parameters!$F$29,Parameters!$E$28*Parameters!$F$28+Parameters!$E$29*($A532-Parameters!$F$28),IF($A532&lt;=Parameters!$F$30,Parameters!$E$28*Parameters!$F$28+Parameters!$E$29*(Parameters!$F$29-Parameters!$F$28)+Parameters!$E$30*($A532-Parameters!$F$29),Parameters!$E$28*Parameters!$F$28+Parameters!$E$29*(Parameters!$F$29-Parameters!$F$28)+Parameters!$E$30*(Parameters!$F$30-Parameters!$F$29)+Parameters!$E$31*($A532-Parameters!$F$30)))),_xlfn.IFS($A532&lt;=Parameters!$F$28,Parameters!$E$28*$A532,$A532&lt;=Parameters!$F$29,Parameters!$E$29*$A532,$A532&lt;=Parameters!$F$30,Parameters!$E$30*$A532,$A532&gt;Parameters!$F$30,Parameters!$E$31*$A532))</f>
        <v>71467.22</v>
      </c>
      <c r="M532" s="290">
        <f t="shared" si="249"/>
        <v>135.61142314990514</v>
      </c>
      <c r="N532" s="290" cm="1">
        <f t="array" ref="N532">IF(Parameters!$D$55="No",IF($A532&lt;=Parameters!$F$34,Parameters!$E$34*$A532,IF($A532&lt;=Parameters!$F$35,Parameters!$E$34*Parameters!$F$34+Parameters!$E$35*($A532-Parameters!$F$34),IF($A532&lt;=Parameters!$F$36,Parameters!$E$34*Parameters!$F$34+Parameters!$E$35*(Parameters!$F$35-Parameters!$F$34)+Parameters!$E$36*($A532-Parameters!$F$35),Parameters!$E$34*Parameters!$F$34+Parameters!$E$35*(Parameters!$F$35-Parameters!$F$34)+Parameters!$E$36*(Parameters!$F$36-Parameters!$F$35)+Parameters!$E$37*($A532-Parameters!$F$36)))),_xlfn.IFS($A532&lt;=Parameters!$F$34,Parameters!$E$34*$A532,$A532&lt;=Parameters!$F$35,Parameters!$E$35*$A532,$A532&lt;=Parameters!$F$36,Parameters!$E$36*$A532,$A532&gt;Parameters!$F$36,Parameters!$E$37*$A532))</f>
        <v>72414.579999999987</v>
      </c>
      <c r="O532" s="290">
        <f t="shared" si="273"/>
        <v>137.40907020872862</v>
      </c>
      <c r="P532" s="290" cm="1">
        <f t="array" ref="P532">IF(Parameters!$D$55="No",IF($A532&lt;=Parameters!$F$39,Parameters!$E$39*$A532,IF($A532&lt;=Parameters!$F$40,Parameters!$E$39*Parameters!$F$39+Parameters!$E$40*($A532-Parameters!$F$39),IF($A532&lt;=Parameters!$F$41,Parameters!$E$39*Parameters!$F$39+Parameters!$E$40*(Parameters!$F$40-Parameters!$F$39)+Parameters!$E$41*($A532-Parameters!$F$40),Parameters!$E$39*Parameters!$F$39+Parameters!$E$40*(Parameters!$F$40-Parameters!$F$39)+Parameters!$E$41*(Parameters!$F$41-Parameters!$F$40)+Parameters!$E$42*($A532-Parameters!$F$41)))),_xlfn.IFS($A532&lt;=Parameters!$F$39,Parameters!$E$39*$A532,$A532&lt;=Parameters!$F$40,Parameters!$E$40*$A532,$A532&lt;=Parameters!$F$41,Parameters!$E$41*$A532,$A532&gt;Parameters!$F$41,Parameters!$E$42*$A532))</f>
        <v>77416.92</v>
      </c>
      <c r="Q532" s="290">
        <f t="shared" si="274"/>
        <v>146.90117647058824</v>
      </c>
      <c r="R532" s="290" cm="1">
        <f t="array" ref="R532">IF(Parameters!$E$55="No",IF($A532&lt;=Parameters!$H$23,Parameters!$G$23*$A532,IF($A532&lt;=Parameters!$H$24,Parameters!$G$23*Parameters!$H$23+Parameters!$G$24*($A532-Parameters!$H$23),IF($A532&lt;=Parameters!$H$25,Parameters!$G$23*Parameters!$H$23+Parameters!$G$24*(Parameters!$H$24-Parameters!$H$23)+Parameters!$G$25*($A532-Parameters!$H$24),Parameters!$G$23*Parameters!$H$23+Parameters!$G$24*(Parameters!$H$24-Parameters!$H$23)+Parameters!$G$25*(Parameters!$H$25-Parameters!$H$24)+Parameters!$G$26*($A532-Parameters!$H$25)))),_xlfn.IFS($A532&lt;=Parameters!$H$23,Parameters!$G$23*$A532,$A532&lt;=Parameters!$H$24,Parameters!$G$24*$A532,$A532&lt;=Parameters!$H$25,Parameters!$G$25*$A532,$A532&gt;Parameters!$H$25,Parameters!$G$26*$A532))</f>
        <v>58673.62</v>
      </c>
      <c r="S532" s="290">
        <f t="shared" si="250"/>
        <v>111.33514231499052</v>
      </c>
      <c r="T532" s="290" cm="1">
        <f t="array" ref="T532">IF(Parameters!$E$55="No",IF($A532&lt;=Parameters!$H$28,Parameters!$G$28*$A532,IF($A532&lt;=Parameters!$H$29,Parameters!$G$28*Parameters!$H$28+Parameters!$G$29*($A532-Parameters!$H$28),IF($A532&lt;=Parameters!$H$30,Parameters!$G$28*Parameters!$H$28+Parameters!$G$29*(Parameters!$H$29-Parameters!$H$28)+Parameters!$G$30*($A532-Parameters!$H$29),Parameters!$G$28*Parameters!$H$28+Parameters!$G$29*(Parameters!$H$29-Parameters!$H$28)+Parameters!$G$30*(Parameters!$H$30-Parameters!$H$29)+Parameters!$G$31*($A532-Parameters!$H$30)))),_xlfn.IFS($A532&lt;=Parameters!$H$28,Parameters!$G$28*$A532,$A532&lt;=Parameters!$H$29,Parameters!$G$29*$A532,$A532&lt;=Parameters!$H$30,Parameters!$G$30*$A532,$A532&gt;Parameters!$H$30,Parameters!$G$31*$A532))</f>
        <v>71467.22</v>
      </c>
      <c r="U532" s="290">
        <f t="shared" si="251"/>
        <v>135.61142314990514</v>
      </c>
      <c r="V532" s="290" cm="1">
        <f t="array" ref="V532">IF(Parameters!$E$55="No",IF($A532&lt;=Parameters!$H$34,Parameters!$G$34*$A532,IF($A532&lt;=Parameters!$H$35,Parameters!$G$34*Parameters!$H$34+Parameters!$G$35*($A532-Parameters!$H$34),IF($A532&lt;=Parameters!$H$36,Parameters!$G$34*Parameters!$H$34+Parameters!$G$35*(Parameters!$H$35-Parameters!$H$34)+Parameters!$G$36*($A532-Parameters!$H$35),Parameters!$G$34*Parameters!$H$34+Parameters!$G$35*(Parameters!$H$35-Parameters!$H$34)+Parameters!$G$36*(Parameters!$H$36-Parameters!$H$35)+Parameters!$G$37*($A532-Parameters!$H$36)))),_xlfn.IFS($A532&lt;=Parameters!$H$34,Parameters!$G$34*$A532,$A532&lt;=Parameters!$H$35,Parameters!$G$35*$A532,$A532&lt;=Parameters!$H$36,Parameters!$G$36*$A532,$A532&gt;Parameters!$H$36,Parameters!$G$37*$A532))</f>
        <v>72414.579999999987</v>
      </c>
      <c r="W532" s="290">
        <f t="shared" si="275"/>
        <v>137.40907020872862</v>
      </c>
      <c r="X532" s="290" cm="1">
        <f t="array" ref="X532">IF(Parameters!$E$55="No",IF($A532&lt;=Parameters!$H$39,Parameters!$G$39*$A532,IF($A532&lt;=Parameters!$H$40,Parameters!$G$39*Parameters!$H$39+Parameters!$G$40*($A532-Parameters!$H$39),IF($A532&lt;=Parameters!$H$41,Parameters!$G$39*Parameters!$H$39+Parameters!$G$40*(Parameters!$H$40-Parameters!$H$39)+Parameters!$G$41*($A532-Parameters!$H$40),Parameters!$G$39*Parameters!$H$39+Parameters!$G$40*(Parameters!$H$40-Parameters!$H$39)+Parameters!$G$41*(Parameters!$H$41-Parameters!$H$40)+Parameters!$G$42*($A532-Parameters!$H$41)))),_xlfn.IFS($A532&lt;=Parameters!$H$39,Parameters!$G$39*$A532,$A532&lt;=Parameters!$H$40,Parameters!$G$40*$A532,$A532&lt;=Parameters!$H$41,Parameters!$G$41*$A532,$A532&gt;Parameters!$H$41,Parameters!$G$42*$A532))</f>
        <v>77416.92</v>
      </c>
      <c r="Y532" s="290">
        <f t="shared" si="276"/>
        <v>146.90117647058824</v>
      </c>
      <c r="Z532" s="290" cm="1">
        <f t="array" ref="Z532">IF(Parameters!$F$55="No",IF($A532&lt;=Parameters!$J$23,Parameters!$I$23*$A532,IF($A532&lt;=Parameters!$J$24,Parameters!$I$23*Parameters!$J$23+Parameters!$I$24*($A532-Parameters!$J$23),IF($A532&lt;=Parameters!$J$25,Parameters!$I$23*Parameters!$J$23+Parameters!$I$24*(Parameters!$J$24-Parameters!$J$23)+Parameters!$I$25*($A532-Parameters!$J$24),Parameters!$I$23*Parameters!$J$23+Parameters!$I$24*(Parameters!$J$24-Parameters!$J$23)+Parameters!$I$25*(Parameters!$J$25-Parameters!$J$24)+Parameters!$I$26*($A532-Parameters!$J$25)))),_xlfn.IFS($A532&lt;=Parameters!$J$23,Parameters!$I$23*$A532,$A532&lt;=Parameters!$J$24,Parameters!$I$24*$A532,$A532&lt;=Parameters!$J$25,Parameters!$I$25*$A532,$A532&gt;Parameters!$J$25,Parameters!$I$26*$A532))</f>
        <v>58673.62</v>
      </c>
      <c r="AA532" s="290">
        <f t="shared" si="252"/>
        <v>111.33514231499052</v>
      </c>
      <c r="AB532" s="290" cm="1">
        <f t="array" ref="AB532">IF(Parameters!$F$55="No",IF($A532&lt;=Parameters!$J$28,Parameters!$I$28*$A532,IF($A532&lt;=Parameters!$J$29,Parameters!$I$28*Parameters!$J$28+Parameters!$I$29*($A532-Parameters!$J$28),IF($A532&lt;=Parameters!$J$30,Parameters!$I$28*Parameters!$J$28+Parameters!$I$29*(Parameters!$J$29-Parameters!$J$28)+Parameters!$I$30*($A532-Parameters!$J$29),Parameters!$I$28*Parameters!$J$28+Parameters!$I$29*(Parameters!$J$29-Parameters!$J$28)+Parameters!$I$30*(Parameters!$J$30-Parameters!$J$29)+Parameters!$I$31*($A532-Parameters!$J$30)))),_xlfn.IFS($A532&lt;=Parameters!$J$28,Parameters!$I$28*$A532,$A532&lt;=Parameters!$J$29,Parameters!$I$29*$A532,$A532&lt;=Parameters!$J$30,Parameters!$I$30*$A532,$A532&gt;Parameters!$J$30,Parameters!$I$31*$A532))</f>
        <v>71467.22</v>
      </c>
      <c r="AC532" s="290">
        <f t="shared" si="253"/>
        <v>135.61142314990514</v>
      </c>
      <c r="AD532" s="290" cm="1">
        <f t="array" ref="AD532">IF(Parameters!$F$55="No",IF($A532&lt;=Parameters!$J$34,Parameters!$I$34*$A532,IF($A532&lt;=Parameters!$J$35,Parameters!$I$34*Parameters!$J$34+Parameters!$I$35*($A532-Parameters!$J$34),IF($A532&lt;=Parameters!$J$36,Parameters!$I$34*Parameters!$J$34+Parameters!$I$35*(Parameters!$J$35-Parameters!$J$34)+Parameters!$I$36*($A532-Parameters!$J$35),Parameters!$I$34*Parameters!$J$34+Parameters!$I$35*(Parameters!$J$35-Parameters!$J$34)+Parameters!$I$36*(Parameters!$J$36-Parameters!$J$35)+Parameters!$I$37*($A532-Parameters!$J$36)))),_xlfn.IFS($A532&lt;=Parameters!$J$34,Parameters!$I$34*$A532,$A532&lt;=Parameters!$J$35,Parameters!$I$35*$A532,$A532&lt;=Parameters!$J$36,Parameters!$I$36*$A532,$A532&gt;Parameters!$J$36,Parameters!$I$37*$A532))</f>
        <v>72414.579999999987</v>
      </c>
      <c r="AE532" s="290">
        <f t="shared" si="277"/>
        <v>137.40907020872862</v>
      </c>
      <c r="AF532" s="290" cm="1">
        <f t="array" ref="AF532">IF(Parameters!$F$55="No",IF($A532&lt;=Parameters!$J$39,Parameters!$I$39*$A532,IF($A532&lt;=Parameters!$J$40,Parameters!$I$39*Parameters!$J$39+Parameters!$I$40*($A532-Parameters!$J$39),IF($A532&lt;=Parameters!$J$41,Parameters!$I$39*Parameters!$J$39+Parameters!$I$40*(Parameters!$J$40-Parameters!$J$39)+Parameters!$I$41*($A532-Parameters!$J$40),Parameters!$I$39*Parameters!$J$39+Parameters!$I$40*(Parameters!$J$40-Parameters!$J$39)+Parameters!$I$41*(Parameters!$J$41-Parameters!$J$40)+Parameters!$I$42*($A532-Parameters!$J$41)))),_xlfn.IFS($A532&lt;=Parameters!$J$39,Parameters!$I$39*$A532,$A532&lt;=Parameters!$J$40,Parameters!$I$40*$A532,$A532&lt;=Parameters!$J$41,Parameters!$I$41*$A532,$A532&gt;Parameters!$J$41,Parameters!$I$42*$A532))</f>
        <v>77416.92</v>
      </c>
      <c r="AG532" s="290">
        <f t="shared" si="278"/>
        <v>146.90117647058824</v>
      </c>
      <c r="AI532" s="428">
        <f t="shared" si="254"/>
        <v>149.06000000000495</v>
      </c>
      <c r="AJ532" s="428">
        <f t="shared" si="255"/>
        <v>159.36000000000058</v>
      </c>
      <c r="AK532" s="428">
        <f t="shared" si="256"/>
        <v>143.5399999999936</v>
      </c>
      <c r="AL532" s="428">
        <f t="shared" si="257"/>
        <v>158.4600000000064</v>
      </c>
      <c r="AM532" s="428">
        <f t="shared" si="258"/>
        <v>149.06000000000495</v>
      </c>
      <c r="AN532" s="428">
        <f t="shared" si="259"/>
        <v>159.36000000000058</v>
      </c>
      <c r="AO532" s="428">
        <f t="shared" si="260"/>
        <v>143.5399999999936</v>
      </c>
      <c r="AP532" s="428">
        <f t="shared" si="261"/>
        <v>158.4600000000064</v>
      </c>
      <c r="AQ532" s="428">
        <f t="shared" si="262"/>
        <v>149.06000000000495</v>
      </c>
      <c r="AR532" s="428">
        <f t="shared" si="263"/>
        <v>159.36000000000058</v>
      </c>
      <c r="AS532" s="428">
        <f t="shared" si="264"/>
        <v>143.5399999999936</v>
      </c>
      <c r="AT532" s="428">
        <f t="shared" si="265"/>
        <v>158.4600000000064</v>
      </c>
      <c r="AU532" s="428">
        <f t="shared" si="266"/>
        <v>149.06000000000495</v>
      </c>
      <c r="AV532" s="428">
        <f t="shared" si="267"/>
        <v>159.36000000000058</v>
      </c>
      <c r="AW532" s="428">
        <f t="shared" si="268"/>
        <v>143.5399999999936</v>
      </c>
      <c r="AX532" s="428">
        <f t="shared" si="269"/>
        <v>158.4600000000064</v>
      </c>
    </row>
    <row r="533">
      <c r="A533" s="413">
        <v>528</v>
      </c>
      <c r="B533" s="290" cm="1">
        <f t="array" ref="B533">IF(Parameters!$C$55="No",IF($A533&lt;=Parameters!$D$23,Parameters!$C$23*$A533,IF($A533&lt;=Parameters!$D$24,Parameters!$C$23*Parameters!$D$23+Parameters!$C$24*($A533-Parameters!$D$23),IF($A533&lt;=Parameters!$D$25,Parameters!$C$23*Parameters!$D$23+Parameters!$C$24*(Parameters!$D$24-Parameters!$D$23)+Parameters!$C$25*($A533-Parameters!$D$24),Parameters!$C$23*Parameters!$D$23+Parameters!$C$24*(Parameters!$D$24-Parameters!$D$23)+Parameters!$C$25*(Parameters!$D$25-Parameters!$D$24)+Parameters!$C$26*($A533-Parameters!$D$25)))),_xlfn.IFS($A533&lt;=Parameters!$D$23,Parameters!$C$23*$A533,$A533&lt;=Parameters!$D$24,Parameters!$C$24*$A533,$A533&lt;=Parameters!$D$25,Parameters!$C$25*$A533,$A533&gt;Parameters!$D$25,Parameters!$C$26*$A533))</f>
        <v>58822.68</v>
      </c>
      <c r="C533" s="290">
        <f t="shared" si="270"/>
        <v>111.40659090909091</v>
      </c>
      <c r="D533" s="290" cm="1">
        <f t="array" ref="D533">IF(Parameters!$C$55="No",IF($A533&lt;=Parameters!$D$28,Parameters!$C$28*$A533,IF($A533&lt;=Parameters!$D$29,Parameters!$C$28*Parameters!$D$28+Parameters!$C$29*($A533-Parameters!$D$28),IF($A533&lt;=Parameters!$D$30,Parameters!$C$28*Parameters!$D$28+Parameters!$C$29*(Parameters!$D$29-Parameters!$D$28)+Parameters!$C$30*($A533-Parameters!$D$29),Parameters!$C$28*Parameters!$D$28+Parameters!$C$29*(Parameters!$D$29-Parameters!$D$28)+Parameters!$C$30*(Parameters!$D$30-Parameters!$D$29)+Parameters!$C$31*($A533-Parameters!$D$30)))),_xlfn.IFS($A533&lt;=Parameters!$D$28,Parameters!$C$28*$A533,$A533&lt;=Parameters!$D$29,Parameters!$C$29*$A533,$A533&lt;=Parameters!$D$30,Parameters!$C$30*$A533,$A533&gt;Parameters!$D$30,Parameters!$C$31*$A533))</f>
        <v>71626.58</v>
      </c>
      <c r="E533" s="290">
        <f t="shared" si="270"/>
        <v>135.65640151515152</v>
      </c>
      <c r="F533" s="290" cm="1">
        <f t="array" ref="F533">IF(Parameters!$C$55="No",IF($A533&lt;=Parameters!$D$34,Parameters!$C$34*$A533,IF($A533&lt;=Parameters!$D$35,Parameters!$C$34*Parameters!$D$34+Parameters!$C$35*($A533-Parameters!$D$34),IF($A533&lt;=Parameters!$D$36,Parameters!$C$34*Parameters!$D$34+Parameters!$C$35*(Parameters!$D$35-Parameters!$D$34)+Parameters!$C$36*($A533-Parameters!$D$35),Parameters!$C$34*Parameters!$D$34+Parameters!$C$35*(Parameters!$D$35-Parameters!$D$34)+Parameters!$C$36*(Parameters!$D$36-Parameters!$D$35)+Parameters!$C$37*($A533-Parameters!$D$36)))),_xlfn.IFS($A533&lt;=Parameters!$D$34,Parameters!$C$34*$A533,$A533&lt;=Parameters!$D$35,Parameters!$C$35*$A533,$A533&lt;=Parameters!$D$36,Parameters!$C$36*$A533,$A533&gt;Parameters!$D$36,Parameters!$C$37*$A533))</f>
        <v>72558.12</v>
      </c>
      <c r="G533" s="290">
        <f t="shared" si="271"/>
        <v>137.42068181818181</v>
      </c>
      <c r="H533" s="290" cm="1">
        <f t="array" ref="H533">IF(Parameters!$C$55="No",IF($A533&lt;=Parameters!$D$39,Parameters!$C$39*$A533,IF($A533&lt;=Parameters!$D$40,Parameters!$C$39*Parameters!$D$39+Parameters!$C$40*($A533-Parameters!$D$39),IF($A533&lt;=Parameters!$D$41,Parameters!$C$39*Parameters!$D$39+Parameters!$C$40*(Parameters!$D$40-Parameters!$D$39)+Parameters!$C$41*($A533-Parameters!$D$40),Parameters!$C$39*Parameters!$D$39+Parameters!$C$40*(Parameters!$D$40-Parameters!$D$39)+Parameters!$C$41*(Parameters!$D$41-Parameters!$D$40)+Parameters!$C$42*($A533-Parameters!$D$41)))),_xlfn.IFS($A533&lt;=Parameters!$D$39,Parameters!$C$39*$A533,$A533&lt;=Parameters!$D$40,Parameters!$C$40*$A533,$A533&lt;=Parameters!$D$41,Parameters!$C$41*$A533,$A533&gt;Parameters!$D$41,Parameters!$C$42*$A533))</f>
        <v>77575.38</v>
      </c>
      <c r="I533" s="290">
        <f t="shared" si="272"/>
        <v>146.92306818181819</v>
      </c>
      <c r="J533" s="290" cm="1">
        <f t="array" ref="J533">IF(Parameters!$D$55="No",IF($A533&lt;=Parameters!$F$23,Parameters!$E$23*$A533,IF($A533&lt;=Parameters!$F$24,Parameters!$E$23*Parameters!$F$23+Parameters!$E$24*($A533-Parameters!$F$23),IF($A533&lt;=Parameters!$F$25,Parameters!$E$23*Parameters!$F$23+Parameters!$E$24*(Parameters!$F$24-Parameters!$F$23)+Parameters!$E$25*($A533-Parameters!$F$24),Parameters!$E$23*Parameters!$F$23+Parameters!$E$24*(Parameters!$F$24-Parameters!$F$23)+Parameters!$E$25*(Parameters!$F$25-Parameters!$F$24)+Parameters!$E$26*($A533-Parameters!$F$25)))),_xlfn.IFS($A533&lt;=Parameters!$F$23,Parameters!$E$23*$A533,$A533&lt;=Parameters!$F$24,Parameters!$E$24*$A533,$A533&lt;=Parameters!$F$25,Parameters!$E$25*$A533,$A533&gt;Parameters!$F$25,Parameters!$E$26*$A533))</f>
        <v>58822.68</v>
      </c>
      <c r="K533" s="290">
        <f t="shared" si="248"/>
        <v>111.40659090909091</v>
      </c>
      <c r="L533" s="290" cm="1">
        <f t="array" ref="L533">IF(Parameters!$D$55="No",IF($A533&lt;=Parameters!$F$28,Parameters!$E$28*$A533,IF($A533&lt;=Parameters!$F$29,Parameters!$E$28*Parameters!$F$28+Parameters!$E$29*($A533-Parameters!$F$28),IF($A533&lt;=Parameters!$F$30,Parameters!$E$28*Parameters!$F$28+Parameters!$E$29*(Parameters!$F$29-Parameters!$F$28)+Parameters!$E$30*($A533-Parameters!$F$29),Parameters!$E$28*Parameters!$F$28+Parameters!$E$29*(Parameters!$F$29-Parameters!$F$28)+Parameters!$E$30*(Parameters!$F$30-Parameters!$F$29)+Parameters!$E$31*($A533-Parameters!$F$30)))),_xlfn.IFS($A533&lt;=Parameters!$F$28,Parameters!$E$28*$A533,$A533&lt;=Parameters!$F$29,Parameters!$E$29*$A533,$A533&lt;=Parameters!$F$30,Parameters!$E$30*$A533,$A533&gt;Parameters!$F$30,Parameters!$E$31*$A533))</f>
        <v>71626.58</v>
      </c>
      <c r="M533" s="290">
        <f t="shared" si="249"/>
        <v>135.65640151515152</v>
      </c>
      <c r="N533" s="290" cm="1">
        <f t="array" ref="N533">IF(Parameters!$D$55="No",IF($A533&lt;=Parameters!$F$34,Parameters!$E$34*$A533,IF($A533&lt;=Parameters!$F$35,Parameters!$E$34*Parameters!$F$34+Parameters!$E$35*($A533-Parameters!$F$34),IF($A533&lt;=Parameters!$F$36,Parameters!$E$34*Parameters!$F$34+Parameters!$E$35*(Parameters!$F$35-Parameters!$F$34)+Parameters!$E$36*($A533-Parameters!$F$35),Parameters!$E$34*Parameters!$F$34+Parameters!$E$35*(Parameters!$F$35-Parameters!$F$34)+Parameters!$E$36*(Parameters!$F$36-Parameters!$F$35)+Parameters!$E$37*($A533-Parameters!$F$36)))),_xlfn.IFS($A533&lt;=Parameters!$F$34,Parameters!$E$34*$A533,$A533&lt;=Parameters!$F$35,Parameters!$E$35*$A533,$A533&lt;=Parameters!$F$36,Parameters!$E$36*$A533,$A533&gt;Parameters!$F$36,Parameters!$E$37*$A533))</f>
        <v>72558.12</v>
      </c>
      <c r="O533" s="290">
        <f t="shared" si="273"/>
        <v>137.42068181818181</v>
      </c>
      <c r="P533" s="290" cm="1">
        <f t="array" ref="P533">IF(Parameters!$D$55="No",IF($A533&lt;=Parameters!$F$39,Parameters!$E$39*$A533,IF($A533&lt;=Parameters!$F$40,Parameters!$E$39*Parameters!$F$39+Parameters!$E$40*($A533-Parameters!$F$39),IF($A533&lt;=Parameters!$F$41,Parameters!$E$39*Parameters!$F$39+Parameters!$E$40*(Parameters!$F$40-Parameters!$F$39)+Parameters!$E$41*($A533-Parameters!$F$40),Parameters!$E$39*Parameters!$F$39+Parameters!$E$40*(Parameters!$F$40-Parameters!$F$39)+Parameters!$E$41*(Parameters!$F$41-Parameters!$F$40)+Parameters!$E$42*($A533-Parameters!$F$41)))),_xlfn.IFS($A533&lt;=Parameters!$F$39,Parameters!$E$39*$A533,$A533&lt;=Parameters!$F$40,Parameters!$E$40*$A533,$A533&lt;=Parameters!$F$41,Parameters!$E$41*$A533,$A533&gt;Parameters!$F$41,Parameters!$E$42*$A533))</f>
        <v>77575.38</v>
      </c>
      <c r="Q533" s="290">
        <f t="shared" si="274"/>
        <v>146.92306818181819</v>
      </c>
      <c r="R533" s="290" cm="1">
        <f t="array" ref="R533">IF(Parameters!$E$55="No",IF($A533&lt;=Parameters!$H$23,Parameters!$G$23*$A533,IF($A533&lt;=Parameters!$H$24,Parameters!$G$23*Parameters!$H$23+Parameters!$G$24*($A533-Parameters!$H$23),IF($A533&lt;=Parameters!$H$25,Parameters!$G$23*Parameters!$H$23+Parameters!$G$24*(Parameters!$H$24-Parameters!$H$23)+Parameters!$G$25*($A533-Parameters!$H$24),Parameters!$G$23*Parameters!$H$23+Parameters!$G$24*(Parameters!$H$24-Parameters!$H$23)+Parameters!$G$25*(Parameters!$H$25-Parameters!$H$24)+Parameters!$G$26*($A533-Parameters!$H$25)))),_xlfn.IFS($A533&lt;=Parameters!$H$23,Parameters!$G$23*$A533,$A533&lt;=Parameters!$H$24,Parameters!$G$24*$A533,$A533&lt;=Parameters!$H$25,Parameters!$G$25*$A533,$A533&gt;Parameters!$H$25,Parameters!$G$26*$A533))</f>
        <v>58822.68</v>
      </c>
      <c r="S533" s="290">
        <f t="shared" si="250"/>
        <v>111.40659090909091</v>
      </c>
      <c r="T533" s="290" cm="1">
        <f t="array" ref="T533">IF(Parameters!$E$55="No",IF($A533&lt;=Parameters!$H$28,Parameters!$G$28*$A533,IF($A533&lt;=Parameters!$H$29,Parameters!$G$28*Parameters!$H$28+Parameters!$G$29*($A533-Parameters!$H$28),IF($A533&lt;=Parameters!$H$30,Parameters!$G$28*Parameters!$H$28+Parameters!$G$29*(Parameters!$H$29-Parameters!$H$28)+Parameters!$G$30*($A533-Parameters!$H$29),Parameters!$G$28*Parameters!$H$28+Parameters!$G$29*(Parameters!$H$29-Parameters!$H$28)+Parameters!$G$30*(Parameters!$H$30-Parameters!$H$29)+Parameters!$G$31*($A533-Parameters!$H$30)))),_xlfn.IFS($A533&lt;=Parameters!$H$28,Parameters!$G$28*$A533,$A533&lt;=Parameters!$H$29,Parameters!$G$29*$A533,$A533&lt;=Parameters!$H$30,Parameters!$G$30*$A533,$A533&gt;Parameters!$H$30,Parameters!$G$31*$A533))</f>
        <v>71626.58</v>
      </c>
      <c r="U533" s="290">
        <f t="shared" si="251"/>
        <v>135.65640151515152</v>
      </c>
      <c r="V533" s="290" cm="1">
        <f t="array" ref="V533">IF(Parameters!$E$55="No",IF($A533&lt;=Parameters!$H$34,Parameters!$G$34*$A533,IF($A533&lt;=Parameters!$H$35,Parameters!$G$34*Parameters!$H$34+Parameters!$G$35*($A533-Parameters!$H$34),IF($A533&lt;=Parameters!$H$36,Parameters!$G$34*Parameters!$H$34+Parameters!$G$35*(Parameters!$H$35-Parameters!$H$34)+Parameters!$G$36*($A533-Parameters!$H$35),Parameters!$G$34*Parameters!$H$34+Parameters!$G$35*(Parameters!$H$35-Parameters!$H$34)+Parameters!$G$36*(Parameters!$H$36-Parameters!$H$35)+Parameters!$G$37*($A533-Parameters!$H$36)))),_xlfn.IFS($A533&lt;=Parameters!$H$34,Parameters!$G$34*$A533,$A533&lt;=Parameters!$H$35,Parameters!$G$35*$A533,$A533&lt;=Parameters!$H$36,Parameters!$G$36*$A533,$A533&gt;Parameters!$H$36,Parameters!$G$37*$A533))</f>
        <v>72558.12</v>
      </c>
      <c r="W533" s="290">
        <f t="shared" si="275"/>
        <v>137.42068181818181</v>
      </c>
      <c r="X533" s="290" cm="1">
        <f t="array" ref="X533">IF(Parameters!$E$55="No",IF($A533&lt;=Parameters!$H$39,Parameters!$G$39*$A533,IF($A533&lt;=Parameters!$H$40,Parameters!$G$39*Parameters!$H$39+Parameters!$G$40*($A533-Parameters!$H$39),IF($A533&lt;=Parameters!$H$41,Parameters!$G$39*Parameters!$H$39+Parameters!$G$40*(Parameters!$H$40-Parameters!$H$39)+Parameters!$G$41*($A533-Parameters!$H$40),Parameters!$G$39*Parameters!$H$39+Parameters!$G$40*(Parameters!$H$40-Parameters!$H$39)+Parameters!$G$41*(Parameters!$H$41-Parameters!$H$40)+Parameters!$G$42*($A533-Parameters!$H$41)))),_xlfn.IFS($A533&lt;=Parameters!$H$39,Parameters!$G$39*$A533,$A533&lt;=Parameters!$H$40,Parameters!$G$40*$A533,$A533&lt;=Parameters!$H$41,Parameters!$G$41*$A533,$A533&gt;Parameters!$H$41,Parameters!$G$42*$A533))</f>
        <v>77575.38</v>
      </c>
      <c r="Y533" s="290">
        <f t="shared" si="276"/>
        <v>146.92306818181819</v>
      </c>
      <c r="Z533" s="290" cm="1">
        <f t="array" ref="Z533">IF(Parameters!$F$55="No",IF($A533&lt;=Parameters!$J$23,Parameters!$I$23*$A533,IF($A533&lt;=Parameters!$J$24,Parameters!$I$23*Parameters!$J$23+Parameters!$I$24*($A533-Parameters!$J$23),IF($A533&lt;=Parameters!$J$25,Parameters!$I$23*Parameters!$J$23+Parameters!$I$24*(Parameters!$J$24-Parameters!$J$23)+Parameters!$I$25*($A533-Parameters!$J$24),Parameters!$I$23*Parameters!$J$23+Parameters!$I$24*(Parameters!$J$24-Parameters!$J$23)+Parameters!$I$25*(Parameters!$J$25-Parameters!$J$24)+Parameters!$I$26*($A533-Parameters!$J$25)))),_xlfn.IFS($A533&lt;=Parameters!$J$23,Parameters!$I$23*$A533,$A533&lt;=Parameters!$J$24,Parameters!$I$24*$A533,$A533&lt;=Parameters!$J$25,Parameters!$I$25*$A533,$A533&gt;Parameters!$J$25,Parameters!$I$26*$A533))</f>
        <v>58822.68</v>
      </c>
      <c r="AA533" s="290">
        <f t="shared" si="252"/>
        <v>111.40659090909091</v>
      </c>
      <c r="AB533" s="290" cm="1">
        <f t="array" ref="AB533">IF(Parameters!$F$55="No",IF($A533&lt;=Parameters!$J$28,Parameters!$I$28*$A533,IF($A533&lt;=Parameters!$J$29,Parameters!$I$28*Parameters!$J$28+Parameters!$I$29*($A533-Parameters!$J$28),IF($A533&lt;=Parameters!$J$30,Parameters!$I$28*Parameters!$J$28+Parameters!$I$29*(Parameters!$J$29-Parameters!$J$28)+Parameters!$I$30*($A533-Parameters!$J$29),Parameters!$I$28*Parameters!$J$28+Parameters!$I$29*(Parameters!$J$29-Parameters!$J$28)+Parameters!$I$30*(Parameters!$J$30-Parameters!$J$29)+Parameters!$I$31*($A533-Parameters!$J$30)))),_xlfn.IFS($A533&lt;=Parameters!$J$28,Parameters!$I$28*$A533,$A533&lt;=Parameters!$J$29,Parameters!$I$29*$A533,$A533&lt;=Parameters!$J$30,Parameters!$I$30*$A533,$A533&gt;Parameters!$J$30,Parameters!$I$31*$A533))</f>
        <v>71626.58</v>
      </c>
      <c r="AC533" s="290">
        <f t="shared" si="253"/>
        <v>135.65640151515152</v>
      </c>
      <c r="AD533" s="290" cm="1">
        <f t="array" ref="AD533">IF(Parameters!$F$55="No",IF($A533&lt;=Parameters!$J$34,Parameters!$I$34*$A533,IF($A533&lt;=Parameters!$J$35,Parameters!$I$34*Parameters!$J$34+Parameters!$I$35*($A533-Parameters!$J$34),IF($A533&lt;=Parameters!$J$36,Parameters!$I$34*Parameters!$J$34+Parameters!$I$35*(Parameters!$J$35-Parameters!$J$34)+Parameters!$I$36*($A533-Parameters!$J$35),Parameters!$I$34*Parameters!$J$34+Parameters!$I$35*(Parameters!$J$35-Parameters!$J$34)+Parameters!$I$36*(Parameters!$J$36-Parameters!$J$35)+Parameters!$I$37*($A533-Parameters!$J$36)))),_xlfn.IFS($A533&lt;=Parameters!$J$34,Parameters!$I$34*$A533,$A533&lt;=Parameters!$J$35,Parameters!$I$35*$A533,$A533&lt;=Parameters!$J$36,Parameters!$I$36*$A533,$A533&gt;Parameters!$J$36,Parameters!$I$37*$A533))</f>
        <v>72558.12</v>
      </c>
      <c r="AE533" s="290">
        <f t="shared" si="277"/>
        <v>137.42068181818181</v>
      </c>
      <c r="AF533" s="290" cm="1">
        <f t="array" ref="AF533">IF(Parameters!$F$55="No",IF($A533&lt;=Parameters!$J$39,Parameters!$I$39*$A533,IF($A533&lt;=Parameters!$J$40,Parameters!$I$39*Parameters!$J$39+Parameters!$I$40*($A533-Parameters!$J$39),IF($A533&lt;=Parameters!$J$41,Parameters!$I$39*Parameters!$J$39+Parameters!$I$40*(Parameters!$J$40-Parameters!$J$39)+Parameters!$I$41*($A533-Parameters!$J$40),Parameters!$I$39*Parameters!$J$39+Parameters!$I$40*(Parameters!$J$40-Parameters!$J$39)+Parameters!$I$41*(Parameters!$J$41-Parameters!$J$40)+Parameters!$I$42*($A533-Parameters!$J$41)))),_xlfn.IFS($A533&lt;=Parameters!$J$39,Parameters!$I$39*$A533,$A533&lt;=Parameters!$J$40,Parameters!$I$40*$A533,$A533&lt;=Parameters!$J$41,Parameters!$I$41*$A533,$A533&gt;Parameters!$J$41,Parameters!$I$42*$A533))</f>
        <v>77575.38</v>
      </c>
      <c r="AG533" s="290">
        <f t="shared" si="278"/>
        <v>146.92306818181819</v>
      </c>
      <c r="AI533" s="428">
        <f t="shared" si="254"/>
        <v>149.05999999999767</v>
      </c>
      <c r="AJ533" s="428">
        <f t="shared" si="255"/>
        <v>159.36000000000058</v>
      </c>
      <c r="AK533" s="428">
        <f t="shared" si="256"/>
        <v>143.54000000000815</v>
      </c>
      <c r="AL533" s="428">
        <f t="shared" si="257"/>
        <v>158.4600000000064</v>
      </c>
      <c r="AM533" s="428">
        <f t="shared" si="258"/>
        <v>149.05999999999767</v>
      </c>
      <c r="AN533" s="428">
        <f t="shared" si="259"/>
        <v>159.36000000000058</v>
      </c>
      <c r="AO533" s="428">
        <f t="shared" si="260"/>
        <v>143.54000000000815</v>
      </c>
      <c r="AP533" s="428">
        <f t="shared" si="261"/>
        <v>158.4600000000064</v>
      </c>
      <c r="AQ533" s="428">
        <f t="shared" si="262"/>
        <v>149.05999999999767</v>
      </c>
      <c r="AR533" s="428">
        <f t="shared" si="263"/>
        <v>159.36000000000058</v>
      </c>
      <c r="AS533" s="428">
        <f t="shared" si="264"/>
        <v>143.54000000000815</v>
      </c>
      <c r="AT533" s="428">
        <f t="shared" si="265"/>
        <v>158.4600000000064</v>
      </c>
      <c r="AU533" s="428">
        <f t="shared" si="266"/>
        <v>149.05999999999767</v>
      </c>
      <c r="AV533" s="428">
        <f t="shared" si="267"/>
        <v>159.36000000000058</v>
      </c>
      <c r="AW533" s="428">
        <f t="shared" si="268"/>
        <v>143.54000000000815</v>
      </c>
      <c r="AX533" s="428">
        <f t="shared" si="269"/>
        <v>158.4600000000064</v>
      </c>
    </row>
    <row r="534">
      <c r="A534" s="413">
        <v>529</v>
      </c>
      <c r="B534" s="290" cm="1">
        <f t="array" ref="B534">IF(Parameters!$C$55="No",IF($A534&lt;=Parameters!$D$23,Parameters!$C$23*$A534,IF($A534&lt;=Parameters!$D$24,Parameters!$C$23*Parameters!$D$23+Parameters!$C$24*($A534-Parameters!$D$23),IF($A534&lt;=Parameters!$D$25,Parameters!$C$23*Parameters!$D$23+Parameters!$C$24*(Parameters!$D$24-Parameters!$D$23)+Parameters!$C$25*($A534-Parameters!$D$24),Parameters!$C$23*Parameters!$D$23+Parameters!$C$24*(Parameters!$D$24-Parameters!$D$23)+Parameters!$C$25*(Parameters!$D$25-Parameters!$D$24)+Parameters!$C$26*($A534-Parameters!$D$25)))),_xlfn.IFS($A534&lt;=Parameters!$D$23,Parameters!$C$23*$A534,$A534&lt;=Parameters!$D$24,Parameters!$C$24*$A534,$A534&lt;=Parameters!$D$25,Parameters!$C$25*$A534,$A534&gt;Parameters!$D$25,Parameters!$C$26*$A534))</f>
        <v>58971.74</v>
      </c>
      <c r="C534" s="290">
        <f t="shared" si="270"/>
        <v>111.47776937618147</v>
      </c>
      <c r="D534" s="290" cm="1">
        <f t="array" ref="D534">IF(Parameters!$C$55="No",IF($A534&lt;=Parameters!$D$28,Parameters!$C$28*$A534,IF($A534&lt;=Parameters!$D$29,Parameters!$C$28*Parameters!$D$28+Parameters!$C$29*($A534-Parameters!$D$28),IF($A534&lt;=Parameters!$D$30,Parameters!$C$28*Parameters!$D$28+Parameters!$C$29*(Parameters!$D$29-Parameters!$D$28)+Parameters!$C$30*($A534-Parameters!$D$29),Parameters!$C$28*Parameters!$D$28+Parameters!$C$29*(Parameters!$D$29-Parameters!$D$28)+Parameters!$C$30*(Parameters!$D$30-Parameters!$D$29)+Parameters!$C$31*($A534-Parameters!$D$30)))),_xlfn.IFS($A534&lt;=Parameters!$D$28,Parameters!$C$28*$A534,$A534&lt;=Parameters!$D$29,Parameters!$C$29*$A534,$A534&lt;=Parameters!$D$30,Parameters!$C$30*$A534,$A534&gt;Parameters!$D$30,Parameters!$C$31*$A534))</f>
        <v>71785.94</v>
      </c>
      <c r="E534" s="290">
        <f t="shared" si="270"/>
        <v>135.70120982986768</v>
      </c>
      <c r="F534" s="290" cm="1">
        <f t="array" ref="F534">IF(Parameters!$C$55="No",IF($A534&lt;=Parameters!$D$34,Parameters!$C$34*$A534,IF($A534&lt;=Parameters!$D$35,Parameters!$C$34*Parameters!$D$34+Parameters!$C$35*($A534-Parameters!$D$34),IF($A534&lt;=Parameters!$D$36,Parameters!$C$34*Parameters!$D$34+Parameters!$C$35*(Parameters!$D$35-Parameters!$D$34)+Parameters!$C$36*($A534-Parameters!$D$35),Parameters!$C$34*Parameters!$D$34+Parameters!$C$35*(Parameters!$D$35-Parameters!$D$34)+Parameters!$C$36*(Parameters!$D$36-Parameters!$D$35)+Parameters!$C$37*($A534-Parameters!$D$36)))),_xlfn.IFS($A534&lt;=Parameters!$D$34,Parameters!$C$34*$A534,$A534&lt;=Parameters!$D$35,Parameters!$C$35*$A534,$A534&lt;=Parameters!$D$36,Parameters!$C$36*$A534,$A534&gt;Parameters!$D$36,Parameters!$C$37*$A534))</f>
        <v>72701.66</v>
      </c>
      <c r="G534" s="290">
        <f t="shared" si="271"/>
        <v>137.43224952741022</v>
      </c>
      <c r="H534" s="290" cm="1">
        <f t="array" ref="H534">IF(Parameters!$C$55="No",IF($A534&lt;=Parameters!$D$39,Parameters!$C$39*$A534,IF($A534&lt;=Parameters!$D$40,Parameters!$C$39*Parameters!$D$39+Parameters!$C$40*($A534-Parameters!$D$39),IF($A534&lt;=Parameters!$D$41,Parameters!$C$39*Parameters!$D$39+Parameters!$C$40*(Parameters!$D$40-Parameters!$D$39)+Parameters!$C$41*($A534-Parameters!$D$40),Parameters!$C$39*Parameters!$D$39+Parameters!$C$40*(Parameters!$D$40-Parameters!$D$39)+Parameters!$C$41*(Parameters!$D$41-Parameters!$D$40)+Parameters!$C$42*($A534-Parameters!$D$41)))),_xlfn.IFS($A534&lt;=Parameters!$D$39,Parameters!$C$39*$A534,$A534&lt;=Parameters!$D$40,Parameters!$C$40*$A534,$A534&lt;=Parameters!$D$41,Parameters!$C$41*$A534,$A534&gt;Parameters!$D$41,Parameters!$C$42*$A534))</f>
        <v>77733.84</v>
      </c>
      <c r="I534" s="290">
        <f t="shared" si="272"/>
        <v>146.94487712665406</v>
      </c>
      <c r="J534" s="290" cm="1">
        <f t="array" ref="J534">IF(Parameters!$D$55="No",IF($A534&lt;=Parameters!$F$23,Parameters!$E$23*$A534,IF($A534&lt;=Parameters!$F$24,Parameters!$E$23*Parameters!$F$23+Parameters!$E$24*($A534-Parameters!$F$23),IF($A534&lt;=Parameters!$F$25,Parameters!$E$23*Parameters!$F$23+Parameters!$E$24*(Parameters!$F$24-Parameters!$F$23)+Parameters!$E$25*($A534-Parameters!$F$24),Parameters!$E$23*Parameters!$F$23+Parameters!$E$24*(Parameters!$F$24-Parameters!$F$23)+Parameters!$E$25*(Parameters!$F$25-Parameters!$F$24)+Parameters!$E$26*($A534-Parameters!$F$25)))),_xlfn.IFS($A534&lt;=Parameters!$F$23,Parameters!$E$23*$A534,$A534&lt;=Parameters!$F$24,Parameters!$E$24*$A534,$A534&lt;=Parameters!$F$25,Parameters!$E$25*$A534,$A534&gt;Parameters!$F$25,Parameters!$E$26*$A534))</f>
        <v>58971.74</v>
      </c>
      <c r="K534" s="290">
        <f t="shared" si="248"/>
        <v>111.47776937618147</v>
      </c>
      <c r="L534" s="290" cm="1">
        <f t="array" ref="L534">IF(Parameters!$D$55="No",IF($A534&lt;=Parameters!$F$28,Parameters!$E$28*$A534,IF($A534&lt;=Parameters!$F$29,Parameters!$E$28*Parameters!$F$28+Parameters!$E$29*($A534-Parameters!$F$28),IF($A534&lt;=Parameters!$F$30,Parameters!$E$28*Parameters!$F$28+Parameters!$E$29*(Parameters!$F$29-Parameters!$F$28)+Parameters!$E$30*($A534-Parameters!$F$29),Parameters!$E$28*Parameters!$F$28+Parameters!$E$29*(Parameters!$F$29-Parameters!$F$28)+Parameters!$E$30*(Parameters!$F$30-Parameters!$F$29)+Parameters!$E$31*($A534-Parameters!$F$30)))),_xlfn.IFS($A534&lt;=Parameters!$F$28,Parameters!$E$28*$A534,$A534&lt;=Parameters!$F$29,Parameters!$E$29*$A534,$A534&lt;=Parameters!$F$30,Parameters!$E$30*$A534,$A534&gt;Parameters!$F$30,Parameters!$E$31*$A534))</f>
        <v>71785.94</v>
      </c>
      <c r="M534" s="290">
        <f t="shared" si="249"/>
        <v>135.70120982986768</v>
      </c>
      <c r="N534" s="290" cm="1">
        <f t="array" ref="N534">IF(Parameters!$D$55="No",IF($A534&lt;=Parameters!$F$34,Parameters!$E$34*$A534,IF($A534&lt;=Parameters!$F$35,Parameters!$E$34*Parameters!$F$34+Parameters!$E$35*($A534-Parameters!$F$34),IF($A534&lt;=Parameters!$F$36,Parameters!$E$34*Parameters!$F$34+Parameters!$E$35*(Parameters!$F$35-Parameters!$F$34)+Parameters!$E$36*($A534-Parameters!$F$35),Parameters!$E$34*Parameters!$F$34+Parameters!$E$35*(Parameters!$F$35-Parameters!$F$34)+Parameters!$E$36*(Parameters!$F$36-Parameters!$F$35)+Parameters!$E$37*($A534-Parameters!$F$36)))),_xlfn.IFS($A534&lt;=Parameters!$F$34,Parameters!$E$34*$A534,$A534&lt;=Parameters!$F$35,Parameters!$E$35*$A534,$A534&lt;=Parameters!$F$36,Parameters!$E$36*$A534,$A534&gt;Parameters!$F$36,Parameters!$E$37*$A534))</f>
        <v>72701.66</v>
      </c>
      <c r="O534" s="290">
        <f t="shared" si="273"/>
        <v>137.43224952741022</v>
      </c>
      <c r="P534" s="290" cm="1">
        <f t="array" ref="P534">IF(Parameters!$D$55="No",IF($A534&lt;=Parameters!$F$39,Parameters!$E$39*$A534,IF($A534&lt;=Parameters!$F$40,Parameters!$E$39*Parameters!$F$39+Parameters!$E$40*($A534-Parameters!$F$39),IF($A534&lt;=Parameters!$F$41,Parameters!$E$39*Parameters!$F$39+Parameters!$E$40*(Parameters!$F$40-Parameters!$F$39)+Parameters!$E$41*($A534-Parameters!$F$40),Parameters!$E$39*Parameters!$F$39+Parameters!$E$40*(Parameters!$F$40-Parameters!$F$39)+Parameters!$E$41*(Parameters!$F$41-Parameters!$F$40)+Parameters!$E$42*($A534-Parameters!$F$41)))),_xlfn.IFS($A534&lt;=Parameters!$F$39,Parameters!$E$39*$A534,$A534&lt;=Parameters!$F$40,Parameters!$E$40*$A534,$A534&lt;=Parameters!$F$41,Parameters!$E$41*$A534,$A534&gt;Parameters!$F$41,Parameters!$E$42*$A534))</f>
        <v>77733.84</v>
      </c>
      <c r="Q534" s="290">
        <f t="shared" si="274"/>
        <v>146.94487712665406</v>
      </c>
      <c r="R534" s="290" cm="1">
        <f t="array" ref="R534">IF(Parameters!$E$55="No",IF($A534&lt;=Parameters!$H$23,Parameters!$G$23*$A534,IF($A534&lt;=Parameters!$H$24,Parameters!$G$23*Parameters!$H$23+Parameters!$G$24*($A534-Parameters!$H$23),IF($A534&lt;=Parameters!$H$25,Parameters!$G$23*Parameters!$H$23+Parameters!$G$24*(Parameters!$H$24-Parameters!$H$23)+Parameters!$G$25*($A534-Parameters!$H$24),Parameters!$G$23*Parameters!$H$23+Parameters!$G$24*(Parameters!$H$24-Parameters!$H$23)+Parameters!$G$25*(Parameters!$H$25-Parameters!$H$24)+Parameters!$G$26*($A534-Parameters!$H$25)))),_xlfn.IFS($A534&lt;=Parameters!$H$23,Parameters!$G$23*$A534,$A534&lt;=Parameters!$H$24,Parameters!$G$24*$A534,$A534&lt;=Parameters!$H$25,Parameters!$G$25*$A534,$A534&gt;Parameters!$H$25,Parameters!$G$26*$A534))</f>
        <v>58971.74</v>
      </c>
      <c r="S534" s="290">
        <f t="shared" si="250"/>
        <v>111.47776937618147</v>
      </c>
      <c r="T534" s="290" cm="1">
        <f t="array" ref="T534">IF(Parameters!$E$55="No",IF($A534&lt;=Parameters!$H$28,Parameters!$G$28*$A534,IF($A534&lt;=Parameters!$H$29,Parameters!$G$28*Parameters!$H$28+Parameters!$G$29*($A534-Parameters!$H$28),IF($A534&lt;=Parameters!$H$30,Parameters!$G$28*Parameters!$H$28+Parameters!$G$29*(Parameters!$H$29-Parameters!$H$28)+Parameters!$G$30*($A534-Parameters!$H$29),Parameters!$G$28*Parameters!$H$28+Parameters!$G$29*(Parameters!$H$29-Parameters!$H$28)+Parameters!$G$30*(Parameters!$H$30-Parameters!$H$29)+Parameters!$G$31*($A534-Parameters!$H$30)))),_xlfn.IFS($A534&lt;=Parameters!$H$28,Parameters!$G$28*$A534,$A534&lt;=Parameters!$H$29,Parameters!$G$29*$A534,$A534&lt;=Parameters!$H$30,Parameters!$G$30*$A534,$A534&gt;Parameters!$H$30,Parameters!$G$31*$A534))</f>
        <v>71785.94</v>
      </c>
      <c r="U534" s="290">
        <f t="shared" si="251"/>
        <v>135.70120982986768</v>
      </c>
      <c r="V534" s="290" cm="1">
        <f t="array" ref="V534">IF(Parameters!$E$55="No",IF($A534&lt;=Parameters!$H$34,Parameters!$G$34*$A534,IF($A534&lt;=Parameters!$H$35,Parameters!$G$34*Parameters!$H$34+Parameters!$G$35*($A534-Parameters!$H$34),IF($A534&lt;=Parameters!$H$36,Parameters!$G$34*Parameters!$H$34+Parameters!$G$35*(Parameters!$H$35-Parameters!$H$34)+Parameters!$G$36*($A534-Parameters!$H$35),Parameters!$G$34*Parameters!$H$34+Parameters!$G$35*(Parameters!$H$35-Parameters!$H$34)+Parameters!$G$36*(Parameters!$H$36-Parameters!$H$35)+Parameters!$G$37*($A534-Parameters!$H$36)))),_xlfn.IFS($A534&lt;=Parameters!$H$34,Parameters!$G$34*$A534,$A534&lt;=Parameters!$H$35,Parameters!$G$35*$A534,$A534&lt;=Parameters!$H$36,Parameters!$G$36*$A534,$A534&gt;Parameters!$H$36,Parameters!$G$37*$A534))</f>
        <v>72701.66</v>
      </c>
      <c r="W534" s="290">
        <f t="shared" si="275"/>
        <v>137.43224952741022</v>
      </c>
      <c r="X534" s="290" cm="1">
        <f t="array" ref="X534">IF(Parameters!$E$55="No",IF($A534&lt;=Parameters!$H$39,Parameters!$G$39*$A534,IF($A534&lt;=Parameters!$H$40,Parameters!$G$39*Parameters!$H$39+Parameters!$G$40*($A534-Parameters!$H$39),IF($A534&lt;=Parameters!$H$41,Parameters!$G$39*Parameters!$H$39+Parameters!$G$40*(Parameters!$H$40-Parameters!$H$39)+Parameters!$G$41*($A534-Parameters!$H$40),Parameters!$G$39*Parameters!$H$39+Parameters!$G$40*(Parameters!$H$40-Parameters!$H$39)+Parameters!$G$41*(Parameters!$H$41-Parameters!$H$40)+Parameters!$G$42*($A534-Parameters!$H$41)))),_xlfn.IFS($A534&lt;=Parameters!$H$39,Parameters!$G$39*$A534,$A534&lt;=Parameters!$H$40,Parameters!$G$40*$A534,$A534&lt;=Parameters!$H$41,Parameters!$G$41*$A534,$A534&gt;Parameters!$H$41,Parameters!$G$42*$A534))</f>
        <v>77733.84</v>
      </c>
      <c r="Y534" s="290">
        <f t="shared" si="276"/>
        <v>146.94487712665406</v>
      </c>
      <c r="Z534" s="290" cm="1">
        <f t="array" ref="Z534">IF(Parameters!$F$55="No",IF($A534&lt;=Parameters!$J$23,Parameters!$I$23*$A534,IF($A534&lt;=Parameters!$J$24,Parameters!$I$23*Parameters!$J$23+Parameters!$I$24*($A534-Parameters!$J$23),IF($A534&lt;=Parameters!$J$25,Parameters!$I$23*Parameters!$J$23+Parameters!$I$24*(Parameters!$J$24-Parameters!$J$23)+Parameters!$I$25*($A534-Parameters!$J$24),Parameters!$I$23*Parameters!$J$23+Parameters!$I$24*(Parameters!$J$24-Parameters!$J$23)+Parameters!$I$25*(Parameters!$J$25-Parameters!$J$24)+Parameters!$I$26*($A534-Parameters!$J$25)))),_xlfn.IFS($A534&lt;=Parameters!$J$23,Parameters!$I$23*$A534,$A534&lt;=Parameters!$J$24,Parameters!$I$24*$A534,$A534&lt;=Parameters!$J$25,Parameters!$I$25*$A534,$A534&gt;Parameters!$J$25,Parameters!$I$26*$A534))</f>
        <v>58971.74</v>
      </c>
      <c r="AA534" s="290">
        <f t="shared" si="252"/>
        <v>111.47776937618147</v>
      </c>
      <c r="AB534" s="290" cm="1">
        <f t="array" ref="AB534">IF(Parameters!$F$55="No",IF($A534&lt;=Parameters!$J$28,Parameters!$I$28*$A534,IF($A534&lt;=Parameters!$J$29,Parameters!$I$28*Parameters!$J$28+Parameters!$I$29*($A534-Parameters!$J$28),IF($A534&lt;=Parameters!$J$30,Parameters!$I$28*Parameters!$J$28+Parameters!$I$29*(Parameters!$J$29-Parameters!$J$28)+Parameters!$I$30*($A534-Parameters!$J$29),Parameters!$I$28*Parameters!$J$28+Parameters!$I$29*(Parameters!$J$29-Parameters!$J$28)+Parameters!$I$30*(Parameters!$J$30-Parameters!$J$29)+Parameters!$I$31*($A534-Parameters!$J$30)))),_xlfn.IFS($A534&lt;=Parameters!$J$28,Parameters!$I$28*$A534,$A534&lt;=Parameters!$J$29,Parameters!$I$29*$A534,$A534&lt;=Parameters!$J$30,Parameters!$I$30*$A534,$A534&gt;Parameters!$J$30,Parameters!$I$31*$A534))</f>
        <v>71785.94</v>
      </c>
      <c r="AC534" s="290">
        <f t="shared" si="253"/>
        <v>135.70120982986768</v>
      </c>
      <c r="AD534" s="290" cm="1">
        <f t="array" ref="AD534">IF(Parameters!$F$55="No",IF($A534&lt;=Parameters!$J$34,Parameters!$I$34*$A534,IF($A534&lt;=Parameters!$J$35,Parameters!$I$34*Parameters!$J$34+Parameters!$I$35*($A534-Parameters!$J$34),IF($A534&lt;=Parameters!$J$36,Parameters!$I$34*Parameters!$J$34+Parameters!$I$35*(Parameters!$J$35-Parameters!$J$34)+Parameters!$I$36*($A534-Parameters!$J$35),Parameters!$I$34*Parameters!$J$34+Parameters!$I$35*(Parameters!$J$35-Parameters!$J$34)+Parameters!$I$36*(Parameters!$J$36-Parameters!$J$35)+Parameters!$I$37*($A534-Parameters!$J$36)))),_xlfn.IFS($A534&lt;=Parameters!$J$34,Parameters!$I$34*$A534,$A534&lt;=Parameters!$J$35,Parameters!$I$35*$A534,$A534&lt;=Parameters!$J$36,Parameters!$I$36*$A534,$A534&gt;Parameters!$J$36,Parameters!$I$37*$A534))</f>
        <v>72701.66</v>
      </c>
      <c r="AE534" s="290">
        <f t="shared" si="277"/>
        <v>137.43224952741022</v>
      </c>
      <c r="AF534" s="290" cm="1">
        <f t="array" ref="AF534">IF(Parameters!$F$55="No",IF($A534&lt;=Parameters!$J$39,Parameters!$I$39*$A534,IF($A534&lt;=Parameters!$J$40,Parameters!$I$39*Parameters!$J$39+Parameters!$I$40*($A534-Parameters!$J$39),IF($A534&lt;=Parameters!$J$41,Parameters!$I$39*Parameters!$J$39+Parameters!$I$40*(Parameters!$J$40-Parameters!$J$39)+Parameters!$I$41*($A534-Parameters!$J$40),Parameters!$I$39*Parameters!$J$39+Parameters!$I$40*(Parameters!$J$40-Parameters!$J$39)+Parameters!$I$41*(Parameters!$J$41-Parameters!$J$40)+Parameters!$I$42*($A534-Parameters!$J$41)))),_xlfn.IFS($A534&lt;=Parameters!$J$39,Parameters!$I$39*$A534,$A534&lt;=Parameters!$J$40,Parameters!$I$40*$A534,$A534&lt;=Parameters!$J$41,Parameters!$I$41*$A534,$A534&gt;Parameters!$J$41,Parameters!$I$42*$A534))</f>
        <v>77733.84</v>
      </c>
      <c r="AG534" s="290">
        <f t="shared" si="278"/>
        <v>146.94487712665406</v>
      </c>
      <c r="AI534" s="428">
        <f t="shared" si="254"/>
        <v>149.05999999999767</v>
      </c>
      <c r="AJ534" s="428">
        <f t="shared" si="255"/>
        <v>159.36000000000058</v>
      </c>
      <c r="AK534" s="428">
        <f t="shared" si="256"/>
        <v>143.54000000000815</v>
      </c>
      <c r="AL534" s="428">
        <f t="shared" si="257"/>
        <v>158.45999999999185</v>
      </c>
      <c r="AM534" s="428">
        <f t="shared" si="258"/>
        <v>149.05999999999767</v>
      </c>
      <c r="AN534" s="428">
        <f t="shared" si="259"/>
        <v>159.36000000000058</v>
      </c>
      <c r="AO534" s="428">
        <f t="shared" si="260"/>
        <v>143.54000000000815</v>
      </c>
      <c r="AP534" s="428">
        <f t="shared" si="261"/>
        <v>158.45999999999185</v>
      </c>
      <c r="AQ534" s="428">
        <f t="shared" si="262"/>
        <v>149.05999999999767</v>
      </c>
      <c r="AR534" s="428">
        <f t="shared" si="263"/>
        <v>159.36000000000058</v>
      </c>
      <c r="AS534" s="428">
        <f t="shared" si="264"/>
        <v>143.54000000000815</v>
      </c>
      <c r="AT534" s="428">
        <f t="shared" si="265"/>
        <v>158.45999999999185</v>
      </c>
      <c r="AU534" s="428">
        <f t="shared" si="266"/>
        <v>149.05999999999767</v>
      </c>
      <c r="AV534" s="428">
        <f t="shared" si="267"/>
        <v>159.36000000000058</v>
      </c>
      <c r="AW534" s="428">
        <f t="shared" si="268"/>
        <v>143.54000000000815</v>
      </c>
      <c r="AX534" s="428">
        <f t="shared" si="269"/>
        <v>158.45999999999185</v>
      </c>
    </row>
    <row r="535">
      <c r="A535" s="413">
        <v>530</v>
      </c>
      <c r="B535" s="290" cm="1">
        <f t="array" ref="B535">IF(Parameters!$C$55="No",IF($A535&lt;=Parameters!$D$23,Parameters!$C$23*$A535,IF($A535&lt;=Parameters!$D$24,Parameters!$C$23*Parameters!$D$23+Parameters!$C$24*($A535-Parameters!$D$23),IF($A535&lt;=Parameters!$D$25,Parameters!$C$23*Parameters!$D$23+Parameters!$C$24*(Parameters!$D$24-Parameters!$D$23)+Parameters!$C$25*($A535-Parameters!$D$24),Parameters!$C$23*Parameters!$D$23+Parameters!$C$24*(Parameters!$D$24-Parameters!$D$23)+Parameters!$C$25*(Parameters!$D$25-Parameters!$D$24)+Parameters!$C$26*($A535-Parameters!$D$25)))),_xlfn.IFS($A535&lt;=Parameters!$D$23,Parameters!$C$23*$A535,$A535&lt;=Parameters!$D$24,Parameters!$C$24*$A535,$A535&lt;=Parameters!$D$25,Parameters!$C$25*$A535,$A535&gt;Parameters!$D$25,Parameters!$C$26*$A535))</f>
        <v>59120.800000000003</v>
      </c>
      <c r="C535" s="290">
        <f t="shared" si="270"/>
        <v>111.54867924528303</v>
      </c>
      <c r="D535" s="290" cm="1">
        <f t="array" ref="D535">IF(Parameters!$C$55="No",IF($A535&lt;=Parameters!$D$28,Parameters!$C$28*$A535,IF($A535&lt;=Parameters!$D$29,Parameters!$C$28*Parameters!$D$28+Parameters!$C$29*($A535-Parameters!$D$28),IF($A535&lt;=Parameters!$D$30,Parameters!$C$28*Parameters!$D$28+Parameters!$C$29*(Parameters!$D$29-Parameters!$D$28)+Parameters!$C$30*($A535-Parameters!$D$29),Parameters!$C$28*Parameters!$D$28+Parameters!$C$29*(Parameters!$D$29-Parameters!$D$28)+Parameters!$C$30*(Parameters!$D$30-Parameters!$D$29)+Parameters!$C$31*($A535-Parameters!$D$30)))),_xlfn.IFS($A535&lt;=Parameters!$D$28,Parameters!$C$28*$A535,$A535&lt;=Parameters!$D$29,Parameters!$C$29*$A535,$A535&lt;=Parameters!$D$30,Parameters!$C$30*$A535,$A535&gt;Parameters!$D$30,Parameters!$C$31*$A535))</f>
        <v>71945.3</v>
      </c>
      <c r="E535" s="290">
        <f t="shared" si="270"/>
        <v>135.74584905660379</v>
      </c>
      <c r="F535" s="290" cm="1">
        <f t="array" ref="F535">IF(Parameters!$C$55="No",IF($A535&lt;=Parameters!$D$34,Parameters!$C$34*$A535,IF($A535&lt;=Parameters!$D$35,Parameters!$C$34*Parameters!$D$34+Parameters!$C$35*($A535-Parameters!$D$34),IF($A535&lt;=Parameters!$D$36,Parameters!$C$34*Parameters!$D$34+Parameters!$C$35*(Parameters!$D$35-Parameters!$D$34)+Parameters!$C$36*($A535-Parameters!$D$35),Parameters!$C$34*Parameters!$D$34+Parameters!$C$35*(Parameters!$D$35-Parameters!$D$34)+Parameters!$C$36*(Parameters!$D$36-Parameters!$D$35)+Parameters!$C$37*($A535-Parameters!$D$36)))),_xlfn.IFS($A535&lt;=Parameters!$D$34,Parameters!$C$34*$A535,$A535&lt;=Parameters!$D$35,Parameters!$C$35*$A535,$A535&lt;=Parameters!$D$36,Parameters!$C$36*$A535,$A535&gt;Parameters!$D$36,Parameters!$C$37*$A535))</f>
        <v>72845.2</v>
      </c>
      <c r="G535" s="290">
        <f t="shared" si="271"/>
        <v>137.44377358490564</v>
      </c>
      <c r="H535" s="290" cm="1">
        <f t="array" ref="H535">IF(Parameters!$C$55="No",IF($A535&lt;=Parameters!$D$39,Parameters!$C$39*$A535,IF($A535&lt;=Parameters!$D$40,Parameters!$C$39*Parameters!$D$39+Parameters!$C$40*($A535-Parameters!$D$39),IF($A535&lt;=Parameters!$D$41,Parameters!$C$39*Parameters!$D$39+Parameters!$C$40*(Parameters!$D$40-Parameters!$D$39)+Parameters!$C$41*($A535-Parameters!$D$40),Parameters!$C$39*Parameters!$D$39+Parameters!$C$40*(Parameters!$D$40-Parameters!$D$39)+Parameters!$C$41*(Parameters!$D$41-Parameters!$D$40)+Parameters!$C$42*($A535-Parameters!$D$41)))),_xlfn.IFS($A535&lt;=Parameters!$D$39,Parameters!$C$39*$A535,$A535&lt;=Parameters!$D$40,Parameters!$C$40*$A535,$A535&lt;=Parameters!$D$41,Parameters!$C$41*$A535,$A535&gt;Parameters!$D$41,Parameters!$C$42*$A535))</f>
        <v>77892.3</v>
      </c>
      <c r="I535" s="290">
        <f t="shared" si="272"/>
        <v>146.96660377358492</v>
      </c>
      <c r="J535" s="290" cm="1">
        <f t="array" ref="J535">IF(Parameters!$D$55="No",IF($A535&lt;=Parameters!$F$23,Parameters!$E$23*$A535,IF($A535&lt;=Parameters!$F$24,Parameters!$E$23*Parameters!$F$23+Parameters!$E$24*($A535-Parameters!$F$23),IF($A535&lt;=Parameters!$F$25,Parameters!$E$23*Parameters!$F$23+Parameters!$E$24*(Parameters!$F$24-Parameters!$F$23)+Parameters!$E$25*($A535-Parameters!$F$24),Parameters!$E$23*Parameters!$F$23+Parameters!$E$24*(Parameters!$F$24-Parameters!$F$23)+Parameters!$E$25*(Parameters!$F$25-Parameters!$F$24)+Parameters!$E$26*($A535-Parameters!$F$25)))),_xlfn.IFS($A535&lt;=Parameters!$F$23,Parameters!$E$23*$A535,$A535&lt;=Parameters!$F$24,Parameters!$E$24*$A535,$A535&lt;=Parameters!$F$25,Parameters!$E$25*$A535,$A535&gt;Parameters!$F$25,Parameters!$E$26*$A535))</f>
        <v>59120.800000000003</v>
      </c>
      <c r="K535" s="290">
        <f t="shared" si="248"/>
        <v>111.54867924528303</v>
      </c>
      <c r="L535" s="290" cm="1">
        <f t="array" ref="L535">IF(Parameters!$D$55="No",IF($A535&lt;=Parameters!$F$28,Parameters!$E$28*$A535,IF($A535&lt;=Parameters!$F$29,Parameters!$E$28*Parameters!$F$28+Parameters!$E$29*($A535-Parameters!$F$28),IF($A535&lt;=Parameters!$F$30,Parameters!$E$28*Parameters!$F$28+Parameters!$E$29*(Parameters!$F$29-Parameters!$F$28)+Parameters!$E$30*($A535-Parameters!$F$29),Parameters!$E$28*Parameters!$F$28+Parameters!$E$29*(Parameters!$F$29-Parameters!$F$28)+Parameters!$E$30*(Parameters!$F$30-Parameters!$F$29)+Parameters!$E$31*($A535-Parameters!$F$30)))),_xlfn.IFS($A535&lt;=Parameters!$F$28,Parameters!$E$28*$A535,$A535&lt;=Parameters!$F$29,Parameters!$E$29*$A535,$A535&lt;=Parameters!$F$30,Parameters!$E$30*$A535,$A535&gt;Parameters!$F$30,Parameters!$E$31*$A535))</f>
        <v>71945.3</v>
      </c>
      <c r="M535" s="290">
        <f t="shared" si="249"/>
        <v>135.74584905660379</v>
      </c>
      <c r="N535" s="290" cm="1">
        <f t="array" ref="N535">IF(Parameters!$D$55="No",IF($A535&lt;=Parameters!$F$34,Parameters!$E$34*$A535,IF($A535&lt;=Parameters!$F$35,Parameters!$E$34*Parameters!$F$34+Parameters!$E$35*($A535-Parameters!$F$34),IF($A535&lt;=Parameters!$F$36,Parameters!$E$34*Parameters!$F$34+Parameters!$E$35*(Parameters!$F$35-Parameters!$F$34)+Parameters!$E$36*($A535-Parameters!$F$35),Parameters!$E$34*Parameters!$F$34+Parameters!$E$35*(Parameters!$F$35-Parameters!$F$34)+Parameters!$E$36*(Parameters!$F$36-Parameters!$F$35)+Parameters!$E$37*($A535-Parameters!$F$36)))),_xlfn.IFS($A535&lt;=Parameters!$F$34,Parameters!$E$34*$A535,$A535&lt;=Parameters!$F$35,Parameters!$E$35*$A535,$A535&lt;=Parameters!$F$36,Parameters!$E$36*$A535,$A535&gt;Parameters!$F$36,Parameters!$E$37*$A535))</f>
        <v>72845.2</v>
      </c>
      <c r="O535" s="290">
        <f t="shared" si="273"/>
        <v>137.44377358490564</v>
      </c>
      <c r="P535" s="290" cm="1">
        <f t="array" ref="P535">IF(Parameters!$D$55="No",IF($A535&lt;=Parameters!$F$39,Parameters!$E$39*$A535,IF($A535&lt;=Parameters!$F$40,Parameters!$E$39*Parameters!$F$39+Parameters!$E$40*($A535-Parameters!$F$39),IF($A535&lt;=Parameters!$F$41,Parameters!$E$39*Parameters!$F$39+Parameters!$E$40*(Parameters!$F$40-Parameters!$F$39)+Parameters!$E$41*($A535-Parameters!$F$40),Parameters!$E$39*Parameters!$F$39+Parameters!$E$40*(Parameters!$F$40-Parameters!$F$39)+Parameters!$E$41*(Parameters!$F$41-Parameters!$F$40)+Parameters!$E$42*($A535-Parameters!$F$41)))),_xlfn.IFS($A535&lt;=Parameters!$F$39,Parameters!$E$39*$A535,$A535&lt;=Parameters!$F$40,Parameters!$E$40*$A535,$A535&lt;=Parameters!$F$41,Parameters!$E$41*$A535,$A535&gt;Parameters!$F$41,Parameters!$E$42*$A535))</f>
        <v>77892.3</v>
      </c>
      <c r="Q535" s="290">
        <f t="shared" si="274"/>
        <v>146.96660377358492</v>
      </c>
      <c r="R535" s="290" cm="1">
        <f t="array" ref="R535">IF(Parameters!$E$55="No",IF($A535&lt;=Parameters!$H$23,Parameters!$G$23*$A535,IF($A535&lt;=Parameters!$H$24,Parameters!$G$23*Parameters!$H$23+Parameters!$G$24*($A535-Parameters!$H$23),IF($A535&lt;=Parameters!$H$25,Parameters!$G$23*Parameters!$H$23+Parameters!$G$24*(Parameters!$H$24-Parameters!$H$23)+Parameters!$G$25*($A535-Parameters!$H$24),Parameters!$G$23*Parameters!$H$23+Parameters!$G$24*(Parameters!$H$24-Parameters!$H$23)+Parameters!$G$25*(Parameters!$H$25-Parameters!$H$24)+Parameters!$G$26*($A535-Parameters!$H$25)))),_xlfn.IFS($A535&lt;=Parameters!$H$23,Parameters!$G$23*$A535,$A535&lt;=Parameters!$H$24,Parameters!$G$24*$A535,$A535&lt;=Parameters!$H$25,Parameters!$G$25*$A535,$A535&gt;Parameters!$H$25,Parameters!$G$26*$A535))</f>
        <v>59120.800000000003</v>
      </c>
      <c r="S535" s="290">
        <f t="shared" si="250"/>
        <v>111.54867924528303</v>
      </c>
      <c r="T535" s="290" cm="1">
        <f t="array" ref="T535">IF(Parameters!$E$55="No",IF($A535&lt;=Parameters!$H$28,Parameters!$G$28*$A535,IF($A535&lt;=Parameters!$H$29,Parameters!$G$28*Parameters!$H$28+Parameters!$G$29*($A535-Parameters!$H$28),IF($A535&lt;=Parameters!$H$30,Parameters!$G$28*Parameters!$H$28+Parameters!$G$29*(Parameters!$H$29-Parameters!$H$28)+Parameters!$G$30*($A535-Parameters!$H$29),Parameters!$G$28*Parameters!$H$28+Parameters!$G$29*(Parameters!$H$29-Parameters!$H$28)+Parameters!$G$30*(Parameters!$H$30-Parameters!$H$29)+Parameters!$G$31*($A535-Parameters!$H$30)))),_xlfn.IFS($A535&lt;=Parameters!$H$28,Parameters!$G$28*$A535,$A535&lt;=Parameters!$H$29,Parameters!$G$29*$A535,$A535&lt;=Parameters!$H$30,Parameters!$G$30*$A535,$A535&gt;Parameters!$H$30,Parameters!$G$31*$A535))</f>
        <v>71945.3</v>
      </c>
      <c r="U535" s="290">
        <f t="shared" si="251"/>
        <v>135.74584905660379</v>
      </c>
      <c r="V535" s="290" cm="1">
        <f t="array" ref="V535">IF(Parameters!$E$55="No",IF($A535&lt;=Parameters!$H$34,Parameters!$G$34*$A535,IF($A535&lt;=Parameters!$H$35,Parameters!$G$34*Parameters!$H$34+Parameters!$G$35*($A535-Parameters!$H$34),IF($A535&lt;=Parameters!$H$36,Parameters!$G$34*Parameters!$H$34+Parameters!$G$35*(Parameters!$H$35-Parameters!$H$34)+Parameters!$G$36*($A535-Parameters!$H$35),Parameters!$G$34*Parameters!$H$34+Parameters!$G$35*(Parameters!$H$35-Parameters!$H$34)+Parameters!$G$36*(Parameters!$H$36-Parameters!$H$35)+Parameters!$G$37*($A535-Parameters!$H$36)))),_xlfn.IFS($A535&lt;=Parameters!$H$34,Parameters!$G$34*$A535,$A535&lt;=Parameters!$H$35,Parameters!$G$35*$A535,$A535&lt;=Parameters!$H$36,Parameters!$G$36*$A535,$A535&gt;Parameters!$H$36,Parameters!$G$37*$A535))</f>
        <v>72845.2</v>
      </c>
      <c r="W535" s="290">
        <f t="shared" si="275"/>
        <v>137.44377358490564</v>
      </c>
      <c r="X535" s="290" cm="1">
        <f t="array" ref="X535">IF(Parameters!$E$55="No",IF($A535&lt;=Parameters!$H$39,Parameters!$G$39*$A535,IF($A535&lt;=Parameters!$H$40,Parameters!$G$39*Parameters!$H$39+Parameters!$G$40*($A535-Parameters!$H$39),IF($A535&lt;=Parameters!$H$41,Parameters!$G$39*Parameters!$H$39+Parameters!$G$40*(Parameters!$H$40-Parameters!$H$39)+Parameters!$G$41*($A535-Parameters!$H$40),Parameters!$G$39*Parameters!$H$39+Parameters!$G$40*(Parameters!$H$40-Parameters!$H$39)+Parameters!$G$41*(Parameters!$H$41-Parameters!$H$40)+Parameters!$G$42*($A535-Parameters!$H$41)))),_xlfn.IFS($A535&lt;=Parameters!$H$39,Parameters!$G$39*$A535,$A535&lt;=Parameters!$H$40,Parameters!$G$40*$A535,$A535&lt;=Parameters!$H$41,Parameters!$G$41*$A535,$A535&gt;Parameters!$H$41,Parameters!$G$42*$A535))</f>
        <v>77892.3</v>
      </c>
      <c r="Y535" s="290">
        <f t="shared" si="276"/>
        <v>146.96660377358492</v>
      </c>
      <c r="Z535" s="290" cm="1">
        <f t="array" ref="Z535">IF(Parameters!$F$55="No",IF($A535&lt;=Parameters!$J$23,Parameters!$I$23*$A535,IF($A535&lt;=Parameters!$J$24,Parameters!$I$23*Parameters!$J$23+Parameters!$I$24*($A535-Parameters!$J$23),IF($A535&lt;=Parameters!$J$25,Parameters!$I$23*Parameters!$J$23+Parameters!$I$24*(Parameters!$J$24-Parameters!$J$23)+Parameters!$I$25*($A535-Parameters!$J$24),Parameters!$I$23*Parameters!$J$23+Parameters!$I$24*(Parameters!$J$24-Parameters!$J$23)+Parameters!$I$25*(Parameters!$J$25-Parameters!$J$24)+Parameters!$I$26*($A535-Parameters!$J$25)))),_xlfn.IFS($A535&lt;=Parameters!$J$23,Parameters!$I$23*$A535,$A535&lt;=Parameters!$J$24,Parameters!$I$24*$A535,$A535&lt;=Parameters!$J$25,Parameters!$I$25*$A535,$A535&gt;Parameters!$J$25,Parameters!$I$26*$A535))</f>
        <v>59120.800000000003</v>
      </c>
      <c r="AA535" s="290">
        <f t="shared" si="252"/>
        <v>111.54867924528303</v>
      </c>
      <c r="AB535" s="290" cm="1">
        <f t="array" ref="AB535">IF(Parameters!$F$55="No",IF($A535&lt;=Parameters!$J$28,Parameters!$I$28*$A535,IF($A535&lt;=Parameters!$J$29,Parameters!$I$28*Parameters!$J$28+Parameters!$I$29*($A535-Parameters!$J$28),IF($A535&lt;=Parameters!$J$30,Parameters!$I$28*Parameters!$J$28+Parameters!$I$29*(Parameters!$J$29-Parameters!$J$28)+Parameters!$I$30*($A535-Parameters!$J$29),Parameters!$I$28*Parameters!$J$28+Parameters!$I$29*(Parameters!$J$29-Parameters!$J$28)+Parameters!$I$30*(Parameters!$J$30-Parameters!$J$29)+Parameters!$I$31*($A535-Parameters!$J$30)))),_xlfn.IFS($A535&lt;=Parameters!$J$28,Parameters!$I$28*$A535,$A535&lt;=Parameters!$J$29,Parameters!$I$29*$A535,$A535&lt;=Parameters!$J$30,Parameters!$I$30*$A535,$A535&gt;Parameters!$J$30,Parameters!$I$31*$A535))</f>
        <v>71945.3</v>
      </c>
      <c r="AC535" s="290">
        <f t="shared" si="253"/>
        <v>135.74584905660379</v>
      </c>
      <c r="AD535" s="290" cm="1">
        <f t="array" ref="AD535">IF(Parameters!$F$55="No",IF($A535&lt;=Parameters!$J$34,Parameters!$I$34*$A535,IF($A535&lt;=Parameters!$J$35,Parameters!$I$34*Parameters!$J$34+Parameters!$I$35*($A535-Parameters!$J$34),IF($A535&lt;=Parameters!$J$36,Parameters!$I$34*Parameters!$J$34+Parameters!$I$35*(Parameters!$J$35-Parameters!$J$34)+Parameters!$I$36*($A535-Parameters!$J$35),Parameters!$I$34*Parameters!$J$34+Parameters!$I$35*(Parameters!$J$35-Parameters!$J$34)+Parameters!$I$36*(Parameters!$J$36-Parameters!$J$35)+Parameters!$I$37*($A535-Parameters!$J$36)))),_xlfn.IFS($A535&lt;=Parameters!$J$34,Parameters!$I$34*$A535,$A535&lt;=Parameters!$J$35,Parameters!$I$35*$A535,$A535&lt;=Parameters!$J$36,Parameters!$I$36*$A535,$A535&gt;Parameters!$J$36,Parameters!$I$37*$A535))</f>
        <v>72845.2</v>
      </c>
      <c r="AE535" s="290">
        <f t="shared" si="277"/>
        <v>137.44377358490564</v>
      </c>
      <c r="AF535" s="290" cm="1">
        <f t="array" ref="AF535">IF(Parameters!$F$55="No",IF($A535&lt;=Parameters!$J$39,Parameters!$I$39*$A535,IF($A535&lt;=Parameters!$J$40,Parameters!$I$39*Parameters!$J$39+Parameters!$I$40*($A535-Parameters!$J$39),IF($A535&lt;=Parameters!$J$41,Parameters!$I$39*Parameters!$J$39+Parameters!$I$40*(Parameters!$J$40-Parameters!$J$39)+Parameters!$I$41*($A535-Parameters!$J$40),Parameters!$I$39*Parameters!$J$39+Parameters!$I$40*(Parameters!$J$40-Parameters!$J$39)+Parameters!$I$41*(Parameters!$J$41-Parameters!$J$40)+Parameters!$I$42*($A535-Parameters!$J$41)))),_xlfn.IFS($A535&lt;=Parameters!$J$39,Parameters!$I$39*$A535,$A535&lt;=Parameters!$J$40,Parameters!$I$40*$A535,$A535&lt;=Parameters!$J$41,Parameters!$I$41*$A535,$A535&gt;Parameters!$J$41,Parameters!$I$42*$A535))</f>
        <v>77892.3</v>
      </c>
      <c r="AG535" s="290">
        <f t="shared" si="278"/>
        <v>146.96660377358492</v>
      </c>
      <c r="AI535" s="428">
        <f t="shared" si="254"/>
        <v>149.06000000000495</v>
      </c>
      <c r="AJ535" s="428">
        <f t="shared" si="255"/>
        <v>159.36000000000058</v>
      </c>
      <c r="AK535" s="428">
        <f t="shared" si="256"/>
        <v>143.5399999999936</v>
      </c>
      <c r="AL535" s="428">
        <f t="shared" si="257"/>
        <v>158.4600000000064</v>
      </c>
      <c r="AM535" s="428">
        <f t="shared" si="258"/>
        <v>149.06000000000495</v>
      </c>
      <c r="AN535" s="428">
        <f t="shared" si="259"/>
        <v>159.36000000000058</v>
      </c>
      <c r="AO535" s="428">
        <f t="shared" si="260"/>
        <v>143.5399999999936</v>
      </c>
      <c r="AP535" s="428">
        <f t="shared" si="261"/>
        <v>158.4600000000064</v>
      </c>
      <c r="AQ535" s="428">
        <f t="shared" si="262"/>
        <v>149.06000000000495</v>
      </c>
      <c r="AR535" s="428">
        <f t="shared" si="263"/>
        <v>159.36000000000058</v>
      </c>
      <c r="AS535" s="428">
        <f t="shared" si="264"/>
        <v>143.5399999999936</v>
      </c>
      <c r="AT535" s="428">
        <f t="shared" si="265"/>
        <v>158.4600000000064</v>
      </c>
      <c r="AU535" s="428">
        <f t="shared" si="266"/>
        <v>149.06000000000495</v>
      </c>
      <c r="AV535" s="428">
        <f t="shared" si="267"/>
        <v>159.36000000000058</v>
      </c>
      <c r="AW535" s="428">
        <f t="shared" si="268"/>
        <v>143.5399999999936</v>
      </c>
      <c r="AX535" s="428">
        <f t="shared" si="269"/>
        <v>158.4600000000064</v>
      </c>
    </row>
    <row r="536">
      <c r="A536" s="413">
        <v>531</v>
      </c>
      <c r="B536" s="290" cm="1">
        <f t="array" ref="B536">IF(Parameters!$C$55="No",IF($A536&lt;=Parameters!$D$23,Parameters!$C$23*$A536,IF($A536&lt;=Parameters!$D$24,Parameters!$C$23*Parameters!$D$23+Parameters!$C$24*($A536-Parameters!$D$23),IF($A536&lt;=Parameters!$D$25,Parameters!$C$23*Parameters!$D$23+Parameters!$C$24*(Parameters!$D$24-Parameters!$D$23)+Parameters!$C$25*($A536-Parameters!$D$24),Parameters!$C$23*Parameters!$D$23+Parameters!$C$24*(Parameters!$D$24-Parameters!$D$23)+Parameters!$C$25*(Parameters!$D$25-Parameters!$D$24)+Parameters!$C$26*($A536-Parameters!$D$25)))),_xlfn.IFS($A536&lt;=Parameters!$D$23,Parameters!$C$23*$A536,$A536&lt;=Parameters!$D$24,Parameters!$C$24*$A536,$A536&lt;=Parameters!$D$25,Parameters!$C$25*$A536,$A536&gt;Parameters!$D$25,Parameters!$C$26*$A536))</f>
        <v>59269.86</v>
      </c>
      <c r="C536" s="290">
        <f t="shared" si="270"/>
        <v>111.6193220338983</v>
      </c>
      <c r="D536" s="290" cm="1">
        <f t="array" ref="D536">IF(Parameters!$C$55="No",IF($A536&lt;=Parameters!$D$28,Parameters!$C$28*$A536,IF($A536&lt;=Parameters!$D$29,Parameters!$C$28*Parameters!$D$28+Parameters!$C$29*($A536-Parameters!$D$28),IF($A536&lt;=Parameters!$D$30,Parameters!$C$28*Parameters!$D$28+Parameters!$C$29*(Parameters!$D$29-Parameters!$D$28)+Parameters!$C$30*($A536-Parameters!$D$29),Parameters!$C$28*Parameters!$D$28+Parameters!$C$29*(Parameters!$D$29-Parameters!$D$28)+Parameters!$C$30*(Parameters!$D$30-Parameters!$D$29)+Parameters!$C$31*($A536-Parameters!$D$30)))),_xlfn.IFS($A536&lt;=Parameters!$D$28,Parameters!$C$28*$A536,$A536&lt;=Parameters!$D$29,Parameters!$C$29*$A536,$A536&lt;=Parameters!$D$30,Parameters!$C$30*$A536,$A536&gt;Parameters!$D$30,Parameters!$C$31*$A536))</f>
        <v>72104.66</v>
      </c>
      <c r="E536" s="290">
        <f t="shared" si="270"/>
        <v>135.79032015065914</v>
      </c>
      <c r="F536" s="290" cm="1">
        <f t="array" ref="F536">IF(Parameters!$C$55="No",IF($A536&lt;=Parameters!$D$34,Parameters!$C$34*$A536,IF($A536&lt;=Parameters!$D$35,Parameters!$C$34*Parameters!$D$34+Parameters!$C$35*($A536-Parameters!$D$34),IF($A536&lt;=Parameters!$D$36,Parameters!$C$34*Parameters!$D$34+Parameters!$C$35*(Parameters!$D$35-Parameters!$D$34)+Parameters!$C$36*($A536-Parameters!$D$35),Parameters!$C$34*Parameters!$D$34+Parameters!$C$35*(Parameters!$D$35-Parameters!$D$34)+Parameters!$C$36*(Parameters!$D$36-Parameters!$D$35)+Parameters!$C$37*($A536-Parameters!$D$36)))),_xlfn.IFS($A536&lt;=Parameters!$D$34,Parameters!$C$34*$A536,$A536&lt;=Parameters!$D$35,Parameters!$C$35*$A536,$A536&lt;=Parameters!$D$36,Parameters!$C$36*$A536,$A536&gt;Parameters!$D$36,Parameters!$C$37*$A536))</f>
        <v>72988.739999999991</v>
      </c>
      <c r="G536" s="290">
        <f t="shared" si="271"/>
        <v>137.45525423728813</v>
      </c>
      <c r="H536" s="290" cm="1">
        <f t="array" ref="H536">IF(Parameters!$C$55="No",IF($A536&lt;=Parameters!$D$39,Parameters!$C$39*$A536,IF($A536&lt;=Parameters!$D$40,Parameters!$C$39*Parameters!$D$39+Parameters!$C$40*($A536-Parameters!$D$39),IF($A536&lt;=Parameters!$D$41,Parameters!$C$39*Parameters!$D$39+Parameters!$C$40*(Parameters!$D$40-Parameters!$D$39)+Parameters!$C$41*($A536-Parameters!$D$40),Parameters!$C$39*Parameters!$D$39+Parameters!$C$40*(Parameters!$D$40-Parameters!$D$39)+Parameters!$C$41*(Parameters!$D$41-Parameters!$D$40)+Parameters!$C$42*($A536-Parameters!$D$41)))),_xlfn.IFS($A536&lt;=Parameters!$D$39,Parameters!$C$39*$A536,$A536&lt;=Parameters!$D$40,Parameters!$C$40*$A536,$A536&lt;=Parameters!$D$41,Parameters!$C$41*$A536,$A536&gt;Parameters!$D$41,Parameters!$C$42*$A536))</f>
        <v>78050.760000000009</v>
      </c>
      <c r="I536" s="290">
        <f t="shared" si="272"/>
        <v>146.98824858757064</v>
      </c>
      <c r="J536" s="290" cm="1">
        <f t="array" ref="J536">IF(Parameters!$D$55="No",IF($A536&lt;=Parameters!$F$23,Parameters!$E$23*$A536,IF($A536&lt;=Parameters!$F$24,Parameters!$E$23*Parameters!$F$23+Parameters!$E$24*($A536-Parameters!$F$23),IF($A536&lt;=Parameters!$F$25,Parameters!$E$23*Parameters!$F$23+Parameters!$E$24*(Parameters!$F$24-Parameters!$F$23)+Parameters!$E$25*($A536-Parameters!$F$24),Parameters!$E$23*Parameters!$F$23+Parameters!$E$24*(Parameters!$F$24-Parameters!$F$23)+Parameters!$E$25*(Parameters!$F$25-Parameters!$F$24)+Parameters!$E$26*($A536-Parameters!$F$25)))),_xlfn.IFS($A536&lt;=Parameters!$F$23,Parameters!$E$23*$A536,$A536&lt;=Parameters!$F$24,Parameters!$E$24*$A536,$A536&lt;=Parameters!$F$25,Parameters!$E$25*$A536,$A536&gt;Parameters!$F$25,Parameters!$E$26*$A536))</f>
        <v>59269.86</v>
      </c>
      <c r="K536" s="290">
        <f t="shared" si="248"/>
        <v>111.6193220338983</v>
      </c>
      <c r="L536" s="290" cm="1">
        <f t="array" ref="L536">IF(Parameters!$D$55="No",IF($A536&lt;=Parameters!$F$28,Parameters!$E$28*$A536,IF($A536&lt;=Parameters!$F$29,Parameters!$E$28*Parameters!$F$28+Parameters!$E$29*($A536-Parameters!$F$28),IF($A536&lt;=Parameters!$F$30,Parameters!$E$28*Parameters!$F$28+Parameters!$E$29*(Parameters!$F$29-Parameters!$F$28)+Parameters!$E$30*($A536-Parameters!$F$29),Parameters!$E$28*Parameters!$F$28+Parameters!$E$29*(Parameters!$F$29-Parameters!$F$28)+Parameters!$E$30*(Parameters!$F$30-Parameters!$F$29)+Parameters!$E$31*($A536-Parameters!$F$30)))),_xlfn.IFS($A536&lt;=Parameters!$F$28,Parameters!$E$28*$A536,$A536&lt;=Parameters!$F$29,Parameters!$E$29*$A536,$A536&lt;=Parameters!$F$30,Parameters!$E$30*$A536,$A536&gt;Parameters!$F$30,Parameters!$E$31*$A536))</f>
        <v>72104.66</v>
      </c>
      <c r="M536" s="290">
        <f t="shared" si="249"/>
        <v>135.79032015065914</v>
      </c>
      <c r="N536" s="290" cm="1">
        <f t="array" ref="N536">IF(Parameters!$D$55="No",IF($A536&lt;=Parameters!$F$34,Parameters!$E$34*$A536,IF($A536&lt;=Parameters!$F$35,Parameters!$E$34*Parameters!$F$34+Parameters!$E$35*($A536-Parameters!$F$34),IF($A536&lt;=Parameters!$F$36,Parameters!$E$34*Parameters!$F$34+Parameters!$E$35*(Parameters!$F$35-Parameters!$F$34)+Parameters!$E$36*($A536-Parameters!$F$35),Parameters!$E$34*Parameters!$F$34+Parameters!$E$35*(Parameters!$F$35-Parameters!$F$34)+Parameters!$E$36*(Parameters!$F$36-Parameters!$F$35)+Parameters!$E$37*($A536-Parameters!$F$36)))),_xlfn.IFS($A536&lt;=Parameters!$F$34,Parameters!$E$34*$A536,$A536&lt;=Parameters!$F$35,Parameters!$E$35*$A536,$A536&lt;=Parameters!$F$36,Parameters!$E$36*$A536,$A536&gt;Parameters!$F$36,Parameters!$E$37*$A536))</f>
        <v>72988.739999999991</v>
      </c>
      <c r="O536" s="290">
        <f t="shared" si="273"/>
        <v>137.45525423728813</v>
      </c>
      <c r="P536" s="290" cm="1">
        <f t="array" ref="P536">IF(Parameters!$D$55="No",IF($A536&lt;=Parameters!$F$39,Parameters!$E$39*$A536,IF($A536&lt;=Parameters!$F$40,Parameters!$E$39*Parameters!$F$39+Parameters!$E$40*($A536-Parameters!$F$39),IF($A536&lt;=Parameters!$F$41,Parameters!$E$39*Parameters!$F$39+Parameters!$E$40*(Parameters!$F$40-Parameters!$F$39)+Parameters!$E$41*($A536-Parameters!$F$40),Parameters!$E$39*Parameters!$F$39+Parameters!$E$40*(Parameters!$F$40-Parameters!$F$39)+Parameters!$E$41*(Parameters!$F$41-Parameters!$F$40)+Parameters!$E$42*($A536-Parameters!$F$41)))),_xlfn.IFS($A536&lt;=Parameters!$F$39,Parameters!$E$39*$A536,$A536&lt;=Parameters!$F$40,Parameters!$E$40*$A536,$A536&lt;=Parameters!$F$41,Parameters!$E$41*$A536,$A536&gt;Parameters!$F$41,Parameters!$E$42*$A536))</f>
        <v>78050.760000000009</v>
      </c>
      <c r="Q536" s="290">
        <f t="shared" si="274"/>
        <v>146.98824858757064</v>
      </c>
      <c r="R536" s="290" cm="1">
        <f t="array" ref="R536">IF(Parameters!$E$55="No",IF($A536&lt;=Parameters!$H$23,Parameters!$G$23*$A536,IF($A536&lt;=Parameters!$H$24,Parameters!$G$23*Parameters!$H$23+Parameters!$G$24*($A536-Parameters!$H$23),IF($A536&lt;=Parameters!$H$25,Parameters!$G$23*Parameters!$H$23+Parameters!$G$24*(Parameters!$H$24-Parameters!$H$23)+Parameters!$G$25*($A536-Parameters!$H$24),Parameters!$G$23*Parameters!$H$23+Parameters!$G$24*(Parameters!$H$24-Parameters!$H$23)+Parameters!$G$25*(Parameters!$H$25-Parameters!$H$24)+Parameters!$G$26*($A536-Parameters!$H$25)))),_xlfn.IFS($A536&lt;=Parameters!$H$23,Parameters!$G$23*$A536,$A536&lt;=Parameters!$H$24,Parameters!$G$24*$A536,$A536&lt;=Parameters!$H$25,Parameters!$G$25*$A536,$A536&gt;Parameters!$H$25,Parameters!$G$26*$A536))</f>
        <v>59269.86</v>
      </c>
      <c r="S536" s="290">
        <f t="shared" si="250"/>
        <v>111.6193220338983</v>
      </c>
      <c r="T536" s="290" cm="1">
        <f t="array" ref="T536">IF(Parameters!$E$55="No",IF($A536&lt;=Parameters!$H$28,Parameters!$G$28*$A536,IF($A536&lt;=Parameters!$H$29,Parameters!$G$28*Parameters!$H$28+Parameters!$G$29*($A536-Parameters!$H$28),IF($A536&lt;=Parameters!$H$30,Parameters!$G$28*Parameters!$H$28+Parameters!$G$29*(Parameters!$H$29-Parameters!$H$28)+Parameters!$G$30*($A536-Parameters!$H$29),Parameters!$G$28*Parameters!$H$28+Parameters!$G$29*(Parameters!$H$29-Parameters!$H$28)+Parameters!$G$30*(Parameters!$H$30-Parameters!$H$29)+Parameters!$G$31*($A536-Parameters!$H$30)))),_xlfn.IFS($A536&lt;=Parameters!$H$28,Parameters!$G$28*$A536,$A536&lt;=Parameters!$H$29,Parameters!$G$29*$A536,$A536&lt;=Parameters!$H$30,Parameters!$G$30*$A536,$A536&gt;Parameters!$H$30,Parameters!$G$31*$A536))</f>
        <v>72104.66</v>
      </c>
      <c r="U536" s="290">
        <f t="shared" si="251"/>
        <v>135.79032015065914</v>
      </c>
      <c r="V536" s="290" cm="1">
        <f t="array" ref="V536">IF(Parameters!$E$55="No",IF($A536&lt;=Parameters!$H$34,Parameters!$G$34*$A536,IF($A536&lt;=Parameters!$H$35,Parameters!$G$34*Parameters!$H$34+Parameters!$G$35*($A536-Parameters!$H$34),IF($A536&lt;=Parameters!$H$36,Parameters!$G$34*Parameters!$H$34+Parameters!$G$35*(Parameters!$H$35-Parameters!$H$34)+Parameters!$G$36*($A536-Parameters!$H$35),Parameters!$G$34*Parameters!$H$34+Parameters!$G$35*(Parameters!$H$35-Parameters!$H$34)+Parameters!$G$36*(Parameters!$H$36-Parameters!$H$35)+Parameters!$G$37*($A536-Parameters!$H$36)))),_xlfn.IFS($A536&lt;=Parameters!$H$34,Parameters!$G$34*$A536,$A536&lt;=Parameters!$H$35,Parameters!$G$35*$A536,$A536&lt;=Parameters!$H$36,Parameters!$G$36*$A536,$A536&gt;Parameters!$H$36,Parameters!$G$37*$A536))</f>
        <v>72988.739999999991</v>
      </c>
      <c r="W536" s="290">
        <f t="shared" si="275"/>
        <v>137.45525423728813</v>
      </c>
      <c r="X536" s="290" cm="1">
        <f t="array" ref="X536">IF(Parameters!$E$55="No",IF($A536&lt;=Parameters!$H$39,Parameters!$G$39*$A536,IF($A536&lt;=Parameters!$H$40,Parameters!$G$39*Parameters!$H$39+Parameters!$G$40*($A536-Parameters!$H$39),IF($A536&lt;=Parameters!$H$41,Parameters!$G$39*Parameters!$H$39+Parameters!$G$40*(Parameters!$H$40-Parameters!$H$39)+Parameters!$G$41*($A536-Parameters!$H$40),Parameters!$G$39*Parameters!$H$39+Parameters!$G$40*(Parameters!$H$40-Parameters!$H$39)+Parameters!$G$41*(Parameters!$H$41-Parameters!$H$40)+Parameters!$G$42*($A536-Parameters!$H$41)))),_xlfn.IFS($A536&lt;=Parameters!$H$39,Parameters!$G$39*$A536,$A536&lt;=Parameters!$H$40,Parameters!$G$40*$A536,$A536&lt;=Parameters!$H$41,Parameters!$G$41*$A536,$A536&gt;Parameters!$H$41,Parameters!$G$42*$A536))</f>
        <v>78050.760000000009</v>
      </c>
      <c r="Y536" s="290">
        <f t="shared" si="276"/>
        <v>146.98824858757064</v>
      </c>
      <c r="Z536" s="290" cm="1">
        <f t="array" ref="Z536">IF(Parameters!$F$55="No",IF($A536&lt;=Parameters!$J$23,Parameters!$I$23*$A536,IF($A536&lt;=Parameters!$J$24,Parameters!$I$23*Parameters!$J$23+Parameters!$I$24*($A536-Parameters!$J$23),IF($A536&lt;=Parameters!$J$25,Parameters!$I$23*Parameters!$J$23+Parameters!$I$24*(Parameters!$J$24-Parameters!$J$23)+Parameters!$I$25*($A536-Parameters!$J$24),Parameters!$I$23*Parameters!$J$23+Parameters!$I$24*(Parameters!$J$24-Parameters!$J$23)+Parameters!$I$25*(Parameters!$J$25-Parameters!$J$24)+Parameters!$I$26*($A536-Parameters!$J$25)))),_xlfn.IFS($A536&lt;=Parameters!$J$23,Parameters!$I$23*$A536,$A536&lt;=Parameters!$J$24,Parameters!$I$24*$A536,$A536&lt;=Parameters!$J$25,Parameters!$I$25*$A536,$A536&gt;Parameters!$J$25,Parameters!$I$26*$A536))</f>
        <v>59269.86</v>
      </c>
      <c r="AA536" s="290">
        <f t="shared" si="252"/>
        <v>111.6193220338983</v>
      </c>
      <c r="AB536" s="290" cm="1">
        <f t="array" ref="AB536">IF(Parameters!$F$55="No",IF($A536&lt;=Parameters!$J$28,Parameters!$I$28*$A536,IF($A536&lt;=Parameters!$J$29,Parameters!$I$28*Parameters!$J$28+Parameters!$I$29*($A536-Parameters!$J$28),IF($A536&lt;=Parameters!$J$30,Parameters!$I$28*Parameters!$J$28+Parameters!$I$29*(Parameters!$J$29-Parameters!$J$28)+Parameters!$I$30*($A536-Parameters!$J$29),Parameters!$I$28*Parameters!$J$28+Parameters!$I$29*(Parameters!$J$29-Parameters!$J$28)+Parameters!$I$30*(Parameters!$J$30-Parameters!$J$29)+Parameters!$I$31*($A536-Parameters!$J$30)))),_xlfn.IFS($A536&lt;=Parameters!$J$28,Parameters!$I$28*$A536,$A536&lt;=Parameters!$J$29,Parameters!$I$29*$A536,$A536&lt;=Parameters!$J$30,Parameters!$I$30*$A536,$A536&gt;Parameters!$J$30,Parameters!$I$31*$A536))</f>
        <v>72104.66</v>
      </c>
      <c r="AC536" s="290">
        <f t="shared" si="253"/>
        <v>135.79032015065914</v>
      </c>
      <c r="AD536" s="290" cm="1">
        <f t="array" ref="AD536">IF(Parameters!$F$55="No",IF($A536&lt;=Parameters!$J$34,Parameters!$I$34*$A536,IF($A536&lt;=Parameters!$J$35,Parameters!$I$34*Parameters!$J$34+Parameters!$I$35*($A536-Parameters!$J$34),IF($A536&lt;=Parameters!$J$36,Parameters!$I$34*Parameters!$J$34+Parameters!$I$35*(Parameters!$J$35-Parameters!$J$34)+Parameters!$I$36*($A536-Parameters!$J$35),Parameters!$I$34*Parameters!$J$34+Parameters!$I$35*(Parameters!$J$35-Parameters!$J$34)+Parameters!$I$36*(Parameters!$J$36-Parameters!$J$35)+Parameters!$I$37*($A536-Parameters!$J$36)))),_xlfn.IFS($A536&lt;=Parameters!$J$34,Parameters!$I$34*$A536,$A536&lt;=Parameters!$J$35,Parameters!$I$35*$A536,$A536&lt;=Parameters!$J$36,Parameters!$I$36*$A536,$A536&gt;Parameters!$J$36,Parameters!$I$37*$A536))</f>
        <v>72988.739999999991</v>
      </c>
      <c r="AE536" s="290">
        <f t="shared" si="277"/>
        <v>137.45525423728813</v>
      </c>
      <c r="AF536" s="290" cm="1">
        <f t="array" ref="AF536">IF(Parameters!$F$55="No",IF($A536&lt;=Parameters!$J$39,Parameters!$I$39*$A536,IF($A536&lt;=Parameters!$J$40,Parameters!$I$39*Parameters!$J$39+Parameters!$I$40*($A536-Parameters!$J$39),IF($A536&lt;=Parameters!$J$41,Parameters!$I$39*Parameters!$J$39+Parameters!$I$40*(Parameters!$J$40-Parameters!$J$39)+Parameters!$I$41*($A536-Parameters!$J$40),Parameters!$I$39*Parameters!$J$39+Parameters!$I$40*(Parameters!$J$40-Parameters!$J$39)+Parameters!$I$41*(Parameters!$J$41-Parameters!$J$40)+Parameters!$I$42*($A536-Parameters!$J$41)))),_xlfn.IFS($A536&lt;=Parameters!$J$39,Parameters!$I$39*$A536,$A536&lt;=Parameters!$J$40,Parameters!$I$40*$A536,$A536&lt;=Parameters!$J$41,Parameters!$I$41*$A536,$A536&gt;Parameters!$J$41,Parameters!$I$42*$A536))</f>
        <v>78050.760000000009</v>
      </c>
      <c r="AG536" s="290">
        <f t="shared" si="278"/>
        <v>146.98824858757064</v>
      </c>
      <c r="AI536" s="428">
        <f t="shared" si="254"/>
        <v>149.05999999999767</v>
      </c>
      <c r="AJ536" s="428">
        <f t="shared" si="255"/>
        <v>159.36000000000058</v>
      </c>
      <c r="AK536" s="428">
        <f t="shared" si="256"/>
        <v>143.5399999999936</v>
      </c>
      <c r="AL536" s="428">
        <f t="shared" si="257"/>
        <v>158.4600000000064</v>
      </c>
      <c r="AM536" s="428">
        <f t="shared" si="258"/>
        <v>149.05999999999767</v>
      </c>
      <c r="AN536" s="428">
        <f t="shared" si="259"/>
        <v>159.36000000000058</v>
      </c>
      <c r="AO536" s="428">
        <f t="shared" si="260"/>
        <v>143.5399999999936</v>
      </c>
      <c r="AP536" s="428">
        <f t="shared" si="261"/>
        <v>158.4600000000064</v>
      </c>
      <c r="AQ536" s="428">
        <f t="shared" si="262"/>
        <v>149.05999999999767</v>
      </c>
      <c r="AR536" s="428">
        <f t="shared" si="263"/>
        <v>159.36000000000058</v>
      </c>
      <c r="AS536" s="428">
        <f t="shared" si="264"/>
        <v>143.5399999999936</v>
      </c>
      <c r="AT536" s="428">
        <f t="shared" si="265"/>
        <v>158.4600000000064</v>
      </c>
      <c r="AU536" s="428">
        <f t="shared" si="266"/>
        <v>149.05999999999767</v>
      </c>
      <c r="AV536" s="428">
        <f t="shared" si="267"/>
        <v>159.36000000000058</v>
      </c>
      <c r="AW536" s="428">
        <f t="shared" si="268"/>
        <v>143.5399999999936</v>
      </c>
      <c r="AX536" s="428">
        <f t="shared" si="269"/>
        <v>158.4600000000064</v>
      </c>
    </row>
    <row r="537">
      <c r="A537" s="413">
        <v>532</v>
      </c>
      <c r="B537" s="290" cm="1">
        <f t="array" ref="B537">IF(Parameters!$C$55="No",IF($A537&lt;=Parameters!$D$23,Parameters!$C$23*$A537,IF($A537&lt;=Parameters!$D$24,Parameters!$C$23*Parameters!$D$23+Parameters!$C$24*($A537-Parameters!$D$23),IF($A537&lt;=Parameters!$D$25,Parameters!$C$23*Parameters!$D$23+Parameters!$C$24*(Parameters!$D$24-Parameters!$D$23)+Parameters!$C$25*($A537-Parameters!$D$24),Parameters!$C$23*Parameters!$D$23+Parameters!$C$24*(Parameters!$D$24-Parameters!$D$23)+Parameters!$C$25*(Parameters!$D$25-Parameters!$D$24)+Parameters!$C$26*($A537-Parameters!$D$25)))),_xlfn.IFS($A537&lt;=Parameters!$D$23,Parameters!$C$23*$A537,$A537&lt;=Parameters!$D$24,Parameters!$C$24*$A537,$A537&lt;=Parameters!$D$25,Parameters!$C$25*$A537,$A537&gt;Parameters!$D$25,Parameters!$C$26*$A537))</f>
        <v>59418.92</v>
      </c>
      <c r="C537" s="290">
        <f t="shared" si="270"/>
        <v>111.68969924812029</v>
      </c>
      <c r="D537" s="290" cm="1">
        <f t="array" ref="D537">IF(Parameters!$C$55="No",IF($A537&lt;=Parameters!$D$28,Parameters!$C$28*$A537,IF($A537&lt;=Parameters!$D$29,Parameters!$C$28*Parameters!$D$28+Parameters!$C$29*($A537-Parameters!$D$28),IF($A537&lt;=Parameters!$D$30,Parameters!$C$28*Parameters!$D$28+Parameters!$C$29*(Parameters!$D$29-Parameters!$D$28)+Parameters!$C$30*($A537-Parameters!$D$29),Parameters!$C$28*Parameters!$D$28+Parameters!$C$29*(Parameters!$D$29-Parameters!$D$28)+Parameters!$C$30*(Parameters!$D$30-Parameters!$D$29)+Parameters!$C$31*($A537-Parameters!$D$30)))),_xlfn.IFS($A537&lt;=Parameters!$D$28,Parameters!$C$28*$A537,$A537&lt;=Parameters!$D$29,Parameters!$C$29*$A537,$A537&lt;=Parameters!$D$30,Parameters!$C$30*$A537,$A537&gt;Parameters!$D$30,Parameters!$C$31*$A537))</f>
        <v>72264.02</v>
      </c>
      <c r="E537" s="290">
        <f t="shared" si="270"/>
        <v>135.83462406015039</v>
      </c>
      <c r="F537" s="290" cm="1">
        <f t="array" ref="F537">IF(Parameters!$C$55="No",IF($A537&lt;=Parameters!$D$34,Parameters!$C$34*$A537,IF($A537&lt;=Parameters!$D$35,Parameters!$C$34*Parameters!$D$34+Parameters!$C$35*($A537-Parameters!$D$34),IF($A537&lt;=Parameters!$D$36,Parameters!$C$34*Parameters!$D$34+Parameters!$C$35*(Parameters!$D$35-Parameters!$D$34)+Parameters!$C$36*($A537-Parameters!$D$35),Parameters!$C$34*Parameters!$D$34+Parameters!$C$35*(Parameters!$D$35-Parameters!$D$34)+Parameters!$C$36*(Parameters!$D$36-Parameters!$D$35)+Parameters!$C$37*($A537-Parameters!$D$36)))),_xlfn.IFS($A537&lt;=Parameters!$D$34,Parameters!$C$34*$A537,$A537&lt;=Parameters!$D$35,Parameters!$C$35*$A537,$A537&lt;=Parameters!$D$36,Parameters!$C$36*$A537,$A537&gt;Parameters!$D$36,Parameters!$C$37*$A537))</f>
        <v>73132.28</v>
      </c>
      <c r="G537" s="290">
        <f t="shared" si="271"/>
        <v>137.46669172932332</v>
      </c>
      <c r="H537" s="290" cm="1">
        <f t="array" ref="H537">IF(Parameters!$C$55="No",IF($A537&lt;=Parameters!$D$39,Parameters!$C$39*$A537,IF($A537&lt;=Parameters!$D$40,Parameters!$C$39*Parameters!$D$39+Parameters!$C$40*($A537-Parameters!$D$39),IF($A537&lt;=Parameters!$D$41,Parameters!$C$39*Parameters!$D$39+Parameters!$C$40*(Parameters!$D$40-Parameters!$D$39)+Parameters!$C$41*($A537-Parameters!$D$40),Parameters!$C$39*Parameters!$D$39+Parameters!$C$40*(Parameters!$D$40-Parameters!$D$39)+Parameters!$C$41*(Parameters!$D$41-Parameters!$D$40)+Parameters!$C$42*($A537-Parameters!$D$41)))),_xlfn.IFS($A537&lt;=Parameters!$D$39,Parameters!$C$39*$A537,$A537&lt;=Parameters!$D$40,Parameters!$C$40*$A537,$A537&lt;=Parameters!$D$41,Parameters!$C$41*$A537,$A537&gt;Parameters!$D$41,Parameters!$C$42*$A537))</f>
        <v>78209.22</v>
      </c>
      <c r="I537" s="290">
        <f t="shared" si="272"/>
        <v>147.00981203007518</v>
      </c>
      <c r="J537" s="290" cm="1">
        <f t="array" ref="J537">IF(Parameters!$D$55="No",IF($A537&lt;=Parameters!$F$23,Parameters!$E$23*$A537,IF($A537&lt;=Parameters!$F$24,Parameters!$E$23*Parameters!$F$23+Parameters!$E$24*($A537-Parameters!$F$23),IF($A537&lt;=Parameters!$F$25,Parameters!$E$23*Parameters!$F$23+Parameters!$E$24*(Parameters!$F$24-Parameters!$F$23)+Parameters!$E$25*($A537-Parameters!$F$24),Parameters!$E$23*Parameters!$F$23+Parameters!$E$24*(Parameters!$F$24-Parameters!$F$23)+Parameters!$E$25*(Parameters!$F$25-Parameters!$F$24)+Parameters!$E$26*($A537-Parameters!$F$25)))),_xlfn.IFS($A537&lt;=Parameters!$F$23,Parameters!$E$23*$A537,$A537&lt;=Parameters!$F$24,Parameters!$E$24*$A537,$A537&lt;=Parameters!$F$25,Parameters!$E$25*$A537,$A537&gt;Parameters!$F$25,Parameters!$E$26*$A537))</f>
        <v>59418.92</v>
      </c>
      <c r="K537" s="290">
        <f t="shared" si="248"/>
        <v>111.68969924812029</v>
      </c>
      <c r="L537" s="290" cm="1">
        <f t="array" ref="L537">IF(Parameters!$D$55="No",IF($A537&lt;=Parameters!$F$28,Parameters!$E$28*$A537,IF($A537&lt;=Parameters!$F$29,Parameters!$E$28*Parameters!$F$28+Parameters!$E$29*($A537-Parameters!$F$28),IF($A537&lt;=Parameters!$F$30,Parameters!$E$28*Parameters!$F$28+Parameters!$E$29*(Parameters!$F$29-Parameters!$F$28)+Parameters!$E$30*($A537-Parameters!$F$29),Parameters!$E$28*Parameters!$F$28+Parameters!$E$29*(Parameters!$F$29-Parameters!$F$28)+Parameters!$E$30*(Parameters!$F$30-Parameters!$F$29)+Parameters!$E$31*($A537-Parameters!$F$30)))),_xlfn.IFS($A537&lt;=Parameters!$F$28,Parameters!$E$28*$A537,$A537&lt;=Parameters!$F$29,Parameters!$E$29*$A537,$A537&lt;=Parameters!$F$30,Parameters!$E$30*$A537,$A537&gt;Parameters!$F$30,Parameters!$E$31*$A537))</f>
        <v>72264.02</v>
      </c>
      <c r="M537" s="290">
        <f t="shared" si="249"/>
        <v>135.83462406015039</v>
      </c>
      <c r="N537" s="290" cm="1">
        <f t="array" ref="N537">IF(Parameters!$D$55="No",IF($A537&lt;=Parameters!$F$34,Parameters!$E$34*$A537,IF($A537&lt;=Parameters!$F$35,Parameters!$E$34*Parameters!$F$34+Parameters!$E$35*($A537-Parameters!$F$34),IF($A537&lt;=Parameters!$F$36,Parameters!$E$34*Parameters!$F$34+Parameters!$E$35*(Parameters!$F$35-Parameters!$F$34)+Parameters!$E$36*($A537-Parameters!$F$35),Parameters!$E$34*Parameters!$F$34+Parameters!$E$35*(Parameters!$F$35-Parameters!$F$34)+Parameters!$E$36*(Parameters!$F$36-Parameters!$F$35)+Parameters!$E$37*($A537-Parameters!$F$36)))),_xlfn.IFS($A537&lt;=Parameters!$F$34,Parameters!$E$34*$A537,$A537&lt;=Parameters!$F$35,Parameters!$E$35*$A537,$A537&lt;=Parameters!$F$36,Parameters!$E$36*$A537,$A537&gt;Parameters!$F$36,Parameters!$E$37*$A537))</f>
        <v>73132.28</v>
      </c>
      <c r="O537" s="290">
        <f t="shared" si="273"/>
        <v>137.46669172932332</v>
      </c>
      <c r="P537" s="290" cm="1">
        <f t="array" ref="P537">IF(Parameters!$D$55="No",IF($A537&lt;=Parameters!$F$39,Parameters!$E$39*$A537,IF($A537&lt;=Parameters!$F$40,Parameters!$E$39*Parameters!$F$39+Parameters!$E$40*($A537-Parameters!$F$39),IF($A537&lt;=Parameters!$F$41,Parameters!$E$39*Parameters!$F$39+Parameters!$E$40*(Parameters!$F$40-Parameters!$F$39)+Parameters!$E$41*($A537-Parameters!$F$40),Parameters!$E$39*Parameters!$F$39+Parameters!$E$40*(Parameters!$F$40-Parameters!$F$39)+Parameters!$E$41*(Parameters!$F$41-Parameters!$F$40)+Parameters!$E$42*($A537-Parameters!$F$41)))),_xlfn.IFS($A537&lt;=Parameters!$F$39,Parameters!$E$39*$A537,$A537&lt;=Parameters!$F$40,Parameters!$E$40*$A537,$A537&lt;=Parameters!$F$41,Parameters!$E$41*$A537,$A537&gt;Parameters!$F$41,Parameters!$E$42*$A537))</f>
        <v>78209.22</v>
      </c>
      <c r="Q537" s="290">
        <f t="shared" si="274"/>
        <v>147.00981203007518</v>
      </c>
      <c r="R537" s="290" cm="1">
        <f t="array" ref="R537">IF(Parameters!$E$55="No",IF($A537&lt;=Parameters!$H$23,Parameters!$G$23*$A537,IF($A537&lt;=Parameters!$H$24,Parameters!$G$23*Parameters!$H$23+Parameters!$G$24*($A537-Parameters!$H$23),IF($A537&lt;=Parameters!$H$25,Parameters!$G$23*Parameters!$H$23+Parameters!$G$24*(Parameters!$H$24-Parameters!$H$23)+Parameters!$G$25*($A537-Parameters!$H$24),Parameters!$G$23*Parameters!$H$23+Parameters!$G$24*(Parameters!$H$24-Parameters!$H$23)+Parameters!$G$25*(Parameters!$H$25-Parameters!$H$24)+Parameters!$G$26*($A537-Parameters!$H$25)))),_xlfn.IFS($A537&lt;=Parameters!$H$23,Parameters!$G$23*$A537,$A537&lt;=Parameters!$H$24,Parameters!$G$24*$A537,$A537&lt;=Parameters!$H$25,Parameters!$G$25*$A537,$A537&gt;Parameters!$H$25,Parameters!$G$26*$A537))</f>
        <v>59418.92</v>
      </c>
      <c r="S537" s="290">
        <f t="shared" si="250"/>
        <v>111.68969924812029</v>
      </c>
      <c r="T537" s="290" cm="1">
        <f t="array" ref="T537">IF(Parameters!$E$55="No",IF($A537&lt;=Parameters!$H$28,Parameters!$G$28*$A537,IF($A537&lt;=Parameters!$H$29,Parameters!$G$28*Parameters!$H$28+Parameters!$G$29*($A537-Parameters!$H$28),IF($A537&lt;=Parameters!$H$30,Parameters!$G$28*Parameters!$H$28+Parameters!$G$29*(Parameters!$H$29-Parameters!$H$28)+Parameters!$G$30*($A537-Parameters!$H$29),Parameters!$G$28*Parameters!$H$28+Parameters!$G$29*(Parameters!$H$29-Parameters!$H$28)+Parameters!$G$30*(Parameters!$H$30-Parameters!$H$29)+Parameters!$G$31*($A537-Parameters!$H$30)))),_xlfn.IFS($A537&lt;=Parameters!$H$28,Parameters!$G$28*$A537,$A537&lt;=Parameters!$H$29,Parameters!$G$29*$A537,$A537&lt;=Parameters!$H$30,Parameters!$G$30*$A537,$A537&gt;Parameters!$H$30,Parameters!$G$31*$A537))</f>
        <v>72264.02</v>
      </c>
      <c r="U537" s="290">
        <f t="shared" si="251"/>
        <v>135.83462406015039</v>
      </c>
      <c r="V537" s="290" cm="1">
        <f t="array" ref="V537">IF(Parameters!$E$55="No",IF($A537&lt;=Parameters!$H$34,Parameters!$G$34*$A537,IF($A537&lt;=Parameters!$H$35,Parameters!$G$34*Parameters!$H$34+Parameters!$G$35*($A537-Parameters!$H$34),IF($A537&lt;=Parameters!$H$36,Parameters!$G$34*Parameters!$H$34+Parameters!$G$35*(Parameters!$H$35-Parameters!$H$34)+Parameters!$G$36*($A537-Parameters!$H$35),Parameters!$G$34*Parameters!$H$34+Parameters!$G$35*(Parameters!$H$35-Parameters!$H$34)+Parameters!$G$36*(Parameters!$H$36-Parameters!$H$35)+Parameters!$G$37*($A537-Parameters!$H$36)))),_xlfn.IFS($A537&lt;=Parameters!$H$34,Parameters!$G$34*$A537,$A537&lt;=Parameters!$H$35,Parameters!$G$35*$A537,$A537&lt;=Parameters!$H$36,Parameters!$G$36*$A537,$A537&gt;Parameters!$H$36,Parameters!$G$37*$A537))</f>
        <v>73132.28</v>
      </c>
      <c r="W537" s="290">
        <f t="shared" si="275"/>
        <v>137.46669172932332</v>
      </c>
      <c r="X537" s="290" cm="1">
        <f t="array" ref="X537">IF(Parameters!$E$55="No",IF($A537&lt;=Parameters!$H$39,Parameters!$G$39*$A537,IF($A537&lt;=Parameters!$H$40,Parameters!$G$39*Parameters!$H$39+Parameters!$G$40*($A537-Parameters!$H$39),IF($A537&lt;=Parameters!$H$41,Parameters!$G$39*Parameters!$H$39+Parameters!$G$40*(Parameters!$H$40-Parameters!$H$39)+Parameters!$G$41*($A537-Parameters!$H$40),Parameters!$G$39*Parameters!$H$39+Parameters!$G$40*(Parameters!$H$40-Parameters!$H$39)+Parameters!$G$41*(Parameters!$H$41-Parameters!$H$40)+Parameters!$G$42*($A537-Parameters!$H$41)))),_xlfn.IFS($A537&lt;=Parameters!$H$39,Parameters!$G$39*$A537,$A537&lt;=Parameters!$H$40,Parameters!$G$40*$A537,$A537&lt;=Parameters!$H$41,Parameters!$G$41*$A537,$A537&gt;Parameters!$H$41,Parameters!$G$42*$A537))</f>
        <v>78209.22</v>
      </c>
      <c r="Y537" s="290">
        <f t="shared" si="276"/>
        <v>147.00981203007518</v>
      </c>
      <c r="Z537" s="290" cm="1">
        <f t="array" ref="Z537">IF(Parameters!$F$55="No",IF($A537&lt;=Parameters!$J$23,Parameters!$I$23*$A537,IF($A537&lt;=Parameters!$J$24,Parameters!$I$23*Parameters!$J$23+Parameters!$I$24*($A537-Parameters!$J$23),IF($A537&lt;=Parameters!$J$25,Parameters!$I$23*Parameters!$J$23+Parameters!$I$24*(Parameters!$J$24-Parameters!$J$23)+Parameters!$I$25*($A537-Parameters!$J$24),Parameters!$I$23*Parameters!$J$23+Parameters!$I$24*(Parameters!$J$24-Parameters!$J$23)+Parameters!$I$25*(Parameters!$J$25-Parameters!$J$24)+Parameters!$I$26*($A537-Parameters!$J$25)))),_xlfn.IFS($A537&lt;=Parameters!$J$23,Parameters!$I$23*$A537,$A537&lt;=Parameters!$J$24,Parameters!$I$24*$A537,$A537&lt;=Parameters!$J$25,Parameters!$I$25*$A537,$A537&gt;Parameters!$J$25,Parameters!$I$26*$A537))</f>
        <v>59418.92</v>
      </c>
      <c r="AA537" s="290">
        <f t="shared" si="252"/>
        <v>111.68969924812029</v>
      </c>
      <c r="AB537" s="290" cm="1">
        <f t="array" ref="AB537">IF(Parameters!$F$55="No",IF($A537&lt;=Parameters!$J$28,Parameters!$I$28*$A537,IF($A537&lt;=Parameters!$J$29,Parameters!$I$28*Parameters!$J$28+Parameters!$I$29*($A537-Parameters!$J$28),IF($A537&lt;=Parameters!$J$30,Parameters!$I$28*Parameters!$J$28+Parameters!$I$29*(Parameters!$J$29-Parameters!$J$28)+Parameters!$I$30*($A537-Parameters!$J$29),Parameters!$I$28*Parameters!$J$28+Parameters!$I$29*(Parameters!$J$29-Parameters!$J$28)+Parameters!$I$30*(Parameters!$J$30-Parameters!$J$29)+Parameters!$I$31*($A537-Parameters!$J$30)))),_xlfn.IFS($A537&lt;=Parameters!$J$28,Parameters!$I$28*$A537,$A537&lt;=Parameters!$J$29,Parameters!$I$29*$A537,$A537&lt;=Parameters!$J$30,Parameters!$I$30*$A537,$A537&gt;Parameters!$J$30,Parameters!$I$31*$A537))</f>
        <v>72264.02</v>
      </c>
      <c r="AC537" s="290">
        <f t="shared" si="253"/>
        <v>135.83462406015039</v>
      </c>
      <c r="AD537" s="290" cm="1">
        <f t="array" ref="AD537">IF(Parameters!$F$55="No",IF($A537&lt;=Parameters!$J$34,Parameters!$I$34*$A537,IF($A537&lt;=Parameters!$J$35,Parameters!$I$34*Parameters!$J$34+Parameters!$I$35*($A537-Parameters!$J$34),IF($A537&lt;=Parameters!$J$36,Parameters!$I$34*Parameters!$J$34+Parameters!$I$35*(Parameters!$J$35-Parameters!$J$34)+Parameters!$I$36*($A537-Parameters!$J$35),Parameters!$I$34*Parameters!$J$34+Parameters!$I$35*(Parameters!$J$35-Parameters!$J$34)+Parameters!$I$36*(Parameters!$J$36-Parameters!$J$35)+Parameters!$I$37*($A537-Parameters!$J$36)))),_xlfn.IFS($A537&lt;=Parameters!$J$34,Parameters!$I$34*$A537,$A537&lt;=Parameters!$J$35,Parameters!$I$35*$A537,$A537&lt;=Parameters!$J$36,Parameters!$I$36*$A537,$A537&gt;Parameters!$J$36,Parameters!$I$37*$A537))</f>
        <v>73132.28</v>
      </c>
      <c r="AE537" s="290">
        <f t="shared" si="277"/>
        <v>137.46669172932332</v>
      </c>
      <c r="AF537" s="290" cm="1">
        <f t="array" ref="AF537">IF(Parameters!$F$55="No",IF($A537&lt;=Parameters!$J$39,Parameters!$I$39*$A537,IF($A537&lt;=Parameters!$J$40,Parameters!$I$39*Parameters!$J$39+Parameters!$I$40*($A537-Parameters!$J$39),IF($A537&lt;=Parameters!$J$41,Parameters!$I$39*Parameters!$J$39+Parameters!$I$40*(Parameters!$J$40-Parameters!$J$39)+Parameters!$I$41*($A537-Parameters!$J$40),Parameters!$I$39*Parameters!$J$39+Parameters!$I$40*(Parameters!$J$40-Parameters!$J$39)+Parameters!$I$41*(Parameters!$J$41-Parameters!$J$40)+Parameters!$I$42*($A537-Parameters!$J$41)))),_xlfn.IFS($A537&lt;=Parameters!$J$39,Parameters!$I$39*$A537,$A537&lt;=Parameters!$J$40,Parameters!$I$40*$A537,$A537&lt;=Parameters!$J$41,Parameters!$I$41*$A537,$A537&gt;Parameters!$J$41,Parameters!$I$42*$A537))</f>
        <v>78209.22</v>
      </c>
      <c r="AG537" s="290">
        <f t="shared" si="278"/>
        <v>147.00981203007518</v>
      </c>
      <c r="AI537" s="428">
        <f t="shared" si="254"/>
        <v>149.05999999999767</v>
      </c>
      <c r="AJ537" s="428">
        <f t="shared" si="255"/>
        <v>159.36000000000058</v>
      </c>
      <c r="AK537" s="428">
        <f t="shared" si="256"/>
        <v>143.54000000000815</v>
      </c>
      <c r="AL537" s="428">
        <f t="shared" si="257"/>
        <v>158.45999999999185</v>
      </c>
      <c r="AM537" s="428">
        <f t="shared" si="258"/>
        <v>149.05999999999767</v>
      </c>
      <c r="AN537" s="428">
        <f t="shared" si="259"/>
        <v>159.36000000000058</v>
      </c>
      <c r="AO537" s="428">
        <f t="shared" si="260"/>
        <v>143.54000000000815</v>
      </c>
      <c r="AP537" s="428">
        <f t="shared" si="261"/>
        <v>158.45999999999185</v>
      </c>
      <c r="AQ537" s="428">
        <f t="shared" si="262"/>
        <v>149.05999999999767</v>
      </c>
      <c r="AR537" s="428">
        <f t="shared" si="263"/>
        <v>159.36000000000058</v>
      </c>
      <c r="AS537" s="428">
        <f t="shared" si="264"/>
        <v>143.54000000000815</v>
      </c>
      <c r="AT537" s="428">
        <f t="shared" si="265"/>
        <v>158.45999999999185</v>
      </c>
      <c r="AU537" s="428">
        <f t="shared" si="266"/>
        <v>149.05999999999767</v>
      </c>
      <c r="AV537" s="428">
        <f t="shared" si="267"/>
        <v>159.36000000000058</v>
      </c>
      <c r="AW537" s="428">
        <f t="shared" si="268"/>
        <v>143.54000000000815</v>
      </c>
      <c r="AX537" s="428">
        <f t="shared" si="269"/>
        <v>158.45999999999185</v>
      </c>
    </row>
    <row r="538">
      <c r="A538" s="413">
        <v>533</v>
      </c>
      <c r="B538" s="290" cm="1">
        <f t="array" ref="B538">IF(Parameters!$C$55="No",IF($A538&lt;=Parameters!$D$23,Parameters!$C$23*$A538,IF($A538&lt;=Parameters!$D$24,Parameters!$C$23*Parameters!$D$23+Parameters!$C$24*($A538-Parameters!$D$23),IF($A538&lt;=Parameters!$D$25,Parameters!$C$23*Parameters!$D$23+Parameters!$C$24*(Parameters!$D$24-Parameters!$D$23)+Parameters!$C$25*($A538-Parameters!$D$24),Parameters!$C$23*Parameters!$D$23+Parameters!$C$24*(Parameters!$D$24-Parameters!$D$23)+Parameters!$C$25*(Parameters!$D$25-Parameters!$D$24)+Parameters!$C$26*($A538-Parameters!$D$25)))),_xlfn.IFS($A538&lt;=Parameters!$D$23,Parameters!$C$23*$A538,$A538&lt;=Parameters!$D$24,Parameters!$C$24*$A538,$A538&lt;=Parameters!$D$25,Parameters!$C$25*$A538,$A538&gt;Parameters!$D$25,Parameters!$C$26*$A538))</f>
        <v>59567.98</v>
      </c>
      <c r="C538" s="290">
        <f t="shared" si="270"/>
        <v>111.75981238273921</v>
      </c>
      <c r="D538" s="290" cm="1">
        <f t="array" ref="D538">IF(Parameters!$C$55="No",IF($A538&lt;=Parameters!$D$28,Parameters!$C$28*$A538,IF($A538&lt;=Parameters!$D$29,Parameters!$C$28*Parameters!$D$28+Parameters!$C$29*($A538-Parameters!$D$28),IF($A538&lt;=Parameters!$D$30,Parameters!$C$28*Parameters!$D$28+Parameters!$C$29*(Parameters!$D$29-Parameters!$D$28)+Parameters!$C$30*($A538-Parameters!$D$29),Parameters!$C$28*Parameters!$D$28+Parameters!$C$29*(Parameters!$D$29-Parameters!$D$28)+Parameters!$C$30*(Parameters!$D$30-Parameters!$D$29)+Parameters!$C$31*($A538-Parameters!$D$30)))),_xlfn.IFS($A538&lt;=Parameters!$D$28,Parameters!$C$28*$A538,$A538&lt;=Parameters!$D$29,Parameters!$C$29*$A538,$A538&lt;=Parameters!$D$30,Parameters!$C$30*$A538,$A538&gt;Parameters!$D$30,Parameters!$C$31*$A538))</f>
        <v>72423.38</v>
      </c>
      <c r="E538" s="290">
        <f t="shared" si="270"/>
        <v>135.87876172607881</v>
      </c>
      <c r="F538" s="290" cm="1">
        <f t="array" ref="F538">IF(Parameters!$C$55="No",IF($A538&lt;=Parameters!$D$34,Parameters!$C$34*$A538,IF($A538&lt;=Parameters!$D$35,Parameters!$C$34*Parameters!$D$34+Parameters!$C$35*($A538-Parameters!$D$34),IF($A538&lt;=Parameters!$D$36,Parameters!$C$34*Parameters!$D$34+Parameters!$C$35*(Parameters!$D$35-Parameters!$D$34)+Parameters!$C$36*($A538-Parameters!$D$35),Parameters!$C$34*Parameters!$D$34+Parameters!$C$35*(Parameters!$D$35-Parameters!$D$34)+Parameters!$C$36*(Parameters!$D$36-Parameters!$D$35)+Parameters!$C$37*($A538-Parameters!$D$36)))),_xlfn.IFS($A538&lt;=Parameters!$D$34,Parameters!$C$34*$A538,$A538&lt;=Parameters!$D$35,Parameters!$C$35*$A538,$A538&lt;=Parameters!$D$36,Parameters!$C$36*$A538,$A538&gt;Parameters!$D$36,Parameters!$C$37*$A538))</f>
        <v>73275.820000000007</v>
      </c>
      <c r="G538" s="290">
        <f t="shared" si="271"/>
        <v>137.47808630393999</v>
      </c>
      <c r="H538" s="290" cm="1">
        <f t="array" ref="H538">IF(Parameters!$C$55="No",IF($A538&lt;=Parameters!$D$39,Parameters!$C$39*$A538,IF($A538&lt;=Parameters!$D$40,Parameters!$C$39*Parameters!$D$39+Parameters!$C$40*($A538-Parameters!$D$39),IF($A538&lt;=Parameters!$D$41,Parameters!$C$39*Parameters!$D$39+Parameters!$C$40*(Parameters!$D$40-Parameters!$D$39)+Parameters!$C$41*($A538-Parameters!$D$40),Parameters!$C$39*Parameters!$D$39+Parameters!$C$40*(Parameters!$D$40-Parameters!$D$39)+Parameters!$C$41*(Parameters!$D$41-Parameters!$D$40)+Parameters!$C$42*($A538-Parameters!$D$41)))),_xlfn.IFS($A538&lt;=Parameters!$D$39,Parameters!$C$39*$A538,$A538&lt;=Parameters!$D$40,Parameters!$C$40*$A538,$A538&lt;=Parameters!$D$41,Parameters!$C$41*$A538,$A538&gt;Parameters!$D$41,Parameters!$C$42*$A538))</f>
        <v>78367.679999999993</v>
      </c>
      <c r="I538" s="290">
        <f t="shared" si="272"/>
        <v>147.03129455909942</v>
      </c>
      <c r="J538" s="290" cm="1">
        <f t="array" ref="J538">IF(Parameters!$D$55="No",IF($A538&lt;=Parameters!$F$23,Parameters!$E$23*$A538,IF($A538&lt;=Parameters!$F$24,Parameters!$E$23*Parameters!$F$23+Parameters!$E$24*($A538-Parameters!$F$23),IF($A538&lt;=Parameters!$F$25,Parameters!$E$23*Parameters!$F$23+Parameters!$E$24*(Parameters!$F$24-Parameters!$F$23)+Parameters!$E$25*($A538-Parameters!$F$24),Parameters!$E$23*Parameters!$F$23+Parameters!$E$24*(Parameters!$F$24-Parameters!$F$23)+Parameters!$E$25*(Parameters!$F$25-Parameters!$F$24)+Parameters!$E$26*($A538-Parameters!$F$25)))),_xlfn.IFS($A538&lt;=Parameters!$F$23,Parameters!$E$23*$A538,$A538&lt;=Parameters!$F$24,Parameters!$E$24*$A538,$A538&lt;=Parameters!$F$25,Parameters!$E$25*$A538,$A538&gt;Parameters!$F$25,Parameters!$E$26*$A538))</f>
        <v>59567.98</v>
      </c>
      <c r="K538" s="290">
        <f t="shared" si="248"/>
        <v>111.75981238273921</v>
      </c>
      <c r="L538" s="290" cm="1">
        <f t="array" ref="L538">IF(Parameters!$D$55="No",IF($A538&lt;=Parameters!$F$28,Parameters!$E$28*$A538,IF($A538&lt;=Parameters!$F$29,Parameters!$E$28*Parameters!$F$28+Parameters!$E$29*($A538-Parameters!$F$28),IF($A538&lt;=Parameters!$F$30,Parameters!$E$28*Parameters!$F$28+Parameters!$E$29*(Parameters!$F$29-Parameters!$F$28)+Parameters!$E$30*($A538-Parameters!$F$29),Parameters!$E$28*Parameters!$F$28+Parameters!$E$29*(Parameters!$F$29-Parameters!$F$28)+Parameters!$E$30*(Parameters!$F$30-Parameters!$F$29)+Parameters!$E$31*($A538-Parameters!$F$30)))),_xlfn.IFS($A538&lt;=Parameters!$F$28,Parameters!$E$28*$A538,$A538&lt;=Parameters!$F$29,Parameters!$E$29*$A538,$A538&lt;=Parameters!$F$30,Parameters!$E$30*$A538,$A538&gt;Parameters!$F$30,Parameters!$E$31*$A538))</f>
        <v>72423.38</v>
      </c>
      <c r="M538" s="290">
        <f t="shared" si="249"/>
        <v>135.87876172607881</v>
      </c>
      <c r="N538" s="290" cm="1">
        <f t="array" ref="N538">IF(Parameters!$D$55="No",IF($A538&lt;=Parameters!$F$34,Parameters!$E$34*$A538,IF($A538&lt;=Parameters!$F$35,Parameters!$E$34*Parameters!$F$34+Parameters!$E$35*($A538-Parameters!$F$34),IF($A538&lt;=Parameters!$F$36,Parameters!$E$34*Parameters!$F$34+Parameters!$E$35*(Parameters!$F$35-Parameters!$F$34)+Parameters!$E$36*($A538-Parameters!$F$35),Parameters!$E$34*Parameters!$F$34+Parameters!$E$35*(Parameters!$F$35-Parameters!$F$34)+Parameters!$E$36*(Parameters!$F$36-Parameters!$F$35)+Parameters!$E$37*($A538-Parameters!$F$36)))),_xlfn.IFS($A538&lt;=Parameters!$F$34,Parameters!$E$34*$A538,$A538&lt;=Parameters!$F$35,Parameters!$E$35*$A538,$A538&lt;=Parameters!$F$36,Parameters!$E$36*$A538,$A538&gt;Parameters!$F$36,Parameters!$E$37*$A538))</f>
        <v>73275.820000000007</v>
      </c>
      <c r="O538" s="290">
        <f t="shared" si="273"/>
        <v>137.47808630393999</v>
      </c>
      <c r="P538" s="290" cm="1">
        <f t="array" ref="P538">IF(Parameters!$D$55="No",IF($A538&lt;=Parameters!$F$39,Parameters!$E$39*$A538,IF($A538&lt;=Parameters!$F$40,Parameters!$E$39*Parameters!$F$39+Parameters!$E$40*($A538-Parameters!$F$39),IF($A538&lt;=Parameters!$F$41,Parameters!$E$39*Parameters!$F$39+Parameters!$E$40*(Parameters!$F$40-Parameters!$F$39)+Parameters!$E$41*($A538-Parameters!$F$40),Parameters!$E$39*Parameters!$F$39+Parameters!$E$40*(Parameters!$F$40-Parameters!$F$39)+Parameters!$E$41*(Parameters!$F$41-Parameters!$F$40)+Parameters!$E$42*($A538-Parameters!$F$41)))),_xlfn.IFS($A538&lt;=Parameters!$F$39,Parameters!$E$39*$A538,$A538&lt;=Parameters!$F$40,Parameters!$E$40*$A538,$A538&lt;=Parameters!$F$41,Parameters!$E$41*$A538,$A538&gt;Parameters!$F$41,Parameters!$E$42*$A538))</f>
        <v>78367.679999999993</v>
      </c>
      <c r="Q538" s="290">
        <f t="shared" si="274"/>
        <v>147.03129455909942</v>
      </c>
      <c r="R538" s="290" cm="1">
        <f t="array" ref="R538">IF(Parameters!$E$55="No",IF($A538&lt;=Parameters!$H$23,Parameters!$G$23*$A538,IF($A538&lt;=Parameters!$H$24,Parameters!$G$23*Parameters!$H$23+Parameters!$G$24*($A538-Parameters!$H$23),IF($A538&lt;=Parameters!$H$25,Parameters!$G$23*Parameters!$H$23+Parameters!$G$24*(Parameters!$H$24-Parameters!$H$23)+Parameters!$G$25*($A538-Parameters!$H$24),Parameters!$G$23*Parameters!$H$23+Parameters!$G$24*(Parameters!$H$24-Parameters!$H$23)+Parameters!$G$25*(Parameters!$H$25-Parameters!$H$24)+Parameters!$G$26*($A538-Parameters!$H$25)))),_xlfn.IFS($A538&lt;=Parameters!$H$23,Parameters!$G$23*$A538,$A538&lt;=Parameters!$H$24,Parameters!$G$24*$A538,$A538&lt;=Parameters!$H$25,Parameters!$G$25*$A538,$A538&gt;Parameters!$H$25,Parameters!$G$26*$A538))</f>
        <v>59567.98</v>
      </c>
      <c r="S538" s="290">
        <f t="shared" si="250"/>
        <v>111.75981238273921</v>
      </c>
      <c r="T538" s="290" cm="1">
        <f t="array" ref="T538">IF(Parameters!$E$55="No",IF($A538&lt;=Parameters!$H$28,Parameters!$G$28*$A538,IF($A538&lt;=Parameters!$H$29,Parameters!$G$28*Parameters!$H$28+Parameters!$G$29*($A538-Parameters!$H$28),IF($A538&lt;=Parameters!$H$30,Parameters!$G$28*Parameters!$H$28+Parameters!$G$29*(Parameters!$H$29-Parameters!$H$28)+Parameters!$G$30*($A538-Parameters!$H$29),Parameters!$G$28*Parameters!$H$28+Parameters!$G$29*(Parameters!$H$29-Parameters!$H$28)+Parameters!$G$30*(Parameters!$H$30-Parameters!$H$29)+Parameters!$G$31*($A538-Parameters!$H$30)))),_xlfn.IFS($A538&lt;=Parameters!$H$28,Parameters!$G$28*$A538,$A538&lt;=Parameters!$H$29,Parameters!$G$29*$A538,$A538&lt;=Parameters!$H$30,Parameters!$G$30*$A538,$A538&gt;Parameters!$H$30,Parameters!$G$31*$A538))</f>
        <v>72423.38</v>
      </c>
      <c r="U538" s="290">
        <f t="shared" si="251"/>
        <v>135.87876172607881</v>
      </c>
      <c r="V538" s="290" cm="1">
        <f t="array" ref="V538">IF(Parameters!$E$55="No",IF($A538&lt;=Parameters!$H$34,Parameters!$G$34*$A538,IF($A538&lt;=Parameters!$H$35,Parameters!$G$34*Parameters!$H$34+Parameters!$G$35*($A538-Parameters!$H$34),IF($A538&lt;=Parameters!$H$36,Parameters!$G$34*Parameters!$H$34+Parameters!$G$35*(Parameters!$H$35-Parameters!$H$34)+Parameters!$G$36*($A538-Parameters!$H$35),Parameters!$G$34*Parameters!$H$34+Parameters!$G$35*(Parameters!$H$35-Parameters!$H$34)+Parameters!$G$36*(Parameters!$H$36-Parameters!$H$35)+Parameters!$G$37*($A538-Parameters!$H$36)))),_xlfn.IFS($A538&lt;=Parameters!$H$34,Parameters!$G$34*$A538,$A538&lt;=Parameters!$H$35,Parameters!$G$35*$A538,$A538&lt;=Parameters!$H$36,Parameters!$G$36*$A538,$A538&gt;Parameters!$H$36,Parameters!$G$37*$A538))</f>
        <v>73275.820000000007</v>
      </c>
      <c r="W538" s="290">
        <f t="shared" si="275"/>
        <v>137.47808630393999</v>
      </c>
      <c r="X538" s="290" cm="1">
        <f t="array" ref="X538">IF(Parameters!$E$55="No",IF($A538&lt;=Parameters!$H$39,Parameters!$G$39*$A538,IF($A538&lt;=Parameters!$H$40,Parameters!$G$39*Parameters!$H$39+Parameters!$G$40*($A538-Parameters!$H$39),IF($A538&lt;=Parameters!$H$41,Parameters!$G$39*Parameters!$H$39+Parameters!$G$40*(Parameters!$H$40-Parameters!$H$39)+Parameters!$G$41*($A538-Parameters!$H$40),Parameters!$G$39*Parameters!$H$39+Parameters!$G$40*(Parameters!$H$40-Parameters!$H$39)+Parameters!$G$41*(Parameters!$H$41-Parameters!$H$40)+Parameters!$G$42*($A538-Parameters!$H$41)))),_xlfn.IFS($A538&lt;=Parameters!$H$39,Parameters!$G$39*$A538,$A538&lt;=Parameters!$H$40,Parameters!$G$40*$A538,$A538&lt;=Parameters!$H$41,Parameters!$G$41*$A538,$A538&gt;Parameters!$H$41,Parameters!$G$42*$A538))</f>
        <v>78367.679999999993</v>
      </c>
      <c r="Y538" s="290">
        <f t="shared" si="276"/>
        <v>147.03129455909942</v>
      </c>
      <c r="Z538" s="290" cm="1">
        <f t="array" ref="Z538">IF(Parameters!$F$55="No",IF($A538&lt;=Parameters!$J$23,Parameters!$I$23*$A538,IF($A538&lt;=Parameters!$J$24,Parameters!$I$23*Parameters!$J$23+Parameters!$I$24*($A538-Parameters!$J$23),IF($A538&lt;=Parameters!$J$25,Parameters!$I$23*Parameters!$J$23+Parameters!$I$24*(Parameters!$J$24-Parameters!$J$23)+Parameters!$I$25*($A538-Parameters!$J$24),Parameters!$I$23*Parameters!$J$23+Parameters!$I$24*(Parameters!$J$24-Parameters!$J$23)+Parameters!$I$25*(Parameters!$J$25-Parameters!$J$24)+Parameters!$I$26*($A538-Parameters!$J$25)))),_xlfn.IFS($A538&lt;=Parameters!$J$23,Parameters!$I$23*$A538,$A538&lt;=Parameters!$J$24,Parameters!$I$24*$A538,$A538&lt;=Parameters!$J$25,Parameters!$I$25*$A538,$A538&gt;Parameters!$J$25,Parameters!$I$26*$A538))</f>
        <v>59567.98</v>
      </c>
      <c r="AA538" s="290">
        <f t="shared" si="252"/>
        <v>111.75981238273921</v>
      </c>
      <c r="AB538" s="290" cm="1">
        <f t="array" ref="AB538">IF(Parameters!$F$55="No",IF($A538&lt;=Parameters!$J$28,Parameters!$I$28*$A538,IF($A538&lt;=Parameters!$J$29,Parameters!$I$28*Parameters!$J$28+Parameters!$I$29*($A538-Parameters!$J$28),IF($A538&lt;=Parameters!$J$30,Parameters!$I$28*Parameters!$J$28+Parameters!$I$29*(Parameters!$J$29-Parameters!$J$28)+Parameters!$I$30*($A538-Parameters!$J$29),Parameters!$I$28*Parameters!$J$28+Parameters!$I$29*(Parameters!$J$29-Parameters!$J$28)+Parameters!$I$30*(Parameters!$J$30-Parameters!$J$29)+Parameters!$I$31*($A538-Parameters!$J$30)))),_xlfn.IFS($A538&lt;=Parameters!$J$28,Parameters!$I$28*$A538,$A538&lt;=Parameters!$J$29,Parameters!$I$29*$A538,$A538&lt;=Parameters!$J$30,Parameters!$I$30*$A538,$A538&gt;Parameters!$J$30,Parameters!$I$31*$A538))</f>
        <v>72423.38</v>
      </c>
      <c r="AC538" s="290">
        <f t="shared" si="253"/>
        <v>135.87876172607881</v>
      </c>
      <c r="AD538" s="290" cm="1">
        <f t="array" ref="AD538">IF(Parameters!$F$55="No",IF($A538&lt;=Parameters!$J$34,Parameters!$I$34*$A538,IF($A538&lt;=Parameters!$J$35,Parameters!$I$34*Parameters!$J$34+Parameters!$I$35*($A538-Parameters!$J$34),IF($A538&lt;=Parameters!$J$36,Parameters!$I$34*Parameters!$J$34+Parameters!$I$35*(Parameters!$J$35-Parameters!$J$34)+Parameters!$I$36*($A538-Parameters!$J$35),Parameters!$I$34*Parameters!$J$34+Parameters!$I$35*(Parameters!$J$35-Parameters!$J$34)+Parameters!$I$36*(Parameters!$J$36-Parameters!$J$35)+Parameters!$I$37*($A538-Parameters!$J$36)))),_xlfn.IFS($A538&lt;=Parameters!$J$34,Parameters!$I$34*$A538,$A538&lt;=Parameters!$J$35,Parameters!$I$35*$A538,$A538&lt;=Parameters!$J$36,Parameters!$I$36*$A538,$A538&gt;Parameters!$J$36,Parameters!$I$37*$A538))</f>
        <v>73275.820000000007</v>
      </c>
      <c r="AE538" s="290">
        <f t="shared" si="277"/>
        <v>137.47808630393999</v>
      </c>
      <c r="AF538" s="290" cm="1">
        <f t="array" ref="AF538">IF(Parameters!$F$55="No",IF($A538&lt;=Parameters!$J$39,Parameters!$I$39*$A538,IF($A538&lt;=Parameters!$J$40,Parameters!$I$39*Parameters!$J$39+Parameters!$I$40*($A538-Parameters!$J$39),IF($A538&lt;=Parameters!$J$41,Parameters!$I$39*Parameters!$J$39+Parameters!$I$40*(Parameters!$J$40-Parameters!$J$39)+Parameters!$I$41*($A538-Parameters!$J$40),Parameters!$I$39*Parameters!$J$39+Parameters!$I$40*(Parameters!$J$40-Parameters!$J$39)+Parameters!$I$41*(Parameters!$J$41-Parameters!$J$40)+Parameters!$I$42*($A538-Parameters!$J$41)))),_xlfn.IFS($A538&lt;=Parameters!$J$39,Parameters!$I$39*$A538,$A538&lt;=Parameters!$J$40,Parameters!$I$40*$A538,$A538&lt;=Parameters!$J$41,Parameters!$I$41*$A538,$A538&gt;Parameters!$J$41,Parameters!$I$42*$A538))</f>
        <v>78367.679999999993</v>
      </c>
      <c r="AG538" s="290">
        <f t="shared" si="278"/>
        <v>147.03129455909942</v>
      </c>
      <c r="AI538" s="428">
        <f t="shared" si="254"/>
        <v>149.06000000000495</v>
      </c>
      <c r="AJ538" s="428">
        <f t="shared" si="255"/>
        <v>159.36000000000058</v>
      </c>
      <c r="AK538" s="428">
        <f t="shared" si="256"/>
        <v>143.54000000000815</v>
      </c>
      <c r="AL538" s="428">
        <f t="shared" si="257"/>
        <v>158.45999999999185</v>
      </c>
      <c r="AM538" s="428">
        <f t="shared" si="258"/>
        <v>149.06000000000495</v>
      </c>
      <c r="AN538" s="428">
        <f t="shared" si="259"/>
        <v>159.36000000000058</v>
      </c>
      <c r="AO538" s="428">
        <f t="shared" si="260"/>
        <v>143.54000000000815</v>
      </c>
      <c r="AP538" s="428">
        <f t="shared" si="261"/>
        <v>158.45999999999185</v>
      </c>
      <c r="AQ538" s="428">
        <f t="shared" si="262"/>
        <v>149.06000000000495</v>
      </c>
      <c r="AR538" s="428">
        <f t="shared" si="263"/>
        <v>159.36000000000058</v>
      </c>
      <c r="AS538" s="428">
        <f t="shared" si="264"/>
        <v>143.54000000000815</v>
      </c>
      <c r="AT538" s="428">
        <f t="shared" si="265"/>
        <v>158.45999999999185</v>
      </c>
      <c r="AU538" s="428">
        <f t="shared" si="266"/>
        <v>149.06000000000495</v>
      </c>
      <c r="AV538" s="428">
        <f t="shared" si="267"/>
        <v>159.36000000000058</v>
      </c>
      <c r="AW538" s="428">
        <f t="shared" si="268"/>
        <v>143.54000000000815</v>
      </c>
      <c r="AX538" s="428">
        <f t="shared" si="269"/>
        <v>158.45999999999185</v>
      </c>
    </row>
    <row r="539">
      <c r="A539" s="413">
        <v>534</v>
      </c>
      <c r="B539" s="290" cm="1">
        <f t="array" ref="B539">IF(Parameters!$C$55="No",IF($A539&lt;=Parameters!$D$23,Parameters!$C$23*$A539,IF($A539&lt;=Parameters!$D$24,Parameters!$C$23*Parameters!$D$23+Parameters!$C$24*($A539-Parameters!$D$23),IF($A539&lt;=Parameters!$D$25,Parameters!$C$23*Parameters!$D$23+Parameters!$C$24*(Parameters!$D$24-Parameters!$D$23)+Parameters!$C$25*($A539-Parameters!$D$24),Parameters!$C$23*Parameters!$D$23+Parameters!$C$24*(Parameters!$D$24-Parameters!$D$23)+Parameters!$C$25*(Parameters!$D$25-Parameters!$D$24)+Parameters!$C$26*($A539-Parameters!$D$25)))),_xlfn.IFS($A539&lt;=Parameters!$D$23,Parameters!$C$23*$A539,$A539&lt;=Parameters!$D$24,Parameters!$C$24*$A539,$A539&lt;=Parameters!$D$25,Parameters!$C$25*$A539,$A539&gt;Parameters!$D$25,Parameters!$C$26*$A539))</f>
        <v>59717.04</v>
      </c>
      <c r="C539" s="290">
        <f t="shared" si="270"/>
        <v>111.82966292134832</v>
      </c>
      <c r="D539" s="290" cm="1">
        <f t="array" ref="D539">IF(Parameters!$C$55="No",IF($A539&lt;=Parameters!$D$28,Parameters!$C$28*$A539,IF($A539&lt;=Parameters!$D$29,Parameters!$C$28*Parameters!$D$28+Parameters!$C$29*($A539-Parameters!$D$28),IF($A539&lt;=Parameters!$D$30,Parameters!$C$28*Parameters!$D$28+Parameters!$C$29*(Parameters!$D$29-Parameters!$D$28)+Parameters!$C$30*($A539-Parameters!$D$29),Parameters!$C$28*Parameters!$D$28+Parameters!$C$29*(Parameters!$D$29-Parameters!$D$28)+Parameters!$C$30*(Parameters!$D$30-Parameters!$D$29)+Parameters!$C$31*($A539-Parameters!$D$30)))),_xlfn.IFS($A539&lt;=Parameters!$D$28,Parameters!$C$28*$A539,$A539&lt;=Parameters!$D$29,Parameters!$C$29*$A539,$A539&lt;=Parameters!$D$30,Parameters!$C$30*$A539,$A539&gt;Parameters!$D$30,Parameters!$C$31*$A539))</f>
        <v>72582.740000000005</v>
      </c>
      <c r="E539" s="290">
        <f t="shared" si="270"/>
        <v>135.922734082397</v>
      </c>
      <c r="F539" s="290" cm="1">
        <f t="array" ref="F539">IF(Parameters!$C$55="No",IF($A539&lt;=Parameters!$D$34,Parameters!$C$34*$A539,IF($A539&lt;=Parameters!$D$35,Parameters!$C$34*Parameters!$D$34+Parameters!$C$35*($A539-Parameters!$D$34),IF($A539&lt;=Parameters!$D$36,Parameters!$C$34*Parameters!$D$34+Parameters!$C$35*(Parameters!$D$35-Parameters!$D$34)+Parameters!$C$36*($A539-Parameters!$D$35),Parameters!$C$34*Parameters!$D$34+Parameters!$C$35*(Parameters!$D$35-Parameters!$D$34)+Parameters!$C$36*(Parameters!$D$36-Parameters!$D$35)+Parameters!$C$37*($A539-Parameters!$D$36)))),_xlfn.IFS($A539&lt;=Parameters!$D$34,Parameters!$C$34*$A539,$A539&lt;=Parameters!$D$35,Parameters!$C$35*$A539,$A539&lt;=Parameters!$D$36,Parameters!$C$36*$A539,$A539&gt;Parameters!$D$36,Parameters!$C$37*$A539))</f>
        <v>73419.359999999986</v>
      </c>
      <c r="G539" s="290">
        <f t="shared" si="271"/>
        <v>137.48943820224716</v>
      </c>
      <c r="H539" s="290" cm="1">
        <f t="array" ref="H539">IF(Parameters!$C$55="No",IF($A539&lt;=Parameters!$D$39,Parameters!$C$39*$A539,IF($A539&lt;=Parameters!$D$40,Parameters!$C$39*Parameters!$D$39+Parameters!$C$40*($A539-Parameters!$D$39),IF($A539&lt;=Parameters!$D$41,Parameters!$C$39*Parameters!$D$39+Parameters!$C$40*(Parameters!$D$40-Parameters!$D$39)+Parameters!$C$41*($A539-Parameters!$D$40),Parameters!$C$39*Parameters!$D$39+Parameters!$C$40*(Parameters!$D$40-Parameters!$D$39)+Parameters!$C$41*(Parameters!$D$41-Parameters!$D$40)+Parameters!$C$42*($A539-Parameters!$D$41)))),_xlfn.IFS($A539&lt;=Parameters!$D$39,Parameters!$C$39*$A539,$A539&lt;=Parameters!$D$40,Parameters!$C$40*$A539,$A539&lt;=Parameters!$D$41,Parameters!$C$41*$A539,$A539&gt;Parameters!$D$41,Parameters!$C$42*$A539))</f>
        <v>78526.14</v>
      </c>
      <c r="I539" s="290">
        <f t="shared" si="272"/>
        <v>147.05269662921347</v>
      </c>
      <c r="J539" s="290" cm="1">
        <f t="array" ref="J539">IF(Parameters!$D$55="No",IF($A539&lt;=Parameters!$F$23,Parameters!$E$23*$A539,IF($A539&lt;=Parameters!$F$24,Parameters!$E$23*Parameters!$F$23+Parameters!$E$24*($A539-Parameters!$F$23),IF($A539&lt;=Parameters!$F$25,Parameters!$E$23*Parameters!$F$23+Parameters!$E$24*(Parameters!$F$24-Parameters!$F$23)+Parameters!$E$25*($A539-Parameters!$F$24),Parameters!$E$23*Parameters!$F$23+Parameters!$E$24*(Parameters!$F$24-Parameters!$F$23)+Parameters!$E$25*(Parameters!$F$25-Parameters!$F$24)+Parameters!$E$26*($A539-Parameters!$F$25)))),_xlfn.IFS($A539&lt;=Parameters!$F$23,Parameters!$E$23*$A539,$A539&lt;=Parameters!$F$24,Parameters!$E$24*$A539,$A539&lt;=Parameters!$F$25,Parameters!$E$25*$A539,$A539&gt;Parameters!$F$25,Parameters!$E$26*$A539))</f>
        <v>59717.04</v>
      </c>
      <c r="K539" s="290">
        <f t="shared" si="248"/>
        <v>111.82966292134832</v>
      </c>
      <c r="L539" s="290" cm="1">
        <f t="array" ref="L539">IF(Parameters!$D$55="No",IF($A539&lt;=Parameters!$F$28,Parameters!$E$28*$A539,IF($A539&lt;=Parameters!$F$29,Parameters!$E$28*Parameters!$F$28+Parameters!$E$29*($A539-Parameters!$F$28),IF($A539&lt;=Parameters!$F$30,Parameters!$E$28*Parameters!$F$28+Parameters!$E$29*(Parameters!$F$29-Parameters!$F$28)+Parameters!$E$30*($A539-Parameters!$F$29),Parameters!$E$28*Parameters!$F$28+Parameters!$E$29*(Parameters!$F$29-Parameters!$F$28)+Parameters!$E$30*(Parameters!$F$30-Parameters!$F$29)+Parameters!$E$31*($A539-Parameters!$F$30)))),_xlfn.IFS($A539&lt;=Parameters!$F$28,Parameters!$E$28*$A539,$A539&lt;=Parameters!$F$29,Parameters!$E$29*$A539,$A539&lt;=Parameters!$F$30,Parameters!$E$30*$A539,$A539&gt;Parameters!$F$30,Parameters!$E$31*$A539))</f>
        <v>72582.740000000005</v>
      </c>
      <c r="M539" s="290">
        <f t="shared" si="249"/>
        <v>135.922734082397</v>
      </c>
      <c r="N539" s="290" cm="1">
        <f t="array" ref="N539">IF(Parameters!$D$55="No",IF($A539&lt;=Parameters!$F$34,Parameters!$E$34*$A539,IF($A539&lt;=Parameters!$F$35,Parameters!$E$34*Parameters!$F$34+Parameters!$E$35*($A539-Parameters!$F$34),IF($A539&lt;=Parameters!$F$36,Parameters!$E$34*Parameters!$F$34+Parameters!$E$35*(Parameters!$F$35-Parameters!$F$34)+Parameters!$E$36*($A539-Parameters!$F$35),Parameters!$E$34*Parameters!$F$34+Parameters!$E$35*(Parameters!$F$35-Parameters!$F$34)+Parameters!$E$36*(Parameters!$F$36-Parameters!$F$35)+Parameters!$E$37*($A539-Parameters!$F$36)))),_xlfn.IFS($A539&lt;=Parameters!$F$34,Parameters!$E$34*$A539,$A539&lt;=Parameters!$F$35,Parameters!$E$35*$A539,$A539&lt;=Parameters!$F$36,Parameters!$E$36*$A539,$A539&gt;Parameters!$F$36,Parameters!$E$37*$A539))</f>
        <v>73419.359999999986</v>
      </c>
      <c r="O539" s="290">
        <f t="shared" si="273"/>
        <v>137.48943820224716</v>
      </c>
      <c r="P539" s="290" cm="1">
        <f t="array" ref="P539">IF(Parameters!$D$55="No",IF($A539&lt;=Parameters!$F$39,Parameters!$E$39*$A539,IF($A539&lt;=Parameters!$F$40,Parameters!$E$39*Parameters!$F$39+Parameters!$E$40*($A539-Parameters!$F$39),IF($A539&lt;=Parameters!$F$41,Parameters!$E$39*Parameters!$F$39+Parameters!$E$40*(Parameters!$F$40-Parameters!$F$39)+Parameters!$E$41*($A539-Parameters!$F$40),Parameters!$E$39*Parameters!$F$39+Parameters!$E$40*(Parameters!$F$40-Parameters!$F$39)+Parameters!$E$41*(Parameters!$F$41-Parameters!$F$40)+Parameters!$E$42*($A539-Parameters!$F$41)))),_xlfn.IFS($A539&lt;=Parameters!$F$39,Parameters!$E$39*$A539,$A539&lt;=Parameters!$F$40,Parameters!$E$40*$A539,$A539&lt;=Parameters!$F$41,Parameters!$E$41*$A539,$A539&gt;Parameters!$F$41,Parameters!$E$42*$A539))</f>
        <v>78526.14</v>
      </c>
      <c r="Q539" s="290">
        <f t="shared" si="274"/>
        <v>147.05269662921347</v>
      </c>
      <c r="R539" s="290" cm="1">
        <f t="array" ref="R539">IF(Parameters!$E$55="No",IF($A539&lt;=Parameters!$H$23,Parameters!$G$23*$A539,IF($A539&lt;=Parameters!$H$24,Parameters!$G$23*Parameters!$H$23+Parameters!$G$24*($A539-Parameters!$H$23),IF($A539&lt;=Parameters!$H$25,Parameters!$G$23*Parameters!$H$23+Parameters!$G$24*(Parameters!$H$24-Parameters!$H$23)+Parameters!$G$25*($A539-Parameters!$H$24),Parameters!$G$23*Parameters!$H$23+Parameters!$G$24*(Parameters!$H$24-Parameters!$H$23)+Parameters!$G$25*(Parameters!$H$25-Parameters!$H$24)+Parameters!$G$26*($A539-Parameters!$H$25)))),_xlfn.IFS($A539&lt;=Parameters!$H$23,Parameters!$G$23*$A539,$A539&lt;=Parameters!$H$24,Parameters!$G$24*$A539,$A539&lt;=Parameters!$H$25,Parameters!$G$25*$A539,$A539&gt;Parameters!$H$25,Parameters!$G$26*$A539))</f>
        <v>59717.04</v>
      </c>
      <c r="S539" s="290">
        <f t="shared" si="250"/>
        <v>111.82966292134832</v>
      </c>
      <c r="T539" s="290" cm="1">
        <f t="array" ref="T539">IF(Parameters!$E$55="No",IF($A539&lt;=Parameters!$H$28,Parameters!$G$28*$A539,IF($A539&lt;=Parameters!$H$29,Parameters!$G$28*Parameters!$H$28+Parameters!$G$29*($A539-Parameters!$H$28),IF($A539&lt;=Parameters!$H$30,Parameters!$G$28*Parameters!$H$28+Parameters!$G$29*(Parameters!$H$29-Parameters!$H$28)+Parameters!$G$30*($A539-Parameters!$H$29),Parameters!$G$28*Parameters!$H$28+Parameters!$G$29*(Parameters!$H$29-Parameters!$H$28)+Parameters!$G$30*(Parameters!$H$30-Parameters!$H$29)+Parameters!$G$31*($A539-Parameters!$H$30)))),_xlfn.IFS($A539&lt;=Parameters!$H$28,Parameters!$G$28*$A539,$A539&lt;=Parameters!$H$29,Parameters!$G$29*$A539,$A539&lt;=Parameters!$H$30,Parameters!$G$30*$A539,$A539&gt;Parameters!$H$30,Parameters!$G$31*$A539))</f>
        <v>72582.740000000005</v>
      </c>
      <c r="U539" s="290">
        <f t="shared" si="251"/>
        <v>135.922734082397</v>
      </c>
      <c r="V539" s="290" cm="1">
        <f t="array" ref="V539">IF(Parameters!$E$55="No",IF($A539&lt;=Parameters!$H$34,Parameters!$G$34*$A539,IF($A539&lt;=Parameters!$H$35,Parameters!$G$34*Parameters!$H$34+Parameters!$G$35*($A539-Parameters!$H$34),IF($A539&lt;=Parameters!$H$36,Parameters!$G$34*Parameters!$H$34+Parameters!$G$35*(Parameters!$H$35-Parameters!$H$34)+Parameters!$G$36*($A539-Parameters!$H$35),Parameters!$G$34*Parameters!$H$34+Parameters!$G$35*(Parameters!$H$35-Parameters!$H$34)+Parameters!$G$36*(Parameters!$H$36-Parameters!$H$35)+Parameters!$G$37*($A539-Parameters!$H$36)))),_xlfn.IFS($A539&lt;=Parameters!$H$34,Parameters!$G$34*$A539,$A539&lt;=Parameters!$H$35,Parameters!$G$35*$A539,$A539&lt;=Parameters!$H$36,Parameters!$G$36*$A539,$A539&gt;Parameters!$H$36,Parameters!$G$37*$A539))</f>
        <v>73419.359999999986</v>
      </c>
      <c r="W539" s="290">
        <f t="shared" si="275"/>
        <v>137.48943820224716</v>
      </c>
      <c r="X539" s="290" cm="1">
        <f t="array" ref="X539">IF(Parameters!$E$55="No",IF($A539&lt;=Parameters!$H$39,Parameters!$G$39*$A539,IF($A539&lt;=Parameters!$H$40,Parameters!$G$39*Parameters!$H$39+Parameters!$G$40*($A539-Parameters!$H$39),IF($A539&lt;=Parameters!$H$41,Parameters!$G$39*Parameters!$H$39+Parameters!$G$40*(Parameters!$H$40-Parameters!$H$39)+Parameters!$G$41*($A539-Parameters!$H$40),Parameters!$G$39*Parameters!$H$39+Parameters!$G$40*(Parameters!$H$40-Parameters!$H$39)+Parameters!$G$41*(Parameters!$H$41-Parameters!$H$40)+Parameters!$G$42*($A539-Parameters!$H$41)))),_xlfn.IFS($A539&lt;=Parameters!$H$39,Parameters!$G$39*$A539,$A539&lt;=Parameters!$H$40,Parameters!$G$40*$A539,$A539&lt;=Parameters!$H$41,Parameters!$G$41*$A539,$A539&gt;Parameters!$H$41,Parameters!$G$42*$A539))</f>
        <v>78526.14</v>
      </c>
      <c r="Y539" s="290">
        <f t="shared" si="276"/>
        <v>147.05269662921347</v>
      </c>
      <c r="Z539" s="290" cm="1">
        <f t="array" ref="Z539">IF(Parameters!$F$55="No",IF($A539&lt;=Parameters!$J$23,Parameters!$I$23*$A539,IF($A539&lt;=Parameters!$J$24,Parameters!$I$23*Parameters!$J$23+Parameters!$I$24*($A539-Parameters!$J$23),IF($A539&lt;=Parameters!$J$25,Parameters!$I$23*Parameters!$J$23+Parameters!$I$24*(Parameters!$J$24-Parameters!$J$23)+Parameters!$I$25*($A539-Parameters!$J$24),Parameters!$I$23*Parameters!$J$23+Parameters!$I$24*(Parameters!$J$24-Parameters!$J$23)+Parameters!$I$25*(Parameters!$J$25-Parameters!$J$24)+Parameters!$I$26*($A539-Parameters!$J$25)))),_xlfn.IFS($A539&lt;=Parameters!$J$23,Parameters!$I$23*$A539,$A539&lt;=Parameters!$J$24,Parameters!$I$24*$A539,$A539&lt;=Parameters!$J$25,Parameters!$I$25*$A539,$A539&gt;Parameters!$J$25,Parameters!$I$26*$A539))</f>
        <v>59717.04</v>
      </c>
      <c r="AA539" s="290">
        <f t="shared" si="252"/>
        <v>111.82966292134832</v>
      </c>
      <c r="AB539" s="290" cm="1">
        <f t="array" ref="AB539">IF(Parameters!$F$55="No",IF($A539&lt;=Parameters!$J$28,Parameters!$I$28*$A539,IF($A539&lt;=Parameters!$J$29,Parameters!$I$28*Parameters!$J$28+Parameters!$I$29*($A539-Parameters!$J$28),IF($A539&lt;=Parameters!$J$30,Parameters!$I$28*Parameters!$J$28+Parameters!$I$29*(Parameters!$J$29-Parameters!$J$28)+Parameters!$I$30*($A539-Parameters!$J$29),Parameters!$I$28*Parameters!$J$28+Parameters!$I$29*(Parameters!$J$29-Parameters!$J$28)+Parameters!$I$30*(Parameters!$J$30-Parameters!$J$29)+Parameters!$I$31*($A539-Parameters!$J$30)))),_xlfn.IFS($A539&lt;=Parameters!$J$28,Parameters!$I$28*$A539,$A539&lt;=Parameters!$J$29,Parameters!$I$29*$A539,$A539&lt;=Parameters!$J$30,Parameters!$I$30*$A539,$A539&gt;Parameters!$J$30,Parameters!$I$31*$A539))</f>
        <v>72582.740000000005</v>
      </c>
      <c r="AC539" s="290">
        <f t="shared" si="253"/>
        <v>135.922734082397</v>
      </c>
      <c r="AD539" s="290" cm="1">
        <f t="array" ref="AD539">IF(Parameters!$F$55="No",IF($A539&lt;=Parameters!$J$34,Parameters!$I$34*$A539,IF($A539&lt;=Parameters!$J$35,Parameters!$I$34*Parameters!$J$34+Parameters!$I$35*($A539-Parameters!$J$34),IF($A539&lt;=Parameters!$J$36,Parameters!$I$34*Parameters!$J$34+Parameters!$I$35*(Parameters!$J$35-Parameters!$J$34)+Parameters!$I$36*($A539-Parameters!$J$35),Parameters!$I$34*Parameters!$J$34+Parameters!$I$35*(Parameters!$J$35-Parameters!$J$34)+Parameters!$I$36*(Parameters!$J$36-Parameters!$J$35)+Parameters!$I$37*($A539-Parameters!$J$36)))),_xlfn.IFS($A539&lt;=Parameters!$J$34,Parameters!$I$34*$A539,$A539&lt;=Parameters!$J$35,Parameters!$I$35*$A539,$A539&lt;=Parameters!$J$36,Parameters!$I$36*$A539,$A539&gt;Parameters!$J$36,Parameters!$I$37*$A539))</f>
        <v>73419.359999999986</v>
      </c>
      <c r="AE539" s="290">
        <f t="shared" si="277"/>
        <v>137.48943820224716</v>
      </c>
      <c r="AF539" s="290" cm="1">
        <f t="array" ref="AF539">IF(Parameters!$F$55="No",IF($A539&lt;=Parameters!$J$39,Parameters!$I$39*$A539,IF($A539&lt;=Parameters!$J$40,Parameters!$I$39*Parameters!$J$39+Parameters!$I$40*($A539-Parameters!$J$39),IF($A539&lt;=Parameters!$J$41,Parameters!$I$39*Parameters!$J$39+Parameters!$I$40*(Parameters!$J$40-Parameters!$J$39)+Parameters!$I$41*($A539-Parameters!$J$40),Parameters!$I$39*Parameters!$J$39+Parameters!$I$40*(Parameters!$J$40-Parameters!$J$39)+Parameters!$I$41*(Parameters!$J$41-Parameters!$J$40)+Parameters!$I$42*($A539-Parameters!$J$41)))),_xlfn.IFS($A539&lt;=Parameters!$J$39,Parameters!$I$39*$A539,$A539&lt;=Parameters!$J$40,Parameters!$I$40*$A539,$A539&lt;=Parameters!$J$41,Parameters!$I$41*$A539,$A539&gt;Parameters!$J$41,Parameters!$I$42*$A539))</f>
        <v>78526.14</v>
      </c>
      <c r="AG539" s="290">
        <f t="shared" si="278"/>
        <v>147.05269662921347</v>
      </c>
      <c r="AI539" s="428">
        <f t="shared" si="254"/>
        <v>149.05999999999767</v>
      </c>
      <c r="AJ539" s="428">
        <f t="shared" si="255"/>
        <v>159.36000000000058</v>
      </c>
      <c r="AK539" s="428">
        <f t="shared" si="256"/>
        <v>143.53999999997905</v>
      </c>
      <c r="AL539" s="428">
        <f t="shared" si="257"/>
        <v>158.4600000000064</v>
      </c>
      <c r="AM539" s="428">
        <f t="shared" si="258"/>
        <v>149.05999999999767</v>
      </c>
      <c r="AN539" s="428">
        <f t="shared" si="259"/>
        <v>159.36000000000058</v>
      </c>
      <c r="AO539" s="428">
        <f t="shared" si="260"/>
        <v>143.53999999997905</v>
      </c>
      <c r="AP539" s="428">
        <f t="shared" si="261"/>
        <v>158.4600000000064</v>
      </c>
      <c r="AQ539" s="428">
        <f t="shared" si="262"/>
        <v>149.05999999999767</v>
      </c>
      <c r="AR539" s="428">
        <f t="shared" si="263"/>
        <v>159.36000000000058</v>
      </c>
      <c r="AS539" s="428">
        <f t="shared" si="264"/>
        <v>143.53999999997905</v>
      </c>
      <c r="AT539" s="428">
        <f t="shared" si="265"/>
        <v>158.4600000000064</v>
      </c>
      <c r="AU539" s="428">
        <f t="shared" si="266"/>
        <v>149.05999999999767</v>
      </c>
      <c r="AV539" s="428">
        <f t="shared" si="267"/>
        <v>159.36000000000058</v>
      </c>
      <c r="AW539" s="428">
        <f t="shared" si="268"/>
        <v>143.53999999997905</v>
      </c>
      <c r="AX539" s="428">
        <f t="shared" si="269"/>
        <v>158.4600000000064</v>
      </c>
    </row>
    <row r="540">
      <c r="A540" s="413">
        <v>535</v>
      </c>
      <c r="B540" s="290" cm="1">
        <f t="array" ref="B540">IF(Parameters!$C$55="No",IF($A540&lt;=Parameters!$D$23,Parameters!$C$23*$A540,IF($A540&lt;=Parameters!$D$24,Parameters!$C$23*Parameters!$D$23+Parameters!$C$24*($A540-Parameters!$D$23),IF($A540&lt;=Parameters!$D$25,Parameters!$C$23*Parameters!$D$23+Parameters!$C$24*(Parameters!$D$24-Parameters!$D$23)+Parameters!$C$25*($A540-Parameters!$D$24),Parameters!$C$23*Parameters!$D$23+Parameters!$C$24*(Parameters!$D$24-Parameters!$D$23)+Parameters!$C$25*(Parameters!$D$25-Parameters!$D$24)+Parameters!$C$26*($A540-Parameters!$D$25)))),_xlfn.IFS($A540&lt;=Parameters!$D$23,Parameters!$C$23*$A540,$A540&lt;=Parameters!$D$24,Parameters!$C$24*$A540,$A540&lt;=Parameters!$D$25,Parameters!$C$25*$A540,$A540&gt;Parameters!$D$25,Parameters!$C$26*$A540))</f>
        <v>59866.1</v>
      </c>
      <c r="C540" s="290">
        <f t="shared" si="270"/>
        <v>111.8992523364486</v>
      </c>
      <c r="D540" s="290" cm="1">
        <f t="array" ref="D540">IF(Parameters!$C$55="No",IF($A540&lt;=Parameters!$D$28,Parameters!$C$28*$A540,IF($A540&lt;=Parameters!$D$29,Parameters!$C$28*Parameters!$D$28+Parameters!$C$29*($A540-Parameters!$D$28),IF($A540&lt;=Parameters!$D$30,Parameters!$C$28*Parameters!$D$28+Parameters!$C$29*(Parameters!$D$29-Parameters!$D$28)+Parameters!$C$30*($A540-Parameters!$D$29),Parameters!$C$28*Parameters!$D$28+Parameters!$C$29*(Parameters!$D$29-Parameters!$D$28)+Parameters!$C$30*(Parameters!$D$30-Parameters!$D$29)+Parameters!$C$31*($A540-Parameters!$D$30)))),_xlfn.IFS($A540&lt;=Parameters!$D$28,Parameters!$C$28*$A540,$A540&lt;=Parameters!$D$29,Parameters!$C$29*$A540,$A540&lt;=Parameters!$D$30,Parameters!$C$30*$A540,$A540&gt;Parameters!$D$30,Parameters!$C$31*$A540))</f>
        <v>72742.100000000006</v>
      </c>
      <c r="E540" s="290">
        <f t="shared" si="270"/>
        <v>135.96654205607479</v>
      </c>
      <c r="F540" s="290" cm="1">
        <f t="array" ref="F540">IF(Parameters!$C$55="No",IF($A540&lt;=Parameters!$D$34,Parameters!$C$34*$A540,IF($A540&lt;=Parameters!$D$35,Parameters!$C$34*Parameters!$D$34+Parameters!$C$35*($A540-Parameters!$D$34),IF($A540&lt;=Parameters!$D$36,Parameters!$C$34*Parameters!$D$34+Parameters!$C$35*(Parameters!$D$35-Parameters!$D$34)+Parameters!$C$36*($A540-Parameters!$D$35),Parameters!$C$34*Parameters!$D$34+Parameters!$C$35*(Parameters!$D$35-Parameters!$D$34)+Parameters!$C$36*(Parameters!$D$36-Parameters!$D$35)+Parameters!$C$37*($A540-Parameters!$D$36)))),_xlfn.IFS($A540&lt;=Parameters!$D$34,Parameters!$C$34*$A540,$A540&lt;=Parameters!$D$35,Parameters!$C$35*$A540,$A540&lt;=Parameters!$D$36,Parameters!$C$36*$A540,$A540&gt;Parameters!$D$36,Parameters!$C$37*$A540))</f>
        <v>73562.899999999994</v>
      </c>
      <c r="G540" s="290">
        <f t="shared" si="271"/>
        <v>137.50074766355138</v>
      </c>
      <c r="H540" s="290" cm="1">
        <f t="array" ref="H540">IF(Parameters!$C$55="No",IF($A540&lt;=Parameters!$D$39,Parameters!$C$39*$A540,IF($A540&lt;=Parameters!$D$40,Parameters!$C$39*Parameters!$D$39+Parameters!$C$40*($A540-Parameters!$D$39),IF($A540&lt;=Parameters!$D$41,Parameters!$C$39*Parameters!$D$39+Parameters!$C$40*(Parameters!$D$40-Parameters!$D$39)+Parameters!$C$41*($A540-Parameters!$D$40),Parameters!$C$39*Parameters!$D$39+Parameters!$C$40*(Parameters!$D$40-Parameters!$D$39)+Parameters!$C$41*(Parameters!$D$41-Parameters!$D$40)+Parameters!$C$42*($A540-Parameters!$D$41)))),_xlfn.IFS($A540&lt;=Parameters!$D$39,Parameters!$C$39*$A540,$A540&lt;=Parameters!$D$40,Parameters!$C$40*$A540,$A540&lt;=Parameters!$D$41,Parameters!$C$41*$A540,$A540&gt;Parameters!$D$41,Parameters!$C$42*$A540))</f>
        <v>78684.600000000006</v>
      </c>
      <c r="I540" s="290">
        <f t="shared" si="272"/>
        <v>147.0740186915888</v>
      </c>
      <c r="J540" s="290" cm="1">
        <f t="array" ref="J540">IF(Parameters!$D$55="No",IF($A540&lt;=Parameters!$F$23,Parameters!$E$23*$A540,IF($A540&lt;=Parameters!$F$24,Parameters!$E$23*Parameters!$F$23+Parameters!$E$24*($A540-Parameters!$F$23),IF($A540&lt;=Parameters!$F$25,Parameters!$E$23*Parameters!$F$23+Parameters!$E$24*(Parameters!$F$24-Parameters!$F$23)+Parameters!$E$25*($A540-Parameters!$F$24),Parameters!$E$23*Parameters!$F$23+Parameters!$E$24*(Parameters!$F$24-Parameters!$F$23)+Parameters!$E$25*(Parameters!$F$25-Parameters!$F$24)+Parameters!$E$26*($A540-Parameters!$F$25)))),_xlfn.IFS($A540&lt;=Parameters!$F$23,Parameters!$E$23*$A540,$A540&lt;=Parameters!$F$24,Parameters!$E$24*$A540,$A540&lt;=Parameters!$F$25,Parameters!$E$25*$A540,$A540&gt;Parameters!$F$25,Parameters!$E$26*$A540))</f>
        <v>59866.1</v>
      </c>
      <c r="K540" s="290">
        <f t="shared" si="248"/>
        <v>111.8992523364486</v>
      </c>
      <c r="L540" s="290" cm="1">
        <f t="array" ref="L540">IF(Parameters!$D$55="No",IF($A540&lt;=Parameters!$F$28,Parameters!$E$28*$A540,IF($A540&lt;=Parameters!$F$29,Parameters!$E$28*Parameters!$F$28+Parameters!$E$29*($A540-Parameters!$F$28),IF($A540&lt;=Parameters!$F$30,Parameters!$E$28*Parameters!$F$28+Parameters!$E$29*(Parameters!$F$29-Parameters!$F$28)+Parameters!$E$30*($A540-Parameters!$F$29),Parameters!$E$28*Parameters!$F$28+Parameters!$E$29*(Parameters!$F$29-Parameters!$F$28)+Parameters!$E$30*(Parameters!$F$30-Parameters!$F$29)+Parameters!$E$31*($A540-Parameters!$F$30)))),_xlfn.IFS($A540&lt;=Parameters!$F$28,Parameters!$E$28*$A540,$A540&lt;=Parameters!$F$29,Parameters!$E$29*$A540,$A540&lt;=Parameters!$F$30,Parameters!$E$30*$A540,$A540&gt;Parameters!$F$30,Parameters!$E$31*$A540))</f>
        <v>72742.100000000006</v>
      </c>
      <c r="M540" s="290">
        <f t="shared" si="249"/>
        <v>135.96654205607479</v>
      </c>
      <c r="N540" s="290" cm="1">
        <f t="array" ref="N540">IF(Parameters!$D$55="No",IF($A540&lt;=Parameters!$F$34,Parameters!$E$34*$A540,IF($A540&lt;=Parameters!$F$35,Parameters!$E$34*Parameters!$F$34+Parameters!$E$35*($A540-Parameters!$F$34),IF($A540&lt;=Parameters!$F$36,Parameters!$E$34*Parameters!$F$34+Parameters!$E$35*(Parameters!$F$35-Parameters!$F$34)+Parameters!$E$36*($A540-Parameters!$F$35),Parameters!$E$34*Parameters!$F$34+Parameters!$E$35*(Parameters!$F$35-Parameters!$F$34)+Parameters!$E$36*(Parameters!$F$36-Parameters!$F$35)+Parameters!$E$37*($A540-Parameters!$F$36)))),_xlfn.IFS($A540&lt;=Parameters!$F$34,Parameters!$E$34*$A540,$A540&lt;=Parameters!$F$35,Parameters!$E$35*$A540,$A540&lt;=Parameters!$F$36,Parameters!$E$36*$A540,$A540&gt;Parameters!$F$36,Parameters!$E$37*$A540))</f>
        <v>73562.899999999994</v>
      </c>
      <c r="O540" s="290">
        <f t="shared" si="273"/>
        <v>137.50074766355138</v>
      </c>
      <c r="P540" s="290" cm="1">
        <f t="array" ref="P540">IF(Parameters!$D$55="No",IF($A540&lt;=Parameters!$F$39,Parameters!$E$39*$A540,IF($A540&lt;=Parameters!$F$40,Parameters!$E$39*Parameters!$F$39+Parameters!$E$40*($A540-Parameters!$F$39),IF($A540&lt;=Parameters!$F$41,Parameters!$E$39*Parameters!$F$39+Parameters!$E$40*(Parameters!$F$40-Parameters!$F$39)+Parameters!$E$41*($A540-Parameters!$F$40),Parameters!$E$39*Parameters!$F$39+Parameters!$E$40*(Parameters!$F$40-Parameters!$F$39)+Parameters!$E$41*(Parameters!$F$41-Parameters!$F$40)+Parameters!$E$42*($A540-Parameters!$F$41)))),_xlfn.IFS($A540&lt;=Parameters!$F$39,Parameters!$E$39*$A540,$A540&lt;=Parameters!$F$40,Parameters!$E$40*$A540,$A540&lt;=Parameters!$F$41,Parameters!$E$41*$A540,$A540&gt;Parameters!$F$41,Parameters!$E$42*$A540))</f>
        <v>78684.600000000006</v>
      </c>
      <c r="Q540" s="290">
        <f t="shared" si="274"/>
        <v>147.0740186915888</v>
      </c>
      <c r="R540" s="290" cm="1">
        <f t="array" ref="R540">IF(Parameters!$E$55="No",IF($A540&lt;=Parameters!$H$23,Parameters!$G$23*$A540,IF($A540&lt;=Parameters!$H$24,Parameters!$G$23*Parameters!$H$23+Parameters!$G$24*($A540-Parameters!$H$23),IF($A540&lt;=Parameters!$H$25,Parameters!$G$23*Parameters!$H$23+Parameters!$G$24*(Parameters!$H$24-Parameters!$H$23)+Parameters!$G$25*($A540-Parameters!$H$24),Parameters!$G$23*Parameters!$H$23+Parameters!$G$24*(Parameters!$H$24-Parameters!$H$23)+Parameters!$G$25*(Parameters!$H$25-Parameters!$H$24)+Parameters!$G$26*($A540-Parameters!$H$25)))),_xlfn.IFS($A540&lt;=Parameters!$H$23,Parameters!$G$23*$A540,$A540&lt;=Parameters!$H$24,Parameters!$G$24*$A540,$A540&lt;=Parameters!$H$25,Parameters!$G$25*$A540,$A540&gt;Parameters!$H$25,Parameters!$G$26*$A540))</f>
        <v>59866.1</v>
      </c>
      <c r="S540" s="290">
        <f t="shared" si="250"/>
        <v>111.8992523364486</v>
      </c>
      <c r="T540" s="290" cm="1">
        <f t="array" ref="T540">IF(Parameters!$E$55="No",IF($A540&lt;=Parameters!$H$28,Parameters!$G$28*$A540,IF($A540&lt;=Parameters!$H$29,Parameters!$G$28*Parameters!$H$28+Parameters!$G$29*($A540-Parameters!$H$28),IF($A540&lt;=Parameters!$H$30,Parameters!$G$28*Parameters!$H$28+Parameters!$G$29*(Parameters!$H$29-Parameters!$H$28)+Parameters!$G$30*($A540-Parameters!$H$29),Parameters!$G$28*Parameters!$H$28+Parameters!$G$29*(Parameters!$H$29-Parameters!$H$28)+Parameters!$G$30*(Parameters!$H$30-Parameters!$H$29)+Parameters!$G$31*($A540-Parameters!$H$30)))),_xlfn.IFS($A540&lt;=Parameters!$H$28,Parameters!$G$28*$A540,$A540&lt;=Parameters!$H$29,Parameters!$G$29*$A540,$A540&lt;=Parameters!$H$30,Parameters!$G$30*$A540,$A540&gt;Parameters!$H$30,Parameters!$G$31*$A540))</f>
        <v>72742.100000000006</v>
      </c>
      <c r="U540" s="290">
        <f t="shared" si="251"/>
        <v>135.96654205607479</v>
      </c>
      <c r="V540" s="290" cm="1">
        <f t="array" ref="V540">IF(Parameters!$E$55="No",IF($A540&lt;=Parameters!$H$34,Parameters!$G$34*$A540,IF($A540&lt;=Parameters!$H$35,Parameters!$G$34*Parameters!$H$34+Parameters!$G$35*($A540-Parameters!$H$34),IF($A540&lt;=Parameters!$H$36,Parameters!$G$34*Parameters!$H$34+Parameters!$G$35*(Parameters!$H$35-Parameters!$H$34)+Parameters!$G$36*($A540-Parameters!$H$35),Parameters!$G$34*Parameters!$H$34+Parameters!$G$35*(Parameters!$H$35-Parameters!$H$34)+Parameters!$G$36*(Parameters!$H$36-Parameters!$H$35)+Parameters!$G$37*($A540-Parameters!$H$36)))),_xlfn.IFS($A540&lt;=Parameters!$H$34,Parameters!$G$34*$A540,$A540&lt;=Parameters!$H$35,Parameters!$G$35*$A540,$A540&lt;=Parameters!$H$36,Parameters!$G$36*$A540,$A540&gt;Parameters!$H$36,Parameters!$G$37*$A540))</f>
        <v>73562.899999999994</v>
      </c>
      <c r="W540" s="290">
        <f t="shared" si="275"/>
        <v>137.50074766355138</v>
      </c>
      <c r="X540" s="290" cm="1">
        <f t="array" ref="X540">IF(Parameters!$E$55="No",IF($A540&lt;=Parameters!$H$39,Parameters!$G$39*$A540,IF($A540&lt;=Parameters!$H$40,Parameters!$G$39*Parameters!$H$39+Parameters!$G$40*($A540-Parameters!$H$39),IF($A540&lt;=Parameters!$H$41,Parameters!$G$39*Parameters!$H$39+Parameters!$G$40*(Parameters!$H$40-Parameters!$H$39)+Parameters!$G$41*($A540-Parameters!$H$40),Parameters!$G$39*Parameters!$H$39+Parameters!$G$40*(Parameters!$H$40-Parameters!$H$39)+Parameters!$G$41*(Parameters!$H$41-Parameters!$H$40)+Parameters!$G$42*($A540-Parameters!$H$41)))),_xlfn.IFS($A540&lt;=Parameters!$H$39,Parameters!$G$39*$A540,$A540&lt;=Parameters!$H$40,Parameters!$G$40*$A540,$A540&lt;=Parameters!$H$41,Parameters!$G$41*$A540,$A540&gt;Parameters!$H$41,Parameters!$G$42*$A540))</f>
        <v>78684.600000000006</v>
      </c>
      <c r="Y540" s="290">
        <f t="shared" si="276"/>
        <v>147.0740186915888</v>
      </c>
      <c r="Z540" s="290" cm="1">
        <f t="array" ref="Z540">IF(Parameters!$F$55="No",IF($A540&lt;=Parameters!$J$23,Parameters!$I$23*$A540,IF($A540&lt;=Parameters!$J$24,Parameters!$I$23*Parameters!$J$23+Parameters!$I$24*($A540-Parameters!$J$23),IF($A540&lt;=Parameters!$J$25,Parameters!$I$23*Parameters!$J$23+Parameters!$I$24*(Parameters!$J$24-Parameters!$J$23)+Parameters!$I$25*($A540-Parameters!$J$24),Parameters!$I$23*Parameters!$J$23+Parameters!$I$24*(Parameters!$J$24-Parameters!$J$23)+Parameters!$I$25*(Parameters!$J$25-Parameters!$J$24)+Parameters!$I$26*($A540-Parameters!$J$25)))),_xlfn.IFS($A540&lt;=Parameters!$J$23,Parameters!$I$23*$A540,$A540&lt;=Parameters!$J$24,Parameters!$I$24*$A540,$A540&lt;=Parameters!$J$25,Parameters!$I$25*$A540,$A540&gt;Parameters!$J$25,Parameters!$I$26*$A540))</f>
        <v>59866.1</v>
      </c>
      <c r="AA540" s="290">
        <f t="shared" si="252"/>
        <v>111.8992523364486</v>
      </c>
      <c r="AB540" s="290" cm="1">
        <f t="array" ref="AB540">IF(Parameters!$F$55="No",IF($A540&lt;=Parameters!$J$28,Parameters!$I$28*$A540,IF($A540&lt;=Parameters!$J$29,Parameters!$I$28*Parameters!$J$28+Parameters!$I$29*($A540-Parameters!$J$28),IF($A540&lt;=Parameters!$J$30,Parameters!$I$28*Parameters!$J$28+Parameters!$I$29*(Parameters!$J$29-Parameters!$J$28)+Parameters!$I$30*($A540-Parameters!$J$29),Parameters!$I$28*Parameters!$J$28+Parameters!$I$29*(Parameters!$J$29-Parameters!$J$28)+Parameters!$I$30*(Parameters!$J$30-Parameters!$J$29)+Parameters!$I$31*($A540-Parameters!$J$30)))),_xlfn.IFS($A540&lt;=Parameters!$J$28,Parameters!$I$28*$A540,$A540&lt;=Parameters!$J$29,Parameters!$I$29*$A540,$A540&lt;=Parameters!$J$30,Parameters!$I$30*$A540,$A540&gt;Parameters!$J$30,Parameters!$I$31*$A540))</f>
        <v>72742.100000000006</v>
      </c>
      <c r="AC540" s="290">
        <f t="shared" si="253"/>
        <v>135.96654205607479</v>
      </c>
      <c r="AD540" s="290" cm="1">
        <f t="array" ref="AD540">IF(Parameters!$F$55="No",IF($A540&lt;=Parameters!$J$34,Parameters!$I$34*$A540,IF($A540&lt;=Parameters!$J$35,Parameters!$I$34*Parameters!$J$34+Parameters!$I$35*($A540-Parameters!$J$34),IF($A540&lt;=Parameters!$J$36,Parameters!$I$34*Parameters!$J$34+Parameters!$I$35*(Parameters!$J$35-Parameters!$J$34)+Parameters!$I$36*($A540-Parameters!$J$35),Parameters!$I$34*Parameters!$J$34+Parameters!$I$35*(Parameters!$J$35-Parameters!$J$34)+Parameters!$I$36*(Parameters!$J$36-Parameters!$J$35)+Parameters!$I$37*($A540-Parameters!$J$36)))),_xlfn.IFS($A540&lt;=Parameters!$J$34,Parameters!$I$34*$A540,$A540&lt;=Parameters!$J$35,Parameters!$I$35*$A540,$A540&lt;=Parameters!$J$36,Parameters!$I$36*$A540,$A540&gt;Parameters!$J$36,Parameters!$I$37*$A540))</f>
        <v>73562.899999999994</v>
      </c>
      <c r="AE540" s="290">
        <f t="shared" si="277"/>
        <v>137.50074766355138</v>
      </c>
      <c r="AF540" s="290" cm="1">
        <f t="array" ref="AF540">IF(Parameters!$F$55="No",IF($A540&lt;=Parameters!$J$39,Parameters!$I$39*$A540,IF($A540&lt;=Parameters!$J$40,Parameters!$I$39*Parameters!$J$39+Parameters!$I$40*($A540-Parameters!$J$39),IF($A540&lt;=Parameters!$J$41,Parameters!$I$39*Parameters!$J$39+Parameters!$I$40*(Parameters!$J$40-Parameters!$J$39)+Parameters!$I$41*($A540-Parameters!$J$40),Parameters!$I$39*Parameters!$J$39+Parameters!$I$40*(Parameters!$J$40-Parameters!$J$39)+Parameters!$I$41*(Parameters!$J$41-Parameters!$J$40)+Parameters!$I$42*($A540-Parameters!$J$41)))),_xlfn.IFS($A540&lt;=Parameters!$J$39,Parameters!$I$39*$A540,$A540&lt;=Parameters!$J$40,Parameters!$I$40*$A540,$A540&lt;=Parameters!$J$41,Parameters!$I$41*$A540,$A540&gt;Parameters!$J$41,Parameters!$I$42*$A540))</f>
        <v>78684.600000000006</v>
      </c>
      <c r="AG540" s="290">
        <f t="shared" si="278"/>
        <v>147.0740186915888</v>
      </c>
      <c r="AI540" s="428">
        <f t="shared" si="254"/>
        <v>149.05999999999767</v>
      </c>
      <c r="AJ540" s="428">
        <f t="shared" si="255"/>
        <v>159.36000000000058</v>
      </c>
      <c r="AK540" s="428">
        <f t="shared" si="256"/>
        <v>143.54000000000815</v>
      </c>
      <c r="AL540" s="428">
        <f t="shared" si="257"/>
        <v>158.4600000000064</v>
      </c>
      <c r="AM540" s="428">
        <f t="shared" si="258"/>
        <v>149.05999999999767</v>
      </c>
      <c r="AN540" s="428">
        <f t="shared" si="259"/>
        <v>159.36000000000058</v>
      </c>
      <c r="AO540" s="428">
        <f t="shared" si="260"/>
        <v>143.54000000000815</v>
      </c>
      <c r="AP540" s="428">
        <f t="shared" si="261"/>
        <v>158.4600000000064</v>
      </c>
      <c r="AQ540" s="428">
        <f t="shared" si="262"/>
        <v>149.05999999999767</v>
      </c>
      <c r="AR540" s="428">
        <f t="shared" si="263"/>
        <v>159.36000000000058</v>
      </c>
      <c r="AS540" s="428">
        <f t="shared" si="264"/>
        <v>143.54000000000815</v>
      </c>
      <c r="AT540" s="428">
        <f t="shared" si="265"/>
        <v>158.4600000000064</v>
      </c>
      <c r="AU540" s="428">
        <f t="shared" si="266"/>
        <v>149.05999999999767</v>
      </c>
      <c r="AV540" s="428">
        <f t="shared" si="267"/>
        <v>159.36000000000058</v>
      </c>
      <c r="AW540" s="428">
        <f t="shared" si="268"/>
        <v>143.54000000000815</v>
      </c>
      <c r="AX540" s="428">
        <f t="shared" si="269"/>
        <v>158.4600000000064</v>
      </c>
    </row>
    <row r="541">
      <c r="A541" s="413">
        <v>536</v>
      </c>
      <c r="B541" s="290" cm="1">
        <f t="array" ref="B541">IF(Parameters!$C$55="No",IF($A541&lt;=Parameters!$D$23,Parameters!$C$23*$A541,IF($A541&lt;=Parameters!$D$24,Parameters!$C$23*Parameters!$D$23+Parameters!$C$24*($A541-Parameters!$D$23),IF($A541&lt;=Parameters!$D$25,Parameters!$C$23*Parameters!$D$23+Parameters!$C$24*(Parameters!$D$24-Parameters!$D$23)+Parameters!$C$25*($A541-Parameters!$D$24),Parameters!$C$23*Parameters!$D$23+Parameters!$C$24*(Parameters!$D$24-Parameters!$D$23)+Parameters!$C$25*(Parameters!$D$25-Parameters!$D$24)+Parameters!$C$26*($A541-Parameters!$D$25)))),_xlfn.IFS($A541&lt;=Parameters!$D$23,Parameters!$C$23*$A541,$A541&lt;=Parameters!$D$24,Parameters!$C$24*$A541,$A541&lt;=Parameters!$D$25,Parameters!$C$25*$A541,$A541&gt;Parameters!$D$25,Parameters!$C$26*$A541))</f>
        <v>60015.16</v>
      </c>
      <c r="C541" s="290">
        <f t="shared" si="270"/>
        <v>111.96858208955224</v>
      </c>
      <c r="D541" s="290" cm="1">
        <f t="array" ref="D541">IF(Parameters!$C$55="No",IF($A541&lt;=Parameters!$D$28,Parameters!$C$28*$A541,IF($A541&lt;=Parameters!$D$29,Parameters!$C$28*Parameters!$D$28+Parameters!$C$29*($A541-Parameters!$D$28),IF($A541&lt;=Parameters!$D$30,Parameters!$C$28*Parameters!$D$28+Parameters!$C$29*(Parameters!$D$29-Parameters!$D$28)+Parameters!$C$30*($A541-Parameters!$D$29),Parameters!$C$28*Parameters!$D$28+Parameters!$C$29*(Parameters!$D$29-Parameters!$D$28)+Parameters!$C$30*(Parameters!$D$30-Parameters!$D$29)+Parameters!$C$31*($A541-Parameters!$D$30)))),_xlfn.IFS($A541&lt;=Parameters!$D$28,Parameters!$C$28*$A541,$A541&lt;=Parameters!$D$29,Parameters!$C$29*$A541,$A541&lt;=Parameters!$D$30,Parameters!$C$30*$A541,$A541&gt;Parameters!$D$30,Parameters!$C$31*$A541))</f>
        <v>72901.460000000006</v>
      </c>
      <c r="E541" s="290">
        <f t="shared" si="270"/>
        <v>136.0101865671642</v>
      </c>
      <c r="F541" s="290" cm="1">
        <f t="array" ref="F541">IF(Parameters!$C$55="No",IF($A541&lt;=Parameters!$D$34,Parameters!$C$34*$A541,IF($A541&lt;=Parameters!$D$35,Parameters!$C$34*Parameters!$D$34+Parameters!$C$35*($A541-Parameters!$D$34),IF($A541&lt;=Parameters!$D$36,Parameters!$C$34*Parameters!$D$34+Parameters!$C$35*(Parameters!$D$35-Parameters!$D$34)+Parameters!$C$36*($A541-Parameters!$D$35),Parameters!$C$34*Parameters!$D$34+Parameters!$C$35*(Parameters!$D$35-Parameters!$D$34)+Parameters!$C$36*(Parameters!$D$36-Parameters!$D$35)+Parameters!$C$37*($A541-Parameters!$D$36)))),_xlfn.IFS($A541&lt;=Parameters!$D$34,Parameters!$C$34*$A541,$A541&lt;=Parameters!$D$35,Parameters!$C$35*$A541,$A541&lt;=Parameters!$D$36,Parameters!$C$36*$A541,$A541&gt;Parameters!$D$36,Parameters!$C$37*$A541))</f>
        <v>73706.44</v>
      </c>
      <c r="G541" s="290">
        <f t="shared" si="271"/>
        <v>137.51201492537314</v>
      </c>
      <c r="H541" s="290" cm="1">
        <f t="array" ref="H541">IF(Parameters!$C$55="No",IF($A541&lt;=Parameters!$D$39,Parameters!$C$39*$A541,IF($A541&lt;=Parameters!$D$40,Parameters!$C$39*Parameters!$D$39+Parameters!$C$40*($A541-Parameters!$D$39),IF($A541&lt;=Parameters!$D$41,Parameters!$C$39*Parameters!$D$39+Parameters!$C$40*(Parameters!$D$40-Parameters!$D$39)+Parameters!$C$41*($A541-Parameters!$D$40),Parameters!$C$39*Parameters!$D$39+Parameters!$C$40*(Parameters!$D$40-Parameters!$D$39)+Parameters!$C$41*(Parameters!$D$41-Parameters!$D$40)+Parameters!$C$42*($A541-Parameters!$D$41)))),_xlfn.IFS($A541&lt;=Parameters!$D$39,Parameters!$C$39*$A541,$A541&lt;=Parameters!$D$40,Parameters!$C$40*$A541,$A541&lt;=Parameters!$D$41,Parameters!$C$41*$A541,$A541&gt;Parameters!$D$41,Parameters!$C$42*$A541))</f>
        <v>78843.06</v>
      </c>
      <c r="I541" s="290">
        <f t="shared" si="272"/>
        <v>147.09526119402986</v>
      </c>
      <c r="J541" s="290" cm="1">
        <f t="array" ref="J541">IF(Parameters!$D$55="No",IF($A541&lt;=Parameters!$F$23,Parameters!$E$23*$A541,IF($A541&lt;=Parameters!$F$24,Parameters!$E$23*Parameters!$F$23+Parameters!$E$24*($A541-Parameters!$F$23),IF($A541&lt;=Parameters!$F$25,Parameters!$E$23*Parameters!$F$23+Parameters!$E$24*(Parameters!$F$24-Parameters!$F$23)+Parameters!$E$25*($A541-Parameters!$F$24),Parameters!$E$23*Parameters!$F$23+Parameters!$E$24*(Parameters!$F$24-Parameters!$F$23)+Parameters!$E$25*(Parameters!$F$25-Parameters!$F$24)+Parameters!$E$26*($A541-Parameters!$F$25)))),_xlfn.IFS($A541&lt;=Parameters!$F$23,Parameters!$E$23*$A541,$A541&lt;=Parameters!$F$24,Parameters!$E$24*$A541,$A541&lt;=Parameters!$F$25,Parameters!$E$25*$A541,$A541&gt;Parameters!$F$25,Parameters!$E$26*$A541))</f>
        <v>60015.16</v>
      </c>
      <c r="K541" s="290">
        <f t="shared" si="248"/>
        <v>111.96858208955224</v>
      </c>
      <c r="L541" s="290" cm="1">
        <f t="array" ref="L541">IF(Parameters!$D$55="No",IF($A541&lt;=Parameters!$F$28,Parameters!$E$28*$A541,IF($A541&lt;=Parameters!$F$29,Parameters!$E$28*Parameters!$F$28+Parameters!$E$29*($A541-Parameters!$F$28),IF($A541&lt;=Parameters!$F$30,Parameters!$E$28*Parameters!$F$28+Parameters!$E$29*(Parameters!$F$29-Parameters!$F$28)+Parameters!$E$30*($A541-Parameters!$F$29),Parameters!$E$28*Parameters!$F$28+Parameters!$E$29*(Parameters!$F$29-Parameters!$F$28)+Parameters!$E$30*(Parameters!$F$30-Parameters!$F$29)+Parameters!$E$31*($A541-Parameters!$F$30)))),_xlfn.IFS($A541&lt;=Parameters!$F$28,Parameters!$E$28*$A541,$A541&lt;=Parameters!$F$29,Parameters!$E$29*$A541,$A541&lt;=Parameters!$F$30,Parameters!$E$30*$A541,$A541&gt;Parameters!$F$30,Parameters!$E$31*$A541))</f>
        <v>72901.460000000006</v>
      </c>
      <c r="M541" s="290">
        <f t="shared" si="249"/>
        <v>136.0101865671642</v>
      </c>
      <c r="N541" s="290" cm="1">
        <f t="array" ref="N541">IF(Parameters!$D$55="No",IF($A541&lt;=Parameters!$F$34,Parameters!$E$34*$A541,IF($A541&lt;=Parameters!$F$35,Parameters!$E$34*Parameters!$F$34+Parameters!$E$35*($A541-Parameters!$F$34),IF($A541&lt;=Parameters!$F$36,Parameters!$E$34*Parameters!$F$34+Parameters!$E$35*(Parameters!$F$35-Parameters!$F$34)+Parameters!$E$36*($A541-Parameters!$F$35),Parameters!$E$34*Parameters!$F$34+Parameters!$E$35*(Parameters!$F$35-Parameters!$F$34)+Parameters!$E$36*(Parameters!$F$36-Parameters!$F$35)+Parameters!$E$37*($A541-Parameters!$F$36)))),_xlfn.IFS($A541&lt;=Parameters!$F$34,Parameters!$E$34*$A541,$A541&lt;=Parameters!$F$35,Parameters!$E$35*$A541,$A541&lt;=Parameters!$F$36,Parameters!$E$36*$A541,$A541&gt;Parameters!$F$36,Parameters!$E$37*$A541))</f>
        <v>73706.44</v>
      </c>
      <c r="O541" s="290">
        <f t="shared" si="273"/>
        <v>137.51201492537314</v>
      </c>
      <c r="P541" s="290" cm="1">
        <f t="array" ref="P541">IF(Parameters!$D$55="No",IF($A541&lt;=Parameters!$F$39,Parameters!$E$39*$A541,IF($A541&lt;=Parameters!$F$40,Parameters!$E$39*Parameters!$F$39+Parameters!$E$40*($A541-Parameters!$F$39),IF($A541&lt;=Parameters!$F$41,Parameters!$E$39*Parameters!$F$39+Parameters!$E$40*(Parameters!$F$40-Parameters!$F$39)+Parameters!$E$41*($A541-Parameters!$F$40),Parameters!$E$39*Parameters!$F$39+Parameters!$E$40*(Parameters!$F$40-Parameters!$F$39)+Parameters!$E$41*(Parameters!$F$41-Parameters!$F$40)+Parameters!$E$42*($A541-Parameters!$F$41)))),_xlfn.IFS($A541&lt;=Parameters!$F$39,Parameters!$E$39*$A541,$A541&lt;=Parameters!$F$40,Parameters!$E$40*$A541,$A541&lt;=Parameters!$F$41,Parameters!$E$41*$A541,$A541&gt;Parameters!$F$41,Parameters!$E$42*$A541))</f>
        <v>78843.06</v>
      </c>
      <c r="Q541" s="290">
        <f t="shared" si="274"/>
        <v>147.09526119402986</v>
      </c>
      <c r="R541" s="290" cm="1">
        <f t="array" ref="R541">IF(Parameters!$E$55="No",IF($A541&lt;=Parameters!$H$23,Parameters!$G$23*$A541,IF($A541&lt;=Parameters!$H$24,Parameters!$G$23*Parameters!$H$23+Parameters!$G$24*($A541-Parameters!$H$23),IF($A541&lt;=Parameters!$H$25,Parameters!$G$23*Parameters!$H$23+Parameters!$G$24*(Parameters!$H$24-Parameters!$H$23)+Parameters!$G$25*($A541-Parameters!$H$24),Parameters!$G$23*Parameters!$H$23+Parameters!$G$24*(Parameters!$H$24-Parameters!$H$23)+Parameters!$G$25*(Parameters!$H$25-Parameters!$H$24)+Parameters!$G$26*($A541-Parameters!$H$25)))),_xlfn.IFS($A541&lt;=Parameters!$H$23,Parameters!$G$23*$A541,$A541&lt;=Parameters!$H$24,Parameters!$G$24*$A541,$A541&lt;=Parameters!$H$25,Parameters!$G$25*$A541,$A541&gt;Parameters!$H$25,Parameters!$G$26*$A541))</f>
        <v>60015.16</v>
      </c>
      <c r="S541" s="290">
        <f t="shared" si="250"/>
        <v>111.96858208955224</v>
      </c>
      <c r="T541" s="290" cm="1">
        <f t="array" ref="T541">IF(Parameters!$E$55="No",IF($A541&lt;=Parameters!$H$28,Parameters!$G$28*$A541,IF($A541&lt;=Parameters!$H$29,Parameters!$G$28*Parameters!$H$28+Parameters!$G$29*($A541-Parameters!$H$28),IF($A541&lt;=Parameters!$H$30,Parameters!$G$28*Parameters!$H$28+Parameters!$G$29*(Parameters!$H$29-Parameters!$H$28)+Parameters!$G$30*($A541-Parameters!$H$29),Parameters!$G$28*Parameters!$H$28+Parameters!$G$29*(Parameters!$H$29-Parameters!$H$28)+Parameters!$G$30*(Parameters!$H$30-Parameters!$H$29)+Parameters!$G$31*($A541-Parameters!$H$30)))),_xlfn.IFS($A541&lt;=Parameters!$H$28,Parameters!$G$28*$A541,$A541&lt;=Parameters!$H$29,Parameters!$G$29*$A541,$A541&lt;=Parameters!$H$30,Parameters!$G$30*$A541,$A541&gt;Parameters!$H$30,Parameters!$G$31*$A541))</f>
        <v>72901.460000000006</v>
      </c>
      <c r="U541" s="290">
        <f t="shared" si="251"/>
        <v>136.0101865671642</v>
      </c>
      <c r="V541" s="290" cm="1">
        <f t="array" ref="V541">IF(Parameters!$E$55="No",IF($A541&lt;=Parameters!$H$34,Parameters!$G$34*$A541,IF($A541&lt;=Parameters!$H$35,Parameters!$G$34*Parameters!$H$34+Parameters!$G$35*($A541-Parameters!$H$34),IF($A541&lt;=Parameters!$H$36,Parameters!$G$34*Parameters!$H$34+Parameters!$G$35*(Parameters!$H$35-Parameters!$H$34)+Parameters!$G$36*($A541-Parameters!$H$35),Parameters!$G$34*Parameters!$H$34+Parameters!$G$35*(Parameters!$H$35-Parameters!$H$34)+Parameters!$G$36*(Parameters!$H$36-Parameters!$H$35)+Parameters!$G$37*($A541-Parameters!$H$36)))),_xlfn.IFS($A541&lt;=Parameters!$H$34,Parameters!$G$34*$A541,$A541&lt;=Parameters!$H$35,Parameters!$G$35*$A541,$A541&lt;=Parameters!$H$36,Parameters!$G$36*$A541,$A541&gt;Parameters!$H$36,Parameters!$G$37*$A541))</f>
        <v>73706.44</v>
      </c>
      <c r="W541" s="290">
        <f t="shared" si="275"/>
        <v>137.51201492537314</v>
      </c>
      <c r="X541" s="290" cm="1">
        <f t="array" ref="X541">IF(Parameters!$E$55="No",IF($A541&lt;=Parameters!$H$39,Parameters!$G$39*$A541,IF($A541&lt;=Parameters!$H$40,Parameters!$G$39*Parameters!$H$39+Parameters!$G$40*($A541-Parameters!$H$39),IF($A541&lt;=Parameters!$H$41,Parameters!$G$39*Parameters!$H$39+Parameters!$G$40*(Parameters!$H$40-Parameters!$H$39)+Parameters!$G$41*($A541-Parameters!$H$40),Parameters!$G$39*Parameters!$H$39+Parameters!$G$40*(Parameters!$H$40-Parameters!$H$39)+Parameters!$G$41*(Parameters!$H$41-Parameters!$H$40)+Parameters!$G$42*($A541-Parameters!$H$41)))),_xlfn.IFS($A541&lt;=Parameters!$H$39,Parameters!$G$39*$A541,$A541&lt;=Parameters!$H$40,Parameters!$G$40*$A541,$A541&lt;=Parameters!$H$41,Parameters!$G$41*$A541,$A541&gt;Parameters!$H$41,Parameters!$G$42*$A541))</f>
        <v>78843.06</v>
      </c>
      <c r="Y541" s="290">
        <f t="shared" si="276"/>
        <v>147.09526119402986</v>
      </c>
      <c r="Z541" s="290" cm="1">
        <f t="array" ref="Z541">IF(Parameters!$F$55="No",IF($A541&lt;=Parameters!$J$23,Parameters!$I$23*$A541,IF($A541&lt;=Parameters!$J$24,Parameters!$I$23*Parameters!$J$23+Parameters!$I$24*($A541-Parameters!$J$23),IF($A541&lt;=Parameters!$J$25,Parameters!$I$23*Parameters!$J$23+Parameters!$I$24*(Parameters!$J$24-Parameters!$J$23)+Parameters!$I$25*($A541-Parameters!$J$24),Parameters!$I$23*Parameters!$J$23+Parameters!$I$24*(Parameters!$J$24-Parameters!$J$23)+Parameters!$I$25*(Parameters!$J$25-Parameters!$J$24)+Parameters!$I$26*($A541-Parameters!$J$25)))),_xlfn.IFS($A541&lt;=Parameters!$J$23,Parameters!$I$23*$A541,$A541&lt;=Parameters!$J$24,Parameters!$I$24*$A541,$A541&lt;=Parameters!$J$25,Parameters!$I$25*$A541,$A541&gt;Parameters!$J$25,Parameters!$I$26*$A541))</f>
        <v>60015.16</v>
      </c>
      <c r="AA541" s="290">
        <f t="shared" si="252"/>
        <v>111.96858208955224</v>
      </c>
      <c r="AB541" s="290" cm="1">
        <f t="array" ref="AB541">IF(Parameters!$F$55="No",IF($A541&lt;=Parameters!$J$28,Parameters!$I$28*$A541,IF($A541&lt;=Parameters!$J$29,Parameters!$I$28*Parameters!$J$28+Parameters!$I$29*($A541-Parameters!$J$28),IF($A541&lt;=Parameters!$J$30,Parameters!$I$28*Parameters!$J$28+Parameters!$I$29*(Parameters!$J$29-Parameters!$J$28)+Parameters!$I$30*($A541-Parameters!$J$29),Parameters!$I$28*Parameters!$J$28+Parameters!$I$29*(Parameters!$J$29-Parameters!$J$28)+Parameters!$I$30*(Parameters!$J$30-Parameters!$J$29)+Parameters!$I$31*($A541-Parameters!$J$30)))),_xlfn.IFS($A541&lt;=Parameters!$J$28,Parameters!$I$28*$A541,$A541&lt;=Parameters!$J$29,Parameters!$I$29*$A541,$A541&lt;=Parameters!$J$30,Parameters!$I$30*$A541,$A541&gt;Parameters!$J$30,Parameters!$I$31*$A541))</f>
        <v>72901.460000000006</v>
      </c>
      <c r="AC541" s="290">
        <f t="shared" si="253"/>
        <v>136.0101865671642</v>
      </c>
      <c r="AD541" s="290" cm="1">
        <f t="array" ref="AD541">IF(Parameters!$F$55="No",IF($A541&lt;=Parameters!$J$34,Parameters!$I$34*$A541,IF($A541&lt;=Parameters!$J$35,Parameters!$I$34*Parameters!$J$34+Parameters!$I$35*($A541-Parameters!$J$34),IF($A541&lt;=Parameters!$J$36,Parameters!$I$34*Parameters!$J$34+Parameters!$I$35*(Parameters!$J$35-Parameters!$J$34)+Parameters!$I$36*($A541-Parameters!$J$35),Parameters!$I$34*Parameters!$J$34+Parameters!$I$35*(Parameters!$J$35-Parameters!$J$34)+Parameters!$I$36*(Parameters!$J$36-Parameters!$J$35)+Parameters!$I$37*($A541-Parameters!$J$36)))),_xlfn.IFS($A541&lt;=Parameters!$J$34,Parameters!$I$34*$A541,$A541&lt;=Parameters!$J$35,Parameters!$I$35*$A541,$A541&lt;=Parameters!$J$36,Parameters!$I$36*$A541,$A541&gt;Parameters!$J$36,Parameters!$I$37*$A541))</f>
        <v>73706.44</v>
      </c>
      <c r="AE541" s="290">
        <f t="shared" si="277"/>
        <v>137.51201492537314</v>
      </c>
      <c r="AF541" s="290" cm="1">
        <f t="array" ref="AF541">IF(Parameters!$F$55="No",IF($A541&lt;=Parameters!$J$39,Parameters!$I$39*$A541,IF($A541&lt;=Parameters!$J$40,Parameters!$I$39*Parameters!$J$39+Parameters!$I$40*($A541-Parameters!$J$39),IF($A541&lt;=Parameters!$J$41,Parameters!$I$39*Parameters!$J$39+Parameters!$I$40*(Parameters!$J$40-Parameters!$J$39)+Parameters!$I$41*($A541-Parameters!$J$40),Parameters!$I$39*Parameters!$J$39+Parameters!$I$40*(Parameters!$J$40-Parameters!$J$39)+Parameters!$I$41*(Parameters!$J$41-Parameters!$J$40)+Parameters!$I$42*($A541-Parameters!$J$41)))),_xlfn.IFS($A541&lt;=Parameters!$J$39,Parameters!$I$39*$A541,$A541&lt;=Parameters!$J$40,Parameters!$I$40*$A541,$A541&lt;=Parameters!$J$41,Parameters!$I$41*$A541,$A541&gt;Parameters!$J$41,Parameters!$I$42*$A541))</f>
        <v>78843.06</v>
      </c>
      <c r="AG541" s="290">
        <f t="shared" si="278"/>
        <v>147.09526119402986</v>
      </c>
      <c r="AI541" s="428">
        <f t="shared" si="254"/>
        <v>149.06000000000495</v>
      </c>
      <c r="AJ541" s="428">
        <f t="shared" si="255"/>
        <v>159.36000000000058</v>
      </c>
      <c r="AK541" s="428">
        <f t="shared" si="256"/>
        <v>143.54000000000815</v>
      </c>
      <c r="AL541" s="428">
        <f t="shared" si="257"/>
        <v>158.45999999999185</v>
      </c>
      <c r="AM541" s="428">
        <f t="shared" si="258"/>
        <v>149.06000000000495</v>
      </c>
      <c r="AN541" s="428">
        <f t="shared" si="259"/>
        <v>159.36000000000058</v>
      </c>
      <c r="AO541" s="428">
        <f t="shared" si="260"/>
        <v>143.54000000000815</v>
      </c>
      <c r="AP541" s="428">
        <f t="shared" si="261"/>
        <v>158.45999999999185</v>
      </c>
      <c r="AQ541" s="428">
        <f t="shared" si="262"/>
        <v>149.06000000000495</v>
      </c>
      <c r="AR541" s="428">
        <f t="shared" si="263"/>
        <v>159.36000000000058</v>
      </c>
      <c r="AS541" s="428">
        <f t="shared" si="264"/>
        <v>143.54000000000815</v>
      </c>
      <c r="AT541" s="428">
        <f t="shared" si="265"/>
        <v>158.45999999999185</v>
      </c>
      <c r="AU541" s="428">
        <f t="shared" si="266"/>
        <v>149.06000000000495</v>
      </c>
      <c r="AV541" s="428">
        <f t="shared" si="267"/>
        <v>159.36000000000058</v>
      </c>
      <c r="AW541" s="428">
        <f t="shared" si="268"/>
        <v>143.54000000000815</v>
      </c>
      <c r="AX541" s="428">
        <f t="shared" si="269"/>
        <v>158.45999999999185</v>
      </c>
    </row>
    <row r="542">
      <c r="A542" s="413">
        <v>537</v>
      </c>
      <c r="B542" s="290" cm="1">
        <f t="array" ref="B542">IF(Parameters!$C$55="No",IF($A542&lt;=Parameters!$D$23,Parameters!$C$23*$A542,IF($A542&lt;=Parameters!$D$24,Parameters!$C$23*Parameters!$D$23+Parameters!$C$24*($A542-Parameters!$D$23),IF($A542&lt;=Parameters!$D$25,Parameters!$C$23*Parameters!$D$23+Parameters!$C$24*(Parameters!$D$24-Parameters!$D$23)+Parameters!$C$25*($A542-Parameters!$D$24),Parameters!$C$23*Parameters!$D$23+Parameters!$C$24*(Parameters!$D$24-Parameters!$D$23)+Parameters!$C$25*(Parameters!$D$25-Parameters!$D$24)+Parameters!$C$26*($A542-Parameters!$D$25)))),_xlfn.IFS($A542&lt;=Parameters!$D$23,Parameters!$C$23*$A542,$A542&lt;=Parameters!$D$24,Parameters!$C$24*$A542,$A542&lt;=Parameters!$D$25,Parameters!$C$25*$A542,$A542&gt;Parameters!$D$25,Parameters!$C$26*$A542))</f>
        <v>60164.22</v>
      </c>
      <c r="C542" s="290">
        <f t="shared" si="270"/>
        <v>112.03765363128493</v>
      </c>
      <c r="D542" s="290" cm="1">
        <f t="array" ref="D542">IF(Parameters!$C$55="No",IF($A542&lt;=Parameters!$D$28,Parameters!$C$28*$A542,IF($A542&lt;=Parameters!$D$29,Parameters!$C$28*Parameters!$D$28+Parameters!$C$29*($A542-Parameters!$D$28),IF($A542&lt;=Parameters!$D$30,Parameters!$C$28*Parameters!$D$28+Parameters!$C$29*(Parameters!$D$29-Parameters!$D$28)+Parameters!$C$30*($A542-Parameters!$D$29),Parameters!$C$28*Parameters!$D$28+Parameters!$C$29*(Parameters!$D$29-Parameters!$D$28)+Parameters!$C$30*(Parameters!$D$30-Parameters!$D$29)+Parameters!$C$31*($A542-Parameters!$D$30)))),_xlfn.IFS($A542&lt;=Parameters!$D$28,Parameters!$C$28*$A542,$A542&lt;=Parameters!$D$29,Parameters!$C$29*$A542,$A542&lt;=Parameters!$D$30,Parameters!$C$30*$A542,$A542&gt;Parameters!$D$30,Parameters!$C$31*$A542))</f>
        <v>73060.820000000007</v>
      </c>
      <c r="E542" s="290">
        <f t="shared" si="270"/>
        <v>136.05366852886408</v>
      </c>
      <c r="F542" s="290" cm="1">
        <f t="array" ref="F542">IF(Parameters!$C$55="No",IF($A542&lt;=Parameters!$D$34,Parameters!$C$34*$A542,IF($A542&lt;=Parameters!$D$35,Parameters!$C$34*Parameters!$D$34+Parameters!$C$35*($A542-Parameters!$D$34),IF($A542&lt;=Parameters!$D$36,Parameters!$C$34*Parameters!$D$34+Parameters!$C$35*(Parameters!$D$35-Parameters!$D$34)+Parameters!$C$36*($A542-Parameters!$D$35),Parameters!$C$34*Parameters!$D$34+Parameters!$C$35*(Parameters!$D$35-Parameters!$D$34)+Parameters!$C$36*(Parameters!$D$36-Parameters!$D$35)+Parameters!$C$37*($A542-Parameters!$D$36)))),_xlfn.IFS($A542&lt;=Parameters!$D$34,Parameters!$C$34*$A542,$A542&lt;=Parameters!$D$35,Parameters!$C$35*$A542,$A542&lt;=Parameters!$D$36,Parameters!$C$36*$A542,$A542&gt;Parameters!$D$36,Parameters!$C$37*$A542))</f>
        <v>73849.98</v>
      </c>
      <c r="G542" s="290">
        <f t="shared" si="271"/>
        <v>137.52324022346369</v>
      </c>
      <c r="H542" s="290" cm="1">
        <f t="array" ref="H542">IF(Parameters!$C$55="No",IF($A542&lt;=Parameters!$D$39,Parameters!$C$39*$A542,IF($A542&lt;=Parameters!$D$40,Parameters!$C$39*Parameters!$D$39+Parameters!$C$40*($A542-Parameters!$D$39),IF($A542&lt;=Parameters!$D$41,Parameters!$C$39*Parameters!$D$39+Parameters!$C$40*(Parameters!$D$40-Parameters!$D$39)+Parameters!$C$41*($A542-Parameters!$D$40),Parameters!$C$39*Parameters!$D$39+Parameters!$C$40*(Parameters!$D$40-Parameters!$D$39)+Parameters!$C$41*(Parameters!$D$41-Parameters!$D$40)+Parameters!$C$42*($A542-Parameters!$D$41)))),_xlfn.IFS($A542&lt;=Parameters!$D$39,Parameters!$C$39*$A542,$A542&lt;=Parameters!$D$40,Parameters!$C$40*$A542,$A542&lt;=Parameters!$D$41,Parameters!$C$41*$A542,$A542&gt;Parameters!$D$41,Parameters!$C$42*$A542))</f>
        <v>79001.52</v>
      </c>
      <c r="I542" s="290">
        <f t="shared" si="272"/>
        <v>147.11642458100559</v>
      </c>
      <c r="J542" s="290" cm="1">
        <f t="array" ref="J542">IF(Parameters!$D$55="No",IF($A542&lt;=Parameters!$F$23,Parameters!$E$23*$A542,IF($A542&lt;=Parameters!$F$24,Parameters!$E$23*Parameters!$F$23+Parameters!$E$24*($A542-Parameters!$F$23),IF($A542&lt;=Parameters!$F$25,Parameters!$E$23*Parameters!$F$23+Parameters!$E$24*(Parameters!$F$24-Parameters!$F$23)+Parameters!$E$25*($A542-Parameters!$F$24),Parameters!$E$23*Parameters!$F$23+Parameters!$E$24*(Parameters!$F$24-Parameters!$F$23)+Parameters!$E$25*(Parameters!$F$25-Parameters!$F$24)+Parameters!$E$26*($A542-Parameters!$F$25)))),_xlfn.IFS($A542&lt;=Parameters!$F$23,Parameters!$E$23*$A542,$A542&lt;=Parameters!$F$24,Parameters!$E$24*$A542,$A542&lt;=Parameters!$F$25,Parameters!$E$25*$A542,$A542&gt;Parameters!$F$25,Parameters!$E$26*$A542))</f>
        <v>60164.22</v>
      </c>
      <c r="K542" s="290">
        <f t="shared" si="248"/>
        <v>112.03765363128493</v>
      </c>
      <c r="L542" s="290" cm="1">
        <f t="array" ref="L542">IF(Parameters!$D$55="No",IF($A542&lt;=Parameters!$F$28,Parameters!$E$28*$A542,IF($A542&lt;=Parameters!$F$29,Parameters!$E$28*Parameters!$F$28+Parameters!$E$29*($A542-Parameters!$F$28),IF($A542&lt;=Parameters!$F$30,Parameters!$E$28*Parameters!$F$28+Parameters!$E$29*(Parameters!$F$29-Parameters!$F$28)+Parameters!$E$30*($A542-Parameters!$F$29),Parameters!$E$28*Parameters!$F$28+Parameters!$E$29*(Parameters!$F$29-Parameters!$F$28)+Parameters!$E$30*(Parameters!$F$30-Parameters!$F$29)+Parameters!$E$31*($A542-Parameters!$F$30)))),_xlfn.IFS($A542&lt;=Parameters!$F$28,Parameters!$E$28*$A542,$A542&lt;=Parameters!$F$29,Parameters!$E$29*$A542,$A542&lt;=Parameters!$F$30,Parameters!$E$30*$A542,$A542&gt;Parameters!$F$30,Parameters!$E$31*$A542))</f>
        <v>73060.820000000007</v>
      </c>
      <c r="M542" s="290">
        <f t="shared" si="249"/>
        <v>136.05366852886408</v>
      </c>
      <c r="N542" s="290" cm="1">
        <f t="array" ref="N542">IF(Parameters!$D$55="No",IF($A542&lt;=Parameters!$F$34,Parameters!$E$34*$A542,IF($A542&lt;=Parameters!$F$35,Parameters!$E$34*Parameters!$F$34+Parameters!$E$35*($A542-Parameters!$F$34),IF($A542&lt;=Parameters!$F$36,Parameters!$E$34*Parameters!$F$34+Parameters!$E$35*(Parameters!$F$35-Parameters!$F$34)+Parameters!$E$36*($A542-Parameters!$F$35),Parameters!$E$34*Parameters!$F$34+Parameters!$E$35*(Parameters!$F$35-Parameters!$F$34)+Parameters!$E$36*(Parameters!$F$36-Parameters!$F$35)+Parameters!$E$37*($A542-Parameters!$F$36)))),_xlfn.IFS($A542&lt;=Parameters!$F$34,Parameters!$E$34*$A542,$A542&lt;=Parameters!$F$35,Parameters!$E$35*$A542,$A542&lt;=Parameters!$F$36,Parameters!$E$36*$A542,$A542&gt;Parameters!$F$36,Parameters!$E$37*$A542))</f>
        <v>73849.98</v>
      </c>
      <c r="O542" s="290">
        <f t="shared" si="273"/>
        <v>137.52324022346369</v>
      </c>
      <c r="P542" s="290" cm="1">
        <f t="array" ref="P542">IF(Parameters!$D$55="No",IF($A542&lt;=Parameters!$F$39,Parameters!$E$39*$A542,IF($A542&lt;=Parameters!$F$40,Parameters!$E$39*Parameters!$F$39+Parameters!$E$40*($A542-Parameters!$F$39),IF($A542&lt;=Parameters!$F$41,Parameters!$E$39*Parameters!$F$39+Parameters!$E$40*(Parameters!$F$40-Parameters!$F$39)+Parameters!$E$41*($A542-Parameters!$F$40),Parameters!$E$39*Parameters!$F$39+Parameters!$E$40*(Parameters!$F$40-Parameters!$F$39)+Parameters!$E$41*(Parameters!$F$41-Parameters!$F$40)+Parameters!$E$42*($A542-Parameters!$F$41)))),_xlfn.IFS($A542&lt;=Parameters!$F$39,Parameters!$E$39*$A542,$A542&lt;=Parameters!$F$40,Parameters!$E$40*$A542,$A542&lt;=Parameters!$F$41,Parameters!$E$41*$A542,$A542&gt;Parameters!$F$41,Parameters!$E$42*$A542))</f>
        <v>79001.52</v>
      </c>
      <c r="Q542" s="290">
        <f t="shared" si="274"/>
        <v>147.11642458100559</v>
      </c>
      <c r="R542" s="290" cm="1">
        <f t="array" ref="R542">IF(Parameters!$E$55="No",IF($A542&lt;=Parameters!$H$23,Parameters!$G$23*$A542,IF($A542&lt;=Parameters!$H$24,Parameters!$G$23*Parameters!$H$23+Parameters!$G$24*($A542-Parameters!$H$23),IF($A542&lt;=Parameters!$H$25,Parameters!$G$23*Parameters!$H$23+Parameters!$G$24*(Parameters!$H$24-Parameters!$H$23)+Parameters!$G$25*($A542-Parameters!$H$24),Parameters!$G$23*Parameters!$H$23+Parameters!$G$24*(Parameters!$H$24-Parameters!$H$23)+Parameters!$G$25*(Parameters!$H$25-Parameters!$H$24)+Parameters!$G$26*($A542-Parameters!$H$25)))),_xlfn.IFS($A542&lt;=Parameters!$H$23,Parameters!$G$23*$A542,$A542&lt;=Parameters!$H$24,Parameters!$G$24*$A542,$A542&lt;=Parameters!$H$25,Parameters!$G$25*$A542,$A542&gt;Parameters!$H$25,Parameters!$G$26*$A542))</f>
        <v>60164.22</v>
      </c>
      <c r="S542" s="290">
        <f t="shared" si="250"/>
        <v>112.03765363128493</v>
      </c>
      <c r="T542" s="290" cm="1">
        <f t="array" ref="T542">IF(Parameters!$E$55="No",IF($A542&lt;=Parameters!$H$28,Parameters!$G$28*$A542,IF($A542&lt;=Parameters!$H$29,Parameters!$G$28*Parameters!$H$28+Parameters!$G$29*($A542-Parameters!$H$28),IF($A542&lt;=Parameters!$H$30,Parameters!$G$28*Parameters!$H$28+Parameters!$G$29*(Parameters!$H$29-Parameters!$H$28)+Parameters!$G$30*($A542-Parameters!$H$29),Parameters!$G$28*Parameters!$H$28+Parameters!$G$29*(Parameters!$H$29-Parameters!$H$28)+Parameters!$G$30*(Parameters!$H$30-Parameters!$H$29)+Parameters!$G$31*($A542-Parameters!$H$30)))),_xlfn.IFS($A542&lt;=Parameters!$H$28,Parameters!$G$28*$A542,$A542&lt;=Parameters!$H$29,Parameters!$G$29*$A542,$A542&lt;=Parameters!$H$30,Parameters!$G$30*$A542,$A542&gt;Parameters!$H$30,Parameters!$G$31*$A542))</f>
        <v>73060.820000000007</v>
      </c>
      <c r="U542" s="290">
        <f t="shared" si="251"/>
        <v>136.05366852886408</v>
      </c>
      <c r="V542" s="290" cm="1">
        <f t="array" ref="V542">IF(Parameters!$E$55="No",IF($A542&lt;=Parameters!$H$34,Parameters!$G$34*$A542,IF($A542&lt;=Parameters!$H$35,Parameters!$G$34*Parameters!$H$34+Parameters!$G$35*($A542-Parameters!$H$34),IF($A542&lt;=Parameters!$H$36,Parameters!$G$34*Parameters!$H$34+Parameters!$G$35*(Parameters!$H$35-Parameters!$H$34)+Parameters!$G$36*($A542-Parameters!$H$35),Parameters!$G$34*Parameters!$H$34+Parameters!$G$35*(Parameters!$H$35-Parameters!$H$34)+Parameters!$G$36*(Parameters!$H$36-Parameters!$H$35)+Parameters!$G$37*($A542-Parameters!$H$36)))),_xlfn.IFS($A542&lt;=Parameters!$H$34,Parameters!$G$34*$A542,$A542&lt;=Parameters!$H$35,Parameters!$G$35*$A542,$A542&lt;=Parameters!$H$36,Parameters!$G$36*$A542,$A542&gt;Parameters!$H$36,Parameters!$G$37*$A542))</f>
        <v>73849.98</v>
      </c>
      <c r="W542" s="290">
        <f t="shared" si="275"/>
        <v>137.52324022346369</v>
      </c>
      <c r="X542" s="290" cm="1">
        <f t="array" ref="X542">IF(Parameters!$E$55="No",IF($A542&lt;=Parameters!$H$39,Parameters!$G$39*$A542,IF($A542&lt;=Parameters!$H$40,Parameters!$G$39*Parameters!$H$39+Parameters!$G$40*($A542-Parameters!$H$39),IF($A542&lt;=Parameters!$H$41,Parameters!$G$39*Parameters!$H$39+Parameters!$G$40*(Parameters!$H$40-Parameters!$H$39)+Parameters!$G$41*($A542-Parameters!$H$40),Parameters!$G$39*Parameters!$H$39+Parameters!$G$40*(Parameters!$H$40-Parameters!$H$39)+Parameters!$G$41*(Parameters!$H$41-Parameters!$H$40)+Parameters!$G$42*($A542-Parameters!$H$41)))),_xlfn.IFS($A542&lt;=Parameters!$H$39,Parameters!$G$39*$A542,$A542&lt;=Parameters!$H$40,Parameters!$G$40*$A542,$A542&lt;=Parameters!$H$41,Parameters!$G$41*$A542,$A542&gt;Parameters!$H$41,Parameters!$G$42*$A542))</f>
        <v>79001.52</v>
      </c>
      <c r="Y542" s="290">
        <f t="shared" si="276"/>
        <v>147.11642458100559</v>
      </c>
      <c r="Z542" s="290" cm="1">
        <f t="array" ref="Z542">IF(Parameters!$F$55="No",IF($A542&lt;=Parameters!$J$23,Parameters!$I$23*$A542,IF($A542&lt;=Parameters!$J$24,Parameters!$I$23*Parameters!$J$23+Parameters!$I$24*($A542-Parameters!$J$23),IF($A542&lt;=Parameters!$J$25,Parameters!$I$23*Parameters!$J$23+Parameters!$I$24*(Parameters!$J$24-Parameters!$J$23)+Parameters!$I$25*($A542-Parameters!$J$24),Parameters!$I$23*Parameters!$J$23+Parameters!$I$24*(Parameters!$J$24-Parameters!$J$23)+Parameters!$I$25*(Parameters!$J$25-Parameters!$J$24)+Parameters!$I$26*($A542-Parameters!$J$25)))),_xlfn.IFS($A542&lt;=Parameters!$J$23,Parameters!$I$23*$A542,$A542&lt;=Parameters!$J$24,Parameters!$I$24*$A542,$A542&lt;=Parameters!$J$25,Parameters!$I$25*$A542,$A542&gt;Parameters!$J$25,Parameters!$I$26*$A542))</f>
        <v>60164.22</v>
      </c>
      <c r="AA542" s="290">
        <f t="shared" si="252"/>
        <v>112.03765363128493</v>
      </c>
      <c r="AB542" s="290" cm="1">
        <f t="array" ref="AB542">IF(Parameters!$F$55="No",IF($A542&lt;=Parameters!$J$28,Parameters!$I$28*$A542,IF($A542&lt;=Parameters!$J$29,Parameters!$I$28*Parameters!$J$28+Parameters!$I$29*($A542-Parameters!$J$28),IF($A542&lt;=Parameters!$J$30,Parameters!$I$28*Parameters!$J$28+Parameters!$I$29*(Parameters!$J$29-Parameters!$J$28)+Parameters!$I$30*($A542-Parameters!$J$29),Parameters!$I$28*Parameters!$J$28+Parameters!$I$29*(Parameters!$J$29-Parameters!$J$28)+Parameters!$I$30*(Parameters!$J$30-Parameters!$J$29)+Parameters!$I$31*($A542-Parameters!$J$30)))),_xlfn.IFS($A542&lt;=Parameters!$J$28,Parameters!$I$28*$A542,$A542&lt;=Parameters!$J$29,Parameters!$I$29*$A542,$A542&lt;=Parameters!$J$30,Parameters!$I$30*$A542,$A542&gt;Parameters!$J$30,Parameters!$I$31*$A542))</f>
        <v>73060.820000000007</v>
      </c>
      <c r="AC542" s="290">
        <f t="shared" si="253"/>
        <v>136.05366852886408</v>
      </c>
      <c r="AD542" s="290" cm="1">
        <f t="array" ref="AD542">IF(Parameters!$F$55="No",IF($A542&lt;=Parameters!$J$34,Parameters!$I$34*$A542,IF($A542&lt;=Parameters!$J$35,Parameters!$I$34*Parameters!$J$34+Parameters!$I$35*($A542-Parameters!$J$34),IF($A542&lt;=Parameters!$J$36,Parameters!$I$34*Parameters!$J$34+Parameters!$I$35*(Parameters!$J$35-Parameters!$J$34)+Parameters!$I$36*($A542-Parameters!$J$35),Parameters!$I$34*Parameters!$J$34+Parameters!$I$35*(Parameters!$J$35-Parameters!$J$34)+Parameters!$I$36*(Parameters!$J$36-Parameters!$J$35)+Parameters!$I$37*($A542-Parameters!$J$36)))),_xlfn.IFS($A542&lt;=Parameters!$J$34,Parameters!$I$34*$A542,$A542&lt;=Parameters!$J$35,Parameters!$I$35*$A542,$A542&lt;=Parameters!$J$36,Parameters!$I$36*$A542,$A542&gt;Parameters!$J$36,Parameters!$I$37*$A542))</f>
        <v>73849.98</v>
      </c>
      <c r="AE542" s="290">
        <f t="shared" si="277"/>
        <v>137.52324022346369</v>
      </c>
      <c r="AF542" s="290" cm="1">
        <f t="array" ref="AF542">IF(Parameters!$F$55="No",IF($A542&lt;=Parameters!$J$39,Parameters!$I$39*$A542,IF($A542&lt;=Parameters!$J$40,Parameters!$I$39*Parameters!$J$39+Parameters!$I$40*($A542-Parameters!$J$39),IF($A542&lt;=Parameters!$J$41,Parameters!$I$39*Parameters!$J$39+Parameters!$I$40*(Parameters!$J$40-Parameters!$J$39)+Parameters!$I$41*($A542-Parameters!$J$40),Parameters!$I$39*Parameters!$J$39+Parameters!$I$40*(Parameters!$J$40-Parameters!$J$39)+Parameters!$I$41*(Parameters!$J$41-Parameters!$J$40)+Parameters!$I$42*($A542-Parameters!$J$41)))),_xlfn.IFS($A542&lt;=Parameters!$J$39,Parameters!$I$39*$A542,$A542&lt;=Parameters!$J$40,Parameters!$I$40*$A542,$A542&lt;=Parameters!$J$41,Parameters!$I$41*$A542,$A542&gt;Parameters!$J$41,Parameters!$I$42*$A542))</f>
        <v>79001.52</v>
      </c>
      <c r="AG542" s="290">
        <f t="shared" si="278"/>
        <v>147.11642458100559</v>
      </c>
      <c r="AI542" s="428">
        <f t="shared" si="254"/>
        <v>149.05999999999767</v>
      </c>
      <c r="AJ542" s="428">
        <f t="shared" si="255"/>
        <v>159.36000000000058</v>
      </c>
      <c r="AK542" s="428">
        <f t="shared" si="256"/>
        <v>143.5399999999936</v>
      </c>
      <c r="AL542" s="428">
        <f t="shared" si="257"/>
        <v>158.4600000000064</v>
      </c>
      <c r="AM542" s="428">
        <f t="shared" si="258"/>
        <v>149.05999999999767</v>
      </c>
      <c r="AN542" s="428">
        <f t="shared" si="259"/>
        <v>159.36000000000058</v>
      </c>
      <c r="AO542" s="428">
        <f t="shared" si="260"/>
        <v>143.5399999999936</v>
      </c>
      <c r="AP542" s="428">
        <f t="shared" si="261"/>
        <v>158.4600000000064</v>
      </c>
      <c r="AQ542" s="428">
        <f t="shared" si="262"/>
        <v>149.05999999999767</v>
      </c>
      <c r="AR542" s="428">
        <f t="shared" si="263"/>
        <v>159.36000000000058</v>
      </c>
      <c r="AS542" s="428">
        <f t="shared" si="264"/>
        <v>143.5399999999936</v>
      </c>
      <c r="AT542" s="428">
        <f t="shared" si="265"/>
        <v>158.4600000000064</v>
      </c>
      <c r="AU542" s="428">
        <f t="shared" si="266"/>
        <v>149.05999999999767</v>
      </c>
      <c r="AV542" s="428">
        <f t="shared" si="267"/>
        <v>159.36000000000058</v>
      </c>
      <c r="AW542" s="428">
        <f t="shared" si="268"/>
        <v>143.5399999999936</v>
      </c>
      <c r="AX542" s="428">
        <f t="shared" si="269"/>
        <v>158.4600000000064</v>
      </c>
    </row>
    <row r="543">
      <c r="A543" s="413">
        <v>538</v>
      </c>
      <c r="B543" s="290" cm="1">
        <f t="array" ref="B543">IF(Parameters!$C$55="No",IF($A543&lt;=Parameters!$D$23,Parameters!$C$23*$A543,IF($A543&lt;=Parameters!$D$24,Parameters!$C$23*Parameters!$D$23+Parameters!$C$24*($A543-Parameters!$D$23),IF($A543&lt;=Parameters!$D$25,Parameters!$C$23*Parameters!$D$23+Parameters!$C$24*(Parameters!$D$24-Parameters!$D$23)+Parameters!$C$25*($A543-Parameters!$D$24),Parameters!$C$23*Parameters!$D$23+Parameters!$C$24*(Parameters!$D$24-Parameters!$D$23)+Parameters!$C$25*(Parameters!$D$25-Parameters!$D$24)+Parameters!$C$26*($A543-Parameters!$D$25)))),_xlfn.IFS($A543&lt;=Parameters!$D$23,Parameters!$C$23*$A543,$A543&lt;=Parameters!$D$24,Parameters!$C$24*$A543,$A543&lt;=Parameters!$D$25,Parameters!$C$25*$A543,$A543&gt;Parameters!$D$25,Parameters!$C$26*$A543))</f>
        <v>60313.279999999999</v>
      </c>
      <c r="C543" s="290">
        <f t="shared" si="270"/>
        <v>112.10646840148699</v>
      </c>
      <c r="D543" s="290" cm="1">
        <f t="array" ref="D543">IF(Parameters!$C$55="No",IF($A543&lt;=Parameters!$D$28,Parameters!$C$28*$A543,IF($A543&lt;=Parameters!$D$29,Parameters!$C$28*Parameters!$D$28+Parameters!$C$29*($A543-Parameters!$D$28),IF($A543&lt;=Parameters!$D$30,Parameters!$C$28*Parameters!$D$28+Parameters!$C$29*(Parameters!$D$29-Parameters!$D$28)+Parameters!$C$30*($A543-Parameters!$D$29),Parameters!$C$28*Parameters!$D$28+Parameters!$C$29*(Parameters!$D$29-Parameters!$D$28)+Parameters!$C$30*(Parameters!$D$30-Parameters!$D$29)+Parameters!$C$31*($A543-Parameters!$D$30)))),_xlfn.IFS($A543&lt;=Parameters!$D$28,Parameters!$C$28*$A543,$A543&lt;=Parameters!$D$29,Parameters!$C$29*$A543,$A543&lt;=Parameters!$D$30,Parameters!$C$30*$A543,$A543&gt;Parameters!$D$30,Parameters!$C$31*$A543))</f>
        <v>73220.180000000008</v>
      </c>
      <c r="E543" s="290">
        <f t="shared" si="270"/>
        <v>136.09698884758365</v>
      </c>
      <c r="F543" s="290" cm="1">
        <f t="array" ref="F543">IF(Parameters!$C$55="No",IF($A543&lt;=Parameters!$D$34,Parameters!$C$34*$A543,IF($A543&lt;=Parameters!$D$35,Parameters!$C$34*Parameters!$D$34+Parameters!$C$35*($A543-Parameters!$D$34),IF($A543&lt;=Parameters!$D$36,Parameters!$C$34*Parameters!$D$34+Parameters!$C$35*(Parameters!$D$35-Parameters!$D$34)+Parameters!$C$36*($A543-Parameters!$D$35),Parameters!$C$34*Parameters!$D$34+Parameters!$C$35*(Parameters!$D$35-Parameters!$D$34)+Parameters!$C$36*(Parameters!$D$36-Parameters!$D$35)+Parameters!$C$37*($A543-Parameters!$D$36)))),_xlfn.IFS($A543&lt;=Parameters!$D$34,Parameters!$C$34*$A543,$A543&lt;=Parameters!$D$35,Parameters!$C$35*$A543,$A543&lt;=Parameters!$D$36,Parameters!$C$36*$A543,$A543&gt;Parameters!$D$36,Parameters!$C$37*$A543))</f>
        <v>73993.51999999999</v>
      </c>
      <c r="G543" s="290">
        <f t="shared" si="271"/>
        <v>137.53442379182155</v>
      </c>
      <c r="H543" s="290" cm="1">
        <f t="array" ref="H543">IF(Parameters!$C$55="No",IF($A543&lt;=Parameters!$D$39,Parameters!$C$39*$A543,IF($A543&lt;=Parameters!$D$40,Parameters!$C$39*Parameters!$D$39+Parameters!$C$40*($A543-Parameters!$D$39),IF($A543&lt;=Parameters!$D$41,Parameters!$C$39*Parameters!$D$39+Parameters!$C$40*(Parameters!$D$40-Parameters!$D$39)+Parameters!$C$41*($A543-Parameters!$D$40),Parameters!$C$39*Parameters!$D$39+Parameters!$C$40*(Parameters!$D$40-Parameters!$D$39)+Parameters!$C$41*(Parameters!$D$41-Parameters!$D$40)+Parameters!$C$42*($A543-Parameters!$D$41)))),_xlfn.IFS($A543&lt;=Parameters!$D$39,Parameters!$C$39*$A543,$A543&lt;=Parameters!$D$40,Parameters!$C$40*$A543,$A543&lt;=Parameters!$D$41,Parameters!$C$41*$A543,$A543&gt;Parameters!$D$41,Parameters!$C$42*$A543))</f>
        <v>79159.98000000001</v>
      </c>
      <c r="I543" s="290">
        <f t="shared" si="272"/>
        <v>147.13750929368032</v>
      </c>
      <c r="J543" s="290" cm="1">
        <f t="array" ref="J543">IF(Parameters!$D$55="No",IF($A543&lt;=Parameters!$F$23,Parameters!$E$23*$A543,IF($A543&lt;=Parameters!$F$24,Parameters!$E$23*Parameters!$F$23+Parameters!$E$24*($A543-Parameters!$F$23),IF($A543&lt;=Parameters!$F$25,Parameters!$E$23*Parameters!$F$23+Parameters!$E$24*(Parameters!$F$24-Parameters!$F$23)+Parameters!$E$25*($A543-Parameters!$F$24),Parameters!$E$23*Parameters!$F$23+Parameters!$E$24*(Parameters!$F$24-Parameters!$F$23)+Parameters!$E$25*(Parameters!$F$25-Parameters!$F$24)+Parameters!$E$26*($A543-Parameters!$F$25)))),_xlfn.IFS($A543&lt;=Parameters!$F$23,Parameters!$E$23*$A543,$A543&lt;=Parameters!$F$24,Parameters!$E$24*$A543,$A543&lt;=Parameters!$F$25,Parameters!$E$25*$A543,$A543&gt;Parameters!$F$25,Parameters!$E$26*$A543))</f>
        <v>60313.279999999999</v>
      </c>
      <c r="K543" s="290">
        <f t="shared" si="248"/>
        <v>112.10646840148699</v>
      </c>
      <c r="L543" s="290" cm="1">
        <f t="array" ref="L543">IF(Parameters!$D$55="No",IF($A543&lt;=Parameters!$F$28,Parameters!$E$28*$A543,IF($A543&lt;=Parameters!$F$29,Parameters!$E$28*Parameters!$F$28+Parameters!$E$29*($A543-Parameters!$F$28),IF($A543&lt;=Parameters!$F$30,Parameters!$E$28*Parameters!$F$28+Parameters!$E$29*(Parameters!$F$29-Parameters!$F$28)+Parameters!$E$30*($A543-Parameters!$F$29),Parameters!$E$28*Parameters!$F$28+Parameters!$E$29*(Parameters!$F$29-Parameters!$F$28)+Parameters!$E$30*(Parameters!$F$30-Parameters!$F$29)+Parameters!$E$31*($A543-Parameters!$F$30)))),_xlfn.IFS($A543&lt;=Parameters!$F$28,Parameters!$E$28*$A543,$A543&lt;=Parameters!$F$29,Parameters!$E$29*$A543,$A543&lt;=Parameters!$F$30,Parameters!$E$30*$A543,$A543&gt;Parameters!$F$30,Parameters!$E$31*$A543))</f>
        <v>73220.180000000008</v>
      </c>
      <c r="M543" s="290">
        <f t="shared" si="249"/>
        <v>136.09698884758365</v>
      </c>
      <c r="N543" s="290" cm="1">
        <f t="array" ref="N543">IF(Parameters!$D$55="No",IF($A543&lt;=Parameters!$F$34,Parameters!$E$34*$A543,IF($A543&lt;=Parameters!$F$35,Parameters!$E$34*Parameters!$F$34+Parameters!$E$35*($A543-Parameters!$F$34),IF($A543&lt;=Parameters!$F$36,Parameters!$E$34*Parameters!$F$34+Parameters!$E$35*(Parameters!$F$35-Parameters!$F$34)+Parameters!$E$36*($A543-Parameters!$F$35),Parameters!$E$34*Parameters!$F$34+Parameters!$E$35*(Parameters!$F$35-Parameters!$F$34)+Parameters!$E$36*(Parameters!$F$36-Parameters!$F$35)+Parameters!$E$37*($A543-Parameters!$F$36)))),_xlfn.IFS($A543&lt;=Parameters!$F$34,Parameters!$E$34*$A543,$A543&lt;=Parameters!$F$35,Parameters!$E$35*$A543,$A543&lt;=Parameters!$F$36,Parameters!$E$36*$A543,$A543&gt;Parameters!$F$36,Parameters!$E$37*$A543))</f>
        <v>73993.51999999999</v>
      </c>
      <c r="O543" s="290">
        <f t="shared" si="273"/>
        <v>137.53442379182155</v>
      </c>
      <c r="P543" s="290" cm="1">
        <f t="array" ref="P543">IF(Parameters!$D$55="No",IF($A543&lt;=Parameters!$F$39,Parameters!$E$39*$A543,IF($A543&lt;=Parameters!$F$40,Parameters!$E$39*Parameters!$F$39+Parameters!$E$40*($A543-Parameters!$F$39),IF($A543&lt;=Parameters!$F$41,Parameters!$E$39*Parameters!$F$39+Parameters!$E$40*(Parameters!$F$40-Parameters!$F$39)+Parameters!$E$41*($A543-Parameters!$F$40),Parameters!$E$39*Parameters!$F$39+Parameters!$E$40*(Parameters!$F$40-Parameters!$F$39)+Parameters!$E$41*(Parameters!$F$41-Parameters!$F$40)+Parameters!$E$42*($A543-Parameters!$F$41)))),_xlfn.IFS($A543&lt;=Parameters!$F$39,Parameters!$E$39*$A543,$A543&lt;=Parameters!$F$40,Parameters!$E$40*$A543,$A543&lt;=Parameters!$F$41,Parameters!$E$41*$A543,$A543&gt;Parameters!$F$41,Parameters!$E$42*$A543))</f>
        <v>79159.98000000001</v>
      </c>
      <c r="Q543" s="290">
        <f t="shared" si="274"/>
        <v>147.13750929368032</v>
      </c>
      <c r="R543" s="290" cm="1">
        <f t="array" ref="R543">IF(Parameters!$E$55="No",IF($A543&lt;=Parameters!$H$23,Parameters!$G$23*$A543,IF($A543&lt;=Parameters!$H$24,Parameters!$G$23*Parameters!$H$23+Parameters!$G$24*($A543-Parameters!$H$23),IF($A543&lt;=Parameters!$H$25,Parameters!$G$23*Parameters!$H$23+Parameters!$G$24*(Parameters!$H$24-Parameters!$H$23)+Parameters!$G$25*($A543-Parameters!$H$24),Parameters!$G$23*Parameters!$H$23+Parameters!$G$24*(Parameters!$H$24-Parameters!$H$23)+Parameters!$G$25*(Parameters!$H$25-Parameters!$H$24)+Parameters!$G$26*($A543-Parameters!$H$25)))),_xlfn.IFS($A543&lt;=Parameters!$H$23,Parameters!$G$23*$A543,$A543&lt;=Parameters!$H$24,Parameters!$G$24*$A543,$A543&lt;=Parameters!$H$25,Parameters!$G$25*$A543,$A543&gt;Parameters!$H$25,Parameters!$G$26*$A543))</f>
        <v>60313.279999999999</v>
      </c>
      <c r="S543" s="290">
        <f t="shared" si="250"/>
        <v>112.10646840148699</v>
      </c>
      <c r="T543" s="290" cm="1">
        <f t="array" ref="T543">IF(Parameters!$E$55="No",IF($A543&lt;=Parameters!$H$28,Parameters!$G$28*$A543,IF($A543&lt;=Parameters!$H$29,Parameters!$G$28*Parameters!$H$28+Parameters!$G$29*($A543-Parameters!$H$28),IF($A543&lt;=Parameters!$H$30,Parameters!$G$28*Parameters!$H$28+Parameters!$G$29*(Parameters!$H$29-Parameters!$H$28)+Parameters!$G$30*($A543-Parameters!$H$29),Parameters!$G$28*Parameters!$H$28+Parameters!$G$29*(Parameters!$H$29-Parameters!$H$28)+Parameters!$G$30*(Parameters!$H$30-Parameters!$H$29)+Parameters!$G$31*($A543-Parameters!$H$30)))),_xlfn.IFS($A543&lt;=Parameters!$H$28,Parameters!$G$28*$A543,$A543&lt;=Parameters!$H$29,Parameters!$G$29*$A543,$A543&lt;=Parameters!$H$30,Parameters!$G$30*$A543,$A543&gt;Parameters!$H$30,Parameters!$G$31*$A543))</f>
        <v>73220.180000000008</v>
      </c>
      <c r="U543" s="290">
        <f t="shared" si="251"/>
        <v>136.09698884758365</v>
      </c>
      <c r="V543" s="290" cm="1">
        <f t="array" ref="V543">IF(Parameters!$E$55="No",IF($A543&lt;=Parameters!$H$34,Parameters!$G$34*$A543,IF($A543&lt;=Parameters!$H$35,Parameters!$G$34*Parameters!$H$34+Parameters!$G$35*($A543-Parameters!$H$34),IF($A543&lt;=Parameters!$H$36,Parameters!$G$34*Parameters!$H$34+Parameters!$G$35*(Parameters!$H$35-Parameters!$H$34)+Parameters!$G$36*($A543-Parameters!$H$35),Parameters!$G$34*Parameters!$H$34+Parameters!$G$35*(Parameters!$H$35-Parameters!$H$34)+Parameters!$G$36*(Parameters!$H$36-Parameters!$H$35)+Parameters!$G$37*($A543-Parameters!$H$36)))),_xlfn.IFS($A543&lt;=Parameters!$H$34,Parameters!$G$34*$A543,$A543&lt;=Parameters!$H$35,Parameters!$G$35*$A543,$A543&lt;=Parameters!$H$36,Parameters!$G$36*$A543,$A543&gt;Parameters!$H$36,Parameters!$G$37*$A543))</f>
        <v>73993.51999999999</v>
      </c>
      <c r="W543" s="290">
        <f t="shared" si="275"/>
        <v>137.53442379182155</v>
      </c>
      <c r="X543" s="290" cm="1">
        <f t="array" ref="X543">IF(Parameters!$E$55="No",IF($A543&lt;=Parameters!$H$39,Parameters!$G$39*$A543,IF($A543&lt;=Parameters!$H$40,Parameters!$G$39*Parameters!$H$39+Parameters!$G$40*($A543-Parameters!$H$39),IF($A543&lt;=Parameters!$H$41,Parameters!$G$39*Parameters!$H$39+Parameters!$G$40*(Parameters!$H$40-Parameters!$H$39)+Parameters!$G$41*($A543-Parameters!$H$40),Parameters!$G$39*Parameters!$H$39+Parameters!$G$40*(Parameters!$H$40-Parameters!$H$39)+Parameters!$G$41*(Parameters!$H$41-Parameters!$H$40)+Parameters!$G$42*($A543-Parameters!$H$41)))),_xlfn.IFS($A543&lt;=Parameters!$H$39,Parameters!$G$39*$A543,$A543&lt;=Parameters!$H$40,Parameters!$G$40*$A543,$A543&lt;=Parameters!$H$41,Parameters!$G$41*$A543,$A543&gt;Parameters!$H$41,Parameters!$G$42*$A543))</f>
        <v>79159.98000000001</v>
      </c>
      <c r="Y543" s="290">
        <f t="shared" si="276"/>
        <v>147.13750929368032</v>
      </c>
      <c r="Z543" s="290" cm="1">
        <f t="array" ref="Z543">IF(Parameters!$F$55="No",IF($A543&lt;=Parameters!$J$23,Parameters!$I$23*$A543,IF($A543&lt;=Parameters!$J$24,Parameters!$I$23*Parameters!$J$23+Parameters!$I$24*($A543-Parameters!$J$23),IF($A543&lt;=Parameters!$J$25,Parameters!$I$23*Parameters!$J$23+Parameters!$I$24*(Parameters!$J$24-Parameters!$J$23)+Parameters!$I$25*($A543-Parameters!$J$24),Parameters!$I$23*Parameters!$J$23+Parameters!$I$24*(Parameters!$J$24-Parameters!$J$23)+Parameters!$I$25*(Parameters!$J$25-Parameters!$J$24)+Parameters!$I$26*($A543-Parameters!$J$25)))),_xlfn.IFS($A543&lt;=Parameters!$J$23,Parameters!$I$23*$A543,$A543&lt;=Parameters!$J$24,Parameters!$I$24*$A543,$A543&lt;=Parameters!$J$25,Parameters!$I$25*$A543,$A543&gt;Parameters!$J$25,Parameters!$I$26*$A543))</f>
        <v>60313.279999999999</v>
      </c>
      <c r="AA543" s="290">
        <f t="shared" si="252"/>
        <v>112.10646840148699</v>
      </c>
      <c r="AB543" s="290" cm="1">
        <f t="array" ref="AB543">IF(Parameters!$F$55="No",IF($A543&lt;=Parameters!$J$28,Parameters!$I$28*$A543,IF($A543&lt;=Parameters!$J$29,Parameters!$I$28*Parameters!$J$28+Parameters!$I$29*($A543-Parameters!$J$28),IF($A543&lt;=Parameters!$J$30,Parameters!$I$28*Parameters!$J$28+Parameters!$I$29*(Parameters!$J$29-Parameters!$J$28)+Parameters!$I$30*($A543-Parameters!$J$29),Parameters!$I$28*Parameters!$J$28+Parameters!$I$29*(Parameters!$J$29-Parameters!$J$28)+Parameters!$I$30*(Parameters!$J$30-Parameters!$J$29)+Parameters!$I$31*($A543-Parameters!$J$30)))),_xlfn.IFS($A543&lt;=Parameters!$J$28,Parameters!$I$28*$A543,$A543&lt;=Parameters!$J$29,Parameters!$I$29*$A543,$A543&lt;=Parameters!$J$30,Parameters!$I$30*$A543,$A543&gt;Parameters!$J$30,Parameters!$I$31*$A543))</f>
        <v>73220.180000000008</v>
      </c>
      <c r="AC543" s="290">
        <f t="shared" si="253"/>
        <v>136.09698884758365</v>
      </c>
      <c r="AD543" s="290" cm="1">
        <f t="array" ref="AD543">IF(Parameters!$F$55="No",IF($A543&lt;=Parameters!$J$34,Parameters!$I$34*$A543,IF($A543&lt;=Parameters!$J$35,Parameters!$I$34*Parameters!$J$34+Parameters!$I$35*($A543-Parameters!$J$34),IF($A543&lt;=Parameters!$J$36,Parameters!$I$34*Parameters!$J$34+Parameters!$I$35*(Parameters!$J$35-Parameters!$J$34)+Parameters!$I$36*($A543-Parameters!$J$35),Parameters!$I$34*Parameters!$J$34+Parameters!$I$35*(Parameters!$J$35-Parameters!$J$34)+Parameters!$I$36*(Parameters!$J$36-Parameters!$J$35)+Parameters!$I$37*($A543-Parameters!$J$36)))),_xlfn.IFS($A543&lt;=Parameters!$J$34,Parameters!$I$34*$A543,$A543&lt;=Parameters!$J$35,Parameters!$I$35*$A543,$A543&lt;=Parameters!$J$36,Parameters!$I$36*$A543,$A543&gt;Parameters!$J$36,Parameters!$I$37*$A543))</f>
        <v>73993.51999999999</v>
      </c>
      <c r="AE543" s="290">
        <f t="shared" si="277"/>
        <v>137.53442379182155</v>
      </c>
      <c r="AF543" s="290" cm="1">
        <f t="array" ref="AF543">IF(Parameters!$F$55="No",IF($A543&lt;=Parameters!$J$39,Parameters!$I$39*$A543,IF($A543&lt;=Parameters!$J$40,Parameters!$I$39*Parameters!$J$39+Parameters!$I$40*($A543-Parameters!$J$39),IF($A543&lt;=Parameters!$J$41,Parameters!$I$39*Parameters!$J$39+Parameters!$I$40*(Parameters!$J$40-Parameters!$J$39)+Parameters!$I$41*($A543-Parameters!$J$40),Parameters!$I$39*Parameters!$J$39+Parameters!$I$40*(Parameters!$J$40-Parameters!$J$39)+Parameters!$I$41*(Parameters!$J$41-Parameters!$J$40)+Parameters!$I$42*($A543-Parameters!$J$41)))),_xlfn.IFS($A543&lt;=Parameters!$J$39,Parameters!$I$39*$A543,$A543&lt;=Parameters!$J$40,Parameters!$I$40*$A543,$A543&lt;=Parameters!$J$41,Parameters!$I$41*$A543,$A543&gt;Parameters!$J$41,Parameters!$I$42*$A543))</f>
        <v>79159.98000000001</v>
      </c>
      <c r="AG543" s="290">
        <f t="shared" si="278"/>
        <v>147.13750929368032</v>
      </c>
      <c r="AI543" s="428">
        <f t="shared" si="254"/>
        <v>149.05999999999767</v>
      </c>
      <c r="AJ543" s="428">
        <f t="shared" si="255"/>
        <v>159.36000000000058</v>
      </c>
      <c r="AK543" s="428">
        <f t="shared" si="256"/>
        <v>143.5399999999936</v>
      </c>
      <c r="AL543" s="428">
        <f t="shared" si="257"/>
        <v>158.4600000000064</v>
      </c>
      <c r="AM543" s="428">
        <f t="shared" si="258"/>
        <v>149.05999999999767</v>
      </c>
      <c r="AN543" s="428">
        <f t="shared" si="259"/>
        <v>159.36000000000058</v>
      </c>
      <c r="AO543" s="428">
        <f t="shared" si="260"/>
        <v>143.5399999999936</v>
      </c>
      <c r="AP543" s="428">
        <f t="shared" si="261"/>
        <v>158.4600000000064</v>
      </c>
      <c r="AQ543" s="428">
        <f t="shared" si="262"/>
        <v>149.05999999999767</v>
      </c>
      <c r="AR543" s="428">
        <f t="shared" si="263"/>
        <v>159.36000000000058</v>
      </c>
      <c r="AS543" s="428">
        <f t="shared" si="264"/>
        <v>143.5399999999936</v>
      </c>
      <c r="AT543" s="428">
        <f t="shared" si="265"/>
        <v>158.4600000000064</v>
      </c>
      <c r="AU543" s="428">
        <f t="shared" si="266"/>
        <v>149.05999999999767</v>
      </c>
      <c r="AV543" s="428">
        <f t="shared" si="267"/>
        <v>159.36000000000058</v>
      </c>
      <c r="AW543" s="428">
        <f t="shared" si="268"/>
        <v>143.5399999999936</v>
      </c>
      <c r="AX543" s="428">
        <f t="shared" si="269"/>
        <v>158.4600000000064</v>
      </c>
    </row>
    <row r="544">
      <c r="A544" s="413">
        <v>539</v>
      </c>
      <c r="B544" s="290" cm="1">
        <f t="array" ref="B544">IF(Parameters!$C$55="No",IF($A544&lt;=Parameters!$D$23,Parameters!$C$23*$A544,IF($A544&lt;=Parameters!$D$24,Parameters!$C$23*Parameters!$D$23+Parameters!$C$24*($A544-Parameters!$D$23),IF($A544&lt;=Parameters!$D$25,Parameters!$C$23*Parameters!$D$23+Parameters!$C$24*(Parameters!$D$24-Parameters!$D$23)+Parameters!$C$25*($A544-Parameters!$D$24),Parameters!$C$23*Parameters!$D$23+Parameters!$C$24*(Parameters!$D$24-Parameters!$D$23)+Parameters!$C$25*(Parameters!$D$25-Parameters!$D$24)+Parameters!$C$26*($A544-Parameters!$D$25)))),_xlfn.IFS($A544&lt;=Parameters!$D$23,Parameters!$C$23*$A544,$A544&lt;=Parameters!$D$24,Parameters!$C$24*$A544,$A544&lt;=Parameters!$D$25,Parameters!$C$25*$A544,$A544&gt;Parameters!$D$25,Parameters!$C$26*$A544))</f>
        <v>60462.34</v>
      </c>
      <c r="C544" s="290">
        <f t="shared" si="270"/>
        <v>112.17502782931354</v>
      </c>
      <c r="D544" s="290" cm="1">
        <f t="array" ref="D544">IF(Parameters!$C$55="No",IF($A544&lt;=Parameters!$D$28,Parameters!$C$28*$A544,IF($A544&lt;=Parameters!$D$29,Parameters!$C$28*Parameters!$D$28+Parameters!$C$29*($A544-Parameters!$D$28),IF($A544&lt;=Parameters!$D$30,Parameters!$C$28*Parameters!$D$28+Parameters!$C$29*(Parameters!$D$29-Parameters!$D$28)+Parameters!$C$30*($A544-Parameters!$D$29),Parameters!$C$28*Parameters!$D$28+Parameters!$C$29*(Parameters!$D$29-Parameters!$D$28)+Parameters!$C$30*(Parameters!$D$30-Parameters!$D$29)+Parameters!$C$31*($A544-Parameters!$D$30)))),_xlfn.IFS($A544&lt;=Parameters!$D$28,Parameters!$C$28*$A544,$A544&lt;=Parameters!$D$29,Parameters!$C$29*$A544,$A544&lt;=Parameters!$D$30,Parameters!$C$30*$A544,$A544&gt;Parameters!$D$30,Parameters!$C$31*$A544))</f>
        <v>73379.540000000008</v>
      </c>
      <c r="E544" s="290">
        <f t="shared" si="270"/>
        <v>136.14014842300557</v>
      </c>
      <c r="F544" s="290" cm="1">
        <f t="array" ref="F544">IF(Parameters!$C$55="No",IF($A544&lt;=Parameters!$D$34,Parameters!$C$34*$A544,IF($A544&lt;=Parameters!$D$35,Parameters!$C$34*Parameters!$D$34+Parameters!$C$35*($A544-Parameters!$D$34),IF($A544&lt;=Parameters!$D$36,Parameters!$C$34*Parameters!$D$34+Parameters!$C$35*(Parameters!$D$35-Parameters!$D$34)+Parameters!$C$36*($A544-Parameters!$D$35),Parameters!$C$34*Parameters!$D$34+Parameters!$C$35*(Parameters!$D$35-Parameters!$D$34)+Parameters!$C$36*(Parameters!$D$36-Parameters!$D$35)+Parameters!$C$37*($A544-Parameters!$D$36)))),_xlfn.IFS($A544&lt;=Parameters!$D$34,Parameters!$C$34*$A544,$A544&lt;=Parameters!$D$35,Parameters!$C$35*$A544,$A544&lt;=Parameters!$D$36,Parameters!$C$36*$A544,$A544&gt;Parameters!$D$36,Parameters!$C$37*$A544))</f>
        <v>74137.06</v>
      </c>
      <c r="G544" s="290">
        <f t="shared" si="271"/>
        <v>137.54556586270871</v>
      </c>
      <c r="H544" s="290" cm="1">
        <f t="array" ref="H544">IF(Parameters!$C$55="No",IF($A544&lt;=Parameters!$D$39,Parameters!$C$39*$A544,IF($A544&lt;=Parameters!$D$40,Parameters!$C$39*Parameters!$D$39+Parameters!$C$40*($A544-Parameters!$D$39),IF($A544&lt;=Parameters!$D$41,Parameters!$C$39*Parameters!$D$39+Parameters!$C$40*(Parameters!$D$40-Parameters!$D$39)+Parameters!$C$41*($A544-Parameters!$D$40),Parameters!$C$39*Parameters!$D$39+Parameters!$C$40*(Parameters!$D$40-Parameters!$D$39)+Parameters!$C$41*(Parameters!$D$41-Parameters!$D$40)+Parameters!$C$42*($A544-Parameters!$D$41)))),_xlfn.IFS($A544&lt;=Parameters!$D$39,Parameters!$C$39*$A544,$A544&lt;=Parameters!$D$40,Parameters!$C$40*$A544,$A544&lt;=Parameters!$D$41,Parameters!$C$41*$A544,$A544&gt;Parameters!$D$41,Parameters!$C$42*$A544))</f>
        <v>79318.44</v>
      </c>
      <c r="I544" s="290">
        <f t="shared" si="272"/>
        <v>147.15851576994436</v>
      </c>
      <c r="J544" s="290" cm="1">
        <f t="array" ref="J544">IF(Parameters!$D$55="No",IF($A544&lt;=Parameters!$F$23,Parameters!$E$23*$A544,IF($A544&lt;=Parameters!$F$24,Parameters!$E$23*Parameters!$F$23+Parameters!$E$24*($A544-Parameters!$F$23),IF($A544&lt;=Parameters!$F$25,Parameters!$E$23*Parameters!$F$23+Parameters!$E$24*(Parameters!$F$24-Parameters!$F$23)+Parameters!$E$25*($A544-Parameters!$F$24),Parameters!$E$23*Parameters!$F$23+Parameters!$E$24*(Parameters!$F$24-Parameters!$F$23)+Parameters!$E$25*(Parameters!$F$25-Parameters!$F$24)+Parameters!$E$26*($A544-Parameters!$F$25)))),_xlfn.IFS($A544&lt;=Parameters!$F$23,Parameters!$E$23*$A544,$A544&lt;=Parameters!$F$24,Parameters!$E$24*$A544,$A544&lt;=Parameters!$F$25,Parameters!$E$25*$A544,$A544&gt;Parameters!$F$25,Parameters!$E$26*$A544))</f>
        <v>60462.34</v>
      </c>
      <c r="K544" s="290">
        <f t="shared" si="248"/>
        <v>112.17502782931354</v>
      </c>
      <c r="L544" s="290" cm="1">
        <f t="array" ref="L544">IF(Parameters!$D$55="No",IF($A544&lt;=Parameters!$F$28,Parameters!$E$28*$A544,IF($A544&lt;=Parameters!$F$29,Parameters!$E$28*Parameters!$F$28+Parameters!$E$29*($A544-Parameters!$F$28),IF($A544&lt;=Parameters!$F$30,Parameters!$E$28*Parameters!$F$28+Parameters!$E$29*(Parameters!$F$29-Parameters!$F$28)+Parameters!$E$30*($A544-Parameters!$F$29),Parameters!$E$28*Parameters!$F$28+Parameters!$E$29*(Parameters!$F$29-Parameters!$F$28)+Parameters!$E$30*(Parameters!$F$30-Parameters!$F$29)+Parameters!$E$31*($A544-Parameters!$F$30)))),_xlfn.IFS($A544&lt;=Parameters!$F$28,Parameters!$E$28*$A544,$A544&lt;=Parameters!$F$29,Parameters!$E$29*$A544,$A544&lt;=Parameters!$F$30,Parameters!$E$30*$A544,$A544&gt;Parameters!$F$30,Parameters!$E$31*$A544))</f>
        <v>73379.540000000008</v>
      </c>
      <c r="M544" s="290">
        <f t="shared" si="249"/>
        <v>136.14014842300557</v>
      </c>
      <c r="N544" s="290" cm="1">
        <f t="array" ref="N544">IF(Parameters!$D$55="No",IF($A544&lt;=Parameters!$F$34,Parameters!$E$34*$A544,IF($A544&lt;=Parameters!$F$35,Parameters!$E$34*Parameters!$F$34+Parameters!$E$35*($A544-Parameters!$F$34),IF($A544&lt;=Parameters!$F$36,Parameters!$E$34*Parameters!$F$34+Parameters!$E$35*(Parameters!$F$35-Parameters!$F$34)+Parameters!$E$36*($A544-Parameters!$F$35),Parameters!$E$34*Parameters!$F$34+Parameters!$E$35*(Parameters!$F$35-Parameters!$F$34)+Parameters!$E$36*(Parameters!$F$36-Parameters!$F$35)+Parameters!$E$37*($A544-Parameters!$F$36)))),_xlfn.IFS($A544&lt;=Parameters!$F$34,Parameters!$E$34*$A544,$A544&lt;=Parameters!$F$35,Parameters!$E$35*$A544,$A544&lt;=Parameters!$F$36,Parameters!$E$36*$A544,$A544&gt;Parameters!$F$36,Parameters!$E$37*$A544))</f>
        <v>74137.06</v>
      </c>
      <c r="O544" s="290">
        <f t="shared" si="273"/>
        <v>137.54556586270871</v>
      </c>
      <c r="P544" s="290" cm="1">
        <f t="array" ref="P544">IF(Parameters!$D$55="No",IF($A544&lt;=Parameters!$F$39,Parameters!$E$39*$A544,IF($A544&lt;=Parameters!$F$40,Parameters!$E$39*Parameters!$F$39+Parameters!$E$40*($A544-Parameters!$F$39),IF($A544&lt;=Parameters!$F$41,Parameters!$E$39*Parameters!$F$39+Parameters!$E$40*(Parameters!$F$40-Parameters!$F$39)+Parameters!$E$41*($A544-Parameters!$F$40),Parameters!$E$39*Parameters!$F$39+Parameters!$E$40*(Parameters!$F$40-Parameters!$F$39)+Parameters!$E$41*(Parameters!$F$41-Parameters!$F$40)+Parameters!$E$42*($A544-Parameters!$F$41)))),_xlfn.IFS($A544&lt;=Parameters!$F$39,Parameters!$E$39*$A544,$A544&lt;=Parameters!$F$40,Parameters!$E$40*$A544,$A544&lt;=Parameters!$F$41,Parameters!$E$41*$A544,$A544&gt;Parameters!$F$41,Parameters!$E$42*$A544))</f>
        <v>79318.44</v>
      </c>
      <c r="Q544" s="290">
        <f t="shared" si="274"/>
        <v>147.15851576994436</v>
      </c>
      <c r="R544" s="290" cm="1">
        <f t="array" ref="R544">IF(Parameters!$E$55="No",IF($A544&lt;=Parameters!$H$23,Parameters!$G$23*$A544,IF($A544&lt;=Parameters!$H$24,Parameters!$G$23*Parameters!$H$23+Parameters!$G$24*($A544-Parameters!$H$23),IF($A544&lt;=Parameters!$H$25,Parameters!$G$23*Parameters!$H$23+Parameters!$G$24*(Parameters!$H$24-Parameters!$H$23)+Parameters!$G$25*($A544-Parameters!$H$24),Parameters!$G$23*Parameters!$H$23+Parameters!$G$24*(Parameters!$H$24-Parameters!$H$23)+Parameters!$G$25*(Parameters!$H$25-Parameters!$H$24)+Parameters!$G$26*($A544-Parameters!$H$25)))),_xlfn.IFS($A544&lt;=Parameters!$H$23,Parameters!$G$23*$A544,$A544&lt;=Parameters!$H$24,Parameters!$G$24*$A544,$A544&lt;=Parameters!$H$25,Parameters!$G$25*$A544,$A544&gt;Parameters!$H$25,Parameters!$G$26*$A544))</f>
        <v>60462.34</v>
      </c>
      <c r="S544" s="290">
        <f t="shared" si="250"/>
        <v>112.17502782931354</v>
      </c>
      <c r="T544" s="290" cm="1">
        <f t="array" ref="T544">IF(Parameters!$E$55="No",IF($A544&lt;=Parameters!$H$28,Parameters!$G$28*$A544,IF($A544&lt;=Parameters!$H$29,Parameters!$G$28*Parameters!$H$28+Parameters!$G$29*($A544-Parameters!$H$28),IF($A544&lt;=Parameters!$H$30,Parameters!$G$28*Parameters!$H$28+Parameters!$G$29*(Parameters!$H$29-Parameters!$H$28)+Parameters!$G$30*($A544-Parameters!$H$29),Parameters!$G$28*Parameters!$H$28+Parameters!$G$29*(Parameters!$H$29-Parameters!$H$28)+Parameters!$G$30*(Parameters!$H$30-Parameters!$H$29)+Parameters!$G$31*($A544-Parameters!$H$30)))),_xlfn.IFS($A544&lt;=Parameters!$H$28,Parameters!$G$28*$A544,$A544&lt;=Parameters!$H$29,Parameters!$G$29*$A544,$A544&lt;=Parameters!$H$30,Parameters!$G$30*$A544,$A544&gt;Parameters!$H$30,Parameters!$G$31*$A544))</f>
        <v>73379.540000000008</v>
      </c>
      <c r="U544" s="290">
        <f t="shared" si="251"/>
        <v>136.14014842300557</v>
      </c>
      <c r="V544" s="290" cm="1">
        <f t="array" ref="V544">IF(Parameters!$E$55="No",IF($A544&lt;=Parameters!$H$34,Parameters!$G$34*$A544,IF($A544&lt;=Parameters!$H$35,Parameters!$G$34*Parameters!$H$34+Parameters!$G$35*($A544-Parameters!$H$34),IF($A544&lt;=Parameters!$H$36,Parameters!$G$34*Parameters!$H$34+Parameters!$G$35*(Parameters!$H$35-Parameters!$H$34)+Parameters!$G$36*($A544-Parameters!$H$35),Parameters!$G$34*Parameters!$H$34+Parameters!$G$35*(Parameters!$H$35-Parameters!$H$34)+Parameters!$G$36*(Parameters!$H$36-Parameters!$H$35)+Parameters!$G$37*($A544-Parameters!$H$36)))),_xlfn.IFS($A544&lt;=Parameters!$H$34,Parameters!$G$34*$A544,$A544&lt;=Parameters!$H$35,Parameters!$G$35*$A544,$A544&lt;=Parameters!$H$36,Parameters!$G$36*$A544,$A544&gt;Parameters!$H$36,Parameters!$G$37*$A544))</f>
        <v>74137.06</v>
      </c>
      <c r="W544" s="290">
        <f t="shared" si="275"/>
        <v>137.54556586270871</v>
      </c>
      <c r="X544" s="290" cm="1">
        <f t="array" ref="X544">IF(Parameters!$E$55="No",IF($A544&lt;=Parameters!$H$39,Parameters!$G$39*$A544,IF($A544&lt;=Parameters!$H$40,Parameters!$G$39*Parameters!$H$39+Parameters!$G$40*($A544-Parameters!$H$39),IF($A544&lt;=Parameters!$H$41,Parameters!$G$39*Parameters!$H$39+Parameters!$G$40*(Parameters!$H$40-Parameters!$H$39)+Parameters!$G$41*($A544-Parameters!$H$40),Parameters!$G$39*Parameters!$H$39+Parameters!$G$40*(Parameters!$H$40-Parameters!$H$39)+Parameters!$G$41*(Parameters!$H$41-Parameters!$H$40)+Parameters!$G$42*($A544-Parameters!$H$41)))),_xlfn.IFS($A544&lt;=Parameters!$H$39,Parameters!$G$39*$A544,$A544&lt;=Parameters!$H$40,Parameters!$G$40*$A544,$A544&lt;=Parameters!$H$41,Parameters!$G$41*$A544,$A544&gt;Parameters!$H$41,Parameters!$G$42*$A544))</f>
        <v>79318.44</v>
      </c>
      <c r="Y544" s="290">
        <f t="shared" si="276"/>
        <v>147.15851576994436</v>
      </c>
      <c r="Z544" s="290" cm="1">
        <f t="array" ref="Z544">IF(Parameters!$F$55="No",IF($A544&lt;=Parameters!$J$23,Parameters!$I$23*$A544,IF($A544&lt;=Parameters!$J$24,Parameters!$I$23*Parameters!$J$23+Parameters!$I$24*($A544-Parameters!$J$23),IF($A544&lt;=Parameters!$J$25,Parameters!$I$23*Parameters!$J$23+Parameters!$I$24*(Parameters!$J$24-Parameters!$J$23)+Parameters!$I$25*($A544-Parameters!$J$24),Parameters!$I$23*Parameters!$J$23+Parameters!$I$24*(Parameters!$J$24-Parameters!$J$23)+Parameters!$I$25*(Parameters!$J$25-Parameters!$J$24)+Parameters!$I$26*($A544-Parameters!$J$25)))),_xlfn.IFS($A544&lt;=Parameters!$J$23,Parameters!$I$23*$A544,$A544&lt;=Parameters!$J$24,Parameters!$I$24*$A544,$A544&lt;=Parameters!$J$25,Parameters!$I$25*$A544,$A544&gt;Parameters!$J$25,Parameters!$I$26*$A544))</f>
        <v>60462.34</v>
      </c>
      <c r="AA544" s="290">
        <f t="shared" si="252"/>
        <v>112.17502782931354</v>
      </c>
      <c r="AB544" s="290" cm="1">
        <f t="array" ref="AB544">IF(Parameters!$F$55="No",IF($A544&lt;=Parameters!$J$28,Parameters!$I$28*$A544,IF($A544&lt;=Parameters!$J$29,Parameters!$I$28*Parameters!$J$28+Parameters!$I$29*($A544-Parameters!$J$28),IF($A544&lt;=Parameters!$J$30,Parameters!$I$28*Parameters!$J$28+Parameters!$I$29*(Parameters!$J$29-Parameters!$J$28)+Parameters!$I$30*($A544-Parameters!$J$29),Parameters!$I$28*Parameters!$J$28+Parameters!$I$29*(Parameters!$J$29-Parameters!$J$28)+Parameters!$I$30*(Parameters!$J$30-Parameters!$J$29)+Parameters!$I$31*($A544-Parameters!$J$30)))),_xlfn.IFS($A544&lt;=Parameters!$J$28,Parameters!$I$28*$A544,$A544&lt;=Parameters!$J$29,Parameters!$I$29*$A544,$A544&lt;=Parameters!$J$30,Parameters!$I$30*$A544,$A544&gt;Parameters!$J$30,Parameters!$I$31*$A544))</f>
        <v>73379.540000000008</v>
      </c>
      <c r="AC544" s="290">
        <f t="shared" si="253"/>
        <v>136.14014842300557</v>
      </c>
      <c r="AD544" s="290" cm="1">
        <f t="array" ref="AD544">IF(Parameters!$F$55="No",IF($A544&lt;=Parameters!$J$34,Parameters!$I$34*$A544,IF($A544&lt;=Parameters!$J$35,Parameters!$I$34*Parameters!$J$34+Parameters!$I$35*($A544-Parameters!$J$34),IF($A544&lt;=Parameters!$J$36,Parameters!$I$34*Parameters!$J$34+Parameters!$I$35*(Parameters!$J$35-Parameters!$J$34)+Parameters!$I$36*($A544-Parameters!$J$35),Parameters!$I$34*Parameters!$J$34+Parameters!$I$35*(Parameters!$J$35-Parameters!$J$34)+Parameters!$I$36*(Parameters!$J$36-Parameters!$J$35)+Parameters!$I$37*($A544-Parameters!$J$36)))),_xlfn.IFS($A544&lt;=Parameters!$J$34,Parameters!$I$34*$A544,$A544&lt;=Parameters!$J$35,Parameters!$I$35*$A544,$A544&lt;=Parameters!$J$36,Parameters!$I$36*$A544,$A544&gt;Parameters!$J$36,Parameters!$I$37*$A544))</f>
        <v>74137.06</v>
      </c>
      <c r="AE544" s="290">
        <f t="shared" si="277"/>
        <v>137.54556586270871</v>
      </c>
      <c r="AF544" s="290" cm="1">
        <f t="array" ref="AF544">IF(Parameters!$F$55="No",IF($A544&lt;=Parameters!$J$39,Parameters!$I$39*$A544,IF($A544&lt;=Parameters!$J$40,Parameters!$I$39*Parameters!$J$39+Parameters!$I$40*($A544-Parameters!$J$39),IF($A544&lt;=Parameters!$J$41,Parameters!$I$39*Parameters!$J$39+Parameters!$I$40*(Parameters!$J$40-Parameters!$J$39)+Parameters!$I$41*($A544-Parameters!$J$40),Parameters!$I$39*Parameters!$J$39+Parameters!$I$40*(Parameters!$J$40-Parameters!$J$39)+Parameters!$I$41*(Parameters!$J$41-Parameters!$J$40)+Parameters!$I$42*($A544-Parameters!$J$41)))),_xlfn.IFS($A544&lt;=Parameters!$J$39,Parameters!$I$39*$A544,$A544&lt;=Parameters!$J$40,Parameters!$I$40*$A544,$A544&lt;=Parameters!$J$41,Parameters!$I$41*$A544,$A544&gt;Parameters!$J$41,Parameters!$I$42*$A544))</f>
        <v>79318.44</v>
      </c>
      <c r="AG544" s="290">
        <f t="shared" si="278"/>
        <v>147.15851576994436</v>
      </c>
      <c r="AI544" s="428">
        <f t="shared" si="254"/>
        <v>149.05999999999767</v>
      </c>
      <c r="AJ544" s="428">
        <f t="shared" si="255"/>
        <v>159.36000000000058</v>
      </c>
      <c r="AK544" s="428">
        <f t="shared" si="256"/>
        <v>143.54000000000815</v>
      </c>
      <c r="AL544" s="428">
        <f t="shared" si="257"/>
        <v>158.45999999999185</v>
      </c>
      <c r="AM544" s="428">
        <f t="shared" si="258"/>
        <v>149.05999999999767</v>
      </c>
      <c r="AN544" s="428">
        <f t="shared" si="259"/>
        <v>159.36000000000058</v>
      </c>
      <c r="AO544" s="428">
        <f t="shared" si="260"/>
        <v>143.54000000000815</v>
      </c>
      <c r="AP544" s="428">
        <f t="shared" si="261"/>
        <v>158.45999999999185</v>
      </c>
      <c r="AQ544" s="428">
        <f t="shared" si="262"/>
        <v>149.05999999999767</v>
      </c>
      <c r="AR544" s="428">
        <f t="shared" si="263"/>
        <v>159.36000000000058</v>
      </c>
      <c r="AS544" s="428">
        <f t="shared" si="264"/>
        <v>143.54000000000815</v>
      </c>
      <c r="AT544" s="428">
        <f t="shared" si="265"/>
        <v>158.45999999999185</v>
      </c>
      <c r="AU544" s="428">
        <f t="shared" si="266"/>
        <v>149.05999999999767</v>
      </c>
      <c r="AV544" s="428">
        <f t="shared" si="267"/>
        <v>159.36000000000058</v>
      </c>
      <c r="AW544" s="428">
        <f t="shared" si="268"/>
        <v>143.54000000000815</v>
      </c>
      <c r="AX544" s="428">
        <f t="shared" si="269"/>
        <v>158.45999999999185</v>
      </c>
    </row>
    <row r="545">
      <c r="A545" s="413">
        <v>540</v>
      </c>
      <c r="B545" s="290" cm="1">
        <f t="array" ref="B545">IF(Parameters!$C$55="No",IF($A545&lt;=Parameters!$D$23,Parameters!$C$23*$A545,IF($A545&lt;=Parameters!$D$24,Parameters!$C$23*Parameters!$D$23+Parameters!$C$24*($A545-Parameters!$D$23),IF($A545&lt;=Parameters!$D$25,Parameters!$C$23*Parameters!$D$23+Parameters!$C$24*(Parameters!$D$24-Parameters!$D$23)+Parameters!$C$25*($A545-Parameters!$D$24),Parameters!$C$23*Parameters!$D$23+Parameters!$C$24*(Parameters!$D$24-Parameters!$D$23)+Parameters!$C$25*(Parameters!$D$25-Parameters!$D$24)+Parameters!$C$26*($A545-Parameters!$D$25)))),_xlfn.IFS($A545&lt;=Parameters!$D$23,Parameters!$C$23*$A545,$A545&lt;=Parameters!$D$24,Parameters!$C$24*$A545,$A545&lt;=Parameters!$D$25,Parameters!$C$25*$A545,$A545&gt;Parameters!$D$25,Parameters!$C$26*$A545))</f>
        <v>60611.4</v>
      </c>
      <c r="C545" s="290">
        <f t="shared" si="270"/>
        <v>112.24333333333334</v>
      </c>
      <c r="D545" s="290" cm="1">
        <f t="array" ref="D545">IF(Parameters!$C$55="No",IF($A545&lt;=Parameters!$D$28,Parameters!$C$28*$A545,IF($A545&lt;=Parameters!$D$29,Parameters!$C$28*Parameters!$D$28+Parameters!$C$29*($A545-Parameters!$D$28),IF($A545&lt;=Parameters!$D$30,Parameters!$C$28*Parameters!$D$28+Parameters!$C$29*(Parameters!$D$29-Parameters!$D$28)+Parameters!$C$30*($A545-Parameters!$D$29),Parameters!$C$28*Parameters!$D$28+Parameters!$C$29*(Parameters!$D$29-Parameters!$D$28)+Parameters!$C$30*(Parameters!$D$30-Parameters!$D$29)+Parameters!$C$31*($A545-Parameters!$D$30)))),_xlfn.IFS($A545&lt;=Parameters!$D$28,Parameters!$C$28*$A545,$A545&lt;=Parameters!$D$29,Parameters!$C$29*$A545,$A545&lt;=Parameters!$D$30,Parameters!$C$30*$A545,$A545&gt;Parameters!$D$30,Parameters!$C$31*$A545))</f>
        <v>73538.899999999994</v>
      </c>
      <c r="E545" s="290">
        <f t="shared" si="270"/>
        <v>136.18314814814815</v>
      </c>
      <c r="F545" s="290" cm="1">
        <f t="array" ref="F545">IF(Parameters!$C$55="No",IF($A545&lt;=Parameters!$D$34,Parameters!$C$34*$A545,IF($A545&lt;=Parameters!$D$35,Parameters!$C$34*Parameters!$D$34+Parameters!$C$35*($A545-Parameters!$D$34),IF($A545&lt;=Parameters!$D$36,Parameters!$C$34*Parameters!$D$34+Parameters!$C$35*(Parameters!$D$35-Parameters!$D$34)+Parameters!$C$36*($A545-Parameters!$D$35),Parameters!$C$34*Parameters!$D$34+Parameters!$C$35*(Parameters!$D$35-Parameters!$D$34)+Parameters!$C$36*(Parameters!$D$36-Parameters!$D$35)+Parameters!$C$37*($A545-Parameters!$D$36)))),_xlfn.IFS($A545&lt;=Parameters!$D$34,Parameters!$C$34*$A545,$A545&lt;=Parameters!$D$35,Parameters!$C$35*$A545,$A545&lt;=Parameters!$D$36,Parameters!$C$36*$A545,$A545&gt;Parameters!$D$36,Parameters!$C$37*$A545))</f>
        <v>74280.600000000006</v>
      </c>
      <c r="G545" s="290">
        <f t="shared" si="271"/>
        <v>137.55666666666667</v>
      </c>
      <c r="H545" s="290" cm="1">
        <f t="array" ref="H545">IF(Parameters!$C$55="No",IF($A545&lt;=Parameters!$D$39,Parameters!$C$39*$A545,IF($A545&lt;=Parameters!$D$40,Parameters!$C$39*Parameters!$D$39+Parameters!$C$40*($A545-Parameters!$D$39),IF($A545&lt;=Parameters!$D$41,Parameters!$C$39*Parameters!$D$39+Parameters!$C$40*(Parameters!$D$40-Parameters!$D$39)+Parameters!$C$41*($A545-Parameters!$D$40),Parameters!$C$39*Parameters!$D$39+Parameters!$C$40*(Parameters!$D$40-Parameters!$D$39)+Parameters!$C$41*(Parameters!$D$41-Parameters!$D$40)+Parameters!$C$42*($A545-Parameters!$D$41)))),_xlfn.IFS($A545&lt;=Parameters!$D$39,Parameters!$C$39*$A545,$A545&lt;=Parameters!$D$40,Parameters!$C$40*$A545,$A545&lt;=Parameters!$D$41,Parameters!$C$41*$A545,$A545&gt;Parameters!$D$41,Parameters!$C$42*$A545))</f>
        <v>79476.899999999994</v>
      </c>
      <c r="I545" s="290">
        <f t="shared" si="272"/>
        <v>147.17944444444444</v>
      </c>
      <c r="J545" s="290" cm="1">
        <f t="array" ref="J545">IF(Parameters!$D$55="No",IF($A545&lt;=Parameters!$F$23,Parameters!$E$23*$A545,IF($A545&lt;=Parameters!$F$24,Parameters!$E$23*Parameters!$F$23+Parameters!$E$24*($A545-Parameters!$F$23),IF($A545&lt;=Parameters!$F$25,Parameters!$E$23*Parameters!$F$23+Parameters!$E$24*(Parameters!$F$24-Parameters!$F$23)+Parameters!$E$25*($A545-Parameters!$F$24),Parameters!$E$23*Parameters!$F$23+Parameters!$E$24*(Parameters!$F$24-Parameters!$F$23)+Parameters!$E$25*(Parameters!$F$25-Parameters!$F$24)+Parameters!$E$26*($A545-Parameters!$F$25)))),_xlfn.IFS($A545&lt;=Parameters!$F$23,Parameters!$E$23*$A545,$A545&lt;=Parameters!$F$24,Parameters!$E$24*$A545,$A545&lt;=Parameters!$F$25,Parameters!$E$25*$A545,$A545&gt;Parameters!$F$25,Parameters!$E$26*$A545))</f>
        <v>60611.4</v>
      </c>
      <c r="K545" s="290">
        <f t="shared" si="248"/>
        <v>112.24333333333334</v>
      </c>
      <c r="L545" s="290" cm="1">
        <f t="array" ref="L545">IF(Parameters!$D$55="No",IF($A545&lt;=Parameters!$F$28,Parameters!$E$28*$A545,IF($A545&lt;=Parameters!$F$29,Parameters!$E$28*Parameters!$F$28+Parameters!$E$29*($A545-Parameters!$F$28),IF($A545&lt;=Parameters!$F$30,Parameters!$E$28*Parameters!$F$28+Parameters!$E$29*(Parameters!$F$29-Parameters!$F$28)+Parameters!$E$30*($A545-Parameters!$F$29),Parameters!$E$28*Parameters!$F$28+Parameters!$E$29*(Parameters!$F$29-Parameters!$F$28)+Parameters!$E$30*(Parameters!$F$30-Parameters!$F$29)+Parameters!$E$31*($A545-Parameters!$F$30)))),_xlfn.IFS($A545&lt;=Parameters!$F$28,Parameters!$E$28*$A545,$A545&lt;=Parameters!$F$29,Parameters!$E$29*$A545,$A545&lt;=Parameters!$F$30,Parameters!$E$30*$A545,$A545&gt;Parameters!$F$30,Parameters!$E$31*$A545))</f>
        <v>73538.899999999994</v>
      </c>
      <c r="M545" s="290">
        <f t="shared" si="249"/>
        <v>136.18314814814815</v>
      </c>
      <c r="N545" s="290" cm="1">
        <f t="array" ref="N545">IF(Parameters!$D$55="No",IF($A545&lt;=Parameters!$F$34,Parameters!$E$34*$A545,IF($A545&lt;=Parameters!$F$35,Parameters!$E$34*Parameters!$F$34+Parameters!$E$35*($A545-Parameters!$F$34),IF($A545&lt;=Parameters!$F$36,Parameters!$E$34*Parameters!$F$34+Parameters!$E$35*(Parameters!$F$35-Parameters!$F$34)+Parameters!$E$36*($A545-Parameters!$F$35),Parameters!$E$34*Parameters!$F$34+Parameters!$E$35*(Parameters!$F$35-Parameters!$F$34)+Parameters!$E$36*(Parameters!$F$36-Parameters!$F$35)+Parameters!$E$37*($A545-Parameters!$F$36)))),_xlfn.IFS($A545&lt;=Parameters!$F$34,Parameters!$E$34*$A545,$A545&lt;=Parameters!$F$35,Parameters!$E$35*$A545,$A545&lt;=Parameters!$F$36,Parameters!$E$36*$A545,$A545&gt;Parameters!$F$36,Parameters!$E$37*$A545))</f>
        <v>74280.600000000006</v>
      </c>
      <c r="O545" s="290">
        <f t="shared" si="273"/>
        <v>137.55666666666667</v>
      </c>
      <c r="P545" s="290" cm="1">
        <f t="array" ref="P545">IF(Parameters!$D$55="No",IF($A545&lt;=Parameters!$F$39,Parameters!$E$39*$A545,IF($A545&lt;=Parameters!$F$40,Parameters!$E$39*Parameters!$F$39+Parameters!$E$40*($A545-Parameters!$F$39),IF($A545&lt;=Parameters!$F$41,Parameters!$E$39*Parameters!$F$39+Parameters!$E$40*(Parameters!$F$40-Parameters!$F$39)+Parameters!$E$41*($A545-Parameters!$F$40),Parameters!$E$39*Parameters!$F$39+Parameters!$E$40*(Parameters!$F$40-Parameters!$F$39)+Parameters!$E$41*(Parameters!$F$41-Parameters!$F$40)+Parameters!$E$42*($A545-Parameters!$F$41)))),_xlfn.IFS($A545&lt;=Parameters!$F$39,Parameters!$E$39*$A545,$A545&lt;=Parameters!$F$40,Parameters!$E$40*$A545,$A545&lt;=Parameters!$F$41,Parameters!$E$41*$A545,$A545&gt;Parameters!$F$41,Parameters!$E$42*$A545))</f>
        <v>79476.899999999994</v>
      </c>
      <c r="Q545" s="290">
        <f t="shared" si="274"/>
        <v>147.17944444444444</v>
      </c>
      <c r="R545" s="290" cm="1">
        <f t="array" ref="R545">IF(Parameters!$E$55="No",IF($A545&lt;=Parameters!$H$23,Parameters!$G$23*$A545,IF($A545&lt;=Parameters!$H$24,Parameters!$G$23*Parameters!$H$23+Parameters!$G$24*($A545-Parameters!$H$23),IF($A545&lt;=Parameters!$H$25,Parameters!$G$23*Parameters!$H$23+Parameters!$G$24*(Parameters!$H$24-Parameters!$H$23)+Parameters!$G$25*($A545-Parameters!$H$24),Parameters!$G$23*Parameters!$H$23+Parameters!$G$24*(Parameters!$H$24-Parameters!$H$23)+Parameters!$G$25*(Parameters!$H$25-Parameters!$H$24)+Parameters!$G$26*($A545-Parameters!$H$25)))),_xlfn.IFS($A545&lt;=Parameters!$H$23,Parameters!$G$23*$A545,$A545&lt;=Parameters!$H$24,Parameters!$G$24*$A545,$A545&lt;=Parameters!$H$25,Parameters!$G$25*$A545,$A545&gt;Parameters!$H$25,Parameters!$G$26*$A545))</f>
        <v>60611.4</v>
      </c>
      <c r="S545" s="290">
        <f t="shared" si="250"/>
        <v>112.24333333333334</v>
      </c>
      <c r="T545" s="290" cm="1">
        <f t="array" ref="T545">IF(Parameters!$E$55="No",IF($A545&lt;=Parameters!$H$28,Parameters!$G$28*$A545,IF($A545&lt;=Parameters!$H$29,Parameters!$G$28*Parameters!$H$28+Parameters!$G$29*($A545-Parameters!$H$28),IF($A545&lt;=Parameters!$H$30,Parameters!$G$28*Parameters!$H$28+Parameters!$G$29*(Parameters!$H$29-Parameters!$H$28)+Parameters!$G$30*($A545-Parameters!$H$29),Parameters!$G$28*Parameters!$H$28+Parameters!$G$29*(Parameters!$H$29-Parameters!$H$28)+Parameters!$G$30*(Parameters!$H$30-Parameters!$H$29)+Parameters!$G$31*($A545-Parameters!$H$30)))),_xlfn.IFS($A545&lt;=Parameters!$H$28,Parameters!$G$28*$A545,$A545&lt;=Parameters!$H$29,Parameters!$G$29*$A545,$A545&lt;=Parameters!$H$30,Parameters!$G$30*$A545,$A545&gt;Parameters!$H$30,Parameters!$G$31*$A545))</f>
        <v>73538.899999999994</v>
      </c>
      <c r="U545" s="290">
        <f t="shared" si="251"/>
        <v>136.18314814814815</v>
      </c>
      <c r="V545" s="290" cm="1">
        <f t="array" ref="V545">IF(Parameters!$E$55="No",IF($A545&lt;=Parameters!$H$34,Parameters!$G$34*$A545,IF($A545&lt;=Parameters!$H$35,Parameters!$G$34*Parameters!$H$34+Parameters!$G$35*($A545-Parameters!$H$34),IF($A545&lt;=Parameters!$H$36,Parameters!$G$34*Parameters!$H$34+Parameters!$G$35*(Parameters!$H$35-Parameters!$H$34)+Parameters!$G$36*($A545-Parameters!$H$35),Parameters!$G$34*Parameters!$H$34+Parameters!$G$35*(Parameters!$H$35-Parameters!$H$34)+Parameters!$G$36*(Parameters!$H$36-Parameters!$H$35)+Parameters!$G$37*($A545-Parameters!$H$36)))),_xlfn.IFS($A545&lt;=Parameters!$H$34,Parameters!$G$34*$A545,$A545&lt;=Parameters!$H$35,Parameters!$G$35*$A545,$A545&lt;=Parameters!$H$36,Parameters!$G$36*$A545,$A545&gt;Parameters!$H$36,Parameters!$G$37*$A545))</f>
        <v>74280.600000000006</v>
      </c>
      <c r="W545" s="290">
        <f t="shared" si="275"/>
        <v>137.55666666666667</v>
      </c>
      <c r="X545" s="290" cm="1">
        <f t="array" ref="X545">IF(Parameters!$E$55="No",IF($A545&lt;=Parameters!$H$39,Parameters!$G$39*$A545,IF($A545&lt;=Parameters!$H$40,Parameters!$G$39*Parameters!$H$39+Parameters!$G$40*($A545-Parameters!$H$39),IF($A545&lt;=Parameters!$H$41,Parameters!$G$39*Parameters!$H$39+Parameters!$G$40*(Parameters!$H$40-Parameters!$H$39)+Parameters!$G$41*($A545-Parameters!$H$40),Parameters!$G$39*Parameters!$H$39+Parameters!$G$40*(Parameters!$H$40-Parameters!$H$39)+Parameters!$G$41*(Parameters!$H$41-Parameters!$H$40)+Parameters!$G$42*($A545-Parameters!$H$41)))),_xlfn.IFS($A545&lt;=Parameters!$H$39,Parameters!$G$39*$A545,$A545&lt;=Parameters!$H$40,Parameters!$G$40*$A545,$A545&lt;=Parameters!$H$41,Parameters!$G$41*$A545,$A545&gt;Parameters!$H$41,Parameters!$G$42*$A545))</f>
        <v>79476.899999999994</v>
      </c>
      <c r="Y545" s="290">
        <f t="shared" si="276"/>
        <v>147.17944444444444</v>
      </c>
      <c r="Z545" s="290" cm="1">
        <f t="array" ref="Z545">IF(Parameters!$F$55="No",IF($A545&lt;=Parameters!$J$23,Parameters!$I$23*$A545,IF($A545&lt;=Parameters!$J$24,Parameters!$I$23*Parameters!$J$23+Parameters!$I$24*($A545-Parameters!$J$23),IF($A545&lt;=Parameters!$J$25,Parameters!$I$23*Parameters!$J$23+Parameters!$I$24*(Parameters!$J$24-Parameters!$J$23)+Parameters!$I$25*($A545-Parameters!$J$24),Parameters!$I$23*Parameters!$J$23+Parameters!$I$24*(Parameters!$J$24-Parameters!$J$23)+Parameters!$I$25*(Parameters!$J$25-Parameters!$J$24)+Parameters!$I$26*($A545-Parameters!$J$25)))),_xlfn.IFS($A545&lt;=Parameters!$J$23,Parameters!$I$23*$A545,$A545&lt;=Parameters!$J$24,Parameters!$I$24*$A545,$A545&lt;=Parameters!$J$25,Parameters!$I$25*$A545,$A545&gt;Parameters!$J$25,Parameters!$I$26*$A545))</f>
        <v>60611.4</v>
      </c>
      <c r="AA545" s="290">
        <f t="shared" si="252"/>
        <v>112.24333333333334</v>
      </c>
      <c r="AB545" s="290" cm="1">
        <f t="array" ref="AB545">IF(Parameters!$F$55="No",IF($A545&lt;=Parameters!$J$28,Parameters!$I$28*$A545,IF($A545&lt;=Parameters!$J$29,Parameters!$I$28*Parameters!$J$28+Parameters!$I$29*($A545-Parameters!$J$28),IF($A545&lt;=Parameters!$J$30,Parameters!$I$28*Parameters!$J$28+Parameters!$I$29*(Parameters!$J$29-Parameters!$J$28)+Parameters!$I$30*($A545-Parameters!$J$29),Parameters!$I$28*Parameters!$J$28+Parameters!$I$29*(Parameters!$J$29-Parameters!$J$28)+Parameters!$I$30*(Parameters!$J$30-Parameters!$J$29)+Parameters!$I$31*($A545-Parameters!$J$30)))),_xlfn.IFS($A545&lt;=Parameters!$J$28,Parameters!$I$28*$A545,$A545&lt;=Parameters!$J$29,Parameters!$I$29*$A545,$A545&lt;=Parameters!$J$30,Parameters!$I$30*$A545,$A545&gt;Parameters!$J$30,Parameters!$I$31*$A545))</f>
        <v>73538.899999999994</v>
      </c>
      <c r="AC545" s="290">
        <f t="shared" si="253"/>
        <v>136.18314814814815</v>
      </c>
      <c r="AD545" s="290" cm="1">
        <f t="array" ref="AD545">IF(Parameters!$F$55="No",IF($A545&lt;=Parameters!$J$34,Parameters!$I$34*$A545,IF($A545&lt;=Parameters!$J$35,Parameters!$I$34*Parameters!$J$34+Parameters!$I$35*($A545-Parameters!$J$34),IF($A545&lt;=Parameters!$J$36,Parameters!$I$34*Parameters!$J$34+Parameters!$I$35*(Parameters!$J$35-Parameters!$J$34)+Parameters!$I$36*($A545-Parameters!$J$35),Parameters!$I$34*Parameters!$J$34+Parameters!$I$35*(Parameters!$J$35-Parameters!$J$34)+Parameters!$I$36*(Parameters!$J$36-Parameters!$J$35)+Parameters!$I$37*($A545-Parameters!$J$36)))),_xlfn.IFS($A545&lt;=Parameters!$J$34,Parameters!$I$34*$A545,$A545&lt;=Parameters!$J$35,Parameters!$I$35*$A545,$A545&lt;=Parameters!$J$36,Parameters!$I$36*$A545,$A545&gt;Parameters!$J$36,Parameters!$I$37*$A545))</f>
        <v>74280.600000000006</v>
      </c>
      <c r="AE545" s="290">
        <f t="shared" si="277"/>
        <v>137.55666666666667</v>
      </c>
      <c r="AF545" s="290" cm="1">
        <f t="array" ref="AF545">IF(Parameters!$F$55="No",IF($A545&lt;=Parameters!$J$39,Parameters!$I$39*$A545,IF($A545&lt;=Parameters!$J$40,Parameters!$I$39*Parameters!$J$39+Parameters!$I$40*($A545-Parameters!$J$39),IF($A545&lt;=Parameters!$J$41,Parameters!$I$39*Parameters!$J$39+Parameters!$I$40*(Parameters!$J$40-Parameters!$J$39)+Parameters!$I$41*($A545-Parameters!$J$40),Parameters!$I$39*Parameters!$J$39+Parameters!$I$40*(Parameters!$J$40-Parameters!$J$39)+Parameters!$I$41*(Parameters!$J$41-Parameters!$J$40)+Parameters!$I$42*($A545-Parameters!$J$41)))),_xlfn.IFS($A545&lt;=Parameters!$J$39,Parameters!$I$39*$A545,$A545&lt;=Parameters!$J$40,Parameters!$I$40*$A545,$A545&lt;=Parameters!$J$41,Parameters!$I$41*$A545,$A545&gt;Parameters!$J$41,Parameters!$I$42*$A545))</f>
        <v>79476.899999999994</v>
      </c>
      <c r="AG545" s="290">
        <f t="shared" si="278"/>
        <v>147.17944444444444</v>
      </c>
      <c r="AI545" s="428">
        <f t="shared" si="254"/>
        <v>149.06000000000495</v>
      </c>
      <c r="AJ545" s="428">
        <f t="shared" si="255"/>
        <v>159.35999999998603</v>
      </c>
      <c r="AK545" s="428">
        <f t="shared" si="256"/>
        <v>143.54000000000815</v>
      </c>
      <c r="AL545" s="428">
        <f t="shared" si="257"/>
        <v>158.45999999999185</v>
      </c>
      <c r="AM545" s="428">
        <f t="shared" si="258"/>
        <v>149.06000000000495</v>
      </c>
      <c r="AN545" s="428">
        <f t="shared" si="259"/>
        <v>159.35999999998603</v>
      </c>
      <c r="AO545" s="428">
        <f t="shared" si="260"/>
        <v>143.54000000000815</v>
      </c>
      <c r="AP545" s="428">
        <f t="shared" si="261"/>
        <v>158.45999999999185</v>
      </c>
      <c r="AQ545" s="428">
        <f t="shared" si="262"/>
        <v>149.06000000000495</v>
      </c>
      <c r="AR545" s="428">
        <f t="shared" si="263"/>
        <v>159.35999999998603</v>
      </c>
      <c r="AS545" s="428">
        <f t="shared" si="264"/>
        <v>143.54000000000815</v>
      </c>
      <c r="AT545" s="428">
        <f t="shared" si="265"/>
        <v>158.45999999999185</v>
      </c>
      <c r="AU545" s="428">
        <f t="shared" si="266"/>
        <v>149.06000000000495</v>
      </c>
      <c r="AV545" s="428">
        <f t="shared" si="267"/>
        <v>159.35999999998603</v>
      </c>
      <c r="AW545" s="428">
        <f t="shared" si="268"/>
        <v>143.54000000000815</v>
      </c>
      <c r="AX545" s="428">
        <f t="shared" si="269"/>
        <v>158.45999999999185</v>
      </c>
    </row>
    <row r="546">
      <c r="A546" s="413">
        <v>541</v>
      </c>
      <c r="B546" s="290" cm="1">
        <f t="array" ref="B546">IF(Parameters!$C$55="No",IF($A546&lt;=Parameters!$D$23,Parameters!$C$23*$A546,IF($A546&lt;=Parameters!$D$24,Parameters!$C$23*Parameters!$D$23+Parameters!$C$24*($A546-Parameters!$D$23),IF($A546&lt;=Parameters!$D$25,Parameters!$C$23*Parameters!$D$23+Parameters!$C$24*(Parameters!$D$24-Parameters!$D$23)+Parameters!$C$25*($A546-Parameters!$D$24),Parameters!$C$23*Parameters!$D$23+Parameters!$C$24*(Parameters!$D$24-Parameters!$D$23)+Parameters!$C$25*(Parameters!$D$25-Parameters!$D$24)+Parameters!$C$26*($A546-Parameters!$D$25)))),_xlfn.IFS($A546&lt;=Parameters!$D$23,Parameters!$C$23*$A546,$A546&lt;=Parameters!$D$24,Parameters!$C$24*$A546,$A546&lt;=Parameters!$D$25,Parameters!$C$25*$A546,$A546&gt;Parameters!$D$25,Parameters!$C$26*$A546))</f>
        <v>60760.46</v>
      </c>
      <c r="C546" s="290">
        <f t="shared" si="270"/>
        <v>112.31138632162661</v>
      </c>
      <c r="D546" s="290" cm="1">
        <f t="array" ref="D546">IF(Parameters!$C$55="No",IF($A546&lt;=Parameters!$D$28,Parameters!$C$28*$A546,IF($A546&lt;=Parameters!$D$29,Parameters!$C$28*Parameters!$D$28+Parameters!$C$29*($A546-Parameters!$D$28),IF($A546&lt;=Parameters!$D$30,Parameters!$C$28*Parameters!$D$28+Parameters!$C$29*(Parameters!$D$29-Parameters!$D$28)+Parameters!$C$30*($A546-Parameters!$D$29),Parameters!$C$28*Parameters!$D$28+Parameters!$C$29*(Parameters!$D$29-Parameters!$D$28)+Parameters!$C$30*(Parameters!$D$30-Parameters!$D$29)+Parameters!$C$31*($A546-Parameters!$D$30)))),_xlfn.IFS($A546&lt;=Parameters!$D$28,Parameters!$C$28*$A546,$A546&lt;=Parameters!$D$29,Parameters!$C$29*$A546,$A546&lt;=Parameters!$D$30,Parameters!$C$30*$A546,$A546&gt;Parameters!$D$30,Parameters!$C$31*$A546))</f>
        <v>73698.260000000009</v>
      </c>
      <c r="E546" s="290">
        <f t="shared" si="270"/>
        <v>136.225988909427</v>
      </c>
      <c r="F546" s="290" cm="1">
        <f t="array" ref="F546">IF(Parameters!$C$55="No",IF($A546&lt;=Parameters!$D$34,Parameters!$C$34*$A546,IF($A546&lt;=Parameters!$D$35,Parameters!$C$34*Parameters!$D$34+Parameters!$C$35*($A546-Parameters!$D$34),IF($A546&lt;=Parameters!$D$36,Parameters!$C$34*Parameters!$D$34+Parameters!$C$35*(Parameters!$D$35-Parameters!$D$34)+Parameters!$C$36*($A546-Parameters!$D$35),Parameters!$C$34*Parameters!$D$34+Parameters!$C$35*(Parameters!$D$35-Parameters!$D$34)+Parameters!$C$36*(Parameters!$D$36-Parameters!$D$35)+Parameters!$C$37*($A546-Parameters!$D$36)))),_xlfn.IFS($A546&lt;=Parameters!$D$34,Parameters!$C$34*$A546,$A546&lt;=Parameters!$D$35,Parameters!$C$35*$A546,$A546&lt;=Parameters!$D$36,Parameters!$C$36*$A546,$A546&gt;Parameters!$D$36,Parameters!$C$37*$A546))</f>
        <v>74424.14</v>
      </c>
      <c r="G546" s="290">
        <f t="shared" si="271"/>
        <v>137.56772643253234</v>
      </c>
      <c r="H546" s="290" cm="1">
        <f t="array" ref="H546">IF(Parameters!$C$55="No",IF($A546&lt;=Parameters!$D$39,Parameters!$C$39*$A546,IF($A546&lt;=Parameters!$D$40,Parameters!$C$39*Parameters!$D$39+Parameters!$C$40*($A546-Parameters!$D$39),IF($A546&lt;=Parameters!$D$41,Parameters!$C$39*Parameters!$D$39+Parameters!$C$40*(Parameters!$D$40-Parameters!$D$39)+Parameters!$C$41*($A546-Parameters!$D$40),Parameters!$C$39*Parameters!$D$39+Parameters!$C$40*(Parameters!$D$40-Parameters!$D$39)+Parameters!$C$41*(Parameters!$D$41-Parameters!$D$40)+Parameters!$C$42*($A546-Parameters!$D$41)))),_xlfn.IFS($A546&lt;=Parameters!$D$39,Parameters!$C$39*$A546,$A546&lt;=Parameters!$D$40,Parameters!$C$40*$A546,$A546&lt;=Parameters!$D$41,Parameters!$C$41*$A546,$A546&gt;Parameters!$D$41,Parameters!$C$42*$A546))</f>
        <v>79635.360000000001</v>
      </c>
      <c r="I546" s="290">
        <f t="shared" si="272"/>
        <v>147.20029574861368</v>
      </c>
      <c r="J546" s="290" cm="1">
        <f t="array" ref="J546">IF(Parameters!$D$55="No",IF($A546&lt;=Parameters!$F$23,Parameters!$E$23*$A546,IF($A546&lt;=Parameters!$F$24,Parameters!$E$23*Parameters!$F$23+Parameters!$E$24*($A546-Parameters!$F$23),IF($A546&lt;=Parameters!$F$25,Parameters!$E$23*Parameters!$F$23+Parameters!$E$24*(Parameters!$F$24-Parameters!$F$23)+Parameters!$E$25*($A546-Parameters!$F$24),Parameters!$E$23*Parameters!$F$23+Parameters!$E$24*(Parameters!$F$24-Parameters!$F$23)+Parameters!$E$25*(Parameters!$F$25-Parameters!$F$24)+Parameters!$E$26*($A546-Parameters!$F$25)))),_xlfn.IFS($A546&lt;=Parameters!$F$23,Parameters!$E$23*$A546,$A546&lt;=Parameters!$F$24,Parameters!$E$24*$A546,$A546&lt;=Parameters!$F$25,Parameters!$E$25*$A546,$A546&gt;Parameters!$F$25,Parameters!$E$26*$A546))</f>
        <v>60760.46</v>
      </c>
      <c r="K546" s="290">
        <f t="shared" si="248"/>
        <v>112.31138632162661</v>
      </c>
      <c r="L546" s="290" cm="1">
        <f t="array" ref="L546">IF(Parameters!$D$55="No",IF($A546&lt;=Parameters!$F$28,Parameters!$E$28*$A546,IF($A546&lt;=Parameters!$F$29,Parameters!$E$28*Parameters!$F$28+Parameters!$E$29*($A546-Parameters!$F$28),IF($A546&lt;=Parameters!$F$30,Parameters!$E$28*Parameters!$F$28+Parameters!$E$29*(Parameters!$F$29-Parameters!$F$28)+Parameters!$E$30*($A546-Parameters!$F$29),Parameters!$E$28*Parameters!$F$28+Parameters!$E$29*(Parameters!$F$29-Parameters!$F$28)+Parameters!$E$30*(Parameters!$F$30-Parameters!$F$29)+Parameters!$E$31*($A546-Parameters!$F$30)))),_xlfn.IFS($A546&lt;=Parameters!$F$28,Parameters!$E$28*$A546,$A546&lt;=Parameters!$F$29,Parameters!$E$29*$A546,$A546&lt;=Parameters!$F$30,Parameters!$E$30*$A546,$A546&gt;Parameters!$F$30,Parameters!$E$31*$A546))</f>
        <v>73698.260000000009</v>
      </c>
      <c r="M546" s="290">
        <f t="shared" si="249"/>
        <v>136.225988909427</v>
      </c>
      <c r="N546" s="290" cm="1">
        <f t="array" ref="N546">IF(Parameters!$D$55="No",IF($A546&lt;=Parameters!$F$34,Parameters!$E$34*$A546,IF($A546&lt;=Parameters!$F$35,Parameters!$E$34*Parameters!$F$34+Parameters!$E$35*($A546-Parameters!$F$34),IF($A546&lt;=Parameters!$F$36,Parameters!$E$34*Parameters!$F$34+Parameters!$E$35*(Parameters!$F$35-Parameters!$F$34)+Parameters!$E$36*($A546-Parameters!$F$35),Parameters!$E$34*Parameters!$F$34+Parameters!$E$35*(Parameters!$F$35-Parameters!$F$34)+Parameters!$E$36*(Parameters!$F$36-Parameters!$F$35)+Parameters!$E$37*($A546-Parameters!$F$36)))),_xlfn.IFS($A546&lt;=Parameters!$F$34,Parameters!$E$34*$A546,$A546&lt;=Parameters!$F$35,Parameters!$E$35*$A546,$A546&lt;=Parameters!$F$36,Parameters!$E$36*$A546,$A546&gt;Parameters!$F$36,Parameters!$E$37*$A546))</f>
        <v>74424.14</v>
      </c>
      <c r="O546" s="290">
        <f t="shared" si="273"/>
        <v>137.56772643253234</v>
      </c>
      <c r="P546" s="290" cm="1">
        <f t="array" ref="P546">IF(Parameters!$D$55="No",IF($A546&lt;=Parameters!$F$39,Parameters!$E$39*$A546,IF($A546&lt;=Parameters!$F$40,Parameters!$E$39*Parameters!$F$39+Parameters!$E$40*($A546-Parameters!$F$39),IF($A546&lt;=Parameters!$F$41,Parameters!$E$39*Parameters!$F$39+Parameters!$E$40*(Parameters!$F$40-Parameters!$F$39)+Parameters!$E$41*($A546-Parameters!$F$40),Parameters!$E$39*Parameters!$F$39+Parameters!$E$40*(Parameters!$F$40-Parameters!$F$39)+Parameters!$E$41*(Parameters!$F$41-Parameters!$F$40)+Parameters!$E$42*($A546-Parameters!$F$41)))),_xlfn.IFS($A546&lt;=Parameters!$F$39,Parameters!$E$39*$A546,$A546&lt;=Parameters!$F$40,Parameters!$E$40*$A546,$A546&lt;=Parameters!$F$41,Parameters!$E$41*$A546,$A546&gt;Parameters!$F$41,Parameters!$E$42*$A546))</f>
        <v>79635.360000000001</v>
      </c>
      <c r="Q546" s="290">
        <f t="shared" si="274"/>
        <v>147.20029574861368</v>
      </c>
      <c r="R546" s="290" cm="1">
        <f t="array" ref="R546">IF(Parameters!$E$55="No",IF($A546&lt;=Parameters!$H$23,Parameters!$G$23*$A546,IF($A546&lt;=Parameters!$H$24,Parameters!$G$23*Parameters!$H$23+Parameters!$G$24*($A546-Parameters!$H$23),IF($A546&lt;=Parameters!$H$25,Parameters!$G$23*Parameters!$H$23+Parameters!$G$24*(Parameters!$H$24-Parameters!$H$23)+Parameters!$G$25*($A546-Parameters!$H$24),Parameters!$G$23*Parameters!$H$23+Parameters!$G$24*(Parameters!$H$24-Parameters!$H$23)+Parameters!$G$25*(Parameters!$H$25-Parameters!$H$24)+Parameters!$G$26*($A546-Parameters!$H$25)))),_xlfn.IFS($A546&lt;=Parameters!$H$23,Parameters!$G$23*$A546,$A546&lt;=Parameters!$H$24,Parameters!$G$24*$A546,$A546&lt;=Parameters!$H$25,Parameters!$G$25*$A546,$A546&gt;Parameters!$H$25,Parameters!$G$26*$A546))</f>
        <v>60760.46</v>
      </c>
      <c r="S546" s="290">
        <f t="shared" si="250"/>
        <v>112.31138632162661</v>
      </c>
      <c r="T546" s="290" cm="1">
        <f t="array" ref="T546">IF(Parameters!$E$55="No",IF($A546&lt;=Parameters!$H$28,Parameters!$G$28*$A546,IF($A546&lt;=Parameters!$H$29,Parameters!$G$28*Parameters!$H$28+Parameters!$G$29*($A546-Parameters!$H$28),IF($A546&lt;=Parameters!$H$30,Parameters!$G$28*Parameters!$H$28+Parameters!$G$29*(Parameters!$H$29-Parameters!$H$28)+Parameters!$G$30*($A546-Parameters!$H$29),Parameters!$G$28*Parameters!$H$28+Parameters!$G$29*(Parameters!$H$29-Parameters!$H$28)+Parameters!$G$30*(Parameters!$H$30-Parameters!$H$29)+Parameters!$G$31*($A546-Parameters!$H$30)))),_xlfn.IFS($A546&lt;=Parameters!$H$28,Parameters!$G$28*$A546,$A546&lt;=Parameters!$H$29,Parameters!$G$29*$A546,$A546&lt;=Parameters!$H$30,Parameters!$G$30*$A546,$A546&gt;Parameters!$H$30,Parameters!$G$31*$A546))</f>
        <v>73698.260000000009</v>
      </c>
      <c r="U546" s="290">
        <f t="shared" si="251"/>
        <v>136.225988909427</v>
      </c>
      <c r="V546" s="290" cm="1">
        <f t="array" ref="V546">IF(Parameters!$E$55="No",IF($A546&lt;=Parameters!$H$34,Parameters!$G$34*$A546,IF($A546&lt;=Parameters!$H$35,Parameters!$G$34*Parameters!$H$34+Parameters!$G$35*($A546-Parameters!$H$34),IF($A546&lt;=Parameters!$H$36,Parameters!$G$34*Parameters!$H$34+Parameters!$G$35*(Parameters!$H$35-Parameters!$H$34)+Parameters!$G$36*($A546-Parameters!$H$35),Parameters!$G$34*Parameters!$H$34+Parameters!$G$35*(Parameters!$H$35-Parameters!$H$34)+Parameters!$G$36*(Parameters!$H$36-Parameters!$H$35)+Parameters!$G$37*($A546-Parameters!$H$36)))),_xlfn.IFS($A546&lt;=Parameters!$H$34,Parameters!$G$34*$A546,$A546&lt;=Parameters!$H$35,Parameters!$G$35*$A546,$A546&lt;=Parameters!$H$36,Parameters!$G$36*$A546,$A546&gt;Parameters!$H$36,Parameters!$G$37*$A546))</f>
        <v>74424.14</v>
      </c>
      <c r="W546" s="290">
        <f t="shared" si="275"/>
        <v>137.56772643253234</v>
      </c>
      <c r="X546" s="290" cm="1">
        <f t="array" ref="X546">IF(Parameters!$E$55="No",IF($A546&lt;=Parameters!$H$39,Parameters!$G$39*$A546,IF($A546&lt;=Parameters!$H$40,Parameters!$G$39*Parameters!$H$39+Parameters!$G$40*($A546-Parameters!$H$39),IF($A546&lt;=Parameters!$H$41,Parameters!$G$39*Parameters!$H$39+Parameters!$G$40*(Parameters!$H$40-Parameters!$H$39)+Parameters!$G$41*($A546-Parameters!$H$40),Parameters!$G$39*Parameters!$H$39+Parameters!$G$40*(Parameters!$H$40-Parameters!$H$39)+Parameters!$G$41*(Parameters!$H$41-Parameters!$H$40)+Parameters!$G$42*($A546-Parameters!$H$41)))),_xlfn.IFS($A546&lt;=Parameters!$H$39,Parameters!$G$39*$A546,$A546&lt;=Parameters!$H$40,Parameters!$G$40*$A546,$A546&lt;=Parameters!$H$41,Parameters!$G$41*$A546,$A546&gt;Parameters!$H$41,Parameters!$G$42*$A546))</f>
        <v>79635.360000000001</v>
      </c>
      <c r="Y546" s="290">
        <f t="shared" si="276"/>
        <v>147.20029574861368</v>
      </c>
      <c r="Z546" s="290" cm="1">
        <f t="array" ref="Z546">IF(Parameters!$F$55="No",IF($A546&lt;=Parameters!$J$23,Parameters!$I$23*$A546,IF($A546&lt;=Parameters!$J$24,Parameters!$I$23*Parameters!$J$23+Parameters!$I$24*($A546-Parameters!$J$23),IF($A546&lt;=Parameters!$J$25,Parameters!$I$23*Parameters!$J$23+Parameters!$I$24*(Parameters!$J$24-Parameters!$J$23)+Parameters!$I$25*($A546-Parameters!$J$24),Parameters!$I$23*Parameters!$J$23+Parameters!$I$24*(Parameters!$J$24-Parameters!$J$23)+Parameters!$I$25*(Parameters!$J$25-Parameters!$J$24)+Parameters!$I$26*($A546-Parameters!$J$25)))),_xlfn.IFS($A546&lt;=Parameters!$J$23,Parameters!$I$23*$A546,$A546&lt;=Parameters!$J$24,Parameters!$I$24*$A546,$A546&lt;=Parameters!$J$25,Parameters!$I$25*$A546,$A546&gt;Parameters!$J$25,Parameters!$I$26*$A546))</f>
        <v>60760.46</v>
      </c>
      <c r="AA546" s="290">
        <f t="shared" si="252"/>
        <v>112.31138632162661</v>
      </c>
      <c r="AB546" s="290" cm="1">
        <f t="array" ref="AB546">IF(Parameters!$F$55="No",IF($A546&lt;=Parameters!$J$28,Parameters!$I$28*$A546,IF($A546&lt;=Parameters!$J$29,Parameters!$I$28*Parameters!$J$28+Parameters!$I$29*($A546-Parameters!$J$28),IF($A546&lt;=Parameters!$J$30,Parameters!$I$28*Parameters!$J$28+Parameters!$I$29*(Parameters!$J$29-Parameters!$J$28)+Parameters!$I$30*($A546-Parameters!$J$29),Parameters!$I$28*Parameters!$J$28+Parameters!$I$29*(Parameters!$J$29-Parameters!$J$28)+Parameters!$I$30*(Parameters!$J$30-Parameters!$J$29)+Parameters!$I$31*($A546-Parameters!$J$30)))),_xlfn.IFS($A546&lt;=Parameters!$J$28,Parameters!$I$28*$A546,$A546&lt;=Parameters!$J$29,Parameters!$I$29*$A546,$A546&lt;=Parameters!$J$30,Parameters!$I$30*$A546,$A546&gt;Parameters!$J$30,Parameters!$I$31*$A546))</f>
        <v>73698.260000000009</v>
      </c>
      <c r="AC546" s="290">
        <f t="shared" si="253"/>
        <v>136.225988909427</v>
      </c>
      <c r="AD546" s="290" cm="1">
        <f t="array" ref="AD546">IF(Parameters!$F$55="No",IF($A546&lt;=Parameters!$J$34,Parameters!$I$34*$A546,IF($A546&lt;=Parameters!$J$35,Parameters!$I$34*Parameters!$J$34+Parameters!$I$35*($A546-Parameters!$J$34),IF($A546&lt;=Parameters!$J$36,Parameters!$I$34*Parameters!$J$34+Parameters!$I$35*(Parameters!$J$35-Parameters!$J$34)+Parameters!$I$36*($A546-Parameters!$J$35),Parameters!$I$34*Parameters!$J$34+Parameters!$I$35*(Parameters!$J$35-Parameters!$J$34)+Parameters!$I$36*(Parameters!$J$36-Parameters!$J$35)+Parameters!$I$37*($A546-Parameters!$J$36)))),_xlfn.IFS($A546&lt;=Parameters!$J$34,Parameters!$I$34*$A546,$A546&lt;=Parameters!$J$35,Parameters!$I$35*$A546,$A546&lt;=Parameters!$J$36,Parameters!$I$36*$A546,$A546&gt;Parameters!$J$36,Parameters!$I$37*$A546))</f>
        <v>74424.14</v>
      </c>
      <c r="AE546" s="290">
        <f t="shared" si="277"/>
        <v>137.56772643253234</v>
      </c>
      <c r="AF546" s="290" cm="1">
        <f t="array" ref="AF546">IF(Parameters!$F$55="No",IF($A546&lt;=Parameters!$J$39,Parameters!$I$39*$A546,IF($A546&lt;=Parameters!$J$40,Parameters!$I$39*Parameters!$J$39+Parameters!$I$40*($A546-Parameters!$J$39),IF($A546&lt;=Parameters!$J$41,Parameters!$I$39*Parameters!$J$39+Parameters!$I$40*(Parameters!$J$40-Parameters!$J$39)+Parameters!$I$41*($A546-Parameters!$J$40),Parameters!$I$39*Parameters!$J$39+Parameters!$I$40*(Parameters!$J$40-Parameters!$J$39)+Parameters!$I$41*(Parameters!$J$41-Parameters!$J$40)+Parameters!$I$42*($A546-Parameters!$J$41)))),_xlfn.IFS($A546&lt;=Parameters!$J$39,Parameters!$I$39*$A546,$A546&lt;=Parameters!$J$40,Parameters!$I$40*$A546,$A546&lt;=Parameters!$J$41,Parameters!$I$41*$A546,$A546&gt;Parameters!$J$41,Parameters!$I$42*$A546))</f>
        <v>79635.360000000001</v>
      </c>
      <c r="AG546" s="290">
        <f t="shared" si="278"/>
        <v>147.20029574861368</v>
      </c>
      <c r="AI546" s="428">
        <f t="shared" si="254"/>
        <v>149.05999999999767</v>
      </c>
      <c r="AJ546" s="428">
        <f t="shared" si="255"/>
        <v>159.36000000001513</v>
      </c>
      <c r="AK546" s="428">
        <f t="shared" si="256"/>
        <v>143.5399999999936</v>
      </c>
      <c r="AL546" s="428">
        <f t="shared" si="257"/>
        <v>158.4600000000064</v>
      </c>
      <c r="AM546" s="428">
        <f t="shared" si="258"/>
        <v>149.05999999999767</v>
      </c>
      <c r="AN546" s="428">
        <f t="shared" si="259"/>
        <v>159.36000000001513</v>
      </c>
      <c r="AO546" s="428">
        <f t="shared" si="260"/>
        <v>143.5399999999936</v>
      </c>
      <c r="AP546" s="428">
        <f t="shared" si="261"/>
        <v>158.4600000000064</v>
      </c>
      <c r="AQ546" s="428">
        <f t="shared" si="262"/>
        <v>149.05999999999767</v>
      </c>
      <c r="AR546" s="428">
        <f t="shared" si="263"/>
        <v>159.36000000001513</v>
      </c>
      <c r="AS546" s="428">
        <f t="shared" si="264"/>
        <v>143.5399999999936</v>
      </c>
      <c r="AT546" s="428">
        <f t="shared" si="265"/>
        <v>158.4600000000064</v>
      </c>
      <c r="AU546" s="428">
        <f t="shared" si="266"/>
        <v>149.05999999999767</v>
      </c>
      <c r="AV546" s="428">
        <f t="shared" si="267"/>
        <v>159.36000000001513</v>
      </c>
      <c r="AW546" s="428">
        <f t="shared" si="268"/>
        <v>143.5399999999936</v>
      </c>
      <c r="AX546" s="428">
        <f t="shared" si="269"/>
        <v>158.4600000000064</v>
      </c>
    </row>
    <row r="547">
      <c r="A547" s="413">
        <v>542</v>
      </c>
      <c r="B547" s="290" cm="1">
        <f t="array" ref="B547">IF(Parameters!$C$55="No",IF($A547&lt;=Parameters!$D$23,Parameters!$C$23*$A547,IF($A547&lt;=Parameters!$D$24,Parameters!$C$23*Parameters!$D$23+Parameters!$C$24*($A547-Parameters!$D$23),IF($A547&lt;=Parameters!$D$25,Parameters!$C$23*Parameters!$D$23+Parameters!$C$24*(Parameters!$D$24-Parameters!$D$23)+Parameters!$C$25*($A547-Parameters!$D$24),Parameters!$C$23*Parameters!$D$23+Parameters!$C$24*(Parameters!$D$24-Parameters!$D$23)+Parameters!$C$25*(Parameters!$D$25-Parameters!$D$24)+Parameters!$C$26*($A547-Parameters!$D$25)))),_xlfn.IFS($A547&lt;=Parameters!$D$23,Parameters!$C$23*$A547,$A547&lt;=Parameters!$D$24,Parameters!$C$24*$A547,$A547&lt;=Parameters!$D$25,Parameters!$C$25*$A547,$A547&gt;Parameters!$D$25,Parameters!$C$26*$A547))</f>
        <v>60909.520000000004</v>
      </c>
      <c r="C547" s="290">
        <f t="shared" si="270"/>
        <v>112.37918819188192</v>
      </c>
      <c r="D547" s="290" cm="1">
        <f t="array" ref="D547">IF(Parameters!$C$55="No",IF($A547&lt;=Parameters!$D$28,Parameters!$C$28*$A547,IF($A547&lt;=Parameters!$D$29,Parameters!$C$28*Parameters!$D$28+Parameters!$C$29*($A547-Parameters!$D$28),IF($A547&lt;=Parameters!$D$30,Parameters!$C$28*Parameters!$D$28+Parameters!$C$29*(Parameters!$D$29-Parameters!$D$28)+Parameters!$C$30*($A547-Parameters!$D$29),Parameters!$C$28*Parameters!$D$28+Parameters!$C$29*(Parameters!$D$29-Parameters!$D$28)+Parameters!$C$30*(Parameters!$D$30-Parameters!$D$29)+Parameters!$C$31*($A547-Parameters!$D$30)))),_xlfn.IFS($A547&lt;=Parameters!$D$28,Parameters!$C$28*$A547,$A547&lt;=Parameters!$D$29,Parameters!$C$29*$A547,$A547&lt;=Parameters!$D$30,Parameters!$C$30*$A547,$A547&gt;Parameters!$D$30,Parameters!$C$31*$A547))</f>
        <v>73857.62</v>
      </c>
      <c r="E547" s="290">
        <f t="shared" si="270"/>
        <v>136.26867158671587</v>
      </c>
      <c r="F547" s="290" cm="1">
        <f t="array" ref="F547">IF(Parameters!$C$55="No",IF($A547&lt;=Parameters!$D$34,Parameters!$C$34*$A547,IF($A547&lt;=Parameters!$D$35,Parameters!$C$34*Parameters!$D$34+Parameters!$C$35*($A547-Parameters!$D$34),IF($A547&lt;=Parameters!$D$36,Parameters!$C$34*Parameters!$D$34+Parameters!$C$35*(Parameters!$D$35-Parameters!$D$34)+Parameters!$C$36*($A547-Parameters!$D$35),Parameters!$C$34*Parameters!$D$34+Parameters!$C$35*(Parameters!$D$35-Parameters!$D$34)+Parameters!$C$36*(Parameters!$D$36-Parameters!$D$35)+Parameters!$C$37*($A547-Parameters!$D$36)))),_xlfn.IFS($A547&lt;=Parameters!$D$34,Parameters!$C$34*$A547,$A547&lt;=Parameters!$D$35,Parameters!$C$35*$A547,$A547&lt;=Parameters!$D$36,Parameters!$C$36*$A547,$A547&gt;Parameters!$D$36,Parameters!$C$37*$A547))</f>
        <v>74567.679999999993</v>
      </c>
      <c r="G547" s="290">
        <f t="shared" si="271"/>
        <v>137.57874538745386</v>
      </c>
      <c r="H547" s="290" cm="1">
        <f t="array" ref="H547">IF(Parameters!$C$55="No",IF($A547&lt;=Parameters!$D$39,Parameters!$C$39*$A547,IF($A547&lt;=Parameters!$D$40,Parameters!$C$39*Parameters!$D$39+Parameters!$C$40*($A547-Parameters!$D$39),IF($A547&lt;=Parameters!$D$41,Parameters!$C$39*Parameters!$D$39+Parameters!$C$40*(Parameters!$D$40-Parameters!$D$39)+Parameters!$C$41*($A547-Parameters!$D$40),Parameters!$C$39*Parameters!$D$39+Parameters!$C$40*(Parameters!$D$40-Parameters!$D$39)+Parameters!$C$41*(Parameters!$D$41-Parameters!$D$40)+Parameters!$C$42*($A547-Parameters!$D$41)))),_xlfn.IFS($A547&lt;=Parameters!$D$39,Parameters!$C$39*$A547,$A547&lt;=Parameters!$D$40,Parameters!$C$40*$A547,$A547&lt;=Parameters!$D$41,Parameters!$C$41*$A547,$A547&gt;Parameters!$D$41,Parameters!$C$42*$A547))</f>
        <v>79793.820000000007</v>
      </c>
      <c r="I547" s="290">
        <f t="shared" si="272"/>
        <v>147.22107011070111</v>
      </c>
      <c r="J547" s="290" cm="1">
        <f t="array" ref="J547">IF(Parameters!$D$55="No",IF($A547&lt;=Parameters!$F$23,Parameters!$E$23*$A547,IF($A547&lt;=Parameters!$F$24,Parameters!$E$23*Parameters!$F$23+Parameters!$E$24*($A547-Parameters!$F$23),IF($A547&lt;=Parameters!$F$25,Parameters!$E$23*Parameters!$F$23+Parameters!$E$24*(Parameters!$F$24-Parameters!$F$23)+Parameters!$E$25*($A547-Parameters!$F$24),Parameters!$E$23*Parameters!$F$23+Parameters!$E$24*(Parameters!$F$24-Parameters!$F$23)+Parameters!$E$25*(Parameters!$F$25-Parameters!$F$24)+Parameters!$E$26*($A547-Parameters!$F$25)))),_xlfn.IFS($A547&lt;=Parameters!$F$23,Parameters!$E$23*$A547,$A547&lt;=Parameters!$F$24,Parameters!$E$24*$A547,$A547&lt;=Parameters!$F$25,Parameters!$E$25*$A547,$A547&gt;Parameters!$F$25,Parameters!$E$26*$A547))</f>
        <v>60909.520000000004</v>
      </c>
      <c r="K547" s="290">
        <f t="shared" si="248"/>
        <v>112.37918819188192</v>
      </c>
      <c r="L547" s="290" cm="1">
        <f t="array" ref="L547">IF(Parameters!$D$55="No",IF($A547&lt;=Parameters!$F$28,Parameters!$E$28*$A547,IF($A547&lt;=Parameters!$F$29,Parameters!$E$28*Parameters!$F$28+Parameters!$E$29*($A547-Parameters!$F$28),IF($A547&lt;=Parameters!$F$30,Parameters!$E$28*Parameters!$F$28+Parameters!$E$29*(Parameters!$F$29-Parameters!$F$28)+Parameters!$E$30*($A547-Parameters!$F$29),Parameters!$E$28*Parameters!$F$28+Parameters!$E$29*(Parameters!$F$29-Parameters!$F$28)+Parameters!$E$30*(Parameters!$F$30-Parameters!$F$29)+Parameters!$E$31*($A547-Parameters!$F$30)))),_xlfn.IFS($A547&lt;=Parameters!$F$28,Parameters!$E$28*$A547,$A547&lt;=Parameters!$F$29,Parameters!$E$29*$A547,$A547&lt;=Parameters!$F$30,Parameters!$E$30*$A547,$A547&gt;Parameters!$F$30,Parameters!$E$31*$A547))</f>
        <v>73857.62</v>
      </c>
      <c r="M547" s="290">
        <f t="shared" si="249"/>
        <v>136.26867158671587</v>
      </c>
      <c r="N547" s="290" cm="1">
        <f t="array" ref="N547">IF(Parameters!$D$55="No",IF($A547&lt;=Parameters!$F$34,Parameters!$E$34*$A547,IF($A547&lt;=Parameters!$F$35,Parameters!$E$34*Parameters!$F$34+Parameters!$E$35*($A547-Parameters!$F$34),IF($A547&lt;=Parameters!$F$36,Parameters!$E$34*Parameters!$F$34+Parameters!$E$35*(Parameters!$F$35-Parameters!$F$34)+Parameters!$E$36*($A547-Parameters!$F$35),Parameters!$E$34*Parameters!$F$34+Parameters!$E$35*(Parameters!$F$35-Parameters!$F$34)+Parameters!$E$36*(Parameters!$F$36-Parameters!$F$35)+Parameters!$E$37*($A547-Parameters!$F$36)))),_xlfn.IFS($A547&lt;=Parameters!$F$34,Parameters!$E$34*$A547,$A547&lt;=Parameters!$F$35,Parameters!$E$35*$A547,$A547&lt;=Parameters!$F$36,Parameters!$E$36*$A547,$A547&gt;Parameters!$F$36,Parameters!$E$37*$A547))</f>
        <v>74567.679999999993</v>
      </c>
      <c r="O547" s="290">
        <f t="shared" si="273"/>
        <v>137.57874538745386</v>
      </c>
      <c r="P547" s="290" cm="1">
        <f t="array" ref="P547">IF(Parameters!$D$55="No",IF($A547&lt;=Parameters!$F$39,Parameters!$E$39*$A547,IF($A547&lt;=Parameters!$F$40,Parameters!$E$39*Parameters!$F$39+Parameters!$E$40*($A547-Parameters!$F$39),IF($A547&lt;=Parameters!$F$41,Parameters!$E$39*Parameters!$F$39+Parameters!$E$40*(Parameters!$F$40-Parameters!$F$39)+Parameters!$E$41*($A547-Parameters!$F$40),Parameters!$E$39*Parameters!$F$39+Parameters!$E$40*(Parameters!$F$40-Parameters!$F$39)+Parameters!$E$41*(Parameters!$F$41-Parameters!$F$40)+Parameters!$E$42*($A547-Parameters!$F$41)))),_xlfn.IFS($A547&lt;=Parameters!$F$39,Parameters!$E$39*$A547,$A547&lt;=Parameters!$F$40,Parameters!$E$40*$A547,$A547&lt;=Parameters!$F$41,Parameters!$E$41*$A547,$A547&gt;Parameters!$F$41,Parameters!$E$42*$A547))</f>
        <v>79793.820000000007</v>
      </c>
      <c r="Q547" s="290">
        <f t="shared" si="274"/>
        <v>147.22107011070111</v>
      </c>
      <c r="R547" s="290" cm="1">
        <f t="array" ref="R547">IF(Parameters!$E$55="No",IF($A547&lt;=Parameters!$H$23,Parameters!$G$23*$A547,IF($A547&lt;=Parameters!$H$24,Parameters!$G$23*Parameters!$H$23+Parameters!$G$24*($A547-Parameters!$H$23),IF($A547&lt;=Parameters!$H$25,Parameters!$G$23*Parameters!$H$23+Parameters!$G$24*(Parameters!$H$24-Parameters!$H$23)+Parameters!$G$25*($A547-Parameters!$H$24),Parameters!$G$23*Parameters!$H$23+Parameters!$G$24*(Parameters!$H$24-Parameters!$H$23)+Parameters!$G$25*(Parameters!$H$25-Parameters!$H$24)+Parameters!$G$26*($A547-Parameters!$H$25)))),_xlfn.IFS($A547&lt;=Parameters!$H$23,Parameters!$G$23*$A547,$A547&lt;=Parameters!$H$24,Parameters!$G$24*$A547,$A547&lt;=Parameters!$H$25,Parameters!$G$25*$A547,$A547&gt;Parameters!$H$25,Parameters!$G$26*$A547))</f>
        <v>60909.520000000004</v>
      </c>
      <c r="S547" s="290">
        <f t="shared" si="250"/>
        <v>112.37918819188192</v>
      </c>
      <c r="T547" s="290" cm="1">
        <f t="array" ref="T547">IF(Parameters!$E$55="No",IF($A547&lt;=Parameters!$H$28,Parameters!$G$28*$A547,IF($A547&lt;=Parameters!$H$29,Parameters!$G$28*Parameters!$H$28+Parameters!$G$29*($A547-Parameters!$H$28),IF($A547&lt;=Parameters!$H$30,Parameters!$G$28*Parameters!$H$28+Parameters!$G$29*(Parameters!$H$29-Parameters!$H$28)+Parameters!$G$30*($A547-Parameters!$H$29),Parameters!$G$28*Parameters!$H$28+Parameters!$G$29*(Parameters!$H$29-Parameters!$H$28)+Parameters!$G$30*(Parameters!$H$30-Parameters!$H$29)+Parameters!$G$31*($A547-Parameters!$H$30)))),_xlfn.IFS($A547&lt;=Parameters!$H$28,Parameters!$G$28*$A547,$A547&lt;=Parameters!$H$29,Parameters!$G$29*$A547,$A547&lt;=Parameters!$H$30,Parameters!$G$30*$A547,$A547&gt;Parameters!$H$30,Parameters!$G$31*$A547))</f>
        <v>73857.62</v>
      </c>
      <c r="U547" s="290">
        <f t="shared" si="251"/>
        <v>136.26867158671587</v>
      </c>
      <c r="V547" s="290" cm="1">
        <f t="array" ref="V547">IF(Parameters!$E$55="No",IF($A547&lt;=Parameters!$H$34,Parameters!$G$34*$A547,IF($A547&lt;=Parameters!$H$35,Parameters!$G$34*Parameters!$H$34+Parameters!$G$35*($A547-Parameters!$H$34),IF($A547&lt;=Parameters!$H$36,Parameters!$G$34*Parameters!$H$34+Parameters!$G$35*(Parameters!$H$35-Parameters!$H$34)+Parameters!$G$36*($A547-Parameters!$H$35),Parameters!$G$34*Parameters!$H$34+Parameters!$G$35*(Parameters!$H$35-Parameters!$H$34)+Parameters!$G$36*(Parameters!$H$36-Parameters!$H$35)+Parameters!$G$37*($A547-Parameters!$H$36)))),_xlfn.IFS($A547&lt;=Parameters!$H$34,Parameters!$G$34*$A547,$A547&lt;=Parameters!$H$35,Parameters!$G$35*$A547,$A547&lt;=Parameters!$H$36,Parameters!$G$36*$A547,$A547&gt;Parameters!$H$36,Parameters!$G$37*$A547))</f>
        <v>74567.679999999993</v>
      </c>
      <c r="W547" s="290">
        <f t="shared" si="275"/>
        <v>137.57874538745386</v>
      </c>
      <c r="X547" s="290" cm="1">
        <f t="array" ref="X547">IF(Parameters!$E$55="No",IF($A547&lt;=Parameters!$H$39,Parameters!$G$39*$A547,IF($A547&lt;=Parameters!$H$40,Parameters!$G$39*Parameters!$H$39+Parameters!$G$40*($A547-Parameters!$H$39),IF($A547&lt;=Parameters!$H$41,Parameters!$G$39*Parameters!$H$39+Parameters!$G$40*(Parameters!$H$40-Parameters!$H$39)+Parameters!$G$41*($A547-Parameters!$H$40),Parameters!$G$39*Parameters!$H$39+Parameters!$G$40*(Parameters!$H$40-Parameters!$H$39)+Parameters!$G$41*(Parameters!$H$41-Parameters!$H$40)+Parameters!$G$42*($A547-Parameters!$H$41)))),_xlfn.IFS($A547&lt;=Parameters!$H$39,Parameters!$G$39*$A547,$A547&lt;=Parameters!$H$40,Parameters!$G$40*$A547,$A547&lt;=Parameters!$H$41,Parameters!$G$41*$A547,$A547&gt;Parameters!$H$41,Parameters!$G$42*$A547))</f>
        <v>79793.820000000007</v>
      </c>
      <c r="Y547" s="290">
        <f t="shared" si="276"/>
        <v>147.22107011070111</v>
      </c>
      <c r="Z547" s="290" cm="1">
        <f t="array" ref="Z547">IF(Parameters!$F$55="No",IF($A547&lt;=Parameters!$J$23,Parameters!$I$23*$A547,IF($A547&lt;=Parameters!$J$24,Parameters!$I$23*Parameters!$J$23+Parameters!$I$24*($A547-Parameters!$J$23),IF($A547&lt;=Parameters!$J$25,Parameters!$I$23*Parameters!$J$23+Parameters!$I$24*(Parameters!$J$24-Parameters!$J$23)+Parameters!$I$25*($A547-Parameters!$J$24),Parameters!$I$23*Parameters!$J$23+Parameters!$I$24*(Parameters!$J$24-Parameters!$J$23)+Parameters!$I$25*(Parameters!$J$25-Parameters!$J$24)+Parameters!$I$26*($A547-Parameters!$J$25)))),_xlfn.IFS($A547&lt;=Parameters!$J$23,Parameters!$I$23*$A547,$A547&lt;=Parameters!$J$24,Parameters!$I$24*$A547,$A547&lt;=Parameters!$J$25,Parameters!$I$25*$A547,$A547&gt;Parameters!$J$25,Parameters!$I$26*$A547))</f>
        <v>60909.520000000004</v>
      </c>
      <c r="AA547" s="290">
        <f t="shared" si="252"/>
        <v>112.37918819188192</v>
      </c>
      <c r="AB547" s="290" cm="1">
        <f t="array" ref="AB547">IF(Parameters!$F$55="No",IF($A547&lt;=Parameters!$J$28,Parameters!$I$28*$A547,IF($A547&lt;=Parameters!$J$29,Parameters!$I$28*Parameters!$J$28+Parameters!$I$29*($A547-Parameters!$J$28),IF($A547&lt;=Parameters!$J$30,Parameters!$I$28*Parameters!$J$28+Parameters!$I$29*(Parameters!$J$29-Parameters!$J$28)+Parameters!$I$30*($A547-Parameters!$J$29),Parameters!$I$28*Parameters!$J$28+Parameters!$I$29*(Parameters!$J$29-Parameters!$J$28)+Parameters!$I$30*(Parameters!$J$30-Parameters!$J$29)+Parameters!$I$31*($A547-Parameters!$J$30)))),_xlfn.IFS($A547&lt;=Parameters!$J$28,Parameters!$I$28*$A547,$A547&lt;=Parameters!$J$29,Parameters!$I$29*$A547,$A547&lt;=Parameters!$J$30,Parameters!$I$30*$A547,$A547&gt;Parameters!$J$30,Parameters!$I$31*$A547))</f>
        <v>73857.62</v>
      </c>
      <c r="AC547" s="290">
        <f t="shared" si="253"/>
        <v>136.26867158671587</v>
      </c>
      <c r="AD547" s="290" cm="1">
        <f t="array" ref="AD547">IF(Parameters!$F$55="No",IF($A547&lt;=Parameters!$J$34,Parameters!$I$34*$A547,IF($A547&lt;=Parameters!$J$35,Parameters!$I$34*Parameters!$J$34+Parameters!$I$35*($A547-Parameters!$J$34),IF($A547&lt;=Parameters!$J$36,Parameters!$I$34*Parameters!$J$34+Parameters!$I$35*(Parameters!$J$35-Parameters!$J$34)+Parameters!$I$36*($A547-Parameters!$J$35),Parameters!$I$34*Parameters!$J$34+Parameters!$I$35*(Parameters!$J$35-Parameters!$J$34)+Parameters!$I$36*(Parameters!$J$36-Parameters!$J$35)+Parameters!$I$37*($A547-Parameters!$J$36)))),_xlfn.IFS($A547&lt;=Parameters!$J$34,Parameters!$I$34*$A547,$A547&lt;=Parameters!$J$35,Parameters!$I$35*$A547,$A547&lt;=Parameters!$J$36,Parameters!$I$36*$A547,$A547&gt;Parameters!$J$36,Parameters!$I$37*$A547))</f>
        <v>74567.679999999993</v>
      </c>
      <c r="AE547" s="290">
        <f t="shared" si="277"/>
        <v>137.57874538745386</v>
      </c>
      <c r="AF547" s="290" cm="1">
        <f t="array" ref="AF547">IF(Parameters!$F$55="No",IF($A547&lt;=Parameters!$J$39,Parameters!$I$39*$A547,IF($A547&lt;=Parameters!$J$40,Parameters!$I$39*Parameters!$J$39+Parameters!$I$40*($A547-Parameters!$J$39),IF($A547&lt;=Parameters!$J$41,Parameters!$I$39*Parameters!$J$39+Parameters!$I$40*(Parameters!$J$40-Parameters!$J$39)+Parameters!$I$41*($A547-Parameters!$J$40),Parameters!$I$39*Parameters!$J$39+Parameters!$I$40*(Parameters!$J$40-Parameters!$J$39)+Parameters!$I$41*(Parameters!$J$41-Parameters!$J$40)+Parameters!$I$42*($A547-Parameters!$J$41)))),_xlfn.IFS($A547&lt;=Parameters!$J$39,Parameters!$I$39*$A547,$A547&lt;=Parameters!$J$40,Parameters!$I$40*$A547,$A547&lt;=Parameters!$J$41,Parameters!$I$41*$A547,$A547&gt;Parameters!$J$41,Parameters!$I$42*$A547))</f>
        <v>79793.820000000007</v>
      </c>
      <c r="AG547" s="290">
        <f t="shared" si="278"/>
        <v>147.22107011070111</v>
      </c>
      <c r="AI547" s="428">
        <f t="shared" si="254"/>
        <v>149.06000000000495</v>
      </c>
      <c r="AJ547" s="428">
        <f t="shared" si="255"/>
        <v>159.35999999998603</v>
      </c>
      <c r="AK547" s="428">
        <f t="shared" si="256"/>
        <v>143.5399999999936</v>
      </c>
      <c r="AL547" s="428">
        <f t="shared" si="257"/>
        <v>158.4600000000064</v>
      </c>
      <c r="AM547" s="428">
        <f t="shared" si="258"/>
        <v>149.06000000000495</v>
      </c>
      <c r="AN547" s="428">
        <f t="shared" si="259"/>
        <v>159.35999999998603</v>
      </c>
      <c r="AO547" s="428">
        <f t="shared" si="260"/>
        <v>143.5399999999936</v>
      </c>
      <c r="AP547" s="428">
        <f t="shared" si="261"/>
        <v>158.4600000000064</v>
      </c>
      <c r="AQ547" s="428">
        <f t="shared" si="262"/>
        <v>149.06000000000495</v>
      </c>
      <c r="AR547" s="428">
        <f t="shared" si="263"/>
        <v>159.35999999998603</v>
      </c>
      <c r="AS547" s="428">
        <f t="shared" si="264"/>
        <v>143.5399999999936</v>
      </c>
      <c r="AT547" s="428">
        <f t="shared" si="265"/>
        <v>158.4600000000064</v>
      </c>
      <c r="AU547" s="428">
        <f t="shared" si="266"/>
        <v>149.06000000000495</v>
      </c>
      <c r="AV547" s="428">
        <f t="shared" si="267"/>
        <v>159.35999999998603</v>
      </c>
      <c r="AW547" s="428">
        <f t="shared" si="268"/>
        <v>143.5399999999936</v>
      </c>
      <c r="AX547" s="428">
        <f t="shared" si="269"/>
        <v>158.4600000000064</v>
      </c>
    </row>
    <row r="548">
      <c r="A548" s="413">
        <v>543</v>
      </c>
      <c r="B548" s="290" cm="1">
        <f t="array" ref="B548">IF(Parameters!$C$55="No",IF($A548&lt;=Parameters!$D$23,Parameters!$C$23*$A548,IF($A548&lt;=Parameters!$D$24,Parameters!$C$23*Parameters!$D$23+Parameters!$C$24*($A548-Parameters!$D$23),IF($A548&lt;=Parameters!$D$25,Parameters!$C$23*Parameters!$D$23+Parameters!$C$24*(Parameters!$D$24-Parameters!$D$23)+Parameters!$C$25*($A548-Parameters!$D$24),Parameters!$C$23*Parameters!$D$23+Parameters!$C$24*(Parameters!$D$24-Parameters!$D$23)+Parameters!$C$25*(Parameters!$D$25-Parameters!$D$24)+Parameters!$C$26*($A548-Parameters!$D$25)))),_xlfn.IFS($A548&lt;=Parameters!$D$23,Parameters!$C$23*$A548,$A548&lt;=Parameters!$D$24,Parameters!$C$24*$A548,$A548&lt;=Parameters!$D$25,Parameters!$C$25*$A548,$A548&gt;Parameters!$D$25,Parameters!$C$26*$A548))</f>
        <v>61058.58</v>
      </c>
      <c r="C548" s="290">
        <f t="shared" si="270"/>
        <v>112.44674033149171</v>
      </c>
      <c r="D548" s="290" cm="1">
        <f t="array" ref="D548">IF(Parameters!$C$55="No",IF($A548&lt;=Parameters!$D$28,Parameters!$C$28*$A548,IF($A548&lt;=Parameters!$D$29,Parameters!$C$28*Parameters!$D$28+Parameters!$C$29*($A548-Parameters!$D$28),IF($A548&lt;=Parameters!$D$30,Parameters!$C$28*Parameters!$D$28+Parameters!$C$29*(Parameters!$D$29-Parameters!$D$28)+Parameters!$C$30*($A548-Parameters!$D$29),Parameters!$C$28*Parameters!$D$28+Parameters!$C$29*(Parameters!$D$29-Parameters!$D$28)+Parameters!$C$30*(Parameters!$D$30-Parameters!$D$29)+Parameters!$C$31*($A548-Parameters!$D$30)))),_xlfn.IFS($A548&lt;=Parameters!$D$28,Parameters!$C$28*$A548,$A548&lt;=Parameters!$D$29,Parameters!$C$29*$A548,$A548&lt;=Parameters!$D$30,Parameters!$C$30*$A548,$A548&gt;Parameters!$D$30,Parameters!$C$31*$A548))</f>
        <v>74016.98000000001</v>
      </c>
      <c r="E548" s="290">
        <f t="shared" si="270"/>
        <v>136.31119705340703</v>
      </c>
      <c r="F548" s="290" cm="1">
        <f t="array" ref="F548">IF(Parameters!$C$55="No",IF($A548&lt;=Parameters!$D$34,Parameters!$C$34*$A548,IF($A548&lt;=Parameters!$D$35,Parameters!$C$34*Parameters!$D$34+Parameters!$C$35*($A548-Parameters!$D$34),IF($A548&lt;=Parameters!$D$36,Parameters!$C$34*Parameters!$D$34+Parameters!$C$35*(Parameters!$D$35-Parameters!$D$34)+Parameters!$C$36*($A548-Parameters!$D$35),Parameters!$C$34*Parameters!$D$34+Parameters!$C$35*(Parameters!$D$35-Parameters!$D$34)+Parameters!$C$36*(Parameters!$D$36-Parameters!$D$35)+Parameters!$C$37*($A548-Parameters!$D$36)))),_xlfn.IFS($A548&lt;=Parameters!$D$34,Parameters!$C$34*$A548,$A548&lt;=Parameters!$D$35,Parameters!$C$35*$A548,$A548&lt;=Parameters!$D$36,Parameters!$C$36*$A548,$A548&gt;Parameters!$D$36,Parameters!$C$37*$A548))</f>
        <v>74711.22</v>
      </c>
      <c r="G548" s="290">
        <f t="shared" si="271"/>
        <v>137.58972375690607</v>
      </c>
      <c r="H548" s="290" cm="1">
        <f t="array" ref="H548">IF(Parameters!$C$55="No",IF($A548&lt;=Parameters!$D$39,Parameters!$C$39*$A548,IF($A548&lt;=Parameters!$D$40,Parameters!$C$39*Parameters!$D$39+Parameters!$C$40*($A548-Parameters!$D$39),IF($A548&lt;=Parameters!$D$41,Parameters!$C$39*Parameters!$D$39+Parameters!$C$40*(Parameters!$D$40-Parameters!$D$39)+Parameters!$C$41*($A548-Parameters!$D$40),Parameters!$C$39*Parameters!$D$39+Parameters!$C$40*(Parameters!$D$40-Parameters!$D$39)+Parameters!$C$41*(Parameters!$D$41-Parameters!$D$40)+Parameters!$C$42*($A548-Parameters!$D$41)))),_xlfn.IFS($A548&lt;=Parameters!$D$39,Parameters!$C$39*$A548,$A548&lt;=Parameters!$D$40,Parameters!$C$40*$A548,$A548&lt;=Parameters!$D$41,Parameters!$C$41*$A548,$A548&gt;Parameters!$D$41,Parameters!$C$42*$A548))</f>
        <v>79952.28</v>
      </c>
      <c r="I548" s="290">
        <f t="shared" si="272"/>
        <v>147.24176795580109</v>
      </c>
      <c r="J548" s="290" cm="1">
        <f t="array" ref="J548">IF(Parameters!$D$55="No",IF($A548&lt;=Parameters!$F$23,Parameters!$E$23*$A548,IF($A548&lt;=Parameters!$F$24,Parameters!$E$23*Parameters!$F$23+Parameters!$E$24*($A548-Parameters!$F$23),IF($A548&lt;=Parameters!$F$25,Parameters!$E$23*Parameters!$F$23+Parameters!$E$24*(Parameters!$F$24-Parameters!$F$23)+Parameters!$E$25*($A548-Parameters!$F$24),Parameters!$E$23*Parameters!$F$23+Parameters!$E$24*(Parameters!$F$24-Parameters!$F$23)+Parameters!$E$25*(Parameters!$F$25-Parameters!$F$24)+Parameters!$E$26*($A548-Parameters!$F$25)))),_xlfn.IFS($A548&lt;=Parameters!$F$23,Parameters!$E$23*$A548,$A548&lt;=Parameters!$F$24,Parameters!$E$24*$A548,$A548&lt;=Parameters!$F$25,Parameters!$E$25*$A548,$A548&gt;Parameters!$F$25,Parameters!$E$26*$A548))</f>
        <v>61058.58</v>
      </c>
      <c r="K548" s="290">
        <f t="shared" si="248"/>
        <v>112.44674033149171</v>
      </c>
      <c r="L548" s="290" cm="1">
        <f t="array" ref="L548">IF(Parameters!$D$55="No",IF($A548&lt;=Parameters!$F$28,Parameters!$E$28*$A548,IF($A548&lt;=Parameters!$F$29,Parameters!$E$28*Parameters!$F$28+Parameters!$E$29*($A548-Parameters!$F$28),IF($A548&lt;=Parameters!$F$30,Parameters!$E$28*Parameters!$F$28+Parameters!$E$29*(Parameters!$F$29-Parameters!$F$28)+Parameters!$E$30*($A548-Parameters!$F$29),Parameters!$E$28*Parameters!$F$28+Parameters!$E$29*(Parameters!$F$29-Parameters!$F$28)+Parameters!$E$30*(Parameters!$F$30-Parameters!$F$29)+Parameters!$E$31*($A548-Parameters!$F$30)))),_xlfn.IFS($A548&lt;=Parameters!$F$28,Parameters!$E$28*$A548,$A548&lt;=Parameters!$F$29,Parameters!$E$29*$A548,$A548&lt;=Parameters!$F$30,Parameters!$E$30*$A548,$A548&gt;Parameters!$F$30,Parameters!$E$31*$A548))</f>
        <v>74016.98000000001</v>
      </c>
      <c r="M548" s="290">
        <f t="shared" si="249"/>
        <v>136.31119705340703</v>
      </c>
      <c r="N548" s="290" cm="1">
        <f t="array" ref="N548">IF(Parameters!$D$55="No",IF($A548&lt;=Parameters!$F$34,Parameters!$E$34*$A548,IF($A548&lt;=Parameters!$F$35,Parameters!$E$34*Parameters!$F$34+Parameters!$E$35*($A548-Parameters!$F$34),IF($A548&lt;=Parameters!$F$36,Parameters!$E$34*Parameters!$F$34+Parameters!$E$35*(Parameters!$F$35-Parameters!$F$34)+Parameters!$E$36*($A548-Parameters!$F$35),Parameters!$E$34*Parameters!$F$34+Parameters!$E$35*(Parameters!$F$35-Parameters!$F$34)+Parameters!$E$36*(Parameters!$F$36-Parameters!$F$35)+Parameters!$E$37*($A548-Parameters!$F$36)))),_xlfn.IFS($A548&lt;=Parameters!$F$34,Parameters!$E$34*$A548,$A548&lt;=Parameters!$F$35,Parameters!$E$35*$A548,$A548&lt;=Parameters!$F$36,Parameters!$E$36*$A548,$A548&gt;Parameters!$F$36,Parameters!$E$37*$A548))</f>
        <v>74711.22</v>
      </c>
      <c r="O548" s="290">
        <f t="shared" si="273"/>
        <v>137.58972375690607</v>
      </c>
      <c r="P548" s="290" cm="1">
        <f t="array" ref="P548">IF(Parameters!$D$55="No",IF($A548&lt;=Parameters!$F$39,Parameters!$E$39*$A548,IF($A548&lt;=Parameters!$F$40,Parameters!$E$39*Parameters!$F$39+Parameters!$E$40*($A548-Parameters!$F$39),IF($A548&lt;=Parameters!$F$41,Parameters!$E$39*Parameters!$F$39+Parameters!$E$40*(Parameters!$F$40-Parameters!$F$39)+Parameters!$E$41*($A548-Parameters!$F$40),Parameters!$E$39*Parameters!$F$39+Parameters!$E$40*(Parameters!$F$40-Parameters!$F$39)+Parameters!$E$41*(Parameters!$F$41-Parameters!$F$40)+Parameters!$E$42*($A548-Parameters!$F$41)))),_xlfn.IFS($A548&lt;=Parameters!$F$39,Parameters!$E$39*$A548,$A548&lt;=Parameters!$F$40,Parameters!$E$40*$A548,$A548&lt;=Parameters!$F$41,Parameters!$E$41*$A548,$A548&gt;Parameters!$F$41,Parameters!$E$42*$A548))</f>
        <v>79952.28</v>
      </c>
      <c r="Q548" s="290">
        <f t="shared" si="274"/>
        <v>147.24176795580109</v>
      </c>
      <c r="R548" s="290" cm="1">
        <f t="array" ref="R548">IF(Parameters!$E$55="No",IF($A548&lt;=Parameters!$H$23,Parameters!$G$23*$A548,IF($A548&lt;=Parameters!$H$24,Parameters!$G$23*Parameters!$H$23+Parameters!$G$24*($A548-Parameters!$H$23),IF($A548&lt;=Parameters!$H$25,Parameters!$G$23*Parameters!$H$23+Parameters!$G$24*(Parameters!$H$24-Parameters!$H$23)+Parameters!$G$25*($A548-Parameters!$H$24),Parameters!$G$23*Parameters!$H$23+Parameters!$G$24*(Parameters!$H$24-Parameters!$H$23)+Parameters!$G$25*(Parameters!$H$25-Parameters!$H$24)+Parameters!$G$26*($A548-Parameters!$H$25)))),_xlfn.IFS($A548&lt;=Parameters!$H$23,Parameters!$G$23*$A548,$A548&lt;=Parameters!$H$24,Parameters!$G$24*$A548,$A548&lt;=Parameters!$H$25,Parameters!$G$25*$A548,$A548&gt;Parameters!$H$25,Parameters!$G$26*$A548))</f>
        <v>61058.58</v>
      </c>
      <c r="S548" s="290">
        <f t="shared" si="250"/>
        <v>112.44674033149171</v>
      </c>
      <c r="T548" s="290" cm="1">
        <f t="array" ref="T548">IF(Parameters!$E$55="No",IF($A548&lt;=Parameters!$H$28,Parameters!$G$28*$A548,IF($A548&lt;=Parameters!$H$29,Parameters!$G$28*Parameters!$H$28+Parameters!$G$29*($A548-Parameters!$H$28),IF($A548&lt;=Parameters!$H$30,Parameters!$G$28*Parameters!$H$28+Parameters!$G$29*(Parameters!$H$29-Parameters!$H$28)+Parameters!$G$30*($A548-Parameters!$H$29),Parameters!$G$28*Parameters!$H$28+Parameters!$G$29*(Parameters!$H$29-Parameters!$H$28)+Parameters!$G$30*(Parameters!$H$30-Parameters!$H$29)+Parameters!$G$31*($A548-Parameters!$H$30)))),_xlfn.IFS($A548&lt;=Parameters!$H$28,Parameters!$G$28*$A548,$A548&lt;=Parameters!$H$29,Parameters!$G$29*$A548,$A548&lt;=Parameters!$H$30,Parameters!$G$30*$A548,$A548&gt;Parameters!$H$30,Parameters!$G$31*$A548))</f>
        <v>74016.98000000001</v>
      </c>
      <c r="U548" s="290">
        <f t="shared" si="251"/>
        <v>136.31119705340703</v>
      </c>
      <c r="V548" s="290" cm="1">
        <f t="array" ref="V548">IF(Parameters!$E$55="No",IF($A548&lt;=Parameters!$H$34,Parameters!$G$34*$A548,IF($A548&lt;=Parameters!$H$35,Parameters!$G$34*Parameters!$H$34+Parameters!$G$35*($A548-Parameters!$H$34),IF($A548&lt;=Parameters!$H$36,Parameters!$G$34*Parameters!$H$34+Parameters!$G$35*(Parameters!$H$35-Parameters!$H$34)+Parameters!$G$36*($A548-Parameters!$H$35),Parameters!$G$34*Parameters!$H$34+Parameters!$G$35*(Parameters!$H$35-Parameters!$H$34)+Parameters!$G$36*(Parameters!$H$36-Parameters!$H$35)+Parameters!$G$37*($A548-Parameters!$H$36)))),_xlfn.IFS($A548&lt;=Parameters!$H$34,Parameters!$G$34*$A548,$A548&lt;=Parameters!$H$35,Parameters!$G$35*$A548,$A548&lt;=Parameters!$H$36,Parameters!$G$36*$A548,$A548&gt;Parameters!$H$36,Parameters!$G$37*$A548))</f>
        <v>74711.22</v>
      </c>
      <c r="W548" s="290">
        <f t="shared" si="275"/>
        <v>137.58972375690607</v>
      </c>
      <c r="X548" s="290" cm="1">
        <f t="array" ref="X548">IF(Parameters!$E$55="No",IF($A548&lt;=Parameters!$H$39,Parameters!$G$39*$A548,IF($A548&lt;=Parameters!$H$40,Parameters!$G$39*Parameters!$H$39+Parameters!$G$40*($A548-Parameters!$H$39),IF($A548&lt;=Parameters!$H$41,Parameters!$G$39*Parameters!$H$39+Parameters!$G$40*(Parameters!$H$40-Parameters!$H$39)+Parameters!$G$41*($A548-Parameters!$H$40),Parameters!$G$39*Parameters!$H$39+Parameters!$G$40*(Parameters!$H$40-Parameters!$H$39)+Parameters!$G$41*(Parameters!$H$41-Parameters!$H$40)+Parameters!$G$42*($A548-Parameters!$H$41)))),_xlfn.IFS($A548&lt;=Parameters!$H$39,Parameters!$G$39*$A548,$A548&lt;=Parameters!$H$40,Parameters!$G$40*$A548,$A548&lt;=Parameters!$H$41,Parameters!$G$41*$A548,$A548&gt;Parameters!$H$41,Parameters!$G$42*$A548))</f>
        <v>79952.28</v>
      </c>
      <c r="Y548" s="290">
        <f t="shared" si="276"/>
        <v>147.24176795580109</v>
      </c>
      <c r="Z548" s="290" cm="1">
        <f t="array" ref="Z548">IF(Parameters!$F$55="No",IF($A548&lt;=Parameters!$J$23,Parameters!$I$23*$A548,IF($A548&lt;=Parameters!$J$24,Parameters!$I$23*Parameters!$J$23+Parameters!$I$24*($A548-Parameters!$J$23),IF($A548&lt;=Parameters!$J$25,Parameters!$I$23*Parameters!$J$23+Parameters!$I$24*(Parameters!$J$24-Parameters!$J$23)+Parameters!$I$25*($A548-Parameters!$J$24),Parameters!$I$23*Parameters!$J$23+Parameters!$I$24*(Parameters!$J$24-Parameters!$J$23)+Parameters!$I$25*(Parameters!$J$25-Parameters!$J$24)+Parameters!$I$26*($A548-Parameters!$J$25)))),_xlfn.IFS($A548&lt;=Parameters!$J$23,Parameters!$I$23*$A548,$A548&lt;=Parameters!$J$24,Parameters!$I$24*$A548,$A548&lt;=Parameters!$J$25,Parameters!$I$25*$A548,$A548&gt;Parameters!$J$25,Parameters!$I$26*$A548))</f>
        <v>61058.58</v>
      </c>
      <c r="AA548" s="290">
        <f t="shared" si="252"/>
        <v>112.44674033149171</v>
      </c>
      <c r="AB548" s="290" cm="1">
        <f t="array" ref="AB548">IF(Parameters!$F$55="No",IF($A548&lt;=Parameters!$J$28,Parameters!$I$28*$A548,IF($A548&lt;=Parameters!$J$29,Parameters!$I$28*Parameters!$J$28+Parameters!$I$29*($A548-Parameters!$J$28),IF($A548&lt;=Parameters!$J$30,Parameters!$I$28*Parameters!$J$28+Parameters!$I$29*(Parameters!$J$29-Parameters!$J$28)+Parameters!$I$30*($A548-Parameters!$J$29),Parameters!$I$28*Parameters!$J$28+Parameters!$I$29*(Parameters!$J$29-Parameters!$J$28)+Parameters!$I$30*(Parameters!$J$30-Parameters!$J$29)+Parameters!$I$31*($A548-Parameters!$J$30)))),_xlfn.IFS($A548&lt;=Parameters!$J$28,Parameters!$I$28*$A548,$A548&lt;=Parameters!$J$29,Parameters!$I$29*$A548,$A548&lt;=Parameters!$J$30,Parameters!$I$30*$A548,$A548&gt;Parameters!$J$30,Parameters!$I$31*$A548))</f>
        <v>74016.98000000001</v>
      </c>
      <c r="AC548" s="290">
        <f t="shared" si="253"/>
        <v>136.31119705340703</v>
      </c>
      <c r="AD548" s="290" cm="1">
        <f t="array" ref="AD548">IF(Parameters!$F$55="No",IF($A548&lt;=Parameters!$J$34,Parameters!$I$34*$A548,IF($A548&lt;=Parameters!$J$35,Parameters!$I$34*Parameters!$J$34+Parameters!$I$35*($A548-Parameters!$J$34),IF($A548&lt;=Parameters!$J$36,Parameters!$I$34*Parameters!$J$34+Parameters!$I$35*(Parameters!$J$35-Parameters!$J$34)+Parameters!$I$36*($A548-Parameters!$J$35),Parameters!$I$34*Parameters!$J$34+Parameters!$I$35*(Parameters!$J$35-Parameters!$J$34)+Parameters!$I$36*(Parameters!$J$36-Parameters!$J$35)+Parameters!$I$37*($A548-Parameters!$J$36)))),_xlfn.IFS($A548&lt;=Parameters!$J$34,Parameters!$I$34*$A548,$A548&lt;=Parameters!$J$35,Parameters!$I$35*$A548,$A548&lt;=Parameters!$J$36,Parameters!$I$36*$A548,$A548&gt;Parameters!$J$36,Parameters!$I$37*$A548))</f>
        <v>74711.22</v>
      </c>
      <c r="AE548" s="290">
        <f t="shared" si="277"/>
        <v>137.58972375690607</v>
      </c>
      <c r="AF548" s="290" cm="1">
        <f t="array" ref="AF548">IF(Parameters!$F$55="No",IF($A548&lt;=Parameters!$J$39,Parameters!$I$39*$A548,IF($A548&lt;=Parameters!$J$40,Parameters!$I$39*Parameters!$J$39+Parameters!$I$40*($A548-Parameters!$J$39),IF($A548&lt;=Parameters!$J$41,Parameters!$I$39*Parameters!$J$39+Parameters!$I$40*(Parameters!$J$40-Parameters!$J$39)+Parameters!$I$41*($A548-Parameters!$J$40),Parameters!$I$39*Parameters!$J$39+Parameters!$I$40*(Parameters!$J$40-Parameters!$J$39)+Parameters!$I$41*(Parameters!$J$41-Parameters!$J$40)+Parameters!$I$42*($A548-Parameters!$J$41)))),_xlfn.IFS($A548&lt;=Parameters!$J$39,Parameters!$I$39*$A548,$A548&lt;=Parameters!$J$40,Parameters!$I$40*$A548,$A548&lt;=Parameters!$J$41,Parameters!$I$41*$A548,$A548&gt;Parameters!$J$41,Parameters!$I$42*$A548))</f>
        <v>79952.28</v>
      </c>
      <c r="AG548" s="290">
        <f t="shared" si="278"/>
        <v>147.24176795580109</v>
      </c>
      <c r="AI548" s="428">
        <f t="shared" si="254"/>
        <v>149.05999999999767</v>
      </c>
      <c r="AJ548" s="428">
        <f t="shared" si="255"/>
        <v>159.36000000001513</v>
      </c>
      <c r="AK548" s="428">
        <f t="shared" si="256"/>
        <v>143.54000000000815</v>
      </c>
      <c r="AL548" s="428">
        <f t="shared" si="257"/>
        <v>158.45999999999185</v>
      </c>
      <c r="AM548" s="428">
        <f t="shared" si="258"/>
        <v>149.05999999999767</v>
      </c>
      <c r="AN548" s="428">
        <f t="shared" si="259"/>
        <v>159.36000000001513</v>
      </c>
      <c r="AO548" s="428">
        <f t="shared" si="260"/>
        <v>143.54000000000815</v>
      </c>
      <c r="AP548" s="428">
        <f t="shared" si="261"/>
        <v>158.45999999999185</v>
      </c>
      <c r="AQ548" s="428">
        <f t="shared" si="262"/>
        <v>149.05999999999767</v>
      </c>
      <c r="AR548" s="428">
        <f t="shared" si="263"/>
        <v>159.36000000001513</v>
      </c>
      <c r="AS548" s="428">
        <f t="shared" si="264"/>
        <v>143.54000000000815</v>
      </c>
      <c r="AT548" s="428">
        <f t="shared" si="265"/>
        <v>158.45999999999185</v>
      </c>
      <c r="AU548" s="428">
        <f t="shared" si="266"/>
        <v>149.05999999999767</v>
      </c>
      <c r="AV548" s="428">
        <f t="shared" si="267"/>
        <v>159.36000000001513</v>
      </c>
      <c r="AW548" s="428">
        <f t="shared" si="268"/>
        <v>143.54000000000815</v>
      </c>
      <c r="AX548" s="428">
        <f t="shared" si="269"/>
        <v>158.45999999999185</v>
      </c>
    </row>
    <row r="549">
      <c r="A549" s="413">
        <v>544</v>
      </c>
      <c r="B549" s="290" cm="1">
        <f t="array" ref="B549">IF(Parameters!$C$55="No",IF($A549&lt;=Parameters!$D$23,Parameters!$C$23*$A549,IF($A549&lt;=Parameters!$D$24,Parameters!$C$23*Parameters!$D$23+Parameters!$C$24*($A549-Parameters!$D$23),IF($A549&lt;=Parameters!$D$25,Parameters!$C$23*Parameters!$D$23+Parameters!$C$24*(Parameters!$D$24-Parameters!$D$23)+Parameters!$C$25*($A549-Parameters!$D$24),Parameters!$C$23*Parameters!$D$23+Parameters!$C$24*(Parameters!$D$24-Parameters!$D$23)+Parameters!$C$25*(Parameters!$D$25-Parameters!$D$24)+Parameters!$C$26*($A549-Parameters!$D$25)))),_xlfn.IFS($A549&lt;=Parameters!$D$23,Parameters!$C$23*$A549,$A549&lt;=Parameters!$D$24,Parameters!$C$24*$A549,$A549&lt;=Parameters!$D$25,Parameters!$C$25*$A549,$A549&gt;Parameters!$D$25,Parameters!$C$26*$A549))</f>
        <v>61207.64</v>
      </c>
      <c r="C549" s="290">
        <f t="shared" si="270"/>
        <v>112.51404411764706</v>
      </c>
      <c r="D549" s="290" cm="1">
        <f t="array" ref="D549">IF(Parameters!$C$55="No",IF($A549&lt;=Parameters!$D$28,Parameters!$C$28*$A549,IF($A549&lt;=Parameters!$D$29,Parameters!$C$28*Parameters!$D$28+Parameters!$C$29*($A549-Parameters!$D$28),IF($A549&lt;=Parameters!$D$30,Parameters!$C$28*Parameters!$D$28+Parameters!$C$29*(Parameters!$D$29-Parameters!$D$28)+Parameters!$C$30*($A549-Parameters!$D$29),Parameters!$C$28*Parameters!$D$28+Parameters!$C$29*(Parameters!$D$29-Parameters!$D$28)+Parameters!$C$30*(Parameters!$D$30-Parameters!$D$29)+Parameters!$C$31*($A549-Parameters!$D$30)))),_xlfn.IFS($A549&lt;=Parameters!$D$28,Parameters!$C$28*$A549,$A549&lt;=Parameters!$D$29,Parameters!$C$29*$A549,$A549&lt;=Parameters!$D$30,Parameters!$C$30*$A549,$A549&gt;Parameters!$D$30,Parameters!$C$31*$A549))</f>
        <v>74176.34</v>
      </c>
      <c r="E549" s="290">
        <f t="shared" si="270"/>
        <v>136.35356617647059</v>
      </c>
      <c r="F549" s="290" cm="1">
        <f t="array" ref="F549">IF(Parameters!$C$55="No",IF($A549&lt;=Parameters!$D$34,Parameters!$C$34*$A549,IF($A549&lt;=Parameters!$D$35,Parameters!$C$34*Parameters!$D$34+Parameters!$C$35*($A549-Parameters!$D$34),IF($A549&lt;=Parameters!$D$36,Parameters!$C$34*Parameters!$D$34+Parameters!$C$35*(Parameters!$D$35-Parameters!$D$34)+Parameters!$C$36*($A549-Parameters!$D$35),Parameters!$C$34*Parameters!$D$34+Parameters!$C$35*(Parameters!$D$35-Parameters!$D$34)+Parameters!$C$36*(Parameters!$D$36-Parameters!$D$35)+Parameters!$C$37*($A549-Parameters!$D$36)))),_xlfn.IFS($A549&lt;=Parameters!$D$34,Parameters!$C$34*$A549,$A549&lt;=Parameters!$D$35,Parameters!$C$35*$A549,$A549&lt;=Parameters!$D$36,Parameters!$C$36*$A549,$A549&gt;Parameters!$D$36,Parameters!$C$37*$A549))</f>
        <v>74854.759999999995</v>
      </c>
      <c r="G549" s="290">
        <f t="shared" si="271"/>
        <v>137.60066176470588</v>
      </c>
      <c r="H549" s="290" cm="1">
        <f t="array" ref="H549">IF(Parameters!$C$55="No",IF($A549&lt;=Parameters!$D$39,Parameters!$C$39*$A549,IF($A549&lt;=Parameters!$D$40,Parameters!$C$39*Parameters!$D$39+Parameters!$C$40*($A549-Parameters!$D$39),IF($A549&lt;=Parameters!$D$41,Parameters!$C$39*Parameters!$D$39+Parameters!$C$40*(Parameters!$D$40-Parameters!$D$39)+Parameters!$C$41*($A549-Parameters!$D$40),Parameters!$C$39*Parameters!$D$39+Parameters!$C$40*(Parameters!$D$40-Parameters!$D$39)+Parameters!$C$41*(Parameters!$D$41-Parameters!$D$40)+Parameters!$C$42*($A549-Parameters!$D$41)))),_xlfn.IFS($A549&lt;=Parameters!$D$39,Parameters!$C$39*$A549,$A549&lt;=Parameters!$D$40,Parameters!$C$40*$A549,$A549&lt;=Parameters!$D$41,Parameters!$C$41*$A549,$A549&gt;Parameters!$D$41,Parameters!$C$42*$A549))</f>
        <v>80110.740000000005</v>
      </c>
      <c r="I549" s="290">
        <f t="shared" si="272"/>
        <v>147.26238970588236</v>
      </c>
      <c r="J549" s="290" cm="1">
        <f t="array" ref="J549">IF(Parameters!$D$55="No",IF($A549&lt;=Parameters!$F$23,Parameters!$E$23*$A549,IF($A549&lt;=Parameters!$F$24,Parameters!$E$23*Parameters!$F$23+Parameters!$E$24*($A549-Parameters!$F$23),IF($A549&lt;=Parameters!$F$25,Parameters!$E$23*Parameters!$F$23+Parameters!$E$24*(Parameters!$F$24-Parameters!$F$23)+Parameters!$E$25*($A549-Parameters!$F$24),Parameters!$E$23*Parameters!$F$23+Parameters!$E$24*(Parameters!$F$24-Parameters!$F$23)+Parameters!$E$25*(Parameters!$F$25-Parameters!$F$24)+Parameters!$E$26*($A549-Parameters!$F$25)))),_xlfn.IFS($A549&lt;=Parameters!$F$23,Parameters!$E$23*$A549,$A549&lt;=Parameters!$F$24,Parameters!$E$24*$A549,$A549&lt;=Parameters!$F$25,Parameters!$E$25*$A549,$A549&gt;Parameters!$F$25,Parameters!$E$26*$A549))</f>
        <v>61207.64</v>
      </c>
      <c r="K549" s="290">
        <f t="shared" si="248"/>
        <v>112.51404411764706</v>
      </c>
      <c r="L549" s="290" cm="1">
        <f t="array" ref="L549">IF(Parameters!$D$55="No",IF($A549&lt;=Parameters!$F$28,Parameters!$E$28*$A549,IF($A549&lt;=Parameters!$F$29,Parameters!$E$28*Parameters!$F$28+Parameters!$E$29*($A549-Parameters!$F$28),IF($A549&lt;=Parameters!$F$30,Parameters!$E$28*Parameters!$F$28+Parameters!$E$29*(Parameters!$F$29-Parameters!$F$28)+Parameters!$E$30*($A549-Parameters!$F$29),Parameters!$E$28*Parameters!$F$28+Parameters!$E$29*(Parameters!$F$29-Parameters!$F$28)+Parameters!$E$30*(Parameters!$F$30-Parameters!$F$29)+Parameters!$E$31*($A549-Parameters!$F$30)))),_xlfn.IFS($A549&lt;=Parameters!$F$28,Parameters!$E$28*$A549,$A549&lt;=Parameters!$F$29,Parameters!$E$29*$A549,$A549&lt;=Parameters!$F$30,Parameters!$E$30*$A549,$A549&gt;Parameters!$F$30,Parameters!$E$31*$A549))</f>
        <v>74176.34</v>
      </c>
      <c r="M549" s="290">
        <f t="shared" si="249"/>
        <v>136.35356617647059</v>
      </c>
      <c r="N549" s="290" cm="1">
        <f t="array" ref="N549">IF(Parameters!$D$55="No",IF($A549&lt;=Parameters!$F$34,Parameters!$E$34*$A549,IF($A549&lt;=Parameters!$F$35,Parameters!$E$34*Parameters!$F$34+Parameters!$E$35*($A549-Parameters!$F$34),IF($A549&lt;=Parameters!$F$36,Parameters!$E$34*Parameters!$F$34+Parameters!$E$35*(Parameters!$F$35-Parameters!$F$34)+Parameters!$E$36*($A549-Parameters!$F$35),Parameters!$E$34*Parameters!$F$34+Parameters!$E$35*(Parameters!$F$35-Parameters!$F$34)+Parameters!$E$36*(Parameters!$F$36-Parameters!$F$35)+Parameters!$E$37*($A549-Parameters!$F$36)))),_xlfn.IFS($A549&lt;=Parameters!$F$34,Parameters!$E$34*$A549,$A549&lt;=Parameters!$F$35,Parameters!$E$35*$A549,$A549&lt;=Parameters!$F$36,Parameters!$E$36*$A549,$A549&gt;Parameters!$F$36,Parameters!$E$37*$A549))</f>
        <v>74854.759999999995</v>
      </c>
      <c r="O549" s="290">
        <f t="shared" si="273"/>
        <v>137.60066176470588</v>
      </c>
      <c r="P549" s="290" cm="1">
        <f t="array" ref="P549">IF(Parameters!$D$55="No",IF($A549&lt;=Parameters!$F$39,Parameters!$E$39*$A549,IF($A549&lt;=Parameters!$F$40,Parameters!$E$39*Parameters!$F$39+Parameters!$E$40*($A549-Parameters!$F$39),IF($A549&lt;=Parameters!$F$41,Parameters!$E$39*Parameters!$F$39+Parameters!$E$40*(Parameters!$F$40-Parameters!$F$39)+Parameters!$E$41*($A549-Parameters!$F$40),Parameters!$E$39*Parameters!$F$39+Parameters!$E$40*(Parameters!$F$40-Parameters!$F$39)+Parameters!$E$41*(Parameters!$F$41-Parameters!$F$40)+Parameters!$E$42*($A549-Parameters!$F$41)))),_xlfn.IFS($A549&lt;=Parameters!$F$39,Parameters!$E$39*$A549,$A549&lt;=Parameters!$F$40,Parameters!$E$40*$A549,$A549&lt;=Parameters!$F$41,Parameters!$E$41*$A549,$A549&gt;Parameters!$F$41,Parameters!$E$42*$A549))</f>
        <v>80110.740000000005</v>
      </c>
      <c r="Q549" s="290">
        <f t="shared" si="274"/>
        <v>147.26238970588236</v>
      </c>
      <c r="R549" s="290" cm="1">
        <f t="array" ref="R549">IF(Parameters!$E$55="No",IF($A549&lt;=Parameters!$H$23,Parameters!$G$23*$A549,IF($A549&lt;=Parameters!$H$24,Parameters!$G$23*Parameters!$H$23+Parameters!$G$24*($A549-Parameters!$H$23),IF($A549&lt;=Parameters!$H$25,Parameters!$G$23*Parameters!$H$23+Parameters!$G$24*(Parameters!$H$24-Parameters!$H$23)+Parameters!$G$25*($A549-Parameters!$H$24),Parameters!$G$23*Parameters!$H$23+Parameters!$G$24*(Parameters!$H$24-Parameters!$H$23)+Parameters!$G$25*(Parameters!$H$25-Parameters!$H$24)+Parameters!$G$26*($A549-Parameters!$H$25)))),_xlfn.IFS($A549&lt;=Parameters!$H$23,Parameters!$G$23*$A549,$A549&lt;=Parameters!$H$24,Parameters!$G$24*$A549,$A549&lt;=Parameters!$H$25,Parameters!$G$25*$A549,$A549&gt;Parameters!$H$25,Parameters!$G$26*$A549))</f>
        <v>61207.64</v>
      </c>
      <c r="S549" s="290">
        <f t="shared" si="250"/>
        <v>112.51404411764706</v>
      </c>
      <c r="T549" s="290" cm="1">
        <f t="array" ref="T549">IF(Parameters!$E$55="No",IF($A549&lt;=Parameters!$H$28,Parameters!$G$28*$A549,IF($A549&lt;=Parameters!$H$29,Parameters!$G$28*Parameters!$H$28+Parameters!$G$29*($A549-Parameters!$H$28),IF($A549&lt;=Parameters!$H$30,Parameters!$G$28*Parameters!$H$28+Parameters!$G$29*(Parameters!$H$29-Parameters!$H$28)+Parameters!$G$30*($A549-Parameters!$H$29),Parameters!$G$28*Parameters!$H$28+Parameters!$G$29*(Parameters!$H$29-Parameters!$H$28)+Parameters!$G$30*(Parameters!$H$30-Parameters!$H$29)+Parameters!$G$31*($A549-Parameters!$H$30)))),_xlfn.IFS($A549&lt;=Parameters!$H$28,Parameters!$G$28*$A549,$A549&lt;=Parameters!$H$29,Parameters!$G$29*$A549,$A549&lt;=Parameters!$H$30,Parameters!$G$30*$A549,$A549&gt;Parameters!$H$30,Parameters!$G$31*$A549))</f>
        <v>74176.34</v>
      </c>
      <c r="U549" s="290">
        <f t="shared" si="251"/>
        <v>136.35356617647059</v>
      </c>
      <c r="V549" s="290" cm="1">
        <f t="array" ref="V549">IF(Parameters!$E$55="No",IF($A549&lt;=Parameters!$H$34,Parameters!$G$34*$A549,IF($A549&lt;=Parameters!$H$35,Parameters!$G$34*Parameters!$H$34+Parameters!$G$35*($A549-Parameters!$H$34),IF($A549&lt;=Parameters!$H$36,Parameters!$G$34*Parameters!$H$34+Parameters!$G$35*(Parameters!$H$35-Parameters!$H$34)+Parameters!$G$36*($A549-Parameters!$H$35),Parameters!$G$34*Parameters!$H$34+Parameters!$G$35*(Parameters!$H$35-Parameters!$H$34)+Parameters!$G$36*(Parameters!$H$36-Parameters!$H$35)+Parameters!$G$37*($A549-Parameters!$H$36)))),_xlfn.IFS($A549&lt;=Parameters!$H$34,Parameters!$G$34*$A549,$A549&lt;=Parameters!$H$35,Parameters!$G$35*$A549,$A549&lt;=Parameters!$H$36,Parameters!$G$36*$A549,$A549&gt;Parameters!$H$36,Parameters!$G$37*$A549))</f>
        <v>74854.759999999995</v>
      </c>
      <c r="W549" s="290">
        <f t="shared" si="275"/>
        <v>137.60066176470588</v>
      </c>
      <c r="X549" s="290" cm="1">
        <f t="array" ref="X549">IF(Parameters!$E$55="No",IF($A549&lt;=Parameters!$H$39,Parameters!$G$39*$A549,IF($A549&lt;=Parameters!$H$40,Parameters!$G$39*Parameters!$H$39+Parameters!$G$40*($A549-Parameters!$H$39),IF($A549&lt;=Parameters!$H$41,Parameters!$G$39*Parameters!$H$39+Parameters!$G$40*(Parameters!$H$40-Parameters!$H$39)+Parameters!$G$41*($A549-Parameters!$H$40),Parameters!$G$39*Parameters!$H$39+Parameters!$G$40*(Parameters!$H$40-Parameters!$H$39)+Parameters!$G$41*(Parameters!$H$41-Parameters!$H$40)+Parameters!$G$42*($A549-Parameters!$H$41)))),_xlfn.IFS($A549&lt;=Parameters!$H$39,Parameters!$G$39*$A549,$A549&lt;=Parameters!$H$40,Parameters!$G$40*$A549,$A549&lt;=Parameters!$H$41,Parameters!$G$41*$A549,$A549&gt;Parameters!$H$41,Parameters!$G$42*$A549))</f>
        <v>80110.740000000005</v>
      </c>
      <c r="Y549" s="290">
        <f t="shared" si="276"/>
        <v>147.26238970588236</v>
      </c>
      <c r="Z549" s="290" cm="1">
        <f t="array" ref="Z549">IF(Parameters!$F$55="No",IF($A549&lt;=Parameters!$J$23,Parameters!$I$23*$A549,IF($A549&lt;=Parameters!$J$24,Parameters!$I$23*Parameters!$J$23+Parameters!$I$24*($A549-Parameters!$J$23),IF($A549&lt;=Parameters!$J$25,Parameters!$I$23*Parameters!$J$23+Parameters!$I$24*(Parameters!$J$24-Parameters!$J$23)+Parameters!$I$25*($A549-Parameters!$J$24),Parameters!$I$23*Parameters!$J$23+Parameters!$I$24*(Parameters!$J$24-Parameters!$J$23)+Parameters!$I$25*(Parameters!$J$25-Parameters!$J$24)+Parameters!$I$26*($A549-Parameters!$J$25)))),_xlfn.IFS($A549&lt;=Parameters!$J$23,Parameters!$I$23*$A549,$A549&lt;=Parameters!$J$24,Parameters!$I$24*$A549,$A549&lt;=Parameters!$J$25,Parameters!$I$25*$A549,$A549&gt;Parameters!$J$25,Parameters!$I$26*$A549))</f>
        <v>61207.64</v>
      </c>
      <c r="AA549" s="290">
        <f t="shared" si="252"/>
        <v>112.51404411764706</v>
      </c>
      <c r="AB549" s="290" cm="1">
        <f t="array" ref="AB549">IF(Parameters!$F$55="No",IF($A549&lt;=Parameters!$J$28,Parameters!$I$28*$A549,IF($A549&lt;=Parameters!$J$29,Parameters!$I$28*Parameters!$J$28+Parameters!$I$29*($A549-Parameters!$J$28),IF($A549&lt;=Parameters!$J$30,Parameters!$I$28*Parameters!$J$28+Parameters!$I$29*(Parameters!$J$29-Parameters!$J$28)+Parameters!$I$30*($A549-Parameters!$J$29),Parameters!$I$28*Parameters!$J$28+Parameters!$I$29*(Parameters!$J$29-Parameters!$J$28)+Parameters!$I$30*(Parameters!$J$30-Parameters!$J$29)+Parameters!$I$31*($A549-Parameters!$J$30)))),_xlfn.IFS($A549&lt;=Parameters!$J$28,Parameters!$I$28*$A549,$A549&lt;=Parameters!$J$29,Parameters!$I$29*$A549,$A549&lt;=Parameters!$J$30,Parameters!$I$30*$A549,$A549&gt;Parameters!$J$30,Parameters!$I$31*$A549))</f>
        <v>74176.34</v>
      </c>
      <c r="AC549" s="290">
        <f t="shared" si="253"/>
        <v>136.35356617647059</v>
      </c>
      <c r="AD549" s="290" cm="1">
        <f t="array" ref="AD549">IF(Parameters!$F$55="No",IF($A549&lt;=Parameters!$J$34,Parameters!$I$34*$A549,IF($A549&lt;=Parameters!$J$35,Parameters!$I$34*Parameters!$J$34+Parameters!$I$35*($A549-Parameters!$J$34),IF($A549&lt;=Parameters!$J$36,Parameters!$I$34*Parameters!$J$34+Parameters!$I$35*(Parameters!$J$35-Parameters!$J$34)+Parameters!$I$36*($A549-Parameters!$J$35),Parameters!$I$34*Parameters!$J$34+Parameters!$I$35*(Parameters!$J$35-Parameters!$J$34)+Parameters!$I$36*(Parameters!$J$36-Parameters!$J$35)+Parameters!$I$37*($A549-Parameters!$J$36)))),_xlfn.IFS($A549&lt;=Parameters!$J$34,Parameters!$I$34*$A549,$A549&lt;=Parameters!$J$35,Parameters!$I$35*$A549,$A549&lt;=Parameters!$J$36,Parameters!$I$36*$A549,$A549&gt;Parameters!$J$36,Parameters!$I$37*$A549))</f>
        <v>74854.759999999995</v>
      </c>
      <c r="AE549" s="290">
        <f t="shared" si="277"/>
        <v>137.60066176470588</v>
      </c>
      <c r="AF549" s="290" cm="1">
        <f t="array" ref="AF549">IF(Parameters!$F$55="No",IF($A549&lt;=Parameters!$J$39,Parameters!$I$39*$A549,IF($A549&lt;=Parameters!$J$40,Parameters!$I$39*Parameters!$J$39+Parameters!$I$40*($A549-Parameters!$J$39),IF($A549&lt;=Parameters!$J$41,Parameters!$I$39*Parameters!$J$39+Parameters!$I$40*(Parameters!$J$40-Parameters!$J$39)+Parameters!$I$41*($A549-Parameters!$J$40),Parameters!$I$39*Parameters!$J$39+Parameters!$I$40*(Parameters!$J$40-Parameters!$J$39)+Parameters!$I$41*(Parameters!$J$41-Parameters!$J$40)+Parameters!$I$42*($A549-Parameters!$J$41)))),_xlfn.IFS($A549&lt;=Parameters!$J$39,Parameters!$I$39*$A549,$A549&lt;=Parameters!$J$40,Parameters!$I$40*$A549,$A549&lt;=Parameters!$J$41,Parameters!$I$41*$A549,$A549&gt;Parameters!$J$41,Parameters!$I$42*$A549))</f>
        <v>80110.740000000005</v>
      </c>
      <c r="AG549" s="290">
        <f t="shared" si="278"/>
        <v>147.26238970588236</v>
      </c>
      <c r="AI549" s="428">
        <f t="shared" si="254"/>
        <v>149.05999999999767</v>
      </c>
      <c r="AJ549" s="428">
        <f t="shared" si="255"/>
        <v>159.35999999998603</v>
      </c>
      <c r="AK549" s="428">
        <f t="shared" si="256"/>
        <v>143.5399999999936</v>
      </c>
      <c r="AL549" s="428">
        <f t="shared" si="257"/>
        <v>158.4600000000064</v>
      </c>
      <c r="AM549" s="428">
        <f t="shared" si="258"/>
        <v>149.05999999999767</v>
      </c>
      <c r="AN549" s="428">
        <f t="shared" si="259"/>
        <v>159.35999999998603</v>
      </c>
      <c r="AO549" s="428">
        <f t="shared" si="260"/>
        <v>143.5399999999936</v>
      </c>
      <c r="AP549" s="428">
        <f t="shared" si="261"/>
        <v>158.4600000000064</v>
      </c>
      <c r="AQ549" s="428">
        <f t="shared" si="262"/>
        <v>149.05999999999767</v>
      </c>
      <c r="AR549" s="428">
        <f t="shared" si="263"/>
        <v>159.35999999998603</v>
      </c>
      <c r="AS549" s="428">
        <f t="shared" si="264"/>
        <v>143.5399999999936</v>
      </c>
      <c r="AT549" s="428">
        <f t="shared" si="265"/>
        <v>158.4600000000064</v>
      </c>
      <c r="AU549" s="428">
        <f t="shared" si="266"/>
        <v>149.05999999999767</v>
      </c>
      <c r="AV549" s="428">
        <f t="shared" si="267"/>
        <v>159.35999999998603</v>
      </c>
      <c r="AW549" s="428">
        <f t="shared" si="268"/>
        <v>143.5399999999936</v>
      </c>
      <c r="AX549" s="428">
        <f t="shared" si="269"/>
        <v>158.4600000000064</v>
      </c>
    </row>
    <row r="550">
      <c r="A550" s="413">
        <v>545</v>
      </c>
      <c r="B550" s="290" cm="1">
        <f t="array" ref="B550">IF(Parameters!$C$55="No",IF($A550&lt;=Parameters!$D$23,Parameters!$C$23*$A550,IF($A550&lt;=Parameters!$D$24,Parameters!$C$23*Parameters!$D$23+Parameters!$C$24*($A550-Parameters!$D$23),IF($A550&lt;=Parameters!$D$25,Parameters!$C$23*Parameters!$D$23+Parameters!$C$24*(Parameters!$D$24-Parameters!$D$23)+Parameters!$C$25*($A550-Parameters!$D$24),Parameters!$C$23*Parameters!$D$23+Parameters!$C$24*(Parameters!$D$24-Parameters!$D$23)+Parameters!$C$25*(Parameters!$D$25-Parameters!$D$24)+Parameters!$C$26*($A550-Parameters!$D$25)))),_xlfn.IFS($A550&lt;=Parameters!$D$23,Parameters!$C$23*$A550,$A550&lt;=Parameters!$D$24,Parameters!$C$24*$A550,$A550&lt;=Parameters!$D$25,Parameters!$C$25*$A550,$A550&gt;Parameters!$D$25,Parameters!$C$26*$A550))</f>
        <v>61356.7</v>
      </c>
      <c r="C550" s="290">
        <f t="shared" si="270"/>
        <v>112.58110091743119</v>
      </c>
      <c r="D550" s="290" cm="1">
        <f t="array" ref="D550">IF(Parameters!$C$55="No",IF($A550&lt;=Parameters!$D$28,Parameters!$C$28*$A550,IF($A550&lt;=Parameters!$D$29,Parameters!$C$28*Parameters!$D$28+Parameters!$C$29*($A550-Parameters!$D$28),IF($A550&lt;=Parameters!$D$30,Parameters!$C$28*Parameters!$D$28+Parameters!$C$29*(Parameters!$D$29-Parameters!$D$28)+Parameters!$C$30*($A550-Parameters!$D$29),Parameters!$C$28*Parameters!$D$28+Parameters!$C$29*(Parameters!$D$29-Parameters!$D$28)+Parameters!$C$30*(Parameters!$D$30-Parameters!$D$29)+Parameters!$C$31*($A550-Parameters!$D$30)))),_xlfn.IFS($A550&lt;=Parameters!$D$28,Parameters!$C$28*$A550,$A550&lt;=Parameters!$D$29,Parameters!$C$29*$A550,$A550&lt;=Parameters!$D$30,Parameters!$C$30*$A550,$A550&gt;Parameters!$D$30,Parameters!$C$31*$A550))</f>
        <v>74335.700000000012</v>
      </c>
      <c r="E550" s="290">
        <f t="shared" si="270"/>
        <v>136.39577981651379</v>
      </c>
      <c r="F550" s="290" cm="1">
        <f t="array" ref="F550">IF(Parameters!$C$55="No",IF($A550&lt;=Parameters!$D$34,Parameters!$C$34*$A550,IF($A550&lt;=Parameters!$D$35,Parameters!$C$34*Parameters!$D$34+Parameters!$C$35*($A550-Parameters!$D$34),IF($A550&lt;=Parameters!$D$36,Parameters!$C$34*Parameters!$D$34+Parameters!$C$35*(Parameters!$D$35-Parameters!$D$34)+Parameters!$C$36*($A550-Parameters!$D$35),Parameters!$C$34*Parameters!$D$34+Parameters!$C$35*(Parameters!$D$35-Parameters!$D$34)+Parameters!$C$36*(Parameters!$D$36-Parameters!$D$35)+Parameters!$C$37*($A550-Parameters!$D$36)))),_xlfn.IFS($A550&lt;=Parameters!$D$34,Parameters!$C$34*$A550,$A550&lt;=Parameters!$D$35,Parameters!$C$35*$A550,$A550&lt;=Parameters!$D$36,Parameters!$C$36*$A550,$A550&gt;Parameters!$D$36,Parameters!$C$37*$A550))</f>
        <v>74998.299999999988</v>
      </c>
      <c r="G550" s="290">
        <f t="shared" si="271"/>
        <v>137.6115596330275</v>
      </c>
      <c r="H550" s="290" cm="1">
        <f t="array" ref="H550">IF(Parameters!$C$55="No",IF($A550&lt;=Parameters!$D$39,Parameters!$C$39*$A550,IF($A550&lt;=Parameters!$D$40,Parameters!$C$39*Parameters!$D$39+Parameters!$C$40*($A550-Parameters!$D$39),IF($A550&lt;=Parameters!$D$41,Parameters!$C$39*Parameters!$D$39+Parameters!$C$40*(Parameters!$D$40-Parameters!$D$39)+Parameters!$C$41*($A550-Parameters!$D$40),Parameters!$C$39*Parameters!$D$39+Parameters!$C$40*(Parameters!$D$40-Parameters!$D$39)+Parameters!$C$41*(Parameters!$D$41-Parameters!$D$40)+Parameters!$C$42*($A550-Parameters!$D$41)))),_xlfn.IFS($A550&lt;=Parameters!$D$39,Parameters!$C$39*$A550,$A550&lt;=Parameters!$D$40,Parameters!$C$40*$A550,$A550&lt;=Parameters!$D$41,Parameters!$C$41*$A550,$A550&gt;Parameters!$D$41,Parameters!$C$42*$A550))</f>
        <v>80269.200000000012</v>
      </c>
      <c r="I550" s="290">
        <f t="shared" si="272"/>
        <v>147.28293577981654</v>
      </c>
      <c r="J550" s="290" cm="1">
        <f t="array" ref="J550">IF(Parameters!$D$55="No",IF($A550&lt;=Parameters!$F$23,Parameters!$E$23*$A550,IF($A550&lt;=Parameters!$F$24,Parameters!$E$23*Parameters!$F$23+Parameters!$E$24*($A550-Parameters!$F$23),IF($A550&lt;=Parameters!$F$25,Parameters!$E$23*Parameters!$F$23+Parameters!$E$24*(Parameters!$F$24-Parameters!$F$23)+Parameters!$E$25*($A550-Parameters!$F$24),Parameters!$E$23*Parameters!$F$23+Parameters!$E$24*(Parameters!$F$24-Parameters!$F$23)+Parameters!$E$25*(Parameters!$F$25-Parameters!$F$24)+Parameters!$E$26*($A550-Parameters!$F$25)))),_xlfn.IFS($A550&lt;=Parameters!$F$23,Parameters!$E$23*$A550,$A550&lt;=Parameters!$F$24,Parameters!$E$24*$A550,$A550&lt;=Parameters!$F$25,Parameters!$E$25*$A550,$A550&gt;Parameters!$F$25,Parameters!$E$26*$A550))</f>
        <v>61356.7</v>
      </c>
      <c r="K550" s="290">
        <f t="shared" si="248"/>
        <v>112.58110091743119</v>
      </c>
      <c r="L550" s="290" cm="1">
        <f t="array" ref="L550">IF(Parameters!$D$55="No",IF($A550&lt;=Parameters!$F$28,Parameters!$E$28*$A550,IF($A550&lt;=Parameters!$F$29,Parameters!$E$28*Parameters!$F$28+Parameters!$E$29*($A550-Parameters!$F$28),IF($A550&lt;=Parameters!$F$30,Parameters!$E$28*Parameters!$F$28+Parameters!$E$29*(Parameters!$F$29-Parameters!$F$28)+Parameters!$E$30*($A550-Parameters!$F$29),Parameters!$E$28*Parameters!$F$28+Parameters!$E$29*(Parameters!$F$29-Parameters!$F$28)+Parameters!$E$30*(Parameters!$F$30-Parameters!$F$29)+Parameters!$E$31*($A550-Parameters!$F$30)))),_xlfn.IFS($A550&lt;=Parameters!$F$28,Parameters!$E$28*$A550,$A550&lt;=Parameters!$F$29,Parameters!$E$29*$A550,$A550&lt;=Parameters!$F$30,Parameters!$E$30*$A550,$A550&gt;Parameters!$F$30,Parameters!$E$31*$A550))</f>
        <v>74335.700000000012</v>
      </c>
      <c r="M550" s="290">
        <f t="shared" si="249"/>
        <v>136.39577981651379</v>
      </c>
      <c r="N550" s="290" cm="1">
        <f t="array" ref="N550">IF(Parameters!$D$55="No",IF($A550&lt;=Parameters!$F$34,Parameters!$E$34*$A550,IF($A550&lt;=Parameters!$F$35,Parameters!$E$34*Parameters!$F$34+Parameters!$E$35*($A550-Parameters!$F$34),IF($A550&lt;=Parameters!$F$36,Parameters!$E$34*Parameters!$F$34+Parameters!$E$35*(Parameters!$F$35-Parameters!$F$34)+Parameters!$E$36*($A550-Parameters!$F$35),Parameters!$E$34*Parameters!$F$34+Parameters!$E$35*(Parameters!$F$35-Parameters!$F$34)+Parameters!$E$36*(Parameters!$F$36-Parameters!$F$35)+Parameters!$E$37*($A550-Parameters!$F$36)))),_xlfn.IFS($A550&lt;=Parameters!$F$34,Parameters!$E$34*$A550,$A550&lt;=Parameters!$F$35,Parameters!$E$35*$A550,$A550&lt;=Parameters!$F$36,Parameters!$E$36*$A550,$A550&gt;Parameters!$F$36,Parameters!$E$37*$A550))</f>
        <v>74998.299999999988</v>
      </c>
      <c r="O550" s="290">
        <f t="shared" si="273"/>
        <v>137.6115596330275</v>
      </c>
      <c r="P550" s="290" cm="1">
        <f t="array" ref="P550">IF(Parameters!$D$55="No",IF($A550&lt;=Parameters!$F$39,Parameters!$E$39*$A550,IF($A550&lt;=Parameters!$F$40,Parameters!$E$39*Parameters!$F$39+Parameters!$E$40*($A550-Parameters!$F$39),IF($A550&lt;=Parameters!$F$41,Parameters!$E$39*Parameters!$F$39+Parameters!$E$40*(Parameters!$F$40-Parameters!$F$39)+Parameters!$E$41*($A550-Parameters!$F$40),Parameters!$E$39*Parameters!$F$39+Parameters!$E$40*(Parameters!$F$40-Parameters!$F$39)+Parameters!$E$41*(Parameters!$F$41-Parameters!$F$40)+Parameters!$E$42*($A550-Parameters!$F$41)))),_xlfn.IFS($A550&lt;=Parameters!$F$39,Parameters!$E$39*$A550,$A550&lt;=Parameters!$F$40,Parameters!$E$40*$A550,$A550&lt;=Parameters!$F$41,Parameters!$E$41*$A550,$A550&gt;Parameters!$F$41,Parameters!$E$42*$A550))</f>
        <v>80269.200000000012</v>
      </c>
      <c r="Q550" s="290">
        <f t="shared" si="274"/>
        <v>147.28293577981654</v>
      </c>
      <c r="R550" s="290" cm="1">
        <f t="array" ref="R550">IF(Parameters!$E$55="No",IF($A550&lt;=Parameters!$H$23,Parameters!$G$23*$A550,IF($A550&lt;=Parameters!$H$24,Parameters!$G$23*Parameters!$H$23+Parameters!$G$24*($A550-Parameters!$H$23),IF($A550&lt;=Parameters!$H$25,Parameters!$G$23*Parameters!$H$23+Parameters!$G$24*(Parameters!$H$24-Parameters!$H$23)+Parameters!$G$25*($A550-Parameters!$H$24),Parameters!$G$23*Parameters!$H$23+Parameters!$G$24*(Parameters!$H$24-Parameters!$H$23)+Parameters!$G$25*(Parameters!$H$25-Parameters!$H$24)+Parameters!$G$26*($A550-Parameters!$H$25)))),_xlfn.IFS($A550&lt;=Parameters!$H$23,Parameters!$G$23*$A550,$A550&lt;=Parameters!$H$24,Parameters!$G$24*$A550,$A550&lt;=Parameters!$H$25,Parameters!$G$25*$A550,$A550&gt;Parameters!$H$25,Parameters!$G$26*$A550))</f>
        <v>61356.7</v>
      </c>
      <c r="S550" s="290">
        <f t="shared" si="250"/>
        <v>112.58110091743119</v>
      </c>
      <c r="T550" s="290" cm="1">
        <f t="array" ref="T550">IF(Parameters!$E$55="No",IF($A550&lt;=Parameters!$H$28,Parameters!$G$28*$A550,IF($A550&lt;=Parameters!$H$29,Parameters!$G$28*Parameters!$H$28+Parameters!$G$29*($A550-Parameters!$H$28),IF($A550&lt;=Parameters!$H$30,Parameters!$G$28*Parameters!$H$28+Parameters!$G$29*(Parameters!$H$29-Parameters!$H$28)+Parameters!$G$30*($A550-Parameters!$H$29),Parameters!$G$28*Parameters!$H$28+Parameters!$G$29*(Parameters!$H$29-Parameters!$H$28)+Parameters!$G$30*(Parameters!$H$30-Parameters!$H$29)+Parameters!$G$31*($A550-Parameters!$H$30)))),_xlfn.IFS($A550&lt;=Parameters!$H$28,Parameters!$G$28*$A550,$A550&lt;=Parameters!$H$29,Parameters!$G$29*$A550,$A550&lt;=Parameters!$H$30,Parameters!$G$30*$A550,$A550&gt;Parameters!$H$30,Parameters!$G$31*$A550))</f>
        <v>74335.700000000012</v>
      </c>
      <c r="U550" s="290">
        <f t="shared" si="251"/>
        <v>136.39577981651379</v>
      </c>
      <c r="V550" s="290" cm="1">
        <f t="array" ref="V550">IF(Parameters!$E$55="No",IF($A550&lt;=Parameters!$H$34,Parameters!$G$34*$A550,IF($A550&lt;=Parameters!$H$35,Parameters!$G$34*Parameters!$H$34+Parameters!$G$35*($A550-Parameters!$H$34),IF($A550&lt;=Parameters!$H$36,Parameters!$G$34*Parameters!$H$34+Parameters!$G$35*(Parameters!$H$35-Parameters!$H$34)+Parameters!$G$36*($A550-Parameters!$H$35),Parameters!$G$34*Parameters!$H$34+Parameters!$G$35*(Parameters!$H$35-Parameters!$H$34)+Parameters!$G$36*(Parameters!$H$36-Parameters!$H$35)+Parameters!$G$37*($A550-Parameters!$H$36)))),_xlfn.IFS($A550&lt;=Parameters!$H$34,Parameters!$G$34*$A550,$A550&lt;=Parameters!$H$35,Parameters!$G$35*$A550,$A550&lt;=Parameters!$H$36,Parameters!$G$36*$A550,$A550&gt;Parameters!$H$36,Parameters!$G$37*$A550))</f>
        <v>74998.299999999988</v>
      </c>
      <c r="W550" s="290">
        <f t="shared" si="275"/>
        <v>137.6115596330275</v>
      </c>
      <c r="X550" s="290" cm="1">
        <f t="array" ref="X550">IF(Parameters!$E$55="No",IF($A550&lt;=Parameters!$H$39,Parameters!$G$39*$A550,IF($A550&lt;=Parameters!$H$40,Parameters!$G$39*Parameters!$H$39+Parameters!$G$40*($A550-Parameters!$H$39),IF($A550&lt;=Parameters!$H$41,Parameters!$G$39*Parameters!$H$39+Parameters!$G$40*(Parameters!$H$40-Parameters!$H$39)+Parameters!$G$41*($A550-Parameters!$H$40),Parameters!$G$39*Parameters!$H$39+Parameters!$G$40*(Parameters!$H$40-Parameters!$H$39)+Parameters!$G$41*(Parameters!$H$41-Parameters!$H$40)+Parameters!$G$42*($A550-Parameters!$H$41)))),_xlfn.IFS($A550&lt;=Parameters!$H$39,Parameters!$G$39*$A550,$A550&lt;=Parameters!$H$40,Parameters!$G$40*$A550,$A550&lt;=Parameters!$H$41,Parameters!$G$41*$A550,$A550&gt;Parameters!$H$41,Parameters!$G$42*$A550))</f>
        <v>80269.200000000012</v>
      </c>
      <c r="Y550" s="290">
        <f t="shared" si="276"/>
        <v>147.28293577981654</v>
      </c>
      <c r="Z550" s="290" cm="1">
        <f t="array" ref="Z550">IF(Parameters!$F$55="No",IF($A550&lt;=Parameters!$J$23,Parameters!$I$23*$A550,IF($A550&lt;=Parameters!$J$24,Parameters!$I$23*Parameters!$J$23+Parameters!$I$24*($A550-Parameters!$J$23),IF($A550&lt;=Parameters!$J$25,Parameters!$I$23*Parameters!$J$23+Parameters!$I$24*(Parameters!$J$24-Parameters!$J$23)+Parameters!$I$25*($A550-Parameters!$J$24),Parameters!$I$23*Parameters!$J$23+Parameters!$I$24*(Parameters!$J$24-Parameters!$J$23)+Parameters!$I$25*(Parameters!$J$25-Parameters!$J$24)+Parameters!$I$26*($A550-Parameters!$J$25)))),_xlfn.IFS($A550&lt;=Parameters!$J$23,Parameters!$I$23*$A550,$A550&lt;=Parameters!$J$24,Parameters!$I$24*$A550,$A550&lt;=Parameters!$J$25,Parameters!$I$25*$A550,$A550&gt;Parameters!$J$25,Parameters!$I$26*$A550))</f>
        <v>61356.7</v>
      </c>
      <c r="AA550" s="290">
        <f t="shared" si="252"/>
        <v>112.58110091743119</v>
      </c>
      <c r="AB550" s="290" cm="1">
        <f t="array" ref="AB550">IF(Parameters!$F$55="No",IF($A550&lt;=Parameters!$J$28,Parameters!$I$28*$A550,IF($A550&lt;=Parameters!$J$29,Parameters!$I$28*Parameters!$J$28+Parameters!$I$29*($A550-Parameters!$J$28),IF($A550&lt;=Parameters!$J$30,Parameters!$I$28*Parameters!$J$28+Parameters!$I$29*(Parameters!$J$29-Parameters!$J$28)+Parameters!$I$30*($A550-Parameters!$J$29),Parameters!$I$28*Parameters!$J$28+Parameters!$I$29*(Parameters!$J$29-Parameters!$J$28)+Parameters!$I$30*(Parameters!$J$30-Parameters!$J$29)+Parameters!$I$31*($A550-Parameters!$J$30)))),_xlfn.IFS($A550&lt;=Parameters!$J$28,Parameters!$I$28*$A550,$A550&lt;=Parameters!$J$29,Parameters!$I$29*$A550,$A550&lt;=Parameters!$J$30,Parameters!$I$30*$A550,$A550&gt;Parameters!$J$30,Parameters!$I$31*$A550))</f>
        <v>74335.700000000012</v>
      </c>
      <c r="AC550" s="290">
        <f t="shared" si="253"/>
        <v>136.39577981651379</v>
      </c>
      <c r="AD550" s="290" cm="1">
        <f t="array" ref="AD550">IF(Parameters!$F$55="No",IF($A550&lt;=Parameters!$J$34,Parameters!$I$34*$A550,IF($A550&lt;=Parameters!$J$35,Parameters!$I$34*Parameters!$J$34+Parameters!$I$35*($A550-Parameters!$J$34),IF($A550&lt;=Parameters!$J$36,Parameters!$I$34*Parameters!$J$34+Parameters!$I$35*(Parameters!$J$35-Parameters!$J$34)+Parameters!$I$36*($A550-Parameters!$J$35),Parameters!$I$34*Parameters!$J$34+Parameters!$I$35*(Parameters!$J$35-Parameters!$J$34)+Parameters!$I$36*(Parameters!$J$36-Parameters!$J$35)+Parameters!$I$37*($A550-Parameters!$J$36)))),_xlfn.IFS($A550&lt;=Parameters!$J$34,Parameters!$I$34*$A550,$A550&lt;=Parameters!$J$35,Parameters!$I$35*$A550,$A550&lt;=Parameters!$J$36,Parameters!$I$36*$A550,$A550&gt;Parameters!$J$36,Parameters!$I$37*$A550))</f>
        <v>74998.299999999988</v>
      </c>
      <c r="AE550" s="290">
        <f t="shared" si="277"/>
        <v>137.6115596330275</v>
      </c>
      <c r="AF550" s="290" cm="1">
        <f t="array" ref="AF550">IF(Parameters!$F$55="No",IF($A550&lt;=Parameters!$J$39,Parameters!$I$39*$A550,IF($A550&lt;=Parameters!$J$40,Parameters!$I$39*Parameters!$J$39+Parameters!$I$40*($A550-Parameters!$J$39),IF($A550&lt;=Parameters!$J$41,Parameters!$I$39*Parameters!$J$39+Parameters!$I$40*(Parameters!$J$40-Parameters!$J$39)+Parameters!$I$41*($A550-Parameters!$J$40),Parameters!$I$39*Parameters!$J$39+Parameters!$I$40*(Parameters!$J$40-Parameters!$J$39)+Parameters!$I$41*(Parameters!$J$41-Parameters!$J$40)+Parameters!$I$42*($A550-Parameters!$J$41)))),_xlfn.IFS($A550&lt;=Parameters!$J$39,Parameters!$I$39*$A550,$A550&lt;=Parameters!$J$40,Parameters!$I$40*$A550,$A550&lt;=Parameters!$J$41,Parameters!$I$41*$A550,$A550&gt;Parameters!$J$41,Parameters!$I$42*$A550))</f>
        <v>80269.200000000012</v>
      </c>
      <c r="AG550" s="290">
        <f t="shared" si="278"/>
        <v>147.28293577981654</v>
      </c>
      <c r="AI550" s="428">
        <f t="shared" si="254"/>
        <v>149.05999999999767</v>
      </c>
      <c r="AJ550" s="428">
        <f t="shared" si="255"/>
        <v>159.36000000001513</v>
      </c>
      <c r="AK550" s="428">
        <f t="shared" si="256"/>
        <v>143.5399999999936</v>
      </c>
      <c r="AL550" s="428">
        <f t="shared" si="257"/>
        <v>158.4600000000064</v>
      </c>
      <c r="AM550" s="428">
        <f t="shared" si="258"/>
        <v>149.05999999999767</v>
      </c>
      <c r="AN550" s="428">
        <f t="shared" si="259"/>
        <v>159.36000000001513</v>
      </c>
      <c r="AO550" s="428">
        <f t="shared" si="260"/>
        <v>143.5399999999936</v>
      </c>
      <c r="AP550" s="428">
        <f t="shared" si="261"/>
        <v>158.4600000000064</v>
      </c>
      <c r="AQ550" s="428">
        <f t="shared" si="262"/>
        <v>149.05999999999767</v>
      </c>
      <c r="AR550" s="428">
        <f t="shared" si="263"/>
        <v>159.36000000001513</v>
      </c>
      <c r="AS550" s="428">
        <f t="shared" si="264"/>
        <v>143.5399999999936</v>
      </c>
      <c r="AT550" s="428">
        <f t="shared" si="265"/>
        <v>158.4600000000064</v>
      </c>
      <c r="AU550" s="428">
        <f t="shared" si="266"/>
        <v>149.05999999999767</v>
      </c>
      <c r="AV550" s="428">
        <f t="shared" si="267"/>
        <v>159.36000000001513</v>
      </c>
      <c r="AW550" s="428">
        <f t="shared" si="268"/>
        <v>143.5399999999936</v>
      </c>
      <c r="AX550" s="428">
        <f t="shared" si="269"/>
        <v>158.4600000000064</v>
      </c>
    </row>
    <row r="551">
      <c r="A551" s="413">
        <v>546</v>
      </c>
      <c r="B551" s="290" cm="1">
        <f t="array" ref="B551">IF(Parameters!$C$55="No",IF($A551&lt;=Parameters!$D$23,Parameters!$C$23*$A551,IF($A551&lt;=Parameters!$D$24,Parameters!$C$23*Parameters!$D$23+Parameters!$C$24*($A551-Parameters!$D$23),IF($A551&lt;=Parameters!$D$25,Parameters!$C$23*Parameters!$D$23+Parameters!$C$24*(Parameters!$D$24-Parameters!$D$23)+Parameters!$C$25*($A551-Parameters!$D$24),Parameters!$C$23*Parameters!$D$23+Parameters!$C$24*(Parameters!$D$24-Parameters!$D$23)+Parameters!$C$25*(Parameters!$D$25-Parameters!$D$24)+Parameters!$C$26*($A551-Parameters!$D$25)))),_xlfn.IFS($A551&lt;=Parameters!$D$23,Parameters!$C$23*$A551,$A551&lt;=Parameters!$D$24,Parameters!$C$24*$A551,$A551&lt;=Parameters!$D$25,Parameters!$C$25*$A551,$A551&gt;Parameters!$D$25,Parameters!$C$26*$A551))</f>
        <v>61505.760000000002</v>
      </c>
      <c r="C551" s="290">
        <f t="shared" si="270"/>
        <v>112.64791208791209</v>
      </c>
      <c r="D551" s="290" cm="1">
        <f t="array" ref="D551">IF(Parameters!$C$55="No",IF($A551&lt;=Parameters!$D$28,Parameters!$C$28*$A551,IF($A551&lt;=Parameters!$D$29,Parameters!$C$28*Parameters!$D$28+Parameters!$C$29*($A551-Parameters!$D$28),IF($A551&lt;=Parameters!$D$30,Parameters!$C$28*Parameters!$D$28+Parameters!$C$29*(Parameters!$D$29-Parameters!$D$28)+Parameters!$C$30*($A551-Parameters!$D$29),Parameters!$C$28*Parameters!$D$28+Parameters!$C$29*(Parameters!$D$29-Parameters!$D$28)+Parameters!$C$30*(Parameters!$D$30-Parameters!$D$29)+Parameters!$C$31*($A551-Parameters!$D$30)))),_xlfn.IFS($A551&lt;=Parameters!$D$28,Parameters!$C$28*$A551,$A551&lt;=Parameters!$D$29,Parameters!$C$29*$A551,$A551&lt;=Parameters!$D$30,Parameters!$C$30*$A551,$A551&gt;Parameters!$D$30,Parameters!$C$31*$A551))</f>
        <v>74495.06</v>
      </c>
      <c r="E551" s="290">
        <f t="shared" si="270"/>
        <v>136.43783882783882</v>
      </c>
      <c r="F551" s="290" cm="1">
        <f t="array" ref="F551">IF(Parameters!$C$55="No",IF($A551&lt;=Parameters!$D$34,Parameters!$C$34*$A551,IF($A551&lt;=Parameters!$D$35,Parameters!$C$34*Parameters!$D$34+Parameters!$C$35*($A551-Parameters!$D$34),IF($A551&lt;=Parameters!$D$36,Parameters!$C$34*Parameters!$D$34+Parameters!$C$35*(Parameters!$D$35-Parameters!$D$34)+Parameters!$C$36*($A551-Parameters!$D$35),Parameters!$C$34*Parameters!$D$34+Parameters!$C$35*(Parameters!$D$35-Parameters!$D$34)+Parameters!$C$36*(Parameters!$D$36-Parameters!$D$35)+Parameters!$C$37*($A551-Parameters!$D$36)))),_xlfn.IFS($A551&lt;=Parameters!$D$34,Parameters!$C$34*$A551,$A551&lt;=Parameters!$D$35,Parameters!$C$35*$A551,$A551&lt;=Parameters!$D$36,Parameters!$C$36*$A551,$A551&gt;Parameters!$D$36,Parameters!$C$37*$A551))</f>
        <v>75141.84</v>
      </c>
      <c r="G551" s="290">
        <f t="shared" si="271"/>
        <v>137.62241758241757</v>
      </c>
      <c r="H551" s="290" cm="1">
        <f t="array" ref="H551">IF(Parameters!$C$55="No",IF($A551&lt;=Parameters!$D$39,Parameters!$C$39*$A551,IF($A551&lt;=Parameters!$D$40,Parameters!$C$39*Parameters!$D$39+Parameters!$C$40*($A551-Parameters!$D$39),IF($A551&lt;=Parameters!$D$41,Parameters!$C$39*Parameters!$D$39+Parameters!$C$40*(Parameters!$D$40-Parameters!$D$39)+Parameters!$C$41*($A551-Parameters!$D$40),Parameters!$C$39*Parameters!$D$39+Parameters!$C$40*(Parameters!$D$40-Parameters!$D$39)+Parameters!$C$41*(Parameters!$D$41-Parameters!$D$40)+Parameters!$C$42*($A551-Parameters!$D$41)))),_xlfn.IFS($A551&lt;=Parameters!$D$39,Parameters!$C$39*$A551,$A551&lt;=Parameters!$D$40,Parameters!$C$40*$A551,$A551&lt;=Parameters!$D$41,Parameters!$C$41*$A551,$A551&gt;Parameters!$D$41,Parameters!$C$42*$A551))</f>
        <v>80427.66</v>
      </c>
      <c r="I551" s="290">
        <f t="shared" si="272"/>
        <v>147.30340659340661</v>
      </c>
      <c r="J551" s="290" cm="1">
        <f t="array" ref="J551">IF(Parameters!$D$55="No",IF($A551&lt;=Parameters!$F$23,Parameters!$E$23*$A551,IF($A551&lt;=Parameters!$F$24,Parameters!$E$23*Parameters!$F$23+Parameters!$E$24*($A551-Parameters!$F$23),IF($A551&lt;=Parameters!$F$25,Parameters!$E$23*Parameters!$F$23+Parameters!$E$24*(Parameters!$F$24-Parameters!$F$23)+Parameters!$E$25*($A551-Parameters!$F$24),Parameters!$E$23*Parameters!$F$23+Parameters!$E$24*(Parameters!$F$24-Parameters!$F$23)+Parameters!$E$25*(Parameters!$F$25-Parameters!$F$24)+Parameters!$E$26*($A551-Parameters!$F$25)))),_xlfn.IFS($A551&lt;=Parameters!$F$23,Parameters!$E$23*$A551,$A551&lt;=Parameters!$F$24,Parameters!$E$24*$A551,$A551&lt;=Parameters!$F$25,Parameters!$E$25*$A551,$A551&gt;Parameters!$F$25,Parameters!$E$26*$A551))</f>
        <v>61505.760000000002</v>
      </c>
      <c r="K551" s="290">
        <f t="shared" si="248"/>
        <v>112.64791208791209</v>
      </c>
      <c r="L551" s="290" cm="1">
        <f t="array" ref="L551">IF(Parameters!$D$55="No",IF($A551&lt;=Parameters!$F$28,Parameters!$E$28*$A551,IF($A551&lt;=Parameters!$F$29,Parameters!$E$28*Parameters!$F$28+Parameters!$E$29*($A551-Parameters!$F$28),IF($A551&lt;=Parameters!$F$30,Parameters!$E$28*Parameters!$F$28+Parameters!$E$29*(Parameters!$F$29-Parameters!$F$28)+Parameters!$E$30*($A551-Parameters!$F$29),Parameters!$E$28*Parameters!$F$28+Parameters!$E$29*(Parameters!$F$29-Parameters!$F$28)+Parameters!$E$30*(Parameters!$F$30-Parameters!$F$29)+Parameters!$E$31*($A551-Parameters!$F$30)))),_xlfn.IFS($A551&lt;=Parameters!$F$28,Parameters!$E$28*$A551,$A551&lt;=Parameters!$F$29,Parameters!$E$29*$A551,$A551&lt;=Parameters!$F$30,Parameters!$E$30*$A551,$A551&gt;Parameters!$F$30,Parameters!$E$31*$A551))</f>
        <v>74495.06</v>
      </c>
      <c r="M551" s="290">
        <f t="shared" si="249"/>
        <v>136.43783882783882</v>
      </c>
      <c r="N551" s="290" cm="1">
        <f t="array" ref="N551">IF(Parameters!$D$55="No",IF($A551&lt;=Parameters!$F$34,Parameters!$E$34*$A551,IF($A551&lt;=Parameters!$F$35,Parameters!$E$34*Parameters!$F$34+Parameters!$E$35*($A551-Parameters!$F$34),IF($A551&lt;=Parameters!$F$36,Parameters!$E$34*Parameters!$F$34+Parameters!$E$35*(Parameters!$F$35-Parameters!$F$34)+Parameters!$E$36*($A551-Parameters!$F$35),Parameters!$E$34*Parameters!$F$34+Parameters!$E$35*(Parameters!$F$35-Parameters!$F$34)+Parameters!$E$36*(Parameters!$F$36-Parameters!$F$35)+Parameters!$E$37*($A551-Parameters!$F$36)))),_xlfn.IFS($A551&lt;=Parameters!$F$34,Parameters!$E$34*$A551,$A551&lt;=Parameters!$F$35,Parameters!$E$35*$A551,$A551&lt;=Parameters!$F$36,Parameters!$E$36*$A551,$A551&gt;Parameters!$F$36,Parameters!$E$37*$A551))</f>
        <v>75141.84</v>
      </c>
      <c r="O551" s="290">
        <f t="shared" si="273"/>
        <v>137.62241758241757</v>
      </c>
      <c r="P551" s="290" cm="1">
        <f t="array" ref="P551">IF(Parameters!$D$55="No",IF($A551&lt;=Parameters!$F$39,Parameters!$E$39*$A551,IF($A551&lt;=Parameters!$F$40,Parameters!$E$39*Parameters!$F$39+Parameters!$E$40*($A551-Parameters!$F$39),IF($A551&lt;=Parameters!$F$41,Parameters!$E$39*Parameters!$F$39+Parameters!$E$40*(Parameters!$F$40-Parameters!$F$39)+Parameters!$E$41*($A551-Parameters!$F$40),Parameters!$E$39*Parameters!$F$39+Parameters!$E$40*(Parameters!$F$40-Parameters!$F$39)+Parameters!$E$41*(Parameters!$F$41-Parameters!$F$40)+Parameters!$E$42*($A551-Parameters!$F$41)))),_xlfn.IFS($A551&lt;=Parameters!$F$39,Parameters!$E$39*$A551,$A551&lt;=Parameters!$F$40,Parameters!$E$40*$A551,$A551&lt;=Parameters!$F$41,Parameters!$E$41*$A551,$A551&gt;Parameters!$F$41,Parameters!$E$42*$A551))</f>
        <v>80427.66</v>
      </c>
      <c r="Q551" s="290">
        <f t="shared" si="274"/>
        <v>147.30340659340661</v>
      </c>
      <c r="R551" s="290" cm="1">
        <f t="array" ref="R551">IF(Parameters!$E$55="No",IF($A551&lt;=Parameters!$H$23,Parameters!$G$23*$A551,IF($A551&lt;=Parameters!$H$24,Parameters!$G$23*Parameters!$H$23+Parameters!$G$24*($A551-Parameters!$H$23),IF($A551&lt;=Parameters!$H$25,Parameters!$G$23*Parameters!$H$23+Parameters!$G$24*(Parameters!$H$24-Parameters!$H$23)+Parameters!$G$25*($A551-Parameters!$H$24),Parameters!$G$23*Parameters!$H$23+Parameters!$G$24*(Parameters!$H$24-Parameters!$H$23)+Parameters!$G$25*(Parameters!$H$25-Parameters!$H$24)+Parameters!$G$26*($A551-Parameters!$H$25)))),_xlfn.IFS($A551&lt;=Parameters!$H$23,Parameters!$G$23*$A551,$A551&lt;=Parameters!$H$24,Parameters!$G$24*$A551,$A551&lt;=Parameters!$H$25,Parameters!$G$25*$A551,$A551&gt;Parameters!$H$25,Parameters!$G$26*$A551))</f>
        <v>61505.760000000002</v>
      </c>
      <c r="S551" s="290">
        <f t="shared" si="250"/>
        <v>112.64791208791209</v>
      </c>
      <c r="T551" s="290" cm="1">
        <f t="array" ref="T551">IF(Parameters!$E$55="No",IF($A551&lt;=Parameters!$H$28,Parameters!$G$28*$A551,IF($A551&lt;=Parameters!$H$29,Parameters!$G$28*Parameters!$H$28+Parameters!$G$29*($A551-Parameters!$H$28),IF($A551&lt;=Parameters!$H$30,Parameters!$G$28*Parameters!$H$28+Parameters!$G$29*(Parameters!$H$29-Parameters!$H$28)+Parameters!$G$30*($A551-Parameters!$H$29),Parameters!$G$28*Parameters!$H$28+Parameters!$G$29*(Parameters!$H$29-Parameters!$H$28)+Parameters!$G$30*(Parameters!$H$30-Parameters!$H$29)+Parameters!$G$31*($A551-Parameters!$H$30)))),_xlfn.IFS($A551&lt;=Parameters!$H$28,Parameters!$G$28*$A551,$A551&lt;=Parameters!$H$29,Parameters!$G$29*$A551,$A551&lt;=Parameters!$H$30,Parameters!$G$30*$A551,$A551&gt;Parameters!$H$30,Parameters!$G$31*$A551))</f>
        <v>74495.06</v>
      </c>
      <c r="U551" s="290">
        <f t="shared" si="251"/>
        <v>136.43783882783882</v>
      </c>
      <c r="V551" s="290" cm="1">
        <f t="array" ref="V551">IF(Parameters!$E$55="No",IF($A551&lt;=Parameters!$H$34,Parameters!$G$34*$A551,IF($A551&lt;=Parameters!$H$35,Parameters!$G$34*Parameters!$H$34+Parameters!$G$35*($A551-Parameters!$H$34),IF($A551&lt;=Parameters!$H$36,Parameters!$G$34*Parameters!$H$34+Parameters!$G$35*(Parameters!$H$35-Parameters!$H$34)+Parameters!$G$36*($A551-Parameters!$H$35),Parameters!$G$34*Parameters!$H$34+Parameters!$G$35*(Parameters!$H$35-Parameters!$H$34)+Parameters!$G$36*(Parameters!$H$36-Parameters!$H$35)+Parameters!$G$37*($A551-Parameters!$H$36)))),_xlfn.IFS($A551&lt;=Parameters!$H$34,Parameters!$G$34*$A551,$A551&lt;=Parameters!$H$35,Parameters!$G$35*$A551,$A551&lt;=Parameters!$H$36,Parameters!$G$36*$A551,$A551&gt;Parameters!$H$36,Parameters!$G$37*$A551))</f>
        <v>75141.84</v>
      </c>
      <c r="W551" s="290">
        <f t="shared" si="275"/>
        <v>137.62241758241757</v>
      </c>
      <c r="X551" s="290" cm="1">
        <f t="array" ref="X551">IF(Parameters!$E$55="No",IF($A551&lt;=Parameters!$H$39,Parameters!$G$39*$A551,IF($A551&lt;=Parameters!$H$40,Parameters!$G$39*Parameters!$H$39+Parameters!$G$40*($A551-Parameters!$H$39),IF($A551&lt;=Parameters!$H$41,Parameters!$G$39*Parameters!$H$39+Parameters!$G$40*(Parameters!$H$40-Parameters!$H$39)+Parameters!$G$41*($A551-Parameters!$H$40),Parameters!$G$39*Parameters!$H$39+Parameters!$G$40*(Parameters!$H$40-Parameters!$H$39)+Parameters!$G$41*(Parameters!$H$41-Parameters!$H$40)+Parameters!$G$42*($A551-Parameters!$H$41)))),_xlfn.IFS($A551&lt;=Parameters!$H$39,Parameters!$G$39*$A551,$A551&lt;=Parameters!$H$40,Parameters!$G$40*$A551,$A551&lt;=Parameters!$H$41,Parameters!$G$41*$A551,$A551&gt;Parameters!$H$41,Parameters!$G$42*$A551))</f>
        <v>80427.66</v>
      </c>
      <c r="Y551" s="290">
        <f t="shared" si="276"/>
        <v>147.30340659340661</v>
      </c>
      <c r="Z551" s="290" cm="1">
        <f t="array" ref="Z551">IF(Parameters!$F$55="No",IF($A551&lt;=Parameters!$J$23,Parameters!$I$23*$A551,IF($A551&lt;=Parameters!$J$24,Parameters!$I$23*Parameters!$J$23+Parameters!$I$24*($A551-Parameters!$J$23),IF($A551&lt;=Parameters!$J$25,Parameters!$I$23*Parameters!$J$23+Parameters!$I$24*(Parameters!$J$24-Parameters!$J$23)+Parameters!$I$25*($A551-Parameters!$J$24),Parameters!$I$23*Parameters!$J$23+Parameters!$I$24*(Parameters!$J$24-Parameters!$J$23)+Parameters!$I$25*(Parameters!$J$25-Parameters!$J$24)+Parameters!$I$26*($A551-Parameters!$J$25)))),_xlfn.IFS($A551&lt;=Parameters!$J$23,Parameters!$I$23*$A551,$A551&lt;=Parameters!$J$24,Parameters!$I$24*$A551,$A551&lt;=Parameters!$J$25,Parameters!$I$25*$A551,$A551&gt;Parameters!$J$25,Parameters!$I$26*$A551))</f>
        <v>61505.760000000002</v>
      </c>
      <c r="AA551" s="290">
        <f t="shared" si="252"/>
        <v>112.64791208791209</v>
      </c>
      <c r="AB551" s="290" cm="1">
        <f t="array" ref="AB551">IF(Parameters!$F$55="No",IF($A551&lt;=Parameters!$J$28,Parameters!$I$28*$A551,IF($A551&lt;=Parameters!$J$29,Parameters!$I$28*Parameters!$J$28+Parameters!$I$29*($A551-Parameters!$J$28),IF($A551&lt;=Parameters!$J$30,Parameters!$I$28*Parameters!$J$28+Parameters!$I$29*(Parameters!$J$29-Parameters!$J$28)+Parameters!$I$30*($A551-Parameters!$J$29),Parameters!$I$28*Parameters!$J$28+Parameters!$I$29*(Parameters!$J$29-Parameters!$J$28)+Parameters!$I$30*(Parameters!$J$30-Parameters!$J$29)+Parameters!$I$31*($A551-Parameters!$J$30)))),_xlfn.IFS($A551&lt;=Parameters!$J$28,Parameters!$I$28*$A551,$A551&lt;=Parameters!$J$29,Parameters!$I$29*$A551,$A551&lt;=Parameters!$J$30,Parameters!$I$30*$A551,$A551&gt;Parameters!$J$30,Parameters!$I$31*$A551))</f>
        <v>74495.06</v>
      </c>
      <c r="AC551" s="290">
        <f t="shared" si="253"/>
        <v>136.43783882783882</v>
      </c>
      <c r="AD551" s="290" cm="1">
        <f t="array" ref="AD551">IF(Parameters!$F$55="No",IF($A551&lt;=Parameters!$J$34,Parameters!$I$34*$A551,IF($A551&lt;=Parameters!$J$35,Parameters!$I$34*Parameters!$J$34+Parameters!$I$35*($A551-Parameters!$J$34),IF($A551&lt;=Parameters!$J$36,Parameters!$I$34*Parameters!$J$34+Parameters!$I$35*(Parameters!$J$35-Parameters!$J$34)+Parameters!$I$36*($A551-Parameters!$J$35),Parameters!$I$34*Parameters!$J$34+Parameters!$I$35*(Parameters!$J$35-Parameters!$J$34)+Parameters!$I$36*(Parameters!$J$36-Parameters!$J$35)+Parameters!$I$37*($A551-Parameters!$J$36)))),_xlfn.IFS($A551&lt;=Parameters!$J$34,Parameters!$I$34*$A551,$A551&lt;=Parameters!$J$35,Parameters!$I$35*$A551,$A551&lt;=Parameters!$J$36,Parameters!$I$36*$A551,$A551&gt;Parameters!$J$36,Parameters!$I$37*$A551))</f>
        <v>75141.84</v>
      </c>
      <c r="AE551" s="290">
        <f t="shared" si="277"/>
        <v>137.62241758241757</v>
      </c>
      <c r="AF551" s="290" cm="1">
        <f t="array" ref="AF551">IF(Parameters!$F$55="No",IF($A551&lt;=Parameters!$J$39,Parameters!$I$39*$A551,IF($A551&lt;=Parameters!$J$40,Parameters!$I$39*Parameters!$J$39+Parameters!$I$40*($A551-Parameters!$J$39),IF($A551&lt;=Parameters!$J$41,Parameters!$I$39*Parameters!$J$39+Parameters!$I$40*(Parameters!$J$40-Parameters!$J$39)+Parameters!$I$41*($A551-Parameters!$J$40),Parameters!$I$39*Parameters!$J$39+Parameters!$I$40*(Parameters!$J$40-Parameters!$J$39)+Parameters!$I$41*(Parameters!$J$41-Parameters!$J$40)+Parameters!$I$42*($A551-Parameters!$J$41)))),_xlfn.IFS($A551&lt;=Parameters!$J$39,Parameters!$I$39*$A551,$A551&lt;=Parameters!$J$40,Parameters!$I$40*$A551,$A551&lt;=Parameters!$J$41,Parameters!$I$41*$A551,$A551&gt;Parameters!$J$41,Parameters!$I$42*$A551))</f>
        <v>80427.66</v>
      </c>
      <c r="AG551" s="290">
        <f t="shared" si="278"/>
        <v>147.30340659340661</v>
      </c>
      <c r="AI551" s="428">
        <f t="shared" si="254"/>
        <v>149.06000000000495</v>
      </c>
      <c r="AJ551" s="428">
        <f t="shared" si="255"/>
        <v>159.35999999998603</v>
      </c>
      <c r="AK551" s="428">
        <f t="shared" si="256"/>
        <v>143.54000000000815</v>
      </c>
      <c r="AL551" s="428">
        <f t="shared" si="257"/>
        <v>158.45999999999185</v>
      </c>
      <c r="AM551" s="428">
        <f t="shared" si="258"/>
        <v>149.06000000000495</v>
      </c>
      <c r="AN551" s="428">
        <f t="shared" si="259"/>
        <v>159.35999999998603</v>
      </c>
      <c r="AO551" s="428">
        <f t="shared" si="260"/>
        <v>143.54000000000815</v>
      </c>
      <c r="AP551" s="428">
        <f t="shared" si="261"/>
        <v>158.45999999999185</v>
      </c>
      <c r="AQ551" s="428">
        <f t="shared" si="262"/>
        <v>149.06000000000495</v>
      </c>
      <c r="AR551" s="428">
        <f t="shared" si="263"/>
        <v>159.35999999998603</v>
      </c>
      <c r="AS551" s="428">
        <f t="shared" si="264"/>
        <v>143.54000000000815</v>
      </c>
      <c r="AT551" s="428">
        <f t="shared" si="265"/>
        <v>158.45999999999185</v>
      </c>
      <c r="AU551" s="428">
        <f t="shared" si="266"/>
        <v>149.06000000000495</v>
      </c>
      <c r="AV551" s="428">
        <f t="shared" si="267"/>
        <v>159.35999999998603</v>
      </c>
      <c r="AW551" s="428">
        <f t="shared" si="268"/>
        <v>143.54000000000815</v>
      </c>
      <c r="AX551" s="428">
        <f t="shared" si="269"/>
        <v>158.45999999999185</v>
      </c>
    </row>
    <row r="552">
      <c r="A552" s="413">
        <v>547</v>
      </c>
      <c r="B552" s="290" cm="1">
        <f t="array" ref="B552">IF(Parameters!$C$55="No",IF($A552&lt;=Parameters!$D$23,Parameters!$C$23*$A552,IF($A552&lt;=Parameters!$D$24,Parameters!$C$23*Parameters!$D$23+Parameters!$C$24*($A552-Parameters!$D$23),IF($A552&lt;=Parameters!$D$25,Parameters!$C$23*Parameters!$D$23+Parameters!$C$24*(Parameters!$D$24-Parameters!$D$23)+Parameters!$C$25*($A552-Parameters!$D$24),Parameters!$C$23*Parameters!$D$23+Parameters!$C$24*(Parameters!$D$24-Parameters!$D$23)+Parameters!$C$25*(Parameters!$D$25-Parameters!$D$24)+Parameters!$C$26*($A552-Parameters!$D$25)))),_xlfn.IFS($A552&lt;=Parameters!$D$23,Parameters!$C$23*$A552,$A552&lt;=Parameters!$D$24,Parameters!$C$24*$A552,$A552&lt;=Parameters!$D$25,Parameters!$C$25*$A552,$A552&gt;Parameters!$D$25,Parameters!$C$26*$A552))</f>
        <v>61654.82</v>
      </c>
      <c r="C552" s="290">
        <f t="shared" si="270"/>
        <v>112.71447897623401</v>
      </c>
      <c r="D552" s="290" cm="1">
        <f t="array" ref="D552">IF(Parameters!$C$55="No",IF($A552&lt;=Parameters!$D$28,Parameters!$C$28*$A552,IF($A552&lt;=Parameters!$D$29,Parameters!$C$28*Parameters!$D$28+Parameters!$C$29*($A552-Parameters!$D$28),IF($A552&lt;=Parameters!$D$30,Parameters!$C$28*Parameters!$D$28+Parameters!$C$29*(Parameters!$D$29-Parameters!$D$28)+Parameters!$C$30*($A552-Parameters!$D$29),Parameters!$C$28*Parameters!$D$28+Parameters!$C$29*(Parameters!$D$29-Parameters!$D$28)+Parameters!$C$30*(Parameters!$D$30-Parameters!$D$29)+Parameters!$C$31*($A552-Parameters!$D$30)))),_xlfn.IFS($A552&lt;=Parameters!$D$28,Parameters!$C$28*$A552,$A552&lt;=Parameters!$D$29,Parameters!$C$29*$A552,$A552&lt;=Parameters!$D$30,Parameters!$C$30*$A552,$A552&gt;Parameters!$D$30,Parameters!$C$31*$A552))</f>
        <v>74654.420000000013</v>
      </c>
      <c r="E552" s="290">
        <f t="shared" si="270"/>
        <v>136.47974405850093</v>
      </c>
      <c r="F552" s="290" cm="1">
        <f t="array" ref="F552">IF(Parameters!$C$55="No",IF($A552&lt;=Parameters!$D$34,Parameters!$C$34*$A552,IF($A552&lt;=Parameters!$D$35,Parameters!$C$34*Parameters!$D$34+Parameters!$C$35*($A552-Parameters!$D$34),IF($A552&lt;=Parameters!$D$36,Parameters!$C$34*Parameters!$D$34+Parameters!$C$35*(Parameters!$D$35-Parameters!$D$34)+Parameters!$C$36*($A552-Parameters!$D$35),Parameters!$C$34*Parameters!$D$34+Parameters!$C$35*(Parameters!$D$35-Parameters!$D$34)+Parameters!$C$36*(Parameters!$D$36-Parameters!$D$35)+Parameters!$C$37*($A552-Parameters!$D$36)))),_xlfn.IFS($A552&lt;=Parameters!$D$34,Parameters!$C$34*$A552,$A552&lt;=Parameters!$D$35,Parameters!$C$35*$A552,$A552&lt;=Parameters!$D$36,Parameters!$C$36*$A552,$A552&gt;Parameters!$D$36,Parameters!$C$37*$A552))</f>
        <v>75285.38</v>
      </c>
      <c r="G552" s="290">
        <f t="shared" si="271"/>
        <v>137.63323583180988</v>
      </c>
      <c r="H552" s="290" cm="1">
        <f t="array" ref="H552">IF(Parameters!$C$55="No",IF($A552&lt;=Parameters!$D$39,Parameters!$C$39*$A552,IF($A552&lt;=Parameters!$D$40,Parameters!$C$39*Parameters!$D$39+Parameters!$C$40*($A552-Parameters!$D$39),IF($A552&lt;=Parameters!$D$41,Parameters!$C$39*Parameters!$D$39+Parameters!$C$40*(Parameters!$D$40-Parameters!$D$39)+Parameters!$C$41*($A552-Parameters!$D$40),Parameters!$C$39*Parameters!$D$39+Parameters!$C$40*(Parameters!$D$40-Parameters!$D$39)+Parameters!$C$41*(Parameters!$D$41-Parameters!$D$40)+Parameters!$C$42*($A552-Parameters!$D$41)))),_xlfn.IFS($A552&lt;=Parameters!$D$39,Parameters!$C$39*$A552,$A552&lt;=Parameters!$D$40,Parameters!$C$40*$A552,$A552&lt;=Parameters!$D$41,Parameters!$C$41*$A552,$A552&gt;Parameters!$D$41,Parameters!$C$42*$A552))</f>
        <v>80586.12</v>
      </c>
      <c r="I552" s="290">
        <f t="shared" si="272"/>
        <v>147.32380255941499</v>
      </c>
      <c r="J552" s="290" cm="1">
        <f t="array" ref="J552">IF(Parameters!$D$55="No",IF($A552&lt;=Parameters!$F$23,Parameters!$E$23*$A552,IF($A552&lt;=Parameters!$F$24,Parameters!$E$23*Parameters!$F$23+Parameters!$E$24*($A552-Parameters!$F$23),IF($A552&lt;=Parameters!$F$25,Parameters!$E$23*Parameters!$F$23+Parameters!$E$24*(Parameters!$F$24-Parameters!$F$23)+Parameters!$E$25*($A552-Parameters!$F$24),Parameters!$E$23*Parameters!$F$23+Parameters!$E$24*(Parameters!$F$24-Parameters!$F$23)+Parameters!$E$25*(Parameters!$F$25-Parameters!$F$24)+Parameters!$E$26*($A552-Parameters!$F$25)))),_xlfn.IFS($A552&lt;=Parameters!$F$23,Parameters!$E$23*$A552,$A552&lt;=Parameters!$F$24,Parameters!$E$24*$A552,$A552&lt;=Parameters!$F$25,Parameters!$E$25*$A552,$A552&gt;Parameters!$F$25,Parameters!$E$26*$A552))</f>
        <v>61654.82</v>
      </c>
      <c r="K552" s="290">
        <f t="shared" si="248"/>
        <v>112.71447897623401</v>
      </c>
      <c r="L552" s="290" cm="1">
        <f t="array" ref="L552">IF(Parameters!$D$55="No",IF($A552&lt;=Parameters!$F$28,Parameters!$E$28*$A552,IF($A552&lt;=Parameters!$F$29,Parameters!$E$28*Parameters!$F$28+Parameters!$E$29*($A552-Parameters!$F$28),IF($A552&lt;=Parameters!$F$30,Parameters!$E$28*Parameters!$F$28+Parameters!$E$29*(Parameters!$F$29-Parameters!$F$28)+Parameters!$E$30*($A552-Parameters!$F$29),Parameters!$E$28*Parameters!$F$28+Parameters!$E$29*(Parameters!$F$29-Parameters!$F$28)+Parameters!$E$30*(Parameters!$F$30-Parameters!$F$29)+Parameters!$E$31*($A552-Parameters!$F$30)))),_xlfn.IFS($A552&lt;=Parameters!$F$28,Parameters!$E$28*$A552,$A552&lt;=Parameters!$F$29,Parameters!$E$29*$A552,$A552&lt;=Parameters!$F$30,Parameters!$E$30*$A552,$A552&gt;Parameters!$F$30,Parameters!$E$31*$A552))</f>
        <v>74654.420000000013</v>
      </c>
      <c r="M552" s="290">
        <f t="shared" si="249"/>
        <v>136.47974405850093</v>
      </c>
      <c r="N552" s="290" cm="1">
        <f t="array" ref="N552">IF(Parameters!$D$55="No",IF($A552&lt;=Parameters!$F$34,Parameters!$E$34*$A552,IF($A552&lt;=Parameters!$F$35,Parameters!$E$34*Parameters!$F$34+Parameters!$E$35*($A552-Parameters!$F$34),IF($A552&lt;=Parameters!$F$36,Parameters!$E$34*Parameters!$F$34+Parameters!$E$35*(Parameters!$F$35-Parameters!$F$34)+Parameters!$E$36*($A552-Parameters!$F$35),Parameters!$E$34*Parameters!$F$34+Parameters!$E$35*(Parameters!$F$35-Parameters!$F$34)+Parameters!$E$36*(Parameters!$F$36-Parameters!$F$35)+Parameters!$E$37*($A552-Parameters!$F$36)))),_xlfn.IFS($A552&lt;=Parameters!$F$34,Parameters!$E$34*$A552,$A552&lt;=Parameters!$F$35,Parameters!$E$35*$A552,$A552&lt;=Parameters!$F$36,Parameters!$E$36*$A552,$A552&gt;Parameters!$F$36,Parameters!$E$37*$A552))</f>
        <v>75285.38</v>
      </c>
      <c r="O552" s="290">
        <f t="shared" si="273"/>
        <v>137.63323583180988</v>
      </c>
      <c r="P552" s="290" cm="1">
        <f t="array" ref="P552">IF(Parameters!$D$55="No",IF($A552&lt;=Parameters!$F$39,Parameters!$E$39*$A552,IF($A552&lt;=Parameters!$F$40,Parameters!$E$39*Parameters!$F$39+Parameters!$E$40*($A552-Parameters!$F$39),IF($A552&lt;=Parameters!$F$41,Parameters!$E$39*Parameters!$F$39+Parameters!$E$40*(Parameters!$F$40-Parameters!$F$39)+Parameters!$E$41*($A552-Parameters!$F$40),Parameters!$E$39*Parameters!$F$39+Parameters!$E$40*(Parameters!$F$40-Parameters!$F$39)+Parameters!$E$41*(Parameters!$F$41-Parameters!$F$40)+Parameters!$E$42*($A552-Parameters!$F$41)))),_xlfn.IFS($A552&lt;=Parameters!$F$39,Parameters!$E$39*$A552,$A552&lt;=Parameters!$F$40,Parameters!$E$40*$A552,$A552&lt;=Parameters!$F$41,Parameters!$E$41*$A552,$A552&gt;Parameters!$F$41,Parameters!$E$42*$A552))</f>
        <v>80586.12</v>
      </c>
      <c r="Q552" s="290">
        <f t="shared" si="274"/>
        <v>147.32380255941499</v>
      </c>
      <c r="R552" s="290" cm="1">
        <f t="array" ref="R552">IF(Parameters!$E$55="No",IF($A552&lt;=Parameters!$H$23,Parameters!$G$23*$A552,IF($A552&lt;=Parameters!$H$24,Parameters!$G$23*Parameters!$H$23+Parameters!$G$24*($A552-Parameters!$H$23),IF($A552&lt;=Parameters!$H$25,Parameters!$G$23*Parameters!$H$23+Parameters!$G$24*(Parameters!$H$24-Parameters!$H$23)+Parameters!$G$25*($A552-Parameters!$H$24),Parameters!$G$23*Parameters!$H$23+Parameters!$G$24*(Parameters!$H$24-Parameters!$H$23)+Parameters!$G$25*(Parameters!$H$25-Parameters!$H$24)+Parameters!$G$26*($A552-Parameters!$H$25)))),_xlfn.IFS($A552&lt;=Parameters!$H$23,Parameters!$G$23*$A552,$A552&lt;=Parameters!$H$24,Parameters!$G$24*$A552,$A552&lt;=Parameters!$H$25,Parameters!$G$25*$A552,$A552&gt;Parameters!$H$25,Parameters!$G$26*$A552))</f>
        <v>61654.82</v>
      </c>
      <c r="S552" s="290">
        <f t="shared" si="250"/>
        <v>112.71447897623401</v>
      </c>
      <c r="T552" s="290" cm="1">
        <f t="array" ref="T552">IF(Parameters!$E$55="No",IF($A552&lt;=Parameters!$H$28,Parameters!$G$28*$A552,IF($A552&lt;=Parameters!$H$29,Parameters!$G$28*Parameters!$H$28+Parameters!$G$29*($A552-Parameters!$H$28),IF($A552&lt;=Parameters!$H$30,Parameters!$G$28*Parameters!$H$28+Parameters!$G$29*(Parameters!$H$29-Parameters!$H$28)+Parameters!$G$30*($A552-Parameters!$H$29),Parameters!$G$28*Parameters!$H$28+Parameters!$G$29*(Parameters!$H$29-Parameters!$H$28)+Parameters!$G$30*(Parameters!$H$30-Parameters!$H$29)+Parameters!$G$31*($A552-Parameters!$H$30)))),_xlfn.IFS($A552&lt;=Parameters!$H$28,Parameters!$G$28*$A552,$A552&lt;=Parameters!$H$29,Parameters!$G$29*$A552,$A552&lt;=Parameters!$H$30,Parameters!$G$30*$A552,$A552&gt;Parameters!$H$30,Parameters!$G$31*$A552))</f>
        <v>74654.420000000013</v>
      </c>
      <c r="U552" s="290">
        <f t="shared" si="251"/>
        <v>136.47974405850093</v>
      </c>
      <c r="V552" s="290" cm="1">
        <f t="array" ref="V552">IF(Parameters!$E$55="No",IF($A552&lt;=Parameters!$H$34,Parameters!$G$34*$A552,IF($A552&lt;=Parameters!$H$35,Parameters!$G$34*Parameters!$H$34+Parameters!$G$35*($A552-Parameters!$H$34),IF($A552&lt;=Parameters!$H$36,Parameters!$G$34*Parameters!$H$34+Parameters!$G$35*(Parameters!$H$35-Parameters!$H$34)+Parameters!$G$36*($A552-Parameters!$H$35),Parameters!$G$34*Parameters!$H$34+Parameters!$G$35*(Parameters!$H$35-Parameters!$H$34)+Parameters!$G$36*(Parameters!$H$36-Parameters!$H$35)+Parameters!$G$37*($A552-Parameters!$H$36)))),_xlfn.IFS($A552&lt;=Parameters!$H$34,Parameters!$G$34*$A552,$A552&lt;=Parameters!$H$35,Parameters!$G$35*$A552,$A552&lt;=Parameters!$H$36,Parameters!$G$36*$A552,$A552&gt;Parameters!$H$36,Parameters!$G$37*$A552))</f>
        <v>75285.38</v>
      </c>
      <c r="W552" s="290">
        <f t="shared" si="275"/>
        <v>137.63323583180988</v>
      </c>
      <c r="X552" s="290" cm="1">
        <f t="array" ref="X552">IF(Parameters!$E$55="No",IF($A552&lt;=Parameters!$H$39,Parameters!$G$39*$A552,IF($A552&lt;=Parameters!$H$40,Parameters!$G$39*Parameters!$H$39+Parameters!$G$40*($A552-Parameters!$H$39),IF($A552&lt;=Parameters!$H$41,Parameters!$G$39*Parameters!$H$39+Parameters!$G$40*(Parameters!$H$40-Parameters!$H$39)+Parameters!$G$41*($A552-Parameters!$H$40),Parameters!$G$39*Parameters!$H$39+Parameters!$G$40*(Parameters!$H$40-Parameters!$H$39)+Parameters!$G$41*(Parameters!$H$41-Parameters!$H$40)+Parameters!$G$42*($A552-Parameters!$H$41)))),_xlfn.IFS($A552&lt;=Parameters!$H$39,Parameters!$G$39*$A552,$A552&lt;=Parameters!$H$40,Parameters!$G$40*$A552,$A552&lt;=Parameters!$H$41,Parameters!$G$41*$A552,$A552&gt;Parameters!$H$41,Parameters!$G$42*$A552))</f>
        <v>80586.12</v>
      </c>
      <c r="Y552" s="290">
        <f t="shared" si="276"/>
        <v>147.32380255941499</v>
      </c>
      <c r="Z552" s="290" cm="1">
        <f t="array" ref="Z552">IF(Parameters!$F$55="No",IF($A552&lt;=Parameters!$J$23,Parameters!$I$23*$A552,IF($A552&lt;=Parameters!$J$24,Parameters!$I$23*Parameters!$J$23+Parameters!$I$24*($A552-Parameters!$J$23),IF($A552&lt;=Parameters!$J$25,Parameters!$I$23*Parameters!$J$23+Parameters!$I$24*(Parameters!$J$24-Parameters!$J$23)+Parameters!$I$25*($A552-Parameters!$J$24),Parameters!$I$23*Parameters!$J$23+Parameters!$I$24*(Parameters!$J$24-Parameters!$J$23)+Parameters!$I$25*(Parameters!$J$25-Parameters!$J$24)+Parameters!$I$26*($A552-Parameters!$J$25)))),_xlfn.IFS($A552&lt;=Parameters!$J$23,Parameters!$I$23*$A552,$A552&lt;=Parameters!$J$24,Parameters!$I$24*$A552,$A552&lt;=Parameters!$J$25,Parameters!$I$25*$A552,$A552&gt;Parameters!$J$25,Parameters!$I$26*$A552))</f>
        <v>61654.82</v>
      </c>
      <c r="AA552" s="290">
        <f t="shared" si="252"/>
        <v>112.71447897623401</v>
      </c>
      <c r="AB552" s="290" cm="1">
        <f t="array" ref="AB552">IF(Parameters!$F$55="No",IF($A552&lt;=Parameters!$J$28,Parameters!$I$28*$A552,IF($A552&lt;=Parameters!$J$29,Parameters!$I$28*Parameters!$J$28+Parameters!$I$29*($A552-Parameters!$J$28),IF($A552&lt;=Parameters!$J$30,Parameters!$I$28*Parameters!$J$28+Parameters!$I$29*(Parameters!$J$29-Parameters!$J$28)+Parameters!$I$30*($A552-Parameters!$J$29),Parameters!$I$28*Parameters!$J$28+Parameters!$I$29*(Parameters!$J$29-Parameters!$J$28)+Parameters!$I$30*(Parameters!$J$30-Parameters!$J$29)+Parameters!$I$31*($A552-Parameters!$J$30)))),_xlfn.IFS($A552&lt;=Parameters!$J$28,Parameters!$I$28*$A552,$A552&lt;=Parameters!$J$29,Parameters!$I$29*$A552,$A552&lt;=Parameters!$J$30,Parameters!$I$30*$A552,$A552&gt;Parameters!$J$30,Parameters!$I$31*$A552))</f>
        <v>74654.420000000013</v>
      </c>
      <c r="AC552" s="290">
        <f t="shared" si="253"/>
        <v>136.47974405850093</v>
      </c>
      <c r="AD552" s="290" cm="1">
        <f t="array" ref="AD552">IF(Parameters!$F$55="No",IF($A552&lt;=Parameters!$J$34,Parameters!$I$34*$A552,IF($A552&lt;=Parameters!$J$35,Parameters!$I$34*Parameters!$J$34+Parameters!$I$35*($A552-Parameters!$J$34),IF($A552&lt;=Parameters!$J$36,Parameters!$I$34*Parameters!$J$34+Parameters!$I$35*(Parameters!$J$35-Parameters!$J$34)+Parameters!$I$36*($A552-Parameters!$J$35),Parameters!$I$34*Parameters!$J$34+Parameters!$I$35*(Parameters!$J$35-Parameters!$J$34)+Parameters!$I$36*(Parameters!$J$36-Parameters!$J$35)+Parameters!$I$37*($A552-Parameters!$J$36)))),_xlfn.IFS($A552&lt;=Parameters!$J$34,Parameters!$I$34*$A552,$A552&lt;=Parameters!$J$35,Parameters!$I$35*$A552,$A552&lt;=Parameters!$J$36,Parameters!$I$36*$A552,$A552&gt;Parameters!$J$36,Parameters!$I$37*$A552))</f>
        <v>75285.38</v>
      </c>
      <c r="AE552" s="290">
        <f t="shared" si="277"/>
        <v>137.63323583180988</v>
      </c>
      <c r="AF552" s="290" cm="1">
        <f t="array" ref="AF552">IF(Parameters!$F$55="No",IF($A552&lt;=Parameters!$J$39,Parameters!$I$39*$A552,IF($A552&lt;=Parameters!$J$40,Parameters!$I$39*Parameters!$J$39+Parameters!$I$40*($A552-Parameters!$J$39),IF($A552&lt;=Parameters!$J$41,Parameters!$I$39*Parameters!$J$39+Parameters!$I$40*(Parameters!$J$40-Parameters!$J$39)+Parameters!$I$41*($A552-Parameters!$J$40),Parameters!$I$39*Parameters!$J$39+Parameters!$I$40*(Parameters!$J$40-Parameters!$J$39)+Parameters!$I$41*(Parameters!$J$41-Parameters!$J$40)+Parameters!$I$42*($A552-Parameters!$J$41)))),_xlfn.IFS($A552&lt;=Parameters!$J$39,Parameters!$I$39*$A552,$A552&lt;=Parameters!$J$40,Parameters!$I$40*$A552,$A552&lt;=Parameters!$J$41,Parameters!$I$41*$A552,$A552&gt;Parameters!$J$41,Parameters!$I$42*$A552))</f>
        <v>80586.12</v>
      </c>
      <c r="AG552" s="290">
        <f t="shared" si="278"/>
        <v>147.32380255941499</v>
      </c>
      <c r="AI552" s="428">
        <f t="shared" si="254"/>
        <v>149.05999999999767</v>
      </c>
      <c r="AJ552" s="428">
        <f t="shared" si="255"/>
        <v>159.36000000001513</v>
      </c>
      <c r="AK552" s="428">
        <f t="shared" si="256"/>
        <v>143.54000000000815</v>
      </c>
      <c r="AL552" s="428">
        <f t="shared" si="257"/>
        <v>158.45999999999185</v>
      </c>
      <c r="AM552" s="428">
        <f t="shared" si="258"/>
        <v>149.05999999999767</v>
      </c>
      <c r="AN552" s="428">
        <f t="shared" si="259"/>
        <v>159.36000000001513</v>
      </c>
      <c r="AO552" s="428">
        <f t="shared" si="260"/>
        <v>143.54000000000815</v>
      </c>
      <c r="AP552" s="428">
        <f t="shared" si="261"/>
        <v>158.45999999999185</v>
      </c>
      <c r="AQ552" s="428">
        <f t="shared" si="262"/>
        <v>149.05999999999767</v>
      </c>
      <c r="AR552" s="428">
        <f t="shared" si="263"/>
        <v>159.36000000001513</v>
      </c>
      <c r="AS552" s="428">
        <f t="shared" si="264"/>
        <v>143.54000000000815</v>
      </c>
      <c r="AT552" s="428">
        <f t="shared" si="265"/>
        <v>158.45999999999185</v>
      </c>
      <c r="AU552" s="428">
        <f t="shared" si="266"/>
        <v>149.05999999999767</v>
      </c>
      <c r="AV552" s="428">
        <f t="shared" si="267"/>
        <v>159.36000000001513</v>
      </c>
      <c r="AW552" s="428">
        <f t="shared" si="268"/>
        <v>143.54000000000815</v>
      </c>
      <c r="AX552" s="428">
        <f t="shared" si="269"/>
        <v>158.45999999999185</v>
      </c>
    </row>
    <row r="553">
      <c r="A553" s="413">
        <v>548</v>
      </c>
      <c r="B553" s="290" cm="1">
        <f t="array" ref="B553">IF(Parameters!$C$55="No",IF($A553&lt;=Parameters!$D$23,Parameters!$C$23*$A553,IF($A553&lt;=Parameters!$D$24,Parameters!$C$23*Parameters!$D$23+Parameters!$C$24*($A553-Parameters!$D$23),IF($A553&lt;=Parameters!$D$25,Parameters!$C$23*Parameters!$D$23+Parameters!$C$24*(Parameters!$D$24-Parameters!$D$23)+Parameters!$C$25*($A553-Parameters!$D$24),Parameters!$C$23*Parameters!$D$23+Parameters!$C$24*(Parameters!$D$24-Parameters!$D$23)+Parameters!$C$25*(Parameters!$D$25-Parameters!$D$24)+Parameters!$C$26*($A553-Parameters!$D$25)))),_xlfn.IFS($A553&lt;=Parameters!$D$23,Parameters!$C$23*$A553,$A553&lt;=Parameters!$D$24,Parameters!$C$24*$A553,$A553&lt;=Parameters!$D$25,Parameters!$C$25*$A553,$A553&gt;Parameters!$D$25,Parameters!$C$26*$A553))</f>
        <v>61803.88</v>
      </c>
      <c r="C553" s="290">
        <f t="shared" si="270"/>
        <v>112.78080291970802</v>
      </c>
      <c r="D553" s="290" cm="1">
        <f t="array" ref="D553">IF(Parameters!$C$55="No",IF($A553&lt;=Parameters!$D$28,Parameters!$C$28*$A553,IF($A553&lt;=Parameters!$D$29,Parameters!$C$28*Parameters!$D$28+Parameters!$C$29*($A553-Parameters!$D$28),IF($A553&lt;=Parameters!$D$30,Parameters!$C$28*Parameters!$D$28+Parameters!$C$29*(Parameters!$D$29-Parameters!$D$28)+Parameters!$C$30*($A553-Parameters!$D$29),Parameters!$C$28*Parameters!$D$28+Parameters!$C$29*(Parameters!$D$29-Parameters!$D$28)+Parameters!$C$30*(Parameters!$D$30-Parameters!$D$29)+Parameters!$C$31*($A553-Parameters!$D$30)))),_xlfn.IFS($A553&lt;=Parameters!$D$28,Parameters!$C$28*$A553,$A553&lt;=Parameters!$D$29,Parameters!$C$29*$A553,$A553&lt;=Parameters!$D$30,Parameters!$C$30*$A553,$A553&gt;Parameters!$D$30,Parameters!$C$31*$A553))</f>
        <v>74813.78</v>
      </c>
      <c r="E553" s="290">
        <f t="shared" si="270"/>
        <v>136.52149635036497</v>
      </c>
      <c r="F553" s="290" cm="1">
        <f t="array" ref="F553">IF(Parameters!$C$55="No",IF($A553&lt;=Parameters!$D$34,Parameters!$C$34*$A553,IF($A553&lt;=Parameters!$D$35,Parameters!$C$34*Parameters!$D$34+Parameters!$C$35*($A553-Parameters!$D$34),IF($A553&lt;=Parameters!$D$36,Parameters!$C$34*Parameters!$D$34+Parameters!$C$35*(Parameters!$D$35-Parameters!$D$34)+Parameters!$C$36*($A553-Parameters!$D$35),Parameters!$C$34*Parameters!$D$34+Parameters!$C$35*(Parameters!$D$35-Parameters!$D$34)+Parameters!$C$36*(Parameters!$D$36-Parameters!$D$35)+Parameters!$C$37*($A553-Parameters!$D$36)))),_xlfn.IFS($A553&lt;=Parameters!$D$34,Parameters!$C$34*$A553,$A553&lt;=Parameters!$D$35,Parameters!$C$35*$A553,$A553&lt;=Parameters!$D$36,Parameters!$C$36*$A553,$A553&gt;Parameters!$D$36,Parameters!$C$37*$A553))</f>
        <v>75428.92</v>
      </c>
      <c r="G553" s="290">
        <f t="shared" si="271"/>
        <v>137.64401459854014</v>
      </c>
      <c r="H553" s="290" cm="1">
        <f t="array" ref="H553">IF(Parameters!$C$55="No",IF($A553&lt;=Parameters!$D$39,Parameters!$C$39*$A553,IF($A553&lt;=Parameters!$D$40,Parameters!$C$39*Parameters!$D$39+Parameters!$C$40*($A553-Parameters!$D$39),IF($A553&lt;=Parameters!$D$41,Parameters!$C$39*Parameters!$D$39+Parameters!$C$40*(Parameters!$D$40-Parameters!$D$39)+Parameters!$C$41*($A553-Parameters!$D$40),Parameters!$C$39*Parameters!$D$39+Parameters!$C$40*(Parameters!$D$40-Parameters!$D$39)+Parameters!$C$41*(Parameters!$D$41-Parameters!$D$40)+Parameters!$C$42*($A553-Parameters!$D$41)))),_xlfn.IFS($A553&lt;=Parameters!$D$39,Parameters!$C$39*$A553,$A553&lt;=Parameters!$D$40,Parameters!$C$40*$A553,$A553&lt;=Parameters!$D$41,Parameters!$C$41*$A553,$A553&gt;Parameters!$D$41,Parameters!$C$42*$A553))</f>
        <v>80744.58</v>
      </c>
      <c r="I553" s="290">
        <f t="shared" si="272"/>
        <v>147.34412408759124</v>
      </c>
      <c r="J553" s="290" cm="1">
        <f t="array" ref="J553">IF(Parameters!$D$55="No",IF($A553&lt;=Parameters!$F$23,Parameters!$E$23*$A553,IF($A553&lt;=Parameters!$F$24,Parameters!$E$23*Parameters!$F$23+Parameters!$E$24*($A553-Parameters!$F$23),IF($A553&lt;=Parameters!$F$25,Parameters!$E$23*Parameters!$F$23+Parameters!$E$24*(Parameters!$F$24-Parameters!$F$23)+Parameters!$E$25*($A553-Parameters!$F$24),Parameters!$E$23*Parameters!$F$23+Parameters!$E$24*(Parameters!$F$24-Parameters!$F$23)+Parameters!$E$25*(Parameters!$F$25-Parameters!$F$24)+Parameters!$E$26*($A553-Parameters!$F$25)))),_xlfn.IFS($A553&lt;=Parameters!$F$23,Parameters!$E$23*$A553,$A553&lt;=Parameters!$F$24,Parameters!$E$24*$A553,$A553&lt;=Parameters!$F$25,Parameters!$E$25*$A553,$A553&gt;Parameters!$F$25,Parameters!$E$26*$A553))</f>
        <v>61803.88</v>
      </c>
      <c r="K553" s="290">
        <f t="shared" si="248"/>
        <v>112.78080291970802</v>
      </c>
      <c r="L553" s="290" cm="1">
        <f t="array" ref="L553">IF(Parameters!$D$55="No",IF($A553&lt;=Parameters!$F$28,Parameters!$E$28*$A553,IF($A553&lt;=Parameters!$F$29,Parameters!$E$28*Parameters!$F$28+Parameters!$E$29*($A553-Parameters!$F$28),IF($A553&lt;=Parameters!$F$30,Parameters!$E$28*Parameters!$F$28+Parameters!$E$29*(Parameters!$F$29-Parameters!$F$28)+Parameters!$E$30*($A553-Parameters!$F$29),Parameters!$E$28*Parameters!$F$28+Parameters!$E$29*(Parameters!$F$29-Parameters!$F$28)+Parameters!$E$30*(Parameters!$F$30-Parameters!$F$29)+Parameters!$E$31*($A553-Parameters!$F$30)))),_xlfn.IFS($A553&lt;=Parameters!$F$28,Parameters!$E$28*$A553,$A553&lt;=Parameters!$F$29,Parameters!$E$29*$A553,$A553&lt;=Parameters!$F$30,Parameters!$E$30*$A553,$A553&gt;Parameters!$F$30,Parameters!$E$31*$A553))</f>
        <v>74813.78</v>
      </c>
      <c r="M553" s="290">
        <f t="shared" si="249"/>
        <v>136.52149635036497</v>
      </c>
      <c r="N553" s="290" cm="1">
        <f t="array" ref="N553">IF(Parameters!$D$55="No",IF($A553&lt;=Parameters!$F$34,Parameters!$E$34*$A553,IF($A553&lt;=Parameters!$F$35,Parameters!$E$34*Parameters!$F$34+Parameters!$E$35*($A553-Parameters!$F$34),IF($A553&lt;=Parameters!$F$36,Parameters!$E$34*Parameters!$F$34+Parameters!$E$35*(Parameters!$F$35-Parameters!$F$34)+Parameters!$E$36*($A553-Parameters!$F$35),Parameters!$E$34*Parameters!$F$34+Parameters!$E$35*(Parameters!$F$35-Parameters!$F$34)+Parameters!$E$36*(Parameters!$F$36-Parameters!$F$35)+Parameters!$E$37*($A553-Parameters!$F$36)))),_xlfn.IFS($A553&lt;=Parameters!$F$34,Parameters!$E$34*$A553,$A553&lt;=Parameters!$F$35,Parameters!$E$35*$A553,$A553&lt;=Parameters!$F$36,Parameters!$E$36*$A553,$A553&gt;Parameters!$F$36,Parameters!$E$37*$A553))</f>
        <v>75428.92</v>
      </c>
      <c r="O553" s="290">
        <f t="shared" si="273"/>
        <v>137.64401459854014</v>
      </c>
      <c r="P553" s="290" cm="1">
        <f t="array" ref="P553">IF(Parameters!$D$55="No",IF($A553&lt;=Parameters!$F$39,Parameters!$E$39*$A553,IF($A553&lt;=Parameters!$F$40,Parameters!$E$39*Parameters!$F$39+Parameters!$E$40*($A553-Parameters!$F$39),IF($A553&lt;=Parameters!$F$41,Parameters!$E$39*Parameters!$F$39+Parameters!$E$40*(Parameters!$F$40-Parameters!$F$39)+Parameters!$E$41*($A553-Parameters!$F$40),Parameters!$E$39*Parameters!$F$39+Parameters!$E$40*(Parameters!$F$40-Parameters!$F$39)+Parameters!$E$41*(Parameters!$F$41-Parameters!$F$40)+Parameters!$E$42*($A553-Parameters!$F$41)))),_xlfn.IFS($A553&lt;=Parameters!$F$39,Parameters!$E$39*$A553,$A553&lt;=Parameters!$F$40,Parameters!$E$40*$A553,$A553&lt;=Parameters!$F$41,Parameters!$E$41*$A553,$A553&gt;Parameters!$F$41,Parameters!$E$42*$A553))</f>
        <v>80744.58</v>
      </c>
      <c r="Q553" s="290">
        <f t="shared" si="274"/>
        <v>147.34412408759124</v>
      </c>
      <c r="R553" s="290" cm="1">
        <f t="array" ref="R553">IF(Parameters!$E$55="No",IF($A553&lt;=Parameters!$H$23,Parameters!$G$23*$A553,IF($A553&lt;=Parameters!$H$24,Parameters!$G$23*Parameters!$H$23+Parameters!$G$24*($A553-Parameters!$H$23),IF($A553&lt;=Parameters!$H$25,Parameters!$G$23*Parameters!$H$23+Parameters!$G$24*(Parameters!$H$24-Parameters!$H$23)+Parameters!$G$25*($A553-Parameters!$H$24),Parameters!$G$23*Parameters!$H$23+Parameters!$G$24*(Parameters!$H$24-Parameters!$H$23)+Parameters!$G$25*(Parameters!$H$25-Parameters!$H$24)+Parameters!$G$26*($A553-Parameters!$H$25)))),_xlfn.IFS($A553&lt;=Parameters!$H$23,Parameters!$G$23*$A553,$A553&lt;=Parameters!$H$24,Parameters!$G$24*$A553,$A553&lt;=Parameters!$H$25,Parameters!$G$25*$A553,$A553&gt;Parameters!$H$25,Parameters!$G$26*$A553))</f>
        <v>61803.88</v>
      </c>
      <c r="S553" s="290">
        <f t="shared" si="250"/>
        <v>112.78080291970802</v>
      </c>
      <c r="T553" s="290" cm="1">
        <f t="array" ref="T553">IF(Parameters!$E$55="No",IF($A553&lt;=Parameters!$H$28,Parameters!$G$28*$A553,IF($A553&lt;=Parameters!$H$29,Parameters!$G$28*Parameters!$H$28+Parameters!$G$29*($A553-Parameters!$H$28),IF($A553&lt;=Parameters!$H$30,Parameters!$G$28*Parameters!$H$28+Parameters!$G$29*(Parameters!$H$29-Parameters!$H$28)+Parameters!$G$30*($A553-Parameters!$H$29),Parameters!$G$28*Parameters!$H$28+Parameters!$G$29*(Parameters!$H$29-Parameters!$H$28)+Parameters!$G$30*(Parameters!$H$30-Parameters!$H$29)+Parameters!$G$31*($A553-Parameters!$H$30)))),_xlfn.IFS($A553&lt;=Parameters!$H$28,Parameters!$G$28*$A553,$A553&lt;=Parameters!$H$29,Parameters!$G$29*$A553,$A553&lt;=Parameters!$H$30,Parameters!$G$30*$A553,$A553&gt;Parameters!$H$30,Parameters!$G$31*$A553))</f>
        <v>74813.78</v>
      </c>
      <c r="U553" s="290">
        <f t="shared" si="251"/>
        <v>136.52149635036497</v>
      </c>
      <c r="V553" s="290" cm="1">
        <f t="array" ref="V553">IF(Parameters!$E$55="No",IF($A553&lt;=Parameters!$H$34,Parameters!$G$34*$A553,IF($A553&lt;=Parameters!$H$35,Parameters!$G$34*Parameters!$H$34+Parameters!$G$35*($A553-Parameters!$H$34),IF($A553&lt;=Parameters!$H$36,Parameters!$G$34*Parameters!$H$34+Parameters!$G$35*(Parameters!$H$35-Parameters!$H$34)+Parameters!$G$36*($A553-Parameters!$H$35),Parameters!$G$34*Parameters!$H$34+Parameters!$G$35*(Parameters!$H$35-Parameters!$H$34)+Parameters!$G$36*(Parameters!$H$36-Parameters!$H$35)+Parameters!$G$37*($A553-Parameters!$H$36)))),_xlfn.IFS($A553&lt;=Parameters!$H$34,Parameters!$G$34*$A553,$A553&lt;=Parameters!$H$35,Parameters!$G$35*$A553,$A553&lt;=Parameters!$H$36,Parameters!$G$36*$A553,$A553&gt;Parameters!$H$36,Parameters!$G$37*$A553))</f>
        <v>75428.92</v>
      </c>
      <c r="W553" s="290">
        <f t="shared" si="275"/>
        <v>137.64401459854014</v>
      </c>
      <c r="X553" s="290" cm="1">
        <f t="array" ref="X553">IF(Parameters!$E$55="No",IF($A553&lt;=Parameters!$H$39,Parameters!$G$39*$A553,IF($A553&lt;=Parameters!$H$40,Parameters!$G$39*Parameters!$H$39+Parameters!$G$40*($A553-Parameters!$H$39),IF($A553&lt;=Parameters!$H$41,Parameters!$G$39*Parameters!$H$39+Parameters!$G$40*(Parameters!$H$40-Parameters!$H$39)+Parameters!$G$41*($A553-Parameters!$H$40),Parameters!$G$39*Parameters!$H$39+Parameters!$G$40*(Parameters!$H$40-Parameters!$H$39)+Parameters!$G$41*(Parameters!$H$41-Parameters!$H$40)+Parameters!$G$42*($A553-Parameters!$H$41)))),_xlfn.IFS($A553&lt;=Parameters!$H$39,Parameters!$G$39*$A553,$A553&lt;=Parameters!$H$40,Parameters!$G$40*$A553,$A553&lt;=Parameters!$H$41,Parameters!$G$41*$A553,$A553&gt;Parameters!$H$41,Parameters!$G$42*$A553))</f>
        <v>80744.58</v>
      </c>
      <c r="Y553" s="290">
        <f t="shared" si="276"/>
        <v>147.34412408759124</v>
      </c>
      <c r="Z553" s="290" cm="1">
        <f t="array" ref="Z553">IF(Parameters!$F$55="No",IF($A553&lt;=Parameters!$J$23,Parameters!$I$23*$A553,IF($A553&lt;=Parameters!$J$24,Parameters!$I$23*Parameters!$J$23+Parameters!$I$24*($A553-Parameters!$J$23),IF($A553&lt;=Parameters!$J$25,Parameters!$I$23*Parameters!$J$23+Parameters!$I$24*(Parameters!$J$24-Parameters!$J$23)+Parameters!$I$25*($A553-Parameters!$J$24),Parameters!$I$23*Parameters!$J$23+Parameters!$I$24*(Parameters!$J$24-Parameters!$J$23)+Parameters!$I$25*(Parameters!$J$25-Parameters!$J$24)+Parameters!$I$26*($A553-Parameters!$J$25)))),_xlfn.IFS($A553&lt;=Parameters!$J$23,Parameters!$I$23*$A553,$A553&lt;=Parameters!$J$24,Parameters!$I$24*$A553,$A553&lt;=Parameters!$J$25,Parameters!$I$25*$A553,$A553&gt;Parameters!$J$25,Parameters!$I$26*$A553))</f>
        <v>61803.88</v>
      </c>
      <c r="AA553" s="290">
        <f t="shared" si="252"/>
        <v>112.78080291970802</v>
      </c>
      <c r="AB553" s="290" cm="1">
        <f t="array" ref="AB553">IF(Parameters!$F$55="No",IF($A553&lt;=Parameters!$J$28,Parameters!$I$28*$A553,IF($A553&lt;=Parameters!$J$29,Parameters!$I$28*Parameters!$J$28+Parameters!$I$29*($A553-Parameters!$J$28),IF($A553&lt;=Parameters!$J$30,Parameters!$I$28*Parameters!$J$28+Parameters!$I$29*(Parameters!$J$29-Parameters!$J$28)+Parameters!$I$30*($A553-Parameters!$J$29),Parameters!$I$28*Parameters!$J$28+Parameters!$I$29*(Parameters!$J$29-Parameters!$J$28)+Parameters!$I$30*(Parameters!$J$30-Parameters!$J$29)+Parameters!$I$31*($A553-Parameters!$J$30)))),_xlfn.IFS($A553&lt;=Parameters!$J$28,Parameters!$I$28*$A553,$A553&lt;=Parameters!$J$29,Parameters!$I$29*$A553,$A553&lt;=Parameters!$J$30,Parameters!$I$30*$A553,$A553&gt;Parameters!$J$30,Parameters!$I$31*$A553))</f>
        <v>74813.78</v>
      </c>
      <c r="AC553" s="290">
        <f t="shared" si="253"/>
        <v>136.52149635036497</v>
      </c>
      <c r="AD553" s="290" cm="1">
        <f t="array" ref="AD553">IF(Parameters!$F$55="No",IF($A553&lt;=Parameters!$J$34,Parameters!$I$34*$A553,IF($A553&lt;=Parameters!$J$35,Parameters!$I$34*Parameters!$J$34+Parameters!$I$35*($A553-Parameters!$J$34),IF($A553&lt;=Parameters!$J$36,Parameters!$I$34*Parameters!$J$34+Parameters!$I$35*(Parameters!$J$35-Parameters!$J$34)+Parameters!$I$36*($A553-Parameters!$J$35),Parameters!$I$34*Parameters!$J$34+Parameters!$I$35*(Parameters!$J$35-Parameters!$J$34)+Parameters!$I$36*(Parameters!$J$36-Parameters!$J$35)+Parameters!$I$37*($A553-Parameters!$J$36)))),_xlfn.IFS($A553&lt;=Parameters!$J$34,Parameters!$I$34*$A553,$A553&lt;=Parameters!$J$35,Parameters!$I$35*$A553,$A553&lt;=Parameters!$J$36,Parameters!$I$36*$A553,$A553&gt;Parameters!$J$36,Parameters!$I$37*$A553))</f>
        <v>75428.92</v>
      </c>
      <c r="AE553" s="290">
        <f t="shared" si="277"/>
        <v>137.64401459854014</v>
      </c>
      <c r="AF553" s="290" cm="1">
        <f t="array" ref="AF553">IF(Parameters!$F$55="No",IF($A553&lt;=Parameters!$J$39,Parameters!$I$39*$A553,IF($A553&lt;=Parameters!$J$40,Parameters!$I$39*Parameters!$J$39+Parameters!$I$40*($A553-Parameters!$J$39),IF($A553&lt;=Parameters!$J$41,Parameters!$I$39*Parameters!$J$39+Parameters!$I$40*(Parameters!$J$40-Parameters!$J$39)+Parameters!$I$41*($A553-Parameters!$J$40),Parameters!$I$39*Parameters!$J$39+Parameters!$I$40*(Parameters!$J$40-Parameters!$J$39)+Parameters!$I$41*(Parameters!$J$41-Parameters!$J$40)+Parameters!$I$42*($A553-Parameters!$J$41)))),_xlfn.IFS($A553&lt;=Parameters!$J$39,Parameters!$I$39*$A553,$A553&lt;=Parameters!$J$40,Parameters!$I$40*$A553,$A553&lt;=Parameters!$J$41,Parameters!$I$41*$A553,$A553&gt;Parameters!$J$41,Parameters!$I$42*$A553))</f>
        <v>80744.58</v>
      </c>
      <c r="AG553" s="290">
        <f t="shared" si="278"/>
        <v>147.34412408759124</v>
      </c>
      <c r="AI553" s="428">
        <f t="shared" si="254"/>
        <v>149.05999999999767</v>
      </c>
      <c r="AJ553" s="428">
        <f t="shared" si="255"/>
        <v>159.35999999998603</v>
      </c>
      <c r="AK553" s="428">
        <f t="shared" si="256"/>
        <v>143.5399999999936</v>
      </c>
      <c r="AL553" s="428">
        <f t="shared" si="257"/>
        <v>158.4600000000064</v>
      </c>
      <c r="AM553" s="428">
        <f t="shared" si="258"/>
        <v>149.05999999999767</v>
      </c>
      <c r="AN553" s="428">
        <f t="shared" si="259"/>
        <v>159.35999999998603</v>
      </c>
      <c r="AO553" s="428">
        <f t="shared" si="260"/>
        <v>143.5399999999936</v>
      </c>
      <c r="AP553" s="428">
        <f t="shared" si="261"/>
        <v>158.4600000000064</v>
      </c>
      <c r="AQ553" s="428">
        <f t="shared" si="262"/>
        <v>149.05999999999767</v>
      </c>
      <c r="AR553" s="428">
        <f t="shared" si="263"/>
        <v>159.35999999998603</v>
      </c>
      <c r="AS553" s="428">
        <f t="shared" si="264"/>
        <v>143.5399999999936</v>
      </c>
      <c r="AT553" s="428">
        <f t="shared" si="265"/>
        <v>158.4600000000064</v>
      </c>
      <c r="AU553" s="428">
        <f t="shared" si="266"/>
        <v>149.05999999999767</v>
      </c>
      <c r="AV553" s="428">
        <f t="shared" si="267"/>
        <v>159.35999999998603</v>
      </c>
      <c r="AW553" s="428">
        <f t="shared" si="268"/>
        <v>143.5399999999936</v>
      </c>
      <c r="AX553" s="428">
        <f t="shared" si="269"/>
        <v>158.4600000000064</v>
      </c>
    </row>
    <row r="554">
      <c r="A554" s="413">
        <v>549</v>
      </c>
      <c r="B554" s="290" cm="1">
        <f t="array" ref="B554">IF(Parameters!$C$55="No",IF($A554&lt;=Parameters!$D$23,Parameters!$C$23*$A554,IF($A554&lt;=Parameters!$D$24,Parameters!$C$23*Parameters!$D$23+Parameters!$C$24*($A554-Parameters!$D$23),IF($A554&lt;=Parameters!$D$25,Parameters!$C$23*Parameters!$D$23+Parameters!$C$24*(Parameters!$D$24-Parameters!$D$23)+Parameters!$C$25*($A554-Parameters!$D$24),Parameters!$C$23*Parameters!$D$23+Parameters!$C$24*(Parameters!$D$24-Parameters!$D$23)+Parameters!$C$25*(Parameters!$D$25-Parameters!$D$24)+Parameters!$C$26*($A554-Parameters!$D$25)))),_xlfn.IFS($A554&lt;=Parameters!$D$23,Parameters!$C$23*$A554,$A554&lt;=Parameters!$D$24,Parameters!$C$24*$A554,$A554&lt;=Parameters!$D$25,Parameters!$C$25*$A554,$A554&gt;Parameters!$D$25,Parameters!$C$26*$A554))</f>
        <v>61952.94</v>
      </c>
      <c r="C554" s="290">
        <f t="shared" si="270"/>
        <v>112.84688524590165</v>
      </c>
      <c r="D554" s="290" cm="1">
        <f t="array" ref="D554">IF(Parameters!$C$55="No",IF($A554&lt;=Parameters!$D$28,Parameters!$C$28*$A554,IF($A554&lt;=Parameters!$D$29,Parameters!$C$28*Parameters!$D$28+Parameters!$C$29*($A554-Parameters!$D$28),IF($A554&lt;=Parameters!$D$30,Parameters!$C$28*Parameters!$D$28+Parameters!$C$29*(Parameters!$D$29-Parameters!$D$28)+Parameters!$C$30*($A554-Parameters!$D$29),Parameters!$C$28*Parameters!$D$28+Parameters!$C$29*(Parameters!$D$29-Parameters!$D$28)+Parameters!$C$30*(Parameters!$D$30-Parameters!$D$29)+Parameters!$C$31*($A554-Parameters!$D$30)))),_xlfn.IFS($A554&lt;=Parameters!$D$28,Parameters!$C$28*$A554,$A554&lt;=Parameters!$D$29,Parameters!$C$29*$A554,$A554&lt;=Parameters!$D$30,Parameters!$C$30*$A554,$A554&gt;Parameters!$D$30,Parameters!$C$31*$A554))</f>
        <v>74973.140000000014</v>
      </c>
      <c r="E554" s="290">
        <f t="shared" si="270"/>
        <v>136.56309653916213</v>
      </c>
      <c r="F554" s="290" cm="1">
        <f t="array" ref="F554">IF(Parameters!$C$55="No",IF($A554&lt;=Parameters!$D$34,Parameters!$C$34*$A554,IF($A554&lt;=Parameters!$D$35,Parameters!$C$34*Parameters!$D$34+Parameters!$C$35*($A554-Parameters!$D$34),IF($A554&lt;=Parameters!$D$36,Parameters!$C$34*Parameters!$D$34+Parameters!$C$35*(Parameters!$D$35-Parameters!$D$34)+Parameters!$C$36*($A554-Parameters!$D$35),Parameters!$C$34*Parameters!$D$34+Parameters!$C$35*(Parameters!$D$35-Parameters!$D$34)+Parameters!$C$36*(Parameters!$D$36-Parameters!$D$35)+Parameters!$C$37*($A554-Parameters!$D$36)))),_xlfn.IFS($A554&lt;=Parameters!$D$34,Parameters!$C$34*$A554,$A554&lt;=Parameters!$D$35,Parameters!$C$35*$A554,$A554&lt;=Parameters!$D$36,Parameters!$C$36*$A554,$A554&gt;Parameters!$D$36,Parameters!$C$37*$A554))</f>
        <v>75572.459999999992</v>
      </c>
      <c r="G554" s="290">
        <f t="shared" si="271"/>
        <v>137.65475409836063</v>
      </c>
      <c r="H554" s="290" cm="1">
        <f t="array" ref="H554">IF(Parameters!$C$55="No",IF($A554&lt;=Parameters!$D$39,Parameters!$C$39*$A554,IF($A554&lt;=Parameters!$D$40,Parameters!$C$39*Parameters!$D$39+Parameters!$C$40*($A554-Parameters!$D$39),IF($A554&lt;=Parameters!$D$41,Parameters!$C$39*Parameters!$D$39+Parameters!$C$40*(Parameters!$D$40-Parameters!$D$39)+Parameters!$C$41*($A554-Parameters!$D$40),Parameters!$C$39*Parameters!$D$39+Parameters!$C$40*(Parameters!$D$40-Parameters!$D$39)+Parameters!$C$41*(Parameters!$D$41-Parameters!$D$40)+Parameters!$C$42*($A554-Parameters!$D$41)))),_xlfn.IFS($A554&lt;=Parameters!$D$39,Parameters!$C$39*$A554,$A554&lt;=Parameters!$D$40,Parameters!$C$40*$A554,$A554&lt;=Parameters!$D$41,Parameters!$C$41*$A554,$A554&gt;Parameters!$D$41,Parameters!$C$42*$A554))</f>
        <v>80903.040000000008</v>
      </c>
      <c r="I554" s="290">
        <f t="shared" si="272"/>
        <v>147.36437158469946</v>
      </c>
      <c r="J554" s="290" cm="1">
        <f t="array" ref="J554">IF(Parameters!$D$55="No",IF($A554&lt;=Parameters!$F$23,Parameters!$E$23*$A554,IF($A554&lt;=Parameters!$F$24,Parameters!$E$23*Parameters!$F$23+Parameters!$E$24*($A554-Parameters!$F$23),IF($A554&lt;=Parameters!$F$25,Parameters!$E$23*Parameters!$F$23+Parameters!$E$24*(Parameters!$F$24-Parameters!$F$23)+Parameters!$E$25*($A554-Parameters!$F$24),Parameters!$E$23*Parameters!$F$23+Parameters!$E$24*(Parameters!$F$24-Parameters!$F$23)+Parameters!$E$25*(Parameters!$F$25-Parameters!$F$24)+Parameters!$E$26*($A554-Parameters!$F$25)))),_xlfn.IFS($A554&lt;=Parameters!$F$23,Parameters!$E$23*$A554,$A554&lt;=Parameters!$F$24,Parameters!$E$24*$A554,$A554&lt;=Parameters!$F$25,Parameters!$E$25*$A554,$A554&gt;Parameters!$F$25,Parameters!$E$26*$A554))</f>
        <v>61952.94</v>
      </c>
      <c r="K554" s="290">
        <f t="shared" si="248"/>
        <v>112.84688524590165</v>
      </c>
      <c r="L554" s="290" cm="1">
        <f t="array" ref="L554">IF(Parameters!$D$55="No",IF($A554&lt;=Parameters!$F$28,Parameters!$E$28*$A554,IF($A554&lt;=Parameters!$F$29,Parameters!$E$28*Parameters!$F$28+Parameters!$E$29*($A554-Parameters!$F$28),IF($A554&lt;=Parameters!$F$30,Parameters!$E$28*Parameters!$F$28+Parameters!$E$29*(Parameters!$F$29-Parameters!$F$28)+Parameters!$E$30*($A554-Parameters!$F$29),Parameters!$E$28*Parameters!$F$28+Parameters!$E$29*(Parameters!$F$29-Parameters!$F$28)+Parameters!$E$30*(Parameters!$F$30-Parameters!$F$29)+Parameters!$E$31*($A554-Parameters!$F$30)))),_xlfn.IFS($A554&lt;=Parameters!$F$28,Parameters!$E$28*$A554,$A554&lt;=Parameters!$F$29,Parameters!$E$29*$A554,$A554&lt;=Parameters!$F$30,Parameters!$E$30*$A554,$A554&gt;Parameters!$F$30,Parameters!$E$31*$A554))</f>
        <v>74973.140000000014</v>
      </c>
      <c r="M554" s="290">
        <f t="shared" si="249"/>
        <v>136.56309653916213</v>
      </c>
      <c r="N554" s="290" cm="1">
        <f t="array" ref="N554">IF(Parameters!$D$55="No",IF($A554&lt;=Parameters!$F$34,Parameters!$E$34*$A554,IF($A554&lt;=Parameters!$F$35,Parameters!$E$34*Parameters!$F$34+Parameters!$E$35*($A554-Parameters!$F$34),IF($A554&lt;=Parameters!$F$36,Parameters!$E$34*Parameters!$F$34+Parameters!$E$35*(Parameters!$F$35-Parameters!$F$34)+Parameters!$E$36*($A554-Parameters!$F$35),Parameters!$E$34*Parameters!$F$34+Parameters!$E$35*(Parameters!$F$35-Parameters!$F$34)+Parameters!$E$36*(Parameters!$F$36-Parameters!$F$35)+Parameters!$E$37*($A554-Parameters!$F$36)))),_xlfn.IFS($A554&lt;=Parameters!$F$34,Parameters!$E$34*$A554,$A554&lt;=Parameters!$F$35,Parameters!$E$35*$A554,$A554&lt;=Parameters!$F$36,Parameters!$E$36*$A554,$A554&gt;Parameters!$F$36,Parameters!$E$37*$A554))</f>
        <v>75572.459999999992</v>
      </c>
      <c r="O554" s="290">
        <f t="shared" si="273"/>
        <v>137.65475409836063</v>
      </c>
      <c r="P554" s="290" cm="1">
        <f t="array" ref="P554">IF(Parameters!$D$55="No",IF($A554&lt;=Parameters!$F$39,Parameters!$E$39*$A554,IF($A554&lt;=Parameters!$F$40,Parameters!$E$39*Parameters!$F$39+Parameters!$E$40*($A554-Parameters!$F$39),IF($A554&lt;=Parameters!$F$41,Parameters!$E$39*Parameters!$F$39+Parameters!$E$40*(Parameters!$F$40-Parameters!$F$39)+Parameters!$E$41*($A554-Parameters!$F$40),Parameters!$E$39*Parameters!$F$39+Parameters!$E$40*(Parameters!$F$40-Parameters!$F$39)+Parameters!$E$41*(Parameters!$F$41-Parameters!$F$40)+Parameters!$E$42*($A554-Parameters!$F$41)))),_xlfn.IFS($A554&lt;=Parameters!$F$39,Parameters!$E$39*$A554,$A554&lt;=Parameters!$F$40,Parameters!$E$40*$A554,$A554&lt;=Parameters!$F$41,Parameters!$E$41*$A554,$A554&gt;Parameters!$F$41,Parameters!$E$42*$A554))</f>
        <v>80903.040000000008</v>
      </c>
      <c r="Q554" s="290">
        <f t="shared" si="274"/>
        <v>147.36437158469946</v>
      </c>
      <c r="R554" s="290" cm="1">
        <f t="array" ref="R554">IF(Parameters!$E$55="No",IF($A554&lt;=Parameters!$H$23,Parameters!$G$23*$A554,IF($A554&lt;=Parameters!$H$24,Parameters!$G$23*Parameters!$H$23+Parameters!$G$24*($A554-Parameters!$H$23),IF($A554&lt;=Parameters!$H$25,Parameters!$G$23*Parameters!$H$23+Parameters!$G$24*(Parameters!$H$24-Parameters!$H$23)+Parameters!$G$25*($A554-Parameters!$H$24),Parameters!$G$23*Parameters!$H$23+Parameters!$G$24*(Parameters!$H$24-Parameters!$H$23)+Parameters!$G$25*(Parameters!$H$25-Parameters!$H$24)+Parameters!$G$26*($A554-Parameters!$H$25)))),_xlfn.IFS($A554&lt;=Parameters!$H$23,Parameters!$G$23*$A554,$A554&lt;=Parameters!$H$24,Parameters!$G$24*$A554,$A554&lt;=Parameters!$H$25,Parameters!$G$25*$A554,$A554&gt;Parameters!$H$25,Parameters!$G$26*$A554))</f>
        <v>61952.94</v>
      </c>
      <c r="S554" s="290">
        <f t="shared" si="250"/>
        <v>112.84688524590165</v>
      </c>
      <c r="T554" s="290" cm="1">
        <f t="array" ref="T554">IF(Parameters!$E$55="No",IF($A554&lt;=Parameters!$H$28,Parameters!$G$28*$A554,IF($A554&lt;=Parameters!$H$29,Parameters!$G$28*Parameters!$H$28+Parameters!$G$29*($A554-Parameters!$H$28),IF($A554&lt;=Parameters!$H$30,Parameters!$G$28*Parameters!$H$28+Parameters!$G$29*(Parameters!$H$29-Parameters!$H$28)+Parameters!$G$30*($A554-Parameters!$H$29),Parameters!$G$28*Parameters!$H$28+Parameters!$G$29*(Parameters!$H$29-Parameters!$H$28)+Parameters!$G$30*(Parameters!$H$30-Parameters!$H$29)+Parameters!$G$31*($A554-Parameters!$H$30)))),_xlfn.IFS($A554&lt;=Parameters!$H$28,Parameters!$G$28*$A554,$A554&lt;=Parameters!$H$29,Parameters!$G$29*$A554,$A554&lt;=Parameters!$H$30,Parameters!$G$30*$A554,$A554&gt;Parameters!$H$30,Parameters!$G$31*$A554))</f>
        <v>74973.140000000014</v>
      </c>
      <c r="U554" s="290">
        <f t="shared" si="251"/>
        <v>136.56309653916213</v>
      </c>
      <c r="V554" s="290" cm="1">
        <f t="array" ref="V554">IF(Parameters!$E$55="No",IF($A554&lt;=Parameters!$H$34,Parameters!$G$34*$A554,IF($A554&lt;=Parameters!$H$35,Parameters!$G$34*Parameters!$H$34+Parameters!$G$35*($A554-Parameters!$H$34),IF($A554&lt;=Parameters!$H$36,Parameters!$G$34*Parameters!$H$34+Parameters!$G$35*(Parameters!$H$35-Parameters!$H$34)+Parameters!$G$36*($A554-Parameters!$H$35),Parameters!$G$34*Parameters!$H$34+Parameters!$G$35*(Parameters!$H$35-Parameters!$H$34)+Parameters!$G$36*(Parameters!$H$36-Parameters!$H$35)+Parameters!$G$37*($A554-Parameters!$H$36)))),_xlfn.IFS($A554&lt;=Parameters!$H$34,Parameters!$G$34*$A554,$A554&lt;=Parameters!$H$35,Parameters!$G$35*$A554,$A554&lt;=Parameters!$H$36,Parameters!$G$36*$A554,$A554&gt;Parameters!$H$36,Parameters!$G$37*$A554))</f>
        <v>75572.459999999992</v>
      </c>
      <c r="W554" s="290">
        <f t="shared" si="275"/>
        <v>137.65475409836063</v>
      </c>
      <c r="X554" s="290" cm="1">
        <f t="array" ref="X554">IF(Parameters!$E$55="No",IF($A554&lt;=Parameters!$H$39,Parameters!$G$39*$A554,IF($A554&lt;=Parameters!$H$40,Parameters!$G$39*Parameters!$H$39+Parameters!$G$40*($A554-Parameters!$H$39),IF($A554&lt;=Parameters!$H$41,Parameters!$G$39*Parameters!$H$39+Parameters!$G$40*(Parameters!$H$40-Parameters!$H$39)+Parameters!$G$41*($A554-Parameters!$H$40),Parameters!$G$39*Parameters!$H$39+Parameters!$G$40*(Parameters!$H$40-Parameters!$H$39)+Parameters!$G$41*(Parameters!$H$41-Parameters!$H$40)+Parameters!$G$42*($A554-Parameters!$H$41)))),_xlfn.IFS($A554&lt;=Parameters!$H$39,Parameters!$G$39*$A554,$A554&lt;=Parameters!$H$40,Parameters!$G$40*$A554,$A554&lt;=Parameters!$H$41,Parameters!$G$41*$A554,$A554&gt;Parameters!$H$41,Parameters!$G$42*$A554))</f>
        <v>80903.040000000008</v>
      </c>
      <c r="Y554" s="290">
        <f t="shared" si="276"/>
        <v>147.36437158469946</v>
      </c>
      <c r="Z554" s="290" cm="1">
        <f t="array" ref="Z554">IF(Parameters!$F$55="No",IF($A554&lt;=Parameters!$J$23,Parameters!$I$23*$A554,IF($A554&lt;=Parameters!$J$24,Parameters!$I$23*Parameters!$J$23+Parameters!$I$24*($A554-Parameters!$J$23),IF($A554&lt;=Parameters!$J$25,Parameters!$I$23*Parameters!$J$23+Parameters!$I$24*(Parameters!$J$24-Parameters!$J$23)+Parameters!$I$25*($A554-Parameters!$J$24),Parameters!$I$23*Parameters!$J$23+Parameters!$I$24*(Parameters!$J$24-Parameters!$J$23)+Parameters!$I$25*(Parameters!$J$25-Parameters!$J$24)+Parameters!$I$26*($A554-Parameters!$J$25)))),_xlfn.IFS($A554&lt;=Parameters!$J$23,Parameters!$I$23*$A554,$A554&lt;=Parameters!$J$24,Parameters!$I$24*$A554,$A554&lt;=Parameters!$J$25,Parameters!$I$25*$A554,$A554&gt;Parameters!$J$25,Parameters!$I$26*$A554))</f>
        <v>61952.94</v>
      </c>
      <c r="AA554" s="290">
        <f t="shared" si="252"/>
        <v>112.84688524590165</v>
      </c>
      <c r="AB554" s="290" cm="1">
        <f t="array" ref="AB554">IF(Parameters!$F$55="No",IF($A554&lt;=Parameters!$J$28,Parameters!$I$28*$A554,IF($A554&lt;=Parameters!$J$29,Parameters!$I$28*Parameters!$J$28+Parameters!$I$29*($A554-Parameters!$J$28),IF($A554&lt;=Parameters!$J$30,Parameters!$I$28*Parameters!$J$28+Parameters!$I$29*(Parameters!$J$29-Parameters!$J$28)+Parameters!$I$30*($A554-Parameters!$J$29),Parameters!$I$28*Parameters!$J$28+Parameters!$I$29*(Parameters!$J$29-Parameters!$J$28)+Parameters!$I$30*(Parameters!$J$30-Parameters!$J$29)+Parameters!$I$31*($A554-Parameters!$J$30)))),_xlfn.IFS($A554&lt;=Parameters!$J$28,Parameters!$I$28*$A554,$A554&lt;=Parameters!$J$29,Parameters!$I$29*$A554,$A554&lt;=Parameters!$J$30,Parameters!$I$30*$A554,$A554&gt;Parameters!$J$30,Parameters!$I$31*$A554))</f>
        <v>74973.140000000014</v>
      </c>
      <c r="AC554" s="290">
        <f t="shared" si="253"/>
        <v>136.56309653916213</v>
      </c>
      <c r="AD554" s="290" cm="1">
        <f t="array" ref="AD554">IF(Parameters!$F$55="No",IF($A554&lt;=Parameters!$J$34,Parameters!$I$34*$A554,IF($A554&lt;=Parameters!$J$35,Parameters!$I$34*Parameters!$J$34+Parameters!$I$35*($A554-Parameters!$J$34),IF($A554&lt;=Parameters!$J$36,Parameters!$I$34*Parameters!$J$34+Parameters!$I$35*(Parameters!$J$35-Parameters!$J$34)+Parameters!$I$36*($A554-Parameters!$J$35),Parameters!$I$34*Parameters!$J$34+Parameters!$I$35*(Parameters!$J$35-Parameters!$J$34)+Parameters!$I$36*(Parameters!$J$36-Parameters!$J$35)+Parameters!$I$37*($A554-Parameters!$J$36)))),_xlfn.IFS($A554&lt;=Parameters!$J$34,Parameters!$I$34*$A554,$A554&lt;=Parameters!$J$35,Parameters!$I$35*$A554,$A554&lt;=Parameters!$J$36,Parameters!$I$36*$A554,$A554&gt;Parameters!$J$36,Parameters!$I$37*$A554))</f>
        <v>75572.459999999992</v>
      </c>
      <c r="AE554" s="290">
        <f t="shared" si="277"/>
        <v>137.65475409836063</v>
      </c>
      <c r="AF554" s="290" cm="1">
        <f t="array" ref="AF554">IF(Parameters!$F$55="No",IF($A554&lt;=Parameters!$J$39,Parameters!$I$39*$A554,IF($A554&lt;=Parameters!$J$40,Parameters!$I$39*Parameters!$J$39+Parameters!$I$40*($A554-Parameters!$J$39),IF($A554&lt;=Parameters!$J$41,Parameters!$I$39*Parameters!$J$39+Parameters!$I$40*(Parameters!$J$40-Parameters!$J$39)+Parameters!$I$41*($A554-Parameters!$J$40),Parameters!$I$39*Parameters!$J$39+Parameters!$I$40*(Parameters!$J$40-Parameters!$J$39)+Parameters!$I$41*(Parameters!$J$41-Parameters!$J$40)+Parameters!$I$42*($A554-Parameters!$J$41)))),_xlfn.IFS($A554&lt;=Parameters!$J$39,Parameters!$I$39*$A554,$A554&lt;=Parameters!$J$40,Parameters!$I$40*$A554,$A554&lt;=Parameters!$J$41,Parameters!$I$41*$A554,$A554&gt;Parameters!$J$41,Parameters!$I$42*$A554))</f>
        <v>80903.040000000008</v>
      </c>
      <c r="AG554" s="290">
        <f t="shared" si="278"/>
        <v>147.36437158469946</v>
      </c>
      <c r="AI554" s="428">
        <f t="shared" si="254"/>
        <v>149.06000000000495</v>
      </c>
      <c r="AJ554" s="428">
        <f t="shared" si="255"/>
        <v>159.36000000001513</v>
      </c>
      <c r="AK554" s="428">
        <f t="shared" si="256"/>
        <v>143.5399999999936</v>
      </c>
      <c r="AL554" s="428">
        <f t="shared" si="257"/>
        <v>158.4600000000064</v>
      </c>
      <c r="AM554" s="428">
        <f t="shared" si="258"/>
        <v>149.06000000000495</v>
      </c>
      <c r="AN554" s="428">
        <f t="shared" si="259"/>
        <v>159.36000000001513</v>
      </c>
      <c r="AO554" s="428">
        <f t="shared" si="260"/>
        <v>143.5399999999936</v>
      </c>
      <c r="AP554" s="428">
        <f t="shared" si="261"/>
        <v>158.4600000000064</v>
      </c>
      <c r="AQ554" s="428">
        <f t="shared" si="262"/>
        <v>149.06000000000495</v>
      </c>
      <c r="AR554" s="428">
        <f t="shared" si="263"/>
        <v>159.36000000001513</v>
      </c>
      <c r="AS554" s="428">
        <f t="shared" si="264"/>
        <v>143.5399999999936</v>
      </c>
      <c r="AT554" s="428">
        <f t="shared" si="265"/>
        <v>158.4600000000064</v>
      </c>
      <c r="AU554" s="428">
        <f t="shared" si="266"/>
        <v>149.06000000000495</v>
      </c>
      <c r="AV554" s="428">
        <f t="shared" si="267"/>
        <v>159.36000000001513</v>
      </c>
      <c r="AW554" s="428">
        <f t="shared" si="268"/>
        <v>143.5399999999936</v>
      </c>
      <c r="AX554" s="428">
        <f t="shared" si="269"/>
        <v>158.4600000000064</v>
      </c>
    </row>
    <row r="555">
      <c r="A555" s="413">
        <v>550</v>
      </c>
      <c r="B555" s="290" cm="1">
        <f t="array" ref="B555">IF(Parameters!$C$55="No",IF($A555&lt;=Parameters!$D$23,Parameters!$C$23*$A555,IF($A555&lt;=Parameters!$D$24,Parameters!$C$23*Parameters!$D$23+Parameters!$C$24*($A555-Parameters!$D$23),IF($A555&lt;=Parameters!$D$25,Parameters!$C$23*Parameters!$D$23+Parameters!$C$24*(Parameters!$D$24-Parameters!$D$23)+Parameters!$C$25*($A555-Parameters!$D$24),Parameters!$C$23*Parameters!$D$23+Parameters!$C$24*(Parameters!$D$24-Parameters!$D$23)+Parameters!$C$25*(Parameters!$D$25-Parameters!$D$24)+Parameters!$C$26*($A555-Parameters!$D$25)))),_xlfn.IFS($A555&lt;=Parameters!$D$23,Parameters!$C$23*$A555,$A555&lt;=Parameters!$D$24,Parameters!$C$24*$A555,$A555&lt;=Parameters!$D$25,Parameters!$C$25*$A555,$A555&gt;Parameters!$D$25,Parameters!$C$26*$A555))</f>
        <v>62102</v>
      </c>
      <c r="C555" s="290">
        <f t="shared" si="270"/>
        <v>112.91272727272727</v>
      </c>
      <c r="D555" s="290" cm="1">
        <f t="array" ref="D555">IF(Parameters!$C$55="No",IF($A555&lt;=Parameters!$D$28,Parameters!$C$28*$A555,IF($A555&lt;=Parameters!$D$29,Parameters!$C$28*Parameters!$D$28+Parameters!$C$29*($A555-Parameters!$D$28),IF($A555&lt;=Parameters!$D$30,Parameters!$C$28*Parameters!$D$28+Parameters!$C$29*(Parameters!$D$29-Parameters!$D$28)+Parameters!$C$30*($A555-Parameters!$D$29),Parameters!$C$28*Parameters!$D$28+Parameters!$C$29*(Parameters!$D$29-Parameters!$D$28)+Parameters!$C$30*(Parameters!$D$30-Parameters!$D$29)+Parameters!$C$31*($A555-Parameters!$D$30)))),_xlfn.IFS($A555&lt;=Parameters!$D$28,Parameters!$C$28*$A555,$A555&lt;=Parameters!$D$29,Parameters!$C$29*$A555,$A555&lt;=Parameters!$D$30,Parameters!$C$30*$A555,$A555&gt;Parameters!$D$30,Parameters!$C$31*$A555))</f>
        <v>75132.5</v>
      </c>
      <c r="E555" s="290">
        <f t="shared" si="270"/>
        <v>136.60454545454544</v>
      </c>
      <c r="F555" s="290" cm="1">
        <f t="array" ref="F555">IF(Parameters!$C$55="No",IF($A555&lt;=Parameters!$D$34,Parameters!$C$34*$A555,IF($A555&lt;=Parameters!$D$35,Parameters!$C$34*Parameters!$D$34+Parameters!$C$35*($A555-Parameters!$D$34),IF($A555&lt;=Parameters!$D$36,Parameters!$C$34*Parameters!$D$34+Parameters!$C$35*(Parameters!$D$35-Parameters!$D$34)+Parameters!$C$36*($A555-Parameters!$D$35),Parameters!$C$34*Parameters!$D$34+Parameters!$C$35*(Parameters!$D$35-Parameters!$D$34)+Parameters!$C$36*(Parameters!$D$36-Parameters!$D$35)+Parameters!$C$37*($A555-Parameters!$D$36)))),_xlfn.IFS($A555&lt;=Parameters!$D$34,Parameters!$C$34*$A555,$A555&lt;=Parameters!$D$35,Parameters!$C$35*$A555,$A555&lt;=Parameters!$D$36,Parameters!$C$36*$A555,$A555&gt;Parameters!$D$36,Parameters!$C$37*$A555))</f>
        <v>75716</v>
      </c>
      <c r="G555" s="290">
        <f t="shared" si="271"/>
        <v>137.66545454545454</v>
      </c>
      <c r="H555" s="290" cm="1">
        <f t="array" ref="H555">IF(Parameters!$C$55="No",IF($A555&lt;=Parameters!$D$39,Parameters!$C$39*$A555,IF($A555&lt;=Parameters!$D$40,Parameters!$C$39*Parameters!$D$39+Parameters!$C$40*($A555-Parameters!$D$39),IF($A555&lt;=Parameters!$D$41,Parameters!$C$39*Parameters!$D$39+Parameters!$C$40*(Parameters!$D$40-Parameters!$D$39)+Parameters!$C$41*($A555-Parameters!$D$40),Parameters!$C$39*Parameters!$D$39+Parameters!$C$40*(Parameters!$D$40-Parameters!$D$39)+Parameters!$C$41*(Parameters!$D$41-Parameters!$D$40)+Parameters!$C$42*($A555-Parameters!$D$41)))),_xlfn.IFS($A555&lt;=Parameters!$D$39,Parameters!$C$39*$A555,$A555&lt;=Parameters!$D$40,Parameters!$C$40*$A555,$A555&lt;=Parameters!$D$41,Parameters!$C$41*$A555,$A555&gt;Parameters!$D$41,Parameters!$C$42*$A555))</f>
        <v>81061.5</v>
      </c>
      <c r="I555" s="290">
        <f t="shared" si="272"/>
        <v>147.38454545454545</v>
      </c>
      <c r="J555" s="290" cm="1">
        <f t="array" ref="J555">IF(Parameters!$D$55="No",IF($A555&lt;=Parameters!$F$23,Parameters!$E$23*$A555,IF($A555&lt;=Parameters!$F$24,Parameters!$E$23*Parameters!$F$23+Parameters!$E$24*($A555-Parameters!$F$23),IF($A555&lt;=Parameters!$F$25,Parameters!$E$23*Parameters!$F$23+Parameters!$E$24*(Parameters!$F$24-Parameters!$F$23)+Parameters!$E$25*($A555-Parameters!$F$24),Parameters!$E$23*Parameters!$F$23+Parameters!$E$24*(Parameters!$F$24-Parameters!$F$23)+Parameters!$E$25*(Parameters!$F$25-Parameters!$F$24)+Parameters!$E$26*($A555-Parameters!$F$25)))),_xlfn.IFS($A555&lt;=Parameters!$F$23,Parameters!$E$23*$A555,$A555&lt;=Parameters!$F$24,Parameters!$E$24*$A555,$A555&lt;=Parameters!$F$25,Parameters!$E$25*$A555,$A555&gt;Parameters!$F$25,Parameters!$E$26*$A555))</f>
        <v>62102</v>
      </c>
      <c r="K555" s="290">
        <f t="shared" si="248"/>
        <v>112.91272727272727</v>
      </c>
      <c r="L555" s="290" cm="1">
        <f t="array" ref="L555">IF(Parameters!$D$55="No",IF($A555&lt;=Parameters!$F$28,Parameters!$E$28*$A555,IF($A555&lt;=Parameters!$F$29,Parameters!$E$28*Parameters!$F$28+Parameters!$E$29*($A555-Parameters!$F$28),IF($A555&lt;=Parameters!$F$30,Parameters!$E$28*Parameters!$F$28+Parameters!$E$29*(Parameters!$F$29-Parameters!$F$28)+Parameters!$E$30*($A555-Parameters!$F$29),Parameters!$E$28*Parameters!$F$28+Parameters!$E$29*(Parameters!$F$29-Parameters!$F$28)+Parameters!$E$30*(Parameters!$F$30-Parameters!$F$29)+Parameters!$E$31*($A555-Parameters!$F$30)))),_xlfn.IFS($A555&lt;=Parameters!$F$28,Parameters!$E$28*$A555,$A555&lt;=Parameters!$F$29,Parameters!$E$29*$A555,$A555&lt;=Parameters!$F$30,Parameters!$E$30*$A555,$A555&gt;Parameters!$F$30,Parameters!$E$31*$A555))</f>
        <v>75132.5</v>
      </c>
      <c r="M555" s="290">
        <f t="shared" si="249"/>
        <v>136.60454545454544</v>
      </c>
      <c r="N555" s="290" cm="1">
        <f t="array" ref="N555">IF(Parameters!$D$55="No",IF($A555&lt;=Parameters!$F$34,Parameters!$E$34*$A555,IF($A555&lt;=Parameters!$F$35,Parameters!$E$34*Parameters!$F$34+Parameters!$E$35*($A555-Parameters!$F$34),IF($A555&lt;=Parameters!$F$36,Parameters!$E$34*Parameters!$F$34+Parameters!$E$35*(Parameters!$F$35-Parameters!$F$34)+Parameters!$E$36*($A555-Parameters!$F$35),Parameters!$E$34*Parameters!$F$34+Parameters!$E$35*(Parameters!$F$35-Parameters!$F$34)+Parameters!$E$36*(Parameters!$F$36-Parameters!$F$35)+Parameters!$E$37*($A555-Parameters!$F$36)))),_xlfn.IFS($A555&lt;=Parameters!$F$34,Parameters!$E$34*$A555,$A555&lt;=Parameters!$F$35,Parameters!$E$35*$A555,$A555&lt;=Parameters!$F$36,Parameters!$E$36*$A555,$A555&gt;Parameters!$F$36,Parameters!$E$37*$A555))</f>
        <v>75716</v>
      </c>
      <c r="O555" s="290">
        <f t="shared" si="273"/>
        <v>137.66545454545454</v>
      </c>
      <c r="P555" s="290" cm="1">
        <f t="array" ref="P555">IF(Parameters!$D$55="No",IF($A555&lt;=Parameters!$F$39,Parameters!$E$39*$A555,IF($A555&lt;=Parameters!$F$40,Parameters!$E$39*Parameters!$F$39+Parameters!$E$40*($A555-Parameters!$F$39),IF($A555&lt;=Parameters!$F$41,Parameters!$E$39*Parameters!$F$39+Parameters!$E$40*(Parameters!$F$40-Parameters!$F$39)+Parameters!$E$41*($A555-Parameters!$F$40),Parameters!$E$39*Parameters!$F$39+Parameters!$E$40*(Parameters!$F$40-Parameters!$F$39)+Parameters!$E$41*(Parameters!$F$41-Parameters!$F$40)+Parameters!$E$42*($A555-Parameters!$F$41)))),_xlfn.IFS($A555&lt;=Parameters!$F$39,Parameters!$E$39*$A555,$A555&lt;=Parameters!$F$40,Parameters!$E$40*$A555,$A555&lt;=Parameters!$F$41,Parameters!$E$41*$A555,$A555&gt;Parameters!$F$41,Parameters!$E$42*$A555))</f>
        <v>81061.5</v>
      </c>
      <c r="Q555" s="290">
        <f t="shared" si="274"/>
        <v>147.38454545454545</v>
      </c>
      <c r="R555" s="290" cm="1">
        <f t="array" ref="R555">IF(Parameters!$E$55="No",IF($A555&lt;=Parameters!$H$23,Parameters!$G$23*$A555,IF($A555&lt;=Parameters!$H$24,Parameters!$G$23*Parameters!$H$23+Parameters!$G$24*($A555-Parameters!$H$23),IF($A555&lt;=Parameters!$H$25,Parameters!$G$23*Parameters!$H$23+Parameters!$G$24*(Parameters!$H$24-Parameters!$H$23)+Parameters!$G$25*($A555-Parameters!$H$24),Parameters!$G$23*Parameters!$H$23+Parameters!$G$24*(Parameters!$H$24-Parameters!$H$23)+Parameters!$G$25*(Parameters!$H$25-Parameters!$H$24)+Parameters!$G$26*($A555-Parameters!$H$25)))),_xlfn.IFS($A555&lt;=Parameters!$H$23,Parameters!$G$23*$A555,$A555&lt;=Parameters!$H$24,Parameters!$G$24*$A555,$A555&lt;=Parameters!$H$25,Parameters!$G$25*$A555,$A555&gt;Parameters!$H$25,Parameters!$G$26*$A555))</f>
        <v>62102</v>
      </c>
      <c r="S555" s="290">
        <f t="shared" si="250"/>
        <v>112.91272727272727</v>
      </c>
      <c r="T555" s="290" cm="1">
        <f t="array" ref="T555">IF(Parameters!$E$55="No",IF($A555&lt;=Parameters!$H$28,Parameters!$G$28*$A555,IF($A555&lt;=Parameters!$H$29,Parameters!$G$28*Parameters!$H$28+Parameters!$G$29*($A555-Parameters!$H$28),IF($A555&lt;=Parameters!$H$30,Parameters!$G$28*Parameters!$H$28+Parameters!$G$29*(Parameters!$H$29-Parameters!$H$28)+Parameters!$G$30*($A555-Parameters!$H$29),Parameters!$G$28*Parameters!$H$28+Parameters!$G$29*(Parameters!$H$29-Parameters!$H$28)+Parameters!$G$30*(Parameters!$H$30-Parameters!$H$29)+Parameters!$G$31*($A555-Parameters!$H$30)))),_xlfn.IFS($A555&lt;=Parameters!$H$28,Parameters!$G$28*$A555,$A555&lt;=Parameters!$H$29,Parameters!$G$29*$A555,$A555&lt;=Parameters!$H$30,Parameters!$G$30*$A555,$A555&gt;Parameters!$H$30,Parameters!$G$31*$A555))</f>
        <v>75132.5</v>
      </c>
      <c r="U555" s="290">
        <f t="shared" si="251"/>
        <v>136.60454545454544</v>
      </c>
      <c r="V555" s="290" cm="1">
        <f t="array" ref="V555">IF(Parameters!$E$55="No",IF($A555&lt;=Parameters!$H$34,Parameters!$G$34*$A555,IF($A555&lt;=Parameters!$H$35,Parameters!$G$34*Parameters!$H$34+Parameters!$G$35*($A555-Parameters!$H$34),IF($A555&lt;=Parameters!$H$36,Parameters!$G$34*Parameters!$H$34+Parameters!$G$35*(Parameters!$H$35-Parameters!$H$34)+Parameters!$G$36*($A555-Parameters!$H$35),Parameters!$G$34*Parameters!$H$34+Parameters!$G$35*(Parameters!$H$35-Parameters!$H$34)+Parameters!$G$36*(Parameters!$H$36-Parameters!$H$35)+Parameters!$G$37*($A555-Parameters!$H$36)))),_xlfn.IFS($A555&lt;=Parameters!$H$34,Parameters!$G$34*$A555,$A555&lt;=Parameters!$H$35,Parameters!$G$35*$A555,$A555&lt;=Parameters!$H$36,Parameters!$G$36*$A555,$A555&gt;Parameters!$H$36,Parameters!$G$37*$A555))</f>
        <v>75716</v>
      </c>
      <c r="W555" s="290">
        <f t="shared" si="275"/>
        <v>137.66545454545454</v>
      </c>
      <c r="X555" s="290" cm="1">
        <f t="array" ref="X555">IF(Parameters!$E$55="No",IF($A555&lt;=Parameters!$H$39,Parameters!$G$39*$A555,IF($A555&lt;=Parameters!$H$40,Parameters!$G$39*Parameters!$H$39+Parameters!$G$40*($A555-Parameters!$H$39),IF($A555&lt;=Parameters!$H$41,Parameters!$G$39*Parameters!$H$39+Parameters!$G$40*(Parameters!$H$40-Parameters!$H$39)+Parameters!$G$41*($A555-Parameters!$H$40),Parameters!$G$39*Parameters!$H$39+Parameters!$G$40*(Parameters!$H$40-Parameters!$H$39)+Parameters!$G$41*(Parameters!$H$41-Parameters!$H$40)+Parameters!$G$42*($A555-Parameters!$H$41)))),_xlfn.IFS($A555&lt;=Parameters!$H$39,Parameters!$G$39*$A555,$A555&lt;=Parameters!$H$40,Parameters!$G$40*$A555,$A555&lt;=Parameters!$H$41,Parameters!$G$41*$A555,$A555&gt;Parameters!$H$41,Parameters!$G$42*$A555))</f>
        <v>81061.5</v>
      </c>
      <c r="Y555" s="290">
        <f t="shared" si="276"/>
        <v>147.38454545454545</v>
      </c>
      <c r="Z555" s="290" cm="1">
        <f t="array" ref="Z555">IF(Parameters!$F$55="No",IF($A555&lt;=Parameters!$J$23,Parameters!$I$23*$A555,IF($A555&lt;=Parameters!$J$24,Parameters!$I$23*Parameters!$J$23+Parameters!$I$24*($A555-Parameters!$J$23),IF($A555&lt;=Parameters!$J$25,Parameters!$I$23*Parameters!$J$23+Parameters!$I$24*(Parameters!$J$24-Parameters!$J$23)+Parameters!$I$25*($A555-Parameters!$J$24),Parameters!$I$23*Parameters!$J$23+Parameters!$I$24*(Parameters!$J$24-Parameters!$J$23)+Parameters!$I$25*(Parameters!$J$25-Parameters!$J$24)+Parameters!$I$26*($A555-Parameters!$J$25)))),_xlfn.IFS($A555&lt;=Parameters!$J$23,Parameters!$I$23*$A555,$A555&lt;=Parameters!$J$24,Parameters!$I$24*$A555,$A555&lt;=Parameters!$J$25,Parameters!$I$25*$A555,$A555&gt;Parameters!$J$25,Parameters!$I$26*$A555))</f>
        <v>62102</v>
      </c>
      <c r="AA555" s="290">
        <f t="shared" si="252"/>
        <v>112.91272727272727</v>
      </c>
      <c r="AB555" s="290" cm="1">
        <f t="array" ref="AB555">IF(Parameters!$F$55="No",IF($A555&lt;=Parameters!$J$28,Parameters!$I$28*$A555,IF($A555&lt;=Parameters!$J$29,Parameters!$I$28*Parameters!$J$28+Parameters!$I$29*($A555-Parameters!$J$28),IF($A555&lt;=Parameters!$J$30,Parameters!$I$28*Parameters!$J$28+Parameters!$I$29*(Parameters!$J$29-Parameters!$J$28)+Parameters!$I$30*($A555-Parameters!$J$29),Parameters!$I$28*Parameters!$J$28+Parameters!$I$29*(Parameters!$J$29-Parameters!$J$28)+Parameters!$I$30*(Parameters!$J$30-Parameters!$J$29)+Parameters!$I$31*($A555-Parameters!$J$30)))),_xlfn.IFS($A555&lt;=Parameters!$J$28,Parameters!$I$28*$A555,$A555&lt;=Parameters!$J$29,Parameters!$I$29*$A555,$A555&lt;=Parameters!$J$30,Parameters!$I$30*$A555,$A555&gt;Parameters!$J$30,Parameters!$I$31*$A555))</f>
        <v>75132.5</v>
      </c>
      <c r="AC555" s="290">
        <f t="shared" si="253"/>
        <v>136.60454545454544</v>
      </c>
      <c r="AD555" s="290" cm="1">
        <f t="array" ref="AD555">IF(Parameters!$F$55="No",IF($A555&lt;=Parameters!$J$34,Parameters!$I$34*$A555,IF($A555&lt;=Parameters!$J$35,Parameters!$I$34*Parameters!$J$34+Parameters!$I$35*($A555-Parameters!$J$34),IF($A555&lt;=Parameters!$J$36,Parameters!$I$34*Parameters!$J$34+Parameters!$I$35*(Parameters!$J$35-Parameters!$J$34)+Parameters!$I$36*($A555-Parameters!$J$35),Parameters!$I$34*Parameters!$J$34+Parameters!$I$35*(Parameters!$J$35-Parameters!$J$34)+Parameters!$I$36*(Parameters!$J$36-Parameters!$J$35)+Parameters!$I$37*($A555-Parameters!$J$36)))),_xlfn.IFS($A555&lt;=Parameters!$J$34,Parameters!$I$34*$A555,$A555&lt;=Parameters!$J$35,Parameters!$I$35*$A555,$A555&lt;=Parameters!$J$36,Parameters!$I$36*$A555,$A555&gt;Parameters!$J$36,Parameters!$I$37*$A555))</f>
        <v>75716</v>
      </c>
      <c r="AE555" s="290">
        <f t="shared" si="277"/>
        <v>137.66545454545454</v>
      </c>
      <c r="AF555" s="290" cm="1">
        <f t="array" ref="AF555">IF(Parameters!$F$55="No",IF($A555&lt;=Parameters!$J$39,Parameters!$I$39*$A555,IF($A555&lt;=Parameters!$J$40,Parameters!$I$39*Parameters!$J$39+Parameters!$I$40*($A555-Parameters!$J$39),IF($A555&lt;=Parameters!$J$41,Parameters!$I$39*Parameters!$J$39+Parameters!$I$40*(Parameters!$J$40-Parameters!$J$39)+Parameters!$I$41*($A555-Parameters!$J$40),Parameters!$I$39*Parameters!$J$39+Parameters!$I$40*(Parameters!$J$40-Parameters!$J$39)+Parameters!$I$41*(Parameters!$J$41-Parameters!$J$40)+Parameters!$I$42*($A555-Parameters!$J$41)))),_xlfn.IFS($A555&lt;=Parameters!$J$39,Parameters!$I$39*$A555,$A555&lt;=Parameters!$J$40,Parameters!$I$40*$A555,$A555&lt;=Parameters!$J$41,Parameters!$I$41*$A555,$A555&gt;Parameters!$J$41,Parameters!$I$42*$A555))</f>
        <v>81061.5</v>
      </c>
      <c r="AG555" s="290">
        <f t="shared" si="278"/>
        <v>147.38454545454545</v>
      </c>
      <c r="AI555" s="428">
        <f t="shared" si="254"/>
        <v>149.05999999999767</v>
      </c>
      <c r="AJ555" s="428">
        <f t="shared" si="255"/>
        <v>159.35999999998603</v>
      </c>
      <c r="AK555" s="428">
        <f t="shared" si="256"/>
        <v>143.54000000000815</v>
      </c>
      <c r="AL555" s="428">
        <f t="shared" si="257"/>
        <v>158.45999999999185</v>
      </c>
      <c r="AM555" s="428">
        <f t="shared" si="258"/>
        <v>149.05999999999767</v>
      </c>
      <c r="AN555" s="428">
        <f t="shared" si="259"/>
        <v>159.35999999998603</v>
      </c>
      <c r="AO555" s="428">
        <f t="shared" si="260"/>
        <v>143.54000000000815</v>
      </c>
      <c r="AP555" s="428">
        <f t="shared" si="261"/>
        <v>158.45999999999185</v>
      </c>
      <c r="AQ555" s="428">
        <f t="shared" si="262"/>
        <v>149.05999999999767</v>
      </c>
      <c r="AR555" s="428">
        <f t="shared" si="263"/>
        <v>159.35999999998603</v>
      </c>
      <c r="AS555" s="428">
        <f t="shared" si="264"/>
        <v>143.54000000000815</v>
      </c>
      <c r="AT555" s="428">
        <f t="shared" si="265"/>
        <v>158.45999999999185</v>
      </c>
      <c r="AU555" s="428">
        <f t="shared" si="266"/>
        <v>149.05999999999767</v>
      </c>
      <c r="AV555" s="428">
        <f t="shared" si="267"/>
        <v>159.35999999998603</v>
      </c>
      <c r="AW555" s="428">
        <f t="shared" si="268"/>
        <v>143.54000000000815</v>
      </c>
      <c r="AX555" s="428">
        <f t="shared" si="269"/>
        <v>158.45999999999185</v>
      </c>
    </row>
    <row r="556">
      <c r="A556" s="413">
        <v>551</v>
      </c>
      <c r="B556" s="290" cm="1">
        <f t="array" ref="B556">IF(Parameters!$C$55="No",IF($A556&lt;=Parameters!$D$23,Parameters!$C$23*$A556,IF($A556&lt;=Parameters!$D$24,Parameters!$C$23*Parameters!$D$23+Parameters!$C$24*($A556-Parameters!$D$23),IF($A556&lt;=Parameters!$D$25,Parameters!$C$23*Parameters!$D$23+Parameters!$C$24*(Parameters!$D$24-Parameters!$D$23)+Parameters!$C$25*($A556-Parameters!$D$24),Parameters!$C$23*Parameters!$D$23+Parameters!$C$24*(Parameters!$D$24-Parameters!$D$23)+Parameters!$C$25*(Parameters!$D$25-Parameters!$D$24)+Parameters!$C$26*($A556-Parameters!$D$25)))),_xlfn.IFS($A556&lt;=Parameters!$D$23,Parameters!$C$23*$A556,$A556&lt;=Parameters!$D$24,Parameters!$C$24*$A556,$A556&lt;=Parameters!$D$25,Parameters!$C$25*$A556,$A556&gt;Parameters!$D$25,Parameters!$C$26*$A556))</f>
        <v>62251.06</v>
      </c>
      <c r="C556" s="290">
        <f t="shared" si="270"/>
        <v>112.97833030852995</v>
      </c>
      <c r="D556" s="290" cm="1">
        <f t="array" ref="D556">IF(Parameters!$C$55="No",IF($A556&lt;=Parameters!$D$28,Parameters!$C$28*$A556,IF($A556&lt;=Parameters!$D$29,Parameters!$C$28*Parameters!$D$28+Parameters!$C$29*($A556-Parameters!$D$28),IF($A556&lt;=Parameters!$D$30,Parameters!$C$28*Parameters!$D$28+Parameters!$C$29*(Parameters!$D$29-Parameters!$D$28)+Parameters!$C$30*($A556-Parameters!$D$29),Parameters!$C$28*Parameters!$D$28+Parameters!$C$29*(Parameters!$D$29-Parameters!$D$28)+Parameters!$C$30*(Parameters!$D$30-Parameters!$D$29)+Parameters!$C$31*($A556-Parameters!$D$30)))),_xlfn.IFS($A556&lt;=Parameters!$D$28,Parameters!$C$28*$A556,$A556&lt;=Parameters!$D$29,Parameters!$C$29*$A556,$A556&lt;=Parameters!$D$30,Parameters!$C$30*$A556,$A556&gt;Parameters!$D$30,Parameters!$C$31*$A556))</f>
        <v>75291.86</v>
      </c>
      <c r="E556" s="290">
        <f t="shared" si="270"/>
        <v>136.64584392014518</v>
      </c>
      <c r="F556" s="290" cm="1">
        <f t="array" ref="F556">IF(Parameters!$C$55="No",IF($A556&lt;=Parameters!$D$34,Parameters!$C$34*$A556,IF($A556&lt;=Parameters!$D$35,Parameters!$C$34*Parameters!$D$34+Parameters!$C$35*($A556-Parameters!$D$34),IF($A556&lt;=Parameters!$D$36,Parameters!$C$34*Parameters!$D$34+Parameters!$C$35*(Parameters!$D$35-Parameters!$D$34)+Parameters!$C$36*($A556-Parameters!$D$35),Parameters!$C$34*Parameters!$D$34+Parameters!$C$35*(Parameters!$D$35-Parameters!$D$34)+Parameters!$C$36*(Parameters!$D$36-Parameters!$D$35)+Parameters!$C$37*($A556-Parameters!$D$36)))),_xlfn.IFS($A556&lt;=Parameters!$D$34,Parameters!$C$34*$A556,$A556&lt;=Parameters!$D$35,Parameters!$C$35*$A556,$A556&lt;=Parameters!$D$36,Parameters!$C$36*$A556,$A556&gt;Parameters!$D$36,Parameters!$C$37*$A556))</f>
        <v>75859.539999999994</v>
      </c>
      <c r="G556" s="290">
        <f t="shared" si="271"/>
        <v>137.67611615245008</v>
      </c>
      <c r="H556" s="290" cm="1">
        <f t="array" ref="H556">IF(Parameters!$C$55="No",IF($A556&lt;=Parameters!$D$39,Parameters!$C$39*$A556,IF($A556&lt;=Parameters!$D$40,Parameters!$C$39*Parameters!$D$39+Parameters!$C$40*($A556-Parameters!$D$39),IF($A556&lt;=Parameters!$D$41,Parameters!$C$39*Parameters!$D$39+Parameters!$C$40*(Parameters!$D$40-Parameters!$D$39)+Parameters!$C$41*($A556-Parameters!$D$40),Parameters!$C$39*Parameters!$D$39+Parameters!$C$40*(Parameters!$D$40-Parameters!$D$39)+Parameters!$C$41*(Parameters!$D$41-Parameters!$D$40)+Parameters!$C$42*($A556-Parameters!$D$41)))),_xlfn.IFS($A556&lt;=Parameters!$D$39,Parameters!$C$39*$A556,$A556&lt;=Parameters!$D$40,Parameters!$C$40*$A556,$A556&lt;=Parameters!$D$41,Parameters!$C$41*$A556,$A556&gt;Parameters!$D$41,Parameters!$C$42*$A556))</f>
        <v>81219.959999999992</v>
      </c>
      <c r="I556" s="290">
        <f t="shared" si="272"/>
        <v>147.40464609800361</v>
      </c>
      <c r="J556" s="290" cm="1">
        <f t="array" ref="J556">IF(Parameters!$D$55="No",IF($A556&lt;=Parameters!$F$23,Parameters!$E$23*$A556,IF($A556&lt;=Parameters!$F$24,Parameters!$E$23*Parameters!$F$23+Parameters!$E$24*($A556-Parameters!$F$23),IF($A556&lt;=Parameters!$F$25,Parameters!$E$23*Parameters!$F$23+Parameters!$E$24*(Parameters!$F$24-Parameters!$F$23)+Parameters!$E$25*($A556-Parameters!$F$24),Parameters!$E$23*Parameters!$F$23+Parameters!$E$24*(Parameters!$F$24-Parameters!$F$23)+Parameters!$E$25*(Parameters!$F$25-Parameters!$F$24)+Parameters!$E$26*($A556-Parameters!$F$25)))),_xlfn.IFS($A556&lt;=Parameters!$F$23,Parameters!$E$23*$A556,$A556&lt;=Parameters!$F$24,Parameters!$E$24*$A556,$A556&lt;=Parameters!$F$25,Parameters!$E$25*$A556,$A556&gt;Parameters!$F$25,Parameters!$E$26*$A556))</f>
        <v>62251.06</v>
      </c>
      <c r="K556" s="290">
        <f t="shared" si="248"/>
        <v>112.97833030852995</v>
      </c>
      <c r="L556" s="290" cm="1">
        <f t="array" ref="L556">IF(Parameters!$D$55="No",IF($A556&lt;=Parameters!$F$28,Parameters!$E$28*$A556,IF($A556&lt;=Parameters!$F$29,Parameters!$E$28*Parameters!$F$28+Parameters!$E$29*($A556-Parameters!$F$28),IF($A556&lt;=Parameters!$F$30,Parameters!$E$28*Parameters!$F$28+Parameters!$E$29*(Parameters!$F$29-Parameters!$F$28)+Parameters!$E$30*($A556-Parameters!$F$29),Parameters!$E$28*Parameters!$F$28+Parameters!$E$29*(Parameters!$F$29-Parameters!$F$28)+Parameters!$E$30*(Parameters!$F$30-Parameters!$F$29)+Parameters!$E$31*($A556-Parameters!$F$30)))),_xlfn.IFS($A556&lt;=Parameters!$F$28,Parameters!$E$28*$A556,$A556&lt;=Parameters!$F$29,Parameters!$E$29*$A556,$A556&lt;=Parameters!$F$30,Parameters!$E$30*$A556,$A556&gt;Parameters!$F$30,Parameters!$E$31*$A556))</f>
        <v>75291.86</v>
      </c>
      <c r="M556" s="290">
        <f t="shared" si="249"/>
        <v>136.64584392014518</v>
      </c>
      <c r="N556" s="290" cm="1">
        <f t="array" ref="N556">IF(Parameters!$D$55="No",IF($A556&lt;=Parameters!$F$34,Parameters!$E$34*$A556,IF($A556&lt;=Parameters!$F$35,Parameters!$E$34*Parameters!$F$34+Parameters!$E$35*($A556-Parameters!$F$34),IF($A556&lt;=Parameters!$F$36,Parameters!$E$34*Parameters!$F$34+Parameters!$E$35*(Parameters!$F$35-Parameters!$F$34)+Parameters!$E$36*($A556-Parameters!$F$35),Parameters!$E$34*Parameters!$F$34+Parameters!$E$35*(Parameters!$F$35-Parameters!$F$34)+Parameters!$E$36*(Parameters!$F$36-Parameters!$F$35)+Parameters!$E$37*($A556-Parameters!$F$36)))),_xlfn.IFS($A556&lt;=Parameters!$F$34,Parameters!$E$34*$A556,$A556&lt;=Parameters!$F$35,Parameters!$E$35*$A556,$A556&lt;=Parameters!$F$36,Parameters!$E$36*$A556,$A556&gt;Parameters!$F$36,Parameters!$E$37*$A556))</f>
        <v>75859.539999999994</v>
      </c>
      <c r="O556" s="290">
        <f t="shared" si="273"/>
        <v>137.67611615245008</v>
      </c>
      <c r="P556" s="290" cm="1">
        <f t="array" ref="P556">IF(Parameters!$D$55="No",IF($A556&lt;=Parameters!$F$39,Parameters!$E$39*$A556,IF($A556&lt;=Parameters!$F$40,Parameters!$E$39*Parameters!$F$39+Parameters!$E$40*($A556-Parameters!$F$39),IF($A556&lt;=Parameters!$F$41,Parameters!$E$39*Parameters!$F$39+Parameters!$E$40*(Parameters!$F$40-Parameters!$F$39)+Parameters!$E$41*($A556-Parameters!$F$40),Parameters!$E$39*Parameters!$F$39+Parameters!$E$40*(Parameters!$F$40-Parameters!$F$39)+Parameters!$E$41*(Parameters!$F$41-Parameters!$F$40)+Parameters!$E$42*($A556-Parameters!$F$41)))),_xlfn.IFS($A556&lt;=Parameters!$F$39,Parameters!$E$39*$A556,$A556&lt;=Parameters!$F$40,Parameters!$E$40*$A556,$A556&lt;=Parameters!$F$41,Parameters!$E$41*$A556,$A556&gt;Parameters!$F$41,Parameters!$E$42*$A556))</f>
        <v>81219.959999999992</v>
      </c>
      <c r="Q556" s="290">
        <f t="shared" si="274"/>
        <v>147.40464609800361</v>
      </c>
      <c r="R556" s="290" cm="1">
        <f t="array" ref="R556">IF(Parameters!$E$55="No",IF($A556&lt;=Parameters!$H$23,Parameters!$G$23*$A556,IF($A556&lt;=Parameters!$H$24,Parameters!$G$23*Parameters!$H$23+Parameters!$G$24*($A556-Parameters!$H$23),IF($A556&lt;=Parameters!$H$25,Parameters!$G$23*Parameters!$H$23+Parameters!$G$24*(Parameters!$H$24-Parameters!$H$23)+Parameters!$G$25*($A556-Parameters!$H$24),Parameters!$G$23*Parameters!$H$23+Parameters!$G$24*(Parameters!$H$24-Parameters!$H$23)+Parameters!$G$25*(Parameters!$H$25-Parameters!$H$24)+Parameters!$G$26*($A556-Parameters!$H$25)))),_xlfn.IFS($A556&lt;=Parameters!$H$23,Parameters!$G$23*$A556,$A556&lt;=Parameters!$H$24,Parameters!$G$24*$A556,$A556&lt;=Parameters!$H$25,Parameters!$G$25*$A556,$A556&gt;Parameters!$H$25,Parameters!$G$26*$A556))</f>
        <v>62251.06</v>
      </c>
      <c r="S556" s="290">
        <f t="shared" si="250"/>
        <v>112.97833030852995</v>
      </c>
      <c r="T556" s="290" cm="1">
        <f t="array" ref="T556">IF(Parameters!$E$55="No",IF($A556&lt;=Parameters!$H$28,Parameters!$G$28*$A556,IF($A556&lt;=Parameters!$H$29,Parameters!$G$28*Parameters!$H$28+Parameters!$G$29*($A556-Parameters!$H$28),IF($A556&lt;=Parameters!$H$30,Parameters!$G$28*Parameters!$H$28+Parameters!$G$29*(Parameters!$H$29-Parameters!$H$28)+Parameters!$G$30*($A556-Parameters!$H$29),Parameters!$G$28*Parameters!$H$28+Parameters!$G$29*(Parameters!$H$29-Parameters!$H$28)+Parameters!$G$30*(Parameters!$H$30-Parameters!$H$29)+Parameters!$G$31*($A556-Parameters!$H$30)))),_xlfn.IFS($A556&lt;=Parameters!$H$28,Parameters!$G$28*$A556,$A556&lt;=Parameters!$H$29,Parameters!$G$29*$A556,$A556&lt;=Parameters!$H$30,Parameters!$G$30*$A556,$A556&gt;Parameters!$H$30,Parameters!$G$31*$A556))</f>
        <v>75291.86</v>
      </c>
      <c r="U556" s="290">
        <f t="shared" si="251"/>
        <v>136.64584392014518</v>
      </c>
      <c r="V556" s="290" cm="1">
        <f t="array" ref="V556">IF(Parameters!$E$55="No",IF($A556&lt;=Parameters!$H$34,Parameters!$G$34*$A556,IF($A556&lt;=Parameters!$H$35,Parameters!$G$34*Parameters!$H$34+Parameters!$G$35*($A556-Parameters!$H$34),IF($A556&lt;=Parameters!$H$36,Parameters!$G$34*Parameters!$H$34+Parameters!$G$35*(Parameters!$H$35-Parameters!$H$34)+Parameters!$G$36*($A556-Parameters!$H$35),Parameters!$G$34*Parameters!$H$34+Parameters!$G$35*(Parameters!$H$35-Parameters!$H$34)+Parameters!$G$36*(Parameters!$H$36-Parameters!$H$35)+Parameters!$G$37*($A556-Parameters!$H$36)))),_xlfn.IFS($A556&lt;=Parameters!$H$34,Parameters!$G$34*$A556,$A556&lt;=Parameters!$H$35,Parameters!$G$35*$A556,$A556&lt;=Parameters!$H$36,Parameters!$G$36*$A556,$A556&gt;Parameters!$H$36,Parameters!$G$37*$A556))</f>
        <v>75859.539999999994</v>
      </c>
      <c r="W556" s="290">
        <f t="shared" si="275"/>
        <v>137.67611615245008</v>
      </c>
      <c r="X556" s="290" cm="1">
        <f t="array" ref="X556">IF(Parameters!$E$55="No",IF($A556&lt;=Parameters!$H$39,Parameters!$G$39*$A556,IF($A556&lt;=Parameters!$H$40,Parameters!$G$39*Parameters!$H$39+Parameters!$G$40*($A556-Parameters!$H$39),IF($A556&lt;=Parameters!$H$41,Parameters!$G$39*Parameters!$H$39+Parameters!$G$40*(Parameters!$H$40-Parameters!$H$39)+Parameters!$G$41*($A556-Parameters!$H$40),Parameters!$G$39*Parameters!$H$39+Parameters!$G$40*(Parameters!$H$40-Parameters!$H$39)+Parameters!$G$41*(Parameters!$H$41-Parameters!$H$40)+Parameters!$G$42*($A556-Parameters!$H$41)))),_xlfn.IFS($A556&lt;=Parameters!$H$39,Parameters!$G$39*$A556,$A556&lt;=Parameters!$H$40,Parameters!$G$40*$A556,$A556&lt;=Parameters!$H$41,Parameters!$G$41*$A556,$A556&gt;Parameters!$H$41,Parameters!$G$42*$A556))</f>
        <v>81219.959999999992</v>
      </c>
      <c r="Y556" s="290">
        <f t="shared" si="276"/>
        <v>147.40464609800361</v>
      </c>
      <c r="Z556" s="290" cm="1">
        <f t="array" ref="Z556">IF(Parameters!$F$55="No",IF($A556&lt;=Parameters!$J$23,Parameters!$I$23*$A556,IF($A556&lt;=Parameters!$J$24,Parameters!$I$23*Parameters!$J$23+Parameters!$I$24*($A556-Parameters!$J$23),IF($A556&lt;=Parameters!$J$25,Parameters!$I$23*Parameters!$J$23+Parameters!$I$24*(Parameters!$J$24-Parameters!$J$23)+Parameters!$I$25*($A556-Parameters!$J$24),Parameters!$I$23*Parameters!$J$23+Parameters!$I$24*(Parameters!$J$24-Parameters!$J$23)+Parameters!$I$25*(Parameters!$J$25-Parameters!$J$24)+Parameters!$I$26*($A556-Parameters!$J$25)))),_xlfn.IFS($A556&lt;=Parameters!$J$23,Parameters!$I$23*$A556,$A556&lt;=Parameters!$J$24,Parameters!$I$24*$A556,$A556&lt;=Parameters!$J$25,Parameters!$I$25*$A556,$A556&gt;Parameters!$J$25,Parameters!$I$26*$A556))</f>
        <v>62251.06</v>
      </c>
      <c r="AA556" s="290">
        <f t="shared" si="252"/>
        <v>112.97833030852995</v>
      </c>
      <c r="AB556" s="290" cm="1">
        <f t="array" ref="AB556">IF(Parameters!$F$55="No",IF($A556&lt;=Parameters!$J$28,Parameters!$I$28*$A556,IF($A556&lt;=Parameters!$J$29,Parameters!$I$28*Parameters!$J$28+Parameters!$I$29*($A556-Parameters!$J$28),IF($A556&lt;=Parameters!$J$30,Parameters!$I$28*Parameters!$J$28+Parameters!$I$29*(Parameters!$J$29-Parameters!$J$28)+Parameters!$I$30*($A556-Parameters!$J$29),Parameters!$I$28*Parameters!$J$28+Parameters!$I$29*(Parameters!$J$29-Parameters!$J$28)+Parameters!$I$30*(Parameters!$J$30-Parameters!$J$29)+Parameters!$I$31*($A556-Parameters!$J$30)))),_xlfn.IFS($A556&lt;=Parameters!$J$28,Parameters!$I$28*$A556,$A556&lt;=Parameters!$J$29,Parameters!$I$29*$A556,$A556&lt;=Parameters!$J$30,Parameters!$I$30*$A556,$A556&gt;Parameters!$J$30,Parameters!$I$31*$A556))</f>
        <v>75291.86</v>
      </c>
      <c r="AC556" s="290">
        <f t="shared" si="253"/>
        <v>136.64584392014518</v>
      </c>
      <c r="AD556" s="290" cm="1">
        <f t="array" ref="AD556">IF(Parameters!$F$55="No",IF($A556&lt;=Parameters!$J$34,Parameters!$I$34*$A556,IF($A556&lt;=Parameters!$J$35,Parameters!$I$34*Parameters!$J$34+Parameters!$I$35*($A556-Parameters!$J$34),IF($A556&lt;=Parameters!$J$36,Parameters!$I$34*Parameters!$J$34+Parameters!$I$35*(Parameters!$J$35-Parameters!$J$34)+Parameters!$I$36*($A556-Parameters!$J$35),Parameters!$I$34*Parameters!$J$34+Parameters!$I$35*(Parameters!$J$35-Parameters!$J$34)+Parameters!$I$36*(Parameters!$J$36-Parameters!$J$35)+Parameters!$I$37*($A556-Parameters!$J$36)))),_xlfn.IFS($A556&lt;=Parameters!$J$34,Parameters!$I$34*$A556,$A556&lt;=Parameters!$J$35,Parameters!$I$35*$A556,$A556&lt;=Parameters!$J$36,Parameters!$I$36*$A556,$A556&gt;Parameters!$J$36,Parameters!$I$37*$A556))</f>
        <v>75859.539999999994</v>
      </c>
      <c r="AE556" s="290">
        <f t="shared" si="277"/>
        <v>137.67611615245008</v>
      </c>
      <c r="AF556" s="290" cm="1">
        <f t="array" ref="AF556">IF(Parameters!$F$55="No",IF($A556&lt;=Parameters!$J$39,Parameters!$I$39*$A556,IF($A556&lt;=Parameters!$J$40,Parameters!$I$39*Parameters!$J$39+Parameters!$I$40*($A556-Parameters!$J$39),IF($A556&lt;=Parameters!$J$41,Parameters!$I$39*Parameters!$J$39+Parameters!$I$40*(Parameters!$J$40-Parameters!$J$39)+Parameters!$I$41*($A556-Parameters!$J$40),Parameters!$I$39*Parameters!$J$39+Parameters!$I$40*(Parameters!$J$40-Parameters!$J$39)+Parameters!$I$41*(Parameters!$J$41-Parameters!$J$40)+Parameters!$I$42*($A556-Parameters!$J$41)))),_xlfn.IFS($A556&lt;=Parameters!$J$39,Parameters!$I$39*$A556,$A556&lt;=Parameters!$J$40,Parameters!$I$40*$A556,$A556&lt;=Parameters!$J$41,Parameters!$I$41*$A556,$A556&gt;Parameters!$J$41,Parameters!$I$42*$A556))</f>
        <v>81219.959999999992</v>
      </c>
      <c r="AG556" s="290">
        <f t="shared" si="278"/>
        <v>147.40464609800361</v>
      </c>
      <c r="AI556" s="428">
        <f t="shared" si="254"/>
        <v>149.05999999999767</v>
      </c>
      <c r="AJ556" s="428">
        <f t="shared" si="255"/>
        <v>159.36000000000058</v>
      </c>
      <c r="AK556" s="428">
        <f t="shared" si="256"/>
        <v>143.5399999999936</v>
      </c>
      <c r="AL556" s="428">
        <f t="shared" si="257"/>
        <v>158.45999999999185</v>
      </c>
      <c r="AM556" s="428">
        <f t="shared" si="258"/>
        <v>149.05999999999767</v>
      </c>
      <c r="AN556" s="428">
        <f t="shared" si="259"/>
        <v>159.36000000000058</v>
      </c>
      <c r="AO556" s="428">
        <f t="shared" si="260"/>
        <v>143.5399999999936</v>
      </c>
      <c r="AP556" s="428">
        <f t="shared" si="261"/>
        <v>158.45999999999185</v>
      </c>
      <c r="AQ556" s="428">
        <f t="shared" si="262"/>
        <v>149.05999999999767</v>
      </c>
      <c r="AR556" s="428">
        <f t="shared" si="263"/>
        <v>159.36000000000058</v>
      </c>
      <c r="AS556" s="428">
        <f t="shared" si="264"/>
        <v>143.5399999999936</v>
      </c>
      <c r="AT556" s="428">
        <f t="shared" si="265"/>
        <v>158.45999999999185</v>
      </c>
      <c r="AU556" s="428">
        <f t="shared" si="266"/>
        <v>149.05999999999767</v>
      </c>
      <c r="AV556" s="428">
        <f t="shared" si="267"/>
        <v>159.36000000000058</v>
      </c>
      <c r="AW556" s="428">
        <f t="shared" si="268"/>
        <v>143.5399999999936</v>
      </c>
      <c r="AX556" s="428">
        <f t="shared" si="269"/>
        <v>158.45999999999185</v>
      </c>
    </row>
    <row r="557">
      <c r="A557" s="413">
        <v>552</v>
      </c>
      <c r="B557" s="290" cm="1">
        <f t="array" ref="B557">IF(Parameters!$C$55="No",IF($A557&lt;=Parameters!$D$23,Parameters!$C$23*$A557,IF($A557&lt;=Parameters!$D$24,Parameters!$C$23*Parameters!$D$23+Parameters!$C$24*($A557-Parameters!$D$23),IF($A557&lt;=Parameters!$D$25,Parameters!$C$23*Parameters!$D$23+Parameters!$C$24*(Parameters!$D$24-Parameters!$D$23)+Parameters!$C$25*($A557-Parameters!$D$24),Parameters!$C$23*Parameters!$D$23+Parameters!$C$24*(Parameters!$D$24-Parameters!$D$23)+Parameters!$C$25*(Parameters!$D$25-Parameters!$D$24)+Parameters!$C$26*($A557-Parameters!$D$25)))),_xlfn.IFS($A557&lt;=Parameters!$D$23,Parameters!$C$23*$A557,$A557&lt;=Parameters!$D$24,Parameters!$C$24*$A557,$A557&lt;=Parameters!$D$25,Parameters!$C$25*$A557,$A557&gt;Parameters!$D$25,Parameters!$C$26*$A557))</f>
        <v>62400.12</v>
      </c>
      <c r="C557" s="290">
        <f t="shared" si="270"/>
        <v>113.04369565217392</v>
      </c>
      <c r="D557" s="290" cm="1">
        <f t="array" ref="D557">IF(Parameters!$C$55="No",IF($A557&lt;=Parameters!$D$28,Parameters!$C$28*$A557,IF($A557&lt;=Parameters!$D$29,Parameters!$C$28*Parameters!$D$28+Parameters!$C$29*($A557-Parameters!$D$28),IF($A557&lt;=Parameters!$D$30,Parameters!$C$28*Parameters!$D$28+Parameters!$C$29*(Parameters!$D$29-Parameters!$D$28)+Parameters!$C$30*($A557-Parameters!$D$29),Parameters!$C$28*Parameters!$D$28+Parameters!$C$29*(Parameters!$D$29-Parameters!$D$28)+Parameters!$C$30*(Parameters!$D$30-Parameters!$D$29)+Parameters!$C$31*($A557-Parameters!$D$30)))),_xlfn.IFS($A557&lt;=Parameters!$D$28,Parameters!$C$28*$A557,$A557&lt;=Parameters!$D$29,Parameters!$C$29*$A557,$A557&lt;=Parameters!$D$30,Parameters!$C$30*$A557,$A557&gt;Parameters!$D$30,Parameters!$C$31*$A557))</f>
        <v>75451.22</v>
      </c>
      <c r="E557" s="290">
        <f t="shared" si="270"/>
        <v>136.6869927536232</v>
      </c>
      <c r="F557" s="290" cm="1">
        <f t="array" ref="F557">IF(Parameters!$C$55="No",IF($A557&lt;=Parameters!$D$34,Parameters!$C$34*$A557,IF($A557&lt;=Parameters!$D$35,Parameters!$C$34*Parameters!$D$34+Parameters!$C$35*($A557-Parameters!$D$34),IF($A557&lt;=Parameters!$D$36,Parameters!$C$34*Parameters!$D$34+Parameters!$C$35*(Parameters!$D$35-Parameters!$D$34)+Parameters!$C$36*($A557-Parameters!$D$35),Parameters!$C$34*Parameters!$D$34+Parameters!$C$35*(Parameters!$D$35-Parameters!$D$34)+Parameters!$C$36*(Parameters!$D$36-Parameters!$D$35)+Parameters!$C$37*($A557-Parameters!$D$36)))),_xlfn.IFS($A557&lt;=Parameters!$D$34,Parameters!$C$34*$A557,$A557&lt;=Parameters!$D$35,Parameters!$C$35*$A557,$A557&lt;=Parameters!$D$36,Parameters!$C$36*$A557,$A557&gt;Parameters!$D$36,Parameters!$C$37*$A557))</f>
        <v>76003.079999999987</v>
      </c>
      <c r="G557" s="290">
        <f t="shared" si="271"/>
        <v>137.68673913043477</v>
      </c>
      <c r="H557" s="290" cm="1">
        <f t="array" ref="H557">IF(Parameters!$C$55="No",IF($A557&lt;=Parameters!$D$39,Parameters!$C$39*$A557,IF($A557&lt;=Parameters!$D$40,Parameters!$C$39*Parameters!$D$39+Parameters!$C$40*($A557-Parameters!$D$39),IF($A557&lt;=Parameters!$D$41,Parameters!$C$39*Parameters!$D$39+Parameters!$C$40*(Parameters!$D$40-Parameters!$D$39)+Parameters!$C$41*($A557-Parameters!$D$40),Parameters!$C$39*Parameters!$D$39+Parameters!$C$40*(Parameters!$D$40-Parameters!$D$39)+Parameters!$C$41*(Parameters!$D$41-Parameters!$D$40)+Parameters!$C$42*($A557-Parameters!$D$41)))),_xlfn.IFS($A557&lt;=Parameters!$D$39,Parameters!$C$39*$A557,$A557&lt;=Parameters!$D$40,Parameters!$C$40*$A557,$A557&lt;=Parameters!$D$41,Parameters!$C$41*$A557,$A557&gt;Parameters!$D$41,Parameters!$C$42*$A557))</f>
        <v>81378.420000000013</v>
      </c>
      <c r="I557" s="290">
        <f t="shared" si="272"/>
        <v>147.42467391304351</v>
      </c>
      <c r="J557" s="290" cm="1">
        <f t="array" ref="J557">IF(Parameters!$D$55="No",IF($A557&lt;=Parameters!$F$23,Parameters!$E$23*$A557,IF($A557&lt;=Parameters!$F$24,Parameters!$E$23*Parameters!$F$23+Parameters!$E$24*($A557-Parameters!$F$23),IF($A557&lt;=Parameters!$F$25,Parameters!$E$23*Parameters!$F$23+Parameters!$E$24*(Parameters!$F$24-Parameters!$F$23)+Parameters!$E$25*($A557-Parameters!$F$24),Parameters!$E$23*Parameters!$F$23+Parameters!$E$24*(Parameters!$F$24-Parameters!$F$23)+Parameters!$E$25*(Parameters!$F$25-Parameters!$F$24)+Parameters!$E$26*($A557-Parameters!$F$25)))),_xlfn.IFS($A557&lt;=Parameters!$F$23,Parameters!$E$23*$A557,$A557&lt;=Parameters!$F$24,Parameters!$E$24*$A557,$A557&lt;=Parameters!$F$25,Parameters!$E$25*$A557,$A557&gt;Parameters!$F$25,Parameters!$E$26*$A557))</f>
        <v>62400.12</v>
      </c>
      <c r="K557" s="290">
        <f t="shared" si="248"/>
        <v>113.04369565217392</v>
      </c>
      <c r="L557" s="290" cm="1">
        <f t="array" ref="L557">IF(Parameters!$D$55="No",IF($A557&lt;=Parameters!$F$28,Parameters!$E$28*$A557,IF($A557&lt;=Parameters!$F$29,Parameters!$E$28*Parameters!$F$28+Parameters!$E$29*($A557-Parameters!$F$28),IF($A557&lt;=Parameters!$F$30,Parameters!$E$28*Parameters!$F$28+Parameters!$E$29*(Parameters!$F$29-Parameters!$F$28)+Parameters!$E$30*($A557-Parameters!$F$29),Parameters!$E$28*Parameters!$F$28+Parameters!$E$29*(Parameters!$F$29-Parameters!$F$28)+Parameters!$E$30*(Parameters!$F$30-Parameters!$F$29)+Parameters!$E$31*($A557-Parameters!$F$30)))),_xlfn.IFS($A557&lt;=Parameters!$F$28,Parameters!$E$28*$A557,$A557&lt;=Parameters!$F$29,Parameters!$E$29*$A557,$A557&lt;=Parameters!$F$30,Parameters!$E$30*$A557,$A557&gt;Parameters!$F$30,Parameters!$E$31*$A557))</f>
        <v>75451.22</v>
      </c>
      <c r="M557" s="290">
        <f t="shared" si="249"/>
        <v>136.6869927536232</v>
      </c>
      <c r="N557" s="290" cm="1">
        <f t="array" ref="N557">IF(Parameters!$D$55="No",IF($A557&lt;=Parameters!$F$34,Parameters!$E$34*$A557,IF($A557&lt;=Parameters!$F$35,Parameters!$E$34*Parameters!$F$34+Parameters!$E$35*($A557-Parameters!$F$34),IF($A557&lt;=Parameters!$F$36,Parameters!$E$34*Parameters!$F$34+Parameters!$E$35*(Parameters!$F$35-Parameters!$F$34)+Parameters!$E$36*($A557-Parameters!$F$35),Parameters!$E$34*Parameters!$F$34+Parameters!$E$35*(Parameters!$F$35-Parameters!$F$34)+Parameters!$E$36*(Parameters!$F$36-Parameters!$F$35)+Parameters!$E$37*($A557-Parameters!$F$36)))),_xlfn.IFS($A557&lt;=Parameters!$F$34,Parameters!$E$34*$A557,$A557&lt;=Parameters!$F$35,Parameters!$E$35*$A557,$A557&lt;=Parameters!$F$36,Parameters!$E$36*$A557,$A557&gt;Parameters!$F$36,Parameters!$E$37*$A557))</f>
        <v>76003.079999999987</v>
      </c>
      <c r="O557" s="290">
        <f t="shared" si="273"/>
        <v>137.68673913043477</v>
      </c>
      <c r="P557" s="290" cm="1">
        <f t="array" ref="P557">IF(Parameters!$D$55="No",IF($A557&lt;=Parameters!$F$39,Parameters!$E$39*$A557,IF($A557&lt;=Parameters!$F$40,Parameters!$E$39*Parameters!$F$39+Parameters!$E$40*($A557-Parameters!$F$39),IF($A557&lt;=Parameters!$F$41,Parameters!$E$39*Parameters!$F$39+Parameters!$E$40*(Parameters!$F$40-Parameters!$F$39)+Parameters!$E$41*($A557-Parameters!$F$40),Parameters!$E$39*Parameters!$F$39+Parameters!$E$40*(Parameters!$F$40-Parameters!$F$39)+Parameters!$E$41*(Parameters!$F$41-Parameters!$F$40)+Parameters!$E$42*($A557-Parameters!$F$41)))),_xlfn.IFS($A557&lt;=Parameters!$F$39,Parameters!$E$39*$A557,$A557&lt;=Parameters!$F$40,Parameters!$E$40*$A557,$A557&lt;=Parameters!$F$41,Parameters!$E$41*$A557,$A557&gt;Parameters!$F$41,Parameters!$E$42*$A557))</f>
        <v>81378.420000000013</v>
      </c>
      <c r="Q557" s="290">
        <f t="shared" si="274"/>
        <v>147.42467391304351</v>
      </c>
      <c r="R557" s="290" cm="1">
        <f t="array" ref="R557">IF(Parameters!$E$55="No",IF($A557&lt;=Parameters!$H$23,Parameters!$G$23*$A557,IF($A557&lt;=Parameters!$H$24,Parameters!$G$23*Parameters!$H$23+Parameters!$G$24*($A557-Parameters!$H$23),IF($A557&lt;=Parameters!$H$25,Parameters!$G$23*Parameters!$H$23+Parameters!$G$24*(Parameters!$H$24-Parameters!$H$23)+Parameters!$G$25*($A557-Parameters!$H$24),Parameters!$G$23*Parameters!$H$23+Parameters!$G$24*(Parameters!$H$24-Parameters!$H$23)+Parameters!$G$25*(Parameters!$H$25-Parameters!$H$24)+Parameters!$G$26*($A557-Parameters!$H$25)))),_xlfn.IFS($A557&lt;=Parameters!$H$23,Parameters!$G$23*$A557,$A557&lt;=Parameters!$H$24,Parameters!$G$24*$A557,$A557&lt;=Parameters!$H$25,Parameters!$G$25*$A557,$A557&gt;Parameters!$H$25,Parameters!$G$26*$A557))</f>
        <v>62400.12</v>
      </c>
      <c r="S557" s="290">
        <f t="shared" si="250"/>
        <v>113.04369565217392</v>
      </c>
      <c r="T557" s="290" cm="1">
        <f t="array" ref="T557">IF(Parameters!$E$55="No",IF($A557&lt;=Parameters!$H$28,Parameters!$G$28*$A557,IF($A557&lt;=Parameters!$H$29,Parameters!$G$28*Parameters!$H$28+Parameters!$G$29*($A557-Parameters!$H$28),IF($A557&lt;=Parameters!$H$30,Parameters!$G$28*Parameters!$H$28+Parameters!$G$29*(Parameters!$H$29-Parameters!$H$28)+Parameters!$G$30*($A557-Parameters!$H$29),Parameters!$G$28*Parameters!$H$28+Parameters!$G$29*(Parameters!$H$29-Parameters!$H$28)+Parameters!$G$30*(Parameters!$H$30-Parameters!$H$29)+Parameters!$G$31*($A557-Parameters!$H$30)))),_xlfn.IFS($A557&lt;=Parameters!$H$28,Parameters!$G$28*$A557,$A557&lt;=Parameters!$H$29,Parameters!$G$29*$A557,$A557&lt;=Parameters!$H$30,Parameters!$G$30*$A557,$A557&gt;Parameters!$H$30,Parameters!$G$31*$A557))</f>
        <v>75451.22</v>
      </c>
      <c r="U557" s="290">
        <f t="shared" si="251"/>
        <v>136.6869927536232</v>
      </c>
      <c r="V557" s="290" cm="1">
        <f t="array" ref="V557">IF(Parameters!$E$55="No",IF($A557&lt;=Parameters!$H$34,Parameters!$G$34*$A557,IF($A557&lt;=Parameters!$H$35,Parameters!$G$34*Parameters!$H$34+Parameters!$G$35*($A557-Parameters!$H$34),IF($A557&lt;=Parameters!$H$36,Parameters!$G$34*Parameters!$H$34+Parameters!$G$35*(Parameters!$H$35-Parameters!$H$34)+Parameters!$G$36*($A557-Parameters!$H$35),Parameters!$G$34*Parameters!$H$34+Parameters!$G$35*(Parameters!$H$35-Parameters!$H$34)+Parameters!$G$36*(Parameters!$H$36-Parameters!$H$35)+Parameters!$G$37*($A557-Parameters!$H$36)))),_xlfn.IFS($A557&lt;=Parameters!$H$34,Parameters!$G$34*$A557,$A557&lt;=Parameters!$H$35,Parameters!$G$35*$A557,$A557&lt;=Parameters!$H$36,Parameters!$G$36*$A557,$A557&gt;Parameters!$H$36,Parameters!$G$37*$A557))</f>
        <v>76003.079999999987</v>
      </c>
      <c r="W557" s="290">
        <f t="shared" si="275"/>
        <v>137.68673913043477</v>
      </c>
      <c r="X557" s="290" cm="1">
        <f t="array" ref="X557">IF(Parameters!$E$55="No",IF($A557&lt;=Parameters!$H$39,Parameters!$G$39*$A557,IF($A557&lt;=Parameters!$H$40,Parameters!$G$39*Parameters!$H$39+Parameters!$G$40*($A557-Parameters!$H$39),IF($A557&lt;=Parameters!$H$41,Parameters!$G$39*Parameters!$H$39+Parameters!$G$40*(Parameters!$H$40-Parameters!$H$39)+Parameters!$G$41*($A557-Parameters!$H$40),Parameters!$G$39*Parameters!$H$39+Parameters!$G$40*(Parameters!$H$40-Parameters!$H$39)+Parameters!$G$41*(Parameters!$H$41-Parameters!$H$40)+Parameters!$G$42*($A557-Parameters!$H$41)))),_xlfn.IFS($A557&lt;=Parameters!$H$39,Parameters!$G$39*$A557,$A557&lt;=Parameters!$H$40,Parameters!$G$40*$A557,$A557&lt;=Parameters!$H$41,Parameters!$G$41*$A557,$A557&gt;Parameters!$H$41,Parameters!$G$42*$A557))</f>
        <v>81378.420000000013</v>
      </c>
      <c r="Y557" s="290">
        <f t="shared" si="276"/>
        <v>147.42467391304351</v>
      </c>
      <c r="Z557" s="290" cm="1">
        <f t="array" ref="Z557">IF(Parameters!$F$55="No",IF($A557&lt;=Parameters!$J$23,Parameters!$I$23*$A557,IF($A557&lt;=Parameters!$J$24,Parameters!$I$23*Parameters!$J$23+Parameters!$I$24*($A557-Parameters!$J$23),IF($A557&lt;=Parameters!$J$25,Parameters!$I$23*Parameters!$J$23+Parameters!$I$24*(Parameters!$J$24-Parameters!$J$23)+Parameters!$I$25*($A557-Parameters!$J$24),Parameters!$I$23*Parameters!$J$23+Parameters!$I$24*(Parameters!$J$24-Parameters!$J$23)+Parameters!$I$25*(Parameters!$J$25-Parameters!$J$24)+Parameters!$I$26*($A557-Parameters!$J$25)))),_xlfn.IFS($A557&lt;=Parameters!$J$23,Parameters!$I$23*$A557,$A557&lt;=Parameters!$J$24,Parameters!$I$24*$A557,$A557&lt;=Parameters!$J$25,Parameters!$I$25*$A557,$A557&gt;Parameters!$J$25,Parameters!$I$26*$A557))</f>
        <v>62400.12</v>
      </c>
      <c r="AA557" s="290">
        <f t="shared" si="252"/>
        <v>113.04369565217392</v>
      </c>
      <c r="AB557" s="290" cm="1">
        <f t="array" ref="AB557">IF(Parameters!$F$55="No",IF($A557&lt;=Parameters!$J$28,Parameters!$I$28*$A557,IF($A557&lt;=Parameters!$J$29,Parameters!$I$28*Parameters!$J$28+Parameters!$I$29*($A557-Parameters!$J$28),IF($A557&lt;=Parameters!$J$30,Parameters!$I$28*Parameters!$J$28+Parameters!$I$29*(Parameters!$J$29-Parameters!$J$28)+Parameters!$I$30*($A557-Parameters!$J$29),Parameters!$I$28*Parameters!$J$28+Parameters!$I$29*(Parameters!$J$29-Parameters!$J$28)+Parameters!$I$30*(Parameters!$J$30-Parameters!$J$29)+Parameters!$I$31*($A557-Parameters!$J$30)))),_xlfn.IFS($A557&lt;=Parameters!$J$28,Parameters!$I$28*$A557,$A557&lt;=Parameters!$J$29,Parameters!$I$29*$A557,$A557&lt;=Parameters!$J$30,Parameters!$I$30*$A557,$A557&gt;Parameters!$J$30,Parameters!$I$31*$A557))</f>
        <v>75451.22</v>
      </c>
      <c r="AC557" s="290">
        <f t="shared" si="253"/>
        <v>136.6869927536232</v>
      </c>
      <c r="AD557" s="290" cm="1">
        <f t="array" ref="AD557">IF(Parameters!$F$55="No",IF($A557&lt;=Parameters!$J$34,Parameters!$I$34*$A557,IF($A557&lt;=Parameters!$J$35,Parameters!$I$34*Parameters!$J$34+Parameters!$I$35*($A557-Parameters!$J$34),IF($A557&lt;=Parameters!$J$36,Parameters!$I$34*Parameters!$J$34+Parameters!$I$35*(Parameters!$J$35-Parameters!$J$34)+Parameters!$I$36*($A557-Parameters!$J$35),Parameters!$I$34*Parameters!$J$34+Parameters!$I$35*(Parameters!$J$35-Parameters!$J$34)+Parameters!$I$36*(Parameters!$J$36-Parameters!$J$35)+Parameters!$I$37*($A557-Parameters!$J$36)))),_xlfn.IFS($A557&lt;=Parameters!$J$34,Parameters!$I$34*$A557,$A557&lt;=Parameters!$J$35,Parameters!$I$35*$A557,$A557&lt;=Parameters!$J$36,Parameters!$I$36*$A557,$A557&gt;Parameters!$J$36,Parameters!$I$37*$A557))</f>
        <v>76003.079999999987</v>
      </c>
      <c r="AE557" s="290">
        <f t="shared" si="277"/>
        <v>137.68673913043477</v>
      </c>
      <c r="AF557" s="290" cm="1">
        <f t="array" ref="AF557">IF(Parameters!$F$55="No",IF($A557&lt;=Parameters!$J$39,Parameters!$I$39*$A557,IF($A557&lt;=Parameters!$J$40,Parameters!$I$39*Parameters!$J$39+Parameters!$I$40*($A557-Parameters!$J$39),IF($A557&lt;=Parameters!$J$41,Parameters!$I$39*Parameters!$J$39+Parameters!$I$40*(Parameters!$J$40-Parameters!$J$39)+Parameters!$I$41*($A557-Parameters!$J$40),Parameters!$I$39*Parameters!$J$39+Parameters!$I$40*(Parameters!$J$40-Parameters!$J$39)+Parameters!$I$41*(Parameters!$J$41-Parameters!$J$40)+Parameters!$I$42*($A557-Parameters!$J$41)))),_xlfn.IFS($A557&lt;=Parameters!$J$39,Parameters!$I$39*$A557,$A557&lt;=Parameters!$J$40,Parameters!$I$40*$A557,$A557&lt;=Parameters!$J$41,Parameters!$I$41*$A557,$A557&gt;Parameters!$J$41,Parameters!$I$42*$A557))</f>
        <v>81378.420000000013</v>
      </c>
      <c r="AG557" s="290">
        <f t="shared" si="278"/>
        <v>147.42467391304351</v>
      </c>
      <c r="AI557" s="428">
        <f t="shared" si="254"/>
        <v>149.06000000000495</v>
      </c>
      <c r="AJ557" s="428">
        <f t="shared" si="255"/>
        <v>159.36000000000058</v>
      </c>
      <c r="AK557" s="428">
        <f t="shared" si="256"/>
        <v>143.5399999999936</v>
      </c>
      <c r="AL557" s="428">
        <f t="shared" si="257"/>
        <v>158.46000000002095</v>
      </c>
      <c r="AM557" s="428">
        <f t="shared" si="258"/>
        <v>149.06000000000495</v>
      </c>
      <c r="AN557" s="428">
        <f t="shared" si="259"/>
        <v>159.36000000000058</v>
      </c>
      <c r="AO557" s="428">
        <f t="shared" si="260"/>
        <v>143.5399999999936</v>
      </c>
      <c r="AP557" s="428">
        <f t="shared" si="261"/>
        <v>158.46000000002095</v>
      </c>
      <c r="AQ557" s="428">
        <f t="shared" si="262"/>
        <v>149.06000000000495</v>
      </c>
      <c r="AR557" s="428">
        <f t="shared" si="263"/>
        <v>159.36000000000058</v>
      </c>
      <c r="AS557" s="428">
        <f t="shared" si="264"/>
        <v>143.5399999999936</v>
      </c>
      <c r="AT557" s="428">
        <f t="shared" si="265"/>
        <v>158.46000000002095</v>
      </c>
      <c r="AU557" s="428">
        <f t="shared" si="266"/>
        <v>149.06000000000495</v>
      </c>
      <c r="AV557" s="428">
        <f t="shared" si="267"/>
        <v>159.36000000000058</v>
      </c>
      <c r="AW557" s="428">
        <f t="shared" si="268"/>
        <v>143.5399999999936</v>
      </c>
      <c r="AX557" s="428">
        <f t="shared" si="269"/>
        <v>158.46000000002095</v>
      </c>
    </row>
    <row r="558">
      <c r="A558" s="413">
        <v>553</v>
      </c>
      <c r="B558" s="290" cm="1">
        <f t="array" ref="B558">IF(Parameters!$C$55="No",IF($A558&lt;=Parameters!$D$23,Parameters!$C$23*$A558,IF($A558&lt;=Parameters!$D$24,Parameters!$C$23*Parameters!$D$23+Parameters!$C$24*($A558-Parameters!$D$23),IF($A558&lt;=Parameters!$D$25,Parameters!$C$23*Parameters!$D$23+Parameters!$C$24*(Parameters!$D$24-Parameters!$D$23)+Parameters!$C$25*($A558-Parameters!$D$24),Parameters!$C$23*Parameters!$D$23+Parameters!$C$24*(Parameters!$D$24-Parameters!$D$23)+Parameters!$C$25*(Parameters!$D$25-Parameters!$D$24)+Parameters!$C$26*($A558-Parameters!$D$25)))),_xlfn.IFS($A558&lt;=Parameters!$D$23,Parameters!$C$23*$A558,$A558&lt;=Parameters!$D$24,Parameters!$C$24*$A558,$A558&lt;=Parameters!$D$25,Parameters!$C$25*$A558,$A558&gt;Parameters!$D$25,Parameters!$C$26*$A558))</f>
        <v>62549.18</v>
      </c>
      <c r="C558" s="290">
        <f t="shared" si="270"/>
        <v>113.10882459312839</v>
      </c>
      <c r="D558" s="290" cm="1">
        <f t="array" ref="D558">IF(Parameters!$C$55="No",IF($A558&lt;=Parameters!$D$28,Parameters!$C$28*$A558,IF($A558&lt;=Parameters!$D$29,Parameters!$C$28*Parameters!$D$28+Parameters!$C$29*($A558-Parameters!$D$28),IF($A558&lt;=Parameters!$D$30,Parameters!$C$28*Parameters!$D$28+Parameters!$C$29*(Parameters!$D$29-Parameters!$D$28)+Parameters!$C$30*($A558-Parameters!$D$29),Parameters!$C$28*Parameters!$D$28+Parameters!$C$29*(Parameters!$D$29-Parameters!$D$28)+Parameters!$C$30*(Parameters!$D$30-Parameters!$D$29)+Parameters!$C$31*($A558-Parameters!$D$30)))),_xlfn.IFS($A558&lt;=Parameters!$D$28,Parameters!$C$28*$A558,$A558&lt;=Parameters!$D$29,Parameters!$C$29*$A558,$A558&lt;=Parameters!$D$30,Parameters!$C$30*$A558,$A558&gt;Parameters!$D$30,Parameters!$C$31*$A558))</f>
        <v>75610.58</v>
      </c>
      <c r="E558" s="290">
        <f t="shared" si="270"/>
        <v>136.72799276672694</v>
      </c>
      <c r="F558" s="290" cm="1">
        <f t="array" ref="F558">IF(Parameters!$C$55="No",IF($A558&lt;=Parameters!$D$34,Parameters!$C$34*$A558,IF($A558&lt;=Parameters!$D$35,Parameters!$C$34*Parameters!$D$34+Parameters!$C$35*($A558-Parameters!$D$34),IF($A558&lt;=Parameters!$D$36,Parameters!$C$34*Parameters!$D$34+Parameters!$C$35*(Parameters!$D$35-Parameters!$D$34)+Parameters!$C$36*($A558-Parameters!$D$35),Parameters!$C$34*Parameters!$D$34+Parameters!$C$35*(Parameters!$D$35-Parameters!$D$34)+Parameters!$C$36*(Parameters!$D$36-Parameters!$D$35)+Parameters!$C$37*($A558-Parameters!$D$36)))),_xlfn.IFS($A558&lt;=Parameters!$D$34,Parameters!$C$34*$A558,$A558&lt;=Parameters!$D$35,Parameters!$C$35*$A558,$A558&lt;=Parameters!$D$36,Parameters!$C$36*$A558,$A558&gt;Parameters!$D$36,Parameters!$C$37*$A558))</f>
        <v>76146.62</v>
      </c>
      <c r="G558" s="290">
        <f t="shared" si="271"/>
        <v>137.69732368896925</v>
      </c>
      <c r="H558" s="290" cm="1">
        <f t="array" ref="H558">IF(Parameters!$C$55="No",IF($A558&lt;=Parameters!$D$39,Parameters!$C$39*$A558,IF($A558&lt;=Parameters!$D$40,Parameters!$C$39*Parameters!$D$39+Parameters!$C$40*($A558-Parameters!$D$39),IF($A558&lt;=Parameters!$D$41,Parameters!$C$39*Parameters!$D$39+Parameters!$C$40*(Parameters!$D$40-Parameters!$D$39)+Parameters!$C$41*($A558-Parameters!$D$40),Parameters!$C$39*Parameters!$D$39+Parameters!$C$40*(Parameters!$D$40-Parameters!$D$39)+Parameters!$C$41*(Parameters!$D$41-Parameters!$D$40)+Parameters!$C$42*($A558-Parameters!$D$41)))),_xlfn.IFS($A558&lt;=Parameters!$D$39,Parameters!$C$39*$A558,$A558&lt;=Parameters!$D$40,Parameters!$C$40*$A558,$A558&lt;=Parameters!$D$41,Parameters!$C$41*$A558,$A558&gt;Parameters!$D$41,Parameters!$C$42*$A558))</f>
        <v>81536.88</v>
      </c>
      <c r="I558" s="290">
        <f t="shared" si="272"/>
        <v>147.44462929475588</v>
      </c>
      <c r="J558" s="290" cm="1">
        <f t="array" ref="J558">IF(Parameters!$D$55="No",IF($A558&lt;=Parameters!$F$23,Parameters!$E$23*$A558,IF($A558&lt;=Parameters!$F$24,Parameters!$E$23*Parameters!$F$23+Parameters!$E$24*($A558-Parameters!$F$23),IF($A558&lt;=Parameters!$F$25,Parameters!$E$23*Parameters!$F$23+Parameters!$E$24*(Parameters!$F$24-Parameters!$F$23)+Parameters!$E$25*($A558-Parameters!$F$24),Parameters!$E$23*Parameters!$F$23+Parameters!$E$24*(Parameters!$F$24-Parameters!$F$23)+Parameters!$E$25*(Parameters!$F$25-Parameters!$F$24)+Parameters!$E$26*($A558-Parameters!$F$25)))),_xlfn.IFS($A558&lt;=Parameters!$F$23,Parameters!$E$23*$A558,$A558&lt;=Parameters!$F$24,Parameters!$E$24*$A558,$A558&lt;=Parameters!$F$25,Parameters!$E$25*$A558,$A558&gt;Parameters!$F$25,Parameters!$E$26*$A558))</f>
        <v>62549.18</v>
      </c>
      <c r="K558" s="290">
        <f t="shared" si="248"/>
        <v>113.10882459312839</v>
      </c>
      <c r="L558" s="290" cm="1">
        <f t="array" ref="L558">IF(Parameters!$D$55="No",IF($A558&lt;=Parameters!$F$28,Parameters!$E$28*$A558,IF($A558&lt;=Parameters!$F$29,Parameters!$E$28*Parameters!$F$28+Parameters!$E$29*($A558-Parameters!$F$28),IF($A558&lt;=Parameters!$F$30,Parameters!$E$28*Parameters!$F$28+Parameters!$E$29*(Parameters!$F$29-Parameters!$F$28)+Parameters!$E$30*($A558-Parameters!$F$29),Parameters!$E$28*Parameters!$F$28+Parameters!$E$29*(Parameters!$F$29-Parameters!$F$28)+Parameters!$E$30*(Parameters!$F$30-Parameters!$F$29)+Parameters!$E$31*($A558-Parameters!$F$30)))),_xlfn.IFS($A558&lt;=Parameters!$F$28,Parameters!$E$28*$A558,$A558&lt;=Parameters!$F$29,Parameters!$E$29*$A558,$A558&lt;=Parameters!$F$30,Parameters!$E$30*$A558,$A558&gt;Parameters!$F$30,Parameters!$E$31*$A558))</f>
        <v>75610.58</v>
      </c>
      <c r="M558" s="290">
        <f t="shared" si="249"/>
        <v>136.72799276672694</v>
      </c>
      <c r="N558" s="290" cm="1">
        <f t="array" ref="N558">IF(Parameters!$D$55="No",IF($A558&lt;=Parameters!$F$34,Parameters!$E$34*$A558,IF($A558&lt;=Parameters!$F$35,Parameters!$E$34*Parameters!$F$34+Parameters!$E$35*($A558-Parameters!$F$34),IF($A558&lt;=Parameters!$F$36,Parameters!$E$34*Parameters!$F$34+Parameters!$E$35*(Parameters!$F$35-Parameters!$F$34)+Parameters!$E$36*($A558-Parameters!$F$35),Parameters!$E$34*Parameters!$F$34+Parameters!$E$35*(Parameters!$F$35-Parameters!$F$34)+Parameters!$E$36*(Parameters!$F$36-Parameters!$F$35)+Parameters!$E$37*($A558-Parameters!$F$36)))),_xlfn.IFS($A558&lt;=Parameters!$F$34,Parameters!$E$34*$A558,$A558&lt;=Parameters!$F$35,Parameters!$E$35*$A558,$A558&lt;=Parameters!$F$36,Parameters!$E$36*$A558,$A558&gt;Parameters!$F$36,Parameters!$E$37*$A558))</f>
        <v>76146.62</v>
      </c>
      <c r="O558" s="290">
        <f t="shared" si="273"/>
        <v>137.69732368896925</v>
      </c>
      <c r="P558" s="290" cm="1">
        <f t="array" ref="P558">IF(Parameters!$D$55="No",IF($A558&lt;=Parameters!$F$39,Parameters!$E$39*$A558,IF($A558&lt;=Parameters!$F$40,Parameters!$E$39*Parameters!$F$39+Parameters!$E$40*($A558-Parameters!$F$39),IF($A558&lt;=Parameters!$F$41,Parameters!$E$39*Parameters!$F$39+Parameters!$E$40*(Parameters!$F$40-Parameters!$F$39)+Parameters!$E$41*($A558-Parameters!$F$40),Parameters!$E$39*Parameters!$F$39+Parameters!$E$40*(Parameters!$F$40-Parameters!$F$39)+Parameters!$E$41*(Parameters!$F$41-Parameters!$F$40)+Parameters!$E$42*($A558-Parameters!$F$41)))),_xlfn.IFS($A558&lt;=Parameters!$F$39,Parameters!$E$39*$A558,$A558&lt;=Parameters!$F$40,Parameters!$E$40*$A558,$A558&lt;=Parameters!$F$41,Parameters!$E$41*$A558,$A558&gt;Parameters!$F$41,Parameters!$E$42*$A558))</f>
        <v>81536.88</v>
      </c>
      <c r="Q558" s="290">
        <f t="shared" si="274"/>
        <v>147.44462929475588</v>
      </c>
      <c r="R558" s="290" cm="1">
        <f t="array" ref="R558">IF(Parameters!$E$55="No",IF($A558&lt;=Parameters!$H$23,Parameters!$G$23*$A558,IF($A558&lt;=Parameters!$H$24,Parameters!$G$23*Parameters!$H$23+Parameters!$G$24*($A558-Parameters!$H$23),IF($A558&lt;=Parameters!$H$25,Parameters!$G$23*Parameters!$H$23+Parameters!$G$24*(Parameters!$H$24-Parameters!$H$23)+Parameters!$G$25*($A558-Parameters!$H$24),Parameters!$G$23*Parameters!$H$23+Parameters!$G$24*(Parameters!$H$24-Parameters!$H$23)+Parameters!$G$25*(Parameters!$H$25-Parameters!$H$24)+Parameters!$G$26*($A558-Parameters!$H$25)))),_xlfn.IFS($A558&lt;=Parameters!$H$23,Parameters!$G$23*$A558,$A558&lt;=Parameters!$H$24,Parameters!$G$24*$A558,$A558&lt;=Parameters!$H$25,Parameters!$G$25*$A558,$A558&gt;Parameters!$H$25,Parameters!$G$26*$A558))</f>
        <v>62549.18</v>
      </c>
      <c r="S558" s="290">
        <f t="shared" si="250"/>
        <v>113.10882459312839</v>
      </c>
      <c r="T558" s="290" cm="1">
        <f t="array" ref="T558">IF(Parameters!$E$55="No",IF($A558&lt;=Parameters!$H$28,Parameters!$G$28*$A558,IF($A558&lt;=Parameters!$H$29,Parameters!$G$28*Parameters!$H$28+Parameters!$G$29*($A558-Parameters!$H$28),IF($A558&lt;=Parameters!$H$30,Parameters!$G$28*Parameters!$H$28+Parameters!$G$29*(Parameters!$H$29-Parameters!$H$28)+Parameters!$G$30*($A558-Parameters!$H$29),Parameters!$G$28*Parameters!$H$28+Parameters!$G$29*(Parameters!$H$29-Parameters!$H$28)+Parameters!$G$30*(Parameters!$H$30-Parameters!$H$29)+Parameters!$G$31*($A558-Parameters!$H$30)))),_xlfn.IFS($A558&lt;=Parameters!$H$28,Parameters!$G$28*$A558,$A558&lt;=Parameters!$H$29,Parameters!$G$29*$A558,$A558&lt;=Parameters!$H$30,Parameters!$G$30*$A558,$A558&gt;Parameters!$H$30,Parameters!$G$31*$A558))</f>
        <v>75610.58</v>
      </c>
      <c r="U558" s="290">
        <f t="shared" si="251"/>
        <v>136.72799276672694</v>
      </c>
      <c r="V558" s="290" cm="1">
        <f t="array" ref="V558">IF(Parameters!$E$55="No",IF($A558&lt;=Parameters!$H$34,Parameters!$G$34*$A558,IF($A558&lt;=Parameters!$H$35,Parameters!$G$34*Parameters!$H$34+Parameters!$G$35*($A558-Parameters!$H$34),IF($A558&lt;=Parameters!$H$36,Parameters!$G$34*Parameters!$H$34+Parameters!$G$35*(Parameters!$H$35-Parameters!$H$34)+Parameters!$G$36*($A558-Parameters!$H$35),Parameters!$G$34*Parameters!$H$34+Parameters!$G$35*(Parameters!$H$35-Parameters!$H$34)+Parameters!$G$36*(Parameters!$H$36-Parameters!$H$35)+Parameters!$G$37*($A558-Parameters!$H$36)))),_xlfn.IFS($A558&lt;=Parameters!$H$34,Parameters!$G$34*$A558,$A558&lt;=Parameters!$H$35,Parameters!$G$35*$A558,$A558&lt;=Parameters!$H$36,Parameters!$G$36*$A558,$A558&gt;Parameters!$H$36,Parameters!$G$37*$A558))</f>
        <v>76146.62</v>
      </c>
      <c r="W558" s="290">
        <f t="shared" si="275"/>
        <v>137.69732368896925</v>
      </c>
      <c r="X558" s="290" cm="1">
        <f t="array" ref="X558">IF(Parameters!$E$55="No",IF($A558&lt;=Parameters!$H$39,Parameters!$G$39*$A558,IF($A558&lt;=Parameters!$H$40,Parameters!$G$39*Parameters!$H$39+Parameters!$G$40*($A558-Parameters!$H$39),IF($A558&lt;=Parameters!$H$41,Parameters!$G$39*Parameters!$H$39+Parameters!$G$40*(Parameters!$H$40-Parameters!$H$39)+Parameters!$G$41*($A558-Parameters!$H$40),Parameters!$G$39*Parameters!$H$39+Parameters!$G$40*(Parameters!$H$40-Parameters!$H$39)+Parameters!$G$41*(Parameters!$H$41-Parameters!$H$40)+Parameters!$G$42*($A558-Parameters!$H$41)))),_xlfn.IFS($A558&lt;=Parameters!$H$39,Parameters!$G$39*$A558,$A558&lt;=Parameters!$H$40,Parameters!$G$40*$A558,$A558&lt;=Parameters!$H$41,Parameters!$G$41*$A558,$A558&gt;Parameters!$H$41,Parameters!$G$42*$A558))</f>
        <v>81536.88</v>
      </c>
      <c r="Y558" s="290">
        <f t="shared" si="276"/>
        <v>147.44462929475588</v>
      </c>
      <c r="Z558" s="290" cm="1">
        <f t="array" ref="Z558">IF(Parameters!$F$55="No",IF($A558&lt;=Parameters!$J$23,Parameters!$I$23*$A558,IF($A558&lt;=Parameters!$J$24,Parameters!$I$23*Parameters!$J$23+Parameters!$I$24*($A558-Parameters!$J$23),IF($A558&lt;=Parameters!$J$25,Parameters!$I$23*Parameters!$J$23+Parameters!$I$24*(Parameters!$J$24-Parameters!$J$23)+Parameters!$I$25*($A558-Parameters!$J$24),Parameters!$I$23*Parameters!$J$23+Parameters!$I$24*(Parameters!$J$24-Parameters!$J$23)+Parameters!$I$25*(Parameters!$J$25-Parameters!$J$24)+Parameters!$I$26*($A558-Parameters!$J$25)))),_xlfn.IFS($A558&lt;=Parameters!$J$23,Parameters!$I$23*$A558,$A558&lt;=Parameters!$J$24,Parameters!$I$24*$A558,$A558&lt;=Parameters!$J$25,Parameters!$I$25*$A558,$A558&gt;Parameters!$J$25,Parameters!$I$26*$A558))</f>
        <v>62549.18</v>
      </c>
      <c r="AA558" s="290">
        <f t="shared" si="252"/>
        <v>113.10882459312839</v>
      </c>
      <c r="AB558" s="290" cm="1">
        <f t="array" ref="AB558">IF(Parameters!$F$55="No",IF($A558&lt;=Parameters!$J$28,Parameters!$I$28*$A558,IF($A558&lt;=Parameters!$J$29,Parameters!$I$28*Parameters!$J$28+Parameters!$I$29*($A558-Parameters!$J$28),IF($A558&lt;=Parameters!$J$30,Parameters!$I$28*Parameters!$J$28+Parameters!$I$29*(Parameters!$J$29-Parameters!$J$28)+Parameters!$I$30*($A558-Parameters!$J$29),Parameters!$I$28*Parameters!$J$28+Parameters!$I$29*(Parameters!$J$29-Parameters!$J$28)+Parameters!$I$30*(Parameters!$J$30-Parameters!$J$29)+Parameters!$I$31*($A558-Parameters!$J$30)))),_xlfn.IFS($A558&lt;=Parameters!$J$28,Parameters!$I$28*$A558,$A558&lt;=Parameters!$J$29,Parameters!$I$29*$A558,$A558&lt;=Parameters!$J$30,Parameters!$I$30*$A558,$A558&gt;Parameters!$J$30,Parameters!$I$31*$A558))</f>
        <v>75610.58</v>
      </c>
      <c r="AC558" s="290">
        <f t="shared" si="253"/>
        <v>136.72799276672694</v>
      </c>
      <c r="AD558" s="290" cm="1">
        <f t="array" ref="AD558">IF(Parameters!$F$55="No",IF($A558&lt;=Parameters!$J$34,Parameters!$I$34*$A558,IF($A558&lt;=Parameters!$J$35,Parameters!$I$34*Parameters!$J$34+Parameters!$I$35*($A558-Parameters!$J$34),IF($A558&lt;=Parameters!$J$36,Parameters!$I$34*Parameters!$J$34+Parameters!$I$35*(Parameters!$J$35-Parameters!$J$34)+Parameters!$I$36*($A558-Parameters!$J$35),Parameters!$I$34*Parameters!$J$34+Parameters!$I$35*(Parameters!$J$35-Parameters!$J$34)+Parameters!$I$36*(Parameters!$J$36-Parameters!$J$35)+Parameters!$I$37*($A558-Parameters!$J$36)))),_xlfn.IFS($A558&lt;=Parameters!$J$34,Parameters!$I$34*$A558,$A558&lt;=Parameters!$J$35,Parameters!$I$35*$A558,$A558&lt;=Parameters!$J$36,Parameters!$I$36*$A558,$A558&gt;Parameters!$J$36,Parameters!$I$37*$A558))</f>
        <v>76146.62</v>
      </c>
      <c r="AE558" s="290">
        <f t="shared" si="277"/>
        <v>137.69732368896925</v>
      </c>
      <c r="AF558" s="290" cm="1">
        <f t="array" ref="AF558">IF(Parameters!$F$55="No",IF($A558&lt;=Parameters!$J$39,Parameters!$I$39*$A558,IF($A558&lt;=Parameters!$J$40,Parameters!$I$39*Parameters!$J$39+Parameters!$I$40*($A558-Parameters!$J$39),IF($A558&lt;=Parameters!$J$41,Parameters!$I$39*Parameters!$J$39+Parameters!$I$40*(Parameters!$J$40-Parameters!$J$39)+Parameters!$I$41*($A558-Parameters!$J$40),Parameters!$I$39*Parameters!$J$39+Parameters!$I$40*(Parameters!$J$40-Parameters!$J$39)+Parameters!$I$41*(Parameters!$J$41-Parameters!$J$40)+Parameters!$I$42*($A558-Parameters!$J$41)))),_xlfn.IFS($A558&lt;=Parameters!$J$39,Parameters!$I$39*$A558,$A558&lt;=Parameters!$J$40,Parameters!$I$40*$A558,$A558&lt;=Parameters!$J$41,Parameters!$I$41*$A558,$A558&gt;Parameters!$J$41,Parameters!$I$42*$A558))</f>
        <v>81536.88</v>
      </c>
      <c r="AG558" s="290">
        <f t="shared" si="278"/>
        <v>147.44462929475588</v>
      </c>
      <c r="AI558" s="428">
        <f t="shared" si="254"/>
        <v>149.05999999999767</v>
      </c>
      <c r="AJ558" s="428">
        <f t="shared" si="255"/>
        <v>159.36000000000058</v>
      </c>
      <c r="AK558" s="428">
        <f t="shared" si="256"/>
        <v>143.54000000000815</v>
      </c>
      <c r="AL558" s="428">
        <f t="shared" si="257"/>
        <v>158.45999999999185</v>
      </c>
      <c r="AM558" s="428">
        <f t="shared" si="258"/>
        <v>149.05999999999767</v>
      </c>
      <c r="AN558" s="428">
        <f t="shared" si="259"/>
        <v>159.36000000000058</v>
      </c>
      <c r="AO558" s="428">
        <f t="shared" si="260"/>
        <v>143.54000000000815</v>
      </c>
      <c r="AP558" s="428">
        <f t="shared" si="261"/>
        <v>158.45999999999185</v>
      </c>
      <c r="AQ558" s="428">
        <f t="shared" si="262"/>
        <v>149.05999999999767</v>
      </c>
      <c r="AR558" s="428">
        <f t="shared" si="263"/>
        <v>159.36000000000058</v>
      </c>
      <c r="AS558" s="428">
        <f t="shared" si="264"/>
        <v>143.54000000000815</v>
      </c>
      <c r="AT558" s="428">
        <f t="shared" si="265"/>
        <v>158.45999999999185</v>
      </c>
      <c r="AU558" s="428">
        <f t="shared" si="266"/>
        <v>149.05999999999767</v>
      </c>
      <c r="AV558" s="428">
        <f t="shared" si="267"/>
        <v>159.36000000000058</v>
      </c>
      <c r="AW558" s="428">
        <f t="shared" si="268"/>
        <v>143.54000000000815</v>
      </c>
      <c r="AX558" s="428">
        <f t="shared" si="269"/>
        <v>158.45999999999185</v>
      </c>
    </row>
    <row r="559">
      <c r="A559" s="413">
        <v>554</v>
      </c>
      <c r="B559" s="290" cm="1">
        <f t="array" ref="B559">IF(Parameters!$C$55="No",IF($A559&lt;=Parameters!$D$23,Parameters!$C$23*$A559,IF($A559&lt;=Parameters!$D$24,Parameters!$C$23*Parameters!$D$23+Parameters!$C$24*($A559-Parameters!$D$23),IF($A559&lt;=Parameters!$D$25,Parameters!$C$23*Parameters!$D$23+Parameters!$C$24*(Parameters!$D$24-Parameters!$D$23)+Parameters!$C$25*($A559-Parameters!$D$24),Parameters!$C$23*Parameters!$D$23+Parameters!$C$24*(Parameters!$D$24-Parameters!$D$23)+Parameters!$C$25*(Parameters!$D$25-Parameters!$D$24)+Parameters!$C$26*($A559-Parameters!$D$25)))),_xlfn.IFS($A559&lt;=Parameters!$D$23,Parameters!$C$23*$A559,$A559&lt;=Parameters!$D$24,Parameters!$C$24*$A559,$A559&lt;=Parameters!$D$25,Parameters!$C$25*$A559,$A559&gt;Parameters!$D$25,Parameters!$C$26*$A559))</f>
        <v>62698.239999999998</v>
      </c>
      <c r="C559" s="290">
        <f t="shared" si="270"/>
        <v>113.17371841155234</v>
      </c>
      <c r="D559" s="290" cm="1">
        <f t="array" ref="D559">IF(Parameters!$C$55="No",IF($A559&lt;=Parameters!$D$28,Parameters!$C$28*$A559,IF($A559&lt;=Parameters!$D$29,Parameters!$C$28*Parameters!$D$28+Parameters!$C$29*($A559-Parameters!$D$28),IF($A559&lt;=Parameters!$D$30,Parameters!$C$28*Parameters!$D$28+Parameters!$C$29*(Parameters!$D$29-Parameters!$D$28)+Parameters!$C$30*($A559-Parameters!$D$29),Parameters!$C$28*Parameters!$D$28+Parameters!$C$29*(Parameters!$D$29-Parameters!$D$28)+Parameters!$C$30*(Parameters!$D$30-Parameters!$D$29)+Parameters!$C$31*($A559-Parameters!$D$30)))),_xlfn.IFS($A559&lt;=Parameters!$D$28,Parameters!$C$28*$A559,$A559&lt;=Parameters!$D$29,Parameters!$C$29*$A559,$A559&lt;=Parameters!$D$30,Parameters!$C$30*$A559,$A559&gt;Parameters!$D$30,Parameters!$C$31*$A559))</f>
        <v>75769.94</v>
      </c>
      <c r="E559" s="290">
        <f t="shared" si="270"/>
        <v>136.76884476534298</v>
      </c>
      <c r="F559" s="290" cm="1">
        <f t="array" ref="F559">IF(Parameters!$C$55="No",IF($A559&lt;=Parameters!$D$34,Parameters!$C$34*$A559,IF($A559&lt;=Parameters!$D$35,Parameters!$C$34*Parameters!$D$34+Parameters!$C$35*($A559-Parameters!$D$34),IF($A559&lt;=Parameters!$D$36,Parameters!$C$34*Parameters!$D$34+Parameters!$C$35*(Parameters!$D$35-Parameters!$D$34)+Parameters!$C$36*($A559-Parameters!$D$35),Parameters!$C$34*Parameters!$D$34+Parameters!$C$35*(Parameters!$D$35-Parameters!$D$34)+Parameters!$C$36*(Parameters!$D$36-Parameters!$D$35)+Parameters!$C$37*($A559-Parameters!$D$36)))),_xlfn.IFS($A559&lt;=Parameters!$D$34,Parameters!$C$34*$A559,$A559&lt;=Parameters!$D$35,Parameters!$C$35*$A559,$A559&lt;=Parameters!$D$36,Parameters!$C$36*$A559,$A559&gt;Parameters!$D$36,Parameters!$C$37*$A559))</f>
        <v>76290.16</v>
      </c>
      <c r="G559" s="290">
        <f t="shared" si="271"/>
        <v>137.7078700361011</v>
      </c>
      <c r="H559" s="290" cm="1">
        <f t="array" ref="H559">IF(Parameters!$C$55="No",IF($A559&lt;=Parameters!$D$39,Parameters!$C$39*$A559,IF($A559&lt;=Parameters!$D$40,Parameters!$C$39*Parameters!$D$39+Parameters!$C$40*($A559-Parameters!$D$39),IF($A559&lt;=Parameters!$D$41,Parameters!$C$39*Parameters!$D$39+Parameters!$C$40*(Parameters!$D$40-Parameters!$D$39)+Parameters!$C$41*($A559-Parameters!$D$40),Parameters!$C$39*Parameters!$D$39+Parameters!$C$40*(Parameters!$D$40-Parameters!$D$39)+Parameters!$C$41*(Parameters!$D$41-Parameters!$D$40)+Parameters!$C$42*($A559-Parameters!$D$41)))),_xlfn.IFS($A559&lt;=Parameters!$D$39,Parameters!$C$39*$A559,$A559&lt;=Parameters!$D$40,Parameters!$C$40*$A559,$A559&lt;=Parameters!$D$41,Parameters!$C$41*$A559,$A559&gt;Parameters!$D$41,Parameters!$C$42*$A559))</f>
        <v>81695.34</v>
      </c>
      <c r="I559" s="290">
        <f t="shared" si="272"/>
        <v>147.46451263537907</v>
      </c>
      <c r="J559" s="290" cm="1">
        <f t="array" ref="J559">IF(Parameters!$D$55="No",IF($A559&lt;=Parameters!$F$23,Parameters!$E$23*$A559,IF($A559&lt;=Parameters!$F$24,Parameters!$E$23*Parameters!$F$23+Parameters!$E$24*($A559-Parameters!$F$23),IF($A559&lt;=Parameters!$F$25,Parameters!$E$23*Parameters!$F$23+Parameters!$E$24*(Parameters!$F$24-Parameters!$F$23)+Parameters!$E$25*($A559-Parameters!$F$24),Parameters!$E$23*Parameters!$F$23+Parameters!$E$24*(Parameters!$F$24-Parameters!$F$23)+Parameters!$E$25*(Parameters!$F$25-Parameters!$F$24)+Parameters!$E$26*($A559-Parameters!$F$25)))),_xlfn.IFS($A559&lt;=Parameters!$F$23,Parameters!$E$23*$A559,$A559&lt;=Parameters!$F$24,Parameters!$E$24*$A559,$A559&lt;=Parameters!$F$25,Parameters!$E$25*$A559,$A559&gt;Parameters!$F$25,Parameters!$E$26*$A559))</f>
        <v>62698.239999999998</v>
      </c>
      <c r="K559" s="290">
        <f t="shared" si="248"/>
        <v>113.17371841155234</v>
      </c>
      <c r="L559" s="290" cm="1">
        <f t="array" ref="L559">IF(Parameters!$D$55="No",IF($A559&lt;=Parameters!$F$28,Parameters!$E$28*$A559,IF($A559&lt;=Parameters!$F$29,Parameters!$E$28*Parameters!$F$28+Parameters!$E$29*($A559-Parameters!$F$28),IF($A559&lt;=Parameters!$F$30,Parameters!$E$28*Parameters!$F$28+Parameters!$E$29*(Parameters!$F$29-Parameters!$F$28)+Parameters!$E$30*($A559-Parameters!$F$29),Parameters!$E$28*Parameters!$F$28+Parameters!$E$29*(Parameters!$F$29-Parameters!$F$28)+Parameters!$E$30*(Parameters!$F$30-Parameters!$F$29)+Parameters!$E$31*($A559-Parameters!$F$30)))),_xlfn.IFS($A559&lt;=Parameters!$F$28,Parameters!$E$28*$A559,$A559&lt;=Parameters!$F$29,Parameters!$E$29*$A559,$A559&lt;=Parameters!$F$30,Parameters!$E$30*$A559,$A559&gt;Parameters!$F$30,Parameters!$E$31*$A559))</f>
        <v>75769.94</v>
      </c>
      <c r="M559" s="290">
        <f t="shared" si="249"/>
        <v>136.76884476534298</v>
      </c>
      <c r="N559" s="290" cm="1">
        <f t="array" ref="N559">IF(Parameters!$D$55="No",IF($A559&lt;=Parameters!$F$34,Parameters!$E$34*$A559,IF($A559&lt;=Parameters!$F$35,Parameters!$E$34*Parameters!$F$34+Parameters!$E$35*($A559-Parameters!$F$34),IF($A559&lt;=Parameters!$F$36,Parameters!$E$34*Parameters!$F$34+Parameters!$E$35*(Parameters!$F$35-Parameters!$F$34)+Parameters!$E$36*($A559-Parameters!$F$35),Parameters!$E$34*Parameters!$F$34+Parameters!$E$35*(Parameters!$F$35-Parameters!$F$34)+Parameters!$E$36*(Parameters!$F$36-Parameters!$F$35)+Parameters!$E$37*($A559-Parameters!$F$36)))),_xlfn.IFS($A559&lt;=Parameters!$F$34,Parameters!$E$34*$A559,$A559&lt;=Parameters!$F$35,Parameters!$E$35*$A559,$A559&lt;=Parameters!$F$36,Parameters!$E$36*$A559,$A559&gt;Parameters!$F$36,Parameters!$E$37*$A559))</f>
        <v>76290.16</v>
      </c>
      <c r="O559" s="290">
        <f t="shared" si="273"/>
        <v>137.7078700361011</v>
      </c>
      <c r="P559" s="290" cm="1">
        <f t="array" ref="P559">IF(Parameters!$D$55="No",IF($A559&lt;=Parameters!$F$39,Parameters!$E$39*$A559,IF($A559&lt;=Parameters!$F$40,Parameters!$E$39*Parameters!$F$39+Parameters!$E$40*($A559-Parameters!$F$39),IF($A559&lt;=Parameters!$F$41,Parameters!$E$39*Parameters!$F$39+Parameters!$E$40*(Parameters!$F$40-Parameters!$F$39)+Parameters!$E$41*($A559-Parameters!$F$40),Parameters!$E$39*Parameters!$F$39+Parameters!$E$40*(Parameters!$F$40-Parameters!$F$39)+Parameters!$E$41*(Parameters!$F$41-Parameters!$F$40)+Parameters!$E$42*($A559-Parameters!$F$41)))),_xlfn.IFS($A559&lt;=Parameters!$F$39,Parameters!$E$39*$A559,$A559&lt;=Parameters!$F$40,Parameters!$E$40*$A559,$A559&lt;=Parameters!$F$41,Parameters!$E$41*$A559,$A559&gt;Parameters!$F$41,Parameters!$E$42*$A559))</f>
        <v>81695.34</v>
      </c>
      <c r="Q559" s="290">
        <f t="shared" si="274"/>
        <v>147.46451263537907</v>
      </c>
      <c r="R559" s="290" cm="1">
        <f t="array" ref="R559">IF(Parameters!$E$55="No",IF($A559&lt;=Parameters!$H$23,Parameters!$G$23*$A559,IF($A559&lt;=Parameters!$H$24,Parameters!$G$23*Parameters!$H$23+Parameters!$G$24*($A559-Parameters!$H$23),IF($A559&lt;=Parameters!$H$25,Parameters!$G$23*Parameters!$H$23+Parameters!$G$24*(Parameters!$H$24-Parameters!$H$23)+Parameters!$G$25*($A559-Parameters!$H$24),Parameters!$G$23*Parameters!$H$23+Parameters!$G$24*(Parameters!$H$24-Parameters!$H$23)+Parameters!$G$25*(Parameters!$H$25-Parameters!$H$24)+Parameters!$G$26*($A559-Parameters!$H$25)))),_xlfn.IFS($A559&lt;=Parameters!$H$23,Parameters!$G$23*$A559,$A559&lt;=Parameters!$H$24,Parameters!$G$24*$A559,$A559&lt;=Parameters!$H$25,Parameters!$G$25*$A559,$A559&gt;Parameters!$H$25,Parameters!$G$26*$A559))</f>
        <v>62698.239999999998</v>
      </c>
      <c r="S559" s="290">
        <f t="shared" si="250"/>
        <v>113.17371841155234</v>
      </c>
      <c r="T559" s="290" cm="1">
        <f t="array" ref="T559">IF(Parameters!$E$55="No",IF($A559&lt;=Parameters!$H$28,Parameters!$G$28*$A559,IF($A559&lt;=Parameters!$H$29,Parameters!$G$28*Parameters!$H$28+Parameters!$G$29*($A559-Parameters!$H$28),IF($A559&lt;=Parameters!$H$30,Parameters!$G$28*Parameters!$H$28+Parameters!$G$29*(Parameters!$H$29-Parameters!$H$28)+Parameters!$G$30*($A559-Parameters!$H$29),Parameters!$G$28*Parameters!$H$28+Parameters!$G$29*(Parameters!$H$29-Parameters!$H$28)+Parameters!$G$30*(Parameters!$H$30-Parameters!$H$29)+Parameters!$G$31*($A559-Parameters!$H$30)))),_xlfn.IFS($A559&lt;=Parameters!$H$28,Parameters!$G$28*$A559,$A559&lt;=Parameters!$H$29,Parameters!$G$29*$A559,$A559&lt;=Parameters!$H$30,Parameters!$G$30*$A559,$A559&gt;Parameters!$H$30,Parameters!$G$31*$A559))</f>
        <v>75769.94</v>
      </c>
      <c r="U559" s="290">
        <f t="shared" si="251"/>
        <v>136.76884476534298</v>
      </c>
      <c r="V559" s="290" cm="1">
        <f t="array" ref="V559">IF(Parameters!$E$55="No",IF($A559&lt;=Parameters!$H$34,Parameters!$G$34*$A559,IF($A559&lt;=Parameters!$H$35,Parameters!$G$34*Parameters!$H$34+Parameters!$G$35*($A559-Parameters!$H$34),IF($A559&lt;=Parameters!$H$36,Parameters!$G$34*Parameters!$H$34+Parameters!$G$35*(Parameters!$H$35-Parameters!$H$34)+Parameters!$G$36*($A559-Parameters!$H$35),Parameters!$G$34*Parameters!$H$34+Parameters!$G$35*(Parameters!$H$35-Parameters!$H$34)+Parameters!$G$36*(Parameters!$H$36-Parameters!$H$35)+Parameters!$G$37*($A559-Parameters!$H$36)))),_xlfn.IFS($A559&lt;=Parameters!$H$34,Parameters!$G$34*$A559,$A559&lt;=Parameters!$H$35,Parameters!$G$35*$A559,$A559&lt;=Parameters!$H$36,Parameters!$G$36*$A559,$A559&gt;Parameters!$H$36,Parameters!$G$37*$A559))</f>
        <v>76290.16</v>
      </c>
      <c r="W559" s="290">
        <f t="shared" si="275"/>
        <v>137.7078700361011</v>
      </c>
      <c r="X559" s="290" cm="1">
        <f t="array" ref="X559">IF(Parameters!$E$55="No",IF($A559&lt;=Parameters!$H$39,Parameters!$G$39*$A559,IF($A559&lt;=Parameters!$H$40,Parameters!$G$39*Parameters!$H$39+Parameters!$G$40*($A559-Parameters!$H$39),IF($A559&lt;=Parameters!$H$41,Parameters!$G$39*Parameters!$H$39+Parameters!$G$40*(Parameters!$H$40-Parameters!$H$39)+Parameters!$G$41*($A559-Parameters!$H$40),Parameters!$G$39*Parameters!$H$39+Parameters!$G$40*(Parameters!$H$40-Parameters!$H$39)+Parameters!$G$41*(Parameters!$H$41-Parameters!$H$40)+Parameters!$G$42*($A559-Parameters!$H$41)))),_xlfn.IFS($A559&lt;=Parameters!$H$39,Parameters!$G$39*$A559,$A559&lt;=Parameters!$H$40,Parameters!$G$40*$A559,$A559&lt;=Parameters!$H$41,Parameters!$G$41*$A559,$A559&gt;Parameters!$H$41,Parameters!$G$42*$A559))</f>
        <v>81695.34</v>
      </c>
      <c r="Y559" s="290">
        <f t="shared" si="276"/>
        <v>147.46451263537907</v>
      </c>
      <c r="Z559" s="290" cm="1">
        <f t="array" ref="Z559">IF(Parameters!$F$55="No",IF($A559&lt;=Parameters!$J$23,Parameters!$I$23*$A559,IF($A559&lt;=Parameters!$J$24,Parameters!$I$23*Parameters!$J$23+Parameters!$I$24*($A559-Parameters!$J$23),IF($A559&lt;=Parameters!$J$25,Parameters!$I$23*Parameters!$J$23+Parameters!$I$24*(Parameters!$J$24-Parameters!$J$23)+Parameters!$I$25*($A559-Parameters!$J$24),Parameters!$I$23*Parameters!$J$23+Parameters!$I$24*(Parameters!$J$24-Parameters!$J$23)+Parameters!$I$25*(Parameters!$J$25-Parameters!$J$24)+Parameters!$I$26*($A559-Parameters!$J$25)))),_xlfn.IFS($A559&lt;=Parameters!$J$23,Parameters!$I$23*$A559,$A559&lt;=Parameters!$J$24,Parameters!$I$24*$A559,$A559&lt;=Parameters!$J$25,Parameters!$I$25*$A559,$A559&gt;Parameters!$J$25,Parameters!$I$26*$A559))</f>
        <v>62698.239999999998</v>
      </c>
      <c r="AA559" s="290">
        <f t="shared" si="252"/>
        <v>113.17371841155234</v>
      </c>
      <c r="AB559" s="290" cm="1">
        <f t="array" ref="AB559">IF(Parameters!$F$55="No",IF($A559&lt;=Parameters!$J$28,Parameters!$I$28*$A559,IF($A559&lt;=Parameters!$J$29,Parameters!$I$28*Parameters!$J$28+Parameters!$I$29*($A559-Parameters!$J$28),IF($A559&lt;=Parameters!$J$30,Parameters!$I$28*Parameters!$J$28+Parameters!$I$29*(Parameters!$J$29-Parameters!$J$28)+Parameters!$I$30*($A559-Parameters!$J$29),Parameters!$I$28*Parameters!$J$28+Parameters!$I$29*(Parameters!$J$29-Parameters!$J$28)+Parameters!$I$30*(Parameters!$J$30-Parameters!$J$29)+Parameters!$I$31*($A559-Parameters!$J$30)))),_xlfn.IFS($A559&lt;=Parameters!$J$28,Parameters!$I$28*$A559,$A559&lt;=Parameters!$J$29,Parameters!$I$29*$A559,$A559&lt;=Parameters!$J$30,Parameters!$I$30*$A559,$A559&gt;Parameters!$J$30,Parameters!$I$31*$A559))</f>
        <v>75769.94</v>
      </c>
      <c r="AC559" s="290">
        <f t="shared" si="253"/>
        <v>136.76884476534298</v>
      </c>
      <c r="AD559" s="290" cm="1">
        <f t="array" ref="AD559">IF(Parameters!$F$55="No",IF($A559&lt;=Parameters!$J$34,Parameters!$I$34*$A559,IF($A559&lt;=Parameters!$J$35,Parameters!$I$34*Parameters!$J$34+Parameters!$I$35*($A559-Parameters!$J$34),IF($A559&lt;=Parameters!$J$36,Parameters!$I$34*Parameters!$J$34+Parameters!$I$35*(Parameters!$J$35-Parameters!$J$34)+Parameters!$I$36*($A559-Parameters!$J$35),Parameters!$I$34*Parameters!$J$34+Parameters!$I$35*(Parameters!$J$35-Parameters!$J$34)+Parameters!$I$36*(Parameters!$J$36-Parameters!$J$35)+Parameters!$I$37*($A559-Parameters!$J$36)))),_xlfn.IFS($A559&lt;=Parameters!$J$34,Parameters!$I$34*$A559,$A559&lt;=Parameters!$J$35,Parameters!$I$35*$A559,$A559&lt;=Parameters!$J$36,Parameters!$I$36*$A559,$A559&gt;Parameters!$J$36,Parameters!$I$37*$A559))</f>
        <v>76290.16</v>
      </c>
      <c r="AE559" s="290">
        <f t="shared" si="277"/>
        <v>137.7078700361011</v>
      </c>
      <c r="AF559" s="290" cm="1">
        <f t="array" ref="AF559">IF(Parameters!$F$55="No",IF($A559&lt;=Parameters!$J$39,Parameters!$I$39*$A559,IF($A559&lt;=Parameters!$J$40,Parameters!$I$39*Parameters!$J$39+Parameters!$I$40*($A559-Parameters!$J$39),IF($A559&lt;=Parameters!$J$41,Parameters!$I$39*Parameters!$J$39+Parameters!$I$40*(Parameters!$J$40-Parameters!$J$39)+Parameters!$I$41*($A559-Parameters!$J$40),Parameters!$I$39*Parameters!$J$39+Parameters!$I$40*(Parameters!$J$40-Parameters!$J$39)+Parameters!$I$41*(Parameters!$J$41-Parameters!$J$40)+Parameters!$I$42*($A559-Parameters!$J$41)))),_xlfn.IFS($A559&lt;=Parameters!$J$39,Parameters!$I$39*$A559,$A559&lt;=Parameters!$J$40,Parameters!$I$40*$A559,$A559&lt;=Parameters!$J$41,Parameters!$I$41*$A559,$A559&gt;Parameters!$J$41,Parameters!$I$42*$A559))</f>
        <v>81695.34</v>
      </c>
      <c r="AG559" s="290">
        <f t="shared" si="278"/>
        <v>147.46451263537907</v>
      </c>
      <c r="AI559" s="428">
        <f t="shared" si="254"/>
        <v>149.05999999999767</v>
      </c>
      <c r="AJ559" s="428">
        <f t="shared" si="255"/>
        <v>159.36000000000058</v>
      </c>
      <c r="AK559" s="428">
        <f t="shared" si="256"/>
        <v>143.54000000000815</v>
      </c>
      <c r="AL559" s="428">
        <f t="shared" si="257"/>
        <v>158.45999999999185</v>
      </c>
      <c r="AM559" s="428">
        <f t="shared" si="258"/>
        <v>149.05999999999767</v>
      </c>
      <c r="AN559" s="428">
        <f t="shared" si="259"/>
        <v>159.36000000000058</v>
      </c>
      <c r="AO559" s="428">
        <f t="shared" si="260"/>
        <v>143.54000000000815</v>
      </c>
      <c r="AP559" s="428">
        <f t="shared" si="261"/>
        <v>158.45999999999185</v>
      </c>
      <c r="AQ559" s="428">
        <f t="shared" si="262"/>
        <v>149.05999999999767</v>
      </c>
      <c r="AR559" s="428">
        <f t="shared" si="263"/>
        <v>159.36000000000058</v>
      </c>
      <c r="AS559" s="428">
        <f t="shared" si="264"/>
        <v>143.54000000000815</v>
      </c>
      <c r="AT559" s="428">
        <f t="shared" si="265"/>
        <v>158.45999999999185</v>
      </c>
      <c r="AU559" s="428">
        <f t="shared" si="266"/>
        <v>149.05999999999767</v>
      </c>
      <c r="AV559" s="428">
        <f t="shared" si="267"/>
        <v>159.36000000000058</v>
      </c>
      <c r="AW559" s="428">
        <f t="shared" si="268"/>
        <v>143.54000000000815</v>
      </c>
      <c r="AX559" s="428">
        <f t="shared" si="269"/>
        <v>158.45999999999185</v>
      </c>
    </row>
    <row r="560">
      <c r="A560" s="413">
        <v>555</v>
      </c>
      <c r="B560" s="290" cm="1">
        <f t="array" ref="B560">IF(Parameters!$C$55="No",IF($A560&lt;=Parameters!$D$23,Parameters!$C$23*$A560,IF($A560&lt;=Parameters!$D$24,Parameters!$C$23*Parameters!$D$23+Parameters!$C$24*($A560-Parameters!$D$23),IF($A560&lt;=Parameters!$D$25,Parameters!$C$23*Parameters!$D$23+Parameters!$C$24*(Parameters!$D$24-Parameters!$D$23)+Parameters!$C$25*($A560-Parameters!$D$24),Parameters!$C$23*Parameters!$D$23+Parameters!$C$24*(Parameters!$D$24-Parameters!$D$23)+Parameters!$C$25*(Parameters!$D$25-Parameters!$D$24)+Parameters!$C$26*($A560-Parameters!$D$25)))),_xlfn.IFS($A560&lt;=Parameters!$D$23,Parameters!$C$23*$A560,$A560&lt;=Parameters!$D$24,Parameters!$C$24*$A560,$A560&lt;=Parameters!$D$25,Parameters!$C$25*$A560,$A560&gt;Parameters!$D$25,Parameters!$C$26*$A560))</f>
        <v>62847.3</v>
      </c>
      <c r="C560" s="290">
        <f t="shared" si="270"/>
        <v>113.23837837837839</v>
      </c>
      <c r="D560" s="290" cm="1">
        <f t="array" ref="D560">IF(Parameters!$C$55="No",IF($A560&lt;=Parameters!$D$28,Parameters!$C$28*$A560,IF($A560&lt;=Parameters!$D$29,Parameters!$C$28*Parameters!$D$28+Parameters!$C$29*($A560-Parameters!$D$28),IF($A560&lt;=Parameters!$D$30,Parameters!$C$28*Parameters!$D$28+Parameters!$C$29*(Parameters!$D$29-Parameters!$D$28)+Parameters!$C$30*($A560-Parameters!$D$29),Parameters!$C$28*Parameters!$D$28+Parameters!$C$29*(Parameters!$D$29-Parameters!$D$28)+Parameters!$C$30*(Parameters!$D$30-Parameters!$D$29)+Parameters!$C$31*($A560-Parameters!$D$30)))),_xlfn.IFS($A560&lt;=Parameters!$D$28,Parameters!$C$28*$A560,$A560&lt;=Parameters!$D$29,Parameters!$C$29*$A560,$A560&lt;=Parameters!$D$30,Parameters!$C$30*$A560,$A560&gt;Parameters!$D$30,Parameters!$C$31*$A560))</f>
        <v>75929.3</v>
      </c>
      <c r="E560" s="290">
        <f t="shared" si="270"/>
        <v>136.80954954954956</v>
      </c>
      <c r="F560" s="290" cm="1">
        <f t="array" ref="F560">IF(Parameters!$C$55="No",IF($A560&lt;=Parameters!$D$34,Parameters!$C$34*$A560,IF($A560&lt;=Parameters!$D$35,Parameters!$C$34*Parameters!$D$34+Parameters!$C$35*($A560-Parameters!$D$34),IF($A560&lt;=Parameters!$D$36,Parameters!$C$34*Parameters!$D$34+Parameters!$C$35*(Parameters!$D$35-Parameters!$D$34)+Parameters!$C$36*($A560-Parameters!$D$35),Parameters!$C$34*Parameters!$D$34+Parameters!$C$35*(Parameters!$D$35-Parameters!$D$34)+Parameters!$C$36*(Parameters!$D$36-Parameters!$D$35)+Parameters!$C$37*($A560-Parameters!$D$36)))),_xlfn.IFS($A560&lt;=Parameters!$D$34,Parameters!$C$34*$A560,$A560&lt;=Parameters!$D$35,Parameters!$C$35*$A560,$A560&lt;=Parameters!$D$36,Parameters!$C$36*$A560,$A560&gt;Parameters!$D$36,Parameters!$C$37*$A560))</f>
        <v>76433.7</v>
      </c>
      <c r="G560" s="290">
        <f t="shared" si="271"/>
        <v>137.71837837837836</v>
      </c>
      <c r="H560" s="290" cm="1">
        <f t="array" ref="H560">IF(Parameters!$C$55="No",IF($A560&lt;=Parameters!$D$39,Parameters!$C$39*$A560,IF($A560&lt;=Parameters!$D$40,Parameters!$C$39*Parameters!$D$39+Parameters!$C$40*($A560-Parameters!$D$39),IF($A560&lt;=Parameters!$D$41,Parameters!$C$39*Parameters!$D$39+Parameters!$C$40*(Parameters!$D$40-Parameters!$D$39)+Parameters!$C$41*($A560-Parameters!$D$40),Parameters!$C$39*Parameters!$D$39+Parameters!$C$40*(Parameters!$D$40-Parameters!$D$39)+Parameters!$C$41*(Parameters!$D$41-Parameters!$D$40)+Parameters!$C$42*($A560-Parameters!$D$41)))),_xlfn.IFS($A560&lt;=Parameters!$D$39,Parameters!$C$39*$A560,$A560&lt;=Parameters!$D$40,Parameters!$C$40*$A560,$A560&lt;=Parameters!$D$41,Parameters!$C$41*$A560,$A560&gt;Parameters!$D$41,Parameters!$C$42*$A560))</f>
        <v>81853.8</v>
      </c>
      <c r="I560" s="290">
        <f t="shared" si="272"/>
        <v>147.48432432432432</v>
      </c>
      <c r="J560" s="290" cm="1">
        <f t="array" ref="J560">IF(Parameters!$D$55="No",IF($A560&lt;=Parameters!$F$23,Parameters!$E$23*$A560,IF($A560&lt;=Parameters!$F$24,Parameters!$E$23*Parameters!$F$23+Parameters!$E$24*($A560-Parameters!$F$23),IF($A560&lt;=Parameters!$F$25,Parameters!$E$23*Parameters!$F$23+Parameters!$E$24*(Parameters!$F$24-Parameters!$F$23)+Parameters!$E$25*($A560-Parameters!$F$24),Parameters!$E$23*Parameters!$F$23+Parameters!$E$24*(Parameters!$F$24-Parameters!$F$23)+Parameters!$E$25*(Parameters!$F$25-Parameters!$F$24)+Parameters!$E$26*($A560-Parameters!$F$25)))),_xlfn.IFS($A560&lt;=Parameters!$F$23,Parameters!$E$23*$A560,$A560&lt;=Parameters!$F$24,Parameters!$E$24*$A560,$A560&lt;=Parameters!$F$25,Parameters!$E$25*$A560,$A560&gt;Parameters!$F$25,Parameters!$E$26*$A560))</f>
        <v>62847.3</v>
      </c>
      <c r="K560" s="290">
        <f t="shared" si="248"/>
        <v>113.23837837837839</v>
      </c>
      <c r="L560" s="290" cm="1">
        <f t="array" ref="L560">IF(Parameters!$D$55="No",IF($A560&lt;=Parameters!$F$28,Parameters!$E$28*$A560,IF($A560&lt;=Parameters!$F$29,Parameters!$E$28*Parameters!$F$28+Parameters!$E$29*($A560-Parameters!$F$28),IF($A560&lt;=Parameters!$F$30,Parameters!$E$28*Parameters!$F$28+Parameters!$E$29*(Parameters!$F$29-Parameters!$F$28)+Parameters!$E$30*($A560-Parameters!$F$29),Parameters!$E$28*Parameters!$F$28+Parameters!$E$29*(Parameters!$F$29-Parameters!$F$28)+Parameters!$E$30*(Parameters!$F$30-Parameters!$F$29)+Parameters!$E$31*($A560-Parameters!$F$30)))),_xlfn.IFS($A560&lt;=Parameters!$F$28,Parameters!$E$28*$A560,$A560&lt;=Parameters!$F$29,Parameters!$E$29*$A560,$A560&lt;=Parameters!$F$30,Parameters!$E$30*$A560,$A560&gt;Parameters!$F$30,Parameters!$E$31*$A560))</f>
        <v>75929.3</v>
      </c>
      <c r="M560" s="290">
        <f t="shared" si="249"/>
        <v>136.80954954954956</v>
      </c>
      <c r="N560" s="290" cm="1">
        <f t="array" ref="N560">IF(Parameters!$D$55="No",IF($A560&lt;=Parameters!$F$34,Parameters!$E$34*$A560,IF($A560&lt;=Parameters!$F$35,Parameters!$E$34*Parameters!$F$34+Parameters!$E$35*($A560-Parameters!$F$34),IF($A560&lt;=Parameters!$F$36,Parameters!$E$34*Parameters!$F$34+Parameters!$E$35*(Parameters!$F$35-Parameters!$F$34)+Parameters!$E$36*($A560-Parameters!$F$35),Parameters!$E$34*Parameters!$F$34+Parameters!$E$35*(Parameters!$F$35-Parameters!$F$34)+Parameters!$E$36*(Parameters!$F$36-Parameters!$F$35)+Parameters!$E$37*($A560-Parameters!$F$36)))),_xlfn.IFS($A560&lt;=Parameters!$F$34,Parameters!$E$34*$A560,$A560&lt;=Parameters!$F$35,Parameters!$E$35*$A560,$A560&lt;=Parameters!$F$36,Parameters!$E$36*$A560,$A560&gt;Parameters!$F$36,Parameters!$E$37*$A560))</f>
        <v>76433.7</v>
      </c>
      <c r="O560" s="290">
        <f t="shared" si="273"/>
        <v>137.71837837837836</v>
      </c>
      <c r="P560" s="290" cm="1">
        <f t="array" ref="P560">IF(Parameters!$D$55="No",IF($A560&lt;=Parameters!$F$39,Parameters!$E$39*$A560,IF($A560&lt;=Parameters!$F$40,Parameters!$E$39*Parameters!$F$39+Parameters!$E$40*($A560-Parameters!$F$39),IF($A560&lt;=Parameters!$F$41,Parameters!$E$39*Parameters!$F$39+Parameters!$E$40*(Parameters!$F$40-Parameters!$F$39)+Parameters!$E$41*($A560-Parameters!$F$40),Parameters!$E$39*Parameters!$F$39+Parameters!$E$40*(Parameters!$F$40-Parameters!$F$39)+Parameters!$E$41*(Parameters!$F$41-Parameters!$F$40)+Parameters!$E$42*($A560-Parameters!$F$41)))),_xlfn.IFS($A560&lt;=Parameters!$F$39,Parameters!$E$39*$A560,$A560&lt;=Parameters!$F$40,Parameters!$E$40*$A560,$A560&lt;=Parameters!$F$41,Parameters!$E$41*$A560,$A560&gt;Parameters!$F$41,Parameters!$E$42*$A560))</f>
        <v>81853.8</v>
      </c>
      <c r="Q560" s="290">
        <f t="shared" si="274"/>
        <v>147.48432432432432</v>
      </c>
      <c r="R560" s="290" cm="1">
        <f t="array" ref="R560">IF(Parameters!$E$55="No",IF($A560&lt;=Parameters!$H$23,Parameters!$G$23*$A560,IF($A560&lt;=Parameters!$H$24,Parameters!$G$23*Parameters!$H$23+Parameters!$G$24*($A560-Parameters!$H$23),IF($A560&lt;=Parameters!$H$25,Parameters!$G$23*Parameters!$H$23+Parameters!$G$24*(Parameters!$H$24-Parameters!$H$23)+Parameters!$G$25*($A560-Parameters!$H$24),Parameters!$G$23*Parameters!$H$23+Parameters!$G$24*(Parameters!$H$24-Parameters!$H$23)+Parameters!$G$25*(Parameters!$H$25-Parameters!$H$24)+Parameters!$G$26*($A560-Parameters!$H$25)))),_xlfn.IFS($A560&lt;=Parameters!$H$23,Parameters!$G$23*$A560,$A560&lt;=Parameters!$H$24,Parameters!$G$24*$A560,$A560&lt;=Parameters!$H$25,Parameters!$G$25*$A560,$A560&gt;Parameters!$H$25,Parameters!$G$26*$A560))</f>
        <v>62847.3</v>
      </c>
      <c r="S560" s="290">
        <f t="shared" si="250"/>
        <v>113.23837837837839</v>
      </c>
      <c r="T560" s="290" cm="1">
        <f t="array" ref="T560">IF(Parameters!$E$55="No",IF($A560&lt;=Parameters!$H$28,Parameters!$G$28*$A560,IF($A560&lt;=Parameters!$H$29,Parameters!$G$28*Parameters!$H$28+Parameters!$G$29*($A560-Parameters!$H$28),IF($A560&lt;=Parameters!$H$30,Parameters!$G$28*Parameters!$H$28+Parameters!$G$29*(Parameters!$H$29-Parameters!$H$28)+Parameters!$G$30*($A560-Parameters!$H$29),Parameters!$G$28*Parameters!$H$28+Parameters!$G$29*(Parameters!$H$29-Parameters!$H$28)+Parameters!$G$30*(Parameters!$H$30-Parameters!$H$29)+Parameters!$G$31*($A560-Parameters!$H$30)))),_xlfn.IFS($A560&lt;=Parameters!$H$28,Parameters!$G$28*$A560,$A560&lt;=Parameters!$H$29,Parameters!$G$29*$A560,$A560&lt;=Parameters!$H$30,Parameters!$G$30*$A560,$A560&gt;Parameters!$H$30,Parameters!$G$31*$A560))</f>
        <v>75929.3</v>
      </c>
      <c r="U560" s="290">
        <f t="shared" si="251"/>
        <v>136.80954954954956</v>
      </c>
      <c r="V560" s="290" cm="1">
        <f t="array" ref="V560">IF(Parameters!$E$55="No",IF($A560&lt;=Parameters!$H$34,Parameters!$G$34*$A560,IF($A560&lt;=Parameters!$H$35,Parameters!$G$34*Parameters!$H$34+Parameters!$G$35*($A560-Parameters!$H$34),IF($A560&lt;=Parameters!$H$36,Parameters!$G$34*Parameters!$H$34+Parameters!$G$35*(Parameters!$H$35-Parameters!$H$34)+Parameters!$G$36*($A560-Parameters!$H$35),Parameters!$G$34*Parameters!$H$34+Parameters!$G$35*(Parameters!$H$35-Parameters!$H$34)+Parameters!$G$36*(Parameters!$H$36-Parameters!$H$35)+Parameters!$G$37*($A560-Parameters!$H$36)))),_xlfn.IFS($A560&lt;=Parameters!$H$34,Parameters!$G$34*$A560,$A560&lt;=Parameters!$H$35,Parameters!$G$35*$A560,$A560&lt;=Parameters!$H$36,Parameters!$G$36*$A560,$A560&gt;Parameters!$H$36,Parameters!$G$37*$A560))</f>
        <v>76433.7</v>
      </c>
      <c r="W560" s="290">
        <f t="shared" si="275"/>
        <v>137.71837837837836</v>
      </c>
      <c r="X560" s="290" cm="1">
        <f t="array" ref="X560">IF(Parameters!$E$55="No",IF($A560&lt;=Parameters!$H$39,Parameters!$G$39*$A560,IF($A560&lt;=Parameters!$H$40,Parameters!$G$39*Parameters!$H$39+Parameters!$G$40*($A560-Parameters!$H$39),IF($A560&lt;=Parameters!$H$41,Parameters!$G$39*Parameters!$H$39+Parameters!$G$40*(Parameters!$H$40-Parameters!$H$39)+Parameters!$G$41*($A560-Parameters!$H$40),Parameters!$G$39*Parameters!$H$39+Parameters!$G$40*(Parameters!$H$40-Parameters!$H$39)+Parameters!$G$41*(Parameters!$H$41-Parameters!$H$40)+Parameters!$G$42*($A560-Parameters!$H$41)))),_xlfn.IFS($A560&lt;=Parameters!$H$39,Parameters!$G$39*$A560,$A560&lt;=Parameters!$H$40,Parameters!$G$40*$A560,$A560&lt;=Parameters!$H$41,Parameters!$G$41*$A560,$A560&gt;Parameters!$H$41,Parameters!$G$42*$A560))</f>
        <v>81853.8</v>
      </c>
      <c r="Y560" s="290">
        <f t="shared" si="276"/>
        <v>147.48432432432432</v>
      </c>
      <c r="Z560" s="290" cm="1">
        <f t="array" ref="Z560">IF(Parameters!$F$55="No",IF($A560&lt;=Parameters!$J$23,Parameters!$I$23*$A560,IF($A560&lt;=Parameters!$J$24,Parameters!$I$23*Parameters!$J$23+Parameters!$I$24*($A560-Parameters!$J$23),IF($A560&lt;=Parameters!$J$25,Parameters!$I$23*Parameters!$J$23+Parameters!$I$24*(Parameters!$J$24-Parameters!$J$23)+Parameters!$I$25*($A560-Parameters!$J$24),Parameters!$I$23*Parameters!$J$23+Parameters!$I$24*(Parameters!$J$24-Parameters!$J$23)+Parameters!$I$25*(Parameters!$J$25-Parameters!$J$24)+Parameters!$I$26*($A560-Parameters!$J$25)))),_xlfn.IFS($A560&lt;=Parameters!$J$23,Parameters!$I$23*$A560,$A560&lt;=Parameters!$J$24,Parameters!$I$24*$A560,$A560&lt;=Parameters!$J$25,Parameters!$I$25*$A560,$A560&gt;Parameters!$J$25,Parameters!$I$26*$A560))</f>
        <v>62847.3</v>
      </c>
      <c r="AA560" s="290">
        <f t="shared" si="252"/>
        <v>113.23837837837839</v>
      </c>
      <c r="AB560" s="290" cm="1">
        <f t="array" ref="AB560">IF(Parameters!$F$55="No",IF($A560&lt;=Parameters!$J$28,Parameters!$I$28*$A560,IF($A560&lt;=Parameters!$J$29,Parameters!$I$28*Parameters!$J$28+Parameters!$I$29*($A560-Parameters!$J$28),IF($A560&lt;=Parameters!$J$30,Parameters!$I$28*Parameters!$J$28+Parameters!$I$29*(Parameters!$J$29-Parameters!$J$28)+Parameters!$I$30*($A560-Parameters!$J$29),Parameters!$I$28*Parameters!$J$28+Parameters!$I$29*(Parameters!$J$29-Parameters!$J$28)+Parameters!$I$30*(Parameters!$J$30-Parameters!$J$29)+Parameters!$I$31*($A560-Parameters!$J$30)))),_xlfn.IFS($A560&lt;=Parameters!$J$28,Parameters!$I$28*$A560,$A560&lt;=Parameters!$J$29,Parameters!$I$29*$A560,$A560&lt;=Parameters!$J$30,Parameters!$I$30*$A560,$A560&gt;Parameters!$J$30,Parameters!$I$31*$A560))</f>
        <v>75929.3</v>
      </c>
      <c r="AC560" s="290">
        <f t="shared" si="253"/>
        <v>136.80954954954956</v>
      </c>
      <c r="AD560" s="290" cm="1">
        <f t="array" ref="AD560">IF(Parameters!$F$55="No",IF($A560&lt;=Parameters!$J$34,Parameters!$I$34*$A560,IF($A560&lt;=Parameters!$J$35,Parameters!$I$34*Parameters!$J$34+Parameters!$I$35*($A560-Parameters!$J$34),IF($A560&lt;=Parameters!$J$36,Parameters!$I$34*Parameters!$J$34+Parameters!$I$35*(Parameters!$J$35-Parameters!$J$34)+Parameters!$I$36*($A560-Parameters!$J$35),Parameters!$I$34*Parameters!$J$34+Parameters!$I$35*(Parameters!$J$35-Parameters!$J$34)+Parameters!$I$36*(Parameters!$J$36-Parameters!$J$35)+Parameters!$I$37*($A560-Parameters!$J$36)))),_xlfn.IFS($A560&lt;=Parameters!$J$34,Parameters!$I$34*$A560,$A560&lt;=Parameters!$J$35,Parameters!$I$35*$A560,$A560&lt;=Parameters!$J$36,Parameters!$I$36*$A560,$A560&gt;Parameters!$J$36,Parameters!$I$37*$A560))</f>
        <v>76433.7</v>
      </c>
      <c r="AE560" s="290">
        <f t="shared" si="277"/>
        <v>137.71837837837836</v>
      </c>
      <c r="AF560" s="290" cm="1">
        <f t="array" ref="AF560">IF(Parameters!$F$55="No",IF($A560&lt;=Parameters!$J$39,Parameters!$I$39*$A560,IF($A560&lt;=Parameters!$J$40,Parameters!$I$39*Parameters!$J$39+Parameters!$I$40*($A560-Parameters!$J$39),IF($A560&lt;=Parameters!$J$41,Parameters!$I$39*Parameters!$J$39+Parameters!$I$40*(Parameters!$J$40-Parameters!$J$39)+Parameters!$I$41*($A560-Parameters!$J$40),Parameters!$I$39*Parameters!$J$39+Parameters!$I$40*(Parameters!$J$40-Parameters!$J$39)+Parameters!$I$41*(Parameters!$J$41-Parameters!$J$40)+Parameters!$I$42*($A560-Parameters!$J$41)))),_xlfn.IFS($A560&lt;=Parameters!$J$39,Parameters!$I$39*$A560,$A560&lt;=Parameters!$J$40,Parameters!$I$40*$A560,$A560&lt;=Parameters!$J$41,Parameters!$I$41*$A560,$A560&gt;Parameters!$J$41,Parameters!$I$42*$A560))</f>
        <v>81853.8</v>
      </c>
      <c r="AG560" s="290">
        <f t="shared" si="278"/>
        <v>147.48432432432432</v>
      </c>
      <c r="AI560" s="428">
        <f t="shared" si="254"/>
        <v>149.06000000000495</v>
      </c>
      <c r="AJ560" s="428">
        <f t="shared" si="255"/>
        <v>159.36000000000058</v>
      </c>
      <c r="AK560" s="428">
        <f t="shared" si="256"/>
        <v>143.5399999999936</v>
      </c>
      <c r="AL560" s="428">
        <f t="shared" si="257"/>
        <v>158.4600000000064</v>
      </c>
      <c r="AM560" s="428">
        <f t="shared" si="258"/>
        <v>149.06000000000495</v>
      </c>
      <c r="AN560" s="428">
        <f t="shared" si="259"/>
        <v>159.36000000000058</v>
      </c>
      <c r="AO560" s="428">
        <f t="shared" si="260"/>
        <v>143.5399999999936</v>
      </c>
      <c r="AP560" s="428">
        <f t="shared" si="261"/>
        <v>158.4600000000064</v>
      </c>
      <c r="AQ560" s="428">
        <f t="shared" si="262"/>
        <v>149.06000000000495</v>
      </c>
      <c r="AR560" s="428">
        <f t="shared" si="263"/>
        <v>159.36000000000058</v>
      </c>
      <c r="AS560" s="428">
        <f t="shared" si="264"/>
        <v>143.5399999999936</v>
      </c>
      <c r="AT560" s="428">
        <f t="shared" si="265"/>
        <v>158.4600000000064</v>
      </c>
      <c r="AU560" s="428">
        <f t="shared" si="266"/>
        <v>149.06000000000495</v>
      </c>
      <c r="AV560" s="428">
        <f t="shared" si="267"/>
        <v>159.36000000000058</v>
      </c>
      <c r="AW560" s="428">
        <f t="shared" si="268"/>
        <v>143.5399999999936</v>
      </c>
      <c r="AX560" s="428">
        <f t="shared" si="269"/>
        <v>158.4600000000064</v>
      </c>
    </row>
    <row r="561">
      <c r="A561" s="413">
        <v>556</v>
      </c>
      <c r="B561" s="290" cm="1">
        <f t="array" ref="B561">IF(Parameters!$C$55="No",IF($A561&lt;=Parameters!$D$23,Parameters!$C$23*$A561,IF($A561&lt;=Parameters!$D$24,Parameters!$C$23*Parameters!$D$23+Parameters!$C$24*($A561-Parameters!$D$23),IF($A561&lt;=Parameters!$D$25,Parameters!$C$23*Parameters!$D$23+Parameters!$C$24*(Parameters!$D$24-Parameters!$D$23)+Parameters!$C$25*($A561-Parameters!$D$24),Parameters!$C$23*Parameters!$D$23+Parameters!$C$24*(Parameters!$D$24-Parameters!$D$23)+Parameters!$C$25*(Parameters!$D$25-Parameters!$D$24)+Parameters!$C$26*($A561-Parameters!$D$25)))),_xlfn.IFS($A561&lt;=Parameters!$D$23,Parameters!$C$23*$A561,$A561&lt;=Parameters!$D$24,Parameters!$C$24*$A561,$A561&lt;=Parameters!$D$25,Parameters!$C$25*$A561,$A561&gt;Parameters!$D$25,Parameters!$C$26*$A561))</f>
        <v>62996.36</v>
      </c>
      <c r="C561" s="290">
        <f t="shared" si="270"/>
        <v>113.30280575539568</v>
      </c>
      <c r="D561" s="290" cm="1">
        <f t="array" ref="D561">IF(Parameters!$C$55="No",IF($A561&lt;=Parameters!$D$28,Parameters!$C$28*$A561,IF($A561&lt;=Parameters!$D$29,Parameters!$C$28*Parameters!$D$28+Parameters!$C$29*($A561-Parameters!$D$28),IF($A561&lt;=Parameters!$D$30,Parameters!$C$28*Parameters!$D$28+Parameters!$C$29*(Parameters!$D$29-Parameters!$D$28)+Parameters!$C$30*($A561-Parameters!$D$29),Parameters!$C$28*Parameters!$D$28+Parameters!$C$29*(Parameters!$D$29-Parameters!$D$28)+Parameters!$C$30*(Parameters!$D$30-Parameters!$D$29)+Parameters!$C$31*($A561-Parameters!$D$30)))),_xlfn.IFS($A561&lt;=Parameters!$D$28,Parameters!$C$28*$A561,$A561&lt;=Parameters!$D$29,Parameters!$C$29*$A561,$A561&lt;=Parameters!$D$30,Parameters!$C$30*$A561,$A561&gt;Parameters!$D$30,Parameters!$C$31*$A561))</f>
        <v>76088.66</v>
      </c>
      <c r="E561" s="290">
        <f t="shared" si="270"/>
        <v>136.85010791366906</v>
      </c>
      <c r="F561" s="290" cm="1">
        <f t="array" ref="F561">IF(Parameters!$C$55="No",IF($A561&lt;=Parameters!$D$34,Parameters!$C$34*$A561,IF($A561&lt;=Parameters!$D$35,Parameters!$C$34*Parameters!$D$34+Parameters!$C$35*($A561-Parameters!$D$34),IF($A561&lt;=Parameters!$D$36,Parameters!$C$34*Parameters!$D$34+Parameters!$C$35*(Parameters!$D$35-Parameters!$D$34)+Parameters!$C$36*($A561-Parameters!$D$35),Parameters!$C$34*Parameters!$D$34+Parameters!$C$35*(Parameters!$D$35-Parameters!$D$34)+Parameters!$C$36*(Parameters!$D$36-Parameters!$D$35)+Parameters!$C$37*($A561-Parameters!$D$36)))),_xlfn.IFS($A561&lt;=Parameters!$D$34,Parameters!$C$34*$A561,$A561&lt;=Parameters!$D$35,Parameters!$C$35*$A561,$A561&lt;=Parameters!$D$36,Parameters!$C$36*$A561,$A561&gt;Parameters!$D$36,Parameters!$C$37*$A561))</f>
        <v>76577.239999999991</v>
      </c>
      <c r="G561" s="290">
        <f t="shared" si="271"/>
        <v>137.7288489208633</v>
      </c>
      <c r="H561" s="290" cm="1">
        <f t="array" ref="H561">IF(Parameters!$C$55="No",IF($A561&lt;=Parameters!$D$39,Parameters!$C$39*$A561,IF($A561&lt;=Parameters!$D$40,Parameters!$C$39*Parameters!$D$39+Parameters!$C$40*($A561-Parameters!$D$39),IF($A561&lt;=Parameters!$D$41,Parameters!$C$39*Parameters!$D$39+Parameters!$C$40*(Parameters!$D$40-Parameters!$D$39)+Parameters!$C$41*($A561-Parameters!$D$40),Parameters!$C$39*Parameters!$D$39+Parameters!$C$40*(Parameters!$D$40-Parameters!$D$39)+Parameters!$C$41*(Parameters!$D$41-Parameters!$D$40)+Parameters!$C$42*($A561-Parameters!$D$41)))),_xlfn.IFS($A561&lt;=Parameters!$D$39,Parameters!$C$39*$A561,$A561&lt;=Parameters!$D$40,Parameters!$C$40*$A561,$A561&lt;=Parameters!$D$41,Parameters!$C$41*$A561,$A561&gt;Parameters!$D$41,Parameters!$C$42*$A561))</f>
        <v>82012.260000000009</v>
      </c>
      <c r="I561" s="290">
        <f t="shared" si="272"/>
        <v>147.50406474820144</v>
      </c>
      <c r="J561" s="290" cm="1">
        <f t="array" ref="J561">IF(Parameters!$D$55="No",IF($A561&lt;=Parameters!$F$23,Parameters!$E$23*$A561,IF($A561&lt;=Parameters!$F$24,Parameters!$E$23*Parameters!$F$23+Parameters!$E$24*($A561-Parameters!$F$23),IF($A561&lt;=Parameters!$F$25,Parameters!$E$23*Parameters!$F$23+Parameters!$E$24*(Parameters!$F$24-Parameters!$F$23)+Parameters!$E$25*($A561-Parameters!$F$24),Parameters!$E$23*Parameters!$F$23+Parameters!$E$24*(Parameters!$F$24-Parameters!$F$23)+Parameters!$E$25*(Parameters!$F$25-Parameters!$F$24)+Parameters!$E$26*($A561-Parameters!$F$25)))),_xlfn.IFS($A561&lt;=Parameters!$F$23,Parameters!$E$23*$A561,$A561&lt;=Parameters!$F$24,Parameters!$E$24*$A561,$A561&lt;=Parameters!$F$25,Parameters!$E$25*$A561,$A561&gt;Parameters!$F$25,Parameters!$E$26*$A561))</f>
        <v>62996.36</v>
      </c>
      <c r="K561" s="290">
        <f t="shared" si="248"/>
        <v>113.30280575539568</v>
      </c>
      <c r="L561" s="290" cm="1">
        <f t="array" ref="L561">IF(Parameters!$D$55="No",IF($A561&lt;=Parameters!$F$28,Parameters!$E$28*$A561,IF($A561&lt;=Parameters!$F$29,Parameters!$E$28*Parameters!$F$28+Parameters!$E$29*($A561-Parameters!$F$28),IF($A561&lt;=Parameters!$F$30,Parameters!$E$28*Parameters!$F$28+Parameters!$E$29*(Parameters!$F$29-Parameters!$F$28)+Parameters!$E$30*($A561-Parameters!$F$29),Parameters!$E$28*Parameters!$F$28+Parameters!$E$29*(Parameters!$F$29-Parameters!$F$28)+Parameters!$E$30*(Parameters!$F$30-Parameters!$F$29)+Parameters!$E$31*($A561-Parameters!$F$30)))),_xlfn.IFS($A561&lt;=Parameters!$F$28,Parameters!$E$28*$A561,$A561&lt;=Parameters!$F$29,Parameters!$E$29*$A561,$A561&lt;=Parameters!$F$30,Parameters!$E$30*$A561,$A561&gt;Parameters!$F$30,Parameters!$E$31*$A561))</f>
        <v>76088.66</v>
      </c>
      <c r="M561" s="290">
        <f t="shared" si="249"/>
        <v>136.85010791366906</v>
      </c>
      <c r="N561" s="290" cm="1">
        <f t="array" ref="N561">IF(Parameters!$D$55="No",IF($A561&lt;=Parameters!$F$34,Parameters!$E$34*$A561,IF($A561&lt;=Parameters!$F$35,Parameters!$E$34*Parameters!$F$34+Parameters!$E$35*($A561-Parameters!$F$34),IF($A561&lt;=Parameters!$F$36,Parameters!$E$34*Parameters!$F$34+Parameters!$E$35*(Parameters!$F$35-Parameters!$F$34)+Parameters!$E$36*($A561-Parameters!$F$35),Parameters!$E$34*Parameters!$F$34+Parameters!$E$35*(Parameters!$F$35-Parameters!$F$34)+Parameters!$E$36*(Parameters!$F$36-Parameters!$F$35)+Parameters!$E$37*($A561-Parameters!$F$36)))),_xlfn.IFS($A561&lt;=Parameters!$F$34,Parameters!$E$34*$A561,$A561&lt;=Parameters!$F$35,Parameters!$E$35*$A561,$A561&lt;=Parameters!$F$36,Parameters!$E$36*$A561,$A561&gt;Parameters!$F$36,Parameters!$E$37*$A561))</f>
        <v>76577.239999999991</v>
      </c>
      <c r="O561" s="290">
        <f t="shared" si="273"/>
        <v>137.7288489208633</v>
      </c>
      <c r="P561" s="290" cm="1">
        <f t="array" ref="P561">IF(Parameters!$D$55="No",IF($A561&lt;=Parameters!$F$39,Parameters!$E$39*$A561,IF($A561&lt;=Parameters!$F$40,Parameters!$E$39*Parameters!$F$39+Parameters!$E$40*($A561-Parameters!$F$39),IF($A561&lt;=Parameters!$F$41,Parameters!$E$39*Parameters!$F$39+Parameters!$E$40*(Parameters!$F$40-Parameters!$F$39)+Parameters!$E$41*($A561-Parameters!$F$40),Parameters!$E$39*Parameters!$F$39+Parameters!$E$40*(Parameters!$F$40-Parameters!$F$39)+Parameters!$E$41*(Parameters!$F$41-Parameters!$F$40)+Parameters!$E$42*($A561-Parameters!$F$41)))),_xlfn.IFS($A561&lt;=Parameters!$F$39,Parameters!$E$39*$A561,$A561&lt;=Parameters!$F$40,Parameters!$E$40*$A561,$A561&lt;=Parameters!$F$41,Parameters!$E$41*$A561,$A561&gt;Parameters!$F$41,Parameters!$E$42*$A561))</f>
        <v>82012.260000000009</v>
      </c>
      <c r="Q561" s="290">
        <f t="shared" si="274"/>
        <v>147.50406474820144</v>
      </c>
      <c r="R561" s="290" cm="1">
        <f t="array" ref="R561">IF(Parameters!$E$55="No",IF($A561&lt;=Parameters!$H$23,Parameters!$G$23*$A561,IF($A561&lt;=Parameters!$H$24,Parameters!$G$23*Parameters!$H$23+Parameters!$G$24*($A561-Parameters!$H$23),IF($A561&lt;=Parameters!$H$25,Parameters!$G$23*Parameters!$H$23+Parameters!$G$24*(Parameters!$H$24-Parameters!$H$23)+Parameters!$G$25*($A561-Parameters!$H$24),Parameters!$G$23*Parameters!$H$23+Parameters!$G$24*(Parameters!$H$24-Parameters!$H$23)+Parameters!$G$25*(Parameters!$H$25-Parameters!$H$24)+Parameters!$G$26*($A561-Parameters!$H$25)))),_xlfn.IFS($A561&lt;=Parameters!$H$23,Parameters!$G$23*$A561,$A561&lt;=Parameters!$H$24,Parameters!$G$24*$A561,$A561&lt;=Parameters!$H$25,Parameters!$G$25*$A561,$A561&gt;Parameters!$H$25,Parameters!$G$26*$A561))</f>
        <v>62996.36</v>
      </c>
      <c r="S561" s="290">
        <f t="shared" si="250"/>
        <v>113.30280575539568</v>
      </c>
      <c r="T561" s="290" cm="1">
        <f t="array" ref="T561">IF(Parameters!$E$55="No",IF($A561&lt;=Parameters!$H$28,Parameters!$G$28*$A561,IF($A561&lt;=Parameters!$H$29,Parameters!$G$28*Parameters!$H$28+Parameters!$G$29*($A561-Parameters!$H$28),IF($A561&lt;=Parameters!$H$30,Parameters!$G$28*Parameters!$H$28+Parameters!$G$29*(Parameters!$H$29-Parameters!$H$28)+Parameters!$G$30*($A561-Parameters!$H$29),Parameters!$G$28*Parameters!$H$28+Parameters!$G$29*(Parameters!$H$29-Parameters!$H$28)+Parameters!$G$30*(Parameters!$H$30-Parameters!$H$29)+Parameters!$G$31*($A561-Parameters!$H$30)))),_xlfn.IFS($A561&lt;=Parameters!$H$28,Parameters!$G$28*$A561,$A561&lt;=Parameters!$H$29,Parameters!$G$29*$A561,$A561&lt;=Parameters!$H$30,Parameters!$G$30*$A561,$A561&gt;Parameters!$H$30,Parameters!$G$31*$A561))</f>
        <v>76088.66</v>
      </c>
      <c r="U561" s="290">
        <f t="shared" si="251"/>
        <v>136.85010791366906</v>
      </c>
      <c r="V561" s="290" cm="1">
        <f t="array" ref="V561">IF(Parameters!$E$55="No",IF($A561&lt;=Parameters!$H$34,Parameters!$G$34*$A561,IF($A561&lt;=Parameters!$H$35,Parameters!$G$34*Parameters!$H$34+Parameters!$G$35*($A561-Parameters!$H$34),IF($A561&lt;=Parameters!$H$36,Parameters!$G$34*Parameters!$H$34+Parameters!$G$35*(Parameters!$H$35-Parameters!$H$34)+Parameters!$G$36*($A561-Parameters!$H$35),Parameters!$G$34*Parameters!$H$34+Parameters!$G$35*(Parameters!$H$35-Parameters!$H$34)+Parameters!$G$36*(Parameters!$H$36-Parameters!$H$35)+Parameters!$G$37*($A561-Parameters!$H$36)))),_xlfn.IFS($A561&lt;=Parameters!$H$34,Parameters!$G$34*$A561,$A561&lt;=Parameters!$H$35,Parameters!$G$35*$A561,$A561&lt;=Parameters!$H$36,Parameters!$G$36*$A561,$A561&gt;Parameters!$H$36,Parameters!$G$37*$A561))</f>
        <v>76577.239999999991</v>
      </c>
      <c r="W561" s="290">
        <f t="shared" si="275"/>
        <v>137.7288489208633</v>
      </c>
      <c r="X561" s="290" cm="1">
        <f t="array" ref="X561">IF(Parameters!$E$55="No",IF($A561&lt;=Parameters!$H$39,Parameters!$G$39*$A561,IF($A561&lt;=Parameters!$H$40,Parameters!$G$39*Parameters!$H$39+Parameters!$G$40*($A561-Parameters!$H$39),IF($A561&lt;=Parameters!$H$41,Parameters!$G$39*Parameters!$H$39+Parameters!$G$40*(Parameters!$H$40-Parameters!$H$39)+Parameters!$G$41*($A561-Parameters!$H$40),Parameters!$G$39*Parameters!$H$39+Parameters!$G$40*(Parameters!$H$40-Parameters!$H$39)+Parameters!$G$41*(Parameters!$H$41-Parameters!$H$40)+Parameters!$G$42*($A561-Parameters!$H$41)))),_xlfn.IFS($A561&lt;=Parameters!$H$39,Parameters!$G$39*$A561,$A561&lt;=Parameters!$H$40,Parameters!$G$40*$A561,$A561&lt;=Parameters!$H$41,Parameters!$G$41*$A561,$A561&gt;Parameters!$H$41,Parameters!$G$42*$A561))</f>
        <v>82012.260000000009</v>
      </c>
      <c r="Y561" s="290">
        <f t="shared" si="276"/>
        <v>147.50406474820144</v>
      </c>
      <c r="Z561" s="290" cm="1">
        <f t="array" ref="Z561">IF(Parameters!$F$55="No",IF($A561&lt;=Parameters!$J$23,Parameters!$I$23*$A561,IF($A561&lt;=Parameters!$J$24,Parameters!$I$23*Parameters!$J$23+Parameters!$I$24*($A561-Parameters!$J$23),IF($A561&lt;=Parameters!$J$25,Parameters!$I$23*Parameters!$J$23+Parameters!$I$24*(Parameters!$J$24-Parameters!$J$23)+Parameters!$I$25*($A561-Parameters!$J$24),Parameters!$I$23*Parameters!$J$23+Parameters!$I$24*(Parameters!$J$24-Parameters!$J$23)+Parameters!$I$25*(Parameters!$J$25-Parameters!$J$24)+Parameters!$I$26*($A561-Parameters!$J$25)))),_xlfn.IFS($A561&lt;=Parameters!$J$23,Parameters!$I$23*$A561,$A561&lt;=Parameters!$J$24,Parameters!$I$24*$A561,$A561&lt;=Parameters!$J$25,Parameters!$I$25*$A561,$A561&gt;Parameters!$J$25,Parameters!$I$26*$A561))</f>
        <v>62996.36</v>
      </c>
      <c r="AA561" s="290">
        <f t="shared" si="252"/>
        <v>113.30280575539568</v>
      </c>
      <c r="AB561" s="290" cm="1">
        <f t="array" ref="AB561">IF(Parameters!$F$55="No",IF($A561&lt;=Parameters!$J$28,Parameters!$I$28*$A561,IF($A561&lt;=Parameters!$J$29,Parameters!$I$28*Parameters!$J$28+Parameters!$I$29*($A561-Parameters!$J$28),IF($A561&lt;=Parameters!$J$30,Parameters!$I$28*Parameters!$J$28+Parameters!$I$29*(Parameters!$J$29-Parameters!$J$28)+Parameters!$I$30*($A561-Parameters!$J$29),Parameters!$I$28*Parameters!$J$28+Parameters!$I$29*(Parameters!$J$29-Parameters!$J$28)+Parameters!$I$30*(Parameters!$J$30-Parameters!$J$29)+Parameters!$I$31*($A561-Parameters!$J$30)))),_xlfn.IFS($A561&lt;=Parameters!$J$28,Parameters!$I$28*$A561,$A561&lt;=Parameters!$J$29,Parameters!$I$29*$A561,$A561&lt;=Parameters!$J$30,Parameters!$I$30*$A561,$A561&gt;Parameters!$J$30,Parameters!$I$31*$A561))</f>
        <v>76088.66</v>
      </c>
      <c r="AC561" s="290">
        <f t="shared" si="253"/>
        <v>136.85010791366906</v>
      </c>
      <c r="AD561" s="290" cm="1">
        <f t="array" ref="AD561">IF(Parameters!$F$55="No",IF($A561&lt;=Parameters!$J$34,Parameters!$I$34*$A561,IF($A561&lt;=Parameters!$J$35,Parameters!$I$34*Parameters!$J$34+Parameters!$I$35*($A561-Parameters!$J$34),IF($A561&lt;=Parameters!$J$36,Parameters!$I$34*Parameters!$J$34+Parameters!$I$35*(Parameters!$J$35-Parameters!$J$34)+Parameters!$I$36*($A561-Parameters!$J$35),Parameters!$I$34*Parameters!$J$34+Parameters!$I$35*(Parameters!$J$35-Parameters!$J$34)+Parameters!$I$36*(Parameters!$J$36-Parameters!$J$35)+Parameters!$I$37*($A561-Parameters!$J$36)))),_xlfn.IFS($A561&lt;=Parameters!$J$34,Parameters!$I$34*$A561,$A561&lt;=Parameters!$J$35,Parameters!$I$35*$A561,$A561&lt;=Parameters!$J$36,Parameters!$I$36*$A561,$A561&gt;Parameters!$J$36,Parameters!$I$37*$A561))</f>
        <v>76577.239999999991</v>
      </c>
      <c r="AE561" s="290">
        <f t="shared" si="277"/>
        <v>137.7288489208633</v>
      </c>
      <c r="AF561" s="290" cm="1">
        <f t="array" ref="AF561">IF(Parameters!$F$55="No",IF($A561&lt;=Parameters!$J$39,Parameters!$I$39*$A561,IF($A561&lt;=Parameters!$J$40,Parameters!$I$39*Parameters!$J$39+Parameters!$I$40*($A561-Parameters!$J$39),IF($A561&lt;=Parameters!$J$41,Parameters!$I$39*Parameters!$J$39+Parameters!$I$40*(Parameters!$J$40-Parameters!$J$39)+Parameters!$I$41*($A561-Parameters!$J$40),Parameters!$I$39*Parameters!$J$39+Parameters!$I$40*(Parameters!$J$40-Parameters!$J$39)+Parameters!$I$41*(Parameters!$J$41-Parameters!$J$40)+Parameters!$I$42*($A561-Parameters!$J$41)))),_xlfn.IFS($A561&lt;=Parameters!$J$39,Parameters!$I$39*$A561,$A561&lt;=Parameters!$J$40,Parameters!$I$40*$A561,$A561&lt;=Parameters!$J$41,Parameters!$I$41*$A561,$A561&gt;Parameters!$J$41,Parameters!$I$42*$A561))</f>
        <v>82012.260000000009</v>
      </c>
      <c r="AG561" s="290">
        <f t="shared" si="278"/>
        <v>147.50406474820144</v>
      </c>
      <c r="AI561" s="428">
        <f t="shared" si="254"/>
        <v>149.05999999999767</v>
      </c>
      <c r="AJ561" s="428">
        <f t="shared" si="255"/>
        <v>159.36000000000058</v>
      </c>
      <c r="AK561" s="428">
        <f t="shared" si="256"/>
        <v>143.5399999999936</v>
      </c>
      <c r="AL561" s="428">
        <f t="shared" si="257"/>
        <v>158.4600000000064</v>
      </c>
      <c r="AM561" s="428">
        <f t="shared" si="258"/>
        <v>149.05999999999767</v>
      </c>
      <c r="AN561" s="428">
        <f t="shared" si="259"/>
        <v>159.36000000000058</v>
      </c>
      <c r="AO561" s="428">
        <f t="shared" si="260"/>
        <v>143.5399999999936</v>
      </c>
      <c r="AP561" s="428">
        <f t="shared" si="261"/>
        <v>158.4600000000064</v>
      </c>
      <c r="AQ561" s="428">
        <f t="shared" si="262"/>
        <v>149.05999999999767</v>
      </c>
      <c r="AR561" s="428">
        <f t="shared" si="263"/>
        <v>159.36000000000058</v>
      </c>
      <c r="AS561" s="428">
        <f t="shared" si="264"/>
        <v>143.5399999999936</v>
      </c>
      <c r="AT561" s="428">
        <f t="shared" si="265"/>
        <v>158.4600000000064</v>
      </c>
      <c r="AU561" s="428">
        <f t="shared" si="266"/>
        <v>149.05999999999767</v>
      </c>
      <c r="AV561" s="428">
        <f t="shared" si="267"/>
        <v>159.36000000000058</v>
      </c>
      <c r="AW561" s="428">
        <f t="shared" si="268"/>
        <v>143.5399999999936</v>
      </c>
      <c r="AX561" s="428">
        <f t="shared" si="269"/>
        <v>158.4600000000064</v>
      </c>
    </row>
    <row r="562">
      <c r="A562" s="413">
        <v>557</v>
      </c>
      <c r="B562" s="290" cm="1">
        <f t="array" ref="B562">IF(Parameters!$C$55="No",IF($A562&lt;=Parameters!$D$23,Parameters!$C$23*$A562,IF($A562&lt;=Parameters!$D$24,Parameters!$C$23*Parameters!$D$23+Parameters!$C$24*($A562-Parameters!$D$23),IF($A562&lt;=Parameters!$D$25,Parameters!$C$23*Parameters!$D$23+Parameters!$C$24*(Parameters!$D$24-Parameters!$D$23)+Parameters!$C$25*($A562-Parameters!$D$24),Parameters!$C$23*Parameters!$D$23+Parameters!$C$24*(Parameters!$D$24-Parameters!$D$23)+Parameters!$C$25*(Parameters!$D$25-Parameters!$D$24)+Parameters!$C$26*($A562-Parameters!$D$25)))),_xlfn.IFS($A562&lt;=Parameters!$D$23,Parameters!$C$23*$A562,$A562&lt;=Parameters!$D$24,Parameters!$C$24*$A562,$A562&lt;=Parameters!$D$25,Parameters!$C$25*$A562,$A562&gt;Parameters!$D$25,Parameters!$C$26*$A562))</f>
        <v>63145.42</v>
      </c>
      <c r="C562" s="290">
        <f t="shared" si="270"/>
        <v>113.36700179533213</v>
      </c>
      <c r="D562" s="290" cm="1">
        <f t="array" ref="D562">IF(Parameters!$C$55="No",IF($A562&lt;=Parameters!$D$28,Parameters!$C$28*$A562,IF($A562&lt;=Parameters!$D$29,Parameters!$C$28*Parameters!$D$28+Parameters!$C$29*($A562-Parameters!$D$28),IF($A562&lt;=Parameters!$D$30,Parameters!$C$28*Parameters!$D$28+Parameters!$C$29*(Parameters!$D$29-Parameters!$D$28)+Parameters!$C$30*($A562-Parameters!$D$29),Parameters!$C$28*Parameters!$D$28+Parameters!$C$29*(Parameters!$D$29-Parameters!$D$28)+Parameters!$C$30*(Parameters!$D$30-Parameters!$D$29)+Parameters!$C$31*($A562-Parameters!$D$30)))),_xlfn.IFS($A562&lt;=Parameters!$D$28,Parameters!$C$28*$A562,$A562&lt;=Parameters!$D$29,Parameters!$C$29*$A562,$A562&lt;=Parameters!$D$30,Parameters!$C$30*$A562,$A562&gt;Parameters!$D$30,Parameters!$C$31*$A562))</f>
        <v>76248.02</v>
      </c>
      <c r="E562" s="290">
        <f t="shared" si="270"/>
        <v>136.89052064631957</v>
      </c>
      <c r="F562" s="290" cm="1">
        <f t="array" ref="F562">IF(Parameters!$C$55="No",IF($A562&lt;=Parameters!$D$34,Parameters!$C$34*$A562,IF($A562&lt;=Parameters!$D$35,Parameters!$C$34*Parameters!$D$34+Parameters!$C$35*($A562-Parameters!$D$34),IF($A562&lt;=Parameters!$D$36,Parameters!$C$34*Parameters!$D$34+Parameters!$C$35*(Parameters!$D$35-Parameters!$D$34)+Parameters!$C$36*($A562-Parameters!$D$35),Parameters!$C$34*Parameters!$D$34+Parameters!$C$35*(Parameters!$D$35-Parameters!$D$34)+Parameters!$C$36*(Parameters!$D$36-Parameters!$D$35)+Parameters!$C$37*($A562-Parameters!$D$36)))),_xlfn.IFS($A562&lt;=Parameters!$D$34,Parameters!$C$34*$A562,$A562&lt;=Parameters!$D$35,Parameters!$C$35*$A562,$A562&lt;=Parameters!$D$36,Parameters!$C$36*$A562,$A562&gt;Parameters!$D$36,Parameters!$C$37*$A562))</f>
        <v>76720.78</v>
      </c>
      <c r="G562" s="290">
        <f t="shared" si="271"/>
        <v>137.73928186714542</v>
      </c>
      <c r="H562" s="290" cm="1">
        <f t="array" ref="H562">IF(Parameters!$C$55="No",IF($A562&lt;=Parameters!$D$39,Parameters!$C$39*$A562,IF($A562&lt;=Parameters!$D$40,Parameters!$C$39*Parameters!$D$39+Parameters!$C$40*($A562-Parameters!$D$39),IF($A562&lt;=Parameters!$D$41,Parameters!$C$39*Parameters!$D$39+Parameters!$C$40*(Parameters!$D$40-Parameters!$D$39)+Parameters!$C$41*($A562-Parameters!$D$40),Parameters!$C$39*Parameters!$D$39+Parameters!$C$40*(Parameters!$D$40-Parameters!$D$39)+Parameters!$C$41*(Parameters!$D$41-Parameters!$D$40)+Parameters!$C$42*($A562-Parameters!$D$41)))),_xlfn.IFS($A562&lt;=Parameters!$D$39,Parameters!$C$39*$A562,$A562&lt;=Parameters!$D$40,Parameters!$C$40*$A562,$A562&lt;=Parameters!$D$41,Parameters!$C$41*$A562,$A562&gt;Parameters!$D$41,Parameters!$C$42*$A562))</f>
        <v>82170.720000000001</v>
      </c>
      <c r="I562" s="290">
        <f t="shared" si="272"/>
        <v>147.52373429084381</v>
      </c>
      <c r="J562" s="290" cm="1">
        <f t="array" ref="J562">IF(Parameters!$D$55="No",IF($A562&lt;=Parameters!$F$23,Parameters!$E$23*$A562,IF($A562&lt;=Parameters!$F$24,Parameters!$E$23*Parameters!$F$23+Parameters!$E$24*($A562-Parameters!$F$23),IF($A562&lt;=Parameters!$F$25,Parameters!$E$23*Parameters!$F$23+Parameters!$E$24*(Parameters!$F$24-Parameters!$F$23)+Parameters!$E$25*($A562-Parameters!$F$24),Parameters!$E$23*Parameters!$F$23+Parameters!$E$24*(Parameters!$F$24-Parameters!$F$23)+Parameters!$E$25*(Parameters!$F$25-Parameters!$F$24)+Parameters!$E$26*($A562-Parameters!$F$25)))),_xlfn.IFS($A562&lt;=Parameters!$F$23,Parameters!$E$23*$A562,$A562&lt;=Parameters!$F$24,Parameters!$E$24*$A562,$A562&lt;=Parameters!$F$25,Parameters!$E$25*$A562,$A562&gt;Parameters!$F$25,Parameters!$E$26*$A562))</f>
        <v>63145.42</v>
      </c>
      <c r="K562" s="290">
        <f t="shared" si="248"/>
        <v>113.36700179533213</v>
      </c>
      <c r="L562" s="290" cm="1">
        <f t="array" ref="L562">IF(Parameters!$D$55="No",IF($A562&lt;=Parameters!$F$28,Parameters!$E$28*$A562,IF($A562&lt;=Parameters!$F$29,Parameters!$E$28*Parameters!$F$28+Parameters!$E$29*($A562-Parameters!$F$28),IF($A562&lt;=Parameters!$F$30,Parameters!$E$28*Parameters!$F$28+Parameters!$E$29*(Parameters!$F$29-Parameters!$F$28)+Parameters!$E$30*($A562-Parameters!$F$29),Parameters!$E$28*Parameters!$F$28+Parameters!$E$29*(Parameters!$F$29-Parameters!$F$28)+Parameters!$E$30*(Parameters!$F$30-Parameters!$F$29)+Parameters!$E$31*($A562-Parameters!$F$30)))),_xlfn.IFS($A562&lt;=Parameters!$F$28,Parameters!$E$28*$A562,$A562&lt;=Parameters!$F$29,Parameters!$E$29*$A562,$A562&lt;=Parameters!$F$30,Parameters!$E$30*$A562,$A562&gt;Parameters!$F$30,Parameters!$E$31*$A562))</f>
        <v>76248.02</v>
      </c>
      <c r="M562" s="290">
        <f t="shared" si="249"/>
        <v>136.89052064631957</v>
      </c>
      <c r="N562" s="290" cm="1">
        <f t="array" ref="N562">IF(Parameters!$D$55="No",IF($A562&lt;=Parameters!$F$34,Parameters!$E$34*$A562,IF($A562&lt;=Parameters!$F$35,Parameters!$E$34*Parameters!$F$34+Parameters!$E$35*($A562-Parameters!$F$34),IF($A562&lt;=Parameters!$F$36,Parameters!$E$34*Parameters!$F$34+Parameters!$E$35*(Parameters!$F$35-Parameters!$F$34)+Parameters!$E$36*($A562-Parameters!$F$35),Parameters!$E$34*Parameters!$F$34+Parameters!$E$35*(Parameters!$F$35-Parameters!$F$34)+Parameters!$E$36*(Parameters!$F$36-Parameters!$F$35)+Parameters!$E$37*($A562-Parameters!$F$36)))),_xlfn.IFS($A562&lt;=Parameters!$F$34,Parameters!$E$34*$A562,$A562&lt;=Parameters!$F$35,Parameters!$E$35*$A562,$A562&lt;=Parameters!$F$36,Parameters!$E$36*$A562,$A562&gt;Parameters!$F$36,Parameters!$E$37*$A562))</f>
        <v>76720.78</v>
      </c>
      <c r="O562" s="290">
        <f t="shared" si="273"/>
        <v>137.73928186714542</v>
      </c>
      <c r="P562" s="290" cm="1">
        <f t="array" ref="P562">IF(Parameters!$D$55="No",IF($A562&lt;=Parameters!$F$39,Parameters!$E$39*$A562,IF($A562&lt;=Parameters!$F$40,Parameters!$E$39*Parameters!$F$39+Parameters!$E$40*($A562-Parameters!$F$39),IF($A562&lt;=Parameters!$F$41,Parameters!$E$39*Parameters!$F$39+Parameters!$E$40*(Parameters!$F$40-Parameters!$F$39)+Parameters!$E$41*($A562-Parameters!$F$40),Parameters!$E$39*Parameters!$F$39+Parameters!$E$40*(Parameters!$F$40-Parameters!$F$39)+Parameters!$E$41*(Parameters!$F$41-Parameters!$F$40)+Parameters!$E$42*($A562-Parameters!$F$41)))),_xlfn.IFS($A562&lt;=Parameters!$F$39,Parameters!$E$39*$A562,$A562&lt;=Parameters!$F$40,Parameters!$E$40*$A562,$A562&lt;=Parameters!$F$41,Parameters!$E$41*$A562,$A562&gt;Parameters!$F$41,Parameters!$E$42*$A562))</f>
        <v>82170.720000000001</v>
      </c>
      <c r="Q562" s="290">
        <f t="shared" si="274"/>
        <v>147.52373429084381</v>
      </c>
      <c r="R562" s="290" cm="1">
        <f t="array" ref="R562">IF(Parameters!$E$55="No",IF($A562&lt;=Parameters!$H$23,Parameters!$G$23*$A562,IF($A562&lt;=Parameters!$H$24,Parameters!$G$23*Parameters!$H$23+Parameters!$G$24*($A562-Parameters!$H$23),IF($A562&lt;=Parameters!$H$25,Parameters!$G$23*Parameters!$H$23+Parameters!$G$24*(Parameters!$H$24-Parameters!$H$23)+Parameters!$G$25*($A562-Parameters!$H$24),Parameters!$G$23*Parameters!$H$23+Parameters!$G$24*(Parameters!$H$24-Parameters!$H$23)+Parameters!$G$25*(Parameters!$H$25-Parameters!$H$24)+Parameters!$G$26*($A562-Parameters!$H$25)))),_xlfn.IFS($A562&lt;=Parameters!$H$23,Parameters!$G$23*$A562,$A562&lt;=Parameters!$H$24,Parameters!$G$24*$A562,$A562&lt;=Parameters!$H$25,Parameters!$G$25*$A562,$A562&gt;Parameters!$H$25,Parameters!$G$26*$A562))</f>
        <v>63145.42</v>
      </c>
      <c r="S562" s="290">
        <f t="shared" si="250"/>
        <v>113.36700179533213</v>
      </c>
      <c r="T562" s="290" cm="1">
        <f t="array" ref="T562">IF(Parameters!$E$55="No",IF($A562&lt;=Parameters!$H$28,Parameters!$G$28*$A562,IF($A562&lt;=Parameters!$H$29,Parameters!$G$28*Parameters!$H$28+Parameters!$G$29*($A562-Parameters!$H$28),IF($A562&lt;=Parameters!$H$30,Parameters!$G$28*Parameters!$H$28+Parameters!$G$29*(Parameters!$H$29-Parameters!$H$28)+Parameters!$G$30*($A562-Parameters!$H$29),Parameters!$G$28*Parameters!$H$28+Parameters!$G$29*(Parameters!$H$29-Parameters!$H$28)+Parameters!$G$30*(Parameters!$H$30-Parameters!$H$29)+Parameters!$G$31*($A562-Parameters!$H$30)))),_xlfn.IFS($A562&lt;=Parameters!$H$28,Parameters!$G$28*$A562,$A562&lt;=Parameters!$H$29,Parameters!$G$29*$A562,$A562&lt;=Parameters!$H$30,Parameters!$G$30*$A562,$A562&gt;Parameters!$H$30,Parameters!$G$31*$A562))</f>
        <v>76248.02</v>
      </c>
      <c r="U562" s="290">
        <f t="shared" si="251"/>
        <v>136.89052064631957</v>
      </c>
      <c r="V562" s="290" cm="1">
        <f t="array" ref="V562">IF(Parameters!$E$55="No",IF($A562&lt;=Parameters!$H$34,Parameters!$G$34*$A562,IF($A562&lt;=Parameters!$H$35,Parameters!$G$34*Parameters!$H$34+Parameters!$G$35*($A562-Parameters!$H$34),IF($A562&lt;=Parameters!$H$36,Parameters!$G$34*Parameters!$H$34+Parameters!$G$35*(Parameters!$H$35-Parameters!$H$34)+Parameters!$G$36*($A562-Parameters!$H$35),Parameters!$G$34*Parameters!$H$34+Parameters!$G$35*(Parameters!$H$35-Parameters!$H$34)+Parameters!$G$36*(Parameters!$H$36-Parameters!$H$35)+Parameters!$G$37*($A562-Parameters!$H$36)))),_xlfn.IFS($A562&lt;=Parameters!$H$34,Parameters!$G$34*$A562,$A562&lt;=Parameters!$H$35,Parameters!$G$35*$A562,$A562&lt;=Parameters!$H$36,Parameters!$G$36*$A562,$A562&gt;Parameters!$H$36,Parameters!$G$37*$A562))</f>
        <v>76720.78</v>
      </c>
      <c r="W562" s="290">
        <f t="shared" si="275"/>
        <v>137.73928186714542</v>
      </c>
      <c r="X562" s="290" cm="1">
        <f t="array" ref="X562">IF(Parameters!$E$55="No",IF($A562&lt;=Parameters!$H$39,Parameters!$G$39*$A562,IF($A562&lt;=Parameters!$H$40,Parameters!$G$39*Parameters!$H$39+Parameters!$G$40*($A562-Parameters!$H$39),IF($A562&lt;=Parameters!$H$41,Parameters!$G$39*Parameters!$H$39+Parameters!$G$40*(Parameters!$H$40-Parameters!$H$39)+Parameters!$G$41*($A562-Parameters!$H$40),Parameters!$G$39*Parameters!$H$39+Parameters!$G$40*(Parameters!$H$40-Parameters!$H$39)+Parameters!$G$41*(Parameters!$H$41-Parameters!$H$40)+Parameters!$G$42*($A562-Parameters!$H$41)))),_xlfn.IFS($A562&lt;=Parameters!$H$39,Parameters!$G$39*$A562,$A562&lt;=Parameters!$H$40,Parameters!$G$40*$A562,$A562&lt;=Parameters!$H$41,Parameters!$G$41*$A562,$A562&gt;Parameters!$H$41,Parameters!$G$42*$A562))</f>
        <v>82170.720000000001</v>
      </c>
      <c r="Y562" s="290">
        <f t="shared" si="276"/>
        <v>147.52373429084381</v>
      </c>
      <c r="Z562" s="290" cm="1">
        <f t="array" ref="Z562">IF(Parameters!$F$55="No",IF($A562&lt;=Parameters!$J$23,Parameters!$I$23*$A562,IF($A562&lt;=Parameters!$J$24,Parameters!$I$23*Parameters!$J$23+Parameters!$I$24*($A562-Parameters!$J$23),IF($A562&lt;=Parameters!$J$25,Parameters!$I$23*Parameters!$J$23+Parameters!$I$24*(Parameters!$J$24-Parameters!$J$23)+Parameters!$I$25*($A562-Parameters!$J$24),Parameters!$I$23*Parameters!$J$23+Parameters!$I$24*(Parameters!$J$24-Parameters!$J$23)+Parameters!$I$25*(Parameters!$J$25-Parameters!$J$24)+Parameters!$I$26*($A562-Parameters!$J$25)))),_xlfn.IFS($A562&lt;=Parameters!$J$23,Parameters!$I$23*$A562,$A562&lt;=Parameters!$J$24,Parameters!$I$24*$A562,$A562&lt;=Parameters!$J$25,Parameters!$I$25*$A562,$A562&gt;Parameters!$J$25,Parameters!$I$26*$A562))</f>
        <v>63145.42</v>
      </c>
      <c r="AA562" s="290">
        <f t="shared" si="252"/>
        <v>113.36700179533213</v>
      </c>
      <c r="AB562" s="290" cm="1">
        <f t="array" ref="AB562">IF(Parameters!$F$55="No",IF($A562&lt;=Parameters!$J$28,Parameters!$I$28*$A562,IF($A562&lt;=Parameters!$J$29,Parameters!$I$28*Parameters!$J$28+Parameters!$I$29*($A562-Parameters!$J$28),IF($A562&lt;=Parameters!$J$30,Parameters!$I$28*Parameters!$J$28+Parameters!$I$29*(Parameters!$J$29-Parameters!$J$28)+Parameters!$I$30*($A562-Parameters!$J$29),Parameters!$I$28*Parameters!$J$28+Parameters!$I$29*(Parameters!$J$29-Parameters!$J$28)+Parameters!$I$30*(Parameters!$J$30-Parameters!$J$29)+Parameters!$I$31*($A562-Parameters!$J$30)))),_xlfn.IFS($A562&lt;=Parameters!$J$28,Parameters!$I$28*$A562,$A562&lt;=Parameters!$J$29,Parameters!$I$29*$A562,$A562&lt;=Parameters!$J$30,Parameters!$I$30*$A562,$A562&gt;Parameters!$J$30,Parameters!$I$31*$A562))</f>
        <v>76248.02</v>
      </c>
      <c r="AC562" s="290">
        <f t="shared" si="253"/>
        <v>136.89052064631957</v>
      </c>
      <c r="AD562" s="290" cm="1">
        <f t="array" ref="AD562">IF(Parameters!$F$55="No",IF($A562&lt;=Parameters!$J$34,Parameters!$I$34*$A562,IF($A562&lt;=Parameters!$J$35,Parameters!$I$34*Parameters!$J$34+Parameters!$I$35*($A562-Parameters!$J$34),IF($A562&lt;=Parameters!$J$36,Parameters!$I$34*Parameters!$J$34+Parameters!$I$35*(Parameters!$J$35-Parameters!$J$34)+Parameters!$I$36*($A562-Parameters!$J$35),Parameters!$I$34*Parameters!$J$34+Parameters!$I$35*(Parameters!$J$35-Parameters!$J$34)+Parameters!$I$36*(Parameters!$J$36-Parameters!$J$35)+Parameters!$I$37*($A562-Parameters!$J$36)))),_xlfn.IFS($A562&lt;=Parameters!$J$34,Parameters!$I$34*$A562,$A562&lt;=Parameters!$J$35,Parameters!$I$35*$A562,$A562&lt;=Parameters!$J$36,Parameters!$I$36*$A562,$A562&gt;Parameters!$J$36,Parameters!$I$37*$A562))</f>
        <v>76720.78</v>
      </c>
      <c r="AE562" s="290">
        <f t="shared" si="277"/>
        <v>137.73928186714542</v>
      </c>
      <c r="AF562" s="290" cm="1">
        <f t="array" ref="AF562">IF(Parameters!$F$55="No",IF($A562&lt;=Parameters!$J$39,Parameters!$I$39*$A562,IF($A562&lt;=Parameters!$J$40,Parameters!$I$39*Parameters!$J$39+Parameters!$I$40*($A562-Parameters!$J$39),IF($A562&lt;=Parameters!$J$41,Parameters!$I$39*Parameters!$J$39+Parameters!$I$40*(Parameters!$J$40-Parameters!$J$39)+Parameters!$I$41*($A562-Parameters!$J$40),Parameters!$I$39*Parameters!$J$39+Parameters!$I$40*(Parameters!$J$40-Parameters!$J$39)+Parameters!$I$41*(Parameters!$J$41-Parameters!$J$40)+Parameters!$I$42*($A562-Parameters!$J$41)))),_xlfn.IFS($A562&lt;=Parameters!$J$39,Parameters!$I$39*$A562,$A562&lt;=Parameters!$J$40,Parameters!$I$40*$A562,$A562&lt;=Parameters!$J$41,Parameters!$I$41*$A562,$A562&gt;Parameters!$J$41,Parameters!$I$42*$A562))</f>
        <v>82170.720000000001</v>
      </c>
      <c r="AG562" s="290">
        <f t="shared" si="278"/>
        <v>147.52373429084381</v>
      </c>
      <c r="AI562" s="428">
        <f t="shared" si="254"/>
        <v>149.05999999999767</v>
      </c>
      <c r="AJ562" s="428">
        <f t="shared" si="255"/>
        <v>159.36000000000058</v>
      </c>
      <c r="AK562" s="428">
        <f t="shared" si="256"/>
        <v>143.54000000000815</v>
      </c>
      <c r="AL562" s="428">
        <f t="shared" si="257"/>
        <v>158.45999999999185</v>
      </c>
      <c r="AM562" s="428">
        <f t="shared" si="258"/>
        <v>149.05999999999767</v>
      </c>
      <c r="AN562" s="428">
        <f t="shared" si="259"/>
        <v>159.36000000000058</v>
      </c>
      <c r="AO562" s="428">
        <f t="shared" si="260"/>
        <v>143.54000000000815</v>
      </c>
      <c r="AP562" s="428">
        <f t="shared" si="261"/>
        <v>158.45999999999185</v>
      </c>
      <c r="AQ562" s="428">
        <f t="shared" si="262"/>
        <v>149.05999999999767</v>
      </c>
      <c r="AR562" s="428">
        <f t="shared" si="263"/>
        <v>159.36000000000058</v>
      </c>
      <c r="AS562" s="428">
        <f t="shared" si="264"/>
        <v>143.54000000000815</v>
      </c>
      <c r="AT562" s="428">
        <f t="shared" si="265"/>
        <v>158.45999999999185</v>
      </c>
      <c r="AU562" s="428">
        <f t="shared" si="266"/>
        <v>149.05999999999767</v>
      </c>
      <c r="AV562" s="428">
        <f t="shared" si="267"/>
        <v>159.36000000000058</v>
      </c>
      <c r="AW562" s="428">
        <f t="shared" si="268"/>
        <v>143.54000000000815</v>
      </c>
      <c r="AX562" s="428">
        <f t="shared" si="269"/>
        <v>158.45999999999185</v>
      </c>
    </row>
    <row r="563">
      <c r="A563" s="413">
        <v>558</v>
      </c>
      <c r="B563" s="290" cm="1">
        <f t="array" ref="B563">IF(Parameters!$C$55="No",IF($A563&lt;=Parameters!$D$23,Parameters!$C$23*$A563,IF($A563&lt;=Parameters!$D$24,Parameters!$C$23*Parameters!$D$23+Parameters!$C$24*($A563-Parameters!$D$23),IF($A563&lt;=Parameters!$D$25,Parameters!$C$23*Parameters!$D$23+Parameters!$C$24*(Parameters!$D$24-Parameters!$D$23)+Parameters!$C$25*($A563-Parameters!$D$24),Parameters!$C$23*Parameters!$D$23+Parameters!$C$24*(Parameters!$D$24-Parameters!$D$23)+Parameters!$C$25*(Parameters!$D$25-Parameters!$D$24)+Parameters!$C$26*($A563-Parameters!$D$25)))),_xlfn.IFS($A563&lt;=Parameters!$D$23,Parameters!$C$23*$A563,$A563&lt;=Parameters!$D$24,Parameters!$C$24*$A563,$A563&lt;=Parameters!$D$25,Parameters!$C$25*$A563,$A563&gt;Parameters!$D$25,Parameters!$C$26*$A563))</f>
        <v>63294.479999999996</v>
      </c>
      <c r="C563" s="290">
        <f t="shared" si="270"/>
        <v>113.43096774193548</v>
      </c>
      <c r="D563" s="290" cm="1">
        <f t="array" ref="D563">IF(Parameters!$C$55="No",IF($A563&lt;=Parameters!$D$28,Parameters!$C$28*$A563,IF($A563&lt;=Parameters!$D$29,Parameters!$C$28*Parameters!$D$28+Parameters!$C$29*($A563-Parameters!$D$28),IF($A563&lt;=Parameters!$D$30,Parameters!$C$28*Parameters!$D$28+Parameters!$C$29*(Parameters!$D$29-Parameters!$D$28)+Parameters!$C$30*($A563-Parameters!$D$29),Parameters!$C$28*Parameters!$D$28+Parameters!$C$29*(Parameters!$D$29-Parameters!$D$28)+Parameters!$C$30*(Parameters!$D$30-Parameters!$D$29)+Parameters!$C$31*($A563-Parameters!$D$30)))),_xlfn.IFS($A563&lt;=Parameters!$D$28,Parameters!$C$28*$A563,$A563&lt;=Parameters!$D$29,Parameters!$C$29*$A563,$A563&lt;=Parameters!$D$30,Parameters!$C$30*$A563,$A563&gt;Parameters!$D$30,Parameters!$C$31*$A563))</f>
        <v>76407.38</v>
      </c>
      <c r="E563" s="290">
        <f t="shared" si="270"/>
        <v>136.93078853046595</v>
      </c>
      <c r="F563" s="290" cm="1">
        <f t="array" ref="F563">IF(Parameters!$C$55="No",IF($A563&lt;=Parameters!$D$34,Parameters!$C$34*$A563,IF($A563&lt;=Parameters!$D$35,Parameters!$C$34*Parameters!$D$34+Parameters!$C$35*($A563-Parameters!$D$34),IF($A563&lt;=Parameters!$D$36,Parameters!$C$34*Parameters!$D$34+Parameters!$C$35*(Parameters!$D$35-Parameters!$D$34)+Parameters!$C$36*($A563-Parameters!$D$35),Parameters!$C$34*Parameters!$D$34+Parameters!$C$35*(Parameters!$D$35-Parameters!$D$34)+Parameters!$C$36*(Parameters!$D$36-Parameters!$D$35)+Parameters!$C$37*($A563-Parameters!$D$36)))),_xlfn.IFS($A563&lt;=Parameters!$D$34,Parameters!$C$34*$A563,$A563&lt;=Parameters!$D$35,Parameters!$C$35*$A563,$A563&lt;=Parameters!$D$36,Parameters!$C$36*$A563,$A563&gt;Parameters!$D$36,Parameters!$C$37*$A563))</f>
        <v>76864.319999999992</v>
      </c>
      <c r="G563" s="290">
        <f t="shared" si="271"/>
        <v>137.74967741935484</v>
      </c>
      <c r="H563" s="290" cm="1">
        <f t="array" ref="H563">IF(Parameters!$C$55="No",IF($A563&lt;=Parameters!$D$39,Parameters!$C$39*$A563,IF($A563&lt;=Parameters!$D$40,Parameters!$C$39*Parameters!$D$39+Parameters!$C$40*($A563-Parameters!$D$39),IF($A563&lt;=Parameters!$D$41,Parameters!$C$39*Parameters!$D$39+Parameters!$C$40*(Parameters!$D$40-Parameters!$D$39)+Parameters!$C$41*($A563-Parameters!$D$40),Parameters!$C$39*Parameters!$D$39+Parameters!$C$40*(Parameters!$D$40-Parameters!$D$39)+Parameters!$C$41*(Parameters!$D$41-Parameters!$D$40)+Parameters!$C$42*($A563-Parameters!$D$41)))),_xlfn.IFS($A563&lt;=Parameters!$D$39,Parameters!$C$39*$A563,$A563&lt;=Parameters!$D$40,Parameters!$C$40*$A563,$A563&lt;=Parameters!$D$41,Parameters!$C$41*$A563,$A563&gt;Parameters!$D$41,Parameters!$C$42*$A563))</f>
        <v>82329.179999999993</v>
      </c>
      <c r="I563" s="290">
        <f t="shared" si="272"/>
        <v>147.54333333333332</v>
      </c>
      <c r="J563" s="290" cm="1">
        <f t="array" ref="J563">IF(Parameters!$D$55="No",IF($A563&lt;=Parameters!$F$23,Parameters!$E$23*$A563,IF($A563&lt;=Parameters!$F$24,Parameters!$E$23*Parameters!$F$23+Parameters!$E$24*($A563-Parameters!$F$23),IF($A563&lt;=Parameters!$F$25,Parameters!$E$23*Parameters!$F$23+Parameters!$E$24*(Parameters!$F$24-Parameters!$F$23)+Parameters!$E$25*($A563-Parameters!$F$24),Parameters!$E$23*Parameters!$F$23+Parameters!$E$24*(Parameters!$F$24-Parameters!$F$23)+Parameters!$E$25*(Parameters!$F$25-Parameters!$F$24)+Parameters!$E$26*($A563-Parameters!$F$25)))),_xlfn.IFS($A563&lt;=Parameters!$F$23,Parameters!$E$23*$A563,$A563&lt;=Parameters!$F$24,Parameters!$E$24*$A563,$A563&lt;=Parameters!$F$25,Parameters!$E$25*$A563,$A563&gt;Parameters!$F$25,Parameters!$E$26*$A563))</f>
        <v>63294.479999999996</v>
      </c>
      <c r="K563" s="290">
        <f t="shared" si="248"/>
        <v>113.43096774193548</v>
      </c>
      <c r="L563" s="290" cm="1">
        <f t="array" ref="L563">IF(Parameters!$D$55="No",IF($A563&lt;=Parameters!$F$28,Parameters!$E$28*$A563,IF($A563&lt;=Parameters!$F$29,Parameters!$E$28*Parameters!$F$28+Parameters!$E$29*($A563-Parameters!$F$28),IF($A563&lt;=Parameters!$F$30,Parameters!$E$28*Parameters!$F$28+Parameters!$E$29*(Parameters!$F$29-Parameters!$F$28)+Parameters!$E$30*($A563-Parameters!$F$29),Parameters!$E$28*Parameters!$F$28+Parameters!$E$29*(Parameters!$F$29-Parameters!$F$28)+Parameters!$E$30*(Parameters!$F$30-Parameters!$F$29)+Parameters!$E$31*($A563-Parameters!$F$30)))),_xlfn.IFS($A563&lt;=Parameters!$F$28,Parameters!$E$28*$A563,$A563&lt;=Parameters!$F$29,Parameters!$E$29*$A563,$A563&lt;=Parameters!$F$30,Parameters!$E$30*$A563,$A563&gt;Parameters!$F$30,Parameters!$E$31*$A563))</f>
        <v>76407.38</v>
      </c>
      <c r="M563" s="290">
        <f t="shared" si="249"/>
        <v>136.93078853046595</v>
      </c>
      <c r="N563" s="290" cm="1">
        <f t="array" ref="N563">IF(Parameters!$D$55="No",IF($A563&lt;=Parameters!$F$34,Parameters!$E$34*$A563,IF($A563&lt;=Parameters!$F$35,Parameters!$E$34*Parameters!$F$34+Parameters!$E$35*($A563-Parameters!$F$34),IF($A563&lt;=Parameters!$F$36,Parameters!$E$34*Parameters!$F$34+Parameters!$E$35*(Parameters!$F$35-Parameters!$F$34)+Parameters!$E$36*($A563-Parameters!$F$35),Parameters!$E$34*Parameters!$F$34+Parameters!$E$35*(Parameters!$F$35-Parameters!$F$34)+Parameters!$E$36*(Parameters!$F$36-Parameters!$F$35)+Parameters!$E$37*($A563-Parameters!$F$36)))),_xlfn.IFS($A563&lt;=Parameters!$F$34,Parameters!$E$34*$A563,$A563&lt;=Parameters!$F$35,Parameters!$E$35*$A563,$A563&lt;=Parameters!$F$36,Parameters!$E$36*$A563,$A563&gt;Parameters!$F$36,Parameters!$E$37*$A563))</f>
        <v>76864.319999999992</v>
      </c>
      <c r="O563" s="290">
        <f t="shared" si="273"/>
        <v>137.74967741935484</v>
      </c>
      <c r="P563" s="290" cm="1">
        <f t="array" ref="P563">IF(Parameters!$D$55="No",IF($A563&lt;=Parameters!$F$39,Parameters!$E$39*$A563,IF($A563&lt;=Parameters!$F$40,Parameters!$E$39*Parameters!$F$39+Parameters!$E$40*($A563-Parameters!$F$39),IF($A563&lt;=Parameters!$F$41,Parameters!$E$39*Parameters!$F$39+Parameters!$E$40*(Parameters!$F$40-Parameters!$F$39)+Parameters!$E$41*($A563-Parameters!$F$40),Parameters!$E$39*Parameters!$F$39+Parameters!$E$40*(Parameters!$F$40-Parameters!$F$39)+Parameters!$E$41*(Parameters!$F$41-Parameters!$F$40)+Parameters!$E$42*($A563-Parameters!$F$41)))),_xlfn.IFS($A563&lt;=Parameters!$F$39,Parameters!$E$39*$A563,$A563&lt;=Parameters!$F$40,Parameters!$E$40*$A563,$A563&lt;=Parameters!$F$41,Parameters!$E$41*$A563,$A563&gt;Parameters!$F$41,Parameters!$E$42*$A563))</f>
        <v>82329.179999999993</v>
      </c>
      <c r="Q563" s="290">
        <f t="shared" si="274"/>
        <v>147.54333333333332</v>
      </c>
      <c r="R563" s="290" cm="1">
        <f t="array" ref="R563">IF(Parameters!$E$55="No",IF($A563&lt;=Parameters!$H$23,Parameters!$G$23*$A563,IF($A563&lt;=Parameters!$H$24,Parameters!$G$23*Parameters!$H$23+Parameters!$G$24*($A563-Parameters!$H$23),IF($A563&lt;=Parameters!$H$25,Parameters!$G$23*Parameters!$H$23+Parameters!$G$24*(Parameters!$H$24-Parameters!$H$23)+Parameters!$G$25*($A563-Parameters!$H$24),Parameters!$G$23*Parameters!$H$23+Parameters!$G$24*(Parameters!$H$24-Parameters!$H$23)+Parameters!$G$25*(Parameters!$H$25-Parameters!$H$24)+Parameters!$G$26*($A563-Parameters!$H$25)))),_xlfn.IFS($A563&lt;=Parameters!$H$23,Parameters!$G$23*$A563,$A563&lt;=Parameters!$H$24,Parameters!$G$24*$A563,$A563&lt;=Parameters!$H$25,Parameters!$G$25*$A563,$A563&gt;Parameters!$H$25,Parameters!$G$26*$A563))</f>
        <v>63294.479999999996</v>
      </c>
      <c r="S563" s="290">
        <f t="shared" si="250"/>
        <v>113.43096774193548</v>
      </c>
      <c r="T563" s="290" cm="1">
        <f t="array" ref="T563">IF(Parameters!$E$55="No",IF($A563&lt;=Parameters!$H$28,Parameters!$G$28*$A563,IF($A563&lt;=Parameters!$H$29,Parameters!$G$28*Parameters!$H$28+Parameters!$G$29*($A563-Parameters!$H$28),IF($A563&lt;=Parameters!$H$30,Parameters!$G$28*Parameters!$H$28+Parameters!$G$29*(Parameters!$H$29-Parameters!$H$28)+Parameters!$G$30*($A563-Parameters!$H$29),Parameters!$G$28*Parameters!$H$28+Parameters!$G$29*(Parameters!$H$29-Parameters!$H$28)+Parameters!$G$30*(Parameters!$H$30-Parameters!$H$29)+Parameters!$G$31*($A563-Parameters!$H$30)))),_xlfn.IFS($A563&lt;=Parameters!$H$28,Parameters!$G$28*$A563,$A563&lt;=Parameters!$H$29,Parameters!$G$29*$A563,$A563&lt;=Parameters!$H$30,Parameters!$G$30*$A563,$A563&gt;Parameters!$H$30,Parameters!$G$31*$A563))</f>
        <v>76407.38</v>
      </c>
      <c r="U563" s="290">
        <f t="shared" si="251"/>
        <v>136.93078853046595</v>
      </c>
      <c r="V563" s="290" cm="1">
        <f t="array" ref="V563">IF(Parameters!$E$55="No",IF($A563&lt;=Parameters!$H$34,Parameters!$G$34*$A563,IF($A563&lt;=Parameters!$H$35,Parameters!$G$34*Parameters!$H$34+Parameters!$G$35*($A563-Parameters!$H$34),IF($A563&lt;=Parameters!$H$36,Parameters!$G$34*Parameters!$H$34+Parameters!$G$35*(Parameters!$H$35-Parameters!$H$34)+Parameters!$G$36*($A563-Parameters!$H$35),Parameters!$G$34*Parameters!$H$34+Parameters!$G$35*(Parameters!$H$35-Parameters!$H$34)+Parameters!$G$36*(Parameters!$H$36-Parameters!$H$35)+Parameters!$G$37*($A563-Parameters!$H$36)))),_xlfn.IFS($A563&lt;=Parameters!$H$34,Parameters!$G$34*$A563,$A563&lt;=Parameters!$H$35,Parameters!$G$35*$A563,$A563&lt;=Parameters!$H$36,Parameters!$G$36*$A563,$A563&gt;Parameters!$H$36,Parameters!$G$37*$A563))</f>
        <v>76864.319999999992</v>
      </c>
      <c r="W563" s="290">
        <f t="shared" si="275"/>
        <v>137.74967741935484</v>
      </c>
      <c r="X563" s="290" cm="1">
        <f t="array" ref="X563">IF(Parameters!$E$55="No",IF($A563&lt;=Parameters!$H$39,Parameters!$G$39*$A563,IF($A563&lt;=Parameters!$H$40,Parameters!$G$39*Parameters!$H$39+Parameters!$G$40*($A563-Parameters!$H$39),IF($A563&lt;=Parameters!$H$41,Parameters!$G$39*Parameters!$H$39+Parameters!$G$40*(Parameters!$H$40-Parameters!$H$39)+Parameters!$G$41*($A563-Parameters!$H$40),Parameters!$G$39*Parameters!$H$39+Parameters!$G$40*(Parameters!$H$40-Parameters!$H$39)+Parameters!$G$41*(Parameters!$H$41-Parameters!$H$40)+Parameters!$G$42*($A563-Parameters!$H$41)))),_xlfn.IFS($A563&lt;=Parameters!$H$39,Parameters!$G$39*$A563,$A563&lt;=Parameters!$H$40,Parameters!$G$40*$A563,$A563&lt;=Parameters!$H$41,Parameters!$G$41*$A563,$A563&gt;Parameters!$H$41,Parameters!$G$42*$A563))</f>
        <v>82329.179999999993</v>
      </c>
      <c r="Y563" s="290">
        <f t="shared" si="276"/>
        <v>147.54333333333332</v>
      </c>
      <c r="Z563" s="290" cm="1">
        <f t="array" ref="Z563">IF(Parameters!$F$55="No",IF($A563&lt;=Parameters!$J$23,Parameters!$I$23*$A563,IF($A563&lt;=Parameters!$J$24,Parameters!$I$23*Parameters!$J$23+Parameters!$I$24*($A563-Parameters!$J$23),IF($A563&lt;=Parameters!$J$25,Parameters!$I$23*Parameters!$J$23+Parameters!$I$24*(Parameters!$J$24-Parameters!$J$23)+Parameters!$I$25*($A563-Parameters!$J$24),Parameters!$I$23*Parameters!$J$23+Parameters!$I$24*(Parameters!$J$24-Parameters!$J$23)+Parameters!$I$25*(Parameters!$J$25-Parameters!$J$24)+Parameters!$I$26*($A563-Parameters!$J$25)))),_xlfn.IFS($A563&lt;=Parameters!$J$23,Parameters!$I$23*$A563,$A563&lt;=Parameters!$J$24,Parameters!$I$24*$A563,$A563&lt;=Parameters!$J$25,Parameters!$I$25*$A563,$A563&gt;Parameters!$J$25,Parameters!$I$26*$A563))</f>
        <v>63294.479999999996</v>
      </c>
      <c r="AA563" s="290">
        <f t="shared" si="252"/>
        <v>113.43096774193548</v>
      </c>
      <c r="AB563" s="290" cm="1">
        <f t="array" ref="AB563">IF(Parameters!$F$55="No",IF($A563&lt;=Parameters!$J$28,Parameters!$I$28*$A563,IF($A563&lt;=Parameters!$J$29,Parameters!$I$28*Parameters!$J$28+Parameters!$I$29*($A563-Parameters!$J$28),IF($A563&lt;=Parameters!$J$30,Parameters!$I$28*Parameters!$J$28+Parameters!$I$29*(Parameters!$J$29-Parameters!$J$28)+Parameters!$I$30*($A563-Parameters!$J$29),Parameters!$I$28*Parameters!$J$28+Parameters!$I$29*(Parameters!$J$29-Parameters!$J$28)+Parameters!$I$30*(Parameters!$J$30-Parameters!$J$29)+Parameters!$I$31*($A563-Parameters!$J$30)))),_xlfn.IFS($A563&lt;=Parameters!$J$28,Parameters!$I$28*$A563,$A563&lt;=Parameters!$J$29,Parameters!$I$29*$A563,$A563&lt;=Parameters!$J$30,Parameters!$I$30*$A563,$A563&gt;Parameters!$J$30,Parameters!$I$31*$A563))</f>
        <v>76407.38</v>
      </c>
      <c r="AC563" s="290">
        <f t="shared" si="253"/>
        <v>136.93078853046595</v>
      </c>
      <c r="AD563" s="290" cm="1">
        <f t="array" ref="AD563">IF(Parameters!$F$55="No",IF($A563&lt;=Parameters!$J$34,Parameters!$I$34*$A563,IF($A563&lt;=Parameters!$J$35,Parameters!$I$34*Parameters!$J$34+Parameters!$I$35*($A563-Parameters!$J$34),IF($A563&lt;=Parameters!$J$36,Parameters!$I$34*Parameters!$J$34+Parameters!$I$35*(Parameters!$J$35-Parameters!$J$34)+Parameters!$I$36*($A563-Parameters!$J$35),Parameters!$I$34*Parameters!$J$34+Parameters!$I$35*(Parameters!$J$35-Parameters!$J$34)+Parameters!$I$36*(Parameters!$J$36-Parameters!$J$35)+Parameters!$I$37*($A563-Parameters!$J$36)))),_xlfn.IFS($A563&lt;=Parameters!$J$34,Parameters!$I$34*$A563,$A563&lt;=Parameters!$J$35,Parameters!$I$35*$A563,$A563&lt;=Parameters!$J$36,Parameters!$I$36*$A563,$A563&gt;Parameters!$J$36,Parameters!$I$37*$A563))</f>
        <v>76864.319999999992</v>
      </c>
      <c r="AE563" s="290">
        <f t="shared" si="277"/>
        <v>137.74967741935484</v>
      </c>
      <c r="AF563" s="290" cm="1">
        <f t="array" ref="AF563">IF(Parameters!$F$55="No",IF($A563&lt;=Parameters!$J$39,Parameters!$I$39*$A563,IF($A563&lt;=Parameters!$J$40,Parameters!$I$39*Parameters!$J$39+Parameters!$I$40*($A563-Parameters!$J$39),IF($A563&lt;=Parameters!$J$41,Parameters!$I$39*Parameters!$J$39+Parameters!$I$40*(Parameters!$J$40-Parameters!$J$39)+Parameters!$I$41*($A563-Parameters!$J$40),Parameters!$I$39*Parameters!$J$39+Parameters!$I$40*(Parameters!$J$40-Parameters!$J$39)+Parameters!$I$41*(Parameters!$J$41-Parameters!$J$40)+Parameters!$I$42*($A563-Parameters!$J$41)))),_xlfn.IFS($A563&lt;=Parameters!$J$39,Parameters!$I$39*$A563,$A563&lt;=Parameters!$J$40,Parameters!$I$40*$A563,$A563&lt;=Parameters!$J$41,Parameters!$I$41*$A563,$A563&gt;Parameters!$J$41,Parameters!$I$42*$A563))</f>
        <v>82329.179999999993</v>
      </c>
      <c r="AG563" s="290">
        <f t="shared" si="278"/>
        <v>147.54333333333332</v>
      </c>
      <c r="AI563" s="428">
        <f t="shared" si="254"/>
        <v>149.05999999999767</v>
      </c>
      <c r="AJ563" s="428">
        <f t="shared" si="255"/>
        <v>159.36000000000058</v>
      </c>
      <c r="AK563" s="428">
        <f t="shared" si="256"/>
        <v>143.5399999999936</v>
      </c>
      <c r="AL563" s="428">
        <f t="shared" si="257"/>
        <v>158.45999999999185</v>
      </c>
      <c r="AM563" s="428">
        <f t="shared" si="258"/>
        <v>149.05999999999767</v>
      </c>
      <c r="AN563" s="428">
        <f t="shared" si="259"/>
        <v>159.36000000000058</v>
      </c>
      <c r="AO563" s="428">
        <f t="shared" si="260"/>
        <v>143.5399999999936</v>
      </c>
      <c r="AP563" s="428">
        <f t="shared" si="261"/>
        <v>158.45999999999185</v>
      </c>
      <c r="AQ563" s="428">
        <f t="shared" si="262"/>
        <v>149.05999999999767</v>
      </c>
      <c r="AR563" s="428">
        <f t="shared" si="263"/>
        <v>159.36000000000058</v>
      </c>
      <c r="AS563" s="428">
        <f t="shared" si="264"/>
        <v>143.5399999999936</v>
      </c>
      <c r="AT563" s="428">
        <f t="shared" si="265"/>
        <v>158.45999999999185</v>
      </c>
      <c r="AU563" s="428">
        <f t="shared" si="266"/>
        <v>149.05999999999767</v>
      </c>
      <c r="AV563" s="428">
        <f t="shared" si="267"/>
        <v>159.36000000000058</v>
      </c>
      <c r="AW563" s="428">
        <f t="shared" si="268"/>
        <v>143.5399999999936</v>
      </c>
      <c r="AX563" s="428">
        <f t="shared" si="269"/>
        <v>158.45999999999185</v>
      </c>
    </row>
    <row r="564">
      <c r="A564" s="413">
        <v>559</v>
      </c>
      <c r="B564" s="290" cm="1">
        <f t="array" ref="B564">IF(Parameters!$C$55="No",IF($A564&lt;=Parameters!$D$23,Parameters!$C$23*$A564,IF($A564&lt;=Parameters!$D$24,Parameters!$C$23*Parameters!$D$23+Parameters!$C$24*($A564-Parameters!$D$23),IF($A564&lt;=Parameters!$D$25,Parameters!$C$23*Parameters!$D$23+Parameters!$C$24*(Parameters!$D$24-Parameters!$D$23)+Parameters!$C$25*($A564-Parameters!$D$24),Parameters!$C$23*Parameters!$D$23+Parameters!$C$24*(Parameters!$D$24-Parameters!$D$23)+Parameters!$C$25*(Parameters!$D$25-Parameters!$D$24)+Parameters!$C$26*($A564-Parameters!$D$25)))),_xlfn.IFS($A564&lt;=Parameters!$D$23,Parameters!$C$23*$A564,$A564&lt;=Parameters!$D$24,Parameters!$C$24*$A564,$A564&lt;=Parameters!$D$25,Parameters!$C$25*$A564,$A564&gt;Parameters!$D$25,Parameters!$C$26*$A564))</f>
        <v>63443.54</v>
      </c>
      <c r="C564" s="290">
        <f t="shared" si="270"/>
        <v>113.49470483005366</v>
      </c>
      <c r="D564" s="290" cm="1">
        <f t="array" ref="D564">IF(Parameters!$C$55="No",IF($A564&lt;=Parameters!$D$28,Parameters!$C$28*$A564,IF($A564&lt;=Parameters!$D$29,Parameters!$C$28*Parameters!$D$28+Parameters!$C$29*($A564-Parameters!$D$28),IF($A564&lt;=Parameters!$D$30,Parameters!$C$28*Parameters!$D$28+Parameters!$C$29*(Parameters!$D$29-Parameters!$D$28)+Parameters!$C$30*($A564-Parameters!$D$29),Parameters!$C$28*Parameters!$D$28+Parameters!$C$29*(Parameters!$D$29-Parameters!$D$28)+Parameters!$C$30*(Parameters!$D$30-Parameters!$D$29)+Parameters!$C$31*($A564-Parameters!$D$30)))),_xlfn.IFS($A564&lt;=Parameters!$D$28,Parameters!$C$28*$A564,$A564&lt;=Parameters!$D$29,Parameters!$C$29*$A564,$A564&lt;=Parameters!$D$30,Parameters!$C$30*$A564,$A564&gt;Parameters!$D$30,Parameters!$C$31*$A564))</f>
        <v>76566.740000000005</v>
      </c>
      <c r="E564" s="290">
        <f t="shared" si="270"/>
        <v>136.9709123434705</v>
      </c>
      <c r="F564" s="290" cm="1">
        <f t="array" ref="F564">IF(Parameters!$C$55="No",IF($A564&lt;=Parameters!$D$34,Parameters!$C$34*$A564,IF($A564&lt;=Parameters!$D$35,Parameters!$C$34*Parameters!$D$34+Parameters!$C$35*($A564-Parameters!$D$34),IF($A564&lt;=Parameters!$D$36,Parameters!$C$34*Parameters!$D$34+Parameters!$C$35*(Parameters!$D$35-Parameters!$D$34)+Parameters!$C$36*($A564-Parameters!$D$35),Parameters!$C$34*Parameters!$D$34+Parameters!$C$35*(Parameters!$D$35-Parameters!$D$34)+Parameters!$C$36*(Parameters!$D$36-Parameters!$D$35)+Parameters!$C$37*($A564-Parameters!$D$36)))),_xlfn.IFS($A564&lt;=Parameters!$D$34,Parameters!$C$34*$A564,$A564&lt;=Parameters!$D$35,Parameters!$C$35*$A564,$A564&lt;=Parameters!$D$36,Parameters!$C$36*$A564,$A564&gt;Parameters!$D$36,Parameters!$C$37*$A564))</f>
        <v>77007.86</v>
      </c>
      <c r="G564" s="290">
        <f t="shared" si="271"/>
        <v>137.76003577817531</v>
      </c>
      <c r="H564" s="290" cm="1">
        <f t="array" ref="H564">IF(Parameters!$C$55="No",IF($A564&lt;=Parameters!$D$39,Parameters!$C$39*$A564,IF($A564&lt;=Parameters!$D$40,Parameters!$C$39*Parameters!$D$39+Parameters!$C$40*($A564-Parameters!$D$39),IF($A564&lt;=Parameters!$D$41,Parameters!$C$39*Parameters!$D$39+Parameters!$C$40*(Parameters!$D$40-Parameters!$D$39)+Parameters!$C$41*($A564-Parameters!$D$40),Parameters!$C$39*Parameters!$D$39+Parameters!$C$40*(Parameters!$D$40-Parameters!$D$39)+Parameters!$C$41*(Parameters!$D$41-Parameters!$D$40)+Parameters!$C$42*($A564-Parameters!$D$41)))),_xlfn.IFS($A564&lt;=Parameters!$D$39,Parameters!$C$39*$A564,$A564&lt;=Parameters!$D$40,Parameters!$C$40*$A564,$A564&lt;=Parameters!$D$41,Parameters!$C$41*$A564,$A564&gt;Parameters!$D$41,Parameters!$C$42*$A564))</f>
        <v>82487.64</v>
      </c>
      <c r="I564" s="290">
        <f t="shared" si="272"/>
        <v>147.56286225402505</v>
      </c>
      <c r="J564" s="290" cm="1">
        <f t="array" ref="J564">IF(Parameters!$D$55="No",IF($A564&lt;=Parameters!$F$23,Parameters!$E$23*$A564,IF($A564&lt;=Parameters!$F$24,Parameters!$E$23*Parameters!$F$23+Parameters!$E$24*($A564-Parameters!$F$23),IF($A564&lt;=Parameters!$F$25,Parameters!$E$23*Parameters!$F$23+Parameters!$E$24*(Parameters!$F$24-Parameters!$F$23)+Parameters!$E$25*($A564-Parameters!$F$24),Parameters!$E$23*Parameters!$F$23+Parameters!$E$24*(Parameters!$F$24-Parameters!$F$23)+Parameters!$E$25*(Parameters!$F$25-Parameters!$F$24)+Parameters!$E$26*($A564-Parameters!$F$25)))),_xlfn.IFS($A564&lt;=Parameters!$F$23,Parameters!$E$23*$A564,$A564&lt;=Parameters!$F$24,Parameters!$E$24*$A564,$A564&lt;=Parameters!$F$25,Parameters!$E$25*$A564,$A564&gt;Parameters!$F$25,Parameters!$E$26*$A564))</f>
        <v>63443.54</v>
      </c>
      <c r="K564" s="290">
        <f t="shared" si="248"/>
        <v>113.49470483005366</v>
      </c>
      <c r="L564" s="290" cm="1">
        <f t="array" ref="L564">IF(Parameters!$D$55="No",IF($A564&lt;=Parameters!$F$28,Parameters!$E$28*$A564,IF($A564&lt;=Parameters!$F$29,Parameters!$E$28*Parameters!$F$28+Parameters!$E$29*($A564-Parameters!$F$28),IF($A564&lt;=Parameters!$F$30,Parameters!$E$28*Parameters!$F$28+Parameters!$E$29*(Parameters!$F$29-Parameters!$F$28)+Parameters!$E$30*($A564-Parameters!$F$29),Parameters!$E$28*Parameters!$F$28+Parameters!$E$29*(Parameters!$F$29-Parameters!$F$28)+Parameters!$E$30*(Parameters!$F$30-Parameters!$F$29)+Parameters!$E$31*($A564-Parameters!$F$30)))),_xlfn.IFS($A564&lt;=Parameters!$F$28,Parameters!$E$28*$A564,$A564&lt;=Parameters!$F$29,Parameters!$E$29*$A564,$A564&lt;=Parameters!$F$30,Parameters!$E$30*$A564,$A564&gt;Parameters!$F$30,Parameters!$E$31*$A564))</f>
        <v>76566.740000000005</v>
      </c>
      <c r="M564" s="290">
        <f t="shared" si="249"/>
        <v>136.9709123434705</v>
      </c>
      <c r="N564" s="290" cm="1">
        <f t="array" ref="N564">IF(Parameters!$D$55="No",IF($A564&lt;=Parameters!$F$34,Parameters!$E$34*$A564,IF($A564&lt;=Parameters!$F$35,Parameters!$E$34*Parameters!$F$34+Parameters!$E$35*($A564-Parameters!$F$34),IF($A564&lt;=Parameters!$F$36,Parameters!$E$34*Parameters!$F$34+Parameters!$E$35*(Parameters!$F$35-Parameters!$F$34)+Parameters!$E$36*($A564-Parameters!$F$35),Parameters!$E$34*Parameters!$F$34+Parameters!$E$35*(Parameters!$F$35-Parameters!$F$34)+Parameters!$E$36*(Parameters!$F$36-Parameters!$F$35)+Parameters!$E$37*($A564-Parameters!$F$36)))),_xlfn.IFS($A564&lt;=Parameters!$F$34,Parameters!$E$34*$A564,$A564&lt;=Parameters!$F$35,Parameters!$E$35*$A564,$A564&lt;=Parameters!$F$36,Parameters!$E$36*$A564,$A564&gt;Parameters!$F$36,Parameters!$E$37*$A564))</f>
        <v>77007.86</v>
      </c>
      <c r="O564" s="290">
        <f t="shared" si="273"/>
        <v>137.76003577817531</v>
      </c>
      <c r="P564" s="290" cm="1">
        <f t="array" ref="P564">IF(Parameters!$D$55="No",IF($A564&lt;=Parameters!$F$39,Parameters!$E$39*$A564,IF($A564&lt;=Parameters!$F$40,Parameters!$E$39*Parameters!$F$39+Parameters!$E$40*($A564-Parameters!$F$39),IF($A564&lt;=Parameters!$F$41,Parameters!$E$39*Parameters!$F$39+Parameters!$E$40*(Parameters!$F$40-Parameters!$F$39)+Parameters!$E$41*($A564-Parameters!$F$40),Parameters!$E$39*Parameters!$F$39+Parameters!$E$40*(Parameters!$F$40-Parameters!$F$39)+Parameters!$E$41*(Parameters!$F$41-Parameters!$F$40)+Parameters!$E$42*($A564-Parameters!$F$41)))),_xlfn.IFS($A564&lt;=Parameters!$F$39,Parameters!$E$39*$A564,$A564&lt;=Parameters!$F$40,Parameters!$E$40*$A564,$A564&lt;=Parameters!$F$41,Parameters!$E$41*$A564,$A564&gt;Parameters!$F$41,Parameters!$E$42*$A564))</f>
        <v>82487.64</v>
      </c>
      <c r="Q564" s="290">
        <f t="shared" si="274"/>
        <v>147.56286225402505</v>
      </c>
      <c r="R564" s="290" cm="1">
        <f t="array" ref="R564">IF(Parameters!$E$55="No",IF($A564&lt;=Parameters!$H$23,Parameters!$G$23*$A564,IF($A564&lt;=Parameters!$H$24,Parameters!$G$23*Parameters!$H$23+Parameters!$G$24*($A564-Parameters!$H$23),IF($A564&lt;=Parameters!$H$25,Parameters!$G$23*Parameters!$H$23+Parameters!$G$24*(Parameters!$H$24-Parameters!$H$23)+Parameters!$G$25*($A564-Parameters!$H$24),Parameters!$G$23*Parameters!$H$23+Parameters!$G$24*(Parameters!$H$24-Parameters!$H$23)+Parameters!$G$25*(Parameters!$H$25-Parameters!$H$24)+Parameters!$G$26*($A564-Parameters!$H$25)))),_xlfn.IFS($A564&lt;=Parameters!$H$23,Parameters!$G$23*$A564,$A564&lt;=Parameters!$H$24,Parameters!$G$24*$A564,$A564&lt;=Parameters!$H$25,Parameters!$G$25*$A564,$A564&gt;Parameters!$H$25,Parameters!$G$26*$A564))</f>
        <v>63443.54</v>
      </c>
      <c r="S564" s="290">
        <f t="shared" si="250"/>
        <v>113.49470483005366</v>
      </c>
      <c r="T564" s="290" cm="1">
        <f t="array" ref="T564">IF(Parameters!$E$55="No",IF($A564&lt;=Parameters!$H$28,Parameters!$G$28*$A564,IF($A564&lt;=Parameters!$H$29,Parameters!$G$28*Parameters!$H$28+Parameters!$G$29*($A564-Parameters!$H$28),IF($A564&lt;=Parameters!$H$30,Parameters!$G$28*Parameters!$H$28+Parameters!$G$29*(Parameters!$H$29-Parameters!$H$28)+Parameters!$G$30*($A564-Parameters!$H$29),Parameters!$G$28*Parameters!$H$28+Parameters!$G$29*(Parameters!$H$29-Parameters!$H$28)+Parameters!$G$30*(Parameters!$H$30-Parameters!$H$29)+Parameters!$G$31*($A564-Parameters!$H$30)))),_xlfn.IFS($A564&lt;=Parameters!$H$28,Parameters!$G$28*$A564,$A564&lt;=Parameters!$H$29,Parameters!$G$29*$A564,$A564&lt;=Parameters!$H$30,Parameters!$G$30*$A564,$A564&gt;Parameters!$H$30,Parameters!$G$31*$A564))</f>
        <v>76566.740000000005</v>
      </c>
      <c r="U564" s="290">
        <f t="shared" si="251"/>
        <v>136.9709123434705</v>
      </c>
      <c r="V564" s="290" cm="1">
        <f t="array" ref="V564">IF(Parameters!$E$55="No",IF($A564&lt;=Parameters!$H$34,Parameters!$G$34*$A564,IF($A564&lt;=Parameters!$H$35,Parameters!$G$34*Parameters!$H$34+Parameters!$G$35*($A564-Parameters!$H$34),IF($A564&lt;=Parameters!$H$36,Parameters!$G$34*Parameters!$H$34+Parameters!$G$35*(Parameters!$H$35-Parameters!$H$34)+Parameters!$G$36*($A564-Parameters!$H$35),Parameters!$G$34*Parameters!$H$34+Parameters!$G$35*(Parameters!$H$35-Parameters!$H$34)+Parameters!$G$36*(Parameters!$H$36-Parameters!$H$35)+Parameters!$G$37*($A564-Parameters!$H$36)))),_xlfn.IFS($A564&lt;=Parameters!$H$34,Parameters!$G$34*$A564,$A564&lt;=Parameters!$H$35,Parameters!$G$35*$A564,$A564&lt;=Parameters!$H$36,Parameters!$G$36*$A564,$A564&gt;Parameters!$H$36,Parameters!$G$37*$A564))</f>
        <v>77007.86</v>
      </c>
      <c r="W564" s="290">
        <f t="shared" si="275"/>
        <v>137.76003577817531</v>
      </c>
      <c r="X564" s="290" cm="1">
        <f t="array" ref="X564">IF(Parameters!$E$55="No",IF($A564&lt;=Parameters!$H$39,Parameters!$G$39*$A564,IF($A564&lt;=Parameters!$H$40,Parameters!$G$39*Parameters!$H$39+Parameters!$G$40*($A564-Parameters!$H$39),IF($A564&lt;=Parameters!$H$41,Parameters!$G$39*Parameters!$H$39+Parameters!$G$40*(Parameters!$H$40-Parameters!$H$39)+Parameters!$G$41*($A564-Parameters!$H$40),Parameters!$G$39*Parameters!$H$39+Parameters!$G$40*(Parameters!$H$40-Parameters!$H$39)+Parameters!$G$41*(Parameters!$H$41-Parameters!$H$40)+Parameters!$G$42*($A564-Parameters!$H$41)))),_xlfn.IFS($A564&lt;=Parameters!$H$39,Parameters!$G$39*$A564,$A564&lt;=Parameters!$H$40,Parameters!$G$40*$A564,$A564&lt;=Parameters!$H$41,Parameters!$G$41*$A564,$A564&gt;Parameters!$H$41,Parameters!$G$42*$A564))</f>
        <v>82487.64</v>
      </c>
      <c r="Y564" s="290">
        <f t="shared" si="276"/>
        <v>147.56286225402505</v>
      </c>
      <c r="Z564" s="290" cm="1">
        <f t="array" ref="Z564">IF(Parameters!$F$55="No",IF($A564&lt;=Parameters!$J$23,Parameters!$I$23*$A564,IF($A564&lt;=Parameters!$J$24,Parameters!$I$23*Parameters!$J$23+Parameters!$I$24*($A564-Parameters!$J$23),IF($A564&lt;=Parameters!$J$25,Parameters!$I$23*Parameters!$J$23+Parameters!$I$24*(Parameters!$J$24-Parameters!$J$23)+Parameters!$I$25*($A564-Parameters!$J$24),Parameters!$I$23*Parameters!$J$23+Parameters!$I$24*(Parameters!$J$24-Parameters!$J$23)+Parameters!$I$25*(Parameters!$J$25-Parameters!$J$24)+Parameters!$I$26*($A564-Parameters!$J$25)))),_xlfn.IFS($A564&lt;=Parameters!$J$23,Parameters!$I$23*$A564,$A564&lt;=Parameters!$J$24,Parameters!$I$24*$A564,$A564&lt;=Parameters!$J$25,Parameters!$I$25*$A564,$A564&gt;Parameters!$J$25,Parameters!$I$26*$A564))</f>
        <v>63443.54</v>
      </c>
      <c r="AA564" s="290">
        <f t="shared" si="252"/>
        <v>113.49470483005366</v>
      </c>
      <c r="AB564" s="290" cm="1">
        <f t="array" ref="AB564">IF(Parameters!$F$55="No",IF($A564&lt;=Parameters!$J$28,Parameters!$I$28*$A564,IF($A564&lt;=Parameters!$J$29,Parameters!$I$28*Parameters!$J$28+Parameters!$I$29*($A564-Parameters!$J$28),IF($A564&lt;=Parameters!$J$30,Parameters!$I$28*Parameters!$J$28+Parameters!$I$29*(Parameters!$J$29-Parameters!$J$28)+Parameters!$I$30*($A564-Parameters!$J$29),Parameters!$I$28*Parameters!$J$28+Parameters!$I$29*(Parameters!$J$29-Parameters!$J$28)+Parameters!$I$30*(Parameters!$J$30-Parameters!$J$29)+Parameters!$I$31*($A564-Parameters!$J$30)))),_xlfn.IFS($A564&lt;=Parameters!$J$28,Parameters!$I$28*$A564,$A564&lt;=Parameters!$J$29,Parameters!$I$29*$A564,$A564&lt;=Parameters!$J$30,Parameters!$I$30*$A564,$A564&gt;Parameters!$J$30,Parameters!$I$31*$A564))</f>
        <v>76566.740000000005</v>
      </c>
      <c r="AC564" s="290">
        <f t="shared" si="253"/>
        <v>136.9709123434705</v>
      </c>
      <c r="AD564" s="290" cm="1">
        <f t="array" ref="AD564">IF(Parameters!$F$55="No",IF($A564&lt;=Parameters!$J$34,Parameters!$I$34*$A564,IF($A564&lt;=Parameters!$J$35,Parameters!$I$34*Parameters!$J$34+Parameters!$I$35*($A564-Parameters!$J$34),IF($A564&lt;=Parameters!$J$36,Parameters!$I$34*Parameters!$J$34+Parameters!$I$35*(Parameters!$J$35-Parameters!$J$34)+Parameters!$I$36*($A564-Parameters!$J$35),Parameters!$I$34*Parameters!$J$34+Parameters!$I$35*(Parameters!$J$35-Parameters!$J$34)+Parameters!$I$36*(Parameters!$J$36-Parameters!$J$35)+Parameters!$I$37*($A564-Parameters!$J$36)))),_xlfn.IFS($A564&lt;=Parameters!$J$34,Parameters!$I$34*$A564,$A564&lt;=Parameters!$J$35,Parameters!$I$35*$A564,$A564&lt;=Parameters!$J$36,Parameters!$I$36*$A564,$A564&gt;Parameters!$J$36,Parameters!$I$37*$A564))</f>
        <v>77007.86</v>
      </c>
      <c r="AE564" s="290">
        <f t="shared" si="277"/>
        <v>137.76003577817531</v>
      </c>
      <c r="AF564" s="290" cm="1">
        <f t="array" ref="AF564">IF(Parameters!$F$55="No",IF($A564&lt;=Parameters!$J$39,Parameters!$I$39*$A564,IF($A564&lt;=Parameters!$J$40,Parameters!$I$39*Parameters!$J$39+Parameters!$I$40*($A564-Parameters!$J$39),IF($A564&lt;=Parameters!$J$41,Parameters!$I$39*Parameters!$J$39+Parameters!$I$40*(Parameters!$J$40-Parameters!$J$39)+Parameters!$I$41*($A564-Parameters!$J$40),Parameters!$I$39*Parameters!$J$39+Parameters!$I$40*(Parameters!$J$40-Parameters!$J$39)+Parameters!$I$41*(Parameters!$J$41-Parameters!$J$40)+Parameters!$I$42*($A564-Parameters!$J$41)))),_xlfn.IFS($A564&lt;=Parameters!$J$39,Parameters!$I$39*$A564,$A564&lt;=Parameters!$J$40,Parameters!$I$40*$A564,$A564&lt;=Parameters!$J$41,Parameters!$I$41*$A564,$A564&gt;Parameters!$J$41,Parameters!$I$42*$A564))</f>
        <v>82487.64</v>
      </c>
      <c r="AG564" s="290">
        <f t="shared" si="278"/>
        <v>147.56286225402505</v>
      </c>
      <c r="AI564" s="428">
        <f t="shared" si="254"/>
        <v>149.06000000000495</v>
      </c>
      <c r="AJ564" s="428">
        <f t="shared" si="255"/>
        <v>159.36000000000058</v>
      </c>
      <c r="AK564" s="428">
        <f t="shared" si="256"/>
        <v>143.54000000000815</v>
      </c>
      <c r="AL564" s="428">
        <f t="shared" si="257"/>
        <v>158.4600000000064</v>
      </c>
      <c r="AM564" s="428">
        <f t="shared" si="258"/>
        <v>149.06000000000495</v>
      </c>
      <c r="AN564" s="428">
        <f t="shared" si="259"/>
        <v>159.36000000000058</v>
      </c>
      <c r="AO564" s="428">
        <f t="shared" si="260"/>
        <v>143.54000000000815</v>
      </c>
      <c r="AP564" s="428">
        <f t="shared" si="261"/>
        <v>158.4600000000064</v>
      </c>
      <c r="AQ564" s="428">
        <f t="shared" si="262"/>
        <v>149.06000000000495</v>
      </c>
      <c r="AR564" s="428">
        <f t="shared" si="263"/>
        <v>159.36000000000058</v>
      </c>
      <c r="AS564" s="428">
        <f t="shared" si="264"/>
        <v>143.54000000000815</v>
      </c>
      <c r="AT564" s="428">
        <f t="shared" si="265"/>
        <v>158.4600000000064</v>
      </c>
      <c r="AU564" s="428">
        <f t="shared" si="266"/>
        <v>149.06000000000495</v>
      </c>
      <c r="AV564" s="428">
        <f t="shared" si="267"/>
        <v>159.36000000000058</v>
      </c>
      <c r="AW564" s="428">
        <f t="shared" si="268"/>
        <v>143.54000000000815</v>
      </c>
      <c r="AX564" s="428">
        <f t="shared" si="269"/>
        <v>158.4600000000064</v>
      </c>
    </row>
    <row r="565">
      <c r="A565" s="413">
        <v>560</v>
      </c>
      <c r="B565" s="290" cm="1">
        <f t="array" ref="B565">IF(Parameters!$C$55="No",IF($A565&lt;=Parameters!$D$23,Parameters!$C$23*$A565,IF($A565&lt;=Parameters!$D$24,Parameters!$C$23*Parameters!$D$23+Parameters!$C$24*($A565-Parameters!$D$23),IF($A565&lt;=Parameters!$D$25,Parameters!$C$23*Parameters!$D$23+Parameters!$C$24*(Parameters!$D$24-Parameters!$D$23)+Parameters!$C$25*($A565-Parameters!$D$24),Parameters!$C$23*Parameters!$D$23+Parameters!$C$24*(Parameters!$D$24-Parameters!$D$23)+Parameters!$C$25*(Parameters!$D$25-Parameters!$D$24)+Parameters!$C$26*($A565-Parameters!$D$25)))),_xlfn.IFS($A565&lt;=Parameters!$D$23,Parameters!$C$23*$A565,$A565&lt;=Parameters!$D$24,Parameters!$C$24*$A565,$A565&lt;=Parameters!$D$25,Parameters!$C$25*$A565,$A565&gt;Parameters!$D$25,Parameters!$C$26*$A565))</f>
        <v>63592.6</v>
      </c>
      <c r="C565" s="290">
        <f t="shared" si="270"/>
        <v>113.55821428571429</v>
      </c>
      <c r="D565" s="290" cm="1">
        <f t="array" ref="D565">IF(Parameters!$C$55="No",IF($A565&lt;=Parameters!$D$28,Parameters!$C$28*$A565,IF($A565&lt;=Parameters!$D$29,Parameters!$C$28*Parameters!$D$28+Parameters!$C$29*($A565-Parameters!$D$28),IF($A565&lt;=Parameters!$D$30,Parameters!$C$28*Parameters!$D$28+Parameters!$C$29*(Parameters!$D$29-Parameters!$D$28)+Parameters!$C$30*($A565-Parameters!$D$29),Parameters!$C$28*Parameters!$D$28+Parameters!$C$29*(Parameters!$D$29-Parameters!$D$28)+Parameters!$C$30*(Parameters!$D$30-Parameters!$D$29)+Parameters!$C$31*($A565-Parameters!$D$30)))),_xlfn.IFS($A565&lt;=Parameters!$D$28,Parameters!$C$28*$A565,$A565&lt;=Parameters!$D$29,Parameters!$C$29*$A565,$A565&lt;=Parameters!$D$30,Parameters!$C$30*$A565,$A565&gt;Parameters!$D$30,Parameters!$C$31*$A565))</f>
        <v>76726.100000000006</v>
      </c>
      <c r="E565" s="290">
        <f t="shared" si="270"/>
        <v>137.01089285714286</v>
      </c>
      <c r="F565" s="290" cm="1">
        <f t="array" ref="F565">IF(Parameters!$C$55="No",IF($A565&lt;=Parameters!$D$34,Parameters!$C$34*$A565,IF($A565&lt;=Parameters!$D$35,Parameters!$C$34*Parameters!$D$34+Parameters!$C$35*($A565-Parameters!$D$34),IF($A565&lt;=Parameters!$D$36,Parameters!$C$34*Parameters!$D$34+Parameters!$C$35*(Parameters!$D$35-Parameters!$D$34)+Parameters!$C$36*($A565-Parameters!$D$35),Parameters!$C$34*Parameters!$D$34+Parameters!$C$35*(Parameters!$D$35-Parameters!$D$34)+Parameters!$C$36*(Parameters!$D$36-Parameters!$D$35)+Parameters!$C$37*($A565-Parameters!$D$36)))),_xlfn.IFS($A565&lt;=Parameters!$D$34,Parameters!$C$34*$A565,$A565&lt;=Parameters!$D$35,Parameters!$C$35*$A565,$A565&lt;=Parameters!$D$36,Parameters!$C$36*$A565,$A565&gt;Parameters!$D$36,Parameters!$C$37*$A565))</f>
        <v>77151.399999999994</v>
      </c>
      <c r="G565" s="290">
        <f t="shared" si="271"/>
        <v>137.77035714285714</v>
      </c>
      <c r="H565" s="290" cm="1">
        <f t="array" ref="H565">IF(Parameters!$C$55="No",IF($A565&lt;=Parameters!$D$39,Parameters!$C$39*$A565,IF($A565&lt;=Parameters!$D$40,Parameters!$C$39*Parameters!$D$39+Parameters!$C$40*($A565-Parameters!$D$39),IF($A565&lt;=Parameters!$D$41,Parameters!$C$39*Parameters!$D$39+Parameters!$C$40*(Parameters!$D$40-Parameters!$D$39)+Parameters!$C$41*($A565-Parameters!$D$40),Parameters!$C$39*Parameters!$D$39+Parameters!$C$40*(Parameters!$D$40-Parameters!$D$39)+Parameters!$C$41*(Parameters!$D$41-Parameters!$D$40)+Parameters!$C$42*($A565-Parameters!$D$41)))),_xlfn.IFS($A565&lt;=Parameters!$D$39,Parameters!$C$39*$A565,$A565&lt;=Parameters!$D$40,Parameters!$C$40*$A565,$A565&lt;=Parameters!$D$41,Parameters!$C$41*$A565,$A565&gt;Parameters!$D$41,Parameters!$C$42*$A565))</f>
        <v>82646.100000000006</v>
      </c>
      <c r="I565" s="290">
        <f t="shared" si="272"/>
        <v>147.58232142857145</v>
      </c>
      <c r="J565" s="290" cm="1">
        <f t="array" ref="J565">IF(Parameters!$D$55="No",IF($A565&lt;=Parameters!$F$23,Parameters!$E$23*$A565,IF($A565&lt;=Parameters!$F$24,Parameters!$E$23*Parameters!$F$23+Parameters!$E$24*($A565-Parameters!$F$23),IF($A565&lt;=Parameters!$F$25,Parameters!$E$23*Parameters!$F$23+Parameters!$E$24*(Parameters!$F$24-Parameters!$F$23)+Parameters!$E$25*($A565-Parameters!$F$24),Parameters!$E$23*Parameters!$F$23+Parameters!$E$24*(Parameters!$F$24-Parameters!$F$23)+Parameters!$E$25*(Parameters!$F$25-Parameters!$F$24)+Parameters!$E$26*($A565-Parameters!$F$25)))),_xlfn.IFS($A565&lt;=Parameters!$F$23,Parameters!$E$23*$A565,$A565&lt;=Parameters!$F$24,Parameters!$E$24*$A565,$A565&lt;=Parameters!$F$25,Parameters!$E$25*$A565,$A565&gt;Parameters!$F$25,Parameters!$E$26*$A565))</f>
        <v>63592.6</v>
      </c>
      <c r="K565" s="290">
        <f t="shared" si="248"/>
        <v>113.55821428571429</v>
      </c>
      <c r="L565" s="290" cm="1">
        <f t="array" ref="L565">IF(Parameters!$D$55="No",IF($A565&lt;=Parameters!$F$28,Parameters!$E$28*$A565,IF($A565&lt;=Parameters!$F$29,Parameters!$E$28*Parameters!$F$28+Parameters!$E$29*($A565-Parameters!$F$28),IF($A565&lt;=Parameters!$F$30,Parameters!$E$28*Parameters!$F$28+Parameters!$E$29*(Parameters!$F$29-Parameters!$F$28)+Parameters!$E$30*($A565-Parameters!$F$29),Parameters!$E$28*Parameters!$F$28+Parameters!$E$29*(Parameters!$F$29-Parameters!$F$28)+Parameters!$E$30*(Parameters!$F$30-Parameters!$F$29)+Parameters!$E$31*($A565-Parameters!$F$30)))),_xlfn.IFS($A565&lt;=Parameters!$F$28,Parameters!$E$28*$A565,$A565&lt;=Parameters!$F$29,Parameters!$E$29*$A565,$A565&lt;=Parameters!$F$30,Parameters!$E$30*$A565,$A565&gt;Parameters!$F$30,Parameters!$E$31*$A565))</f>
        <v>76726.100000000006</v>
      </c>
      <c r="M565" s="290">
        <f t="shared" si="249"/>
        <v>137.01089285714286</v>
      </c>
      <c r="N565" s="290" cm="1">
        <f t="array" ref="N565">IF(Parameters!$D$55="No",IF($A565&lt;=Parameters!$F$34,Parameters!$E$34*$A565,IF($A565&lt;=Parameters!$F$35,Parameters!$E$34*Parameters!$F$34+Parameters!$E$35*($A565-Parameters!$F$34),IF($A565&lt;=Parameters!$F$36,Parameters!$E$34*Parameters!$F$34+Parameters!$E$35*(Parameters!$F$35-Parameters!$F$34)+Parameters!$E$36*($A565-Parameters!$F$35),Parameters!$E$34*Parameters!$F$34+Parameters!$E$35*(Parameters!$F$35-Parameters!$F$34)+Parameters!$E$36*(Parameters!$F$36-Parameters!$F$35)+Parameters!$E$37*($A565-Parameters!$F$36)))),_xlfn.IFS($A565&lt;=Parameters!$F$34,Parameters!$E$34*$A565,$A565&lt;=Parameters!$F$35,Parameters!$E$35*$A565,$A565&lt;=Parameters!$F$36,Parameters!$E$36*$A565,$A565&gt;Parameters!$F$36,Parameters!$E$37*$A565))</f>
        <v>77151.399999999994</v>
      </c>
      <c r="O565" s="290">
        <f t="shared" si="273"/>
        <v>137.77035714285714</v>
      </c>
      <c r="P565" s="290" cm="1">
        <f t="array" ref="P565">IF(Parameters!$D$55="No",IF($A565&lt;=Parameters!$F$39,Parameters!$E$39*$A565,IF($A565&lt;=Parameters!$F$40,Parameters!$E$39*Parameters!$F$39+Parameters!$E$40*($A565-Parameters!$F$39),IF($A565&lt;=Parameters!$F$41,Parameters!$E$39*Parameters!$F$39+Parameters!$E$40*(Parameters!$F$40-Parameters!$F$39)+Parameters!$E$41*($A565-Parameters!$F$40),Parameters!$E$39*Parameters!$F$39+Parameters!$E$40*(Parameters!$F$40-Parameters!$F$39)+Parameters!$E$41*(Parameters!$F$41-Parameters!$F$40)+Parameters!$E$42*($A565-Parameters!$F$41)))),_xlfn.IFS($A565&lt;=Parameters!$F$39,Parameters!$E$39*$A565,$A565&lt;=Parameters!$F$40,Parameters!$E$40*$A565,$A565&lt;=Parameters!$F$41,Parameters!$E$41*$A565,$A565&gt;Parameters!$F$41,Parameters!$E$42*$A565))</f>
        <v>82646.100000000006</v>
      </c>
      <c r="Q565" s="290">
        <f t="shared" si="274"/>
        <v>147.58232142857145</v>
      </c>
      <c r="R565" s="290" cm="1">
        <f t="array" ref="R565">IF(Parameters!$E$55="No",IF($A565&lt;=Parameters!$H$23,Parameters!$G$23*$A565,IF($A565&lt;=Parameters!$H$24,Parameters!$G$23*Parameters!$H$23+Parameters!$G$24*($A565-Parameters!$H$23),IF($A565&lt;=Parameters!$H$25,Parameters!$G$23*Parameters!$H$23+Parameters!$G$24*(Parameters!$H$24-Parameters!$H$23)+Parameters!$G$25*($A565-Parameters!$H$24),Parameters!$G$23*Parameters!$H$23+Parameters!$G$24*(Parameters!$H$24-Parameters!$H$23)+Parameters!$G$25*(Parameters!$H$25-Parameters!$H$24)+Parameters!$G$26*($A565-Parameters!$H$25)))),_xlfn.IFS($A565&lt;=Parameters!$H$23,Parameters!$G$23*$A565,$A565&lt;=Parameters!$H$24,Parameters!$G$24*$A565,$A565&lt;=Parameters!$H$25,Parameters!$G$25*$A565,$A565&gt;Parameters!$H$25,Parameters!$G$26*$A565))</f>
        <v>63592.6</v>
      </c>
      <c r="S565" s="290">
        <f t="shared" si="250"/>
        <v>113.55821428571429</v>
      </c>
      <c r="T565" s="290" cm="1">
        <f t="array" ref="T565">IF(Parameters!$E$55="No",IF($A565&lt;=Parameters!$H$28,Parameters!$G$28*$A565,IF($A565&lt;=Parameters!$H$29,Parameters!$G$28*Parameters!$H$28+Parameters!$G$29*($A565-Parameters!$H$28),IF($A565&lt;=Parameters!$H$30,Parameters!$G$28*Parameters!$H$28+Parameters!$G$29*(Parameters!$H$29-Parameters!$H$28)+Parameters!$G$30*($A565-Parameters!$H$29),Parameters!$G$28*Parameters!$H$28+Parameters!$G$29*(Parameters!$H$29-Parameters!$H$28)+Parameters!$G$30*(Parameters!$H$30-Parameters!$H$29)+Parameters!$G$31*($A565-Parameters!$H$30)))),_xlfn.IFS($A565&lt;=Parameters!$H$28,Parameters!$G$28*$A565,$A565&lt;=Parameters!$H$29,Parameters!$G$29*$A565,$A565&lt;=Parameters!$H$30,Parameters!$G$30*$A565,$A565&gt;Parameters!$H$30,Parameters!$G$31*$A565))</f>
        <v>76726.100000000006</v>
      </c>
      <c r="U565" s="290">
        <f t="shared" si="251"/>
        <v>137.01089285714286</v>
      </c>
      <c r="V565" s="290" cm="1">
        <f t="array" ref="V565">IF(Parameters!$E$55="No",IF($A565&lt;=Parameters!$H$34,Parameters!$G$34*$A565,IF($A565&lt;=Parameters!$H$35,Parameters!$G$34*Parameters!$H$34+Parameters!$G$35*($A565-Parameters!$H$34),IF($A565&lt;=Parameters!$H$36,Parameters!$G$34*Parameters!$H$34+Parameters!$G$35*(Parameters!$H$35-Parameters!$H$34)+Parameters!$G$36*($A565-Parameters!$H$35),Parameters!$G$34*Parameters!$H$34+Parameters!$G$35*(Parameters!$H$35-Parameters!$H$34)+Parameters!$G$36*(Parameters!$H$36-Parameters!$H$35)+Parameters!$G$37*($A565-Parameters!$H$36)))),_xlfn.IFS($A565&lt;=Parameters!$H$34,Parameters!$G$34*$A565,$A565&lt;=Parameters!$H$35,Parameters!$G$35*$A565,$A565&lt;=Parameters!$H$36,Parameters!$G$36*$A565,$A565&gt;Parameters!$H$36,Parameters!$G$37*$A565))</f>
        <v>77151.399999999994</v>
      </c>
      <c r="W565" s="290">
        <f t="shared" si="275"/>
        <v>137.77035714285714</v>
      </c>
      <c r="X565" s="290" cm="1">
        <f t="array" ref="X565">IF(Parameters!$E$55="No",IF($A565&lt;=Parameters!$H$39,Parameters!$G$39*$A565,IF($A565&lt;=Parameters!$H$40,Parameters!$G$39*Parameters!$H$39+Parameters!$G$40*($A565-Parameters!$H$39),IF($A565&lt;=Parameters!$H$41,Parameters!$G$39*Parameters!$H$39+Parameters!$G$40*(Parameters!$H$40-Parameters!$H$39)+Parameters!$G$41*($A565-Parameters!$H$40),Parameters!$G$39*Parameters!$H$39+Parameters!$G$40*(Parameters!$H$40-Parameters!$H$39)+Parameters!$G$41*(Parameters!$H$41-Parameters!$H$40)+Parameters!$G$42*($A565-Parameters!$H$41)))),_xlfn.IFS($A565&lt;=Parameters!$H$39,Parameters!$G$39*$A565,$A565&lt;=Parameters!$H$40,Parameters!$G$40*$A565,$A565&lt;=Parameters!$H$41,Parameters!$G$41*$A565,$A565&gt;Parameters!$H$41,Parameters!$G$42*$A565))</f>
        <v>82646.100000000006</v>
      </c>
      <c r="Y565" s="290">
        <f t="shared" si="276"/>
        <v>147.58232142857145</v>
      </c>
      <c r="Z565" s="290" cm="1">
        <f t="array" ref="Z565">IF(Parameters!$F$55="No",IF($A565&lt;=Parameters!$J$23,Parameters!$I$23*$A565,IF($A565&lt;=Parameters!$J$24,Parameters!$I$23*Parameters!$J$23+Parameters!$I$24*($A565-Parameters!$J$23),IF($A565&lt;=Parameters!$J$25,Parameters!$I$23*Parameters!$J$23+Parameters!$I$24*(Parameters!$J$24-Parameters!$J$23)+Parameters!$I$25*($A565-Parameters!$J$24),Parameters!$I$23*Parameters!$J$23+Parameters!$I$24*(Parameters!$J$24-Parameters!$J$23)+Parameters!$I$25*(Parameters!$J$25-Parameters!$J$24)+Parameters!$I$26*($A565-Parameters!$J$25)))),_xlfn.IFS($A565&lt;=Parameters!$J$23,Parameters!$I$23*$A565,$A565&lt;=Parameters!$J$24,Parameters!$I$24*$A565,$A565&lt;=Parameters!$J$25,Parameters!$I$25*$A565,$A565&gt;Parameters!$J$25,Parameters!$I$26*$A565))</f>
        <v>63592.6</v>
      </c>
      <c r="AA565" s="290">
        <f t="shared" si="252"/>
        <v>113.55821428571429</v>
      </c>
      <c r="AB565" s="290" cm="1">
        <f t="array" ref="AB565">IF(Parameters!$F$55="No",IF($A565&lt;=Parameters!$J$28,Parameters!$I$28*$A565,IF($A565&lt;=Parameters!$J$29,Parameters!$I$28*Parameters!$J$28+Parameters!$I$29*($A565-Parameters!$J$28),IF($A565&lt;=Parameters!$J$30,Parameters!$I$28*Parameters!$J$28+Parameters!$I$29*(Parameters!$J$29-Parameters!$J$28)+Parameters!$I$30*($A565-Parameters!$J$29),Parameters!$I$28*Parameters!$J$28+Parameters!$I$29*(Parameters!$J$29-Parameters!$J$28)+Parameters!$I$30*(Parameters!$J$30-Parameters!$J$29)+Parameters!$I$31*($A565-Parameters!$J$30)))),_xlfn.IFS($A565&lt;=Parameters!$J$28,Parameters!$I$28*$A565,$A565&lt;=Parameters!$J$29,Parameters!$I$29*$A565,$A565&lt;=Parameters!$J$30,Parameters!$I$30*$A565,$A565&gt;Parameters!$J$30,Parameters!$I$31*$A565))</f>
        <v>76726.100000000006</v>
      </c>
      <c r="AC565" s="290">
        <f t="shared" si="253"/>
        <v>137.01089285714286</v>
      </c>
      <c r="AD565" s="290" cm="1">
        <f t="array" ref="AD565">IF(Parameters!$F$55="No",IF($A565&lt;=Parameters!$J$34,Parameters!$I$34*$A565,IF($A565&lt;=Parameters!$J$35,Parameters!$I$34*Parameters!$J$34+Parameters!$I$35*($A565-Parameters!$J$34),IF($A565&lt;=Parameters!$J$36,Parameters!$I$34*Parameters!$J$34+Parameters!$I$35*(Parameters!$J$35-Parameters!$J$34)+Parameters!$I$36*($A565-Parameters!$J$35),Parameters!$I$34*Parameters!$J$34+Parameters!$I$35*(Parameters!$J$35-Parameters!$J$34)+Parameters!$I$36*(Parameters!$J$36-Parameters!$J$35)+Parameters!$I$37*($A565-Parameters!$J$36)))),_xlfn.IFS($A565&lt;=Parameters!$J$34,Parameters!$I$34*$A565,$A565&lt;=Parameters!$J$35,Parameters!$I$35*$A565,$A565&lt;=Parameters!$J$36,Parameters!$I$36*$A565,$A565&gt;Parameters!$J$36,Parameters!$I$37*$A565))</f>
        <v>77151.399999999994</v>
      </c>
      <c r="AE565" s="290">
        <f t="shared" si="277"/>
        <v>137.77035714285714</v>
      </c>
      <c r="AF565" s="290" cm="1">
        <f t="array" ref="AF565">IF(Parameters!$F$55="No",IF($A565&lt;=Parameters!$J$39,Parameters!$I$39*$A565,IF($A565&lt;=Parameters!$J$40,Parameters!$I$39*Parameters!$J$39+Parameters!$I$40*($A565-Parameters!$J$39),IF($A565&lt;=Parameters!$J$41,Parameters!$I$39*Parameters!$J$39+Parameters!$I$40*(Parameters!$J$40-Parameters!$J$39)+Parameters!$I$41*($A565-Parameters!$J$40),Parameters!$I$39*Parameters!$J$39+Parameters!$I$40*(Parameters!$J$40-Parameters!$J$39)+Parameters!$I$41*(Parameters!$J$41-Parameters!$J$40)+Parameters!$I$42*($A565-Parameters!$J$41)))),_xlfn.IFS($A565&lt;=Parameters!$J$39,Parameters!$I$39*$A565,$A565&lt;=Parameters!$J$40,Parameters!$I$40*$A565,$A565&lt;=Parameters!$J$41,Parameters!$I$41*$A565,$A565&gt;Parameters!$J$41,Parameters!$I$42*$A565))</f>
        <v>82646.100000000006</v>
      </c>
      <c r="AG565" s="290">
        <f t="shared" si="278"/>
        <v>147.58232142857145</v>
      </c>
      <c r="AI565" s="428">
        <f t="shared" si="254"/>
        <v>149.05999999999767</v>
      </c>
      <c r="AJ565" s="428">
        <f t="shared" si="255"/>
        <v>159.36000000000058</v>
      </c>
      <c r="AK565" s="428">
        <f t="shared" si="256"/>
        <v>143.5399999999936</v>
      </c>
      <c r="AL565" s="428">
        <f t="shared" si="257"/>
        <v>158.4600000000064</v>
      </c>
      <c r="AM565" s="428">
        <f t="shared" si="258"/>
        <v>149.05999999999767</v>
      </c>
      <c r="AN565" s="428">
        <f t="shared" si="259"/>
        <v>159.36000000000058</v>
      </c>
      <c r="AO565" s="428">
        <f t="shared" si="260"/>
        <v>143.5399999999936</v>
      </c>
      <c r="AP565" s="428">
        <f t="shared" si="261"/>
        <v>158.4600000000064</v>
      </c>
      <c r="AQ565" s="428">
        <f t="shared" si="262"/>
        <v>149.05999999999767</v>
      </c>
      <c r="AR565" s="428">
        <f t="shared" si="263"/>
        <v>159.36000000000058</v>
      </c>
      <c r="AS565" s="428">
        <f t="shared" si="264"/>
        <v>143.5399999999936</v>
      </c>
      <c r="AT565" s="428">
        <f t="shared" si="265"/>
        <v>158.4600000000064</v>
      </c>
      <c r="AU565" s="428">
        <f t="shared" si="266"/>
        <v>149.05999999999767</v>
      </c>
      <c r="AV565" s="428">
        <f t="shared" si="267"/>
        <v>159.36000000000058</v>
      </c>
      <c r="AW565" s="428">
        <f t="shared" si="268"/>
        <v>143.5399999999936</v>
      </c>
      <c r="AX565" s="428">
        <f t="shared" si="269"/>
        <v>158.4600000000064</v>
      </c>
    </row>
    <row r="566">
      <c r="A566" s="413">
        <v>561</v>
      </c>
      <c r="B566" s="290" cm="1">
        <f t="array" ref="B566">IF(Parameters!$C$55="No",IF($A566&lt;=Parameters!$D$23,Parameters!$C$23*$A566,IF($A566&lt;=Parameters!$D$24,Parameters!$C$23*Parameters!$D$23+Parameters!$C$24*($A566-Parameters!$D$23),IF($A566&lt;=Parameters!$D$25,Parameters!$C$23*Parameters!$D$23+Parameters!$C$24*(Parameters!$D$24-Parameters!$D$23)+Parameters!$C$25*($A566-Parameters!$D$24),Parameters!$C$23*Parameters!$D$23+Parameters!$C$24*(Parameters!$D$24-Parameters!$D$23)+Parameters!$C$25*(Parameters!$D$25-Parameters!$D$24)+Parameters!$C$26*($A566-Parameters!$D$25)))),_xlfn.IFS($A566&lt;=Parameters!$D$23,Parameters!$C$23*$A566,$A566&lt;=Parameters!$D$24,Parameters!$C$24*$A566,$A566&lt;=Parameters!$D$25,Parameters!$C$25*$A566,$A566&gt;Parameters!$D$25,Parameters!$C$26*$A566))</f>
        <v>63741.66</v>
      </c>
      <c r="C566" s="290">
        <f t="shared" si="270"/>
        <v>113.62149732620321</v>
      </c>
      <c r="D566" s="290" cm="1">
        <f t="array" ref="D566">IF(Parameters!$C$55="No",IF($A566&lt;=Parameters!$D$28,Parameters!$C$28*$A566,IF($A566&lt;=Parameters!$D$29,Parameters!$C$28*Parameters!$D$28+Parameters!$C$29*($A566-Parameters!$D$28),IF($A566&lt;=Parameters!$D$30,Parameters!$C$28*Parameters!$D$28+Parameters!$C$29*(Parameters!$D$29-Parameters!$D$28)+Parameters!$C$30*($A566-Parameters!$D$29),Parameters!$C$28*Parameters!$D$28+Parameters!$C$29*(Parameters!$D$29-Parameters!$D$28)+Parameters!$C$30*(Parameters!$D$30-Parameters!$D$29)+Parameters!$C$31*($A566-Parameters!$D$30)))),_xlfn.IFS($A566&lt;=Parameters!$D$28,Parameters!$C$28*$A566,$A566&lt;=Parameters!$D$29,Parameters!$C$29*$A566,$A566&lt;=Parameters!$D$30,Parameters!$C$30*$A566,$A566&gt;Parameters!$D$30,Parameters!$C$31*$A566))</f>
        <v>76885.460000000006</v>
      </c>
      <c r="E566" s="290">
        <f t="shared" si="270"/>
        <v>137.05073083778967</v>
      </c>
      <c r="F566" s="290" cm="1">
        <f t="array" ref="F566">IF(Parameters!$C$55="No",IF($A566&lt;=Parameters!$D$34,Parameters!$C$34*$A566,IF($A566&lt;=Parameters!$D$35,Parameters!$C$34*Parameters!$D$34+Parameters!$C$35*($A566-Parameters!$D$34),IF($A566&lt;=Parameters!$D$36,Parameters!$C$34*Parameters!$D$34+Parameters!$C$35*(Parameters!$D$35-Parameters!$D$34)+Parameters!$C$36*($A566-Parameters!$D$35),Parameters!$C$34*Parameters!$D$34+Parameters!$C$35*(Parameters!$D$35-Parameters!$D$34)+Parameters!$C$36*(Parameters!$D$36-Parameters!$D$35)+Parameters!$C$37*($A566-Parameters!$D$36)))),_xlfn.IFS($A566&lt;=Parameters!$D$34,Parameters!$C$34*$A566,$A566&lt;=Parameters!$D$35,Parameters!$C$35*$A566,$A566&lt;=Parameters!$D$36,Parameters!$C$36*$A566,$A566&gt;Parameters!$D$36,Parameters!$C$37*$A566))</f>
        <v>77294.94</v>
      </c>
      <c r="G566" s="290">
        <f t="shared" si="271"/>
        <v>137.78064171122995</v>
      </c>
      <c r="H566" s="290" cm="1">
        <f t="array" ref="H566">IF(Parameters!$C$55="No",IF($A566&lt;=Parameters!$D$39,Parameters!$C$39*$A566,IF($A566&lt;=Parameters!$D$40,Parameters!$C$39*Parameters!$D$39+Parameters!$C$40*($A566-Parameters!$D$39),IF($A566&lt;=Parameters!$D$41,Parameters!$C$39*Parameters!$D$39+Parameters!$C$40*(Parameters!$D$40-Parameters!$D$39)+Parameters!$C$41*($A566-Parameters!$D$40),Parameters!$C$39*Parameters!$D$39+Parameters!$C$40*(Parameters!$D$40-Parameters!$D$39)+Parameters!$C$41*(Parameters!$D$41-Parameters!$D$40)+Parameters!$C$42*($A566-Parameters!$D$41)))),_xlfn.IFS($A566&lt;=Parameters!$D$39,Parameters!$C$39*$A566,$A566&lt;=Parameters!$D$40,Parameters!$C$40*$A566,$A566&lt;=Parameters!$D$41,Parameters!$C$41*$A566,$A566&gt;Parameters!$D$41,Parameters!$C$42*$A566))</f>
        <v>82804.56</v>
      </c>
      <c r="I566" s="290">
        <f t="shared" si="272"/>
        <v>147.60171122994652</v>
      </c>
      <c r="J566" s="290" cm="1">
        <f t="array" ref="J566">IF(Parameters!$D$55="No",IF($A566&lt;=Parameters!$F$23,Parameters!$E$23*$A566,IF($A566&lt;=Parameters!$F$24,Parameters!$E$23*Parameters!$F$23+Parameters!$E$24*($A566-Parameters!$F$23),IF($A566&lt;=Parameters!$F$25,Parameters!$E$23*Parameters!$F$23+Parameters!$E$24*(Parameters!$F$24-Parameters!$F$23)+Parameters!$E$25*($A566-Parameters!$F$24),Parameters!$E$23*Parameters!$F$23+Parameters!$E$24*(Parameters!$F$24-Parameters!$F$23)+Parameters!$E$25*(Parameters!$F$25-Parameters!$F$24)+Parameters!$E$26*($A566-Parameters!$F$25)))),_xlfn.IFS($A566&lt;=Parameters!$F$23,Parameters!$E$23*$A566,$A566&lt;=Parameters!$F$24,Parameters!$E$24*$A566,$A566&lt;=Parameters!$F$25,Parameters!$E$25*$A566,$A566&gt;Parameters!$F$25,Parameters!$E$26*$A566))</f>
        <v>63741.66</v>
      </c>
      <c r="K566" s="290">
        <f t="shared" si="248"/>
        <v>113.62149732620321</v>
      </c>
      <c r="L566" s="290" cm="1">
        <f t="array" ref="L566">IF(Parameters!$D$55="No",IF($A566&lt;=Parameters!$F$28,Parameters!$E$28*$A566,IF($A566&lt;=Parameters!$F$29,Parameters!$E$28*Parameters!$F$28+Parameters!$E$29*($A566-Parameters!$F$28),IF($A566&lt;=Parameters!$F$30,Parameters!$E$28*Parameters!$F$28+Parameters!$E$29*(Parameters!$F$29-Parameters!$F$28)+Parameters!$E$30*($A566-Parameters!$F$29),Parameters!$E$28*Parameters!$F$28+Parameters!$E$29*(Parameters!$F$29-Parameters!$F$28)+Parameters!$E$30*(Parameters!$F$30-Parameters!$F$29)+Parameters!$E$31*($A566-Parameters!$F$30)))),_xlfn.IFS($A566&lt;=Parameters!$F$28,Parameters!$E$28*$A566,$A566&lt;=Parameters!$F$29,Parameters!$E$29*$A566,$A566&lt;=Parameters!$F$30,Parameters!$E$30*$A566,$A566&gt;Parameters!$F$30,Parameters!$E$31*$A566))</f>
        <v>76885.460000000006</v>
      </c>
      <c r="M566" s="290">
        <f t="shared" si="249"/>
        <v>137.05073083778967</v>
      </c>
      <c r="N566" s="290" cm="1">
        <f t="array" ref="N566">IF(Parameters!$D$55="No",IF($A566&lt;=Parameters!$F$34,Parameters!$E$34*$A566,IF($A566&lt;=Parameters!$F$35,Parameters!$E$34*Parameters!$F$34+Parameters!$E$35*($A566-Parameters!$F$34),IF($A566&lt;=Parameters!$F$36,Parameters!$E$34*Parameters!$F$34+Parameters!$E$35*(Parameters!$F$35-Parameters!$F$34)+Parameters!$E$36*($A566-Parameters!$F$35),Parameters!$E$34*Parameters!$F$34+Parameters!$E$35*(Parameters!$F$35-Parameters!$F$34)+Parameters!$E$36*(Parameters!$F$36-Parameters!$F$35)+Parameters!$E$37*($A566-Parameters!$F$36)))),_xlfn.IFS($A566&lt;=Parameters!$F$34,Parameters!$E$34*$A566,$A566&lt;=Parameters!$F$35,Parameters!$E$35*$A566,$A566&lt;=Parameters!$F$36,Parameters!$E$36*$A566,$A566&gt;Parameters!$F$36,Parameters!$E$37*$A566))</f>
        <v>77294.94</v>
      </c>
      <c r="O566" s="290">
        <f t="shared" si="273"/>
        <v>137.78064171122995</v>
      </c>
      <c r="P566" s="290" cm="1">
        <f t="array" ref="P566">IF(Parameters!$D$55="No",IF($A566&lt;=Parameters!$F$39,Parameters!$E$39*$A566,IF($A566&lt;=Parameters!$F$40,Parameters!$E$39*Parameters!$F$39+Parameters!$E$40*($A566-Parameters!$F$39),IF($A566&lt;=Parameters!$F$41,Parameters!$E$39*Parameters!$F$39+Parameters!$E$40*(Parameters!$F$40-Parameters!$F$39)+Parameters!$E$41*($A566-Parameters!$F$40),Parameters!$E$39*Parameters!$F$39+Parameters!$E$40*(Parameters!$F$40-Parameters!$F$39)+Parameters!$E$41*(Parameters!$F$41-Parameters!$F$40)+Parameters!$E$42*($A566-Parameters!$F$41)))),_xlfn.IFS($A566&lt;=Parameters!$F$39,Parameters!$E$39*$A566,$A566&lt;=Parameters!$F$40,Parameters!$E$40*$A566,$A566&lt;=Parameters!$F$41,Parameters!$E$41*$A566,$A566&gt;Parameters!$F$41,Parameters!$E$42*$A566))</f>
        <v>82804.56</v>
      </c>
      <c r="Q566" s="290">
        <f t="shared" si="274"/>
        <v>147.60171122994652</v>
      </c>
      <c r="R566" s="290" cm="1">
        <f t="array" ref="R566">IF(Parameters!$E$55="No",IF($A566&lt;=Parameters!$H$23,Parameters!$G$23*$A566,IF($A566&lt;=Parameters!$H$24,Parameters!$G$23*Parameters!$H$23+Parameters!$G$24*($A566-Parameters!$H$23),IF($A566&lt;=Parameters!$H$25,Parameters!$G$23*Parameters!$H$23+Parameters!$G$24*(Parameters!$H$24-Parameters!$H$23)+Parameters!$G$25*($A566-Parameters!$H$24),Parameters!$G$23*Parameters!$H$23+Parameters!$G$24*(Parameters!$H$24-Parameters!$H$23)+Parameters!$G$25*(Parameters!$H$25-Parameters!$H$24)+Parameters!$G$26*($A566-Parameters!$H$25)))),_xlfn.IFS($A566&lt;=Parameters!$H$23,Parameters!$G$23*$A566,$A566&lt;=Parameters!$H$24,Parameters!$G$24*$A566,$A566&lt;=Parameters!$H$25,Parameters!$G$25*$A566,$A566&gt;Parameters!$H$25,Parameters!$G$26*$A566))</f>
        <v>63741.66</v>
      </c>
      <c r="S566" s="290">
        <f t="shared" si="250"/>
        <v>113.62149732620321</v>
      </c>
      <c r="T566" s="290" cm="1">
        <f t="array" ref="T566">IF(Parameters!$E$55="No",IF($A566&lt;=Parameters!$H$28,Parameters!$G$28*$A566,IF($A566&lt;=Parameters!$H$29,Parameters!$G$28*Parameters!$H$28+Parameters!$G$29*($A566-Parameters!$H$28),IF($A566&lt;=Parameters!$H$30,Parameters!$G$28*Parameters!$H$28+Parameters!$G$29*(Parameters!$H$29-Parameters!$H$28)+Parameters!$G$30*($A566-Parameters!$H$29),Parameters!$G$28*Parameters!$H$28+Parameters!$G$29*(Parameters!$H$29-Parameters!$H$28)+Parameters!$G$30*(Parameters!$H$30-Parameters!$H$29)+Parameters!$G$31*($A566-Parameters!$H$30)))),_xlfn.IFS($A566&lt;=Parameters!$H$28,Parameters!$G$28*$A566,$A566&lt;=Parameters!$H$29,Parameters!$G$29*$A566,$A566&lt;=Parameters!$H$30,Parameters!$G$30*$A566,$A566&gt;Parameters!$H$30,Parameters!$G$31*$A566))</f>
        <v>76885.460000000006</v>
      </c>
      <c r="U566" s="290">
        <f t="shared" si="251"/>
        <v>137.05073083778967</v>
      </c>
      <c r="V566" s="290" cm="1">
        <f t="array" ref="V566">IF(Parameters!$E$55="No",IF($A566&lt;=Parameters!$H$34,Parameters!$G$34*$A566,IF($A566&lt;=Parameters!$H$35,Parameters!$G$34*Parameters!$H$34+Parameters!$G$35*($A566-Parameters!$H$34),IF($A566&lt;=Parameters!$H$36,Parameters!$G$34*Parameters!$H$34+Parameters!$G$35*(Parameters!$H$35-Parameters!$H$34)+Parameters!$G$36*($A566-Parameters!$H$35),Parameters!$G$34*Parameters!$H$34+Parameters!$G$35*(Parameters!$H$35-Parameters!$H$34)+Parameters!$G$36*(Parameters!$H$36-Parameters!$H$35)+Parameters!$G$37*($A566-Parameters!$H$36)))),_xlfn.IFS($A566&lt;=Parameters!$H$34,Parameters!$G$34*$A566,$A566&lt;=Parameters!$H$35,Parameters!$G$35*$A566,$A566&lt;=Parameters!$H$36,Parameters!$G$36*$A566,$A566&gt;Parameters!$H$36,Parameters!$G$37*$A566))</f>
        <v>77294.94</v>
      </c>
      <c r="W566" s="290">
        <f t="shared" si="275"/>
        <v>137.78064171122995</v>
      </c>
      <c r="X566" s="290" cm="1">
        <f t="array" ref="X566">IF(Parameters!$E$55="No",IF($A566&lt;=Parameters!$H$39,Parameters!$G$39*$A566,IF($A566&lt;=Parameters!$H$40,Parameters!$G$39*Parameters!$H$39+Parameters!$G$40*($A566-Parameters!$H$39),IF($A566&lt;=Parameters!$H$41,Parameters!$G$39*Parameters!$H$39+Parameters!$G$40*(Parameters!$H$40-Parameters!$H$39)+Parameters!$G$41*($A566-Parameters!$H$40),Parameters!$G$39*Parameters!$H$39+Parameters!$G$40*(Parameters!$H$40-Parameters!$H$39)+Parameters!$G$41*(Parameters!$H$41-Parameters!$H$40)+Parameters!$G$42*($A566-Parameters!$H$41)))),_xlfn.IFS($A566&lt;=Parameters!$H$39,Parameters!$G$39*$A566,$A566&lt;=Parameters!$H$40,Parameters!$G$40*$A566,$A566&lt;=Parameters!$H$41,Parameters!$G$41*$A566,$A566&gt;Parameters!$H$41,Parameters!$G$42*$A566))</f>
        <v>82804.56</v>
      </c>
      <c r="Y566" s="290">
        <f t="shared" si="276"/>
        <v>147.60171122994652</v>
      </c>
      <c r="Z566" s="290" cm="1">
        <f t="array" ref="Z566">IF(Parameters!$F$55="No",IF($A566&lt;=Parameters!$J$23,Parameters!$I$23*$A566,IF($A566&lt;=Parameters!$J$24,Parameters!$I$23*Parameters!$J$23+Parameters!$I$24*($A566-Parameters!$J$23),IF($A566&lt;=Parameters!$J$25,Parameters!$I$23*Parameters!$J$23+Parameters!$I$24*(Parameters!$J$24-Parameters!$J$23)+Parameters!$I$25*($A566-Parameters!$J$24),Parameters!$I$23*Parameters!$J$23+Parameters!$I$24*(Parameters!$J$24-Parameters!$J$23)+Parameters!$I$25*(Parameters!$J$25-Parameters!$J$24)+Parameters!$I$26*($A566-Parameters!$J$25)))),_xlfn.IFS($A566&lt;=Parameters!$J$23,Parameters!$I$23*$A566,$A566&lt;=Parameters!$J$24,Parameters!$I$24*$A566,$A566&lt;=Parameters!$J$25,Parameters!$I$25*$A566,$A566&gt;Parameters!$J$25,Parameters!$I$26*$A566))</f>
        <v>63741.66</v>
      </c>
      <c r="AA566" s="290">
        <f t="shared" si="252"/>
        <v>113.62149732620321</v>
      </c>
      <c r="AB566" s="290" cm="1">
        <f t="array" ref="AB566">IF(Parameters!$F$55="No",IF($A566&lt;=Parameters!$J$28,Parameters!$I$28*$A566,IF($A566&lt;=Parameters!$J$29,Parameters!$I$28*Parameters!$J$28+Parameters!$I$29*($A566-Parameters!$J$28),IF($A566&lt;=Parameters!$J$30,Parameters!$I$28*Parameters!$J$28+Parameters!$I$29*(Parameters!$J$29-Parameters!$J$28)+Parameters!$I$30*($A566-Parameters!$J$29),Parameters!$I$28*Parameters!$J$28+Parameters!$I$29*(Parameters!$J$29-Parameters!$J$28)+Parameters!$I$30*(Parameters!$J$30-Parameters!$J$29)+Parameters!$I$31*($A566-Parameters!$J$30)))),_xlfn.IFS($A566&lt;=Parameters!$J$28,Parameters!$I$28*$A566,$A566&lt;=Parameters!$J$29,Parameters!$I$29*$A566,$A566&lt;=Parameters!$J$30,Parameters!$I$30*$A566,$A566&gt;Parameters!$J$30,Parameters!$I$31*$A566))</f>
        <v>76885.460000000006</v>
      </c>
      <c r="AC566" s="290">
        <f t="shared" si="253"/>
        <v>137.05073083778967</v>
      </c>
      <c r="AD566" s="290" cm="1">
        <f t="array" ref="AD566">IF(Parameters!$F$55="No",IF($A566&lt;=Parameters!$J$34,Parameters!$I$34*$A566,IF($A566&lt;=Parameters!$J$35,Parameters!$I$34*Parameters!$J$34+Parameters!$I$35*($A566-Parameters!$J$34),IF($A566&lt;=Parameters!$J$36,Parameters!$I$34*Parameters!$J$34+Parameters!$I$35*(Parameters!$J$35-Parameters!$J$34)+Parameters!$I$36*($A566-Parameters!$J$35),Parameters!$I$34*Parameters!$J$34+Parameters!$I$35*(Parameters!$J$35-Parameters!$J$34)+Parameters!$I$36*(Parameters!$J$36-Parameters!$J$35)+Parameters!$I$37*($A566-Parameters!$J$36)))),_xlfn.IFS($A566&lt;=Parameters!$J$34,Parameters!$I$34*$A566,$A566&lt;=Parameters!$J$35,Parameters!$I$35*$A566,$A566&lt;=Parameters!$J$36,Parameters!$I$36*$A566,$A566&gt;Parameters!$J$36,Parameters!$I$37*$A566))</f>
        <v>77294.94</v>
      </c>
      <c r="AE566" s="290">
        <f t="shared" si="277"/>
        <v>137.78064171122995</v>
      </c>
      <c r="AF566" s="290" cm="1">
        <f t="array" ref="AF566">IF(Parameters!$F$55="No",IF($A566&lt;=Parameters!$J$39,Parameters!$I$39*$A566,IF($A566&lt;=Parameters!$J$40,Parameters!$I$39*Parameters!$J$39+Parameters!$I$40*($A566-Parameters!$J$39),IF($A566&lt;=Parameters!$J$41,Parameters!$I$39*Parameters!$J$39+Parameters!$I$40*(Parameters!$J$40-Parameters!$J$39)+Parameters!$I$41*($A566-Parameters!$J$40),Parameters!$I$39*Parameters!$J$39+Parameters!$I$40*(Parameters!$J$40-Parameters!$J$39)+Parameters!$I$41*(Parameters!$J$41-Parameters!$J$40)+Parameters!$I$42*($A566-Parameters!$J$41)))),_xlfn.IFS($A566&lt;=Parameters!$J$39,Parameters!$I$39*$A566,$A566&lt;=Parameters!$J$40,Parameters!$I$40*$A566,$A566&lt;=Parameters!$J$41,Parameters!$I$41*$A566,$A566&gt;Parameters!$J$41,Parameters!$I$42*$A566))</f>
        <v>82804.56</v>
      </c>
      <c r="AG566" s="290">
        <f t="shared" si="278"/>
        <v>147.60171122994652</v>
      </c>
      <c r="AI566" s="428">
        <f t="shared" si="254"/>
        <v>149.06000000000495</v>
      </c>
      <c r="AJ566" s="428">
        <f t="shared" si="255"/>
        <v>159.36000000000058</v>
      </c>
      <c r="AK566" s="428">
        <f t="shared" si="256"/>
        <v>143.54000000000815</v>
      </c>
      <c r="AL566" s="428">
        <f t="shared" si="257"/>
        <v>158.45999999999185</v>
      </c>
      <c r="AM566" s="428">
        <f t="shared" si="258"/>
        <v>149.06000000000495</v>
      </c>
      <c r="AN566" s="428">
        <f t="shared" si="259"/>
        <v>159.36000000000058</v>
      </c>
      <c r="AO566" s="428">
        <f t="shared" si="260"/>
        <v>143.54000000000815</v>
      </c>
      <c r="AP566" s="428">
        <f t="shared" si="261"/>
        <v>158.45999999999185</v>
      </c>
      <c r="AQ566" s="428">
        <f t="shared" si="262"/>
        <v>149.06000000000495</v>
      </c>
      <c r="AR566" s="428">
        <f t="shared" si="263"/>
        <v>159.36000000000058</v>
      </c>
      <c r="AS566" s="428">
        <f t="shared" si="264"/>
        <v>143.54000000000815</v>
      </c>
      <c r="AT566" s="428">
        <f t="shared" si="265"/>
        <v>158.45999999999185</v>
      </c>
      <c r="AU566" s="428">
        <f t="shared" si="266"/>
        <v>149.06000000000495</v>
      </c>
      <c r="AV566" s="428">
        <f t="shared" si="267"/>
        <v>159.36000000000058</v>
      </c>
      <c r="AW566" s="428">
        <f t="shared" si="268"/>
        <v>143.54000000000815</v>
      </c>
      <c r="AX566" s="428">
        <f t="shared" si="269"/>
        <v>158.45999999999185</v>
      </c>
    </row>
    <row r="567">
      <c r="A567" s="413">
        <v>562</v>
      </c>
      <c r="B567" s="290" cm="1">
        <f t="array" ref="B567">IF(Parameters!$C$55="No",IF($A567&lt;=Parameters!$D$23,Parameters!$C$23*$A567,IF($A567&lt;=Parameters!$D$24,Parameters!$C$23*Parameters!$D$23+Parameters!$C$24*($A567-Parameters!$D$23),IF($A567&lt;=Parameters!$D$25,Parameters!$C$23*Parameters!$D$23+Parameters!$C$24*(Parameters!$D$24-Parameters!$D$23)+Parameters!$C$25*($A567-Parameters!$D$24),Parameters!$C$23*Parameters!$D$23+Parameters!$C$24*(Parameters!$D$24-Parameters!$D$23)+Parameters!$C$25*(Parameters!$D$25-Parameters!$D$24)+Parameters!$C$26*($A567-Parameters!$D$25)))),_xlfn.IFS($A567&lt;=Parameters!$D$23,Parameters!$C$23*$A567,$A567&lt;=Parameters!$D$24,Parameters!$C$24*$A567,$A567&lt;=Parameters!$D$25,Parameters!$C$25*$A567,$A567&gt;Parameters!$D$25,Parameters!$C$26*$A567))</f>
        <v>63890.720000000001</v>
      </c>
      <c r="C567" s="290">
        <f t="shared" si="270"/>
        <v>113.68455516014235</v>
      </c>
      <c r="D567" s="290" cm="1">
        <f t="array" ref="D567">IF(Parameters!$C$55="No",IF($A567&lt;=Parameters!$D$28,Parameters!$C$28*$A567,IF($A567&lt;=Parameters!$D$29,Parameters!$C$28*Parameters!$D$28+Parameters!$C$29*($A567-Parameters!$D$28),IF($A567&lt;=Parameters!$D$30,Parameters!$C$28*Parameters!$D$28+Parameters!$C$29*(Parameters!$D$29-Parameters!$D$28)+Parameters!$C$30*($A567-Parameters!$D$29),Parameters!$C$28*Parameters!$D$28+Parameters!$C$29*(Parameters!$D$29-Parameters!$D$28)+Parameters!$C$30*(Parameters!$D$30-Parameters!$D$29)+Parameters!$C$31*($A567-Parameters!$D$30)))),_xlfn.IFS($A567&lt;=Parameters!$D$28,Parameters!$C$28*$A567,$A567&lt;=Parameters!$D$29,Parameters!$C$29*$A567,$A567&lt;=Parameters!$D$30,Parameters!$C$30*$A567,$A567&gt;Parameters!$D$30,Parameters!$C$31*$A567))</f>
        <v>77044.820000000007</v>
      </c>
      <c r="E567" s="290">
        <f t="shared" si="270"/>
        <v>137.09042704626336</v>
      </c>
      <c r="F567" s="290" cm="1">
        <f t="array" ref="F567">IF(Parameters!$C$55="No",IF($A567&lt;=Parameters!$D$34,Parameters!$C$34*$A567,IF($A567&lt;=Parameters!$D$35,Parameters!$C$34*Parameters!$D$34+Parameters!$C$35*($A567-Parameters!$D$34),IF($A567&lt;=Parameters!$D$36,Parameters!$C$34*Parameters!$D$34+Parameters!$C$35*(Parameters!$D$35-Parameters!$D$34)+Parameters!$C$36*($A567-Parameters!$D$35),Parameters!$C$34*Parameters!$D$34+Parameters!$C$35*(Parameters!$D$35-Parameters!$D$34)+Parameters!$C$36*(Parameters!$D$36-Parameters!$D$35)+Parameters!$C$37*($A567-Parameters!$D$36)))),_xlfn.IFS($A567&lt;=Parameters!$D$34,Parameters!$C$34*$A567,$A567&lt;=Parameters!$D$35,Parameters!$C$35*$A567,$A567&lt;=Parameters!$D$36,Parameters!$C$36*$A567,$A567&gt;Parameters!$D$36,Parameters!$C$37*$A567))</f>
        <v>77438.48</v>
      </c>
      <c r="G567" s="290">
        <f t="shared" si="271"/>
        <v>137.79088967971529</v>
      </c>
      <c r="H567" s="290" cm="1">
        <f t="array" ref="H567">IF(Parameters!$C$55="No",IF($A567&lt;=Parameters!$D$39,Parameters!$C$39*$A567,IF($A567&lt;=Parameters!$D$40,Parameters!$C$39*Parameters!$D$39+Parameters!$C$40*($A567-Parameters!$D$39),IF($A567&lt;=Parameters!$D$41,Parameters!$C$39*Parameters!$D$39+Parameters!$C$40*(Parameters!$D$40-Parameters!$D$39)+Parameters!$C$41*($A567-Parameters!$D$40),Parameters!$C$39*Parameters!$D$39+Parameters!$C$40*(Parameters!$D$40-Parameters!$D$39)+Parameters!$C$41*(Parameters!$D$41-Parameters!$D$40)+Parameters!$C$42*($A567-Parameters!$D$41)))),_xlfn.IFS($A567&lt;=Parameters!$D$39,Parameters!$C$39*$A567,$A567&lt;=Parameters!$D$40,Parameters!$C$40*$A567,$A567&lt;=Parameters!$D$41,Parameters!$C$41*$A567,$A567&gt;Parameters!$D$41,Parameters!$C$42*$A567))</f>
        <v>82963.02</v>
      </c>
      <c r="I567" s="290">
        <f t="shared" si="272"/>
        <v>147.62103202846976</v>
      </c>
      <c r="J567" s="290" cm="1">
        <f t="array" ref="J567">IF(Parameters!$D$55="No",IF($A567&lt;=Parameters!$F$23,Parameters!$E$23*$A567,IF($A567&lt;=Parameters!$F$24,Parameters!$E$23*Parameters!$F$23+Parameters!$E$24*($A567-Parameters!$F$23),IF($A567&lt;=Parameters!$F$25,Parameters!$E$23*Parameters!$F$23+Parameters!$E$24*(Parameters!$F$24-Parameters!$F$23)+Parameters!$E$25*($A567-Parameters!$F$24),Parameters!$E$23*Parameters!$F$23+Parameters!$E$24*(Parameters!$F$24-Parameters!$F$23)+Parameters!$E$25*(Parameters!$F$25-Parameters!$F$24)+Parameters!$E$26*($A567-Parameters!$F$25)))),_xlfn.IFS($A567&lt;=Parameters!$F$23,Parameters!$E$23*$A567,$A567&lt;=Parameters!$F$24,Parameters!$E$24*$A567,$A567&lt;=Parameters!$F$25,Parameters!$E$25*$A567,$A567&gt;Parameters!$F$25,Parameters!$E$26*$A567))</f>
        <v>63890.720000000001</v>
      </c>
      <c r="K567" s="290">
        <f t="shared" si="248"/>
        <v>113.68455516014235</v>
      </c>
      <c r="L567" s="290" cm="1">
        <f t="array" ref="L567">IF(Parameters!$D$55="No",IF($A567&lt;=Parameters!$F$28,Parameters!$E$28*$A567,IF($A567&lt;=Parameters!$F$29,Parameters!$E$28*Parameters!$F$28+Parameters!$E$29*($A567-Parameters!$F$28),IF($A567&lt;=Parameters!$F$30,Parameters!$E$28*Parameters!$F$28+Parameters!$E$29*(Parameters!$F$29-Parameters!$F$28)+Parameters!$E$30*($A567-Parameters!$F$29),Parameters!$E$28*Parameters!$F$28+Parameters!$E$29*(Parameters!$F$29-Parameters!$F$28)+Parameters!$E$30*(Parameters!$F$30-Parameters!$F$29)+Parameters!$E$31*($A567-Parameters!$F$30)))),_xlfn.IFS($A567&lt;=Parameters!$F$28,Parameters!$E$28*$A567,$A567&lt;=Parameters!$F$29,Parameters!$E$29*$A567,$A567&lt;=Parameters!$F$30,Parameters!$E$30*$A567,$A567&gt;Parameters!$F$30,Parameters!$E$31*$A567))</f>
        <v>77044.820000000007</v>
      </c>
      <c r="M567" s="290">
        <f t="shared" si="249"/>
        <v>137.09042704626336</v>
      </c>
      <c r="N567" s="290" cm="1">
        <f t="array" ref="N567">IF(Parameters!$D$55="No",IF($A567&lt;=Parameters!$F$34,Parameters!$E$34*$A567,IF($A567&lt;=Parameters!$F$35,Parameters!$E$34*Parameters!$F$34+Parameters!$E$35*($A567-Parameters!$F$34),IF($A567&lt;=Parameters!$F$36,Parameters!$E$34*Parameters!$F$34+Parameters!$E$35*(Parameters!$F$35-Parameters!$F$34)+Parameters!$E$36*($A567-Parameters!$F$35),Parameters!$E$34*Parameters!$F$34+Parameters!$E$35*(Parameters!$F$35-Parameters!$F$34)+Parameters!$E$36*(Parameters!$F$36-Parameters!$F$35)+Parameters!$E$37*($A567-Parameters!$F$36)))),_xlfn.IFS($A567&lt;=Parameters!$F$34,Parameters!$E$34*$A567,$A567&lt;=Parameters!$F$35,Parameters!$E$35*$A567,$A567&lt;=Parameters!$F$36,Parameters!$E$36*$A567,$A567&gt;Parameters!$F$36,Parameters!$E$37*$A567))</f>
        <v>77438.48</v>
      </c>
      <c r="O567" s="290">
        <f t="shared" si="273"/>
        <v>137.79088967971529</v>
      </c>
      <c r="P567" s="290" cm="1">
        <f t="array" ref="P567">IF(Parameters!$D$55="No",IF($A567&lt;=Parameters!$F$39,Parameters!$E$39*$A567,IF($A567&lt;=Parameters!$F$40,Parameters!$E$39*Parameters!$F$39+Parameters!$E$40*($A567-Parameters!$F$39),IF($A567&lt;=Parameters!$F$41,Parameters!$E$39*Parameters!$F$39+Parameters!$E$40*(Parameters!$F$40-Parameters!$F$39)+Parameters!$E$41*($A567-Parameters!$F$40),Parameters!$E$39*Parameters!$F$39+Parameters!$E$40*(Parameters!$F$40-Parameters!$F$39)+Parameters!$E$41*(Parameters!$F$41-Parameters!$F$40)+Parameters!$E$42*($A567-Parameters!$F$41)))),_xlfn.IFS($A567&lt;=Parameters!$F$39,Parameters!$E$39*$A567,$A567&lt;=Parameters!$F$40,Parameters!$E$40*$A567,$A567&lt;=Parameters!$F$41,Parameters!$E$41*$A567,$A567&gt;Parameters!$F$41,Parameters!$E$42*$A567))</f>
        <v>82963.02</v>
      </c>
      <c r="Q567" s="290">
        <f t="shared" si="274"/>
        <v>147.62103202846976</v>
      </c>
      <c r="R567" s="290" cm="1">
        <f t="array" ref="R567">IF(Parameters!$E$55="No",IF($A567&lt;=Parameters!$H$23,Parameters!$G$23*$A567,IF($A567&lt;=Parameters!$H$24,Parameters!$G$23*Parameters!$H$23+Parameters!$G$24*($A567-Parameters!$H$23),IF($A567&lt;=Parameters!$H$25,Parameters!$G$23*Parameters!$H$23+Parameters!$G$24*(Parameters!$H$24-Parameters!$H$23)+Parameters!$G$25*($A567-Parameters!$H$24),Parameters!$G$23*Parameters!$H$23+Parameters!$G$24*(Parameters!$H$24-Parameters!$H$23)+Parameters!$G$25*(Parameters!$H$25-Parameters!$H$24)+Parameters!$G$26*($A567-Parameters!$H$25)))),_xlfn.IFS($A567&lt;=Parameters!$H$23,Parameters!$G$23*$A567,$A567&lt;=Parameters!$H$24,Parameters!$G$24*$A567,$A567&lt;=Parameters!$H$25,Parameters!$G$25*$A567,$A567&gt;Parameters!$H$25,Parameters!$G$26*$A567))</f>
        <v>63890.720000000001</v>
      </c>
      <c r="S567" s="290">
        <f t="shared" si="250"/>
        <v>113.68455516014235</v>
      </c>
      <c r="T567" s="290" cm="1">
        <f t="array" ref="T567">IF(Parameters!$E$55="No",IF($A567&lt;=Parameters!$H$28,Parameters!$G$28*$A567,IF($A567&lt;=Parameters!$H$29,Parameters!$G$28*Parameters!$H$28+Parameters!$G$29*($A567-Parameters!$H$28),IF($A567&lt;=Parameters!$H$30,Parameters!$G$28*Parameters!$H$28+Parameters!$G$29*(Parameters!$H$29-Parameters!$H$28)+Parameters!$G$30*($A567-Parameters!$H$29),Parameters!$G$28*Parameters!$H$28+Parameters!$G$29*(Parameters!$H$29-Parameters!$H$28)+Parameters!$G$30*(Parameters!$H$30-Parameters!$H$29)+Parameters!$G$31*($A567-Parameters!$H$30)))),_xlfn.IFS($A567&lt;=Parameters!$H$28,Parameters!$G$28*$A567,$A567&lt;=Parameters!$H$29,Parameters!$G$29*$A567,$A567&lt;=Parameters!$H$30,Parameters!$G$30*$A567,$A567&gt;Parameters!$H$30,Parameters!$G$31*$A567))</f>
        <v>77044.820000000007</v>
      </c>
      <c r="U567" s="290">
        <f t="shared" si="251"/>
        <v>137.09042704626336</v>
      </c>
      <c r="V567" s="290" cm="1">
        <f t="array" ref="V567">IF(Parameters!$E$55="No",IF($A567&lt;=Parameters!$H$34,Parameters!$G$34*$A567,IF($A567&lt;=Parameters!$H$35,Parameters!$G$34*Parameters!$H$34+Parameters!$G$35*($A567-Parameters!$H$34),IF($A567&lt;=Parameters!$H$36,Parameters!$G$34*Parameters!$H$34+Parameters!$G$35*(Parameters!$H$35-Parameters!$H$34)+Parameters!$G$36*($A567-Parameters!$H$35),Parameters!$G$34*Parameters!$H$34+Parameters!$G$35*(Parameters!$H$35-Parameters!$H$34)+Parameters!$G$36*(Parameters!$H$36-Parameters!$H$35)+Parameters!$G$37*($A567-Parameters!$H$36)))),_xlfn.IFS($A567&lt;=Parameters!$H$34,Parameters!$G$34*$A567,$A567&lt;=Parameters!$H$35,Parameters!$G$35*$A567,$A567&lt;=Parameters!$H$36,Parameters!$G$36*$A567,$A567&gt;Parameters!$H$36,Parameters!$G$37*$A567))</f>
        <v>77438.48</v>
      </c>
      <c r="W567" s="290">
        <f t="shared" si="275"/>
        <v>137.79088967971529</v>
      </c>
      <c r="X567" s="290" cm="1">
        <f t="array" ref="X567">IF(Parameters!$E$55="No",IF($A567&lt;=Parameters!$H$39,Parameters!$G$39*$A567,IF($A567&lt;=Parameters!$H$40,Parameters!$G$39*Parameters!$H$39+Parameters!$G$40*($A567-Parameters!$H$39),IF($A567&lt;=Parameters!$H$41,Parameters!$G$39*Parameters!$H$39+Parameters!$G$40*(Parameters!$H$40-Parameters!$H$39)+Parameters!$G$41*($A567-Parameters!$H$40),Parameters!$G$39*Parameters!$H$39+Parameters!$G$40*(Parameters!$H$40-Parameters!$H$39)+Parameters!$G$41*(Parameters!$H$41-Parameters!$H$40)+Parameters!$G$42*($A567-Parameters!$H$41)))),_xlfn.IFS($A567&lt;=Parameters!$H$39,Parameters!$G$39*$A567,$A567&lt;=Parameters!$H$40,Parameters!$G$40*$A567,$A567&lt;=Parameters!$H$41,Parameters!$G$41*$A567,$A567&gt;Parameters!$H$41,Parameters!$G$42*$A567))</f>
        <v>82963.02</v>
      </c>
      <c r="Y567" s="290">
        <f t="shared" si="276"/>
        <v>147.62103202846976</v>
      </c>
      <c r="Z567" s="290" cm="1">
        <f t="array" ref="Z567">IF(Parameters!$F$55="No",IF($A567&lt;=Parameters!$J$23,Parameters!$I$23*$A567,IF($A567&lt;=Parameters!$J$24,Parameters!$I$23*Parameters!$J$23+Parameters!$I$24*($A567-Parameters!$J$23),IF($A567&lt;=Parameters!$J$25,Parameters!$I$23*Parameters!$J$23+Parameters!$I$24*(Parameters!$J$24-Parameters!$J$23)+Parameters!$I$25*($A567-Parameters!$J$24),Parameters!$I$23*Parameters!$J$23+Parameters!$I$24*(Parameters!$J$24-Parameters!$J$23)+Parameters!$I$25*(Parameters!$J$25-Parameters!$J$24)+Parameters!$I$26*($A567-Parameters!$J$25)))),_xlfn.IFS($A567&lt;=Parameters!$J$23,Parameters!$I$23*$A567,$A567&lt;=Parameters!$J$24,Parameters!$I$24*$A567,$A567&lt;=Parameters!$J$25,Parameters!$I$25*$A567,$A567&gt;Parameters!$J$25,Parameters!$I$26*$A567))</f>
        <v>63890.720000000001</v>
      </c>
      <c r="AA567" s="290">
        <f t="shared" si="252"/>
        <v>113.68455516014235</v>
      </c>
      <c r="AB567" s="290" cm="1">
        <f t="array" ref="AB567">IF(Parameters!$F$55="No",IF($A567&lt;=Parameters!$J$28,Parameters!$I$28*$A567,IF($A567&lt;=Parameters!$J$29,Parameters!$I$28*Parameters!$J$28+Parameters!$I$29*($A567-Parameters!$J$28),IF($A567&lt;=Parameters!$J$30,Parameters!$I$28*Parameters!$J$28+Parameters!$I$29*(Parameters!$J$29-Parameters!$J$28)+Parameters!$I$30*($A567-Parameters!$J$29),Parameters!$I$28*Parameters!$J$28+Parameters!$I$29*(Parameters!$J$29-Parameters!$J$28)+Parameters!$I$30*(Parameters!$J$30-Parameters!$J$29)+Parameters!$I$31*($A567-Parameters!$J$30)))),_xlfn.IFS($A567&lt;=Parameters!$J$28,Parameters!$I$28*$A567,$A567&lt;=Parameters!$J$29,Parameters!$I$29*$A567,$A567&lt;=Parameters!$J$30,Parameters!$I$30*$A567,$A567&gt;Parameters!$J$30,Parameters!$I$31*$A567))</f>
        <v>77044.820000000007</v>
      </c>
      <c r="AC567" s="290">
        <f t="shared" si="253"/>
        <v>137.09042704626336</v>
      </c>
      <c r="AD567" s="290" cm="1">
        <f t="array" ref="AD567">IF(Parameters!$F$55="No",IF($A567&lt;=Parameters!$J$34,Parameters!$I$34*$A567,IF($A567&lt;=Parameters!$J$35,Parameters!$I$34*Parameters!$J$34+Parameters!$I$35*($A567-Parameters!$J$34),IF($A567&lt;=Parameters!$J$36,Parameters!$I$34*Parameters!$J$34+Parameters!$I$35*(Parameters!$J$35-Parameters!$J$34)+Parameters!$I$36*($A567-Parameters!$J$35),Parameters!$I$34*Parameters!$J$34+Parameters!$I$35*(Parameters!$J$35-Parameters!$J$34)+Parameters!$I$36*(Parameters!$J$36-Parameters!$J$35)+Parameters!$I$37*($A567-Parameters!$J$36)))),_xlfn.IFS($A567&lt;=Parameters!$J$34,Parameters!$I$34*$A567,$A567&lt;=Parameters!$J$35,Parameters!$I$35*$A567,$A567&lt;=Parameters!$J$36,Parameters!$I$36*$A567,$A567&gt;Parameters!$J$36,Parameters!$I$37*$A567))</f>
        <v>77438.48</v>
      </c>
      <c r="AE567" s="290">
        <f t="shared" si="277"/>
        <v>137.79088967971529</v>
      </c>
      <c r="AF567" s="290" cm="1">
        <f t="array" ref="AF567">IF(Parameters!$F$55="No",IF($A567&lt;=Parameters!$J$39,Parameters!$I$39*$A567,IF($A567&lt;=Parameters!$J$40,Parameters!$I$39*Parameters!$J$39+Parameters!$I$40*($A567-Parameters!$J$39),IF($A567&lt;=Parameters!$J$41,Parameters!$I$39*Parameters!$J$39+Parameters!$I$40*(Parameters!$J$40-Parameters!$J$39)+Parameters!$I$41*($A567-Parameters!$J$40),Parameters!$I$39*Parameters!$J$39+Parameters!$I$40*(Parameters!$J$40-Parameters!$J$39)+Parameters!$I$41*(Parameters!$J$41-Parameters!$J$40)+Parameters!$I$42*($A567-Parameters!$J$41)))),_xlfn.IFS($A567&lt;=Parameters!$J$39,Parameters!$I$39*$A567,$A567&lt;=Parameters!$J$40,Parameters!$I$40*$A567,$A567&lt;=Parameters!$J$41,Parameters!$I$41*$A567,$A567&gt;Parameters!$J$41,Parameters!$I$42*$A567))</f>
        <v>82963.02</v>
      </c>
      <c r="AG567" s="290">
        <f t="shared" si="278"/>
        <v>147.62103202846976</v>
      </c>
      <c r="AI567" s="428">
        <f t="shared" si="254"/>
        <v>149.05999999999767</v>
      </c>
      <c r="AJ567" s="428">
        <f t="shared" si="255"/>
        <v>159.36000000000058</v>
      </c>
      <c r="AK567" s="428">
        <f t="shared" si="256"/>
        <v>143.5399999999936</v>
      </c>
      <c r="AL567" s="428">
        <f t="shared" si="257"/>
        <v>158.4600000000064</v>
      </c>
      <c r="AM567" s="428">
        <f t="shared" si="258"/>
        <v>149.05999999999767</v>
      </c>
      <c r="AN567" s="428">
        <f t="shared" si="259"/>
        <v>159.36000000000058</v>
      </c>
      <c r="AO567" s="428">
        <f t="shared" si="260"/>
        <v>143.5399999999936</v>
      </c>
      <c r="AP567" s="428">
        <f t="shared" si="261"/>
        <v>158.4600000000064</v>
      </c>
      <c r="AQ567" s="428">
        <f t="shared" si="262"/>
        <v>149.05999999999767</v>
      </c>
      <c r="AR567" s="428">
        <f t="shared" si="263"/>
        <v>159.36000000000058</v>
      </c>
      <c r="AS567" s="428">
        <f t="shared" si="264"/>
        <v>143.5399999999936</v>
      </c>
      <c r="AT567" s="428">
        <f t="shared" si="265"/>
        <v>158.4600000000064</v>
      </c>
      <c r="AU567" s="428">
        <f t="shared" si="266"/>
        <v>149.05999999999767</v>
      </c>
      <c r="AV567" s="428">
        <f t="shared" si="267"/>
        <v>159.36000000000058</v>
      </c>
      <c r="AW567" s="428">
        <f t="shared" si="268"/>
        <v>143.5399999999936</v>
      </c>
      <c r="AX567" s="428">
        <f t="shared" si="269"/>
        <v>158.4600000000064</v>
      </c>
    </row>
    <row r="568">
      <c r="A568" s="413">
        <v>563</v>
      </c>
      <c r="B568" s="290" cm="1">
        <f t="array" ref="B568">IF(Parameters!$C$55="No",IF($A568&lt;=Parameters!$D$23,Parameters!$C$23*$A568,IF($A568&lt;=Parameters!$D$24,Parameters!$C$23*Parameters!$D$23+Parameters!$C$24*($A568-Parameters!$D$23),IF($A568&lt;=Parameters!$D$25,Parameters!$C$23*Parameters!$D$23+Parameters!$C$24*(Parameters!$D$24-Parameters!$D$23)+Parameters!$C$25*($A568-Parameters!$D$24),Parameters!$C$23*Parameters!$D$23+Parameters!$C$24*(Parameters!$D$24-Parameters!$D$23)+Parameters!$C$25*(Parameters!$D$25-Parameters!$D$24)+Parameters!$C$26*($A568-Parameters!$D$25)))),_xlfn.IFS($A568&lt;=Parameters!$D$23,Parameters!$C$23*$A568,$A568&lt;=Parameters!$D$24,Parameters!$C$24*$A568,$A568&lt;=Parameters!$D$25,Parameters!$C$25*$A568,$A568&gt;Parameters!$D$25,Parameters!$C$26*$A568))</f>
        <v>64039.78</v>
      </c>
      <c r="C568" s="290">
        <f t="shared" si="270"/>
        <v>113.74738898756661</v>
      </c>
      <c r="D568" s="290" cm="1">
        <f t="array" ref="D568">IF(Parameters!$C$55="No",IF($A568&lt;=Parameters!$D$28,Parameters!$C$28*$A568,IF($A568&lt;=Parameters!$D$29,Parameters!$C$28*Parameters!$D$28+Parameters!$C$29*($A568-Parameters!$D$28),IF($A568&lt;=Parameters!$D$30,Parameters!$C$28*Parameters!$D$28+Parameters!$C$29*(Parameters!$D$29-Parameters!$D$28)+Parameters!$C$30*($A568-Parameters!$D$29),Parameters!$C$28*Parameters!$D$28+Parameters!$C$29*(Parameters!$D$29-Parameters!$D$28)+Parameters!$C$30*(Parameters!$D$30-Parameters!$D$29)+Parameters!$C$31*($A568-Parameters!$D$30)))),_xlfn.IFS($A568&lt;=Parameters!$D$28,Parameters!$C$28*$A568,$A568&lt;=Parameters!$D$29,Parameters!$C$29*$A568,$A568&lt;=Parameters!$D$30,Parameters!$C$30*$A568,$A568&gt;Parameters!$D$30,Parameters!$C$31*$A568))</f>
        <v>77204.180000000008</v>
      </c>
      <c r="E568" s="290">
        <f t="shared" si="270"/>
        <v>137.12998223801068</v>
      </c>
      <c r="F568" s="290" cm="1">
        <f t="array" ref="F568">IF(Parameters!$C$55="No",IF($A568&lt;=Parameters!$D$34,Parameters!$C$34*$A568,IF($A568&lt;=Parameters!$D$35,Parameters!$C$34*Parameters!$D$34+Parameters!$C$35*($A568-Parameters!$D$34),IF($A568&lt;=Parameters!$D$36,Parameters!$C$34*Parameters!$D$34+Parameters!$C$35*(Parameters!$D$35-Parameters!$D$34)+Parameters!$C$36*($A568-Parameters!$D$35),Parameters!$C$34*Parameters!$D$34+Parameters!$C$35*(Parameters!$D$35-Parameters!$D$34)+Parameters!$C$36*(Parameters!$D$36-Parameters!$D$35)+Parameters!$C$37*($A568-Parameters!$D$36)))),_xlfn.IFS($A568&lt;=Parameters!$D$34,Parameters!$C$34*$A568,$A568&lt;=Parameters!$D$35,Parameters!$C$35*$A568,$A568&lt;=Parameters!$D$36,Parameters!$C$36*$A568,$A568&gt;Parameters!$D$36,Parameters!$C$37*$A568))</f>
        <v>77582.01999999999</v>
      </c>
      <c r="G568" s="290">
        <f t="shared" si="271"/>
        <v>137.80110124333925</v>
      </c>
      <c r="H568" s="290" cm="1">
        <f t="array" ref="H568">IF(Parameters!$C$55="No",IF($A568&lt;=Parameters!$D$39,Parameters!$C$39*$A568,IF($A568&lt;=Parameters!$D$40,Parameters!$C$39*Parameters!$D$39+Parameters!$C$40*($A568-Parameters!$D$39),IF($A568&lt;=Parameters!$D$41,Parameters!$C$39*Parameters!$D$39+Parameters!$C$40*(Parameters!$D$40-Parameters!$D$39)+Parameters!$C$41*($A568-Parameters!$D$40),Parameters!$C$39*Parameters!$D$39+Parameters!$C$40*(Parameters!$D$40-Parameters!$D$39)+Parameters!$C$41*(Parameters!$D$41-Parameters!$D$40)+Parameters!$C$42*($A568-Parameters!$D$41)))),_xlfn.IFS($A568&lt;=Parameters!$D$39,Parameters!$C$39*$A568,$A568&lt;=Parameters!$D$40,Parameters!$C$40*$A568,$A568&lt;=Parameters!$D$41,Parameters!$C$41*$A568,$A568&gt;Parameters!$D$41,Parameters!$C$42*$A568))</f>
        <v>83121.48000000001</v>
      </c>
      <c r="I568" s="290">
        <f t="shared" si="272"/>
        <v>147.64028419182949</v>
      </c>
      <c r="J568" s="290" cm="1">
        <f t="array" ref="J568">IF(Parameters!$D$55="No",IF($A568&lt;=Parameters!$F$23,Parameters!$E$23*$A568,IF($A568&lt;=Parameters!$F$24,Parameters!$E$23*Parameters!$F$23+Parameters!$E$24*($A568-Parameters!$F$23),IF($A568&lt;=Parameters!$F$25,Parameters!$E$23*Parameters!$F$23+Parameters!$E$24*(Parameters!$F$24-Parameters!$F$23)+Parameters!$E$25*($A568-Parameters!$F$24),Parameters!$E$23*Parameters!$F$23+Parameters!$E$24*(Parameters!$F$24-Parameters!$F$23)+Parameters!$E$25*(Parameters!$F$25-Parameters!$F$24)+Parameters!$E$26*($A568-Parameters!$F$25)))),_xlfn.IFS($A568&lt;=Parameters!$F$23,Parameters!$E$23*$A568,$A568&lt;=Parameters!$F$24,Parameters!$E$24*$A568,$A568&lt;=Parameters!$F$25,Parameters!$E$25*$A568,$A568&gt;Parameters!$F$25,Parameters!$E$26*$A568))</f>
        <v>64039.78</v>
      </c>
      <c r="K568" s="290">
        <f t="shared" si="248"/>
        <v>113.74738898756661</v>
      </c>
      <c r="L568" s="290" cm="1">
        <f t="array" ref="L568">IF(Parameters!$D$55="No",IF($A568&lt;=Parameters!$F$28,Parameters!$E$28*$A568,IF($A568&lt;=Parameters!$F$29,Parameters!$E$28*Parameters!$F$28+Parameters!$E$29*($A568-Parameters!$F$28),IF($A568&lt;=Parameters!$F$30,Parameters!$E$28*Parameters!$F$28+Parameters!$E$29*(Parameters!$F$29-Parameters!$F$28)+Parameters!$E$30*($A568-Parameters!$F$29),Parameters!$E$28*Parameters!$F$28+Parameters!$E$29*(Parameters!$F$29-Parameters!$F$28)+Parameters!$E$30*(Parameters!$F$30-Parameters!$F$29)+Parameters!$E$31*($A568-Parameters!$F$30)))),_xlfn.IFS($A568&lt;=Parameters!$F$28,Parameters!$E$28*$A568,$A568&lt;=Parameters!$F$29,Parameters!$E$29*$A568,$A568&lt;=Parameters!$F$30,Parameters!$E$30*$A568,$A568&gt;Parameters!$F$30,Parameters!$E$31*$A568))</f>
        <v>77204.180000000008</v>
      </c>
      <c r="M568" s="290">
        <f t="shared" si="249"/>
        <v>137.12998223801068</v>
      </c>
      <c r="N568" s="290" cm="1">
        <f t="array" ref="N568">IF(Parameters!$D$55="No",IF($A568&lt;=Parameters!$F$34,Parameters!$E$34*$A568,IF($A568&lt;=Parameters!$F$35,Parameters!$E$34*Parameters!$F$34+Parameters!$E$35*($A568-Parameters!$F$34),IF($A568&lt;=Parameters!$F$36,Parameters!$E$34*Parameters!$F$34+Parameters!$E$35*(Parameters!$F$35-Parameters!$F$34)+Parameters!$E$36*($A568-Parameters!$F$35),Parameters!$E$34*Parameters!$F$34+Parameters!$E$35*(Parameters!$F$35-Parameters!$F$34)+Parameters!$E$36*(Parameters!$F$36-Parameters!$F$35)+Parameters!$E$37*($A568-Parameters!$F$36)))),_xlfn.IFS($A568&lt;=Parameters!$F$34,Parameters!$E$34*$A568,$A568&lt;=Parameters!$F$35,Parameters!$E$35*$A568,$A568&lt;=Parameters!$F$36,Parameters!$E$36*$A568,$A568&gt;Parameters!$F$36,Parameters!$E$37*$A568))</f>
        <v>77582.01999999999</v>
      </c>
      <c r="O568" s="290">
        <f t="shared" si="273"/>
        <v>137.80110124333925</v>
      </c>
      <c r="P568" s="290" cm="1">
        <f t="array" ref="P568">IF(Parameters!$D$55="No",IF($A568&lt;=Parameters!$F$39,Parameters!$E$39*$A568,IF($A568&lt;=Parameters!$F$40,Parameters!$E$39*Parameters!$F$39+Parameters!$E$40*($A568-Parameters!$F$39),IF($A568&lt;=Parameters!$F$41,Parameters!$E$39*Parameters!$F$39+Parameters!$E$40*(Parameters!$F$40-Parameters!$F$39)+Parameters!$E$41*($A568-Parameters!$F$40),Parameters!$E$39*Parameters!$F$39+Parameters!$E$40*(Parameters!$F$40-Parameters!$F$39)+Parameters!$E$41*(Parameters!$F$41-Parameters!$F$40)+Parameters!$E$42*($A568-Parameters!$F$41)))),_xlfn.IFS($A568&lt;=Parameters!$F$39,Parameters!$E$39*$A568,$A568&lt;=Parameters!$F$40,Parameters!$E$40*$A568,$A568&lt;=Parameters!$F$41,Parameters!$E$41*$A568,$A568&gt;Parameters!$F$41,Parameters!$E$42*$A568))</f>
        <v>83121.48000000001</v>
      </c>
      <c r="Q568" s="290">
        <f t="shared" si="274"/>
        <v>147.64028419182949</v>
      </c>
      <c r="R568" s="290" cm="1">
        <f t="array" ref="R568">IF(Parameters!$E$55="No",IF($A568&lt;=Parameters!$H$23,Parameters!$G$23*$A568,IF($A568&lt;=Parameters!$H$24,Parameters!$G$23*Parameters!$H$23+Parameters!$G$24*($A568-Parameters!$H$23),IF($A568&lt;=Parameters!$H$25,Parameters!$G$23*Parameters!$H$23+Parameters!$G$24*(Parameters!$H$24-Parameters!$H$23)+Parameters!$G$25*($A568-Parameters!$H$24),Parameters!$G$23*Parameters!$H$23+Parameters!$G$24*(Parameters!$H$24-Parameters!$H$23)+Parameters!$G$25*(Parameters!$H$25-Parameters!$H$24)+Parameters!$G$26*($A568-Parameters!$H$25)))),_xlfn.IFS($A568&lt;=Parameters!$H$23,Parameters!$G$23*$A568,$A568&lt;=Parameters!$H$24,Parameters!$G$24*$A568,$A568&lt;=Parameters!$H$25,Parameters!$G$25*$A568,$A568&gt;Parameters!$H$25,Parameters!$G$26*$A568))</f>
        <v>64039.78</v>
      </c>
      <c r="S568" s="290">
        <f t="shared" si="250"/>
        <v>113.74738898756661</v>
      </c>
      <c r="T568" s="290" cm="1">
        <f t="array" ref="T568">IF(Parameters!$E$55="No",IF($A568&lt;=Parameters!$H$28,Parameters!$G$28*$A568,IF($A568&lt;=Parameters!$H$29,Parameters!$G$28*Parameters!$H$28+Parameters!$G$29*($A568-Parameters!$H$28),IF($A568&lt;=Parameters!$H$30,Parameters!$G$28*Parameters!$H$28+Parameters!$G$29*(Parameters!$H$29-Parameters!$H$28)+Parameters!$G$30*($A568-Parameters!$H$29),Parameters!$G$28*Parameters!$H$28+Parameters!$G$29*(Parameters!$H$29-Parameters!$H$28)+Parameters!$G$30*(Parameters!$H$30-Parameters!$H$29)+Parameters!$G$31*($A568-Parameters!$H$30)))),_xlfn.IFS($A568&lt;=Parameters!$H$28,Parameters!$G$28*$A568,$A568&lt;=Parameters!$H$29,Parameters!$G$29*$A568,$A568&lt;=Parameters!$H$30,Parameters!$G$30*$A568,$A568&gt;Parameters!$H$30,Parameters!$G$31*$A568))</f>
        <v>77204.180000000008</v>
      </c>
      <c r="U568" s="290">
        <f t="shared" si="251"/>
        <v>137.12998223801068</v>
      </c>
      <c r="V568" s="290" cm="1">
        <f t="array" ref="V568">IF(Parameters!$E$55="No",IF($A568&lt;=Parameters!$H$34,Parameters!$G$34*$A568,IF($A568&lt;=Parameters!$H$35,Parameters!$G$34*Parameters!$H$34+Parameters!$G$35*($A568-Parameters!$H$34),IF($A568&lt;=Parameters!$H$36,Parameters!$G$34*Parameters!$H$34+Parameters!$G$35*(Parameters!$H$35-Parameters!$H$34)+Parameters!$G$36*($A568-Parameters!$H$35),Parameters!$G$34*Parameters!$H$34+Parameters!$G$35*(Parameters!$H$35-Parameters!$H$34)+Parameters!$G$36*(Parameters!$H$36-Parameters!$H$35)+Parameters!$G$37*($A568-Parameters!$H$36)))),_xlfn.IFS($A568&lt;=Parameters!$H$34,Parameters!$G$34*$A568,$A568&lt;=Parameters!$H$35,Parameters!$G$35*$A568,$A568&lt;=Parameters!$H$36,Parameters!$G$36*$A568,$A568&gt;Parameters!$H$36,Parameters!$G$37*$A568))</f>
        <v>77582.01999999999</v>
      </c>
      <c r="W568" s="290">
        <f t="shared" si="275"/>
        <v>137.80110124333925</v>
      </c>
      <c r="X568" s="290" cm="1">
        <f t="array" ref="X568">IF(Parameters!$E$55="No",IF($A568&lt;=Parameters!$H$39,Parameters!$G$39*$A568,IF($A568&lt;=Parameters!$H$40,Parameters!$G$39*Parameters!$H$39+Parameters!$G$40*($A568-Parameters!$H$39),IF($A568&lt;=Parameters!$H$41,Parameters!$G$39*Parameters!$H$39+Parameters!$G$40*(Parameters!$H$40-Parameters!$H$39)+Parameters!$G$41*($A568-Parameters!$H$40),Parameters!$G$39*Parameters!$H$39+Parameters!$G$40*(Parameters!$H$40-Parameters!$H$39)+Parameters!$G$41*(Parameters!$H$41-Parameters!$H$40)+Parameters!$G$42*($A568-Parameters!$H$41)))),_xlfn.IFS($A568&lt;=Parameters!$H$39,Parameters!$G$39*$A568,$A568&lt;=Parameters!$H$40,Parameters!$G$40*$A568,$A568&lt;=Parameters!$H$41,Parameters!$G$41*$A568,$A568&gt;Parameters!$H$41,Parameters!$G$42*$A568))</f>
        <v>83121.48000000001</v>
      </c>
      <c r="Y568" s="290">
        <f t="shared" si="276"/>
        <v>147.64028419182949</v>
      </c>
      <c r="Z568" s="290" cm="1">
        <f t="array" ref="Z568">IF(Parameters!$F$55="No",IF($A568&lt;=Parameters!$J$23,Parameters!$I$23*$A568,IF($A568&lt;=Parameters!$J$24,Parameters!$I$23*Parameters!$J$23+Parameters!$I$24*($A568-Parameters!$J$23),IF($A568&lt;=Parameters!$J$25,Parameters!$I$23*Parameters!$J$23+Parameters!$I$24*(Parameters!$J$24-Parameters!$J$23)+Parameters!$I$25*($A568-Parameters!$J$24),Parameters!$I$23*Parameters!$J$23+Parameters!$I$24*(Parameters!$J$24-Parameters!$J$23)+Parameters!$I$25*(Parameters!$J$25-Parameters!$J$24)+Parameters!$I$26*($A568-Parameters!$J$25)))),_xlfn.IFS($A568&lt;=Parameters!$J$23,Parameters!$I$23*$A568,$A568&lt;=Parameters!$J$24,Parameters!$I$24*$A568,$A568&lt;=Parameters!$J$25,Parameters!$I$25*$A568,$A568&gt;Parameters!$J$25,Parameters!$I$26*$A568))</f>
        <v>64039.78</v>
      </c>
      <c r="AA568" s="290">
        <f t="shared" si="252"/>
        <v>113.74738898756661</v>
      </c>
      <c r="AB568" s="290" cm="1">
        <f t="array" ref="AB568">IF(Parameters!$F$55="No",IF($A568&lt;=Parameters!$J$28,Parameters!$I$28*$A568,IF($A568&lt;=Parameters!$J$29,Parameters!$I$28*Parameters!$J$28+Parameters!$I$29*($A568-Parameters!$J$28),IF($A568&lt;=Parameters!$J$30,Parameters!$I$28*Parameters!$J$28+Parameters!$I$29*(Parameters!$J$29-Parameters!$J$28)+Parameters!$I$30*($A568-Parameters!$J$29),Parameters!$I$28*Parameters!$J$28+Parameters!$I$29*(Parameters!$J$29-Parameters!$J$28)+Parameters!$I$30*(Parameters!$J$30-Parameters!$J$29)+Parameters!$I$31*($A568-Parameters!$J$30)))),_xlfn.IFS($A568&lt;=Parameters!$J$28,Parameters!$I$28*$A568,$A568&lt;=Parameters!$J$29,Parameters!$I$29*$A568,$A568&lt;=Parameters!$J$30,Parameters!$I$30*$A568,$A568&gt;Parameters!$J$30,Parameters!$I$31*$A568))</f>
        <v>77204.180000000008</v>
      </c>
      <c r="AC568" s="290">
        <f t="shared" si="253"/>
        <v>137.12998223801068</v>
      </c>
      <c r="AD568" s="290" cm="1">
        <f t="array" ref="AD568">IF(Parameters!$F$55="No",IF($A568&lt;=Parameters!$J$34,Parameters!$I$34*$A568,IF($A568&lt;=Parameters!$J$35,Parameters!$I$34*Parameters!$J$34+Parameters!$I$35*($A568-Parameters!$J$34),IF($A568&lt;=Parameters!$J$36,Parameters!$I$34*Parameters!$J$34+Parameters!$I$35*(Parameters!$J$35-Parameters!$J$34)+Parameters!$I$36*($A568-Parameters!$J$35),Parameters!$I$34*Parameters!$J$34+Parameters!$I$35*(Parameters!$J$35-Parameters!$J$34)+Parameters!$I$36*(Parameters!$J$36-Parameters!$J$35)+Parameters!$I$37*($A568-Parameters!$J$36)))),_xlfn.IFS($A568&lt;=Parameters!$J$34,Parameters!$I$34*$A568,$A568&lt;=Parameters!$J$35,Parameters!$I$35*$A568,$A568&lt;=Parameters!$J$36,Parameters!$I$36*$A568,$A568&gt;Parameters!$J$36,Parameters!$I$37*$A568))</f>
        <v>77582.01999999999</v>
      </c>
      <c r="AE568" s="290">
        <f t="shared" si="277"/>
        <v>137.80110124333925</v>
      </c>
      <c r="AF568" s="290" cm="1">
        <f t="array" ref="AF568">IF(Parameters!$F$55="No",IF($A568&lt;=Parameters!$J$39,Parameters!$I$39*$A568,IF($A568&lt;=Parameters!$J$40,Parameters!$I$39*Parameters!$J$39+Parameters!$I$40*($A568-Parameters!$J$39),IF($A568&lt;=Parameters!$J$41,Parameters!$I$39*Parameters!$J$39+Parameters!$I$40*(Parameters!$J$40-Parameters!$J$39)+Parameters!$I$41*($A568-Parameters!$J$40),Parameters!$I$39*Parameters!$J$39+Parameters!$I$40*(Parameters!$J$40-Parameters!$J$39)+Parameters!$I$41*(Parameters!$J$41-Parameters!$J$40)+Parameters!$I$42*($A568-Parameters!$J$41)))),_xlfn.IFS($A568&lt;=Parameters!$J$39,Parameters!$I$39*$A568,$A568&lt;=Parameters!$J$40,Parameters!$I$40*$A568,$A568&lt;=Parameters!$J$41,Parameters!$I$41*$A568,$A568&gt;Parameters!$J$41,Parameters!$I$42*$A568))</f>
        <v>83121.48000000001</v>
      </c>
      <c r="AG568" s="290">
        <f t="shared" si="278"/>
        <v>147.64028419182949</v>
      </c>
      <c r="AI568" s="428">
        <f t="shared" si="254"/>
        <v>149.05999999999767</v>
      </c>
      <c r="AJ568" s="428">
        <f t="shared" si="255"/>
        <v>159.36000000000058</v>
      </c>
      <c r="AK568" s="428">
        <f t="shared" si="256"/>
        <v>143.5399999999936</v>
      </c>
      <c r="AL568" s="428">
        <f t="shared" si="257"/>
        <v>158.4600000000064</v>
      </c>
      <c r="AM568" s="428">
        <f t="shared" si="258"/>
        <v>149.05999999999767</v>
      </c>
      <c r="AN568" s="428">
        <f t="shared" si="259"/>
        <v>159.36000000000058</v>
      </c>
      <c r="AO568" s="428">
        <f t="shared" si="260"/>
        <v>143.5399999999936</v>
      </c>
      <c r="AP568" s="428">
        <f t="shared" si="261"/>
        <v>158.4600000000064</v>
      </c>
      <c r="AQ568" s="428">
        <f t="shared" si="262"/>
        <v>149.05999999999767</v>
      </c>
      <c r="AR568" s="428">
        <f t="shared" si="263"/>
        <v>159.36000000000058</v>
      </c>
      <c r="AS568" s="428">
        <f t="shared" si="264"/>
        <v>143.5399999999936</v>
      </c>
      <c r="AT568" s="428">
        <f t="shared" si="265"/>
        <v>158.4600000000064</v>
      </c>
      <c r="AU568" s="428">
        <f t="shared" si="266"/>
        <v>149.05999999999767</v>
      </c>
      <c r="AV568" s="428">
        <f t="shared" si="267"/>
        <v>159.36000000000058</v>
      </c>
      <c r="AW568" s="428">
        <f t="shared" si="268"/>
        <v>143.5399999999936</v>
      </c>
      <c r="AX568" s="428">
        <f t="shared" si="269"/>
        <v>158.4600000000064</v>
      </c>
    </row>
    <row r="569">
      <c r="A569" s="413">
        <v>564</v>
      </c>
      <c r="B569" s="290" cm="1">
        <f t="array" ref="B569">IF(Parameters!$C$55="No",IF($A569&lt;=Parameters!$D$23,Parameters!$C$23*$A569,IF($A569&lt;=Parameters!$D$24,Parameters!$C$23*Parameters!$D$23+Parameters!$C$24*($A569-Parameters!$D$23),IF($A569&lt;=Parameters!$D$25,Parameters!$C$23*Parameters!$D$23+Parameters!$C$24*(Parameters!$D$24-Parameters!$D$23)+Parameters!$C$25*($A569-Parameters!$D$24),Parameters!$C$23*Parameters!$D$23+Parameters!$C$24*(Parameters!$D$24-Parameters!$D$23)+Parameters!$C$25*(Parameters!$D$25-Parameters!$D$24)+Parameters!$C$26*($A569-Parameters!$D$25)))),_xlfn.IFS($A569&lt;=Parameters!$D$23,Parameters!$C$23*$A569,$A569&lt;=Parameters!$D$24,Parameters!$C$24*$A569,$A569&lt;=Parameters!$D$25,Parameters!$C$25*$A569,$A569&gt;Parameters!$D$25,Parameters!$C$26*$A569))</f>
        <v>64188.84</v>
      </c>
      <c r="C569" s="290">
        <f t="shared" si="270"/>
        <v>113.80999999999999</v>
      </c>
      <c r="D569" s="290" cm="1">
        <f t="array" ref="D569">IF(Parameters!$C$55="No",IF($A569&lt;=Parameters!$D$28,Parameters!$C$28*$A569,IF($A569&lt;=Parameters!$D$29,Parameters!$C$28*Parameters!$D$28+Parameters!$C$29*($A569-Parameters!$D$28),IF($A569&lt;=Parameters!$D$30,Parameters!$C$28*Parameters!$D$28+Parameters!$C$29*(Parameters!$D$29-Parameters!$D$28)+Parameters!$C$30*($A569-Parameters!$D$29),Parameters!$C$28*Parameters!$D$28+Parameters!$C$29*(Parameters!$D$29-Parameters!$D$28)+Parameters!$C$30*(Parameters!$D$30-Parameters!$D$29)+Parameters!$C$31*($A569-Parameters!$D$30)))),_xlfn.IFS($A569&lt;=Parameters!$D$28,Parameters!$C$28*$A569,$A569&lt;=Parameters!$D$29,Parameters!$C$29*$A569,$A569&lt;=Parameters!$D$30,Parameters!$C$30*$A569,$A569&gt;Parameters!$D$30,Parameters!$C$31*$A569))</f>
        <v>77363.540000000008</v>
      </c>
      <c r="E569" s="290">
        <f t="shared" si="270"/>
        <v>137.16939716312058</v>
      </c>
      <c r="F569" s="290" cm="1">
        <f t="array" ref="F569">IF(Parameters!$C$55="No",IF($A569&lt;=Parameters!$D$34,Parameters!$C$34*$A569,IF($A569&lt;=Parameters!$D$35,Parameters!$C$34*Parameters!$D$34+Parameters!$C$35*($A569-Parameters!$D$34),IF($A569&lt;=Parameters!$D$36,Parameters!$C$34*Parameters!$D$34+Parameters!$C$35*(Parameters!$D$35-Parameters!$D$34)+Parameters!$C$36*($A569-Parameters!$D$35),Parameters!$C$34*Parameters!$D$34+Parameters!$C$35*(Parameters!$D$35-Parameters!$D$34)+Parameters!$C$36*(Parameters!$D$36-Parameters!$D$35)+Parameters!$C$37*($A569-Parameters!$D$36)))),_xlfn.IFS($A569&lt;=Parameters!$D$34,Parameters!$C$34*$A569,$A569&lt;=Parameters!$D$35,Parameters!$C$35*$A569,$A569&lt;=Parameters!$D$36,Parameters!$C$36*$A569,$A569&gt;Parameters!$D$36,Parameters!$C$37*$A569))</f>
        <v>77725.56</v>
      </c>
      <c r="G569" s="290">
        <f t="shared" si="271"/>
        <v>137.81127659574469</v>
      </c>
      <c r="H569" s="290" cm="1">
        <f t="array" ref="H569">IF(Parameters!$C$55="No",IF($A569&lt;=Parameters!$D$39,Parameters!$C$39*$A569,IF($A569&lt;=Parameters!$D$40,Parameters!$C$39*Parameters!$D$39+Parameters!$C$40*($A569-Parameters!$D$39),IF($A569&lt;=Parameters!$D$41,Parameters!$C$39*Parameters!$D$39+Parameters!$C$40*(Parameters!$D$40-Parameters!$D$39)+Parameters!$C$41*($A569-Parameters!$D$40),Parameters!$C$39*Parameters!$D$39+Parameters!$C$40*(Parameters!$D$40-Parameters!$D$39)+Parameters!$C$41*(Parameters!$D$41-Parameters!$D$40)+Parameters!$C$42*($A569-Parameters!$D$41)))),_xlfn.IFS($A569&lt;=Parameters!$D$39,Parameters!$C$39*$A569,$A569&lt;=Parameters!$D$40,Parameters!$C$40*$A569,$A569&lt;=Parameters!$D$41,Parameters!$C$41*$A569,$A569&gt;Parameters!$D$41,Parameters!$C$42*$A569))</f>
        <v>83279.94</v>
      </c>
      <c r="I569" s="290">
        <f t="shared" si="272"/>
        <v>147.6594680851064</v>
      </c>
      <c r="J569" s="290" cm="1">
        <f t="array" ref="J569">IF(Parameters!$D$55="No",IF($A569&lt;=Parameters!$F$23,Parameters!$E$23*$A569,IF($A569&lt;=Parameters!$F$24,Parameters!$E$23*Parameters!$F$23+Parameters!$E$24*($A569-Parameters!$F$23),IF($A569&lt;=Parameters!$F$25,Parameters!$E$23*Parameters!$F$23+Parameters!$E$24*(Parameters!$F$24-Parameters!$F$23)+Parameters!$E$25*($A569-Parameters!$F$24),Parameters!$E$23*Parameters!$F$23+Parameters!$E$24*(Parameters!$F$24-Parameters!$F$23)+Parameters!$E$25*(Parameters!$F$25-Parameters!$F$24)+Parameters!$E$26*($A569-Parameters!$F$25)))),_xlfn.IFS($A569&lt;=Parameters!$F$23,Parameters!$E$23*$A569,$A569&lt;=Parameters!$F$24,Parameters!$E$24*$A569,$A569&lt;=Parameters!$F$25,Parameters!$E$25*$A569,$A569&gt;Parameters!$F$25,Parameters!$E$26*$A569))</f>
        <v>64188.84</v>
      </c>
      <c r="K569" s="290">
        <f t="shared" si="248"/>
        <v>113.80999999999999</v>
      </c>
      <c r="L569" s="290" cm="1">
        <f t="array" ref="L569">IF(Parameters!$D$55="No",IF($A569&lt;=Parameters!$F$28,Parameters!$E$28*$A569,IF($A569&lt;=Parameters!$F$29,Parameters!$E$28*Parameters!$F$28+Parameters!$E$29*($A569-Parameters!$F$28),IF($A569&lt;=Parameters!$F$30,Parameters!$E$28*Parameters!$F$28+Parameters!$E$29*(Parameters!$F$29-Parameters!$F$28)+Parameters!$E$30*($A569-Parameters!$F$29),Parameters!$E$28*Parameters!$F$28+Parameters!$E$29*(Parameters!$F$29-Parameters!$F$28)+Parameters!$E$30*(Parameters!$F$30-Parameters!$F$29)+Parameters!$E$31*($A569-Parameters!$F$30)))),_xlfn.IFS($A569&lt;=Parameters!$F$28,Parameters!$E$28*$A569,$A569&lt;=Parameters!$F$29,Parameters!$E$29*$A569,$A569&lt;=Parameters!$F$30,Parameters!$E$30*$A569,$A569&gt;Parameters!$F$30,Parameters!$E$31*$A569))</f>
        <v>77363.540000000008</v>
      </c>
      <c r="M569" s="290">
        <f t="shared" si="249"/>
        <v>137.16939716312058</v>
      </c>
      <c r="N569" s="290" cm="1">
        <f t="array" ref="N569">IF(Parameters!$D$55="No",IF($A569&lt;=Parameters!$F$34,Parameters!$E$34*$A569,IF($A569&lt;=Parameters!$F$35,Parameters!$E$34*Parameters!$F$34+Parameters!$E$35*($A569-Parameters!$F$34),IF($A569&lt;=Parameters!$F$36,Parameters!$E$34*Parameters!$F$34+Parameters!$E$35*(Parameters!$F$35-Parameters!$F$34)+Parameters!$E$36*($A569-Parameters!$F$35),Parameters!$E$34*Parameters!$F$34+Parameters!$E$35*(Parameters!$F$35-Parameters!$F$34)+Parameters!$E$36*(Parameters!$F$36-Parameters!$F$35)+Parameters!$E$37*($A569-Parameters!$F$36)))),_xlfn.IFS($A569&lt;=Parameters!$F$34,Parameters!$E$34*$A569,$A569&lt;=Parameters!$F$35,Parameters!$E$35*$A569,$A569&lt;=Parameters!$F$36,Parameters!$E$36*$A569,$A569&gt;Parameters!$F$36,Parameters!$E$37*$A569))</f>
        <v>77725.56</v>
      </c>
      <c r="O569" s="290">
        <f t="shared" si="273"/>
        <v>137.81127659574469</v>
      </c>
      <c r="P569" s="290" cm="1">
        <f t="array" ref="P569">IF(Parameters!$D$55="No",IF($A569&lt;=Parameters!$F$39,Parameters!$E$39*$A569,IF($A569&lt;=Parameters!$F$40,Parameters!$E$39*Parameters!$F$39+Parameters!$E$40*($A569-Parameters!$F$39),IF($A569&lt;=Parameters!$F$41,Parameters!$E$39*Parameters!$F$39+Parameters!$E$40*(Parameters!$F$40-Parameters!$F$39)+Parameters!$E$41*($A569-Parameters!$F$40),Parameters!$E$39*Parameters!$F$39+Parameters!$E$40*(Parameters!$F$40-Parameters!$F$39)+Parameters!$E$41*(Parameters!$F$41-Parameters!$F$40)+Parameters!$E$42*($A569-Parameters!$F$41)))),_xlfn.IFS($A569&lt;=Parameters!$F$39,Parameters!$E$39*$A569,$A569&lt;=Parameters!$F$40,Parameters!$E$40*$A569,$A569&lt;=Parameters!$F$41,Parameters!$E$41*$A569,$A569&gt;Parameters!$F$41,Parameters!$E$42*$A569))</f>
        <v>83279.94</v>
      </c>
      <c r="Q569" s="290">
        <f t="shared" si="274"/>
        <v>147.6594680851064</v>
      </c>
      <c r="R569" s="290" cm="1">
        <f t="array" ref="R569">IF(Parameters!$E$55="No",IF($A569&lt;=Parameters!$H$23,Parameters!$G$23*$A569,IF($A569&lt;=Parameters!$H$24,Parameters!$G$23*Parameters!$H$23+Parameters!$G$24*($A569-Parameters!$H$23),IF($A569&lt;=Parameters!$H$25,Parameters!$G$23*Parameters!$H$23+Parameters!$G$24*(Parameters!$H$24-Parameters!$H$23)+Parameters!$G$25*($A569-Parameters!$H$24),Parameters!$G$23*Parameters!$H$23+Parameters!$G$24*(Parameters!$H$24-Parameters!$H$23)+Parameters!$G$25*(Parameters!$H$25-Parameters!$H$24)+Parameters!$G$26*($A569-Parameters!$H$25)))),_xlfn.IFS($A569&lt;=Parameters!$H$23,Parameters!$G$23*$A569,$A569&lt;=Parameters!$H$24,Parameters!$G$24*$A569,$A569&lt;=Parameters!$H$25,Parameters!$G$25*$A569,$A569&gt;Parameters!$H$25,Parameters!$G$26*$A569))</f>
        <v>64188.84</v>
      </c>
      <c r="S569" s="290">
        <f t="shared" si="250"/>
        <v>113.80999999999999</v>
      </c>
      <c r="T569" s="290" cm="1">
        <f t="array" ref="T569">IF(Parameters!$E$55="No",IF($A569&lt;=Parameters!$H$28,Parameters!$G$28*$A569,IF($A569&lt;=Parameters!$H$29,Parameters!$G$28*Parameters!$H$28+Parameters!$G$29*($A569-Parameters!$H$28),IF($A569&lt;=Parameters!$H$30,Parameters!$G$28*Parameters!$H$28+Parameters!$G$29*(Parameters!$H$29-Parameters!$H$28)+Parameters!$G$30*($A569-Parameters!$H$29),Parameters!$G$28*Parameters!$H$28+Parameters!$G$29*(Parameters!$H$29-Parameters!$H$28)+Parameters!$G$30*(Parameters!$H$30-Parameters!$H$29)+Parameters!$G$31*($A569-Parameters!$H$30)))),_xlfn.IFS($A569&lt;=Parameters!$H$28,Parameters!$G$28*$A569,$A569&lt;=Parameters!$H$29,Parameters!$G$29*$A569,$A569&lt;=Parameters!$H$30,Parameters!$G$30*$A569,$A569&gt;Parameters!$H$30,Parameters!$G$31*$A569))</f>
        <v>77363.540000000008</v>
      </c>
      <c r="U569" s="290">
        <f t="shared" si="251"/>
        <v>137.16939716312058</v>
      </c>
      <c r="V569" s="290" cm="1">
        <f t="array" ref="V569">IF(Parameters!$E$55="No",IF($A569&lt;=Parameters!$H$34,Parameters!$G$34*$A569,IF($A569&lt;=Parameters!$H$35,Parameters!$G$34*Parameters!$H$34+Parameters!$G$35*($A569-Parameters!$H$34),IF($A569&lt;=Parameters!$H$36,Parameters!$G$34*Parameters!$H$34+Parameters!$G$35*(Parameters!$H$35-Parameters!$H$34)+Parameters!$G$36*($A569-Parameters!$H$35),Parameters!$G$34*Parameters!$H$34+Parameters!$G$35*(Parameters!$H$35-Parameters!$H$34)+Parameters!$G$36*(Parameters!$H$36-Parameters!$H$35)+Parameters!$G$37*($A569-Parameters!$H$36)))),_xlfn.IFS($A569&lt;=Parameters!$H$34,Parameters!$G$34*$A569,$A569&lt;=Parameters!$H$35,Parameters!$G$35*$A569,$A569&lt;=Parameters!$H$36,Parameters!$G$36*$A569,$A569&gt;Parameters!$H$36,Parameters!$G$37*$A569))</f>
        <v>77725.56</v>
      </c>
      <c r="W569" s="290">
        <f t="shared" si="275"/>
        <v>137.81127659574469</v>
      </c>
      <c r="X569" s="290" cm="1">
        <f t="array" ref="X569">IF(Parameters!$E$55="No",IF($A569&lt;=Parameters!$H$39,Parameters!$G$39*$A569,IF($A569&lt;=Parameters!$H$40,Parameters!$G$39*Parameters!$H$39+Parameters!$G$40*($A569-Parameters!$H$39),IF($A569&lt;=Parameters!$H$41,Parameters!$G$39*Parameters!$H$39+Parameters!$G$40*(Parameters!$H$40-Parameters!$H$39)+Parameters!$G$41*($A569-Parameters!$H$40),Parameters!$G$39*Parameters!$H$39+Parameters!$G$40*(Parameters!$H$40-Parameters!$H$39)+Parameters!$G$41*(Parameters!$H$41-Parameters!$H$40)+Parameters!$G$42*($A569-Parameters!$H$41)))),_xlfn.IFS($A569&lt;=Parameters!$H$39,Parameters!$G$39*$A569,$A569&lt;=Parameters!$H$40,Parameters!$G$40*$A569,$A569&lt;=Parameters!$H$41,Parameters!$G$41*$A569,$A569&gt;Parameters!$H$41,Parameters!$G$42*$A569))</f>
        <v>83279.94</v>
      </c>
      <c r="Y569" s="290">
        <f t="shared" si="276"/>
        <v>147.6594680851064</v>
      </c>
      <c r="Z569" s="290" cm="1">
        <f t="array" ref="Z569">IF(Parameters!$F$55="No",IF($A569&lt;=Parameters!$J$23,Parameters!$I$23*$A569,IF($A569&lt;=Parameters!$J$24,Parameters!$I$23*Parameters!$J$23+Parameters!$I$24*($A569-Parameters!$J$23),IF($A569&lt;=Parameters!$J$25,Parameters!$I$23*Parameters!$J$23+Parameters!$I$24*(Parameters!$J$24-Parameters!$J$23)+Parameters!$I$25*($A569-Parameters!$J$24),Parameters!$I$23*Parameters!$J$23+Parameters!$I$24*(Parameters!$J$24-Parameters!$J$23)+Parameters!$I$25*(Parameters!$J$25-Parameters!$J$24)+Parameters!$I$26*($A569-Parameters!$J$25)))),_xlfn.IFS($A569&lt;=Parameters!$J$23,Parameters!$I$23*$A569,$A569&lt;=Parameters!$J$24,Parameters!$I$24*$A569,$A569&lt;=Parameters!$J$25,Parameters!$I$25*$A569,$A569&gt;Parameters!$J$25,Parameters!$I$26*$A569))</f>
        <v>64188.84</v>
      </c>
      <c r="AA569" s="290">
        <f t="shared" si="252"/>
        <v>113.80999999999999</v>
      </c>
      <c r="AB569" s="290" cm="1">
        <f t="array" ref="AB569">IF(Parameters!$F$55="No",IF($A569&lt;=Parameters!$J$28,Parameters!$I$28*$A569,IF($A569&lt;=Parameters!$J$29,Parameters!$I$28*Parameters!$J$28+Parameters!$I$29*($A569-Parameters!$J$28),IF($A569&lt;=Parameters!$J$30,Parameters!$I$28*Parameters!$J$28+Parameters!$I$29*(Parameters!$J$29-Parameters!$J$28)+Parameters!$I$30*($A569-Parameters!$J$29),Parameters!$I$28*Parameters!$J$28+Parameters!$I$29*(Parameters!$J$29-Parameters!$J$28)+Parameters!$I$30*(Parameters!$J$30-Parameters!$J$29)+Parameters!$I$31*($A569-Parameters!$J$30)))),_xlfn.IFS($A569&lt;=Parameters!$J$28,Parameters!$I$28*$A569,$A569&lt;=Parameters!$J$29,Parameters!$I$29*$A569,$A569&lt;=Parameters!$J$30,Parameters!$I$30*$A569,$A569&gt;Parameters!$J$30,Parameters!$I$31*$A569))</f>
        <v>77363.540000000008</v>
      </c>
      <c r="AC569" s="290">
        <f t="shared" si="253"/>
        <v>137.16939716312058</v>
      </c>
      <c r="AD569" s="290" cm="1">
        <f t="array" ref="AD569">IF(Parameters!$F$55="No",IF($A569&lt;=Parameters!$J$34,Parameters!$I$34*$A569,IF($A569&lt;=Parameters!$J$35,Parameters!$I$34*Parameters!$J$34+Parameters!$I$35*($A569-Parameters!$J$34),IF($A569&lt;=Parameters!$J$36,Parameters!$I$34*Parameters!$J$34+Parameters!$I$35*(Parameters!$J$35-Parameters!$J$34)+Parameters!$I$36*($A569-Parameters!$J$35),Parameters!$I$34*Parameters!$J$34+Parameters!$I$35*(Parameters!$J$35-Parameters!$J$34)+Parameters!$I$36*(Parameters!$J$36-Parameters!$J$35)+Parameters!$I$37*($A569-Parameters!$J$36)))),_xlfn.IFS($A569&lt;=Parameters!$J$34,Parameters!$I$34*$A569,$A569&lt;=Parameters!$J$35,Parameters!$I$35*$A569,$A569&lt;=Parameters!$J$36,Parameters!$I$36*$A569,$A569&gt;Parameters!$J$36,Parameters!$I$37*$A569))</f>
        <v>77725.56</v>
      </c>
      <c r="AE569" s="290">
        <f t="shared" si="277"/>
        <v>137.81127659574469</v>
      </c>
      <c r="AF569" s="290" cm="1">
        <f t="array" ref="AF569">IF(Parameters!$F$55="No",IF($A569&lt;=Parameters!$J$39,Parameters!$I$39*$A569,IF($A569&lt;=Parameters!$J$40,Parameters!$I$39*Parameters!$J$39+Parameters!$I$40*($A569-Parameters!$J$39),IF($A569&lt;=Parameters!$J$41,Parameters!$I$39*Parameters!$J$39+Parameters!$I$40*(Parameters!$J$40-Parameters!$J$39)+Parameters!$I$41*($A569-Parameters!$J$40),Parameters!$I$39*Parameters!$J$39+Parameters!$I$40*(Parameters!$J$40-Parameters!$J$39)+Parameters!$I$41*(Parameters!$J$41-Parameters!$J$40)+Parameters!$I$42*($A569-Parameters!$J$41)))),_xlfn.IFS($A569&lt;=Parameters!$J$39,Parameters!$I$39*$A569,$A569&lt;=Parameters!$J$40,Parameters!$I$40*$A569,$A569&lt;=Parameters!$J$41,Parameters!$I$41*$A569,$A569&gt;Parameters!$J$41,Parameters!$I$42*$A569))</f>
        <v>83279.94</v>
      </c>
      <c r="AG569" s="290">
        <f t="shared" si="278"/>
        <v>147.6594680851064</v>
      </c>
      <c r="AI569" s="428">
        <f t="shared" si="254"/>
        <v>149.05999999999767</v>
      </c>
      <c r="AJ569" s="428">
        <f t="shared" si="255"/>
        <v>159.36000000000058</v>
      </c>
      <c r="AK569" s="428">
        <f t="shared" si="256"/>
        <v>143.54000000000815</v>
      </c>
      <c r="AL569" s="428">
        <f t="shared" si="257"/>
        <v>158.45999999999185</v>
      </c>
      <c r="AM569" s="428">
        <f t="shared" si="258"/>
        <v>149.05999999999767</v>
      </c>
      <c r="AN569" s="428">
        <f t="shared" si="259"/>
        <v>159.36000000000058</v>
      </c>
      <c r="AO569" s="428">
        <f t="shared" si="260"/>
        <v>143.54000000000815</v>
      </c>
      <c r="AP569" s="428">
        <f t="shared" si="261"/>
        <v>158.45999999999185</v>
      </c>
      <c r="AQ569" s="428">
        <f t="shared" si="262"/>
        <v>149.05999999999767</v>
      </c>
      <c r="AR569" s="428">
        <f t="shared" si="263"/>
        <v>159.36000000000058</v>
      </c>
      <c r="AS569" s="428">
        <f t="shared" si="264"/>
        <v>143.54000000000815</v>
      </c>
      <c r="AT569" s="428">
        <f t="shared" si="265"/>
        <v>158.45999999999185</v>
      </c>
      <c r="AU569" s="428">
        <f t="shared" si="266"/>
        <v>149.05999999999767</v>
      </c>
      <c r="AV569" s="428">
        <f t="shared" si="267"/>
        <v>159.36000000000058</v>
      </c>
      <c r="AW569" s="428">
        <f t="shared" si="268"/>
        <v>143.54000000000815</v>
      </c>
      <c r="AX569" s="428">
        <f t="shared" si="269"/>
        <v>158.45999999999185</v>
      </c>
    </row>
    <row r="570">
      <c r="A570" s="413">
        <v>565</v>
      </c>
      <c r="B570" s="290" cm="1">
        <f t="array" ref="B570">IF(Parameters!$C$55="No",IF($A570&lt;=Parameters!$D$23,Parameters!$C$23*$A570,IF($A570&lt;=Parameters!$D$24,Parameters!$C$23*Parameters!$D$23+Parameters!$C$24*($A570-Parameters!$D$23),IF($A570&lt;=Parameters!$D$25,Parameters!$C$23*Parameters!$D$23+Parameters!$C$24*(Parameters!$D$24-Parameters!$D$23)+Parameters!$C$25*($A570-Parameters!$D$24),Parameters!$C$23*Parameters!$D$23+Parameters!$C$24*(Parameters!$D$24-Parameters!$D$23)+Parameters!$C$25*(Parameters!$D$25-Parameters!$D$24)+Parameters!$C$26*($A570-Parameters!$D$25)))),_xlfn.IFS($A570&lt;=Parameters!$D$23,Parameters!$C$23*$A570,$A570&lt;=Parameters!$D$24,Parameters!$C$24*$A570,$A570&lt;=Parameters!$D$25,Parameters!$C$25*$A570,$A570&gt;Parameters!$D$25,Parameters!$C$26*$A570))</f>
        <v>64337.9</v>
      </c>
      <c r="C570" s="290">
        <f t="shared" si="270"/>
        <v>113.87238938053098</v>
      </c>
      <c r="D570" s="290" cm="1">
        <f t="array" ref="D570">IF(Parameters!$C$55="No",IF($A570&lt;=Parameters!$D$28,Parameters!$C$28*$A570,IF($A570&lt;=Parameters!$D$29,Parameters!$C$28*Parameters!$D$28+Parameters!$C$29*($A570-Parameters!$D$28),IF($A570&lt;=Parameters!$D$30,Parameters!$C$28*Parameters!$D$28+Parameters!$C$29*(Parameters!$D$29-Parameters!$D$28)+Parameters!$C$30*($A570-Parameters!$D$29),Parameters!$C$28*Parameters!$D$28+Parameters!$C$29*(Parameters!$D$29-Parameters!$D$28)+Parameters!$C$30*(Parameters!$D$30-Parameters!$D$29)+Parameters!$C$31*($A570-Parameters!$D$30)))),_xlfn.IFS($A570&lt;=Parameters!$D$28,Parameters!$C$28*$A570,$A570&lt;=Parameters!$D$29,Parameters!$C$29*$A570,$A570&lt;=Parameters!$D$30,Parameters!$C$30*$A570,$A570&gt;Parameters!$D$30,Parameters!$C$31*$A570))</f>
        <v>77522.899999999994</v>
      </c>
      <c r="E570" s="290">
        <f t="shared" si="270"/>
        <v>137.20867256637166</v>
      </c>
      <c r="F570" s="290" cm="1">
        <f t="array" ref="F570">IF(Parameters!$C$55="No",IF($A570&lt;=Parameters!$D$34,Parameters!$C$34*$A570,IF($A570&lt;=Parameters!$D$35,Parameters!$C$34*Parameters!$D$34+Parameters!$C$35*($A570-Parameters!$D$34),IF($A570&lt;=Parameters!$D$36,Parameters!$C$34*Parameters!$D$34+Parameters!$C$35*(Parameters!$D$35-Parameters!$D$34)+Parameters!$C$36*($A570-Parameters!$D$35),Parameters!$C$34*Parameters!$D$34+Parameters!$C$35*(Parameters!$D$35-Parameters!$D$34)+Parameters!$C$36*(Parameters!$D$36-Parameters!$D$35)+Parameters!$C$37*($A570-Parameters!$D$36)))),_xlfn.IFS($A570&lt;=Parameters!$D$34,Parameters!$C$34*$A570,$A570&lt;=Parameters!$D$35,Parameters!$C$35*$A570,$A570&lt;=Parameters!$D$36,Parameters!$C$36*$A570,$A570&gt;Parameters!$D$36,Parameters!$C$37*$A570))</f>
        <v>77869.099999999991</v>
      </c>
      <c r="G570" s="290">
        <f t="shared" si="271"/>
        <v>137.82141592920351</v>
      </c>
      <c r="H570" s="290" cm="1">
        <f t="array" ref="H570">IF(Parameters!$C$55="No",IF($A570&lt;=Parameters!$D$39,Parameters!$C$39*$A570,IF($A570&lt;=Parameters!$D$40,Parameters!$C$39*Parameters!$D$39+Parameters!$C$40*($A570-Parameters!$D$39),IF($A570&lt;=Parameters!$D$41,Parameters!$C$39*Parameters!$D$39+Parameters!$C$40*(Parameters!$D$40-Parameters!$D$39)+Parameters!$C$41*($A570-Parameters!$D$40),Parameters!$C$39*Parameters!$D$39+Parameters!$C$40*(Parameters!$D$40-Parameters!$D$39)+Parameters!$C$41*(Parameters!$D$41-Parameters!$D$40)+Parameters!$C$42*($A570-Parameters!$D$41)))),_xlfn.IFS($A570&lt;=Parameters!$D$39,Parameters!$C$39*$A570,$A570&lt;=Parameters!$D$40,Parameters!$C$40*$A570,$A570&lt;=Parameters!$D$41,Parameters!$C$41*$A570,$A570&gt;Parameters!$D$41,Parameters!$C$42*$A570))</f>
        <v>83438.399999999994</v>
      </c>
      <c r="I570" s="290">
        <f t="shared" si="272"/>
        <v>147.67858407079646</v>
      </c>
      <c r="J570" s="290" cm="1">
        <f t="array" ref="J570">IF(Parameters!$D$55="No",IF($A570&lt;=Parameters!$F$23,Parameters!$E$23*$A570,IF($A570&lt;=Parameters!$F$24,Parameters!$E$23*Parameters!$F$23+Parameters!$E$24*($A570-Parameters!$F$23),IF($A570&lt;=Parameters!$F$25,Parameters!$E$23*Parameters!$F$23+Parameters!$E$24*(Parameters!$F$24-Parameters!$F$23)+Parameters!$E$25*($A570-Parameters!$F$24),Parameters!$E$23*Parameters!$F$23+Parameters!$E$24*(Parameters!$F$24-Parameters!$F$23)+Parameters!$E$25*(Parameters!$F$25-Parameters!$F$24)+Parameters!$E$26*($A570-Parameters!$F$25)))),_xlfn.IFS($A570&lt;=Parameters!$F$23,Parameters!$E$23*$A570,$A570&lt;=Parameters!$F$24,Parameters!$E$24*$A570,$A570&lt;=Parameters!$F$25,Parameters!$E$25*$A570,$A570&gt;Parameters!$F$25,Parameters!$E$26*$A570))</f>
        <v>64337.9</v>
      </c>
      <c r="K570" s="290">
        <f t="shared" si="248"/>
        <v>113.87238938053098</v>
      </c>
      <c r="L570" s="290" cm="1">
        <f t="array" ref="L570">IF(Parameters!$D$55="No",IF($A570&lt;=Parameters!$F$28,Parameters!$E$28*$A570,IF($A570&lt;=Parameters!$F$29,Parameters!$E$28*Parameters!$F$28+Parameters!$E$29*($A570-Parameters!$F$28),IF($A570&lt;=Parameters!$F$30,Parameters!$E$28*Parameters!$F$28+Parameters!$E$29*(Parameters!$F$29-Parameters!$F$28)+Parameters!$E$30*($A570-Parameters!$F$29),Parameters!$E$28*Parameters!$F$28+Parameters!$E$29*(Parameters!$F$29-Parameters!$F$28)+Parameters!$E$30*(Parameters!$F$30-Parameters!$F$29)+Parameters!$E$31*($A570-Parameters!$F$30)))),_xlfn.IFS($A570&lt;=Parameters!$F$28,Parameters!$E$28*$A570,$A570&lt;=Parameters!$F$29,Parameters!$E$29*$A570,$A570&lt;=Parameters!$F$30,Parameters!$E$30*$A570,$A570&gt;Parameters!$F$30,Parameters!$E$31*$A570))</f>
        <v>77522.899999999994</v>
      </c>
      <c r="M570" s="290">
        <f t="shared" si="249"/>
        <v>137.20867256637166</v>
      </c>
      <c r="N570" s="290" cm="1">
        <f t="array" ref="N570">IF(Parameters!$D$55="No",IF($A570&lt;=Parameters!$F$34,Parameters!$E$34*$A570,IF($A570&lt;=Parameters!$F$35,Parameters!$E$34*Parameters!$F$34+Parameters!$E$35*($A570-Parameters!$F$34),IF($A570&lt;=Parameters!$F$36,Parameters!$E$34*Parameters!$F$34+Parameters!$E$35*(Parameters!$F$35-Parameters!$F$34)+Parameters!$E$36*($A570-Parameters!$F$35),Parameters!$E$34*Parameters!$F$34+Parameters!$E$35*(Parameters!$F$35-Parameters!$F$34)+Parameters!$E$36*(Parameters!$F$36-Parameters!$F$35)+Parameters!$E$37*($A570-Parameters!$F$36)))),_xlfn.IFS($A570&lt;=Parameters!$F$34,Parameters!$E$34*$A570,$A570&lt;=Parameters!$F$35,Parameters!$E$35*$A570,$A570&lt;=Parameters!$F$36,Parameters!$E$36*$A570,$A570&gt;Parameters!$F$36,Parameters!$E$37*$A570))</f>
        <v>77869.099999999991</v>
      </c>
      <c r="O570" s="290">
        <f t="shared" si="273"/>
        <v>137.82141592920351</v>
      </c>
      <c r="P570" s="290" cm="1">
        <f t="array" ref="P570">IF(Parameters!$D$55="No",IF($A570&lt;=Parameters!$F$39,Parameters!$E$39*$A570,IF($A570&lt;=Parameters!$F$40,Parameters!$E$39*Parameters!$F$39+Parameters!$E$40*($A570-Parameters!$F$39),IF($A570&lt;=Parameters!$F$41,Parameters!$E$39*Parameters!$F$39+Parameters!$E$40*(Parameters!$F$40-Parameters!$F$39)+Parameters!$E$41*($A570-Parameters!$F$40),Parameters!$E$39*Parameters!$F$39+Parameters!$E$40*(Parameters!$F$40-Parameters!$F$39)+Parameters!$E$41*(Parameters!$F$41-Parameters!$F$40)+Parameters!$E$42*($A570-Parameters!$F$41)))),_xlfn.IFS($A570&lt;=Parameters!$F$39,Parameters!$E$39*$A570,$A570&lt;=Parameters!$F$40,Parameters!$E$40*$A570,$A570&lt;=Parameters!$F$41,Parameters!$E$41*$A570,$A570&gt;Parameters!$F$41,Parameters!$E$42*$A570))</f>
        <v>83438.399999999994</v>
      </c>
      <c r="Q570" s="290">
        <f t="shared" si="274"/>
        <v>147.67858407079646</v>
      </c>
      <c r="R570" s="290" cm="1">
        <f t="array" ref="R570">IF(Parameters!$E$55="No",IF($A570&lt;=Parameters!$H$23,Parameters!$G$23*$A570,IF($A570&lt;=Parameters!$H$24,Parameters!$G$23*Parameters!$H$23+Parameters!$G$24*($A570-Parameters!$H$23),IF($A570&lt;=Parameters!$H$25,Parameters!$G$23*Parameters!$H$23+Parameters!$G$24*(Parameters!$H$24-Parameters!$H$23)+Parameters!$G$25*($A570-Parameters!$H$24),Parameters!$G$23*Parameters!$H$23+Parameters!$G$24*(Parameters!$H$24-Parameters!$H$23)+Parameters!$G$25*(Parameters!$H$25-Parameters!$H$24)+Parameters!$G$26*($A570-Parameters!$H$25)))),_xlfn.IFS($A570&lt;=Parameters!$H$23,Parameters!$G$23*$A570,$A570&lt;=Parameters!$H$24,Parameters!$G$24*$A570,$A570&lt;=Parameters!$H$25,Parameters!$G$25*$A570,$A570&gt;Parameters!$H$25,Parameters!$G$26*$A570))</f>
        <v>64337.9</v>
      </c>
      <c r="S570" s="290">
        <f t="shared" si="250"/>
        <v>113.87238938053098</v>
      </c>
      <c r="T570" s="290" cm="1">
        <f t="array" ref="T570">IF(Parameters!$E$55="No",IF($A570&lt;=Parameters!$H$28,Parameters!$G$28*$A570,IF($A570&lt;=Parameters!$H$29,Parameters!$G$28*Parameters!$H$28+Parameters!$G$29*($A570-Parameters!$H$28),IF($A570&lt;=Parameters!$H$30,Parameters!$G$28*Parameters!$H$28+Parameters!$G$29*(Parameters!$H$29-Parameters!$H$28)+Parameters!$G$30*($A570-Parameters!$H$29),Parameters!$G$28*Parameters!$H$28+Parameters!$G$29*(Parameters!$H$29-Parameters!$H$28)+Parameters!$G$30*(Parameters!$H$30-Parameters!$H$29)+Parameters!$G$31*($A570-Parameters!$H$30)))),_xlfn.IFS($A570&lt;=Parameters!$H$28,Parameters!$G$28*$A570,$A570&lt;=Parameters!$H$29,Parameters!$G$29*$A570,$A570&lt;=Parameters!$H$30,Parameters!$G$30*$A570,$A570&gt;Parameters!$H$30,Parameters!$G$31*$A570))</f>
        <v>77522.899999999994</v>
      </c>
      <c r="U570" s="290">
        <f t="shared" si="251"/>
        <v>137.20867256637166</v>
      </c>
      <c r="V570" s="290" cm="1">
        <f t="array" ref="V570">IF(Parameters!$E$55="No",IF($A570&lt;=Parameters!$H$34,Parameters!$G$34*$A570,IF($A570&lt;=Parameters!$H$35,Parameters!$G$34*Parameters!$H$34+Parameters!$G$35*($A570-Parameters!$H$34),IF($A570&lt;=Parameters!$H$36,Parameters!$G$34*Parameters!$H$34+Parameters!$G$35*(Parameters!$H$35-Parameters!$H$34)+Parameters!$G$36*($A570-Parameters!$H$35),Parameters!$G$34*Parameters!$H$34+Parameters!$G$35*(Parameters!$H$35-Parameters!$H$34)+Parameters!$G$36*(Parameters!$H$36-Parameters!$H$35)+Parameters!$G$37*($A570-Parameters!$H$36)))),_xlfn.IFS($A570&lt;=Parameters!$H$34,Parameters!$G$34*$A570,$A570&lt;=Parameters!$H$35,Parameters!$G$35*$A570,$A570&lt;=Parameters!$H$36,Parameters!$G$36*$A570,$A570&gt;Parameters!$H$36,Parameters!$G$37*$A570))</f>
        <v>77869.099999999991</v>
      </c>
      <c r="W570" s="290">
        <f t="shared" si="275"/>
        <v>137.82141592920351</v>
      </c>
      <c r="X570" s="290" cm="1">
        <f t="array" ref="X570">IF(Parameters!$E$55="No",IF($A570&lt;=Parameters!$H$39,Parameters!$G$39*$A570,IF($A570&lt;=Parameters!$H$40,Parameters!$G$39*Parameters!$H$39+Parameters!$G$40*($A570-Parameters!$H$39),IF($A570&lt;=Parameters!$H$41,Parameters!$G$39*Parameters!$H$39+Parameters!$G$40*(Parameters!$H$40-Parameters!$H$39)+Parameters!$G$41*($A570-Parameters!$H$40),Parameters!$G$39*Parameters!$H$39+Parameters!$G$40*(Parameters!$H$40-Parameters!$H$39)+Parameters!$G$41*(Parameters!$H$41-Parameters!$H$40)+Parameters!$G$42*($A570-Parameters!$H$41)))),_xlfn.IFS($A570&lt;=Parameters!$H$39,Parameters!$G$39*$A570,$A570&lt;=Parameters!$H$40,Parameters!$G$40*$A570,$A570&lt;=Parameters!$H$41,Parameters!$G$41*$A570,$A570&gt;Parameters!$H$41,Parameters!$G$42*$A570))</f>
        <v>83438.399999999994</v>
      </c>
      <c r="Y570" s="290">
        <f t="shared" si="276"/>
        <v>147.67858407079646</v>
      </c>
      <c r="Z570" s="290" cm="1">
        <f t="array" ref="Z570">IF(Parameters!$F$55="No",IF($A570&lt;=Parameters!$J$23,Parameters!$I$23*$A570,IF($A570&lt;=Parameters!$J$24,Parameters!$I$23*Parameters!$J$23+Parameters!$I$24*($A570-Parameters!$J$23),IF($A570&lt;=Parameters!$J$25,Parameters!$I$23*Parameters!$J$23+Parameters!$I$24*(Parameters!$J$24-Parameters!$J$23)+Parameters!$I$25*($A570-Parameters!$J$24),Parameters!$I$23*Parameters!$J$23+Parameters!$I$24*(Parameters!$J$24-Parameters!$J$23)+Parameters!$I$25*(Parameters!$J$25-Parameters!$J$24)+Parameters!$I$26*($A570-Parameters!$J$25)))),_xlfn.IFS($A570&lt;=Parameters!$J$23,Parameters!$I$23*$A570,$A570&lt;=Parameters!$J$24,Parameters!$I$24*$A570,$A570&lt;=Parameters!$J$25,Parameters!$I$25*$A570,$A570&gt;Parameters!$J$25,Parameters!$I$26*$A570))</f>
        <v>64337.9</v>
      </c>
      <c r="AA570" s="290">
        <f t="shared" si="252"/>
        <v>113.87238938053098</v>
      </c>
      <c r="AB570" s="290" cm="1">
        <f t="array" ref="AB570">IF(Parameters!$F$55="No",IF($A570&lt;=Parameters!$J$28,Parameters!$I$28*$A570,IF($A570&lt;=Parameters!$J$29,Parameters!$I$28*Parameters!$J$28+Parameters!$I$29*($A570-Parameters!$J$28),IF($A570&lt;=Parameters!$J$30,Parameters!$I$28*Parameters!$J$28+Parameters!$I$29*(Parameters!$J$29-Parameters!$J$28)+Parameters!$I$30*($A570-Parameters!$J$29),Parameters!$I$28*Parameters!$J$28+Parameters!$I$29*(Parameters!$J$29-Parameters!$J$28)+Parameters!$I$30*(Parameters!$J$30-Parameters!$J$29)+Parameters!$I$31*($A570-Parameters!$J$30)))),_xlfn.IFS($A570&lt;=Parameters!$J$28,Parameters!$I$28*$A570,$A570&lt;=Parameters!$J$29,Parameters!$I$29*$A570,$A570&lt;=Parameters!$J$30,Parameters!$I$30*$A570,$A570&gt;Parameters!$J$30,Parameters!$I$31*$A570))</f>
        <v>77522.899999999994</v>
      </c>
      <c r="AC570" s="290">
        <f t="shared" si="253"/>
        <v>137.20867256637166</v>
      </c>
      <c r="AD570" s="290" cm="1">
        <f t="array" ref="AD570">IF(Parameters!$F$55="No",IF($A570&lt;=Parameters!$J$34,Parameters!$I$34*$A570,IF($A570&lt;=Parameters!$J$35,Parameters!$I$34*Parameters!$J$34+Parameters!$I$35*($A570-Parameters!$J$34),IF($A570&lt;=Parameters!$J$36,Parameters!$I$34*Parameters!$J$34+Parameters!$I$35*(Parameters!$J$35-Parameters!$J$34)+Parameters!$I$36*($A570-Parameters!$J$35),Parameters!$I$34*Parameters!$J$34+Parameters!$I$35*(Parameters!$J$35-Parameters!$J$34)+Parameters!$I$36*(Parameters!$J$36-Parameters!$J$35)+Parameters!$I$37*($A570-Parameters!$J$36)))),_xlfn.IFS($A570&lt;=Parameters!$J$34,Parameters!$I$34*$A570,$A570&lt;=Parameters!$J$35,Parameters!$I$35*$A570,$A570&lt;=Parameters!$J$36,Parameters!$I$36*$A570,$A570&gt;Parameters!$J$36,Parameters!$I$37*$A570))</f>
        <v>77869.099999999991</v>
      </c>
      <c r="AE570" s="290">
        <f t="shared" si="277"/>
        <v>137.82141592920351</v>
      </c>
      <c r="AF570" s="290" cm="1">
        <f t="array" ref="AF570">IF(Parameters!$F$55="No",IF($A570&lt;=Parameters!$J$39,Parameters!$I$39*$A570,IF($A570&lt;=Parameters!$J$40,Parameters!$I$39*Parameters!$J$39+Parameters!$I$40*($A570-Parameters!$J$39),IF($A570&lt;=Parameters!$J$41,Parameters!$I$39*Parameters!$J$39+Parameters!$I$40*(Parameters!$J$40-Parameters!$J$39)+Parameters!$I$41*($A570-Parameters!$J$40),Parameters!$I$39*Parameters!$J$39+Parameters!$I$40*(Parameters!$J$40-Parameters!$J$39)+Parameters!$I$41*(Parameters!$J$41-Parameters!$J$40)+Parameters!$I$42*($A570-Parameters!$J$41)))),_xlfn.IFS($A570&lt;=Parameters!$J$39,Parameters!$I$39*$A570,$A570&lt;=Parameters!$J$40,Parameters!$I$40*$A570,$A570&lt;=Parameters!$J$41,Parameters!$I$41*$A570,$A570&gt;Parameters!$J$41,Parameters!$I$42*$A570))</f>
        <v>83438.399999999994</v>
      </c>
      <c r="AG570" s="290">
        <f t="shared" si="278"/>
        <v>147.67858407079646</v>
      </c>
      <c r="AI570" s="428">
        <f t="shared" si="254"/>
        <v>149.06000000000495</v>
      </c>
      <c r="AJ570" s="428">
        <f t="shared" si="255"/>
        <v>159.35999999998603</v>
      </c>
      <c r="AK570" s="428">
        <f t="shared" si="256"/>
        <v>143.5399999999936</v>
      </c>
      <c r="AL570" s="428">
        <f t="shared" si="257"/>
        <v>158.45999999999185</v>
      </c>
      <c r="AM570" s="428">
        <f t="shared" si="258"/>
        <v>149.06000000000495</v>
      </c>
      <c r="AN570" s="428">
        <f t="shared" si="259"/>
        <v>159.35999999998603</v>
      </c>
      <c r="AO570" s="428">
        <f t="shared" si="260"/>
        <v>143.5399999999936</v>
      </c>
      <c r="AP570" s="428">
        <f t="shared" si="261"/>
        <v>158.45999999999185</v>
      </c>
      <c r="AQ570" s="428">
        <f t="shared" si="262"/>
        <v>149.06000000000495</v>
      </c>
      <c r="AR570" s="428">
        <f t="shared" si="263"/>
        <v>159.35999999998603</v>
      </c>
      <c r="AS570" s="428">
        <f t="shared" si="264"/>
        <v>143.5399999999936</v>
      </c>
      <c r="AT570" s="428">
        <f t="shared" si="265"/>
        <v>158.45999999999185</v>
      </c>
      <c r="AU570" s="428">
        <f t="shared" si="266"/>
        <v>149.06000000000495</v>
      </c>
      <c r="AV570" s="428">
        <f t="shared" si="267"/>
        <v>159.35999999998603</v>
      </c>
      <c r="AW570" s="428">
        <f t="shared" si="268"/>
        <v>143.5399999999936</v>
      </c>
      <c r="AX570" s="428">
        <f t="shared" si="269"/>
        <v>158.45999999999185</v>
      </c>
    </row>
    <row r="571">
      <c r="A571" s="413">
        <v>566</v>
      </c>
      <c r="B571" s="290" cm="1">
        <f t="array" ref="B571">IF(Parameters!$C$55="No",IF($A571&lt;=Parameters!$D$23,Parameters!$C$23*$A571,IF($A571&lt;=Parameters!$D$24,Parameters!$C$23*Parameters!$D$23+Parameters!$C$24*($A571-Parameters!$D$23),IF($A571&lt;=Parameters!$D$25,Parameters!$C$23*Parameters!$D$23+Parameters!$C$24*(Parameters!$D$24-Parameters!$D$23)+Parameters!$C$25*($A571-Parameters!$D$24),Parameters!$C$23*Parameters!$D$23+Parameters!$C$24*(Parameters!$D$24-Parameters!$D$23)+Parameters!$C$25*(Parameters!$D$25-Parameters!$D$24)+Parameters!$C$26*($A571-Parameters!$D$25)))),_xlfn.IFS($A571&lt;=Parameters!$D$23,Parameters!$C$23*$A571,$A571&lt;=Parameters!$D$24,Parameters!$C$24*$A571,$A571&lt;=Parameters!$D$25,Parameters!$C$25*$A571,$A571&gt;Parameters!$D$25,Parameters!$C$26*$A571))</f>
        <v>64486.96</v>
      </c>
      <c r="C571" s="290">
        <f t="shared" si="270"/>
        <v>113.93455830388693</v>
      </c>
      <c r="D571" s="290" cm="1">
        <f t="array" ref="D571">IF(Parameters!$C$55="No",IF($A571&lt;=Parameters!$D$28,Parameters!$C$28*$A571,IF($A571&lt;=Parameters!$D$29,Parameters!$C$28*Parameters!$D$28+Parameters!$C$29*($A571-Parameters!$D$28),IF($A571&lt;=Parameters!$D$30,Parameters!$C$28*Parameters!$D$28+Parameters!$C$29*(Parameters!$D$29-Parameters!$D$28)+Parameters!$C$30*($A571-Parameters!$D$29),Parameters!$C$28*Parameters!$D$28+Parameters!$C$29*(Parameters!$D$29-Parameters!$D$28)+Parameters!$C$30*(Parameters!$D$30-Parameters!$D$29)+Parameters!$C$31*($A571-Parameters!$D$30)))),_xlfn.IFS($A571&lt;=Parameters!$D$28,Parameters!$C$28*$A571,$A571&lt;=Parameters!$D$29,Parameters!$C$29*$A571,$A571&lt;=Parameters!$D$30,Parameters!$C$30*$A571,$A571&gt;Parameters!$D$30,Parameters!$C$31*$A571))</f>
        <v>77682.260000000009</v>
      </c>
      <c r="E571" s="290">
        <f t="shared" si="270"/>
        <v>137.24780918727916</v>
      </c>
      <c r="F571" s="290" cm="1">
        <f t="array" ref="F571">IF(Parameters!$C$55="No",IF($A571&lt;=Parameters!$D$34,Parameters!$C$34*$A571,IF($A571&lt;=Parameters!$D$35,Parameters!$C$34*Parameters!$D$34+Parameters!$C$35*($A571-Parameters!$D$34),IF($A571&lt;=Parameters!$D$36,Parameters!$C$34*Parameters!$D$34+Parameters!$C$35*(Parameters!$D$35-Parameters!$D$34)+Parameters!$C$36*($A571-Parameters!$D$35),Parameters!$C$34*Parameters!$D$34+Parameters!$C$35*(Parameters!$D$35-Parameters!$D$34)+Parameters!$C$36*(Parameters!$D$36-Parameters!$D$35)+Parameters!$C$37*($A571-Parameters!$D$36)))),_xlfn.IFS($A571&lt;=Parameters!$D$34,Parameters!$C$34*$A571,$A571&lt;=Parameters!$D$35,Parameters!$C$35*$A571,$A571&lt;=Parameters!$D$36,Parameters!$C$36*$A571,$A571&gt;Parameters!$D$36,Parameters!$C$37*$A571))</f>
        <v>78012.639999999999</v>
      </c>
      <c r="G571" s="290">
        <f t="shared" si="271"/>
        <v>137.83151943462897</v>
      </c>
      <c r="H571" s="290" cm="1">
        <f t="array" ref="H571">IF(Parameters!$C$55="No",IF($A571&lt;=Parameters!$D$39,Parameters!$C$39*$A571,IF($A571&lt;=Parameters!$D$40,Parameters!$C$39*Parameters!$D$39+Parameters!$C$40*($A571-Parameters!$D$39),IF($A571&lt;=Parameters!$D$41,Parameters!$C$39*Parameters!$D$39+Parameters!$C$40*(Parameters!$D$40-Parameters!$D$39)+Parameters!$C$41*($A571-Parameters!$D$40),Parameters!$C$39*Parameters!$D$39+Parameters!$C$40*(Parameters!$D$40-Parameters!$D$39)+Parameters!$C$41*(Parameters!$D$41-Parameters!$D$40)+Parameters!$C$42*($A571-Parameters!$D$41)))),_xlfn.IFS($A571&lt;=Parameters!$D$39,Parameters!$C$39*$A571,$A571&lt;=Parameters!$D$40,Parameters!$C$40*$A571,$A571&lt;=Parameters!$D$41,Parameters!$C$41*$A571,$A571&gt;Parameters!$D$41,Parameters!$C$42*$A571))</f>
        <v>83596.86</v>
      </c>
      <c r="I571" s="290">
        <f t="shared" si="272"/>
        <v>147.69763250883392</v>
      </c>
      <c r="J571" s="290" cm="1">
        <f t="array" ref="J571">IF(Parameters!$D$55="No",IF($A571&lt;=Parameters!$F$23,Parameters!$E$23*$A571,IF($A571&lt;=Parameters!$F$24,Parameters!$E$23*Parameters!$F$23+Parameters!$E$24*($A571-Parameters!$F$23),IF($A571&lt;=Parameters!$F$25,Parameters!$E$23*Parameters!$F$23+Parameters!$E$24*(Parameters!$F$24-Parameters!$F$23)+Parameters!$E$25*($A571-Parameters!$F$24),Parameters!$E$23*Parameters!$F$23+Parameters!$E$24*(Parameters!$F$24-Parameters!$F$23)+Parameters!$E$25*(Parameters!$F$25-Parameters!$F$24)+Parameters!$E$26*($A571-Parameters!$F$25)))),_xlfn.IFS($A571&lt;=Parameters!$F$23,Parameters!$E$23*$A571,$A571&lt;=Parameters!$F$24,Parameters!$E$24*$A571,$A571&lt;=Parameters!$F$25,Parameters!$E$25*$A571,$A571&gt;Parameters!$F$25,Parameters!$E$26*$A571))</f>
        <v>64486.96</v>
      </c>
      <c r="K571" s="290">
        <f t="shared" si="248"/>
        <v>113.93455830388693</v>
      </c>
      <c r="L571" s="290" cm="1">
        <f t="array" ref="L571">IF(Parameters!$D$55="No",IF($A571&lt;=Parameters!$F$28,Parameters!$E$28*$A571,IF($A571&lt;=Parameters!$F$29,Parameters!$E$28*Parameters!$F$28+Parameters!$E$29*($A571-Parameters!$F$28),IF($A571&lt;=Parameters!$F$30,Parameters!$E$28*Parameters!$F$28+Parameters!$E$29*(Parameters!$F$29-Parameters!$F$28)+Parameters!$E$30*($A571-Parameters!$F$29),Parameters!$E$28*Parameters!$F$28+Parameters!$E$29*(Parameters!$F$29-Parameters!$F$28)+Parameters!$E$30*(Parameters!$F$30-Parameters!$F$29)+Parameters!$E$31*($A571-Parameters!$F$30)))),_xlfn.IFS($A571&lt;=Parameters!$F$28,Parameters!$E$28*$A571,$A571&lt;=Parameters!$F$29,Parameters!$E$29*$A571,$A571&lt;=Parameters!$F$30,Parameters!$E$30*$A571,$A571&gt;Parameters!$F$30,Parameters!$E$31*$A571))</f>
        <v>77682.260000000009</v>
      </c>
      <c r="M571" s="290">
        <f t="shared" si="249"/>
        <v>137.24780918727916</v>
      </c>
      <c r="N571" s="290" cm="1">
        <f t="array" ref="N571">IF(Parameters!$D$55="No",IF($A571&lt;=Parameters!$F$34,Parameters!$E$34*$A571,IF($A571&lt;=Parameters!$F$35,Parameters!$E$34*Parameters!$F$34+Parameters!$E$35*($A571-Parameters!$F$34),IF($A571&lt;=Parameters!$F$36,Parameters!$E$34*Parameters!$F$34+Parameters!$E$35*(Parameters!$F$35-Parameters!$F$34)+Parameters!$E$36*($A571-Parameters!$F$35),Parameters!$E$34*Parameters!$F$34+Parameters!$E$35*(Parameters!$F$35-Parameters!$F$34)+Parameters!$E$36*(Parameters!$F$36-Parameters!$F$35)+Parameters!$E$37*($A571-Parameters!$F$36)))),_xlfn.IFS($A571&lt;=Parameters!$F$34,Parameters!$E$34*$A571,$A571&lt;=Parameters!$F$35,Parameters!$E$35*$A571,$A571&lt;=Parameters!$F$36,Parameters!$E$36*$A571,$A571&gt;Parameters!$F$36,Parameters!$E$37*$A571))</f>
        <v>78012.639999999999</v>
      </c>
      <c r="O571" s="290">
        <f t="shared" si="273"/>
        <v>137.83151943462897</v>
      </c>
      <c r="P571" s="290" cm="1">
        <f t="array" ref="P571">IF(Parameters!$D$55="No",IF($A571&lt;=Parameters!$F$39,Parameters!$E$39*$A571,IF($A571&lt;=Parameters!$F$40,Parameters!$E$39*Parameters!$F$39+Parameters!$E$40*($A571-Parameters!$F$39),IF($A571&lt;=Parameters!$F$41,Parameters!$E$39*Parameters!$F$39+Parameters!$E$40*(Parameters!$F$40-Parameters!$F$39)+Parameters!$E$41*($A571-Parameters!$F$40),Parameters!$E$39*Parameters!$F$39+Parameters!$E$40*(Parameters!$F$40-Parameters!$F$39)+Parameters!$E$41*(Parameters!$F$41-Parameters!$F$40)+Parameters!$E$42*($A571-Parameters!$F$41)))),_xlfn.IFS($A571&lt;=Parameters!$F$39,Parameters!$E$39*$A571,$A571&lt;=Parameters!$F$40,Parameters!$E$40*$A571,$A571&lt;=Parameters!$F$41,Parameters!$E$41*$A571,$A571&gt;Parameters!$F$41,Parameters!$E$42*$A571))</f>
        <v>83596.86</v>
      </c>
      <c r="Q571" s="290">
        <f t="shared" si="274"/>
        <v>147.69763250883392</v>
      </c>
      <c r="R571" s="290" cm="1">
        <f t="array" ref="R571">IF(Parameters!$E$55="No",IF($A571&lt;=Parameters!$H$23,Parameters!$G$23*$A571,IF($A571&lt;=Parameters!$H$24,Parameters!$G$23*Parameters!$H$23+Parameters!$G$24*($A571-Parameters!$H$23),IF($A571&lt;=Parameters!$H$25,Parameters!$G$23*Parameters!$H$23+Parameters!$G$24*(Parameters!$H$24-Parameters!$H$23)+Parameters!$G$25*($A571-Parameters!$H$24),Parameters!$G$23*Parameters!$H$23+Parameters!$G$24*(Parameters!$H$24-Parameters!$H$23)+Parameters!$G$25*(Parameters!$H$25-Parameters!$H$24)+Parameters!$G$26*($A571-Parameters!$H$25)))),_xlfn.IFS($A571&lt;=Parameters!$H$23,Parameters!$G$23*$A571,$A571&lt;=Parameters!$H$24,Parameters!$G$24*$A571,$A571&lt;=Parameters!$H$25,Parameters!$G$25*$A571,$A571&gt;Parameters!$H$25,Parameters!$G$26*$A571))</f>
        <v>64486.96</v>
      </c>
      <c r="S571" s="290">
        <f t="shared" si="250"/>
        <v>113.93455830388693</v>
      </c>
      <c r="T571" s="290" cm="1">
        <f t="array" ref="T571">IF(Parameters!$E$55="No",IF($A571&lt;=Parameters!$H$28,Parameters!$G$28*$A571,IF($A571&lt;=Parameters!$H$29,Parameters!$G$28*Parameters!$H$28+Parameters!$G$29*($A571-Parameters!$H$28),IF($A571&lt;=Parameters!$H$30,Parameters!$G$28*Parameters!$H$28+Parameters!$G$29*(Parameters!$H$29-Parameters!$H$28)+Parameters!$G$30*($A571-Parameters!$H$29),Parameters!$G$28*Parameters!$H$28+Parameters!$G$29*(Parameters!$H$29-Parameters!$H$28)+Parameters!$G$30*(Parameters!$H$30-Parameters!$H$29)+Parameters!$G$31*($A571-Parameters!$H$30)))),_xlfn.IFS($A571&lt;=Parameters!$H$28,Parameters!$G$28*$A571,$A571&lt;=Parameters!$H$29,Parameters!$G$29*$A571,$A571&lt;=Parameters!$H$30,Parameters!$G$30*$A571,$A571&gt;Parameters!$H$30,Parameters!$G$31*$A571))</f>
        <v>77682.260000000009</v>
      </c>
      <c r="U571" s="290">
        <f t="shared" si="251"/>
        <v>137.24780918727916</v>
      </c>
      <c r="V571" s="290" cm="1">
        <f t="array" ref="V571">IF(Parameters!$E$55="No",IF($A571&lt;=Parameters!$H$34,Parameters!$G$34*$A571,IF($A571&lt;=Parameters!$H$35,Parameters!$G$34*Parameters!$H$34+Parameters!$G$35*($A571-Parameters!$H$34),IF($A571&lt;=Parameters!$H$36,Parameters!$G$34*Parameters!$H$34+Parameters!$G$35*(Parameters!$H$35-Parameters!$H$34)+Parameters!$G$36*($A571-Parameters!$H$35),Parameters!$G$34*Parameters!$H$34+Parameters!$G$35*(Parameters!$H$35-Parameters!$H$34)+Parameters!$G$36*(Parameters!$H$36-Parameters!$H$35)+Parameters!$G$37*($A571-Parameters!$H$36)))),_xlfn.IFS($A571&lt;=Parameters!$H$34,Parameters!$G$34*$A571,$A571&lt;=Parameters!$H$35,Parameters!$G$35*$A571,$A571&lt;=Parameters!$H$36,Parameters!$G$36*$A571,$A571&gt;Parameters!$H$36,Parameters!$G$37*$A571))</f>
        <v>78012.639999999999</v>
      </c>
      <c r="W571" s="290">
        <f t="shared" si="275"/>
        <v>137.83151943462897</v>
      </c>
      <c r="X571" s="290" cm="1">
        <f t="array" ref="X571">IF(Parameters!$E$55="No",IF($A571&lt;=Parameters!$H$39,Parameters!$G$39*$A571,IF($A571&lt;=Parameters!$H$40,Parameters!$G$39*Parameters!$H$39+Parameters!$G$40*($A571-Parameters!$H$39),IF($A571&lt;=Parameters!$H$41,Parameters!$G$39*Parameters!$H$39+Parameters!$G$40*(Parameters!$H$40-Parameters!$H$39)+Parameters!$G$41*($A571-Parameters!$H$40),Parameters!$G$39*Parameters!$H$39+Parameters!$G$40*(Parameters!$H$40-Parameters!$H$39)+Parameters!$G$41*(Parameters!$H$41-Parameters!$H$40)+Parameters!$G$42*($A571-Parameters!$H$41)))),_xlfn.IFS($A571&lt;=Parameters!$H$39,Parameters!$G$39*$A571,$A571&lt;=Parameters!$H$40,Parameters!$G$40*$A571,$A571&lt;=Parameters!$H$41,Parameters!$G$41*$A571,$A571&gt;Parameters!$H$41,Parameters!$G$42*$A571))</f>
        <v>83596.86</v>
      </c>
      <c r="Y571" s="290">
        <f t="shared" si="276"/>
        <v>147.69763250883392</v>
      </c>
      <c r="Z571" s="290" cm="1">
        <f t="array" ref="Z571">IF(Parameters!$F$55="No",IF($A571&lt;=Parameters!$J$23,Parameters!$I$23*$A571,IF($A571&lt;=Parameters!$J$24,Parameters!$I$23*Parameters!$J$23+Parameters!$I$24*($A571-Parameters!$J$23),IF($A571&lt;=Parameters!$J$25,Parameters!$I$23*Parameters!$J$23+Parameters!$I$24*(Parameters!$J$24-Parameters!$J$23)+Parameters!$I$25*($A571-Parameters!$J$24),Parameters!$I$23*Parameters!$J$23+Parameters!$I$24*(Parameters!$J$24-Parameters!$J$23)+Parameters!$I$25*(Parameters!$J$25-Parameters!$J$24)+Parameters!$I$26*($A571-Parameters!$J$25)))),_xlfn.IFS($A571&lt;=Parameters!$J$23,Parameters!$I$23*$A571,$A571&lt;=Parameters!$J$24,Parameters!$I$24*$A571,$A571&lt;=Parameters!$J$25,Parameters!$I$25*$A571,$A571&gt;Parameters!$J$25,Parameters!$I$26*$A571))</f>
        <v>64486.96</v>
      </c>
      <c r="AA571" s="290">
        <f t="shared" si="252"/>
        <v>113.93455830388693</v>
      </c>
      <c r="AB571" s="290" cm="1">
        <f t="array" ref="AB571">IF(Parameters!$F$55="No",IF($A571&lt;=Parameters!$J$28,Parameters!$I$28*$A571,IF($A571&lt;=Parameters!$J$29,Parameters!$I$28*Parameters!$J$28+Parameters!$I$29*($A571-Parameters!$J$28),IF($A571&lt;=Parameters!$J$30,Parameters!$I$28*Parameters!$J$28+Parameters!$I$29*(Parameters!$J$29-Parameters!$J$28)+Parameters!$I$30*($A571-Parameters!$J$29),Parameters!$I$28*Parameters!$J$28+Parameters!$I$29*(Parameters!$J$29-Parameters!$J$28)+Parameters!$I$30*(Parameters!$J$30-Parameters!$J$29)+Parameters!$I$31*($A571-Parameters!$J$30)))),_xlfn.IFS($A571&lt;=Parameters!$J$28,Parameters!$I$28*$A571,$A571&lt;=Parameters!$J$29,Parameters!$I$29*$A571,$A571&lt;=Parameters!$J$30,Parameters!$I$30*$A571,$A571&gt;Parameters!$J$30,Parameters!$I$31*$A571))</f>
        <v>77682.260000000009</v>
      </c>
      <c r="AC571" s="290">
        <f t="shared" si="253"/>
        <v>137.24780918727916</v>
      </c>
      <c r="AD571" s="290" cm="1">
        <f t="array" ref="AD571">IF(Parameters!$F$55="No",IF($A571&lt;=Parameters!$J$34,Parameters!$I$34*$A571,IF($A571&lt;=Parameters!$J$35,Parameters!$I$34*Parameters!$J$34+Parameters!$I$35*($A571-Parameters!$J$34),IF($A571&lt;=Parameters!$J$36,Parameters!$I$34*Parameters!$J$34+Parameters!$I$35*(Parameters!$J$35-Parameters!$J$34)+Parameters!$I$36*($A571-Parameters!$J$35),Parameters!$I$34*Parameters!$J$34+Parameters!$I$35*(Parameters!$J$35-Parameters!$J$34)+Parameters!$I$36*(Parameters!$J$36-Parameters!$J$35)+Parameters!$I$37*($A571-Parameters!$J$36)))),_xlfn.IFS($A571&lt;=Parameters!$J$34,Parameters!$I$34*$A571,$A571&lt;=Parameters!$J$35,Parameters!$I$35*$A571,$A571&lt;=Parameters!$J$36,Parameters!$I$36*$A571,$A571&gt;Parameters!$J$36,Parameters!$I$37*$A571))</f>
        <v>78012.639999999999</v>
      </c>
      <c r="AE571" s="290">
        <f t="shared" si="277"/>
        <v>137.83151943462897</v>
      </c>
      <c r="AF571" s="290" cm="1">
        <f t="array" ref="AF571">IF(Parameters!$F$55="No",IF($A571&lt;=Parameters!$J$39,Parameters!$I$39*$A571,IF($A571&lt;=Parameters!$J$40,Parameters!$I$39*Parameters!$J$39+Parameters!$I$40*($A571-Parameters!$J$39),IF($A571&lt;=Parameters!$J$41,Parameters!$I$39*Parameters!$J$39+Parameters!$I$40*(Parameters!$J$40-Parameters!$J$39)+Parameters!$I$41*($A571-Parameters!$J$40),Parameters!$I$39*Parameters!$J$39+Parameters!$I$40*(Parameters!$J$40-Parameters!$J$39)+Parameters!$I$41*(Parameters!$J$41-Parameters!$J$40)+Parameters!$I$42*($A571-Parameters!$J$41)))),_xlfn.IFS($A571&lt;=Parameters!$J$39,Parameters!$I$39*$A571,$A571&lt;=Parameters!$J$40,Parameters!$I$40*$A571,$A571&lt;=Parameters!$J$41,Parameters!$I$41*$A571,$A571&gt;Parameters!$J$41,Parameters!$I$42*$A571))</f>
        <v>83596.86</v>
      </c>
      <c r="AG571" s="290">
        <f t="shared" si="278"/>
        <v>147.69763250883392</v>
      </c>
      <c r="AI571" s="428">
        <f t="shared" si="254"/>
        <v>149.05999999999767</v>
      </c>
      <c r="AJ571" s="428">
        <f t="shared" si="255"/>
        <v>159.36000000001513</v>
      </c>
      <c r="AK571" s="428">
        <f t="shared" si="256"/>
        <v>143.54000000000815</v>
      </c>
      <c r="AL571" s="428">
        <f t="shared" si="257"/>
        <v>158.4600000000064</v>
      </c>
      <c r="AM571" s="428">
        <f t="shared" si="258"/>
        <v>149.05999999999767</v>
      </c>
      <c r="AN571" s="428">
        <f t="shared" si="259"/>
        <v>159.36000000001513</v>
      </c>
      <c r="AO571" s="428">
        <f t="shared" si="260"/>
        <v>143.54000000000815</v>
      </c>
      <c r="AP571" s="428">
        <f t="shared" si="261"/>
        <v>158.4600000000064</v>
      </c>
      <c r="AQ571" s="428">
        <f t="shared" si="262"/>
        <v>149.05999999999767</v>
      </c>
      <c r="AR571" s="428">
        <f t="shared" si="263"/>
        <v>159.36000000001513</v>
      </c>
      <c r="AS571" s="428">
        <f t="shared" si="264"/>
        <v>143.54000000000815</v>
      </c>
      <c r="AT571" s="428">
        <f t="shared" si="265"/>
        <v>158.4600000000064</v>
      </c>
      <c r="AU571" s="428">
        <f t="shared" si="266"/>
        <v>149.05999999999767</v>
      </c>
      <c r="AV571" s="428">
        <f t="shared" si="267"/>
        <v>159.36000000001513</v>
      </c>
      <c r="AW571" s="428">
        <f t="shared" si="268"/>
        <v>143.54000000000815</v>
      </c>
      <c r="AX571" s="428">
        <f t="shared" si="269"/>
        <v>158.4600000000064</v>
      </c>
    </row>
    <row r="572">
      <c r="A572" s="413">
        <v>567</v>
      </c>
      <c r="B572" s="290" cm="1">
        <f t="array" ref="B572">IF(Parameters!$C$55="No",IF($A572&lt;=Parameters!$D$23,Parameters!$C$23*$A572,IF($A572&lt;=Parameters!$D$24,Parameters!$C$23*Parameters!$D$23+Parameters!$C$24*($A572-Parameters!$D$23),IF($A572&lt;=Parameters!$D$25,Parameters!$C$23*Parameters!$D$23+Parameters!$C$24*(Parameters!$D$24-Parameters!$D$23)+Parameters!$C$25*($A572-Parameters!$D$24),Parameters!$C$23*Parameters!$D$23+Parameters!$C$24*(Parameters!$D$24-Parameters!$D$23)+Parameters!$C$25*(Parameters!$D$25-Parameters!$D$24)+Parameters!$C$26*($A572-Parameters!$D$25)))),_xlfn.IFS($A572&lt;=Parameters!$D$23,Parameters!$C$23*$A572,$A572&lt;=Parameters!$D$24,Parameters!$C$24*$A572,$A572&lt;=Parameters!$D$25,Parameters!$C$25*$A572,$A572&gt;Parameters!$D$25,Parameters!$C$26*$A572))</f>
        <v>64636.020000000004</v>
      </c>
      <c r="C572" s="290">
        <f t="shared" si="270"/>
        <v>113.99650793650794</v>
      </c>
      <c r="D572" s="290" cm="1">
        <f t="array" ref="D572">IF(Parameters!$C$55="No",IF($A572&lt;=Parameters!$D$28,Parameters!$C$28*$A572,IF($A572&lt;=Parameters!$D$29,Parameters!$C$28*Parameters!$D$28+Parameters!$C$29*($A572-Parameters!$D$28),IF($A572&lt;=Parameters!$D$30,Parameters!$C$28*Parameters!$D$28+Parameters!$C$29*(Parameters!$D$29-Parameters!$D$28)+Parameters!$C$30*($A572-Parameters!$D$29),Parameters!$C$28*Parameters!$D$28+Parameters!$C$29*(Parameters!$D$29-Parameters!$D$28)+Parameters!$C$30*(Parameters!$D$30-Parameters!$D$29)+Parameters!$C$31*($A572-Parameters!$D$30)))),_xlfn.IFS($A572&lt;=Parameters!$D$28,Parameters!$C$28*$A572,$A572&lt;=Parameters!$D$29,Parameters!$C$29*$A572,$A572&lt;=Parameters!$D$30,Parameters!$C$30*$A572,$A572&gt;Parameters!$D$30,Parameters!$C$31*$A572))</f>
        <v>77841.62</v>
      </c>
      <c r="E572" s="290">
        <f t="shared" si="270"/>
        <v>137.28680776014107</v>
      </c>
      <c r="F572" s="290" cm="1">
        <f t="array" ref="F572">IF(Parameters!$C$55="No",IF($A572&lt;=Parameters!$D$34,Parameters!$C$34*$A572,IF($A572&lt;=Parameters!$D$35,Parameters!$C$34*Parameters!$D$34+Parameters!$C$35*($A572-Parameters!$D$34),IF($A572&lt;=Parameters!$D$36,Parameters!$C$34*Parameters!$D$34+Parameters!$C$35*(Parameters!$D$35-Parameters!$D$34)+Parameters!$C$36*($A572-Parameters!$D$35),Parameters!$C$34*Parameters!$D$34+Parameters!$C$35*(Parameters!$D$35-Parameters!$D$34)+Parameters!$C$36*(Parameters!$D$36-Parameters!$D$35)+Parameters!$C$37*($A572-Parameters!$D$36)))),_xlfn.IFS($A572&lt;=Parameters!$D$34,Parameters!$C$34*$A572,$A572&lt;=Parameters!$D$35,Parameters!$C$35*$A572,$A572&lt;=Parameters!$D$36,Parameters!$C$36*$A572,$A572&gt;Parameters!$D$36,Parameters!$C$37*$A572))</f>
        <v>78156.179999999993</v>
      </c>
      <c r="G572" s="290">
        <f t="shared" si="271"/>
        <v>137.84158730158728</v>
      </c>
      <c r="H572" s="290" cm="1">
        <f t="array" ref="H572">IF(Parameters!$C$55="No",IF($A572&lt;=Parameters!$D$39,Parameters!$C$39*$A572,IF($A572&lt;=Parameters!$D$40,Parameters!$C$39*Parameters!$D$39+Parameters!$C$40*($A572-Parameters!$D$39),IF($A572&lt;=Parameters!$D$41,Parameters!$C$39*Parameters!$D$39+Parameters!$C$40*(Parameters!$D$40-Parameters!$D$39)+Parameters!$C$41*($A572-Parameters!$D$40),Parameters!$C$39*Parameters!$D$39+Parameters!$C$40*(Parameters!$D$40-Parameters!$D$39)+Parameters!$C$41*(Parameters!$D$41-Parameters!$D$40)+Parameters!$C$42*($A572-Parameters!$D$41)))),_xlfn.IFS($A572&lt;=Parameters!$D$39,Parameters!$C$39*$A572,$A572&lt;=Parameters!$D$40,Parameters!$C$40*$A572,$A572&lt;=Parameters!$D$41,Parameters!$C$41*$A572,$A572&gt;Parameters!$D$41,Parameters!$C$42*$A572))</f>
        <v>83755.320000000007</v>
      </c>
      <c r="I572" s="290">
        <f t="shared" si="272"/>
        <v>147.71661375661378</v>
      </c>
      <c r="J572" s="290" cm="1">
        <f t="array" ref="J572">IF(Parameters!$D$55="No",IF($A572&lt;=Parameters!$F$23,Parameters!$E$23*$A572,IF($A572&lt;=Parameters!$F$24,Parameters!$E$23*Parameters!$F$23+Parameters!$E$24*($A572-Parameters!$F$23),IF($A572&lt;=Parameters!$F$25,Parameters!$E$23*Parameters!$F$23+Parameters!$E$24*(Parameters!$F$24-Parameters!$F$23)+Parameters!$E$25*($A572-Parameters!$F$24),Parameters!$E$23*Parameters!$F$23+Parameters!$E$24*(Parameters!$F$24-Parameters!$F$23)+Parameters!$E$25*(Parameters!$F$25-Parameters!$F$24)+Parameters!$E$26*($A572-Parameters!$F$25)))),_xlfn.IFS($A572&lt;=Parameters!$F$23,Parameters!$E$23*$A572,$A572&lt;=Parameters!$F$24,Parameters!$E$24*$A572,$A572&lt;=Parameters!$F$25,Parameters!$E$25*$A572,$A572&gt;Parameters!$F$25,Parameters!$E$26*$A572))</f>
        <v>64636.020000000004</v>
      </c>
      <c r="K572" s="290">
        <f t="shared" si="248"/>
        <v>113.99650793650794</v>
      </c>
      <c r="L572" s="290" cm="1">
        <f t="array" ref="L572">IF(Parameters!$D$55="No",IF($A572&lt;=Parameters!$F$28,Parameters!$E$28*$A572,IF($A572&lt;=Parameters!$F$29,Parameters!$E$28*Parameters!$F$28+Parameters!$E$29*($A572-Parameters!$F$28),IF($A572&lt;=Parameters!$F$30,Parameters!$E$28*Parameters!$F$28+Parameters!$E$29*(Parameters!$F$29-Parameters!$F$28)+Parameters!$E$30*($A572-Parameters!$F$29),Parameters!$E$28*Parameters!$F$28+Parameters!$E$29*(Parameters!$F$29-Parameters!$F$28)+Parameters!$E$30*(Parameters!$F$30-Parameters!$F$29)+Parameters!$E$31*($A572-Parameters!$F$30)))),_xlfn.IFS($A572&lt;=Parameters!$F$28,Parameters!$E$28*$A572,$A572&lt;=Parameters!$F$29,Parameters!$E$29*$A572,$A572&lt;=Parameters!$F$30,Parameters!$E$30*$A572,$A572&gt;Parameters!$F$30,Parameters!$E$31*$A572))</f>
        <v>77841.62</v>
      </c>
      <c r="M572" s="290">
        <f t="shared" si="249"/>
        <v>137.28680776014107</v>
      </c>
      <c r="N572" s="290" cm="1">
        <f t="array" ref="N572">IF(Parameters!$D$55="No",IF($A572&lt;=Parameters!$F$34,Parameters!$E$34*$A572,IF($A572&lt;=Parameters!$F$35,Parameters!$E$34*Parameters!$F$34+Parameters!$E$35*($A572-Parameters!$F$34),IF($A572&lt;=Parameters!$F$36,Parameters!$E$34*Parameters!$F$34+Parameters!$E$35*(Parameters!$F$35-Parameters!$F$34)+Parameters!$E$36*($A572-Parameters!$F$35),Parameters!$E$34*Parameters!$F$34+Parameters!$E$35*(Parameters!$F$35-Parameters!$F$34)+Parameters!$E$36*(Parameters!$F$36-Parameters!$F$35)+Parameters!$E$37*($A572-Parameters!$F$36)))),_xlfn.IFS($A572&lt;=Parameters!$F$34,Parameters!$E$34*$A572,$A572&lt;=Parameters!$F$35,Parameters!$E$35*$A572,$A572&lt;=Parameters!$F$36,Parameters!$E$36*$A572,$A572&gt;Parameters!$F$36,Parameters!$E$37*$A572))</f>
        <v>78156.179999999993</v>
      </c>
      <c r="O572" s="290">
        <f t="shared" si="273"/>
        <v>137.84158730158728</v>
      </c>
      <c r="P572" s="290" cm="1">
        <f t="array" ref="P572">IF(Parameters!$D$55="No",IF($A572&lt;=Parameters!$F$39,Parameters!$E$39*$A572,IF($A572&lt;=Parameters!$F$40,Parameters!$E$39*Parameters!$F$39+Parameters!$E$40*($A572-Parameters!$F$39),IF($A572&lt;=Parameters!$F$41,Parameters!$E$39*Parameters!$F$39+Parameters!$E$40*(Parameters!$F$40-Parameters!$F$39)+Parameters!$E$41*($A572-Parameters!$F$40),Parameters!$E$39*Parameters!$F$39+Parameters!$E$40*(Parameters!$F$40-Parameters!$F$39)+Parameters!$E$41*(Parameters!$F$41-Parameters!$F$40)+Parameters!$E$42*($A572-Parameters!$F$41)))),_xlfn.IFS($A572&lt;=Parameters!$F$39,Parameters!$E$39*$A572,$A572&lt;=Parameters!$F$40,Parameters!$E$40*$A572,$A572&lt;=Parameters!$F$41,Parameters!$E$41*$A572,$A572&gt;Parameters!$F$41,Parameters!$E$42*$A572))</f>
        <v>83755.320000000007</v>
      </c>
      <c r="Q572" s="290">
        <f t="shared" si="274"/>
        <v>147.71661375661378</v>
      </c>
      <c r="R572" s="290" cm="1">
        <f t="array" ref="R572">IF(Parameters!$E$55="No",IF($A572&lt;=Parameters!$H$23,Parameters!$G$23*$A572,IF($A572&lt;=Parameters!$H$24,Parameters!$G$23*Parameters!$H$23+Parameters!$G$24*($A572-Parameters!$H$23),IF($A572&lt;=Parameters!$H$25,Parameters!$G$23*Parameters!$H$23+Parameters!$G$24*(Parameters!$H$24-Parameters!$H$23)+Parameters!$G$25*($A572-Parameters!$H$24),Parameters!$G$23*Parameters!$H$23+Parameters!$G$24*(Parameters!$H$24-Parameters!$H$23)+Parameters!$G$25*(Parameters!$H$25-Parameters!$H$24)+Parameters!$G$26*($A572-Parameters!$H$25)))),_xlfn.IFS($A572&lt;=Parameters!$H$23,Parameters!$G$23*$A572,$A572&lt;=Parameters!$H$24,Parameters!$G$24*$A572,$A572&lt;=Parameters!$H$25,Parameters!$G$25*$A572,$A572&gt;Parameters!$H$25,Parameters!$G$26*$A572))</f>
        <v>64636.020000000004</v>
      </c>
      <c r="S572" s="290">
        <f t="shared" si="250"/>
        <v>113.99650793650794</v>
      </c>
      <c r="T572" s="290" cm="1">
        <f t="array" ref="T572">IF(Parameters!$E$55="No",IF($A572&lt;=Parameters!$H$28,Parameters!$G$28*$A572,IF($A572&lt;=Parameters!$H$29,Parameters!$G$28*Parameters!$H$28+Parameters!$G$29*($A572-Parameters!$H$28),IF($A572&lt;=Parameters!$H$30,Parameters!$G$28*Parameters!$H$28+Parameters!$G$29*(Parameters!$H$29-Parameters!$H$28)+Parameters!$G$30*($A572-Parameters!$H$29),Parameters!$G$28*Parameters!$H$28+Parameters!$G$29*(Parameters!$H$29-Parameters!$H$28)+Parameters!$G$30*(Parameters!$H$30-Parameters!$H$29)+Parameters!$G$31*($A572-Parameters!$H$30)))),_xlfn.IFS($A572&lt;=Parameters!$H$28,Parameters!$G$28*$A572,$A572&lt;=Parameters!$H$29,Parameters!$G$29*$A572,$A572&lt;=Parameters!$H$30,Parameters!$G$30*$A572,$A572&gt;Parameters!$H$30,Parameters!$G$31*$A572))</f>
        <v>77841.62</v>
      </c>
      <c r="U572" s="290">
        <f t="shared" si="251"/>
        <v>137.28680776014107</v>
      </c>
      <c r="V572" s="290" cm="1">
        <f t="array" ref="V572">IF(Parameters!$E$55="No",IF($A572&lt;=Parameters!$H$34,Parameters!$G$34*$A572,IF($A572&lt;=Parameters!$H$35,Parameters!$G$34*Parameters!$H$34+Parameters!$G$35*($A572-Parameters!$H$34),IF($A572&lt;=Parameters!$H$36,Parameters!$G$34*Parameters!$H$34+Parameters!$G$35*(Parameters!$H$35-Parameters!$H$34)+Parameters!$G$36*($A572-Parameters!$H$35),Parameters!$G$34*Parameters!$H$34+Parameters!$G$35*(Parameters!$H$35-Parameters!$H$34)+Parameters!$G$36*(Parameters!$H$36-Parameters!$H$35)+Parameters!$G$37*($A572-Parameters!$H$36)))),_xlfn.IFS($A572&lt;=Parameters!$H$34,Parameters!$G$34*$A572,$A572&lt;=Parameters!$H$35,Parameters!$G$35*$A572,$A572&lt;=Parameters!$H$36,Parameters!$G$36*$A572,$A572&gt;Parameters!$H$36,Parameters!$G$37*$A572))</f>
        <v>78156.179999999993</v>
      </c>
      <c r="W572" s="290">
        <f t="shared" si="275"/>
        <v>137.84158730158728</v>
      </c>
      <c r="X572" s="290" cm="1">
        <f t="array" ref="X572">IF(Parameters!$E$55="No",IF($A572&lt;=Parameters!$H$39,Parameters!$G$39*$A572,IF($A572&lt;=Parameters!$H$40,Parameters!$G$39*Parameters!$H$39+Parameters!$G$40*($A572-Parameters!$H$39),IF($A572&lt;=Parameters!$H$41,Parameters!$G$39*Parameters!$H$39+Parameters!$G$40*(Parameters!$H$40-Parameters!$H$39)+Parameters!$G$41*($A572-Parameters!$H$40),Parameters!$G$39*Parameters!$H$39+Parameters!$G$40*(Parameters!$H$40-Parameters!$H$39)+Parameters!$G$41*(Parameters!$H$41-Parameters!$H$40)+Parameters!$G$42*($A572-Parameters!$H$41)))),_xlfn.IFS($A572&lt;=Parameters!$H$39,Parameters!$G$39*$A572,$A572&lt;=Parameters!$H$40,Parameters!$G$40*$A572,$A572&lt;=Parameters!$H$41,Parameters!$G$41*$A572,$A572&gt;Parameters!$H$41,Parameters!$G$42*$A572))</f>
        <v>83755.320000000007</v>
      </c>
      <c r="Y572" s="290">
        <f t="shared" si="276"/>
        <v>147.71661375661378</v>
      </c>
      <c r="Z572" s="290" cm="1">
        <f t="array" ref="Z572">IF(Parameters!$F$55="No",IF($A572&lt;=Parameters!$J$23,Parameters!$I$23*$A572,IF($A572&lt;=Parameters!$J$24,Parameters!$I$23*Parameters!$J$23+Parameters!$I$24*($A572-Parameters!$J$23),IF($A572&lt;=Parameters!$J$25,Parameters!$I$23*Parameters!$J$23+Parameters!$I$24*(Parameters!$J$24-Parameters!$J$23)+Parameters!$I$25*($A572-Parameters!$J$24),Parameters!$I$23*Parameters!$J$23+Parameters!$I$24*(Parameters!$J$24-Parameters!$J$23)+Parameters!$I$25*(Parameters!$J$25-Parameters!$J$24)+Parameters!$I$26*($A572-Parameters!$J$25)))),_xlfn.IFS($A572&lt;=Parameters!$J$23,Parameters!$I$23*$A572,$A572&lt;=Parameters!$J$24,Parameters!$I$24*$A572,$A572&lt;=Parameters!$J$25,Parameters!$I$25*$A572,$A572&gt;Parameters!$J$25,Parameters!$I$26*$A572))</f>
        <v>64636.020000000004</v>
      </c>
      <c r="AA572" s="290">
        <f t="shared" si="252"/>
        <v>113.99650793650794</v>
      </c>
      <c r="AB572" s="290" cm="1">
        <f t="array" ref="AB572">IF(Parameters!$F$55="No",IF($A572&lt;=Parameters!$J$28,Parameters!$I$28*$A572,IF($A572&lt;=Parameters!$J$29,Parameters!$I$28*Parameters!$J$28+Parameters!$I$29*($A572-Parameters!$J$28),IF($A572&lt;=Parameters!$J$30,Parameters!$I$28*Parameters!$J$28+Parameters!$I$29*(Parameters!$J$29-Parameters!$J$28)+Parameters!$I$30*($A572-Parameters!$J$29),Parameters!$I$28*Parameters!$J$28+Parameters!$I$29*(Parameters!$J$29-Parameters!$J$28)+Parameters!$I$30*(Parameters!$J$30-Parameters!$J$29)+Parameters!$I$31*($A572-Parameters!$J$30)))),_xlfn.IFS($A572&lt;=Parameters!$J$28,Parameters!$I$28*$A572,$A572&lt;=Parameters!$J$29,Parameters!$I$29*$A572,$A572&lt;=Parameters!$J$30,Parameters!$I$30*$A572,$A572&gt;Parameters!$J$30,Parameters!$I$31*$A572))</f>
        <v>77841.62</v>
      </c>
      <c r="AC572" s="290">
        <f t="shared" si="253"/>
        <v>137.28680776014107</v>
      </c>
      <c r="AD572" s="290" cm="1">
        <f t="array" ref="AD572">IF(Parameters!$F$55="No",IF($A572&lt;=Parameters!$J$34,Parameters!$I$34*$A572,IF($A572&lt;=Parameters!$J$35,Parameters!$I$34*Parameters!$J$34+Parameters!$I$35*($A572-Parameters!$J$34),IF($A572&lt;=Parameters!$J$36,Parameters!$I$34*Parameters!$J$34+Parameters!$I$35*(Parameters!$J$35-Parameters!$J$34)+Parameters!$I$36*($A572-Parameters!$J$35),Parameters!$I$34*Parameters!$J$34+Parameters!$I$35*(Parameters!$J$35-Parameters!$J$34)+Parameters!$I$36*(Parameters!$J$36-Parameters!$J$35)+Parameters!$I$37*($A572-Parameters!$J$36)))),_xlfn.IFS($A572&lt;=Parameters!$J$34,Parameters!$I$34*$A572,$A572&lt;=Parameters!$J$35,Parameters!$I$35*$A572,$A572&lt;=Parameters!$J$36,Parameters!$I$36*$A572,$A572&gt;Parameters!$J$36,Parameters!$I$37*$A572))</f>
        <v>78156.179999999993</v>
      </c>
      <c r="AE572" s="290">
        <f t="shared" si="277"/>
        <v>137.84158730158728</v>
      </c>
      <c r="AF572" s="290" cm="1">
        <f t="array" ref="AF572">IF(Parameters!$F$55="No",IF($A572&lt;=Parameters!$J$39,Parameters!$I$39*$A572,IF($A572&lt;=Parameters!$J$40,Parameters!$I$39*Parameters!$J$39+Parameters!$I$40*($A572-Parameters!$J$39),IF($A572&lt;=Parameters!$J$41,Parameters!$I$39*Parameters!$J$39+Parameters!$I$40*(Parameters!$J$40-Parameters!$J$39)+Parameters!$I$41*($A572-Parameters!$J$40),Parameters!$I$39*Parameters!$J$39+Parameters!$I$40*(Parameters!$J$40-Parameters!$J$39)+Parameters!$I$41*(Parameters!$J$41-Parameters!$J$40)+Parameters!$I$42*($A572-Parameters!$J$41)))),_xlfn.IFS($A572&lt;=Parameters!$J$39,Parameters!$I$39*$A572,$A572&lt;=Parameters!$J$40,Parameters!$I$40*$A572,$A572&lt;=Parameters!$J$41,Parameters!$I$41*$A572,$A572&gt;Parameters!$J$41,Parameters!$I$42*$A572))</f>
        <v>83755.320000000007</v>
      </c>
      <c r="AG572" s="290">
        <f t="shared" si="278"/>
        <v>147.71661375661378</v>
      </c>
      <c r="AI572" s="428">
        <f t="shared" si="254"/>
        <v>149.06000000000495</v>
      </c>
      <c r="AJ572" s="428">
        <f t="shared" si="255"/>
        <v>159.35999999998603</v>
      </c>
      <c r="AK572" s="428">
        <f t="shared" si="256"/>
        <v>143.5399999999936</v>
      </c>
      <c r="AL572" s="428">
        <f t="shared" si="257"/>
        <v>158.4600000000064</v>
      </c>
      <c r="AM572" s="428">
        <f t="shared" si="258"/>
        <v>149.06000000000495</v>
      </c>
      <c r="AN572" s="428">
        <f t="shared" si="259"/>
        <v>159.35999999998603</v>
      </c>
      <c r="AO572" s="428">
        <f t="shared" si="260"/>
        <v>143.5399999999936</v>
      </c>
      <c r="AP572" s="428">
        <f t="shared" si="261"/>
        <v>158.4600000000064</v>
      </c>
      <c r="AQ572" s="428">
        <f t="shared" si="262"/>
        <v>149.06000000000495</v>
      </c>
      <c r="AR572" s="428">
        <f t="shared" si="263"/>
        <v>159.35999999998603</v>
      </c>
      <c r="AS572" s="428">
        <f t="shared" si="264"/>
        <v>143.5399999999936</v>
      </c>
      <c r="AT572" s="428">
        <f t="shared" si="265"/>
        <v>158.4600000000064</v>
      </c>
      <c r="AU572" s="428">
        <f t="shared" si="266"/>
        <v>149.06000000000495</v>
      </c>
      <c r="AV572" s="428">
        <f t="shared" si="267"/>
        <v>159.35999999998603</v>
      </c>
      <c r="AW572" s="428">
        <f t="shared" si="268"/>
        <v>143.5399999999936</v>
      </c>
      <c r="AX572" s="428">
        <f t="shared" si="269"/>
        <v>158.4600000000064</v>
      </c>
    </row>
    <row r="573">
      <c r="A573" s="413">
        <v>568</v>
      </c>
      <c r="B573" s="290" cm="1">
        <f t="array" ref="B573">IF(Parameters!$C$55="No",IF($A573&lt;=Parameters!$D$23,Parameters!$C$23*$A573,IF($A573&lt;=Parameters!$D$24,Parameters!$C$23*Parameters!$D$23+Parameters!$C$24*($A573-Parameters!$D$23),IF($A573&lt;=Parameters!$D$25,Parameters!$C$23*Parameters!$D$23+Parameters!$C$24*(Parameters!$D$24-Parameters!$D$23)+Parameters!$C$25*($A573-Parameters!$D$24),Parameters!$C$23*Parameters!$D$23+Parameters!$C$24*(Parameters!$D$24-Parameters!$D$23)+Parameters!$C$25*(Parameters!$D$25-Parameters!$D$24)+Parameters!$C$26*($A573-Parameters!$D$25)))),_xlfn.IFS($A573&lt;=Parameters!$D$23,Parameters!$C$23*$A573,$A573&lt;=Parameters!$D$24,Parameters!$C$24*$A573,$A573&lt;=Parameters!$D$25,Parameters!$C$25*$A573,$A573&gt;Parameters!$D$25,Parameters!$C$26*$A573))</f>
        <v>64785.08</v>
      </c>
      <c r="C573" s="290">
        <f t="shared" si="270"/>
        <v>114.05823943661971</v>
      </c>
      <c r="D573" s="290" cm="1">
        <f t="array" ref="D573">IF(Parameters!$C$55="No",IF($A573&lt;=Parameters!$D$28,Parameters!$C$28*$A573,IF($A573&lt;=Parameters!$D$29,Parameters!$C$28*Parameters!$D$28+Parameters!$C$29*($A573-Parameters!$D$28),IF($A573&lt;=Parameters!$D$30,Parameters!$C$28*Parameters!$D$28+Parameters!$C$29*(Parameters!$D$29-Parameters!$D$28)+Parameters!$C$30*($A573-Parameters!$D$29),Parameters!$C$28*Parameters!$D$28+Parameters!$C$29*(Parameters!$D$29-Parameters!$D$28)+Parameters!$C$30*(Parameters!$D$30-Parameters!$D$29)+Parameters!$C$31*($A573-Parameters!$D$30)))),_xlfn.IFS($A573&lt;=Parameters!$D$28,Parameters!$C$28*$A573,$A573&lt;=Parameters!$D$29,Parameters!$C$29*$A573,$A573&lt;=Parameters!$D$30,Parameters!$C$30*$A573,$A573&gt;Parameters!$D$30,Parameters!$C$31*$A573))</f>
        <v>78000.98000000001</v>
      </c>
      <c r="E573" s="290">
        <f t="shared" si="270"/>
        <v>137.32566901408453</v>
      </c>
      <c r="F573" s="290" cm="1">
        <f t="array" ref="F573">IF(Parameters!$C$55="No",IF($A573&lt;=Parameters!$D$34,Parameters!$C$34*$A573,IF($A573&lt;=Parameters!$D$35,Parameters!$C$34*Parameters!$D$34+Parameters!$C$35*($A573-Parameters!$D$34),IF($A573&lt;=Parameters!$D$36,Parameters!$C$34*Parameters!$D$34+Parameters!$C$35*(Parameters!$D$35-Parameters!$D$34)+Parameters!$C$36*($A573-Parameters!$D$35),Parameters!$C$34*Parameters!$D$34+Parameters!$C$35*(Parameters!$D$35-Parameters!$D$34)+Parameters!$C$36*(Parameters!$D$36-Parameters!$D$35)+Parameters!$C$37*($A573-Parameters!$D$36)))),_xlfn.IFS($A573&lt;=Parameters!$D$34,Parameters!$C$34*$A573,$A573&lt;=Parameters!$D$35,Parameters!$C$35*$A573,$A573&lt;=Parameters!$D$36,Parameters!$C$36*$A573,$A573&gt;Parameters!$D$36,Parameters!$C$37*$A573))</f>
        <v>78299.72</v>
      </c>
      <c r="G573" s="290">
        <f t="shared" si="271"/>
        <v>137.85161971830985</v>
      </c>
      <c r="H573" s="290" cm="1">
        <f t="array" ref="H573">IF(Parameters!$C$55="No",IF($A573&lt;=Parameters!$D$39,Parameters!$C$39*$A573,IF($A573&lt;=Parameters!$D$40,Parameters!$C$39*Parameters!$D$39+Parameters!$C$40*($A573-Parameters!$D$39),IF($A573&lt;=Parameters!$D$41,Parameters!$C$39*Parameters!$D$39+Parameters!$C$40*(Parameters!$D$40-Parameters!$D$39)+Parameters!$C$41*($A573-Parameters!$D$40),Parameters!$C$39*Parameters!$D$39+Parameters!$C$40*(Parameters!$D$40-Parameters!$D$39)+Parameters!$C$41*(Parameters!$D$41-Parameters!$D$40)+Parameters!$C$42*($A573-Parameters!$D$41)))),_xlfn.IFS($A573&lt;=Parameters!$D$39,Parameters!$C$39*$A573,$A573&lt;=Parameters!$D$40,Parameters!$C$40*$A573,$A573&lt;=Parameters!$D$41,Parameters!$C$41*$A573,$A573&gt;Parameters!$D$41,Parameters!$C$42*$A573))</f>
        <v>83913.78</v>
      </c>
      <c r="I573" s="290">
        <f t="shared" si="272"/>
        <v>147.73552816901409</v>
      </c>
      <c r="J573" s="290" cm="1">
        <f t="array" ref="J573">IF(Parameters!$D$55="No",IF($A573&lt;=Parameters!$F$23,Parameters!$E$23*$A573,IF($A573&lt;=Parameters!$F$24,Parameters!$E$23*Parameters!$F$23+Parameters!$E$24*($A573-Parameters!$F$23),IF($A573&lt;=Parameters!$F$25,Parameters!$E$23*Parameters!$F$23+Parameters!$E$24*(Parameters!$F$24-Parameters!$F$23)+Parameters!$E$25*($A573-Parameters!$F$24),Parameters!$E$23*Parameters!$F$23+Parameters!$E$24*(Parameters!$F$24-Parameters!$F$23)+Parameters!$E$25*(Parameters!$F$25-Parameters!$F$24)+Parameters!$E$26*($A573-Parameters!$F$25)))),_xlfn.IFS($A573&lt;=Parameters!$F$23,Parameters!$E$23*$A573,$A573&lt;=Parameters!$F$24,Parameters!$E$24*$A573,$A573&lt;=Parameters!$F$25,Parameters!$E$25*$A573,$A573&gt;Parameters!$F$25,Parameters!$E$26*$A573))</f>
        <v>64785.08</v>
      </c>
      <c r="K573" s="290">
        <f t="shared" si="248"/>
        <v>114.05823943661971</v>
      </c>
      <c r="L573" s="290" cm="1">
        <f t="array" ref="L573">IF(Parameters!$D$55="No",IF($A573&lt;=Parameters!$F$28,Parameters!$E$28*$A573,IF($A573&lt;=Parameters!$F$29,Parameters!$E$28*Parameters!$F$28+Parameters!$E$29*($A573-Parameters!$F$28),IF($A573&lt;=Parameters!$F$30,Parameters!$E$28*Parameters!$F$28+Parameters!$E$29*(Parameters!$F$29-Parameters!$F$28)+Parameters!$E$30*($A573-Parameters!$F$29),Parameters!$E$28*Parameters!$F$28+Parameters!$E$29*(Parameters!$F$29-Parameters!$F$28)+Parameters!$E$30*(Parameters!$F$30-Parameters!$F$29)+Parameters!$E$31*($A573-Parameters!$F$30)))),_xlfn.IFS($A573&lt;=Parameters!$F$28,Parameters!$E$28*$A573,$A573&lt;=Parameters!$F$29,Parameters!$E$29*$A573,$A573&lt;=Parameters!$F$30,Parameters!$E$30*$A573,$A573&gt;Parameters!$F$30,Parameters!$E$31*$A573))</f>
        <v>78000.98000000001</v>
      </c>
      <c r="M573" s="290">
        <f t="shared" si="249"/>
        <v>137.32566901408453</v>
      </c>
      <c r="N573" s="290" cm="1">
        <f t="array" ref="N573">IF(Parameters!$D$55="No",IF($A573&lt;=Parameters!$F$34,Parameters!$E$34*$A573,IF($A573&lt;=Parameters!$F$35,Parameters!$E$34*Parameters!$F$34+Parameters!$E$35*($A573-Parameters!$F$34),IF($A573&lt;=Parameters!$F$36,Parameters!$E$34*Parameters!$F$34+Parameters!$E$35*(Parameters!$F$35-Parameters!$F$34)+Parameters!$E$36*($A573-Parameters!$F$35),Parameters!$E$34*Parameters!$F$34+Parameters!$E$35*(Parameters!$F$35-Parameters!$F$34)+Parameters!$E$36*(Parameters!$F$36-Parameters!$F$35)+Parameters!$E$37*($A573-Parameters!$F$36)))),_xlfn.IFS($A573&lt;=Parameters!$F$34,Parameters!$E$34*$A573,$A573&lt;=Parameters!$F$35,Parameters!$E$35*$A573,$A573&lt;=Parameters!$F$36,Parameters!$E$36*$A573,$A573&gt;Parameters!$F$36,Parameters!$E$37*$A573))</f>
        <v>78299.72</v>
      </c>
      <c r="O573" s="290">
        <f t="shared" si="273"/>
        <v>137.85161971830985</v>
      </c>
      <c r="P573" s="290" cm="1">
        <f t="array" ref="P573">IF(Parameters!$D$55="No",IF($A573&lt;=Parameters!$F$39,Parameters!$E$39*$A573,IF($A573&lt;=Parameters!$F$40,Parameters!$E$39*Parameters!$F$39+Parameters!$E$40*($A573-Parameters!$F$39),IF($A573&lt;=Parameters!$F$41,Parameters!$E$39*Parameters!$F$39+Parameters!$E$40*(Parameters!$F$40-Parameters!$F$39)+Parameters!$E$41*($A573-Parameters!$F$40),Parameters!$E$39*Parameters!$F$39+Parameters!$E$40*(Parameters!$F$40-Parameters!$F$39)+Parameters!$E$41*(Parameters!$F$41-Parameters!$F$40)+Parameters!$E$42*($A573-Parameters!$F$41)))),_xlfn.IFS($A573&lt;=Parameters!$F$39,Parameters!$E$39*$A573,$A573&lt;=Parameters!$F$40,Parameters!$E$40*$A573,$A573&lt;=Parameters!$F$41,Parameters!$E$41*$A573,$A573&gt;Parameters!$F$41,Parameters!$E$42*$A573))</f>
        <v>83913.78</v>
      </c>
      <c r="Q573" s="290">
        <f t="shared" si="274"/>
        <v>147.73552816901409</v>
      </c>
      <c r="R573" s="290" cm="1">
        <f t="array" ref="R573">IF(Parameters!$E$55="No",IF($A573&lt;=Parameters!$H$23,Parameters!$G$23*$A573,IF($A573&lt;=Parameters!$H$24,Parameters!$G$23*Parameters!$H$23+Parameters!$G$24*($A573-Parameters!$H$23),IF($A573&lt;=Parameters!$H$25,Parameters!$G$23*Parameters!$H$23+Parameters!$G$24*(Parameters!$H$24-Parameters!$H$23)+Parameters!$G$25*($A573-Parameters!$H$24),Parameters!$G$23*Parameters!$H$23+Parameters!$G$24*(Parameters!$H$24-Parameters!$H$23)+Parameters!$G$25*(Parameters!$H$25-Parameters!$H$24)+Parameters!$G$26*($A573-Parameters!$H$25)))),_xlfn.IFS($A573&lt;=Parameters!$H$23,Parameters!$G$23*$A573,$A573&lt;=Parameters!$H$24,Parameters!$G$24*$A573,$A573&lt;=Parameters!$H$25,Parameters!$G$25*$A573,$A573&gt;Parameters!$H$25,Parameters!$G$26*$A573))</f>
        <v>64785.08</v>
      </c>
      <c r="S573" s="290">
        <f t="shared" si="250"/>
        <v>114.05823943661971</v>
      </c>
      <c r="T573" s="290" cm="1">
        <f t="array" ref="T573">IF(Parameters!$E$55="No",IF($A573&lt;=Parameters!$H$28,Parameters!$G$28*$A573,IF($A573&lt;=Parameters!$H$29,Parameters!$G$28*Parameters!$H$28+Parameters!$G$29*($A573-Parameters!$H$28),IF($A573&lt;=Parameters!$H$30,Parameters!$G$28*Parameters!$H$28+Parameters!$G$29*(Parameters!$H$29-Parameters!$H$28)+Parameters!$G$30*($A573-Parameters!$H$29),Parameters!$G$28*Parameters!$H$28+Parameters!$G$29*(Parameters!$H$29-Parameters!$H$28)+Parameters!$G$30*(Parameters!$H$30-Parameters!$H$29)+Parameters!$G$31*($A573-Parameters!$H$30)))),_xlfn.IFS($A573&lt;=Parameters!$H$28,Parameters!$G$28*$A573,$A573&lt;=Parameters!$H$29,Parameters!$G$29*$A573,$A573&lt;=Parameters!$H$30,Parameters!$G$30*$A573,$A573&gt;Parameters!$H$30,Parameters!$G$31*$A573))</f>
        <v>78000.98000000001</v>
      </c>
      <c r="U573" s="290">
        <f t="shared" si="251"/>
        <v>137.32566901408453</v>
      </c>
      <c r="V573" s="290" cm="1">
        <f t="array" ref="V573">IF(Parameters!$E$55="No",IF($A573&lt;=Parameters!$H$34,Parameters!$G$34*$A573,IF($A573&lt;=Parameters!$H$35,Parameters!$G$34*Parameters!$H$34+Parameters!$G$35*($A573-Parameters!$H$34),IF($A573&lt;=Parameters!$H$36,Parameters!$G$34*Parameters!$H$34+Parameters!$G$35*(Parameters!$H$35-Parameters!$H$34)+Parameters!$G$36*($A573-Parameters!$H$35),Parameters!$G$34*Parameters!$H$34+Parameters!$G$35*(Parameters!$H$35-Parameters!$H$34)+Parameters!$G$36*(Parameters!$H$36-Parameters!$H$35)+Parameters!$G$37*($A573-Parameters!$H$36)))),_xlfn.IFS($A573&lt;=Parameters!$H$34,Parameters!$G$34*$A573,$A573&lt;=Parameters!$H$35,Parameters!$G$35*$A573,$A573&lt;=Parameters!$H$36,Parameters!$G$36*$A573,$A573&gt;Parameters!$H$36,Parameters!$G$37*$A573))</f>
        <v>78299.72</v>
      </c>
      <c r="W573" s="290">
        <f t="shared" si="275"/>
        <v>137.85161971830985</v>
      </c>
      <c r="X573" s="290" cm="1">
        <f t="array" ref="X573">IF(Parameters!$E$55="No",IF($A573&lt;=Parameters!$H$39,Parameters!$G$39*$A573,IF($A573&lt;=Parameters!$H$40,Parameters!$G$39*Parameters!$H$39+Parameters!$G$40*($A573-Parameters!$H$39),IF($A573&lt;=Parameters!$H$41,Parameters!$G$39*Parameters!$H$39+Parameters!$G$40*(Parameters!$H$40-Parameters!$H$39)+Parameters!$G$41*($A573-Parameters!$H$40),Parameters!$G$39*Parameters!$H$39+Parameters!$G$40*(Parameters!$H$40-Parameters!$H$39)+Parameters!$G$41*(Parameters!$H$41-Parameters!$H$40)+Parameters!$G$42*($A573-Parameters!$H$41)))),_xlfn.IFS($A573&lt;=Parameters!$H$39,Parameters!$G$39*$A573,$A573&lt;=Parameters!$H$40,Parameters!$G$40*$A573,$A573&lt;=Parameters!$H$41,Parameters!$G$41*$A573,$A573&gt;Parameters!$H$41,Parameters!$G$42*$A573))</f>
        <v>83913.78</v>
      </c>
      <c r="Y573" s="290">
        <f t="shared" si="276"/>
        <v>147.73552816901409</v>
      </c>
      <c r="Z573" s="290" cm="1">
        <f t="array" ref="Z573">IF(Parameters!$F$55="No",IF($A573&lt;=Parameters!$J$23,Parameters!$I$23*$A573,IF($A573&lt;=Parameters!$J$24,Parameters!$I$23*Parameters!$J$23+Parameters!$I$24*($A573-Parameters!$J$23),IF($A573&lt;=Parameters!$J$25,Parameters!$I$23*Parameters!$J$23+Parameters!$I$24*(Parameters!$J$24-Parameters!$J$23)+Parameters!$I$25*($A573-Parameters!$J$24),Parameters!$I$23*Parameters!$J$23+Parameters!$I$24*(Parameters!$J$24-Parameters!$J$23)+Parameters!$I$25*(Parameters!$J$25-Parameters!$J$24)+Parameters!$I$26*($A573-Parameters!$J$25)))),_xlfn.IFS($A573&lt;=Parameters!$J$23,Parameters!$I$23*$A573,$A573&lt;=Parameters!$J$24,Parameters!$I$24*$A573,$A573&lt;=Parameters!$J$25,Parameters!$I$25*$A573,$A573&gt;Parameters!$J$25,Parameters!$I$26*$A573))</f>
        <v>64785.08</v>
      </c>
      <c r="AA573" s="290">
        <f t="shared" si="252"/>
        <v>114.05823943661971</v>
      </c>
      <c r="AB573" s="290" cm="1">
        <f t="array" ref="AB573">IF(Parameters!$F$55="No",IF($A573&lt;=Parameters!$J$28,Parameters!$I$28*$A573,IF($A573&lt;=Parameters!$J$29,Parameters!$I$28*Parameters!$J$28+Parameters!$I$29*($A573-Parameters!$J$28),IF($A573&lt;=Parameters!$J$30,Parameters!$I$28*Parameters!$J$28+Parameters!$I$29*(Parameters!$J$29-Parameters!$J$28)+Parameters!$I$30*($A573-Parameters!$J$29),Parameters!$I$28*Parameters!$J$28+Parameters!$I$29*(Parameters!$J$29-Parameters!$J$28)+Parameters!$I$30*(Parameters!$J$30-Parameters!$J$29)+Parameters!$I$31*($A573-Parameters!$J$30)))),_xlfn.IFS($A573&lt;=Parameters!$J$28,Parameters!$I$28*$A573,$A573&lt;=Parameters!$J$29,Parameters!$I$29*$A573,$A573&lt;=Parameters!$J$30,Parameters!$I$30*$A573,$A573&gt;Parameters!$J$30,Parameters!$I$31*$A573))</f>
        <v>78000.98000000001</v>
      </c>
      <c r="AC573" s="290">
        <f t="shared" si="253"/>
        <v>137.32566901408453</v>
      </c>
      <c r="AD573" s="290" cm="1">
        <f t="array" ref="AD573">IF(Parameters!$F$55="No",IF($A573&lt;=Parameters!$J$34,Parameters!$I$34*$A573,IF($A573&lt;=Parameters!$J$35,Parameters!$I$34*Parameters!$J$34+Parameters!$I$35*($A573-Parameters!$J$34),IF($A573&lt;=Parameters!$J$36,Parameters!$I$34*Parameters!$J$34+Parameters!$I$35*(Parameters!$J$35-Parameters!$J$34)+Parameters!$I$36*($A573-Parameters!$J$35),Parameters!$I$34*Parameters!$J$34+Parameters!$I$35*(Parameters!$J$35-Parameters!$J$34)+Parameters!$I$36*(Parameters!$J$36-Parameters!$J$35)+Parameters!$I$37*($A573-Parameters!$J$36)))),_xlfn.IFS($A573&lt;=Parameters!$J$34,Parameters!$I$34*$A573,$A573&lt;=Parameters!$J$35,Parameters!$I$35*$A573,$A573&lt;=Parameters!$J$36,Parameters!$I$36*$A573,$A573&gt;Parameters!$J$36,Parameters!$I$37*$A573))</f>
        <v>78299.72</v>
      </c>
      <c r="AE573" s="290">
        <f t="shared" si="277"/>
        <v>137.85161971830985</v>
      </c>
      <c r="AF573" s="290" cm="1">
        <f t="array" ref="AF573">IF(Parameters!$F$55="No",IF($A573&lt;=Parameters!$J$39,Parameters!$I$39*$A573,IF($A573&lt;=Parameters!$J$40,Parameters!$I$39*Parameters!$J$39+Parameters!$I$40*($A573-Parameters!$J$39),IF($A573&lt;=Parameters!$J$41,Parameters!$I$39*Parameters!$J$39+Parameters!$I$40*(Parameters!$J$40-Parameters!$J$39)+Parameters!$I$41*($A573-Parameters!$J$40),Parameters!$I$39*Parameters!$J$39+Parameters!$I$40*(Parameters!$J$40-Parameters!$J$39)+Parameters!$I$41*(Parameters!$J$41-Parameters!$J$40)+Parameters!$I$42*($A573-Parameters!$J$41)))),_xlfn.IFS($A573&lt;=Parameters!$J$39,Parameters!$I$39*$A573,$A573&lt;=Parameters!$J$40,Parameters!$I$40*$A573,$A573&lt;=Parameters!$J$41,Parameters!$I$41*$A573,$A573&gt;Parameters!$J$41,Parameters!$I$42*$A573))</f>
        <v>83913.78</v>
      </c>
      <c r="AG573" s="290">
        <f t="shared" si="278"/>
        <v>147.73552816901409</v>
      </c>
      <c r="AI573" s="428">
        <f t="shared" si="254"/>
        <v>149.05999999999767</v>
      </c>
      <c r="AJ573" s="428">
        <f t="shared" si="255"/>
        <v>159.36000000001513</v>
      </c>
      <c r="AK573" s="428">
        <f t="shared" si="256"/>
        <v>143.54000000000815</v>
      </c>
      <c r="AL573" s="428">
        <f t="shared" si="257"/>
        <v>158.45999999999185</v>
      </c>
      <c r="AM573" s="428">
        <f t="shared" si="258"/>
        <v>149.05999999999767</v>
      </c>
      <c r="AN573" s="428">
        <f t="shared" si="259"/>
        <v>159.36000000001513</v>
      </c>
      <c r="AO573" s="428">
        <f t="shared" si="260"/>
        <v>143.54000000000815</v>
      </c>
      <c r="AP573" s="428">
        <f t="shared" si="261"/>
        <v>158.45999999999185</v>
      </c>
      <c r="AQ573" s="428">
        <f t="shared" si="262"/>
        <v>149.05999999999767</v>
      </c>
      <c r="AR573" s="428">
        <f t="shared" si="263"/>
        <v>159.36000000001513</v>
      </c>
      <c r="AS573" s="428">
        <f t="shared" si="264"/>
        <v>143.54000000000815</v>
      </c>
      <c r="AT573" s="428">
        <f t="shared" si="265"/>
        <v>158.45999999999185</v>
      </c>
      <c r="AU573" s="428">
        <f t="shared" si="266"/>
        <v>149.05999999999767</v>
      </c>
      <c r="AV573" s="428">
        <f t="shared" si="267"/>
        <v>159.36000000001513</v>
      </c>
      <c r="AW573" s="428">
        <f t="shared" si="268"/>
        <v>143.54000000000815</v>
      </c>
      <c r="AX573" s="428">
        <f t="shared" si="269"/>
        <v>158.45999999999185</v>
      </c>
    </row>
    <row r="574">
      <c r="A574" s="413">
        <v>569</v>
      </c>
      <c r="B574" s="290" cm="1">
        <f t="array" ref="B574">IF(Parameters!$C$55="No",IF($A574&lt;=Parameters!$D$23,Parameters!$C$23*$A574,IF($A574&lt;=Parameters!$D$24,Parameters!$C$23*Parameters!$D$23+Parameters!$C$24*($A574-Parameters!$D$23),IF($A574&lt;=Parameters!$D$25,Parameters!$C$23*Parameters!$D$23+Parameters!$C$24*(Parameters!$D$24-Parameters!$D$23)+Parameters!$C$25*($A574-Parameters!$D$24),Parameters!$C$23*Parameters!$D$23+Parameters!$C$24*(Parameters!$D$24-Parameters!$D$23)+Parameters!$C$25*(Parameters!$D$25-Parameters!$D$24)+Parameters!$C$26*($A574-Parameters!$D$25)))),_xlfn.IFS($A574&lt;=Parameters!$D$23,Parameters!$C$23*$A574,$A574&lt;=Parameters!$D$24,Parameters!$C$24*$A574,$A574&lt;=Parameters!$D$25,Parameters!$C$25*$A574,$A574&gt;Parameters!$D$25,Parameters!$C$26*$A574))</f>
        <v>64934.14</v>
      </c>
      <c r="C574" s="290">
        <f t="shared" si="270"/>
        <v>114.11975395430579</v>
      </c>
      <c r="D574" s="290" cm="1">
        <f t="array" ref="D574">IF(Parameters!$C$55="No",IF($A574&lt;=Parameters!$D$28,Parameters!$C$28*$A574,IF($A574&lt;=Parameters!$D$29,Parameters!$C$28*Parameters!$D$28+Parameters!$C$29*($A574-Parameters!$D$28),IF($A574&lt;=Parameters!$D$30,Parameters!$C$28*Parameters!$D$28+Parameters!$C$29*(Parameters!$D$29-Parameters!$D$28)+Parameters!$C$30*($A574-Parameters!$D$29),Parameters!$C$28*Parameters!$D$28+Parameters!$C$29*(Parameters!$D$29-Parameters!$D$28)+Parameters!$C$30*(Parameters!$D$30-Parameters!$D$29)+Parameters!$C$31*($A574-Parameters!$D$30)))),_xlfn.IFS($A574&lt;=Parameters!$D$28,Parameters!$C$28*$A574,$A574&lt;=Parameters!$D$29,Parameters!$C$29*$A574,$A574&lt;=Parameters!$D$30,Parameters!$C$30*$A574,$A574&gt;Parameters!$D$30,Parameters!$C$31*$A574))</f>
        <v>78160.34</v>
      </c>
      <c r="E574" s="290">
        <f t="shared" si="270"/>
        <v>137.36439367311073</v>
      </c>
      <c r="F574" s="290" cm="1">
        <f t="array" ref="F574">IF(Parameters!$C$55="No",IF($A574&lt;=Parameters!$D$34,Parameters!$C$34*$A574,IF($A574&lt;=Parameters!$D$35,Parameters!$C$34*Parameters!$D$34+Parameters!$C$35*($A574-Parameters!$D$34),IF($A574&lt;=Parameters!$D$36,Parameters!$C$34*Parameters!$D$34+Parameters!$C$35*(Parameters!$D$35-Parameters!$D$34)+Parameters!$C$36*($A574-Parameters!$D$35),Parameters!$C$34*Parameters!$D$34+Parameters!$C$35*(Parameters!$D$35-Parameters!$D$34)+Parameters!$C$36*(Parameters!$D$36-Parameters!$D$35)+Parameters!$C$37*($A574-Parameters!$D$36)))),_xlfn.IFS($A574&lt;=Parameters!$D$34,Parameters!$C$34*$A574,$A574&lt;=Parameters!$D$35,Parameters!$C$35*$A574,$A574&lt;=Parameters!$D$36,Parameters!$C$36*$A574,$A574&gt;Parameters!$D$36,Parameters!$C$37*$A574))</f>
        <v>78443.259999999995</v>
      </c>
      <c r="G574" s="290">
        <f t="shared" si="271"/>
        <v>137.86161687170474</v>
      </c>
      <c r="H574" s="290" cm="1">
        <f t="array" ref="H574">IF(Parameters!$C$55="No",IF($A574&lt;=Parameters!$D$39,Parameters!$C$39*$A574,IF($A574&lt;=Parameters!$D$40,Parameters!$C$39*Parameters!$D$39+Parameters!$C$40*($A574-Parameters!$D$39),IF($A574&lt;=Parameters!$D$41,Parameters!$C$39*Parameters!$D$39+Parameters!$C$40*(Parameters!$D$40-Parameters!$D$39)+Parameters!$C$41*($A574-Parameters!$D$40),Parameters!$C$39*Parameters!$D$39+Parameters!$C$40*(Parameters!$D$40-Parameters!$D$39)+Parameters!$C$41*(Parameters!$D$41-Parameters!$D$40)+Parameters!$C$42*($A574-Parameters!$D$41)))),_xlfn.IFS($A574&lt;=Parameters!$D$39,Parameters!$C$39*$A574,$A574&lt;=Parameters!$D$40,Parameters!$C$40*$A574,$A574&lt;=Parameters!$D$41,Parameters!$C$41*$A574,$A574&gt;Parameters!$D$41,Parameters!$C$42*$A574))</f>
        <v>84072.24</v>
      </c>
      <c r="I574" s="290">
        <f t="shared" si="272"/>
        <v>147.75437609841828</v>
      </c>
      <c r="J574" s="290" cm="1">
        <f t="array" ref="J574">IF(Parameters!$D$55="No",IF($A574&lt;=Parameters!$F$23,Parameters!$E$23*$A574,IF($A574&lt;=Parameters!$F$24,Parameters!$E$23*Parameters!$F$23+Parameters!$E$24*($A574-Parameters!$F$23),IF($A574&lt;=Parameters!$F$25,Parameters!$E$23*Parameters!$F$23+Parameters!$E$24*(Parameters!$F$24-Parameters!$F$23)+Parameters!$E$25*($A574-Parameters!$F$24),Parameters!$E$23*Parameters!$F$23+Parameters!$E$24*(Parameters!$F$24-Parameters!$F$23)+Parameters!$E$25*(Parameters!$F$25-Parameters!$F$24)+Parameters!$E$26*($A574-Parameters!$F$25)))),_xlfn.IFS($A574&lt;=Parameters!$F$23,Parameters!$E$23*$A574,$A574&lt;=Parameters!$F$24,Parameters!$E$24*$A574,$A574&lt;=Parameters!$F$25,Parameters!$E$25*$A574,$A574&gt;Parameters!$F$25,Parameters!$E$26*$A574))</f>
        <v>64934.14</v>
      </c>
      <c r="K574" s="290">
        <f t="shared" si="248"/>
        <v>114.11975395430579</v>
      </c>
      <c r="L574" s="290" cm="1">
        <f t="array" ref="L574">IF(Parameters!$D$55="No",IF($A574&lt;=Parameters!$F$28,Parameters!$E$28*$A574,IF($A574&lt;=Parameters!$F$29,Parameters!$E$28*Parameters!$F$28+Parameters!$E$29*($A574-Parameters!$F$28),IF($A574&lt;=Parameters!$F$30,Parameters!$E$28*Parameters!$F$28+Parameters!$E$29*(Parameters!$F$29-Parameters!$F$28)+Parameters!$E$30*($A574-Parameters!$F$29),Parameters!$E$28*Parameters!$F$28+Parameters!$E$29*(Parameters!$F$29-Parameters!$F$28)+Parameters!$E$30*(Parameters!$F$30-Parameters!$F$29)+Parameters!$E$31*($A574-Parameters!$F$30)))),_xlfn.IFS($A574&lt;=Parameters!$F$28,Parameters!$E$28*$A574,$A574&lt;=Parameters!$F$29,Parameters!$E$29*$A574,$A574&lt;=Parameters!$F$30,Parameters!$E$30*$A574,$A574&gt;Parameters!$F$30,Parameters!$E$31*$A574))</f>
        <v>78160.34</v>
      </c>
      <c r="M574" s="290">
        <f t="shared" si="249"/>
        <v>137.36439367311073</v>
      </c>
      <c r="N574" s="290" cm="1">
        <f t="array" ref="N574">IF(Parameters!$D$55="No",IF($A574&lt;=Parameters!$F$34,Parameters!$E$34*$A574,IF($A574&lt;=Parameters!$F$35,Parameters!$E$34*Parameters!$F$34+Parameters!$E$35*($A574-Parameters!$F$34),IF($A574&lt;=Parameters!$F$36,Parameters!$E$34*Parameters!$F$34+Parameters!$E$35*(Parameters!$F$35-Parameters!$F$34)+Parameters!$E$36*($A574-Parameters!$F$35),Parameters!$E$34*Parameters!$F$34+Parameters!$E$35*(Parameters!$F$35-Parameters!$F$34)+Parameters!$E$36*(Parameters!$F$36-Parameters!$F$35)+Parameters!$E$37*($A574-Parameters!$F$36)))),_xlfn.IFS($A574&lt;=Parameters!$F$34,Parameters!$E$34*$A574,$A574&lt;=Parameters!$F$35,Parameters!$E$35*$A574,$A574&lt;=Parameters!$F$36,Parameters!$E$36*$A574,$A574&gt;Parameters!$F$36,Parameters!$E$37*$A574))</f>
        <v>78443.259999999995</v>
      </c>
      <c r="O574" s="290">
        <f t="shared" si="273"/>
        <v>137.86161687170474</v>
      </c>
      <c r="P574" s="290" cm="1">
        <f t="array" ref="P574">IF(Parameters!$D$55="No",IF($A574&lt;=Parameters!$F$39,Parameters!$E$39*$A574,IF($A574&lt;=Parameters!$F$40,Parameters!$E$39*Parameters!$F$39+Parameters!$E$40*($A574-Parameters!$F$39),IF($A574&lt;=Parameters!$F$41,Parameters!$E$39*Parameters!$F$39+Parameters!$E$40*(Parameters!$F$40-Parameters!$F$39)+Parameters!$E$41*($A574-Parameters!$F$40),Parameters!$E$39*Parameters!$F$39+Parameters!$E$40*(Parameters!$F$40-Parameters!$F$39)+Parameters!$E$41*(Parameters!$F$41-Parameters!$F$40)+Parameters!$E$42*($A574-Parameters!$F$41)))),_xlfn.IFS($A574&lt;=Parameters!$F$39,Parameters!$E$39*$A574,$A574&lt;=Parameters!$F$40,Parameters!$E$40*$A574,$A574&lt;=Parameters!$F$41,Parameters!$E$41*$A574,$A574&gt;Parameters!$F$41,Parameters!$E$42*$A574))</f>
        <v>84072.24</v>
      </c>
      <c r="Q574" s="290">
        <f t="shared" si="274"/>
        <v>147.75437609841828</v>
      </c>
      <c r="R574" s="290" cm="1">
        <f t="array" ref="R574">IF(Parameters!$E$55="No",IF($A574&lt;=Parameters!$H$23,Parameters!$G$23*$A574,IF($A574&lt;=Parameters!$H$24,Parameters!$G$23*Parameters!$H$23+Parameters!$G$24*($A574-Parameters!$H$23),IF($A574&lt;=Parameters!$H$25,Parameters!$G$23*Parameters!$H$23+Parameters!$G$24*(Parameters!$H$24-Parameters!$H$23)+Parameters!$G$25*($A574-Parameters!$H$24),Parameters!$G$23*Parameters!$H$23+Parameters!$G$24*(Parameters!$H$24-Parameters!$H$23)+Parameters!$G$25*(Parameters!$H$25-Parameters!$H$24)+Parameters!$G$26*($A574-Parameters!$H$25)))),_xlfn.IFS($A574&lt;=Parameters!$H$23,Parameters!$G$23*$A574,$A574&lt;=Parameters!$H$24,Parameters!$G$24*$A574,$A574&lt;=Parameters!$H$25,Parameters!$G$25*$A574,$A574&gt;Parameters!$H$25,Parameters!$G$26*$A574))</f>
        <v>64934.14</v>
      </c>
      <c r="S574" s="290">
        <f t="shared" si="250"/>
        <v>114.11975395430579</v>
      </c>
      <c r="T574" s="290" cm="1">
        <f t="array" ref="T574">IF(Parameters!$E$55="No",IF($A574&lt;=Parameters!$H$28,Parameters!$G$28*$A574,IF($A574&lt;=Parameters!$H$29,Parameters!$G$28*Parameters!$H$28+Parameters!$G$29*($A574-Parameters!$H$28),IF($A574&lt;=Parameters!$H$30,Parameters!$G$28*Parameters!$H$28+Parameters!$G$29*(Parameters!$H$29-Parameters!$H$28)+Parameters!$G$30*($A574-Parameters!$H$29),Parameters!$G$28*Parameters!$H$28+Parameters!$G$29*(Parameters!$H$29-Parameters!$H$28)+Parameters!$G$30*(Parameters!$H$30-Parameters!$H$29)+Parameters!$G$31*($A574-Parameters!$H$30)))),_xlfn.IFS($A574&lt;=Parameters!$H$28,Parameters!$G$28*$A574,$A574&lt;=Parameters!$H$29,Parameters!$G$29*$A574,$A574&lt;=Parameters!$H$30,Parameters!$G$30*$A574,$A574&gt;Parameters!$H$30,Parameters!$G$31*$A574))</f>
        <v>78160.34</v>
      </c>
      <c r="U574" s="290">
        <f t="shared" si="251"/>
        <v>137.36439367311073</v>
      </c>
      <c r="V574" s="290" cm="1">
        <f t="array" ref="V574">IF(Parameters!$E$55="No",IF($A574&lt;=Parameters!$H$34,Parameters!$G$34*$A574,IF($A574&lt;=Parameters!$H$35,Parameters!$G$34*Parameters!$H$34+Parameters!$G$35*($A574-Parameters!$H$34),IF($A574&lt;=Parameters!$H$36,Parameters!$G$34*Parameters!$H$34+Parameters!$G$35*(Parameters!$H$35-Parameters!$H$34)+Parameters!$G$36*($A574-Parameters!$H$35),Parameters!$G$34*Parameters!$H$34+Parameters!$G$35*(Parameters!$H$35-Parameters!$H$34)+Parameters!$G$36*(Parameters!$H$36-Parameters!$H$35)+Parameters!$G$37*($A574-Parameters!$H$36)))),_xlfn.IFS($A574&lt;=Parameters!$H$34,Parameters!$G$34*$A574,$A574&lt;=Parameters!$H$35,Parameters!$G$35*$A574,$A574&lt;=Parameters!$H$36,Parameters!$G$36*$A574,$A574&gt;Parameters!$H$36,Parameters!$G$37*$A574))</f>
        <v>78443.259999999995</v>
      </c>
      <c r="W574" s="290">
        <f t="shared" si="275"/>
        <v>137.86161687170474</v>
      </c>
      <c r="X574" s="290" cm="1">
        <f t="array" ref="X574">IF(Parameters!$E$55="No",IF($A574&lt;=Parameters!$H$39,Parameters!$G$39*$A574,IF($A574&lt;=Parameters!$H$40,Parameters!$G$39*Parameters!$H$39+Parameters!$G$40*($A574-Parameters!$H$39),IF($A574&lt;=Parameters!$H$41,Parameters!$G$39*Parameters!$H$39+Parameters!$G$40*(Parameters!$H$40-Parameters!$H$39)+Parameters!$G$41*($A574-Parameters!$H$40),Parameters!$G$39*Parameters!$H$39+Parameters!$G$40*(Parameters!$H$40-Parameters!$H$39)+Parameters!$G$41*(Parameters!$H$41-Parameters!$H$40)+Parameters!$G$42*($A574-Parameters!$H$41)))),_xlfn.IFS($A574&lt;=Parameters!$H$39,Parameters!$G$39*$A574,$A574&lt;=Parameters!$H$40,Parameters!$G$40*$A574,$A574&lt;=Parameters!$H$41,Parameters!$G$41*$A574,$A574&gt;Parameters!$H$41,Parameters!$G$42*$A574))</f>
        <v>84072.24</v>
      </c>
      <c r="Y574" s="290">
        <f t="shared" si="276"/>
        <v>147.75437609841828</v>
      </c>
      <c r="Z574" s="290" cm="1">
        <f t="array" ref="Z574">IF(Parameters!$F$55="No",IF($A574&lt;=Parameters!$J$23,Parameters!$I$23*$A574,IF($A574&lt;=Parameters!$J$24,Parameters!$I$23*Parameters!$J$23+Parameters!$I$24*($A574-Parameters!$J$23),IF($A574&lt;=Parameters!$J$25,Parameters!$I$23*Parameters!$J$23+Parameters!$I$24*(Parameters!$J$24-Parameters!$J$23)+Parameters!$I$25*($A574-Parameters!$J$24),Parameters!$I$23*Parameters!$J$23+Parameters!$I$24*(Parameters!$J$24-Parameters!$J$23)+Parameters!$I$25*(Parameters!$J$25-Parameters!$J$24)+Parameters!$I$26*($A574-Parameters!$J$25)))),_xlfn.IFS($A574&lt;=Parameters!$J$23,Parameters!$I$23*$A574,$A574&lt;=Parameters!$J$24,Parameters!$I$24*$A574,$A574&lt;=Parameters!$J$25,Parameters!$I$25*$A574,$A574&gt;Parameters!$J$25,Parameters!$I$26*$A574))</f>
        <v>64934.14</v>
      </c>
      <c r="AA574" s="290">
        <f t="shared" si="252"/>
        <v>114.11975395430579</v>
      </c>
      <c r="AB574" s="290" cm="1">
        <f t="array" ref="AB574">IF(Parameters!$F$55="No",IF($A574&lt;=Parameters!$J$28,Parameters!$I$28*$A574,IF($A574&lt;=Parameters!$J$29,Parameters!$I$28*Parameters!$J$28+Parameters!$I$29*($A574-Parameters!$J$28),IF($A574&lt;=Parameters!$J$30,Parameters!$I$28*Parameters!$J$28+Parameters!$I$29*(Parameters!$J$29-Parameters!$J$28)+Parameters!$I$30*($A574-Parameters!$J$29),Parameters!$I$28*Parameters!$J$28+Parameters!$I$29*(Parameters!$J$29-Parameters!$J$28)+Parameters!$I$30*(Parameters!$J$30-Parameters!$J$29)+Parameters!$I$31*($A574-Parameters!$J$30)))),_xlfn.IFS($A574&lt;=Parameters!$J$28,Parameters!$I$28*$A574,$A574&lt;=Parameters!$J$29,Parameters!$I$29*$A574,$A574&lt;=Parameters!$J$30,Parameters!$I$30*$A574,$A574&gt;Parameters!$J$30,Parameters!$I$31*$A574))</f>
        <v>78160.34</v>
      </c>
      <c r="AC574" s="290">
        <f t="shared" si="253"/>
        <v>137.36439367311073</v>
      </c>
      <c r="AD574" s="290" cm="1">
        <f t="array" ref="AD574">IF(Parameters!$F$55="No",IF($A574&lt;=Parameters!$J$34,Parameters!$I$34*$A574,IF($A574&lt;=Parameters!$J$35,Parameters!$I$34*Parameters!$J$34+Parameters!$I$35*($A574-Parameters!$J$34),IF($A574&lt;=Parameters!$J$36,Parameters!$I$34*Parameters!$J$34+Parameters!$I$35*(Parameters!$J$35-Parameters!$J$34)+Parameters!$I$36*($A574-Parameters!$J$35),Parameters!$I$34*Parameters!$J$34+Parameters!$I$35*(Parameters!$J$35-Parameters!$J$34)+Parameters!$I$36*(Parameters!$J$36-Parameters!$J$35)+Parameters!$I$37*($A574-Parameters!$J$36)))),_xlfn.IFS($A574&lt;=Parameters!$J$34,Parameters!$I$34*$A574,$A574&lt;=Parameters!$J$35,Parameters!$I$35*$A574,$A574&lt;=Parameters!$J$36,Parameters!$I$36*$A574,$A574&gt;Parameters!$J$36,Parameters!$I$37*$A574))</f>
        <v>78443.259999999995</v>
      </c>
      <c r="AE574" s="290">
        <f t="shared" si="277"/>
        <v>137.86161687170474</v>
      </c>
      <c r="AF574" s="290" cm="1">
        <f t="array" ref="AF574">IF(Parameters!$F$55="No",IF($A574&lt;=Parameters!$J$39,Parameters!$I$39*$A574,IF($A574&lt;=Parameters!$J$40,Parameters!$I$39*Parameters!$J$39+Parameters!$I$40*($A574-Parameters!$J$39),IF($A574&lt;=Parameters!$J$41,Parameters!$I$39*Parameters!$J$39+Parameters!$I$40*(Parameters!$J$40-Parameters!$J$39)+Parameters!$I$41*($A574-Parameters!$J$40),Parameters!$I$39*Parameters!$J$39+Parameters!$I$40*(Parameters!$J$40-Parameters!$J$39)+Parameters!$I$41*(Parameters!$J$41-Parameters!$J$40)+Parameters!$I$42*($A574-Parameters!$J$41)))),_xlfn.IFS($A574&lt;=Parameters!$J$39,Parameters!$I$39*$A574,$A574&lt;=Parameters!$J$40,Parameters!$I$40*$A574,$A574&lt;=Parameters!$J$41,Parameters!$I$41*$A574,$A574&gt;Parameters!$J$41,Parameters!$I$42*$A574))</f>
        <v>84072.24</v>
      </c>
      <c r="AG574" s="290">
        <f t="shared" si="278"/>
        <v>147.75437609841828</v>
      </c>
      <c r="AI574" s="428">
        <f t="shared" si="254"/>
        <v>149.05999999999767</v>
      </c>
      <c r="AJ574" s="428">
        <f t="shared" si="255"/>
        <v>159.35999999998603</v>
      </c>
      <c r="AK574" s="428">
        <f t="shared" si="256"/>
        <v>143.5399999999936</v>
      </c>
      <c r="AL574" s="428">
        <f t="shared" si="257"/>
        <v>158.4600000000064</v>
      </c>
      <c r="AM574" s="428">
        <f t="shared" si="258"/>
        <v>149.05999999999767</v>
      </c>
      <c r="AN574" s="428">
        <f t="shared" si="259"/>
        <v>159.35999999998603</v>
      </c>
      <c r="AO574" s="428">
        <f t="shared" si="260"/>
        <v>143.5399999999936</v>
      </c>
      <c r="AP574" s="428">
        <f t="shared" si="261"/>
        <v>158.4600000000064</v>
      </c>
      <c r="AQ574" s="428">
        <f t="shared" si="262"/>
        <v>149.05999999999767</v>
      </c>
      <c r="AR574" s="428">
        <f t="shared" si="263"/>
        <v>159.35999999998603</v>
      </c>
      <c r="AS574" s="428">
        <f t="shared" si="264"/>
        <v>143.5399999999936</v>
      </c>
      <c r="AT574" s="428">
        <f t="shared" si="265"/>
        <v>158.4600000000064</v>
      </c>
      <c r="AU574" s="428">
        <f t="shared" si="266"/>
        <v>149.05999999999767</v>
      </c>
      <c r="AV574" s="428">
        <f t="shared" si="267"/>
        <v>159.35999999998603</v>
      </c>
      <c r="AW574" s="428">
        <f t="shared" si="268"/>
        <v>143.5399999999936</v>
      </c>
      <c r="AX574" s="428">
        <f t="shared" si="269"/>
        <v>158.4600000000064</v>
      </c>
    </row>
    <row r="575">
      <c r="A575" s="413">
        <v>570</v>
      </c>
      <c r="B575" s="290" cm="1">
        <f t="array" ref="B575">IF(Parameters!$C$55="No",IF($A575&lt;=Parameters!$D$23,Parameters!$C$23*$A575,IF($A575&lt;=Parameters!$D$24,Parameters!$C$23*Parameters!$D$23+Parameters!$C$24*($A575-Parameters!$D$23),IF($A575&lt;=Parameters!$D$25,Parameters!$C$23*Parameters!$D$23+Parameters!$C$24*(Parameters!$D$24-Parameters!$D$23)+Parameters!$C$25*($A575-Parameters!$D$24),Parameters!$C$23*Parameters!$D$23+Parameters!$C$24*(Parameters!$D$24-Parameters!$D$23)+Parameters!$C$25*(Parameters!$D$25-Parameters!$D$24)+Parameters!$C$26*($A575-Parameters!$D$25)))),_xlfn.IFS($A575&lt;=Parameters!$D$23,Parameters!$C$23*$A575,$A575&lt;=Parameters!$D$24,Parameters!$C$24*$A575,$A575&lt;=Parameters!$D$25,Parameters!$C$25*$A575,$A575&gt;Parameters!$D$25,Parameters!$C$26*$A575))</f>
        <v>65083.199999999997</v>
      </c>
      <c r="C575" s="290">
        <f t="shared" si="270"/>
        <v>114.18105263157894</v>
      </c>
      <c r="D575" s="290" cm="1">
        <f t="array" ref="D575">IF(Parameters!$C$55="No",IF($A575&lt;=Parameters!$D$28,Parameters!$C$28*$A575,IF($A575&lt;=Parameters!$D$29,Parameters!$C$28*Parameters!$D$28+Parameters!$C$29*($A575-Parameters!$D$28),IF($A575&lt;=Parameters!$D$30,Parameters!$C$28*Parameters!$D$28+Parameters!$C$29*(Parameters!$D$29-Parameters!$D$28)+Parameters!$C$30*($A575-Parameters!$D$29),Parameters!$C$28*Parameters!$D$28+Parameters!$C$29*(Parameters!$D$29-Parameters!$D$28)+Parameters!$C$30*(Parameters!$D$30-Parameters!$D$29)+Parameters!$C$31*($A575-Parameters!$D$30)))),_xlfn.IFS($A575&lt;=Parameters!$D$28,Parameters!$C$28*$A575,$A575&lt;=Parameters!$D$29,Parameters!$C$29*$A575,$A575&lt;=Parameters!$D$30,Parameters!$C$30*$A575,$A575&gt;Parameters!$D$30,Parameters!$C$31*$A575))</f>
        <v>78319.700000000012</v>
      </c>
      <c r="E575" s="290">
        <f t="shared" si="270"/>
        <v>137.40298245614036</v>
      </c>
      <c r="F575" s="290" cm="1">
        <f t="array" ref="F575">IF(Parameters!$C$55="No",IF($A575&lt;=Parameters!$D$34,Parameters!$C$34*$A575,IF($A575&lt;=Parameters!$D$35,Parameters!$C$34*Parameters!$D$34+Parameters!$C$35*($A575-Parameters!$D$34),IF($A575&lt;=Parameters!$D$36,Parameters!$C$34*Parameters!$D$34+Parameters!$C$35*(Parameters!$D$35-Parameters!$D$34)+Parameters!$C$36*($A575-Parameters!$D$35),Parameters!$C$34*Parameters!$D$34+Parameters!$C$35*(Parameters!$D$35-Parameters!$D$34)+Parameters!$C$36*(Parameters!$D$36-Parameters!$D$35)+Parameters!$C$37*($A575-Parameters!$D$36)))),_xlfn.IFS($A575&lt;=Parameters!$D$34,Parameters!$C$34*$A575,$A575&lt;=Parameters!$D$35,Parameters!$C$35*$A575,$A575&lt;=Parameters!$D$36,Parameters!$C$36*$A575,$A575&gt;Parameters!$D$36,Parameters!$C$37*$A575))</f>
        <v>78586.8</v>
      </c>
      <c r="G575" s="290">
        <f t="shared" si="271"/>
        <v>137.87157894736842</v>
      </c>
      <c r="H575" s="290" cm="1">
        <f t="array" ref="H575">IF(Parameters!$C$55="No",IF($A575&lt;=Parameters!$D$39,Parameters!$C$39*$A575,IF($A575&lt;=Parameters!$D$40,Parameters!$C$39*Parameters!$D$39+Parameters!$C$40*($A575-Parameters!$D$39),IF($A575&lt;=Parameters!$D$41,Parameters!$C$39*Parameters!$D$39+Parameters!$C$40*(Parameters!$D$40-Parameters!$D$39)+Parameters!$C$41*($A575-Parameters!$D$40),Parameters!$C$39*Parameters!$D$39+Parameters!$C$40*(Parameters!$D$40-Parameters!$D$39)+Parameters!$C$41*(Parameters!$D$41-Parameters!$D$40)+Parameters!$C$42*($A575-Parameters!$D$41)))),_xlfn.IFS($A575&lt;=Parameters!$D$39,Parameters!$C$39*$A575,$A575&lt;=Parameters!$D$40,Parameters!$C$40*$A575,$A575&lt;=Parameters!$D$41,Parameters!$C$41*$A575,$A575&gt;Parameters!$D$41,Parameters!$C$42*$A575))</f>
        <v>84230.700000000012</v>
      </c>
      <c r="I575" s="290">
        <f t="shared" si="272"/>
        <v>147.77315789473687</v>
      </c>
      <c r="J575" s="290" cm="1">
        <f t="array" ref="J575">IF(Parameters!$D$55="No",IF($A575&lt;=Parameters!$F$23,Parameters!$E$23*$A575,IF($A575&lt;=Parameters!$F$24,Parameters!$E$23*Parameters!$F$23+Parameters!$E$24*($A575-Parameters!$F$23),IF($A575&lt;=Parameters!$F$25,Parameters!$E$23*Parameters!$F$23+Parameters!$E$24*(Parameters!$F$24-Parameters!$F$23)+Parameters!$E$25*($A575-Parameters!$F$24),Parameters!$E$23*Parameters!$F$23+Parameters!$E$24*(Parameters!$F$24-Parameters!$F$23)+Parameters!$E$25*(Parameters!$F$25-Parameters!$F$24)+Parameters!$E$26*($A575-Parameters!$F$25)))),_xlfn.IFS($A575&lt;=Parameters!$F$23,Parameters!$E$23*$A575,$A575&lt;=Parameters!$F$24,Parameters!$E$24*$A575,$A575&lt;=Parameters!$F$25,Parameters!$E$25*$A575,$A575&gt;Parameters!$F$25,Parameters!$E$26*$A575))</f>
        <v>65083.199999999997</v>
      </c>
      <c r="K575" s="290">
        <f t="shared" si="248"/>
        <v>114.18105263157894</v>
      </c>
      <c r="L575" s="290" cm="1">
        <f t="array" ref="L575">IF(Parameters!$D$55="No",IF($A575&lt;=Parameters!$F$28,Parameters!$E$28*$A575,IF($A575&lt;=Parameters!$F$29,Parameters!$E$28*Parameters!$F$28+Parameters!$E$29*($A575-Parameters!$F$28),IF($A575&lt;=Parameters!$F$30,Parameters!$E$28*Parameters!$F$28+Parameters!$E$29*(Parameters!$F$29-Parameters!$F$28)+Parameters!$E$30*($A575-Parameters!$F$29),Parameters!$E$28*Parameters!$F$28+Parameters!$E$29*(Parameters!$F$29-Parameters!$F$28)+Parameters!$E$30*(Parameters!$F$30-Parameters!$F$29)+Parameters!$E$31*($A575-Parameters!$F$30)))),_xlfn.IFS($A575&lt;=Parameters!$F$28,Parameters!$E$28*$A575,$A575&lt;=Parameters!$F$29,Parameters!$E$29*$A575,$A575&lt;=Parameters!$F$30,Parameters!$E$30*$A575,$A575&gt;Parameters!$F$30,Parameters!$E$31*$A575))</f>
        <v>78319.700000000012</v>
      </c>
      <c r="M575" s="290">
        <f t="shared" si="249"/>
        <v>137.40298245614036</v>
      </c>
      <c r="N575" s="290" cm="1">
        <f t="array" ref="N575">IF(Parameters!$D$55="No",IF($A575&lt;=Parameters!$F$34,Parameters!$E$34*$A575,IF($A575&lt;=Parameters!$F$35,Parameters!$E$34*Parameters!$F$34+Parameters!$E$35*($A575-Parameters!$F$34),IF($A575&lt;=Parameters!$F$36,Parameters!$E$34*Parameters!$F$34+Parameters!$E$35*(Parameters!$F$35-Parameters!$F$34)+Parameters!$E$36*($A575-Parameters!$F$35),Parameters!$E$34*Parameters!$F$34+Parameters!$E$35*(Parameters!$F$35-Parameters!$F$34)+Parameters!$E$36*(Parameters!$F$36-Parameters!$F$35)+Parameters!$E$37*($A575-Parameters!$F$36)))),_xlfn.IFS($A575&lt;=Parameters!$F$34,Parameters!$E$34*$A575,$A575&lt;=Parameters!$F$35,Parameters!$E$35*$A575,$A575&lt;=Parameters!$F$36,Parameters!$E$36*$A575,$A575&gt;Parameters!$F$36,Parameters!$E$37*$A575))</f>
        <v>78586.8</v>
      </c>
      <c r="O575" s="290">
        <f t="shared" si="273"/>
        <v>137.87157894736842</v>
      </c>
      <c r="P575" s="290" cm="1">
        <f t="array" ref="P575">IF(Parameters!$D$55="No",IF($A575&lt;=Parameters!$F$39,Parameters!$E$39*$A575,IF($A575&lt;=Parameters!$F$40,Parameters!$E$39*Parameters!$F$39+Parameters!$E$40*($A575-Parameters!$F$39),IF($A575&lt;=Parameters!$F$41,Parameters!$E$39*Parameters!$F$39+Parameters!$E$40*(Parameters!$F$40-Parameters!$F$39)+Parameters!$E$41*($A575-Parameters!$F$40),Parameters!$E$39*Parameters!$F$39+Parameters!$E$40*(Parameters!$F$40-Parameters!$F$39)+Parameters!$E$41*(Parameters!$F$41-Parameters!$F$40)+Parameters!$E$42*($A575-Parameters!$F$41)))),_xlfn.IFS($A575&lt;=Parameters!$F$39,Parameters!$E$39*$A575,$A575&lt;=Parameters!$F$40,Parameters!$E$40*$A575,$A575&lt;=Parameters!$F$41,Parameters!$E$41*$A575,$A575&gt;Parameters!$F$41,Parameters!$E$42*$A575))</f>
        <v>84230.700000000012</v>
      </c>
      <c r="Q575" s="290">
        <f t="shared" si="274"/>
        <v>147.77315789473687</v>
      </c>
      <c r="R575" s="290" cm="1">
        <f t="array" ref="R575">IF(Parameters!$E$55="No",IF($A575&lt;=Parameters!$H$23,Parameters!$G$23*$A575,IF($A575&lt;=Parameters!$H$24,Parameters!$G$23*Parameters!$H$23+Parameters!$G$24*($A575-Parameters!$H$23),IF($A575&lt;=Parameters!$H$25,Parameters!$G$23*Parameters!$H$23+Parameters!$G$24*(Parameters!$H$24-Parameters!$H$23)+Parameters!$G$25*($A575-Parameters!$H$24),Parameters!$G$23*Parameters!$H$23+Parameters!$G$24*(Parameters!$H$24-Parameters!$H$23)+Parameters!$G$25*(Parameters!$H$25-Parameters!$H$24)+Parameters!$G$26*($A575-Parameters!$H$25)))),_xlfn.IFS($A575&lt;=Parameters!$H$23,Parameters!$G$23*$A575,$A575&lt;=Parameters!$H$24,Parameters!$G$24*$A575,$A575&lt;=Parameters!$H$25,Parameters!$G$25*$A575,$A575&gt;Parameters!$H$25,Parameters!$G$26*$A575))</f>
        <v>65083.199999999997</v>
      </c>
      <c r="S575" s="290">
        <f t="shared" si="250"/>
        <v>114.18105263157894</v>
      </c>
      <c r="T575" s="290" cm="1">
        <f t="array" ref="T575">IF(Parameters!$E$55="No",IF($A575&lt;=Parameters!$H$28,Parameters!$G$28*$A575,IF($A575&lt;=Parameters!$H$29,Parameters!$G$28*Parameters!$H$28+Parameters!$G$29*($A575-Parameters!$H$28),IF($A575&lt;=Parameters!$H$30,Parameters!$G$28*Parameters!$H$28+Parameters!$G$29*(Parameters!$H$29-Parameters!$H$28)+Parameters!$G$30*($A575-Parameters!$H$29),Parameters!$G$28*Parameters!$H$28+Parameters!$G$29*(Parameters!$H$29-Parameters!$H$28)+Parameters!$G$30*(Parameters!$H$30-Parameters!$H$29)+Parameters!$G$31*($A575-Parameters!$H$30)))),_xlfn.IFS($A575&lt;=Parameters!$H$28,Parameters!$G$28*$A575,$A575&lt;=Parameters!$H$29,Parameters!$G$29*$A575,$A575&lt;=Parameters!$H$30,Parameters!$G$30*$A575,$A575&gt;Parameters!$H$30,Parameters!$G$31*$A575))</f>
        <v>78319.700000000012</v>
      </c>
      <c r="U575" s="290">
        <f t="shared" si="251"/>
        <v>137.40298245614036</v>
      </c>
      <c r="V575" s="290" cm="1">
        <f t="array" ref="V575">IF(Parameters!$E$55="No",IF($A575&lt;=Parameters!$H$34,Parameters!$G$34*$A575,IF($A575&lt;=Parameters!$H$35,Parameters!$G$34*Parameters!$H$34+Parameters!$G$35*($A575-Parameters!$H$34),IF($A575&lt;=Parameters!$H$36,Parameters!$G$34*Parameters!$H$34+Parameters!$G$35*(Parameters!$H$35-Parameters!$H$34)+Parameters!$G$36*($A575-Parameters!$H$35),Parameters!$G$34*Parameters!$H$34+Parameters!$G$35*(Parameters!$H$35-Parameters!$H$34)+Parameters!$G$36*(Parameters!$H$36-Parameters!$H$35)+Parameters!$G$37*($A575-Parameters!$H$36)))),_xlfn.IFS($A575&lt;=Parameters!$H$34,Parameters!$G$34*$A575,$A575&lt;=Parameters!$H$35,Parameters!$G$35*$A575,$A575&lt;=Parameters!$H$36,Parameters!$G$36*$A575,$A575&gt;Parameters!$H$36,Parameters!$G$37*$A575))</f>
        <v>78586.8</v>
      </c>
      <c r="W575" s="290">
        <f t="shared" si="275"/>
        <v>137.87157894736842</v>
      </c>
      <c r="X575" s="290" cm="1">
        <f t="array" ref="X575">IF(Parameters!$E$55="No",IF($A575&lt;=Parameters!$H$39,Parameters!$G$39*$A575,IF($A575&lt;=Parameters!$H$40,Parameters!$G$39*Parameters!$H$39+Parameters!$G$40*($A575-Parameters!$H$39),IF($A575&lt;=Parameters!$H$41,Parameters!$G$39*Parameters!$H$39+Parameters!$G$40*(Parameters!$H$40-Parameters!$H$39)+Parameters!$G$41*($A575-Parameters!$H$40),Parameters!$G$39*Parameters!$H$39+Parameters!$G$40*(Parameters!$H$40-Parameters!$H$39)+Parameters!$G$41*(Parameters!$H$41-Parameters!$H$40)+Parameters!$G$42*($A575-Parameters!$H$41)))),_xlfn.IFS($A575&lt;=Parameters!$H$39,Parameters!$G$39*$A575,$A575&lt;=Parameters!$H$40,Parameters!$G$40*$A575,$A575&lt;=Parameters!$H$41,Parameters!$G$41*$A575,$A575&gt;Parameters!$H$41,Parameters!$G$42*$A575))</f>
        <v>84230.700000000012</v>
      </c>
      <c r="Y575" s="290">
        <f t="shared" si="276"/>
        <v>147.77315789473687</v>
      </c>
      <c r="Z575" s="290" cm="1">
        <f t="array" ref="Z575">IF(Parameters!$F$55="No",IF($A575&lt;=Parameters!$J$23,Parameters!$I$23*$A575,IF($A575&lt;=Parameters!$J$24,Parameters!$I$23*Parameters!$J$23+Parameters!$I$24*($A575-Parameters!$J$23),IF($A575&lt;=Parameters!$J$25,Parameters!$I$23*Parameters!$J$23+Parameters!$I$24*(Parameters!$J$24-Parameters!$J$23)+Parameters!$I$25*($A575-Parameters!$J$24),Parameters!$I$23*Parameters!$J$23+Parameters!$I$24*(Parameters!$J$24-Parameters!$J$23)+Parameters!$I$25*(Parameters!$J$25-Parameters!$J$24)+Parameters!$I$26*($A575-Parameters!$J$25)))),_xlfn.IFS($A575&lt;=Parameters!$J$23,Parameters!$I$23*$A575,$A575&lt;=Parameters!$J$24,Parameters!$I$24*$A575,$A575&lt;=Parameters!$J$25,Parameters!$I$25*$A575,$A575&gt;Parameters!$J$25,Parameters!$I$26*$A575))</f>
        <v>65083.199999999997</v>
      </c>
      <c r="AA575" s="290">
        <f t="shared" si="252"/>
        <v>114.18105263157894</v>
      </c>
      <c r="AB575" s="290" cm="1">
        <f t="array" ref="AB575">IF(Parameters!$F$55="No",IF($A575&lt;=Parameters!$J$28,Parameters!$I$28*$A575,IF($A575&lt;=Parameters!$J$29,Parameters!$I$28*Parameters!$J$28+Parameters!$I$29*($A575-Parameters!$J$28),IF($A575&lt;=Parameters!$J$30,Parameters!$I$28*Parameters!$J$28+Parameters!$I$29*(Parameters!$J$29-Parameters!$J$28)+Parameters!$I$30*($A575-Parameters!$J$29),Parameters!$I$28*Parameters!$J$28+Parameters!$I$29*(Parameters!$J$29-Parameters!$J$28)+Parameters!$I$30*(Parameters!$J$30-Parameters!$J$29)+Parameters!$I$31*($A575-Parameters!$J$30)))),_xlfn.IFS($A575&lt;=Parameters!$J$28,Parameters!$I$28*$A575,$A575&lt;=Parameters!$J$29,Parameters!$I$29*$A575,$A575&lt;=Parameters!$J$30,Parameters!$I$30*$A575,$A575&gt;Parameters!$J$30,Parameters!$I$31*$A575))</f>
        <v>78319.700000000012</v>
      </c>
      <c r="AC575" s="290">
        <f t="shared" si="253"/>
        <v>137.40298245614036</v>
      </c>
      <c r="AD575" s="290" cm="1">
        <f t="array" ref="AD575">IF(Parameters!$F$55="No",IF($A575&lt;=Parameters!$J$34,Parameters!$I$34*$A575,IF($A575&lt;=Parameters!$J$35,Parameters!$I$34*Parameters!$J$34+Parameters!$I$35*($A575-Parameters!$J$34),IF($A575&lt;=Parameters!$J$36,Parameters!$I$34*Parameters!$J$34+Parameters!$I$35*(Parameters!$J$35-Parameters!$J$34)+Parameters!$I$36*($A575-Parameters!$J$35),Parameters!$I$34*Parameters!$J$34+Parameters!$I$35*(Parameters!$J$35-Parameters!$J$34)+Parameters!$I$36*(Parameters!$J$36-Parameters!$J$35)+Parameters!$I$37*($A575-Parameters!$J$36)))),_xlfn.IFS($A575&lt;=Parameters!$J$34,Parameters!$I$34*$A575,$A575&lt;=Parameters!$J$35,Parameters!$I$35*$A575,$A575&lt;=Parameters!$J$36,Parameters!$I$36*$A575,$A575&gt;Parameters!$J$36,Parameters!$I$37*$A575))</f>
        <v>78586.8</v>
      </c>
      <c r="AE575" s="290">
        <f t="shared" si="277"/>
        <v>137.87157894736842</v>
      </c>
      <c r="AF575" s="290" cm="1">
        <f t="array" ref="AF575">IF(Parameters!$F$55="No",IF($A575&lt;=Parameters!$J$39,Parameters!$I$39*$A575,IF($A575&lt;=Parameters!$J$40,Parameters!$I$39*Parameters!$J$39+Parameters!$I$40*($A575-Parameters!$J$39),IF($A575&lt;=Parameters!$J$41,Parameters!$I$39*Parameters!$J$39+Parameters!$I$40*(Parameters!$J$40-Parameters!$J$39)+Parameters!$I$41*($A575-Parameters!$J$40),Parameters!$I$39*Parameters!$J$39+Parameters!$I$40*(Parameters!$J$40-Parameters!$J$39)+Parameters!$I$41*(Parameters!$J$41-Parameters!$J$40)+Parameters!$I$42*($A575-Parameters!$J$41)))),_xlfn.IFS($A575&lt;=Parameters!$J$39,Parameters!$I$39*$A575,$A575&lt;=Parameters!$J$40,Parameters!$I$40*$A575,$A575&lt;=Parameters!$J$41,Parameters!$I$41*$A575,$A575&gt;Parameters!$J$41,Parameters!$I$42*$A575))</f>
        <v>84230.700000000012</v>
      </c>
      <c r="AG575" s="290">
        <f t="shared" si="278"/>
        <v>147.77315789473687</v>
      </c>
      <c r="AI575" s="428">
        <f t="shared" si="254"/>
        <v>149.05999999999767</v>
      </c>
      <c r="AJ575" s="428">
        <f t="shared" si="255"/>
        <v>159.36000000001513</v>
      </c>
      <c r="AK575" s="428">
        <f t="shared" si="256"/>
        <v>143.54000000000815</v>
      </c>
      <c r="AL575" s="428">
        <f t="shared" si="257"/>
        <v>158.4600000000064</v>
      </c>
      <c r="AM575" s="428">
        <f t="shared" si="258"/>
        <v>149.05999999999767</v>
      </c>
      <c r="AN575" s="428">
        <f t="shared" si="259"/>
        <v>159.36000000001513</v>
      </c>
      <c r="AO575" s="428">
        <f t="shared" si="260"/>
        <v>143.54000000000815</v>
      </c>
      <c r="AP575" s="428">
        <f t="shared" si="261"/>
        <v>158.4600000000064</v>
      </c>
      <c r="AQ575" s="428">
        <f t="shared" si="262"/>
        <v>149.05999999999767</v>
      </c>
      <c r="AR575" s="428">
        <f t="shared" si="263"/>
        <v>159.36000000001513</v>
      </c>
      <c r="AS575" s="428">
        <f t="shared" si="264"/>
        <v>143.54000000000815</v>
      </c>
      <c r="AT575" s="428">
        <f t="shared" si="265"/>
        <v>158.4600000000064</v>
      </c>
      <c r="AU575" s="428">
        <f t="shared" si="266"/>
        <v>149.05999999999767</v>
      </c>
      <c r="AV575" s="428">
        <f t="shared" si="267"/>
        <v>159.36000000001513</v>
      </c>
      <c r="AW575" s="428">
        <f t="shared" si="268"/>
        <v>143.54000000000815</v>
      </c>
      <c r="AX575" s="428">
        <f t="shared" si="269"/>
        <v>158.4600000000064</v>
      </c>
    </row>
    <row r="576">
      <c r="A576" s="413">
        <v>571</v>
      </c>
      <c r="B576" s="290" cm="1">
        <f t="array" ref="B576">IF(Parameters!$C$55="No",IF($A576&lt;=Parameters!$D$23,Parameters!$C$23*$A576,IF($A576&lt;=Parameters!$D$24,Parameters!$C$23*Parameters!$D$23+Parameters!$C$24*($A576-Parameters!$D$23),IF($A576&lt;=Parameters!$D$25,Parameters!$C$23*Parameters!$D$23+Parameters!$C$24*(Parameters!$D$24-Parameters!$D$23)+Parameters!$C$25*($A576-Parameters!$D$24),Parameters!$C$23*Parameters!$D$23+Parameters!$C$24*(Parameters!$D$24-Parameters!$D$23)+Parameters!$C$25*(Parameters!$D$25-Parameters!$D$24)+Parameters!$C$26*($A576-Parameters!$D$25)))),_xlfn.IFS($A576&lt;=Parameters!$D$23,Parameters!$C$23*$A576,$A576&lt;=Parameters!$D$24,Parameters!$C$24*$A576,$A576&lt;=Parameters!$D$25,Parameters!$C$25*$A576,$A576&gt;Parameters!$D$25,Parameters!$C$26*$A576))</f>
        <v>65232.26</v>
      </c>
      <c r="C576" s="290">
        <f t="shared" si="270"/>
        <v>114.24213660245184</v>
      </c>
      <c r="D576" s="290" cm="1">
        <f t="array" ref="D576">IF(Parameters!$C$55="No",IF($A576&lt;=Parameters!$D$28,Parameters!$C$28*$A576,IF($A576&lt;=Parameters!$D$29,Parameters!$C$28*Parameters!$D$28+Parameters!$C$29*($A576-Parameters!$D$28),IF($A576&lt;=Parameters!$D$30,Parameters!$C$28*Parameters!$D$28+Parameters!$C$29*(Parameters!$D$29-Parameters!$D$28)+Parameters!$C$30*($A576-Parameters!$D$29),Parameters!$C$28*Parameters!$D$28+Parameters!$C$29*(Parameters!$D$29-Parameters!$D$28)+Parameters!$C$30*(Parameters!$D$30-Parameters!$D$29)+Parameters!$C$31*($A576-Parameters!$D$30)))),_xlfn.IFS($A576&lt;=Parameters!$D$28,Parameters!$C$28*$A576,$A576&lt;=Parameters!$D$29,Parameters!$C$29*$A576,$A576&lt;=Parameters!$D$30,Parameters!$C$30*$A576,$A576&gt;Parameters!$D$30,Parameters!$C$31*$A576))</f>
        <v>78479.06</v>
      </c>
      <c r="E576" s="290">
        <f t="shared" si="270"/>
        <v>137.4414360770578</v>
      </c>
      <c r="F576" s="290" cm="1">
        <f t="array" ref="F576">IF(Parameters!$C$55="No",IF($A576&lt;=Parameters!$D$34,Parameters!$C$34*$A576,IF($A576&lt;=Parameters!$D$35,Parameters!$C$34*Parameters!$D$34+Parameters!$C$35*($A576-Parameters!$D$34),IF($A576&lt;=Parameters!$D$36,Parameters!$C$34*Parameters!$D$34+Parameters!$C$35*(Parameters!$D$35-Parameters!$D$34)+Parameters!$C$36*($A576-Parameters!$D$35),Parameters!$C$34*Parameters!$D$34+Parameters!$C$35*(Parameters!$D$35-Parameters!$D$34)+Parameters!$C$36*(Parameters!$D$36-Parameters!$D$35)+Parameters!$C$37*($A576-Parameters!$D$36)))),_xlfn.IFS($A576&lt;=Parameters!$D$34,Parameters!$C$34*$A576,$A576&lt;=Parameters!$D$35,Parameters!$C$35*$A576,$A576&lt;=Parameters!$D$36,Parameters!$C$36*$A576,$A576&gt;Parameters!$D$36,Parameters!$C$37*$A576))</f>
        <v>78730.34</v>
      </c>
      <c r="G576" s="290">
        <f t="shared" si="271"/>
        <v>137.8815061295972</v>
      </c>
      <c r="H576" s="290" cm="1">
        <f t="array" ref="H576">IF(Parameters!$C$55="No",IF($A576&lt;=Parameters!$D$39,Parameters!$C$39*$A576,IF($A576&lt;=Parameters!$D$40,Parameters!$C$39*Parameters!$D$39+Parameters!$C$40*($A576-Parameters!$D$39),IF($A576&lt;=Parameters!$D$41,Parameters!$C$39*Parameters!$D$39+Parameters!$C$40*(Parameters!$D$40-Parameters!$D$39)+Parameters!$C$41*($A576-Parameters!$D$40),Parameters!$C$39*Parameters!$D$39+Parameters!$C$40*(Parameters!$D$40-Parameters!$D$39)+Parameters!$C$41*(Parameters!$D$41-Parameters!$D$40)+Parameters!$C$42*($A576-Parameters!$D$41)))),_xlfn.IFS($A576&lt;=Parameters!$D$39,Parameters!$C$39*$A576,$A576&lt;=Parameters!$D$40,Parameters!$C$40*$A576,$A576&lt;=Parameters!$D$41,Parameters!$C$41*$A576,$A576&gt;Parameters!$D$41,Parameters!$C$42*$A576))</f>
        <v>84389.16</v>
      </c>
      <c r="I576" s="290">
        <f t="shared" si="272"/>
        <v>147.79187390542907</v>
      </c>
      <c r="J576" s="290" cm="1">
        <f t="array" ref="J576">IF(Parameters!$D$55="No",IF($A576&lt;=Parameters!$F$23,Parameters!$E$23*$A576,IF($A576&lt;=Parameters!$F$24,Parameters!$E$23*Parameters!$F$23+Parameters!$E$24*($A576-Parameters!$F$23),IF($A576&lt;=Parameters!$F$25,Parameters!$E$23*Parameters!$F$23+Parameters!$E$24*(Parameters!$F$24-Parameters!$F$23)+Parameters!$E$25*($A576-Parameters!$F$24),Parameters!$E$23*Parameters!$F$23+Parameters!$E$24*(Parameters!$F$24-Parameters!$F$23)+Parameters!$E$25*(Parameters!$F$25-Parameters!$F$24)+Parameters!$E$26*($A576-Parameters!$F$25)))),_xlfn.IFS($A576&lt;=Parameters!$F$23,Parameters!$E$23*$A576,$A576&lt;=Parameters!$F$24,Parameters!$E$24*$A576,$A576&lt;=Parameters!$F$25,Parameters!$E$25*$A576,$A576&gt;Parameters!$F$25,Parameters!$E$26*$A576))</f>
        <v>65232.26</v>
      </c>
      <c r="K576" s="290">
        <f t="shared" si="248"/>
        <v>114.24213660245184</v>
      </c>
      <c r="L576" s="290" cm="1">
        <f t="array" ref="L576">IF(Parameters!$D$55="No",IF($A576&lt;=Parameters!$F$28,Parameters!$E$28*$A576,IF($A576&lt;=Parameters!$F$29,Parameters!$E$28*Parameters!$F$28+Parameters!$E$29*($A576-Parameters!$F$28),IF($A576&lt;=Parameters!$F$30,Parameters!$E$28*Parameters!$F$28+Parameters!$E$29*(Parameters!$F$29-Parameters!$F$28)+Parameters!$E$30*($A576-Parameters!$F$29),Parameters!$E$28*Parameters!$F$28+Parameters!$E$29*(Parameters!$F$29-Parameters!$F$28)+Parameters!$E$30*(Parameters!$F$30-Parameters!$F$29)+Parameters!$E$31*($A576-Parameters!$F$30)))),_xlfn.IFS($A576&lt;=Parameters!$F$28,Parameters!$E$28*$A576,$A576&lt;=Parameters!$F$29,Parameters!$E$29*$A576,$A576&lt;=Parameters!$F$30,Parameters!$E$30*$A576,$A576&gt;Parameters!$F$30,Parameters!$E$31*$A576))</f>
        <v>78479.06</v>
      </c>
      <c r="M576" s="290">
        <f t="shared" si="249"/>
        <v>137.4414360770578</v>
      </c>
      <c r="N576" s="290" cm="1">
        <f t="array" ref="N576">IF(Parameters!$D$55="No",IF($A576&lt;=Parameters!$F$34,Parameters!$E$34*$A576,IF($A576&lt;=Parameters!$F$35,Parameters!$E$34*Parameters!$F$34+Parameters!$E$35*($A576-Parameters!$F$34),IF($A576&lt;=Parameters!$F$36,Parameters!$E$34*Parameters!$F$34+Parameters!$E$35*(Parameters!$F$35-Parameters!$F$34)+Parameters!$E$36*($A576-Parameters!$F$35),Parameters!$E$34*Parameters!$F$34+Parameters!$E$35*(Parameters!$F$35-Parameters!$F$34)+Parameters!$E$36*(Parameters!$F$36-Parameters!$F$35)+Parameters!$E$37*($A576-Parameters!$F$36)))),_xlfn.IFS($A576&lt;=Parameters!$F$34,Parameters!$E$34*$A576,$A576&lt;=Parameters!$F$35,Parameters!$E$35*$A576,$A576&lt;=Parameters!$F$36,Parameters!$E$36*$A576,$A576&gt;Parameters!$F$36,Parameters!$E$37*$A576))</f>
        <v>78730.34</v>
      </c>
      <c r="O576" s="290">
        <f t="shared" si="273"/>
        <v>137.8815061295972</v>
      </c>
      <c r="P576" s="290" cm="1">
        <f t="array" ref="P576">IF(Parameters!$D$55="No",IF($A576&lt;=Parameters!$F$39,Parameters!$E$39*$A576,IF($A576&lt;=Parameters!$F$40,Parameters!$E$39*Parameters!$F$39+Parameters!$E$40*($A576-Parameters!$F$39),IF($A576&lt;=Parameters!$F$41,Parameters!$E$39*Parameters!$F$39+Parameters!$E$40*(Parameters!$F$40-Parameters!$F$39)+Parameters!$E$41*($A576-Parameters!$F$40),Parameters!$E$39*Parameters!$F$39+Parameters!$E$40*(Parameters!$F$40-Parameters!$F$39)+Parameters!$E$41*(Parameters!$F$41-Parameters!$F$40)+Parameters!$E$42*($A576-Parameters!$F$41)))),_xlfn.IFS($A576&lt;=Parameters!$F$39,Parameters!$E$39*$A576,$A576&lt;=Parameters!$F$40,Parameters!$E$40*$A576,$A576&lt;=Parameters!$F$41,Parameters!$E$41*$A576,$A576&gt;Parameters!$F$41,Parameters!$E$42*$A576))</f>
        <v>84389.16</v>
      </c>
      <c r="Q576" s="290">
        <f t="shared" si="274"/>
        <v>147.79187390542907</v>
      </c>
      <c r="R576" s="290" cm="1">
        <f t="array" ref="R576">IF(Parameters!$E$55="No",IF($A576&lt;=Parameters!$H$23,Parameters!$G$23*$A576,IF($A576&lt;=Parameters!$H$24,Parameters!$G$23*Parameters!$H$23+Parameters!$G$24*($A576-Parameters!$H$23),IF($A576&lt;=Parameters!$H$25,Parameters!$G$23*Parameters!$H$23+Parameters!$G$24*(Parameters!$H$24-Parameters!$H$23)+Parameters!$G$25*($A576-Parameters!$H$24),Parameters!$G$23*Parameters!$H$23+Parameters!$G$24*(Parameters!$H$24-Parameters!$H$23)+Parameters!$G$25*(Parameters!$H$25-Parameters!$H$24)+Parameters!$G$26*($A576-Parameters!$H$25)))),_xlfn.IFS($A576&lt;=Parameters!$H$23,Parameters!$G$23*$A576,$A576&lt;=Parameters!$H$24,Parameters!$G$24*$A576,$A576&lt;=Parameters!$H$25,Parameters!$G$25*$A576,$A576&gt;Parameters!$H$25,Parameters!$G$26*$A576))</f>
        <v>65232.26</v>
      </c>
      <c r="S576" s="290">
        <f t="shared" si="250"/>
        <v>114.24213660245184</v>
      </c>
      <c r="T576" s="290" cm="1">
        <f t="array" ref="T576">IF(Parameters!$E$55="No",IF($A576&lt;=Parameters!$H$28,Parameters!$G$28*$A576,IF($A576&lt;=Parameters!$H$29,Parameters!$G$28*Parameters!$H$28+Parameters!$G$29*($A576-Parameters!$H$28),IF($A576&lt;=Parameters!$H$30,Parameters!$G$28*Parameters!$H$28+Parameters!$G$29*(Parameters!$H$29-Parameters!$H$28)+Parameters!$G$30*($A576-Parameters!$H$29),Parameters!$G$28*Parameters!$H$28+Parameters!$G$29*(Parameters!$H$29-Parameters!$H$28)+Parameters!$G$30*(Parameters!$H$30-Parameters!$H$29)+Parameters!$G$31*($A576-Parameters!$H$30)))),_xlfn.IFS($A576&lt;=Parameters!$H$28,Parameters!$G$28*$A576,$A576&lt;=Parameters!$H$29,Parameters!$G$29*$A576,$A576&lt;=Parameters!$H$30,Parameters!$G$30*$A576,$A576&gt;Parameters!$H$30,Parameters!$G$31*$A576))</f>
        <v>78479.06</v>
      </c>
      <c r="U576" s="290">
        <f t="shared" si="251"/>
        <v>137.4414360770578</v>
      </c>
      <c r="V576" s="290" cm="1">
        <f t="array" ref="V576">IF(Parameters!$E$55="No",IF($A576&lt;=Parameters!$H$34,Parameters!$G$34*$A576,IF($A576&lt;=Parameters!$H$35,Parameters!$G$34*Parameters!$H$34+Parameters!$G$35*($A576-Parameters!$H$34),IF($A576&lt;=Parameters!$H$36,Parameters!$G$34*Parameters!$H$34+Parameters!$G$35*(Parameters!$H$35-Parameters!$H$34)+Parameters!$G$36*($A576-Parameters!$H$35),Parameters!$G$34*Parameters!$H$34+Parameters!$G$35*(Parameters!$H$35-Parameters!$H$34)+Parameters!$G$36*(Parameters!$H$36-Parameters!$H$35)+Parameters!$G$37*($A576-Parameters!$H$36)))),_xlfn.IFS($A576&lt;=Parameters!$H$34,Parameters!$G$34*$A576,$A576&lt;=Parameters!$H$35,Parameters!$G$35*$A576,$A576&lt;=Parameters!$H$36,Parameters!$G$36*$A576,$A576&gt;Parameters!$H$36,Parameters!$G$37*$A576))</f>
        <v>78730.34</v>
      </c>
      <c r="W576" s="290">
        <f t="shared" si="275"/>
        <v>137.8815061295972</v>
      </c>
      <c r="X576" s="290" cm="1">
        <f t="array" ref="X576">IF(Parameters!$E$55="No",IF($A576&lt;=Parameters!$H$39,Parameters!$G$39*$A576,IF($A576&lt;=Parameters!$H$40,Parameters!$G$39*Parameters!$H$39+Parameters!$G$40*($A576-Parameters!$H$39),IF($A576&lt;=Parameters!$H$41,Parameters!$G$39*Parameters!$H$39+Parameters!$G$40*(Parameters!$H$40-Parameters!$H$39)+Parameters!$G$41*($A576-Parameters!$H$40),Parameters!$G$39*Parameters!$H$39+Parameters!$G$40*(Parameters!$H$40-Parameters!$H$39)+Parameters!$G$41*(Parameters!$H$41-Parameters!$H$40)+Parameters!$G$42*($A576-Parameters!$H$41)))),_xlfn.IFS($A576&lt;=Parameters!$H$39,Parameters!$G$39*$A576,$A576&lt;=Parameters!$H$40,Parameters!$G$40*$A576,$A576&lt;=Parameters!$H$41,Parameters!$G$41*$A576,$A576&gt;Parameters!$H$41,Parameters!$G$42*$A576))</f>
        <v>84389.16</v>
      </c>
      <c r="Y576" s="290">
        <f t="shared" si="276"/>
        <v>147.79187390542907</v>
      </c>
      <c r="Z576" s="290" cm="1">
        <f t="array" ref="Z576">IF(Parameters!$F$55="No",IF($A576&lt;=Parameters!$J$23,Parameters!$I$23*$A576,IF($A576&lt;=Parameters!$J$24,Parameters!$I$23*Parameters!$J$23+Parameters!$I$24*($A576-Parameters!$J$23),IF($A576&lt;=Parameters!$J$25,Parameters!$I$23*Parameters!$J$23+Parameters!$I$24*(Parameters!$J$24-Parameters!$J$23)+Parameters!$I$25*($A576-Parameters!$J$24),Parameters!$I$23*Parameters!$J$23+Parameters!$I$24*(Parameters!$J$24-Parameters!$J$23)+Parameters!$I$25*(Parameters!$J$25-Parameters!$J$24)+Parameters!$I$26*($A576-Parameters!$J$25)))),_xlfn.IFS($A576&lt;=Parameters!$J$23,Parameters!$I$23*$A576,$A576&lt;=Parameters!$J$24,Parameters!$I$24*$A576,$A576&lt;=Parameters!$J$25,Parameters!$I$25*$A576,$A576&gt;Parameters!$J$25,Parameters!$I$26*$A576))</f>
        <v>65232.26</v>
      </c>
      <c r="AA576" s="290">
        <f t="shared" si="252"/>
        <v>114.24213660245184</v>
      </c>
      <c r="AB576" s="290" cm="1">
        <f t="array" ref="AB576">IF(Parameters!$F$55="No",IF($A576&lt;=Parameters!$J$28,Parameters!$I$28*$A576,IF($A576&lt;=Parameters!$J$29,Parameters!$I$28*Parameters!$J$28+Parameters!$I$29*($A576-Parameters!$J$28),IF($A576&lt;=Parameters!$J$30,Parameters!$I$28*Parameters!$J$28+Parameters!$I$29*(Parameters!$J$29-Parameters!$J$28)+Parameters!$I$30*($A576-Parameters!$J$29),Parameters!$I$28*Parameters!$J$28+Parameters!$I$29*(Parameters!$J$29-Parameters!$J$28)+Parameters!$I$30*(Parameters!$J$30-Parameters!$J$29)+Parameters!$I$31*($A576-Parameters!$J$30)))),_xlfn.IFS($A576&lt;=Parameters!$J$28,Parameters!$I$28*$A576,$A576&lt;=Parameters!$J$29,Parameters!$I$29*$A576,$A576&lt;=Parameters!$J$30,Parameters!$I$30*$A576,$A576&gt;Parameters!$J$30,Parameters!$I$31*$A576))</f>
        <v>78479.06</v>
      </c>
      <c r="AC576" s="290">
        <f t="shared" si="253"/>
        <v>137.4414360770578</v>
      </c>
      <c r="AD576" s="290" cm="1">
        <f t="array" ref="AD576">IF(Parameters!$F$55="No",IF($A576&lt;=Parameters!$J$34,Parameters!$I$34*$A576,IF($A576&lt;=Parameters!$J$35,Parameters!$I$34*Parameters!$J$34+Parameters!$I$35*($A576-Parameters!$J$34),IF($A576&lt;=Parameters!$J$36,Parameters!$I$34*Parameters!$J$34+Parameters!$I$35*(Parameters!$J$35-Parameters!$J$34)+Parameters!$I$36*($A576-Parameters!$J$35),Parameters!$I$34*Parameters!$J$34+Parameters!$I$35*(Parameters!$J$35-Parameters!$J$34)+Parameters!$I$36*(Parameters!$J$36-Parameters!$J$35)+Parameters!$I$37*($A576-Parameters!$J$36)))),_xlfn.IFS($A576&lt;=Parameters!$J$34,Parameters!$I$34*$A576,$A576&lt;=Parameters!$J$35,Parameters!$I$35*$A576,$A576&lt;=Parameters!$J$36,Parameters!$I$36*$A576,$A576&gt;Parameters!$J$36,Parameters!$I$37*$A576))</f>
        <v>78730.34</v>
      </c>
      <c r="AE576" s="290">
        <f t="shared" si="277"/>
        <v>137.8815061295972</v>
      </c>
      <c r="AF576" s="290" cm="1">
        <f t="array" ref="AF576">IF(Parameters!$F$55="No",IF($A576&lt;=Parameters!$J$39,Parameters!$I$39*$A576,IF($A576&lt;=Parameters!$J$40,Parameters!$I$39*Parameters!$J$39+Parameters!$I$40*($A576-Parameters!$J$39),IF($A576&lt;=Parameters!$J$41,Parameters!$I$39*Parameters!$J$39+Parameters!$I$40*(Parameters!$J$40-Parameters!$J$39)+Parameters!$I$41*($A576-Parameters!$J$40),Parameters!$I$39*Parameters!$J$39+Parameters!$I$40*(Parameters!$J$40-Parameters!$J$39)+Parameters!$I$41*(Parameters!$J$41-Parameters!$J$40)+Parameters!$I$42*($A576-Parameters!$J$41)))),_xlfn.IFS($A576&lt;=Parameters!$J$39,Parameters!$I$39*$A576,$A576&lt;=Parameters!$J$40,Parameters!$I$40*$A576,$A576&lt;=Parameters!$J$41,Parameters!$I$41*$A576,$A576&gt;Parameters!$J$41,Parameters!$I$42*$A576))</f>
        <v>84389.16</v>
      </c>
      <c r="AG576" s="290">
        <f t="shared" si="278"/>
        <v>147.79187390542907</v>
      </c>
      <c r="AI576" s="428">
        <f t="shared" si="254"/>
        <v>149.06000000000495</v>
      </c>
      <c r="AJ576" s="428">
        <f t="shared" si="255"/>
        <v>159.35999999998603</v>
      </c>
      <c r="AK576" s="428">
        <f t="shared" si="256"/>
        <v>143.5399999999936</v>
      </c>
      <c r="AL576" s="428">
        <f t="shared" si="257"/>
        <v>158.45999999999185</v>
      </c>
      <c r="AM576" s="428">
        <f t="shared" si="258"/>
        <v>149.06000000000495</v>
      </c>
      <c r="AN576" s="428">
        <f t="shared" si="259"/>
        <v>159.35999999998603</v>
      </c>
      <c r="AO576" s="428">
        <f t="shared" si="260"/>
        <v>143.5399999999936</v>
      </c>
      <c r="AP576" s="428">
        <f t="shared" si="261"/>
        <v>158.45999999999185</v>
      </c>
      <c r="AQ576" s="428">
        <f t="shared" si="262"/>
        <v>149.06000000000495</v>
      </c>
      <c r="AR576" s="428">
        <f t="shared" si="263"/>
        <v>159.35999999998603</v>
      </c>
      <c r="AS576" s="428">
        <f t="shared" si="264"/>
        <v>143.5399999999936</v>
      </c>
      <c r="AT576" s="428">
        <f t="shared" si="265"/>
        <v>158.45999999999185</v>
      </c>
      <c r="AU576" s="428">
        <f t="shared" si="266"/>
        <v>149.06000000000495</v>
      </c>
      <c r="AV576" s="428">
        <f t="shared" si="267"/>
        <v>159.35999999998603</v>
      </c>
      <c r="AW576" s="428">
        <f t="shared" si="268"/>
        <v>143.5399999999936</v>
      </c>
      <c r="AX576" s="428">
        <f t="shared" si="269"/>
        <v>158.45999999999185</v>
      </c>
    </row>
    <row r="577">
      <c r="A577" s="413">
        <v>572</v>
      </c>
      <c r="B577" s="290" cm="1">
        <f t="array" ref="B577">IF(Parameters!$C$55="No",IF($A577&lt;=Parameters!$D$23,Parameters!$C$23*$A577,IF($A577&lt;=Parameters!$D$24,Parameters!$C$23*Parameters!$D$23+Parameters!$C$24*($A577-Parameters!$D$23),IF($A577&lt;=Parameters!$D$25,Parameters!$C$23*Parameters!$D$23+Parameters!$C$24*(Parameters!$D$24-Parameters!$D$23)+Parameters!$C$25*($A577-Parameters!$D$24),Parameters!$C$23*Parameters!$D$23+Parameters!$C$24*(Parameters!$D$24-Parameters!$D$23)+Parameters!$C$25*(Parameters!$D$25-Parameters!$D$24)+Parameters!$C$26*($A577-Parameters!$D$25)))),_xlfn.IFS($A577&lt;=Parameters!$D$23,Parameters!$C$23*$A577,$A577&lt;=Parameters!$D$24,Parameters!$C$24*$A577,$A577&lt;=Parameters!$D$25,Parameters!$C$25*$A577,$A577&gt;Parameters!$D$25,Parameters!$C$26*$A577))</f>
        <v>65381.32</v>
      </c>
      <c r="C577" s="290">
        <f t="shared" si="270"/>
        <v>114.30300699300699</v>
      </c>
      <c r="D577" s="290" cm="1">
        <f t="array" ref="D577">IF(Parameters!$C$55="No",IF($A577&lt;=Parameters!$D$28,Parameters!$C$28*$A577,IF($A577&lt;=Parameters!$D$29,Parameters!$C$28*Parameters!$D$28+Parameters!$C$29*($A577-Parameters!$D$28),IF($A577&lt;=Parameters!$D$30,Parameters!$C$28*Parameters!$D$28+Parameters!$C$29*(Parameters!$D$29-Parameters!$D$28)+Parameters!$C$30*($A577-Parameters!$D$29),Parameters!$C$28*Parameters!$D$28+Parameters!$C$29*(Parameters!$D$29-Parameters!$D$28)+Parameters!$C$30*(Parameters!$D$30-Parameters!$D$29)+Parameters!$C$31*($A577-Parameters!$D$30)))),_xlfn.IFS($A577&lt;=Parameters!$D$28,Parameters!$C$28*$A577,$A577&lt;=Parameters!$D$29,Parameters!$C$29*$A577,$A577&lt;=Parameters!$D$30,Parameters!$C$30*$A577,$A577&gt;Parameters!$D$30,Parameters!$C$31*$A577))</f>
        <v>78638.420000000013</v>
      </c>
      <c r="E577" s="290">
        <f t="shared" si="270"/>
        <v>137.47975524475527</v>
      </c>
      <c r="F577" s="290" cm="1">
        <f t="array" ref="F577">IF(Parameters!$C$55="No",IF($A577&lt;=Parameters!$D$34,Parameters!$C$34*$A577,IF($A577&lt;=Parameters!$D$35,Parameters!$C$34*Parameters!$D$34+Parameters!$C$35*($A577-Parameters!$D$34),IF($A577&lt;=Parameters!$D$36,Parameters!$C$34*Parameters!$D$34+Parameters!$C$35*(Parameters!$D$35-Parameters!$D$34)+Parameters!$C$36*($A577-Parameters!$D$35),Parameters!$C$34*Parameters!$D$34+Parameters!$C$35*(Parameters!$D$35-Parameters!$D$34)+Parameters!$C$36*(Parameters!$D$36-Parameters!$D$35)+Parameters!$C$37*($A577-Parameters!$D$36)))),_xlfn.IFS($A577&lt;=Parameters!$D$34,Parameters!$C$34*$A577,$A577&lt;=Parameters!$D$35,Parameters!$C$35*$A577,$A577&lt;=Parameters!$D$36,Parameters!$C$36*$A577,$A577&gt;Parameters!$D$36,Parameters!$C$37*$A577))</f>
        <v>78873.87999999999</v>
      </c>
      <c r="G577" s="290">
        <f t="shared" si="271"/>
        <v>137.89139860139858</v>
      </c>
      <c r="H577" s="290" cm="1">
        <f t="array" ref="H577">IF(Parameters!$C$55="No",IF($A577&lt;=Parameters!$D$39,Parameters!$C$39*$A577,IF($A577&lt;=Parameters!$D$40,Parameters!$C$39*Parameters!$D$39+Parameters!$C$40*($A577-Parameters!$D$39),IF($A577&lt;=Parameters!$D$41,Parameters!$C$39*Parameters!$D$39+Parameters!$C$40*(Parameters!$D$40-Parameters!$D$39)+Parameters!$C$41*($A577-Parameters!$D$40),Parameters!$C$39*Parameters!$D$39+Parameters!$C$40*(Parameters!$D$40-Parameters!$D$39)+Parameters!$C$41*(Parameters!$D$41-Parameters!$D$40)+Parameters!$C$42*($A577-Parameters!$D$41)))),_xlfn.IFS($A577&lt;=Parameters!$D$39,Parameters!$C$39*$A577,$A577&lt;=Parameters!$D$40,Parameters!$C$40*$A577,$A577&lt;=Parameters!$D$41,Parameters!$C$41*$A577,$A577&gt;Parameters!$D$41,Parameters!$C$42*$A577))</f>
        <v>84547.62</v>
      </c>
      <c r="I577" s="290">
        <f t="shared" si="272"/>
        <v>147.81052447552446</v>
      </c>
      <c r="J577" s="290" cm="1">
        <f t="array" ref="J577">IF(Parameters!$D$55="No",IF($A577&lt;=Parameters!$F$23,Parameters!$E$23*$A577,IF($A577&lt;=Parameters!$F$24,Parameters!$E$23*Parameters!$F$23+Parameters!$E$24*($A577-Parameters!$F$23),IF($A577&lt;=Parameters!$F$25,Parameters!$E$23*Parameters!$F$23+Parameters!$E$24*(Parameters!$F$24-Parameters!$F$23)+Parameters!$E$25*($A577-Parameters!$F$24),Parameters!$E$23*Parameters!$F$23+Parameters!$E$24*(Parameters!$F$24-Parameters!$F$23)+Parameters!$E$25*(Parameters!$F$25-Parameters!$F$24)+Parameters!$E$26*($A577-Parameters!$F$25)))),_xlfn.IFS($A577&lt;=Parameters!$F$23,Parameters!$E$23*$A577,$A577&lt;=Parameters!$F$24,Parameters!$E$24*$A577,$A577&lt;=Parameters!$F$25,Parameters!$E$25*$A577,$A577&gt;Parameters!$F$25,Parameters!$E$26*$A577))</f>
        <v>65381.32</v>
      </c>
      <c r="K577" s="290">
        <f t="shared" si="248"/>
        <v>114.30300699300699</v>
      </c>
      <c r="L577" s="290" cm="1">
        <f t="array" ref="L577">IF(Parameters!$D$55="No",IF($A577&lt;=Parameters!$F$28,Parameters!$E$28*$A577,IF($A577&lt;=Parameters!$F$29,Parameters!$E$28*Parameters!$F$28+Parameters!$E$29*($A577-Parameters!$F$28),IF($A577&lt;=Parameters!$F$30,Parameters!$E$28*Parameters!$F$28+Parameters!$E$29*(Parameters!$F$29-Parameters!$F$28)+Parameters!$E$30*($A577-Parameters!$F$29),Parameters!$E$28*Parameters!$F$28+Parameters!$E$29*(Parameters!$F$29-Parameters!$F$28)+Parameters!$E$30*(Parameters!$F$30-Parameters!$F$29)+Parameters!$E$31*($A577-Parameters!$F$30)))),_xlfn.IFS($A577&lt;=Parameters!$F$28,Parameters!$E$28*$A577,$A577&lt;=Parameters!$F$29,Parameters!$E$29*$A577,$A577&lt;=Parameters!$F$30,Parameters!$E$30*$A577,$A577&gt;Parameters!$F$30,Parameters!$E$31*$A577))</f>
        <v>78638.420000000013</v>
      </c>
      <c r="M577" s="290">
        <f t="shared" si="249"/>
        <v>137.47975524475527</v>
      </c>
      <c r="N577" s="290" cm="1">
        <f t="array" ref="N577">IF(Parameters!$D$55="No",IF($A577&lt;=Parameters!$F$34,Parameters!$E$34*$A577,IF($A577&lt;=Parameters!$F$35,Parameters!$E$34*Parameters!$F$34+Parameters!$E$35*($A577-Parameters!$F$34),IF($A577&lt;=Parameters!$F$36,Parameters!$E$34*Parameters!$F$34+Parameters!$E$35*(Parameters!$F$35-Parameters!$F$34)+Parameters!$E$36*($A577-Parameters!$F$35),Parameters!$E$34*Parameters!$F$34+Parameters!$E$35*(Parameters!$F$35-Parameters!$F$34)+Parameters!$E$36*(Parameters!$F$36-Parameters!$F$35)+Parameters!$E$37*($A577-Parameters!$F$36)))),_xlfn.IFS($A577&lt;=Parameters!$F$34,Parameters!$E$34*$A577,$A577&lt;=Parameters!$F$35,Parameters!$E$35*$A577,$A577&lt;=Parameters!$F$36,Parameters!$E$36*$A577,$A577&gt;Parameters!$F$36,Parameters!$E$37*$A577))</f>
        <v>78873.87999999999</v>
      </c>
      <c r="O577" s="290">
        <f t="shared" si="273"/>
        <v>137.89139860139858</v>
      </c>
      <c r="P577" s="290" cm="1">
        <f t="array" ref="P577">IF(Parameters!$D$55="No",IF($A577&lt;=Parameters!$F$39,Parameters!$E$39*$A577,IF($A577&lt;=Parameters!$F$40,Parameters!$E$39*Parameters!$F$39+Parameters!$E$40*($A577-Parameters!$F$39),IF($A577&lt;=Parameters!$F$41,Parameters!$E$39*Parameters!$F$39+Parameters!$E$40*(Parameters!$F$40-Parameters!$F$39)+Parameters!$E$41*($A577-Parameters!$F$40),Parameters!$E$39*Parameters!$F$39+Parameters!$E$40*(Parameters!$F$40-Parameters!$F$39)+Parameters!$E$41*(Parameters!$F$41-Parameters!$F$40)+Parameters!$E$42*($A577-Parameters!$F$41)))),_xlfn.IFS($A577&lt;=Parameters!$F$39,Parameters!$E$39*$A577,$A577&lt;=Parameters!$F$40,Parameters!$E$40*$A577,$A577&lt;=Parameters!$F$41,Parameters!$E$41*$A577,$A577&gt;Parameters!$F$41,Parameters!$E$42*$A577))</f>
        <v>84547.62</v>
      </c>
      <c r="Q577" s="290">
        <f t="shared" si="274"/>
        <v>147.81052447552446</v>
      </c>
      <c r="R577" s="290" cm="1">
        <f t="array" ref="R577">IF(Parameters!$E$55="No",IF($A577&lt;=Parameters!$H$23,Parameters!$G$23*$A577,IF($A577&lt;=Parameters!$H$24,Parameters!$G$23*Parameters!$H$23+Parameters!$G$24*($A577-Parameters!$H$23),IF($A577&lt;=Parameters!$H$25,Parameters!$G$23*Parameters!$H$23+Parameters!$G$24*(Parameters!$H$24-Parameters!$H$23)+Parameters!$G$25*($A577-Parameters!$H$24),Parameters!$G$23*Parameters!$H$23+Parameters!$G$24*(Parameters!$H$24-Parameters!$H$23)+Parameters!$G$25*(Parameters!$H$25-Parameters!$H$24)+Parameters!$G$26*($A577-Parameters!$H$25)))),_xlfn.IFS($A577&lt;=Parameters!$H$23,Parameters!$G$23*$A577,$A577&lt;=Parameters!$H$24,Parameters!$G$24*$A577,$A577&lt;=Parameters!$H$25,Parameters!$G$25*$A577,$A577&gt;Parameters!$H$25,Parameters!$G$26*$A577))</f>
        <v>65381.32</v>
      </c>
      <c r="S577" s="290">
        <f t="shared" si="250"/>
        <v>114.30300699300699</v>
      </c>
      <c r="T577" s="290" cm="1">
        <f t="array" ref="T577">IF(Parameters!$E$55="No",IF($A577&lt;=Parameters!$H$28,Parameters!$G$28*$A577,IF($A577&lt;=Parameters!$H$29,Parameters!$G$28*Parameters!$H$28+Parameters!$G$29*($A577-Parameters!$H$28),IF($A577&lt;=Parameters!$H$30,Parameters!$G$28*Parameters!$H$28+Parameters!$G$29*(Parameters!$H$29-Parameters!$H$28)+Parameters!$G$30*($A577-Parameters!$H$29),Parameters!$G$28*Parameters!$H$28+Parameters!$G$29*(Parameters!$H$29-Parameters!$H$28)+Parameters!$G$30*(Parameters!$H$30-Parameters!$H$29)+Parameters!$G$31*($A577-Parameters!$H$30)))),_xlfn.IFS($A577&lt;=Parameters!$H$28,Parameters!$G$28*$A577,$A577&lt;=Parameters!$H$29,Parameters!$G$29*$A577,$A577&lt;=Parameters!$H$30,Parameters!$G$30*$A577,$A577&gt;Parameters!$H$30,Parameters!$G$31*$A577))</f>
        <v>78638.420000000013</v>
      </c>
      <c r="U577" s="290">
        <f t="shared" si="251"/>
        <v>137.47975524475527</v>
      </c>
      <c r="V577" s="290" cm="1">
        <f t="array" ref="V577">IF(Parameters!$E$55="No",IF($A577&lt;=Parameters!$H$34,Parameters!$G$34*$A577,IF($A577&lt;=Parameters!$H$35,Parameters!$G$34*Parameters!$H$34+Parameters!$G$35*($A577-Parameters!$H$34),IF($A577&lt;=Parameters!$H$36,Parameters!$G$34*Parameters!$H$34+Parameters!$G$35*(Parameters!$H$35-Parameters!$H$34)+Parameters!$G$36*($A577-Parameters!$H$35),Parameters!$G$34*Parameters!$H$34+Parameters!$G$35*(Parameters!$H$35-Parameters!$H$34)+Parameters!$G$36*(Parameters!$H$36-Parameters!$H$35)+Parameters!$G$37*($A577-Parameters!$H$36)))),_xlfn.IFS($A577&lt;=Parameters!$H$34,Parameters!$G$34*$A577,$A577&lt;=Parameters!$H$35,Parameters!$G$35*$A577,$A577&lt;=Parameters!$H$36,Parameters!$G$36*$A577,$A577&gt;Parameters!$H$36,Parameters!$G$37*$A577))</f>
        <v>78873.87999999999</v>
      </c>
      <c r="W577" s="290">
        <f t="shared" si="275"/>
        <v>137.89139860139858</v>
      </c>
      <c r="X577" s="290" cm="1">
        <f t="array" ref="X577">IF(Parameters!$E$55="No",IF($A577&lt;=Parameters!$H$39,Parameters!$G$39*$A577,IF($A577&lt;=Parameters!$H$40,Parameters!$G$39*Parameters!$H$39+Parameters!$G$40*($A577-Parameters!$H$39),IF($A577&lt;=Parameters!$H$41,Parameters!$G$39*Parameters!$H$39+Parameters!$G$40*(Parameters!$H$40-Parameters!$H$39)+Parameters!$G$41*($A577-Parameters!$H$40),Parameters!$G$39*Parameters!$H$39+Parameters!$G$40*(Parameters!$H$40-Parameters!$H$39)+Parameters!$G$41*(Parameters!$H$41-Parameters!$H$40)+Parameters!$G$42*($A577-Parameters!$H$41)))),_xlfn.IFS($A577&lt;=Parameters!$H$39,Parameters!$G$39*$A577,$A577&lt;=Parameters!$H$40,Parameters!$G$40*$A577,$A577&lt;=Parameters!$H$41,Parameters!$G$41*$A577,$A577&gt;Parameters!$H$41,Parameters!$G$42*$A577))</f>
        <v>84547.62</v>
      </c>
      <c r="Y577" s="290">
        <f t="shared" si="276"/>
        <v>147.81052447552446</v>
      </c>
      <c r="Z577" s="290" cm="1">
        <f t="array" ref="Z577">IF(Parameters!$F$55="No",IF($A577&lt;=Parameters!$J$23,Parameters!$I$23*$A577,IF($A577&lt;=Parameters!$J$24,Parameters!$I$23*Parameters!$J$23+Parameters!$I$24*($A577-Parameters!$J$23),IF($A577&lt;=Parameters!$J$25,Parameters!$I$23*Parameters!$J$23+Parameters!$I$24*(Parameters!$J$24-Parameters!$J$23)+Parameters!$I$25*($A577-Parameters!$J$24),Parameters!$I$23*Parameters!$J$23+Parameters!$I$24*(Parameters!$J$24-Parameters!$J$23)+Parameters!$I$25*(Parameters!$J$25-Parameters!$J$24)+Parameters!$I$26*($A577-Parameters!$J$25)))),_xlfn.IFS($A577&lt;=Parameters!$J$23,Parameters!$I$23*$A577,$A577&lt;=Parameters!$J$24,Parameters!$I$24*$A577,$A577&lt;=Parameters!$J$25,Parameters!$I$25*$A577,$A577&gt;Parameters!$J$25,Parameters!$I$26*$A577))</f>
        <v>65381.32</v>
      </c>
      <c r="AA577" s="290">
        <f t="shared" si="252"/>
        <v>114.30300699300699</v>
      </c>
      <c r="AB577" s="290" cm="1">
        <f t="array" ref="AB577">IF(Parameters!$F$55="No",IF($A577&lt;=Parameters!$J$28,Parameters!$I$28*$A577,IF($A577&lt;=Parameters!$J$29,Parameters!$I$28*Parameters!$J$28+Parameters!$I$29*($A577-Parameters!$J$28),IF($A577&lt;=Parameters!$J$30,Parameters!$I$28*Parameters!$J$28+Parameters!$I$29*(Parameters!$J$29-Parameters!$J$28)+Parameters!$I$30*($A577-Parameters!$J$29),Parameters!$I$28*Parameters!$J$28+Parameters!$I$29*(Parameters!$J$29-Parameters!$J$28)+Parameters!$I$30*(Parameters!$J$30-Parameters!$J$29)+Parameters!$I$31*($A577-Parameters!$J$30)))),_xlfn.IFS($A577&lt;=Parameters!$J$28,Parameters!$I$28*$A577,$A577&lt;=Parameters!$J$29,Parameters!$I$29*$A577,$A577&lt;=Parameters!$J$30,Parameters!$I$30*$A577,$A577&gt;Parameters!$J$30,Parameters!$I$31*$A577))</f>
        <v>78638.420000000013</v>
      </c>
      <c r="AC577" s="290">
        <f t="shared" si="253"/>
        <v>137.47975524475527</v>
      </c>
      <c r="AD577" s="290" cm="1">
        <f t="array" ref="AD577">IF(Parameters!$F$55="No",IF($A577&lt;=Parameters!$J$34,Parameters!$I$34*$A577,IF($A577&lt;=Parameters!$J$35,Parameters!$I$34*Parameters!$J$34+Parameters!$I$35*($A577-Parameters!$J$34),IF($A577&lt;=Parameters!$J$36,Parameters!$I$34*Parameters!$J$34+Parameters!$I$35*(Parameters!$J$35-Parameters!$J$34)+Parameters!$I$36*($A577-Parameters!$J$35),Parameters!$I$34*Parameters!$J$34+Parameters!$I$35*(Parameters!$J$35-Parameters!$J$34)+Parameters!$I$36*(Parameters!$J$36-Parameters!$J$35)+Parameters!$I$37*($A577-Parameters!$J$36)))),_xlfn.IFS($A577&lt;=Parameters!$J$34,Parameters!$I$34*$A577,$A577&lt;=Parameters!$J$35,Parameters!$I$35*$A577,$A577&lt;=Parameters!$J$36,Parameters!$I$36*$A577,$A577&gt;Parameters!$J$36,Parameters!$I$37*$A577))</f>
        <v>78873.87999999999</v>
      </c>
      <c r="AE577" s="290">
        <f t="shared" si="277"/>
        <v>137.89139860139858</v>
      </c>
      <c r="AF577" s="290" cm="1">
        <f t="array" ref="AF577">IF(Parameters!$F$55="No",IF($A577&lt;=Parameters!$J$39,Parameters!$I$39*$A577,IF($A577&lt;=Parameters!$J$40,Parameters!$I$39*Parameters!$J$39+Parameters!$I$40*($A577-Parameters!$J$39),IF($A577&lt;=Parameters!$J$41,Parameters!$I$39*Parameters!$J$39+Parameters!$I$40*(Parameters!$J$40-Parameters!$J$39)+Parameters!$I$41*($A577-Parameters!$J$40),Parameters!$I$39*Parameters!$J$39+Parameters!$I$40*(Parameters!$J$40-Parameters!$J$39)+Parameters!$I$41*(Parameters!$J$41-Parameters!$J$40)+Parameters!$I$42*($A577-Parameters!$J$41)))),_xlfn.IFS($A577&lt;=Parameters!$J$39,Parameters!$I$39*$A577,$A577&lt;=Parameters!$J$40,Parameters!$I$40*$A577,$A577&lt;=Parameters!$J$41,Parameters!$I$41*$A577,$A577&gt;Parameters!$J$41,Parameters!$I$42*$A577))</f>
        <v>84547.62</v>
      </c>
      <c r="AG577" s="290">
        <f t="shared" si="278"/>
        <v>147.81052447552446</v>
      </c>
      <c r="AI577" s="428">
        <f t="shared" si="254"/>
        <v>149.05999999999767</v>
      </c>
      <c r="AJ577" s="428">
        <f t="shared" si="255"/>
        <v>159.36000000001513</v>
      </c>
      <c r="AK577" s="428">
        <f t="shared" si="256"/>
        <v>143.5399999999936</v>
      </c>
      <c r="AL577" s="428">
        <f t="shared" si="257"/>
        <v>158.45999999999185</v>
      </c>
      <c r="AM577" s="428">
        <f t="shared" si="258"/>
        <v>149.05999999999767</v>
      </c>
      <c r="AN577" s="428">
        <f t="shared" si="259"/>
        <v>159.36000000001513</v>
      </c>
      <c r="AO577" s="428">
        <f t="shared" si="260"/>
        <v>143.5399999999936</v>
      </c>
      <c r="AP577" s="428">
        <f t="shared" si="261"/>
        <v>158.45999999999185</v>
      </c>
      <c r="AQ577" s="428">
        <f t="shared" si="262"/>
        <v>149.05999999999767</v>
      </c>
      <c r="AR577" s="428">
        <f t="shared" si="263"/>
        <v>159.36000000001513</v>
      </c>
      <c r="AS577" s="428">
        <f t="shared" si="264"/>
        <v>143.5399999999936</v>
      </c>
      <c r="AT577" s="428">
        <f t="shared" si="265"/>
        <v>158.45999999999185</v>
      </c>
      <c r="AU577" s="428">
        <f t="shared" si="266"/>
        <v>149.05999999999767</v>
      </c>
      <c r="AV577" s="428">
        <f t="shared" si="267"/>
        <v>159.36000000001513</v>
      </c>
      <c r="AW577" s="428">
        <f t="shared" si="268"/>
        <v>143.5399999999936</v>
      </c>
      <c r="AX577" s="428">
        <f t="shared" si="269"/>
        <v>158.45999999999185</v>
      </c>
    </row>
    <row r="578">
      <c r="A578" s="413">
        <v>573</v>
      </c>
      <c r="B578" s="290" cm="1">
        <f t="array" ref="B578">IF(Parameters!$C$55="No",IF($A578&lt;=Parameters!$D$23,Parameters!$C$23*$A578,IF($A578&lt;=Parameters!$D$24,Parameters!$C$23*Parameters!$D$23+Parameters!$C$24*($A578-Parameters!$D$23),IF($A578&lt;=Parameters!$D$25,Parameters!$C$23*Parameters!$D$23+Parameters!$C$24*(Parameters!$D$24-Parameters!$D$23)+Parameters!$C$25*($A578-Parameters!$D$24),Parameters!$C$23*Parameters!$D$23+Parameters!$C$24*(Parameters!$D$24-Parameters!$D$23)+Parameters!$C$25*(Parameters!$D$25-Parameters!$D$24)+Parameters!$C$26*($A578-Parameters!$D$25)))),_xlfn.IFS($A578&lt;=Parameters!$D$23,Parameters!$C$23*$A578,$A578&lt;=Parameters!$D$24,Parameters!$C$24*$A578,$A578&lt;=Parameters!$D$25,Parameters!$C$25*$A578,$A578&gt;Parameters!$D$25,Parameters!$C$26*$A578))</f>
        <v>65530.380000000005</v>
      </c>
      <c r="C578" s="290">
        <f t="shared" si="270"/>
        <v>114.36366492146598</v>
      </c>
      <c r="D578" s="290" cm="1">
        <f t="array" ref="D578">IF(Parameters!$C$55="No",IF($A578&lt;=Parameters!$D$28,Parameters!$C$28*$A578,IF($A578&lt;=Parameters!$D$29,Parameters!$C$28*Parameters!$D$28+Parameters!$C$29*($A578-Parameters!$D$28),IF($A578&lt;=Parameters!$D$30,Parameters!$C$28*Parameters!$D$28+Parameters!$C$29*(Parameters!$D$29-Parameters!$D$28)+Parameters!$C$30*($A578-Parameters!$D$29),Parameters!$C$28*Parameters!$D$28+Parameters!$C$29*(Parameters!$D$29-Parameters!$D$28)+Parameters!$C$30*(Parameters!$D$30-Parameters!$D$29)+Parameters!$C$31*($A578-Parameters!$D$30)))),_xlfn.IFS($A578&lt;=Parameters!$D$28,Parameters!$C$28*$A578,$A578&lt;=Parameters!$D$29,Parameters!$C$29*$A578,$A578&lt;=Parameters!$D$30,Parameters!$C$30*$A578,$A578&gt;Parameters!$D$30,Parameters!$C$31*$A578))</f>
        <v>78797.78</v>
      </c>
      <c r="E578" s="290">
        <f t="shared" si="270"/>
        <v>137.51794066317626</v>
      </c>
      <c r="F578" s="290" cm="1">
        <f t="array" ref="F578">IF(Parameters!$C$55="No",IF($A578&lt;=Parameters!$D$34,Parameters!$C$34*$A578,IF($A578&lt;=Parameters!$D$35,Parameters!$C$34*Parameters!$D$34+Parameters!$C$35*($A578-Parameters!$D$34),IF($A578&lt;=Parameters!$D$36,Parameters!$C$34*Parameters!$D$34+Parameters!$C$35*(Parameters!$D$35-Parameters!$D$34)+Parameters!$C$36*($A578-Parameters!$D$35),Parameters!$C$34*Parameters!$D$34+Parameters!$C$35*(Parameters!$D$35-Parameters!$D$34)+Parameters!$C$36*(Parameters!$D$36-Parameters!$D$35)+Parameters!$C$37*($A578-Parameters!$D$36)))),_xlfn.IFS($A578&lt;=Parameters!$D$34,Parameters!$C$34*$A578,$A578&lt;=Parameters!$D$35,Parameters!$C$35*$A578,$A578&lt;=Parameters!$D$36,Parameters!$C$36*$A578,$A578&gt;Parameters!$D$36,Parameters!$C$37*$A578))</f>
        <v>79017.42</v>
      </c>
      <c r="G578" s="290">
        <f t="shared" si="271"/>
        <v>137.90125654450262</v>
      </c>
      <c r="H578" s="290" cm="1">
        <f t="array" ref="H578">IF(Parameters!$C$55="No",IF($A578&lt;=Parameters!$D$39,Parameters!$C$39*$A578,IF($A578&lt;=Parameters!$D$40,Parameters!$C$39*Parameters!$D$39+Parameters!$C$40*($A578-Parameters!$D$39),IF($A578&lt;=Parameters!$D$41,Parameters!$C$39*Parameters!$D$39+Parameters!$C$40*(Parameters!$D$40-Parameters!$D$39)+Parameters!$C$41*($A578-Parameters!$D$40),Parameters!$C$39*Parameters!$D$39+Parameters!$C$40*(Parameters!$D$40-Parameters!$D$39)+Parameters!$C$41*(Parameters!$D$41-Parameters!$D$40)+Parameters!$C$42*($A578-Parameters!$D$41)))),_xlfn.IFS($A578&lt;=Parameters!$D$39,Parameters!$C$39*$A578,$A578&lt;=Parameters!$D$40,Parameters!$C$40*$A578,$A578&lt;=Parameters!$D$41,Parameters!$C$41*$A578,$A578&gt;Parameters!$D$41,Parameters!$C$42*$A578))</f>
        <v>84706.08</v>
      </c>
      <c r="I578" s="290">
        <f t="shared" si="272"/>
        <v>147.82910994764399</v>
      </c>
      <c r="J578" s="290" cm="1">
        <f t="array" ref="J578">IF(Parameters!$D$55="No",IF($A578&lt;=Parameters!$F$23,Parameters!$E$23*$A578,IF($A578&lt;=Parameters!$F$24,Parameters!$E$23*Parameters!$F$23+Parameters!$E$24*($A578-Parameters!$F$23),IF($A578&lt;=Parameters!$F$25,Parameters!$E$23*Parameters!$F$23+Parameters!$E$24*(Parameters!$F$24-Parameters!$F$23)+Parameters!$E$25*($A578-Parameters!$F$24),Parameters!$E$23*Parameters!$F$23+Parameters!$E$24*(Parameters!$F$24-Parameters!$F$23)+Parameters!$E$25*(Parameters!$F$25-Parameters!$F$24)+Parameters!$E$26*($A578-Parameters!$F$25)))),_xlfn.IFS($A578&lt;=Parameters!$F$23,Parameters!$E$23*$A578,$A578&lt;=Parameters!$F$24,Parameters!$E$24*$A578,$A578&lt;=Parameters!$F$25,Parameters!$E$25*$A578,$A578&gt;Parameters!$F$25,Parameters!$E$26*$A578))</f>
        <v>65530.380000000005</v>
      </c>
      <c r="K578" s="290">
        <f t="shared" si="248"/>
        <v>114.36366492146598</v>
      </c>
      <c r="L578" s="290" cm="1">
        <f t="array" ref="L578">IF(Parameters!$D$55="No",IF($A578&lt;=Parameters!$F$28,Parameters!$E$28*$A578,IF($A578&lt;=Parameters!$F$29,Parameters!$E$28*Parameters!$F$28+Parameters!$E$29*($A578-Parameters!$F$28),IF($A578&lt;=Parameters!$F$30,Parameters!$E$28*Parameters!$F$28+Parameters!$E$29*(Parameters!$F$29-Parameters!$F$28)+Parameters!$E$30*($A578-Parameters!$F$29),Parameters!$E$28*Parameters!$F$28+Parameters!$E$29*(Parameters!$F$29-Parameters!$F$28)+Parameters!$E$30*(Parameters!$F$30-Parameters!$F$29)+Parameters!$E$31*($A578-Parameters!$F$30)))),_xlfn.IFS($A578&lt;=Parameters!$F$28,Parameters!$E$28*$A578,$A578&lt;=Parameters!$F$29,Parameters!$E$29*$A578,$A578&lt;=Parameters!$F$30,Parameters!$E$30*$A578,$A578&gt;Parameters!$F$30,Parameters!$E$31*$A578))</f>
        <v>78797.78</v>
      </c>
      <c r="M578" s="290">
        <f t="shared" si="249"/>
        <v>137.51794066317626</v>
      </c>
      <c r="N578" s="290" cm="1">
        <f t="array" ref="N578">IF(Parameters!$D$55="No",IF($A578&lt;=Parameters!$F$34,Parameters!$E$34*$A578,IF($A578&lt;=Parameters!$F$35,Parameters!$E$34*Parameters!$F$34+Parameters!$E$35*($A578-Parameters!$F$34),IF($A578&lt;=Parameters!$F$36,Parameters!$E$34*Parameters!$F$34+Parameters!$E$35*(Parameters!$F$35-Parameters!$F$34)+Parameters!$E$36*($A578-Parameters!$F$35),Parameters!$E$34*Parameters!$F$34+Parameters!$E$35*(Parameters!$F$35-Parameters!$F$34)+Parameters!$E$36*(Parameters!$F$36-Parameters!$F$35)+Parameters!$E$37*($A578-Parameters!$F$36)))),_xlfn.IFS($A578&lt;=Parameters!$F$34,Parameters!$E$34*$A578,$A578&lt;=Parameters!$F$35,Parameters!$E$35*$A578,$A578&lt;=Parameters!$F$36,Parameters!$E$36*$A578,$A578&gt;Parameters!$F$36,Parameters!$E$37*$A578))</f>
        <v>79017.42</v>
      </c>
      <c r="O578" s="290">
        <f t="shared" si="273"/>
        <v>137.90125654450262</v>
      </c>
      <c r="P578" s="290" cm="1">
        <f t="array" ref="P578">IF(Parameters!$D$55="No",IF($A578&lt;=Parameters!$F$39,Parameters!$E$39*$A578,IF($A578&lt;=Parameters!$F$40,Parameters!$E$39*Parameters!$F$39+Parameters!$E$40*($A578-Parameters!$F$39),IF($A578&lt;=Parameters!$F$41,Parameters!$E$39*Parameters!$F$39+Parameters!$E$40*(Parameters!$F$40-Parameters!$F$39)+Parameters!$E$41*($A578-Parameters!$F$40),Parameters!$E$39*Parameters!$F$39+Parameters!$E$40*(Parameters!$F$40-Parameters!$F$39)+Parameters!$E$41*(Parameters!$F$41-Parameters!$F$40)+Parameters!$E$42*($A578-Parameters!$F$41)))),_xlfn.IFS($A578&lt;=Parameters!$F$39,Parameters!$E$39*$A578,$A578&lt;=Parameters!$F$40,Parameters!$E$40*$A578,$A578&lt;=Parameters!$F$41,Parameters!$E$41*$A578,$A578&gt;Parameters!$F$41,Parameters!$E$42*$A578))</f>
        <v>84706.08</v>
      </c>
      <c r="Q578" s="290">
        <f t="shared" si="274"/>
        <v>147.82910994764399</v>
      </c>
      <c r="R578" s="290" cm="1">
        <f t="array" ref="R578">IF(Parameters!$E$55="No",IF($A578&lt;=Parameters!$H$23,Parameters!$G$23*$A578,IF($A578&lt;=Parameters!$H$24,Parameters!$G$23*Parameters!$H$23+Parameters!$G$24*($A578-Parameters!$H$23),IF($A578&lt;=Parameters!$H$25,Parameters!$G$23*Parameters!$H$23+Parameters!$G$24*(Parameters!$H$24-Parameters!$H$23)+Parameters!$G$25*($A578-Parameters!$H$24),Parameters!$G$23*Parameters!$H$23+Parameters!$G$24*(Parameters!$H$24-Parameters!$H$23)+Parameters!$G$25*(Parameters!$H$25-Parameters!$H$24)+Parameters!$G$26*($A578-Parameters!$H$25)))),_xlfn.IFS($A578&lt;=Parameters!$H$23,Parameters!$G$23*$A578,$A578&lt;=Parameters!$H$24,Parameters!$G$24*$A578,$A578&lt;=Parameters!$H$25,Parameters!$G$25*$A578,$A578&gt;Parameters!$H$25,Parameters!$G$26*$A578))</f>
        <v>65530.380000000005</v>
      </c>
      <c r="S578" s="290">
        <f t="shared" si="250"/>
        <v>114.36366492146598</v>
      </c>
      <c r="T578" s="290" cm="1">
        <f t="array" ref="T578">IF(Parameters!$E$55="No",IF($A578&lt;=Parameters!$H$28,Parameters!$G$28*$A578,IF($A578&lt;=Parameters!$H$29,Parameters!$G$28*Parameters!$H$28+Parameters!$G$29*($A578-Parameters!$H$28),IF($A578&lt;=Parameters!$H$30,Parameters!$G$28*Parameters!$H$28+Parameters!$G$29*(Parameters!$H$29-Parameters!$H$28)+Parameters!$G$30*($A578-Parameters!$H$29),Parameters!$G$28*Parameters!$H$28+Parameters!$G$29*(Parameters!$H$29-Parameters!$H$28)+Parameters!$G$30*(Parameters!$H$30-Parameters!$H$29)+Parameters!$G$31*($A578-Parameters!$H$30)))),_xlfn.IFS($A578&lt;=Parameters!$H$28,Parameters!$G$28*$A578,$A578&lt;=Parameters!$H$29,Parameters!$G$29*$A578,$A578&lt;=Parameters!$H$30,Parameters!$G$30*$A578,$A578&gt;Parameters!$H$30,Parameters!$G$31*$A578))</f>
        <v>78797.78</v>
      </c>
      <c r="U578" s="290">
        <f t="shared" si="251"/>
        <v>137.51794066317626</v>
      </c>
      <c r="V578" s="290" cm="1">
        <f t="array" ref="V578">IF(Parameters!$E$55="No",IF($A578&lt;=Parameters!$H$34,Parameters!$G$34*$A578,IF($A578&lt;=Parameters!$H$35,Parameters!$G$34*Parameters!$H$34+Parameters!$G$35*($A578-Parameters!$H$34),IF($A578&lt;=Parameters!$H$36,Parameters!$G$34*Parameters!$H$34+Parameters!$G$35*(Parameters!$H$35-Parameters!$H$34)+Parameters!$G$36*($A578-Parameters!$H$35),Parameters!$G$34*Parameters!$H$34+Parameters!$G$35*(Parameters!$H$35-Parameters!$H$34)+Parameters!$G$36*(Parameters!$H$36-Parameters!$H$35)+Parameters!$G$37*($A578-Parameters!$H$36)))),_xlfn.IFS($A578&lt;=Parameters!$H$34,Parameters!$G$34*$A578,$A578&lt;=Parameters!$H$35,Parameters!$G$35*$A578,$A578&lt;=Parameters!$H$36,Parameters!$G$36*$A578,$A578&gt;Parameters!$H$36,Parameters!$G$37*$A578))</f>
        <v>79017.42</v>
      </c>
      <c r="W578" s="290">
        <f t="shared" si="275"/>
        <v>137.90125654450262</v>
      </c>
      <c r="X578" s="290" cm="1">
        <f t="array" ref="X578">IF(Parameters!$E$55="No",IF($A578&lt;=Parameters!$H$39,Parameters!$G$39*$A578,IF($A578&lt;=Parameters!$H$40,Parameters!$G$39*Parameters!$H$39+Parameters!$G$40*($A578-Parameters!$H$39),IF($A578&lt;=Parameters!$H$41,Parameters!$G$39*Parameters!$H$39+Parameters!$G$40*(Parameters!$H$40-Parameters!$H$39)+Parameters!$G$41*($A578-Parameters!$H$40),Parameters!$G$39*Parameters!$H$39+Parameters!$G$40*(Parameters!$H$40-Parameters!$H$39)+Parameters!$G$41*(Parameters!$H$41-Parameters!$H$40)+Parameters!$G$42*($A578-Parameters!$H$41)))),_xlfn.IFS($A578&lt;=Parameters!$H$39,Parameters!$G$39*$A578,$A578&lt;=Parameters!$H$40,Parameters!$G$40*$A578,$A578&lt;=Parameters!$H$41,Parameters!$G$41*$A578,$A578&gt;Parameters!$H$41,Parameters!$G$42*$A578))</f>
        <v>84706.08</v>
      </c>
      <c r="Y578" s="290">
        <f t="shared" si="276"/>
        <v>147.82910994764399</v>
      </c>
      <c r="Z578" s="290" cm="1">
        <f t="array" ref="Z578">IF(Parameters!$F$55="No",IF($A578&lt;=Parameters!$J$23,Parameters!$I$23*$A578,IF($A578&lt;=Parameters!$J$24,Parameters!$I$23*Parameters!$J$23+Parameters!$I$24*($A578-Parameters!$J$23),IF($A578&lt;=Parameters!$J$25,Parameters!$I$23*Parameters!$J$23+Parameters!$I$24*(Parameters!$J$24-Parameters!$J$23)+Parameters!$I$25*($A578-Parameters!$J$24),Parameters!$I$23*Parameters!$J$23+Parameters!$I$24*(Parameters!$J$24-Parameters!$J$23)+Parameters!$I$25*(Parameters!$J$25-Parameters!$J$24)+Parameters!$I$26*($A578-Parameters!$J$25)))),_xlfn.IFS($A578&lt;=Parameters!$J$23,Parameters!$I$23*$A578,$A578&lt;=Parameters!$J$24,Parameters!$I$24*$A578,$A578&lt;=Parameters!$J$25,Parameters!$I$25*$A578,$A578&gt;Parameters!$J$25,Parameters!$I$26*$A578))</f>
        <v>65530.380000000005</v>
      </c>
      <c r="AA578" s="290">
        <f t="shared" si="252"/>
        <v>114.36366492146598</v>
      </c>
      <c r="AB578" s="290" cm="1">
        <f t="array" ref="AB578">IF(Parameters!$F$55="No",IF($A578&lt;=Parameters!$J$28,Parameters!$I$28*$A578,IF($A578&lt;=Parameters!$J$29,Parameters!$I$28*Parameters!$J$28+Parameters!$I$29*($A578-Parameters!$J$28),IF($A578&lt;=Parameters!$J$30,Parameters!$I$28*Parameters!$J$28+Parameters!$I$29*(Parameters!$J$29-Parameters!$J$28)+Parameters!$I$30*($A578-Parameters!$J$29),Parameters!$I$28*Parameters!$J$28+Parameters!$I$29*(Parameters!$J$29-Parameters!$J$28)+Parameters!$I$30*(Parameters!$J$30-Parameters!$J$29)+Parameters!$I$31*($A578-Parameters!$J$30)))),_xlfn.IFS($A578&lt;=Parameters!$J$28,Parameters!$I$28*$A578,$A578&lt;=Parameters!$J$29,Parameters!$I$29*$A578,$A578&lt;=Parameters!$J$30,Parameters!$I$30*$A578,$A578&gt;Parameters!$J$30,Parameters!$I$31*$A578))</f>
        <v>78797.78</v>
      </c>
      <c r="AC578" s="290">
        <f t="shared" si="253"/>
        <v>137.51794066317626</v>
      </c>
      <c r="AD578" s="290" cm="1">
        <f t="array" ref="AD578">IF(Parameters!$F$55="No",IF($A578&lt;=Parameters!$J$34,Parameters!$I$34*$A578,IF($A578&lt;=Parameters!$J$35,Parameters!$I$34*Parameters!$J$34+Parameters!$I$35*($A578-Parameters!$J$34),IF($A578&lt;=Parameters!$J$36,Parameters!$I$34*Parameters!$J$34+Parameters!$I$35*(Parameters!$J$35-Parameters!$J$34)+Parameters!$I$36*($A578-Parameters!$J$35),Parameters!$I$34*Parameters!$J$34+Parameters!$I$35*(Parameters!$J$35-Parameters!$J$34)+Parameters!$I$36*(Parameters!$J$36-Parameters!$J$35)+Parameters!$I$37*($A578-Parameters!$J$36)))),_xlfn.IFS($A578&lt;=Parameters!$J$34,Parameters!$I$34*$A578,$A578&lt;=Parameters!$J$35,Parameters!$I$35*$A578,$A578&lt;=Parameters!$J$36,Parameters!$I$36*$A578,$A578&gt;Parameters!$J$36,Parameters!$I$37*$A578))</f>
        <v>79017.42</v>
      </c>
      <c r="AE578" s="290">
        <f t="shared" si="277"/>
        <v>137.90125654450262</v>
      </c>
      <c r="AF578" s="290" cm="1">
        <f t="array" ref="AF578">IF(Parameters!$F$55="No",IF($A578&lt;=Parameters!$J$39,Parameters!$I$39*$A578,IF($A578&lt;=Parameters!$J$40,Parameters!$I$39*Parameters!$J$39+Parameters!$I$40*($A578-Parameters!$J$39),IF($A578&lt;=Parameters!$J$41,Parameters!$I$39*Parameters!$J$39+Parameters!$I$40*(Parameters!$J$40-Parameters!$J$39)+Parameters!$I$41*($A578-Parameters!$J$40),Parameters!$I$39*Parameters!$J$39+Parameters!$I$40*(Parameters!$J$40-Parameters!$J$39)+Parameters!$I$41*(Parameters!$J$41-Parameters!$J$40)+Parameters!$I$42*($A578-Parameters!$J$41)))),_xlfn.IFS($A578&lt;=Parameters!$J$39,Parameters!$I$39*$A578,$A578&lt;=Parameters!$J$40,Parameters!$I$40*$A578,$A578&lt;=Parameters!$J$41,Parameters!$I$41*$A578,$A578&gt;Parameters!$J$41,Parameters!$I$42*$A578))</f>
        <v>84706.08</v>
      </c>
      <c r="AG578" s="290">
        <f t="shared" si="278"/>
        <v>147.82910994764399</v>
      </c>
      <c r="AI578" s="428">
        <f t="shared" si="254"/>
        <v>149.06000000000495</v>
      </c>
      <c r="AJ578" s="428">
        <f t="shared" si="255"/>
        <v>159.35999999998603</v>
      </c>
      <c r="AK578" s="428">
        <f t="shared" si="256"/>
        <v>143.54000000000815</v>
      </c>
      <c r="AL578" s="428">
        <f t="shared" si="257"/>
        <v>158.4600000000064</v>
      </c>
      <c r="AM578" s="428">
        <f t="shared" si="258"/>
        <v>149.06000000000495</v>
      </c>
      <c r="AN578" s="428">
        <f t="shared" si="259"/>
        <v>159.35999999998603</v>
      </c>
      <c r="AO578" s="428">
        <f t="shared" si="260"/>
        <v>143.54000000000815</v>
      </c>
      <c r="AP578" s="428">
        <f t="shared" si="261"/>
        <v>158.4600000000064</v>
      </c>
      <c r="AQ578" s="428">
        <f t="shared" si="262"/>
        <v>149.06000000000495</v>
      </c>
      <c r="AR578" s="428">
        <f t="shared" si="263"/>
        <v>159.35999999998603</v>
      </c>
      <c r="AS578" s="428">
        <f t="shared" si="264"/>
        <v>143.54000000000815</v>
      </c>
      <c r="AT578" s="428">
        <f t="shared" si="265"/>
        <v>158.4600000000064</v>
      </c>
      <c r="AU578" s="428">
        <f t="shared" si="266"/>
        <v>149.06000000000495</v>
      </c>
      <c r="AV578" s="428">
        <f t="shared" si="267"/>
        <v>159.35999999998603</v>
      </c>
      <c r="AW578" s="428">
        <f t="shared" si="268"/>
        <v>143.54000000000815</v>
      </c>
      <c r="AX578" s="428">
        <f t="shared" si="269"/>
        <v>158.4600000000064</v>
      </c>
    </row>
    <row r="579">
      <c r="A579" s="413">
        <v>574</v>
      </c>
      <c r="B579" s="290" cm="1">
        <f t="array" ref="B579">IF(Parameters!$C$55="No",IF($A579&lt;=Parameters!$D$23,Parameters!$C$23*$A579,IF($A579&lt;=Parameters!$D$24,Parameters!$C$23*Parameters!$D$23+Parameters!$C$24*($A579-Parameters!$D$23),IF($A579&lt;=Parameters!$D$25,Parameters!$C$23*Parameters!$D$23+Parameters!$C$24*(Parameters!$D$24-Parameters!$D$23)+Parameters!$C$25*($A579-Parameters!$D$24),Parameters!$C$23*Parameters!$D$23+Parameters!$C$24*(Parameters!$D$24-Parameters!$D$23)+Parameters!$C$25*(Parameters!$D$25-Parameters!$D$24)+Parameters!$C$26*($A579-Parameters!$D$25)))),_xlfn.IFS($A579&lt;=Parameters!$D$23,Parameters!$C$23*$A579,$A579&lt;=Parameters!$D$24,Parameters!$C$24*$A579,$A579&lt;=Parameters!$D$25,Parameters!$C$25*$A579,$A579&gt;Parameters!$D$25,Parameters!$C$26*$A579))</f>
        <v>65679.44</v>
      </c>
      <c r="C579" s="290">
        <f t="shared" si="270"/>
        <v>114.42411149825784</v>
      </c>
      <c r="D579" s="290" cm="1">
        <f t="array" ref="D579">IF(Parameters!$C$55="No",IF($A579&lt;=Parameters!$D$28,Parameters!$C$28*$A579,IF($A579&lt;=Parameters!$D$29,Parameters!$C$28*Parameters!$D$28+Parameters!$C$29*($A579-Parameters!$D$28),IF($A579&lt;=Parameters!$D$30,Parameters!$C$28*Parameters!$D$28+Parameters!$C$29*(Parameters!$D$29-Parameters!$D$28)+Parameters!$C$30*($A579-Parameters!$D$29),Parameters!$C$28*Parameters!$D$28+Parameters!$C$29*(Parameters!$D$29-Parameters!$D$28)+Parameters!$C$30*(Parameters!$D$30-Parameters!$D$29)+Parameters!$C$31*($A579-Parameters!$D$30)))),_xlfn.IFS($A579&lt;=Parameters!$D$28,Parameters!$C$28*$A579,$A579&lt;=Parameters!$D$29,Parameters!$C$29*$A579,$A579&lt;=Parameters!$D$30,Parameters!$C$30*$A579,$A579&gt;Parameters!$D$30,Parameters!$C$31*$A579))</f>
        <v>78957.140000000014</v>
      </c>
      <c r="E579" s="290">
        <f t="shared" si="270"/>
        <v>137.55599303135892</v>
      </c>
      <c r="F579" s="290" cm="1">
        <f t="array" ref="F579">IF(Parameters!$C$55="No",IF($A579&lt;=Parameters!$D$34,Parameters!$C$34*$A579,IF($A579&lt;=Parameters!$D$35,Parameters!$C$34*Parameters!$D$34+Parameters!$C$35*($A579-Parameters!$D$34),IF($A579&lt;=Parameters!$D$36,Parameters!$C$34*Parameters!$D$34+Parameters!$C$35*(Parameters!$D$35-Parameters!$D$34)+Parameters!$C$36*($A579-Parameters!$D$35),Parameters!$C$34*Parameters!$D$34+Parameters!$C$35*(Parameters!$D$35-Parameters!$D$34)+Parameters!$C$36*(Parameters!$D$36-Parameters!$D$35)+Parameters!$C$37*($A579-Parameters!$D$36)))),_xlfn.IFS($A579&lt;=Parameters!$D$34,Parameters!$C$34*$A579,$A579&lt;=Parameters!$D$35,Parameters!$C$35*$A579,$A579&lt;=Parameters!$D$36,Parameters!$C$36*$A579,$A579&gt;Parameters!$D$36,Parameters!$C$37*$A579))</f>
        <v>79160.959999999992</v>
      </c>
      <c r="G579" s="290">
        <f t="shared" si="271"/>
        <v>137.91108013937281</v>
      </c>
      <c r="H579" s="290" cm="1">
        <f t="array" ref="H579">IF(Parameters!$C$55="No",IF($A579&lt;=Parameters!$D$39,Parameters!$C$39*$A579,IF($A579&lt;=Parameters!$D$40,Parameters!$C$39*Parameters!$D$39+Parameters!$C$40*($A579-Parameters!$D$39),IF($A579&lt;=Parameters!$D$41,Parameters!$C$39*Parameters!$D$39+Parameters!$C$40*(Parameters!$D$40-Parameters!$D$39)+Parameters!$C$41*($A579-Parameters!$D$40),Parameters!$C$39*Parameters!$D$39+Parameters!$C$40*(Parameters!$D$40-Parameters!$D$39)+Parameters!$C$41*(Parameters!$D$41-Parameters!$D$40)+Parameters!$C$42*($A579-Parameters!$D$41)))),_xlfn.IFS($A579&lt;=Parameters!$D$39,Parameters!$C$39*$A579,$A579&lt;=Parameters!$D$40,Parameters!$C$40*$A579,$A579&lt;=Parameters!$D$41,Parameters!$C$41*$A579,$A579&gt;Parameters!$D$41,Parameters!$C$42*$A579))</f>
        <v>84864.540000000008</v>
      </c>
      <c r="I579" s="290">
        <f t="shared" si="272"/>
        <v>147.84763066202092</v>
      </c>
      <c r="J579" s="290" cm="1">
        <f t="array" ref="J579">IF(Parameters!$D$55="No",IF($A579&lt;=Parameters!$F$23,Parameters!$E$23*$A579,IF($A579&lt;=Parameters!$F$24,Parameters!$E$23*Parameters!$F$23+Parameters!$E$24*($A579-Parameters!$F$23),IF($A579&lt;=Parameters!$F$25,Parameters!$E$23*Parameters!$F$23+Parameters!$E$24*(Parameters!$F$24-Parameters!$F$23)+Parameters!$E$25*($A579-Parameters!$F$24),Parameters!$E$23*Parameters!$F$23+Parameters!$E$24*(Parameters!$F$24-Parameters!$F$23)+Parameters!$E$25*(Parameters!$F$25-Parameters!$F$24)+Parameters!$E$26*($A579-Parameters!$F$25)))),_xlfn.IFS($A579&lt;=Parameters!$F$23,Parameters!$E$23*$A579,$A579&lt;=Parameters!$F$24,Parameters!$E$24*$A579,$A579&lt;=Parameters!$F$25,Parameters!$E$25*$A579,$A579&gt;Parameters!$F$25,Parameters!$E$26*$A579))</f>
        <v>65679.44</v>
      </c>
      <c r="K579" s="290">
        <f t="shared" si="248"/>
        <v>114.42411149825784</v>
      </c>
      <c r="L579" s="290" cm="1">
        <f t="array" ref="L579">IF(Parameters!$D$55="No",IF($A579&lt;=Parameters!$F$28,Parameters!$E$28*$A579,IF($A579&lt;=Parameters!$F$29,Parameters!$E$28*Parameters!$F$28+Parameters!$E$29*($A579-Parameters!$F$28),IF($A579&lt;=Parameters!$F$30,Parameters!$E$28*Parameters!$F$28+Parameters!$E$29*(Parameters!$F$29-Parameters!$F$28)+Parameters!$E$30*($A579-Parameters!$F$29),Parameters!$E$28*Parameters!$F$28+Parameters!$E$29*(Parameters!$F$29-Parameters!$F$28)+Parameters!$E$30*(Parameters!$F$30-Parameters!$F$29)+Parameters!$E$31*($A579-Parameters!$F$30)))),_xlfn.IFS($A579&lt;=Parameters!$F$28,Parameters!$E$28*$A579,$A579&lt;=Parameters!$F$29,Parameters!$E$29*$A579,$A579&lt;=Parameters!$F$30,Parameters!$E$30*$A579,$A579&gt;Parameters!$F$30,Parameters!$E$31*$A579))</f>
        <v>78957.140000000014</v>
      </c>
      <c r="M579" s="290">
        <f t="shared" si="249"/>
        <v>137.55599303135892</v>
      </c>
      <c r="N579" s="290" cm="1">
        <f t="array" ref="N579">IF(Parameters!$D$55="No",IF($A579&lt;=Parameters!$F$34,Parameters!$E$34*$A579,IF($A579&lt;=Parameters!$F$35,Parameters!$E$34*Parameters!$F$34+Parameters!$E$35*($A579-Parameters!$F$34),IF($A579&lt;=Parameters!$F$36,Parameters!$E$34*Parameters!$F$34+Parameters!$E$35*(Parameters!$F$35-Parameters!$F$34)+Parameters!$E$36*($A579-Parameters!$F$35),Parameters!$E$34*Parameters!$F$34+Parameters!$E$35*(Parameters!$F$35-Parameters!$F$34)+Parameters!$E$36*(Parameters!$F$36-Parameters!$F$35)+Parameters!$E$37*($A579-Parameters!$F$36)))),_xlfn.IFS($A579&lt;=Parameters!$F$34,Parameters!$E$34*$A579,$A579&lt;=Parameters!$F$35,Parameters!$E$35*$A579,$A579&lt;=Parameters!$F$36,Parameters!$E$36*$A579,$A579&gt;Parameters!$F$36,Parameters!$E$37*$A579))</f>
        <v>79160.959999999992</v>
      </c>
      <c r="O579" s="290">
        <f t="shared" si="273"/>
        <v>137.91108013937281</v>
      </c>
      <c r="P579" s="290" cm="1">
        <f t="array" ref="P579">IF(Parameters!$D$55="No",IF($A579&lt;=Parameters!$F$39,Parameters!$E$39*$A579,IF($A579&lt;=Parameters!$F$40,Parameters!$E$39*Parameters!$F$39+Parameters!$E$40*($A579-Parameters!$F$39),IF($A579&lt;=Parameters!$F$41,Parameters!$E$39*Parameters!$F$39+Parameters!$E$40*(Parameters!$F$40-Parameters!$F$39)+Parameters!$E$41*($A579-Parameters!$F$40),Parameters!$E$39*Parameters!$F$39+Parameters!$E$40*(Parameters!$F$40-Parameters!$F$39)+Parameters!$E$41*(Parameters!$F$41-Parameters!$F$40)+Parameters!$E$42*($A579-Parameters!$F$41)))),_xlfn.IFS($A579&lt;=Parameters!$F$39,Parameters!$E$39*$A579,$A579&lt;=Parameters!$F$40,Parameters!$E$40*$A579,$A579&lt;=Parameters!$F$41,Parameters!$E$41*$A579,$A579&gt;Parameters!$F$41,Parameters!$E$42*$A579))</f>
        <v>84864.540000000008</v>
      </c>
      <c r="Q579" s="290">
        <f t="shared" si="274"/>
        <v>147.84763066202092</v>
      </c>
      <c r="R579" s="290" cm="1">
        <f t="array" ref="R579">IF(Parameters!$E$55="No",IF($A579&lt;=Parameters!$H$23,Parameters!$G$23*$A579,IF($A579&lt;=Parameters!$H$24,Parameters!$G$23*Parameters!$H$23+Parameters!$G$24*($A579-Parameters!$H$23),IF($A579&lt;=Parameters!$H$25,Parameters!$G$23*Parameters!$H$23+Parameters!$G$24*(Parameters!$H$24-Parameters!$H$23)+Parameters!$G$25*($A579-Parameters!$H$24),Parameters!$G$23*Parameters!$H$23+Parameters!$G$24*(Parameters!$H$24-Parameters!$H$23)+Parameters!$G$25*(Parameters!$H$25-Parameters!$H$24)+Parameters!$G$26*($A579-Parameters!$H$25)))),_xlfn.IFS($A579&lt;=Parameters!$H$23,Parameters!$G$23*$A579,$A579&lt;=Parameters!$H$24,Parameters!$G$24*$A579,$A579&lt;=Parameters!$H$25,Parameters!$G$25*$A579,$A579&gt;Parameters!$H$25,Parameters!$G$26*$A579))</f>
        <v>65679.44</v>
      </c>
      <c r="S579" s="290">
        <f t="shared" si="250"/>
        <v>114.42411149825784</v>
      </c>
      <c r="T579" s="290" cm="1">
        <f t="array" ref="T579">IF(Parameters!$E$55="No",IF($A579&lt;=Parameters!$H$28,Parameters!$G$28*$A579,IF($A579&lt;=Parameters!$H$29,Parameters!$G$28*Parameters!$H$28+Parameters!$G$29*($A579-Parameters!$H$28),IF($A579&lt;=Parameters!$H$30,Parameters!$G$28*Parameters!$H$28+Parameters!$G$29*(Parameters!$H$29-Parameters!$H$28)+Parameters!$G$30*($A579-Parameters!$H$29),Parameters!$G$28*Parameters!$H$28+Parameters!$G$29*(Parameters!$H$29-Parameters!$H$28)+Parameters!$G$30*(Parameters!$H$30-Parameters!$H$29)+Parameters!$G$31*($A579-Parameters!$H$30)))),_xlfn.IFS($A579&lt;=Parameters!$H$28,Parameters!$G$28*$A579,$A579&lt;=Parameters!$H$29,Parameters!$G$29*$A579,$A579&lt;=Parameters!$H$30,Parameters!$G$30*$A579,$A579&gt;Parameters!$H$30,Parameters!$G$31*$A579))</f>
        <v>78957.140000000014</v>
      </c>
      <c r="U579" s="290">
        <f t="shared" si="251"/>
        <v>137.55599303135892</v>
      </c>
      <c r="V579" s="290" cm="1">
        <f t="array" ref="V579">IF(Parameters!$E$55="No",IF($A579&lt;=Parameters!$H$34,Parameters!$G$34*$A579,IF($A579&lt;=Parameters!$H$35,Parameters!$G$34*Parameters!$H$34+Parameters!$G$35*($A579-Parameters!$H$34),IF($A579&lt;=Parameters!$H$36,Parameters!$G$34*Parameters!$H$34+Parameters!$G$35*(Parameters!$H$35-Parameters!$H$34)+Parameters!$G$36*($A579-Parameters!$H$35),Parameters!$G$34*Parameters!$H$34+Parameters!$G$35*(Parameters!$H$35-Parameters!$H$34)+Parameters!$G$36*(Parameters!$H$36-Parameters!$H$35)+Parameters!$G$37*($A579-Parameters!$H$36)))),_xlfn.IFS($A579&lt;=Parameters!$H$34,Parameters!$G$34*$A579,$A579&lt;=Parameters!$H$35,Parameters!$G$35*$A579,$A579&lt;=Parameters!$H$36,Parameters!$G$36*$A579,$A579&gt;Parameters!$H$36,Parameters!$G$37*$A579))</f>
        <v>79160.959999999992</v>
      </c>
      <c r="W579" s="290">
        <f t="shared" si="275"/>
        <v>137.91108013937281</v>
      </c>
      <c r="X579" s="290" cm="1">
        <f t="array" ref="X579">IF(Parameters!$E$55="No",IF($A579&lt;=Parameters!$H$39,Parameters!$G$39*$A579,IF($A579&lt;=Parameters!$H$40,Parameters!$G$39*Parameters!$H$39+Parameters!$G$40*($A579-Parameters!$H$39),IF($A579&lt;=Parameters!$H$41,Parameters!$G$39*Parameters!$H$39+Parameters!$G$40*(Parameters!$H$40-Parameters!$H$39)+Parameters!$G$41*($A579-Parameters!$H$40),Parameters!$G$39*Parameters!$H$39+Parameters!$G$40*(Parameters!$H$40-Parameters!$H$39)+Parameters!$G$41*(Parameters!$H$41-Parameters!$H$40)+Parameters!$G$42*($A579-Parameters!$H$41)))),_xlfn.IFS($A579&lt;=Parameters!$H$39,Parameters!$G$39*$A579,$A579&lt;=Parameters!$H$40,Parameters!$G$40*$A579,$A579&lt;=Parameters!$H$41,Parameters!$G$41*$A579,$A579&gt;Parameters!$H$41,Parameters!$G$42*$A579))</f>
        <v>84864.540000000008</v>
      </c>
      <c r="Y579" s="290">
        <f t="shared" si="276"/>
        <v>147.84763066202092</v>
      </c>
      <c r="Z579" s="290" cm="1">
        <f t="array" ref="Z579">IF(Parameters!$F$55="No",IF($A579&lt;=Parameters!$J$23,Parameters!$I$23*$A579,IF($A579&lt;=Parameters!$J$24,Parameters!$I$23*Parameters!$J$23+Parameters!$I$24*($A579-Parameters!$J$23),IF($A579&lt;=Parameters!$J$25,Parameters!$I$23*Parameters!$J$23+Parameters!$I$24*(Parameters!$J$24-Parameters!$J$23)+Parameters!$I$25*($A579-Parameters!$J$24),Parameters!$I$23*Parameters!$J$23+Parameters!$I$24*(Parameters!$J$24-Parameters!$J$23)+Parameters!$I$25*(Parameters!$J$25-Parameters!$J$24)+Parameters!$I$26*($A579-Parameters!$J$25)))),_xlfn.IFS($A579&lt;=Parameters!$J$23,Parameters!$I$23*$A579,$A579&lt;=Parameters!$J$24,Parameters!$I$24*$A579,$A579&lt;=Parameters!$J$25,Parameters!$I$25*$A579,$A579&gt;Parameters!$J$25,Parameters!$I$26*$A579))</f>
        <v>65679.44</v>
      </c>
      <c r="AA579" s="290">
        <f t="shared" si="252"/>
        <v>114.42411149825784</v>
      </c>
      <c r="AB579" s="290" cm="1">
        <f t="array" ref="AB579">IF(Parameters!$F$55="No",IF($A579&lt;=Parameters!$J$28,Parameters!$I$28*$A579,IF($A579&lt;=Parameters!$J$29,Parameters!$I$28*Parameters!$J$28+Parameters!$I$29*($A579-Parameters!$J$28),IF($A579&lt;=Parameters!$J$30,Parameters!$I$28*Parameters!$J$28+Parameters!$I$29*(Parameters!$J$29-Parameters!$J$28)+Parameters!$I$30*($A579-Parameters!$J$29),Parameters!$I$28*Parameters!$J$28+Parameters!$I$29*(Parameters!$J$29-Parameters!$J$28)+Parameters!$I$30*(Parameters!$J$30-Parameters!$J$29)+Parameters!$I$31*($A579-Parameters!$J$30)))),_xlfn.IFS($A579&lt;=Parameters!$J$28,Parameters!$I$28*$A579,$A579&lt;=Parameters!$J$29,Parameters!$I$29*$A579,$A579&lt;=Parameters!$J$30,Parameters!$I$30*$A579,$A579&gt;Parameters!$J$30,Parameters!$I$31*$A579))</f>
        <v>78957.140000000014</v>
      </c>
      <c r="AC579" s="290">
        <f t="shared" si="253"/>
        <v>137.55599303135892</v>
      </c>
      <c r="AD579" s="290" cm="1">
        <f t="array" ref="AD579">IF(Parameters!$F$55="No",IF($A579&lt;=Parameters!$J$34,Parameters!$I$34*$A579,IF($A579&lt;=Parameters!$J$35,Parameters!$I$34*Parameters!$J$34+Parameters!$I$35*($A579-Parameters!$J$34),IF($A579&lt;=Parameters!$J$36,Parameters!$I$34*Parameters!$J$34+Parameters!$I$35*(Parameters!$J$35-Parameters!$J$34)+Parameters!$I$36*($A579-Parameters!$J$35),Parameters!$I$34*Parameters!$J$34+Parameters!$I$35*(Parameters!$J$35-Parameters!$J$34)+Parameters!$I$36*(Parameters!$J$36-Parameters!$J$35)+Parameters!$I$37*($A579-Parameters!$J$36)))),_xlfn.IFS($A579&lt;=Parameters!$J$34,Parameters!$I$34*$A579,$A579&lt;=Parameters!$J$35,Parameters!$I$35*$A579,$A579&lt;=Parameters!$J$36,Parameters!$I$36*$A579,$A579&gt;Parameters!$J$36,Parameters!$I$37*$A579))</f>
        <v>79160.959999999992</v>
      </c>
      <c r="AE579" s="290">
        <f t="shared" si="277"/>
        <v>137.91108013937281</v>
      </c>
      <c r="AF579" s="290" cm="1">
        <f t="array" ref="AF579">IF(Parameters!$F$55="No",IF($A579&lt;=Parameters!$J$39,Parameters!$I$39*$A579,IF($A579&lt;=Parameters!$J$40,Parameters!$I$39*Parameters!$J$39+Parameters!$I$40*($A579-Parameters!$J$39),IF($A579&lt;=Parameters!$J$41,Parameters!$I$39*Parameters!$J$39+Parameters!$I$40*(Parameters!$J$40-Parameters!$J$39)+Parameters!$I$41*($A579-Parameters!$J$40),Parameters!$I$39*Parameters!$J$39+Parameters!$I$40*(Parameters!$J$40-Parameters!$J$39)+Parameters!$I$41*(Parameters!$J$41-Parameters!$J$40)+Parameters!$I$42*($A579-Parameters!$J$41)))),_xlfn.IFS($A579&lt;=Parameters!$J$39,Parameters!$I$39*$A579,$A579&lt;=Parameters!$J$40,Parameters!$I$40*$A579,$A579&lt;=Parameters!$J$41,Parameters!$I$41*$A579,$A579&gt;Parameters!$J$41,Parameters!$I$42*$A579))</f>
        <v>84864.540000000008</v>
      </c>
      <c r="AG579" s="290">
        <f t="shared" si="278"/>
        <v>147.84763066202092</v>
      </c>
      <c r="AI579" s="428">
        <f t="shared" si="254"/>
        <v>149.05999999999767</v>
      </c>
      <c r="AJ579" s="428">
        <f t="shared" si="255"/>
        <v>159.36000000001513</v>
      </c>
      <c r="AK579" s="428">
        <f t="shared" si="256"/>
        <v>143.5399999999936</v>
      </c>
      <c r="AL579" s="428">
        <f t="shared" si="257"/>
        <v>158.4600000000064</v>
      </c>
      <c r="AM579" s="428">
        <f t="shared" si="258"/>
        <v>149.05999999999767</v>
      </c>
      <c r="AN579" s="428">
        <f t="shared" si="259"/>
        <v>159.36000000001513</v>
      </c>
      <c r="AO579" s="428">
        <f t="shared" si="260"/>
        <v>143.5399999999936</v>
      </c>
      <c r="AP579" s="428">
        <f t="shared" si="261"/>
        <v>158.4600000000064</v>
      </c>
      <c r="AQ579" s="428">
        <f t="shared" si="262"/>
        <v>149.05999999999767</v>
      </c>
      <c r="AR579" s="428">
        <f t="shared" si="263"/>
        <v>159.36000000001513</v>
      </c>
      <c r="AS579" s="428">
        <f t="shared" si="264"/>
        <v>143.5399999999936</v>
      </c>
      <c r="AT579" s="428">
        <f t="shared" si="265"/>
        <v>158.4600000000064</v>
      </c>
      <c r="AU579" s="428">
        <f t="shared" si="266"/>
        <v>149.05999999999767</v>
      </c>
      <c r="AV579" s="428">
        <f t="shared" si="267"/>
        <v>159.36000000001513</v>
      </c>
      <c r="AW579" s="428">
        <f t="shared" si="268"/>
        <v>143.5399999999936</v>
      </c>
      <c r="AX579" s="428">
        <f t="shared" si="269"/>
        <v>158.4600000000064</v>
      </c>
    </row>
    <row r="580">
      <c r="A580" s="413">
        <v>575</v>
      </c>
      <c r="B580" s="290" cm="1">
        <f t="array" ref="B580">IF(Parameters!$C$55="No",IF($A580&lt;=Parameters!$D$23,Parameters!$C$23*$A580,IF($A580&lt;=Parameters!$D$24,Parameters!$C$23*Parameters!$D$23+Parameters!$C$24*($A580-Parameters!$D$23),IF($A580&lt;=Parameters!$D$25,Parameters!$C$23*Parameters!$D$23+Parameters!$C$24*(Parameters!$D$24-Parameters!$D$23)+Parameters!$C$25*($A580-Parameters!$D$24),Parameters!$C$23*Parameters!$D$23+Parameters!$C$24*(Parameters!$D$24-Parameters!$D$23)+Parameters!$C$25*(Parameters!$D$25-Parameters!$D$24)+Parameters!$C$26*($A580-Parameters!$D$25)))),_xlfn.IFS($A580&lt;=Parameters!$D$23,Parameters!$C$23*$A580,$A580&lt;=Parameters!$D$24,Parameters!$C$24*$A580,$A580&lt;=Parameters!$D$25,Parameters!$C$25*$A580,$A580&gt;Parameters!$D$25,Parameters!$C$26*$A580))</f>
        <v>65828.5</v>
      </c>
      <c r="C580" s="290">
        <f t="shared" si="270"/>
        <v>114.48434782608696</v>
      </c>
      <c r="D580" s="290" cm="1">
        <f t="array" ref="D580">IF(Parameters!$C$55="No",IF($A580&lt;=Parameters!$D$28,Parameters!$C$28*$A580,IF($A580&lt;=Parameters!$D$29,Parameters!$C$28*Parameters!$D$28+Parameters!$C$29*($A580-Parameters!$D$28),IF($A580&lt;=Parameters!$D$30,Parameters!$C$28*Parameters!$D$28+Parameters!$C$29*(Parameters!$D$29-Parameters!$D$28)+Parameters!$C$30*($A580-Parameters!$D$29),Parameters!$C$28*Parameters!$D$28+Parameters!$C$29*(Parameters!$D$29-Parameters!$D$28)+Parameters!$C$30*(Parameters!$D$30-Parameters!$D$29)+Parameters!$C$31*($A580-Parameters!$D$30)))),_xlfn.IFS($A580&lt;=Parameters!$D$28,Parameters!$C$28*$A580,$A580&lt;=Parameters!$D$29,Parameters!$C$29*$A580,$A580&lt;=Parameters!$D$30,Parameters!$C$30*$A580,$A580&gt;Parameters!$D$30,Parameters!$C$31*$A580))</f>
        <v>79116.5</v>
      </c>
      <c r="E580" s="290">
        <f t="shared" si="270"/>
        <v>137.59391304347827</v>
      </c>
      <c r="F580" s="290" cm="1">
        <f t="array" ref="F580">IF(Parameters!$C$55="No",IF($A580&lt;=Parameters!$D$34,Parameters!$C$34*$A580,IF($A580&lt;=Parameters!$D$35,Parameters!$C$34*Parameters!$D$34+Parameters!$C$35*($A580-Parameters!$D$34),IF($A580&lt;=Parameters!$D$36,Parameters!$C$34*Parameters!$D$34+Parameters!$C$35*(Parameters!$D$35-Parameters!$D$34)+Parameters!$C$36*($A580-Parameters!$D$35),Parameters!$C$34*Parameters!$D$34+Parameters!$C$35*(Parameters!$D$35-Parameters!$D$34)+Parameters!$C$36*(Parameters!$D$36-Parameters!$D$35)+Parameters!$C$37*($A580-Parameters!$D$36)))),_xlfn.IFS($A580&lt;=Parameters!$D$34,Parameters!$C$34*$A580,$A580&lt;=Parameters!$D$35,Parameters!$C$35*$A580,$A580&lt;=Parameters!$D$36,Parameters!$C$36*$A580,$A580&gt;Parameters!$D$36,Parameters!$C$37*$A580))</f>
        <v>79304.5</v>
      </c>
      <c r="G580" s="290">
        <f t="shared" si="271"/>
        <v>137.9208695652174</v>
      </c>
      <c r="H580" s="290" cm="1">
        <f t="array" ref="H580">IF(Parameters!$C$55="No",IF($A580&lt;=Parameters!$D$39,Parameters!$C$39*$A580,IF($A580&lt;=Parameters!$D$40,Parameters!$C$39*Parameters!$D$39+Parameters!$C$40*($A580-Parameters!$D$39),IF($A580&lt;=Parameters!$D$41,Parameters!$C$39*Parameters!$D$39+Parameters!$C$40*(Parameters!$D$40-Parameters!$D$39)+Parameters!$C$41*($A580-Parameters!$D$40),Parameters!$C$39*Parameters!$D$39+Parameters!$C$40*(Parameters!$D$40-Parameters!$D$39)+Parameters!$C$41*(Parameters!$D$41-Parameters!$D$40)+Parameters!$C$42*($A580-Parameters!$D$41)))),_xlfn.IFS($A580&lt;=Parameters!$D$39,Parameters!$C$39*$A580,$A580&lt;=Parameters!$D$40,Parameters!$C$40*$A580,$A580&lt;=Parameters!$D$41,Parameters!$C$41*$A580,$A580&gt;Parameters!$D$41,Parameters!$C$42*$A580))</f>
        <v>85023</v>
      </c>
      <c r="I580" s="290">
        <f t="shared" si="272"/>
        <v>147.86608695652174</v>
      </c>
      <c r="J580" s="290" cm="1">
        <f t="array" ref="J580">IF(Parameters!$D$55="No",IF($A580&lt;=Parameters!$F$23,Parameters!$E$23*$A580,IF($A580&lt;=Parameters!$F$24,Parameters!$E$23*Parameters!$F$23+Parameters!$E$24*($A580-Parameters!$F$23),IF($A580&lt;=Parameters!$F$25,Parameters!$E$23*Parameters!$F$23+Parameters!$E$24*(Parameters!$F$24-Parameters!$F$23)+Parameters!$E$25*($A580-Parameters!$F$24),Parameters!$E$23*Parameters!$F$23+Parameters!$E$24*(Parameters!$F$24-Parameters!$F$23)+Parameters!$E$25*(Parameters!$F$25-Parameters!$F$24)+Parameters!$E$26*($A580-Parameters!$F$25)))),_xlfn.IFS($A580&lt;=Parameters!$F$23,Parameters!$E$23*$A580,$A580&lt;=Parameters!$F$24,Parameters!$E$24*$A580,$A580&lt;=Parameters!$F$25,Parameters!$E$25*$A580,$A580&gt;Parameters!$F$25,Parameters!$E$26*$A580))</f>
        <v>65828.5</v>
      </c>
      <c r="K580" s="290">
        <f t="shared" si="248"/>
        <v>114.48434782608696</v>
      </c>
      <c r="L580" s="290" cm="1">
        <f t="array" ref="L580">IF(Parameters!$D$55="No",IF($A580&lt;=Parameters!$F$28,Parameters!$E$28*$A580,IF($A580&lt;=Parameters!$F$29,Parameters!$E$28*Parameters!$F$28+Parameters!$E$29*($A580-Parameters!$F$28),IF($A580&lt;=Parameters!$F$30,Parameters!$E$28*Parameters!$F$28+Parameters!$E$29*(Parameters!$F$29-Parameters!$F$28)+Parameters!$E$30*($A580-Parameters!$F$29),Parameters!$E$28*Parameters!$F$28+Parameters!$E$29*(Parameters!$F$29-Parameters!$F$28)+Parameters!$E$30*(Parameters!$F$30-Parameters!$F$29)+Parameters!$E$31*($A580-Parameters!$F$30)))),_xlfn.IFS($A580&lt;=Parameters!$F$28,Parameters!$E$28*$A580,$A580&lt;=Parameters!$F$29,Parameters!$E$29*$A580,$A580&lt;=Parameters!$F$30,Parameters!$E$30*$A580,$A580&gt;Parameters!$F$30,Parameters!$E$31*$A580))</f>
        <v>79116.5</v>
      </c>
      <c r="M580" s="290">
        <f t="shared" si="249"/>
        <v>137.59391304347827</v>
      </c>
      <c r="N580" s="290" cm="1">
        <f t="array" ref="N580">IF(Parameters!$D$55="No",IF($A580&lt;=Parameters!$F$34,Parameters!$E$34*$A580,IF($A580&lt;=Parameters!$F$35,Parameters!$E$34*Parameters!$F$34+Parameters!$E$35*($A580-Parameters!$F$34),IF($A580&lt;=Parameters!$F$36,Parameters!$E$34*Parameters!$F$34+Parameters!$E$35*(Parameters!$F$35-Parameters!$F$34)+Parameters!$E$36*($A580-Parameters!$F$35),Parameters!$E$34*Parameters!$F$34+Parameters!$E$35*(Parameters!$F$35-Parameters!$F$34)+Parameters!$E$36*(Parameters!$F$36-Parameters!$F$35)+Parameters!$E$37*($A580-Parameters!$F$36)))),_xlfn.IFS($A580&lt;=Parameters!$F$34,Parameters!$E$34*$A580,$A580&lt;=Parameters!$F$35,Parameters!$E$35*$A580,$A580&lt;=Parameters!$F$36,Parameters!$E$36*$A580,$A580&gt;Parameters!$F$36,Parameters!$E$37*$A580))</f>
        <v>79304.5</v>
      </c>
      <c r="O580" s="290">
        <f t="shared" si="273"/>
        <v>137.9208695652174</v>
      </c>
      <c r="P580" s="290" cm="1">
        <f t="array" ref="P580">IF(Parameters!$D$55="No",IF($A580&lt;=Parameters!$F$39,Parameters!$E$39*$A580,IF($A580&lt;=Parameters!$F$40,Parameters!$E$39*Parameters!$F$39+Parameters!$E$40*($A580-Parameters!$F$39),IF($A580&lt;=Parameters!$F$41,Parameters!$E$39*Parameters!$F$39+Parameters!$E$40*(Parameters!$F$40-Parameters!$F$39)+Parameters!$E$41*($A580-Parameters!$F$40),Parameters!$E$39*Parameters!$F$39+Parameters!$E$40*(Parameters!$F$40-Parameters!$F$39)+Parameters!$E$41*(Parameters!$F$41-Parameters!$F$40)+Parameters!$E$42*($A580-Parameters!$F$41)))),_xlfn.IFS($A580&lt;=Parameters!$F$39,Parameters!$E$39*$A580,$A580&lt;=Parameters!$F$40,Parameters!$E$40*$A580,$A580&lt;=Parameters!$F$41,Parameters!$E$41*$A580,$A580&gt;Parameters!$F$41,Parameters!$E$42*$A580))</f>
        <v>85023</v>
      </c>
      <c r="Q580" s="290">
        <f t="shared" si="274"/>
        <v>147.86608695652174</v>
      </c>
      <c r="R580" s="290" cm="1">
        <f t="array" ref="R580">IF(Parameters!$E$55="No",IF($A580&lt;=Parameters!$H$23,Parameters!$G$23*$A580,IF($A580&lt;=Parameters!$H$24,Parameters!$G$23*Parameters!$H$23+Parameters!$G$24*($A580-Parameters!$H$23),IF($A580&lt;=Parameters!$H$25,Parameters!$G$23*Parameters!$H$23+Parameters!$G$24*(Parameters!$H$24-Parameters!$H$23)+Parameters!$G$25*($A580-Parameters!$H$24),Parameters!$G$23*Parameters!$H$23+Parameters!$G$24*(Parameters!$H$24-Parameters!$H$23)+Parameters!$G$25*(Parameters!$H$25-Parameters!$H$24)+Parameters!$G$26*($A580-Parameters!$H$25)))),_xlfn.IFS($A580&lt;=Parameters!$H$23,Parameters!$G$23*$A580,$A580&lt;=Parameters!$H$24,Parameters!$G$24*$A580,$A580&lt;=Parameters!$H$25,Parameters!$G$25*$A580,$A580&gt;Parameters!$H$25,Parameters!$G$26*$A580))</f>
        <v>65828.5</v>
      </c>
      <c r="S580" s="290">
        <f t="shared" si="250"/>
        <v>114.48434782608696</v>
      </c>
      <c r="T580" s="290" cm="1">
        <f t="array" ref="T580">IF(Parameters!$E$55="No",IF($A580&lt;=Parameters!$H$28,Parameters!$G$28*$A580,IF($A580&lt;=Parameters!$H$29,Parameters!$G$28*Parameters!$H$28+Parameters!$G$29*($A580-Parameters!$H$28),IF($A580&lt;=Parameters!$H$30,Parameters!$G$28*Parameters!$H$28+Parameters!$G$29*(Parameters!$H$29-Parameters!$H$28)+Parameters!$G$30*($A580-Parameters!$H$29),Parameters!$G$28*Parameters!$H$28+Parameters!$G$29*(Parameters!$H$29-Parameters!$H$28)+Parameters!$G$30*(Parameters!$H$30-Parameters!$H$29)+Parameters!$G$31*($A580-Parameters!$H$30)))),_xlfn.IFS($A580&lt;=Parameters!$H$28,Parameters!$G$28*$A580,$A580&lt;=Parameters!$H$29,Parameters!$G$29*$A580,$A580&lt;=Parameters!$H$30,Parameters!$G$30*$A580,$A580&gt;Parameters!$H$30,Parameters!$G$31*$A580))</f>
        <v>79116.5</v>
      </c>
      <c r="U580" s="290">
        <f t="shared" si="251"/>
        <v>137.59391304347827</v>
      </c>
      <c r="V580" s="290" cm="1">
        <f t="array" ref="V580">IF(Parameters!$E$55="No",IF($A580&lt;=Parameters!$H$34,Parameters!$G$34*$A580,IF($A580&lt;=Parameters!$H$35,Parameters!$G$34*Parameters!$H$34+Parameters!$G$35*($A580-Parameters!$H$34),IF($A580&lt;=Parameters!$H$36,Parameters!$G$34*Parameters!$H$34+Parameters!$G$35*(Parameters!$H$35-Parameters!$H$34)+Parameters!$G$36*($A580-Parameters!$H$35),Parameters!$G$34*Parameters!$H$34+Parameters!$G$35*(Parameters!$H$35-Parameters!$H$34)+Parameters!$G$36*(Parameters!$H$36-Parameters!$H$35)+Parameters!$G$37*($A580-Parameters!$H$36)))),_xlfn.IFS($A580&lt;=Parameters!$H$34,Parameters!$G$34*$A580,$A580&lt;=Parameters!$H$35,Parameters!$G$35*$A580,$A580&lt;=Parameters!$H$36,Parameters!$G$36*$A580,$A580&gt;Parameters!$H$36,Parameters!$G$37*$A580))</f>
        <v>79304.5</v>
      </c>
      <c r="W580" s="290">
        <f t="shared" si="275"/>
        <v>137.9208695652174</v>
      </c>
      <c r="X580" s="290" cm="1">
        <f t="array" ref="X580">IF(Parameters!$E$55="No",IF($A580&lt;=Parameters!$H$39,Parameters!$G$39*$A580,IF($A580&lt;=Parameters!$H$40,Parameters!$G$39*Parameters!$H$39+Parameters!$G$40*($A580-Parameters!$H$39),IF($A580&lt;=Parameters!$H$41,Parameters!$G$39*Parameters!$H$39+Parameters!$G$40*(Parameters!$H$40-Parameters!$H$39)+Parameters!$G$41*($A580-Parameters!$H$40),Parameters!$G$39*Parameters!$H$39+Parameters!$G$40*(Parameters!$H$40-Parameters!$H$39)+Parameters!$G$41*(Parameters!$H$41-Parameters!$H$40)+Parameters!$G$42*($A580-Parameters!$H$41)))),_xlfn.IFS($A580&lt;=Parameters!$H$39,Parameters!$G$39*$A580,$A580&lt;=Parameters!$H$40,Parameters!$G$40*$A580,$A580&lt;=Parameters!$H$41,Parameters!$G$41*$A580,$A580&gt;Parameters!$H$41,Parameters!$G$42*$A580))</f>
        <v>85023</v>
      </c>
      <c r="Y580" s="290">
        <f t="shared" si="276"/>
        <v>147.86608695652174</v>
      </c>
      <c r="Z580" s="290" cm="1">
        <f t="array" ref="Z580">IF(Parameters!$F$55="No",IF($A580&lt;=Parameters!$J$23,Parameters!$I$23*$A580,IF($A580&lt;=Parameters!$J$24,Parameters!$I$23*Parameters!$J$23+Parameters!$I$24*($A580-Parameters!$J$23),IF($A580&lt;=Parameters!$J$25,Parameters!$I$23*Parameters!$J$23+Parameters!$I$24*(Parameters!$J$24-Parameters!$J$23)+Parameters!$I$25*($A580-Parameters!$J$24),Parameters!$I$23*Parameters!$J$23+Parameters!$I$24*(Parameters!$J$24-Parameters!$J$23)+Parameters!$I$25*(Parameters!$J$25-Parameters!$J$24)+Parameters!$I$26*($A580-Parameters!$J$25)))),_xlfn.IFS($A580&lt;=Parameters!$J$23,Parameters!$I$23*$A580,$A580&lt;=Parameters!$J$24,Parameters!$I$24*$A580,$A580&lt;=Parameters!$J$25,Parameters!$I$25*$A580,$A580&gt;Parameters!$J$25,Parameters!$I$26*$A580))</f>
        <v>65828.5</v>
      </c>
      <c r="AA580" s="290">
        <f t="shared" si="252"/>
        <v>114.48434782608696</v>
      </c>
      <c r="AB580" s="290" cm="1">
        <f t="array" ref="AB580">IF(Parameters!$F$55="No",IF($A580&lt;=Parameters!$J$28,Parameters!$I$28*$A580,IF($A580&lt;=Parameters!$J$29,Parameters!$I$28*Parameters!$J$28+Parameters!$I$29*($A580-Parameters!$J$28),IF($A580&lt;=Parameters!$J$30,Parameters!$I$28*Parameters!$J$28+Parameters!$I$29*(Parameters!$J$29-Parameters!$J$28)+Parameters!$I$30*($A580-Parameters!$J$29),Parameters!$I$28*Parameters!$J$28+Parameters!$I$29*(Parameters!$J$29-Parameters!$J$28)+Parameters!$I$30*(Parameters!$J$30-Parameters!$J$29)+Parameters!$I$31*($A580-Parameters!$J$30)))),_xlfn.IFS($A580&lt;=Parameters!$J$28,Parameters!$I$28*$A580,$A580&lt;=Parameters!$J$29,Parameters!$I$29*$A580,$A580&lt;=Parameters!$J$30,Parameters!$I$30*$A580,$A580&gt;Parameters!$J$30,Parameters!$I$31*$A580))</f>
        <v>79116.5</v>
      </c>
      <c r="AC580" s="290">
        <f t="shared" si="253"/>
        <v>137.59391304347827</v>
      </c>
      <c r="AD580" s="290" cm="1">
        <f t="array" ref="AD580">IF(Parameters!$F$55="No",IF($A580&lt;=Parameters!$J$34,Parameters!$I$34*$A580,IF($A580&lt;=Parameters!$J$35,Parameters!$I$34*Parameters!$J$34+Parameters!$I$35*($A580-Parameters!$J$34),IF($A580&lt;=Parameters!$J$36,Parameters!$I$34*Parameters!$J$34+Parameters!$I$35*(Parameters!$J$35-Parameters!$J$34)+Parameters!$I$36*($A580-Parameters!$J$35),Parameters!$I$34*Parameters!$J$34+Parameters!$I$35*(Parameters!$J$35-Parameters!$J$34)+Parameters!$I$36*(Parameters!$J$36-Parameters!$J$35)+Parameters!$I$37*($A580-Parameters!$J$36)))),_xlfn.IFS($A580&lt;=Parameters!$J$34,Parameters!$I$34*$A580,$A580&lt;=Parameters!$J$35,Parameters!$I$35*$A580,$A580&lt;=Parameters!$J$36,Parameters!$I$36*$A580,$A580&gt;Parameters!$J$36,Parameters!$I$37*$A580))</f>
        <v>79304.5</v>
      </c>
      <c r="AE580" s="290">
        <f t="shared" si="277"/>
        <v>137.9208695652174</v>
      </c>
      <c r="AF580" s="290" cm="1">
        <f t="array" ref="AF580">IF(Parameters!$F$55="No",IF($A580&lt;=Parameters!$J$39,Parameters!$I$39*$A580,IF($A580&lt;=Parameters!$J$40,Parameters!$I$39*Parameters!$J$39+Parameters!$I$40*($A580-Parameters!$J$39),IF($A580&lt;=Parameters!$J$41,Parameters!$I$39*Parameters!$J$39+Parameters!$I$40*(Parameters!$J$40-Parameters!$J$39)+Parameters!$I$41*($A580-Parameters!$J$40),Parameters!$I$39*Parameters!$J$39+Parameters!$I$40*(Parameters!$J$40-Parameters!$J$39)+Parameters!$I$41*(Parameters!$J$41-Parameters!$J$40)+Parameters!$I$42*($A580-Parameters!$J$41)))),_xlfn.IFS($A580&lt;=Parameters!$J$39,Parameters!$I$39*$A580,$A580&lt;=Parameters!$J$40,Parameters!$I$40*$A580,$A580&lt;=Parameters!$J$41,Parameters!$I$41*$A580,$A580&gt;Parameters!$J$41,Parameters!$I$42*$A580))</f>
        <v>85023</v>
      </c>
      <c r="AG580" s="290">
        <f t="shared" si="278"/>
        <v>147.86608695652174</v>
      </c>
      <c r="AI580" s="428">
        <f t="shared" si="254"/>
        <v>149.05999999999767</v>
      </c>
      <c r="AJ580" s="428">
        <f t="shared" si="255"/>
        <v>159.35999999998603</v>
      </c>
      <c r="AK580" s="428">
        <f t="shared" si="256"/>
        <v>143.54000000000815</v>
      </c>
      <c r="AL580" s="428">
        <f t="shared" si="257"/>
        <v>158.45999999999185</v>
      </c>
      <c r="AM580" s="428">
        <f t="shared" si="258"/>
        <v>149.05999999999767</v>
      </c>
      <c r="AN580" s="428">
        <f t="shared" si="259"/>
        <v>159.35999999998603</v>
      </c>
      <c r="AO580" s="428">
        <f t="shared" si="260"/>
        <v>143.54000000000815</v>
      </c>
      <c r="AP580" s="428">
        <f t="shared" si="261"/>
        <v>158.45999999999185</v>
      </c>
      <c r="AQ580" s="428">
        <f t="shared" si="262"/>
        <v>149.05999999999767</v>
      </c>
      <c r="AR580" s="428">
        <f t="shared" si="263"/>
        <v>159.35999999998603</v>
      </c>
      <c r="AS580" s="428">
        <f t="shared" si="264"/>
        <v>143.54000000000815</v>
      </c>
      <c r="AT580" s="428">
        <f t="shared" si="265"/>
        <v>158.45999999999185</v>
      </c>
      <c r="AU580" s="428">
        <f t="shared" si="266"/>
        <v>149.05999999999767</v>
      </c>
      <c r="AV580" s="428">
        <f t="shared" si="267"/>
        <v>159.35999999998603</v>
      </c>
      <c r="AW580" s="428">
        <f t="shared" si="268"/>
        <v>143.54000000000815</v>
      </c>
      <c r="AX580" s="428">
        <f t="shared" si="269"/>
        <v>158.45999999999185</v>
      </c>
    </row>
    <row r="581">
      <c r="A581" s="413">
        <v>576</v>
      </c>
      <c r="B581" s="290" cm="1">
        <f t="array" ref="B581">IF(Parameters!$C$55="No",IF($A581&lt;=Parameters!$D$23,Parameters!$C$23*$A581,IF($A581&lt;=Parameters!$D$24,Parameters!$C$23*Parameters!$D$23+Parameters!$C$24*($A581-Parameters!$D$23),IF($A581&lt;=Parameters!$D$25,Parameters!$C$23*Parameters!$D$23+Parameters!$C$24*(Parameters!$D$24-Parameters!$D$23)+Parameters!$C$25*($A581-Parameters!$D$24),Parameters!$C$23*Parameters!$D$23+Parameters!$C$24*(Parameters!$D$24-Parameters!$D$23)+Parameters!$C$25*(Parameters!$D$25-Parameters!$D$24)+Parameters!$C$26*($A581-Parameters!$D$25)))),_xlfn.IFS($A581&lt;=Parameters!$D$23,Parameters!$C$23*$A581,$A581&lt;=Parameters!$D$24,Parameters!$C$24*$A581,$A581&lt;=Parameters!$D$25,Parameters!$C$25*$A581,$A581&gt;Parameters!$D$25,Parameters!$C$26*$A581))</f>
        <v>65977.56</v>
      </c>
      <c r="C581" s="290">
        <f t="shared" si="270"/>
        <v>114.544375</v>
      </c>
      <c r="D581" s="290" cm="1">
        <f t="array" ref="D581">IF(Parameters!$C$55="No",IF($A581&lt;=Parameters!$D$28,Parameters!$C$28*$A581,IF($A581&lt;=Parameters!$D$29,Parameters!$C$28*Parameters!$D$28+Parameters!$C$29*($A581-Parameters!$D$28),IF($A581&lt;=Parameters!$D$30,Parameters!$C$28*Parameters!$D$28+Parameters!$C$29*(Parameters!$D$29-Parameters!$D$28)+Parameters!$C$30*($A581-Parameters!$D$29),Parameters!$C$28*Parameters!$D$28+Parameters!$C$29*(Parameters!$D$29-Parameters!$D$28)+Parameters!$C$30*(Parameters!$D$30-Parameters!$D$29)+Parameters!$C$31*($A581-Parameters!$D$30)))),_xlfn.IFS($A581&lt;=Parameters!$D$28,Parameters!$C$28*$A581,$A581&lt;=Parameters!$D$29,Parameters!$C$29*$A581,$A581&lt;=Parameters!$D$30,Parameters!$C$30*$A581,$A581&gt;Parameters!$D$30,Parameters!$C$31*$A581))</f>
        <v>79275.860000000015</v>
      </c>
      <c r="E581" s="290">
        <f t="shared" si="270"/>
        <v>137.63170138888893</v>
      </c>
      <c r="F581" s="290" cm="1">
        <f t="array" ref="F581">IF(Parameters!$C$55="No",IF($A581&lt;=Parameters!$D$34,Parameters!$C$34*$A581,IF($A581&lt;=Parameters!$D$35,Parameters!$C$34*Parameters!$D$34+Parameters!$C$35*($A581-Parameters!$D$34),IF($A581&lt;=Parameters!$D$36,Parameters!$C$34*Parameters!$D$34+Parameters!$C$35*(Parameters!$D$35-Parameters!$D$34)+Parameters!$C$36*($A581-Parameters!$D$35),Parameters!$C$34*Parameters!$D$34+Parameters!$C$35*(Parameters!$D$35-Parameters!$D$34)+Parameters!$C$36*(Parameters!$D$36-Parameters!$D$35)+Parameters!$C$37*($A581-Parameters!$D$36)))),_xlfn.IFS($A581&lt;=Parameters!$D$34,Parameters!$C$34*$A581,$A581&lt;=Parameters!$D$35,Parameters!$C$35*$A581,$A581&lt;=Parameters!$D$36,Parameters!$C$36*$A581,$A581&gt;Parameters!$D$36,Parameters!$C$37*$A581))</f>
        <v>79448.039999999994</v>
      </c>
      <c r="G581" s="290">
        <f t="shared" si="271"/>
        <v>137.93062499999999</v>
      </c>
      <c r="H581" s="290" cm="1">
        <f t="array" ref="H581">IF(Parameters!$C$55="No",IF($A581&lt;=Parameters!$D$39,Parameters!$C$39*$A581,IF($A581&lt;=Parameters!$D$40,Parameters!$C$39*Parameters!$D$39+Parameters!$C$40*($A581-Parameters!$D$39),IF($A581&lt;=Parameters!$D$41,Parameters!$C$39*Parameters!$D$39+Parameters!$C$40*(Parameters!$D$40-Parameters!$D$39)+Parameters!$C$41*($A581-Parameters!$D$40),Parameters!$C$39*Parameters!$D$39+Parameters!$C$40*(Parameters!$D$40-Parameters!$D$39)+Parameters!$C$41*(Parameters!$D$41-Parameters!$D$40)+Parameters!$C$42*($A581-Parameters!$D$41)))),_xlfn.IFS($A581&lt;=Parameters!$D$39,Parameters!$C$39*$A581,$A581&lt;=Parameters!$D$40,Parameters!$C$40*$A581,$A581&lt;=Parameters!$D$41,Parameters!$C$41*$A581,$A581&gt;Parameters!$D$41,Parameters!$C$42*$A581))</f>
        <v>85181.459999999992</v>
      </c>
      <c r="I581" s="290">
        <f t="shared" si="272"/>
        <v>147.88447916666667</v>
      </c>
      <c r="J581" s="290" cm="1">
        <f t="array" ref="J581">IF(Parameters!$D$55="No",IF($A581&lt;=Parameters!$F$23,Parameters!$E$23*$A581,IF($A581&lt;=Parameters!$F$24,Parameters!$E$23*Parameters!$F$23+Parameters!$E$24*($A581-Parameters!$F$23),IF($A581&lt;=Parameters!$F$25,Parameters!$E$23*Parameters!$F$23+Parameters!$E$24*(Parameters!$F$24-Parameters!$F$23)+Parameters!$E$25*($A581-Parameters!$F$24),Parameters!$E$23*Parameters!$F$23+Parameters!$E$24*(Parameters!$F$24-Parameters!$F$23)+Parameters!$E$25*(Parameters!$F$25-Parameters!$F$24)+Parameters!$E$26*($A581-Parameters!$F$25)))),_xlfn.IFS($A581&lt;=Parameters!$F$23,Parameters!$E$23*$A581,$A581&lt;=Parameters!$F$24,Parameters!$E$24*$A581,$A581&lt;=Parameters!$F$25,Parameters!$E$25*$A581,$A581&gt;Parameters!$F$25,Parameters!$E$26*$A581))</f>
        <v>65977.56</v>
      </c>
      <c r="K581" s="290">
        <f t="shared" si="248"/>
        <v>114.544375</v>
      </c>
      <c r="L581" s="290" cm="1">
        <f t="array" ref="L581">IF(Parameters!$D$55="No",IF($A581&lt;=Parameters!$F$28,Parameters!$E$28*$A581,IF($A581&lt;=Parameters!$F$29,Parameters!$E$28*Parameters!$F$28+Parameters!$E$29*($A581-Parameters!$F$28),IF($A581&lt;=Parameters!$F$30,Parameters!$E$28*Parameters!$F$28+Parameters!$E$29*(Parameters!$F$29-Parameters!$F$28)+Parameters!$E$30*($A581-Parameters!$F$29),Parameters!$E$28*Parameters!$F$28+Parameters!$E$29*(Parameters!$F$29-Parameters!$F$28)+Parameters!$E$30*(Parameters!$F$30-Parameters!$F$29)+Parameters!$E$31*($A581-Parameters!$F$30)))),_xlfn.IFS($A581&lt;=Parameters!$F$28,Parameters!$E$28*$A581,$A581&lt;=Parameters!$F$29,Parameters!$E$29*$A581,$A581&lt;=Parameters!$F$30,Parameters!$E$30*$A581,$A581&gt;Parameters!$F$30,Parameters!$E$31*$A581))</f>
        <v>79275.860000000015</v>
      </c>
      <c r="M581" s="290">
        <f t="shared" si="249"/>
        <v>137.63170138888893</v>
      </c>
      <c r="N581" s="290" cm="1">
        <f t="array" ref="N581">IF(Parameters!$D$55="No",IF($A581&lt;=Parameters!$F$34,Parameters!$E$34*$A581,IF($A581&lt;=Parameters!$F$35,Parameters!$E$34*Parameters!$F$34+Parameters!$E$35*($A581-Parameters!$F$34),IF($A581&lt;=Parameters!$F$36,Parameters!$E$34*Parameters!$F$34+Parameters!$E$35*(Parameters!$F$35-Parameters!$F$34)+Parameters!$E$36*($A581-Parameters!$F$35),Parameters!$E$34*Parameters!$F$34+Parameters!$E$35*(Parameters!$F$35-Parameters!$F$34)+Parameters!$E$36*(Parameters!$F$36-Parameters!$F$35)+Parameters!$E$37*($A581-Parameters!$F$36)))),_xlfn.IFS($A581&lt;=Parameters!$F$34,Parameters!$E$34*$A581,$A581&lt;=Parameters!$F$35,Parameters!$E$35*$A581,$A581&lt;=Parameters!$F$36,Parameters!$E$36*$A581,$A581&gt;Parameters!$F$36,Parameters!$E$37*$A581))</f>
        <v>79448.039999999994</v>
      </c>
      <c r="O581" s="290">
        <f t="shared" si="273"/>
        <v>137.93062499999999</v>
      </c>
      <c r="P581" s="290" cm="1">
        <f t="array" ref="P581">IF(Parameters!$D$55="No",IF($A581&lt;=Parameters!$F$39,Parameters!$E$39*$A581,IF($A581&lt;=Parameters!$F$40,Parameters!$E$39*Parameters!$F$39+Parameters!$E$40*($A581-Parameters!$F$39),IF($A581&lt;=Parameters!$F$41,Parameters!$E$39*Parameters!$F$39+Parameters!$E$40*(Parameters!$F$40-Parameters!$F$39)+Parameters!$E$41*($A581-Parameters!$F$40),Parameters!$E$39*Parameters!$F$39+Parameters!$E$40*(Parameters!$F$40-Parameters!$F$39)+Parameters!$E$41*(Parameters!$F$41-Parameters!$F$40)+Parameters!$E$42*($A581-Parameters!$F$41)))),_xlfn.IFS($A581&lt;=Parameters!$F$39,Parameters!$E$39*$A581,$A581&lt;=Parameters!$F$40,Parameters!$E$40*$A581,$A581&lt;=Parameters!$F$41,Parameters!$E$41*$A581,$A581&gt;Parameters!$F$41,Parameters!$E$42*$A581))</f>
        <v>85181.459999999992</v>
      </c>
      <c r="Q581" s="290">
        <f t="shared" si="274"/>
        <v>147.88447916666667</v>
      </c>
      <c r="R581" s="290" cm="1">
        <f t="array" ref="R581">IF(Parameters!$E$55="No",IF($A581&lt;=Parameters!$H$23,Parameters!$G$23*$A581,IF($A581&lt;=Parameters!$H$24,Parameters!$G$23*Parameters!$H$23+Parameters!$G$24*($A581-Parameters!$H$23),IF($A581&lt;=Parameters!$H$25,Parameters!$G$23*Parameters!$H$23+Parameters!$G$24*(Parameters!$H$24-Parameters!$H$23)+Parameters!$G$25*($A581-Parameters!$H$24),Parameters!$G$23*Parameters!$H$23+Parameters!$G$24*(Parameters!$H$24-Parameters!$H$23)+Parameters!$G$25*(Parameters!$H$25-Parameters!$H$24)+Parameters!$G$26*($A581-Parameters!$H$25)))),_xlfn.IFS($A581&lt;=Parameters!$H$23,Parameters!$G$23*$A581,$A581&lt;=Parameters!$H$24,Parameters!$G$24*$A581,$A581&lt;=Parameters!$H$25,Parameters!$G$25*$A581,$A581&gt;Parameters!$H$25,Parameters!$G$26*$A581))</f>
        <v>65977.56</v>
      </c>
      <c r="S581" s="290">
        <f t="shared" si="250"/>
        <v>114.544375</v>
      </c>
      <c r="T581" s="290" cm="1">
        <f t="array" ref="T581">IF(Parameters!$E$55="No",IF($A581&lt;=Parameters!$H$28,Parameters!$G$28*$A581,IF($A581&lt;=Parameters!$H$29,Parameters!$G$28*Parameters!$H$28+Parameters!$G$29*($A581-Parameters!$H$28),IF($A581&lt;=Parameters!$H$30,Parameters!$G$28*Parameters!$H$28+Parameters!$G$29*(Parameters!$H$29-Parameters!$H$28)+Parameters!$G$30*($A581-Parameters!$H$29),Parameters!$G$28*Parameters!$H$28+Parameters!$G$29*(Parameters!$H$29-Parameters!$H$28)+Parameters!$G$30*(Parameters!$H$30-Parameters!$H$29)+Parameters!$G$31*($A581-Parameters!$H$30)))),_xlfn.IFS($A581&lt;=Parameters!$H$28,Parameters!$G$28*$A581,$A581&lt;=Parameters!$H$29,Parameters!$G$29*$A581,$A581&lt;=Parameters!$H$30,Parameters!$G$30*$A581,$A581&gt;Parameters!$H$30,Parameters!$G$31*$A581))</f>
        <v>79275.860000000015</v>
      </c>
      <c r="U581" s="290">
        <f t="shared" si="251"/>
        <v>137.63170138888893</v>
      </c>
      <c r="V581" s="290" cm="1">
        <f t="array" ref="V581">IF(Parameters!$E$55="No",IF($A581&lt;=Parameters!$H$34,Parameters!$G$34*$A581,IF($A581&lt;=Parameters!$H$35,Parameters!$G$34*Parameters!$H$34+Parameters!$G$35*($A581-Parameters!$H$34),IF($A581&lt;=Parameters!$H$36,Parameters!$G$34*Parameters!$H$34+Parameters!$G$35*(Parameters!$H$35-Parameters!$H$34)+Parameters!$G$36*($A581-Parameters!$H$35),Parameters!$G$34*Parameters!$H$34+Parameters!$G$35*(Parameters!$H$35-Parameters!$H$34)+Parameters!$G$36*(Parameters!$H$36-Parameters!$H$35)+Parameters!$G$37*($A581-Parameters!$H$36)))),_xlfn.IFS($A581&lt;=Parameters!$H$34,Parameters!$G$34*$A581,$A581&lt;=Parameters!$H$35,Parameters!$G$35*$A581,$A581&lt;=Parameters!$H$36,Parameters!$G$36*$A581,$A581&gt;Parameters!$H$36,Parameters!$G$37*$A581))</f>
        <v>79448.039999999994</v>
      </c>
      <c r="W581" s="290">
        <f t="shared" si="275"/>
        <v>137.93062499999999</v>
      </c>
      <c r="X581" s="290" cm="1">
        <f t="array" ref="X581">IF(Parameters!$E$55="No",IF($A581&lt;=Parameters!$H$39,Parameters!$G$39*$A581,IF($A581&lt;=Parameters!$H$40,Parameters!$G$39*Parameters!$H$39+Parameters!$G$40*($A581-Parameters!$H$39),IF($A581&lt;=Parameters!$H$41,Parameters!$G$39*Parameters!$H$39+Parameters!$G$40*(Parameters!$H$40-Parameters!$H$39)+Parameters!$G$41*($A581-Parameters!$H$40),Parameters!$G$39*Parameters!$H$39+Parameters!$G$40*(Parameters!$H$40-Parameters!$H$39)+Parameters!$G$41*(Parameters!$H$41-Parameters!$H$40)+Parameters!$G$42*($A581-Parameters!$H$41)))),_xlfn.IFS($A581&lt;=Parameters!$H$39,Parameters!$G$39*$A581,$A581&lt;=Parameters!$H$40,Parameters!$G$40*$A581,$A581&lt;=Parameters!$H$41,Parameters!$G$41*$A581,$A581&gt;Parameters!$H$41,Parameters!$G$42*$A581))</f>
        <v>85181.459999999992</v>
      </c>
      <c r="Y581" s="290">
        <f t="shared" si="276"/>
        <v>147.88447916666667</v>
      </c>
      <c r="Z581" s="290" cm="1">
        <f t="array" ref="Z581">IF(Parameters!$F$55="No",IF($A581&lt;=Parameters!$J$23,Parameters!$I$23*$A581,IF($A581&lt;=Parameters!$J$24,Parameters!$I$23*Parameters!$J$23+Parameters!$I$24*($A581-Parameters!$J$23),IF($A581&lt;=Parameters!$J$25,Parameters!$I$23*Parameters!$J$23+Parameters!$I$24*(Parameters!$J$24-Parameters!$J$23)+Parameters!$I$25*($A581-Parameters!$J$24),Parameters!$I$23*Parameters!$J$23+Parameters!$I$24*(Parameters!$J$24-Parameters!$J$23)+Parameters!$I$25*(Parameters!$J$25-Parameters!$J$24)+Parameters!$I$26*($A581-Parameters!$J$25)))),_xlfn.IFS($A581&lt;=Parameters!$J$23,Parameters!$I$23*$A581,$A581&lt;=Parameters!$J$24,Parameters!$I$24*$A581,$A581&lt;=Parameters!$J$25,Parameters!$I$25*$A581,$A581&gt;Parameters!$J$25,Parameters!$I$26*$A581))</f>
        <v>65977.56</v>
      </c>
      <c r="AA581" s="290">
        <f t="shared" si="252"/>
        <v>114.544375</v>
      </c>
      <c r="AB581" s="290" cm="1">
        <f t="array" ref="AB581">IF(Parameters!$F$55="No",IF($A581&lt;=Parameters!$J$28,Parameters!$I$28*$A581,IF($A581&lt;=Parameters!$J$29,Parameters!$I$28*Parameters!$J$28+Parameters!$I$29*($A581-Parameters!$J$28),IF($A581&lt;=Parameters!$J$30,Parameters!$I$28*Parameters!$J$28+Parameters!$I$29*(Parameters!$J$29-Parameters!$J$28)+Parameters!$I$30*($A581-Parameters!$J$29),Parameters!$I$28*Parameters!$J$28+Parameters!$I$29*(Parameters!$J$29-Parameters!$J$28)+Parameters!$I$30*(Parameters!$J$30-Parameters!$J$29)+Parameters!$I$31*($A581-Parameters!$J$30)))),_xlfn.IFS($A581&lt;=Parameters!$J$28,Parameters!$I$28*$A581,$A581&lt;=Parameters!$J$29,Parameters!$I$29*$A581,$A581&lt;=Parameters!$J$30,Parameters!$I$30*$A581,$A581&gt;Parameters!$J$30,Parameters!$I$31*$A581))</f>
        <v>79275.860000000015</v>
      </c>
      <c r="AC581" s="290">
        <f t="shared" si="253"/>
        <v>137.63170138888893</v>
      </c>
      <c r="AD581" s="290" cm="1">
        <f t="array" ref="AD581">IF(Parameters!$F$55="No",IF($A581&lt;=Parameters!$J$34,Parameters!$I$34*$A581,IF($A581&lt;=Parameters!$J$35,Parameters!$I$34*Parameters!$J$34+Parameters!$I$35*($A581-Parameters!$J$34),IF($A581&lt;=Parameters!$J$36,Parameters!$I$34*Parameters!$J$34+Parameters!$I$35*(Parameters!$J$35-Parameters!$J$34)+Parameters!$I$36*($A581-Parameters!$J$35),Parameters!$I$34*Parameters!$J$34+Parameters!$I$35*(Parameters!$J$35-Parameters!$J$34)+Parameters!$I$36*(Parameters!$J$36-Parameters!$J$35)+Parameters!$I$37*($A581-Parameters!$J$36)))),_xlfn.IFS($A581&lt;=Parameters!$J$34,Parameters!$I$34*$A581,$A581&lt;=Parameters!$J$35,Parameters!$I$35*$A581,$A581&lt;=Parameters!$J$36,Parameters!$I$36*$A581,$A581&gt;Parameters!$J$36,Parameters!$I$37*$A581))</f>
        <v>79448.039999999994</v>
      </c>
      <c r="AE581" s="290">
        <f t="shared" si="277"/>
        <v>137.93062499999999</v>
      </c>
      <c r="AF581" s="290" cm="1">
        <f t="array" ref="AF581">IF(Parameters!$F$55="No",IF($A581&lt;=Parameters!$J$39,Parameters!$I$39*$A581,IF($A581&lt;=Parameters!$J$40,Parameters!$I$39*Parameters!$J$39+Parameters!$I$40*($A581-Parameters!$J$39),IF($A581&lt;=Parameters!$J$41,Parameters!$I$39*Parameters!$J$39+Parameters!$I$40*(Parameters!$J$40-Parameters!$J$39)+Parameters!$I$41*($A581-Parameters!$J$40),Parameters!$I$39*Parameters!$J$39+Parameters!$I$40*(Parameters!$J$40-Parameters!$J$39)+Parameters!$I$41*(Parameters!$J$41-Parameters!$J$40)+Parameters!$I$42*($A581-Parameters!$J$41)))),_xlfn.IFS($A581&lt;=Parameters!$J$39,Parameters!$I$39*$A581,$A581&lt;=Parameters!$J$40,Parameters!$I$40*$A581,$A581&lt;=Parameters!$J$41,Parameters!$I$41*$A581,$A581&gt;Parameters!$J$41,Parameters!$I$42*$A581))</f>
        <v>85181.459999999992</v>
      </c>
      <c r="AG581" s="290">
        <f t="shared" si="278"/>
        <v>147.88447916666667</v>
      </c>
      <c r="AI581" s="428">
        <f t="shared" si="254"/>
        <v>149.05999999999767</v>
      </c>
      <c r="AJ581" s="428">
        <f t="shared" si="255"/>
        <v>159.36000000001513</v>
      </c>
      <c r="AK581" s="428">
        <f t="shared" si="256"/>
        <v>143.5399999999936</v>
      </c>
      <c r="AL581" s="428">
        <f t="shared" si="257"/>
        <v>158.45999999999185</v>
      </c>
      <c r="AM581" s="428">
        <f t="shared" si="258"/>
        <v>149.05999999999767</v>
      </c>
      <c r="AN581" s="428">
        <f t="shared" si="259"/>
        <v>159.36000000001513</v>
      </c>
      <c r="AO581" s="428">
        <f t="shared" si="260"/>
        <v>143.5399999999936</v>
      </c>
      <c r="AP581" s="428">
        <f t="shared" si="261"/>
        <v>158.45999999999185</v>
      </c>
      <c r="AQ581" s="428">
        <f t="shared" si="262"/>
        <v>149.05999999999767</v>
      </c>
      <c r="AR581" s="428">
        <f t="shared" si="263"/>
        <v>159.36000000001513</v>
      </c>
      <c r="AS581" s="428">
        <f t="shared" si="264"/>
        <v>143.5399999999936</v>
      </c>
      <c r="AT581" s="428">
        <f t="shared" si="265"/>
        <v>158.45999999999185</v>
      </c>
      <c r="AU581" s="428">
        <f t="shared" si="266"/>
        <v>149.05999999999767</v>
      </c>
      <c r="AV581" s="428">
        <f t="shared" si="267"/>
        <v>159.36000000001513</v>
      </c>
      <c r="AW581" s="428">
        <f t="shared" si="268"/>
        <v>143.5399999999936</v>
      </c>
      <c r="AX581" s="428">
        <f t="shared" si="269"/>
        <v>158.45999999999185</v>
      </c>
    </row>
    <row r="582">
      <c r="A582" s="413">
        <v>577</v>
      </c>
      <c r="B582" s="290" cm="1">
        <f t="array" ref="B582">IF(Parameters!$C$55="No",IF($A582&lt;=Parameters!$D$23,Parameters!$C$23*$A582,IF($A582&lt;=Parameters!$D$24,Parameters!$C$23*Parameters!$D$23+Parameters!$C$24*($A582-Parameters!$D$23),IF($A582&lt;=Parameters!$D$25,Parameters!$C$23*Parameters!$D$23+Parameters!$C$24*(Parameters!$D$24-Parameters!$D$23)+Parameters!$C$25*($A582-Parameters!$D$24),Parameters!$C$23*Parameters!$D$23+Parameters!$C$24*(Parameters!$D$24-Parameters!$D$23)+Parameters!$C$25*(Parameters!$D$25-Parameters!$D$24)+Parameters!$C$26*($A582-Parameters!$D$25)))),_xlfn.IFS($A582&lt;=Parameters!$D$23,Parameters!$C$23*$A582,$A582&lt;=Parameters!$D$24,Parameters!$C$24*$A582,$A582&lt;=Parameters!$D$25,Parameters!$C$25*$A582,$A582&gt;Parameters!$D$25,Parameters!$C$26*$A582))</f>
        <v>66126.62</v>
      </c>
      <c r="C582" s="290">
        <f t="shared" si="270"/>
        <v>114.60419410745233</v>
      </c>
      <c r="D582" s="290" cm="1">
        <f t="array" ref="D582">IF(Parameters!$C$55="No",IF($A582&lt;=Parameters!$D$28,Parameters!$C$28*$A582,IF($A582&lt;=Parameters!$D$29,Parameters!$C$28*Parameters!$D$28+Parameters!$C$29*($A582-Parameters!$D$28),IF($A582&lt;=Parameters!$D$30,Parameters!$C$28*Parameters!$D$28+Parameters!$C$29*(Parameters!$D$29-Parameters!$D$28)+Parameters!$C$30*($A582-Parameters!$D$29),Parameters!$C$28*Parameters!$D$28+Parameters!$C$29*(Parameters!$D$29-Parameters!$D$28)+Parameters!$C$30*(Parameters!$D$30-Parameters!$D$29)+Parameters!$C$31*($A582-Parameters!$D$30)))),_xlfn.IFS($A582&lt;=Parameters!$D$28,Parameters!$C$28*$A582,$A582&lt;=Parameters!$D$29,Parameters!$C$29*$A582,$A582&lt;=Parameters!$D$30,Parameters!$C$30*$A582,$A582&gt;Parameters!$D$30,Parameters!$C$31*$A582))</f>
        <v>79435.22</v>
      </c>
      <c r="E582" s="290">
        <f t="shared" si="270"/>
        <v>137.66935875216637</v>
      </c>
      <c r="F582" s="290" cm="1">
        <f t="array" ref="F582">IF(Parameters!$C$55="No",IF($A582&lt;=Parameters!$D$34,Parameters!$C$34*$A582,IF($A582&lt;=Parameters!$D$35,Parameters!$C$34*Parameters!$D$34+Parameters!$C$35*($A582-Parameters!$D$34),IF($A582&lt;=Parameters!$D$36,Parameters!$C$34*Parameters!$D$34+Parameters!$C$35*(Parameters!$D$35-Parameters!$D$34)+Parameters!$C$36*($A582-Parameters!$D$35),Parameters!$C$34*Parameters!$D$34+Parameters!$C$35*(Parameters!$D$35-Parameters!$D$34)+Parameters!$C$36*(Parameters!$D$36-Parameters!$D$35)+Parameters!$C$37*($A582-Parameters!$D$36)))),_xlfn.IFS($A582&lt;=Parameters!$D$34,Parameters!$C$34*$A582,$A582&lt;=Parameters!$D$35,Parameters!$C$35*$A582,$A582&lt;=Parameters!$D$36,Parameters!$C$36*$A582,$A582&gt;Parameters!$D$36,Parameters!$C$37*$A582))</f>
        <v>79591.58</v>
      </c>
      <c r="G582" s="290">
        <f t="shared" si="271"/>
        <v>137.94034662045061</v>
      </c>
      <c r="H582" s="290" cm="1">
        <f t="array" ref="H582">IF(Parameters!$C$55="No",IF($A582&lt;=Parameters!$D$39,Parameters!$C$39*$A582,IF($A582&lt;=Parameters!$D$40,Parameters!$C$39*Parameters!$D$39+Parameters!$C$40*($A582-Parameters!$D$39),IF($A582&lt;=Parameters!$D$41,Parameters!$C$39*Parameters!$D$39+Parameters!$C$40*(Parameters!$D$40-Parameters!$D$39)+Parameters!$C$41*($A582-Parameters!$D$40),Parameters!$C$39*Parameters!$D$39+Parameters!$C$40*(Parameters!$D$40-Parameters!$D$39)+Parameters!$C$41*(Parameters!$D$41-Parameters!$D$40)+Parameters!$C$42*($A582-Parameters!$D$41)))),_xlfn.IFS($A582&lt;=Parameters!$D$39,Parameters!$C$39*$A582,$A582&lt;=Parameters!$D$40,Parameters!$C$40*$A582,$A582&lt;=Parameters!$D$41,Parameters!$C$41*$A582,$A582&gt;Parameters!$D$41,Parameters!$C$42*$A582))</f>
        <v>85339.920000000013</v>
      </c>
      <c r="I582" s="290">
        <f t="shared" si="272"/>
        <v>147.90280762564993</v>
      </c>
      <c r="J582" s="290" cm="1">
        <f t="array" ref="J582">IF(Parameters!$D$55="No",IF($A582&lt;=Parameters!$F$23,Parameters!$E$23*$A582,IF($A582&lt;=Parameters!$F$24,Parameters!$E$23*Parameters!$F$23+Parameters!$E$24*($A582-Parameters!$F$23),IF($A582&lt;=Parameters!$F$25,Parameters!$E$23*Parameters!$F$23+Parameters!$E$24*(Parameters!$F$24-Parameters!$F$23)+Parameters!$E$25*($A582-Parameters!$F$24),Parameters!$E$23*Parameters!$F$23+Parameters!$E$24*(Parameters!$F$24-Parameters!$F$23)+Parameters!$E$25*(Parameters!$F$25-Parameters!$F$24)+Parameters!$E$26*($A582-Parameters!$F$25)))),_xlfn.IFS($A582&lt;=Parameters!$F$23,Parameters!$E$23*$A582,$A582&lt;=Parameters!$F$24,Parameters!$E$24*$A582,$A582&lt;=Parameters!$F$25,Parameters!$E$25*$A582,$A582&gt;Parameters!$F$25,Parameters!$E$26*$A582))</f>
        <v>66126.62</v>
      </c>
      <c r="K582" s="290">
        <f t="shared" ref="K582:K645" si="279">J582/$A582</f>
        <v>114.60419410745233</v>
      </c>
      <c r="L582" s="290" cm="1">
        <f t="array" ref="L582">IF(Parameters!$D$55="No",IF($A582&lt;=Parameters!$F$28,Parameters!$E$28*$A582,IF($A582&lt;=Parameters!$F$29,Parameters!$E$28*Parameters!$F$28+Parameters!$E$29*($A582-Parameters!$F$28),IF($A582&lt;=Parameters!$F$30,Parameters!$E$28*Parameters!$F$28+Parameters!$E$29*(Parameters!$F$29-Parameters!$F$28)+Parameters!$E$30*($A582-Parameters!$F$29),Parameters!$E$28*Parameters!$F$28+Parameters!$E$29*(Parameters!$F$29-Parameters!$F$28)+Parameters!$E$30*(Parameters!$F$30-Parameters!$F$29)+Parameters!$E$31*($A582-Parameters!$F$30)))),_xlfn.IFS($A582&lt;=Parameters!$F$28,Parameters!$E$28*$A582,$A582&lt;=Parameters!$F$29,Parameters!$E$29*$A582,$A582&lt;=Parameters!$F$30,Parameters!$E$30*$A582,$A582&gt;Parameters!$F$30,Parameters!$E$31*$A582))</f>
        <v>79435.22</v>
      </c>
      <c r="M582" s="290">
        <f t="shared" ref="M582:M645" si="280">L582/$A582</f>
        <v>137.66935875216637</v>
      </c>
      <c r="N582" s="290" cm="1">
        <f t="array" ref="N582">IF(Parameters!$D$55="No",IF($A582&lt;=Parameters!$F$34,Parameters!$E$34*$A582,IF($A582&lt;=Parameters!$F$35,Parameters!$E$34*Parameters!$F$34+Parameters!$E$35*($A582-Parameters!$F$34),IF($A582&lt;=Parameters!$F$36,Parameters!$E$34*Parameters!$F$34+Parameters!$E$35*(Parameters!$F$35-Parameters!$F$34)+Parameters!$E$36*($A582-Parameters!$F$35),Parameters!$E$34*Parameters!$F$34+Parameters!$E$35*(Parameters!$F$35-Parameters!$F$34)+Parameters!$E$36*(Parameters!$F$36-Parameters!$F$35)+Parameters!$E$37*($A582-Parameters!$F$36)))),_xlfn.IFS($A582&lt;=Parameters!$F$34,Parameters!$E$34*$A582,$A582&lt;=Parameters!$F$35,Parameters!$E$35*$A582,$A582&lt;=Parameters!$F$36,Parameters!$E$36*$A582,$A582&gt;Parameters!$F$36,Parameters!$E$37*$A582))</f>
        <v>79591.58</v>
      </c>
      <c r="O582" s="290">
        <f t="shared" si="273"/>
        <v>137.94034662045061</v>
      </c>
      <c r="P582" s="290" cm="1">
        <f t="array" ref="P582">IF(Parameters!$D$55="No",IF($A582&lt;=Parameters!$F$39,Parameters!$E$39*$A582,IF($A582&lt;=Parameters!$F$40,Parameters!$E$39*Parameters!$F$39+Parameters!$E$40*($A582-Parameters!$F$39),IF($A582&lt;=Parameters!$F$41,Parameters!$E$39*Parameters!$F$39+Parameters!$E$40*(Parameters!$F$40-Parameters!$F$39)+Parameters!$E$41*($A582-Parameters!$F$40),Parameters!$E$39*Parameters!$F$39+Parameters!$E$40*(Parameters!$F$40-Parameters!$F$39)+Parameters!$E$41*(Parameters!$F$41-Parameters!$F$40)+Parameters!$E$42*($A582-Parameters!$F$41)))),_xlfn.IFS($A582&lt;=Parameters!$F$39,Parameters!$E$39*$A582,$A582&lt;=Parameters!$F$40,Parameters!$E$40*$A582,$A582&lt;=Parameters!$F$41,Parameters!$E$41*$A582,$A582&gt;Parameters!$F$41,Parameters!$E$42*$A582))</f>
        <v>85339.920000000013</v>
      </c>
      <c r="Q582" s="290">
        <f t="shared" si="274"/>
        <v>147.90280762564993</v>
      </c>
      <c r="R582" s="290" cm="1">
        <f t="array" ref="R582">IF(Parameters!$E$55="No",IF($A582&lt;=Parameters!$H$23,Parameters!$G$23*$A582,IF($A582&lt;=Parameters!$H$24,Parameters!$G$23*Parameters!$H$23+Parameters!$G$24*($A582-Parameters!$H$23),IF($A582&lt;=Parameters!$H$25,Parameters!$G$23*Parameters!$H$23+Parameters!$G$24*(Parameters!$H$24-Parameters!$H$23)+Parameters!$G$25*($A582-Parameters!$H$24),Parameters!$G$23*Parameters!$H$23+Parameters!$G$24*(Parameters!$H$24-Parameters!$H$23)+Parameters!$G$25*(Parameters!$H$25-Parameters!$H$24)+Parameters!$G$26*($A582-Parameters!$H$25)))),_xlfn.IFS($A582&lt;=Parameters!$H$23,Parameters!$G$23*$A582,$A582&lt;=Parameters!$H$24,Parameters!$G$24*$A582,$A582&lt;=Parameters!$H$25,Parameters!$G$25*$A582,$A582&gt;Parameters!$H$25,Parameters!$G$26*$A582))</f>
        <v>66126.62</v>
      </c>
      <c r="S582" s="290">
        <f t="shared" ref="S582:S645" si="281">R582/$A582</f>
        <v>114.60419410745233</v>
      </c>
      <c r="T582" s="290" cm="1">
        <f t="array" ref="T582">IF(Parameters!$E$55="No",IF($A582&lt;=Parameters!$H$28,Parameters!$G$28*$A582,IF($A582&lt;=Parameters!$H$29,Parameters!$G$28*Parameters!$H$28+Parameters!$G$29*($A582-Parameters!$H$28),IF($A582&lt;=Parameters!$H$30,Parameters!$G$28*Parameters!$H$28+Parameters!$G$29*(Parameters!$H$29-Parameters!$H$28)+Parameters!$G$30*($A582-Parameters!$H$29),Parameters!$G$28*Parameters!$H$28+Parameters!$G$29*(Parameters!$H$29-Parameters!$H$28)+Parameters!$G$30*(Parameters!$H$30-Parameters!$H$29)+Parameters!$G$31*($A582-Parameters!$H$30)))),_xlfn.IFS($A582&lt;=Parameters!$H$28,Parameters!$G$28*$A582,$A582&lt;=Parameters!$H$29,Parameters!$G$29*$A582,$A582&lt;=Parameters!$H$30,Parameters!$G$30*$A582,$A582&gt;Parameters!$H$30,Parameters!$G$31*$A582))</f>
        <v>79435.22</v>
      </c>
      <c r="U582" s="290">
        <f t="shared" ref="U582:U645" si="282">T582/$A582</f>
        <v>137.66935875216637</v>
      </c>
      <c r="V582" s="290" cm="1">
        <f t="array" ref="V582">IF(Parameters!$E$55="No",IF($A582&lt;=Parameters!$H$34,Parameters!$G$34*$A582,IF($A582&lt;=Parameters!$H$35,Parameters!$G$34*Parameters!$H$34+Parameters!$G$35*($A582-Parameters!$H$34),IF($A582&lt;=Parameters!$H$36,Parameters!$G$34*Parameters!$H$34+Parameters!$G$35*(Parameters!$H$35-Parameters!$H$34)+Parameters!$G$36*($A582-Parameters!$H$35),Parameters!$G$34*Parameters!$H$34+Parameters!$G$35*(Parameters!$H$35-Parameters!$H$34)+Parameters!$G$36*(Parameters!$H$36-Parameters!$H$35)+Parameters!$G$37*($A582-Parameters!$H$36)))),_xlfn.IFS($A582&lt;=Parameters!$H$34,Parameters!$G$34*$A582,$A582&lt;=Parameters!$H$35,Parameters!$G$35*$A582,$A582&lt;=Parameters!$H$36,Parameters!$G$36*$A582,$A582&gt;Parameters!$H$36,Parameters!$G$37*$A582))</f>
        <v>79591.58</v>
      </c>
      <c r="W582" s="290">
        <f t="shared" si="275"/>
        <v>137.94034662045061</v>
      </c>
      <c r="X582" s="290" cm="1">
        <f t="array" ref="X582">IF(Parameters!$E$55="No",IF($A582&lt;=Parameters!$H$39,Parameters!$G$39*$A582,IF($A582&lt;=Parameters!$H$40,Parameters!$G$39*Parameters!$H$39+Parameters!$G$40*($A582-Parameters!$H$39),IF($A582&lt;=Parameters!$H$41,Parameters!$G$39*Parameters!$H$39+Parameters!$G$40*(Parameters!$H$40-Parameters!$H$39)+Parameters!$G$41*($A582-Parameters!$H$40),Parameters!$G$39*Parameters!$H$39+Parameters!$G$40*(Parameters!$H$40-Parameters!$H$39)+Parameters!$G$41*(Parameters!$H$41-Parameters!$H$40)+Parameters!$G$42*($A582-Parameters!$H$41)))),_xlfn.IFS($A582&lt;=Parameters!$H$39,Parameters!$G$39*$A582,$A582&lt;=Parameters!$H$40,Parameters!$G$40*$A582,$A582&lt;=Parameters!$H$41,Parameters!$G$41*$A582,$A582&gt;Parameters!$H$41,Parameters!$G$42*$A582))</f>
        <v>85339.920000000013</v>
      </c>
      <c r="Y582" s="290">
        <f t="shared" si="276"/>
        <v>147.90280762564993</v>
      </c>
      <c r="Z582" s="290" cm="1">
        <f t="array" ref="Z582">IF(Parameters!$F$55="No",IF($A582&lt;=Parameters!$J$23,Parameters!$I$23*$A582,IF($A582&lt;=Parameters!$J$24,Parameters!$I$23*Parameters!$J$23+Parameters!$I$24*($A582-Parameters!$J$23),IF($A582&lt;=Parameters!$J$25,Parameters!$I$23*Parameters!$J$23+Parameters!$I$24*(Parameters!$J$24-Parameters!$J$23)+Parameters!$I$25*($A582-Parameters!$J$24),Parameters!$I$23*Parameters!$J$23+Parameters!$I$24*(Parameters!$J$24-Parameters!$J$23)+Parameters!$I$25*(Parameters!$J$25-Parameters!$J$24)+Parameters!$I$26*($A582-Parameters!$J$25)))),_xlfn.IFS($A582&lt;=Parameters!$J$23,Parameters!$I$23*$A582,$A582&lt;=Parameters!$J$24,Parameters!$I$24*$A582,$A582&lt;=Parameters!$J$25,Parameters!$I$25*$A582,$A582&gt;Parameters!$J$25,Parameters!$I$26*$A582))</f>
        <v>66126.62</v>
      </c>
      <c r="AA582" s="290">
        <f t="shared" ref="AA582:AA645" si="283">Z582/$A582</f>
        <v>114.60419410745233</v>
      </c>
      <c r="AB582" s="290" cm="1">
        <f t="array" ref="AB582">IF(Parameters!$F$55="No",IF($A582&lt;=Parameters!$J$28,Parameters!$I$28*$A582,IF($A582&lt;=Parameters!$J$29,Parameters!$I$28*Parameters!$J$28+Parameters!$I$29*($A582-Parameters!$J$28),IF($A582&lt;=Parameters!$J$30,Parameters!$I$28*Parameters!$J$28+Parameters!$I$29*(Parameters!$J$29-Parameters!$J$28)+Parameters!$I$30*($A582-Parameters!$J$29),Parameters!$I$28*Parameters!$J$28+Parameters!$I$29*(Parameters!$J$29-Parameters!$J$28)+Parameters!$I$30*(Parameters!$J$30-Parameters!$J$29)+Parameters!$I$31*($A582-Parameters!$J$30)))),_xlfn.IFS($A582&lt;=Parameters!$J$28,Parameters!$I$28*$A582,$A582&lt;=Parameters!$J$29,Parameters!$I$29*$A582,$A582&lt;=Parameters!$J$30,Parameters!$I$30*$A582,$A582&gt;Parameters!$J$30,Parameters!$I$31*$A582))</f>
        <v>79435.22</v>
      </c>
      <c r="AC582" s="290">
        <f t="shared" ref="AC582:AC645" si="284">AB582/$A582</f>
        <v>137.66935875216637</v>
      </c>
      <c r="AD582" s="290" cm="1">
        <f t="array" ref="AD582">IF(Parameters!$F$55="No",IF($A582&lt;=Parameters!$J$34,Parameters!$I$34*$A582,IF($A582&lt;=Parameters!$J$35,Parameters!$I$34*Parameters!$J$34+Parameters!$I$35*($A582-Parameters!$J$34),IF($A582&lt;=Parameters!$J$36,Parameters!$I$34*Parameters!$J$34+Parameters!$I$35*(Parameters!$J$35-Parameters!$J$34)+Parameters!$I$36*($A582-Parameters!$J$35),Parameters!$I$34*Parameters!$J$34+Parameters!$I$35*(Parameters!$J$35-Parameters!$J$34)+Parameters!$I$36*(Parameters!$J$36-Parameters!$J$35)+Parameters!$I$37*($A582-Parameters!$J$36)))),_xlfn.IFS($A582&lt;=Parameters!$J$34,Parameters!$I$34*$A582,$A582&lt;=Parameters!$J$35,Parameters!$I$35*$A582,$A582&lt;=Parameters!$J$36,Parameters!$I$36*$A582,$A582&gt;Parameters!$J$36,Parameters!$I$37*$A582))</f>
        <v>79591.58</v>
      </c>
      <c r="AE582" s="290">
        <f t="shared" si="277"/>
        <v>137.94034662045061</v>
      </c>
      <c r="AF582" s="290" cm="1">
        <f t="array" ref="AF582">IF(Parameters!$F$55="No",IF($A582&lt;=Parameters!$J$39,Parameters!$I$39*$A582,IF($A582&lt;=Parameters!$J$40,Parameters!$I$39*Parameters!$J$39+Parameters!$I$40*($A582-Parameters!$J$39),IF($A582&lt;=Parameters!$J$41,Parameters!$I$39*Parameters!$J$39+Parameters!$I$40*(Parameters!$J$40-Parameters!$J$39)+Parameters!$I$41*($A582-Parameters!$J$40),Parameters!$I$39*Parameters!$J$39+Parameters!$I$40*(Parameters!$J$40-Parameters!$J$39)+Parameters!$I$41*(Parameters!$J$41-Parameters!$J$40)+Parameters!$I$42*($A582-Parameters!$J$41)))),_xlfn.IFS($A582&lt;=Parameters!$J$39,Parameters!$I$39*$A582,$A582&lt;=Parameters!$J$40,Parameters!$I$40*$A582,$A582&lt;=Parameters!$J$41,Parameters!$I$41*$A582,$A582&gt;Parameters!$J$41,Parameters!$I$42*$A582))</f>
        <v>85339.920000000013</v>
      </c>
      <c r="AG582" s="290">
        <f t="shared" si="278"/>
        <v>147.90280762564993</v>
      </c>
      <c r="AI582" s="428">
        <f t="shared" ref="AI582:AI645" si="285">B582-B581</f>
        <v>149.05999999999767</v>
      </c>
      <c r="AJ582" s="428">
        <f t="shared" ref="AJ582:AJ645" si="286">D582-D581</f>
        <v>159.35999999998603</v>
      </c>
      <c r="AK582" s="428">
        <f t="shared" ref="AK582:AK645" si="287">F582-F581</f>
        <v>143.54000000000815</v>
      </c>
      <c r="AL582" s="428">
        <f t="shared" ref="AL582:AL645" si="288">H582-H581</f>
        <v>158.46000000002095</v>
      </c>
      <c r="AM582" s="428">
        <f t="shared" ref="AM582:AM645" si="289">J582-J581</f>
        <v>149.05999999999767</v>
      </c>
      <c r="AN582" s="428">
        <f t="shared" ref="AN582:AN645" si="290">L582-L581</f>
        <v>159.35999999998603</v>
      </c>
      <c r="AO582" s="428">
        <f t="shared" ref="AO582:AO645" si="291">N582-N581</f>
        <v>143.54000000000815</v>
      </c>
      <c r="AP582" s="428">
        <f t="shared" ref="AP582:AP645" si="292">P582-P581</f>
        <v>158.46000000002095</v>
      </c>
      <c r="AQ582" s="428">
        <f t="shared" ref="AQ582:AQ645" si="293">R582-R581</f>
        <v>149.05999999999767</v>
      </c>
      <c r="AR582" s="428">
        <f t="shared" ref="AR582:AR645" si="294">T582-T581</f>
        <v>159.35999999998603</v>
      </c>
      <c r="AS582" s="428">
        <f t="shared" ref="AS582:AS645" si="295">V582-V581</f>
        <v>143.54000000000815</v>
      </c>
      <c r="AT582" s="428">
        <f t="shared" ref="AT582:AT645" si="296">X582-X581</f>
        <v>158.46000000002095</v>
      </c>
      <c r="AU582" s="428">
        <f t="shared" ref="AU582:AU645" si="297">Z582-Z581</f>
        <v>149.05999999999767</v>
      </c>
      <c r="AV582" s="428">
        <f t="shared" ref="AV582:AV645" si="298">AB582-AB581</f>
        <v>159.35999999998603</v>
      </c>
      <c r="AW582" s="428">
        <f t="shared" ref="AW582:AW645" si="299">AD582-AD581</f>
        <v>143.54000000000815</v>
      </c>
      <c r="AX582" s="428">
        <f t="shared" ref="AX582:AX645" si="300">AF582-AF581</f>
        <v>158.46000000002095</v>
      </c>
    </row>
    <row r="583">
      <c r="A583" s="413">
        <v>578</v>
      </c>
      <c r="B583" s="290" cm="1">
        <f t="array" ref="B583">IF(Parameters!$C$55="No",IF($A583&lt;=Parameters!$D$23,Parameters!$C$23*$A583,IF($A583&lt;=Parameters!$D$24,Parameters!$C$23*Parameters!$D$23+Parameters!$C$24*($A583-Parameters!$D$23),IF($A583&lt;=Parameters!$D$25,Parameters!$C$23*Parameters!$D$23+Parameters!$C$24*(Parameters!$D$24-Parameters!$D$23)+Parameters!$C$25*($A583-Parameters!$D$24),Parameters!$C$23*Parameters!$D$23+Parameters!$C$24*(Parameters!$D$24-Parameters!$D$23)+Parameters!$C$25*(Parameters!$D$25-Parameters!$D$24)+Parameters!$C$26*($A583-Parameters!$D$25)))),_xlfn.IFS($A583&lt;=Parameters!$D$23,Parameters!$C$23*$A583,$A583&lt;=Parameters!$D$24,Parameters!$C$24*$A583,$A583&lt;=Parameters!$D$25,Parameters!$C$25*$A583,$A583&gt;Parameters!$D$25,Parameters!$C$26*$A583))</f>
        <v>66275.679999999993</v>
      </c>
      <c r="C583" s="290">
        <f t="shared" ref="C583:E646" si="301">B583/$A583</f>
        <v>114.66380622837369</v>
      </c>
      <c r="D583" s="290" cm="1">
        <f t="array" ref="D583">IF(Parameters!$C$55="No",IF($A583&lt;=Parameters!$D$28,Parameters!$C$28*$A583,IF($A583&lt;=Parameters!$D$29,Parameters!$C$28*Parameters!$D$28+Parameters!$C$29*($A583-Parameters!$D$28),IF($A583&lt;=Parameters!$D$30,Parameters!$C$28*Parameters!$D$28+Parameters!$C$29*(Parameters!$D$29-Parameters!$D$28)+Parameters!$C$30*($A583-Parameters!$D$29),Parameters!$C$28*Parameters!$D$28+Parameters!$C$29*(Parameters!$D$29-Parameters!$D$28)+Parameters!$C$30*(Parameters!$D$30-Parameters!$D$29)+Parameters!$C$31*($A583-Parameters!$D$30)))),_xlfn.IFS($A583&lt;=Parameters!$D$28,Parameters!$C$28*$A583,$A583&lt;=Parameters!$D$29,Parameters!$C$29*$A583,$A583&lt;=Parameters!$D$30,Parameters!$C$30*$A583,$A583&gt;Parameters!$D$30,Parameters!$C$31*$A583))</f>
        <v>79594.58</v>
      </c>
      <c r="E583" s="290">
        <f t="shared" si="301"/>
        <v>137.7068858131488</v>
      </c>
      <c r="F583" s="290" cm="1">
        <f t="array" ref="F583">IF(Parameters!$C$55="No",IF($A583&lt;=Parameters!$D$34,Parameters!$C$34*$A583,IF($A583&lt;=Parameters!$D$35,Parameters!$C$34*Parameters!$D$34+Parameters!$C$35*($A583-Parameters!$D$34),IF($A583&lt;=Parameters!$D$36,Parameters!$C$34*Parameters!$D$34+Parameters!$C$35*(Parameters!$D$35-Parameters!$D$34)+Parameters!$C$36*($A583-Parameters!$D$35),Parameters!$C$34*Parameters!$D$34+Parameters!$C$35*(Parameters!$D$35-Parameters!$D$34)+Parameters!$C$36*(Parameters!$D$36-Parameters!$D$35)+Parameters!$C$37*($A583-Parameters!$D$36)))),_xlfn.IFS($A583&lt;=Parameters!$D$34,Parameters!$C$34*$A583,$A583&lt;=Parameters!$D$35,Parameters!$C$35*$A583,$A583&lt;=Parameters!$D$36,Parameters!$C$36*$A583,$A583&gt;Parameters!$D$36,Parameters!$C$37*$A583))</f>
        <v>79735.12</v>
      </c>
      <c r="G583" s="290">
        <f t="shared" ref="G583:G646" si="302">F583/$A583</f>
        <v>137.95003460207613</v>
      </c>
      <c r="H583" s="290" cm="1">
        <f t="array" ref="H583">IF(Parameters!$C$55="No",IF($A583&lt;=Parameters!$D$39,Parameters!$C$39*$A583,IF($A583&lt;=Parameters!$D$40,Parameters!$C$39*Parameters!$D$39+Parameters!$C$40*($A583-Parameters!$D$39),IF($A583&lt;=Parameters!$D$41,Parameters!$C$39*Parameters!$D$39+Parameters!$C$40*(Parameters!$D$40-Parameters!$D$39)+Parameters!$C$41*($A583-Parameters!$D$40),Parameters!$C$39*Parameters!$D$39+Parameters!$C$40*(Parameters!$D$40-Parameters!$D$39)+Parameters!$C$41*(Parameters!$D$41-Parameters!$D$40)+Parameters!$C$42*($A583-Parameters!$D$41)))),_xlfn.IFS($A583&lt;=Parameters!$D$39,Parameters!$C$39*$A583,$A583&lt;=Parameters!$D$40,Parameters!$C$40*$A583,$A583&lt;=Parameters!$D$41,Parameters!$C$41*$A583,$A583&gt;Parameters!$D$41,Parameters!$C$42*$A583))</f>
        <v>85498.38</v>
      </c>
      <c r="I583" s="290">
        <f t="shared" ref="I583:I646" si="303">H583/$A583</f>
        <v>147.92107266435988</v>
      </c>
      <c r="J583" s="290" cm="1">
        <f t="array" ref="J583">IF(Parameters!$D$55="No",IF($A583&lt;=Parameters!$F$23,Parameters!$E$23*$A583,IF($A583&lt;=Parameters!$F$24,Parameters!$E$23*Parameters!$F$23+Parameters!$E$24*($A583-Parameters!$F$23),IF($A583&lt;=Parameters!$F$25,Parameters!$E$23*Parameters!$F$23+Parameters!$E$24*(Parameters!$F$24-Parameters!$F$23)+Parameters!$E$25*($A583-Parameters!$F$24),Parameters!$E$23*Parameters!$F$23+Parameters!$E$24*(Parameters!$F$24-Parameters!$F$23)+Parameters!$E$25*(Parameters!$F$25-Parameters!$F$24)+Parameters!$E$26*($A583-Parameters!$F$25)))),_xlfn.IFS($A583&lt;=Parameters!$F$23,Parameters!$E$23*$A583,$A583&lt;=Parameters!$F$24,Parameters!$E$24*$A583,$A583&lt;=Parameters!$F$25,Parameters!$E$25*$A583,$A583&gt;Parameters!$F$25,Parameters!$E$26*$A583))</f>
        <v>66275.679999999993</v>
      </c>
      <c r="K583" s="290">
        <f t="shared" si="279"/>
        <v>114.66380622837369</v>
      </c>
      <c r="L583" s="290" cm="1">
        <f t="array" ref="L583">IF(Parameters!$D$55="No",IF($A583&lt;=Parameters!$F$28,Parameters!$E$28*$A583,IF($A583&lt;=Parameters!$F$29,Parameters!$E$28*Parameters!$F$28+Parameters!$E$29*($A583-Parameters!$F$28),IF($A583&lt;=Parameters!$F$30,Parameters!$E$28*Parameters!$F$28+Parameters!$E$29*(Parameters!$F$29-Parameters!$F$28)+Parameters!$E$30*($A583-Parameters!$F$29),Parameters!$E$28*Parameters!$F$28+Parameters!$E$29*(Parameters!$F$29-Parameters!$F$28)+Parameters!$E$30*(Parameters!$F$30-Parameters!$F$29)+Parameters!$E$31*($A583-Parameters!$F$30)))),_xlfn.IFS($A583&lt;=Parameters!$F$28,Parameters!$E$28*$A583,$A583&lt;=Parameters!$F$29,Parameters!$E$29*$A583,$A583&lt;=Parameters!$F$30,Parameters!$E$30*$A583,$A583&gt;Parameters!$F$30,Parameters!$E$31*$A583))</f>
        <v>79594.58</v>
      </c>
      <c r="M583" s="290">
        <f t="shared" si="280"/>
        <v>137.7068858131488</v>
      </c>
      <c r="N583" s="290" cm="1">
        <f t="array" ref="N583">IF(Parameters!$D$55="No",IF($A583&lt;=Parameters!$F$34,Parameters!$E$34*$A583,IF($A583&lt;=Parameters!$F$35,Parameters!$E$34*Parameters!$F$34+Parameters!$E$35*($A583-Parameters!$F$34),IF($A583&lt;=Parameters!$F$36,Parameters!$E$34*Parameters!$F$34+Parameters!$E$35*(Parameters!$F$35-Parameters!$F$34)+Parameters!$E$36*($A583-Parameters!$F$35),Parameters!$E$34*Parameters!$F$34+Parameters!$E$35*(Parameters!$F$35-Parameters!$F$34)+Parameters!$E$36*(Parameters!$F$36-Parameters!$F$35)+Parameters!$E$37*($A583-Parameters!$F$36)))),_xlfn.IFS($A583&lt;=Parameters!$F$34,Parameters!$E$34*$A583,$A583&lt;=Parameters!$F$35,Parameters!$E$35*$A583,$A583&lt;=Parameters!$F$36,Parameters!$E$36*$A583,$A583&gt;Parameters!$F$36,Parameters!$E$37*$A583))</f>
        <v>79735.12</v>
      </c>
      <c r="O583" s="290">
        <f t="shared" ref="O583:O646" si="304">N583/$A583</f>
        <v>137.95003460207613</v>
      </c>
      <c r="P583" s="290" cm="1">
        <f t="array" ref="P583">IF(Parameters!$D$55="No",IF($A583&lt;=Parameters!$F$39,Parameters!$E$39*$A583,IF($A583&lt;=Parameters!$F$40,Parameters!$E$39*Parameters!$F$39+Parameters!$E$40*($A583-Parameters!$F$39),IF($A583&lt;=Parameters!$F$41,Parameters!$E$39*Parameters!$F$39+Parameters!$E$40*(Parameters!$F$40-Parameters!$F$39)+Parameters!$E$41*($A583-Parameters!$F$40),Parameters!$E$39*Parameters!$F$39+Parameters!$E$40*(Parameters!$F$40-Parameters!$F$39)+Parameters!$E$41*(Parameters!$F$41-Parameters!$F$40)+Parameters!$E$42*($A583-Parameters!$F$41)))),_xlfn.IFS($A583&lt;=Parameters!$F$39,Parameters!$E$39*$A583,$A583&lt;=Parameters!$F$40,Parameters!$E$40*$A583,$A583&lt;=Parameters!$F$41,Parameters!$E$41*$A583,$A583&gt;Parameters!$F$41,Parameters!$E$42*$A583))</f>
        <v>85498.38</v>
      </c>
      <c r="Q583" s="290">
        <f t="shared" ref="Q583:Q646" si="305">P583/$A583</f>
        <v>147.92107266435988</v>
      </c>
      <c r="R583" s="290" cm="1">
        <f t="array" ref="R583">IF(Parameters!$E$55="No",IF($A583&lt;=Parameters!$H$23,Parameters!$G$23*$A583,IF($A583&lt;=Parameters!$H$24,Parameters!$G$23*Parameters!$H$23+Parameters!$G$24*($A583-Parameters!$H$23),IF($A583&lt;=Parameters!$H$25,Parameters!$G$23*Parameters!$H$23+Parameters!$G$24*(Parameters!$H$24-Parameters!$H$23)+Parameters!$G$25*($A583-Parameters!$H$24),Parameters!$G$23*Parameters!$H$23+Parameters!$G$24*(Parameters!$H$24-Parameters!$H$23)+Parameters!$G$25*(Parameters!$H$25-Parameters!$H$24)+Parameters!$G$26*($A583-Parameters!$H$25)))),_xlfn.IFS($A583&lt;=Parameters!$H$23,Parameters!$G$23*$A583,$A583&lt;=Parameters!$H$24,Parameters!$G$24*$A583,$A583&lt;=Parameters!$H$25,Parameters!$G$25*$A583,$A583&gt;Parameters!$H$25,Parameters!$G$26*$A583))</f>
        <v>66275.679999999993</v>
      </c>
      <c r="S583" s="290">
        <f t="shared" si="281"/>
        <v>114.66380622837369</v>
      </c>
      <c r="T583" s="290" cm="1">
        <f t="array" ref="T583">IF(Parameters!$E$55="No",IF($A583&lt;=Parameters!$H$28,Parameters!$G$28*$A583,IF($A583&lt;=Parameters!$H$29,Parameters!$G$28*Parameters!$H$28+Parameters!$G$29*($A583-Parameters!$H$28),IF($A583&lt;=Parameters!$H$30,Parameters!$G$28*Parameters!$H$28+Parameters!$G$29*(Parameters!$H$29-Parameters!$H$28)+Parameters!$G$30*($A583-Parameters!$H$29),Parameters!$G$28*Parameters!$H$28+Parameters!$G$29*(Parameters!$H$29-Parameters!$H$28)+Parameters!$G$30*(Parameters!$H$30-Parameters!$H$29)+Parameters!$G$31*($A583-Parameters!$H$30)))),_xlfn.IFS($A583&lt;=Parameters!$H$28,Parameters!$G$28*$A583,$A583&lt;=Parameters!$H$29,Parameters!$G$29*$A583,$A583&lt;=Parameters!$H$30,Parameters!$G$30*$A583,$A583&gt;Parameters!$H$30,Parameters!$G$31*$A583))</f>
        <v>79594.58</v>
      </c>
      <c r="U583" s="290">
        <f t="shared" si="282"/>
        <v>137.7068858131488</v>
      </c>
      <c r="V583" s="290" cm="1">
        <f t="array" ref="V583">IF(Parameters!$E$55="No",IF($A583&lt;=Parameters!$H$34,Parameters!$G$34*$A583,IF($A583&lt;=Parameters!$H$35,Parameters!$G$34*Parameters!$H$34+Parameters!$G$35*($A583-Parameters!$H$34),IF($A583&lt;=Parameters!$H$36,Parameters!$G$34*Parameters!$H$34+Parameters!$G$35*(Parameters!$H$35-Parameters!$H$34)+Parameters!$G$36*($A583-Parameters!$H$35),Parameters!$G$34*Parameters!$H$34+Parameters!$G$35*(Parameters!$H$35-Parameters!$H$34)+Parameters!$G$36*(Parameters!$H$36-Parameters!$H$35)+Parameters!$G$37*($A583-Parameters!$H$36)))),_xlfn.IFS($A583&lt;=Parameters!$H$34,Parameters!$G$34*$A583,$A583&lt;=Parameters!$H$35,Parameters!$G$35*$A583,$A583&lt;=Parameters!$H$36,Parameters!$G$36*$A583,$A583&gt;Parameters!$H$36,Parameters!$G$37*$A583))</f>
        <v>79735.12</v>
      </c>
      <c r="W583" s="290">
        <f t="shared" ref="W583:W646" si="306">V583/$A583</f>
        <v>137.95003460207613</v>
      </c>
      <c r="X583" s="290" cm="1">
        <f t="array" ref="X583">IF(Parameters!$E$55="No",IF($A583&lt;=Parameters!$H$39,Parameters!$G$39*$A583,IF($A583&lt;=Parameters!$H$40,Parameters!$G$39*Parameters!$H$39+Parameters!$G$40*($A583-Parameters!$H$39),IF($A583&lt;=Parameters!$H$41,Parameters!$G$39*Parameters!$H$39+Parameters!$G$40*(Parameters!$H$40-Parameters!$H$39)+Parameters!$G$41*($A583-Parameters!$H$40),Parameters!$G$39*Parameters!$H$39+Parameters!$G$40*(Parameters!$H$40-Parameters!$H$39)+Parameters!$G$41*(Parameters!$H$41-Parameters!$H$40)+Parameters!$G$42*($A583-Parameters!$H$41)))),_xlfn.IFS($A583&lt;=Parameters!$H$39,Parameters!$G$39*$A583,$A583&lt;=Parameters!$H$40,Parameters!$G$40*$A583,$A583&lt;=Parameters!$H$41,Parameters!$G$41*$A583,$A583&gt;Parameters!$H$41,Parameters!$G$42*$A583))</f>
        <v>85498.38</v>
      </c>
      <c r="Y583" s="290">
        <f t="shared" ref="Y583:Y646" si="307">X583/$A583</f>
        <v>147.92107266435988</v>
      </c>
      <c r="Z583" s="290" cm="1">
        <f t="array" ref="Z583">IF(Parameters!$F$55="No",IF($A583&lt;=Parameters!$J$23,Parameters!$I$23*$A583,IF($A583&lt;=Parameters!$J$24,Parameters!$I$23*Parameters!$J$23+Parameters!$I$24*($A583-Parameters!$J$23),IF($A583&lt;=Parameters!$J$25,Parameters!$I$23*Parameters!$J$23+Parameters!$I$24*(Parameters!$J$24-Parameters!$J$23)+Parameters!$I$25*($A583-Parameters!$J$24),Parameters!$I$23*Parameters!$J$23+Parameters!$I$24*(Parameters!$J$24-Parameters!$J$23)+Parameters!$I$25*(Parameters!$J$25-Parameters!$J$24)+Parameters!$I$26*($A583-Parameters!$J$25)))),_xlfn.IFS($A583&lt;=Parameters!$J$23,Parameters!$I$23*$A583,$A583&lt;=Parameters!$J$24,Parameters!$I$24*$A583,$A583&lt;=Parameters!$J$25,Parameters!$I$25*$A583,$A583&gt;Parameters!$J$25,Parameters!$I$26*$A583))</f>
        <v>66275.679999999993</v>
      </c>
      <c r="AA583" s="290">
        <f t="shared" si="283"/>
        <v>114.66380622837369</v>
      </c>
      <c r="AB583" s="290" cm="1">
        <f t="array" ref="AB583">IF(Parameters!$F$55="No",IF($A583&lt;=Parameters!$J$28,Parameters!$I$28*$A583,IF($A583&lt;=Parameters!$J$29,Parameters!$I$28*Parameters!$J$28+Parameters!$I$29*($A583-Parameters!$J$28),IF($A583&lt;=Parameters!$J$30,Parameters!$I$28*Parameters!$J$28+Parameters!$I$29*(Parameters!$J$29-Parameters!$J$28)+Parameters!$I$30*($A583-Parameters!$J$29),Parameters!$I$28*Parameters!$J$28+Parameters!$I$29*(Parameters!$J$29-Parameters!$J$28)+Parameters!$I$30*(Parameters!$J$30-Parameters!$J$29)+Parameters!$I$31*($A583-Parameters!$J$30)))),_xlfn.IFS($A583&lt;=Parameters!$J$28,Parameters!$I$28*$A583,$A583&lt;=Parameters!$J$29,Parameters!$I$29*$A583,$A583&lt;=Parameters!$J$30,Parameters!$I$30*$A583,$A583&gt;Parameters!$J$30,Parameters!$I$31*$A583))</f>
        <v>79594.58</v>
      </c>
      <c r="AC583" s="290">
        <f t="shared" si="284"/>
        <v>137.7068858131488</v>
      </c>
      <c r="AD583" s="290" cm="1">
        <f t="array" ref="AD583">IF(Parameters!$F$55="No",IF($A583&lt;=Parameters!$J$34,Parameters!$I$34*$A583,IF($A583&lt;=Parameters!$J$35,Parameters!$I$34*Parameters!$J$34+Parameters!$I$35*($A583-Parameters!$J$34),IF($A583&lt;=Parameters!$J$36,Parameters!$I$34*Parameters!$J$34+Parameters!$I$35*(Parameters!$J$35-Parameters!$J$34)+Parameters!$I$36*($A583-Parameters!$J$35),Parameters!$I$34*Parameters!$J$34+Parameters!$I$35*(Parameters!$J$35-Parameters!$J$34)+Parameters!$I$36*(Parameters!$J$36-Parameters!$J$35)+Parameters!$I$37*($A583-Parameters!$J$36)))),_xlfn.IFS($A583&lt;=Parameters!$J$34,Parameters!$I$34*$A583,$A583&lt;=Parameters!$J$35,Parameters!$I$35*$A583,$A583&lt;=Parameters!$J$36,Parameters!$I$36*$A583,$A583&gt;Parameters!$J$36,Parameters!$I$37*$A583))</f>
        <v>79735.12</v>
      </c>
      <c r="AE583" s="290">
        <f t="shared" ref="AE583:AE646" si="308">AD583/$A583</f>
        <v>137.95003460207613</v>
      </c>
      <c r="AF583" s="290" cm="1">
        <f t="array" ref="AF583">IF(Parameters!$F$55="No",IF($A583&lt;=Parameters!$J$39,Parameters!$I$39*$A583,IF($A583&lt;=Parameters!$J$40,Parameters!$I$39*Parameters!$J$39+Parameters!$I$40*($A583-Parameters!$J$39),IF($A583&lt;=Parameters!$J$41,Parameters!$I$39*Parameters!$J$39+Parameters!$I$40*(Parameters!$J$40-Parameters!$J$39)+Parameters!$I$41*($A583-Parameters!$J$40),Parameters!$I$39*Parameters!$J$39+Parameters!$I$40*(Parameters!$J$40-Parameters!$J$39)+Parameters!$I$41*(Parameters!$J$41-Parameters!$J$40)+Parameters!$I$42*($A583-Parameters!$J$41)))),_xlfn.IFS($A583&lt;=Parameters!$J$39,Parameters!$I$39*$A583,$A583&lt;=Parameters!$J$40,Parameters!$I$40*$A583,$A583&lt;=Parameters!$J$41,Parameters!$I$41*$A583,$A583&gt;Parameters!$J$41,Parameters!$I$42*$A583))</f>
        <v>85498.38</v>
      </c>
      <c r="AG583" s="290">
        <f t="shared" ref="AG583:AG646" si="309">AF583/$A583</f>
        <v>147.92107266435988</v>
      </c>
      <c r="AI583" s="428">
        <f t="shared" si="285"/>
        <v>149.05999999999767</v>
      </c>
      <c r="AJ583" s="428">
        <f t="shared" si="286"/>
        <v>159.36000000000058</v>
      </c>
      <c r="AK583" s="428">
        <f t="shared" si="287"/>
        <v>143.5399999999936</v>
      </c>
      <c r="AL583" s="428">
        <f t="shared" si="288"/>
        <v>158.45999999999185</v>
      </c>
      <c r="AM583" s="428">
        <f t="shared" si="289"/>
        <v>149.05999999999767</v>
      </c>
      <c r="AN583" s="428">
        <f t="shared" si="290"/>
        <v>159.36000000000058</v>
      </c>
      <c r="AO583" s="428">
        <f t="shared" si="291"/>
        <v>143.5399999999936</v>
      </c>
      <c r="AP583" s="428">
        <f t="shared" si="292"/>
        <v>158.45999999999185</v>
      </c>
      <c r="AQ583" s="428">
        <f t="shared" si="293"/>
        <v>149.05999999999767</v>
      </c>
      <c r="AR583" s="428">
        <f t="shared" si="294"/>
        <v>159.36000000000058</v>
      </c>
      <c r="AS583" s="428">
        <f t="shared" si="295"/>
        <v>143.5399999999936</v>
      </c>
      <c r="AT583" s="428">
        <f t="shared" si="296"/>
        <v>158.45999999999185</v>
      </c>
      <c r="AU583" s="428">
        <f t="shared" si="297"/>
        <v>149.05999999999767</v>
      </c>
      <c r="AV583" s="428">
        <f t="shared" si="298"/>
        <v>159.36000000000058</v>
      </c>
      <c r="AW583" s="428">
        <f t="shared" si="299"/>
        <v>143.5399999999936</v>
      </c>
      <c r="AX583" s="428">
        <f t="shared" si="300"/>
        <v>158.45999999999185</v>
      </c>
    </row>
    <row r="584">
      <c r="A584" s="413">
        <v>579</v>
      </c>
      <c r="B584" s="290" cm="1">
        <f t="array" ref="B584">IF(Parameters!$C$55="No",IF($A584&lt;=Parameters!$D$23,Parameters!$C$23*$A584,IF($A584&lt;=Parameters!$D$24,Parameters!$C$23*Parameters!$D$23+Parameters!$C$24*($A584-Parameters!$D$23),IF($A584&lt;=Parameters!$D$25,Parameters!$C$23*Parameters!$D$23+Parameters!$C$24*(Parameters!$D$24-Parameters!$D$23)+Parameters!$C$25*($A584-Parameters!$D$24),Parameters!$C$23*Parameters!$D$23+Parameters!$C$24*(Parameters!$D$24-Parameters!$D$23)+Parameters!$C$25*(Parameters!$D$25-Parameters!$D$24)+Parameters!$C$26*($A584-Parameters!$D$25)))),_xlfn.IFS($A584&lt;=Parameters!$D$23,Parameters!$C$23*$A584,$A584&lt;=Parameters!$D$24,Parameters!$C$24*$A584,$A584&lt;=Parameters!$D$25,Parameters!$C$25*$A584,$A584&gt;Parameters!$D$25,Parameters!$C$26*$A584))</f>
        <v>66424.740000000005</v>
      </c>
      <c r="C584" s="290">
        <f t="shared" si="301"/>
        <v>114.72321243523317</v>
      </c>
      <c r="D584" s="290" cm="1">
        <f t="array" ref="D584">IF(Parameters!$C$55="No",IF($A584&lt;=Parameters!$D$28,Parameters!$C$28*$A584,IF($A584&lt;=Parameters!$D$29,Parameters!$C$28*Parameters!$D$28+Parameters!$C$29*($A584-Parameters!$D$28),IF($A584&lt;=Parameters!$D$30,Parameters!$C$28*Parameters!$D$28+Parameters!$C$29*(Parameters!$D$29-Parameters!$D$28)+Parameters!$C$30*($A584-Parameters!$D$29),Parameters!$C$28*Parameters!$D$28+Parameters!$C$29*(Parameters!$D$29-Parameters!$D$28)+Parameters!$C$30*(Parameters!$D$30-Parameters!$D$29)+Parameters!$C$31*($A584-Parameters!$D$30)))),_xlfn.IFS($A584&lt;=Parameters!$D$28,Parameters!$C$28*$A584,$A584&lt;=Parameters!$D$29,Parameters!$C$29*$A584,$A584&lt;=Parameters!$D$30,Parameters!$C$30*$A584,$A584&gt;Parameters!$D$30,Parameters!$C$31*$A584))</f>
        <v>79753.94</v>
      </c>
      <c r="E584" s="290">
        <f t="shared" si="301"/>
        <v>137.74428324697755</v>
      </c>
      <c r="F584" s="290" cm="1">
        <f t="array" ref="F584">IF(Parameters!$C$55="No",IF($A584&lt;=Parameters!$D$34,Parameters!$C$34*$A584,IF($A584&lt;=Parameters!$D$35,Parameters!$C$34*Parameters!$D$34+Parameters!$C$35*($A584-Parameters!$D$34),IF($A584&lt;=Parameters!$D$36,Parameters!$C$34*Parameters!$D$34+Parameters!$C$35*(Parameters!$D$35-Parameters!$D$34)+Parameters!$C$36*($A584-Parameters!$D$35),Parameters!$C$34*Parameters!$D$34+Parameters!$C$35*(Parameters!$D$35-Parameters!$D$34)+Parameters!$C$36*(Parameters!$D$36-Parameters!$D$35)+Parameters!$C$37*($A584-Parameters!$D$36)))),_xlfn.IFS($A584&lt;=Parameters!$D$34,Parameters!$C$34*$A584,$A584&lt;=Parameters!$D$35,Parameters!$C$35*$A584,$A584&lt;=Parameters!$D$36,Parameters!$C$36*$A584,$A584&gt;Parameters!$D$36,Parameters!$C$37*$A584))</f>
        <v>79878.659999999989</v>
      </c>
      <c r="G584" s="290">
        <f t="shared" si="302"/>
        <v>137.95968911917097</v>
      </c>
      <c r="H584" s="290" cm="1">
        <f t="array" ref="H584">IF(Parameters!$C$55="No",IF($A584&lt;=Parameters!$D$39,Parameters!$C$39*$A584,IF($A584&lt;=Parameters!$D$40,Parameters!$C$39*Parameters!$D$39+Parameters!$C$40*($A584-Parameters!$D$39),IF($A584&lt;=Parameters!$D$41,Parameters!$C$39*Parameters!$D$39+Parameters!$C$40*(Parameters!$D$40-Parameters!$D$39)+Parameters!$C$41*($A584-Parameters!$D$40),Parameters!$C$39*Parameters!$D$39+Parameters!$C$40*(Parameters!$D$40-Parameters!$D$39)+Parameters!$C$41*(Parameters!$D$41-Parameters!$D$40)+Parameters!$C$42*($A584-Parameters!$D$41)))),_xlfn.IFS($A584&lt;=Parameters!$D$39,Parameters!$C$39*$A584,$A584&lt;=Parameters!$D$40,Parameters!$C$40*$A584,$A584&lt;=Parameters!$D$41,Parameters!$C$41*$A584,$A584&gt;Parameters!$D$41,Parameters!$C$42*$A584))</f>
        <v>85656.84</v>
      </c>
      <c r="I584" s="290">
        <f t="shared" si="303"/>
        <v>147.93927461139896</v>
      </c>
      <c r="J584" s="290" cm="1">
        <f t="array" ref="J584">IF(Parameters!$D$55="No",IF($A584&lt;=Parameters!$F$23,Parameters!$E$23*$A584,IF($A584&lt;=Parameters!$F$24,Parameters!$E$23*Parameters!$F$23+Parameters!$E$24*($A584-Parameters!$F$23),IF($A584&lt;=Parameters!$F$25,Parameters!$E$23*Parameters!$F$23+Parameters!$E$24*(Parameters!$F$24-Parameters!$F$23)+Parameters!$E$25*($A584-Parameters!$F$24),Parameters!$E$23*Parameters!$F$23+Parameters!$E$24*(Parameters!$F$24-Parameters!$F$23)+Parameters!$E$25*(Parameters!$F$25-Parameters!$F$24)+Parameters!$E$26*($A584-Parameters!$F$25)))),_xlfn.IFS($A584&lt;=Parameters!$F$23,Parameters!$E$23*$A584,$A584&lt;=Parameters!$F$24,Parameters!$E$24*$A584,$A584&lt;=Parameters!$F$25,Parameters!$E$25*$A584,$A584&gt;Parameters!$F$25,Parameters!$E$26*$A584))</f>
        <v>66424.740000000005</v>
      </c>
      <c r="K584" s="290">
        <f t="shared" si="279"/>
        <v>114.72321243523317</v>
      </c>
      <c r="L584" s="290" cm="1">
        <f t="array" ref="L584">IF(Parameters!$D$55="No",IF($A584&lt;=Parameters!$F$28,Parameters!$E$28*$A584,IF($A584&lt;=Parameters!$F$29,Parameters!$E$28*Parameters!$F$28+Parameters!$E$29*($A584-Parameters!$F$28),IF($A584&lt;=Parameters!$F$30,Parameters!$E$28*Parameters!$F$28+Parameters!$E$29*(Parameters!$F$29-Parameters!$F$28)+Parameters!$E$30*($A584-Parameters!$F$29),Parameters!$E$28*Parameters!$F$28+Parameters!$E$29*(Parameters!$F$29-Parameters!$F$28)+Parameters!$E$30*(Parameters!$F$30-Parameters!$F$29)+Parameters!$E$31*($A584-Parameters!$F$30)))),_xlfn.IFS($A584&lt;=Parameters!$F$28,Parameters!$E$28*$A584,$A584&lt;=Parameters!$F$29,Parameters!$E$29*$A584,$A584&lt;=Parameters!$F$30,Parameters!$E$30*$A584,$A584&gt;Parameters!$F$30,Parameters!$E$31*$A584))</f>
        <v>79753.94</v>
      </c>
      <c r="M584" s="290">
        <f t="shared" si="280"/>
        <v>137.74428324697755</v>
      </c>
      <c r="N584" s="290" cm="1">
        <f t="array" ref="N584">IF(Parameters!$D$55="No",IF($A584&lt;=Parameters!$F$34,Parameters!$E$34*$A584,IF($A584&lt;=Parameters!$F$35,Parameters!$E$34*Parameters!$F$34+Parameters!$E$35*($A584-Parameters!$F$34),IF($A584&lt;=Parameters!$F$36,Parameters!$E$34*Parameters!$F$34+Parameters!$E$35*(Parameters!$F$35-Parameters!$F$34)+Parameters!$E$36*($A584-Parameters!$F$35),Parameters!$E$34*Parameters!$F$34+Parameters!$E$35*(Parameters!$F$35-Parameters!$F$34)+Parameters!$E$36*(Parameters!$F$36-Parameters!$F$35)+Parameters!$E$37*($A584-Parameters!$F$36)))),_xlfn.IFS($A584&lt;=Parameters!$F$34,Parameters!$E$34*$A584,$A584&lt;=Parameters!$F$35,Parameters!$E$35*$A584,$A584&lt;=Parameters!$F$36,Parameters!$E$36*$A584,$A584&gt;Parameters!$F$36,Parameters!$E$37*$A584))</f>
        <v>79878.659999999989</v>
      </c>
      <c r="O584" s="290">
        <f t="shared" si="304"/>
        <v>137.95968911917097</v>
      </c>
      <c r="P584" s="290" cm="1">
        <f t="array" ref="P584">IF(Parameters!$D$55="No",IF($A584&lt;=Parameters!$F$39,Parameters!$E$39*$A584,IF($A584&lt;=Parameters!$F$40,Parameters!$E$39*Parameters!$F$39+Parameters!$E$40*($A584-Parameters!$F$39),IF($A584&lt;=Parameters!$F$41,Parameters!$E$39*Parameters!$F$39+Parameters!$E$40*(Parameters!$F$40-Parameters!$F$39)+Parameters!$E$41*($A584-Parameters!$F$40),Parameters!$E$39*Parameters!$F$39+Parameters!$E$40*(Parameters!$F$40-Parameters!$F$39)+Parameters!$E$41*(Parameters!$F$41-Parameters!$F$40)+Parameters!$E$42*($A584-Parameters!$F$41)))),_xlfn.IFS($A584&lt;=Parameters!$F$39,Parameters!$E$39*$A584,$A584&lt;=Parameters!$F$40,Parameters!$E$40*$A584,$A584&lt;=Parameters!$F$41,Parameters!$E$41*$A584,$A584&gt;Parameters!$F$41,Parameters!$E$42*$A584))</f>
        <v>85656.84</v>
      </c>
      <c r="Q584" s="290">
        <f t="shared" si="305"/>
        <v>147.93927461139896</v>
      </c>
      <c r="R584" s="290" cm="1">
        <f t="array" ref="R584">IF(Parameters!$E$55="No",IF($A584&lt;=Parameters!$H$23,Parameters!$G$23*$A584,IF($A584&lt;=Parameters!$H$24,Parameters!$G$23*Parameters!$H$23+Parameters!$G$24*($A584-Parameters!$H$23),IF($A584&lt;=Parameters!$H$25,Parameters!$G$23*Parameters!$H$23+Parameters!$G$24*(Parameters!$H$24-Parameters!$H$23)+Parameters!$G$25*($A584-Parameters!$H$24),Parameters!$G$23*Parameters!$H$23+Parameters!$G$24*(Parameters!$H$24-Parameters!$H$23)+Parameters!$G$25*(Parameters!$H$25-Parameters!$H$24)+Parameters!$G$26*($A584-Parameters!$H$25)))),_xlfn.IFS($A584&lt;=Parameters!$H$23,Parameters!$G$23*$A584,$A584&lt;=Parameters!$H$24,Parameters!$G$24*$A584,$A584&lt;=Parameters!$H$25,Parameters!$G$25*$A584,$A584&gt;Parameters!$H$25,Parameters!$G$26*$A584))</f>
        <v>66424.740000000005</v>
      </c>
      <c r="S584" s="290">
        <f t="shared" si="281"/>
        <v>114.72321243523317</v>
      </c>
      <c r="T584" s="290" cm="1">
        <f t="array" ref="T584">IF(Parameters!$E$55="No",IF($A584&lt;=Parameters!$H$28,Parameters!$G$28*$A584,IF($A584&lt;=Parameters!$H$29,Parameters!$G$28*Parameters!$H$28+Parameters!$G$29*($A584-Parameters!$H$28),IF($A584&lt;=Parameters!$H$30,Parameters!$G$28*Parameters!$H$28+Parameters!$G$29*(Parameters!$H$29-Parameters!$H$28)+Parameters!$G$30*($A584-Parameters!$H$29),Parameters!$G$28*Parameters!$H$28+Parameters!$G$29*(Parameters!$H$29-Parameters!$H$28)+Parameters!$G$30*(Parameters!$H$30-Parameters!$H$29)+Parameters!$G$31*($A584-Parameters!$H$30)))),_xlfn.IFS($A584&lt;=Parameters!$H$28,Parameters!$G$28*$A584,$A584&lt;=Parameters!$H$29,Parameters!$G$29*$A584,$A584&lt;=Parameters!$H$30,Parameters!$G$30*$A584,$A584&gt;Parameters!$H$30,Parameters!$G$31*$A584))</f>
        <v>79753.94</v>
      </c>
      <c r="U584" s="290">
        <f t="shared" si="282"/>
        <v>137.74428324697755</v>
      </c>
      <c r="V584" s="290" cm="1">
        <f t="array" ref="V584">IF(Parameters!$E$55="No",IF($A584&lt;=Parameters!$H$34,Parameters!$G$34*$A584,IF($A584&lt;=Parameters!$H$35,Parameters!$G$34*Parameters!$H$34+Parameters!$G$35*($A584-Parameters!$H$34),IF($A584&lt;=Parameters!$H$36,Parameters!$G$34*Parameters!$H$34+Parameters!$G$35*(Parameters!$H$35-Parameters!$H$34)+Parameters!$G$36*($A584-Parameters!$H$35),Parameters!$G$34*Parameters!$H$34+Parameters!$G$35*(Parameters!$H$35-Parameters!$H$34)+Parameters!$G$36*(Parameters!$H$36-Parameters!$H$35)+Parameters!$G$37*($A584-Parameters!$H$36)))),_xlfn.IFS($A584&lt;=Parameters!$H$34,Parameters!$G$34*$A584,$A584&lt;=Parameters!$H$35,Parameters!$G$35*$A584,$A584&lt;=Parameters!$H$36,Parameters!$G$36*$A584,$A584&gt;Parameters!$H$36,Parameters!$G$37*$A584))</f>
        <v>79878.659999999989</v>
      </c>
      <c r="W584" s="290">
        <f t="shared" si="306"/>
        <v>137.95968911917097</v>
      </c>
      <c r="X584" s="290" cm="1">
        <f t="array" ref="X584">IF(Parameters!$E$55="No",IF($A584&lt;=Parameters!$H$39,Parameters!$G$39*$A584,IF($A584&lt;=Parameters!$H$40,Parameters!$G$39*Parameters!$H$39+Parameters!$G$40*($A584-Parameters!$H$39),IF($A584&lt;=Parameters!$H$41,Parameters!$G$39*Parameters!$H$39+Parameters!$G$40*(Parameters!$H$40-Parameters!$H$39)+Parameters!$G$41*($A584-Parameters!$H$40),Parameters!$G$39*Parameters!$H$39+Parameters!$G$40*(Parameters!$H$40-Parameters!$H$39)+Parameters!$G$41*(Parameters!$H$41-Parameters!$H$40)+Parameters!$G$42*($A584-Parameters!$H$41)))),_xlfn.IFS($A584&lt;=Parameters!$H$39,Parameters!$G$39*$A584,$A584&lt;=Parameters!$H$40,Parameters!$G$40*$A584,$A584&lt;=Parameters!$H$41,Parameters!$G$41*$A584,$A584&gt;Parameters!$H$41,Parameters!$G$42*$A584))</f>
        <v>85656.84</v>
      </c>
      <c r="Y584" s="290">
        <f t="shared" si="307"/>
        <v>147.93927461139896</v>
      </c>
      <c r="Z584" s="290" cm="1">
        <f t="array" ref="Z584">IF(Parameters!$F$55="No",IF($A584&lt;=Parameters!$J$23,Parameters!$I$23*$A584,IF($A584&lt;=Parameters!$J$24,Parameters!$I$23*Parameters!$J$23+Parameters!$I$24*($A584-Parameters!$J$23),IF($A584&lt;=Parameters!$J$25,Parameters!$I$23*Parameters!$J$23+Parameters!$I$24*(Parameters!$J$24-Parameters!$J$23)+Parameters!$I$25*($A584-Parameters!$J$24),Parameters!$I$23*Parameters!$J$23+Parameters!$I$24*(Parameters!$J$24-Parameters!$J$23)+Parameters!$I$25*(Parameters!$J$25-Parameters!$J$24)+Parameters!$I$26*($A584-Parameters!$J$25)))),_xlfn.IFS($A584&lt;=Parameters!$J$23,Parameters!$I$23*$A584,$A584&lt;=Parameters!$J$24,Parameters!$I$24*$A584,$A584&lt;=Parameters!$J$25,Parameters!$I$25*$A584,$A584&gt;Parameters!$J$25,Parameters!$I$26*$A584))</f>
        <v>66424.740000000005</v>
      </c>
      <c r="AA584" s="290">
        <f t="shared" si="283"/>
        <v>114.72321243523317</v>
      </c>
      <c r="AB584" s="290" cm="1">
        <f t="array" ref="AB584">IF(Parameters!$F$55="No",IF($A584&lt;=Parameters!$J$28,Parameters!$I$28*$A584,IF($A584&lt;=Parameters!$J$29,Parameters!$I$28*Parameters!$J$28+Parameters!$I$29*($A584-Parameters!$J$28),IF($A584&lt;=Parameters!$J$30,Parameters!$I$28*Parameters!$J$28+Parameters!$I$29*(Parameters!$J$29-Parameters!$J$28)+Parameters!$I$30*($A584-Parameters!$J$29),Parameters!$I$28*Parameters!$J$28+Parameters!$I$29*(Parameters!$J$29-Parameters!$J$28)+Parameters!$I$30*(Parameters!$J$30-Parameters!$J$29)+Parameters!$I$31*($A584-Parameters!$J$30)))),_xlfn.IFS($A584&lt;=Parameters!$J$28,Parameters!$I$28*$A584,$A584&lt;=Parameters!$J$29,Parameters!$I$29*$A584,$A584&lt;=Parameters!$J$30,Parameters!$I$30*$A584,$A584&gt;Parameters!$J$30,Parameters!$I$31*$A584))</f>
        <v>79753.94</v>
      </c>
      <c r="AC584" s="290">
        <f t="shared" si="284"/>
        <v>137.74428324697755</v>
      </c>
      <c r="AD584" s="290" cm="1">
        <f t="array" ref="AD584">IF(Parameters!$F$55="No",IF($A584&lt;=Parameters!$J$34,Parameters!$I$34*$A584,IF($A584&lt;=Parameters!$J$35,Parameters!$I$34*Parameters!$J$34+Parameters!$I$35*($A584-Parameters!$J$34),IF($A584&lt;=Parameters!$J$36,Parameters!$I$34*Parameters!$J$34+Parameters!$I$35*(Parameters!$J$35-Parameters!$J$34)+Parameters!$I$36*($A584-Parameters!$J$35),Parameters!$I$34*Parameters!$J$34+Parameters!$I$35*(Parameters!$J$35-Parameters!$J$34)+Parameters!$I$36*(Parameters!$J$36-Parameters!$J$35)+Parameters!$I$37*($A584-Parameters!$J$36)))),_xlfn.IFS($A584&lt;=Parameters!$J$34,Parameters!$I$34*$A584,$A584&lt;=Parameters!$J$35,Parameters!$I$35*$A584,$A584&lt;=Parameters!$J$36,Parameters!$I$36*$A584,$A584&gt;Parameters!$J$36,Parameters!$I$37*$A584))</f>
        <v>79878.659999999989</v>
      </c>
      <c r="AE584" s="290">
        <f t="shared" si="308"/>
        <v>137.95968911917097</v>
      </c>
      <c r="AF584" s="290" cm="1">
        <f t="array" ref="AF584">IF(Parameters!$F$55="No",IF($A584&lt;=Parameters!$J$39,Parameters!$I$39*$A584,IF($A584&lt;=Parameters!$J$40,Parameters!$I$39*Parameters!$J$39+Parameters!$I$40*($A584-Parameters!$J$39),IF($A584&lt;=Parameters!$J$41,Parameters!$I$39*Parameters!$J$39+Parameters!$I$40*(Parameters!$J$40-Parameters!$J$39)+Parameters!$I$41*($A584-Parameters!$J$40),Parameters!$I$39*Parameters!$J$39+Parameters!$I$40*(Parameters!$J$40-Parameters!$J$39)+Parameters!$I$41*(Parameters!$J$41-Parameters!$J$40)+Parameters!$I$42*($A584-Parameters!$J$41)))),_xlfn.IFS($A584&lt;=Parameters!$J$39,Parameters!$I$39*$A584,$A584&lt;=Parameters!$J$40,Parameters!$I$40*$A584,$A584&lt;=Parameters!$J$41,Parameters!$I$41*$A584,$A584&gt;Parameters!$J$41,Parameters!$I$42*$A584))</f>
        <v>85656.84</v>
      </c>
      <c r="AG584" s="290">
        <f t="shared" si="309"/>
        <v>147.93927461139896</v>
      </c>
      <c r="AI584" s="428">
        <f t="shared" si="285"/>
        <v>149.06000000001222</v>
      </c>
      <c r="AJ584" s="428">
        <f t="shared" si="286"/>
        <v>159.36000000000058</v>
      </c>
      <c r="AK584" s="428">
        <f t="shared" si="287"/>
        <v>143.5399999999936</v>
      </c>
      <c r="AL584" s="428">
        <f t="shared" si="288"/>
        <v>158.45999999999185</v>
      </c>
      <c r="AM584" s="428">
        <f t="shared" si="289"/>
        <v>149.06000000001222</v>
      </c>
      <c r="AN584" s="428">
        <f t="shared" si="290"/>
        <v>159.36000000000058</v>
      </c>
      <c r="AO584" s="428">
        <f t="shared" si="291"/>
        <v>143.5399999999936</v>
      </c>
      <c r="AP584" s="428">
        <f t="shared" si="292"/>
        <v>158.45999999999185</v>
      </c>
      <c r="AQ584" s="428">
        <f t="shared" si="293"/>
        <v>149.06000000001222</v>
      </c>
      <c r="AR584" s="428">
        <f t="shared" si="294"/>
        <v>159.36000000000058</v>
      </c>
      <c r="AS584" s="428">
        <f t="shared" si="295"/>
        <v>143.5399999999936</v>
      </c>
      <c r="AT584" s="428">
        <f t="shared" si="296"/>
        <v>158.45999999999185</v>
      </c>
      <c r="AU584" s="428">
        <f t="shared" si="297"/>
        <v>149.06000000001222</v>
      </c>
      <c r="AV584" s="428">
        <f t="shared" si="298"/>
        <v>159.36000000000058</v>
      </c>
      <c r="AW584" s="428">
        <f t="shared" si="299"/>
        <v>143.5399999999936</v>
      </c>
      <c r="AX584" s="428">
        <f t="shared" si="300"/>
        <v>158.45999999999185</v>
      </c>
    </row>
    <row r="585">
      <c r="A585" s="413">
        <v>580</v>
      </c>
      <c r="B585" s="290" cm="1">
        <f t="array" ref="B585">IF(Parameters!$C$55="No",IF($A585&lt;=Parameters!$D$23,Parameters!$C$23*$A585,IF($A585&lt;=Parameters!$D$24,Parameters!$C$23*Parameters!$D$23+Parameters!$C$24*($A585-Parameters!$D$23),IF($A585&lt;=Parameters!$D$25,Parameters!$C$23*Parameters!$D$23+Parameters!$C$24*(Parameters!$D$24-Parameters!$D$23)+Parameters!$C$25*($A585-Parameters!$D$24),Parameters!$C$23*Parameters!$D$23+Parameters!$C$24*(Parameters!$D$24-Parameters!$D$23)+Parameters!$C$25*(Parameters!$D$25-Parameters!$D$24)+Parameters!$C$26*($A585-Parameters!$D$25)))),_xlfn.IFS($A585&lt;=Parameters!$D$23,Parameters!$C$23*$A585,$A585&lt;=Parameters!$D$24,Parameters!$C$24*$A585,$A585&lt;=Parameters!$D$25,Parameters!$C$25*$A585,$A585&gt;Parameters!$D$25,Parameters!$C$26*$A585))</f>
        <v>66573.8</v>
      </c>
      <c r="C585" s="290">
        <f t="shared" si="301"/>
        <v>114.78241379310346</v>
      </c>
      <c r="D585" s="290" cm="1">
        <f t="array" ref="D585">IF(Parameters!$C$55="No",IF($A585&lt;=Parameters!$D$28,Parameters!$C$28*$A585,IF($A585&lt;=Parameters!$D$29,Parameters!$C$28*Parameters!$D$28+Parameters!$C$29*($A585-Parameters!$D$28),IF($A585&lt;=Parameters!$D$30,Parameters!$C$28*Parameters!$D$28+Parameters!$C$29*(Parameters!$D$29-Parameters!$D$28)+Parameters!$C$30*($A585-Parameters!$D$29),Parameters!$C$28*Parameters!$D$28+Parameters!$C$29*(Parameters!$D$29-Parameters!$D$28)+Parameters!$C$30*(Parameters!$D$30-Parameters!$D$29)+Parameters!$C$31*($A585-Parameters!$D$30)))),_xlfn.IFS($A585&lt;=Parameters!$D$28,Parameters!$C$28*$A585,$A585&lt;=Parameters!$D$29,Parameters!$C$29*$A585,$A585&lt;=Parameters!$D$30,Parameters!$C$30*$A585,$A585&gt;Parameters!$D$30,Parameters!$C$31*$A585))</f>
        <v>79913.3</v>
      </c>
      <c r="E585" s="290">
        <f t="shared" si="301"/>
        <v>137.78155172413793</v>
      </c>
      <c r="F585" s="290" cm="1">
        <f t="array" ref="F585">IF(Parameters!$C$55="No",IF($A585&lt;=Parameters!$D$34,Parameters!$C$34*$A585,IF($A585&lt;=Parameters!$D$35,Parameters!$C$34*Parameters!$D$34+Parameters!$C$35*($A585-Parameters!$D$34),IF($A585&lt;=Parameters!$D$36,Parameters!$C$34*Parameters!$D$34+Parameters!$C$35*(Parameters!$D$35-Parameters!$D$34)+Parameters!$C$36*($A585-Parameters!$D$35),Parameters!$C$34*Parameters!$D$34+Parameters!$C$35*(Parameters!$D$35-Parameters!$D$34)+Parameters!$C$36*(Parameters!$D$36-Parameters!$D$35)+Parameters!$C$37*($A585-Parameters!$D$36)))),_xlfn.IFS($A585&lt;=Parameters!$D$34,Parameters!$C$34*$A585,$A585&lt;=Parameters!$D$35,Parameters!$C$35*$A585,$A585&lt;=Parameters!$D$36,Parameters!$C$36*$A585,$A585&gt;Parameters!$D$36,Parameters!$C$37*$A585))</f>
        <v>80022.2</v>
      </c>
      <c r="G585" s="290">
        <f t="shared" si="302"/>
        <v>137.96931034482759</v>
      </c>
      <c r="H585" s="290" cm="1">
        <f t="array" ref="H585">IF(Parameters!$C$55="No",IF($A585&lt;=Parameters!$D$39,Parameters!$C$39*$A585,IF($A585&lt;=Parameters!$D$40,Parameters!$C$39*Parameters!$D$39+Parameters!$C$40*($A585-Parameters!$D$39),IF($A585&lt;=Parameters!$D$41,Parameters!$C$39*Parameters!$D$39+Parameters!$C$40*(Parameters!$D$40-Parameters!$D$39)+Parameters!$C$41*($A585-Parameters!$D$40),Parameters!$C$39*Parameters!$D$39+Parameters!$C$40*(Parameters!$D$40-Parameters!$D$39)+Parameters!$C$41*(Parameters!$D$41-Parameters!$D$40)+Parameters!$C$42*($A585-Parameters!$D$41)))),_xlfn.IFS($A585&lt;=Parameters!$D$39,Parameters!$C$39*$A585,$A585&lt;=Parameters!$D$40,Parameters!$C$40*$A585,$A585&lt;=Parameters!$D$41,Parameters!$C$41*$A585,$A585&gt;Parameters!$D$41,Parameters!$C$42*$A585))</f>
        <v>85815.3</v>
      </c>
      <c r="I585" s="290">
        <f t="shared" si="303"/>
        <v>147.95741379310346</v>
      </c>
      <c r="J585" s="290" cm="1">
        <f t="array" ref="J585">IF(Parameters!$D$55="No",IF($A585&lt;=Parameters!$F$23,Parameters!$E$23*$A585,IF($A585&lt;=Parameters!$F$24,Parameters!$E$23*Parameters!$F$23+Parameters!$E$24*($A585-Parameters!$F$23),IF($A585&lt;=Parameters!$F$25,Parameters!$E$23*Parameters!$F$23+Parameters!$E$24*(Parameters!$F$24-Parameters!$F$23)+Parameters!$E$25*($A585-Parameters!$F$24),Parameters!$E$23*Parameters!$F$23+Parameters!$E$24*(Parameters!$F$24-Parameters!$F$23)+Parameters!$E$25*(Parameters!$F$25-Parameters!$F$24)+Parameters!$E$26*($A585-Parameters!$F$25)))),_xlfn.IFS($A585&lt;=Parameters!$F$23,Parameters!$E$23*$A585,$A585&lt;=Parameters!$F$24,Parameters!$E$24*$A585,$A585&lt;=Parameters!$F$25,Parameters!$E$25*$A585,$A585&gt;Parameters!$F$25,Parameters!$E$26*$A585))</f>
        <v>66573.8</v>
      </c>
      <c r="K585" s="290">
        <f t="shared" si="279"/>
        <v>114.78241379310346</v>
      </c>
      <c r="L585" s="290" cm="1">
        <f t="array" ref="L585">IF(Parameters!$D$55="No",IF($A585&lt;=Parameters!$F$28,Parameters!$E$28*$A585,IF($A585&lt;=Parameters!$F$29,Parameters!$E$28*Parameters!$F$28+Parameters!$E$29*($A585-Parameters!$F$28),IF($A585&lt;=Parameters!$F$30,Parameters!$E$28*Parameters!$F$28+Parameters!$E$29*(Parameters!$F$29-Parameters!$F$28)+Parameters!$E$30*($A585-Parameters!$F$29),Parameters!$E$28*Parameters!$F$28+Parameters!$E$29*(Parameters!$F$29-Parameters!$F$28)+Parameters!$E$30*(Parameters!$F$30-Parameters!$F$29)+Parameters!$E$31*($A585-Parameters!$F$30)))),_xlfn.IFS($A585&lt;=Parameters!$F$28,Parameters!$E$28*$A585,$A585&lt;=Parameters!$F$29,Parameters!$E$29*$A585,$A585&lt;=Parameters!$F$30,Parameters!$E$30*$A585,$A585&gt;Parameters!$F$30,Parameters!$E$31*$A585))</f>
        <v>79913.3</v>
      </c>
      <c r="M585" s="290">
        <f t="shared" si="280"/>
        <v>137.78155172413793</v>
      </c>
      <c r="N585" s="290" cm="1">
        <f t="array" ref="N585">IF(Parameters!$D$55="No",IF($A585&lt;=Parameters!$F$34,Parameters!$E$34*$A585,IF($A585&lt;=Parameters!$F$35,Parameters!$E$34*Parameters!$F$34+Parameters!$E$35*($A585-Parameters!$F$34),IF($A585&lt;=Parameters!$F$36,Parameters!$E$34*Parameters!$F$34+Parameters!$E$35*(Parameters!$F$35-Parameters!$F$34)+Parameters!$E$36*($A585-Parameters!$F$35),Parameters!$E$34*Parameters!$F$34+Parameters!$E$35*(Parameters!$F$35-Parameters!$F$34)+Parameters!$E$36*(Parameters!$F$36-Parameters!$F$35)+Parameters!$E$37*($A585-Parameters!$F$36)))),_xlfn.IFS($A585&lt;=Parameters!$F$34,Parameters!$E$34*$A585,$A585&lt;=Parameters!$F$35,Parameters!$E$35*$A585,$A585&lt;=Parameters!$F$36,Parameters!$E$36*$A585,$A585&gt;Parameters!$F$36,Parameters!$E$37*$A585))</f>
        <v>80022.2</v>
      </c>
      <c r="O585" s="290">
        <f t="shared" si="304"/>
        <v>137.96931034482759</v>
      </c>
      <c r="P585" s="290" cm="1">
        <f t="array" ref="P585">IF(Parameters!$D$55="No",IF($A585&lt;=Parameters!$F$39,Parameters!$E$39*$A585,IF($A585&lt;=Parameters!$F$40,Parameters!$E$39*Parameters!$F$39+Parameters!$E$40*($A585-Parameters!$F$39),IF($A585&lt;=Parameters!$F$41,Parameters!$E$39*Parameters!$F$39+Parameters!$E$40*(Parameters!$F$40-Parameters!$F$39)+Parameters!$E$41*($A585-Parameters!$F$40),Parameters!$E$39*Parameters!$F$39+Parameters!$E$40*(Parameters!$F$40-Parameters!$F$39)+Parameters!$E$41*(Parameters!$F$41-Parameters!$F$40)+Parameters!$E$42*($A585-Parameters!$F$41)))),_xlfn.IFS($A585&lt;=Parameters!$F$39,Parameters!$E$39*$A585,$A585&lt;=Parameters!$F$40,Parameters!$E$40*$A585,$A585&lt;=Parameters!$F$41,Parameters!$E$41*$A585,$A585&gt;Parameters!$F$41,Parameters!$E$42*$A585))</f>
        <v>85815.3</v>
      </c>
      <c r="Q585" s="290">
        <f t="shared" si="305"/>
        <v>147.95741379310346</v>
      </c>
      <c r="R585" s="290" cm="1">
        <f t="array" ref="R585">IF(Parameters!$E$55="No",IF($A585&lt;=Parameters!$H$23,Parameters!$G$23*$A585,IF($A585&lt;=Parameters!$H$24,Parameters!$G$23*Parameters!$H$23+Parameters!$G$24*($A585-Parameters!$H$23),IF($A585&lt;=Parameters!$H$25,Parameters!$G$23*Parameters!$H$23+Parameters!$G$24*(Parameters!$H$24-Parameters!$H$23)+Parameters!$G$25*($A585-Parameters!$H$24),Parameters!$G$23*Parameters!$H$23+Parameters!$G$24*(Parameters!$H$24-Parameters!$H$23)+Parameters!$G$25*(Parameters!$H$25-Parameters!$H$24)+Parameters!$G$26*($A585-Parameters!$H$25)))),_xlfn.IFS($A585&lt;=Parameters!$H$23,Parameters!$G$23*$A585,$A585&lt;=Parameters!$H$24,Parameters!$G$24*$A585,$A585&lt;=Parameters!$H$25,Parameters!$G$25*$A585,$A585&gt;Parameters!$H$25,Parameters!$G$26*$A585))</f>
        <v>66573.8</v>
      </c>
      <c r="S585" s="290">
        <f t="shared" si="281"/>
        <v>114.78241379310346</v>
      </c>
      <c r="T585" s="290" cm="1">
        <f t="array" ref="T585">IF(Parameters!$E$55="No",IF($A585&lt;=Parameters!$H$28,Parameters!$G$28*$A585,IF($A585&lt;=Parameters!$H$29,Parameters!$G$28*Parameters!$H$28+Parameters!$G$29*($A585-Parameters!$H$28),IF($A585&lt;=Parameters!$H$30,Parameters!$G$28*Parameters!$H$28+Parameters!$G$29*(Parameters!$H$29-Parameters!$H$28)+Parameters!$G$30*($A585-Parameters!$H$29),Parameters!$G$28*Parameters!$H$28+Parameters!$G$29*(Parameters!$H$29-Parameters!$H$28)+Parameters!$G$30*(Parameters!$H$30-Parameters!$H$29)+Parameters!$G$31*($A585-Parameters!$H$30)))),_xlfn.IFS($A585&lt;=Parameters!$H$28,Parameters!$G$28*$A585,$A585&lt;=Parameters!$H$29,Parameters!$G$29*$A585,$A585&lt;=Parameters!$H$30,Parameters!$G$30*$A585,$A585&gt;Parameters!$H$30,Parameters!$G$31*$A585))</f>
        <v>79913.3</v>
      </c>
      <c r="U585" s="290">
        <f t="shared" si="282"/>
        <v>137.78155172413793</v>
      </c>
      <c r="V585" s="290" cm="1">
        <f t="array" ref="V585">IF(Parameters!$E$55="No",IF($A585&lt;=Parameters!$H$34,Parameters!$G$34*$A585,IF($A585&lt;=Parameters!$H$35,Parameters!$G$34*Parameters!$H$34+Parameters!$G$35*($A585-Parameters!$H$34),IF($A585&lt;=Parameters!$H$36,Parameters!$G$34*Parameters!$H$34+Parameters!$G$35*(Parameters!$H$35-Parameters!$H$34)+Parameters!$G$36*($A585-Parameters!$H$35),Parameters!$G$34*Parameters!$H$34+Parameters!$G$35*(Parameters!$H$35-Parameters!$H$34)+Parameters!$G$36*(Parameters!$H$36-Parameters!$H$35)+Parameters!$G$37*($A585-Parameters!$H$36)))),_xlfn.IFS($A585&lt;=Parameters!$H$34,Parameters!$G$34*$A585,$A585&lt;=Parameters!$H$35,Parameters!$G$35*$A585,$A585&lt;=Parameters!$H$36,Parameters!$G$36*$A585,$A585&gt;Parameters!$H$36,Parameters!$G$37*$A585))</f>
        <v>80022.2</v>
      </c>
      <c r="W585" s="290">
        <f t="shared" si="306"/>
        <v>137.96931034482759</v>
      </c>
      <c r="X585" s="290" cm="1">
        <f t="array" ref="X585">IF(Parameters!$E$55="No",IF($A585&lt;=Parameters!$H$39,Parameters!$G$39*$A585,IF($A585&lt;=Parameters!$H$40,Parameters!$G$39*Parameters!$H$39+Parameters!$G$40*($A585-Parameters!$H$39),IF($A585&lt;=Parameters!$H$41,Parameters!$G$39*Parameters!$H$39+Parameters!$G$40*(Parameters!$H$40-Parameters!$H$39)+Parameters!$G$41*($A585-Parameters!$H$40),Parameters!$G$39*Parameters!$H$39+Parameters!$G$40*(Parameters!$H$40-Parameters!$H$39)+Parameters!$G$41*(Parameters!$H$41-Parameters!$H$40)+Parameters!$G$42*($A585-Parameters!$H$41)))),_xlfn.IFS($A585&lt;=Parameters!$H$39,Parameters!$G$39*$A585,$A585&lt;=Parameters!$H$40,Parameters!$G$40*$A585,$A585&lt;=Parameters!$H$41,Parameters!$G$41*$A585,$A585&gt;Parameters!$H$41,Parameters!$G$42*$A585))</f>
        <v>85815.3</v>
      </c>
      <c r="Y585" s="290">
        <f t="shared" si="307"/>
        <v>147.95741379310346</v>
      </c>
      <c r="Z585" s="290" cm="1">
        <f t="array" ref="Z585">IF(Parameters!$F$55="No",IF($A585&lt;=Parameters!$J$23,Parameters!$I$23*$A585,IF($A585&lt;=Parameters!$J$24,Parameters!$I$23*Parameters!$J$23+Parameters!$I$24*($A585-Parameters!$J$23),IF($A585&lt;=Parameters!$J$25,Parameters!$I$23*Parameters!$J$23+Parameters!$I$24*(Parameters!$J$24-Parameters!$J$23)+Parameters!$I$25*($A585-Parameters!$J$24),Parameters!$I$23*Parameters!$J$23+Parameters!$I$24*(Parameters!$J$24-Parameters!$J$23)+Parameters!$I$25*(Parameters!$J$25-Parameters!$J$24)+Parameters!$I$26*($A585-Parameters!$J$25)))),_xlfn.IFS($A585&lt;=Parameters!$J$23,Parameters!$I$23*$A585,$A585&lt;=Parameters!$J$24,Parameters!$I$24*$A585,$A585&lt;=Parameters!$J$25,Parameters!$I$25*$A585,$A585&gt;Parameters!$J$25,Parameters!$I$26*$A585))</f>
        <v>66573.8</v>
      </c>
      <c r="AA585" s="290">
        <f t="shared" si="283"/>
        <v>114.78241379310346</v>
      </c>
      <c r="AB585" s="290" cm="1">
        <f t="array" ref="AB585">IF(Parameters!$F$55="No",IF($A585&lt;=Parameters!$J$28,Parameters!$I$28*$A585,IF($A585&lt;=Parameters!$J$29,Parameters!$I$28*Parameters!$J$28+Parameters!$I$29*($A585-Parameters!$J$28),IF($A585&lt;=Parameters!$J$30,Parameters!$I$28*Parameters!$J$28+Parameters!$I$29*(Parameters!$J$29-Parameters!$J$28)+Parameters!$I$30*($A585-Parameters!$J$29),Parameters!$I$28*Parameters!$J$28+Parameters!$I$29*(Parameters!$J$29-Parameters!$J$28)+Parameters!$I$30*(Parameters!$J$30-Parameters!$J$29)+Parameters!$I$31*($A585-Parameters!$J$30)))),_xlfn.IFS($A585&lt;=Parameters!$J$28,Parameters!$I$28*$A585,$A585&lt;=Parameters!$J$29,Parameters!$I$29*$A585,$A585&lt;=Parameters!$J$30,Parameters!$I$30*$A585,$A585&gt;Parameters!$J$30,Parameters!$I$31*$A585))</f>
        <v>79913.3</v>
      </c>
      <c r="AC585" s="290">
        <f t="shared" si="284"/>
        <v>137.78155172413793</v>
      </c>
      <c r="AD585" s="290" cm="1">
        <f t="array" ref="AD585">IF(Parameters!$F$55="No",IF($A585&lt;=Parameters!$J$34,Parameters!$I$34*$A585,IF($A585&lt;=Parameters!$J$35,Parameters!$I$34*Parameters!$J$34+Parameters!$I$35*($A585-Parameters!$J$34),IF($A585&lt;=Parameters!$J$36,Parameters!$I$34*Parameters!$J$34+Parameters!$I$35*(Parameters!$J$35-Parameters!$J$34)+Parameters!$I$36*($A585-Parameters!$J$35),Parameters!$I$34*Parameters!$J$34+Parameters!$I$35*(Parameters!$J$35-Parameters!$J$34)+Parameters!$I$36*(Parameters!$J$36-Parameters!$J$35)+Parameters!$I$37*($A585-Parameters!$J$36)))),_xlfn.IFS($A585&lt;=Parameters!$J$34,Parameters!$I$34*$A585,$A585&lt;=Parameters!$J$35,Parameters!$I$35*$A585,$A585&lt;=Parameters!$J$36,Parameters!$I$36*$A585,$A585&gt;Parameters!$J$36,Parameters!$I$37*$A585))</f>
        <v>80022.2</v>
      </c>
      <c r="AE585" s="290">
        <f t="shared" si="308"/>
        <v>137.96931034482759</v>
      </c>
      <c r="AF585" s="290" cm="1">
        <f t="array" ref="AF585">IF(Parameters!$F$55="No",IF($A585&lt;=Parameters!$J$39,Parameters!$I$39*$A585,IF($A585&lt;=Parameters!$J$40,Parameters!$I$39*Parameters!$J$39+Parameters!$I$40*($A585-Parameters!$J$39),IF($A585&lt;=Parameters!$J$41,Parameters!$I$39*Parameters!$J$39+Parameters!$I$40*(Parameters!$J$40-Parameters!$J$39)+Parameters!$I$41*($A585-Parameters!$J$40),Parameters!$I$39*Parameters!$J$39+Parameters!$I$40*(Parameters!$J$40-Parameters!$J$39)+Parameters!$I$41*(Parameters!$J$41-Parameters!$J$40)+Parameters!$I$42*($A585-Parameters!$J$41)))),_xlfn.IFS($A585&lt;=Parameters!$J$39,Parameters!$I$39*$A585,$A585&lt;=Parameters!$J$40,Parameters!$I$40*$A585,$A585&lt;=Parameters!$J$41,Parameters!$I$41*$A585,$A585&gt;Parameters!$J$41,Parameters!$I$42*$A585))</f>
        <v>85815.3</v>
      </c>
      <c r="AG585" s="290">
        <f t="shared" si="309"/>
        <v>147.95741379310346</v>
      </c>
      <c r="AI585" s="428">
        <f t="shared" si="285"/>
        <v>149.05999999999767</v>
      </c>
      <c r="AJ585" s="428">
        <f t="shared" si="286"/>
        <v>159.36000000000058</v>
      </c>
      <c r="AK585" s="428">
        <f t="shared" si="287"/>
        <v>143.54000000000815</v>
      </c>
      <c r="AL585" s="428">
        <f t="shared" si="288"/>
        <v>158.4600000000064</v>
      </c>
      <c r="AM585" s="428">
        <f t="shared" si="289"/>
        <v>149.05999999999767</v>
      </c>
      <c r="AN585" s="428">
        <f t="shared" si="290"/>
        <v>159.36000000000058</v>
      </c>
      <c r="AO585" s="428">
        <f t="shared" si="291"/>
        <v>143.54000000000815</v>
      </c>
      <c r="AP585" s="428">
        <f t="shared" si="292"/>
        <v>158.4600000000064</v>
      </c>
      <c r="AQ585" s="428">
        <f t="shared" si="293"/>
        <v>149.05999999999767</v>
      </c>
      <c r="AR585" s="428">
        <f t="shared" si="294"/>
        <v>159.36000000000058</v>
      </c>
      <c r="AS585" s="428">
        <f t="shared" si="295"/>
        <v>143.54000000000815</v>
      </c>
      <c r="AT585" s="428">
        <f t="shared" si="296"/>
        <v>158.4600000000064</v>
      </c>
      <c r="AU585" s="428">
        <f t="shared" si="297"/>
        <v>149.05999999999767</v>
      </c>
      <c r="AV585" s="428">
        <f t="shared" si="298"/>
        <v>159.36000000000058</v>
      </c>
      <c r="AW585" s="428">
        <f t="shared" si="299"/>
        <v>143.54000000000815</v>
      </c>
      <c r="AX585" s="428">
        <f t="shared" si="300"/>
        <v>158.4600000000064</v>
      </c>
    </row>
    <row r="586">
      <c r="A586" s="413">
        <v>581</v>
      </c>
      <c r="B586" s="290" cm="1">
        <f t="array" ref="B586">IF(Parameters!$C$55="No",IF($A586&lt;=Parameters!$D$23,Parameters!$C$23*$A586,IF($A586&lt;=Parameters!$D$24,Parameters!$C$23*Parameters!$D$23+Parameters!$C$24*($A586-Parameters!$D$23),IF($A586&lt;=Parameters!$D$25,Parameters!$C$23*Parameters!$D$23+Parameters!$C$24*(Parameters!$D$24-Parameters!$D$23)+Parameters!$C$25*($A586-Parameters!$D$24),Parameters!$C$23*Parameters!$D$23+Parameters!$C$24*(Parameters!$D$24-Parameters!$D$23)+Parameters!$C$25*(Parameters!$D$25-Parameters!$D$24)+Parameters!$C$26*($A586-Parameters!$D$25)))),_xlfn.IFS($A586&lt;=Parameters!$D$23,Parameters!$C$23*$A586,$A586&lt;=Parameters!$D$24,Parameters!$C$24*$A586,$A586&lt;=Parameters!$D$25,Parameters!$C$25*$A586,$A586&gt;Parameters!$D$25,Parameters!$C$26*$A586))</f>
        <v>66722.86</v>
      </c>
      <c r="C586" s="290">
        <f t="shared" si="301"/>
        <v>114.84141135972462</v>
      </c>
      <c r="D586" s="290" cm="1">
        <f t="array" ref="D586">IF(Parameters!$C$55="No",IF($A586&lt;=Parameters!$D$28,Parameters!$C$28*$A586,IF($A586&lt;=Parameters!$D$29,Parameters!$C$28*Parameters!$D$28+Parameters!$C$29*($A586-Parameters!$D$28),IF($A586&lt;=Parameters!$D$30,Parameters!$C$28*Parameters!$D$28+Parameters!$C$29*(Parameters!$D$29-Parameters!$D$28)+Parameters!$C$30*($A586-Parameters!$D$29),Parameters!$C$28*Parameters!$D$28+Parameters!$C$29*(Parameters!$D$29-Parameters!$D$28)+Parameters!$C$30*(Parameters!$D$30-Parameters!$D$29)+Parameters!$C$31*($A586-Parameters!$D$30)))),_xlfn.IFS($A586&lt;=Parameters!$D$28,Parameters!$C$28*$A586,$A586&lt;=Parameters!$D$29,Parameters!$C$29*$A586,$A586&lt;=Parameters!$D$30,Parameters!$C$30*$A586,$A586&gt;Parameters!$D$30,Parameters!$C$31*$A586))</f>
        <v>80072.66</v>
      </c>
      <c r="E586" s="290">
        <f t="shared" si="301"/>
        <v>137.81869191049915</v>
      </c>
      <c r="F586" s="290" cm="1">
        <f t="array" ref="F586">IF(Parameters!$C$55="No",IF($A586&lt;=Parameters!$D$34,Parameters!$C$34*$A586,IF($A586&lt;=Parameters!$D$35,Parameters!$C$34*Parameters!$D$34+Parameters!$C$35*($A586-Parameters!$D$34),IF($A586&lt;=Parameters!$D$36,Parameters!$C$34*Parameters!$D$34+Parameters!$C$35*(Parameters!$D$35-Parameters!$D$34)+Parameters!$C$36*($A586-Parameters!$D$35),Parameters!$C$34*Parameters!$D$34+Parameters!$C$35*(Parameters!$D$35-Parameters!$D$34)+Parameters!$C$36*(Parameters!$D$36-Parameters!$D$35)+Parameters!$C$37*($A586-Parameters!$D$36)))),_xlfn.IFS($A586&lt;=Parameters!$D$34,Parameters!$C$34*$A586,$A586&lt;=Parameters!$D$35,Parameters!$C$35*$A586,$A586&lt;=Parameters!$D$36,Parameters!$C$36*$A586,$A586&gt;Parameters!$D$36,Parameters!$C$37*$A586))</f>
        <v>80165.739999999991</v>
      </c>
      <c r="G586" s="290">
        <f t="shared" si="302"/>
        <v>137.97889845094662</v>
      </c>
      <c r="H586" s="290" cm="1">
        <f t="array" ref="H586">IF(Parameters!$C$55="No",IF($A586&lt;=Parameters!$D$39,Parameters!$C$39*$A586,IF($A586&lt;=Parameters!$D$40,Parameters!$C$39*Parameters!$D$39+Parameters!$C$40*($A586-Parameters!$D$39),IF($A586&lt;=Parameters!$D$41,Parameters!$C$39*Parameters!$D$39+Parameters!$C$40*(Parameters!$D$40-Parameters!$D$39)+Parameters!$C$41*($A586-Parameters!$D$40),Parameters!$C$39*Parameters!$D$39+Parameters!$C$40*(Parameters!$D$40-Parameters!$D$39)+Parameters!$C$41*(Parameters!$D$41-Parameters!$D$40)+Parameters!$C$42*($A586-Parameters!$D$41)))),_xlfn.IFS($A586&lt;=Parameters!$D$39,Parameters!$C$39*$A586,$A586&lt;=Parameters!$D$40,Parameters!$C$40*$A586,$A586&lt;=Parameters!$D$41,Parameters!$C$41*$A586,$A586&gt;Parameters!$D$41,Parameters!$C$42*$A586))</f>
        <v>85973.760000000009</v>
      </c>
      <c r="I586" s="290">
        <f t="shared" si="303"/>
        <v>147.97549053356283</v>
      </c>
      <c r="J586" s="290" cm="1">
        <f t="array" ref="J586">IF(Parameters!$D$55="No",IF($A586&lt;=Parameters!$F$23,Parameters!$E$23*$A586,IF($A586&lt;=Parameters!$F$24,Parameters!$E$23*Parameters!$F$23+Parameters!$E$24*($A586-Parameters!$F$23),IF($A586&lt;=Parameters!$F$25,Parameters!$E$23*Parameters!$F$23+Parameters!$E$24*(Parameters!$F$24-Parameters!$F$23)+Parameters!$E$25*($A586-Parameters!$F$24),Parameters!$E$23*Parameters!$F$23+Parameters!$E$24*(Parameters!$F$24-Parameters!$F$23)+Parameters!$E$25*(Parameters!$F$25-Parameters!$F$24)+Parameters!$E$26*($A586-Parameters!$F$25)))),_xlfn.IFS($A586&lt;=Parameters!$F$23,Parameters!$E$23*$A586,$A586&lt;=Parameters!$F$24,Parameters!$E$24*$A586,$A586&lt;=Parameters!$F$25,Parameters!$E$25*$A586,$A586&gt;Parameters!$F$25,Parameters!$E$26*$A586))</f>
        <v>66722.86</v>
      </c>
      <c r="K586" s="290">
        <f t="shared" si="279"/>
        <v>114.84141135972462</v>
      </c>
      <c r="L586" s="290" cm="1">
        <f t="array" ref="L586">IF(Parameters!$D$55="No",IF($A586&lt;=Parameters!$F$28,Parameters!$E$28*$A586,IF($A586&lt;=Parameters!$F$29,Parameters!$E$28*Parameters!$F$28+Parameters!$E$29*($A586-Parameters!$F$28),IF($A586&lt;=Parameters!$F$30,Parameters!$E$28*Parameters!$F$28+Parameters!$E$29*(Parameters!$F$29-Parameters!$F$28)+Parameters!$E$30*($A586-Parameters!$F$29),Parameters!$E$28*Parameters!$F$28+Parameters!$E$29*(Parameters!$F$29-Parameters!$F$28)+Parameters!$E$30*(Parameters!$F$30-Parameters!$F$29)+Parameters!$E$31*($A586-Parameters!$F$30)))),_xlfn.IFS($A586&lt;=Parameters!$F$28,Parameters!$E$28*$A586,$A586&lt;=Parameters!$F$29,Parameters!$E$29*$A586,$A586&lt;=Parameters!$F$30,Parameters!$E$30*$A586,$A586&gt;Parameters!$F$30,Parameters!$E$31*$A586))</f>
        <v>80072.66</v>
      </c>
      <c r="M586" s="290">
        <f t="shared" si="280"/>
        <v>137.81869191049915</v>
      </c>
      <c r="N586" s="290" cm="1">
        <f t="array" ref="N586">IF(Parameters!$D$55="No",IF($A586&lt;=Parameters!$F$34,Parameters!$E$34*$A586,IF($A586&lt;=Parameters!$F$35,Parameters!$E$34*Parameters!$F$34+Parameters!$E$35*($A586-Parameters!$F$34),IF($A586&lt;=Parameters!$F$36,Parameters!$E$34*Parameters!$F$34+Parameters!$E$35*(Parameters!$F$35-Parameters!$F$34)+Parameters!$E$36*($A586-Parameters!$F$35),Parameters!$E$34*Parameters!$F$34+Parameters!$E$35*(Parameters!$F$35-Parameters!$F$34)+Parameters!$E$36*(Parameters!$F$36-Parameters!$F$35)+Parameters!$E$37*($A586-Parameters!$F$36)))),_xlfn.IFS($A586&lt;=Parameters!$F$34,Parameters!$E$34*$A586,$A586&lt;=Parameters!$F$35,Parameters!$E$35*$A586,$A586&lt;=Parameters!$F$36,Parameters!$E$36*$A586,$A586&gt;Parameters!$F$36,Parameters!$E$37*$A586))</f>
        <v>80165.739999999991</v>
      </c>
      <c r="O586" s="290">
        <f t="shared" si="304"/>
        <v>137.97889845094662</v>
      </c>
      <c r="P586" s="290" cm="1">
        <f t="array" ref="P586">IF(Parameters!$D$55="No",IF($A586&lt;=Parameters!$F$39,Parameters!$E$39*$A586,IF($A586&lt;=Parameters!$F$40,Parameters!$E$39*Parameters!$F$39+Parameters!$E$40*($A586-Parameters!$F$39),IF($A586&lt;=Parameters!$F$41,Parameters!$E$39*Parameters!$F$39+Parameters!$E$40*(Parameters!$F$40-Parameters!$F$39)+Parameters!$E$41*($A586-Parameters!$F$40),Parameters!$E$39*Parameters!$F$39+Parameters!$E$40*(Parameters!$F$40-Parameters!$F$39)+Parameters!$E$41*(Parameters!$F$41-Parameters!$F$40)+Parameters!$E$42*($A586-Parameters!$F$41)))),_xlfn.IFS($A586&lt;=Parameters!$F$39,Parameters!$E$39*$A586,$A586&lt;=Parameters!$F$40,Parameters!$E$40*$A586,$A586&lt;=Parameters!$F$41,Parameters!$E$41*$A586,$A586&gt;Parameters!$F$41,Parameters!$E$42*$A586))</f>
        <v>85973.760000000009</v>
      </c>
      <c r="Q586" s="290">
        <f t="shared" si="305"/>
        <v>147.97549053356283</v>
      </c>
      <c r="R586" s="290" cm="1">
        <f t="array" ref="R586">IF(Parameters!$E$55="No",IF($A586&lt;=Parameters!$H$23,Parameters!$G$23*$A586,IF($A586&lt;=Parameters!$H$24,Parameters!$G$23*Parameters!$H$23+Parameters!$G$24*($A586-Parameters!$H$23),IF($A586&lt;=Parameters!$H$25,Parameters!$G$23*Parameters!$H$23+Parameters!$G$24*(Parameters!$H$24-Parameters!$H$23)+Parameters!$G$25*($A586-Parameters!$H$24),Parameters!$G$23*Parameters!$H$23+Parameters!$G$24*(Parameters!$H$24-Parameters!$H$23)+Parameters!$G$25*(Parameters!$H$25-Parameters!$H$24)+Parameters!$G$26*($A586-Parameters!$H$25)))),_xlfn.IFS($A586&lt;=Parameters!$H$23,Parameters!$G$23*$A586,$A586&lt;=Parameters!$H$24,Parameters!$G$24*$A586,$A586&lt;=Parameters!$H$25,Parameters!$G$25*$A586,$A586&gt;Parameters!$H$25,Parameters!$G$26*$A586))</f>
        <v>66722.86</v>
      </c>
      <c r="S586" s="290">
        <f t="shared" si="281"/>
        <v>114.84141135972462</v>
      </c>
      <c r="T586" s="290" cm="1">
        <f t="array" ref="T586">IF(Parameters!$E$55="No",IF($A586&lt;=Parameters!$H$28,Parameters!$G$28*$A586,IF($A586&lt;=Parameters!$H$29,Parameters!$G$28*Parameters!$H$28+Parameters!$G$29*($A586-Parameters!$H$28),IF($A586&lt;=Parameters!$H$30,Parameters!$G$28*Parameters!$H$28+Parameters!$G$29*(Parameters!$H$29-Parameters!$H$28)+Parameters!$G$30*($A586-Parameters!$H$29),Parameters!$G$28*Parameters!$H$28+Parameters!$G$29*(Parameters!$H$29-Parameters!$H$28)+Parameters!$G$30*(Parameters!$H$30-Parameters!$H$29)+Parameters!$G$31*($A586-Parameters!$H$30)))),_xlfn.IFS($A586&lt;=Parameters!$H$28,Parameters!$G$28*$A586,$A586&lt;=Parameters!$H$29,Parameters!$G$29*$A586,$A586&lt;=Parameters!$H$30,Parameters!$G$30*$A586,$A586&gt;Parameters!$H$30,Parameters!$G$31*$A586))</f>
        <v>80072.66</v>
      </c>
      <c r="U586" s="290">
        <f t="shared" si="282"/>
        <v>137.81869191049915</v>
      </c>
      <c r="V586" s="290" cm="1">
        <f t="array" ref="V586">IF(Parameters!$E$55="No",IF($A586&lt;=Parameters!$H$34,Parameters!$G$34*$A586,IF($A586&lt;=Parameters!$H$35,Parameters!$G$34*Parameters!$H$34+Parameters!$G$35*($A586-Parameters!$H$34),IF($A586&lt;=Parameters!$H$36,Parameters!$G$34*Parameters!$H$34+Parameters!$G$35*(Parameters!$H$35-Parameters!$H$34)+Parameters!$G$36*($A586-Parameters!$H$35),Parameters!$G$34*Parameters!$H$34+Parameters!$G$35*(Parameters!$H$35-Parameters!$H$34)+Parameters!$G$36*(Parameters!$H$36-Parameters!$H$35)+Parameters!$G$37*($A586-Parameters!$H$36)))),_xlfn.IFS($A586&lt;=Parameters!$H$34,Parameters!$G$34*$A586,$A586&lt;=Parameters!$H$35,Parameters!$G$35*$A586,$A586&lt;=Parameters!$H$36,Parameters!$G$36*$A586,$A586&gt;Parameters!$H$36,Parameters!$G$37*$A586))</f>
        <v>80165.739999999991</v>
      </c>
      <c r="W586" s="290">
        <f t="shared" si="306"/>
        <v>137.97889845094662</v>
      </c>
      <c r="X586" s="290" cm="1">
        <f t="array" ref="X586">IF(Parameters!$E$55="No",IF($A586&lt;=Parameters!$H$39,Parameters!$G$39*$A586,IF($A586&lt;=Parameters!$H$40,Parameters!$G$39*Parameters!$H$39+Parameters!$G$40*($A586-Parameters!$H$39),IF($A586&lt;=Parameters!$H$41,Parameters!$G$39*Parameters!$H$39+Parameters!$G$40*(Parameters!$H$40-Parameters!$H$39)+Parameters!$G$41*($A586-Parameters!$H$40),Parameters!$G$39*Parameters!$H$39+Parameters!$G$40*(Parameters!$H$40-Parameters!$H$39)+Parameters!$G$41*(Parameters!$H$41-Parameters!$H$40)+Parameters!$G$42*($A586-Parameters!$H$41)))),_xlfn.IFS($A586&lt;=Parameters!$H$39,Parameters!$G$39*$A586,$A586&lt;=Parameters!$H$40,Parameters!$G$40*$A586,$A586&lt;=Parameters!$H$41,Parameters!$G$41*$A586,$A586&gt;Parameters!$H$41,Parameters!$G$42*$A586))</f>
        <v>85973.760000000009</v>
      </c>
      <c r="Y586" s="290">
        <f t="shared" si="307"/>
        <v>147.97549053356283</v>
      </c>
      <c r="Z586" s="290" cm="1">
        <f t="array" ref="Z586">IF(Parameters!$F$55="No",IF($A586&lt;=Parameters!$J$23,Parameters!$I$23*$A586,IF($A586&lt;=Parameters!$J$24,Parameters!$I$23*Parameters!$J$23+Parameters!$I$24*($A586-Parameters!$J$23),IF($A586&lt;=Parameters!$J$25,Parameters!$I$23*Parameters!$J$23+Parameters!$I$24*(Parameters!$J$24-Parameters!$J$23)+Parameters!$I$25*($A586-Parameters!$J$24),Parameters!$I$23*Parameters!$J$23+Parameters!$I$24*(Parameters!$J$24-Parameters!$J$23)+Parameters!$I$25*(Parameters!$J$25-Parameters!$J$24)+Parameters!$I$26*($A586-Parameters!$J$25)))),_xlfn.IFS($A586&lt;=Parameters!$J$23,Parameters!$I$23*$A586,$A586&lt;=Parameters!$J$24,Parameters!$I$24*$A586,$A586&lt;=Parameters!$J$25,Parameters!$I$25*$A586,$A586&gt;Parameters!$J$25,Parameters!$I$26*$A586))</f>
        <v>66722.86</v>
      </c>
      <c r="AA586" s="290">
        <f t="shared" si="283"/>
        <v>114.84141135972462</v>
      </c>
      <c r="AB586" s="290" cm="1">
        <f t="array" ref="AB586">IF(Parameters!$F$55="No",IF($A586&lt;=Parameters!$J$28,Parameters!$I$28*$A586,IF($A586&lt;=Parameters!$J$29,Parameters!$I$28*Parameters!$J$28+Parameters!$I$29*($A586-Parameters!$J$28),IF($A586&lt;=Parameters!$J$30,Parameters!$I$28*Parameters!$J$28+Parameters!$I$29*(Parameters!$J$29-Parameters!$J$28)+Parameters!$I$30*($A586-Parameters!$J$29),Parameters!$I$28*Parameters!$J$28+Parameters!$I$29*(Parameters!$J$29-Parameters!$J$28)+Parameters!$I$30*(Parameters!$J$30-Parameters!$J$29)+Parameters!$I$31*($A586-Parameters!$J$30)))),_xlfn.IFS($A586&lt;=Parameters!$J$28,Parameters!$I$28*$A586,$A586&lt;=Parameters!$J$29,Parameters!$I$29*$A586,$A586&lt;=Parameters!$J$30,Parameters!$I$30*$A586,$A586&gt;Parameters!$J$30,Parameters!$I$31*$A586))</f>
        <v>80072.66</v>
      </c>
      <c r="AC586" s="290">
        <f t="shared" si="284"/>
        <v>137.81869191049915</v>
      </c>
      <c r="AD586" s="290" cm="1">
        <f t="array" ref="AD586">IF(Parameters!$F$55="No",IF($A586&lt;=Parameters!$J$34,Parameters!$I$34*$A586,IF($A586&lt;=Parameters!$J$35,Parameters!$I$34*Parameters!$J$34+Parameters!$I$35*($A586-Parameters!$J$34),IF($A586&lt;=Parameters!$J$36,Parameters!$I$34*Parameters!$J$34+Parameters!$I$35*(Parameters!$J$35-Parameters!$J$34)+Parameters!$I$36*($A586-Parameters!$J$35),Parameters!$I$34*Parameters!$J$34+Parameters!$I$35*(Parameters!$J$35-Parameters!$J$34)+Parameters!$I$36*(Parameters!$J$36-Parameters!$J$35)+Parameters!$I$37*($A586-Parameters!$J$36)))),_xlfn.IFS($A586&lt;=Parameters!$J$34,Parameters!$I$34*$A586,$A586&lt;=Parameters!$J$35,Parameters!$I$35*$A586,$A586&lt;=Parameters!$J$36,Parameters!$I$36*$A586,$A586&gt;Parameters!$J$36,Parameters!$I$37*$A586))</f>
        <v>80165.739999999991</v>
      </c>
      <c r="AE586" s="290">
        <f t="shared" si="308"/>
        <v>137.97889845094662</v>
      </c>
      <c r="AF586" s="290" cm="1">
        <f t="array" ref="AF586">IF(Parameters!$F$55="No",IF($A586&lt;=Parameters!$J$39,Parameters!$I$39*$A586,IF($A586&lt;=Parameters!$J$40,Parameters!$I$39*Parameters!$J$39+Parameters!$I$40*($A586-Parameters!$J$39),IF($A586&lt;=Parameters!$J$41,Parameters!$I$39*Parameters!$J$39+Parameters!$I$40*(Parameters!$J$40-Parameters!$J$39)+Parameters!$I$41*($A586-Parameters!$J$40),Parameters!$I$39*Parameters!$J$39+Parameters!$I$40*(Parameters!$J$40-Parameters!$J$39)+Parameters!$I$41*(Parameters!$J$41-Parameters!$J$40)+Parameters!$I$42*($A586-Parameters!$J$41)))),_xlfn.IFS($A586&lt;=Parameters!$J$39,Parameters!$I$39*$A586,$A586&lt;=Parameters!$J$40,Parameters!$I$40*$A586,$A586&lt;=Parameters!$J$41,Parameters!$I$41*$A586,$A586&gt;Parameters!$J$41,Parameters!$I$42*$A586))</f>
        <v>85973.760000000009</v>
      </c>
      <c r="AG586" s="290">
        <f t="shared" si="309"/>
        <v>147.97549053356283</v>
      </c>
      <c r="AI586" s="428">
        <f t="shared" si="285"/>
        <v>149.05999999999767</v>
      </c>
      <c r="AJ586" s="428">
        <f t="shared" si="286"/>
        <v>159.36000000000058</v>
      </c>
      <c r="AK586" s="428">
        <f t="shared" si="287"/>
        <v>143.5399999999936</v>
      </c>
      <c r="AL586" s="428">
        <f t="shared" si="288"/>
        <v>158.4600000000064</v>
      </c>
      <c r="AM586" s="428">
        <f t="shared" si="289"/>
        <v>149.05999999999767</v>
      </c>
      <c r="AN586" s="428">
        <f t="shared" si="290"/>
        <v>159.36000000000058</v>
      </c>
      <c r="AO586" s="428">
        <f t="shared" si="291"/>
        <v>143.5399999999936</v>
      </c>
      <c r="AP586" s="428">
        <f t="shared" si="292"/>
        <v>158.4600000000064</v>
      </c>
      <c r="AQ586" s="428">
        <f t="shared" si="293"/>
        <v>149.05999999999767</v>
      </c>
      <c r="AR586" s="428">
        <f t="shared" si="294"/>
        <v>159.36000000000058</v>
      </c>
      <c r="AS586" s="428">
        <f t="shared" si="295"/>
        <v>143.5399999999936</v>
      </c>
      <c r="AT586" s="428">
        <f t="shared" si="296"/>
        <v>158.4600000000064</v>
      </c>
      <c r="AU586" s="428">
        <f t="shared" si="297"/>
        <v>149.05999999999767</v>
      </c>
      <c r="AV586" s="428">
        <f t="shared" si="298"/>
        <v>159.36000000000058</v>
      </c>
      <c r="AW586" s="428">
        <f t="shared" si="299"/>
        <v>143.5399999999936</v>
      </c>
      <c r="AX586" s="428">
        <f t="shared" si="300"/>
        <v>158.4600000000064</v>
      </c>
    </row>
    <row r="587">
      <c r="A587" s="413">
        <v>582</v>
      </c>
      <c r="B587" s="290" cm="1">
        <f t="array" ref="B587">IF(Parameters!$C$55="No",IF($A587&lt;=Parameters!$D$23,Parameters!$C$23*$A587,IF($A587&lt;=Parameters!$D$24,Parameters!$C$23*Parameters!$D$23+Parameters!$C$24*($A587-Parameters!$D$23),IF($A587&lt;=Parameters!$D$25,Parameters!$C$23*Parameters!$D$23+Parameters!$C$24*(Parameters!$D$24-Parameters!$D$23)+Parameters!$C$25*($A587-Parameters!$D$24),Parameters!$C$23*Parameters!$D$23+Parameters!$C$24*(Parameters!$D$24-Parameters!$D$23)+Parameters!$C$25*(Parameters!$D$25-Parameters!$D$24)+Parameters!$C$26*($A587-Parameters!$D$25)))),_xlfn.IFS($A587&lt;=Parameters!$D$23,Parameters!$C$23*$A587,$A587&lt;=Parameters!$D$24,Parameters!$C$24*$A587,$A587&lt;=Parameters!$D$25,Parameters!$C$25*$A587,$A587&gt;Parameters!$D$25,Parameters!$C$26*$A587))</f>
        <v>66871.92</v>
      </c>
      <c r="C587" s="290">
        <f t="shared" si="301"/>
        <v>114.900206185567</v>
      </c>
      <c r="D587" s="290" cm="1">
        <f t="array" ref="D587">IF(Parameters!$C$55="No",IF($A587&lt;=Parameters!$D$28,Parameters!$C$28*$A587,IF($A587&lt;=Parameters!$D$29,Parameters!$C$28*Parameters!$D$28+Parameters!$C$29*($A587-Parameters!$D$28),IF($A587&lt;=Parameters!$D$30,Parameters!$C$28*Parameters!$D$28+Parameters!$C$29*(Parameters!$D$29-Parameters!$D$28)+Parameters!$C$30*($A587-Parameters!$D$29),Parameters!$C$28*Parameters!$D$28+Parameters!$C$29*(Parameters!$D$29-Parameters!$D$28)+Parameters!$C$30*(Parameters!$D$30-Parameters!$D$29)+Parameters!$C$31*($A587-Parameters!$D$30)))),_xlfn.IFS($A587&lt;=Parameters!$D$28,Parameters!$C$28*$A587,$A587&lt;=Parameters!$D$29,Parameters!$C$29*$A587,$A587&lt;=Parameters!$D$30,Parameters!$C$30*$A587,$A587&gt;Parameters!$D$30,Parameters!$C$31*$A587))</f>
        <v>80232.02</v>
      </c>
      <c r="E587" s="290">
        <f t="shared" si="301"/>
        <v>137.85570446735395</v>
      </c>
      <c r="F587" s="290" cm="1">
        <f t="array" ref="F587">IF(Parameters!$C$55="No",IF($A587&lt;=Parameters!$D$34,Parameters!$C$34*$A587,IF($A587&lt;=Parameters!$D$35,Parameters!$C$34*Parameters!$D$34+Parameters!$C$35*($A587-Parameters!$D$34),IF($A587&lt;=Parameters!$D$36,Parameters!$C$34*Parameters!$D$34+Parameters!$C$35*(Parameters!$D$35-Parameters!$D$34)+Parameters!$C$36*($A587-Parameters!$D$35),Parameters!$C$34*Parameters!$D$34+Parameters!$C$35*(Parameters!$D$35-Parameters!$D$34)+Parameters!$C$36*(Parameters!$D$36-Parameters!$D$35)+Parameters!$C$37*($A587-Parameters!$D$36)))),_xlfn.IFS($A587&lt;=Parameters!$D$34,Parameters!$C$34*$A587,$A587&lt;=Parameters!$D$35,Parameters!$C$35*$A587,$A587&lt;=Parameters!$D$36,Parameters!$C$36*$A587,$A587&gt;Parameters!$D$36,Parameters!$C$37*$A587))</f>
        <v>80309.279999999999</v>
      </c>
      <c r="G587" s="290">
        <f t="shared" si="302"/>
        <v>137.98845360824743</v>
      </c>
      <c r="H587" s="290" cm="1">
        <f t="array" ref="H587">IF(Parameters!$C$55="No",IF($A587&lt;=Parameters!$D$39,Parameters!$C$39*$A587,IF($A587&lt;=Parameters!$D$40,Parameters!$C$39*Parameters!$D$39+Parameters!$C$40*($A587-Parameters!$D$39),IF($A587&lt;=Parameters!$D$41,Parameters!$C$39*Parameters!$D$39+Parameters!$C$40*(Parameters!$D$40-Parameters!$D$39)+Parameters!$C$41*($A587-Parameters!$D$40),Parameters!$C$39*Parameters!$D$39+Parameters!$C$40*(Parameters!$D$40-Parameters!$D$39)+Parameters!$C$41*(Parameters!$D$41-Parameters!$D$40)+Parameters!$C$42*($A587-Parameters!$D$41)))),_xlfn.IFS($A587&lt;=Parameters!$D$39,Parameters!$C$39*$A587,$A587&lt;=Parameters!$D$40,Parameters!$C$40*$A587,$A587&lt;=Parameters!$D$41,Parameters!$C$41*$A587,$A587&gt;Parameters!$D$41,Parameters!$C$42*$A587))</f>
        <v>86132.22</v>
      </c>
      <c r="I587" s="290">
        <f t="shared" si="303"/>
        <v>147.99350515463917</v>
      </c>
      <c r="J587" s="290" cm="1">
        <f t="array" ref="J587">IF(Parameters!$D$55="No",IF($A587&lt;=Parameters!$F$23,Parameters!$E$23*$A587,IF($A587&lt;=Parameters!$F$24,Parameters!$E$23*Parameters!$F$23+Parameters!$E$24*($A587-Parameters!$F$23),IF($A587&lt;=Parameters!$F$25,Parameters!$E$23*Parameters!$F$23+Parameters!$E$24*(Parameters!$F$24-Parameters!$F$23)+Parameters!$E$25*($A587-Parameters!$F$24),Parameters!$E$23*Parameters!$F$23+Parameters!$E$24*(Parameters!$F$24-Parameters!$F$23)+Parameters!$E$25*(Parameters!$F$25-Parameters!$F$24)+Parameters!$E$26*($A587-Parameters!$F$25)))),_xlfn.IFS($A587&lt;=Parameters!$F$23,Parameters!$E$23*$A587,$A587&lt;=Parameters!$F$24,Parameters!$E$24*$A587,$A587&lt;=Parameters!$F$25,Parameters!$E$25*$A587,$A587&gt;Parameters!$F$25,Parameters!$E$26*$A587))</f>
        <v>66871.92</v>
      </c>
      <c r="K587" s="290">
        <f t="shared" si="279"/>
        <v>114.900206185567</v>
      </c>
      <c r="L587" s="290" cm="1">
        <f t="array" ref="L587">IF(Parameters!$D$55="No",IF($A587&lt;=Parameters!$F$28,Parameters!$E$28*$A587,IF($A587&lt;=Parameters!$F$29,Parameters!$E$28*Parameters!$F$28+Parameters!$E$29*($A587-Parameters!$F$28),IF($A587&lt;=Parameters!$F$30,Parameters!$E$28*Parameters!$F$28+Parameters!$E$29*(Parameters!$F$29-Parameters!$F$28)+Parameters!$E$30*($A587-Parameters!$F$29),Parameters!$E$28*Parameters!$F$28+Parameters!$E$29*(Parameters!$F$29-Parameters!$F$28)+Parameters!$E$30*(Parameters!$F$30-Parameters!$F$29)+Parameters!$E$31*($A587-Parameters!$F$30)))),_xlfn.IFS($A587&lt;=Parameters!$F$28,Parameters!$E$28*$A587,$A587&lt;=Parameters!$F$29,Parameters!$E$29*$A587,$A587&lt;=Parameters!$F$30,Parameters!$E$30*$A587,$A587&gt;Parameters!$F$30,Parameters!$E$31*$A587))</f>
        <v>80232.02</v>
      </c>
      <c r="M587" s="290">
        <f t="shared" si="280"/>
        <v>137.85570446735395</v>
      </c>
      <c r="N587" s="290" cm="1">
        <f t="array" ref="N587">IF(Parameters!$D$55="No",IF($A587&lt;=Parameters!$F$34,Parameters!$E$34*$A587,IF($A587&lt;=Parameters!$F$35,Parameters!$E$34*Parameters!$F$34+Parameters!$E$35*($A587-Parameters!$F$34),IF($A587&lt;=Parameters!$F$36,Parameters!$E$34*Parameters!$F$34+Parameters!$E$35*(Parameters!$F$35-Parameters!$F$34)+Parameters!$E$36*($A587-Parameters!$F$35),Parameters!$E$34*Parameters!$F$34+Parameters!$E$35*(Parameters!$F$35-Parameters!$F$34)+Parameters!$E$36*(Parameters!$F$36-Parameters!$F$35)+Parameters!$E$37*($A587-Parameters!$F$36)))),_xlfn.IFS($A587&lt;=Parameters!$F$34,Parameters!$E$34*$A587,$A587&lt;=Parameters!$F$35,Parameters!$E$35*$A587,$A587&lt;=Parameters!$F$36,Parameters!$E$36*$A587,$A587&gt;Parameters!$F$36,Parameters!$E$37*$A587))</f>
        <v>80309.279999999999</v>
      </c>
      <c r="O587" s="290">
        <f t="shared" si="304"/>
        <v>137.98845360824743</v>
      </c>
      <c r="P587" s="290" cm="1">
        <f t="array" ref="P587">IF(Parameters!$D$55="No",IF($A587&lt;=Parameters!$F$39,Parameters!$E$39*$A587,IF($A587&lt;=Parameters!$F$40,Parameters!$E$39*Parameters!$F$39+Parameters!$E$40*($A587-Parameters!$F$39),IF($A587&lt;=Parameters!$F$41,Parameters!$E$39*Parameters!$F$39+Parameters!$E$40*(Parameters!$F$40-Parameters!$F$39)+Parameters!$E$41*($A587-Parameters!$F$40),Parameters!$E$39*Parameters!$F$39+Parameters!$E$40*(Parameters!$F$40-Parameters!$F$39)+Parameters!$E$41*(Parameters!$F$41-Parameters!$F$40)+Parameters!$E$42*($A587-Parameters!$F$41)))),_xlfn.IFS($A587&lt;=Parameters!$F$39,Parameters!$E$39*$A587,$A587&lt;=Parameters!$F$40,Parameters!$E$40*$A587,$A587&lt;=Parameters!$F$41,Parameters!$E$41*$A587,$A587&gt;Parameters!$F$41,Parameters!$E$42*$A587))</f>
        <v>86132.22</v>
      </c>
      <c r="Q587" s="290">
        <f t="shared" si="305"/>
        <v>147.99350515463917</v>
      </c>
      <c r="R587" s="290" cm="1">
        <f t="array" ref="R587">IF(Parameters!$E$55="No",IF($A587&lt;=Parameters!$H$23,Parameters!$G$23*$A587,IF($A587&lt;=Parameters!$H$24,Parameters!$G$23*Parameters!$H$23+Parameters!$G$24*($A587-Parameters!$H$23),IF($A587&lt;=Parameters!$H$25,Parameters!$G$23*Parameters!$H$23+Parameters!$G$24*(Parameters!$H$24-Parameters!$H$23)+Parameters!$G$25*($A587-Parameters!$H$24),Parameters!$G$23*Parameters!$H$23+Parameters!$G$24*(Parameters!$H$24-Parameters!$H$23)+Parameters!$G$25*(Parameters!$H$25-Parameters!$H$24)+Parameters!$G$26*($A587-Parameters!$H$25)))),_xlfn.IFS($A587&lt;=Parameters!$H$23,Parameters!$G$23*$A587,$A587&lt;=Parameters!$H$24,Parameters!$G$24*$A587,$A587&lt;=Parameters!$H$25,Parameters!$G$25*$A587,$A587&gt;Parameters!$H$25,Parameters!$G$26*$A587))</f>
        <v>66871.92</v>
      </c>
      <c r="S587" s="290">
        <f t="shared" si="281"/>
        <v>114.900206185567</v>
      </c>
      <c r="T587" s="290" cm="1">
        <f t="array" ref="T587">IF(Parameters!$E$55="No",IF($A587&lt;=Parameters!$H$28,Parameters!$G$28*$A587,IF($A587&lt;=Parameters!$H$29,Parameters!$G$28*Parameters!$H$28+Parameters!$G$29*($A587-Parameters!$H$28),IF($A587&lt;=Parameters!$H$30,Parameters!$G$28*Parameters!$H$28+Parameters!$G$29*(Parameters!$H$29-Parameters!$H$28)+Parameters!$G$30*($A587-Parameters!$H$29),Parameters!$G$28*Parameters!$H$28+Parameters!$G$29*(Parameters!$H$29-Parameters!$H$28)+Parameters!$G$30*(Parameters!$H$30-Parameters!$H$29)+Parameters!$G$31*($A587-Parameters!$H$30)))),_xlfn.IFS($A587&lt;=Parameters!$H$28,Parameters!$G$28*$A587,$A587&lt;=Parameters!$H$29,Parameters!$G$29*$A587,$A587&lt;=Parameters!$H$30,Parameters!$G$30*$A587,$A587&gt;Parameters!$H$30,Parameters!$G$31*$A587))</f>
        <v>80232.02</v>
      </c>
      <c r="U587" s="290">
        <f t="shared" si="282"/>
        <v>137.85570446735395</v>
      </c>
      <c r="V587" s="290" cm="1">
        <f t="array" ref="V587">IF(Parameters!$E$55="No",IF($A587&lt;=Parameters!$H$34,Parameters!$G$34*$A587,IF($A587&lt;=Parameters!$H$35,Parameters!$G$34*Parameters!$H$34+Parameters!$G$35*($A587-Parameters!$H$34),IF($A587&lt;=Parameters!$H$36,Parameters!$G$34*Parameters!$H$34+Parameters!$G$35*(Parameters!$H$35-Parameters!$H$34)+Parameters!$G$36*($A587-Parameters!$H$35),Parameters!$G$34*Parameters!$H$34+Parameters!$G$35*(Parameters!$H$35-Parameters!$H$34)+Parameters!$G$36*(Parameters!$H$36-Parameters!$H$35)+Parameters!$G$37*($A587-Parameters!$H$36)))),_xlfn.IFS($A587&lt;=Parameters!$H$34,Parameters!$G$34*$A587,$A587&lt;=Parameters!$H$35,Parameters!$G$35*$A587,$A587&lt;=Parameters!$H$36,Parameters!$G$36*$A587,$A587&gt;Parameters!$H$36,Parameters!$G$37*$A587))</f>
        <v>80309.279999999999</v>
      </c>
      <c r="W587" s="290">
        <f t="shared" si="306"/>
        <v>137.98845360824743</v>
      </c>
      <c r="X587" s="290" cm="1">
        <f t="array" ref="X587">IF(Parameters!$E$55="No",IF($A587&lt;=Parameters!$H$39,Parameters!$G$39*$A587,IF($A587&lt;=Parameters!$H$40,Parameters!$G$39*Parameters!$H$39+Parameters!$G$40*($A587-Parameters!$H$39),IF($A587&lt;=Parameters!$H$41,Parameters!$G$39*Parameters!$H$39+Parameters!$G$40*(Parameters!$H$40-Parameters!$H$39)+Parameters!$G$41*($A587-Parameters!$H$40),Parameters!$G$39*Parameters!$H$39+Parameters!$G$40*(Parameters!$H$40-Parameters!$H$39)+Parameters!$G$41*(Parameters!$H$41-Parameters!$H$40)+Parameters!$G$42*($A587-Parameters!$H$41)))),_xlfn.IFS($A587&lt;=Parameters!$H$39,Parameters!$G$39*$A587,$A587&lt;=Parameters!$H$40,Parameters!$G$40*$A587,$A587&lt;=Parameters!$H$41,Parameters!$G$41*$A587,$A587&gt;Parameters!$H$41,Parameters!$G$42*$A587))</f>
        <v>86132.22</v>
      </c>
      <c r="Y587" s="290">
        <f t="shared" si="307"/>
        <v>147.99350515463917</v>
      </c>
      <c r="Z587" s="290" cm="1">
        <f t="array" ref="Z587">IF(Parameters!$F$55="No",IF($A587&lt;=Parameters!$J$23,Parameters!$I$23*$A587,IF($A587&lt;=Parameters!$J$24,Parameters!$I$23*Parameters!$J$23+Parameters!$I$24*($A587-Parameters!$J$23),IF($A587&lt;=Parameters!$J$25,Parameters!$I$23*Parameters!$J$23+Parameters!$I$24*(Parameters!$J$24-Parameters!$J$23)+Parameters!$I$25*($A587-Parameters!$J$24),Parameters!$I$23*Parameters!$J$23+Parameters!$I$24*(Parameters!$J$24-Parameters!$J$23)+Parameters!$I$25*(Parameters!$J$25-Parameters!$J$24)+Parameters!$I$26*($A587-Parameters!$J$25)))),_xlfn.IFS($A587&lt;=Parameters!$J$23,Parameters!$I$23*$A587,$A587&lt;=Parameters!$J$24,Parameters!$I$24*$A587,$A587&lt;=Parameters!$J$25,Parameters!$I$25*$A587,$A587&gt;Parameters!$J$25,Parameters!$I$26*$A587))</f>
        <v>66871.92</v>
      </c>
      <c r="AA587" s="290">
        <f t="shared" si="283"/>
        <v>114.900206185567</v>
      </c>
      <c r="AB587" s="290" cm="1">
        <f t="array" ref="AB587">IF(Parameters!$F$55="No",IF($A587&lt;=Parameters!$J$28,Parameters!$I$28*$A587,IF($A587&lt;=Parameters!$J$29,Parameters!$I$28*Parameters!$J$28+Parameters!$I$29*($A587-Parameters!$J$28),IF($A587&lt;=Parameters!$J$30,Parameters!$I$28*Parameters!$J$28+Parameters!$I$29*(Parameters!$J$29-Parameters!$J$28)+Parameters!$I$30*($A587-Parameters!$J$29),Parameters!$I$28*Parameters!$J$28+Parameters!$I$29*(Parameters!$J$29-Parameters!$J$28)+Parameters!$I$30*(Parameters!$J$30-Parameters!$J$29)+Parameters!$I$31*($A587-Parameters!$J$30)))),_xlfn.IFS($A587&lt;=Parameters!$J$28,Parameters!$I$28*$A587,$A587&lt;=Parameters!$J$29,Parameters!$I$29*$A587,$A587&lt;=Parameters!$J$30,Parameters!$I$30*$A587,$A587&gt;Parameters!$J$30,Parameters!$I$31*$A587))</f>
        <v>80232.02</v>
      </c>
      <c r="AC587" s="290">
        <f t="shared" si="284"/>
        <v>137.85570446735395</v>
      </c>
      <c r="AD587" s="290" cm="1">
        <f t="array" ref="AD587">IF(Parameters!$F$55="No",IF($A587&lt;=Parameters!$J$34,Parameters!$I$34*$A587,IF($A587&lt;=Parameters!$J$35,Parameters!$I$34*Parameters!$J$34+Parameters!$I$35*($A587-Parameters!$J$34),IF($A587&lt;=Parameters!$J$36,Parameters!$I$34*Parameters!$J$34+Parameters!$I$35*(Parameters!$J$35-Parameters!$J$34)+Parameters!$I$36*($A587-Parameters!$J$35),Parameters!$I$34*Parameters!$J$34+Parameters!$I$35*(Parameters!$J$35-Parameters!$J$34)+Parameters!$I$36*(Parameters!$J$36-Parameters!$J$35)+Parameters!$I$37*($A587-Parameters!$J$36)))),_xlfn.IFS($A587&lt;=Parameters!$J$34,Parameters!$I$34*$A587,$A587&lt;=Parameters!$J$35,Parameters!$I$35*$A587,$A587&lt;=Parameters!$J$36,Parameters!$I$36*$A587,$A587&gt;Parameters!$J$36,Parameters!$I$37*$A587))</f>
        <v>80309.279999999999</v>
      </c>
      <c r="AE587" s="290">
        <f t="shared" si="308"/>
        <v>137.98845360824743</v>
      </c>
      <c r="AF587" s="290" cm="1">
        <f t="array" ref="AF587">IF(Parameters!$F$55="No",IF($A587&lt;=Parameters!$J$39,Parameters!$I$39*$A587,IF($A587&lt;=Parameters!$J$40,Parameters!$I$39*Parameters!$J$39+Parameters!$I$40*($A587-Parameters!$J$39),IF($A587&lt;=Parameters!$J$41,Parameters!$I$39*Parameters!$J$39+Parameters!$I$40*(Parameters!$J$40-Parameters!$J$39)+Parameters!$I$41*($A587-Parameters!$J$40),Parameters!$I$39*Parameters!$J$39+Parameters!$I$40*(Parameters!$J$40-Parameters!$J$39)+Parameters!$I$41*(Parameters!$J$41-Parameters!$J$40)+Parameters!$I$42*($A587-Parameters!$J$41)))),_xlfn.IFS($A587&lt;=Parameters!$J$39,Parameters!$I$39*$A587,$A587&lt;=Parameters!$J$40,Parameters!$I$40*$A587,$A587&lt;=Parameters!$J$41,Parameters!$I$41*$A587,$A587&gt;Parameters!$J$41,Parameters!$I$42*$A587))</f>
        <v>86132.22</v>
      </c>
      <c r="AG587" s="290">
        <f t="shared" si="309"/>
        <v>147.99350515463917</v>
      </c>
      <c r="AI587" s="428">
        <f t="shared" si="285"/>
        <v>149.05999999999767</v>
      </c>
      <c r="AJ587" s="428">
        <f t="shared" si="286"/>
        <v>159.36000000000058</v>
      </c>
      <c r="AK587" s="428">
        <f t="shared" si="287"/>
        <v>143.54000000000815</v>
      </c>
      <c r="AL587" s="428">
        <f t="shared" si="288"/>
        <v>158.45999999999185</v>
      </c>
      <c r="AM587" s="428">
        <f t="shared" si="289"/>
        <v>149.05999999999767</v>
      </c>
      <c r="AN587" s="428">
        <f t="shared" si="290"/>
        <v>159.36000000000058</v>
      </c>
      <c r="AO587" s="428">
        <f t="shared" si="291"/>
        <v>143.54000000000815</v>
      </c>
      <c r="AP587" s="428">
        <f t="shared" si="292"/>
        <v>158.45999999999185</v>
      </c>
      <c r="AQ587" s="428">
        <f t="shared" si="293"/>
        <v>149.05999999999767</v>
      </c>
      <c r="AR587" s="428">
        <f t="shared" si="294"/>
        <v>159.36000000000058</v>
      </c>
      <c r="AS587" s="428">
        <f t="shared" si="295"/>
        <v>143.54000000000815</v>
      </c>
      <c r="AT587" s="428">
        <f t="shared" si="296"/>
        <v>158.45999999999185</v>
      </c>
      <c r="AU587" s="428">
        <f t="shared" si="297"/>
        <v>149.05999999999767</v>
      </c>
      <c r="AV587" s="428">
        <f t="shared" si="298"/>
        <v>159.36000000000058</v>
      </c>
      <c r="AW587" s="428">
        <f t="shared" si="299"/>
        <v>143.54000000000815</v>
      </c>
      <c r="AX587" s="428">
        <f t="shared" si="300"/>
        <v>158.45999999999185</v>
      </c>
    </row>
    <row r="588">
      <c r="A588" s="413">
        <v>583</v>
      </c>
      <c r="B588" s="290" cm="1">
        <f t="array" ref="B588">IF(Parameters!$C$55="No",IF($A588&lt;=Parameters!$D$23,Parameters!$C$23*$A588,IF($A588&lt;=Parameters!$D$24,Parameters!$C$23*Parameters!$D$23+Parameters!$C$24*($A588-Parameters!$D$23),IF($A588&lt;=Parameters!$D$25,Parameters!$C$23*Parameters!$D$23+Parameters!$C$24*(Parameters!$D$24-Parameters!$D$23)+Parameters!$C$25*($A588-Parameters!$D$24),Parameters!$C$23*Parameters!$D$23+Parameters!$C$24*(Parameters!$D$24-Parameters!$D$23)+Parameters!$C$25*(Parameters!$D$25-Parameters!$D$24)+Parameters!$C$26*($A588-Parameters!$D$25)))),_xlfn.IFS($A588&lt;=Parameters!$D$23,Parameters!$C$23*$A588,$A588&lt;=Parameters!$D$24,Parameters!$C$24*$A588,$A588&lt;=Parameters!$D$25,Parameters!$C$25*$A588,$A588&gt;Parameters!$D$25,Parameters!$C$26*$A588))</f>
        <v>67020.98</v>
      </c>
      <c r="C588" s="290">
        <f t="shared" si="301"/>
        <v>114.95879931389365</v>
      </c>
      <c r="D588" s="290" cm="1">
        <f t="array" ref="D588">IF(Parameters!$C$55="No",IF($A588&lt;=Parameters!$D$28,Parameters!$C$28*$A588,IF($A588&lt;=Parameters!$D$29,Parameters!$C$28*Parameters!$D$28+Parameters!$C$29*($A588-Parameters!$D$28),IF($A588&lt;=Parameters!$D$30,Parameters!$C$28*Parameters!$D$28+Parameters!$C$29*(Parameters!$D$29-Parameters!$D$28)+Parameters!$C$30*($A588-Parameters!$D$29),Parameters!$C$28*Parameters!$D$28+Parameters!$C$29*(Parameters!$D$29-Parameters!$D$28)+Parameters!$C$30*(Parameters!$D$30-Parameters!$D$29)+Parameters!$C$31*($A588-Parameters!$D$30)))),_xlfn.IFS($A588&lt;=Parameters!$D$28,Parameters!$C$28*$A588,$A588&lt;=Parameters!$D$29,Parameters!$C$29*$A588,$A588&lt;=Parameters!$D$30,Parameters!$C$30*$A588,$A588&gt;Parameters!$D$30,Parameters!$C$31*$A588))</f>
        <v>80391.38</v>
      </c>
      <c r="E588" s="290">
        <f t="shared" si="301"/>
        <v>137.89259005145797</v>
      </c>
      <c r="F588" s="290" cm="1">
        <f t="array" ref="F588">IF(Parameters!$C$55="No",IF($A588&lt;=Parameters!$D$34,Parameters!$C$34*$A588,IF($A588&lt;=Parameters!$D$35,Parameters!$C$34*Parameters!$D$34+Parameters!$C$35*($A588-Parameters!$D$34),IF($A588&lt;=Parameters!$D$36,Parameters!$C$34*Parameters!$D$34+Parameters!$C$35*(Parameters!$D$35-Parameters!$D$34)+Parameters!$C$36*($A588-Parameters!$D$35),Parameters!$C$34*Parameters!$D$34+Parameters!$C$35*(Parameters!$D$35-Parameters!$D$34)+Parameters!$C$36*(Parameters!$D$36-Parameters!$D$35)+Parameters!$C$37*($A588-Parameters!$D$36)))),_xlfn.IFS($A588&lt;=Parameters!$D$34,Parameters!$C$34*$A588,$A588&lt;=Parameters!$D$35,Parameters!$C$35*$A588,$A588&lt;=Parameters!$D$36,Parameters!$C$36*$A588,$A588&gt;Parameters!$D$36,Parameters!$C$37*$A588))</f>
        <v>80452.819999999992</v>
      </c>
      <c r="G588" s="290">
        <f t="shared" si="302"/>
        <v>137.99797598627785</v>
      </c>
      <c r="H588" s="290" cm="1">
        <f t="array" ref="H588">IF(Parameters!$C$55="No",IF($A588&lt;=Parameters!$D$39,Parameters!$C$39*$A588,IF($A588&lt;=Parameters!$D$40,Parameters!$C$39*Parameters!$D$39+Parameters!$C$40*($A588-Parameters!$D$39),IF($A588&lt;=Parameters!$D$41,Parameters!$C$39*Parameters!$D$39+Parameters!$C$40*(Parameters!$D$40-Parameters!$D$39)+Parameters!$C$41*($A588-Parameters!$D$40),Parameters!$C$39*Parameters!$D$39+Parameters!$C$40*(Parameters!$D$40-Parameters!$D$39)+Parameters!$C$41*(Parameters!$D$41-Parameters!$D$40)+Parameters!$C$42*($A588-Parameters!$D$41)))),_xlfn.IFS($A588&lt;=Parameters!$D$39,Parameters!$C$39*$A588,$A588&lt;=Parameters!$D$40,Parameters!$C$40*$A588,$A588&lt;=Parameters!$D$41,Parameters!$C$41*$A588,$A588&gt;Parameters!$D$41,Parameters!$C$42*$A588))</f>
        <v>86290.68</v>
      </c>
      <c r="I588" s="290">
        <f t="shared" si="303"/>
        <v>148.01145797598627</v>
      </c>
      <c r="J588" s="290" cm="1">
        <f t="array" ref="J588">IF(Parameters!$D$55="No",IF($A588&lt;=Parameters!$F$23,Parameters!$E$23*$A588,IF($A588&lt;=Parameters!$F$24,Parameters!$E$23*Parameters!$F$23+Parameters!$E$24*($A588-Parameters!$F$23),IF($A588&lt;=Parameters!$F$25,Parameters!$E$23*Parameters!$F$23+Parameters!$E$24*(Parameters!$F$24-Parameters!$F$23)+Parameters!$E$25*($A588-Parameters!$F$24),Parameters!$E$23*Parameters!$F$23+Parameters!$E$24*(Parameters!$F$24-Parameters!$F$23)+Parameters!$E$25*(Parameters!$F$25-Parameters!$F$24)+Parameters!$E$26*($A588-Parameters!$F$25)))),_xlfn.IFS($A588&lt;=Parameters!$F$23,Parameters!$E$23*$A588,$A588&lt;=Parameters!$F$24,Parameters!$E$24*$A588,$A588&lt;=Parameters!$F$25,Parameters!$E$25*$A588,$A588&gt;Parameters!$F$25,Parameters!$E$26*$A588))</f>
        <v>67020.98</v>
      </c>
      <c r="K588" s="290">
        <f t="shared" si="279"/>
        <v>114.95879931389365</v>
      </c>
      <c r="L588" s="290" cm="1">
        <f t="array" ref="L588">IF(Parameters!$D$55="No",IF($A588&lt;=Parameters!$F$28,Parameters!$E$28*$A588,IF($A588&lt;=Parameters!$F$29,Parameters!$E$28*Parameters!$F$28+Parameters!$E$29*($A588-Parameters!$F$28),IF($A588&lt;=Parameters!$F$30,Parameters!$E$28*Parameters!$F$28+Parameters!$E$29*(Parameters!$F$29-Parameters!$F$28)+Parameters!$E$30*($A588-Parameters!$F$29),Parameters!$E$28*Parameters!$F$28+Parameters!$E$29*(Parameters!$F$29-Parameters!$F$28)+Parameters!$E$30*(Parameters!$F$30-Parameters!$F$29)+Parameters!$E$31*($A588-Parameters!$F$30)))),_xlfn.IFS($A588&lt;=Parameters!$F$28,Parameters!$E$28*$A588,$A588&lt;=Parameters!$F$29,Parameters!$E$29*$A588,$A588&lt;=Parameters!$F$30,Parameters!$E$30*$A588,$A588&gt;Parameters!$F$30,Parameters!$E$31*$A588))</f>
        <v>80391.38</v>
      </c>
      <c r="M588" s="290">
        <f t="shared" si="280"/>
        <v>137.89259005145797</v>
      </c>
      <c r="N588" s="290" cm="1">
        <f t="array" ref="N588">IF(Parameters!$D$55="No",IF($A588&lt;=Parameters!$F$34,Parameters!$E$34*$A588,IF($A588&lt;=Parameters!$F$35,Parameters!$E$34*Parameters!$F$34+Parameters!$E$35*($A588-Parameters!$F$34),IF($A588&lt;=Parameters!$F$36,Parameters!$E$34*Parameters!$F$34+Parameters!$E$35*(Parameters!$F$35-Parameters!$F$34)+Parameters!$E$36*($A588-Parameters!$F$35),Parameters!$E$34*Parameters!$F$34+Parameters!$E$35*(Parameters!$F$35-Parameters!$F$34)+Parameters!$E$36*(Parameters!$F$36-Parameters!$F$35)+Parameters!$E$37*($A588-Parameters!$F$36)))),_xlfn.IFS($A588&lt;=Parameters!$F$34,Parameters!$E$34*$A588,$A588&lt;=Parameters!$F$35,Parameters!$E$35*$A588,$A588&lt;=Parameters!$F$36,Parameters!$E$36*$A588,$A588&gt;Parameters!$F$36,Parameters!$E$37*$A588))</f>
        <v>80452.819999999992</v>
      </c>
      <c r="O588" s="290">
        <f t="shared" si="304"/>
        <v>137.99797598627785</v>
      </c>
      <c r="P588" s="290" cm="1">
        <f t="array" ref="P588">IF(Parameters!$D$55="No",IF($A588&lt;=Parameters!$F$39,Parameters!$E$39*$A588,IF($A588&lt;=Parameters!$F$40,Parameters!$E$39*Parameters!$F$39+Parameters!$E$40*($A588-Parameters!$F$39),IF($A588&lt;=Parameters!$F$41,Parameters!$E$39*Parameters!$F$39+Parameters!$E$40*(Parameters!$F$40-Parameters!$F$39)+Parameters!$E$41*($A588-Parameters!$F$40),Parameters!$E$39*Parameters!$F$39+Parameters!$E$40*(Parameters!$F$40-Parameters!$F$39)+Parameters!$E$41*(Parameters!$F$41-Parameters!$F$40)+Parameters!$E$42*($A588-Parameters!$F$41)))),_xlfn.IFS($A588&lt;=Parameters!$F$39,Parameters!$E$39*$A588,$A588&lt;=Parameters!$F$40,Parameters!$E$40*$A588,$A588&lt;=Parameters!$F$41,Parameters!$E$41*$A588,$A588&gt;Parameters!$F$41,Parameters!$E$42*$A588))</f>
        <v>86290.68</v>
      </c>
      <c r="Q588" s="290">
        <f t="shared" si="305"/>
        <v>148.01145797598627</v>
      </c>
      <c r="R588" s="290" cm="1">
        <f t="array" ref="R588">IF(Parameters!$E$55="No",IF($A588&lt;=Parameters!$H$23,Parameters!$G$23*$A588,IF($A588&lt;=Parameters!$H$24,Parameters!$G$23*Parameters!$H$23+Parameters!$G$24*($A588-Parameters!$H$23),IF($A588&lt;=Parameters!$H$25,Parameters!$G$23*Parameters!$H$23+Parameters!$G$24*(Parameters!$H$24-Parameters!$H$23)+Parameters!$G$25*($A588-Parameters!$H$24),Parameters!$G$23*Parameters!$H$23+Parameters!$G$24*(Parameters!$H$24-Parameters!$H$23)+Parameters!$G$25*(Parameters!$H$25-Parameters!$H$24)+Parameters!$G$26*($A588-Parameters!$H$25)))),_xlfn.IFS($A588&lt;=Parameters!$H$23,Parameters!$G$23*$A588,$A588&lt;=Parameters!$H$24,Parameters!$G$24*$A588,$A588&lt;=Parameters!$H$25,Parameters!$G$25*$A588,$A588&gt;Parameters!$H$25,Parameters!$G$26*$A588))</f>
        <v>67020.98</v>
      </c>
      <c r="S588" s="290">
        <f t="shared" si="281"/>
        <v>114.95879931389365</v>
      </c>
      <c r="T588" s="290" cm="1">
        <f t="array" ref="T588">IF(Parameters!$E$55="No",IF($A588&lt;=Parameters!$H$28,Parameters!$G$28*$A588,IF($A588&lt;=Parameters!$H$29,Parameters!$G$28*Parameters!$H$28+Parameters!$G$29*($A588-Parameters!$H$28),IF($A588&lt;=Parameters!$H$30,Parameters!$G$28*Parameters!$H$28+Parameters!$G$29*(Parameters!$H$29-Parameters!$H$28)+Parameters!$G$30*($A588-Parameters!$H$29),Parameters!$G$28*Parameters!$H$28+Parameters!$G$29*(Parameters!$H$29-Parameters!$H$28)+Parameters!$G$30*(Parameters!$H$30-Parameters!$H$29)+Parameters!$G$31*($A588-Parameters!$H$30)))),_xlfn.IFS($A588&lt;=Parameters!$H$28,Parameters!$G$28*$A588,$A588&lt;=Parameters!$H$29,Parameters!$G$29*$A588,$A588&lt;=Parameters!$H$30,Parameters!$G$30*$A588,$A588&gt;Parameters!$H$30,Parameters!$G$31*$A588))</f>
        <v>80391.38</v>
      </c>
      <c r="U588" s="290">
        <f t="shared" si="282"/>
        <v>137.89259005145797</v>
      </c>
      <c r="V588" s="290" cm="1">
        <f t="array" ref="V588">IF(Parameters!$E$55="No",IF($A588&lt;=Parameters!$H$34,Parameters!$G$34*$A588,IF($A588&lt;=Parameters!$H$35,Parameters!$G$34*Parameters!$H$34+Parameters!$G$35*($A588-Parameters!$H$34),IF($A588&lt;=Parameters!$H$36,Parameters!$G$34*Parameters!$H$34+Parameters!$G$35*(Parameters!$H$35-Parameters!$H$34)+Parameters!$G$36*($A588-Parameters!$H$35),Parameters!$G$34*Parameters!$H$34+Parameters!$G$35*(Parameters!$H$35-Parameters!$H$34)+Parameters!$G$36*(Parameters!$H$36-Parameters!$H$35)+Parameters!$G$37*($A588-Parameters!$H$36)))),_xlfn.IFS($A588&lt;=Parameters!$H$34,Parameters!$G$34*$A588,$A588&lt;=Parameters!$H$35,Parameters!$G$35*$A588,$A588&lt;=Parameters!$H$36,Parameters!$G$36*$A588,$A588&gt;Parameters!$H$36,Parameters!$G$37*$A588))</f>
        <v>80452.819999999992</v>
      </c>
      <c r="W588" s="290">
        <f t="shared" si="306"/>
        <v>137.99797598627785</v>
      </c>
      <c r="X588" s="290" cm="1">
        <f t="array" ref="X588">IF(Parameters!$E$55="No",IF($A588&lt;=Parameters!$H$39,Parameters!$G$39*$A588,IF($A588&lt;=Parameters!$H$40,Parameters!$G$39*Parameters!$H$39+Parameters!$G$40*($A588-Parameters!$H$39),IF($A588&lt;=Parameters!$H$41,Parameters!$G$39*Parameters!$H$39+Parameters!$G$40*(Parameters!$H$40-Parameters!$H$39)+Parameters!$G$41*($A588-Parameters!$H$40),Parameters!$G$39*Parameters!$H$39+Parameters!$G$40*(Parameters!$H$40-Parameters!$H$39)+Parameters!$G$41*(Parameters!$H$41-Parameters!$H$40)+Parameters!$G$42*($A588-Parameters!$H$41)))),_xlfn.IFS($A588&lt;=Parameters!$H$39,Parameters!$G$39*$A588,$A588&lt;=Parameters!$H$40,Parameters!$G$40*$A588,$A588&lt;=Parameters!$H$41,Parameters!$G$41*$A588,$A588&gt;Parameters!$H$41,Parameters!$G$42*$A588))</f>
        <v>86290.68</v>
      </c>
      <c r="Y588" s="290">
        <f t="shared" si="307"/>
        <v>148.01145797598627</v>
      </c>
      <c r="Z588" s="290" cm="1">
        <f t="array" ref="Z588">IF(Parameters!$F$55="No",IF($A588&lt;=Parameters!$J$23,Parameters!$I$23*$A588,IF($A588&lt;=Parameters!$J$24,Parameters!$I$23*Parameters!$J$23+Parameters!$I$24*($A588-Parameters!$J$23),IF($A588&lt;=Parameters!$J$25,Parameters!$I$23*Parameters!$J$23+Parameters!$I$24*(Parameters!$J$24-Parameters!$J$23)+Parameters!$I$25*($A588-Parameters!$J$24),Parameters!$I$23*Parameters!$J$23+Parameters!$I$24*(Parameters!$J$24-Parameters!$J$23)+Parameters!$I$25*(Parameters!$J$25-Parameters!$J$24)+Parameters!$I$26*($A588-Parameters!$J$25)))),_xlfn.IFS($A588&lt;=Parameters!$J$23,Parameters!$I$23*$A588,$A588&lt;=Parameters!$J$24,Parameters!$I$24*$A588,$A588&lt;=Parameters!$J$25,Parameters!$I$25*$A588,$A588&gt;Parameters!$J$25,Parameters!$I$26*$A588))</f>
        <v>67020.98</v>
      </c>
      <c r="AA588" s="290">
        <f t="shared" si="283"/>
        <v>114.95879931389365</v>
      </c>
      <c r="AB588" s="290" cm="1">
        <f t="array" ref="AB588">IF(Parameters!$F$55="No",IF($A588&lt;=Parameters!$J$28,Parameters!$I$28*$A588,IF($A588&lt;=Parameters!$J$29,Parameters!$I$28*Parameters!$J$28+Parameters!$I$29*($A588-Parameters!$J$28),IF($A588&lt;=Parameters!$J$30,Parameters!$I$28*Parameters!$J$28+Parameters!$I$29*(Parameters!$J$29-Parameters!$J$28)+Parameters!$I$30*($A588-Parameters!$J$29),Parameters!$I$28*Parameters!$J$28+Parameters!$I$29*(Parameters!$J$29-Parameters!$J$28)+Parameters!$I$30*(Parameters!$J$30-Parameters!$J$29)+Parameters!$I$31*($A588-Parameters!$J$30)))),_xlfn.IFS($A588&lt;=Parameters!$J$28,Parameters!$I$28*$A588,$A588&lt;=Parameters!$J$29,Parameters!$I$29*$A588,$A588&lt;=Parameters!$J$30,Parameters!$I$30*$A588,$A588&gt;Parameters!$J$30,Parameters!$I$31*$A588))</f>
        <v>80391.38</v>
      </c>
      <c r="AC588" s="290">
        <f t="shared" si="284"/>
        <v>137.89259005145797</v>
      </c>
      <c r="AD588" s="290" cm="1">
        <f t="array" ref="AD588">IF(Parameters!$F$55="No",IF($A588&lt;=Parameters!$J$34,Parameters!$I$34*$A588,IF($A588&lt;=Parameters!$J$35,Parameters!$I$34*Parameters!$J$34+Parameters!$I$35*($A588-Parameters!$J$34),IF($A588&lt;=Parameters!$J$36,Parameters!$I$34*Parameters!$J$34+Parameters!$I$35*(Parameters!$J$35-Parameters!$J$34)+Parameters!$I$36*($A588-Parameters!$J$35),Parameters!$I$34*Parameters!$J$34+Parameters!$I$35*(Parameters!$J$35-Parameters!$J$34)+Parameters!$I$36*(Parameters!$J$36-Parameters!$J$35)+Parameters!$I$37*($A588-Parameters!$J$36)))),_xlfn.IFS($A588&lt;=Parameters!$J$34,Parameters!$I$34*$A588,$A588&lt;=Parameters!$J$35,Parameters!$I$35*$A588,$A588&lt;=Parameters!$J$36,Parameters!$I$36*$A588,$A588&gt;Parameters!$J$36,Parameters!$I$37*$A588))</f>
        <v>80452.819999999992</v>
      </c>
      <c r="AE588" s="290">
        <f t="shared" si="308"/>
        <v>137.99797598627785</v>
      </c>
      <c r="AF588" s="290" cm="1">
        <f t="array" ref="AF588">IF(Parameters!$F$55="No",IF($A588&lt;=Parameters!$J$39,Parameters!$I$39*$A588,IF($A588&lt;=Parameters!$J$40,Parameters!$I$39*Parameters!$J$39+Parameters!$I$40*($A588-Parameters!$J$39),IF($A588&lt;=Parameters!$J$41,Parameters!$I$39*Parameters!$J$39+Parameters!$I$40*(Parameters!$J$40-Parameters!$J$39)+Parameters!$I$41*($A588-Parameters!$J$40),Parameters!$I$39*Parameters!$J$39+Parameters!$I$40*(Parameters!$J$40-Parameters!$J$39)+Parameters!$I$41*(Parameters!$J$41-Parameters!$J$40)+Parameters!$I$42*($A588-Parameters!$J$41)))),_xlfn.IFS($A588&lt;=Parameters!$J$39,Parameters!$I$39*$A588,$A588&lt;=Parameters!$J$40,Parameters!$I$40*$A588,$A588&lt;=Parameters!$J$41,Parameters!$I$41*$A588,$A588&gt;Parameters!$J$41,Parameters!$I$42*$A588))</f>
        <v>86290.68</v>
      </c>
      <c r="AG588" s="290">
        <f t="shared" si="309"/>
        <v>148.01145797598627</v>
      </c>
      <c r="AI588" s="428">
        <f t="shared" si="285"/>
        <v>149.05999999999767</v>
      </c>
      <c r="AJ588" s="428">
        <f t="shared" si="286"/>
        <v>159.36000000000058</v>
      </c>
      <c r="AK588" s="428">
        <f t="shared" si="287"/>
        <v>143.5399999999936</v>
      </c>
      <c r="AL588" s="428">
        <f t="shared" si="288"/>
        <v>158.45999999999185</v>
      </c>
      <c r="AM588" s="428">
        <f t="shared" si="289"/>
        <v>149.05999999999767</v>
      </c>
      <c r="AN588" s="428">
        <f t="shared" si="290"/>
        <v>159.36000000000058</v>
      </c>
      <c r="AO588" s="428">
        <f t="shared" si="291"/>
        <v>143.5399999999936</v>
      </c>
      <c r="AP588" s="428">
        <f t="shared" si="292"/>
        <v>158.45999999999185</v>
      </c>
      <c r="AQ588" s="428">
        <f t="shared" si="293"/>
        <v>149.05999999999767</v>
      </c>
      <c r="AR588" s="428">
        <f t="shared" si="294"/>
        <v>159.36000000000058</v>
      </c>
      <c r="AS588" s="428">
        <f t="shared" si="295"/>
        <v>143.5399999999936</v>
      </c>
      <c r="AT588" s="428">
        <f t="shared" si="296"/>
        <v>158.45999999999185</v>
      </c>
      <c r="AU588" s="428">
        <f t="shared" si="297"/>
        <v>149.05999999999767</v>
      </c>
      <c r="AV588" s="428">
        <f t="shared" si="298"/>
        <v>159.36000000000058</v>
      </c>
      <c r="AW588" s="428">
        <f t="shared" si="299"/>
        <v>143.5399999999936</v>
      </c>
      <c r="AX588" s="428">
        <f t="shared" si="300"/>
        <v>158.45999999999185</v>
      </c>
    </row>
    <row r="589">
      <c r="A589" s="413">
        <v>584</v>
      </c>
      <c r="B589" s="290" cm="1">
        <f t="array" ref="B589">IF(Parameters!$C$55="No",IF($A589&lt;=Parameters!$D$23,Parameters!$C$23*$A589,IF($A589&lt;=Parameters!$D$24,Parameters!$C$23*Parameters!$D$23+Parameters!$C$24*($A589-Parameters!$D$23),IF($A589&lt;=Parameters!$D$25,Parameters!$C$23*Parameters!$D$23+Parameters!$C$24*(Parameters!$D$24-Parameters!$D$23)+Parameters!$C$25*($A589-Parameters!$D$24),Parameters!$C$23*Parameters!$D$23+Parameters!$C$24*(Parameters!$D$24-Parameters!$D$23)+Parameters!$C$25*(Parameters!$D$25-Parameters!$D$24)+Parameters!$C$26*($A589-Parameters!$D$25)))),_xlfn.IFS($A589&lt;=Parameters!$D$23,Parameters!$C$23*$A589,$A589&lt;=Parameters!$D$24,Parameters!$C$24*$A589,$A589&lt;=Parameters!$D$25,Parameters!$C$25*$A589,$A589&gt;Parameters!$D$25,Parameters!$C$26*$A589))</f>
        <v>67170.040000000008</v>
      </c>
      <c r="C589" s="290">
        <f t="shared" si="301"/>
        <v>115.01719178082193</v>
      </c>
      <c r="D589" s="290" cm="1">
        <f t="array" ref="D589">IF(Parameters!$C$55="No",IF($A589&lt;=Parameters!$D$28,Parameters!$C$28*$A589,IF($A589&lt;=Parameters!$D$29,Parameters!$C$28*Parameters!$D$28+Parameters!$C$29*($A589-Parameters!$D$28),IF($A589&lt;=Parameters!$D$30,Parameters!$C$28*Parameters!$D$28+Parameters!$C$29*(Parameters!$D$29-Parameters!$D$28)+Parameters!$C$30*($A589-Parameters!$D$29),Parameters!$C$28*Parameters!$D$28+Parameters!$C$29*(Parameters!$D$29-Parameters!$D$28)+Parameters!$C$30*(Parameters!$D$30-Parameters!$D$29)+Parameters!$C$31*($A589-Parameters!$D$30)))),_xlfn.IFS($A589&lt;=Parameters!$D$28,Parameters!$C$28*$A589,$A589&lt;=Parameters!$D$29,Parameters!$C$29*$A589,$A589&lt;=Parameters!$D$30,Parameters!$C$30*$A589,$A589&gt;Parameters!$D$30,Parameters!$C$31*$A589))</f>
        <v>80550.740000000005</v>
      </c>
      <c r="E589" s="290">
        <f t="shared" si="301"/>
        <v>137.92934931506849</v>
      </c>
      <c r="F589" s="290" cm="1">
        <f t="array" ref="F589">IF(Parameters!$C$55="No",IF($A589&lt;=Parameters!$D$34,Parameters!$C$34*$A589,IF($A589&lt;=Parameters!$D$35,Parameters!$C$34*Parameters!$D$34+Parameters!$C$35*($A589-Parameters!$D$34),IF($A589&lt;=Parameters!$D$36,Parameters!$C$34*Parameters!$D$34+Parameters!$C$35*(Parameters!$D$35-Parameters!$D$34)+Parameters!$C$36*($A589-Parameters!$D$35),Parameters!$C$34*Parameters!$D$34+Parameters!$C$35*(Parameters!$D$35-Parameters!$D$34)+Parameters!$C$36*(Parameters!$D$36-Parameters!$D$35)+Parameters!$C$37*($A589-Parameters!$D$36)))),_xlfn.IFS($A589&lt;=Parameters!$D$34,Parameters!$C$34*$A589,$A589&lt;=Parameters!$D$35,Parameters!$C$35*$A589,$A589&lt;=Parameters!$D$36,Parameters!$C$36*$A589,$A589&gt;Parameters!$D$36,Parameters!$C$37*$A589))</f>
        <v>80596.36</v>
      </c>
      <c r="G589" s="290">
        <f t="shared" si="302"/>
        <v>138.00746575342467</v>
      </c>
      <c r="H589" s="290" cm="1">
        <f t="array" ref="H589">IF(Parameters!$C$55="No",IF($A589&lt;=Parameters!$D$39,Parameters!$C$39*$A589,IF($A589&lt;=Parameters!$D$40,Parameters!$C$39*Parameters!$D$39+Parameters!$C$40*($A589-Parameters!$D$39),IF($A589&lt;=Parameters!$D$41,Parameters!$C$39*Parameters!$D$39+Parameters!$C$40*(Parameters!$D$40-Parameters!$D$39)+Parameters!$C$41*($A589-Parameters!$D$40),Parameters!$C$39*Parameters!$D$39+Parameters!$C$40*(Parameters!$D$40-Parameters!$D$39)+Parameters!$C$41*(Parameters!$D$41-Parameters!$D$40)+Parameters!$C$42*($A589-Parameters!$D$41)))),_xlfn.IFS($A589&lt;=Parameters!$D$39,Parameters!$C$39*$A589,$A589&lt;=Parameters!$D$40,Parameters!$C$40*$A589,$A589&lt;=Parameters!$D$41,Parameters!$C$41*$A589,$A589&gt;Parameters!$D$41,Parameters!$C$42*$A589))</f>
        <v>86449.14</v>
      </c>
      <c r="I589" s="290">
        <f t="shared" si="303"/>
        <v>148.02934931506849</v>
      </c>
      <c r="J589" s="290" cm="1">
        <f t="array" ref="J589">IF(Parameters!$D$55="No",IF($A589&lt;=Parameters!$F$23,Parameters!$E$23*$A589,IF($A589&lt;=Parameters!$F$24,Parameters!$E$23*Parameters!$F$23+Parameters!$E$24*($A589-Parameters!$F$23),IF($A589&lt;=Parameters!$F$25,Parameters!$E$23*Parameters!$F$23+Parameters!$E$24*(Parameters!$F$24-Parameters!$F$23)+Parameters!$E$25*($A589-Parameters!$F$24),Parameters!$E$23*Parameters!$F$23+Parameters!$E$24*(Parameters!$F$24-Parameters!$F$23)+Parameters!$E$25*(Parameters!$F$25-Parameters!$F$24)+Parameters!$E$26*($A589-Parameters!$F$25)))),_xlfn.IFS($A589&lt;=Parameters!$F$23,Parameters!$E$23*$A589,$A589&lt;=Parameters!$F$24,Parameters!$E$24*$A589,$A589&lt;=Parameters!$F$25,Parameters!$E$25*$A589,$A589&gt;Parameters!$F$25,Parameters!$E$26*$A589))</f>
        <v>67170.040000000008</v>
      </c>
      <c r="K589" s="290">
        <f t="shared" si="279"/>
        <v>115.01719178082193</v>
      </c>
      <c r="L589" s="290" cm="1">
        <f t="array" ref="L589">IF(Parameters!$D$55="No",IF($A589&lt;=Parameters!$F$28,Parameters!$E$28*$A589,IF($A589&lt;=Parameters!$F$29,Parameters!$E$28*Parameters!$F$28+Parameters!$E$29*($A589-Parameters!$F$28),IF($A589&lt;=Parameters!$F$30,Parameters!$E$28*Parameters!$F$28+Parameters!$E$29*(Parameters!$F$29-Parameters!$F$28)+Parameters!$E$30*($A589-Parameters!$F$29),Parameters!$E$28*Parameters!$F$28+Parameters!$E$29*(Parameters!$F$29-Parameters!$F$28)+Parameters!$E$30*(Parameters!$F$30-Parameters!$F$29)+Parameters!$E$31*($A589-Parameters!$F$30)))),_xlfn.IFS($A589&lt;=Parameters!$F$28,Parameters!$E$28*$A589,$A589&lt;=Parameters!$F$29,Parameters!$E$29*$A589,$A589&lt;=Parameters!$F$30,Parameters!$E$30*$A589,$A589&gt;Parameters!$F$30,Parameters!$E$31*$A589))</f>
        <v>80550.740000000005</v>
      </c>
      <c r="M589" s="290">
        <f t="shared" si="280"/>
        <v>137.92934931506849</v>
      </c>
      <c r="N589" s="290" cm="1">
        <f t="array" ref="N589">IF(Parameters!$D$55="No",IF($A589&lt;=Parameters!$F$34,Parameters!$E$34*$A589,IF($A589&lt;=Parameters!$F$35,Parameters!$E$34*Parameters!$F$34+Parameters!$E$35*($A589-Parameters!$F$34),IF($A589&lt;=Parameters!$F$36,Parameters!$E$34*Parameters!$F$34+Parameters!$E$35*(Parameters!$F$35-Parameters!$F$34)+Parameters!$E$36*($A589-Parameters!$F$35),Parameters!$E$34*Parameters!$F$34+Parameters!$E$35*(Parameters!$F$35-Parameters!$F$34)+Parameters!$E$36*(Parameters!$F$36-Parameters!$F$35)+Parameters!$E$37*($A589-Parameters!$F$36)))),_xlfn.IFS($A589&lt;=Parameters!$F$34,Parameters!$E$34*$A589,$A589&lt;=Parameters!$F$35,Parameters!$E$35*$A589,$A589&lt;=Parameters!$F$36,Parameters!$E$36*$A589,$A589&gt;Parameters!$F$36,Parameters!$E$37*$A589))</f>
        <v>80596.36</v>
      </c>
      <c r="O589" s="290">
        <f t="shared" si="304"/>
        <v>138.00746575342467</v>
      </c>
      <c r="P589" s="290" cm="1">
        <f t="array" ref="P589">IF(Parameters!$D$55="No",IF($A589&lt;=Parameters!$F$39,Parameters!$E$39*$A589,IF($A589&lt;=Parameters!$F$40,Parameters!$E$39*Parameters!$F$39+Parameters!$E$40*($A589-Parameters!$F$39),IF($A589&lt;=Parameters!$F$41,Parameters!$E$39*Parameters!$F$39+Parameters!$E$40*(Parameters!$F$40-Parameters!$F$39)+Parameters!$E$41*($A589-Parameters!$F$40),Parameters!$E$39*Parameters!$F$39+Parameters!$E$40*(Parameters!$F$40-Parameters!$F$39)+Parameters!$E$41*(Parameters!$F$41-Parameters!$F$40)+Parameters!$E$42*($A589-Parameters!$F$41)))),_xlfn.IFS($A589&lt;=Parameters!$F$39,Parameters!$E$39*$A589,$A589&lt;=Parameters!$F$40,Parameters!$E$40*$A589,$A589&lt;=Parameters!$F$41,Parameters!$E$41*$A589,$A589&gt;Parameters!$F$41,Parameters!$E$42*$A589))</f>
        <v>86449.14</v>
      </c>
      <c r="Q589" s="290">
        <f t="shared" si="305"/>
        <v>148.02934931506849</v>
      </c>
      <c r="R589" s="290" cm="1">
        <f t="array" ref="R589">IF(Parameters!$E$55="No",IF($A589&lt;=Parameters!$H$23,Parameters!$G$23*$A589,IF($A589&lt;=Parameters!$H$24,Parameters!$G$23*Parameters!$H$23+Parameters!$G$24*($A589-Parameters!$H$23),IF($A589&lt;=Parameters!$H$25,Parameters!$G$23*Parameters!$H$23+Parameters!$G$24*(Parameters!$H$24-Parameters!$H$23)+Parameters!$G$25*($A589-Parameters!$H$24),Parameters!$G$23*Parameters!$H$23+Parameters!$G$24*(Parameters!$H$24-Parameters!$H$23)+Parameters!$G$25*(Parameters!$H$25-Parameters!$H$24)+Parameters!$G$26*($A589-Parameters!$H$25)))),_xlfn.IFS($A589&lt;=Parameters!$H$23,Parameters!$G$23*$A589,$A589&lt;=Parameters!$H$24,Parameters!$G$24*$A589,$A589&lt;=Parameters!$H$25,Parameters!$G$25*$A589,$A589&gt;Parameters!$H$25,Parameters!$G$26*$A589))</f>
        <v>67170.040000000008</v>
      </c>
      <c r="S589" s="290">
        <f t="shared" si="281"/>
        <v>115.01719178082193</v>
      </c>
      <c r="T589" s="290" cm="1">
        <f t="array" ref="T589">IF(Parameters!$E$55="No",IF($A589&lt;=Parameters!$H$28,Parameters!$G$28*$A589,IF($A589&lt;=Parameters!$H$29,Parameters!$G$28*Parameters!$H$28+Parameters!$G$29*($A589-Parameters!$H$28),IF($A589&lt;=Parameters!$H$30,Parameters!$G$28*Parameters!$H$28+Parameters!$G$29*(Parameters!$H$29-Parameters!$H$28)+Parameters!$G$30*($A589-Parameters!$H$29),Parameters!$G$28*Parameters!$H$28+Parameters!$G$29*(Parameters!$H$29-Parameters!$H$28)+Parameters!$G$30*(Parameters!$H$30-Parameters!$H$29)+Parameters!$G$31*($A589-Parameters!$H$30)))),_xlfn.IFS($A589&lt;=Parameters!$H$28,Parameters!$G$28*$A589,$A589&lt;=Parameters!$H$29,Parameters!$G$29*$A589,$A589&lt;=Parameters!$H$30,Parameters!$G$30*$A589,$A589&gt;Parameters!$H$30,Parameters!$G$31*$A589))</f>
        <v>80550.740000000005</v>
      </c>
      <c r="U589" s="290">
        <f t="shared" si="282"/>
        <v>137.92934931506849</v>
      </c>
      <c r="V589" s="290" cm="1">
        <f t="array" ref="V589">IF(Parameters!$E$55="No",IF($A589&lt;=Parameters!$H$34,Parameters!$G$34*$A589,IF($A589&lt;=Parameters!$H$35,Parameters!$G$34*Parameters!$H$34+Parameters!$G$35*($A589-Parameters!$H$34),IF($A589&lt;=Parameters!$H$36,Parameters!$G$34*Parameters!$H$34+Parameters!$G$35*(Parameters!$H$35-Parameters!$H$34)+Parameters!$G$36*($A589-Parameters!$H$35),Parameters!$G$34*Parameters!$H$34+Parameters!$G$35*(Parameters!$H$35-Parameters!$H$34)+Parameters!$G$36*(Parameters!$H$36-Parameters!$H$35)+Parameters!$G$37*($A589-Parameters!$H$36)))),_xlfn.IFS($A589&lt;=Parameters!$H$34,Parameters!$G$34*$A589,$A589&lt;=Parameters!$H$35,Parameters!$G$35*$A589,$A589&lt;=Parameters!$H$36,Parameters!$G$36*$A589,$A589&gt;Parameters!$H$36,Parameters!$G$37*$A589))</f>
        <v>80596.36</v>
      </c>
      <c r="W589" s="290">
        <f t="shared" si="306"/>
        <v>138.00746575342467</v>
      </c>
      <c r="X589" s="290" cm="1">
        <f t="array" ref="X589">IF(Parameters!$E$55="No",IF($A589&lt;=Parameters!$H$39,Parameters!$G$39*$A589,IF($A589&lt;=Parameters!$H$40,Parameters!$G$39*Parameters!$H$39+Parameters!$G$40*($A589-Parameters!$H$39),IF($A589&lt;=Parameters!$H$41,Parameters!$G$39*Parameters!$H$39+Parameters!$G$40*(Parameters!$H$40-Parameters!$H$39)+Parameters!$G$41*($A589-Parameters!$H$40),Parameters!$G$39*Parameters!$H$39+Parameters!$G$40*(Parameters!$H$40-Parameters!$H$39)+Parameters!$G$41*(Parameters!$H$41-Parameters!$H$40)+Parameters!$G$42*($A589-Parameters!$H$41)))),_xlfn.IFS($A589&lt;=Parameters!$H$39,Parameters!$G$39*$A589,$A589&lt;=Parameters!$H$40,Parameters!$G$40*$A589,$A589&lt;=Parameters!$H$41,Parameters!$G$41*$A589,$A589&gt;Parameters!$H$41,Parameters!$G$42*$A589))</f>
        <v>86449.14</v>
      </c>
      <c r="Y589" s="290">
        <f t="shared" si="307"/>
        <v>148.02934931506849</v>
      </c>
      <c r="Z589" s="290" cm="1">
        <f t="array" ref="Z589">IF(Parameters!$F$55="No",IF($A589&lt;=Parameters!$J$23,Parameters!$I$23*$A589,IF($A589&lt;=Parameters!$J$24,Parameters!$I$23*Parameters!$J$23+Parameters!$I$24*($A589-Parameters!$J$23),IF($A589&lt;=Parameters!$J$25,Parameters!$I$23*Parameters!$J$23+Parameters!$I$24*(Parameters!$J$24-Parameters!$J$23)+Parameters!$I$25*($A589-Parameters!$J$24),Parameters!$I$23*Parameters!$J$23+Parameters!$I$24*(Parameters!$J$24-Parameters!$J$23)+Parameters!$I$25*(Parameters!$J$25-Parameters!$J$24)+Parameters!$I$26*($A589-Parameters!$J$25)))),_xlfn.IFS($A589&lt;=Parameters!$J$23,Parameters!$I$23*$A589,$A589&lt;=Parameters!$J$24,Parameters!$I$24*$A589,$A589&lt;=Parameters!$J$25,Parameters!$I$25*$A589,$A589&gt;Parameters!$J$25,Parameters!$I$26*$A589))</f>
        <v>67170.040000000008</v>
      </c>
      <c r="AA589" s="290">
        <f t="shared" si="283"/>
        <v>115.01719178082193</v>
      </c>
      <c r="AB589" s="290" cm="1">
        <f t="array" ref="AB589">IF(Parameters!$F$55="No",IF($A589&lt;=Parameters!$J$28,Parameters!$I$28*$A589,IF($A589&lt;=Parameters!$J$29,Parameters!$I$28*Parameters!$J$28+Parameters!$I$29*($A589-Parameters!$J$28),IF($A589&lt;=Parameters!$J$30,Parameters!$I$28*Parameters!$J$28+Parameters!$I$29*(Parameters!$J$29-Parameters!$J$28)+Parameters!$I$30*($A589-Parameters!$J$29),Parameters!$I$28*Parameters!$J$28+Parameters!$I$29*(Parameters!$J$29-Parameters!$J$28)+Parameters!$I$30*(Parameters!$J$30-Parameters!$J$29)+Parameters!$I$31*($A589-Parameters!$J$30)))),_xlfn.IFS($A589&lt;=Parameters!$J$28,Parameters!$I$28*$A589,$A589&lt;=Parameters!$J$29,Parameters!$I$29*$A589,$A589&lt;=Parameters!$J$30,Parameters!$I$30*$A589,$A589&gt;Parameters!$J$30,Parameters!$I$31*$A589))</f>
        <v>80550.740000000005</v>
      </c>
      <c r="AC589" s="290">
        <f t="shared" si="284"/>
        <v>137.92934931506849</v>
      </c>
      <c r="AD589" s="290" cm="1">
        <f t="array" ref="AD589">IF(Parameters!$F$55="No",IF($A589&lt;=Parameters!$J$34,Parameters!$I$34*$A589,IF($A589&lt;=Parameters!$J$35,Parameters!$I$34*Parameters!$J$34+Parameters!$I$35*($A589-Parameters!$J$34),IF($A589&lt;=Parameters!$J$36,Parameters!$I$34*Parameters!$J$34+Parameters!$I$35*(Parameters!$J$35-Parameters!$J$34)+Parameters!$I$36*($A589-Parameters!$J$35),Parameters!$I$34*Parameters!$J$34+Parameters!$I$35*(Parameters!$J$35-Parameters!$J$34)+Parameters!$I$36*(Parameters!$J$36-Parameters!$J$35)+Parameters!$I$37*($A589-Parameters!$J$36)))),_xlfn.IFS($A589&lt;=Parameters!$J$34,Parameters!$I$34*$A589,$A589&lt;=Parameters!$J$35,Parameters!$I$35*$A589,$A589&lt;=Parameters!$J$36,Parameters!$I$36*$A589,$A589&gt;Parameters!$J$36,Parameters!$I$37*$A589))</f>
        <v>80596.36</v>
      </c>
      <c r="AE589" s="290">
        <f t="shared" si="308"/>
        <v>138.00746575342467</v>
      </c>
      <c r="AF589" s="290" cm="1">
        <f t="array" ref="AF589">IF(Parameters!$F$55="No",IF($A589&lt;=Parameters!$J$39,Parameters!$I$39*$A589,IF($A589&lt;=Parameters!$J$40,Parameters!$I$39*Parameters!$J$39+Parameters!$I$40*($A589-Parameters!$J$39),IF($A589&lt;=Parameters!$J$41,Parameters!$I$39*Parameters!$J$39+Parameters!$I$40*(Parameters!$J$40-Parameters!$J$39)+Parameters!$I$41*($A589-Parameters!$J$40),Parameters!$I$39*Parameters!$J$39+Parameters!$I$40*(Parameters!$J$40-Parameters!$J$39)+Parameters!$I$41*(Parameters!$J$41-Parameters!$J$40)+Parameters!$I$42*($A589-Parameters!$J$41)))),_xlfn.IFS($A589&lt;=Parameters!$J$39,Parameters!$I$39*$A589,$A589&lt;=Parameters!$J$40,Parameters!$I$40*$A589,$A589&lt;=Parameters!$J$41,Parameters!$I$41*$A589,$A589&gt;Parameters!$J$41,Parameters!$I$42*$A589))</f>
        <v>86449.14</v>
      </c>
      <c r="AG589" s="290">
        <f t="shared" si="309"/>
        <v>148.02934931506849</v>
      </c>
      <c r="AI589" s="428">
        <f t="shared" si="285"/>
        <v>149.06000000001222</v>
      </c>
      <c r="AJ589" s="428">
        <f t="shared" si="286"/>
        <v>159.36000000000058</v>
      </c>
      <c r="AK589" s="428">
        <f t="shared" si="287"/>
        <v>143.54000000000815</v>
      </c>
      <c r="AL589" s="428">
        <f t="shared" si="288"/>
        <v>158.4600000000064</v>
      </c>
      <c r="AM589" s="428">
        <f t="shared" si="289"/>
        <v>149.06000000001222</v>
      </c>
      <c r="AN589" s="428">
        <f t="shared" si="290"/>
        <v>159.36000000000058</v>
      </c>
      <c r="AO589" s="428">
        <f t="shared" si="291"/>
        <v>143.54000000000815</v>
      </c>
      <c r="AP589" s="428">
        <f t="shared" si="292"/>
        <v>158.4600000000064</v>
      </c>
      <c r="AQ589" s="428">
        <f t="shared" si="293"/>
        <v>149.06000000001222</v>
      </c>
      <c r="AR589" s="428">
        <f t="shared" si="294"/>
        <v>159.36000000000058</v>
      </c>
      <c r="AS589" s="428">
        <f t="shared" si="295"/>
        <v>143.54000000000815</v>
      </c>
      <c r="AT589" s="428">
        <f t="shared" si="296"/>
        <v>158.4600000000064</v>
      </c>
      <c r="AU589" s="428">
        <f t="shared" si="297"/>
        <v>149.06000000001222</v>
      </c>
      <c r="AV589" s="428">
        <f t="shared" si="298"/>
        <v>159.36000000000058</v>
      </c>
      <c r="AW589" s="428">
        <f t="shared" si="299"/>
        <v>143.54000000000815</v>
      </c>
      <c r="AX589" s="428">
        <f t="shared" si="300"/>
        <v>158.4600000000064</v>
      </c>
    </row>
    <row r="590">
      <c r="A590" s="413">
        <v>585</v>
      </c>
      <c r="B590" s="290" cm="1">
        <f t="array" ref="B590">IF(Parameters!$C$55="No",IF($A590&lt;=Parameters!$D$23,Parameters!$C$23*$A590,IF($A590&lt;=Parameters!$D$24,Parameters!$C$23*Parameters!$D$23+Parameters!$C$24*($A590-Parameters!$D$23),IF($A590&lt;=Parameters!$D$25,Parameters!$C$23*Parameters!$D$23+Parameters!$C$24*(Parameters!$D$24-Parameters!$D$23)+Parameters!$C$25*($A590-Parameters!$D$24),Parameters!$C$23*Parameters!$D$23+Parameters!$C$24*(Parameters!$D$24-Parameters!$D$23)+Parameters!$C$25*(Parameters!$D$25-Parameters!$D$24)+Parameters!$C$26*($A590-Parameters!$D$25)))),_xlfn.IFS($A590&lt;=Parameters!$D$23,Parameters!$C$23*$A590,$A590&lt;=Parameters!$D$24,Parameters!$C$24*$A590,$A590&lt;=Parameters!$D$25,Parameters!$C$25*$A590,$A590&gt;Parameters!$D$25,Parameters!$C$26*$A590))</f>
        <v>67319.100000000006</v>
      </c>
      <c r="C590" s="290">
        <f t="shared" si="301"/>
        <v>115.07538461538462</v>
      </c>
      <c r="D590" s="290" cm="1">
        <f t="array" ref="D590">IF(Parameters!$C$55="No",IF($A590&lt;=Parameters!$D$28,Parameters!$C$28*$A590,IF($A590&lt;=Parameters!$D$29,Parameters!$C$28*Parameters!$D$28+Parameters!$C$29*($A590-Parameters!$D$28),IF($A590&lt;=Parameters!$D$30,Parameters!$C$28*Parameters!$D$28+Parameters!$C$29*(Parameters!$D$29-Parameters!$D$28)+Parameters!$C$30*($A590-Parameters!$D$29),Parameters!$C$28*Parameters!$D$28+Parameters!$C$29*(Parameters!$D$29-Parameters!$D$28)+Parameters!$C$30*(Parameters!$D$30-Parameters!$D$29)+Parameters!$C$31*($A590-Parameters!$D$30)))),_xlfn.IFS($A590&lt;=Parameters!$D$28,Parameters!$C$28*$A590,$A590&lt;=Parameters!$D$29,Parameters!$C$29*$A590,$A590&lt;=Parameters!$D$30,Parameters!$C$30*$A590,$A590&gt;Parameters!$D$30,Parameters!$C$31*$A590))</f>
        <v>80710.100000000006</v>
      </c>
      <c r="E590" s="290">
        <f t="shared" si="301"/>
        <v>137.96598290598291</v>
      </c>
      <c r="F590" s="290" cm="1">
        <f t="array" ref="F590">IF(Parameters!$C$55="No",IF($A590&lt;=Parameters!$D$34,Parameters!$C$34*$A590,IF($A590&lt;=Parameters!$D$35,Parameters!$C$34*Parameters!$D$34+Parameters!$C$35*($A590-Parameters!$D$34),IF($A590&lt;=Parameters!$D$36,Parameters!$C$34*Parameters!$D$34+Parameters!$C$35*(Parameters!$D$35-Parameters!$D$34)+Parameters!$C$36*($A590-Parameters!$D$35),Parameters!$C$34*Parameters!$D$34+Parameters!$C$35*(Parameters!$D$35-Parameters!$D$34)+Parameters!$C$36*(Parameters!$D$36-Parameters!$D$35)+Parameters!$C$37*($A590-Parameters!$D$36)))),_xlfn.IFS($A590&lt;=Parameters!$D$34,Parameters!$C$34*$A590,$A590&lt;=Parameters!$D$35,Parameters!$C$35*$A590,$A590&lt;=Parameters!$D$36,Parameters!$C$36*$A590,$A590&gt;Parameters!$D$36,Parameters!$C$37*$A590))</f>
        <v>80739.899999999994</v>
      </c>
      <c r="G590" s="290">
        <f t="shared" si="302"/>
        <v>138.01692307692306</v>
      </c>
      <c r="H590" s="290" cm="1">
        <f t="array" ref="H590">IF(Parameters!$C$55="No",IF($A590&lt;=Parameters!$D$39,Parameters!$C$39*$A590,IF($A590&lt;=Parameters!$D$40,Parameters!$C$39*Parameters!$D$39+Parameters!$C$40*($A590-Parameters!$D$39),IF($A590&lt;=Parameters!$D$41,Parameters!$C$39*Parameters!$D$39+Parameters!$C$40*(Parameters!$D$40-Parameters!$D$39)+Parameters!$C$41*($A590-Parameters!$D$40),Parameters!$C$39*Parameters!$D$39+Parameters!$C$40*(Parameters!$D$40-Parameters!$D$39)+Parameters!$C$41*(Parameters!$D$41-Parameters!$D$40)+Parameters!$C$42*($A590-Parameters!$D$41)))),_xlfn.IFS($A590&lt;=Parameters!$D$39,Parameters!$C$39*$A590,$A590&lt;=Parameters!$D$40,Parameters!$C$40*$A590,$A590&lt;=Parameters!$D$41,Parameters!$C$41*$A590,$A590&gt;Parameters!$D$41,Parameters!$C$42*$A590))</f>
        <v>86607.6</v>
      </c>
      <c r="I590" s="290">
        <f t="shared" si="303"/>
        <v>148.04717948717951</v>
      </c>
      <c r="J590" s="290" cm="1">
        <f t="array" ref="J590">IF(Parameters!$D$55="No",IF($A590&lt;=Parameters!$F$23,Parameters!$E$23*$A590,IF($A590&lt;=Parameters!$F$24,Parameters!$E$23*Parameters!$F$23+Parameters!$E$24*($A590-Parameters!$F$23),IF($A590&lt;=Parameters!$F$25,Parameters!$E$23*Parameters!$F$23+Parameters!$E$24*(Parameters!$F$24-Parameters!$F$23)+Parameters!$E$25*($A590-Parameters!$F$24),Parameters!$E$23*Parameters!$F$23+Parameters!$E$24*(Parameters!$F$24-Parameters!$F$23)+Parameters!$E$25*(Parameters!$F$25-Parameters!$F$24)+Parameters!$E$26*($A590-Parameters!$F$25)))),_xlfn.IFS($A590&lt;=Parameters!$F$23,Parameters!$E$23*$A590,$A590&lt;=Parameters!$F$24,Parameters!$E$24*$A590,$A590&lt;=Parameters!$F$25,Parameters!$E$25*$A590,$A590&gt;Parameters!$F$25,Parameters!$E$26*$A590))</f>
        <v>67319.100000000006</v>
      </c>
      <c r="K590" s="290">
        <f t="shared" si="279"/>
        <v>115.07538461538462</v>
      </c>
      <c r="L590" s="290" cm="1">
        <f t="array" ref="L590">IF(Parameters!$D$55="No",IF($A590&lt;=Parameters!$F$28,Parameters!$E$28*$A590,IF($A590&lt;=Parameters!$F$29,Parameters!$E$28*Parameters!$F$28+Parameters!$E$29*($A590-Parameters!$F$28),IF($A590&lt;=Parameters!$F$30,Parameters!$E$28*Parameters!$F$28+Parameters!$E$29*(Parameters!$F$29-Parameters!$F$28)+Parameters!$E$30*($A590-Parameters!$F$29),Parameters!$E$28*Parameters!$F$28+Parameters!$E$29*(Parameters!$F$29-Parameters!$F$28)+Parameters!$E$30*(Parameters!$F$30-Parameters!$F$29)+Parameters!$E$31*($A590-Parameters!$F$30)))),_xlfn.IFS($A590&lt;=Parameters!$F$28,Parameters!$E$28*$A590,$A590&lt;=Parameters!$F$29,Parameters!$E$29*$A590,$A590&lt;=Parameters!$F$30,Parameters!$E$30*$A590,$A590&gt;Parameters!$F$30,Parameters!$E$31*$A590))</f>
        <v>80710.100000000006</v>
      </c>
      <c r="M590" s="290">
        <f t="shared" si="280"/>
        <v>137.96598290598291</v>
      </c>
      <c r="N590" s="290" cm="1">
        <f t="array" ref="N590">IF(Parameters!$D$55="No",IF($A590&lt;=Parameters!$F$34,Parameters!$E$34*$A590,IF($A590&lt;=Parameters!$F$35,Parameters!$E$34*Parameters!$F$34+Parameters!$E$35*($A590-Parameters!$F$34),IF($A590&lt;=Parameters!$F$36,Parameters!$E$34*Parameters!$F$34+Parameters!$E$35*(Parameters!$F$35-Parameters!$F$34)+Parameters!$E$36*($A590-Parameters!$F$35),Parameters!$E$34*Parameters!$F$34+Parameters!$E$35*(Parameters!$F$35-Parameters!$F$34)+Parameters!$E$36*(Parameters!$F$36-Parameters!$F$35)+Parameters!$E$37*($A590-Parameters!$F$36)))),_xlfn.IFS($A590&lt;=Parameters!$F$34,Parameters!$E$34*$A590,$A590&lt;=Parameters!$F$35,Parameters!$E$35*$A590,$A590&lt;=Parameters!$F$36,Parameters!$E$36*$A590,$A590&gt;Parameters!$F$36,Parameters!$E$37*$A590))</f>
        <v>80739.899999999994</v>
      </c>
      <c r="O590" s="290">
        <f t="shared" si="304"/>
        <v>138.01692307692306</v>
      </c>
      <c r="P590" s="290" cm="1">
        <f t="array" ref="P590">IF(Parameters!$D$55="No",IF($A590&lt;=Parameters!$F$39,Parameters!$E$39*$A590,IF($A590&lt;=Parameters!$F$40,Parameters!$E$39*Parameters!$F$39+Parameters!$E$40*($A590-Parameters!$F$39),IF($A590&lt;=Parameters!$F$41,Parameters!$E$39*Parameters!$F$39+Parameters!$E$40*(Parameters!$F$40-Parameters!$F$39)+Parameters!$E$41*($A590-Parameters!$F$40),Parameters!$E$39*Parameters!$F$39+Parameters!$E$40*(Parameters!$F$40-Parameters!$F$39)+Parameters!$E$41*(Parameters!$F$41-Parameters!$F$40)+Parameters!$E$42*($A590-Parameters!$F$41)))),_xlfn.IFS($A590&lt;=Parameters!$F$39,Parameters!$E$39*$A590,$A590&lt;=Parameters!$F$40,Parameters!$E$40*$A590,$A590&lt;=Parameters!$F$41,Parameters!$E$41*$A590,$A590&gt;Parameters!$F$41,Parameters!$E$42*$A590))</f>
        <v>86607.6</v>
      </c>
      <c r="Q590" s="290">
        <f t="shared" si="305"/>
        <v>148.04717948717951</v>
      </c>
      <c r="R590" s="290" cm="1">
        <f t="array" ref="R590">IF(Parameters!$E$55="No",IF($A590&lt;=Parameters!$H$23,Parameters!$G$23*$A590,IF($A590&lt;=Parameters!$H$24,Parameters!$G$23*Parameters!$H$23+Parameters!$G$24*($A590-Parameters!$H$23),IF($A590&lt;=Parameters!$H$25,Parameters!$G$23*Parameters!$H$23+Parameters!$G$24*(Parameters!$H$24-Parameters!$H$23)+Parameters!$G$25*($A590-Parameters!$H$24),Parameters!$G$23*Parameters!$H$23+Parameters!$G$24*(Parameters!$H$24-Parameters!$H$23)+Parameters!$G$25*(Parameters!$H$25-Parameters!$H$24)+Parameters!$G$26*($A590-Parameters!$H$25)))),_xlfn.IFS($A590&lt;=Parameters!$H$23,Parameters!$G$23*$A590,$A590&lt;=Parameters!$H$24,Parameters!$G$24*$A590,$A590&lt;=Parameters!$H$25,Parameters!$G$25*$A590,$A590&gt;Parameters!$H$25,Parameters!$G$26*$A590))</f>
        <v>67319.100000000006</v>
      </c>
      <c r="S590" s="290">
        <f t="shared" si="281"/>
        <v>115.07538461538462</v>
      </c>
      <c r="T590" s="290" cm="1">
        <f t="array" ref="T590">IF(Parameters!$E$55="No",IF($A590&lt;=Parameters!$H$28,Parameters!$G$28*$A590,IF($A590&lt;=Parameters!$H$29,Parameters!$G$28*Parameters!$H$28+Parameters!$G$29*($A590-Parameters!$H$28),IF($A590&lt;=Parameters!$H$30,Parameters!$G$28*Parameters!$H$28+Parameters!$G$29*(Parameters!$H$29-Parameters!$H$28)+Parameters!$G$30*($A590-Parameters!$H$29),Parameters!$G$28*Parameters!$H$28+Parameters!$G$29*(Parameters!$H$29-Parameters!$H$28)+Parameters!$G$30*(Parameters!$H$30-Parameters!$H$29)+Parameters!$G$31*($A590-Parameters!$H$30)))),_xlfn.IFS($A590&lt;=Parameters!$H$28,Parameters!$G$28*$A590,$A590&lt;=Parameters!$H$29,Parameters!$G$29*$A590,$A590&lt;=Parameters!$H$30,Parameters!$G$30*$A590,$A590&gt;Parameters!$H$30,Parameters!$G$31*$A590))</f>
        <v>80710.100000000006</v>
      </c>
      <c r="U590" s="290">
        <f t="shared" si="282"/>
        <v>137.96598290598291</v>
      </c>
      <c r="V590" s="290" cm="1">
        <f t="array" ref="V590">IF(Parameters!$E$55="No",IF($A590&lt;=Parameters!$H$34,Parameters!$G$34*$A590,IF($A590&lt;=Parameters!$H$35,Parameters!$G$34*Parameters!$H$34+Parameters!$G$35*($A590-Parameters!$H$34),IF($A590&lt;=Parameters!$H$36,Parameters!$G$34*Parameters!$H$34+Parameters!$G$35*(Parameters!$H$35-Parameters!$H$34)+Parameters!$G$36*($A590-Parameters!$H$35),Parameters!$G$34*Parameters!$H$34+Parameters!$G$35*(Parameters!$H$35-Parameters!$H$34)+Parameters!$G$36*(Parameters!$H$36-Parameters!$H$35)+Parameters!$G$37*($A590-Parameters!$H$36)))),_xlfn.IFS($A590&lt;=Parameters!$H$34,Parameters!$G$34*$A590,$A590&lt;=Parameters!$H$35,Parameters!$G$35*$A590,$A590&lt;=Parameters!$H$36,Parameters!$G$36*$A590,$A590&gt;Parameters!$H$36,Parameters!$G$37*$A590))</f>
        <v>80739.899999999994</v>
      </c>
      <c r="W590" s="290">
        <f t="shared" si="306"/>
        <v>138.01692307692306</v>
      </c>
      <c r="X590" s="290" cm="1">
        <f t="array" ref="X590">IF(Parameters!$E$55="No",IF($A590&lt;=Parameters!$H$39,Parameters!$G$39*$A590,IF($A590&lt;=Parameters!$H$40,Parameters!$G$39*Parameters!$H$39+Parameters!$G$40*($A590-Parameters!$H$39),IF($A590&lt;=Parameters!$H$41,Parameters!$G$39*Parameters!$H$39+Parameters!$G$40*(Parameters!$H$40-Parameters!$H$39)+Parameters!$G$41*($A590-Parameters!$H$40),Parameters!$G$39*Parameters!$H$39+Parameters!$G$40*(Parameters!$H$40-Parameters!$H$39)+Parameters!$G$41*(Parameters!$H$41-Parameters!$H$40)+Parameters!$G$42*($A590-Parameters!$H$41)))),_xlfn.IFS($A590&lt;=Parameters!$H$39,Parameters!$G$39*$A590,$A590&lt;=Parameters!$H$40,Parameters!$G$40*$A590,$A590&lt;=Parameters!$H$41,Parameters!$G$41*$A590,$A590&gt;Parameters!$H$41,Parameters!$G$42*$A590))</f>
        <v>86607.6</v>
      </c>
      <c r="Y590" s="290">
        <f t="shared" si="307"/>
        <v>148.04717948717951</v>
      </c>
      <c r="Z590" s="290" cm="1">
        <f t="array" ref="Z590">IF(Parameters!$F$55="No",IF($A590&lt;=Parameters!$J$23,Parameters!$I$23*$A590,IF($A590&lt;=Parameters!$J$24,Parameters!$I$23*Parameters!$J$23+Parameters!$I$24*($A590-Parameters!$J$23),IF($A590&lt;=Parameters!$J$25,Parameters!$I$23*Parameters!$J$23+Parameters!$I$24*(Parameters!$J$24-Parameters!$J$23)+Parameters!$I$25*($A590-Parameters!$J$24),Parameters!$I$23*Parameters!$J$23+Parameters!$I$24*(Parameters!$J$24-Parameters!$J$23)+Parameters!$I$25*(Parameters!$J$25-Parameters!$J$24)+Parameters!$I$26*($A590-Parameters!$J$25)))),_xlfn.IFS($A590&lt;=Parameters!$J$23,Parameters!$I$23*$A590,$A590&lt;=Parameters!$J$24,Parameters!$I$24*$A590,$A590&lt;=Parameters!$J$25,Parameters!$I$25*$A590,$A590&gt;Parameters!$J$25,Parameters!$I$26*$A590))</f>
        <v>67319.100000000006</v>
      </c>
      <c r="AA590" s="290">
        <f t="shared" si="283"/>
        <v>115.07538461538462</v>
      </c>
      <c r="AB590" s="290" cm="1">
        <f t="array" ref="AB590">IF(Parameters!$F$55="No",IF($A590&lt;=Parameters!$J$28,Parameters!$I$28*$A590,IF($A590&lt;=Parameters!$J$29,Parameters!$I$28*Parameters!$J$28+Parameters!$I$29*($A590-Parameters!$J$28),IF($A590&lt;=Parameters!$J$30,Parameters!$I$28*Parameters!$J$28+Parameters!$I$29*(Parameters!$J$29-Parameters!$J$28)+Parameters!$I$30*($A590-Parameters!$J$29),Parameters!$I$28*Parameters!$J$28+Parameters!$I$29*(Parameters!$J$29-Parameters!$J$28)+Parameters!$I$30*(Parameters!$J$30-Parameters!$J$29)+Parameters!$I$31*($A590-Parameters!$J$30)))),_xlfn.IFS($A590&lt;=Parameters!$J$28,Parameters!$I$28*$A590,$A590&lt;=Parameters!$J$29,Parameters!$I$29*$A590,$A590&lt;=Parameters!$J$30,Parameters!$I$30*$A590,$A590&gt;Parameters!$J$30,Parameters!$I$31*$A590))</f>
        <v>80710.100000000006</v>
      </c>
      <c r="AC590" s="290">
        <f t="shared" si="284"/>
        <v>137.96598290598291</v>
      </c>
      <c r="AD590" s="290" cm="1">
        <f t="array" ref="AD590">IF(Parameters!$F$55="No",IF($A590&lt;=Parameters!$J$34,Parameters!$I$34*$A590,IF($A590&lt;=Parameters!$J$35,Parameters!$I$34*Parameters!$J$34+Parameters!$I$35*($A590-Parameters!$J$34),IF($A590&lt;=Parameters!$J$36,Parameters!$I$34*Parameters!$J$34+Parameters!$I$35*(Parameters!$J$35-Parameters!$J$34)+Parameters!$I$36*($A590-Parameters!$J$35),Parameters!$I$34*Parameters!$J$34+Parameters!$I$35*(Parameters!$J$35-Parameters!$J$34)+Parameters!$I$36*(Parameters!$J$36-Parameters!$J$35)+Parameters!$I$37*($A590-Parameters!$J$36)))),_xlfn.IFS($A590&lt;=Parameters!$J$34,Parameters!$I$34*$A590,$A590&lt;=Parameters!$J$35,Parameters!$I$35*$A590,$A590&lt;=Parameters!$J$36,Parameters!$I$36*$A590,$A590&gt;Parameters!$J$36,Parameters!$I$37*$A590))</f>
        <v>80739.899999999994</v>
      </c>
      <c r="AE590" s="290">
        <f t="shared" si="308"/>
        <v>138.01692307692306</v>
      </c>
      <c r="AF590" s="290" cm="1">
        <f t="array" ref="AF590">IF(Parameters!$F$55="No",IF($A590&lt;=Parameters!$J$39,Parameters!$I$39*$A590,IF($A590&lt;=Parameters!$J$40,Parameters!$I$39*Parameters!$J$39+Parameters!$I$40*($A590-Parameters!$J$39),IF($A590&lt;=Parameters!$J$41,Parameters!$I$39*Parameters!$J$39+Parameters!$I$40*(Parameters!$J$40-Parameters!$J$39)+Parameters!$I$41*($A590-Parameters!$J$40),Parameters!$I$39*Parameters!$J$39+Parameters!$I$40*(Parameters!$J$40-Parameters!$J$39)+Parameters!$I$41*(Parameters!$J$41-Parameters!$J$40)+Parameters!$I$42*($A590-Parameters!$J$41)))),_xlfn.IFS($A590&lt;=Parameters!$J$39,Parameters!$I$39*$A590,$A590&lt;=Parameters!$J$40,Parameters!$I$40*$A590,$A590&lt;=Parameters!$J$41,Parameters!$I$41*$A590,$A590&gt;Parameters!$J$41,Parameters!$I$42*$A590))</f>
        <v>86607.6</v>
      </c>
      <c r="AG590" s="290">
        <f t="shared" si="309"/>
        <v>148.04717948717951</v>
      </c>
      <c r="AI590" s="428">
        <f t="shared" si="285"/>
        <v>149.05999999999767</v>
      </c>
      <c r="AJ590" s="428">
        <f t="shared" si="286"/>
        <v>159.36000000000058</v>
      </c>
      <c r="AK590" s="428">
        <f t="shared" si="287"/>
        <v>143.5399999999936</v>
      </c>
      <c r="AL590" s="428">
        <f t="shared" si="288"/>
        <v>158.4600000000064</v>
      </c>
      <c r="AM590" s="428">
        <f t="shared" si="289"/>
        <v>149.05999999999767</v>
      </c>
      <c r="AN590" s="428">
        <f t="shared" si="290"/>
        <v>159.36000000000058</v>
      </c>
      <c r="AO590" s="428">
        <f t="shared" si="291"/>
        <v>143.5399999999936</v>
      </c>
      <c r="AP590" s="428">
        <f t="shared" si="292"/>
        <v>158.4600000000064</v>
      </c>
      <c r="AQ590" s="428">
        <f t="shared" si="293"/>
        <v>149.05999999999767</v>
      </c>
      <c r="AR590" s="428">
        <f t="shared" si="294"/>
        <v>159.36000000000058</v>
      </c>
      <c r="AS590" s="428">
        <f t="shared" si="295"/>
        <v>143.5399999999936</v>
      </c>
      <c r="AT590" s="428">
        <f t="shared" si="296"/>
        <v>158.4600000000064</v>
      </c>
      <c r="AU590" s="428">
        <f t="shared" si="297"/>
        <v>149.05999999999767</v>
      </c>
      <c r="AV590" s="428">
        <f t="shared" si="298"/>
        <v>159.36000000000058</v>
      </c>
      <c r="AW590" s="428">
        <f t="shared" si="299"/>
        <v>143.5399999999936</v>
      </c>
      <c r="AX590" s="428">
        <f t="shared" si="300"/>
        <v>158.4600000000064</v>
      </c>
    </row>
    <row r="591">
      <c r="A591" s="413">
        <v>586</v>
      </c>
      <c r="B591" s="290" cm="1">
        <f t="array" ref="B591">IF(Parameters!$C$55="No",IF($A591&lt;=Parameters!$D$23,Parameters!$C$23*$A591,IF($A591&lt;=Parameters!$D$24,Parameters!$C$23*Parameters!$D$23+Parameters!$C$24*($A591-Parameters!$D$23),IF($A591&lt;=Parameters!$D$25,Parameters!$C$23*Parameters!$D$23+Parameters!$C$24*(Parameters!$D$24-Parameters!$D$23)+Parameters!$C$25*($A591-Parameters!$D$24),Parameters!$C$23*Parameters!$D$23+Parameters!$C$24*(Parameters!$D$24-Parameters!$D$23)+Parameters!$C$25*(Parameters!$D$25-Parameters!$D$24)+Parameters!$C$26*($A591-Parameters!$D$25)))),_xlfn.IFS($A591&lt;=Parameters!$D$23,Parameters!$C$23*$A591,$A591&lt;=Parameters!$D$24,Parameters!$C$24*$A591,$A591&lt;=Parameters!$D$25,Parameters!$C$25*$A591,$A591&gt;Parameters!$D$25,Parameters!$C$26*$A591))</f>
        <v>67468.160000000003</v>
      </c>
      <c r="C591" s="290">
        <f t="shared" si="301"/>
        <v>115.13337883959045</v>
      </c>
      <c r="D591" s="290" cm="1">
        <f t="array" ref="D591">IF(Parameters!$C$55="No",IF($A591&lt;=Parameters!$D$28,Parameters!$C$28*$A591,IF($A591&lt;=Parameters!$D$29,Parameters!$C$28*Parameters!$D$28+Parameters!$C$29*($A591-Parameters!$D$28),IF($A591&lt;=Parameters!$D$30,Parameters!$C$28*Parameters!$D$28+Parameters!$C$29*(Parameters!$D$29-Parameters!$D$28)+Parameters!$C$30*($A591-Parameters!$D$29),Parameters!$C$28*Parameters!$D$28+Parameters!$C$29*(Parameters!$D$29-Parameters!$D$28)+Parameters!$C$30*(Parameters!$D$30-Parameters!$D$29)+Parameters!$C$31*($A591-Parameters!$D$30)))),_xlfn.IFS($A591&lt;=Parameters!$D$28,Parameters!$C$28*$A591,$A591&lt;=Parameters!$D$29,Parameters!$C$29*$A591,$A591&lt;=Parameters!$D$30,Parameters!$C$30*$A591,$A591&gt;Parameters!$D$30,Parameters!$C$31*$A591))</f>
        <v>80869.460000000006</v>
      </c>
      <c r="E591" s="290">
        <f t="shared" si="301"/>
        <v>138.00249146757679</v>
      </c>
      <c r="F591" s="290" cm="1">
        <f t="array" ref="F591">IF(Parameters!$C$55="No",IF($A591&lt;=Parameters!$D$34,Parameters!$C$34*$A591,IF($A591&lt;=Parameters!$D$35,Parameters!$C$34*Parameters!$D$34+Parameters!$C$35*($A591-Parameters!$D$34),IF($A591&lt;=Parameters!$D$36,Parameters!$C$34*Parameters!$D$34+Parameters!$C$35*(Parameters!$D$35-Parameters!$D$34)+Parameters!$C$36*($A591-Parameters!$D$35),Parameters!$C$34*Parameters!$D$34+Parameters!$C$35*(Parameters!$D$35-Parameters!$D$34)+Parameters!$C$36*(Parameters!$D$36-Parameters!$D$35)+Parameters!$C$37*($A591-Parameters!$D$36)))),_xlfn.IFS($A591&lt;=Parameters!$D$34,Parameters!$C$34*$A591,$A591&lt;=Parameters!$D$35,Parameters!$C$35*$A591,$A591&lt;=Parameters!$D$36,Parameters!$C$36*$A591,$A591&gt;Parameters!$D$36,Parameters!$C$37*$A591))</f>
        <v>80883.44</v>
      </c>
      <c r="G591" s="290">
        <f t="shared" si="302"/>
        <v>138.02634812286689</v>
      </c>
      <c r="H591" s="290" cm="1">
        <f t="array" ref="H591">IF(Parameters!$C$55="No",IF($A591&lt;=Parameters!$D$39,Parameters!$C$39*$A591,IF($A591&lt;=Parameters!$D$40,Parameters!$C$39*Parameters!$D$39+Parameters!$C$40*($A591-Parameters!$D$39),IF($A591&lt;=Parameters!$D$41,Parameters!$C$39*Parameters!$D$39+Parameters!$C$40*(Parameters!$D$40-Parameters!$D$39)+Parameters!$C$41*($A591-Parameters!$D$40),Parameters!$C$39*Parameters!$D$39+Parameters!$C$40*(Parameters!$D$40-Parameters!$D$39)+Parameters!$C$41*(Parameters!$D$41-Parameters!$D$40)+Parameters!$C$42*($A591-Parameters!$D$41)))),_xlfn.IFS($A591&lt;=Parameters!$D$39,Parameters!$C$39*$A591,$A591&lt;=Parameters!$D$40,Parameters!$C$40*$A591,$A591&lt;=Parameters!$D$41,Parameters!$C$41*$A591,$A591&gt;Parameters!$D$41,Parameters!$C$42*$A591))</f>
        <v>86766.06</v>
      </c>
      <c r="I591" s="290">
        <f t="shared" si="303"/>
        <v>148.06494880546074</v>
      </c>
      <c r="J591" s="290" cm="1">
        <f t="array" ref="J591">IF(Parameters!$D$55="No",IF($A591&lt;=Parameters!$F$23,Parameters!$E$23*$A591,IF($A591&lt;=Parameters!$F$24,Parameters!$E$23*Parameters!$F$23+Parameters!$E$24*($A591-Parameters!$F$23),IF($A591&lt;=Parameters!$F$25,Parameters!$E$23*Parameters!$F$23+Parameters!$E$24*(Parameters!$F$24-Parameters!$F$23)+Parameters!$E$25*($A591-Parameters!$F$24),Parameters!$E$23*Parameters!$F$23+Parameters!$E$24*(Parameters!$F$24-Parameters!$F$23)+Parameters!$E$25*(Parameters!$F$25-Parameters!$F$24)+Parameters!$E$26*($A591-Parameters!$F$25)))),_xlfn.IFS($A591&lt;=Parameters!$F$23,Parameters!$E$23*$A591,$A591&lt;=Parameters!$F$24,Parameters!$E$24*$A591,$A591&lt;=Parameters!$F$25,Parameters!$E$25*$A591,$A591&gt;Parameters!$F$25,Parameters!$E$26*$A591))</f>
        <v>67468.160000000003</v>
      </c>
      <c r="K591" s="290">
        <f t="shared" si="279"/>
        <v>115.13337883959045</v>
      </c>
      <c r="L591" s="290" cm="1">
        <f t="array" ref="L591">IF(Parameters!$D$55="No",IF($A591&lt;=Parameters!$F$28,Parameters!$E$28*$A591,IF($A591&lt;=Parameters!$F$29,Parameters!$E$28*Parameters!$F$28+Parameters!$E$29*($A591-Parameters!$F$28),IF($A591&lt;=Parameters!$F$30,Parameters!$E$28*Parameters!$F$28+Parameters!$E$29*(Parameters!$F$29-Parameters!$F$28)+Parameters!$E$30*($A591-Parameters!$F$29),Parameters!$E$28*Parameters!$F$28+Parameters!$E$29*(Parameters!$F$29-Parameters!$F$28)+Parameters!$E$30*(Parameters!$F$30-Parameters!$F$29)+Parameters!$E$31*($A591-Parameters!$F$30)))),_xlfn.IFS($A591&lt;=Parameters!$F$28,Parameters!$E$28*$A591,$A591&lt;=Parameters!$F$29,Parameters!$E$29*$A591,$A591&lt;=Parameters!$F$30,Parameters!$E$30*$A591,$A591&gt;Parameters!$F$30,Parameters!$E$31*$A591))</f>
        <v>80869.460000000006</v>
      </c>
      <c r="M591" s="290">
        <f t="shared" si="280"/>
        <v>138.00249146757679</v>
      </c>
      <c r="N591" s="290" cm="1">
        <f t="array" ref="N591">IF(Parameters!$D$55="No",IF($A591&lt;=Parameters!$F$34,Parameters!$E$34*$A591,IF($A591&lt;=Parameters!$F$35,Parameters!$E$34*Parameters!$F$34+Parameters!$E$35*($A591-Parameters!$F$34),IF($A591&lt;=Parameters!$F$36,Parameters!$E$34*Parameters!$F$34+Parameters!$E$35*(Parameters!$F$35-Parameters!$F$34)+Parameters!$E$36*($A591-Parameters!$F$35),Parameters!$E$34*Parameters!$F$34+Parameters!$E$35*(Parameters!$F$35-Parameters!$F$34)+Parameters!$E$36*(Parameters!$F$36-Parameters!$F$35)+Parameters!$E$37*($A591-Parameters!$F$36)))),_xlfn.IFS($A591&lt;=Parameters!$F$34,Parameters!$E$34*$A591,$A591&lt;=Parameters!$F$35,Parameters!$E$35*$A591,$A591&lt;=Parameters!$F$36,Parameters!$E$36*$A591,$A591&gt;Parameters!$F$36,Parameters!$E$37*$A591))</f>
        <v>80883.44</v>
      </c>
      <c r="O591" s="290">
        <f t="shared" si="304"/>
        <v>138.02634812286689</v>
      </c>
      <c r="P591" s="290" cm="1">
        <f t="array" ref="P591">IF(Parameters!$D$55="No",IF($A591&lt;=Parameters!$F$39,Parameters!$E$39*$A591,IF($A591&lt;=Parameters!$F$40,Parameters!$E$39*Parameters!$F$39+Parameters!$E$40*($A591-Parameters!$F$39),IF($A591&lt;=Parameters!$F$41,Parameters!$E$39*Parameters!$F$39+Parameters!$E$40*(Parameters!$F$40-Parameters!$F$39)+Parameters!$E$41*($A591-Parameters!$F$40),Parameters!$E$39*Parameters!$F$39+Parameters!$E$40*(Parameters!$F$40-Parameters!$F$39)+Parameters!$E$41*(Parameters!$F$41-Parameters!$F$40)+Parameters!$E$42*($A591-Parameters!$F$41)))),_xlfn.IFS($A591&lt;=Parameters!$F$39,Parameters!$E$39*$A591,$A591&lt;=Parameters!$F$40,Parameters!$E$40*$A591,$A591&lt;=Parameters!$F$41,Parameters!$E$41*$A591,$A591&gt;Parameters!$F$41,Parameters!$E$42*$A591))</f>
        <v>86766.06</v>
      </c>
      <c r="Q591" s="290">
        <f t="shared" si="305"/>
        <v>148.06494880546074</v>
      </c>
      <c r="R591" s="290" cm="1">
        <f t="array" ref="R591">IF(Parameters!$E$55="No",IF($A591&lt;=Parameters!$H$23,Parameters!$G$23*$A591,IF($A591&lt;=Parameters!$H$24,Parameters!$G$23*Parameters!$H$23+Parameters!$G$24*($A591-Parameters!$H$23),IF($A591&lt;=Parameters!$H$25,Parameters!$G$23*Parameters!$H$23+Parameters!$G$24*(Parameters!$H$24-Parameters!$H$23)+Parameters!$G$25*($A591-Parameters!$H$24),Parameters!$G$23*Parameters!$H$23+Parameters!$G$24*(Parameters!$H$24-Parameters!$H$23)+Parameters!$G$25*(Parameters!$H$25-Parameters!$H$24)+Parameters!$G$26*($A591-Parameters!$H$25)))),_xlfn.IFS($A591&lt;=Parameters!$H$23,Parameters!$G$23*$A591,$A591&lt;=Parameters!$H$24,Parameters!$G$24*$A591,$A591&lt;=Parameters!$H$25,Parameters!$G$25*$A591,$A591&gt;Parameters!$H$25,Parameters!$G$26*$A591))</f>
        <v>67468.160000000003</v>
      </c>
      <c r="S591" s="290">
        <f t="shared" si="281"/>
        <v>115.13337883959045</v>
      </c>
      <c r="T591" s="290" cm="1">
        <f t="array" ref="T591">IF(Parameters!$E$55="No",IF($A591&lt;=Parameters!$H$28,Parameters!$G$28*$A591,IF($A591&lt;=Parameters!$H$29,Parameters!$G$28*Parameters!$H$28+Parameters!$G$29*($A591-Parameters!$H$28),IF($A591&lt;=Parameters!$H$30,Parameters!$G$28*Parameters!$H$28+Parameters!$G$29*(Parameters!$H$29-Parameters!$H$28)+Parameters!$G$30*($A591-Parameters!$H$29),Parameters!$G$28*Parameters!$H$28+Parameters!$G$29*(Parameters!$H$29-Parameters!$H$28)+Parameters!$G$30*(Parameters!$H$30-Parameters!$H$29)+Parameters!$G$31*($A591-Parameters!$H$30)))),_xlfn.IFS($A591&lt;=Parameters!$H$28,Parameters!$G$28*$A591,$A591&lt;=Parameters!$H$29,Parameters!$G$29*$A591,$A591&lt;=Parameters!$H$30,Parameters!$G$30*$A591,$A591&gt;Parameters!$H$30,Parameters!$G$31*$A591))</f>
        <v>80869.460000000006</v>
      </c>
      <c r="U591" s="290">
        <f t="shared" si="282"/>
        <v>138.00249146757679</v>
      </c>
      <c r="V591" s="290" cm="1">
        <f t="array" ref="V591">IF(Parameters!$E$55="No",IF($A591&lt;=Parameters!$H$34,Parameters!$G$34*$A591,IF($A591&lt;=Parameters!$H$35,Parameters!$G$34*Parameters!$H$34+Parameters!$G$35*($A591-Parameters!$H$34),IF($A591&lt;=Parameters!$H$36,Parameters!$G$34*Parameters!$H$34+Parameters!$G$35*(Parameters!$H$35-Parameters!$H$34)+Parameters!$G$36*($A591-Parameters!$H$35),Parameters!$G$34*Parameters!$H$34+Parameters!$G$35*(Parameters!$H$35-Parameters!$H$34)+Parameters!$G$36*(Parameters!$H$36-Parameters!$H$35)+Parameters!$G$37*($A591-Parameters!$H$36)))),_xlfn.IFS($A591&lt;=Parameters!$H$34,Parameters!$G$34*$A591,$A591&lt;=Parameters!$H$35,Parameters!$G$35*$A591,$A591&lt;=Parameters!$H$36,Parameters!$G$36*$A591,$A591&gt;Parameters!$H$36,Parameters!$G$37*$A591))</f>
        <v>80883.44</v>
      </c>
      <c r="W591" s="290">
        <f t="shared" si="306"/>
        <v>138.02634812286689</v>
      </c>
      <c r="X591" s="290" cm="1">
        <f t="array" ref="X591">IF(Parameters!$E$55="No",IF($A591&lt;=Parameters!$H$39,Parameters!$G$39*$A591,IF($A591&lt;=Parameters!$H$40,Parameters!$G$39*Parameters!$H$39+Parameters!$G$40*($A591-Parameters!$H$39),IF($A591&lt;=Parameters!$H$41,Parameters!$G$39*Parameters!$H$39+Parameters!$G$40*(Parameters!$H$40-Parameters!$H$39)+Parameters!$G$41*($A591-Parameters!$H$40),Parameters!$G$39*Parameters!$H$39+Parameters!$G$40*(Parameters!$H$40-Parameters!$H$39)+Parameters!$G$41*(Parameters!$H$41-Parameters!$H$40)+Parameters!$G$42*($A591-Parameters!$H$41)))),_xlfn.IFS($A591&lt;=Parameters!$H$39,Parameters!$G$39*$A591,$A591&lt;=Parameters!$H$40,Parameters!$G$40*$A591,$A591&lt;=Parameters!$H$41,Parameters!$G$41*$A591,$A591&gt;Parameters!$H$41,Parameters!$G$42*$A591))</f>
        <v>86766.06</v>
      </c>
      <c r="Y591" s="290">
        <f t="shared" si="307"/>
        <v>148.06494880546074</v>
      </c>
      <c r="Z591" s="290" cm="1">
        <f t="array" ref="Z591">IF(Parameters!$F$55="No",IF($A591&lt;=Parameters!$J$23,Parameters!$I$23*$A591,IF($A591&lt;=Parameters!$J$24,Parameters!$I$23*Parameters!$J$23+Parameters!$I$24*($A591-Parameters!$J$23),IF($A591&lt;=Parameters!$J$25,Parameters!$I$23*Parameters!$J$23+Parameters!$I$24*(Parameters!$J$24-Parameters!$J$23)+Parameters!$I$25*($A591-Parameters!$J$24),Parameters!$I$23*Parameters!$J$23+Parameters!$I$24*(Parameters!$J$24-Parameters!$J$23)+Parameters!$I$25*(Parameters!$J$25-Parameters!$J$24)+Parameters!$I$26*($A591-Parameters!$J$25)))),_xlfn.IFS($A591&lt;=Parameters!$J$23,Parameters!$I$23*$A591,$A591&lt;=Parameters!$J$24,Parameters!$I$24*$A591,$A591&lt;=Parameters!$J$25,Parameters!$I$25*$A591,$A591&gt;Parameters!$J$25,Parameters!$I$26*$A591))</f>
        <v>67468.160000000003</v>
      </c>
      <c r="AA591" s="290">
        <f t="shared" si="283"/>
        <v>115.13337883959045</v>
      </c>
      <c r="AB591" s="290" cm="1">
        <f t="array" ref="AB591">IF(Parameters!$F$55="No",IF($A591&lt;=Parameters!$J$28,Parameters!$I$28*$A591,IF($A591&lt;=Parameters!$J$29,Parameters!$I$28*Parameters!$J$28+Parameters!$I$29*($A591-Parameters!$J$28),IF($A591&lt;=Parameters!$J$30,Parameters!$I$28*Parameters!$J$28+Parameters!$I$29*(Parameters!$J$29-Parameters!$J$28)+Parameters!$I$30*($A591-Parameters!$J$29),Parameters!$I$28*Parameters!$J$28+Parameters!$I$29*(Parameters!$J$29-Parameters!$J$28)+Parameters!$I$30*(Parameters!$J$30-Parameters!$J$29)+Parameters!$I$31*($A591-Parameters!$J$30)))),_xlfn.IFS($A591&lt;=Parameters!$J$28,Parameters!$I$28*$A591,$A591&lt;=Parameters!$J$29,Parameters!$I$29*$A591,$A591&lt;=Parameters!$J$30,Parameters!$I$30*$A591,$A591&gt;Parameters!$J$30,Parameters!$I$31*$A591))</f>
        <v>80869.460000000006</v>
      </c>
      <c r="AC591" s="290">
        <f t="shared" si="284"/>
        <v>138.00249146757679</v>
      </c>
      <c r="AD591" s="290" cm="1">
        <f t="array" ref="AD591">IF(Parameters!$F$55="No",IF($A591&lt;=Parameters!$J$34,Parameters!$I$34*$A591,IF($A591&lt;=Parameters!$J$35,Parameters!$I$34*Parameters!$J$34+Parameters!$I$35*($A591-Parameters!$J$34),IF($A591&lt;=Parameters!$J$36,Parameters!$I$34*Parameters!$J$34+Parameters!$I$35*(Parameters!$J$35-Parameters!$J$34)+Parameters!$I$36*($A591-Parameters!$J$35),Parameters!$I$34*Parameters!$J$34+Parameters!$I$35*(Parameters!$J$35-Parameters!$J$34)+Parameters!$I$36*(Parameters!$J$36-Parameters!$J$35)+Parameters!$I$37*($A591-Parameters!$J$36)))),_xlfn.IFS($A591&lt;=Parameters!$J$34,Parameters!$I$34*$A591,$A591&lt;=Parameters!$J$35,Parameters!$I$35*$A591,$A591&lt;=Parameters!$J$36,Parameters!$I$36*$A591,$A591&gt;Parameters!$J$36,Parameters!$I$37*$A591))</f>
        <v>80883.44</v>
      </c>
      <c r="AE591" s="290">
        <f t="shared" si="308"/>
        <v>138.02634812286689</v>
      </c>
      <c r="AF591" s="290" cm="1">
        <f t="array" ref="AF591">IF(Parameters!$F$55="No",IF($A591&lt;=Parameters!$J$39,Parameters!$I$39*$A591,IF($A591&lt;=Parameters!$J$40,Parameters!$I$39*Parameters!$J$39+Parameters!$I$40*($A591-Parameters!$J$39),IF($A591&lt;=Parameters!$J$41,Parameters!$I$39*Parameters!$J$39+Parameters!$I$40*(Parameters!$J$40-Parameters!$J$39)+Parameters!$I$41*($A591-Parameters!$J$40),Parameters!$I$39*Parameters!$J$39+Parameters!$I$40*(Parameters!$J$40-Parameters!$J$39)+Parameters!$I$41*(Parameters!$J$41-Parameters!$J$40)+Parameters!$I$42*($A591-Parameters!$J$41)))),_xlfn.IFS($A591&lt;=Parameters!$J$39,Parameters!$I$39*$A591,$A591&lt;=Parameters!$J$40,Parameters!$I$40*$A591,$A591&lt;=Parameters!$J$41,Parameters!$I$41*$A591,$A591&gt;Parameters!$J$41,Parameters!$I$42*$A591))</f>
        <v>86766.06</v>
      </c>
      <c r="AG591" s="290">
        <f t="shared" si="309"/>
        <v>148.06494880546074</v>
      </c>
      <c r="AI591" s="428">
        <f t="shared" si="285"/>
        <v>149.05999999999767</v>
      </c>
      <c r="AJ591" s="428">
        <f t="shared" si="286"/>
        <v>159.36000000000058</v>
      </c>
      <c r="AK591" s="428">
        <f t="shared" si="287"/>
        <v>143.54000000000815</v>
      </c>
      <c r="AL591" s="428">
        <f t="shared" si="288"/>
        <v>158.45999999999185</v>
      </c>
      <c r="AM591" s="428">
        <f t="shared" si="289"/>
        <v>149.05999999999767</v>
      </c>
      <c r="AN591" s="428">
        <f t="shared" si="290"/>
        <v>159.36000000000058</v>
      </c>
      <c r="AO591" s="428">
        <f t="shared" si="291"/>
        <v>143.54000000000815</v>
      </c>
      <c r="AP591" s="428">
        <f t="shared" si="292"/>
        <v>158.45999999999185</v>
      </c>
      <c r="AQ591" s="428">
        <f t="shared" si="293"/>
        <v>149.05999999999767</v>
      </c>
      <c r="AR591" s="428">
        <f t="shared" si="294"/>
        <v>159.36000000000058</v>
      </c>
      <c r="AS591" s="428">
        <f t="shared" si="295"/>
        <v>143.54000000000815</v>
      </c>
      <c r="AT591" s="428">
        <f t="shared" si="296"/>
        <v>158.45999999999185</v>
      </c>
      <c r="AU591" s="428">
        <f t="shared" si="297"/>
        <v>149.05999999999767</v>
      </c>
      <c r="AV591" s="428">
        <f t="shared" si="298"/>
        <v>159.36000000000058</v>
      </c>
      <c r="AW591" s="428">
        <f t="shared" si="299"/>
        <v>143.54000000000815</v>
      </c>
      <c r="AX591" s="428">
        <f t="shared" si="300"/>
        <v>158.45999999999185</v>
      </c>
    </row>
    <row r="592">
      <c r="A592" s="413">
        <v>587</v>
      </c>
      <c r="B592" s="290" cm="1">
        <f t="array" ref="B592">IF(Parameters!$C$55="No",IF($A592&lt;=Parameters!$D$23,Parameters!$C$23*$A592,IF($A592&lt;=Parameters!$D$24,Parameters!$C$23*Parameters!$D$23+Parameters!$C$24*($A592-Parameters!$D$23),IF($A592&lt;=Parameters!$D$25,Parameters!$C$23*Parameters!$D$23+Parameters!$C$24*(Parameters!$D$24-Parameters!$D$23)+Parameters!$C$25*($A592-Parameters!$D$24),Parameters!$C$23*Parameters!$D$23+Parameters!$C$24*(Parameters!$D$24-Parameters!$D$23)+Parameters!$C$25*(Parameters!$D$25-Parameters!$D$24)+Parameters!$C$26*($A592-Parameters!$D$25)))),_xlfn.IFS($A592&lt;=Parameters!$D$23,Parameters!$C$23*$A592,$A592&lt;=Parameters!$D$24,Parameters!$C$24*$A592,$A592&lt;=Parameters!$D$25,Parameters!$C$25*$A592,$A592&gt;Parameters!$D$25,Parameters!$C$26*$A592))</f>
        <v>67617.22</v>
      </c>
      <c r="C592" s="290">
        <f t="shared" si="301"/>
        <v>115.19117546848382</v>
      </c>
      <c r="D592" s="290" cm="1">
        <f t="array" ref="D592">IF(Parameters!$C$55="No",IF($A592&lt;=Parameters!$D$28,Parameters!$C$28*$A592,IF($A592&lt;=Parameters!$D$29,Parameters!$C$28*Parameters!$D$28+Parameters!$C$29*($A592-Parameters!$D$28),IF($A592&lt;=Parameters!$D$30,Parameters!$C$28*Parameters!$D$28+Parameters!$C$29*(Parameters!$D$29-Parameters!$D$28)+Parameters!$C$30*($A592-Parameters!$D$29),Parameters!$C$28*Parameters!$D$28+Parameters!$C$29*(Parameters!$D$29-Parameters!$D$28)+Parameters!$C$30*(Parameters!$D$30-Parameters!$D$29)+Parameters!$C$31*($A592-Parameters!$D$30)))),_xlfn.IFS($A592&lt;=Parameters!$D$28,Parameters!$C$28*$A592,$A592&lt;=Parameters!$D$29,Parameters!$C$29*$A592,$A592&lt;=Parameters!$D$30,Parameters!$C$30*$A592,$A592&gt;Parameters!$D$30,Parameters!$C$31*$A592))</f>
        <v>81028.820000000007</v>
      </c>
      <c r="E592" s="290">
        <f t="shared" si="301"/>
        <v>138.03887563884157</v>
      </c>
      <c r="F592" s="290" cm="1">
        <f t="array" ref="F592">IF(Parameters!$C$55="No",IF($A592&lt;=Parameters!$D$34,Parameters!$C$34*$A592,IF($A592&lt;=Parameters!$D$35,Parameters!$C$34*Parameters!$D$34+Parameters!$C$35*($A592-Parameters!$D$34),IF($A592&lt;=Parameters!$D$36,Parameters!$C$34*Parameters!$D$34+Parameters!$C$35*(Parameters!$D$35-Parameters!$D$34)+Parameters!$C$36*($A592-Parameters!$D$35),Parameters!$C$34*Parameters!$D$34+Parameters!$C$35*(Parameters!$D$35-Parameters!$D$34)+Parameters!$C$36*(Parameters!$D$36-Parameters!$D$35)+Parameters!$C$37*($A592-Parameters!$D$36)))),_xlfn.IFS($A592&lt;=Parameters!$D$34,Parameters!$C$34*$A592,$A592&lt;=Parameters!$D$35,Parameters!$C$35*$A592,$A592&lt;=Parameters!$D$36,Parameters!$C$36*$A592,$A592&gt;Parameters!$D$36,Parameters!$C$37*$A592))</f>
        <v>81026.98</v>
      </c>
      <c r="G592" s="290">
        <f t="shared" si="302"/>
        <v>138.03574105621806</v>
      </c>
      <c r="H592" s="290" cm="1">
        <f t="array" ref="H592">IF(Parameters!$C$55="No",IF($A592&lt;=Parameters!$D$39,Parameters!$C$39*$A592,IF($A592&lt;=Parameters!$D$40,Parameters!$C$39*Parameters!$D$39+Parameters!$C$40*($A592-Parameters!$D$39),IF($A592&lt;=Parameters!$D$41,Parameters!$C$39*Parameters!$D$39+Parameters!$C$40*(Parameters!$D$40-Parameters!$D$39)+Parameters!$C$41*($A592-Parameters!$D$40),Parameters!$C$39*Parameters!$D$39+Parameters!$C$40*(Parameters!$D$40-Parameters!$D$39)+Parameters!$C$41*(Parameters!$D$41-Parameters!$D$40)+Parameters!$C$42*($A592-Parameters!$D$41)))),_xlfn.IFS($A592&lt;=Parameters!$D$39,Parameters!$C$39*$A592,$A592&lt;=Parameters!$D$40,Parameters!$C$40*$A592,$A592&lt;=Parameters!$D$41,Parameters!$C$41*$A592,$A592&gt;Parameters!$D$41,Parameters!$C$42*$A592))</f>
        <v>86924.52</v>
      </c>
      <c r="I592" s="290">
        <f t="shared" si="303"/>
        <v>148.08265758091994</v>
      </c>
      <c r="J592" s="290" cm="1">
        <f t="array" ref="J592">IF(Parameters!$D$55="No",IF($A592&lt;=Parameters!$F$23,Parameters!$E$23*$A592,IF($A592&lt;=Parameters!$F$24,Parameters!$E$23*Parameters!$F$23+Parameters!$E$24*($A592-Parameters!$F$23),IF($A592&lt;=Parameters!$F$25,Parameters!$E$23*Parameters!$F$23+Parameters!$E$24*(Parameters!$F$24-Parameters!$F$23)+Parameters!$E$25*($A592-Parameters!$F$24),Parameters!$E$23*Parameters!$F$23+Parameters!$E$24*(Parameters!$F$24-Parameters!$F$23)+Parameters!$E$25*(Parameters!$F$25-Parameters!$F$24)+Parameters!$E$26*($A592-Parameters!$F$25)))),_xlfn.IFS($A592&lt;=Parameters!$F$23,Parameters!$E$23*$A592,$A592&lt;=Parameters!$F$24,Parameters!$E$24*$A592,$A592&lt;=Parameters!$F$25,Parameters!$E$25*$A592,$A592&gt;Parameters!$F$25,Parameters!$E$26*$A592))</f>
        <v>67617.22</v>
      </c>
      <c r="K592" s="290">
        <f t="shared" si="279"/>
        <v>115.19117546848382</v>
      </c>
      <c r="L592" s="290" cm="1">
        <f t="array" ref="L592">IF(Parameters!$D$55="No",IF($A592&lt;=Parameters!$F$28,Parameters!$E$28*$A592,IF($A592&lt;=Parameters!$F$29,Parameters!$E$28*Parameters!$F$28+Parameters!$E$29*($A592-Parameters!$F$28),IF($A592&lt;=Parameters!$F$30,Parameters!$E$28*Parameters!$F$28+Parameters!$E$29*(Parameters!$F$29-Parameters!$F$28)+Parameters!$E$30*($A592-Parameters!$F$29),Parameters!$E$28*Parameters!$F$28+Parameters!$E$29*(Parameters!$F$29-Parameters!$F$28)+Parameters!$E$30*(Parameters!$F$30-Parameters!$F$29)+Parameters!$E$31*($A592-Parameters!$F$30)))),_xlfn.IFS($A592&lt;=Parameters!$F$28,Parameters!$E$28*$A592,$A592&lt;=Parameters!$F$29,Parameters!$E$29*$A592,$A592&lt;=Parameters!$F$30,Parameters!$E$30*$A592,$A592&gt;Parameters!$F$30,Parameters!$E$31*$A592))</f>
        <v>81028.820000000007</v>
      </c>
      <c r="M592" s="290">
        <f t="shared" si="280"/>
        <v>138.03887563884157</v>
      </c>
      <c r="N592" s="290" cm="1">
        <f t="array" ref="N592">IF(Parameters!$D$55="No",IF($A592&lt;=Parameters!$F$34,Parameters!$E$34*$A592,IF($A592&lt;=Parameters!$F$35,Parameters!$E$34*Parameters!$F$34+Parameters!$E$35*($A592-Parameters!$F$34),IF($A592&lt;=Parameters!$F$36,Parameters!$E$34*Parameters!$F$34+Parameters!$E$35*(Parameters!$F$35-Parameters!$F$34)+Parameters!$E$36*($A592-Parameters!$F$35),Parameters!$E$34*Parameters!$F$34+Parameters!$E$35*(Parameters!$F$35-Parameters!$F$34)+Parameters!$E$36*(Parameters!$F$36-Parameters!$F$35)+Parameters!$E$37*($A592-Parameters!$F$36)))),_xlfn.IFS($A592&lt;=Parameters!$F$34,Parameters!$E$34*$A592,$A592&lt;=Parameters!$F$35,Parameters!$E$35*$A592,$A592&lt;=Parameters!$F$36,Parameters!$E$36*$A592,$A592&gt;Parameters!$F$36,Parameters!$E$37*$A592))</f>
        <v>81026.98</v>
      </c>
      <c r="O592" s="290">
        <f t="shared" si="304"/>
        <v>138.03574105621806</v>
      </c>
      <c r="P592" s="290" cm="1">
        <f t="array" ref="P592">IF(Parameters!$D$55="No",IF($A592&lt;=Parameters!$F$39,Parameters!$E$39*$A592,IF($A592&lt;=Parameters!$F$40,Parameters!$E$39*Parameters!$F$39+Parameters!$E$40*($A592-Parameters!$F$39),IF($A592&lt;=Parameters!$F$41,Parameters!$E$39*Parameters!$F$39+Parameters!$E$40*(Parameters!$F$40-Parameters!$F$39)+Parameters!$E$41*($A592-Parameters!$F$40),Parameters!$E$39*Parameters!$F$39+Parameters!$E$40*(Parameters!$F$40-Parameters!$F$39)+Parameters!$E$41*(Parameters!$F$41-Parameters!$F$40)+Parameters!$E$42*($A592-Parameters!$F$41)))),_xlfn.IFS($A592&lt;=Parameters!$F$39,Parameters!$E$39*$A592,$A592&lt;=Parameters!$F$40,Parameters!$E$40*$A592,$A592&lt;=Parameters!$F$41,Parameters!$E$41*$A592,$A592&gt;Parameters!$F$41,Parameters!$E$42*$A592))</f>
        <v>86924.52</v>
      </c>
      <c r="Q592" s="290">
        <f t="shared" si="305"/>
        <v>148.08265758091994</v>
      </c>
      <c r="R592" s="290" cm="1">
        <f t="array" ref="R592">IF(Parameters!$E$55="No",IF($A592&lt;=Parameters!$H$23,Parameters!$G$23*$A592,IF($A592&lt;=Parameters!$H$24,Parameters!$G$23*Parameters!$H$23+Parameters!$G$24*($A592-Parameters!$H$23),IF($A592&lt;=Parameters!$H$25,Parameters!$G$23*Parameters!$H$23+Parameters!$G$24*(Parameters!$H$24-Parameters!$H$23)+Parameters!$G$25*($A592-Parameters!$H$24),Parameters!$G$23*Parameters!$H$23+Parameters!$G$24*(Parameters!$H$24-Parameters!$H$23)+Parameters!$G$25*(Parameters!$H$25-Parameters!$H$24)+Parameters!$G$26*($A592-Parameters!$H$25)))),_xlfn.IFS($A592&lt;=Parameters!$H$23,Parameters!$G$23*$A592,$A592&lt;=Parameters!$H$24,Parameters!$G$24*$A592,$A592&lt;=Parameters!$H$25,Parameters!$G$25*$A592,$A592&gt;Parameters!$H$25,Parameters!$G$26*$A592))</f>
        <v>67617.22</v>
      </c>
      <c r="S592" s="290">
        <f t="shared" si="281"/>
        <v>115.19117546848382</v>
      </c>
      <c r="T592" s="290" cm="1">
        <f t="array" ref="T592">IF(Parameters!$E$55="No",IF($A592&lt;=Parameters!$H$28,Parameters!$G$28*$A592,IF($A592&lt;=Parameters!$H$29,Parameters!$G$28*Parameters!$H$28+Parameters!$G$29*($A592-Parameters!$H$28),IF($A592&lt;=Parameters!$H$30,Parameters!$G$28*Parameters!$H$28+Parameters!$G$29*(Parameters!$H$29-Parameters!$H$28)+Parameters!$G$30*($A592-Parameters!$H$29),Parameters!$G$28*Parameters!$H$28+Parameters!$G$29*(Parameters!$H$29-Parameters!$H$28)+Parameters!$G$30*(Parameters!$H$30-Parameters!$H$29)+Parameters!$G$31*($A592-Parameters!$H$30)))),_xlfn.IFS($A592&lt;=Parameters!$H$28,Parameters!$G$28*$A592,$A592&lt;=Parameters!$H$29,Parameters!$G$29*$A592,$A592&lt;=Parameters!$H$30,Parameters!$G$30*$A592,$A592&gt;Parameters!$H$30,Parameters!$G$31*$A592))</f>
        <v>81028.820000000007</v>
      </c>
      <c r="U592" s="290">
        <f t="shared" si="282"/>
        <v>138.03887563884157</v>
      </c>
      <c r="V592" s="290" cm="1">
        <f t="array" ref="V592">IF(Parameters!$E$55="No",IF($A592&lt;=Parameters!$H$34,Parameters!$G$34*$A592,IF($A592&lt;=Parameters!$H$35,Parameters!$G$34*Parameters!$H$34+Parameters!$G$35*($A592-Parameters!$H$34),IF($A592&lt;=Parameters!$H$36,Parameters!$G$34*Parameters!$H$34+Parameters!$G$35*(Parameters!$H$35-Parameters!$H$34)+Parameters!$G$36*($A592-Parameters!$H$35),Parameters!$G$34*Parameters!$H$34+Parameters!$G$35*(Parameters!$H$35-Parameters!$H$34)+Parameters!$G$36*(Parameters!$H$36-Parameters!$H$35)+Parameters!$G$37*($A592-Parameters!$H$36)))),_xlfn.IFS($A592&lt;=Parameters!$H$34,Parameters!$G$34*$A592,$A592&lt;=Parameters!$H$35,Parameters!$G$35*$A592,$A592&lt;=Parameters!$H$36,Parameters!$G$36*$A592,$A592&gt;Parameters!$H$36,Parameters!$G$37*$A592))</f>
        <v>81026.98</v>
      </c>
      <c r="W592" s="290">
        <f t="shared" si="306"/>
        <v>138.03574105621806</v>
      </c>
      <c r="X592" s="290" cm="1">
        <f t="array" ref="X592">IF(Parameters!$E$55="No",IF($A592&lt;=Parameters!$H$39,Parameters!$G$39*$A592,IF($A592&lt;=Parameters!$H$40,Parameters!$G$39*Parameters!$H$39+Parameters!$G$40*($A592-Parameters!$H$39),IF($A592&lt;=Parameters!$H$41,Parameters!$G$39*Parameters!$H$39+Parameters!$G$40*(Parameters!$H$40-Parameters!$H$39)+Parameters!$G$41*($A592-Parameters!$H$40),Parameters!$G$39*Parameters!$H$39+Parameters!$G$40*(Parameters!$H$40-Parameters!$H$39)+Parameters!$G$41*(Parameters!$H$41-Parameters!$H$40)+Parameters!$G$42*($A592-Parameters!$H$41)))),_xlfn.IFS($A592&lt;=Parameters!$H$39,Parameters!$G$39*$A592,$A592&lt;=Parameters!$H$40,Parameters!$G$40*$A592,$A592&lt;=Parameters!$H$41,Parameters!$G$41*$A592,$A592&gt;Parameters!$H$41,Parameters!$G$42*$A592))</f>
        <v>86924.52</v>
      </c>
      <c r="Y592" s="290">
        <f t="shared" si="307"/>
        <v>148.08265758091994</v>
      </c>
      <c r="Z592" s="290" cm="1">
        <f t="array" ref="Z592">IF(Parameters!$F$55="No",IF($A592&lt;=Parameters!$J$23,Parameters!$I$23*$A592,IF($A592&lt;=Parameters!$J$24,Parameters!$I$23*Parameters!$J$23+Parameters!$I$24*($A592-Parameters!$J$23),IF($A592&lt;=Parameters!$J$25,Parameters!$I$23*Parameters!$J$23+Parameters!$I$24*(Parameters!$J$24-Parameters!$J$23)+Parameters!$I$25*($A592-Parameters!$J$24),Parameters!$I$23*Parameters!$J$23+Parameters!$I$24*(Parameters!$J$24-Parameters!$J$23)+Parameters!$I$25*(Parameters!$J$25-Parameters!$J$24)+Parameters!$I$26*($A592-Parameters!$J$25)))),_xlfn.IFS($A592&lt;=Parameters!$J$23,Parameters!$I$23*$A592,$A592&lt;=Parameters!$J$24,Parameters!$I$24*$A592,$A592&lt;=Parameters!$J$25,Parameters!$I$25*$A592,$A592&gt;Parameters!$J$25,Parameters!$I$26*$A592))</f>
        <v>67617.22</v>
      </c>
      <c r="AA592" s="290">
        <f t="shared" si="283"/>
        <v>115.19117546848382</v>
      </c>
      <c r="AB592" s="290" cm="1">
        <f t="array" ref="AB592">IF(Parameters!$F$55="No",IF($A592&lt;=Parameters!$J$28,Parameters!$I$28*$A592,IF($A592&lt;=Parameters!$J$29,Parameters!$I$28*Parameters!$J$28+Parameters!$I$29*($A592-Parameters!$J$28),IF($A592&lt;=Parameters!$J$30,Parameters!$I$28*Parameters!$J$28+Parameters!$I$29*(Parameters!$J$29-Parameters!$J$28)+Parameters!$I$30*($A592-Parameters!$J$29),Parameters!$I$28*Parameters!$J$28+Parameters!$I$29*(Parameters!$J$29-Parameters!$J$28)+Parameters!$I$30*(Parameters!$J$30-Parameters!$J$29)+Parameters!$I$31*($A592-Parameters!$J$30)))),_xlfn.IFS($A592&lt;=Parameters!$J$28,Parameters!$I$28*$A592,$A592&lt;=Parameters!$J$29,Parameters!$I$29*$A592,$A592&lt;=Parameters!$J$30,Parameters!$I$30*$A592,$A592&gt;Parameters!$J$30,Parameters!$I$31*$A592))</f>
        <v>81028.820000000007</v>
      </c>
      <c r="AC592" s="290">
        <f t="shared" si="284"/>
        <v>138.03887563884157</v>
      </c>
      <c r="AD592" s="290" cm="1">
        <f t="array" ref="AD592">IF(Parameters!$F$55="No",IF($A592&lt;=Parameters!$J$34,Parameters!$I$34*$A592,IF($A592&lt;=Parameters!$J$35,Parameters!$I$34*Parameters!$J$34+Parameters!$I$35*($A592-Parameters!$J$34),IF($A592&lt;=Parameters!$J$36,Parameters!$I$34*Parameters!$J$34+Parameters!$I$35*(Parameters!$J$35-Parameters!$J$34)+Parameters!$I$36*($A592-Parameters!$J$35),Parameters!$I$34*Parameters!$J$34+Parameters!$I$35*(Parameters!$J$35-Parameters!$J$34)+Parameters!$I$36*(Parameters!$J$36-Parameters!$J$35)+Parameters!$I$37*($A592-Parameters!$J$36)))),_xlfn.IFS($A592&lt;=Parameters!$J$34,Parameters!$I$34*$A592,$A592&lt;=Parameters!$J$35,Parameters!$I$35*$A592,$A592&lt;=Parameters!$J$36,Parameters!$I$36*$A592,$A592&gt;Parameters!$J$36,Parameters!$I$37*$A592))</f>
        <v>81026.98</v>
      </c>
      <c r="AE592" s="290">
        <f t="shared" si="308"/>
        <v>138.03574105621806</v>
      </c>
      <c r="AF592" s="290" cm="1">
        <f t="array" ref="AF592">IF(Parameters!$F$55="No",IF($A592&lt;=Parameters!$J$39,Parameters!$I$39*$A592,IF($A592&lt;=Parameters!$J$40,Parameters!$I$39*Parameters!$J$39+Parameters!$I$40*($A592-Parameters!$J$39),IF($A592&lt;=Parameters!$J$41,Parameters!$I$39*Parameters!$J$39+Parameters!$I$40*(Parameters!$J$40-Parameters!$J$39)+Parameters!$I$41*($A592-Parameters!$J$40),Parameters!$I$39*Parameters!$J$39+Parameters!$I$40*(Parameters!$J$40-Parameters!$J$39)+Parameters!$I$41*(Parameters!$J$41-Parameters!$J$40)+Parameters!$I$42*($A592-Parameters!$J$41)))),_xlfn.IFS($A592&lt;=Parameters!$J$39,Parameters!$I$39*$A592,$A592&lt;=Parameters!$J$40,Parameters!$I$40*$A592,$A592&lt;=Parameters!$J$41,Parameters!$I$41*$A592,$A592&gt;Parameters!$J$41,Parameters!$I$42*$A592))</f>
        <v>86924.52</v>
      </c>
      <c r="AG592" s="290">
        <f t="shared" si="309"/>
        <v>148.08265758091994</v>
      </c>
      <c r="AI592" s="428">
        <f t="shared" si="285"/>
        <v>149.05999999999767</v>
      </c>
      <c r="AJ592" s="428">
        <f t="shared" si="286"/>
        <v>159.36000000000058</v>
      </c>
      <c r="AK592" s="428">
        <f t="shared" si="287"/>
        <v>143.5399999999936</v>
      </c>
      <c r="AL592" s="428">
        <f t="shared" si="288"/>
        <v>158.4600000000064</v>
      </c>
      <c r="AM592" s="428">
        <f t="shared" si="289"/>
        <v>149.05999999999767</v>
      </c>
      <c r="AN592" s="428">
        <f t="shared" si="290"/>
        <v>159.36000000000058</v>
      </c>
      <c r="AO592" s="428">
        <f t="shared" si="291"/>
        <v>143.5399999999936</v>
      </c>
      <c r="AP592" s="428">
        <f t="shared" si="292"/>
        <v>158.4600000000064</v>
      </c>
      <c r="AQ592" s="428">
        <f t="shared" si="293"/>
        <v>149.05999999999767</v>
      </c>
      <c r="AR592" s="428">
        <f t="shared" si="294"/>
        <v>159.36000000000058</v>
      </c>
      <c r="AS592" s="428">
        <f t="shared" si="295"/>
        <v>143.5399999999936</v>
      </c>
      <c r="AT592" s="428">
        <f t="shared" si="296"/>
        <v>158.4600000000064</v>
      </c>
      <c r="AU592" s="428">
        <f t="shared" si="297"/>
        <v>149.05999999999767</v>
      </c>
      <c r="AV592" s="428">
        <f t="shared" si="298"/>
        <v>159.36000000000058</v>
      </c>
      <c r="AW592" s="428">
        <f t="shared" si="299"/>
        <v>143.5399999999936</v>
      </c>
      <c r="AX592" s="428">
        <f t="shared" si="300"/>
        <v>158.4600000000064</v>
      </c>
    </row>
    <row r="593">
      <c r="A593" s="413">
        <v>588</v>
      </c>
      <c r="B593" s="290" cm="1">
        <f t="array" ref="B593">IF(Parameters!$C$55="No",IF($A593&lt;=Parameters!$D$23,Parameters!$C$23*$A593,IF($A593&lt;=Parameters!$D$24,Parameters!$C$23*Parameters!$D$23+Parameters!$C$24*($A593-Parameters!$D$23),IF($A593&lt;=Parameters!$D$25,Parameters!$C$23*Parameters!$D$23+Parameters!$C$24*(Parameters!$D$24-Parameters!$D$23)+Parameters!$C$25*($A593-Parameters!$D$24),Parameters!$C$23*Parameters!$D$23+Parameters!$C$24*(Parameters!$D$24-Parameters!$D$23)+Parameters!$C$25*(Parameters!$D$25-Parameters!$D$24)+Parameters!$C$26*($A593-Parameters!$D$25)))),_xlfn.IFS($A593&lt;=Parameters!$D$23,Parameters!$C$23*$A593,$A593&lt;=Parameters!$D$24,Parameters!$C$24*$A593,$A593&lt;=Parameters!$D$25,Parameters!$C$25*$A593,$A593&gt;Parameters!$D$25,Parameters!$C$26*$A593))</f>
        <v>67766.28</v>
      </c>
      <c r="C593" s="290">
        <f t="shared" si="301"/>
        <v>115.24877551020408</v>
      </c>
      <c r="D593" s="290" cm="1">
        <f t="array" ref="D593">IF(Parameters!$C$55="No",IF($A593&lt;=Parameters!$D$28,Parameters!$C$28*$A593,IF($A593&lt;=Parameters!$D$29,Parameters!$C$28*Parameters!$D$28+Parameters!$C$29*($A593-Parameters!$D$28),IF($A593&lt;=Parameters!$D$30,Parameters!$C$28*Parameters!$D$28+Parameters!$C$29*(Parameters!$D$29-Parameters!$D$28)+Parameters!$C$30*($A593-Parameters!$D$29),Parameters!$C$28*Parameters!$D$28+Parameters!$C$29*(Parameters!$D$29-Parameters!$D$28)+Parameters!$C$30*(Parameters!$D$30-Parameters!$D$29)+Parameters!$C$31*($A593-Parameters!$D$30)))),_xlfn.IFS($A593&lt;=Parameters!$D$28,Parameters!$C$28*$A593,$A593&lt;=Parameters!$D$29,Parameters!$C$29*$A593,$A593&lt;=Parameters!$D$30,Parameters!$C$30*$A593,$A593&gt;Parameters!$D$30,Parameters!$C$31*$A593))</f>
        <v>81188.180000000008</v>
      </c>
      <c r="E593" s="290">
        <f t="shared" si="301"/>
        <v>138.07513605442179</v>
      </c>
      <c r="F593" s="290" cm="1">
        <f t="array" ref="F593">IF(Parameters!$C$55="No",IF($A593&lt;=Parameters!$D$34,Parameters!$C$34*$A593,IF($A593&lt;=Parameters!$D$35,Parameters!$C$34*Parameters!$D$34+Parameters!$C$35*($A593-Parameters!$D$34),IF($A593&lt;=Parameters!$D$36,Parameters!$C$34*Parameters!$D$34+Parameters!$C$35*(Parameters!$D$35-Parameters!$D$34)+Parameters!$C$36*($A593-Parameters!$D$35),Parameters!$C$34*Parameters!$D$34+Parameters!$C$35*(Parameters!$D$35-Parameters!$D$34)+Parameters!$C$36*(Parameters!$D$36-Parameters!$D$35)+Parameters!$C$37*($A593-Parameters!$D$36)))),_xlfn.IFS($A593&lt;=Parameters!$D$34,Parameters!$C$34*$A593,$A593&lt;=Parameters!$D$35,Parameters!$C$35*$A593,$A593&lt;=Parameters!$D$36,Parameters!$C$36*$A593,$A593&gt;Parameters!$D$36,Parameters!$C$37*$A593))</f>
        <v>81170.51999999999</v>
      </c>
      <c r="G593" s="290">
        <f t="shared" si="302"/>
        <v>138.04510204081632</v>
      </c>
      <c r="H593" s="290" cm="1">
        <f t="array" ref="H593">IF(Parameters!$C$55="No",IF($A593&lt;=Parameters!$D$39,Parameters!$C$39*$A593,IF($A593&lt;=Parameters!$D$40,Parameters!$C$39*Parameters!$D$39+Parameters!$C$40*($A593-Parameters!$D$39),IF($A593&lt;=Parameters!$D$41,Parameters!$C$39*Parameters!$D$39+Parameters!$C$40*(Parameters!$D$40-Parameters!$D$39)+Parameters!$C$41*($A593-Parameters!$D$40),Parameters!$C$39*Parameters!$D$39+Parameters!$C$40*(Parameters!$D$40-Parameters!$D$39)+Parameters!$C$41*(Parameters!$D$41-Parameters!$D$40)+Parameters!$C$42*($A593-Parameters!$D$41)))),_xlfn.IFS($A593&lt;=Parameters!$D$39,Parameters!$C$39*$A593,$A593&lt;=Parameters!$D$40,Parameters!$C$40*$A593,$A593&lt;=Parameters!$D$41,Parameters!$C$41*$A593,$A593&gt;Parameters!$D$41,Parameters!$C$42*$A593))</f>
        <v>87082.98000000001</v>
      </c>
      <c r="I593" s="290">
        <f t="shared" si="303"/>
        <v>148.10030612244898</v>
      </c>
      <c r="J593" s="290" cm="1">
        <f t="array" ref="J593">IF(Parameters!$D$55="No",IF($A593&lt;=Parameters!$F$23,Parameters!$E$23*$A593,IF($A593&lt;=Parameters!$F$24,Parameters!$E$23*Parameters!$F$23+Parameters!$E$24*($A593-Parameters!$F$23),IF($A593&lt;=Parameters!$F$25,Parameters!$E$23*Parameters!$F$23+Parameters!$E$24*(Parameters!$F$24-Parameters!$F$23)+Parameters!$E$25*($A593-Parameters!$F$24),Parameters!$E$23*Parameters!$F$23+Parameters!$E$24*(Parameters!$F$24-Parameters!$F$23)+Parameters!$E$25*(Parameters!$F$25-Parameters!$F$24)+Parameters!$E$26*($A593-Parameters!$F$25)))),_xlfn.IFS($A593&lt;=Parameters!$F$23,Parameters!$E$23*$A593,$A593&lt;=Parameters!$F$24,Parameters!$E$24*$A593,$A593&lt;=Parameters!$F$25,Parameters!$E$25*$A593,$A593&gt;Parameters!$F$25,Parameters!$E$26*$A593))</f>
        <v>67766.28</v>
      </c>
      <c r="K593" s="290">
        <f t="shared" si="279"/>
        <v>115.24877551020408</v>
      </c>
      <c r="L593" s="290" cm="1">
        <f t="array" ref="L593">IF(Parameters!$D$55="No",IF($A593&lt;=Parameters!$F$28,Parameters!$E$28*$A593,IF($A593&lt;=Parameters!$F$29,Parameters!$E$28*Parameters!$F$28+Parameters!$E$29*($A593-Parameters!$F$28),IF($A593&lt;=Parameters!$F$30,Parameters!$E$28*Parameters!$F$28+Parameters!$E$29*(Parameters!$F$29-Parameters!$F$28)+Parameters!$E$30*($A593-Parameters!$F$29),Parameters!$E$28*Parameters!$F$28+Parameters!$E$29*(Parameters!$F$29-Parameters!$F$28)+Parameters!$E$30*(Parameters!$F$30-Parameters!$F$29)+Parameters!$E$31*($A593-Parameters!$F$30)))),_xlfn.IFS($A593&lt;=Parameters!$F$28,Parameters!$E$28*$A593,$A593&lt;=Parameters!$F$29,Parameters!$E$29*$A593,$A593&lt;=Parameters!$F$30,Parameters!$E$30*$A593,$A593&gt;Parameters!$F$30,Parameters!$E$31*$A593))</f>
        <v>81188.180000000008</v>
      </c>
      <c r="M593" s="290">
        <f t="shared" si="280"/>
        <v>138.07513605442179</v>
      </c>
      <c r="N593" s="290" cm="1">
        <f t="array" ref="N593">IF(Parameters!$D$55="No",IF($A593&lt;=Parameters!$F$34,Parameters!$E$34*$A593,IF($A593&lt;=Parameters!$F$35,Parameters!$E$34*Parameters!$F$34+Parameters!$E$35*($A593-Parameters!$F$34),IF($A593&lt;=Parameters!$F$36,Parameters!$E$34*Parameters!$F$34+Parameters!$E$35*(Parameters!$F$35-Parameters!$F$34)+Parameters!$E$36*($A593-Parameters!$F$35),Parameters!$E$34*Parameters!$F$34+Parameters!$E$35*(Parameters!$F$35-Parameters!$F$34)+Parameters!$E$36*(Parameters!$F$36-Parameters!$F$35)+Parameters!$E$37*($A593-Parameters!$F$36)))),_xlfn.IFS($A593&lt;=Parameters!$F$34,Parameters!$E$34*$A593,$A593&lt;=Parameters!$F$35,Parameters!$E$35*$A593,$A593&lt;=Parameters!$F$36,Parameters!$E$36*$A593,$A593&gt;Parameters!$F$36,Parameters!$E$37*$A593))</f>
        <v>81170.51999999999</v>
      </c>
      <c r="O593" s="290">
        <f t="shared" si="304"/>
        <v>138.04510204081632</v>
      </c>
      <c r="P593" s="290" cm="1">
        <f t="array" ref="P593">IF(Parameters!$D$55="No",IF($A593&lt;=Parameters!$F$39,Parameters!$E$39*$A593,IF($A593&lt;=Parameters!$F$40,Parameters!$E$39*Parameters!$F$39+Parameters!$E$40*($A593-Parameters!$F$39),IF($A593&lt;=Parameters!$F$41,Parameters!$E$39*Parameters!$F$39+Parameters!$E$40*(Parameters!$F$40-Parameters!$F$39)+Parameters!$E$41*($A593-Parameters!$F$40),Parameters!$E$39*Parameters!$F$39+Parameters!$E$40*(Parameters!$F$40-Parameters!$F$39)+Parameters!$E$41*(Parameters!$F$41-Parameters!$F$40)+Parameters!$E$42*($A593-Parameters!$F$41)))),_xlfn.IFS($A593&lt;=Parameters!$F$39,Parameters!$E$39*$A593,$A593&lt;=Parameters!$F$40,Parameters!$E$40*$A593,$A593&lt;=Parameters!$F$41,Parameters!$E$41*$A593,$A593&gt;Parameters!$F$41,Parameters!$E$42*$A593))</f>
        <v>87082.98000000001</v>
      </c>
      <c r="Q593" s="290">
        <f t="shared" si="305"/>
        <v>148.10030612244898</v>
      </c>
      <c r="R593" s="290" cm="1">
        <f t="array" ref="R593">IF(Parameters!$E$55="No",IF($A593&lt;=Parameters!$H$23,Parameters!$G$23*$A593,IF($A593&lt;=Parameters!$H$24,Parameters!$G$23*Parameters!$H$23+Parameters!$G$24*($A593-Parameters!$H$23),IF($A593&lt;=Parameters!$H$25,Parameters!$G$23*Parameters!$H$23+Parameters!$G$24*(Parameters!$H$24-Parameters!$H$23)+Parameters!$G$25*($A593-Parameters!$H$24),Parameters!$G$23*Parameters!$H$23+Parameters!$G$24*(Parameters!$H$24-Parameters!$H$23)+Parameters!$G$25*(Parameters!$H$25-Parameters!$H$24)+Parameters!$G$26*($A593-Parameters!$H$25)))),_xlfn.IFS($A593&lt;=Parameters!$H$23,Parameters!$G$23*$A593,$A593&lt;=Parameters!$H$24,Parameters!$G$24*$A593,$A593&lt;=Parameters!$H$25,Parameters!$G$25*$A593,$A593&gt;Parameters!$H$25,Parameters!$G$26*$A593))</f>
        <v>67766.28</v>
      </c>
      <c r="S593" s="290">
        <f t="shared" si="281"/>
        <v>115.24877551020408</v>
      </c>
      <c r="T593" s="290" cm="1">
        <f t="array" ref="T593">IF(Parameters!$E$55="No",IF($A593&lt;=Parameters!$H$28,Parameters!$G$28*$A593,IF($A593&lt;=Parameters!$H$29,Parameters!$G$28*Parameters!$H$28+Parameters!$G$29*($A593-Parameters!$H$28),IF($A593&lt;=Parameters!$H$30,Parameters!$G$28*Parameters!$H$28+Parameters!$G$29*(Parameters!$H$29-Parameters!$H$28)+Parameters!$G$30*($A593-Parameters!$H$29),Parameters!$G$28*Parameters!$H$28+Parameters!$G$29*(Parameters!$H$29-Parameters!$H$28)+Parameters!$G$30*(Parameters!$H$30-Parameters!$H$29)+Parameters!$G$31*($A593-Parameters!$H$30)))),_xlfn.IFS($A593&lt;=Parameters!$H$28,Parameters!$G$28*$A593,$A593&lt;=Parameters!$H$29,Parameters!$G$29*$A593,$A593&lt;=Parameters!$H$30,Parameters!$G$30*$A593,$A593&gt;Parameters!$H$30,Parameters!$G$31*$A593))</f>
        <v>81188.180000000008</v>
      </c>
      <c r="U593" s="290">
        <f t="shared" si="282"/>
        <v>138.07513605442179</v>
      </c>
      <c r="V593" s="290" cm="1">
        <f t="array" ref="V593">IF(Parameters!$E$55="No",IF($A593&lt;=Parameters!$H$34,Parameters!$G$34*$A593,IF($A593&lt;=Parameters!$H$35,Parameters!$G$34*Parameters!$H$34+Parameters!$G$35*($A593-Parameters!$H$34),IF($A593&lt;=Parameters!$H$36,Parameters!$G$34*Parameters!$H$34+Parameters!$G$35*(Parameters!$H$35-Parameters!$H$34)+Parameters!$G$36*($A593-Parameters!$H$35),Parameters!$G$34*Parameters!$H$34+Parameters!$G$35*(Parameters!$H$35-Parameters!$H$34)+Parameters!$G$36*(Parameters!$H$36-Parameters!$H$35)+Parameters!$G$37*($A593-Parameters!$H$36)))),_xlfn.IFS($A593&lt;=Parameters!$H$34,Parameters!$G$34*$A593,$A593&lt;=Parameters!$H$35,Parameters!$G$35*$A593,$A593&lt;=Parameters!$H$36,Parameters!$G$36*$A593,$A593&gt;Parameters!$H$36,Parameters!$G$37*$A593))</f>
        <v>81170.51999999999</v>
      </c>
      <c r="W593" s="290">
        <f t="shared" si="306"/>
        <v>138.04510204081632</v>
      </c>
      <c r="X593" s="290" cm="1">
        <f t="array" ref="X593">IF(Parameters!$E$55="No",IF($A593&lt;=Parameters!$H$39,Parameters!$G$39*$A593,IF($A593&lt;=Parameters!$H$40,Parameters!$G$39*Parameters!$H$39+Parameters!$G$40*($A593-Parameters!$H$39),IF($A593&lt;=Parameters!$H$41,Parameters!$G$39*Parameters!$H$39+Parameters!$G$40*(Parameters!$H$40-Parameters!$H$39)+Parameters!$G$41*($A593-Parameters!$H$40),Parameters!$G$39*Parameters!$H$39+Parameters!$G$40*(Parameters!$H$40-Parameters!$H$39)+Parameters!$G$41*(Parameters!$H$41-Parameters!$H$40)+Parameters!$G$42*($A593-Parameters!$H$41)))),_xlfn.IFS($A593&lt;=Parameters!$H$39,Parameters!$G$39*$A593,$A593&lt;=Parameters!$H$40,Parameters!$G$40*$A593,$A593&lt;=Parameters!$H$41,Parameters!$G$41*$A593,$A593&gt;Parameters!$H$41,Parameters!$G$42*$A593))</f>
        <v>87082.98000000001</v>
      </c>
      <c r="Y593" s="290">
        <f t="shared" si="307"/>
        <v>148.10030612244898</v>
      </c>
      <c r="Z593" s="290" cm="1">
        <f t="array" ref="Z593">IF(Parameters!$F$55="No",IF($A593&lt;=Parameters!$J$23,Parameters!$I$23*$A593,IF($A593&lt;=Parameters!$J$24,Parameters!$I$23*Parameters!$J$23+Parameters!$I$24*($A593-Parameters!$J$23),IF($A593&lt;=Parameters!$J$25,Parameters!$I$23*Parameters!$J$23+Parameters!$I$24*(Parameters!$J$24-Parameters!$J$23)+Parameters!$I$25*($A593-Parameters!$J$24),Parameters!$I$23*Parameters!$J$23+Parameters!$I$24*(Parameters!$J$24-Parameters!$J$23)+Parameters!$I$25*(Parameters!$J$25-Parameters!$J$24)+Parameters!$I$26*($A593-Parameters!$J$25)))),_xlfn.IFS($A593&lt;=Parameters!$J$23,Parameters!$I$23*$A593,$A593&lt;=Parameters!$J$24,Parameters!$I$24*$A593,$A593&lt;=Parameters!$J$25,Parameters!$I$25*$A593,$A593&gt;Parameters!$J$25,Parameters!$I$26*$A593))</f>
        <v>67766.28</v>
      </c>
      <c r="AA593" s="290">
        <f t="shared" si="283"/>
        <v>115.24877551020408</v>
      </c>
      <c r="AB593" s="290" cm="1">
        <f t="array" ref="AB593">IF(Parameters!$F$55="No",IF($A593&lt;=Parameters!$J$28,Parameters!$I$28*$A593,IF($A593&lt;=Parameters!$J$29,Parameters!$I$28*Parameters!$J$28+Parameters!$I$29*($A593-Parameters!$J$28),IF($A593&lt;=Parameters!$J$30,Parameters!$I$28*Parameters!$J$28+Parameters!$I$29*(Parameters!$J$29-Parameters!$J$28)+Parameters!$I$30*($A593-Parameters!$J$29),Parameters!$I$28*Parameters!$J$28+Parameters!$I$29*(Parameters!$J$29-Parameters!$J$28)+Parameters!$I$30*(Parameters!$J$30-Parameters!$J$29)+Parameters!$I$31*($A593-Parameters!$J$30)))),_xlfn.IFS($A593&lt;=Parameters!$J$28,Parameters!$I$28*$A593,$A593&lt;=Parameters!$J$29,Parameters!$I$29*$A593,$A593&lt;=Parameters!$J$30,Parameters!$I$30*$A593,$A593&gt;Parameters!$J$30,Parameters!$I$31*$A593))</f>
        <v>81188.180000000008</v>
      </c>
      <c r="AC593" s="290">
        <f t="shared" si="284"/>
        <v>138.07513605442179</v>
      </c>
      <c r="AD593" s="290" cm="1">
        <f t="array" ref="AD593">IF(Parameters!$F$55="No",IF($A593&lt;=Parameters!$J$34,Parameters!$I$34*$A593,IF($A593&lt;=Parameters!$J$35,Parameters!$I$34*Parameters!$J$34+Parameters!$I$35*($A593-Parameters!$J$34),IF($A593&lt;=Parameters!$J$36,Parameters!$I$34*Parameters!$J$34+Parameters!$I$35*(Parameters!$J$35-Parameters!$J$34)+Parameters!$I$36*($A593-Parameters!$J$35),Parameters!$I$34*Parameters!$J$34+Parameters!$I$35*(Parameters!$J$35-Parameters!$J$34)+Parameters!$I$36*(Parameters!$J$36-Parameters!$J$35)+Parameters!$I$37*($A593-Parameters!$J$36)))),_xlfn.IFS($A593&lt;=Parameters!$J$34,Parameters!$I$34*$A593,$A593&lt;=Parameters!$J$35,Parameters!$I$35*$A593,$A593&lt;=Parameters!$J$36,Parameters!$I$36*$A593,$A593&gt;Parameters!$J$36,Parameters!$I$37*$A593))</f>
        <v>81170.51999999999</v>
      </c>
      <c r="AE593" s="290">
        <f t="shared" si="308"/>
        <v>138.04510204081632</v>
      </c>
      <c r="AF593" s="290" cm="1">
        <f t="array" ref="AF593">IF(Parameters!$F$55="No",IF($A593&lt;=Parameters!$J$39,Parameters!$I$39*$A593,IF($A593&lt;=Parameters!$J$40,Parameters!$I$39*Parameters!$J$39+Parameters!$I$40*($A593-Parameters!$J$39),IF($A593&lt;=Parameters!$J$41,Parameters!$I$39*Parameters!$J$39+Parameters!$I$40*(Parameters!$J$40-Parameters!$J$39)+Parameters!$I$41*($A593-Parameters!$J$40),Parameters!$I$39*Parameters!$J$39+Parameters!$I$40*(Parameters!$J$40-Parameters!$J$39)+Parameters!$I$41*(Parameters!$J$41-Parameters!$J$40)+Parameters!$I$42*($A593-Parameters!$J$41)))),_xlfn.IFS($A593&lt;=Parameters!$J$39,Parameters!$I$39*$A593,$A593&lt;=Parameters!$J$40,Parameters!$I$40*$A593,$A593&lt;=Parameters!$J$41,Parameters!$I$41*$A593,$A593&gt;Parameters!$J$41,Parameters!$I$42*$A593))</f>
        <v>87082.98000000001</v>
      </c>
      <c r="AG593" s="290">
        <f t="shared" si="309"/>
        <v>148.10030612244898</v>
      </c>
      <c r="AI593" s="428">
        <f t="shared" si="285"/>
        <v>149.05999999999767</v>
      </c>
      <c r="AJ593" s="428">
        <f t="shared" si="286"/>
        <v>159.36000000000058</v>
      </c>
      <c r="AK593" s="428">
        <f t="shared" si="287"/>
        <v>143.5399999999936</v>
      </c>
      <c r="AL593" s="428">
        <f t="shared" si="288"/>
        <v>158.4600000000064</v>
      </c>
      <c r="AM593" s="428">
        <f t="shared" si="289"/>
        <v>149.05999999999767</v>
      </c>
      <c r="AN593" s="428">
        <f t="shared" si="290"/>
        <v>159.36000000000058</v>
      </c>
      <c r="AO593" s="428">
        <f t="shared" si="291"/>
        <v>143.5399999999936</v>
      </c>
      <c r="AP593" s="428">
        <f t="shared" si="292"/>
        <v>158.4600000000064</v>
      </c>
      <c r="AQ593" s="428">
        <f t="shared" si="293"/>
        <v>149.05999999999767</v>
      </c>
      <c r="AR593" s="428">
        <f t="shared" si="294"/>
        <v>159.36000000000058</v>
      </c>
      <c r="AS593" s="428">
        <f t="shared" si="295"/>
        <v>143.5399999999936</v>
      </c>
      <c r="AT593" s="428">
        <f t="shared" si="296"/>
        <v>158.4600000000064</v>
      </c>
      <c r="AU593" s="428">
        <f t="shared" si="297"/>
        <v>149.05999999999767</v>
      </c>
      <c r="AV593" s="428">
        <f t="shared" si="298"/>
        <v>159.36000000000058</v>
      </c>
      <c r="AW593" s="428">
        <f t="shared" si="299"/>
        <v>143.5399999999936</v>
      </c>
      <c r="AX593" s="428">
        <f t="shared" si="300"/>
        <v>158.4600000000064</v>
      </c>
    </row>
    <row r="594">
      <c r="A594" s="413">
        <v>589</v>
      </c>
      <c r="B594" s="290" cm="1">
        <f t="array" ref="B594">IF(Parameters!$C$55="No",IF($A594&lt;=Parameters!$D$23,Parameters!$C$23*$A594,IF($A594&lt;=Parameters!$D$24,Parameters!$C$23*Parameters!$D$23+Parameters!$C$24*($A594-Parameters!$D$23),IF($A594&lt;=Parameters!$D$25,Parameters!$C$23*Parameters!$D$23+Parameters!$C$24*(Parameters!$D$24-Parameters!$D$23)+Parameters!$C$25*($A594-Parameters!$D$24),Parameters!$C$23*Parameters!$D$23+Parameters!$C$24*(Parameters!$D$24-Parameters!$D$23)+Parameters!$C$25*(Parameters!$D$25-Parameters!$D$24)+Parameters!$C$26*($A594-Parameters!$D$25)))),_xlfn.IFS($A594&lt;=Parameters!$D$23,Parameters!$C$23*$A594,$A594&lt;=Parameters!$D$24,Parameters!$C$24*$A594,$A594&lt;=Parameters!$D$25,Parameters!$C$25*$A594,$A594&gt;Parameters!$D$25,Parameters!$C$26*$A594))</f>
        <v>67915.34</v>
      </c>
      <c r="C594" s="290">
        <f t="shared" si="301"/>
        <v>115.30617996604414</v>
      </c>
      <c r="D594" s="290" cm="1">
        <f t="array" ref="D594">IF(Parameters!$C$55="No",IF($A594&lt;=Parameters!$D$28,Parameters!$C$28*$A594,IF($A594&lt;=Parameters!$D$29,Parameters!$C$28*Parameters!$D$28+Parameters!$C$29*($A594-Parameters!$D$28),IF($A594&lt;=Parameters!$D$30,Parameters!$C$28*Parameters!$D$28+Parameters!$C$29*(Parameters!$D$29-Parameters!$D$28)+Parameters!$C$30*($A594-Parameters!$D$29),Parameters!$C$28*Parameters!$D$28+Parameters!$C$29*(Parameters!$D$29-Parameters!$D$28)+Parameters!$C$30*(Parameters!$D$30-Parameters!$D$29)+Parameters!$C$31*($A594-Parameters!$D$30)))),_xlfn.IFS($A594&lt;=Parameters!$D$28,Parameters!$C$28*$A594,$A594&lt;=Parameters!$D$29,Parameters!$C$29*$A594,$A594&lt;=Parameters!$D$30,Parameters!$C$30*$A594,$A594&gt;Parameters!$D$30,Parameters!$C$31*$A594))</f>
        <v>81347.540000000008</v>
      </c>
      <c r="E594" s="290">
        <f t="shared" si="301"/>
        <v>138.11127334465198</v>
      </c>
      <c r="F594" s="290" cm="1">
        <f t="array" ref="F594">IF(Parameters!$C$55="No",IF($A594&lt;=Parameters!$D$34,Parameters!$C$34*$A594,IF($A594&lt;=Parameters!$D$35,Parameters!$C$34*Parameters!$D$34+Parameters!$C$35*($A594-Parameters!$D$34),IF($A594&lt;=Parameters!$D$36,Parameters!$C$34*Parameters!$D$34+Parameters!$C$35*(Parameters!$D$35-Parameters!$D$34)+Parameters!$C$36*($A594-Parameters!$D$35),Parameters!$C$34*Parameters!$D$34+Parameters!$C$35*(Parameters!$D$35-Parameters!$D$34)+Parameters!$C$36*(Parameters!$D$36-Parameters!$D$35)+Parameters!$C$37*($A594-Parameters!$D$36)))),_xlfn.IFS($A594&lt;=Parameters!$D$34,Parameters!$C$34*$A594,$A594&lt;=Parameters!$D$35,Parameters!$C$35*$A594,$A594&lt;=Parameters!$D$36,Parameters!$C$36*$A594,$A594&gt;Parameters!$D$36,Parameters!$C$37*$A594))</f>
        <v>81314.06</v>
      </c>
      <c r="G594" s="290">
        <f t="shared" si="302"/>
        <v>138.05443123938878</v>
      </c>
      <c r="H594" s="290" cm="1">
        <f t="array" ref="H594">IF(Parameters!$C$55="No",IF($A594&lt;=Parameters!$D$39,Parameters!$C$39*$A594,IF($A594&lt;=Parameters!$D$40,Parameters!$C$39*Parameters!$D$39+Parameters!$C$40*($A594-Parameters!$D$39),IF($A594&lt;=Parameters!$D$41,Parameters!$C$39*Parameters!$D$39+Parameters!$C$40*(Parameters!$D$40-Parameters!$D$39)+Parameters!$C$41*($A594-Parameters!$D$40),Parameters!$C$39*Parameters!$D$39+Parameters!$C$40*(Parameters!$D$40-Parameters!$D$39)+Parameters!$C$41*(Parameters!$D$41-Parameters!$D$40)+Parameters!$C$42*($A594-Parameters!$D$41)))),_xlfn.IFS($A594&lt;=Parameters!$D$39,Parameters!$C$39*$A594,$A594&lt;=Parameters!$D$40,Parameters!$C$40*$A594,$A594&lt;=Parameters!$D$41,Parameters!$C$41*$A594,$A594&gt;Parameters!$D$41,Parameters!$C$42*$A594))</f>
        <v>87241.44</v>
      </c>
      <c r="I594" s="290">
        <f t="shared" si="303"/>
        <v>148.11789473684212</v>
      </c>
      <c r="J594" s="290" cm="1">
        <f t="array" ref="J594">IF(Parameters!$D$55="No",IF($A594&lt;=Parameters!$F$23,Parameters!$E$23*$A594,IF($A594&lt;=Parameters!$F$24,Parameters!$E$23*Parameters!$F$23+Parameters!$E$24*($A594-Parameters!$F$23),IF($A594&lt;=Parameters!$F$25,Parameters!$E$23*Parameters!$F$23+Parameters!$E$24*(Parameters!$F$24-Parameters!$F$23)+Parameters!$E$25*($A594-Parameters!$F$24),Parameters!$E$23*Parameters!$F$23+Parameters!$E$24*(Parameters!$F$24-Parameters!$F$23)+Parameters!$E$25*(Parameters!$F$25-Parameters!$F$24)+Parameters!$E$26*($A594-Parameters!$F$25)))),_xlfn.IFS($A594&lt;=Parameters!$F$23,Parameters!$E$23*$A594,$A594&lt;=Parameters!$F$24,Parameters!$E$24*$A594,$A594&lt;=Parameters!$F$25,Parameters!$E$25*$A594,$A594&gt;Parameters!$F$25,Parameters!$E$26*$A594))</f>
        <v>67915.34</v>
      </c>
      <c r="K594" s="290">
        <f t="shared" si="279"/>
        <v>115.30617996604414</v>
      </c>
      <c r="L594" s="290" cm="1">
        <f t="array" ref="L594">IF(Parameters!$D$55="No",IF($A594&lt;=Parameters!$F$28,Parameters!$E$28*$A594,IF($A594&lt;=Parameters!$F$29,Parameters!$E$28*Parameters!$F$28+Parameters!$E$29*($A594-Parameters!$F$28),IF($A594&lt;=Parameters!$F$30,Parameters!$E$28*Parameters!$F$28+Parameters!$E$29*(Parameters!$F$29-Parameters!$F$28)+Parameters!$E$30*($A594-Parameters!$F$29),Parameters!$E$28*Parameters!$F$28+Parameters!$E$29*(Parameters!$F$29-Parameters!$F$28)+Parameters!$E$30*(Parameters!$F$30-Parameters!$F$29)+Parameters!$E$31*($A594-Parameters!$F$30)))),_xlfn.IFS($A594&lt;=Parameters!$F$28,Parameters!$E$28*$A594,$A594&lt;=Parameters!$F$29,Parameters!$E$29*$A594,$A594&lt;=Parameters!$F$30,Parameters!$E$30*$A594,$A594&gt;Parameters!$F$30,Parameters!$E$31*$A594))</f>
        <v>81347.540000000008</v>
      </c>
      <c r="M594" s="290">
        <f t="shared" si="280"/>
        <v>138.11127334465198</v>
      </c>
      <c r="N594" s="290" cm="1">
        <f t="array" ref="N594">IF(Parameters!$D$55="No",IF($A594&lt;=Parameters!$F$34,Parameters!$E$34*$A594,IF($A594&lt;=Parameters!$F$35,Parameters!$E$34*Parameters!$F$34+Parameters!$E$35*($A594-Parameters!$F$34),IF($A594&lt;=Parameters!$F$36,Parameters!$E$34*Parameters!$F$34+Parameters!$E$35*(Parameters!$F$35-Parameters!$F$34)+Parameters!$E$36*($A594-Parameters!$F$35),Parameters!$E$34*Parameters!$F$34+Parameters!$E$35*(Parameters!$F$35-Parameters!$F$34)+Parameters!$E$36*(Parameters!$F$36-Parameters!$F$35)+Parameters!$E$37*($A594-Parameters!$F$36)))),_xlfn.IFS($A594&lt;=Parameters!$F$34,Parameters!$E$34*$A594,$A594&lt;=Parameters!$F$35,Parameters!$E$35*$A594,$A594&lt;=Parameters!$F$36,Parameters!$E$36*$A594,$A594&gt;Parameters!$F$36,Parameters!$E$37*$A594))</f>
        <v>81314.06</v>
      </c>
      <c r="O594" s="290">
        <f t="shared" si="304"/>
        <v>138.05443123938878</v>
      </c>
      <c r="P594" s="290" cm="1">
        <f t="array" ref="P594">IF(Parameters!$D$55="No",IF($A594&lt;=Parameters!$F$39,Parameters!$E$39*$A594,IF($A594&lt;=Parameters!$F$40,Parameters!$E$39*Parameters!$F$39+Parameters!$E$40*($A594-Parameters!$F$39),IF($A594&lt;=Parameters!$F$41,Parameters!$E$39*Parameters!$F$39+Parameters!$E$40*(Parameters!$F$40-Parameters!$F$39)+Parameters!$E$41*($A594-Parameters!$F$40),Parameters!$E$39*Parameters!$F$39+Parameters!$E$40*(Parameters!$F$40-Parameters!$F$39)+Parameters!$E$41*(Parameters!$F$41-Parameters!$F$40)+Parameters!$E$42*($A594-Parameters!$F$41)))),_xlfn.IFS($A594&lt;=Parameters!$F$39,Parameters!$E$39*$A594,$A594&lt;=Parameters!$F$40,Parameters!$E$40*$A594,$A594&lt;=Parameters!$F$41,Parameters!$E$41*$A594,$A594&gt;Parameters!$F$41,Parameters!$E$42*$A594))</f>
        <v>87241.44</v>
      </c>
      <c r="Q594" s="290">
        <f t="shared" si="305"/>
        <v>148.11789473684212</v>
      </c>
      <c r="R594" s="290" cm="1">
        <f t="array" ref="R594">IF(Parameters!$E$55="No",IF($A594&lt;=Parameters!$H$23,Parameters!$G$23*$A594,IF($A594&lt;=Parameters!$H$24,Parameters!$G$23*Parameters!$H$23+Parameters!$G$24*($A594-Parameters!$H$23),IF($A594&lt;=Parameters!$H$25,Parameters!$G$23*Parameters!$H$23+Parameters!$G$24*(Parameters!$H$24-Parameters!$H$23)+Parameters!$G$25*($A594-Parameters!$H$24),Parameters!$G$23*Parameters!$H$23+Parameters!$G$24*(Parameters!$H$24-Parameters!$H$23)+Parameters!$G$25*(Parameters!$H$25-Parameters!$H$24)+Parameters!$G$26*($A594-Parameters!$H$25)))),_xlfn.IFS($A594&lt;=Parameters!$H$23,Parameters!$G$23*$A594,$A594&lt;=Parameters!$H$24,Parameters!$G$24*$A594,$A594&lt;=Parameters!$H$25,Parameters!$G$25*$A594,$A594&gt;Parameters!$H$25,Parameters!$G$26*$A594))</f>
        <v>67915.34</v>
      </c>
      <c r="S594" s="290">
        <f t="shared" si="281"/>
        <v>115.30617996604414</v>
      </c>
      <c r="T594" s="290" cm="1">
        <f t="array" ref="T594">IF(Parameters!$E$55="No",IF($A594&lt;=Parameters!$H$28,Parameters!$G$28*$A594,IF($A594&lt;=Parameters!$H$29,Parameters!$G$28*Parameters!$H$28+Parameters!$G$29*($A594-Parameters!$H$28),IF($A594&lt;=Parameters!$H$30,Parameters!$G$28*Parameters!$H$28+Parameters!$G$29*(Parameters!$H$29-Parameters!$H$28)+Parameters!$G$30*($A594-Parameters!$H$29),Parameters!$G$28*Parameters!$H$28+Parameters!$G$29*(Parameters!$H$29-Parameters!$H$28)+Parameters!$G$30*(Parameters!$H$30-Parameters!$H$29)+Parameters!$G$31*($A594-Parameters!$H$30)))),_xlfn.IFS($A594&lt;=Parameters!$H$28,Parameters!$G$28*$A594,$A594&lt;=Parameters!$H$29,Parameters!$G$29*$A594,$A594&lt;=Parameters!$H$30,Parameters!$G$30*$A594,$A594&gt;Parameters!$H$30,Parameters!$G$31*$A594))</f>
        <v>81347.540000000008</v>
      </c>
      <c r="U594" s="290">
        <f t="shared" si="282"/>
        <v>138.11127334465198</v>
      </c>
      <c r="V594" s="290" cm="1">
        <f t="array" ref="V594">IF(Parameters!$E$55="No",IF($A594&lt;=Parameters!$H$34,Parameters!$G$34*$A594,IF($A594&lt;=Parameters!$H$35,Parameters!$G$34*Parameters!$H$34+Parameters!$G$35*($A594-Parameters!$H$34),IF($A594&lt;=Parameters!$H$36,Parameters!$G$34*Parameters!$H$34+Parameters!$G$35*(Parameters!$H$35-Parameters!$H$34)+Parameters!$G$36*($A594-Parameters!$H$35),Parameters!$G$34*Parameters!$H$34+Parameters!$G$35*(Parameters!$H$35-Parameters!$H$34)+Parameters!$G$36*(Parameters!$H$36-Parameters!$H$35)+Parameters!$G$37*($A594-Parameters!$H$36)))),_xlfn.IFS($A594&lt;=Parameters!$H$34,Parameters!$G$34*$A594,$A594&lt;=Parameters!$H$35,Parameters!$G$35*$A594,$A594&lt;=Parameters!$H$36,Parameters!$G$36*$A594,$A594&gt;Parameters!$H$36,Parameters!$G$37*$A594))</f>
        <v>81314.06</v>
      </c>
      <c r="W594" s="290">
        <f t="shared" si="306"/>
        <v>138.05443123938878</v>
      </c>
      <c r="X594" s="290" cm="1">
        <f t="array" ref="X594">IF(Parameters!$E$55="No",IF($A594&lt;=Parameters!$H$39,Parameters!$G$39*$A594,IF($A594&lt;=Parameters!$H$40,Parameters!$G$39*Parameters!$H$39+Parameters!$G$40*($A594-Parameters!$H$39),IF($A594&lt;=Parameters!$H$41,Parameters!$G$39*Parameters!$H$39+Parameters!$G$40*(Parameters!$H$40-Parameters!$H$39)+Parameters!$G$41*($A594-Parameters!$H$40),Parameters!$G$39*Parameters!$H$39+Parameters!$G$40*(Parameters!$H$40-Parameters!$H$39)+Parameters!$G$41*(Parameters!$H$41-Parameters!$H$40)+Parameters!$G$42*($A594-Parameters!$H$41)))),_xlfn.IFS($A594&lt;=Parameters!$H$39,Parameters!$G$39*$A594,$A594&lt;=Parameters!$H$40,Parameters!$G$40*$A594,$A594&lt;=Parameters!$H$41,Parameters!$G$41*$A594,$A594&gt;Parameters!$H$41,Parameters!$G$42*$A594))</f>
        <v>87241.44</v>
      </c>
      <c r="Y594" s="290">
        <f t="shared" si="307"/>
        <v>148.11789473684212</v>
      </c>
      <c r="Z594" s="290" cm="1">
        <f t="array" ref="Z594">IF(Parameters!$F$55="No",IF($A594&lt;=Parameters!$J$23,Parameters!$I$23*$A594,IF($A594&lt;=Parameters!$J$24,Parameters!$I$23*Parameters!$J$23+Parameters!$I$24*($A594-Parameters!$J$23),IF($A594&lt;=Parameters!$J$25,Parameters!$I$23*Parameters!$J$23+Parameters!$I$24*(Parameters!$J$24-Parameters!$J$23)+Parameters!$I$25*($A594-Parameters!$J$24),Parameters!$I$23*Parameters!$J$23+Parameters!$I$24*(Parameters!$J$24-Parameters!$J$23)+Parameters!$I$25*(Parameters!$J$25-Parameters!$J$24)+Parameters!$I$26*($A594-Parameters!$J$25)))),_xlfn.IFS($A594&lt;=Parameters!$J$23,Parameters!$I$23*$A594,$A594&lt;=Parameters!$J$24,Parameters!$I$24*$A594,$A594&lt;=Parameters!$J$25,Parameters!$I$25*$A594,$A594&gt;Parameters!$J$25,Parameters!$I$26*$A594))</f>
        <v>67915.34</v>
      </c>
      <c r="AA594" s="290">
        <f t="shared" si="283"/>
        <v>115.30617996604414</v>
      </c>
      <c r="AB594" s="290" cm="1">
        <f t="array" ref="AB594">IF(Parameters!$F$55="No",IF($A594&lt;=Parameters!$J$28,Parameters!$I$28*$A594,IF($A594&lt;=Parameters!$J$29,Parameters!$I$28*Parameters!$J$28+Parameters!$I$29*($A594-Parameters!$J$28),IF($A594&lt;=Parameters!$J$30,Parameters!$I$28*Parameters!$J$28+Parameters!$I$29*(Parameters!$J$29-Parameters!$J$28)+Parameters!$I$30*($A594-Parameters!$J$29),Parameters!$I$28*Parameters!$J$28+Parameters!$I$29*(Parameters!$J$29-Parameters!$J$28)+Parameters!$I$30*(Parameters!$J$30-Parameters!$J$29)+Parameters!$I$31*($A594-Parameters!$J$30)))),_xlfn.IFS($A594&lt;=Parameters!$J$28,Parameters!$I$28*$A594,$A594&lt;=Parameters!$J$29,Parameters!$I$29*$A594,$A594&lt;=Parameters!$J$30,Parameters!$I$30*$A594,$A594&gt;Parameters!$J$30,Parameters!$I$31*$A594))</f>
        <v>81347.540000000008</v>
      </c>
      <c r="AC594" s="290">
        <f t="shared" si="284"/>
        <v>138.11127334465198</v>
      </c>
      <c r="AD594" s="290" cm="1">
        <f t="array" ref="AD594">IF(Parameters!$F$55="No",IF($A594&lt;=Parameters!$J$34,Parameters!$I$34*$A594,IF($A594&lt;=Parameters!$J$35,Parameters!$I$34*Parameters!$J$34+Parameters!$I$35*($A594-Parameters!$J$34),IF($A594&lt;=Parameters!$J$36,Parameters!$I$34*Parameters!$J$34+Parameters!$I$35*(Parameters!$J$35-Parameters!$J$34)+Parameters!$I$36*($A594-Parameters!$J$35),Parameters!$I$34*Parameters!$J$34+Parameters!$I$35*(Parameters!$J$35-Parameters!$J$34)+Parameters!$I$36*(Parameters!$J$36-Parameters!$J$35)+Parameters!$I$37*($A594-Parameters!$J$36)))),_xlfn.IFS($A594&lt;=Parameters!$J$34,Parameters!$I$34*$A594,$A594&lt;=Parameters!$J$35,Parameters!$I$35*$A594,$A594&lt;=Parameters!$J$36,Parameters!$I$36*$A594,$A594&gt;Parameters!$J$36,Parameters!$I$37*$A594))</f>
        <v>81314.06</v>
      </c>
      <c r="AE594" s="290">
        <f t="shared" si="308"/>
        <v>138.05443123938878</v>
      </c>
      <c r="AF594" s="290" cm="1">
        <f t="array" ref="AF594">IF(Parameters!$F$55="No",IF($A594&lt;=Parameters!$J$39,Parameters!$I$39*$A594,IF($A594&lt;=Parameters!$J$40,Parameters!$I$39*Parameters!$J$39+Parameters!$I$40*($A594-Parameters!$J$39),IF($A594&lt;=Parameters!$J$41,Parameters!$I$39*Parameters!$J$39+Parameters!$I$40*(Parameters!$J$40-Parameters!$J$39)+Parameters!$I$41*($A594-Parameters!$J$40),Parameters!$I$39*Parameters!$J$39+Parameters!$I$40*(Parameters!$J$40-Parameters!$J$39)+Parameters!$I$41*(Parameters!$J$41-Parameters!$J$40)+Parameters!$I$42*($A594-Parameters!$J$41)))),_xlfn.IFS($A594&lt;=Parameters!$J$39,Parameters!$I$39*$A594,$A594&lt;=Parameters!$J$40,Parameters!$I$40*$A594,$A594&lt;=Parameters!$J$41,Parameters!$I$41*$A594,$A594&gt;Parameters!$J$41,Parameters!$I$42*$A594))</f>
        <v>87241.44</v>
      </c>
      <c r="AG594" s="290">
        <f t="shared" si="309"/>
        <v>148.11789473684212</v>
      </c>
      <c r="AI594" s="428">
        <f t="shared" si="285"/>
        <v>149.05999999999767</v>
      </c>
      <c r="AJ594" s="428">
        <f t="shared" si="286"/>
        <v>159.36000000000058</v>
      </c>
      <c r="AK594" s="428">
        <f t="shared" si="287"/>
        <v>143.54000000000815</v>
      </c>
      <c r="AL594" s="428">
        <f t="shared" si="288"/>
        <v>158.45999999999185</v>
      </c>
      <c r="AM594" s="428">
        <f t="shared" si="289"/>
        <v>149.05999999999767</v>
      </c>
      <c r="AN594" s="428">
        <f t="shared" si="290"/>
        <v>159.36000000000058</v>
      </c>
      <c r="AO594" s="428">
        <f t="shared" si="291"/>
        <v>143.54000000000815</v>
      </c>
      <c r="AP594" s="428">
        <f t="shared" si="292"/>
        <v>158.45999999999185</v>
      </c>
      <c r="AQ594" s="428">
        <f t="shared" si="293"/>
        <v>149.05999999999767</v>
      </c>
      <c r="AR594" s="428">
        <f t="shared" si="294"/>
        <v>159.36000000000058</v>
      </c>
      <c r="AS594" s="428">
        <f t="shared" si="295"/>
        <v>143.54000000000815</v>
      </c>
      <c r="AT594" s="428">
        <f t="shared" si="296"/>
        <v>158.45999999999185</v>
      </c>
      <c r="AU594" s="428">
        <f t="shared" si="297"/>
        <v>149.05999999999767</v>
      </c>
      <c r="AV594" s="428">
        <f t="shared" si="298"/>
        <v>159.36000000000058</v>
      </c>
      <c r="AW594" s="428">
        <f t="shared" si="299"/>
        <v>143.54000000000815</v>
      </c>
      <c r="AX594" s="428">
        <f t="shared" si="300"/>
        <v>158.45999999999185</v>
      </c>
    </row>
    <row r="595">
      <c r="A595" s="413">
        <v>590</v>
      </c>
      <c r="B595" s="290" cm="1">
        <f t="array" ref="B595">IF(Parameters!$C$55="No",IF($A595&lt;=Parameters!$D$23,Parameters!$C$23*$A595,IF($A595&lt;=Parameters!$D$24,Parameters!$C$23*Parameters!$D$23+Parameters!$C$24*($A595-Parameters!$D$23),IF($A595&lt;=Parameters!$D$25,Parameters!$C$23*Parameters!$D$23+Parameters!$C$24*(Parameters!$D$24-Parameters!$D$23)+Parameters!$C$25*($A595-Parameters!$D$24),Parameters!$C$23*Parameters!$D$23+Parameters!$C$24*(Parameters!$D$24-Parameters!$D$23)+Parameters!$C$25*(Parameters!$D$25-Parameters!$D$24)+Parameters!$C$26*($A595-Parameters!$D$25)))),_xlfn.IFS($A595&lt;=Parameters!$D$23,Parameters!$C$23*$A595,$A595&lt;=Parameters!$D$24,Parameters!$C$24*$A595,$A595&lt;=Parameters!$D$25,Parameters!$C$25*$A595,$A595&gt;Parameters!$D$25,Parameters!$C$26*$A595))</f>
        <v>68064.399999999994</v>
      </c>
      <c r="C595" s="290">
        <f t="shared" si="301"/>
        <v>115.36338983050847</v>
      </c>
      <c r="D595" s="290" cm="1">
        <f t="array" ref="D595">IF(Parameters!$C$55="No",IF($A595&lt;=Parameters!$D$28,Parameters!$C$28*$A595,IF($A595&lt;=Parameters!$D$29,Parameters!$C$28*Parameters!$D$28+Parameters!$C$29*($A595-Parameters!$D$28),IF($A595&lt;=Parameters!$D$30,Parameters!$C$28*Parameters!$D$28+Parameters!$C$29*(Parameters!$D$29-Parameters!$D$28)+Parameters!$C$30*($A595-Parameters!$D$29),Parameters!$C$28*Parameters!$D$28+Parameters!$C$29*(Parameters!$D$29-Parameters!$D$28)+Parameters!$C$30*(Parameters!$D$30-Parameters!$D$29)+Parameters!$C$31*($A595-Parameters!$D$30)))),_xlfn.IFS($A595&lt;=Parameters!$D$28,Parameters!$C$28*$A595,$A595&lt;=Parameters!$D$29,Parameters!$C$29*$A595,$A595&lt;=Parameters!$D$30,Parameters!$C$30*$A595,$A595&gt;Parameters!$D$30,Parameters!$C$31*$A595))</f>
        <v>81506.899999999994</v>
      </c>
      <c r="E595" s="290">
        <f t="shared" si="301"/>
        <v>138.14728813559321</v>
      </c>
      <c r="F595" s="290" cm="1">
        <f t="array" ref="F595">IF(Parameters!$C$55="No",IF($A595&lt;=Parameters!$D$34,Parameters!$C$34*$A595,IF($A595&lt;=Parameters!$D$35,Parameters!$C$34*Parameters!$D$34+Parameters!$C$35*($A595-Parameters!$D$34),IF($A595&lt;=Parameters!$D$36,Parameters!$C$34*Parameters!$D$34+Parameters!$C$35*(Parameters!$D$35-Parameters!$D$34)+Parameters!$C$36*($A595-Parameters!$D$35),Parameters!$C$34*Parameters!$D$34+Parameters!$C$35*(Parameters!$D$35-Parameters!$D$34)+Parameters!$C$36*(Parameters!$D$36-Parameters!$D$35)+Parameters!$C$37*($A595-Parameters!$D$36)))),_xlfn.IFS($A595&lt;=Parameters!$D$34,Parameters!$C$34*$A595,$A595&lt;=Parameters!$D$35,Parameters!$C$35*$A595,$A595&lt;=Parameters!$D$36,Parameters!$C$36*$A595,$A595&gt;Parameters!$D$36,Parameters!$C$37*$A595))</f>
        <v>81457.599999999991</v>
      </c>
      <c r="G595" s="290">
        <f t="shared" si="302"/>
        <v>138.06372881355929</v>
      </c>
      <c r="H595" s="290" cm="1">
        <f t="array" ref="H595">IF(Parameters!$C$55="No",IF($A595&lt;=Parameters!$D$39,Parameters!$C$39*$A595,IF($A595&lt;=Parameters!$D$40,Parameters!$C$39*Parameters!$D$39+Parameters!$C$40*($A595-Parameters!$D$39),IF($A595&lt;=Parameters!$D$41,Parameters!$C$39*Parameters!$D$39+Parameters!$C$40*(Parameters!$D$40-Parameters!$D$39)+Parameters!$C$41*($A595-Parameters!$D$40),Parameters!$C$39*Parameters!$D$39+Parameters!$C$40*(Parameters!$D$40-Parameters!$D$39)+Parameters!$C$41*(Parameters!$D$41-Parameters!$D$40)+Parameters!$C$42*($A595-Parameters!$D$41)))),_xlfn.IFS($A595&lt;=Parameters!$D$39,Parameters!$C$39*$A595,$A595&lt;=Parameters!$D$40,Parameters!$C$40*$A595,$A595&lt;=Parameters!$D$41,Parameters!$C$41*$A595,$A595&gt;Parameters!$D$41,Parameters!$C$42*$A595))</f>
        <v>87399.9</v>
      </c>
      <c r="I595" s="290">
        <f t="shared" si="303"/>
        <v>148.13542372881355</v>
      </c>
      <c r="J595" s="290" cm="1">
        <f t="array" ref="J595">IF(Parameters!$D$55="No",IF($A595&lt;=Parameters!$F$23,Parameters!$E$23*$A595,IF($A595&lt;=Parameters!$F$24,Parameters!$E$23*Parameters!$F$23+Parameters!$E$24*($A595-Parameters!$F$23),IF($A595&lt;=Parameters!$F$25,Parameters!$E$23*Parameters!$F$23+Parameters!$E$24*(Parameters!$F$24-Parameters!$F$23)+Parameters!$E$25*($A595-Parameters!$F$24),Parameters!$E$23*Parameters!$F$23+Parameters!$E$24*(Parameters!$F$24-Parameters!$F$23)+Parameters!$E$25*(Parameters!$F$25-Parameters!$F$24)+Parameters!$E$26*($A595-Parameters!$F$25)))),_xlfn.IFS($A595&lt;=Parameters!$F$23,Parameters!$E$23*$A595,$A595&lt;=Parameters!$F$24,Parameters!$E$24*$A595,$A595&lt;=Parameters!$F$25,Parameters!$E$25*$A595,$A595&gt;Parameters!$F$25,Parameters!$E$26*$A595))</f>
        <v>68064.399999999994</v>
      </c>
      <c r="K595" s="290">
        <f t="shared" si="279"/>
        <v>115.36338983050847</v>
      </c>
      <c r="L595" s="290" cm="1">
        <f t="array" ref="L595">IF(Parameters!$D$55="No",IF($A595&lt;=Parameters!$F$28,Parameters!$E$28*$A595,IF($A595&lt;=Parameters!$F$29,Parameters!$E$28*Parameters!$F$28+Parameters!$E$29*($A595-Parameters!$F$28),IF($A595&lt;=Parameters!$F$30,Parameters!$E$28*Parameters!$F$28+Parameters!$E$29*(Parameters!$F$29-Parameters!$F$28)+Parameters!$E$30*($A595-Parameters!$F$29),Parameters!$E$28*Parameters!$F$28+Parameters!$E$29*(Parameters!$F$29-Parameters!$F$28)+Parameters!$E$30*(Parameters!$F$30-Parameters!$F$29)+Parameters!$E$31*($A595-Parameters!$F$30)))),_xlfn.IFS($A595&lt;=Parameters!$F$28,Parameters!$E$28*$A595,$A595&lt;=Parameters!$F$29,Parameters!$E$29*$A595,$A595&lt;=Parameters!$F$30,Parameters!$E$30*$A595,$A595&gt;Parameters!$F$30,Parameters!$E$31*$A595))</f>
        <v>81506.899999999994</v>
      </c>
      <c r="M595" s="290">
        <f t="shared" si="280"/>
        <v>138.14728813559321</v>
      </c>
      <c r="N595" s="290" cm="1">
        <f t="array" ref="N595">IF(Parameters!$D$55="No",IF($A595&lt;=Parameters!$F$34,Parameters!$E$34*$A595,IF($A595&lt;=Parameters!$F$35,Parameters!$E$34*Parameters!$F$34+Parameters!$E$35*($A595-Parameters!$F$34),IF($A595&lt;=Parameters!$F$36,Parameters!$E$34*Parameters!$F$34+Parameters!$E$35*(Parameters!$F$35-Parameters!$F$34)+Parameters!$E$36*($A595-Parameters!$F$35),Parameters!$E$34*Parameters!$F$34+Parameters!$E$35*(Parameters!$F$35-Parameters!$F$34)+Parameters!$E$36*(Parameters!$F$36-Parameters!$F$35)+Parameters!$E$37*($A595-Parameters!$F$36)))),_xlfn.IFS($A595&lt;=Parameters!$F$34,Parameters!$E$34*$A595,$A595&lt;=Parameters!$F$35,Parameters!$E$35*$A595,$A595&lt;=Parameters!$F$36,Parameters!$E$36*$A595,$A595&gt;Parameters!$F$36,Parameters!$E$37*$A595))</f>
        <v>81457.599999999991</v>
      </c>
      <c r="O595" s="290">
        <f t="shared" si="304"/>
        <v>138.06372881355929</v>
      </c>
      <c r="P595" s="290" cm="1">
        <f t="array" ref="P595">IF(Parameters!$D$55="No",IF($A595&lt;=Parameters!$F$39,Parameters!$E$39*$A595,IF($A595&lt;=Parameters!$F$40,Parameters!$E$39*Parameters!$F$39+Parameters!$E$40*($A595-Parameters!$F$39),IF($A595&lt;=Parameters!$F$41,Parameters!$E$39*Parameters!$F$39+Parameters!$E$40*(Parameters!$F$40-Parameters!$F$39)+Parameters!$E$41*($A595-Parameters!$F$40),Parameters!$E$39*Parameters!$F$39+Parameters!$E$40*(Parameters!$F$40-Parameters!$F$39)+Parameters!$E$41*(Parameters!$F$41-Parameters!$F$40)+Parameters!$E$42*($A595-Parameters!$F$41)))),_xlfn.IFS($A595&lt;=Parameters!$F$39,Parameters!$E$39*$A595,$A595&lt;=Parameters!$F$40,Parameters!$E$40*$A595,$A595&lt;=Parameters!$F$41,Parameters!$E$41*$A595,$A595&gt;Parameters!$F$41,Parameters!$E$42*$A595))</f>
        <v>87399.9</v>
      </c>
      <c r="Q595" s="290">
        <f t="shared" si="305"/>
        <v>148.13542372881355</v>
      </c>
      <c r="R595" s="290" cm="1">
        <f t="array" ref="R595">IF(Parameters!$E$55="No",IF($A595&lt;=Parameters!$H$23,Parameters!$G$23*$A595,IF($A595&lt;=Parameters!$H$24,Parameters!$G$23*Parameters!$H$23+Parameters!$G$24*($A595-Parameters!$H$23),IF($A595&lt;=Parameters!$H$25,Parameters!$G$23*Parameters!$H$23+Parameters!$G$24*(Parameters!$H$24-Parameters!$H$23)+Parameters!$G$25*($A595-Parameters!$H$24),Parameters!$G$23*Parameters!$H$23+Parameters!$G$24*(Parameters!$H$24-Parameters!$H$23)+Parameters!$G$25*(Parameters!$H$25-Parameters!$H$24)+Parameters!$G$26*($A595-Parameters!$H$25)))),_xlfn.IFS($A595&lt;=Parameters!$H$23,Parameters!$G$23*$A595,$A595&lt;=Parameters!$H$24,Parameters!$G$24*$A595,$A595&lt;=Parameters!$H$25,Parameters!$G$25*$A595,$A595&gt;Parameters!$H$25,Parameters!$G$26*$A595))</f>
        <v>68064.399999999994</v>
      </c>
      <c r="S595" s="290">
        <f t="shared" si="281"/>
        <v>115.36338983050847</v>
      </c>
      <c r="T595" s="290" cm="1">
        <f t="array" ref="T595">IF(Parameters!$E$55="No",IF($A595&lt;=Parameters!$H$28,Parameters!$G$28*$A595,IF($A595&lt;=Parameters!$H$29,Parameters!$G$28*Parameters!$H$28+Parameters!$G$29*($A595-Parameters!$H$28),IF($A595&lt;=Parameters!$H$30,Parameters!$G$28*Parameters!$H$28+Parameters!$G$29*(Parameters!$H$29-Parameters!$H$28)+Parameters!$G$30*($A595-Parameters!$H$29),Parameters!$G$28*Parameters!$H$28+Parameters!$G$29*(Parameters!$H$29-Parameters!$H$28)+Parameters!$G$30*(Parameters!$H$30-Parameters!$H$29)+Parameters!$G$31*($A595-Parameters!$H$30)))),_xlfn.IFS($A595&lt;=Parameters!$H$28,Parameters!$G$28*$A595,$A595&lt;=Parameters!$H$29,Parameters!$G$29*$A595,$A595&lt;=Parameters!$H$30,Parameters!$G$30*$A595,$A595&gt;Parameters!$H$30,Parameters!$G$31*$A595))</f>
        <v>81506.899999999994</v>
      </c>
      <c r="U595" s="290">
        <f t="shared" si="282"/>
        <v>138.14728813559321</v>
      </c>
      <c r="V595" s="290" cm="1">
        <f t="array" ref="V595">IF(Parameters!$E$55="No",IF($A595&lt;=Parameters!$H$34,Parameters!$G$34*$A595,IF($A595&lt;=Parameters!$H$35,Parameters!$G$34*Parameters!$H$34+Parameters!$G$35*($A595-Parameters!$H$34),IF($A595&lt;=Parameters!$H$36,Parameters!$G$34*Parameters!$H$34+Parameters!$G$35*(Parameters!$H$35-Parameters!$H$34)+Parameters!$G$36*($A595-Parameters!$H$35),Parameters!$G$34*Parameters!$H$34+Parameters!$G$35*(Parameters!$H$35-Parameters!$H$34)+Parameters!$G$36*(Parameters!$H$36-Parameters!$H$35)+Parameters!$G$37*($A595-Parameters!$H$36)))),_xlfn.IFS($A595&lt;=Parameters!$H$34,Parameters!$G$34*$A595,$A595&lt;=Parameters!$H$35,Parameters!$G$35*$A595,$A595&lt;=Parameters!$H$36,Parameters!$G$36*$A595,$A595&gt;Parameters!$H$36,Parameters!$G$37*$A595))</f>
        <v>81457.599999999991</v>
      </c>
      <c r="W595" s="290">
        <f t="shared" si="306"/>
        <v>138.06372881355929</v>
      </c>
      <c r="X595" s="290" cm="1">
        <f t="array" ref="X595">IF(Parameters!$E$55="No",IF($A595&lt;=Parameters!$H$39,Parameters!$G$39*$A595,IF($A595&lt;=Parameters!$H$40,Parameters!$G$39*Parameters!$H$39+Parameters!$G$40*($A595-Parameters!$H$39),IF($A595&lt;=Parameters!$H$41,Parameters!$G$39*Parameters!$H$39+Parameters!$G$40*(Parameters!$H$40-Parameters!$H$39)+Parameters!$G$41*($A595-Parameters!$H$40),Parameters!$G$39*Parameters!$H$39+Parameters!$G$40*(Parameters!$H$40-Parameters!$H$39)+Parameters!$G$41*(Parameters!$H$41-Parameters!$H$40)+Parameters!$G$42*($A595-Parameters!$H$41)))),_xlfn.IFS($A595&lt;=Parameters!$H$39,Parameters!$G$39*$A595,$A595&lt;=Parameters!$H$40,Parameters!$G$40*$A595,$A595&lt;=Parameters!$H$41,Parameters!$G$41*$A595,$A595&gt;Parameters!$H$41,Parameters!$G$42*$A595))</f>
        <v>87399.9</v>
      </c>
      <c r="Y595" s="290">
        <f t="shared" si="307"/>
        <v>148.13542372881355</v>
      </c>
      <c r="Z595" s="290" cm="1">
        <f t="array" ref="Z595">IF(Parameters!$F$55="No",IF($A595&lt;=Parameters!$J$23,Parameters!$I$23*$A595,IF($A595&lt;=Parameters!$J$24,Parameters!$I$23*Parameters!$J$23+Parameters!$I$24*($A595-Parameters!$J$23),IF($A595&lt;=Parameters!$J$25,Parameters!$I$23*Parameters!$J$23+Parameters!$I$24*(Parameters!$J$24-Parameters!$J$23)+Parameters!$I$25*($A595-Parameters!$J$24),Parameters!$I$23*Parameters!$J$23+Parameters!$I$24*(Parameters!$J$24-Parameters!$J$23)+Parameters!$I$25*(Parameters!$J$25-Parameters!$J$24)+Parameters!$I$26*($A595-Parameters!$J$25)))),_xlfn.IFS($A595&lt;=Parameters!$J$23,Parameters!$I$23*$A595,$A595&lt;=Parameters!$J$24,Parameters!$I$24*$A595,$A595&lt;=Parameters!$J$25,Parameters!$I$25*$A595,$A595&gt;Parameters!$J$25,Parameters!$I$26*$A595))</f>
        <v>68064.399999999994</v>
      </c>
      <c r="AA595" s="290">
        <f t="shared" si="283"/>
        <v>115.36338983050847</v>
      </c>
      <c r="AB595" s="290" cm="1">
        <f t="array" ref="AB595">IF(Parameters!$F$55="No",IF($A595&lt;=Parameters!$J$28,Parameters!$I$28*$A595,IF($A595&lt;=Parameters!$J$29,Parameters!$I$28*Parameters!$J$28+Parameters!$I$29*($A595-Parameters!$J$28),IF($A595&lt;=Parameters!$J$30,Parameters!$I$28*Parameters!$J$28+Parameters!$I$29*(Parameters!$J$29-Parameters!$J$28)+Parameters!$I$30*($A595-Parameters!$J$29),Parameters!$I$28*Parameters!$J$28+Parameters!$I$29*(Parameters!$J$29-Parameters!$J$28)+Parameters!$I$30*(Parameters!$J$30-Parameters!$J$29)+Parameters!$I$31*($A595-Parameters!$J$30)))),_xlfn.IFS($A595&lt;=Parameters!$J$28,Parameters!$I$28*$A595,$A595&lt;=Parameters!$J$29,Parameters!$I$29*$A595,$A595&lt;=Parameters!$J$30,Parameters!$I$30*$A595,$A595&gt;Parameters!$J$30,Parameters!$I$31*$A595))</f>
        <v>81506.899999999994</v>
      </c>
      <c r="AC595" s="290">
        <f t="shared" si="284"/>
        <v>138.14728813559321</v>
      </c>
      <c r="AD595" s="290" cm="1">
        <f t="array" ref="AD595">IF(Parameters!$F$55="No",IF($A595&lt;=Parameters!$J$34,Parameters!$I$34*$A595,IF($A595&lt;=Parameters!$J$35,Parameters!$I$34*Parameters!$J$34+Parameters!$I$35*($A595-Parameters!$J$34),IF($A595&lt;=Parameters!$J$36,Parameters!$I$34*Parameters!$J$34+Parameters!$I$35*(Parameters!$J$35-Parameters!$J$34)+Parameters!$I$36*($A595-Parameters!$J$35),Parameters!$I$34*Parameters!$J$34+Parameters!$I$35*(Parameters!$J$35-Parameters!$J$34)+Parameters!$I$36*(Parameters!$J$36-Parameters!$J$35)+Parameters!$I$37*($A595-Parameters!$J$36)))),_xlfn.IFS($A595&lt;=Parameters!$J$34,Parameters!$I$34*$A595,$A595&lt;=Parameters!$J$35,Parameters!$I$35*$A595,$A595&lt;=Parameters!$J$36,Parameters!$I$36*$A595,$A595&gt;Parameters!$J$36,Parameters!$I$37*$A595))</f>
        <v>81457.599999999991</v>
      </c>
      <c r="AE595" s="290">
        <f t="shared" si="308"/>
        <v>138.06372881355929</v>
      </c>
      <c r="AF595" s="290" cm="1">
        <f t="array" ref="AF595">IF(Parameters!$F$55="No",IF($A595&lt;=Parameters!$J$39,Parameters!$I$39*$A595,IF($A595&lt;=Parameters!$J$40,Parameters!$I$39*Parameters!$J$39+Parameters!$I$40*($A595-Parameters!$J$39),IF($A595&lt;=Parameters!$J$41,Parameters!$I$39*Parameters!$J$39+Parameters!$I$40*(Parameters!$J$40-Parameters!$J$39)+Parameters!$I$41*($A595-Parameters!$J$40),Parameters!$I$39*Parameters!$J$39+Parameters!$I$40*(Parameters!$J$40-Parameters!$J$39)+Parameters!$I$41*(Parameters!$J$41-Parameters!$J$40)+Parameters!$I$42*($A595-Parameters!$J$41)))),_xlfn.IFS($A595&lt;=Parameters!$J$39,Parameters!$I$39*$A595,$A595&lt;=Parameters!$J$40,Parameters!$I$40*$A595,$A595&lt;=Parameters!$J$41,Parameters!$I$41*$A595,$A595&gt;Parameters!$J$41,Parameters!$I$42*$A595))</f>
        <v>87399.9</v>
      </c>
      <c r="AG595" s="290">
        <f t="shared" si="309"/>
        <v>148.13542372881355</v>
      </c>
      <c r="AI595" s="428">
        <f t="shared" si="285"/>
        <v>149.05999999999767</v>
      </c>
      <c r="AJ595" s="428">
        <f t="shared" si="286"/>
        <v>159.35999999998603</v>
      </c>
      <c r="AK595" s="428">
        <f t="shared" si="287"/>
        <v>143.5399999999936</v>
      </c>
      <c r="AL595" s="428">
        <f t="shared" si="288"/>
        <v>158.45999999999185</v>
      </c>
      <c r="AM595" s="428">
        <f t="shared" si="289"/>
        <v>149.05999999999767</v>
      </c>
      <c r="AN595" s="428">
        <f t="shared" si="290"/>
        <v>159.35999999998603</v>
      </c>
      <c r="AO595" s="428">
        <f t="shared" si="291"/>
        <v>143.5399999999936</v>
      </c>
      <c r="AP595" s="428">
        <f t="shared" si="292"/>
        <v>158.45999999999185</v>
      </c>
      <c r="AQ595" s="428">
        <f t="shared" si="293"/>
        <v>149.05999999999767</v>
      </c>
      <c r="AR595" s="428">
        <f t="shared" si="294"/>
        <v>159.35999999998603</v>
      </c>
      <c r="AS595" s="428">
        <f t="shared" si="295"/>
        <v>143.5399999999936</v>
      </c>
      <c r="AT595" s="428">
        <f t="shared" si="296"/>
        <v>158.45999999999185</v>
      </c>
      <c r="AU595" s="428">
        <f t="shared" si="297"/>
        <v>149.05999999999767</v>
      </c>
      <c r="AV595" s="428">
        <f t="shared" si="298"/>
        <v>159.35999999998603</v>
      </c>
      <c r="AW595" s="428">
        <f t="shared" si="299"/>
        <v>143.5399999999936</v>
      </c>
      <c r="AX595" s="428">
        <f t="shared" si="300"/>
        <v>158.45999999999185</v>
      </c>
    </row>
    <row r="596">
      <c r="A596" s="413">
        <v>591</v>
      </c>
      <c r="B596" s="290" cm="1">
        <f t="array" ref="B596">IF(Parameters!$C$55="No",IF($A596&lt;=Parameters!$D$23,Parameters!$C$23*$A596,IF($A596&lt;=Parameters!$D$24,Parameters!$C$23*Parameters!$D$23+Parameters!$C$24*($A596-Parameters!$D$23),IF($A596&lt;=Parameters!$D$25,Parameters!$C$23*Parameters!$D$23+Parameters!$C$24*(Parameters!$D$24-Parameters!$D$23)+Parameters!$C$25*($A596-Parameters!$D$24),Parameters!$C$23*Parameters!$D$23+Parameters!$C$24*(Parameters!$D$24-Parameters!$D$23)+Parameters!$C$25*(Parameters!$D$25-Parameters!$D$24)+Parameters!$C$26*($A596-Parameters!$D$25)))),_xlfn.IFS($A596&lt;=Parameters!$D$23,Parameters!$C$23*$A596,$A596&lt;=Parameters!$D$24,Parameters!$C$24*$A596,$A596&lt;=Parameters!$D$25,Parameters!$C$25*$A596,$A596&gt;Parameters!$D$25,Parameters!$C$26*$A596))</f>
        <v>68213.460000000006</v>
      </c>
      <c r="C596" s="290">
        <f t="shared" si="301"/>
        <v>115.42040609137057</v>
      </c>
      <c r="D596" s="290" cm="1">
        <f t="array" ref="D596">IF(Parameters!$C$55="No",IF($A596&lt;=Parameters!$D$28,Parameters!$C$28*$A596,IF($A596&lt;=Parameters!$D$29,Parameters!$C$28*Parameters!$D$28+Parameters!$C$29*($A596-Parameters!$D$28),IF($A596&lt;=Parameters!$D$30,Parameters!$C$28*Parameters!$D$28+Parameters!$C$29*(Parameters!$D$29-Parameters!$D$28)+Parameters!$C$30*($A596-Parameters!$D$29),Parameters!$C$28*Parameters!$D$28+Parameters!$C$29*(Parameters!$D$29-Parameters!$D$28)+Parameters!$C$30*(Parameters!$D$30-Parameters!$D$29)+Parameters!$C$31*($A596-Parameters!$D$30)))),_xlfn.IFS($A596&lt;=Parameters!$D$28,Parameters!$C$28*$A596,$A596&lt;=Parameters!$D$29,Parameters!$C$29*$A596,$A596&lt;=Parameters!$D$30,Parameters!$C$30*$A596,$A596&gt;Parameters!$D$30,Parameters!$C$31*$A596))</f>
        <v>81666.260000000009</v>
      </c>
      <c r="E596" s="290">
        <f t="shared" si="301"/>
        <v>138.18318104906939</v>
      </c>
      <c r="F596" s="290" cm="1">
        <f t="array" ref="F596">IF(Parameters!$C$55="No",IF($A596&lt;=Parameters!$D$34,Parameters!$C$34*$A596,IF($A596&lt;=Parameters!$D$35,Parameters!$C$34*Parameters!$D$34+Parameters!$C$35*($A596-Parameters!$D$34),IF($A596&lt;=Parameters!$D$36,Parameters!$C$34*Parameters!$D$34+Parameters!$C$35*(Parameters!$D$35-Parameters!$D$34)+Parameters!$C$36*($A596-Parameters!$D$35),Parameters!$C$34*Parameters!$D$34+Parameters!$C$35*(Parameters!$D$35-Parameters!$D$34)+Parameters!$C$36*(Parameters!$D$36-Parameters!$D$35)+Parameters!$C$37*($A596-Parameters!$D$36)))),_xlfn.IFS($A596&lt;=Parameters!$D$34,Parameters!$C$34*$A596,$A596&lt;=Parameters!$D$35,Parameters!$C$35*$A596,$A596&lt;=Parameters!$D$36,Parameters!$C$36*$A596,$A596&gt;Parameters!$D$36,Parameters!$C$37*$A596))</f>
        <v>81601.14</v>
      </c>
      <c r="G596" s="290">
        <f t="shared" si="302"/>
        <v>138.07299492385786</v>
      </c>
      <c r="H596" s="290" cm="1">
        <f t="array" ref="H596">IF(Parameters!$C$55="No",IF($A596&lt;=Parameters!$D$39,Parameters!$C$39*$A596,IF($A596&lt;=Parameters!$D$40,Parameters!$C$39*Parameters!$D$39+Parameters!$C$40*($A596-Parameters!$D$39),IF($A596&lt;=Parameters!$D$41,Parameters!$C$39*Parameters!$D$39+Parameters!$C$40*(Parameters!$D$40-Parameters!$D$39)+Parameters!$C$41*($A596-Parameters!$D$40),Parameters!$C$39*Parameters!$D$39+Parameters!$C$40*(Parameters!$D$40-Parameters!$D$39)+Parameters!$C$41*(Parameters!$D$41-Parameters!$D$40)+Parameters!$C$42*($A596-Parameters!$D$41)))),_xlfn.IFS($A596&lt;=Parameters!$D$39,Parameters!$C$39*$A596,$A596&lt;=Parameters!$D$40,Parameters!$C$40*$A596,$A596&lt;=Parameters!$D$41,Parameters!$C$41*$A596,$A596&gt;Parameters!$D$41,Parameters!$C$42*$A596))</f>
        <v>87558.36</v>
      </c>
      <c r="I596" s="290">
        <f t="shared" si="303"/>
        <v>148.15289340101523</v>
      </c>
      <c r="J596" s="290" cm="1">
        <f t="array" ref="J596">IF(Parameters!$D$55="No",IF($A596&lt;=Parameters!$F$23,Parameters!$E$23*$A596,IF($A596&lt;=Parameters!$F$24,Parameters!$E$23*Parameters!$F$23+Parameters!$E$24*($A596-Parameters!$F$23),IF($A596&lt;=Parameters!$F$25,Parameters!$E$23*Parameters!$F$23+Parameters!$E$24*(Parameters!$F$24-Parameters!$F$23)+Parameters!$E$25*($A596-Parameters!$F$24),Parameters!$E$23*Parameters!$F$23+Parameters!$E$24*(Parameters!$F$24-Parameters!$F$23)+Parameters!$E$25*(Parameters!$F$25-Parameters!$F$24)+Parameters!$E$26*($A596-Parameters!$F$25)))),_xlfn.IFS($A596&lt;=Parameters!$F$23,Parameters!$E$23*$A596,$A596&lt;=Parameters!$F$24,Parameters!$E$24*$A596,$A596&lt;=Parameters!$F$25,Parameters!$E$25*$A596,$A596&gt;Parameters!$F$25,Parameters!$E$26*$A596))</f>
        <v>68213.460000000006</v>
      </c>
      <c r="K596" s="290">
        <f t="shared" si="279"/>
        <v>115.42040609137057</v>
      </c>
      <c r="L596" s="290" cm="1">
        <f t="array" ref="L596">IF(Parameters!$D$55="No",IF($A596&lt;=Parameters!$F$28,Parameters!$E$28*$A596,IF($A596&lt;=Parameters!$F$29,Parameters!$E$28*Parameters!$F$28+Parameters!$E$29*($A596-Parameters!$F$28),IF($A596&lt;=Parameters!$F$30,Parameters!$E$28*Parameters!$F$28+Parameters!$E$29*(Parameters!$F$29-Parameters!$F$28)+Parameters!$E$30*($A596-Parameters!$F$29),Parameters!$E$28*Parameters!$F$28+Parameters!$E$29*(Parameters!$F$29-Parameters!$F$28)+Parameters!$E$30*(Parameters!$F$30-Parameters!$F$29)+Parameters!$E$31*($A596-Parameters!$F$30)))),_xlfn.IFS($A596&lt;=Parameters!$F$28,Parameters!$E$28*$A596,$A596&lt;=Parameters!$F$29,Parameters!$E$29*$A596,$A596&lt;=Parameters!$F$30,Parameters!$E$30*$A596,$A596&gt;Parameters!$F$30,Parameters!$E$31*$A596))</f>
        <v>81666.260000000009</v>
      </c>
      <c r="M596" s="290">
        <f t="shared" si="280"/>
        <v>138.18318104906939</v>
      </c>
      <c r="N596" s="290" cm="1">
        <f t="array" ref="N596">IF(Parameters!$D$55="No",IF($A596&lt;=Parameters!$F$34,Parameters!$E$34*$A596,IF($A596&lt;=Parameters!$F$35,Parameters!$E$34*Parameters!$F$34+Parameters!$E$35*($A596-Parameters!$F$34),IF($A596&lt;=Parameters!$F$36,Parameters!$E$34*Parameters!$F$34+Parameters!$E$35*(Parameters!$F$35-Parameters!$F$34)+Parameters!$E$36*($A596-Parameters!$F$35),Parameters!$E$34*Parameters!$F$34+Parameters!$E$35*(Parameters!$F$35-Parameters!$F$34)+Parameters!$E$36*(Parameters!$F$36-Parameters!$F$35)+Parameters!$E$37*($A596-Parameters!$F$36)))),_xlfn.IFS($A596&lt;=Parameters!$F$34,Parameters!$E$34*$A596,$A596&lt;=Parameters!$F$35,Parameters!$E$35*$A596,$A596&lt;=Parameters!$F$36,Parameters!$E$36*$A596,$A596&gt;Parameters!$F$36,Parameters!$E$37*$A596))</f>
        <v>81601.14</v>
      </c>
      <c r="O596" s="290">
        <f t="shared" si="304"/>
        <v>138.07299492385786</v>
      </c>
      <c r="P596" s="290" cm="1">
        <f t="array" ref="P596">IF(Parameters!$D$55="No",IF($A596&lt;=Parameters!$F$39,Parameters!$E$39*$A596,IF($A596&lt;=Parameters!$F$40,Parameters!$E$39*Parameters!$F$39+Parameters!$E$40*($A596-Parameters!$F$39),IF($A596&lt;=Parameters!$F$41,Parameters!$E$39*Parameters!$F$39+Parameters!$E$40*(Parameters!$F$40-Parameters!$F$39)+Parameters!$E$41*($A596-Parameters!$F$40),Parameters!$E$39*Parameters!$F$39+Parameters!$E$40*(Parameters!$F$40-Parameters!$F$39)+Parameters!$E$41*(Parameters!$F$41-Parameters!$F$40)+Parameters!$E$42*($A596-Parameters!$F$41)))),_xlfn.IFS($A596&lt;=Parameters!$F$39,Parameters!$E$39*$A596,$A596&lt;=Parameters!$F$40,Parameters!$E$40*$A596,$A596&lt;=Parameters!$F$41,Parameters!$E$41*$A596,$A596&gt;Parameters!$F$41,Parameters!$E$42*$A596))</f>
        <v>87558.36</v>
      </c>
      <c r="Q596" s="290">
        <f t="shared" si="305"/>
        <v>148.15289340101523</v>
      </c>
      <c r="R596" s="290" cm="1">
        <f t="array" ref="R596">IF(Parameters!$E$55="No",IF($A596&lt;=Parameters!$H$23,Parameters!$G$23*$A596,IF($A596&lt;=Parameters!$H$24,Parameters!$G$23*Parameters!$H$23+Parameters!$G$24*($A596-Parameters!$H$23),IF($A596&lt;=Parameters!$H$25,Parameters!$G$23*Parameters!$H$23+Parameters!$G$24*(Parameters!$H$24-Parameters!$H$23)+Parameters!$G$25*($A596-Parameters!$H$24),Parameters!$G$23*Parameters!$H$23+Parameters!$G$24*(Parameters!$H$24-Parameters!$H$23)+Parameters!$G$25*(Parameters!$H$25-Parameters!$H$24)+Parameters!$G$26*($A596-Parameters!$H$25)))),_xlfn.IFS($A596&lt;=Parameters!$H$23,Parameters!$G$23*$A596,$A596&lt;=Parameters!$H$24,Parameters!$G$24*$A596,$A596&lt;=Parameters!$H$25,Parameters!$G$25*$A596,$A596&gt;Parameters!$H$25,Parameters!$G$26*$A596))</f>
        <v>68213.460000000006</v>
      </c>
      <c r="S596" s="290">
        <f t="shared" si="281"/>
        <v>115.42040609137057</v>
      </c>
      <c r="T596" s="290" cm="1">
        <f t="array" ref="T596">IF(Parameters!$E$55="No",IF($A596&lt;=Parameters!$H$28,Parameters!$G$28*$A596,IF($A596&lt;=Parameters!$H$29,Parameters!$G$28*Parameters!$H$28+Parameters!$G$29*($A596-Parameters!$H$28),IF($A596&lt;=Parameters!$H$30,Parameters!$G$28*Parameters!$H$28+Parameters!$G$29*(Parameters!$H$29-Parameters!$H$28)+Parameters!$G$30*($A596-Parameters!$H$29),Parameters!$G$28*Parameters!$H$28+Parameters!$G$29*(Parameters!$H$29-Parameters!$H$28)+Parameters!$G$30*(Parameters!$H$30-Parameters!$H$29)+Parameters!$G$31*($A596-Parameters!$H$30)))),_xlfn.IFS($A596&lt;=Parameters!$H$28,Parameters!$G$28*$A596,$A596&lt;=Parameters!$H$29,Parameters!$G$29*$A596,$A596&lt;=Parameters!$H$30,Parameters!$G$30*$A596,$A596&gt;Parameters!$H$30,Parameters!$G$31*$A596))</f>
        <v>81666.260000000009</v>
      </c>
      <c r="U596" s="290">
        <f t="shared" si="282"/>
        <v>138.18318104906939</v>
      </c>
      <c r="V596" s="290" cm="1">
        <f t="array" ref="V596">IF(Parameters!$E$55="No",IF($A596&lt;=Parameters!$H$34,Parameters!$G$34*$A596,IF($A596&lt;=Parameters!$H$35,Parameters!$G$34*Parameters!$H$34+Parameters!$G$35*($A596-Parameters!$H$34),IF($A596&lt;=Parameters!$H$36,Parameters!$G$34*Parameters!$H$34+Parameters!$G$35*(Parameters!$H$35-Parameters!$H$34)+Parameters!$G$36*($A596-Parameters!$H$35),Parameters!$G$34*Parameters!$H$34+Parameters!$G$35*(Parameters!$H$35-Parameters!$H$34)+Parameters!$G$36*(Parameters!$H$36-Parameters!$H$35)+Parameters!$G$37*($A596-Parameters!$H$36)))),_xlfn.IFS($A596&lt;=Parameters!$H$34,Parameters!$G$34*$A596,$A596&lt;=Parameters!$H$35,Parameters!$G$35*$A596,$A596&lt;=Parameters!$H$36,Parameters!$G$36*$A596,$A596&gt;Parameters!$H$36,Parameters!$G$37*$A596))</f>
        <v>81601.14</v>
      </c>
      <c r="W596" s="290">
        <f t="shared" si="306"/>
        <v>138.07299492385786</v>
      </c>
      <c r="X596" s="290" cm="1">
        <f t="array" ref="X596">IF(Parameters!$E$55="No",IF($A596&lt;=Parameters!$H$39,Parameters!$G$39*$A596,IF($A596&lt;=Parameters!$H$40,Parameters!$G$39*Parameters!$H$39+Parameters!$G$40*($A596-Parameters!$H$39),IF($A596&lt;=Parameters!$H$41,Parameters!$G$39*Parameters!$H$39+Parameters!$G$40*(Parameters!$H$40-Parameters!$H$39)+Parameters!$G$41*($A596-Parameters!$H$40),Parameters!$G$39*Parameters!$H$39+Parameters!$G$40*(Parameters!$H$40-Parameters!$H$39)+Parameters!$G$41*(Parameters!$H$41-Parameters!$H$40)+Parameters!$G$42*($A596-Parameters!$H$41)))),_xlfn.IFS($A596&lt;=Parameters!$H$39,Parameters!$G$39*$A596,$A596&lt;=Parameters!$H$40,Parameters!$G$40*$A596,$A596&lt;=Parameters!$H$41,Parameters!$G$41*$A596,$A596&gt;Parameters!$H$41,Parameters!$G$42*$A596))</f>
        <v>87558.36</v>
      </c>
      <c r="Y596" s="290">
        <f t="shared" si="307"/>
        <v>148.15289340101523</v>
      </c>
      <c r="Z596" s="290" cm="1">
        <f t="array" ref="Z596">IF(Parameters!$F$55="No",IF($A596&lt;=Parameters!$J$23,Parameters!$I$23*$A596,IF($A596&lt;=Parameters!$J$24,Parameters!$I$23*Parameters!$J$23+Parameters!$I$24*($A596-Parameters!$J$23),IF($A596&lt;=Parameters!$J$25,Parameters!$I$23*Parameters!$J$23+Parameters!$I$24*(Parameters!$J$24-Parameters!$J$23)+Parameters!$I$25*($A596-Parameters!$J$24),Parameters!$I$23*Parameters!$J$23+Parameters!$I$24*(Parameters!$J$24-Parameters!$J$23)+Parameters!$I$25*(Parameters!$J$25-Parameters!$J$24)+Parameters!$I$26*($A596-Parameters!$J$25)))),_xlfn.IFS($A596&lt;=Parameters!$J$23,Parameters!$I$23*$A596,$A596&lt;=Parameters!$J$24,Parameters!$I$24*$A596,$A596&lt;=Parameters!$J$25,Parameters!$I$25*$A596,$A596&gt;Parameters!$J$25,Parameters!$I$26*$A596))</f>
        <v>68213.460000000006</v>
      </c>
      <c r="AA596" s="290">
        <f t="shared" si="283"/>
        <v>115.42040609137057</v>
      </c>
      <c r="AB596" s="290" cm="1">
        <f t="array" ref="AB596">IF(Parameters!$F$55="No",IF($A596&lt;=Parameters!$J$28,Parameters!$I$28*$A596,IF($A596&lt;=Parameters!$J$29,Parameters!$I$28*Parameters!$J$28+Parameters!$I$29*($A596-Parameters!$J$28),IF($A596&lt;=Parameters!$J$30,Parameters!$I$28*Parameters!$J$28+Parameters!$I$29*(Parameters!$J$29-Parameters!$J$28)+Parameters!$I$30*($A596-Parameters!$J$29),Parameters!$I$28*Parameters!$J$28+Parameters!$I$29*(Parameters!$J$29-Parameters!$J$28)+Parameters!$I$30*(Parameters!$J$30-Parameters!$J$29)+Parameters!$I$31*($A596-Parameters!$J$30)))),_xlfn.IFS($A596&lt;=Parameters!$J$28,Parameters!$I$28*$A596,$A596&lt;=Parameters!$J$29,Parameters!$I$29*$A596,$A596&lt;=Parameters!$J$30,Parameters!$I$30*$A596,$A596&gt;Parameters!$J$30,Parameters!$I$31*$A596))</f>
        <v>81666.260000000009</v>
      </c>
      <c r="AC596" s="290">
        <f t="shared" si="284"/>
        <v>138.18318104906939</v>
      </c>
      <c r="AD596" s="290" cm="1">
        <f t="array" ref="AD596">IF(Parameters!$F$55="No",IF($A596&lt;=Parameters!$J$34,Parameters!$I$34*$A596,IF($A596&lt;=Parameters!$J$35,Parameters!$I$34*Parameters!$J$34+Parameters!$I$35*($A596-Parameters!$J$34),IF($A596&lt;=Parameters!$J$36,Parameters!$I$34*Parameters!$J$34+Parameters!$I$35*(Parameters!$J$35-Parameters!$J$34)+Parameters!$I$36*($A596-Parameters!$J$35),Parameters!$I$34*Parameters!$J$34+Parameters!$I$35*(Parameters!$J$35-Parameters!$J$34)+Parameters!$I$36*(Parameters!$J$36-Parameters!$J$35)+Parameters!$I$37*($A596-Parameters!$J$36)))),_xlfn.IFS($A596&lt;=Parameters!$J$34,Parameters!$I$34*$A596,$A596&lt;=Parameters!$J$35,Parameters!$I$35*$A596,$A596&lt;=Parameters!$J$36,Parameters!$I$36*$A596,$A596&gt;Parameters!$J$36,Parameters!$I$37*$A596))</f>
        <v>81601.14</v>
      </c>
      <c r="AE596" s="290">
        <f t="shared" si="308"/>
        <v>138.07299492385786</v>
      </c>
      <c r="AF596" s="290" cm="1">
        <f t="array" ref="AF596">IF(Parameters!$F$55="No",IF($A596&lt;=Parameters!$J$39,Parameters!$I$39*$A596,IF($A596&lt;=Parameters!$J$40,Parameters!$I$39*Parameters!$J$39+Parameters!$I$40*($A596-Parameters!$J$39),IF($A596&lt;=Parameters!$J$41,Parameters!$I$39*Parameters!$J$39+Parameters!$I$40*(Parameters!$J$40-Parameters!$J$39)+Parameters!$I$41*($A596-Parameters!$J$40),Parameters!$I$39*Parameters!$J$39+Parameters!$I$40*(Parameters!$J$40-Parameters!$J$39)+Parameters!$I$41*(Parameters!$J$41-Parameters!$J$40)+Parameters!$I$42*($A596-Parameters!$J$41)))),_xlfn.IFS($A596&lt;=Parameters!$J$39,Parameters!$I$39*$A596,$A596&lt;=Parameters!$J$40,Parameters!$I$40*$A596,$A596&lt;=Parameters!$J$41,Parameters!$I$41*$A596,$A596&gt;Parameters!$J$41,Parameters!$I$42*$A596))</f>
        <v>87558.36</v>
      </c>
      <c r="AG596" s="290">
        <f t="shared" si="309"/>
        <v>148.15289340101523</v>
      </c>
      <c r="AI596" s="428">
        <f t="shared" si="285"/>
        <v>149.06000000001222</v>
      </c>
      <c r="AJ596" s="428">
        <f t="shared" si="286"/>
        <v>159.36000000001513</v>
      </c>
      <c r="AK596" s="428">
        <f t="shared" si="287"/>
        <v>143.54000000000815</v>
      </c>
      <c r="AL596" s="428">
        <f t="shared" si="288"/>
        <v>158.4600000000064</v>
      </c>
      <c r="AM596" s="428">
        <f t="shared" si="289"/>
        <v>149.06000000001222</v>
      </c>
      <c r="AN596" s="428">
        <f t="shared" si="290"/>
        <v>159.36000000001513</v>
      </c>
      <c r="AO596" s="428">
        <f t="shared" si="291"/>
        <v>143.54000000000815</v>
      </c>
      <c r="AP596" s="428">
        <f t="shared" si="292"/>
        <v>158.4600000000064</v>
      </c>
      <c r="AQ596" s="428">
        <f t="shared" si="293"/>
        <v>149.06000000001222</v>
      </c>
      <c r="AR596" s="428">
        <f t="shared" si="294"/>
        <v>159.36000000001513</v>
      </c>
      <c r="AS596" s="428">
        <f t="shared" si="295"/>
        <v>143.54000000000815</v>
      </c>
      <c r="AT596" s="428">
        <f t="shared" si="296"/>
        <v>158.4600000000064</v>
      </c>
      <c r="AU596" s="428">
        <f t="shared" si="297"/>
        <v>149.06000000001222</v>
      </c>
      <c r="AV596" s="428">
        <f t="shared" si="298"/>
        <v>159.36000000001513</v>
      </c>
      <c r="AW596" s="428">
        <f t="shared" si="299"/>
        <v>143.54000000000815</v>
      </c>
      <c r="AX596" s="428">
        <f t="shared" si="300"/>
        <v>158.4600000000064</v>
      </c>
    </row>
    <row r="597">
      <c r="A597" s="413">
        <v>592</v>
      </c>
      <c r="B597" s="290" cm="1">
        <f t="array" ref="B597">IF(Parameters!$C$55="No",IF($A597&lt;=Parameters!$D$23,Parameters!$C$23*$A597,IF($A597&lt;=Parameters!$D$24,Parameters!$C$23*Parameters!$D$23+Parameters!$C$24*($A597-Parameters!$D$23),IF($A597&lt;=Parameters!$D$25,Parameters!$C$23*Parameters!$D$23+Parameters!$C$24*(Parameters!$D$24-Parameters!$D$23)+Parameters!$C$25*($A597-Parameters!$D$24),Parameters!$C$23*Parameters!$D$23+Parameters!$C$24*(Parameters!$D$24-Parameters!$D$23)+Parameters!$C$25*(Parameters!$D$25-Parameters!$D$24)+Parameters!$C$26*($A597-Parameters!$D$25)))),_xlfn.IFS($A597&lt;=Parameters!$D$23,Parameters!$C$23*$A597,$A597&lt;=Parameters!$D$24,Parameters!$C$24*$A597,$A597&lt;=Parameters!$D$25,Parameters!$C$25*$A597,$A597&gt;Parameters!$D$25,Parameters!$C$26*$A597))</f>
        <v>68362.52</v>
      </c>
      <c r="C597" s="290">
        <f t="shared" si="301"/>
        <v>115.47722972972974</v>
      </c>
      <c r="D597" s="290" cm="1">
        <f t="array" ref="D597">IF(Parameters!$C$55="No",IF($A597&lt;=Parameters!$D$28,Parameters!$C$28*$A597,IF($A597&lt;=Parameters!$D$29,Parameters!$C$28*Parameters!$D$28+Parameters!$C$29*($A597-Parameters!$D$28),IF($A597&lt;=Parameters!$D$30,Parameters!$C$28*Parameters!$D$28+Parameters!$C$29*(Parameters!$D$29-Parameters!$D$28)+Parameters!$C$30*($A597-Parameters!$D$29),Parameters!$C$28*Parameters!$D$28+Parameters!$C$29*(Parameters!$D$29-Parameters!$D$28)+Parameters!$C$30*(Parameters!$D$30-Parameters!$D$29)+Parameters!$C$31*($A597-Parameters!$D$30)))),_xlfn.IFS($A597&lt;=Parameters!$D$28,Parameters!$C$28*$A597,$A597&lt;=Parameters!$D$29,Parameters!$C$29*$A597,$A597&lt;=Parameters!$D$30,Parameters!$C$30*$A597,$A597&gt;Parameters!$D$30,Parameters!$C$31*$A597))</f>
        <v>81825.62</v>
      </c>
      <c r="E597" s="290">
        <f t="shared" si="301"/>
        <v>138.21895270270269</v>
      </c>
      <c r="F597" s="290" cm="1">
        <f t="array" ref="F597">IF(Parameters!$C$55="No",IF($A597&lt;=Parameters!$D$34,Parameters!$C$34*$A597,IF($A597&lt;=Parameters!$D$35,Parameters!$C$34*Parameters!$D$34+Parameters!$C$35*($A597-Parameters!$D$34),IF($A597&lt;=Parameters!$D$36,Parameters!$C$34*Parameters!$D$34+Parameters!$C$35*(Parameters!$D$35-Parameters!$D$34)+Parameters!$C$36*($A597-Parameters!$D$35),Parameters!$C$34*Parameters!$D$34+Parameters!$C$35*(Parameters!$D$35-Parameters!$D$34)+Parameters!$C$36*(Parameters!$D$36-Parameters!$D$35)+Parameters!$C$37*($A597-Parameters!$D$36)))),_xlfn.IFS($A597&lt;=Parameters!$D$34,Parameters!$C$34*$A597,$A597&lt;=Parameters!$D$35,Parameters!$C$35*$A597,$A597&lt;=Parameters!$D$36,Parameters!$C$36*$A597,$A597&gt;Parameters!$D$36,Parameters!$C$37*$A597))</f>
        <v>81744.679999999993</v>
      </c>
      <c r="G597" s="290">
        <f t="shared" si="302"/>
        <v>138.0822297297297</v>
      </c>
      <c r="H597" s="290" cm="1">
        <f t="array" ref="H597">IF(Parameters!$C$55="No",IF($A597&lt;=Parameters!$D$39,Parameters!$C$39*$A597,IF($A597&lt;=Parameters!$D$40,Parameters!$C$39*Parameters!$D$39+Parameters!$C$40*($A597-Parameters!$D$39),IF($A597&lt;=Parameters!$D$41,Parameters!$C$39*Parameters!$D$39+Parameters!$C$40*(Parameters!$D$40-Parameters!$D$39)+Parameters!$C$41*($A597-Parameters!$D$40),Parameters!$C$39*Parameters!$D$39+Parameters!$C$40*(Parameters!$D$40-Parameters!$D$39)+Parameters!$C$41*(Parameters!$D$41-Parameters!$D$40)+Parameters!$C$42*($A597-Parameters!$D$41)))),_xlfn.IFS($A597&lt;=Parameters!$D$39,Parameters!$C$39*$A597,$A597&lt;=Parameters!$D$40,Parameters!$C$40*$A597,$A597&lt;=Parameters!$D$41,Parameters!$C$41*$A597,$A597&gt;Parameters!$D$41,Parameters!$C$42*$A597))</f>
        <v>87716.82</v>
      </c>
      <c r="I597" s="290">
        <f t="shared" si="303"/>
        <v>148.17030405405407</v>
      </c>
      <c r="J597" s="290" cm="1">
        <f t="array" ref="J597">IF(Parameters!$D$55="No",IF($A597&lt;=Parameters!$F$23,Parameters!$E$23*$A597,IF($A597&lt;=Parameters!$F$24,Parameters!$E$23*Parameters!$F$23+Parameters!$E$24*($A597-Parameters!$F$23),IF($A597&lt;=Parameters!$F$25,Parameters!$E$23*Parameters!$F$23+Parameters!$E$24*(Parameters!$F$24-Parameters!$F$23)+Parameters!$E$25*($A597-Parameters!$F$24),Parameters!$E$23*Parameters!$F$23+Parameters!$E$24*(Parameters!$F$24-Parameters!$F$23)+Parameters!$E$25*(Parameters!$F$25-Parameters!$F$24)+Parameters!$E$26*($A597-Parameters!$F$25)))),_xlfn.IFS($A597&lt;=Parameters!$F$23,Parameters!$E$23*$A597,$A597&lt;=Parameters!$F$24,Parameters!$E$24*$A597,$A597&lt;=Parameters!$F$25,Parameters!$E$25*$A597,$A597&gt;Parameters!$F$25,Parameters!$E$26*$A597))</f>
        <v>68362.52</v>
      </c>
      <c r="K597" s="290">
        <f t="shared" si="279"/>
        <v>115.47722972972974</v>
      </c>
      <c r="L597" s="290" cm="1">
        <f t="array" ref="L597">IF(Parameters!$D$55="No",IF($A597&lt;=Parameters!$F$28,Parameters!$E$28*$A597,IF($A597&lt;=Parameters!$F$29,Parameters!$E$28*Parameters!$F$28+Parameters!$E$29*($A597-Parameters!$F$28),IF($A597&lt;=Parameters!$F$30,Parameters!$E$28*Parameters!$F$28+Parameters!$E$29*(Parameters!$F$29-Parameters!$F$28)+Parameters!$E$30*($A597-Parameters!$F$29),Parameters!$E$28*Parameters!$F$28+Parameters!$E$29*(Parameters!$F$29-Parameters!$F$28)+Parameters!$E$30*(Parameters!$F$30-Parameters!$F$29)+Parameters!$E$31*($A597-Parameters!$F$30)))),_xlfn.IFS($A597&lt;=Parameters!$F$28,Parameters!$E$28*$A597,$A597&lt;=Parameters!$F$29,Parameters!$E$29*$A597,$A597&lt;=Parameters!$F$30,Parameters!$E$30*$A597,$A597&gt;Parameters!$F$30,Parameters!$E$31*$A597))</f>
        <v>81825.62</v>
      </c>
      <c r="M597" s="290">
        <f t="shared" si="280"/>
        <v>138.21895270270269</v>
      </c>
      <c r="N597" s="290" cm="1">
        <f t="array" ref="N597">IF(Parameters!$D$55="No",IF($A597&lt;=Parameters!$F$34,Parameters!$E$34*$A597,IF($A597&lt;=Parameters!$F$35,Parameters!$E$34*Parameters!$F$34+Parameters!$E$35*($A597-Parameters!$F$34),IF($A597&lt;=Parameters!$F$36,Parameters!$E$34*Parameters!$F$34+Parameters!$E$35*(Parameters!$F$35-Parameters!$F$34)+Parameters!$E$36*($A597-Parameters!$F$35),Parameters!$E$34*Parameters!$F$34+Parameters!$E$35*(Parameters!$F$35-Parameters!$F$34)+Parameters!$E$36*(Parameters!$F$36-Parameters!$F$35)+Parameters!$E$37*($A597-Parameters!$F$36)))),_xlfn.IFS($A597&lt;=Parameters!$F$34,Parameters!$E$34*$A597,$A597&lt;=Parameters!$F$35,Parameters!$E$35*$A597,$A597&lt;=Parameters!$F$36,Parameters!$E$36*$A597,$A597&gt;Parameters!$F$36,Parameters!$E$37*$A597))</f>
        <v>81744.679999999993</v>
      </c>
      <c r="O597" s="290">
        <f t="shared" si="304"/>
        <v>138.0822297297297</v>
      </c>
      <c r="P597" s="290" cm="1">
        <f t="array" ref="P597">IF(Parameters!$D$55="No",IF($A597&lt;=Parameters!$F$39,Parameters!$E$39*$A597,IF($A597&lt;=Parameters!$F$40,Parameters!$E$39*Parameters!$F$39+Parameters!$E$40*($A597-Parameters!$F$39),IF($A597&lt;=Parameters!$F$41,Parameters!$E$39*Parameters!$F$39+Parameters!$E$40*(Parameters!$F$40-Parameters!$F$39)+Parameters!$E$41*($A597-Parameters!$F$40),Parameters!$E$39*Parameters!$F$39+Parameters!$E$40*(Parameters!$F$40-Parameters!$F$39)+Parameters!$E$41*(Parameters!$F$41-Parameters!$F$40)+Parameters!$E$42*($A597-Parameters!$F$41)))),_xlfn.IFS($A597&lt;=Parameters!$F$39,Parameters!$E$39*$A597,$A597&lt;=Parameters!$F$40,Parameters!$E$40*$A597,$A597&lt;=Parameters!$F$41,Parameters!$E$41*$A597,$A597&gt;Parameters!$F$41,Parameters!$E$42*$A597))</f>
        <v>87716.82</v>
      </c>
      <c r="Q597" s="290">
        <f t="shared" si="305"/>
        <v>148.17030405405407</v>
      </c>
      <c r="R597" s="290" cm="1">
        <f t="array" ref="R597">IF(Parameters!$E$55="No",IF($A597&lt;=Parameters!$H$23,Parameters!$G$23*$A597,IF($A597&lt;=Parameters!$H$24,Parameters!$G$23*Parameters!$H$23+Parameters!$G$24*($A597-Parameters!$H$23),IF($A597&lt;=Parameters!$H$25,Parameters!$G$23*Parameters!$H$23+Parameters!$G$24*(Parameters!$H$24-Parameters!$H$23)+Parameters!$G$25*($A597-Parameters!$H$24),Parameters!$G$23*Parameters!$H$23+Parameters!$G$24*(Parameters!$H$24-Parameters!$H$23)+Parameters!$G$25*(Parameters!$H$25-Parameters!$H$24)+Parameters!$G$26*($A597-Parameters!$H$25)))),_xlfn.IFS($A597&lt;=Parameters!$H$23,Parameters!$G$23*$A597,$A597&lt;=Parameters!$H$24,Parameters!$G$24*$A597,$A597&lt;=Parameters!$H$25,Parameters!$G$25*$A597,$A597&gt;Parameters!$H$25,Parameters!$G$26*$A597))</f>
        <v>68362.52</v>
      </c>
      <c r="S597" s="290">
        <f t="shared" si="281"/>
        <v>115.47722972972974</v>
      </c>
      <c r="T597" s="290" cm="1">
        <f t="array" ref="T597">IF(Parameters!$E$55="No",IF($A597&lt;=Parameters!$H$28,Parameters!$G$28*$A597,IF($A597&lt;=Parameters!$H$29,Parameters!$G$28*Parameters!$H$28+Parameters!$G$29*($A597-Parameters!$H$28),IF($A597&lt;=Parameters!$H$30,Parameters!$G$28*Parameters!$H$28+Parameters!$G$29*(Parameters!$H$29-Parameters!$H$28)+Parameters!$G$30*($A597-Parameters!$H$29),Parameters!$G$28*Parameters!$H$28+Parameters!$G$29*(Parameters!$H$29-Parameters!$H$28)+Parameters!$G$30*(Parameters!$H$30-Parameters!$H$29)+Parameters!$G$31*($A597-Parameters!$H$30)))),_xlfn.IFS($A597&lt;=Parameters!$H$28,Parameters!$G$28*$A597,$A597&lt;=Parameters!$H$29,Parameters!$G$29*$A597,$A597&lt;=Parameters!$H$30,Parameters!$G$30*$A597,$A597&gt;Parameters!$H$30,Parameters!$G$31*$A597))</f>
        <v>81825.62</v>
      </c>
      <c r="U597" s="290">
        <f t="shared" si="282"/>
        <v>138.21895270270269</v>
      </c>
      <c r="V597" s="290" cm="1">
        <f t="array" ref="V597">IF(Parameters!$E$55="No",IF($A597&lt;=Parameters!$H$34,Parameters!$G$34*$A597,IF($A597&lt;=Parameters!$H$35,Parameters!$G$34*Parameters!$H$34+Parameters!$G$35*($A597-Parameters!$H$34),IF($A597&lt;=Parameters!$H$36,Parameters!$G$34*Parameters!$H$34+Parameters!$G$35*(Parameters!$H$35-Parameters!$H$34)+Parameters!$G$36*($A597-Parameters!$H$35),Parameters!$G$34*Parameters!$H$34+Parameters!$G$35*(Parameters!$H$35-Parameters!$H$34)+Parameters!$G$36*(Parameters!$H$36-Parameters!$H$35)+Parameters!$G$37*($A597-Parameters!$H$36)))),_xlfn.IFS($A597&lt;=Parameters!$H$34,Parameters!$G$34*$A597,$A597&lt;=Parameters!$H$35,Parameters!$G$35*$A597,$A597&lt;=Parameters!$H$36,Parameters!$G$36*$A597,$A597&gt;Parameters!$H$36,Parameters!$G$37*$A597))</f>
        <v>81744.679999999993</v>
      </c>
      <c r="W597" s="290">
        <f t="shared" si="306"/>
        <v>138.0822297297297</v>
      </c>
      <c r="X597" s="290" cm="1">
        <f t="array" ref="X597">IF(Parameters!$E$55="No",IF($A597&lt;=Parameters!$H$39,Parameters!$G$39*$A597,IF($A597&lt;=Parameters!$H$40,Parameters!$G$39*Parameters!$H$39+Parameters!$G$40*($A597-Parameters!$H$39),IF($A597&lt;=Parameters!$H$41,Parameters!$G$39*Parameters!$H$39+Parameters!$G$40*(Parameters!$H$40-Parameters!$H$39)+Parameters!$G$41*($A597-Parameters!$H$40),Parameters!$G$39*Parameters!$H$39+Parameters!$G$40*(Parameters!$H$40-Parameters!$H$39)+Parameters!$G$41*(Parameters!$H$41-Parameters!$H$40)+Parameters!$G$42*($A597-Parameters!$H$41)))),_xlfn.IFS($A597&lt;=Parameters!$H$39,Parameters!$G$39*$A597,$A597&lt;=Parameters!$H$40,Parameters!$G$40*$A597,$A597&lt;=Parameters!$H$41,Parameters!$G$41*$A597,$A597&gt;Parameters!$H$41,Parameters!$G$42*$A597))</f>
        <v>87716.82</v>
      </c>
      <c r="Y597" s="290">
        <f t="shared" si="307"/>
        <v>148.17030405405407</v>
      </c>
      <c r="Z597" s="290" cm="1">
        <f t="array" ref="Z597">IF(Parameters!$F$55="No",IF($A597&lt;=Parameters!$J$23,Parameters!$I$23*$A597,IF($A597&lt;=Parameters!$J$24,Parameters!$I$23*Parameters!$J$23+Parameters!$I$24*($A597-Parameters!$J$23),IF($A597&lt;=Parameters!$J$25,Parameters!$I$23*Parameters!$J$23+Parameters!$I$24*(Parameters!$J$24-Parameters!$J$23)+Parameters!$I$25*($A597-Parameters!$J$24),Parameters!$I$23*Parameters!$J$23+Parameters!$I$24*(Parameters!$J$24-Parameters!$J$23)+Parameters!$I$25*(Parameters!$J$25-Parameters!$J$24)+Parameters!$I$26*($A597-Parameters!$J$25)))),_xlfn.IFS($A597&lt;=Parameters!$J$23,Parameters!$I$23*$A597,$A597&lt;=Parameters!$J$24,Parameters!$I$24*$A597,$A597&lt;=Parameters!$J$25,Parameters!$I$25*$A597,$A597&gt;Parameters!$J$25,Parameters!$I$26*$A597))</f>
        <v>68362.52</v>
      </c>
      <c r="AA597" s="290">
        <f t="shared" si="283"/>
        <v>115.47722972972974</v>
      </c>
      <c r="AB597" s="290" cm="1">
        <f t="array" ref="AB597">IF(Parameters!$F$55="No",IF($A597&lt;=Parameters!$J$28,Parameters!$I$28*$A597,IF($A597&lt;=Parameters!$J$29,Parameters!$I$28*Parameters!$J$28+Parameters!$I$29*($A597-Parameters!$J$28),IF($A597&lt;=Parameters!$J$30,Parameters!$I$28*Parameters!$J$28+Parameters!$I$29*(Parameters!$J$29-Parameters!$J$28)+Parameters!$I$30*($A597-Parameters!$J$29),Parameters!$I$28*Parameters!$J$28+Parameters!$I$29*(Parameters!$J$29-Parameters!$J$28)+Parameters!$I$30*(Parameters!$J$30-Parameters!$J$29)+Parameters!$I$31*($A597-Parameters!$J$30)))),_xlfn.IFS($A597&lt;=Parameters!$J$28,Parameters!$I$28*$A597,$A597&lt;=Parameters!$J$29,Parameters!$I$29*$A597,$A597&lt;=Parameters!$J$30,Parameters!$I$30*$A597,$A597&gt;Parameters!$J$30,Parameters!$I$31*$A597))</f>
        <v>81825.62</v>
      </c>
      <c r="AC597" s="290">
        <f t="shared" si="284"/>
        <v>138.21895270270269</v>
      </c>
      <c r="AD597" s="290" cm="1">
        <f t="array" ref="AD597">IF(Parameters!$F$55="No",IF($A597&lt;=Parameters!$J$34,Parameters!$I$34*$A597,IF($A597&lt;=Parameters!$J$35,Parameters!$I$34*Parameters!$J$34+Parameters!$I$35*($A597-Parameters!$J$34),IF($A597&lt;=Parameters!$J$36,Parameters!$I$34*Parameters!$J$34+Parameters!$I$35*(Parameters!$J$35-Parameters!$J$34)+Parameters!$I$36*($A597-Parameters!$J$35),Parameters!$I$34*Parameters!$J$34+Parameters!$I$35*(Parameters!$J$35-Parameters!$J$34)+Parameters!$I$36*(Parameters!$J$36-Parameters!$J$35)+Parameters!$I$37*($A597-Parameters!$J$36)))),_xlfn.IFS($A597&lt;=Parameters!$J$34,Parameters!$I$34*$A597,$A597&lt;=Parameters!$J$35,Parameters!$I$35*$A597,$A597&lt;=Parameters!$J$36,Parameters!$I$36*$A597,$A597&gt;Parameters!$J$36,Parameters!$I$37*$A597))</f>
        <v>81744.679999999993</v>
      </c>
      <c r="AE597" s="290">
        <f t="shared" si="308"/>
        <v>138.0822297297297</v>
      </c>
      <c r="AF597" s="290" cm="1">
        <f t="array" ref="AF597">IF(Parameters!$F$55="No",IF($A597&lt;=Parameters!$J$39,Parameters!$I$39*$A597,IF($A597&lt;=Parameters!$J$40,Parameters!$I$39*Parameters!$J$39+Parameters!$I$40*($A597-Parameters!$J$39),IF($A597&lt;=Parameters!$J$41,Parameters!$I$39*Parameters!$J$39+Parameters!$I$40*(Parameters!$J$40-Parameters!$J$39)+Parameters!$I$41*($A597-Parameters!$J$40),Parameters!$I$39*Parameters!$J$39+Parameters!$I$40*(Parameters!$J$40-Parameters!$J$39)+Parameters!$I$41*(Parameters!$J$41-Parameters!$J$40)+Parameters!$I$42*($A597-Parameters!$J$41)))),_xlfn.IFS($A597&lt;=Parameters!$J$39,Parameters!$I$39*$A597,$A597&lt;=Parameters!$J$40,Parameters!$I$40*$A597,$A597&lt;=Parameters!$J$41,Parameters!$I$41*$A597,$A597&gt;Parameters!$J$41,Parameters!$I$42*$A597))</f>
        <v>87716.82</v>
      </c>
      <c r="AG597" s="290">
        <f t="shared" si="309"/>
        <v>148.17030405405407</v>
      </c>
      <c r="AI597" s="428">
        <f t="shared" si="285"/>
        <v>149.05999999999767</v>
      </c>
      <c r="AJ597" s="428">
        <f t="shared" si="286"/>
        <v>159.35999999998603</v>
      </c>
      <c r="AK597" s="428">
        <f t="shared" si="287"/>
        <v>143.5399999999936</v>
      </c>
      <c r="AL597" s="428">
        <f t="shared" si="288"/>
        <v>158.4600000000064</v>
      </c>
      <c r="AM597" s="428">
        <f t="shared" si="289"/>
        <v>149.05999999999767</v>
      </c>
      <c r="AN597" s="428">
        <f t="shared" si="290"/>
        <v>159.35999999998603</v>
      </c>
      <c r="AO597" s="428">
        <f t="shared" si="291"/>
        <v>143.5399999999936</v>
      </c>
      <c r="AP597" s="428">
        <f t="shared" si="292"/>
        <v>158.4600000000064</v>
      </c>
      <c r="AQ597" s="428">
        <f t="shared" si="293"/>
        <v>149.05999999999767</v>
      </c>
      <c r="AR597" s="428">
        <f t="shared" si="294"/>
        <v>159.35999999998603</v>
      </c>
      <c r="AS597" s="428">
        <f t="shared" si="295"/>
        <v>143.5399999999936</v>
      </c>
      <c r="AT597" s="428">
        <f t="shared" si="296"/>
        <v>158.4600000000064</v>
      </c>
      <c r="AU597" s="428">
        <f t="shared" si="297"/>
        <v>149.05999999999767</v>
      </c>
      <c r="AV597" s="428">
        <f t="shared" si="298"/>
        <v>159.35999999998603</v>
      </c>
      <c r="AW597" s="428">
        <f t="shared" si="299"/>
        <v>143.5399999999936</v>
      </c>
      <c r="AX597" s="428">
        <f t="shared" si="300"/>
        <v>158.4600000000064</v>
      </c>
    </row>
    <row r="598">
      <c r="A598" s="413">
        <v>593</v>
      </c>
      <c r="B598" s="290" cm="1">
        <f t="array" ref="B598">IF(Parameters!$C$55="No",IF($A598&lt;=Parameters!$D$23,Parameters!$C$23*$A598,IF($A598&lt;=Parameters!$D$24,Parameters!$C$23*Parameters!$D$23+Parameters!$C$24*($A598-Parameters!$D$23),IF($A598&lt;=Parameters!$D$25,Parameters!$C$23*Parameters!$D$23+Parameters!$C$24*(Parameters!$D$24-Parameters!$D$23)+Parameters!$C$25*($A598-Parameters!$D$24),Parameters!$C$23*Parameters!$D$23+Parameters!$C$24*(Parameters!$D$24-Parameters!$D$23)+Parameters!$C$25*(Parameters!$D$25-Parameters!$D$24)+Parameters!$C$26*($A598-Parameters!$D$25)))),_xlfn.IFS($A598&lt;=Parameters!$D$23,Parameters!$C$23*$A598,$A598&lt;=Parameters!$D$24,Parameters!$C$24*$A598,$A598&lt;=Parameters!$D$25,Parameters!$C$25*$A598,$A598&gt;Parameters!$D$25,Parameters!$C$26*$A598))</f>
        <v>68511.58</v>
      </c>
      <c r="C598" s="290">
        <f t="shared" si="301"/>
        <v>115.53386172006746</v>
      </c>
      <c r="D598" s="290" cm="1">
        <f t="array" ref="D598">IF(Parameters!$C$55="No",IF($A598&lt;=Parameters!$D$28,Parameters!$C$28*$A598,IF($A598&lt;=Parameters!$D$29,Parameters!$C$28*Parameters!$D$28+Parameters!$C$29*($A598-Parameters!$D$28),IF($A598&lt;=Parameters!$D$30,Parameters!$C$28*Parameters!$D$28+Parameters!$C$29*(Parameters!$D$29-Parameters!$D$28)+Parameters!$C$30*($A598-Parameters!$D$29),Parameters!$C$28*Parameters!$D$28+Parameters!$C$29*(Parameters!$D$29-Parameters!$D$28)+Parameters!$C$30*(Parameters!$D$30-Parameters!$D$29)+Parameters!$C$31*($A598-Parameters!$D$30)))),_xlfn.IFS($A598&lt;=Parameters!$D$28,Parameters!$C$28*$A598,$A598&lt;=Parameters!$D$29,Parameters!$C$29*$A598,$A598&lt;=Parameters!$D$30,Parameters!$C$30*$A598,$A598&gt;Parameters!$D$30,Parameters!$C$31*$A598))</f>
        <v>81984.98000000001</v>
      </c>
      <c r="E598" s="290">
        <f t="shared" si="301"/>
        <v>138.25460370994944</v>
      </c>
      <c r="F598" s="290" cm="1">
        <f t="array" ref="F598">IF(Parameters!$C$55="No",IF($A598&lt;=Parameters!$D$34,Parameters!$C$34*$A598,IF($A598&lt;=Parameters!$D$35,Parameters!$C$34*Parameters!$D$34+Parameters!$C$35*($A598-Parameters!$D$34),IF($A598&lt;=Parameters!$D$36,Parameters!$C$34*Parameters!$D$34+Parameters!$C$35*(Parameters!$D$35-Parameters!$D$34)+Parameters!$C$36*($A598-Parameters!$D$35),Parameters!$C$34*Parameters!$D$34+Parameters!$C$35*(Parameters!$D$35-Parameters!$D$34)+Parameters!$C$36*(Parameters!$D$36-Parameters!$D$35)+Parameters!$C$37*($A598-Parameters!$D$36)))),_xlfn.IFS($A598&lt;=Parameters!$D$34,Parameters!$C$34*$A598,$A598&lt;=Parameters!$D$35,Parameters!$C$35*$A598,$A598&lt;=Parameters!$D$36,Parameters!$C$36*$A598,$A598&gt;Parameters!$D$36,Parameters!$C$37*$A598))</f>
        <v>81888.22</v>
      </c>
      <c r="G598" s="290">
        <f t="shared" si="302"/>
        <v>138.09143338954468</v>
      </c>
      <c r="H598" s="290" cm="1">
        <f t="array" ref="H598">IF(Parameters!$C$55="No",IF($A598&lt;=Parameters!$D$39,Parameters!$C$39*$A598,IF($A598&lt;=Parameters!$D$40,Parameters!$C$39*Parameters!$D$39+Parameters!$C$40*($A598-Parameters!$D$39),IF($A598&lt;=Parameters!$D$41,Parameters!$C$39*Parameters!$D$39+Parameters!$C$40*(Parameters!$D$40-Parameters!$D$39)+Parameters!$C$41*($A598-Parameters!$D$40),Parameters!$C$39*Parameters!$D$39+Parameters!$C$40*(Parameters!$D$40-Parameters!$D$39)+Parameters!$C$41*(Parameters!$D$41-Parameters!$D$40)+Parameters!$C$42*($A598-Parameters!$D$41)))),_xlfn.IFS($A598&lt;=Parameters!$D$39,Parameters!$C$39*$A598,$A598&lt;=Parameters!$D$40,Parameters!$C$40*$A598,$A598&lt;=Parameters!$D$41,Parameters!$C$41*$A598,$A598&gt;Parameters!$D$41,Parameters!$C$42*$A598))</f>
        <v>87875.28</v>
      </c>
      <c r="I598" s="290">
        <f t="shared" si="303"/>
        <v>148.18765598650927</v>
      </c>
      <c r="J598" s="290" cm="1">
        <f t="array" ref="J598">IF(Parameters!$D$55="No",IF($A598&lt;=Parameters!$F$23,Parameters!$E$23*$A598,IF($A598&lt;=Parameters!$F$24,Parameters!$E$23*Parameters!$F$23+Parameters!$E$24*($A598-Parameters!$F$23),IF($A598&lt;=Parameters!$F$25,Parameters!$E$23*Parameters!$F$23+Parameters!$E$24*(Parameters!$F$24-Parameters!$F$23)+Parameters!$E$25*($A598-Parameters!$F$24),Parameters!$E$23*Parameters!$F$23+Parameters!$E$24*(Parameters!$F$24-Parameters!$F$23)+Parameters!$E$25*(Parameters!$F$25-Parameters!$F$24)+Parameters!$E$26*($A598-Parameters!$F$25)))),_xlfn.IFS($A598&lt;=Parameters!$F$23,Parameters!$E$23*$A598,$A598&lt;=Parameters!$F$24,Parameters!$E$24*$A598,$A598&lt;=Parameters!$F$25,Parameters!$E$25*$A598,$A598&gt;Parameters!$F$25,Parameters!$E$26*$A598))</f>
        <v>68511.58</v>
      </c>
      <c r="K598" s="290">
        <f t="shared" si="279"/>
        <v>115.53386172006746</v>
      </c>
      <c r="L598" s="290" cm="1">
        <f t="array" ref="L598">IF(Parameters!$D$55="No",IF($A598&lt;=Parameters!$F$28,Parameters!$E$28*$A598,IF($A598&lt;=Parameters!$F$29,Parameters!$E$28*Parameters!$F$28+Parameters!$E$29*($A598-Parameters!$F$28),IF($A598&lt;=Parameters!$F$30,Parameters!$E$28*Parameters!$F$28+Parameters!$E$29*(Parameters!$F$29-Parameters!$F$28)+Parameters!$E$30*($A598-Parameters!$F$29),Parameters!$E$28*Parameters!$F$28+Parameters!$E$29*(Parameters!$F$29-Parameters!$F$28)+Parameters!$E$30*(Parameters!$F$30-Parameters!$F$29)+Parameters!$E$31*($A598-Parameters!$F$30)))),_xlfn.IFS($A598&lt;=Parameters!$F$28,Parameters!$E$28*$A598,$A598&lt;=Parameters!$F$29,Parameters!$E$29*$A598,$A598&lt;=Parameters!$F$30,Parameters!$E$30*$A598,$A598&gt;Parameters!$F$30,Parameters!$E$31*$A598))</f>
        <v>81984.98000000001</v>
      </c>
      <c r="M598" s="290">
        <f t="shared" si="280"/>
        <v>138.25460370994944</v>
      </c>
      <c r="N598" s="290" cm="1">
        <f t="array" ref="N598">IF(Parameters!$D$55="No",IF($A598&lt;=Parameters!$F$34,Parameters!$E$34*$A598,IF($A598&lt;=Parameters!$F$35,Parameters!$E$34*Parameters!$F$34+Parameters!$E$35*($A598-Parameters!$F$34),IF($A598&lt;=Parameters!$F$36,Parameters!$E$34*Parameters!$F$34+Parameters!$E$35*(Parameters!$F$35-Parameters!$F$34)+Parameters!$E$36*($A598-Parameters!$F$35),Parameters!$E$34*Parameters!$F$34+Parameters!$E$35*(Parameters!$F$35-Parameters!$F$34)+Parameters!$E$36*(Parameters!$F$36-Parameters!$F$35)+Parameters!$E$37*($A598-Parameters!$F$36)))),_xlfn.IFS($A598&lt;=Parameters!$F$34,Parameters!$E$34*$A598,$A598&lt;=Parameters!$F$35,Parameters!$E$35*$A598,$A598&lt;=Parameters!$F$36,Parameters!$E$36*$A598,$A598&gt;Parameters!$F$36,Parameters!$E$37*$A598))</f>
        <v>81888.22</v>
      </c>
      <c r="O598" s="290">
        <f t="shared" si="304"/>
        <v>138.09143338954468</v>
      </c>
      <c r="P598" s="290" cm="1">
        <f t="array" ref="P598">IF(Parameters!$D$55="No",IF($A598&lt;=Parameters!$F$39,Parameters!$E$39*$A598,IF($A598&lt;=Parameters!$F$40,Parameters!$E$39*Parameters!$F$39+Parameters!$E$40*($A598-Parameters!$F$39),IF($A598&lt;=Parameters!$F$41,Parameters!$E$39*Parameters!$F$39+Parameters!$E$40*(Parameters!$F$40-Parameters!$F$39)+Parameters!$E$41*($A598-Parameters!$F$40),Parameters!$E$39*Parameters!$F$39+Parameters!$E$40*(Parameters!$F$40-Parameters!$F$39)+Parameters!$E$41*(Parameters!$F$41-Parameters!$F$40)+Parameters!$E$42*($A598-Parameters!$F$41)))),_xlfn.IFS($A598&lt;=Parameters!$F$39,Parameters!$E$39*$A598,$A598&lt;=Parameters!$F$40,Parameters!$E$40*$A598,$A598&lt;=Parameters!$F$41,Parameters!$E$41*$A598,$A598&gt;Parameters!$F$41,Parameters!$E$42*$A598))</f>
        <v>87875.28</v>
      </c>
      <c r="Q598" s="290">
        <f t="shared" si="305"/>
        <v>148.18765598650927</v>
      </c>
      <c r="R598" s="290" cm="1">
        <f t="array" ref="R598">IF(Parameters!$E$55="No",IF($A598&lt;=Parameters!$H$23,Parameters!$G$23*$A598,IF($A598&lt;=Parameters!$H$24,Parameters!$G$23*Parameters!$H$23+Parameters!$G$24*($A598-Parameters!$H$23),IF($A598&lt;=Parameters!$H$25,Parameters!$G$23*Parameters!$H$23+Parameters!$G$24*(Parameters!$H$24-Parameters!$H$23)+Parameters!$G$25*($A598-Parameters!$H$24),Parameters!$G$23*Parameters!$H$23+Parameters!$G$24*(Parameters!$H$24-Parameters!$H$23)+Parameters!$G$25*(Parameters!$H$25-Parameters!$H$24)+Parameters!$G$26*($A598-Parameters!$H$25)))),_xlfn.IFS($A598&lt;=Parameters!$H$23,Parameters!$G$23*$A598,$A598&lt;=Parameters!$H$24,Parameters!$G$24*$A598,$A598&lt;=Parameters!$H$25,Parameters!$G$25*$A598,$A598&gt;Parameters!$H$25,Parameters!$G$26*$A598))</f>
        <v>68511.58</v>
      </c>
      <c r="S598" s="290">
        <f t="shared" si="281"/>
        <v>115.53386172006746</v>
      </c>
      <c r="T598" s="290" cm="1">
        <f t="array" ref="T598">IF(Parameters!$E$55="No",IF($A598&lt;=Parameters!$H$28,Parameters!$G$28*$A598,IF($A598&lt;=Parameters!$H$29,Parameters!$G$28*Parameters!$H$28+Parameters!$G$29*($A598-Parameters!$H$28),IF($A598&lt;=Parameters!$H$30,Parameters!$G$28*Parameters!$H$28+Parameters!$G$29*(Parameters!$H$29-Parameters!$H$28)+Parameters!$G$30*($A598-Parameters!$H$29),Parameters!$G$28*Parameters!$H$28+Parameters!$G$29*(Parameters!$H$29-Parameters!$H$28)+Parameters!$G$30*(Parameters!$H$30-Parameters!$H$29)+Parameters!$G$31*($A598-Parameters!$H$30)))),_xlfn.IFS($A598&lt;=Parameters!$H$28,Parameters!$G$28*$A598,$A598&lt;=Parameters!$H$29,Parameters!$G$29*$A598,$A598&lt;=Parameters!$H$30,Parameters!$G$30*$A598,$A598&gt;Parameters!$H$30,Parameters!$G$31*$A598))</f>
        <v>81984.98000000001</v>
      </c>
      <c r="U598" s="290">
        <f t="shared" si="282"/>
        <v>138.25460370994944</v>
      </c>
      <c r="V598" s="290" cm="1">
        <f t="array" ref="V598">IF(Parameters!$E$55="No",IF($A598&lt;=Parameters!$H$34,Parameters!$G$34*$A598,IF($A598&lt;=Parameters!$H$35,Parameters!$G$34*Parameters!$H$34+Parameters!$G$35*($A598-Parameters!$H$34),IF($A598&lt;=Parameters!$H$36,Parameters!$G$34*Parameters!$H$34+Parameters!$G$35*(Parameters!$H$35-Parameters!$H$34)+Parameters!$G$36*($A598-Parameters!$H$35),Parameters!$G$34*Parameters!$H$34+Parameters!$G$35*(Parameters!$H$35-Parameters!$H$34)+Parameters!$G$36*(Parameters!$H$36-Parameters!$H$35)+Parameters!$G$37*($A598-Parameters!$H$36)))),_xlfn.IFS($A598&lt;=Parameters!$H$34,Parameters!$G$34*$A598,$A598&lt;=Parameters!$H$35,Parameters!$G$35*$A598,$A598&lt;=Parameters!$H$36,Parameters!$G$36*$A598,$A598&gt;Parameters!$H$36,Parameters!$G$37*$A598))</f>
        <v>81888.22</v>
      </c>
      <c r="W598" s="290">
        <f t="shared" si="306"/>
        <v>138.09143338954468</v>
      </c>
      <c r="X598" s="290" cm="1">
        <f t="array" ref="X598">IF(Parameters!$E$55="No",IF($A598&lt;=Parameters!$H$39,Parameters!$G$39*$A598,IF($A598&lt;=Parameters!$H$40,Parameters!$G$39*Parameters!$H$39+Parameters!$G$40*($A598-Parameters!$H$39),IF($A598&lt;=Parameters!$H$41,Parameters!$G$39*Parameters!$H$39+Parameters!$G$40*(Parameters!$H$40-Parameters!$H$39)+Parameters!$G$41*($A598-Parameters!$H$40),Parameters!$G$39*Parameters!$H$39+Parameters!$G$40*(Parameters!$H$40-Parameters!$H$39)+Parameters!$G$41*(Parameters!$H$41-Parameters!$H$40)+Parameters!$G$42*($A598-Parameters!$H$41)))),_xlfn.IFS($A598&lt;=Parameters!$H$39,Parameters!$G$39*$A598,$A598&lt;=Parameters!$H$40,Parameters!$G$40*$A598,$A598&lt;=Parameters!$H$41,Parameters!$G$41*$A598,$A598&gt;Parameters!$H$41,Parameters!$G$42*$A598))</f>
        <v>87875.28</v>
      </c>
      <c r="Y598" s="290">
        <f t="shared" si="307"/>
        <v>148.18765598650927</v>
      </c>
      <c r="Z598" s="290" cm="1">
        <f t="array" ref="Z598">IF(Parameters!$F$55="No",IF($A598&lt;=Parameters!$J$23,Parameters!$I$23*$A598,IF($A598&lt;=Parameters!$J$24,Parameters!$I$23*Parameters!$J$23+Parameters!$I$24*($A598-Parameters!$J$23),IF($A598&lt;=Parameters!$J$25,Parameters!$I$23*Parameters!$J$23+Parameters!$I$24*(Parameters!$J$24-Parameters!$J$23)+Parameters!$I$25*($A598-Parameters!$J$24),Parameters!$I$23*Parameters!$J$23+Parameters!$I$24*(Parameters!$J$24-Parameters!$J$23)+Parameters!$I$25*(Parameters!$J$25-Parameters!$J$24)+Parameters!$I$26*($A598-Parameters!$J$25)))),_xlfn.IFS($A598&lt;=Parameters!$J$23,Parameters!$I$23*$A598,$A598&lt;=Parameters!$J$24,Parameters!$I$24*$A598,$A598&lt;=Parameters!$J$25,Parameters!$I$25*$A598,$A598&gt;Parameters!$J$25,Parameters!$I$26*$A598))</f>
        <v>68511.58</v>
      </c>
      <c r="AA598" s="290">
        <f t="shared" si="283"/>
        <v>115.53386172006746</v>
      </c>
      <c r="AB598" s="290" cm="1">
        <f t="array" ref="AB598">IF(Parameters!$F$55="No",IF($A598&lt;=Parameters!$J$28,Parameters!$I$28*$A598,IF($A598&lt;=Parameters!$J$29,Parameters!$I$28*Parameters!$J$28+Parameters!$I$29*($A598-Parameters!$J$28),IF($A598&lt;=Parameters!$J$30,Parameters!$I$28*Parameters!$J$28+Parameters!$I$29*(Parameters!$J$29-Parameters!$J$28)+Parameters!$I$30*($A598-Parameters!$J$29),Parameters!$I$28*Parameters!$J$28+Parameters!$I$29*(Parameters!$J$29-Parameters!$J$28)+Parameters!$I$30*(Parameters!$J$30-Parameters!$J$29)+Parameters!$I$31*($A598-Parameters!$J$30)))),_xlfn.IFS($A598&lt;=Parameters!$J$28,Parameters!$I$28*$A598,$A598&lt;=Parameters!$J$29,Parameters!$I$29*$A598,$A598&lt;=Parameters!$J$30,Parameters!$I$30*$A598,$A598&gt;Parameters!$J$30,Parameters!$I$31*$A598))</f>
        <v>81984.98000000001</v>
      </c>
      <c r="AC598" s="290">
        <f t="shared" si="284"/>
        <v>138.25460370994944</v>
      </c>
      <c r="AD598" s="290" cm="1">
        <f t="array" ref="AD598">IF(Parameters!$F$55="No",IF($A598&lt;=Parameters!$J$34,Parameters!$I$34*$A598,IF($A598&lt;=Parameters!$J$35,Parameters!$I$34*Parameters!$J$34+Parameters!$I$35*($A598-Parameters!$J$34),IF($A598&lt;=Parameters!$J$36,Parameters!$I$34*Parameters!$J$34+Parameters!$I$35*(Parameters!$J$35-Parameters!$J$34)+Parameters!$I$36*($A598-Parameters!$J$35),Parameters!$I$34*Parameters!$J$34+Parameters!$I$35*(Parameters!$J$35-Parameters!$J$34)+Parameters!$I$36*(Parameters!$J$36-Parameters!$J$35)+Parameters!$I$37*($A598-Parameters!$J$36)))),_xlfn.IFS($A598&lt;=Parameters!$J$34,Parameters!$I$34*$A598,$A598&lt;=Parameters!$J$35,Parameters!$I$35*$A598,$A598&lt;=Parameters!$J$36,Parameters!$I$36*$A598,$A598&gt;Parameters!$J$36,Parameters!$I$37*$A598))</f>
        <v>81888.22</v>
      </c>
      <c r="AE598" s="290">
        <f t="shared" si="308"/>
        <v>138.09143338954468</v>
      </c>
      <c r="AF598" s="290" cm="1">
        <f t="array" ref="AF598">IF(Parameters!$F$55="No",IF($A598&lt;=Parameters!$J$39,Parameters!$I$39*$A598,IF($A598&lt;=Parameters!$J$40,Parameters!$I$39*Parameters!$J$39+Parameters!$I$40*($A598-Parameters!$J$39),IF($A598&lt;=Parameters!$J$41,Parameters!$I$39*Parameters!$J$39+Parameters!$I$40*(Parameters!$J$40-Parameters!$J$39)+Parameters!$I$41*($A598-Parameters!$J$40),Parameters!$I$39*Parameters!$J$39+Parameters!$I$40*(Parameters!$J$40-Parameters!$J$39)+Parameters!$I$41*(Parameters!$J$41-Parameters!$J$40)+Parameters!$I$42*($A598-Parameters!$J$41)))),_xlfn.IFS($A598&lt;=Parameters!$J$39,Parameters!$I$39*$A598,$A598&lt;=Parameters!$J$40,Parameters!$I$40*$A598,$A598&lt;=Parameters!$J$41,Parameters!$I$41*$A598,$A598&gt;Parameters!$J$41,Parameters!$I$42*$A598))</f>
        <v>87875.28</v>
      </c>
      <c r="AG598" s="290">
        <f t="shared" si="309"/>
        <v>148.18765598650927</v>
      </c>
      <c r="AI598" s="428">
        <f t="shared" si="285"/>
        <v>149.05999999999767</v>
      </c>
      <c r="AJ598" s="428">
        <f t="shared" si="286"/>
        <v>159.36000000001513</v>
      </c>
      <c r="AK598" s="428">
        <f t="shared" si="287"/>
        <v>143.54000000000815</v>
      </c>
      <c r="AL598" s="428">
        <f t="shared" si="288"/>
        <v>158.45999999999185</v>
      </c>
      <c r="AM598" s="428">
        <f t="shared" si="289"/>
        <v>149.05999999999767</v>
      </c>
      <c r="AN598" s="428">
        <f t="shared" si="290"/>
        <v>159.36000000001513</v>
      </c>
      <c r="AO598" s="428">
        <f t="shared" si="291"/>
        <v>143.54000000000815</v>
      </c>
      <c r="AP598" s="428">
        <f t="shared" si="292"/>
        <v>158.45999999999185</v>
      </c>
      <c r="AQ598" s="428">
        <f t="shared" si="293"/>
        <v>149.05999999999767</v>
      </c>
      <c r="AR598" s="428">
        <f t="shared" si="294"/>
        <v>159.36000000001513</v>
      </c>
      <c r="AS598" s="428">
        <f t="shared" si="295"/>
        <v>143.54000000000815</v>
      </c>
      <c r="AT598" s="428">
        <f t="shared" si="296"/>
        <v>158.45999999999185</v>
      </c>
      <c r="AU598" s="428">
        <f t="shared" si="297"/>
        <v>149.05999999999767</v>
      </c>
      <c r="AV598" s="428">
        <f t="shared" si="298"/>
        <v>159.36000000001513</v>
      </c>
      <c r="AW598" s="428">
        <f t="shared" si="299"/>
        <v>143.54000000000815</v>
      </c>
      <c r="AX598" s="428">
        <f t="shared" si="300"/>
        <v>158.45999999999185</v>
      </c>
    </row>
    <row r="599">
      <c r="A599" s="413">
        <v>594</v>
      </c>
      <c r="B599" s="290" cm="1">
        <f t="array" ref="B599">IF(Parameters!$C$55="No",IF($A599&lt;=Parameters!$D$23,Parameters!$C$23*$A599,IF($A599&lt;=Parameters!$D$24,Parameters!$C$23*Parameters!$D$23+Parameters!$C$24*($A599-Parameters!$D$23),IF($A599&lt;=Parameters!$D$25,Parameters!$C$23*Parameters!$D$23+Parameters!$C$24*(Parameters!$D$24-Parameters!$D$23)+Parameters!$C$25*($A599-Parameters!$D$24),Parameters!$C$23*Parameters!$D$23+Parameters!$C$24*(Parameters!$D$24-Parameters!$D$23)+Parameters!$C$25*(Parameters!$D$25-Parameters!$D$24)+Parameters!$C$26*($A599-Parameters!$D$25)))),_xlfn.IFS($A599&lt;=Parameters!$D$23,Parameters!$C$23*$A599,$A599&lt;=Parameters!$D$24,Parameters!$C$24*$A599,$A599&lt;=Parameters!$D$25,Parameters!$C$25*$A599,$A599&gt;Parameters!$D$25,Parameters!$C$26*$A599))</f>
        <v>68660.639999999999</v>
      </c>
      <c r="C599" s="290">
        <f t="shared" si="301"/>
        <v>115.59030303030303</v>
      </c>
      <c r="D599" s="290" cm="1">
        <f t="array" ref="D599">IF(Parameters!$C$55="No",IF($A599&lt;=Parameters!$D$28,Parameters!$C$28*$A599,IF($A599&lt;=Parameters!$D$29,Parameters!$C$28*Parameters!$D$28+Parameters!$C$29*($A599-Parameters!$D$28),IF($A599&lt;=Parameters!$D$30,Parameters!$C$28*Parameters!$D$28+Parameters!$C$29*(Parameters!$D$29-Parameters!$D$28)+Parameters!$C$30*($A599-Parameters!$D$29),Parameters!$C$28*Parameters!$D$28+Parameters!$C$29*(Parameters!$D$29-Parameters!$D$28)+Parameters!$C$30*(Parameters!$D$30-Parameters!$D$29)+Parameters!$C$31*($A599-Parameters!$D$30)))),_xlfn.IFS($A599&lt;=Parameters!$D$28,Parameters!$C$28*$A599,$A599&lt;=Parameters!$D$29,Parameters!$C$29*$A599,$A599&lt;=Parameters!$D$30,Parameters!$C$30*$A599,$A599&gt;Parameters!$D$30,Parameters!$C$31*$A599))</f>
        <v>82144.34</v>
      </c>
      <c r="E599" s="290">
        <f t="shared" si="301"/>
        <v>138.29013468013468</v>
      </c>
      <c r="F599" s="290" cm="1">
        <f t="array" ref="F599">IF(Parameters!$C$55="No",IF($A599&lt;=Parameters!$D$34,Parameters!$C$34*$A599,IF($A599&lt;=Parameters!$D$35,Parameters!$C$34*Parameters!$D$34+Parameters!$C$35*($A599-Parameters!$D$34),IF($A599&lt;=Parameters!$D$36,Parameters!$C$34*Parameters!$D$34+Parameters!$C$35*(Parameters!$D$35-Parameters!$D$34)+Parameters!$C$36*($A599-Parameters!$D$35),Parameters!$C$34*Parameters!$D$34+Parameters!$C$35*(Parameters!$D$35-Parameters!$D$34)+Parameters!$C$36*(Parameters!$D$36-Parameters!$D$35)+Parameters!$C$37*($A599-Parameters!$D$36)))),_xlfn.IFS($A599&lt;=Parameters!$D$34,Parameters!$C$34*$A599,$A599&lt;=Parameters!$D$35,Parameters!$C$35*$A599,$A599&lt;=Parameters!$D$36,Parameters!$C$36*$A599,$A599&gt;Parameters!$D$36,Parameters!$C$37*$A599))</f>
        <v>82031.759999999995</v>
      </c>
      <c r="G599" s="290">
        <f t="shared" si="302"/>
        <v>138.10060606060605</v>
      </c>
      <c r="H599" s="290" cm="1">
        <f t="array" ref="H599">IF(Parameters!$C$55="No",IF($A599&lt;=Parameters!$D$39,Parameters!$C$39*$A599,IF($A599&lt;=Parameters!$D$40,Parameters!$C$39*Parameters!$D$39+Parameters!$C$40*($A599-Parameters!$D$39),IF($A599&lt;=Parameters!$D$41,Parameters!$C$39*Parameters!$D$39+Parameters!$C$40*(Parameters!$D$40-Parameters!$D$39)+Parameters!$C$41*($A599-Parameters!$D$40),Parameters!$C$39*Parameters!$D$39+Parameters!$C$40*(Parameters!$D$40-Parameters!$D$39)+Parameters!$C$41*(Parameters!$D$41-Parameters!$D$40)+Parameters!$C$42*($A599-Parameters!$D$41)))),_xlfn.IFS($A599&lt;=Parameters!$D$39,Parameters!$C$39*$A599,$A599&lt;=Parameters!$D$40,Parameters!$C$40*$A599,$A599&lt;=Parameters!$D$41,Parameters!$C$41*$A599,$A599&gt;Parameters!$D$41,Parameters!$C$42*$A599))</f>
        <v>88033.74</v>
      </c>
      <c r="I599" s="290">
        <f t="shared" si="303"/>
        <v>148.20494949494952</v>
      </c>
      <c r="J599" s="290" cm="1">
        <f t="array" ref="J599">IF(Parameters!$D$55="No",IF($A599&lt;=Parameters!$F$23,Parameters!$E$23*$A599,IF($A599&lt;=Parameters!$F$24,Parameters!$E$23*Parameters!$F$23+Parameters!$E$24*($A599-Parameters!$F$23),IF($A599&lt;=Parameters!$F$25,Parameters!$E$23*Parameters!$F$23+Parameters!$E$24*(Parameters!$F$24-Parameters!$F$23)+Parameters!$E$25*($A599-Parameters!$F$24),Parameters!$E$23*Parameters!$F$23+Parameters!$E$24*(Parameters!$F$24-Parameters!$F$23)+Parameters!$E$25*(Parameters!$F$25-Parameters!$F$24)+Parameters!$E$26*($A599-Parameters!$F$25)))),_xlfn.IFS($A599&lt;=Parameters!$F$23,Parameters!$E$23*$A599,$A599&lt;=Parameters!$F$24,Parameters!$E$24*$A599,$A599&lt;=Parameters!$F$25,Parameters!$E$25*$A599,$A599&gt;Parameters!$F$25,Parameters!$E$26*$A599))</f>
        <v>68660.639999999999</v>
      </c>
      <c r="K599" s="290">
        <f t="shared" si="279"/>
        <v>115.59030303030303</v>
      </c>
      <c r="L599" s="290" cm="1">
        <f t="array" ref="L599">IF(Parameters!$D$55="No",IF($A599&lt;=Parameters!$F$28,Parameters!$E$28*$A599,IF($A599&lt;=Parameters!$F$29,Parameters!$E$28*Parameters!$F$28+Parameters!$E$29*($A599-Parameters!$F$28),IF($A599&lt;=Parameters!$F$30,Parameters!$E$28*Parameters!$F$28+Parameters!$E$29*(Parameters!$F$29-Parameters!$F$28)+Parameters!$E$30*($A599-Parameters!$F$29),Parameters!$E$28*Parameters!$F$28+Parameters!$E$29*(Parameters!$F$29-Parameters!$F$28)+Parameters!$E$30*(Parameters!$F$30-Parameters!$F$29)+Parameters!$E$31*($A599-Parameters!$F$30)))),_xlfn.IFS($A599&lt;=Parameters!$F$28,Parameters!$E$28*$A599,$A599&lt;=Parameters!$F$29,Parameters!$E$29*$A599,$A599&lt;=Parameters!$F$30,Parameters!$E$30*$A599,$A599&gt;Parameters!$F$30,Parameters!$E$31*$A599))</f>
        <v>82144.34</v>
      </c>
      <c r="M599" s="290">
        <f t="shared" si="280"/>
        <v>138.29013468013468</v>
      </c>
      <c r="N599" s="290" cm="1">
        <f t="array" ref="N599">IF(Parameters!$D$55="No",IF($A599&lt;=Parameters!$F$34,Parameters!$E$34*$A599,IF($A599&lt;=Parameters!$F$35,Parameters!$E$34*Parameters!$F$34+Parameters!$E$35*($A599-Parameters!$F$34),IF($A599&lt;=Parameters!$F$36,Parameters!$E$34*Parameters!$F$34+Parameters!$E$35*(Parameters!$F$35-Parameters!$F$34)+Parameters!$E$36*($A599-Parameters!$F$35),Parameters!$E$34*Parameters!$F$34+Parameters!$E$35*(Parameters!$F$35-Parameters!$F$34)+Parameters!$E$36*(Parameters!$F$36-Parameters!$F$35)+Parameters!$E$37*($A599-Parameters!$F$36)))),_xlfn.IFS($A599&lt;=Parameters!$F$34,Parameters!$E$34*$A599,$A599&lt;=Parameters!$F$35,Parameters!$E$35*$A599,$A599&lt;=Parameters!$F$36,Parameters!$E$36*$A599,$A599&gt;Parameters!$F$36,Parameters!$E$37*$A599))</f>
        <v>82031.759999999995</v>
      </c>
      <c r="O599" s="290">
        <f t="shared" si="304"/>
        <v>138.10060606060605</v>
      </c>
      <c r="P599" s="290" cm="1">
        <f t="array" ref="P599">IF(Parameters!$D$55="No",IF($A599&lt;=Parameters!$F$39,Parameters!$E$39*$A599,IF($A599&lt;=Parameters!$F$40,Parameters!$E$39*Parameters!$F$39+Parameters!$E$40*($A599-Parameters!$F$39),IF($A599&lt;=Parameters!$F$41,Parameters!$E$39*Parameters!$F$39+Parameters!$E$40*(Parameters!$F$40-Parameters!$F$39)+Parameters!$E$41*($A599-Parameters!$F$40),Parameters!$E$39*Parameters!$F$39+Parameters!$E$40*(Parameters!$F$40-Parameters!$F$39)+Parameters!$E$41*(Parameters!$F$41-Parameters!$F$40)+Parameters!$E$42*($A599-Parameters!$F$41)))),_xlfn.IFS($A599&lt;=Parameters!$F$39,Parameters!$E$39*$A599,$A599&lt;=Parameters!$F$40,Parameters!$E$40*$A599,$A599&lt;=Parameters!$F$41,Parameters!$E$41*$A599,$A599&gt;Parameters!$F$41,Parameters!$E$42*$A599))</f>
        <v>88033.74</v>
      </c>
      <c r="Q599" s="290">
        <f t="shared" si="305"/>
        <v>148.20494949494952</v>
      </c>
      <c r="R599" s="290" cm="1">
        <f t="array" ref="R599">IF(Parameters!$E$55="No",IF($A599&lt;=Parameters!$H$23,Parameters!$G$23*$A599,IF($A599&lt;=Parameters!$H$24,Parameters!$G$23*Parameters!$H$23+Parameters!$G$24*($A599-Parameters!$H$23),IF($A599&lt;=Parameters!$H$25,Parameters!$G$23*Parameters!$H$23+Parameters!$G$24*(Parameters!$H$24-Parameters!$H$23)+Parameters!$G$25*($A599-Parameters!$H$24),Parameters!$G$23*Parameters!$H$23+Parameters!$G$24*(Parameters!$H$24-Parameters!$H$23)+Parameters!$G$25*(Parameters!$H$25-Parameters!$H$24)+Parameters!$G$26*($A599-Parameters!$H$25)))),_xlfn.IFS($A599&lt;=Parameters!$H$23,Parameters!$G$23*$A599,$A599&lt;=Parameters!$H$24,Parameters!$G$24*$A599,$A599&lt;=Parameters!$H$25,Parameters!$G$25*$A599,$A599&gt;Parameters!$H$25,Parameters!$G$26*$A599))</f>
        <v>68660.639999999999</v>
      </c>
      <c r="S599" s="290">
        <f t="shared" si="281"/>
        <v>115.59030303030303</v>
      </c>
      <c r="T599" s="290" cm="1">
        <f t="array" ref="T599">IF(Parameters!$E$55="No",IF($A599&lt;=Parameters!$H$28,Parameters!$G$28*$A599,IF($A599&lt;=Parameters!$H$29,Parameters!$G$28*Parameters!$H$28+Parameters!$G$29*($A599-Parameters!$H$28),IF($A599&lt;=Parameters!$H$30,Parameters!$G$28*Parameters!$H$28+Parameters!$G$29*(Parameters!$H$29-Parameters!$H$28)+Parameters!$G$30*($A599-Parameters!$H$29),Parameters!$G$28*Parameters!$H$28+Parameters!$G$29*(Parameters!$H$29-Parameters!$H$28)+Parameters!$G$30*(Parameters!$H$30-Parameters!$H$29)+Parameters!$G$31*($A599-Parameters!$H$30)))),_xlfn.IFS($A599&lt;=Parameters!$H$28,Parameters!$G$28*$A599,$A599&lt;=Parameters!$H$29,Parameters!$G$29*$A599,$A599&lt;=Parameters!$H$30,Parameters!$G$30*$A599,$A599&gt;Parameters!$H$30,Parameters!$G$31*$A599))</f>
        <v>82144.34</v>
      </c>
      <c r="U599" s="290">
        <f t="shared" si="282"/>
        <v>138.29013468013468</v>
      </c>
      <c r="V599" s="290" cm="1">
        <f t="array" ref="V599">IF(Parameters!$E$55="No",IF($A599&lt;=Parameters!$H$34,Parameters!$G$34*$A599,IF($A599&lt;=Parameters!$H$35,Parameters!$G$34*Parameters!$H$34+Parameters!$G$35*($A599-Parameters!$H$34),IF($A599&lt;=Parameters!$H$36,Parameters!$G$34*Parameters!$H$34+Parameters!$G$35*(Parameters!$H$35-Parameters!$H$34)+Parameters!$G$36*($A599-Parameters!$H$35),Parameters!$G$34*Parameters!$H$34+Parameters!$G$35*(Parameters!$H$35-Parameters!$H$34)+Parameters!$G$36*(Parameters!$H$36-Parameters!$H$35)+Parameters!$G$37*($A599-Parameters!$H$36)))),_xlfn.IFS($A599&lt;=Parameters!$H$34,Parameters!$G$34*$A599,$A599&lt;=Parameters!$H$35,Parameters!$G$35*$A599,$A599&lt;=Parameters!$H$36,Parameters!$G$36*$A599,$A599&gt;Parameters!$H$36,Parameters!$G$37*$A599))</f>
        <v>82031.759999999995</v>
      </c>
      <c r="W599" s="290">
        <f t="shared" si="306"/>
        <v>138.10060606060605</v>
      </c>
      <c r="X599" s="290" cm="1">
        <f t="array" ref="X599">IF(Parameters!$E$55="No",IF($A599&lt;=Parameters!$H$39,Parameters!$G$39*$A599,IF($A599&lt;=Parameters!$H$40,Parameters!$G$39*Parameters!$H$39+Parameters!$G$40*($A599-Parameters!$H$39),IF($A599&lt;=Parameters!$H$41,Parameters!$G$39*Parameters!$H$39+Parameters!$G$40*(Parameters!$H$40-Parameters!$H$39)+Parameters!$G$41*($A599-Parameters!$H$40),Parameters!$G$39*Parameters!$H$39+Parameters!$G$40*(Parameters!$H$40-Parameters!$H$39)+Parameters!$G$41*(Parameters!$H$41-Parameters!$H$40)+Parameters!$G$42*($A599-Parameters!$H$41)))),_xlfn.IFS($A599&lt;=Parameters!$H$39,Parameters!$G$39*$A599,$A599&lt;=Parameters!$H$40,Parameters!$G$40*$A599,$A599&lt;=Parameters!$H$41,Parameters!$G$41*$A599,$A599&gt;Parameters!$H$41,Parameters!$G$42*$A599))</f>
        <v>88033.74</v>
      </c>
      <c r="Y599" s="290">
        <f t="shared" si="307"/>
        <v>148.20494949494952</v>
      </c>
      <c r="Z599" s="290" cm="1">
        <f t="array" ref="Z599">IF(Parameters!$F$55="No",IF($A599&lt;=Parameters!$J$23,Parameters!$I$23*$A599,IF($A599&lt;=Parameters!$J$24,Parameters!$I$23*Parameters!$J$23+Parameters!$I$24*($A599-Parameters!$J$23),IF($A599&lt;=Parameters!$J$25,Parameters!$I$23*Parameters!$J$23+Parameters!$I$24*(Parameters!$J$24-Parameters!$J$23)+Parameters!$I$25*($A599-Parameters!$J$24),Parameters!$I$23*Parameters!$J$23+Parameters!$I$24*(Parameters!$J$24-Parameters!$J$23)+Parameters!$I$25*(Parameters!$J$25-Parameters!$J$24)+Parameters!$I$26*($A599-Parameters!$J$25)))),_xlfn.IFS($A599&lt;=Parameters!$J$23,Parameters!$I$23*$A599,$A599&lt;=Parameters!$J$24,Parameters!$I$24*$A599,$A599&lt;=Parameters!$J$25,Parameters!$I$25*$A599,$A599&gt;Parameters!$J$25,Parameters!$I$26*$A599))</f>
        <v>68660.639999999999</v>
      </c>
      <c r="AA599" s="290">
        <f t="shared" si="283"/>
        <v>115.59030303030303</v>
      </c>
      <c r="AB599" s="290" cm="1">
        <f t="array" ref="AB599">IF(Parameters!$F$55="No",IF($A599&lt;=Parameters!$J$28,Parameters!$I$28*$A599,IF($A599&lt;=Parameters!$J$29,Parameters!$I$28*Parameters!$J$28+Parameters!$I$29*($A599-Parameters!$J$28),IF($A599&lt;=Parameters!$J$30,Parameters!$I$28*Parameters!$J$28+Parameters!$I$29*(Parameters!$J$29-Parameters!$J$28)+Parameters!$I$30*($A599-Parameters!$J$29),Parameters!$I$28*Parameters!$J$28+Parameters!$I$29*(Parameters!$J$29-Parameters!$J$28)+Parameters!$I$30*(Parameters!$J$30-Parameters!$J$29)+Parameters!$I$31*($A599-Parameters!$J$30)))),_xlfn.IFS($A599&lt;=Parameters!$J$28,Parameters!$I$28*$A599,$A599&lt;=Parameters!$J$29,Parameters!$I$29*$A599,$A599&lt;=Parameters!$J$30,Parameters!$I$30*$A599,$A599&gt;Parameters!$J$30,Parameters!$I$31*$A599))</f>
        <v>82144.34</v>
      </c>
      <c r="AC599" s="290">
        <f t="shared" si="284"/>
        <v>138.29013468013468</v>
      </c>
      <c r="AD599" s="290" cm="1">
        <f t="array" ref="AD599">IF(Parameters!$F$55="No",IF($A599&lt;=Parameters!$J$34,Parameters!$I$34*$A599,IF($A599&lt;=Parameters!$J$35,Parameters!$I$34*Parameters!$J$34+Parameters!$I$35*($A599-Parameters!$J$34),IF($A599&lt;=Parameters!$J$36,Parameters!$I$34*Parameters!$J$34+Parameters!$I$35*(Parameters!$J$35-Parameters!$J$34)+Parameters!$I$36*($A599-Parameters!$J$35),Parameters!$I$34*Parameters!$J$34+Parameters!$I$35*(Parameters!$J$35-Parameters!$J$34)+Parameters!$I$36*(Parameters!$J$36-Parameters!$J$35)+Parameters!$I$37*($A599-Parameters!$J$36)))),_xlfn.IFS($A599&lt;=Parameters!$J$34,Parameters!$I$34*$A599,$A599&lt;=Parameters!$J$35,Parameters!$I$35*$A599,$A599&lt;=Parameters!$J$36,Parameters!$I$36*$A599,$A599&gt;Parameters!$J$36,Parameters!$I$37*$A599))</f>
        <v>82031.759999999995</v>
      </c>
      <c r="AE599" s="290">
        <f t="shared" si="308"/>
        <v>138.10060606060605</v>
      </c>
      <c r="AF599" s="290" cm="1">
        <f t="array" ref="AF599">IF(Parameters!$F$55="No",IF($A599&lt;=Parameters!$J$39,Parameters!$I$39*$A599,IF($A599&lt;=Parameters!$J$40,Parameters!$I$39*Parameters!$J$39+Parameters!$I$40*($A599-Parameters!$J$39),IF($A599&lt;=Parameters!$J$41,Parameters!$I$39*Parameters!$J$39+Parameters!$I$40*(Parameters!$J$40-Parameters!$J$39)+Parameters!$I$41*($A599-Parameters!$J$40),Parameters!$I$39*Parameters!$J$39+Parameters!$I$40*(Parameters!$J$40-Parameters!$J$39)+Parameters!$I$41*(Parameters!$J$41-Parameters!$J$40)+Parameters!$I$42*($A599-Parameters!$J$41)))),_xlfn.IFS($A599&lt;=Parameters!$J$39,Parameters!$I$39*$A599,$A599&lt;=Parameters!$J$40,Parameters!$I$40*$A599,$A599&lt;=Parameters!$J$41,Parameters!$I$41*$A599,$A599&gt;Parameters!$J$41,Parameters!$I$42*$A599))</f>
        <v>88033.74</v>
      </c>
      <c r="AG599" s="290">
        <f t="shared" si="309"/>
        <v>148.20494949494952</v>
      </c>
      <c r="AI599" s="428">
        <f t="shared" si="285"/>
        <v>149.05999999999767</v>
      </c>
      <c r="AJ599" s="428">
        <f t="shared" si="286"/>
        <v>159.35999999998603</v>
      </c>
      <c r="AK599" s="428">
        <f t="shared" si="287"/>
        <v>143.5399999999936</v>
      </c>
      <c r="AL599" s="428">
        <f t="shared" si="288"/>
        <v>158.4600000000064</v>
      </c>
      <c r="AM599" s="428">
        <f t="shared" si="289"/>
        <v>149.05999999999767</v>
      </c>
      <c r="AN599" s="428">
        <f t="shared" si="290"/>
        <v>159.35999999998603</v>
      </c>
      <c r="AO599" s="428">
        <f t="shared" si="291"/>
        <v>143.5399999999936</v>
      </c>
      <c r="AP599" s="428">
        <f t="shared" si="292"/>
        <v>158.4600000000064</v>
      </c>
      <c r="AQ599" s="428">
        <f t="shared" si="293"/>
        <v>149.05999999999767</v>
      </c>
      <c r="AR599" s="428">
        <f t="shared" si="294"/>
        <v>159.35999999998603</v>
      </c>
      <c r="AS599" s="428">
        <f t="shared" si="295"/>
        <v>143.5399999999936</v>
      </c>
      <c r="AT599" s="428">
        <f t="shared" si="296"/>
        <v>158.4600000000064</v>
      </c>
      <c r="AU599" s="428">
        <f t="shared" si="297"/>
        <v>149.05999999999767</v>
      </c>
      <c r="AV599" s="428">
        <f t="shared" si="298"/>
        <v>159.35999999998603</v>
      </c>
      <c r="AW599" s="428">
        <f t="shared" si="299"/>
        <v>143.5399999999936</v>
      </c>
      <c r="AX599" s="428">
        <f t="shared" si="300"/>
        <v>158.4600000000064</v>
      </c>
    </row>
    <row r="600">
      <c r="A600" s="413">
        <v>595</v>
      </c>
      <c r="B600" s="290" cm="1">
        <f t="array" ref="B600">IF(Parameters!$C$55="No",IF($A600&lt;=Parameters!$D$23,Parameters!$C$23*$A600,IF($A600&lt;=Parameters!$D$24,Parameters!$C$23*Parameters!$D$23+Parameters!$C$24*($A600-Parameters!$D$23),IF($A600&lt;=Parameters!$D$25,Parameters!$C$23*Parameters!$D$23+Parameters!$C$24*(Parameters!$D$24-Parameters!$D$23)+Parameters!$C$25*($A600-Parameters!$D$24),Parameters!$C$23*Parameters!$D$23+Parameters!$C$24*(Parameters!$D$24-Parameters!$D$23)+Parameters!$C$25*(Parameters!$D$25-Parameters!$D$24)+Parameters!$C$26*($A600-Parameters!$D$25)))),_xlfn.IFS($A600&lt;=Parameters!$D$23,Parameters!$C$23*$A600,$A600&lt;=Parameters!$D$24,Parameters!$C$24*$A600,$A600&lt;=Parameters!$D$25,Parameters!$C$25*$A600,$A600&gt;Parameters!$D$25,Parameters!$C$26*$A600))</f>
        <v>68809.7</v>
      </c>
      <c r="C600" s="290">
        <f t="shared" si="301"/>
        <v>115.64655462184874</v>
      </c>
      <c r="D600" s="290" cm="1">
        <f t="array" ref="D600">IF(Parameters!$C$55="No",IF($A600&lt;=Parameters!$D$28,Parameters!$C$28*$A600,IF($A600&lt;=Parameters!$D$29,Parameters!$C$28*Parameters!$D$28+Parameters!$C$29*($A600-Parameters!$D$28),IF($A600&lt;=Parameters!$D$30,Parameters!$C$28*Parameters!$D$28+Parameters!$C$29*(Parameters!$D$29-Parameters!$D$28)+Parameters!$C$30*($A600-Parameters!$D$29),Parameters!$C$28*Parameters!$D$28+Parameters!$C$29*(Parameters!$D$29-Parameters!$D$28)+Parameters!$C$30*(Parameters!$D$30-Parameters!$D$29)+Parameters!$C$31*($A600-Parameters!$D$30)))),_xlfn.IFS($A600&lt;=Parameters!$D$28,Parameters!$C$28*$A600,$A600&lt;=Parameters!$D$29,Parameters!$C$29*$A600,$A600&lt;=Parameters!$D$30,Parameters!$C$30*$A600,$A600&gt;Parameters!$D$30,Parameters!$C$31*$A600))</f>
        <v>82303.700000000012</v>
      </c>
      <c r="E600" s="290">
        <f t="shared" si="301"/>
        <v>138.3255462184874</v>
      </c>
      <c r="F600" s="290" cm="1">
        <f t="array" ref="F600">IF(Parameters!$C$55="No",IF($A600&lt;=Parameters!$D$34,Parameters!$C$34*$A600,IF($A600&lt;=Parameters!$D$35,Parameters!$C$34*Parameters!$D$34+Parameters!$C$35*($A600-Parameters!$D$34),IF($A600&lt;=Parameters!$D$36,Parameters!$C$34*Parameters!$D$34+Parameters!$C$35*(Parameters!$D$35-Parameters!$D$34)+Parameters!$C$36*($A600-Parameters!$D$35),Parameters!$C$34*Parameters!$D$34+Parameters!$C$35*(Parameters!$D$35-Parameters!$D$34)+Parameters!$C$36*(Parameters!$D$36-Parameters!$D$35)+Parameters!$C$37*($A600-Parameters!$D$36)))),_xlfn.IFS($A600&lt;=Parameters!$D$34,Parameters!$C$34*$A600,$A600&lt;=Parameters!$D$35,Parameters!$C$35*$A600,$A600&lt;=Parameters!$D$36,Parameters!$C$36*$A600,$A600&gt;Parameters!$D$36,Parameters!$C$37*$A600))</f>
        <v>82175.3</v>
      </c>
      <c r="G600" s="290">
        <f t="shared" si="302"/>
        <v>138.10974789915966</v>
      </c>
      <c r="H600" s="290" cm="1">
        <f t="array" ref="H600">IF(Parameters!$C$55="No",IF($A600&lt;=Parameters!$D$39,Parameters!$C$39*$A600,IF($A600&lt;=Parameters!$D$40,Parameters!$C$39*Parameters!$D$39+Parameters!$C$40*($A600-Parameters!$D$39),IF($A600&lt;=Parameters!$D$41,Parameters!$C$39*Parameters!$D$39+Parameters!$C$40*(Parameters!$D$40-Parameters!$D$39)+Parameters!$C$41*($A600-Parameters!$D$40),Parameters!$C$39*Parameters!$D$39+Parameters!$C$40*(Parameters!$D$40-Parameters!$D$39)+Parameters!$C$41*(Parameters!$D$41-Parameters!$D$40)+Parameters!$C$42*($A600-Parameters!$D$41)))),_xlfn.IFS($A600&lt;=Parameters!$D$39,Parameters!$C$39*$A600,$A600&lt;=Parameters!$D$40,Parameters!$C$40*$A600,$A600&lt;=Parameters!$D$41,Parameters!$C$41*$A600,$A600&gt;Parameters!$D$41,Parameters!$C$42*$A600))</f>
        <v>88192.200000000012</v>
      </c>
      <c r="I600" s="290">
        <f t="shared" si="303"/>
        <v>148.2221848739496</v>
      </c>
      <c r="J600" s="290" cm="1">
        <f t="array" ref="J600">IF(Parameters!$D$55="No",IF($A600&lt;=Parameters!$F$23,Parameters!$E$23*$A600,IF($A600&lt;=Parameters!$F$24,Parameters!$E$23*Parameters!$F$23+Parameters!$E$24*($A600-Parameters!$F$23),IF($A600&lt;=Parameters!$F$25,Parameters!$E$23*Parameters!$F$23+Parameters!$E$24*(Parameters!$F$24-Parameters!$F$23)+Parameters!$E$25*($A600-Parameters!$F$24),Parameters!$E$23*Parameters!$F$23+Parameters!$E$24*(Parameters!$F$24-Parameters!$F$23)+Parameters!$E$25*(Parameters!$F$25-Parameters!$F$24)+Parameters!$E$26*($A600-Parameters!$F$25)))),_xlfn.IFS($A600&lt;=Parameters!$F$23,Parameters!$E$23*$A600,$A600&lt;=Parameters!$F$24,Parameters!$E$24*$A600,$A600&lt;=Parameters!$F$25,Parameters!$E$25*$A600,$A600&gt;Parameters!$F$25,Parameters!$E$26*$A600))</f>
        <v>68809.7</v>
      </c>
      <c r="K600" s="290">
        <f t="shared" si="279"/>
        <v>115.64655462184874</v>
      </c>
      <c r="L600" s="290" cm="1">
        <f t="array" ref="L600">IF(Parameters!$D$55="No",IF($A600&lt;=Parameters!$F$28,Parameters!$E$28*$A600,IF($A600&lt;=Parameters!$F$29,Parameters!$E$28*Parameters!$F$28+Parameters!$E$29*($A600-Parameters!$F$28),IF($A600&lt;=Parameters!$F$30,Parameters!$E$28*Parameters!$F$28+Parameters!$E$29*(Parameters!$F$29-Parameters!$F$28)+Parameters!$E$30*($A600-Parameters!$F$29),Parameters!$E$28*Parameters!$F$28+Parameters!$E$29*(Parameters!$F$29-Parameters!$F$28)+Parameters!$E$30*(Parameters!$F$30-Parameters!$F$29)+Parameters!$E$31*($A600-Parameters!$F$30)))),_xlfn.IFS($A600&lt;=Parameters!$F$28,Parameters!$E$28*$A600,$A600&lt;=Parameters!$F$29,Parameters!$E$29*$A600,$A600&lt;=Parameters!$F$30,Parameters!$E$30*$A600,$A600&gt;Parameters!$F$30,Parameters!$E$31*$A600))</f>
        <v>82303.700000000012</v>
      </c>
      <c r="M600" s="290">
        <f t="shared" si="280"/>
        <v>138.3255462184874</v>
      </c>
      <c r="N600" s="290" cm="1">
        <f t="array" ref="N600">IF(Parameters!$D$55="No",IF($A600&lt;=Parameters!$F$34,Parameters!$E$34*$A600,IF($A600&lt;=Parameters!$F$35,Parameters!$E$34*Parameters!$F$34+Parameters!$E$35*($A600-Parameters!$F$34),IF($A600&lt;=Parameters!$F$36,Parameters!$E$34*Parameters!$F$34+Parameters!$E$35*(Parameters!$F$35-Parameters!$F$34)+Parameters!$E$36*($A600-Parameters!$F$35),Parameters!$E$34*Parameters!$F$34+Parameters!$E$35*(Parameters!$F$35-Parameters!$F$34)+Parameters!$E$36*(Parameters!$F$36-Parameters!$F$35)+Parameters!$E$37*($A600-Parameters!$F$36)))),_xlfn.IFS($A600&lt;=Parameters!$F$34,Parameters!$E$34*$A600,$A600&lt;=Parameters!$F$35,Parameters!$E$35*$A600,$A600&lt;=Parameters!$F$36,Parameters!$E$36*$A600,$A600&gt;Parameters!$F$36,Parameters!$E$37*$A600))</f>
        <v>82175.3</v>
      </c>
      <c r="O600" s="290">
        <f t="shared" si="304"/>
        <v>138.10974789915966</v>
      </c>
      <c r="P600" s="290" cm="1">
        <f t="array" ref="P600">IF(Parameters!$D$55="No",IF($A600&lt;=Parameters!$F$39,Parameters!$E$39*$A600,IF($A600&lt;=Parameters!$F$40,Parameters!$E$39*Parameters!$F$39+Parameters!$E$40*($A600-Parameters!$F$39),IF($A600&lt;=Parameters!$F$41,Parameters!$E$39*Parameters!$F$39+Parameters!$E$40*(Parameters!$F$40-Parameters!$F$39)+Parameters!$E$41*($A600-Parameters!$F$40),Parameters!$E$39*Parameters!$F$39+Parameters!$E$40*(Parameters!$F$40-Parameters!$F$39)+Parameters!$E$41*(Parameters!$F$41-Parameters!$F$40)+Parameters!$E$42*($A600-Parameters!$F$41)))),_xlfn.IFS($A600&lt;=Parameters!$F$39,Parameters!$E$39*$A600,$A600&lt;=Parameters!$F$40,Parameters!$E$40*$A600,$A600&lt;=Parameters!$F$41,Parameters!$E$41*$A600,$A600&gt;Parameters!$F$41,Parameters!$E$42*$A600))</f>
        <v>88192.200000000012</v>
      </c>
      <c r="Q600" s="290">
        <f t="shared" si="305"/>
        <v>148.2221848739496</v>
      </c>
      <c r="R600" s="290" cm="1">
        <f t="array" ref="R600">IF(Parameters!$E$55="No",IF($A600&lt;=Parameters!$H$23,Parameters!$G$23*$A600,IF($A600&lt;=Parameters!$H$24,Parameters!$G$23*Parameters!$H$23+Parameters!$G$24*($A600-Parameters!$H$23),IF($A600&lt;=Parameters!$H$25,Parameters!$G$23*Parameters!$H$23+Parameters!$G$24*(Parameters!$H$24-Parameters!$H$23)+Parameters!$G$25*($A600-Parameters!$H$24),Parameters!$G$23*Parameters!$H$23+Parameters!$G$24*(Parameters!$H$24-Parameters!$H$23)+Parameters!$G$25*(Parameters!$H$25-Parameters!$H$24)+Parameters!$G$26*($A600-Parameters!$H$25)))),_xlfn.IFS($A600&lt;=Parameters!$H$23,Parameters!$G$23*$A600,$A600&lt;=Parameters!$H$24,Parameters!$G$24*$A600,$A600&lt;=Parameters!$H$25,Parameters!$G$25*$A600,$A600&gt;Parameters!$H$25,Parameters!$G$26*$A600))</f>
        <v>68809.7</v>
      </c>
      <c r="S600" s="290">
        <f t="shared" si="281"/>
        <v>115.64655462184874</v>
      </c>
      <c r="T600" s="290" cm="1">
        <f t="array" ref="T600">IF(Parameters!$E$55="No",IF($A600&lt;=Parameters!$H$28,Parameters!$G$28*$A600,IF($A600&lt;=Parameters!$H$29,Parameters!$G$28*Parameters!$H$28+Parameters!$G$29*($A600-Parameters!$H$28),IF($A600&lt;=Parameters!$H$30,Parameters!$G$28*Parameters!$H$28+Parameters!$G$29*(Parameters!$H$29-Parameters!$H$28)+Parameters!$G$30*($A600-Parameters!$H$29),Parameters!$G$28*Parameters!$H$28+Parameters!$G$29*(Parameters!$H$29-Parameters!$H$28)+Parameters!$G$30*(Parameters!$H$30-Parameters!$H$29)+Parameters!$G$31*($A600-Parameters!$H$30)))),_xlfn.IFS($A600&lt;=Parameters!$H$28,Parameters!$G$28*$A600,$A600&lt;=Parameters!$H$29,Parameters!$G$29*$A600,$A600&lt;=Parameters!$H$30,Parameters!$G$30*$A600,$A600&gt;Parameters!$H$30,Parameters!$G$31*$A600))</f>
        <v>82303.700000000012</v>
      </c>
      <c r="U600" s="290">
        <f t="shared" si="282"/>
        <v>138.3255462184874</v>
      </c>
      <c r="V600" s="290" cm="1">
        <f t="array" ref="V600">IF(Parameters!$E$55="No",IF($A600&lt;=Parameters!$H$34,Parameters!$G$34*$A600,IF($A600&lt;=Parameters!$H$35,Parameters!$G$34*Parameters!$H$34+Parameters!$G$35*($A600-Parameters!$H$34),IF($A600&lt;=Parameters!$H$36,Parameters!$G$34*Parameters!$H$34+Parameters!$G$35*(Parameters!$H$35-Parameters!$H$34)+Parameters!$G$36*($A600-Parameters!$H$35),Parameters!$G$34*Parameters!$H$34+Parameters!$G$35*(Parameters!$H$35-Parameters!$H$34)+Parameters!$G$36*(Parameters!$H$36-Parameters!$H$35)+Parameters!$G$37*($A600-Parameters!$H$36)))),_xlfn.IFS($A600&lt;=Parameters!$H$34,Parameters!$G$34*$A600,$A600&lt;=Parameters!$H$35,Parameters!$G$35*$A600,$A600&lt;=Parameters!$H$36,Parameters!$G$36*$A600,$A600&gt;Parameters!$H$36,Parameters!$G$37*$A600))</f>
        <v>82175.3</v>
      </c>
      <c r="W600" s="290">
        <f t="shared" si="306"/>
        <v>138.10974789915966</v>
      </c>
      <c r="X600" s="290" cm="1">
        <f t="array" ref="X600">IF(Parameters!$E$55="No",IF($A600&lt;=Parameters!$H$39,Parameters!$G$39*$A600,IF($A600&lt;=Parameters!$H$40,Parameters!$G$39*Parameters!$H$39+Parameters!$G$40*($A600-Parameters!$H$39),IF($A600&lt;=Parameters!$H$41,Parameters!$G$39*Parameters!$H$39+Parameters!$G$40*(Parameters!$H$40-Parameters!$H$39)+Parameters!$G$41*($A600-Parameters!$H$40),Parameters!$G$39*Parameters!$H$39+Parameters!$G$40*(Parameters!$H$40-Parameters!$H$39)+Parameters!$G$41*(Parameters!$H$41-Parameters!$H$40)+Parameters!$G$42*($A600-Parameters!$H$41)))),_xlfn.IFS($A600&lt;=Parameters!$H$39,Parameters!$G$39*$A600,$A600&lt;=Parameters!$H$40,Parameters!$G$40*$A600,$A600&lt;=Parameters!$H$41,Parameters!$G$41*$A600,$A600&gt;Parameters!$H$41,Parameters!$G$42*$A600))</f>
        <v>88192.200000000012</v>
      </c>
      <c r="Y600" s="290">
        <f t="shared" si="307"/>
        <v>148.2221848739496</v>
      </c>
      <c r="Z600" s="290" cm="1">
        <f t="array" ref="Z600">IF(Parameters!$F$55="No",IF($A600&lt;=Parameters!$J$23,Parameters!$I$23*$A600,IF($A600&lt;=Parameters!$J$24,Parameters!$I$23*Parameters!$J$23+Parameters!$I$24*($A600-Parameters!$J$23),IF($A600&lt;=Parameters!$J$25,Parameters!$I$23*Parameters!$J$23+Parameters!$I$24*(Parameters!$J$24-Parameters!$J$23)+Parameters!$I$25*($A600-Parameters!$J$24),Parameters!$I$23*Parameters!$J$23+Parameters!$I$24*(Parameters!$J$24-Parameters!$J$23)+Parameters!$I$25*(Parameters!$J$25-Parameters!$J$24)+Parameters!$I$26*($A600-Parameters!$J$25)))),_xlfn.IFS($A600&lt;=Parameters!$J$23,Parameters!$I$23*$A600,$A600&lt;=Parameters!$J$24,Parameters!$I$24*$A600,$A600&lt;=Parameters!$J$25,Parameters!$I$25*$A600,$A600&gt;Parameters!$J$25,Parameters!$I$26*$A600))</f>
        <v>68809.7</v>
      </c>
      <c r="AA600" s="290">
        <f t="shared" si="283"/>
        <v>115.64655462184874</v>
      </c>
      <c r="AB600" s="290" cm="1">
        <f t="array" ref="AB600">IF(Parameters!$F$55="No",IF($A600&lt;=Parameters!$J$28,Parameters!$I$28*$A600,IF($A600&lt;=Parameters!$J$29,Parameters!$I$28*Parameters!$J$28+Parameters!$I$29*($A600-Parameters!$J$28),IF($A600&lt;=Parameters!$J$30,Parameters!$I$28*Parameters!$J$28+Parameters!$I$29*(Parameters!$J$29-Parameters!$J$28)+Parameters!$I$30*($A600-Parameters!$J$29),Parameters!$I$28*Parameters!$J$28+Parameters!$I$29*(Parameters!$J$29-Parameters!$J$28)+Parameters!$I$30*(Parameters!$J$30-Parameters!$J$29)+Parameters!$I$31*($A600-Parameters!$J$30)))),_xlfn.IFS($A600&lt;=Parameters!$J$28,Parameters!$I$28*$A600,$A600&lt;=Parameters!$J$29,Parameters!$I$29*$A600,$A600&lt;=Parameters!$J$30,Parameters!$I$30*$A600,$A600&gt;Parameters!$J$30,Parameters!$I$31*$A600))</f>
        <v>82303.700000000012</v>
      </c>
      <c r="AC600" s="290">
        <f t="shared" si="284"/>
        <v>138.3255462184874</v>
      </c>
      <c r="AD600" s="290" cm="1">
        <f t="array" ref="AD600">IF(Parameters!$F$55="No",IF($A600&lt;=Parameters!$J$34,Parameters!$I$34*$A600,IF($A600&lt;=Parameters!$J$35,Parameters!$I$34*Parameters!$J$34+Parameters!$I$35*($A600-Parameters!$J$34),IF($A600&lt;=Parameters!$J$36,Parameters!$I$34*Parameters!$J$34+Parameters!$I$35*(Parameters!$J$35-Parameters!$J$34)+Parameters!$I$36*($A600-Parameters!$J$35),Parameters!$I$34*Parameters!$J$34+Parameters!$I$35*(Parameters!$J$35-Parameters!$J$34)+Parameters!$I$36*(Parameters!$J$36-Parameters!$J$35)+Parameters!$I$37*($A600-Parameters!$J$36)))),_xlfn.IFS($A600&lt;=Parameters!$J$34,Parameters!$I$34*$A600,$A600&lt;=Parameters!$J$35,Parameters!$I$35*$A600,$A600&lt;=Parameters!$J$36,Parameters!$I$36*$A600,$A600&gt;Parameters!$J$36,Parameters!$I$37*$A600))</f>
        <v>82175.3</v>
      </c>
      <c r="AE600" s="290">
        <f t="shared" si="308"/>
        <v>138.10974789915966</v>
      </c>
      <c r="AF600" s="290" cm="1">
        <f t="array" ref="AF600">IF(Parameters!$F$55="No",IF($A600&lt;=Parameters!$J$39,Parameters!$I$39*$A600,IF($A600&lt;=Parameters!$J$40,Parameters!$I$39*Parameters!$J$39+Parameters!$I$40*($A600-Parameters!$J$39),IF($A600&lt;=Parameters!$J$41,Parameters!$I$39*Parameters!$J$39+Parameters!$I$40*(Parameters!$J$40-Parameters!$J$39)+Parameters!$I$41*($A600-Parameters!$J$40),Parameters!$I$39*Parameters!$J$39+Parameters!$I$40*(Parameters!$J$40-Parameters!$J$39)+Parameters!$I$41*(Parameters!$J$41-Parameters!$J$40)+Parameters!$I$42*($A600-Parameters!$J$41)))),_xlfn.IFS($A600&lt;=Parameters!$J$39,Parameters!$I$39*$A600,$A600&lt;=Parameters!$J$40,Parameters!$I$40*$A600,$A600&lt;=Parameters!$J$41,Parameters!$I$41*$A600,$A600&gt;Parameters!$J$41,Parameters!$I$42*$A600))</f>
        <v>88192.200000000012</v>
      </c>
      <c r="AG600" s="290">
        <f t="shared" si="309"/>
        <v>148.2221848739496</v>
      </c>
      <c r="AI600" s="428">
        <f t="shared" si="285"/>
        <v>149.05999999999767</v>
      </c>
      <c r="AJ600" s="428">
        <f t="shared" si="286"/>
        <v>159.36000000001513</v>
      </c>
      <c r="AK600" s="428">
        <f t="shared" si="287"/>
        <v>143.54000000000815</v>
      </c>
      <c r="AL600" s="428">
        <f t="shared" si="288"/>
        <v>158.4600000000064</v>
      </c>
      <c r="AM600" s="428">
        <f t="shared" si="289"/>
        <v>149.05999999999767</v>
      </c>
      <c r="AN600" s="428">
        <f t="shared" si="290"/>
        <v>159.36000000001513</v>
      </c>
      <c r="AO600" s="428">
        <f t="shared" si="291"/>
        <v>143.54000000000815</v>
      </c>
      <c r="AP600" s="428">
        <f t="shared" si="292"/>
        <v>158.4600000000064</v>
      </c>
      <c r="AQ600" s="428">
        <f t="shared" si="293"/>
        <v>149.05999999999767</v>
      </c>
      <c r="AR600" s="428">
        <f t="shared" si="294"/>
        <v>159.36000000001513</v>
      </c>
      <c r="AS600" s="428">
        <f t="shared" si="295"/>
        <v>143.54000000000815</v>
      </c>
      <c r="AT600" s="428">
        <f t="shared" si="296"/>
        <v>158.4600000000064</v>
      </c>
      <c r="AU600" s="428">
        <f t="shared" si="297"/>
        <v>149.05999999999767</v>
      </c>
      <c r="AV600" s="428">
        <f t="shared" si="298"/>
        <v>159.36000000001513</v>
      </c>
      <c r="AW600" s="428">
        <f t="shared" si="299"/>
        <v>143.54000000000815</v>
      </c>
      <c r="AX600" s="428">
        <f t="shared" si="300"/>
        <v>158.4600000000064</v>
      </c>
    </row>
    <row r="601">
      <c r="A601" s="413">
        <v>596</v>
      </c>
      <c r="B601" s="290" cm="1">
        <f t="array" ref="B601">IF(Parameters!$C$55="No",IF($A601&lt;=Parameters!$D$23,Parameters!$C$23*$A601,IF($A601&lt;=Parameters!$D$24,Parameters!$C$23*Parameters!$D$23+Parameters!$C$24*($A601-Parameters!$D$23),IF($A601&lt;=Parameters!$D$25,Parameters!$C$23*Parameters!$D$23+Parameters!$C$24*(Parameters!$D$24-Parameters!$D$23)+Parameters!$C$25*($A601-Parameters!$D$24),Parameters!$C$23*Parameters!$D$23+Parameters!$C$24*(Parameters!$D$24-Parameters!$D$23)+Parameters!$C$25*(Parameters!$D$25-Parameters!$D$24)+Parameters!$C$26*($A601-Parameters!$D$25)))),_xlfn.IFS($A601&lt;=Parameters!$D$23,Parameters!$C$23*$A601,$A601&lt;=Parameters!$D$24,Parameters!$C$24*$A601,$A601&lt;=Parameters!$D$25,Parameters!$C$25*$A601,$A601&gt;Parameters!$D$25,Parameters!$C$26*$A601))</f>
        <v>68958.759999999995</v>
      </c>
      <c r="C601" s="290">
        <f t="shared" si="301"/>
        <v>115.70261744966442</v>
      </c>
      <c r="D601" s="290" cm="1">
        <f t="array" ref="D601">IF(Parameters!$C$55="No",IF($A601&lt;=Parameters!$D$28,Parameters!$C$28*$A601,IF($A601&lt;=Parameters!$D$29,Parameters!$C$28*Parameters!$D$28+Parameters!$C$29*($A601-Parameters!$D$28),IF($A601&lt;=Parameters!$D$30,Parameters!$C$28*Parameters!$D$28+Parameters!$C$29*(Parameters!$D$29-Parameters!$D$28)+Parameters!$C$30*($A601-Parameters!$D$29),Parameters!$C$28*Parameters!$D$28+Parameters!$C$29*(Parameters!$D$29-Parameters!$D$28)+Parameters!$C$30*(Parameters!$D$30-Parameters!$D$29)+Parameters!$C$31*($A601-Parameters!$D$30)))),_xlfn.IFS($A601&lt;=Parameters!$D$28,Parameters!$C$28*$A601,$A601&lt;=Parameters!$D$29,Parameters!$C$29*$A601,$A601&lt;=Parameters!$D$30,Parameters!$C$30*$A601,$A601&gt;Parameters!$D$30,Parameters!$C$31*$A601))</f>
        <v>82463.06</v>
      </c>
      <c r="E601" s="290">
        <f t="shared" si="301"/>
        <v>138.36083892617449</v>
      </c>
      <c r="F601" s="290" cm="1">
        <f t="array" ref="F601">IF(Parameters!$C$55="No",IF($A601&lt;=Parameters!$D$34,Parameters!$C$34*$A601,IF($A601&lt;=Parameters!$D$35,Parameters!$C$34*Parameters!$D$34+Parameters!$C$35*($A601-Parameters!$D$34),IF($A601&lt;=Parameters!$D$36,Parameters!$C$34*Parameters!$D$34+Parameters!$C$35*(Parameters!$D$35-Parameters!$D$34)+Parameters!$C$36*($A601-Parameters!$D$35),Parameters!$C$34*Parameters!$D$34+Parameters!$C$35*(Parameters!$D$35-Parameters!$D$34)+Parameters!$C$36*(Parameters!$D$36-Parameters!$D$35)+Parameters!$C$37*($A601-Parameters!$D$36)))),_xlfn.IFS($A601&lt;=Parameters!$D$34,Parameters!$C$34*$A601,$A601&lt;=Parameters!$D$35,Parameters!$C$35*$A601,$A601&lt;=Parameters!$D$36,Parameters!$C$36*$A601,$A601&gt;Parameters!$D$36,Parameters!$C$37*$A601))</f>
        <v>82318.84</v>
      </c>
      <c r="G601" s="290">
        <f t="shared" si="302"/>
        <v>138.11885906040268</v>
      </c>
      <c r="H601" s="290" cm="1">
        <f t="array" ref="H601">IF(Parameters!$C$55="No",IF($A601&lt;=Parameters!$D$39,Parameters!$C$39*$A601,IF($A601&lt;=Parameters!$D$40,Parameters!$C$39*Parameters!$D$39+Parameters!$C$40*($A601-Parameters!$D$39),IF($A601&lt;=Parameters!$D$41,Parameters!$C$39*Parameters!$D$39+Parameters!$C$40*(Parameters!$D$40-Parameters!$D$39)+Parameters!$C$41*($A601-Parameters!$D$40),Parameters!$C$39*Parameters!$D$39+Parameters!$C$40*(Parameters!$D$40-Parameters!$D$39)+Parameters!$C$41*(Parameters!$D$41-Parameters!$D$40)+Parameters!$C$42*($A601-Parameters!$D$41)))),_xlfn.IFS($A601&lt;=Parameters!$D$39,Parameters!$C$39*$A601,$A601&lt;=Parameters!$D$40,Parameters!$C$40*$A601,$A601&lt;=Parameters!$D$41,Parameters!$C$41*$A601,$A601&gt;Parameters!$D$41,Parameters!$C$42*$A601))</f>
        <v>88350.66</v>
      </c>
      <c r="I601" s="290">
        <f t="shared" si="303"/>
        <v>148.23936241610738</v>
      </c>
      <c r="J601" s="290" cm="1">
        <f t="array" ref="J601">IF(Parameters!$D$55="No",IF($A601&lt;=Parameters!$F$23,Parameters!$E$23*$A601,IF($A601&lt;=Parameters!$F$24,Parameters!$E$23*Parameters!$F$23+Parameters!$E$24*($A601-Parameters!$F$23),IF($A601&lt;=Parameters!$F$25,Parameters!$E$23*Parameters!$F$23+Parameters!$E$24*(Parameters!$F$24-Parameters!$F$23)+Parameters!$E$25*($A601-Parameters!$F$24),Parameters!$E$23*Parameters!$F$23+Parameters!$E$24*(Parameters!$F$24-Parameters!$F$23)+Parameters!$E$25*(Parameters!$F$25-Parameters!$F$24)+Parameters!$E$26*($A601-Parameters!$F$25)))),_xlfn.IFS($A601&lt;=Parameters!$F$23,Parameters!$E$23*$A601,$A601&lt;=Parameters!$F$24,Parameters!$E$24*$A601,$A601&lt;=Parameters!$F$25,Parameters!$E$25*$A601,$A601&gt;Parameters!$F$25,Parameters!$E$26*$A601))</f>
        <v>68958.759999999995</v>
      </c>
      <c r="K601" s="290">
        <f t="shared" si="279"/>
        <v>115.70261744966442</v>
      </c>
      <c r="L601" s="290" cm="1">
        <f t="array" ref="L601">IF(Parameters!$D$55="No",IF($A601&lt;=Parameters!$F$28,Parameters!$E$28*$A601,IF($A601&lt;=Parameters!$F$29,Parameters!$E$28*Parameters!$F$28+Parameters!$E$29*($A601-Parameters!$F$28),IF($A601&lt;=Parameters!$F$30,Parameters!$E$28*Parameters!$F$28+Parameters!$E$29*(Parameters!$F$29-Parameters!$F$28)+Parameters!$E$30*($A601-Parameters!$F$29),Parameters!$E$28*Parameters!$F$28+Parameters!$E$29*(Parameters!$F$29-Parameters!$F$28)+Parameters!$E$30*(Parameters!$F$30-Parameters!$F$29)+Parameters!$E$31*($A601-Parameters!$F$30)))),_xlfn.IFS($A601&lt;=Parameters!$F$28,Parameters!$E$28*$A601,$A601&lt;=Parameters!$F$29,Parameters!$E$29*$A601,$A601&lt;=Parameters!$F$30,Parameters!$E$30*$A601,$A601&gt;Parameters!$F$30,Parameters!$E$31*$A601))</f>
        <v>82463.06</v>
      </c>
      <c r="M601" s="290">
        <f t="shared" si="280"/>
        <v>138.36083892617449</v>
      </c>
      <c r="N601" s="290" cm="1">
        <f t="array" ref="N601">IF(Parameters!$D$55="No",IF($A601&lt;=Parameters!$F$34,Parameters!$E$34*$A601,IF($A601&lt;=Parameters!$F$35,Parameters!$E$34*Parameters!$F$34+Parameters!$E$35*($A601-Parameters!$F$34),IF($A601&lt;=Parameters!$F$36,Parameters!$E$34*Parameters!$F$34+Parameters!$E$35*(Parameters!$F$35-Parameters!$F$34)+Parameters!$E$36*($A601-Parameters!$F$35),Parameters!$E$34*Parameters!$F$34+Parameters!$E$35*(Parameters!$F$35-Parameters!$F$34)+Parameters!$E$36*(Parameters!$F$36-Parameters!$F$35)+Parameters!$E$37*($A601-Parameters!$F$36)))),_xlfn.IFS($A601&lt;=Parameters!$F$34,Parameters!$E$34*$A601,$A601&lt;=Parameters!$F$35,Parameters!$E$35*$A601,$A601&lt;=Parameters!$F$36,Parameters!$E$36*$A601,$A601&gt;Parameters!$F$36,Parameters!$E$37*$A601))</f>
        <v>82318.84</v>
      </c>
      <c r="O601" s="290">
        <f t="shared" si="304"/>
        <v>138.11885906040268</v>
      </c>
      <c r="P601" s="290" cm="1">
        <f t="array" ref="P601">IF(Parameters!$D$55="No",IF($A601&lt;=Parameters!$F$39,Parameters!$E$39*$A601,IF($A601&lt;=Parameters!$F$40,Parameters!$E$39*Parameters!$F$39+Parameters!$E$40*($A601-Parameters!$F$39),IF($A601&lt;=Parameters!$F$41,Parameters!$E$39*Parameters!$F$39+Parameters!$E$40*(Parameters!$F$40-Parameters!$F$39)+Parameters!$E$41*($A601-Parameters!$F$40),Parameters!$E$39*Parameters!$F$39+Parameters!$E$40*(Parameters!$F$40-Parameters!$F$39)+Parameters!$E$41*(Parameters!$F$41-Parameters!$F$40)+Parameters!$E$42*($A601-Parameters!$F$41)))),_xlfn.IFS($A601&lt;=Parameters!$F$39,Parameters!$E$39*$A601,$A601&lt;=Parameters!$F$40,Parameters!$E$40*$A601,$A601&lt;=Parameters!$F$41,Parameters!$E$41*$A601,$A601&gt;Parameters!$F$41,Parameters!$E$42*$A601))</f>
        <v>88350.66</v>
      </c>
      <c r="Q601" s="290">
        <f t="shared" si="305"/>
        <v>148.23936241610738</v>
      </c>
      <c r="R601" s="290" cm="1">
        <f t="array" ref="R601">IF(Parameters!$E$55="No",IF($A601&lt;=Parameters!$H$23,Parameters!$G$23*$A601,IF($A601&lt;=Parameters!$H$24,Parameters!$G$23*Parameters!$H$23+Parameters!$G$24*($A601-Parameters!$H$23),IF($A601&lt;=Parameters!$H$25,Parameters!$G$23*Parameters!$H$23+Parameters!$G$24*(Parameters!$H$24-Parameters!$H$23)+Parameters!$G$25*($A601-Parameters!$H$24),Parameters!$G$23*Parameters!$H$23+Parameters!$G$24*(Parameters!$H$24-Parameters!$H$23)+Parameters!$G$25*(Parameters!$H$25-Parameters!$H$24)+Parameters!$G$26*($A601-Parameters!$H$25)))),_xlfn.IFS($A601&lt;=Parameters!$H$23,Parameters!$G$23*$A601,$A601&lt;=Parameters!$H$24,Parameters!$G$24*$A601,$A601&lt;=Parameters!$H$25,Parameters!$G$25*$A601,$A601&gt;Parameters!$H$25,Parameters!$G$26*$A601))</f>
        <v>68958.759999999995</v>
      </c>
      <c r="S601" s="290">
        <f t="shared" si="281"/>
        <v>115.70261744966442</v>
      </c>
      <c r="T601" s="290" cm="1">
        <f t="array" ref="T601">IF(Parameters!$E$55="No",IF($A601&lt;=Parameters!$H$28,Parameters!$G$28*$A601,IF($A601&lt;=Parameters!$H$29,Parameters!$G$28*Parameters!$H$28+Parameters!$G$29*($A601-Parameters!$H$28),IF($A601&lt;=Parameters!$H$30,Parameters!$G$28*Parameters!$H$28+Parameters!$G$29*(Parameters!$H$29-Parameters!$H$28)+Parameters!$G$30*($A601-Parameters!$H$29),Parameters!$G$28*Parameters!$H$28+Parameters!$G$29*(Parameters!$H$29-Parameters!$H$28)+Parameters!$G$30*(Parameters!$H$30-Parameters!$H$29)+Parameters!$G$31*($A601-Parameters!$H$30)))),_xlfn.IFS($A601&lt;=Parameters!$H$28,Parameters!$G$28*$A601,$A601&lt;=Parameters!$H$29,Parameters!$G$29*$A601,$A601&lt;=Parameters!$H$30,Parameters!$G$30*$A601,$A601&gt;Parameters!$H$30,Parameters!$G$31*$A601))</f>
        <v>82463.06</v>
      </c>
      <c r="U601" s="290">
        <f t="shared" si="282"/>
        <v>138.36083892617449</v>
      </c>
      <c r="V601" s="290" cm="1">
        <f t="array" ref="V601">IF(Parameters!$E$55="No",IF($A601&lt;=Parameters!$H$34,Parameters!$G$34*$A601,IF($A601&lt;=Parameters!$H$35,Parameters!$G$34*Parameters!$H$34+Parameters!$G$35*($A601-Parameters!$H$34),IF($A601&lt;=Parameters!$H$36,Parameters!$G$34*Parameters!$H$34+Parameters!$G$35*(Parameters!$H$35-Parameters!$H$34)+Parameters!$G$36*($A601-Parameters!$H$35),Parameters!$G$34*Parameters!$H$34+Parameters!$G$35*(Parameters!$H$35-Parameters!$H$34)+Parameters!$G$36*(Parameters!$H$36-Parameters!$H$35)+Parameters!$G$37*($A601-Parameters!$H$36)))),_xlfn.IFS($A601&lt;=Parameters!$H$34,Parameters!$G$34*$A601,$A601&lt;=Parameters!$H$35,Parameters!$G$35*$A601,$A601&lt;=Parameters!$H$36,Parameters!$G$36*$A601,$A601&gt;Parameters!$H$36,Parameters!$G$37*$A601))</f>
        <v>82318.84</v>
      </c>
      <c r="W601" s="290">
        <f t="shared" si="306"/>
        <v>138.11885906040268</v>
      </c>
      <c r="X601" s="290" cm="1">
        <f t="array" ref="X601">IF(Parameters!$E$55="No",IF($A601&lt;=Parameters!$H$39,Parameters!$G$39*$A601,IF($A601&lt;=Parameters!$H$40,Parameters!$G$39*Parameters!$H$39+Parameters!$G$40*($A601-Parameters!$H$39),IF($A601&lt;=Parameters!$H$41,Parameters!$G$39*Parameters!$H$39+Parameters!$G$40*(Parameters!$H$40-Parameters!$H$39)+Parameters!$G$41*($A601-Parameters!$H$40),Parameters!$G$39*Parameters!$H$39+Parameters!$G$40*(Parameters!$H$40-Parameters!$H$39)+Parameters!$G$41*(Parameters!$H$41-Parameters!$H$40)+Parameters!$G$42*($A601-Parameters!$H$41)))),_xlfn.IFS($A601&lt;=Parameters!$H$39,Parameters!$G$39*$A601,$A601&lt;=Parameters!$H$40,Parameters!$G$40*$A601,$A601&lt;=Parameters!$H$41,Parameters!$G$41*$A601,$A601&gt;Parameters!$H$41,Parameters!$G$42*$A601))</f>
        <v>88350.66</v>
      </c>
      <c r="Y601" s="290">
        <f t="shared" si="307"/>
        <v>148.23936241610738</v>
      </c>
      <c r="Z601" s="290" cm="1">
        <f t="array" ref="Z601">IF(Parameters!$F$55="No",IF($A601&lt;=Parameters!$J$23,Parameters!$I$23*$A601,IF($A601&lt;=Parameters!$J$24,Parameters!$I$23*Parameters!$J$23+Parameters!$I$24*($A601-Parameters!$J$23),IF($A601&lt;=Parameters!$J$25,Parameters!$I$23*Parameters!$J$23+Parameters!$I$24*(Parameters!$J$24-Parameters!$J$23)+Parameters!$I$25*($A601-Parameters!$J$24),Parameters!$I$23*Parameters!$J$23+Parameters!$I$24*(Parameters!$J$24-Parameters!$J$23)+Parameters!$I$25*(Parameters!$J$25-Parameters!$J$24)+Parameters!$I$26*($A601-Parameters!$J$25)))),_xlfn.IFS($A601&lt;=Parameters!$J$23,Parameters!$I$23*$A601,$A601&lt;=Parameters!$J$24,Parameters!$I$24*$A601,$A601&lt;=Parameters!$J$25,Parameters!$I$25*$A601,$A601&gt;Parameters!$J$25,Parameters!$I$26*$A601))</f>
        <v>68958.759999999995</v>
      </c>
      <c r="AA601" s="290">
        <f t="shared" si="283"/>
        <v>115.70261744966442</v>
      </c>
      <c r="AB601" s="290" cm="1">
        <f t="array" ref="AB601">IF(Parameters!$F$55="No",IF($A601&lt;=Parameters!$J$28,Parameters!$I$28*$A601,IF($A601&lt;=Parameters!$J$29,Parameters!$I$28*Parameters!$J$28+Parameters!$I$29*($A601-Parameters!$J$28),IF($A601&lt;=Parameters!$J$30,Parameters!$I$28*Parameters!$J$28+Parameters!$I$29*(Parameters!$J$29-Parameters!$J$28)+Parameters!$I$30*($A601-Parameters!$J$29),Parameters!$I$28*Parameters!$J$28+Parameters!$I$29*(Parameters!$J$29-Parameters!$J$28)+Parameters!$I$30*(Parameters!$J$30-Parameters!$J$29)+Parameters!$I$31*($A601-Parameters!$J$30)))),_xlfn.IFS($A601&lt;=Parameters!$J$28,Parameters!$I$28*$A601,$A601&lt;=Parameters!$J$29,Parameters!$I$29*$A601,$A601&lt;=Parameters!$J$30,Parameters!$I$30*$A601,$A601&gt;Parameters!$J$30,Parameters!$I$31*$A601))</f>
        <v>82463.06</v>
      </c>
      <c r="AC601" s="290">
        <f t="shared" si="284"/>
        <v>138.36083892617449</v>
      </c>
      <c r="AD601" s="290" cm="1">
        <f t="array" ref="AD601">IF(Parameters!$F$55="No",IF($A601&lt;=Parameters!$J$34,Parameters!$I$34*$A601,IF($A601&lt;=Parameters!$J$35,Parameters!$I$34*Parameters!$J$34+Parameters!$I$35*($A601-Parameters!$J$34),IF($A601&lt;=Parameters!$J$36,Parameters!$I$34*Parameters!$J$34+Parameters!$I$35*(Parameters!$J$35-Parameters!$J$34)+Parameters!$I$36*($A601-Parameters!$J$35),Parameters!$I$34*Parameters!$J$34+Parameters!$I$35*(Parameters!$J$35-Parameters!$J$34)+Parameters!$I$36*(Parameters!$J$36-Parameters!$J$35)+Parameters!$I$37*($A601-Parameters!$J$36)))),_xlfn.IFS($A601&lt;=Parameters!$J$34,Parameters!$I$34*$A601,$A601&lt;=Parameters!$J$35,Parameters!$I$35*$A601,$A601&lt;=Parameters!$J$36,Parameters!$I$36*$A601,$A601&gt;Parameters!$J$36,Parameters!$I$37*$A601))</f>
        <v>82318.84</v>
      </c>
      <c r="AE601" s="290">
        <f t="shared" si="308"/>
        <v>138.11885906040268</v>
      </c>
      <c r="AF601" s="290" cm="1">
        <f t="array" ref="AF601">IF(Parameters!$F$55="No",IF($A601&lt;=Parameters!$J$39,Parameters!$I$39*$A601,IF($A601&lt;=Parameters!$J$40,Parameters!$I$39*Parameters!$J$39+Parameters!$I$40*($A601-Parameters!$J$39),IF($A601&lt;=Parameters!$J$41,Parameters!$I$39*Parameters!$J$39+Parameters!$I$40*(Parameters!$J$40-Parameters!$J$39)+Parameters!$I$41*($A601-Parameters!$J$40),Parameters!$I$39*Parameters!$J$39+Parameters!$I$40*(Parameters!$J$40-Parameters!$J$39)+Parameters!$I$41*(Parameters!$J$41-Parameters!$J$40)+Parameters!$I$42*($A601-Parameters!$J$41)))),_xlfn.IFS($A601&lt;=Parameters!$J$39,Parameters!$I$39*$A601,$A601&lt;=Parameters!$J$40,Parameters!$I$40*$A601,$A601&lt;=Parameters!$J$41,Parameters!$I$41*$A601,$A601&gt;Parameters!$J$41,Parameters!$I$42*$A601))</f>
        <v>88350.66</v>
      </c>
      <c r="AG601" s="290">
        <f t="shared" si="309"/>
        <v>148.23936241610738</v>
      </c>
      <c r="AI601" s="428">
        <f t="shared" si="285"/>
        <v>149.05999999999767</v>
      </c>
      <c r="AJ601" s="428">
        <f t="shared" si="286"/>
        <v>159.35999999998603</v>
      </c>
      <c r="AK601" s="428">
        <f t="shared" si="287"/>
        <v>143.5399999999936</v>
      </c>
      <c r="AL601" s="428">
        <f t="shared" si="288"/>
        <v>158.45999999999185</v>
      </c>
      <c r="AM601" s="428">
        <f t="shared" si="289"/>
        <v>149.05999999999767</v>
      </c>
      <c r="AN601" s="428">
        <f t="shared" si="290"/>
        <v>159.35999999998603</v>
      </c>
      <c r="AO601" s="428">
        <f t="shared" si="291"/>
        <v>143.5399999999936</v>
      </c>
      <c r="AP601" s="428">
        <f t="shared" si="292"/>
        <v>158.45999999999185</v>
      </c>
      <c r="AQ601" s="428">
        <f t="shared" si="293"/>
        <v>149.05999999999767</v>
      </c>
      <c r="AR601" s="428">
        <f t="shared" si="294"/>
        <v>159.35999999998603</v>
      </c>
      <c r="AS601" s="428">
        <f t="shared" si="295"/>
        <v>143.5399999999936</v>
      </c>
      <c r="AT601" s="428">
        <f t="shared" si="296"/>
        <v>158.45999999999185</v>
      </c>
      <c r="AU601" s="428">
        <f t="shared" si="297"/>
        <v>149.05999999999767</v>
      </c>
      <c r="AV601" s="428">
        <f t="shared" si="298"/>
        <v>159.35999999998603</v>
      </c>
      <c r="AW601" s="428">
        <f t="shared" si="299"/>
        <v>143.5399999999936</v>
      </c>
      <c r="AX601" s="428">
        <f t="shared" si="300"/>
        <v>158.45999999999185</v>
      </c>
    </row>
    <row r="602">
      <c r="A602" s="413">
        <v>597</v>
      </c>
      <c r="B602" s="290" cm="1">
        <f t="array" ref="B602">IF(Parameters!$C$55="No",IF($A602&lt;=Parameters!$D$23,Parameters!$C$23*$A602,IF($A602&lt;=Parameters!$D$24,Parameters!$C$23*Parameters!$D$23+Parameters!$C$24*($A602-Parameters!$D$23),IF($A602&lt;=Parameters!$D$25,Parameters!$C$23*Parameters!$D$23+Parameters!$C$24*(Parameters!$D$24-Parameters!$D$23)+Parameters!$C$25*($A602-Parameters!$D$24),Parameters!$C$23*Parameters!$D$23+Parameters!$C$24*(Parameters!$D$24-Parameters!$D$23)+Parameters!$C$25*(Parameters!$D$25-Parameters!$D$24)+Parameters!$C$26*($A602-Parameters!$D$25)))),_xlfn.IFS($A602&lt;=Parameters!$D$23,Parameters!$C$23*$A602,$A602&lt;=Parameters!$D$24,Parameters!$C$24*$A602,$A602&lt;=Parameters!$D$25,Parameters!$C$25*$A602,$A602&gt;Parameters!$D$25,Parameters!$C$26*$A602))</f>
        <v>69107.820000000007</v>
      </c>
      <c r="C602" s="290">
        <f t="shared" si="301"/>
        <v>115.75849246231157</v>
      </c>
      <c r="D602" s="290" cm="1">
        <f t="array" ref="D602">IF(Parameters!$C$55="No",IF($A602&lt;=Parameters!$D$28,Parameters!$C$28*$A602,IF($A602&lt;=Parameters!$D$29,Parameters!$C$28*Parameters!$D$28+Parameters!$C$29*($A602-Parameters!$D$28),IF($A602&lt;=Parameters!$D$30,Parameters!$C$28*Parameters!$D$28+Parameters!$C$29*(Parameters!$D$29-Parameters!$D$28)+Parameters!$C$30*($A602-Parameters!$D$29),Parameters!$C$28*Parameters!$D$28+Parameters!$C$29*(Parameters!$D$29-Parameters!$D$28)+Parameters!$C$30*(Parameters!$D$30-Parameters!$D$29)+Parameters!$C$31*($A602-Parameters!$D$30)))),_xlfn.IFS($A602&lt;=Parameters!$D$28,Parameters!$C$28*$A602,$A602&lt;=Parameters!$D$29,Parameters!$C$29*$A602,$A602&lt;=Parameters!$D$30,Parameters!$C$30*$A602,$A602&gt;Parameters!$D$30,Parameters!$C$31*$A602))</f>
        <v>82622.420000000013</v>
      </c>
      <c r="E602" s="290">
        <f t="shared" si="301"/>
        <v>138.39601340033502</v>
      </c>
      <c r="F602" s="290" cm="1">
        <f t="array" ref="F602">IF(Parameters!$C$55="No",IF($A602&lt;=Parameters!$D$34,Parameters!$C$34*$A602,IF($A602&lt;=Parameters!$D$35,Parameters!$C$34*Parameters!$D$34+Parameters!$C$35*($A602-Parameters!$D$34),IF($A602&lt;=Parameters!$D$36,Parameters!$C$34*Parameters!$D$34+Parameters!$C$35*(Parameters!$D$35-Parameters!$D$34)+Parameters!$C$36*($A602-Parameters!$D$35),Parameters!$C$34*Parameters!$D$34+Parameters!$C$35*(Parameters!$D$35-Parameters!$D$34)+Parameters!$C$36*(Parameters!$D$36-Parameters!$D$35)+Parameters!$C$37*($A602-Parameters!$D$36)))),_xlfn.IFS($A602&lt;=Parameters!$D$34,Parameters!$C$34*$A602,$A602&lt;=Parameters!$D$35,Parameters!$C$35*$A602,$A602&lt;=Parameters!$D$36,Parameters!$C$36*$A602,$A602&gt;Parameters!$D$36,Parameters!$C$37*$A602))</f>
        <v>82462.37999999999</v>
      </c>
      <c r="G602" s="290">
        <f t="shared" si="302"/>
        <v>138.12793969849244</v>
      </c>
      <c r="H602" s="290" cm="1">
        <f t="array" ref="H602">IF(Parameters!$C$55="No",IF($A602&lt;=Parameters!$D$39,Parameters!$C$39*$A602,IF($A602&lt;=Parameters!$D$40,Parameters!$C$39*Parameters!$D$39+Parameters!$C$40*($A602-Parameters!$D$39),IF($A602&lt;=Parameters!$D$41,Parameters!$C$39*Parameters!$D$39+Parameters!$C$40*(Parameters!$D$40-Parameters!$D$39)+Parameters!$C$41*($A602-Parameters!$D$40),Parameters!$C$39*Parameters!$D$39+Parameters!$C$40*(Parameters!$D$40-Parameters!$D$39)+Parameters!$C$41*(Parameters!$D$41-Parameters!$D$40)+Parameters!$C$42*($A602-Parameters!$D$41)))),_xlfn.IFS($A602&lt;=Parameters!$D$39,Parameters!$C$39*$A602,$A602&lt;=Parameters!$D$40,Parameters!$C$40*$A602,$A602&lt;=Parameters!$D$41,Parameters!$C$41*$A602,$A602&gt;Parameters!$D$41,Parameters!$C$42*$A602))</f>
        <v>88509.119999999995</v>
      </c>
      <c r="I602" s="290">
        <f t="shared" si="303"/>
        <v>148.25648241206031</v>
      </c>
      <c r="J602" s="290" cm="1">
        <f t="array" ref="J602">IF(Parameters!$D$55="No",IF($A602&lt;=Parameters!$F$23,Parameters!$E$23*$A602,IF($A602&lt;=Parameters!$F$24,Parameters!$E$23*Parameters!$F$23+Parameters!$E$24*($A602-Parameters!$F$23),IF($A602&lt;=Parameters!$F$25,Parameters!$E$23*Parameters!$F$23+Parameters!$E$24*(Parameters!$F$24-Parameters!$F$23)+Parameters!$E$25*($A602-Parameters!$F$24),Parameters!$E$23*Parameters!$F$23+Parameters!$E$24*(Parameters!$F$24-Parameters!$F$23)+Parameters!$E$25*(Parameters!$F$25-Parameters!$F$24)+Parameters!$E$26*($A602-Parameters!$F$25)))),_xlfn.IFS($A602&lt;=Parameters!$F$23,Parameters!$E$23*$A602,$A602&lt;=Parameters!$F$24,Parameters!$E$24*$A602,$A602&lt;=Parameters!$F$25,Parameters!$E$25*$A602,$A602&gt;Parameters!$F$25,Parameters!$E$26*$A602))</f>
        <v>69107.820000000007</v>
      </c>
      <c r="K602" s="290">
        <f t="shared" si="279"/>
        <v>115.75849246231157</v>
      </c>
      <c r="L602" s="290" cm="1">
        <f t="array" ref="L602">IF(Parameters!$D$55="No",IF($A602&lt;=Parameters!$F$28,Parameters!$E$28*$A602,IF($A602&lt;=Parameters!$F$29,Parameters!$E$28*Parameters!$F$28+Parameters!$E$29*($A602-Parameters!$F$28),IF($A602&lt;=Parameters!$F$30,Parameters!$E$28*Parameters!$F$28+Parameters!$E$29*(Parameters!$F$29-Parameters!$F$28)+Parameters!$E$30*($A602-Parameters!$F$29),Parameters!$E$28*Parameters!$F$28+Parameters!$E$29*(Parameters!$F$29-Parameters!$F$28)+Parameters!$E$30*(Parameters!$F$30-Parameters!$F$29)+Parameters!$E$31*($A602-Parameters!$F$30)))),_xlfn.IFS($A602&lt;=Parameters!$F$28,Parameters!$E$28*$A602,$A602&lt;=Parameters!$F$29,Parameters!$E$29*$A602,$A602&lt;=Parameters!$F$30,Parameters!$E$30*$A602,$A602&gt;Parameters!$F$30,Parameters!$E$31*$A602))</f>
        <v>82622.420000000013</v>
      </c>
      <c r="M602" s="290">
        <f t="shared" si="280"/>
        <v>138.39601340033502</v>
      </c>
      <c r="N602" s="290" cm="1">
        <f t="array" ref="N602">IF(Parameters!$D$55="No",IF($A602&lt;=Parameters!$F$34,Parameters!$E$34*$A602,IF($A602&lt;=Parameters!$F$35,Parameters!$E$34*Parameters!$F$34+Parameters!$E$35*($A602-Parameters!$F$34),IF($A602&lt;=Parameters!$F$36,Parameters!$E$34*Parameters!$F$34+Parameters!$E$35*(Parameters!$F$35-Parameters!$F$34)+Parameters!$E$36*($A602-Parameters!$F$35),Parameters!$E$34*Parameters!$F$34+Parameters!$E$35*(Parameters!$F$35-Parameters!$F$34)+Parameters!$E$36*(Parameters!$F$36-Parameters!$F$35)+Parameters!$E$37*($A602-Parameters!$F$36)))),_xlfn.IFS($A602&lt;=Parameters!$F$34,Parameters!$E$34*$A602,$A602&lt;=Parameters!$F$35,Parameters!$E$35*$A602,$A602&lt;=Parameters!$F$36,Parameters!$E$36*$A602,$A602&gt;Parameters!$F$36,Parameters!$E$37*$A602))</f>
        <v>82462.37999999999</v>
      </c>
      <c r="O602" s="290">
        <f t="shared" si="304"/>
        <v>138.12793969849244</v>
      </c>
      <c r="P602" s="290" cm="1">
        <f t="array" ref="P602">IF(Parameters!$D$55="No",IF($A602&lt;=Parameters!$F$39,Parameters!$E$39*$A602,IF($A602&lt;=Parameters!$F$40,Parameters!$E$39*Parameters!$F$39+Parameters!$E$40*($A602-Parameters!$F$39),IF($A602&lt;=Parameters!$F$41,Parameters!$E$39*Parameters!$F$39+Parameters!$E$40*(Parameters!$F$40-Parameters!$F$39)+Parameters!$E$41*($A602-Parameters!$F$40),Parameters!$E$39*Parameters!$F$39+Parameters!$E$40*(Parameters!$F$40-Parameters!$F$39)+Parameters!$E$41*(Parameters!$F$41-Parameters!$F$40)+Parameters!$E$42*($A602-Parameters!$F$41)))),_xlfn.IFS($A602&lt;=Parameters!$F$39,Parameters!$E$39*$A602,$A602&lt;=Parameters!$F$40,Parameters!$E$40*$A602,$A602&lt;=Parameters!$F$41,Parameters!$E$41*$A602,$A602&gt;Parameters!$F$41,Parameters!$E$42*$A602))</f>
        <v>88509.119999999995</v>
      </c>
      <c r="Q602" s="290">
        <f t="shared" si="305"/>
        <v>148.25648241206031</v>
      </c>
      <c r="R602" s="290" cm="1">
        <f t="array" ref="R602">IF(Parameters!$E$55="No",IF($A602&lt;=Parameters!$H$23,Parameters!$G$23*$A602,IF($A602&lt;=Parameters!$H$24,Parameters!$G$23*Parameters!$H$23+Parameters!$G$24*($A602-Parameters!$H$23),IF($A602&lt;=Parameters!$H$25,Parameters!$G$23*Parameters!$H$23+Parameters!$G$24*(Parameters!$H$24-Parameters!$H$23)+Parameters!$G$25*($A602-Parameters!$H$24),Parameters!$G$23*Parameters!$H$23+Parameters!$G$24*(Parameters!$H$24-Parameters!$H$23)+Parameters!$G$25*(Parameters!$H$25-Parameters!$H$24)+Parameters!$G$26*($A602-Parameters!$H$25)))),_xlfn.IFS($A602&lt;=Parameters!$H$23,Parameters!$G$23*$A602,$A602&lt;=Parameters!$H$24,Parameters!$G$24*$A602,$A602&lt;=Parameters!$H$25,Parameters!$G$25*$A602,$A602&gt;Parameters!$H$25,Parameters!$G$26*$A602))</f>
        <v>69107.820000000007</v>
      </c>
      <c r="S602" s="290">
        <f t="shared" si="281"/>
        <v>115.75849246231157</v>
      </c>
      <c r="T602" s="290" cm="1">
        <f t="array" ref="T602">IF(Parameters!$E$55="No",IF($A602&lt;=Parameters!$H$28,Parameters!$G$28*$A602,IF($A602&lt;=Parameters!$H$29,Parameters!$G$28*Parameters!$H$28+Parameters!$G$29*($A602-Parameters!$H$28),IF($A602&lt;=Parameters!$H$30,Parameters!$G$28*Parameters!$H$28+Parameters!$G$29*(Parameters!$H$29-Parameters!$H$28)+Parameters!$G$30*($A602-Parameters!$H$29),Parameters!$G$28*Parameters!$H$28+Parameters!$G$29*(Parameters!$H$29-Parameters!$H$28)+Parameters!$G$30*(Parameters!$H$30-Parameters!$H$29)+Parameters!$G$31*($A602-Parameters!$H$30)))),_xlfn.IFS($A602&lt;=Parameters!$H$28,Parameters!$G$28*$A602,$A602&lt;=Parameters!$H$29,Parameters!$G$29*$A602,$A602&lt;=Parameters!$H$30,Parameters!$G$30*$A602,$A602&gt;Parameters!$H$30,Parameters!$G$31*$A602))</f>
        <v>82622.420000000013</v>
      </c>
      <c r="U602" s="290">
        <f t="shared" si="282"/>
        <v>138.39601340033502</v>
      </c>
      <c r="V602" s="290" cm="1">
        <f t="array" ref="V602">IF(Parameters!$E$55="No",IF($A602&lt;=Parameters!$H$34,Parameters!$G$34*$A602,IF($A602&lt;=Parameters!$H$35,Parameters!$G$34*Parameters!$H$34+Parameters!$G$35*($A602-Parameters!$H$34),IF($A602&lt;=Parameters!$H$36,Parameters!$G$34*Parameters!$H$34+Parameters!$G$35*(Parameters!$H$35-Parameters!$H$34)+Parameters!$G$36*($A602-Parameters!$H$35),Parameters!$G$34*Parameters!$H$34+Parameters!$G$35*(Parameters!$H$35-Parameters!$H$34)+Parameters!$G$36*(Parameters!$H$36-Parameters!$H$35)+Parameters!$G$37*($A602-Parameters!$H$36)))),_xlfn.IFS($A602&lt;=Parameters!$H$34,Parameters!$G$34*$A602,$A602&lt;=Parameters!$H$35,Parameters!$G$35*$A602,$A602&lt;=Parameters!$H$36,Parameters!$G$36*$A602,$A602&gt;Parameters!$H$36,Parameters!$G$37*$A602))</f>
        <v>82462.37999999999</v>
      </c>
      <c r="W602" s="290">
        <f t="shared" si="306"/>
        <v>138.12793969849244</v>
      </c>
      <c r="X602" s="290" cm="1">
        <f t="array" ref="X602">IF(Parameters!$E$55="No",IF($A602&lt;=Parameters!$H$39,Parameters!$G$39*$A602,IF($A602&lt;=Parameters!$H$40,Parameters!$G$39*Parameters!$H$39+Parameters!$G$40*($A602-Parameters!$H$39),IF($A602&lt;=Parameters!$H$41,Parameters!$G$39*Parameters!$H$39+Parameters!$G$40*(Parameters!$H$40-Parameters!$H$39)+Parameters!$G$41*($A602-Parameters!$H$40),Parameters!$G$39*Parameters!$H$39+Parameters!$G$40*(Parameters!$H$40-Parameters!$H$39)+Parameters!$G$41*(Parameters!$H$41-Parameters!$H$40)+Parameters!$G$42*($A602-Parameters!$H$41)))),_xlfn.IFS($A602&lt;=Parameters!$H$39,Parameters!$G$39*$A602,$A602&lt;=Parameters!$H$40,Parameters!$G$40*$A602,$A602&lt;=Parameters!$H$41,Parameters!$G$41*$A602,$A602&gt;Parameters!$H$41,Parameters!$G$42*$A602))</f>
        <v>88509.119999999995</v>
      </c>
      <c r="Y602" s="290">
        <f t="shared" si="307"/>
        <v>148.25648241206031</v>
      </c>
      <c r="Z602" s="290" cm="1">
        <f t="array" ref="Z602">IF(Parameters!$F$55="No",IF($A602&lt;=Parameters!$J$23,Parameters!$I$23*$A602,IF($A602&lt;=Parameters!$J$24,Parameters!$I$23*Parameters!$J$23+Parameters!$I$24*($A602-Parameters!$J$23),IF($A602&lt;=Parameters!$J$25,Parameters!$I$23*Parameters!$J$23+Parameters!$I$24*(Parameters!$J$24-Parameters!$J$23)+Parameters!$I$25*($A602-Parameters!$J$24),Parameters!$I$23*Parameters!$J$23+Parameters!$I$24*(Parameters!$J$24-Parameters!$J$23)+Parameters!$I$25*(Parameters!$J$25-Parameters!$J$24)+Parameters!$I$26*($A602-Parameters!$J$25)))),_xlfn.IFS($A602&lt;=Parameters!$J$23,Parameters!$I$23*$A602,$A602&lt;=Parameters!$J$24,Parameters!$I$24*$A602,$A602&lt;=Parameters!$J$25,Parameters!$I$25*$A602,$A602&gt;Parameters!$J$25,Parameters!$I$26*$A602))</f>
        <v>69107.820000000007</v>
      </c>
      <c r="AA602" s="290">
        <f t="shared" si="283"/>
        <v>115.75849246231157</v>
      </c>
      <c r="AB602" s="290" cm="1">
        <f t="array" ref="AB602">IF(Parameters!$F$55="No",IF($A602&lt;=Parameters!$J$28,Parameters!$I$28*$A602,IF($A602&lt;=Parameters!$J$29,Parameters!$I$28*Parameters!$J$28+Parameters!$I$29*($A602-Parameters!$J$28),IF($A602&lt;=Parameters!$J$30,Parameters!$I$28*Parameters!$J$28+Parameters!$I$29*(Parameters!$J$29-Parameters!$J$28)+Parameters!$I$30*($A602-Parameters!$J$29),Parameters!$I$28*Parameters!$J$28+Parameters!$I$29*(Parameters!$J$29-Parameters!$J$28)+Parameters!$I$30*(Parameters!$J$30-Parameters!$J$29)+Parameters!$I$31*($A602-Parameters!$J$30)))),_xlfn.IFS($A602&lt;=Parameters!$J$28,Parameters!$I$28*$A602,$A602&lt;=Parameters!$J$29,Parameters!$I$29*$A602,$A602&lt;=Parameters!$J$30,Parameters!$I$30*$A602,$A602&gt;Parameters!$J$30,Parameters!$I$31*$A602))</f>
        <v>82622.420000000013</v>
      </c>
      <c r="AC602" s="290">
        <f t="shared" si="284"/>
        <v>138.39601340033502</v>
      </c>
      <c r="AD602" s="290" cm="1">
        <f t="array" ref="AD602">IF(Parameters!$F$55="No",IF($A602&lt;=Parameters!$J$34,Parameters!$I$34*$A602,IF($A602&lt;=Parameters!$J$35,Parameters!$I$34*Parameters!$J$34+Parameters!$I$35*($A602-Parameters!$J$34),IF($A602&lt;=Parameters!$J$36,Parameters!$I$34*Parameters!$J$34+Parameters!$I$35*(Parameters!$J$35-Parameters!$J$34)+Parameters!$I$36*($A602-Parameters!$J$35),Parameters!$I$34*Parameters!$J$34+Parameters!$I$35*(Parameters!$J$35-Parameters!$J$34)+Parameters!$I$36*(Parameters!$J$36-Parameters!$J$35)+Parameters!$I$37*($A602-Parameters!$J$36)))),_xlfn.IFS($A602&lt;=Parameters!$J$34,Parameters!$I$34*$A602,$A602&lt;=Parameters!$J$35,Parameters!$I$35*$A602,$A602&lt;=Parameters!$J$36,Parameters!$I$36*$A602,$A602&gt;Parameters!$J$36,Parameters!$I$37*$A602))</f>
        <v>82462.37999999999</v>
      </c>
      <c r="AE602" s="290">
        <f t="shared" si="308"/>
        <v>138.12793969849244</v>
      </c>
      <c r="AF602" s="290" cm="1">
        <f t="array" ref="AF602">IF(Parameters!$F$55="No",IF($A602&lt;=Parameters!$J$39,Parameters!$I$39*$A602,IF($A602&lt;=Parameters!$J$40,Parameters!$I$39*Parameters!$J$39+Parameters!$I$40*($A602-Parameters!$J$39),IF($A602&lt;=Parameters!$J$41,Parameters!$I$39*Parameters!$J$39+Parameters!$I$40*(Parameters!$J$40-Parameters!$J$39)+Parameters!$I$41*($A602-Parameters!$J$40),Parameters!$I$39*Parameters!$J$39+Parameters!$I$40*(Parameters!$J$40-Parameters!$J$39)+Parameters!$I$41*(Parameters!$J$41-Parameters!$J$40)+Parameters!$I$42*($A602-Parameters!$J$41)))),_xlfn.IFS($A602&lt;=Parameters!$J$39,Parameters!$I$39*$A602,$A602&lt;=Parameters!$J$40,Parameters!$I$40*$A602,$A602&lt;=Parameters!$J$41,Parameters!$I$41*$A602,$A602&gt;Parameters!$J$41,Parameters!$I$42*$A602))</f>
        <v>88509.119999999995</v>
      </c>
      <c r="AG602" s="290">
        <f t="shared" si="309"/>
        <v>148.25648241206031</v>
      </c>
      <c r="AI602" s="428">
        <f t="shared" si="285"/>
        <v>149.06000000001222</v>
      </c>
      <c r="AJ602" s="428">
        <f t="shared" si="286"/>
        <v>159.36000000001513</v>
      </c>
      <c r="AK602" s="428">
        <f t="shared" si="287"/>
        <v>143.5399999999936</v>
      </c>
      <c r="AL602" s="428">
        <f t="shared" si="288"/>
        <v>158.45999999999185</v>
      </c>
      <c r="AM602" s="428">
        <f t="shared" si="289"/>
        <v>149.06000000001222</v>
      </c>
      <c r="AN602" s="428">
        <f t="shared" si="290"/>
        <v>159.36000000001513</v>
      </c>
      <c r="AO602" s="428">
        <f t="shared" si="291"/>
        <v>143.5399999999936</v>
      </c>
      <c r="AP602" s="428">
        <f t="shared" si="292"/>
        <v>158.45999999999185</v>
      </c>
      <c r="AQ602" s="428">
        <f t="shared" si="293"/>
        <v>149.06000000001222</v>
      </c>
      <c r="AR602" s="428">
        <f t="shared" si="294"/>
        <v>159.36000000001513</v>
      </c>
      <c r="AS602" s="428">
        <f t="shared" si="295"/>
        <v>143.5399999999936</v>
      </c>
      <c r="AT602" s="428">
        <f t="shared" si="296"/>
        <v>158.45999999999185</v>
      </c>
      <c r="AU602" s="428">
        <f t="shared" si="297"/>
        <v>149.06000000001222</v>
      </c>
      <c r="AV602" s="428">
        <f t="shared" si="298"/>
        <v>159.36000000001513</v>
      </c>
      <c r="AW602" s="428">
        <f t="shared" si="299"/>
        <v>143.5399999999936</v>
      </c>
      <c r="AX602" s="428">
        <f t="shared" si="300"/>
        <v>158.45999999999185</v>
      </c>
    </row>
    <row r="603">
      <c r="A603" s="413">
        <v>598</v>
      </c>
      <c r="B603" s="290" cm="1">
        <f t="array" ref="B603">IF(Parameters!$C$55="No",IF($A603&lt;=Parameters!$D$23,Parameters!$C$23*$A603,IF($A603&lt;=Parameters!$D$24,Parameters!$C$23*Parameters!$D$23+Parameters!$C$24*($A603-Parameters!$D$23),IF($A603&lt;=Parameters!$D$25,Parameters!$C$23*Parameters!$D$23+Parameters!$C$24*(Parameters!$D$24-Parameters!$D$23)+Parameters!$C$25*($A603-Parameters!$D$24),Parameters!$C$23*Parameters!$D$23+Parameters!$C$24*(Parameters!$D$24-Parameters!$D$23)+Parameters!$C$25*(Parameters!$D$25-Parameters!$D$24)+Parameters!$C$26*($A603-Parameters!$D$25)))),_xlfn.IFS($A603&lt;=Parameters!$D$23,Parameters!$C$23*$A603,$A603&lt;=Parameters!$D$24,Parameters!$C$24*$A603,$A603&lt;=Parameters!$D$25,Parameters!$C$25*$A603,$A603&gt;Parameters!$D$25,Parameters!$C$26*$A603))</f>
        <v>69256.88</v>
      </c>
      <c r="C603" s="290">
        <f t="shared" si="301"/>
        <v>115.8141806020067</v>
      </c>
      <c r="D603" s="290" cm="1">
        <f t="array" ref="D603">IF(Parameters!$C$55="No",IF($A603&lt;=Parameters!$D$28,Parameters!$C$28*$A603,IF($A603&lt;=Parameters!$D$29,Parameters!$C$28*Parameters!$D$28+Parameters!$C$29*($A603-Parameters!$D$28),IF($A603&lt;=Parameters!$D$30,Parameters!$C$28*Parameters!$D$28+Parameters!$C$29*(Parameters!$D$29-Parameters!$D$28)+Parameters!$C$30*($A603-Parameters!$D$29),Parameters!$C$28*Parameters!$D$28+Parameters!$C$29*(Parameters!$D$29-Parameters!$D$28)+Parameters!$C$30*(Parameters!$D$30-Parameters!$D$29)+Parameters!$C$31*($A603-Parameters!$D$30)))),_xlfn.IFS($A603&lt;=Parameters!$D$28,Parameters!$C$28*$A603,$A603&lt;=Parameters!$D$29,Parameters!$C$29*$A603,$A603&lt;=Parameters!$D$30,Parameters!$C$30*$A603,$A603&gt;Parameters!$D$30,Parameters!$C$31*$A603))</f>
        <v>82781.78</v>
      </c>
      <c r="E603" s="290">
        <f t="shared" si="301"/>
        <v>138.43107023411372</v>
      </c>
      <c r="F603" s="290" cm="1">
        <f t="array" ref="F603">IF(Parameters!$C$55="No",IF($A603&lt;=Parameters!$D$34,Parameters!$C$34*$A603,IF($A603&lt;=Parameters!$D$35,Parameters!$C$34*Parameters!$D$34+Parameters!$C$35*($A603-Parameters!$D$34),IF($A603&lt;=Parameters!$D$36,Parameters!$C$34*Parameters!$D$34+Parameters!$C$35*(Parameters!$D$35-Parameters!$D$34)+Parameters!$C$36*($A603-Parameters!$D$35),Parameters!$C$34*Parameters!$D$34+Parameters!$C$35*(Parameters!$D$35-Parameters!$D$34)+Parameters!$C$36*(Parameters!$D$36-Parameters!$D$35)+Parameters!$C$37*($A603-Parameters!$D$36)))),_xlfn.IFS($A603&lt;=Parameters!$D$34,Parameters!$C$34*$A603,$A603&lt;=Parameters!$D$35,Parameters!$C$35*$A603,$A603&lt;=Parameters!$D$36,Parameters!$C$36*$A603,$A603&gt;Parameters!$D$36,Parameters!$C$37*$A603))</f>
        <v>82605.919999999998</v>
      </c>
      <c r="G603" s="290">
        <f t="shared" si="302"/>
        <v>138.13698996655518</v>
      </c>
      <c r="H603" s="290" cm="1">
        <f t="array" ref="H603">IF(Parameters!$C$55="No",IF($A603&lt;=Parameters!$D$39,Parameters!$C$39*$A603,IF($A603&lt;=Parameters!$D$40,Parameters!$C$39*Parameters!$D$39+Parameters!$C$40*($A603-Parameters!$D$39),IF($A603&lt;=Parameters!$D$41,Parameters!$C$39*Parameters!$D$39+Parameters!$C$40*(Parameters!$D$40-Parameters!$D$39)+Parameters!$C$41*($A603-Parameters!$D$40),Parameters!$C$39*Parameters!$D$39+Parameters!$C$40*(Parameters!$D$40-Parameters!$D$39)+Parameters!$C$41*(Parameters!$D$41-Parameters!$D$40)+Parameters!$C$42*($A603-Parameters!$D$41)))),_xlfn.IFS($A603&lt;=Parameters!$D$39,Parameters!$C$39*$A603,$A603&lt;=Parameters!$D$40,Parameters!$C$40*$A603,$A603&lt;=Parameters!$D$41,Parameters!$C$41*$A603,$A603&gt;Parameters!$D$41,Parameters!$C$42*$A603))</f>
        <v>88667.58</v>
      </c>
      <c r="I603" s="290">
        <f t="shared" si="303"/>
        <v>148.27354515050166</v>
      </c>
      <c r="J603" s="290" cm="1">
        <f t="array" ref="J603">IF(Parameters!$D$55="No",IF($A603&lt;=Parameters!$F$23,Parameters!$E$23*$A603,IF($A603&lt;=Parameters!$F$24,Parameters!$E$23*Parameters!$F$23+Parameters!$E$24*($A603-Parameters!$F$23),IF($A603&lt;=Parameters!$F$25,Parameters!$E$23*Parameters!$F$23+Parameters!$E$24*(Parameters!$F$24-Parameters!$F$23)+Parameters!$E$25*($A603-Parameters!$F$24),Parameters!$E$23*Parameters!$F$23+Parameters!$E$24*(Parameters!$F$24-Parameters!$F$23)+Parameters!$E$25*(Parameters!$F$25-Parameters!$F$24)+Parameters!$E$26*($A603-Parameters!$F$25)))),_xlfn.IFS($A603&lt;=Parameters!$F$23,Parameters!$E$23*$A603,$A603&lt;=Parameters!$F$24,Parameters!$E$24*$A603,$A603&lt;=Parameters!$F$25,Parameters!$E$25*$A603,$A603&gt;Parameters!$F$25,Parameters!$E$26*$A603))</f>
        <v>69256.88</v>
      </c>
      <c r="K603" s="290">
        <f t="shared" si="279"/>
        <v>115.8141806020067</v>
      </c>
      <c r="L603" s="290" cm="1">
        <f t="array" ref="L603">IF(Parameters!$D$55="No",IF($A603&lt;=Parameters!$F$28,Parameters!$E$28*$A603,IF($A603&lt;=Parameters!$F$29,Parameters!$E$28*Parameters!$F$28+Parameters!$E$29*($A603-Parameters!$F$28),IF($A603&lt;=Parameters!$F$30,Parameters!$E$28*Parameters!$F$28+Parameters!$E$29*(Parameters!$F$29-Parameters!$F$28)+Parameters!$E$30*($A603-Parameters!$F$29),Parameters!$E$28*Parameters!$F$28+Parameters!$E$29*(Parameters!$F$29-Parameters!$F$28)+Parameters!$E$30*(Parameters!$F$30-Parameters!$F$29)+Parameters!$E$31*($A603-Parameters!$F$30)))),_xlfn.IFS($A603&lt;=Parameters!$F$28,Parameters!$E$28*$A603,$A603&lt;=Parameters!$F$29,Parameters!$E$29*$A603,$A603&lt;=Parameters!$F$30,Parameters!$E$30*$A603,$A603&gt;Parameters!$F$30,Parameters!$E$31*$A603))</f>
        <v>82781.78</v>
      </c>
      <c r="M603" s="290">
        <f t="shared" si="280"/>
        <v>138.43107023411372</v>
      </c>
      <c r="N603" s="290" cm="1">
        <f t="array" ref="N603">IF(Parameters!$D$55="No",IF($A603&lt;=Parameters!$F$34,Parameters!$E$34*$A603,IF($A603&lt;=Parameters!$F$35,Parameters!$E$34*Parameters!$F$34+Parameters!$E$35*($A603-Parameters!$F$34),IF($A603&lt;=Parameters!$F$36,Parameters!$E$34*Parameters!$F$34+Parameters!$E$35*(Parameters!$F$35-Parameters!$F$34)+Parameters!$E$36*($A603-Parameters!$F$35),Parameters!$E$34*Parameters!$F$34+Parameters!$E$35*(Parameters!$F$35-Parameters!$F$34)+Parameters!$E$36*(Parameters!$F$36-Parameters!$F$35)+Parameters!$E$37*($A603-Parameters!$F$36)))),_xlfn.IFS($A603&lt;=Parameters!$F$34,Parameters!$E$34*$A603,$A603&lt;=Parameters!$F$35,Parameters!$E$35*$A603,$A603&lt;=Parameters!$F$36,Parameters!$E$36*$A603,$A603&gt;Parameters!$F$36,Parameters!$E$37*$A603))</f>
        <v>82605.919999999998</v>
      </c>
      <c r="O603" s="290">
        <f t="shared" si="304"/>
        <v>138.13698996655518</v>
      </c>
      <c r="P603" s="290" cm="1">
        <f t="array" ref="P603">IF(Parameters!$D$55="No",IF($A603&lt;=Parameters!$F$39,Parameters!$E$39*$A603,IF($A603&lt;=Parameters!$F$40,Parameters!$E$39*Parameters!$F$39+Parameters!$E$40*($A603-Parameters!$F$39),IF($A603&lt;=Parameters!$F$41,Parameters!$E$39*Parameters!$F$39+Parameters!$E$40*(Parameters!$F$40-Parameters!$F$39)+Parameters!$E$41*($A603-Parameters!$F$40),Parameters!$E$39*Parameters!$F$39+Parameters!$E$40*(Parameters!$F$40-Parameters!$F$39)+Parameters!$E$41*(Parameters!$F$41-Parameters!$F$40)+Parameters!$E$42*($A603-Parameters!$F$41)))),_xlfn.IFS($A603&lt;=Parameters!$F$39,Parameters!$E$39*$A603,$A603&lt;=Parameters!$F$40,Parameters!$E$40*$A603,$A603&lt;=Parameters!$F$41,Parameters!$E$41*$A603,$A603&gt;Parameters!$F$41,Parameters!$E$42*$A603))</f>
        <v>88667.58</v>
      </c>
      <c r="Q603" s="290">
        <f t="shared" si="305"/>
        <v>148.27354515050166</v>
      </c>
      <c r="R603" s="290" cm="1">
        <f t="array" ref="R603">IF(Parameters!$E$55="No",IF($A603&lt;=Parameters!$H$23,Parameters!$G$23*$A603,IF($A603&lt;=Parameters!$H$24,Parameters!$G$23*Parameters!$H$23+Parameters!$G$24*($A603-Parameters!$H$23),IF($A603&lt;=Parameters!$H$25,Parameters!$G$23*Parameters!$H$23+Parameters!$G$24*(Parameters!$H$24-Parameters!$H$23)+Parameters!$G$25*($A603-Parameters!$H$24),Parameters!$G$23*Parameters!$H$23+Parameters!$G$24*(Parameters!$H$24-Parameters!$H$23)+Parameters!$G$25*(Parameters!$H$25-Parameters!$H$24)+Parameters!$G$26*($A603-Parameters!$H$25)))),_xlfn.IFS($A603&lt;=Parameters!$H$23,Parameters!$G$23*$A603,$A603&lt;=Parameters!$H$24,Parameters!$G$24*$A603,$A603&lt;=Parameters!$H$25,Parameters!$G$25*$A603,$A603&gt;Parameters!$H$25,Parameters!$G$26*$A603))</f>
        <v>69256.88</v>
      </c>
      <c r="S603" s="290">
        <f t="shared" si="281"/>
        <v>115.8141806020067</v>
      </c>
      <c r="T603" s="290" cm="1">
        <f t="array" ref="T603">IF(Parameters!$E$55="No",IF($A603&lt;=Parameters!$H$28,Parameters!$G$28*$A603,IF($A603&lt;=Parameters!$H$29,Parameters!$G$28*Parameters!$H$28+Parameters!$G$29*($A603-Parameters!$H$28),IF($A603&lt;=Parameters!$H$30,Parameters!$G$28*Parameters!$H$28+Parameters!$G$29*(Parameters!$H$29-Parameters!$H$28)+Parameters!$G$30*($A603-Parameters!$H$29),Parameters!$G$28*Parameters!$H$28+Parameters!$G$29*(Parameters!$H$29-Parameters!$H$28)+Parameters!$G$30*(Parameters!$H$30-Parameters!$H$29)+Parameters!$G$31*($A603-Parameters!$H$30)))),_xlfn.IFS($A603&lt;=Parameters!$H$28,Parameters!$G$28*$A603,$A603&lt;=Parameters!$H$29,Parameters!$G$29*$A603,$A603&lt;=Parameters!$H$30,Parameters!$G$30*$A603,$A603&gt;Parameters!$H$30,Parameters!$G$31*$A603))</f>
        <v>82781.78</v>
      </c>
      <c r="U603" s="290">
        <f t="shared" si="282"/>
        <v>138.43107023411372</v>
      </c>
      <c r="V603" s="290" cm="1">
        <f t="array" ref="V603">IF(Parameters!$E$55="No",IF($A603&lt;=Parameters!$H$34,Parameters!$G$34*$A603,IF($A603&lt;=Parameters!$H$35,Parameters!$G$34*Parameters!$H$34+Parameters!$G$35*($A603-Parameters!$H$34),IF($A603&lt;=Parameters!$H$36,Parameters!$G$34*Parameters!$H$34+Parameters!$G$35*(Parameters!$H$35-Parameters!$H$34)+Parameters!$G$36*($A603-Parameters!$H$35),Parameters!$G$34*Parameters!$H$34+Parameters!$G$35*(Parameters!$H$35-Parameters!$H$34)+Parameters!$G$36*(Parameters!$H$36-Parameters!$H$35)+Parameters!$G$37*($A603-Parameters!$H$36)))),_xlfn.IFS($A603&lt;=Parameters!$H$34,Parameters!$G$34*$A603,$A603&lt;=Parameters!$H$35,Parameters!$G$35*$A603,$A603&lt;=Parameters!$H$36,Parameters!$G$36*$A603,$A603&gt;Parameters!$H$36,Parameters!$G$37*$A603))</f>
        <v>82605.919999999998</v>
      </c>
      <c r="W603" s="290">
        <f t="shared" si="306"/>
        <v>138.13698996655518</v>
      </c>
      <c r="X603" s="290" cm="1">
        <f t="array" ref="X603">IF(Parameters!$E$55="No",IF($A603&lt;=Parameters!$H$39,Parameters!$G$39*$A603,IF($A603&lt;=Parameters!$H$40,Parameters!$G$39*Parameters!$H$39+Parameters!$G$40*($A603-Parameters!$H$39),IF($A603&lt;=Parameters!$H$41,Parameters!$G$39*Parameters!$H$39+Parameters!$G$40*(Parameters!$H$40-Parameters!$H$39)+Parameters!$G$41*($A603-Parameters!$H$40),Parameters!$G$39*Parameters!$H$39+Parameters!$G$40*(Parameters!$H$40-Parameters!$H$39)+Parameters!$G$41*(Parameters!$H$41-Parameters!$H$40)+Parameters!$G$42*($A603-Parameters!$H$41)))),_xlfn.IFS($A603&lt;=Parameters!$H$39,Parameters!$G$39*$A603,$A603&lt;=Parameters!$H$40,Parameters!$G$40*$A603,$A603&lt;=Parameters!$H$41,Parameters!$G$41*$A603,$A603&gt;Parameters!$H$41,Parameters!$G$42*$A603))</f>
        <v>88667.58</v>
      </c>
      <c r="Y603" s="290">
        <f t="shared" si="307"/>
        <v>148.27354515050166</v>
      </c>
      <c r="Z603" s="290" cm="1">
        <f t="array" ref="Z603">IF(Parameters!$F$55="No",IF($A603&lt;=Parameters!$J$23,Parameters!$I$23*$A603,IF($A603&lt;=Parameters!$J$24,Parameters!$I$23*Parameters!$J$23+Parameters!$I$24*($A603-Parameters!$J$23),IF($A603&lt;=Parameters!$J$25,Parameters!$I$23*Parameters!$J$23+Parameters!$I$24*(Parameters!$J$24-Parameters!$J$23)+Parameters!$I$25*($A603-Parameters!$J$24),Parameters!$I$23*Parameters!$J$23+Parameters!$I$24*(Parameters!$J$24-Parameters!$J$23)+Parameters!$I$25*(Parameters!$J$25-Parameters!$J$24)+Parameters!$I$26*($A603-Parameters!$J$25)))),_xlfn.IFS($A603&lt;=Parameters!$J$23,Parameters!$I$23*$A603,$A603&lt;=Parameters!$J$24,Parameters!$I$24*$A603,$A603&lt;=Parameters!$J$25,Parameters!$I$25*$A603,$A603&gt;Parameters!$J$25,Parameters!$I$26*$A603))</f>
        <v>69256.88</v>
      </c>
      <c r="AA603" s="290">
        <f t="shared" si="283"/>
        <v>115.8141806020067</v>
      </c>
      <c r="AB603" s="290" cm="1">
        <f t="array" ref="AB603">IF(Parameters!$F$55="No",IF($A603&lt;=Parameters!$J$28,Parameters!$I$28*$A603,IF($A603&lt;=Parameters!$J$29,Parameters!$I$28*Parameters!$J$28+Parameters!$I$29*($A603-Parameters!$J$28),IF($A603&lt;=Parameters!$J$30,Parameters!$I$28*Parameters!$J$28+Parameters!$I$29*(Parameters!$J$29-Parameters!$J$28)+Parameters!$I$30*($A603-Parameters!$J$29),Parameters!$I$28*Parameters!$J$28+Parameters!$I$29*(Parameters!$J$29-Parameters!$J$28)+Parameters!$I$30*(Parameters!$J$30-Parameters!$J$29)+Parameters!$I$31*($A603-Parameters!$J$30)))),_xlfn.IFS($A603&lt;=Parameters!$J$28,Parameters!$I$28*$A603,$A603&lt;=Parameters!$J$29,Parameters!$I$29*$A603,$A603&lt;=Parameters!$J$30,Parameters!$I$30*$A603,$A603&gt;Parameters!$J$30,Parameters!$I$31*$A603))</f>
        <v>82781.78</v>
      </c>
      <c r="AC603" s="290">
        <f t="shared" si="284"/>
        <v>138.43107023411372</v>
      </c>
      <c r="AD603" s="290" cm="1">
        <f t="array" ref="AD603">IF(Parameters!$F$55="No",IF($A603&lt;=Parameters!$J$34,Parameters!$I$34*$A603,IF($A603&lt;=Parameters!$J$35,Parameters!$I$34*Parameters!$J$34+Parameters!$I$35*($A603-Parameters!$J$34),IF($A603&lt;=Parameters!$J$36,Parameters!$I$34*Parameters!$J$34+Parameters!$I$35*(Parameters!$J$35-Parameters!$J$34)+Parameters!$I$36*($A603-Parameters!$J$35),Parameters!$I$34*Parameters!$J$34+Parameters!$I$35*(Parameters!$J$35-Parameters!$J$34)+Parameters!$I$36*(Parameters!$J$36-Parameters!$J$35)+Parameters!$I$37*($A603-Parameters!$J$36)))),_xlfn.IFS($A603&lt;=Parameters!$J$34,Parameters!$I$34*$A603,$A603&lt;=Parameters!$J$35,Parameters!$I$35*$A603,$A603&lt;=Parameters!$J$36,Parameters!$I$36*$A603,$A603&gt;Parameters!$J$36,Parameters!$I$37*$A603))</f>
        <v>82605.919999999998</v>
      </c>
      <c r="AE603" s="290">
        <f t="shared" si="308"/>
        <v>138.13698996655518</v>
      </c>
      <c r="AF603" s="290" cm="1">
        <f t="array" ref="AF603">IF(Parameters!$F$55="No",IF($A603&lt;=Parameters!$J$39,Parameters!$I$39*$A603,IF($A603&lt;=Parameters!$J$40,Parameters!$I$39*Parameters!$J$39+Parameters!$I$40*($A603-Parameters!$J$39),IF($A603&lt;=Parameters!$J$41,Parameters!$I$39*Parameters!$J$39+Parameters!$I$40*(Parameters!$J$40-Parameters!$J$39)+Parameters!$I$41*($A603-Parameters!$J$40),Parameters!$I$39*Parameters!$J$39+Parameters!$I$40*(Parameters!$J$40-Parameters!$J$39)+Parameters!$I$41*(Parameters!$J$41-Parameters!$J$40)+Parameters!$I$42*($A603-Parameters!$J$41)))),_xlfn.IFS($A603&lt;=Parameters!$J$39,Parameters!$I$39*$A603,$A603&lt;=Parameters!$J$40,Parameters!$I$40*$A603,$A603&lt;=Parameters!$J$41,Parameters!$I$41*$A603,$A603&gt;Parameters!$J$41,Parameters!$I$42*$A603))</f>
        <v>88667.58</v>
      </c>
      <c r="AG603" s="290">
        <f t="shared" si="309"/>
        <v>148.27354515050166</v>
      </c>
      <c r="AI603" s="428">
        <f t="shared" si="285"/>
        <v>149.05999999999767</v>
      </c>
      <c r="AJ603" s="428">
        <f t="shared" si="286"/>
        <v>159.35999999998603</v>
      </c>
      <c r="AK603" s="428">
        <f t="shared" si="287"/>
        <v>143.54000000000815</v>
      </c>
      <c r="AL603" s="428">
        <f t="shared" si="288"/>
        <v>158.4600000000064</v>
      </c>
      <c r="AM603" s="428">
        <f t="shared" si="289"/>
        <v>149.05999999999767</v>
      </c>
      <c r="AN603" s="428">
        <f t="shared" si="290"/>
        <v>159.35999999998603</v>
      </c>
      <c r="AO603" s="428">
        <f t="shared" si="291"/>
        <v>143.54000000000815</v>
      </c>
      <c r="AP603" s="428">
        <f t="shared" si="292"/>
        <v>158.4600000000064</v>
      </c>
      <c r="AQ603" s="428">
        <f t="shared" si="293"/>
        <v>149.05999999999767</v>
      </c>
      <c r="AR603" s="428">
        <f t="shared" si="294"/>
        <v>159.35999999998603</v>
      </c>
      <c r="AS603" s="428">
        <f t="shared" si="295"/>
        <v>143.54000000000815</v>
      </c>
      <c r="AT603" s="428">
        <f t="shared" si="296"/>
        <v>158.4600000000064</v>
      </c>
      <c r="AU603" s="428">
        <f t="shared" si="297"/>
        <v>149.05999999999767</v>
      </c>
      <c r="AV603" s="428">
        <f t="shared" si="298"/>
        <v>159.35999999998603</v>
      </c>
      <c r="AW603" s="428">
        <f t="shared" si="299"/>
        <v>143.54000000000815</v>
      </c>
      <c r="AX603" s="428">
        <f t="shared" si="300"/>
        <v>158.4600000000064</v>
      </c>
    </row>
    <row r="604">
      <c r="A604" s="413">
        <v>599</v>
      </c>
      <c r="B604" s="290" cm="1">
        <f t="array" ref="B604">IF(Parameters!$C$55="No",IF($A604&lt;=Parameters!$D$23,Parameters!$C$23*$A604,IF($A604&lt;=Parameters!$D$24,Parameters!$C$23*Parameters!$D$23+Parameters!$C$24*($A604-Parameters!$D$23),IF($A604&lt;=Parameters!$D$25,Parameters!$C$23*Parameters!$D$23+Parameters!$C$24*(Parameters!$D$24-Parameters!$D$23)+Parameters!$C$25*($A604-Parameters!$D$24),Parameters!$C$23*Parameters!$D$23+Parameters!$C$24*(Parameters!$D$24-Parameters!$D$23)+Parameters!$C$25*(Parameters!$D$25-Parameters!$D$24)+Parameters!$C$26*($A604-Parameters!$D$25)))),_xlfn.IFS($A604&lt;=Parameters!$D$23,Parameters!$C$23*$A604,$A604&lt;=Parameters!$D$24,Parameters!$C$24*$A604,$A604&lt;=Parameters!$D$25,Parameters!$C$25*$A604,$A604&gt;Parameters!$D$25,Parameters!$C$26*$A604))</f>
        <v>69405.94</v>
      </c>
      <c r="C604" s="290">
        <f t="shared" si="301"/>
        <v>115.86968280467445</v>
      </c>
      <c r="D604" s="290" cm="1">
        <f t="array" ref="D604">IF(Parameters!$C$55="No",IF($A604&lt;=Parameters!$D$28,Parameters!$C$28*$A604,IF($A604&lt;=Parameters!$D$29,Parameters!$C$28*Parameters!$D$28+Parameters!$C$29*($A604-Parameters!$D$28),IF($A604&lt;=Parameters!$D$30,Parameters!$C$28*Parameters!$D$28+Parameters!$C$29*(Parameters!$D$29-Parameters!$D$28)+Parameters!$C$30*($A604-Parameters!$D$29),Parameters!$C$28*Parameters!$D$28+Parameters!$C$29*(Parameters!$D$29-Parameters!$D$28)+Parameters!$C$30*(Parameters!$D$30-Parameters!$D$29)+Parameters!$C$31*($A604-Parameters!$D$30)))),_xlfn.IFS($A604&lt;=Parameters!$D$28,Parameters!$C$28*$A604,$A604&lt;=Parameters!$D$29,Parameters!$C$29*$A604,$A604&lt;=Parameters!$D$30,Parameters!$C$30*$A604,$A604&gt;Parameters!$D$30,Parameters!$C$31*$A604))</f>
        <v>82941.140000000014</v>
      </c>
      <c r="E604" s="290">
        <f t="shared" si="301"/>
        <v>138.46601001669453</v>
      </c>
      <c r="F604" s="290" cm="1">
        <f t="array" ref="F604">IF(Parameters!$C$55="No",IF($A604&lt;=Parameters!$D$34,Parameters!$C$34*$A604,IF($A604&lt;=Parameters!$D$35,Parameters!$C$34*Parameters!$D$34+Parameters!$C$35*($A604-Parameters!$D$34),IF($A604&lt;=Parameters!$D$36,Parameters!$C$34*Parameters!$D$34+Parameters!$C$35*(Parameters!$D$35-Parameters!$D$34)+Parameters!$C$36*($A604-Parameters!$D$35),Parameters!$C$34*Parameters!$D$34+Parameters!$C$35*(Parameters!$D$35-Parameters!$D$34)+Parameters!$C$36*(Parameters!$D$36-Parameters!$D$35)+Parameters!$C$37*($A604-Parameters!$D$36)))),_xlfn.IFS($A604&lt;=Parameters!$D$34,Parameters!$C$34*$A604,$A604&lt;=Parameters!$D$35,Parameters!$C$35*$A604,$A604&lt;=Parameters!$D$36,Parameters!$C$36*$A604,$A604&gt;Parameters!$D$36,Parameters!$C$37*$A604))</f>
        <v>82749.459999999992</v>
      </c>
      <c r="G604" s="290">
        <f t="shared" si="302"/>
        <v>138.14601001669448</v>
      </c>
      <c r="H604" s="290" cm="1">
        <f t="array" ref="H604">IF(Parameters!$C$55="No",IF($A604&lt;=Parameters!$D$39,Parameters!$C$39*$A604,IF($A604&lt;=Parameters!$D$40,Parameters!$C$39*Parameters!$D$39+Parameters!$C$40*($A604-Parameters!$D$39),IF($A604&lt;=Parameters!$D$41,Parameters!$C$39*Parameters!$D$39+Parameters!$C$40*(Parameters!$D$40-Parameters!$D$39)+Parameters!$C$41*($A604-Parameters!$D$40),Parameters!$C$39*Parameters!$D$39+Parameters!$C$40*(Parameters!$D$40-Parameters!$D$39)+Parameters!$C$41*(Parameters!$D$41-Parameters!$D$40)+Parameters!$C$42*($A604-Parameters!$D$41)))),_xlfn.IFS($A604&lt;=Parameters!$D$39,Parameters!$C$39*$A604,$A604&lt;=Parameters!$D$40,Parameters!$C$40*$A604,$A604&lt;=Parameters!$D$41,Parameters!$C$41*$A604,$A604&gt;Parameters!$D$41,Parameters!$C$42*$A604))</f>
        <v>88826.040000000008</v>
      </c>
      <c r="I604" s="290">
        <f t="shared" si="303"/>
        <v>148.290550918197</v>
      </c>
      <c r="J604" s="290" cm="1">
        <f t="array" ref="J604">IF(Parameters!$D$55="No",IF($A604&lt;=Parameters!$F$23,Parameters!$E$23*$A604,IF($A604&lt;=Parameters!$F$24,Parameters!$E$23*Parameters!$F$23+Parameters!$E$24*($A604-Parameters!$F$23),IF($A604&lt;=Parameters!$F$25,Parameters!$E$23*Parameters!$F$23+Parameters!$E$24*(Parameters!$F$24-Parameters!$F$23)+Parameters!$E$25*($A604-Parameters!$F$24),Parameters!$E$23*Parameters!$F$23+Parameters!$E$24*(Parameters!$F$24-Parameters!$F$23)+Parameters!$E$25*(Parameters!$F$25-Parameters!$F$24)+Parameters!$E$26*($A604-Parameters!$F$25)))),_xlfn.IFS($A604&lt;=Parameters!$F$23,Parameters!$E$23*$A604,$A604&lt;=Parameters!$F$24,Parameters!$E$24*$A604,$A604&lt;=Parameters!$F$25,Parameters!$E$25*$A604,$A604&gt;Parameters!$F$25,Parameters!$E$26*$A604))</f>
        <v>69405.94</v>
      </c>
      <c r="K604" s="290">
        <f t="shared" si="279"/>
        <v>115.86968280467445</v>
      </c>
      <c r="L604" s="290" cm="1">
        <f t="array" ref="L604">IF(Parameters!$D$55="No",IF($A604&lt;=Parameters!$F$28,Parameters!$E$28*$A604,IF($A604&lt;=Parameters!$F$29,Parameters!$E$28*Parameters!$F$28+Parameters!$E$29*($A604-Parameters!$F$28),IF($A604&lt;=Parameters!$F$30,Parameters!$E$28*Parameters!$F$28+Parameters!$E$29*(Parameters!$F$29-Parameters!$F$28)+Parameters!$E$30*($A604-Parameters!$F$29),Parameters!$E$28*Parameters!$F$28+Parameters!$E$29*(Parameters!$F$29-Parameters!$F$28)+Parameters!$E$30*(Parameters!$F$30-Parameters!$F$29)+Parameters!$E$31*($A604-Parameters!$F$30)))),_xlfn.IFS($A604&lt;=Parameters!$F$28,Parameters!$E$28*$A604,$A604&lt;=Parameters!$F$29,Parameters!$E$29*$A604,$A604&lt;=Parameters!$F$30,Parameters!$E$30*$A604,$A604&gt;Parameters!$F$30,Parameters!$E$31*$A604))</f>
        <v>82941.140000000014</v>
      </c>
      <c r="M604" s="290">
        <f t="shared" si="280"/>
        <v>138.46601001669453</v>
      </c>
      <c r="N604" s="290" cm="1">
        <f t="array" ref="N604">IF(Parameters!$D$55="No",IF($A604&lt;=Parameters!$F$34,Parameters!$E$34*$A604,IF($A604&lt;=Parameters!$F$35,Parameters!$E$34*Parameters!$F$34+Parameters!$E$35*($A604-Parameters!$F$34),IF($A604&lt;=Parameters!$F$36,Parameters!$E$34*Parameters!$F$34+Parameters!$E$35*(Parameters!$F$35-Parameters!$F$34)+Parameters!$E$36*($A604-Parameters!$F$35),Parameters!$E$34*Parameters!$F$34+Parameters!$E$35*(Parameters!$F$35-Parameters!$F$34)+Parameters!$E$36*(Parameters!$F$36-Parameters!$F$35)+Parameters!$E$37*($A604-Parameters!$F$36)))),_xlfn.IFS($A604&lt;=Parameters!$F$34,Parameters!$E$34*$A604,$A604&lt;=Parameters!$F$35,Parameters!$E$35*$A604,$A604&lt;=Parameters!$F$36,Parameters!$E$36*$A604,$A604&gt;Parameters!$F$36,Parameters!$E$37*$A604))</f>
        <v>82749.459999999992</v>
      </c>
      <c r="O604" s="290">
        <f t="shared" si="304"/>
        <v>138.14601001669448</v>
      </c>
      <c r="P604" s="290" cm="1">
        <f t="array" ref="P604">IF(Parameters!$D$55="No",IF($A604&lt;=Parameters!$F$39,Parameters!$E$39*$A604,IF($A604&lt;=Parameters!$F$40,Parameters!$E$39*Parameters!$F$39+Parameters!$E$40*($A604-Parameters!$F$39),IF($A604&lt;=Parameters!$F$41,Parameters!$E$39*Parameters!$F$39+Parameters!$E$40*(Parameters!$F$40-Parameters!$F$39)+Parameters!$E$41*($A604-Parameters!$F$40),Parameters!$E$39*Parameters!$F$39+Parameters!$E$40*(Parameters!$F$40-Parameters!$F$39)+Parameters!$E$41*(Parameters!$F$41-Parameters!$F$40)+Parameters!$E$42*($A604-Parameters!$F$41)))),_xlfn.IFS($A604&lt;=Parameters!$F$39,Parameters!$E$39*$A604,$A604&lt;=Parameters!$F$40,Parameters!$E$40*$A604,$A604&lt;=Parameters!$F$41,Parameters!$E$41*$A604,$A604&gt;Parameters!$F$41,Parameters!$E$42*$A604))</f>
        <v>88826.040000000008</v>
      </c>
      <c r="Q604" s="290">
        <f t="shared" si="305"/>
        <v>148.290550918197</v>
      </c>
      <c r="R604" s="290" cm="1">
        <f t="array" ref="R604">IF(Parameters!$E$55="No",IF($A604&lt;=Parameters!$H$23,Parameters!$G$23*$A604,IF($A604&lt;=Parameters!$H$24,Parameters!$G$23*Parameters!$H$23+Parameters!$G$24*($A604-Parameters!$H$23),IF($A604&lt;=Parameters!$H$25,Parameters!$G$23*Parameters!$H$23+Parameters!$G$24*(Parameters!$H$24-Parameters!$H$23)+Parameters!$G$25*($A604-Parameters!$H$24),Parameters!$G$23*Parameters!$H$23+Parameters!$G$24*(Parameters!$H$24-Parameters!$H$23)+Parameters!$G$25*(Parameters!$H$25-Parameters!$H$24)+Parameters!$G$26*($A604-Parameters!$H$25)))),_xlfn.IFS($A604&lt;=Parameters!$H$23,Parameters!$G$23*$A604,$A604&lt;=Parameters!$H$24,Parameters!$G$24*$A604,$A604&lt;=Parameters!$H$25,Parameters!$G$25*$A604,$A604&gt;Parameters!$H$25,Parameters!$G$26*$A604))</f>
        <v>69405.94</v>
      </c>
      <c r="S604" s="290">
        <f t="shared" si="281"/>
        <v>115.86968280467445</v>
      </c>
      <c r="T604" s="290" cm="1">
        <f t="array" ref="T604">IF(Parameters!$E$55="No",IF($A604&lt;=Parameters!$H$28,Parameters!$G$28*$A604,IF($A604&lt;=Parameters!$H$29,Parameters!$G$28*Parameters!$H$28+Parameters!$G$29*($A604-Parameters!$H$28),IF($A604&lt;=Parameters!$H$30,Parameters!$G$28*Parameters!$H$28+Parameters!$G$29*(Parameters!$H$29-Parameters!$H$28)+Parameters!$G$30*($A604-Parameters!$H$29),Parameters!$G$28*Parameters!$H$28+Parameters!$G$29*(Parameters!$H$29-Parameters!$H$28)+Parameters!$G$30*(Parameters!$H$30-Parameters!$H$29)+Parameters!$G$31*($A604-Parameters!$H$30)))),_xlfn.IFS($A604&lt;=Parameters!$H$28,Parameters!$G$28*$A604,$A604&lt;=Parameters!$H$29,Parameters!$G$29*$A604,$A604&lt;=Parameters!$H$30,Parameters!$G$30*$A604,$A604&gt;Parameters!$H$30,Parameters!$G$31*$A604))</f>
        <v>82941.140000000014</v>
      </c>
      <c r="U604" s="290">
        <f t="shared" si="282"/>
        <v>138.46601001669453</v>
      </c>
      <c r="V604" s="290" cm="1">
        <f t="array" ref="V604">IF(Parameters!$E$55="No",IF($A604&lt;=Parameters!$H$34,Parameters!$G$34*$A604,IF($A604&lt;=Parameters!$H$35,Parameters!$G$34*Parameters!$H$34+Parameters!$G$35*($A604-Parameters!$H$34),IF($A604&lt;=Parameters!$H$36,Parameters!$G$34*Parameters!$H$34+Parameters!$G$35*(Parameters!$H$35-Parameters!$H$34)+Parameters!$G$36*($A604-Parameters!$H$35),Parameters!$G$34*Parameters!$H$34+Parameters!$G$35*(Parameters!$H$35-Parameters!$H$34)+Parameters!$G$36*(Parameters!$H$36-Parameters!$H$35)+Parameters!$G$37*($A604-Parameters!$H$36)))),_xlfn.IFS($A604&lt;=Parameters!$H$34,Parameters!$G$34*$A604,$A604&lt;=Parameters!$H$35,Parameters!$G$35*$A604,$A604&lt;=Parameters!$H$36,Parameters!$G$36*$A604,$A604&gt;Parameters!$H$36,Parameters!$G$37*$A604))</f>
        <v>82749.459999999992</v>
      </c>
      <c r="W604" s="290">
        <f t="shared" si="306"/>
        <v>138.14601001669448</v>
      </c>
      <c r="X604" s="290" cm="1">
        <f t="array" ref="X604">IF(Parameters!$E$55="No",IF($A604&lt;=Parameters!$H$39,Parameters!$G$39*$A604,IF($A604&lt;=Parameters!$H$40,Parameters!$G$39*Parameters!$H$39+Parameters!$G$40*($A604-Parameters!$H$39),IF($A604&lt;=Parameters!$H$41,Parameters!$G$39*Parameters!$H$39+Parameters!$G$40*(Parameters!$H$40-Parameters!$H$39)+Parameters!$G$41*($A604-Parameters!$H$40),Parameters!$G$39*Parameters!$H$39+Parameters!$G$40*(Parameters!$H$40-Parameters!$H$39)+Parameters!$G$41*(Parameters!$H$41-Parameters!$H$40)+Parameters!$G$42*($A604-Parameters!$H$41)))),_xlfn.IFS($A604&lt;=Parameters!$H$39,Parameters!$G$39*$A604,$A604&lt;=Parameters!$H$40,Parameters!$G$40*$A604,$A604&lt;=Parameters!$H$41,Parameters!$G$41*$A604,$A604&gt;Parameters!$H$41,Parameters!$G$42*$A604))</f>
        <v>88826.040000000008</v>
      </c>
      <c r="Y604" s="290">
        <f t="shared" si="307"/>
        <v>148.290550918197</v>
      </c>
      <c r="Z604" s="290" cm="1">
        <f t="array" ref="Z604">IF(Parameters!$F$55="No",IF($A604&lt;=Parameters!$J$23,Parameters!$I$23*$A604,IF($A604&lt;=Parameters!$J$24,Parameters!$I$23*Parameters!$J$23+Parameters!$I$24*($A604-Parameters!$J$23),IF($A604&lt;=Parameters!$J$25,Parameters!$I$23*Parameters!$J$23+Parameters!$I$24*(Parameters!$J$24-Parameters!$J$23)+Parameters!$I$25*($A604-Parameters!$J$24),Parameters!$I$23*Parameters!$J$23+Parameters!$I$24*(Parameters!$J$24-Parameters!$J$23)+Parameters!$I$25*(Parameters!$J$25-Parameters!$J$24)+Parameters!$I$26*($A604-Parameters!$J$25)))),_xlfn.IFS($A604&lt;=Parameters!$J$23,Parameters!$I$23*$A604,$A604&lt;=Parameters!$J$24,Parameters!$I$24*$A604,$A604&lt;=Parameters!$J$25,Parameters!$I$25*$A604,$A604&gt;Parameters!$J$25,Parameters!$I$26*$A604))</f>
        <v>69405.94</v>
      </c>
      <c r="AA604" s="290">
        <f t="shared" si="283"/>
        <v>115.86968280467445</v>
      </c>
      <c r="AB604" s="290" cm="1">
        <f t="array" ref="AB604">IF(Parameters!$F$55="No",IF($A604&lt;=Parameters!$J$28,Parameters!$I$28*$A604,IF($A604&lt;=Parameters!$J$29,Parameters!$I$28*Parameters!$J$28+Parameters!$I$29*($A604-Parameters!$J$28),IF($A604&lt;=Parameters!$J$30,Parameters!$I$28*Parameters!$J$28+Parameters!$I$29*(Parameters!$J$29-Parameters!$J$28)+Parameters!$I$30*($A604-Parameters!$J$29),Parameters!$I$28*Parameters!$J$28+Parameters!$I$29*(Parameters!$J$29-Parameters!$J$28)+Parameters!$I$30*(Parameters!$J$30-Parameters!$J$29)+Parameters!$I$31*($A604-Parameters!$J$30)))),_xlfn.IFS($A604&lt;=Parameters!$J$28,Parameters!$I$28*$A604,$A604&lt;=Parameters!$J$29,Parameters!$I$29*$A604,$A604&lt;=Parameters!$J$30,Parameters!$I$30*$A604,$A604&gt;Parameters!$J$30,Parameters!$I$31*$A604))</f>
        <v>82941.140000000014</v>
      </c>
      <c r="AC604" s="290">
        <f t="shared" si="284"/>
        <v>138.46601001669453</v>
      </c>
      <c r="AD604" s="290" cm="1">
        <f t="array" ref="AD604">IF(Parameters!$F$55="No",IF($A604&lt;=Parameters!$J$34,Parameters!$I$34*$A604,IF($A604&lt;=Parameters!$J$35,Parameters!$I$34*Parameters!$J$34+Parameters!$I$35*($A604-Parameters!$J$34),IF($A604&lt;=Parameters!$J$36,Parameters!$I$34*Parameters!$J$34+Parameters!$I$35*(Parameters!$J$35-Parameters!$J$34)+Parameters!$I$36*($A604-Parameters!$J$35),Parameters!$I$34*Parameters!$J$34+Parameters!$I$35*(Parameters!$J$35-Parameters!$J$34)+Parameters!$I$36*(Parameters!$J$36-Parameters!$J$35)+Parameters!$I$37*($A604-Parameters!$J$36)))),_xlfn.IFS($A604&lt;=Parameters!$J$34,Parameters!$I$34*$A604,$A604&lt;=Parameters!$J$35,Parameters!$I$35*$A604,$A604&lt;=Parameters!$J$36,Parameters!$I$36*$A604,$A604&gt;Parameters!$J$36,Parameters!$I$37*$A604))</f>
        <v>82749.459999999992</v>
      </c>
      <c r="AE604" s="290">
        <f t="shared" si="308"/>
        <v>138.14601001669448</v>
      </c>
      <c r="AF604" s="290" cm="1">
        <f t="array" ref="AF604">IF(Parameters!$F$55="No",IF($A604&lt;=Parameters!$J$39,Parameters!$I$39*$A604,IF($A604&lt;=Parameters!$J$40,Parameters!$I$39*Parameters!$J$39+Parameters!$I$40*($A604-Parameters!$J$39),IF($A604&lt;=Parameters!$J$41,Parameters!$I$39*Parameters!$J$39+Parameters!$I$40*(Parameters!$J$40-Parameters!$J$39)+Parameters!$I$41*($A604-Parameters!$J$40),Parameters!$I$39*Parameters!$J$39+Parameters!$I$40*(Parameters!$J$40-Parameters!$J$39)+Parameters!$I$41*(Parameters!$J$41-Parameters!$J$40)+Parameters!$I$42*($A604-Parameters!$J$41)))),_xlfn.IFS($A604&lt;=Parameters!$J$39,Parameters!$I$39*$A604,$A604&lt;=Parameters!$J$40,Parameters!$I$40*$A604,$A604&lt;=Parameters!$J$41,Parameters!$I$41*$A604,$A604&gt;Parameters!$J$41,Parameters!$I$42*$A604))</f>
        <v>88826.040000000008</v>
      </c>
      <c r="AG604" s="290">
        <f t="shared" si="309"/>
        <v>148.290550918197</v>
      </c>
      <c r="AI604" s="428">
        <f t="shared" si="285"/>
        <v>149.05999999999767</v>
      </c>
      <c r="AJ604" s="428">
        <f t="shared" si="286"/>
        <v>159.36000000001513</v>
      </c>
      <c r="AK604" s="428">
        <f t="shared" si="287"/>
        <v>143.5399999999936</v>
      </c>
      <c r="AL604" s="428">
        <f t="shared" si="288"/>
        <v>158.4600000000064</v>
      </c>
      <c r="AM604" s="428">
        <f t="shared" si="289"/>
        <v>149.05999999999767</v>
      </c>
      <c r="AN604" s="428">
        <f t="shared" si="290"/>
        <v>159.36000000001513</v>
      </c>
      <c r="AO604" s="428">
        <f t="shared" si="291"/>
        <v>143.5399999999936</v>
      </c>
      <c r="AP604" s="428">
        <f t="shared" si="292"/>
        <v>158.4600000000064</v>
      </c>
      <c r="AQ604" s="428">
        <f t="shared" si="293"/>
        <v>149.05999999999767</v>
      </c>
      <c r="AR604" s="428">
        <f t="shared" si="294"/>
        <v>159.36000000001513</v>
      </c>
      <c r="AS604" s="428">
        <f t="shared" si="295"/>
        <v>143.5399999999936</v>
      </c>
      <c r="AT604" s="428">
        <f t="shared" si="296"/>
        <v>158.4600000000064</v>
      </c>
      <c r="AU604" s="428">
        <f t="shared" si="297"/>
        <v>149.05999999999767</v>
      </c>
      <c r="AV604" s="428">
        <f t="shared" si="298"/>
        <v>159.36000000001513</v>
      </c>
      <c r="AW604" s="428">
        <f t="shared" si="299"/>
        <v>143.5399999999936</v>
      </c>
      <c r="AX604" s="428">
        <f t="shared" si="300"/>
        <v>158.4600000000064</v>
      </c>
    </row>
    <row r="605">
      <c r="A605" s="413">
        <v>600</v>
      </c>
      <c r="B605" s="290" cm="1">
        <f t="array" ref="B605">IF(Parameters!$C$55="No",IF($A605&lt;=Parameters!$D$23,Parameters!$C$23*$A605,IF($A605&lt;=Parameters!$D$24,Parameters!$C$23*Parameters!$D$23+Parameters!$C$24*($A605-Parameters!$D$23),IF($A605&lt;=Parameters!$D$25,Parameters!$C$23*Parameters!$D$23+Parameters!$C$24*(Parameters!$D$24-Parameters!$D$23)+Parameters!$C$25*($A605-Parameters!$D$24),Parameters!$C$23*Parameters!$D$23+Parameters!$C$24*(Parameters!$D$24-Parameters!$D$23)+Parameters!$C$25*(Parameters!$D$25-Parameters!$D$24)+Parameters!$C$26*($A605-Parameters!$D$25)))),_xlfn.IFS($A605&lt;=Parameters!$D$23,Parameters!$C$23*$A605,$A605&lt;=Parameters!$D$24,Parameters!$C$24*$A605,$A605&lt;=Parameters!$D$25,Parameters!$C$25*$A605,$A605&gt;Parameters!$D$25,Parameters!$C$26*$A605))</f>
        <v>69555</v>
      </c>
      <c r="C605" s="290">
        <f t="shared" si="301"/>
        <v>115.925</v>
      </c>
      <c r="D605" s="290" cm="1">
        <f t="array" ref="D605">IF(Parameters!$C$55="No",IF($A605&lt;=Parameters!$D$28,Parameters!$C$28*$A605,IF($A605&lt;=Parameters!$D$29,Parameters!$C$28*Parameters!$D$28+Parameters!$C$29*($A605-Parameters!$D$28),IF($A605&lt;=Parameters!$D$30,Parameters!$C$28*Parameters!$D$28+Parameters!$C$29*(Parameters!$D$29-Parameters!$D$28)+Parameters!$C$30*($A605-Parameters!$D$29),Parameters!$C$28*Parameters!$D$28+Parameters!$C$29*(Parameters!$D$29-Parameters!$D$28)+Parameters!$C$30*(Parameters!$D$30-Parameters!$D$29)+Parameters!$C$31*($A605-Parameters!$D$30)))),_xlfn.IFS($A605&lt;=Parameters!$D$28,Parameters!$C$28*$A605,$A605&lt;=Parameters!$D$29,Parameters!$C$29*$A605,$A605&lt;=Parameters!$D$30,Parameters!$C$30*$A605,$A605&gt;Parameters!$D$30,Parameters!$C$31*$A605))</f>
        <v>83100.5</v>
      </c>
      <c r="E605" s="290">
        <f t="shared" si="301"/>
        <v>138.50083333333333</v>
      </c>
      <c r="F605" s="290" cm="1">
        <f t="array" ref="F605">IF(Parameters!$C$55="No",IF($A605&lt;=Parameters!$D$34,Parameters!$C$34*$A605,IF($A605&lt;=Parameters!$D$35,Parameters!$C$34*Parameters!$D$34+Parameters!$C$35*($A605-Parameters!$D$34),IF($A605&lt;=Parameters!$D$36,Parameters!$C$34*Parameters!$D$34+Parameters!$C$35*(Parameters!$D$35-Parameters!$D$34)+Parameters!$C$36*($A605-Parameters!$D$35),Parameters!$C$34*Parameters!$D$34+Parameters!$C$35*(Parameters!$D$35-Parameters!$D$34)+Parameters!$C$36*(Parameters!$D$36-Parameters!$D$35)+Parameters!$C$37*($A605-Parameters!$D$36)))),_xlfn.IFS($A605&lt;=Parameters!$D$34,Parameters!$C$34*$A605,$A605&lt;=Parameters!$D$35,Parameters!$C$35*$A605,$A605&lt;=Parameters!$D$36,Parameters!$C$36*$A605,$A605&gt;Parameters!$D$36,Parameters!$C$37*$A605))</f>
        <v>82893</v>
      </c>
      <c r="G605" s="290">
        <f t="shared" si="302"/>
        <v>138.155</v>
      </c>
      <c r="H605" s="290" cm="1">
        <f t="array" ref="H605">IF(Parameters!$C$55="No",IF($A605&lt;=Parameters!$D$39,Parameters!$C$39*$A605,IF($A605&lt;=Parameters!$D$40,Parameters!$C$39*Parameters!$D$39+Parameters!$C$40*($A605-Parameters!$D$39),IF($A605&lt;=Parameters!$D$41,Parameters!$C$39*Parameters!$D$39+Parameters!$C$40*(Parameters!$D$40-Parameters!$D$39)+Parameters!$C$41*($A605-Parameters!$D$40),Parameters!$C$39*Parameters!$D$39+Parameters!$C$40*(Parameters!$D$40-Parameters!$D$39)+Parameters!$C$41*(Parameters!$D$41-Parameters!$D$40)+Parameters!$C$42*($A605-Parameters!$D$41)))),_xlfn.IFS($A605&lt;=Parameters!$D$39,Parameters!$C$39*$A605,$A605&lt;=Parameters!$D$40,Parameters!$C$40*$A605,$A605&lt;=Parameters!$D$41,Parameters!$C$41*$A605,$A605&gt;Parameters!$D$41,Parameters!$C$42*$A605))</f>
        <v>88984.5</v>
      </c>
      <c r="I605" s="290">
        <f t="shared" si="303"/>
        <v>148.3075</v>
      </c>
      <c r="J605" s="290" cm="1">
        <f t="array" ref="J605">IF(Parameters!$D$55="No",IF($A605&lt;=Parameters!$F$23,Parameters!$E$23*$A605,IF($A605&lt;=Parameters!$F$24,Parameters!$E$23*Parameters!$F$23+Parameters!$E$24*($A605-Parameters!$F$23),IF($A605&lt;=Parameters!$F$25,Parameters!$E$23*Parameters!$F$23+Parameters!$E$24*(Parameters!$F$24-Parameters!$F$23)+Parameters!$E$25*($A605-Parameters!$F$24),Parameters!$E$23*Parameters!$F$23+Parameters!$E$24*(Parameters!$F$24-Parameters!$F$23)+Parameters!$E$25*(Parameters!$F$25-Parameters!$F$24)+Parameters!$E$26*($A605-Parameters!$F$25)))),_xlfn.IFS($A605&lt;=Parameters!$F$23,Parameters!$E$23*$A605,$A605&lt;=Parameters!$F$24,Parameters!$E$24*$A605,$A605&lt;=Parameters!$F$25,Parameters!$E$25*$A605,$A605&gt;Parameters!$F$25,Parameters!$E$26*$A605))</f>
        <v>69555</v>
      </c>
      <c r="K605" s="290">
        <f t="shared" si="279"/>
        <v>115.925</v>
      </c>
      <c r="L605" s="290" cm="1">
        <f t="array" ref="L605">IF(Parameters!$D$55="No",IF($A605&lt;=Parameters!$F$28,Parameters!$E$28*$A605,IF($A605&lt;=Parameters!$F$29,Parameters!$E$28*Parameters!$F$28+Parameters!$E$29*($A605-Parameters!$F$28),IF($A605&lt;=Parameters!$F$30,Parameters!$E$28*Parameters!$F$28+Parameters!$E$29*(Parameters!$F$29-Parameters!$F$28)+Parameters!$E$30*($A605-Parameters!$F$29),Parameters!$E$28*Parameters!$F$28+Parameters!$E$29*(Parameters!$F$29-Parameters!$F$28)+Parameters!$E$30*(Parameters!$F$30-Parameters!$F$29)+Parameters!$E$31*($A605-Parameters!$F$30)))),_xlfn.IFS($A605&lt;=Parameters!$F$28,Parameters!$E$28*$A605,$A605&lt;=Parameters!$F$29,Parameters!$E$29*$A605,$A605&lt;=Parameters!$F$30,Parameters!$E$30*$A605,$A605&gt;Parameters!$F$30,Parameters!$E$31*$A605))</f>
        <v>83100.5</v>
      </c>
      <c r="M605" s="290">
        <f t="shared" si="280"/>
        <v>138.50083333333333</v>
      </c>
      <c r="N605" s="290" cm="1">
        <f t="array" ref="N605">IF(Parameters!$D$55="No",IF($A605&lt;=Parameters!$F$34,Parameters!$E$34*$A605,IF($A605&lt;=Parameters!$F$35,Parameters!$E$34*Parameters!$F$34+Parameters!$E$35*($A605-Parameters!$F$34),IF($A605&lt;=Parameters!$F$36,Parameters!$E$34*Parameters!$F$34+Parameters!$E$35*(Parameters!$F$35-Parameters!$F$34)+Parameters!$E$36*($A605-Parameters!$F$35),Parameters!$E$34*Parameters!$F$34+Parameters!$E$35*(Parameters!$F$35-Parameters!$F$34)+Parameters!$E$36*(Parameters!$F$36-Parameters!$F$35)+Parameters!$E$37*($A605-Parameters!$F$36)))),_xlfn.IFS($A605&lt;=Parameters!$F$34,Parameters!$E$34*$A605,$A605&lt;=Parameters!$F$35,Parameters!$E$35*$A605,$A605&lt;=Parameters!$F$36,Parameters!$E$36*$A605,$A605&gt;Parameters!$F$36,Parameters!$E$37*$A605))</f>
        <v>82893</v>
      </c>
      <c r="O605" s="290">
        <f t="shared" si="304"/>
        <v>138.155</v>
      </c>
      <c r="P605" s="290" cm="1">
        <f t="array" ref="P605">IF(Parameters!$D$55="No",IF($A605&lt;=Parameters!$F$39,Parameters!$E$39*$A605,IF($A605&lt;=Parameters!$F$40,Parameters!$E$39*Parameters!$F$39+Parameters!$E$40*($A605-Parameters!$F$39),IF($A605&lt;=Parameters!$F$41,Parameters!$E$39*Parameters!$F$39+Parameters!$E$40*(Parameters!$F$40-Parameters!$F$39)+Parameters!$E$41*($A605-Parameters!$F$40),Parameters!$E$39*Parameters!$F$39+Parameters!$E$40*(Parameters!$F$40-Parameters!$F$39)+Parameters!$E$41*(Parameters!$F$41-Parameters!$F$40)+Parameters!$E$42*($A605-Parameters!$F$41)))),_xlfn.IFS($A605&lt;=Parameters!$F$39,Parameters!$E$39*$A605,$A605&lt;=Parameters!$F$40,Parameters!$E$40*$A605,$A605&lt;=Parameters!$F$41,Parameters!$E$41*$A605,$A605&gt;Parameters!$F$41,Parameters!$E$42*$A605))</f>
        <v>88984.5</v>
      </c>
      <c r="Q605" s="290">
        <f t="shared" si="305"/>
        <v>148.3075</v>
      </c>
      <c r="R605" s="290" cm="1">
        <f t="array" ref="R605">IF(Parameters!$E$55="No",IF($A605&lt;=Parameters!$H$23,Parameters!$G$23*$A605,IF($A605&lt;=Parameters!$H$24,Parameters!$G$23*Parameters!$H$23+Parameters!$G$24*($A605-Parameters!$H$23),IF($A605&lt;=Parameters!$H$25,Parameters!$G$23*Parameters!$H$23+Parameters!$G$24*(Parameters!$H$24-Parameters!$H$23)+Parameters!$G$25*($A605-Parameters!$H$24),Parameters!$G$23*Parameters!$H$23+Parameters!$G$24*(Parameters!$H$24-Parameters!$H$23)+Parameters!$G$25*(Parameters!$H$25-Parameters!$H$24)+Parameters!$G$26*($A605-Parameters!$H$25)))),_xlfn.IFS($A605&lt;=Parameters!$H$23,Parameters!$G$23*$A605,$A605&lt;=Parameters!$H$24,Parameters!$G$24*$A605,$A605&lt;=Parameters!$H$25,Parameters!$G$25*$A605,$A605&gt;Parameters!$H$25,Parameters!$G$26*$A605))</f>
        <v>69555</v>
      </c>
      <c r="S605" s="290">
        <f t="shared" si="281"/>
        <v>115.925</v>
      </c>
      <c r="T605" s="290" cm="1">
        <f t="array" ref="T605">IF(Parameters!$E$55="No",IF($A605&lt;=Parameters!$H$28,Parameters!$G$28*$A605,IF($A605&lt;=Parameters!$H$29,Parameters!$G$28*Parameters!$H$28+Parameters!$G$29*($A605-Parameters!$H$28),IF($A605&lt;=Parameters!$H$30,Parameters!$G$28*Parameters!$H$28+Parameters!$G$29*(Parameters!$H$29-Parameters!$H$28)+Parameters!$G$30*($A605-Parameters!$H$29),Parameters!$G$28*Parameters!$H$28+Parameters!$G$29*(Parameters!$H$29-Parameters!$H$28)+Parameters!$G$30*(Parameters!$H$30-Parameters!$H$29)+Parameters!$G$31*($A605-Parameters!$H$30)))),_xlfn.IFS($A605&lt;=Parameters!$H$28,Parameters!$G$28*$A605,$A605&lt;=Parameters!$H$29,Parameters!$G$29*$A605,$A605&lt;=Parameters!$H$30,Parameters!$G$30*$A605,$A605&gt;Parameters!$H$30,Parameters!$G$31*$A605))</f>
        <v>83100.5</v>
      </c>
      <c r="U605" s="290">
        <f t="shared" si="282"/>
        <v>138.50083333333333</v>
      </c>
      <c r="V605" s="290" cm="1">
        <f t="array" ref="V605">IF(Parameters!$E$55="No",IF($A605&lt;=Parameters!$H$34,Parameters!$G$34*$A605,IF($A605&lt;=Parameters!$H$35,Parameters!$G$34*Parameters!$H$34+Parameters!$G$35*($A605-Parameters!$H$34),IF($A605&lt;=Parameters!$H$36,Parameters!$G$34*Parameters!$H$34+Parameters!$G$35*(Parameters!$H$35-Parameters!$H$34)+Parameters!$G$36*($A605-Parameters!$H$35),Parameters!$G$34*Parameters!$H$34+Parameters!$G$35*(Parameters!$H$35-Parameters!$H$34)+Parameters!$G$36*(Parameters!$H$36-Parameters!$H$35)+Parameters!$G$37*($A605-Parameters!$H$36)))),_xlfn.IFS($A605&lt;=Parameters!$H$34,Parameters!$G$34*$A605,$A605&lt;=Parameters!$H$35,Parameters!$G$35*$A605,$A605&lt;=Parameters!$H$36,Parameters!$G$36*$A605,$A605&gt;Parameters!$H$36,Parameters!$G$37*$A605))</f>
        <v>82893</v>
      </c>
      <c r="W605" s="290">
        <f t="shared" si="306"/>
        <v>138.155</v>
      </c>
      <c r="X605" s="290" cm="1">
        <f t="array" ref="X605">IF(Parameters!$E$55="No",IF($A605&lt;=Parameters!$H$39,Parameters!$G$39*$A605,IF($A605&lt;=Parameters!$H$40,Parameters!$G$39*Parameters!$H$39+Parameters!$G$40*($A605-Parameters!$H$39),IF($A605&lt;=Parameters!$H$41,Parameters!$G$39*Parameters!$H$39+Parameters!$G$40*(Parameters!$H$40-Parameters!$H$39)+Parameters!$G$41*($A605-Parameters!$H$40),Parameters!$G$39*Parameters!$H$39+Parameters!$G$40*(Parameters!$H$40-Parameters!$H$39)+Parameters!$G$41*(Parameters!$H$41-Parameters!$H$40)+Parameters!$G$42*($A605-Parameters!$H$41)))),_xlfn.IFS($A605&lt;=Parameters!$H$39,Parameters!$G$39*$A605,$A605&lt;=Parameters!$H$40,Parameters!$G$40*$A605,$A605&lt;=Parameters!$H$41,Parameters!$G$41*$A605,$A605&gt;Parameters!$H$41,Parameters!$G$42*$A605))</f>
        <v>88984.5</v>
      </c>
      <c r="Y605" s="290">
        <f t="shared" si="307"/>
        <v>148.3075</v>
      </c>
      <c r="Z605" s="290" cm="1">
        <f t="array" ref="Z605">IF(Parameters!$F$55="No",IF($A605&lt;=Parameters!$J$23,Parameters!$I$23*$A605,IF($A605&lt;=Parameters!$J$24,Parameters!$I$23*Parameters!$J$23+Parameters!$I$24*($A605-Parameters!$J$23),IF($A605&lt;=Parameters!$J$25,Parameters!$I$23*Parameters!$J$23+Parameters!$I$24*(Parameters!$J$24-Parameters!$J$23)+Parameters!$I$25*($A605-Parameters!$J$24),Parameters!$I$23*Parameters!$J$23+Parameters!$I$24*(Parameters!$J$24-Parameters!$J$23)+Parameters!$I$25*(Parameters!$J$25-Parameters!$J$24)+Parameters!$I$26*($A605-Parameters!$J$25)))),_xlfn.IFS($A605&lt;=Parameters!$J$23,Parameters!$I$23*$A605,$A605&lt;=Parameters!$J$24,Parameters!$I$24*$A605,$A605&lt;=Parameters!$J$25,Parameters!$I$25*$A605,$A605&gt;Parameters!$J$25,Parameters!$I$26*$A605))</f>
        <v>69555</v>
      </c>
      <c r="AA605" s="290">
        <f t="shared" si="283"/>
        <v>115.925</v>
      </c>
      <c r="AB605" s="290" cm="1">
        <f t="array" ref="AB605">IF(Parameters!$F$55="No",IF($A605&lt;=Parameters!$J$28,Parameters!$I$28*$A605,IF($A605&lt;=Parameters!$J$29,Parameters!$I$28*Parameters!$J$28+Parameters!$I$29*($A605-Parameters!$J$28),IF($A605&lt;=Parameters!$J$30,Parameters!$I$28*Parameters!$J$28+Parameters!$I$29*(Parameters!$J$29-Parameters!$J$28)+Parameters!$I$30*($A605-Parameters!$J$29),Parameters!$I$28*Parameters!$J$28+Parameters!$I$29*(Parameters!$J$29-Parameters!$J$28)+Parameters!$I$30*(Parameters!$J$30-Parameters!$J$29)+Parameters!$I$31*($A605-Parameters!$J$30)))),_xlfn.IFS($A605&lt;=Parameters!$J$28,Parameters!$I$28*$A605,$A605&lt;=Parameters!$J$29,Parameters!$I$29*$A605,$A605&lt;=Parameters!$J$30,Parameters!$I$30*$A605,$A605&gt;Parameters!$J$30,Parameters!$I$31*$A605))</f>
        <v>83100.5</v>
      </c>
      <c r="AC605" s="290">
        <f t="shared" si="284"/>
        <v>138.50083333333333</v>
      </c>
      <c r="AD605" s="290" cm="1">
        <f t="array" ref="AD605">IF(Parameters!$F$55="No",IF($A605&lt;=Parameters!$J$34,Parameters!$I$34*$A605,IF($A605&lt;=Parameters!$J$35,Parameters!$I$34*Parameters!$J$34+Parameters!$I$35*($A605-Parameters!$J$34),IF($A605&lt;=Parameters!$J$36,Parameters!$I$34*Parameters!$J$34+Parameters!$I$35*(Parameters!$J$35-Parameters!$J$34)+Parameters!$I$36*($A605-Parameters!$J$35),Parameters!$I$34*Parameters!$J$34+Parameters!$I$35*(Parameters!$J$35-Parameters!$J$34)+Parameters!$I$36*(Parameters!$J$36-Parameters!$J$35)+Parameters!$I$37*($A605-Parameters!$J$36)))),_xlfn.IFS($A605&lt;=Parameters!$J$34,Parameters!$I$34*$A605,$A605&lt;=Parameters!$J$35,Parameters!$I$35*$A605,$A605&lt;=Parameters!$J$36,Parameters!$I$36*$A605,$A605&gt;Parameters!$J$36,Parameters!$I$37*$A605))</f>
        <v>82893</v>
      </c>
      <c r="AE605" s="290">
        <f t="shared" si="308"/>
        <v>138.155</v>
      </c>
      <c r="AF605" s="290" cm="1">
        <f t="array" ref="AF605">IF(Parameters!$F$55="No",IF($A605&lt;=Parameters!$J$39,Parameters!$I$39*$A605,IF($A605&lt;=Parameters!$J$40,Parameters!$I$39*Parameters!$J$39+Parameters!$I$40*($A605-Parameters!$J$39),IF($A605&lt;=Parameters!$J$41,Parameters!$I$39*Parameters!$J$39+Parameters!$I$40*(Parameters!$J$40-Parameters!$J$39)+Parameters!$I$41*($A605-Parameters!$J$40),Parameters!$I$39*Parameters!$J$39+Parameters!$I$40*(Parameters!$J$40-Parameters!$J$39)+Parameters!$I$41*(Parameters!$J$41-Parameters!$J$40)+Parameters!$I$42*($A605-Parameters!$J$41)))),_xlfn.IFS($A605&lt;=Parameters!$J$39,Parameters!$I$39*$A605,$A605&lt;=Parameters!$J$40,Parameters!$I$40*$A605,$A605&lt;=Parameters!$J$41,Parameters!$I$41*$A605,$A605&gt;Parameters!$J$41,Parameters!$I$42*$A605))</f>
        <v>88984.5</v>
      </c>
      <c r="AG605" s="290">
        <f t="shared" si="309"/>
        <v>148.3075</v>
      </c>
      <c r="AI605" s="428">
        <f t="shared" si="285"/>
        <v>149.05999999999767</v>
      </c>
      <c r="AJ605" s="428">
        <f t="shared" si="286"/>
        <v>159.35999999998603</v>
      </c>
      <c r="AK605" s="428">
        <f t="shared" si="287"/>
        <v>143.54000000000815</v>
      </c>
      <c r="AL605" s="428">
        <f t="shared" si="288"/>
        <v>158.45999999999185</v>
      </c>
      <c r="AM605" s="428">
        <f t="shared" si="289"/>
        <v>149.05999999999767</v>
      </c>
      <c r="AN605" s="428">
        <f t="shared" si="290"/>
        <v>159.35999999998603</v>
      </c>
      <c r="AO605" s="428">
        <f t="shared" si="291"/>
        <v>143.54000000000815</v>
      </c>
      <c r="AP605" s="428">
        <f t="shared" si="292"/>
        <v>158.45999999999185</v>
      </c>
      <c r="AQ605" s="428">
        <f t="shared" si="293"/>
        <v>149.05999999999767</v>
      </c>
      <c r="AR605" s="428">
        <f t="shared" si="294"/>
        <v>159.35999999998603</v>
      </c>
      <c r="AS605" s="428">
        <f t="shared" si="295"/>
        <v>143.54000000000815</v>
      </c>
      <c r="AT605" s="428">
        <f t="shared" si="296"/>
        <v>158.45999999999185</v>
      </c>
      <c r="AU605" s="428">
        <f t="shared" si="297"/>
        <v>149.05999999999767</v>
      </c>
      <c r="AV605" s="428">
        <f t="shared" si="298"/>
        <v>159.35999999998603</v>
      </c>
      <c r="AW605" s="428">
        <f t="shared" si="299"/>
        <v>143.54000000000815</v>
      </c>
      <c r="AX605" s="428">
        <f t="shared" si="300"/>
        <v>158.45999999999185</v>
      </c>
    </row>
    <row r="606">
      <c r="A606" s="413">
        <v>601</v>
      </c>
      <c r="B606" s="290" cm="1">
        <f t="array" ref="B606">IF(Parameters!$C$55="No",IF($A606&lt;=Parameters!$D$23,Parameters!$C$23*$A606,IF($A606&lt;=Parameters!$D$24,Parameters!$C$23*Parameters!$D$23+Parameters!$C$24*($A606-Parameters!$D$23),IF($A606&lt;=Parameters!$D$25,Parameters!$C$23*Parameters!$D$23+Parameters!$C$24*(Parameters!$D$24-Parameters!$D$23)+Parameters!$C$25*($A606-Parameters!$D$24),Parameters!$C$23*Parameters!$D$23+Parameters!$C$24*(Parameters!$D$24-Parameters!$D$23)+Parameters!$C$25*(Parameters!$D$25-Parameters!$D$24)+Parameters!$C$26*($A606-Parameters!$D$25)))),_xlfn.IFS($A606&lt;=Parameters!$D$23,Parameters!$C$23*$A606,$A606&lt;=Parameters!$D$24,Parameters!$C$24*$A606,$A606&lt;=Parameters!$D$25,Parameters!$C$25*$A606,$A606&gt;Parameters!$D$25,Parameters!$C$26*$A606))</f>
        <v>69704.06</v>
      </c>
      <c r="C606" s="290">
        <f t="shared" si="301"/>
        <v>115.98013311148087</v>
      </c>
      <c r="D606" s="290" cm="1">
        <f t="array" ref="D606">IF(Parameters!$C$55="No",IF($A606&lt;=Parameters!$D$28,Parameters!$C$28*$A606,IF($A606&lt;=Parameters!$D$29,Parameters!$C$28*Parameters!$D$28+Parameters!$C$29*($A606-Parameters!$D$28),IF($A606&lt;=Parameters!$D$30,Parameters!$C$28*Parameters!$D$28+Parameters!$C$29*(Parameters!$D$29-Parameters!$D$28)+Parameters!$C$30*($A606-Parameters!$D$29),Parameters!$C$28*Parameters!$D$28+Parameters!$C$29*(Parameters!$D$29-Parameters!$D$28)+Parameters!$C$30*(Parameters!$D$30-Parameters!$D$29)+Parameters!$C$31*($A606-Parameters!$D$30)))),_xlfn.IFS($A606&lt;=Parameters!$D$28,Parameters!$C$28*$A606,$A606&lt;=Parameters!$D$29,Parameters!$C$29*$A606,$A606&lt;=Parameters!$D$30,Parameters!$C$30*$A606,$A606&gt;Parameters!$D$30,Parameters!$C$31*$A606))</f>
        <v>83259.860000000015</v>
      </c>
      <c r="E606" s="290">
        <f t="shared" si="301"/>
        <v>138.53554076539103</v>
      </c>
      <c r="F606" s="290" cm="1">
        <f t="array" ref="F606">IF(Parameters!$C$55="No",IF($A606&lt;=Parameters!$D$34,Parameters!$C$34*$A606,IF($A606&lt;=Parameters!$D$35,Parameters!$C$34*Parameters!$D$34+Parameters!$C$35*($A606-Parameters!$D$34),IF($A606&lt;=Parameters!$D$36,Parameters!$C$34*Parameters!$D$34+Parameters!$C$35*(Parameters!$D$35-Parameters!$D$34)+Parameters!$C$36*($A606-Parameters!$D$35),Parameters!$C$34*Parameters!$D$34+Parameters!$C$35*(Parameters!$D$35-Parameters!$D$34)+Parameters!$C$36*(Parameters!$D$36-Parameters!$D$35)+Parameters!$C$37*($A606-Parameters!$D$36)))),_xlfn.IFS($A606&lt;=Parameters!$D$34,Parameters!$C$34*$A606,$A606&lt;=Parameters!$D$35,Parameters!$C$35*$A606,$A606&lt;=Parameters!$D$36,Parameters!$C$36*$A606,$A606&gt;Parameters!$D$36,Parameters!$C$37*$A606))</f>
        <v>83043.23</v>
      </c>
      <c r="G606" s="290">
        <f t="shared" si="302"/>
        <v>138.17509151414308</v>
      </c>
      <c r="H606" s="290" cm="1">
        <f t="array" ref="H606">IF(Parameters!$C$55="No",IF($A606&lt;=Parameters!$D$39,Parameters!$C$39*$A606,IF($A606&lt;=Parameters!$D$40,Parameters!$C$39*Parameters!$D$39+Parameters!$C$40*($A606-Parameters!$D$39),IF($A606&lt;=Parameters!$D$41,Parameters!$C$39*Parameters!$D$39+Parameters!$C$40*(Parameters!$D$40-Parameters!$D$39)+Parameters!$C$41*($A606-Parameters!$D$40),Parameters!$C$39*Parameters!$D$39+Parameters!$C$40*(Parameters!$D$40-Parameters!$D$39)+Parameters!$C$41*(Parameters!$D$41-Parameters!$D$40)+Parameters!$C$42*($A606-Parameters!$D$41)))),_xlfn.IFS($A606&lt;=Parameters!$D$39,Parameters!$C$39*$A606,$A606&lt;=Parameters!$D$40,Parameters!$C$40*$A606,$A606&lt;=Parameters!$D$41,Parameters!$C$41*$A606,$A606&gt;Parameters!$D$41,Parameters!$C$42*$A606))</f>
        <v>89142.959999999992</v>
      </c>
      <c r="I606" s="290">
        <f t="shared" si="303"/>
        <v>148.32439267886855</v>
      </c>
      <c r="J606" s="290" cm="1">
        <f t="array" ref="J606">IF(Parameters!$D$55="No",IF($A606&lt;=Parameters!$F$23,Parameters!$E$23*$A606,IF($A606&lt;=Parameters!$F$24,Parameters!$E$23*Parameters!$F$23+Parameters!$E$24*($A606-Parameters!$F$23),IF($A606&lt;=Parameters!$F$25,Parameters!$E$23*Parameters!$F$23+Parameters!$E$24*(Parameters!$F$24-Parameters!$F$23)+Parameters!$E$25*($A606-Parameters!$F$24),Parameters!$E$23*Parameters!$F$23+Parameters!$E$24*(Parameters!$F$24-Parameters!$F$23)+Parameters!$E$25*(Parameters!$F$25-Parameters!$F$24)+Parameters!$E$26*($A606-Parameters!$F$25)))),_xlfn.IFS($A606&lt;=Parameters!$F$23,Parameters!$E$23*$A606,$A606&lt;=Parameters!$F$24,Parameters!$E$24*$A606,$A606&lt;=Parameters!$F$25,Parameters!$E$25*$A606,$A606&gt;Parameters!$F$25,Parameters!$E$26*$A606))</f>
        <v>69704.06</v>
      </c>
      <c r="K606" s="290">
        <f t="shared" si="279"/>
        <v>115.98013311148087</v>
      </c>
      <c r="L606" s="290" cm="1">
        <f t="array" ref="L606">IF(Parameters!$D$55="No",IF($A606&lt;=Parameters!$F$28,Parameters!$E$28*$A606,IF($A606&lt;=Parameters!$F$29,Parameters!$E$28*Parameters!$F$28+Parameters!$E$29*($A606-Parameters!$F$28),IF($A606&lt;=Parameters!$F$30,Parameters!$E$28*Parameters!$F$28+Parameters!$E$29*(Parameters!$F$29-Parameters!$F$28)+Parameters!$E$30*($A606-Parameters!$F$29),Parameters!$E$28*Parameters!$F$28+Parameters!$E$29*(Parameters!$F$29-Parameters!$F$28)+Parameters!$E$30*(Parameters!$F$30-Parameters!$F$29)+Parameters!$E$31*($A606-Parameters!$F$30)))),_xlfn.IFS($A606&lt;=Parameters!$F$28,Parameters!$E$28*$A606,$A606&lt;=Parameters!$F$29,Parameters!$E$29*$A606,$A606&lt;=Parameters!$F$30,Parameters!$E$30*$A606,$A606&gt;Parameters!$F$30,Parameters!$E$31*$A606))</f>
        <v>83259.860000000015</v>
      </c>
      <c r="M606" s="290">
        <f t="shared" si="280"/>
        <v>138.53554076539103</v>
      </c>
      <c r="N606" s="290" cm="1">
        <f t="array" ref="N606">IF(Parameters!$D$55="No",IF($A606&lt;=Parameters!$F$34,Parameters!$E$34*$A606,IF($A606&lt;=Parameters!$F$35,Parameters!$E$34*Parameters!$F$34+Parameters!$E$35*($A606-Parameters!$F$34),IF($A606&lt;=Parameters!$F$36,Parameters!$E$34*Parameters!$F$34+Parameters!$E$35*(Parameters!$F$35-Parameters!$F$34)+Parameters!$E$36*($A606-Parameters!$F$35),Parameters!$E$34*Parameters!$F$34+Parameters!$E$35*(Parameters!$F$35-Parameters!$F$34)+Parameters!$E$36*(Parameters!$F$36-Parameters!$F$35)+Parameters!$E$37*($A606-Parameters!$F$36)))),_xlfn.IFS($A606&lt;=Parameters!$F$34,Parameters!$E$34*$A606,$A606&lt;=Parameters!$F$35,Parameters!$E$35*$A606,$A606&lt;=Parameters!$F$36,Parameters!$E$36*$A606,$A606&gt;Parameters!$F$36,Parameters!$E$37*$A606))</f>
        <v>83043.23</v>
      </c>
      <c r="O606" s="290">
        <f t="shared" si="304"/>
        <v>138.17509151414308</v>
      </c>
      <c r="P606" s="290" cm="1">
        <f t="array" ref="P606">IF(Parameters!$D$55="No",IF($A606&lt;=Parameters!$F$39,Parameters!$E$39*$A606,IF($A606&lt;=Parameters!$F$40,Parameters!$E$39*Parameters!$F$39+Parameters!$E$40*($A606-Parameters!$F$39),IF($A606&lt;=Parameters!$F$41,Parameters!$E$39*Parameters!$F$39+Parameters!$E$40*(Parameters!$F$40-Parameters!$F$39)+Parameters!$E$41*($A606-Parameters!$F$40),Parameters!$E$39*Parameters!$F$39+Parameters!$E$40*(Parameters!$F$40-Parameters!$F$39)+Parameters!$E$41*(Parameters!$F$41-Parameters!$F$40)+Parameters!$E$42*($A606-Parameters!$F$41)))),_xlfn.IFS($A606&lt;=Parameters!$F$39,Parameters!$E$39*$A606,$A606&lt;=Parameters!$F$40,Parameters!$E$40*$A606,$A606&lt;=Parameters!$F$41,Parameters!$E$41*$A606,$A606&gt;Parameters!$F$41,Parameters!$E$42*$A606))</f>
        <v>89142.959999999992</v>
      </c>
      <c r="Q606" s="290">
        <f t="shared" si="305"/>
        <v>148.32439267886855</v>
      </c>
      <c r="R606" s="290" cm="1">
        <f t="array" ref="R606">IF(Parameters!$E$55="No",IF($A606&lt;=Parameters!$H$23,Parameters!$G$23*$A606,IF($A606&lt;=Parameters!$H$24,Parameters!$G$23*Parameters!$H$23+Parameters!$G$24*($A606-Parameters!$H$23),IF($A606&lt;=Parameters!$H$25,Parameters!$G$23*Parameters!$H$23+Parameters!$G$24*(Parameters!$H$24-Parameters!$H$23)+Parameters!$G$25*($A606-Parameters!$H$24),Parameters!$G$23*Parameters!$H$23+Parameters!$G$24*(Parameters!$H$24-Parameters!$H$23)+Parameters!$G$25*(Parameters!$H$25-Parameters!$H$24)+Parameters!$G$26*($A606-Parameters!$H$25)))),_xlfn.IFS($A606&lt;=Parameters!$H$23,Parameters!$G$23*$A606,$A606&lt;=Parameters!$H$24,Parameters!$G$24*$A606,$A606&lt;=Parameters!$H$25,Parameters!$G$25*$A606,$A606&gt;Parameters!$H$25,Parameters!$G$26*$A606))</f>
        <v>69704.06</v>
      </c>
      <c r="S606" s="290">
        <f t="shared" si="281"/>
        <v>115.98013311148087</v>
      </c>
      <c r="T606" s="290" cm="1">
        <f t="array" ref="T606">IF(Parameters!$E$55="No",IF($A606&lt;=Parameters!$H$28,Parameters!$G$28*$A606,IF($A606&lt;=Parameters!$H$29,Parameters!$G$28*Parameters!$H$28+Parameters!$G$29*($A606-Parameters!$H$28),IF($A606&lt;=Parameters!$H$30,Parameters!$G$28*Parameters!$H$28+Parameters!$G$29*(Parameters!$H$29-Parameters!$H$28)+Parameters!$G$30*($A606-Parameters!$H$29),Parameters!$G$28*Parameters!$H$28+Parameters!$G$29*(Parameters!$H$29-Parameters!$H$28)+Parameters!$G$30*(Parameters!$H$30-Parameters!$H$29)+Parameters!$G$31*($A606-Parameters!$H$30)))),_xlfn.IFS($A606&lt;=Parameters!$H$28,Parameters!$G$28*$A606,$A606&lt;=Parameters!$H$29,Parameters!$G$29*$A606,$A606&lt;=Parameters!$H$30,Parameters!$G$30*$A606,$A606&gt;Parameters!$H$30,Parameters!$G$31*$A606))</f>
        <v>83259.860000000015</v>
      </c>
      <c r="U606" s="290">
        <f t="shared" si="282"/>
        <v>138.53554076539103</v>
      </c>
      <c r="V606" s="290" cm="1">
        <f t="array" ref="V606">IF(Parameters!$E$55="No",IF($A606&lt;=Parameters!$H$34,Parameters!$G$34*$A606,IF($A606&lt;=Parameters!$H$35,Parameters!$G$34*Parameters!$H$34+Parameters!$G$35*($A606-Parameters!$H$34),IF($A606&lt;=Parameters!$H$36,Parameters!$G$34*Parameters!$H$34+Parameters!$G$35*(Parameters!$H$35-Parameters!$H$34)+Parameters!$G$36*($A606-Parameters!$H$35),Parameters!$G$34*Parameters!$H$34+Parameters!$G$35*(Parameters!$H$35-Parameters!$H$34)+Parameters!$G$36*(Parameters!$H$36-Parameters!$H$35)+Parameters!$G$37*($A606-Parameters!$H$36)))),_xlfn.IFS($A606&lt;=Parameters!$H$34,Parameters!$G$34*$A606,$A606&lt;=Parameters!$H$35,Parameters!$G$35*$A606,$A606&lt;=Parameters!$H$36,Parameters!$G$36*$A606,$A606&gt;Parameters!$H$36,Parameters!$G$37*$A606))</f>
        <v>83043.23</v>
      </c>
      <c r="W606" s="290">
        <f t="shared" si="306"/>
        <v>138.17509151414308</v>
      </c>
      <c r="X606" s="290" cm="1">
        <f t="array" ref="X606">IF(Parameters!$E$55="No",IF($A606&lt;=Parameters!$H$39,Parameters!$G$39*$A606,IF($A606&lt;=Parameters!$H$40,Parameters!$G$39*Parameters!$H$39+Parameters!$G$40*($A606-Parameters!$H$39),IF($A606&lt;=Parameters!$H$41,Parameters!$G$39*Parameters!$H$39+Parameters!$G$40*(Parameters!$H$40-Parameters!$H$39)+Parameters!$G$41*($A606-Parameters!$H$40),Parameters!$G$39*Parameters!$H$39+Parameters!$G$40*(Parameters!$H$40-Parameters!$H$39)+Parameters!$G$41*(Parameters!$H$41-Parameters!$H$40)+Parameters!$G$42*($A606-Parameters!$H$41)))),_xlfn.IFS($A606&lt;=Parameters!$H$39,Parameters!$G$39*$A606,$A606&lt;=Parameters!$H$40,Parameters!$G$40*$A606,$A606&lt;=Parameters!$H$41,Parameters!$G$41*$A606,$A606&gt;Parameters!$H$41,Parameters!$G$42*$A606))</f>
        <v>89142.959999999992</v>
      </c>
      <c r="Y606" s="290">
        <f t="shared" si="307"/>
        <v>148.32439267886855</v>
      </c>
      <c r="Z606" s="290" cm="1">
        <f t="array" ref="Z606">IF(Parameters!$F$55="No",IF($A606&lt;=Parameters!$J$23,Parameters!$I$23*$A606,IF($A606&lt;=Parameters!$J$24,Parameters!$I$23*Parameters!$J$23+Parameters!$I$24*($A606-Parameters!$J$23),IF($A606&lt;=Parameters!$J$25,Parameters!$I$23*Parameters!$J$23+Parameters!$I$24*(Parameters!$J$24-Parameters!$J$23)+Parameters!$I$25*($A606-Parameters!$J$24),Parameters!$I$23*Parameters!$J$23+Parameters!$I$24*(Parameters!$J$24-Parameters!$J$23)+Parameters!$I$25*(Parameters!$J$25-Parameters!$J$24)+Parameters!$I$26*($A606-Parameters!$J$25)))),_xlfn.IFS($A606&lt;=Parameters!$J$23,Parameters!$I$23*$A606,$A606&lt;=Parameters!$J$24,Parameters!$I$24*$A606,$A606&lt;=Parameters!$J$25,Parameters!$I$25*$A606,$A606&gt;Parameters!$J$25,Parameters!$I$26*$A606))</f>
        <v>69704.06</v>
      </c>
      <c r="AA606" s="290">
        <f t="shared" si="283"/>
        <v>115.98013311148087</v>
      </c>
      <c r="AB606" s="290" cm="1">
        <f t="array" ref="AB606">IF(Parameters!$F$55="No",IF($A606&lt;=Parameters!$J$28,Parameters!$I$28*$A606,IF($A606&lt;=Parameters!$J$29,Parameters!$I$28*Parameters!$J$28+Parameters!$I$29*($A606-Parameters!$J$28),IF($A606&lt;=Parameters!$J$30,Parameters!$I$28*Parameters!$J$28+Parameters!$I$29*(Parameters!$J$29-Parameters!$J$28)+Parameters!$I$30*($A606-Parameters!$J$29),Parameters!$I$28*Parameters!$J$28+Parameters!$I$29*(Parameters!$J$29-Parameters!$J$28)+Parameters!$I$30*(Parameters!$J$30-Parameters!$J$29)+Parameters!$I$31*($A606-Parameters!$J$30)))),_xlfn.IFS($A606&lt;=Parameters!$J$28,Parameters!$I$28*$A606,$A606&lt;=Parameters!$J$29,Parameters!$I$29*$A606,$A606&lt;=Parameters!$J$30,Parameters!$I$30*$A606,$A606&gt;Parameters!$J$30,Parameters!$I$31*$A606))</f>
        <v>83259.860000000015</v>
      </c>
      <c r="AC606" s="290">
        <f t="shared" si="284"/>
        <v>138.53554076539103</v>
      </c>
      <c r="AD606" s="290" cm="1">
        <f t="array" ref="AD606">IF(Parameters!$F$55="No",IF($A606&lt;=Parameters!$J$34,Parameters!$I$34*$A606,IF($A606&lt;=Parameters!$J$35,Parameters!$I$34*Parameters!$J$34+Parameters!$I$35*($A606-Parameters!$J$34),IF($A606&lt;=Parameters!$J$36,Parameters!$I$34*Parameters!$J$34+Parameters!$I$35*(Parameters!$J$35-Parameters!$J$34)+Parameters!$I$36*($A606-Parameters!$J$35),Parameters!$I$34*Parameters!$J$34+Parameters!$I$35*(Parameters!$J$35-Parameters!$J$34)+Parameters!$I$36*(Parameters!$J$36-Parameters!$J$35)+Parameters!$I$37*($A606-Parameters!$J$36)))),_xlfn.IFS($A606&lt;=Parameters!$J$34,Parameters!$I$34*$A606,$A606&lt;=Parameters!$J$35,Parameters!$I$35*$A606,$A606&lt;=Parameters!$J$36,Parameters!$I$36*$A606,$A606&gt;Parameters!$J$36,Parameters!$I$37*$A606))</f>
        <v>83043.23</v>
      </c>
      <c r="AE606" s="290">
        <f t="shared" si="308"/>
        <v>138.17509151414308</v>
      </c>
      <c r="AF606" s="290" cm="1">
        <f t="array" ref="AF606">IF(Parameters!$F$55="No",IF($A606&lt;=Parameters!$J$39,Parameters!$I$39*$A606,IF($A606&lt;=Parameters!$J$40,Parameters!$I$39*Parameters!$J$39+Parameters!$I$40*($A606-Parameters!$J$39),IF($A606&lt;=Parameters!$J$41,Parameters!$I$39*Parameters!$J$39+Parameters!$I$40*(Parameters!$J$40-Parameters!$J$39)+Parameters!$I$41*($A606-Parameters!$J$40),Parameters!$I$39*Parameters!$J$39+Parameters!$I$40*(Parameters!$J$40-Parameters!$J$39)+Parameters!$I$41*(Parameters!$J$41-Parameters!$J$40)+Parameters!$I$42*($A606-Parameters!$J$41)))),_xlfn.IFS($A606&lt;=Parameters!$J$39,Parameters!$I$39*$A606,$A606&lt;=Parameters!$J$40,Parameters!$I$40*$A606,$A606&lt;=Parameters!$J$41,Parameters!$I$41*$A606,$A606&gt;Parameters!$J$41,Parameters!$I$42*$A606))</f>
        <v>89142.959999999992</v>
      </c>
      <c r="AG606" s="290">
        <f t="shared" si="309"/>
        <v>148.32439267886855</v>
      </c>
      <c r="AI606" s="428">
        <f t="shared" si="285"/>
        <v>149.05999999999767</v>
      </c>
      <c r="AJ606" s="428">
        <f t="shared" si="286"/>
        <v>159.36000000001513</v>
      </c>
      <c r="AK606" s="428">
        <f t="shared" si="287"/>
        <v>150.22999999999593</v>
      </c>
      <c r="AL606" s="428">
        <f t="shared" si="288"/>
        <v>158.45999999999185</v>
      </c>
      <c r="AM606" s="428">
        <f t="shared" si="289"/>
        <v>149.05999999999767</v>
      </c>
      <c r="AN606" s="428">
        <f t="shared" si="290"/>
        <v>159.36000000001513</v>
      </c>
      <c r="AO606" s="428">
        <f t="shared" si="291"/>
        <v>150.22999999999593</v>
      </c>
      <c r="AP606" s="428">
        <f t="shared" si="292"/>
        <v>158.45999999999185</v>
      </c>
      <c r="AQ606" s="428">
        <f t="shared" si="293"/>
        <v>149.05999999999767</v>
      </c>
      <c r="AR606" s="428">
        <f t="shared" si="294"/>
        <v>159.36000000001513</v>
      </c>
      <c r="AS606" s="428">
        <f t="shared" si="295"/>
        <v>150.22999999999593</v>
      </c>
      <c r="AT606" s="428">
        <f t="shared" si="296"/>
        <v>158.45999999999185</v>
      </c>
      <c r="AU606" s="428">
        <f t="shared" si="297"/>
        <v>149.05999999999767</v>
      </c>
      <c r="AV606" s="428">
        <f t="shared" si="298"/>
        <v>159.36000000001513</v>
      </c>
      <c r="AW606" s="428">
        <f t="shared" si="299"/>
        <v>150.22999999999593</v>
      </c>
      <c r="AX606" s="428">
        <f t="shared" si="300"/>
        <v>158.45999999999185</v>
      </c>
    </row>
    <row r="607">
      <c r="A607" s="413">
        <v>602</v>
      </c>
      <c r="B607" s="290" cm="1">
        <f t="array" ref="B607">IF(Parameters!$C$55="No",IF($A607&lt;=Parameters!$D$23,Parameters!$C$23*$A607,IF($A607&lt;=Parameters!$D$24,Parameters!$C$23*Parameters!$D$23+Parameters!$C$24*($A607-Parameters!$D$23),IF($A607&lt;=Parameters!$D$25,Parameters!$C$23*Parameters!$D$23+Parameters!$C$24*(Parameters!$D$24-Parameters!$D$23)+Parameters!$C$25*($A607-Parameters!$D$24),Parameters!$C$23*Parameters!$D$23+Parameters!$C$24*(Parameters!$D$24-Parameters!$D$23)+Parameters!$C$25*(Parameters!$D$25-Parameters!$D$24)+Parameters!$C$26*($A607-Parameters!$D$25)))),_xlfn.IFS($A607&lt;=Parameters!$D$23,Parameters!$C$23*$A607,$A607&lt;=Parameters!$D$24,Parameters!$C$24*$A607,$A607&lt;=Parameters!$D$25,Parameters!$C$25*$A607,$A607&gt;Parameters!$D$25,Parameters!$C$26*$A607))</f>
        <v>69853.119999999995</v>
      </c>
      <c r="C607" s="290">
        <f t="shared" si="301"/>
        <v>116.0350830564784</v>
      </c>
      <c r="D607" s="290" cm="1">
        <f t="array" ref="D607">IF(Parameters!$C$55="No",IF($A607&lt;=Parameters!$D$28,Parameters!$C$28*$A607,IF($A607&lt;=Parameters!$D$29,Parameters!$C$28*Parameters!$D$28+Parameters!$C$29*($A607-Parameters!$D$28),IF($A607&lt;=Parameters!$D$30,Parameters!$C$28*Parameters!$D$28+Parameters!$C$29*(Parameters!$D$29-Parameters!$D$28)+Parameters!$C$30*($A607-Parameters!$D$29),Parameters!$C$28*Parameters!$D$28+Parameters!$C$29*(Parameters!$D$29-Parameters!$D$28)+Parameters!$C$30*(Parameters!$D$30-Parameters!$D$29)+Parameters!$C$31*($A607-Parameters!$D$30)))),_xlfn.IFS($A607&lt;=Parameters!$D$28,Parameters!$C$28*$A607,$A607&lt;=Parameters!$D$29,Parameters!$C$29*$A607,$A607&lt;=Parameters!$D$30,Parameters!$C$30*$A607,$A607&gt;Parameters!$D$30,Parameters!$C$31*$A607))</f>
        <v>83419.22</v>
      </c>
      <c r="E607" s="290">
        <f t="shared" si="301"/>
        <v>138.57013289036544</v>
      </c>
      <c r="F607" s="290" cm="1">
        <f t="array" ref="F607">IF(Parameters!$C$55="No",IF($A607&lt;=Parameters!$D$34,Parameters!$C$34*$A607,IF($A607&lt;=Parameters!$D$35,Parameters!$C$34*Parameters!$D$34+Parameters!$C$35*($A607-Parameters!$D$34),IF($A607&lt;=Parameters!$D$36,Parameters!$C$34*Parameters!$D$34+Parameters!$C$35*(Parameters!$D$35-Parameters!$D$34)+Parameters!$C$36*($A607-Parameters!$D$35),Parameters!$C$34*Parameters!$D$34+Parameters!$C$35*(Parameters!$D$35-Parameters!$D$34)+Parameters!$C$36*(Parameters!$D$36-Parameters!$D$35)+Parameters!$C$37*($A607-Parameters!$D$36)))),_xlfn.IFS($A607&lt;=Parameters!$D$34,Parameters!$C$34*$A607,$A607&lt;=Parameters!$D$35,Parameters!$C$35*$A607,$A607&lt;=Parameters!$D$36,Parameters!$C$36*$A607,$A607&gt;Parameters!$D$36,Parameters!$C$37*$A607))</f>
        <v>83193.460000000006</v>
      </c>
      <c r="G607" s="290">
        <f t="shared" si="302"/>
        <v>138.19511627906977</v>
      </c>
      <c r="H607" s="290" cm="1">
        <f t="array" ref="H607">IF(Parameters!$C$55="No",IF($A607&lt;=Parameters!$D$39,Parameters!$C$39*$A607,IF($A607&lt;=Parameters!$D$40,Parameters!$C$39*Parameters!$D$39+Parameters!$C$40*($A607-Parameters!$D$39),IF($A607&lt;=Parameters!$D$41,Parameters!$C$39*Parameters!$D$39+Parameters!$C$40*(Parameters!$D$40-Parameters!$D$39)+Parameters!$C$41*($A607-Parameters!$D$40),Parameters!$C$39*Parameters!$D$39+Parameters!$C$40*(Parameters!$D$40-Parameters!$D$39)+Parameters!$C$41*(Parameters!$D$41-Parameters!$D$40)+Parameters!$C$42*($A607-Parameters!$D$41)))),_xlfn.IFS($A607&lt;=Parameters!$D$39,Parameters!$C$39*$A607,$A607&lt;=Parameters!$D$40,Parameters!$C$40*$A607,$A607&lt;=Parameters!$D$41,Parameters!$C$41*$A607,$A607&gt;Parameters!$D$41,Parameters!$C$42*$A607))</f>
        <v>89301.420000000013</v>
      </c>
      <c r="I607" s="290">
        <f t="shared" si="303"/>
        <v>148.34122923588043</v>
      </c>
      <c r="J607" s="290" cm="1">
        <f t="array" ref="J607">IF(Parameters!$D$55="No",IF($A607&lt;=Parameters!$F$23,Parameters!$E$23*$A607,IF($A607&lt;=Parameters!$F$24,Parameters!$E$23*Parameters!$F$23+Parameters!$E$24*($A607-Parameters!$F$23),IF($A607&lt;=Parameters!$F$25,Parameters!$E$23*Parameters!$F$23+Parameters!$E$24*(Parameters!$F$24-Parameters!$F$23)+Parameters!$E$25*($A607-Parameters!$F$24),Parameters!$E$23*Parameters!$F$23+Parameters!$E$24*(Parameters!$F$24-Parameters!$F$23)+Parameters!$E$25*(Parameters!$F$25-Parameters!$F$24)+Parameters!$E$26*($A607-Parameters!$F$25)))),_xlfn.IFS($A607&lt;=Parameters!$F$23,Parameters!$E$23*$A607,$A607&lt;=Parameters!$F$24,Parameters!$E$24*$A607,$A607&lt;=Parameters!$F$25,Parameters!$E$25*$A607,$A607&gt;Parameters!$F$25,Parameters!$E$26*$A607))</f>
        <v>69853.119999999995</v>
      </c>
      <c r="K607" s="290">
        <f t="shared" si="279"/>
        <v>116.0350830564784</v>
      </c>
      <c r="L607" s="290" cm="1">
        <f t="array" ref="L607">IF(Parameters!$D$55="No",IF($A607&lt;=Parameters!$F$28,Parameters!$E$28*$A607,IF($A607&lt;=Parameters!$F$29,Parameters!$E$28*Parameters!$F$28+Parameters!$E$29*($A607-Parameters!$F$28),IF($A607&lt;=Parameters!$F$30,Parameters!$E$28*Parameters!$F$28+Parameters!$E$29*(Parameters!$F$29-Parameters!$F$28)+Parameters!$E$30*($A607-Parameters!$F$29),Parameters!$E$28*Parameters!$F$28+Parameters!$E$29*(Parameters!$F$29-Parameters!$F$28)+Parameters!$E$30*(Parameters!$F$30-Parameters!$F$29)+Parameters!$E$31*($A607-Parameters!$F$30)))),_xlfn.IFS($A607&lt;=Parameters!$F$28,Parameters!$E$28*$A607,$A607&lt;=Parameters!$F$29,Parameters!$E$29*$A607,$A607&lt;=Parameters!$F$30,Parameters!$E$30*$A607,$A607&gt;Parameters!$F$30,Parameters!$E$31*$A607))</f>
        <v>83419.22</v>
      </c>
      <c r="M607" s="290">
        <f t="shared" si="280"/>
        <v>138.57013289036544</v>
      </c>
      <c r="N607" s="290" cm="1">
        <f t="array" ref="N607">IF(Parameters!$D$55="No",IF($A607&lt;=Parameters!$F$34,Parameters!$E$34*$A607,IF($A607&lt;=Parameters!$F$35,Parameters!$E$34*Parameters!$F$34+Parameters!$E$35*($A607-Parameters!$F$34),IF($A607&lt;=Parameters!$F$36,Parameters!$E$34*Parameters!$F$34+Parameters!$E$35*(Parameters!$F$35-Parameters!$F$34)+Parameters!$E$36*($A607-Parameters!$F$35),Parameters!$E$34*Parameters!$F$34+Parameters!$E$35*(Parameters!$F$35-Parameters!$F$34)+Parameters!$E$36*(Parameters!$F$36-Parameters!$F$35)+Parameters!$E$37*($A607-Parameters!$F$36)))),_xlfn.IFS($A607&lt;=Parameters!$F$34,Parameters!$E$34*$A607,$A607&lt;=Parameters!$F$35,Parameters!$E$35*$A607,$A607&lt;=Parameters!$F$36,Parameters!$E$36*$A607,$A607&gt;Parameters!$F$36,Parameters!$E$37*$A607))</f>
        <v>83193.460000000006</v>
      </c>
      <c r="O607" s="290">
        <f t="shared" si="304"/>
        <v>138.19511627906977</v>
      </c>
      <c r="P607" s="290" cm="1">
        <f t="array" ref="P607">IF(Parameters!$D$55="No",IF($A607&lt;=Parameters!$F$39,Parameters!$E$39*$A607,IF($A607&lt;=Parameters!$F$40,Parameters!$E$39*Parameters!$F$39+Parameters!$E$40*($A607-Parameters!$F$39),IF($A607&lt;=Parameters!$F$41,Parameters!$E$39*Parameters!$F$39+Parameters!$E$40*(Parameters!$F$40-Parameters!$F$39)+Parameters!$E$41*($A607-Parameters!$F$40),Parameters!$E$39*Parameters!$F$39+Parameters!$E$40*(Parameters!$F$40-Parameters!$F$39)+Parameters!$E$41*(Parameters!$F$41-Parameters!$F$40)+Parameters!$E$42*($A607-Parameters!$F$41)))),_xlfn.IFS($A607&lt;=Parameters!$F$39,Parameters!$E$39*$A607,$A607&lt;=Parameters!$F$40,Parameters!$E$40*$A607,$A607&lt;=Parameters!$F$41,Parameters!$E$41*$A607,$A607&gt;Parameters!$F$41,Parameters!$E$42*$A607))</f>
        <v>89301.420000000013</v>
      </c>
      <c r="Q607" s="290">
        <f t="shared" si="305"/>
        <v>148.34122923588043</v>
      </c>
      <c r="R607" s="290" cm="1">
        <f t="array" ref="R607">IF(Parameters!$E$55="No",IF($A607&lt;=Parameters!$H$23,Parameters!$G$23*$A607,IF($A607&lt;=Parameters!$H$24,Parameters!$G$23*Parameters!$H$23+Parameters!$G$24*($A607-Parameters!$H$23),IF($A607&lt;=Parameters!$H$25,Parameters!$G$23*Parameters!$H$23+Parameters!$G$24*(Parameters!$H$24-Parameters!$H$23)+Parameters!$G$25*($A607-Parameters!$H$24),Parameters!$G$23*Parameters!$H$23+Parameters!$G$24*(Parameters!$H$24-Parameters!$H$23)+Parameters!$G$25*(Parameters!$H$25-Parameters!$H$24)+Parameters!$G$26*($A607-Parameters!$H$25)))),_xlfn.IFS($A607&lt;=Parameters!$H$23,Parameters!$G$23*$A607,$A607&lt;=Parameters!$H$24,Parameters!$G$24*$A607,$A607&lt;=Parameters!$H$25,Parameters!$G$25*$A607,$A607&gt;Parameters!$H$25,Parameters!$G$26*$A607))</f>
        <v>69853.119999999995</v>
      </c>
      <c r="S607" s="290">
        <f t="shared" si="281"/>
        <v>116.0350830564784</v>
      </c>
      <c r="T607" s="290" cm="1">
        <f t="array" ref="T607">IF(Parameters!$E$55="No",IF($A607&lt;=Parameters!$H$28,Parameters!$G$28*$A607,IF($A607&lt;=Parameters!$H$29,Parameters!$G$28*Parameters!$H$28+Parameters!$G$29*($A607-Parameters!$H$28),IF($A607&lt;=Parameters!$H$30,Parameters!$G$28*Parameters!$H$28+Parameters!$G$29*(Parameters!$H$29-Parameters!$H$28)+Parameters!$G$30*($A607-Parameters!$H$29),Parameters!$G$28*Parameters!$H$28+Parameters!$G$29*(Parameters!$H$29-Parameters!$H$28)+Parameters!$G$30*(Parameters!$H$30-Parameters!$H$29)+Parameters!$G$31*($A607-Parameters!$H$30)))),_xlfn.IFS($A607&lt;=Parameters!$H$28,Parameters!$G$28*$A607,$A607&lt;=Parameters!$H$29,Parameters!$G$29*$A607,$A607&lt;=Parameters!$H$30,Parameters!$G$30*$A607,$A607&gt;Parameters!$H$30,Parameters!$G$31*$A607))</f>
        <v>83419.22</v>
      </c>
      <c r="U607" s="290">
        <f t="shared" si="282"/>
        <v>138.57013289036544</v>
      </c>
      <c r="V607" s="290" cm="1">
        <f t="array" ref="V607">IF(Parameters!$E$55="No",IF($A607&lt;=Parameters!$H$34,Parameters!$G$34*$A607,IF($A607&lt;=Parameters!$H$35,Parameters!$G$34*Parameters!$H$34+Parameters!$G$35*($A607-Parameters!$H$34),IF($A607&lt;=Parameters!$H$36,Parameters!$G$34*Parameters!$H$34+Parameters!$G$35*(Parameters!$H$35-Parameters!$H$34)+Parameters!$G$36*($A607-Parameters!$H$35),Parameters!$G$34*Parameters!$H$34+Parameters!$G$35*(Parameters!$H$35-Parameters!$H$34)+Parameters!$G$36*(Parameters!$H$36-Parameters!$H$35)+Parameters!$G$37*($A607-Parameters!$H$36)))),_xlfn.IFS($A607&lt;=Parameters!$H$34,Parameters!$G$34*$A607,$A607&lt;=Parameters!$H$35,Parameters!$G$35*$A607,$A607&lt;=Parameters!$H$36,Parameters!$G$36*$A607,$A607&gt;Parameters!$H$36,Parameters!$G$37*$A607))</f>
        <v>83193.460000000006</v>
      </c>
      <c r="W607" s="290">
        <f t="shared" si="306"/>
        <v>138.19511627906977</v>
      </c>
      <c r="X607" s="290" cm="1">
        <f t="array" ref="X607">IF(Parameters!$E$55="No",IF($A607&lt;=Parameters!$H$39,Parameters!$G$39*$A607,IF($A607&lt;=Parameters!$H$40,Parameters!$G$39*Parameters!$H$39+Parameters!$G$40*($A607-Parameters!$H$39),IF($A607&lt;=Parameters!$H$41,Parameters!$G$39*Parameters!$H$39+Parameters!$G$40*(Parameters!$H$40-Parameters!$H$39)+Parameters!$G$41*($A607-Parameters!$H$40),Parameters!$G$39*Parameters!$H$39+Parameters!$G$40*(Parameters!$H$40-Parameters!$H$39)+Parameters!$G$41*(Parameters!$H$41-Parameters!$H$40)+Parameters!$G$42*($A607-Parameters!$H$41)))),_xlfn.IFS($A607&lt;=Parameters!$H$39,Parameters!$G$39*$A607,$A607&lt;=Parameters!$H$40,Parameters!$G$40*$A607,$A607&lt;=Parameters!$H$41,Parameters!$G$41*$A607,$A607&gt;Parameters!$H$41,Parameters!$G$42*$A607))</f>
        <v>89301.420000000013</v>
      </c>
      <c r="Y607" s="290">
        <f t="shared" si="307"/>
        <v>148.34122923588043</v>
      </c>
      <c r="Z607" s="290" cm="1">
        <f t="array" ref="Z607">IF(Parameters!$F$55="No",IF($A607&lt;=Parameters!$J$23,Parameters!$I$23*$A607,IF($A607&lt;=Parameters!$J$24,Parameters!$I$23*Parameters!$J$23+Parameters!$I$24*($A607-Parameters!$J$23),IF($A607&lt;=Parameters!$J$25,Parameters!$I$23*Parameters!$J$23+Parameters!$I$24*(Parameters!$J$24-Parameters!$J$23)+Parameters!$I$25*($A607-Parameters!$J$24),Parameters!$I$23*Parameters!$J$23+Parameters!$I$24*(Parameters!$J$24-Parameters!$J$23)+Parameters!$I$25*(Parameters!$J$25-Parameters!$J$24)+Parameters!$I$26*($A607-Parameters!$J$25)))),_xlfn.IFS($A607&lt;=Parameters!$J$23,Parameters!$I$23*$A607,$A607&lt;=Parameters!$J$24,Parameters!$I$24*$A607,$A607&lt;=Parameters!$J$25,Parameters!$I$25*$A607,$A607&gt;Parameters!$J$25,Parameters!$I$26*$A607))</f>
        <v>69853.119999999995</v>
      </c>
      <c r="AA607" s="290">
        <f t="shared" si="283"/>
        <v>116.0350830564784</v>
      </c>
      <c r="AB607" s="290" cm="1">
        <f t="array" ref="AB607">IF(Parameters!$F$55="No",IF($A607&lt;=Parameters!$J$28,Parameters!$I$28*$A607,IF($A607&lt;=Parameters!$J$29,Parameters!$I$28*Parameters!$J$28+Parameters!$I$29*($A607-Parameters!$J$28),IF($A607&lt;=Parameters!$J$30,Parameters!$I$28*Parameters!$J$28+Parameters!$I$29*(Parameters!$J$29-Parameters!$J$28)+Parameters!$I$30*($A607-Parameters!$J$29),Parameters!$I$28*Parameters!$J$28+Parameters!$I$29*(Parameters!$J$29-Parameters!$J$28)+Parameters!$I$30*(Parameters!$J$30-Parameters!$J$29)+Parameters!$I$31*($A607-Parameters!$J$30)))),_xlfn.IFS($A607&lt;=Parameters!$J$28,Parameters!$I$28*$A607,$A607&lt;=Parameters!$J$29,Parameters!$I$29*$A607,$A607&lt;=Parameters!$J$30,Parameters!$I$30*$A607,$A607&gt;Parameters!$J$30,Parameters!$I$31*$A607))</f>
        <v>83419.22</v>
      </c>
      <c r="AC607" s="290">
        <f t="shared" si="284"/>
        <v>138.57013289036544</v>
      </c>
      <c r="AD607" s="290" cm="1">
        <f t="array" ref="AD607">IF(Parameters!$F$55="No",IF($A607&lt;=Parameters!$J$34,Parameters!$I$34*$A607,IF($A607&lt;=Parameters!$J$35,Parameters!$I$34*Parameters!$J$34+Parameters!$I$35*($A607-Parameters!$J$34),IF($A607&lt;=Parameters!$J$36,Parameters!$I$34*Parameters!$J$34+Parameters!$I$35*(Parameters!$J$35-Parameters!$J$34)+Parameters!$I$36*($A607-Parameters!$J$35),Parameters!$I$34*Parameters!$J$34+Parameters!$I$35*(Parameters!$J$35-Parameters!$J$34)+Parameters!$I$36*(Parameters!$J$36-Parameters!$J$35)+Parameters!$I$37*($A607-Parameters!$J$36)))),_xlfn.IFS($A607&lt;=Parameters!$J$34,Parameters!$I$34*$A607,$A607&lt;=Parameters!$J$35,Parameters!$I$35*$A607,$A607&lt;=Parameters!$J$36,Parameters!$I$36*$A607,$A607&gt;Parameters!$J$36,Parameters!$I$37*$A607))</f>
        <v>83193.460000000006</v>
      </c>
      <c r="AE607" s="290">
        <f t="shared" si="308"/>
        <v>138.19511627906977</v>
      </c>
      <c r="AF607" s="290" cm="1">
        <f t="array" ref="AF607">IF(Parameters!$F$55="No",IF($A607&lt;=Parameters!$J$39,Parameters!$I$39*$A607,IF($A607&lt;=Parameters!$J$40,Parameters!$I$39*Parameters!$J$39+Parameters!$I$40*($A607-Parameters!$J$39),IF($A607&lt;=Parameters!$J$41,Parameters!$I$39*Parameters!$J$39+Parameters!$I$40*(Parameters!$J$40-Parameters!$J$39)+Parameters!$I$41*($A607-Parameters!$J$40),Parameters!$I$39*Parameters!$J$39+Parameters!$I$40*(Parameters!$J$40-Parameters!$J$39)+Parameters!$I$41*(Parameters!$J$41-Parameters!$J$40)+Parameters!$I$42*($A607-Parameters!$J$41)))),_xlfn.IFS($A607&lt;=Parameters!$J$39,Parameters!$I$39*$A607,$A607&lt;=Parameters!$J$40,Parameters!$I$40*$A607,$A607&lt;=Parameters!$J$41,Parameters!$I$41*$A607,$A607&gt;Parameters!$J$41,Parameters!$I$42*$A607))</f>
        <v>89301.420000000013</v>
      </c>
      <c r="AG607" s="290">
        <f t="shared" si="309"/>
        <v>148.34122923588043</v>
      </c>
      <c r="AI607" s="428">
        <f t="shared" si="285"/>
        <v>149.05999999999767</v>
      </c>
      <c r="AJ607" s="428">
        <f t="shared" si="286"/>
        <v>159.35999999998603</v>
      </c>
      <c r="AK607" s="428">
        <f t="shared" si="287"/>
        <v>150.23000000001048</v>
      </c>
      <c r="AL607" s="428">
        <f t="shared" si="288"/>
        <v>158.46000000002095</v>
      </c>
      <c r="AM607" s="428">
        <f t="shared" si="289"/>
        <v>149.05999999999767</v>
      </c>
      <c r="AN607" s="428">
        <f t="shared" si="290"/>
        <v>159.35999999998603</v>
      </c>
      <c r="AO607" s="428">
        <f t="shared" si="291"/>
        <v>150.23000000001048</v>
      </c>
      <c r="AP607" s="428">
        <f t="shared" si="292"/>
        <v>158.46000000002095</v>
      </c>
      <c r="AQ607" s="428">
        <f t="shared" si="293"/>
        <v>149.05999999999767</v>
      </c>
      <c r="AR607" s="428">
        <f t="shared" si="294"/>
        <v>159.35999999998603</v>
      </c>
      <c r="AS607" s="428">
        <f t="shared" si="295"/>
        <v>150.23000000001048</v>
      </c>
      <c r="AT607" s="428">
        <f t="shared" si="296"/>
        <v>158.46000000002095</v>
      </c>
      <c r="AU607" s="428">
        <f t="shared" si="297"/>
        <v>149.05999999999767</v>
      </c>
      <c r="AV607" s="428">
        <f t="shared" si="298"/>
        <v>159.35999999998603</v>
      </c>
      <c r="AW607" s="428">
        <f t="shared" si="299"/>
        <v>150.23000000001048</v>
      </c>
      <c r="AX607" s="428">
        <f t="shared" si="300"/>
        <v>158.46000000002095</v>
      </c>
    </row>
    <row r="608">
      <c r="A608" s="413">
        <v>603</v>
      </c>
      <c r="B608" s="290" cm="1">
        <f t="array" ref="B608">IF(Parameters!$C$55="No",IF($A608&lt;=Parameters!$D$23,Parameters!$C$23*$A608,IF($A608&lt;=Parameters!$D$24,Parameters!$C$23*Parameters!$D$23+Parameters!$C$24*($A608-Parameters!$D$23),IF($A608&lt;=Parameters!$D$25,Parameters!$C$23*Parameters!$D$23+Parameters!$C$24*(Parameters!$D$24-Parameters!$D$23)+Parameters!$C$25*($A608-Parameters!$D$24),Parameters!$C$23*Parameters!$D$23+Parameters!$C$24*(Parameters!$D$24-Parameters!$D$23)+Parameters!$C$25*(Parameters!$D$25-Parameters!$D$24)+Parameters!$C$26*($A608-Parameters!$D$25)))),_xlfn.IFS($A608&lt;=Parameters!$D$23,Parameters!$C$23*$A608,$A608&lt;=Parameters!$D$24,Parameters!$C$24*$A608,$A608&lt;=Parameters!$D$25,Parameters!$C$25*$A608,$A608&gt;Parameters!$D$25,Parameters!$C$26*$A608))</f>
        <v>70002.179999999993</v>
      </c>
      <c r="C608" s="290">
        <f t="shared" si="301"/>
        <v>116.08985074626864</v>
      </c>
      <c r="D608" s="290" cm="1">
        <f t="array" ref="D608">IF(Parameters!$C$55="No",IF($A608&lt;=Parameters!$D$28,Parameters!$C$28*$A608,IF($A608&lt;=Parameters!$D$29,Parameters!$C$28*Parameters!$D$28+Parameters!$C$29*($A608-Parameters!$D$28),IF($A608&lt;=Parameters!$D$30,Parameters!$C$28*Parameters!$D$28+Parameters!$C$29*(Parameters!$D$29-Parameters!$D$28)+Parameters!$C$30*($A608-Parameters!$D$29),Parameters!$C$28*Parameters!$D$28+Parameters!$C$29*(Parameters!$D$29-Parameters!$D$28)+Parameters!$C$30*(Parameters!$D$30-Parameters!$D$29)+Parameters!$C$31*($A608-Parameters!$D$30)))),_xlfn.IFS($A608&lt;=Parameters!$D$28,Parameters!$C$28*$A608,$A608&lt;=Parameters!$D$29,Parameters!$C$29*$A608,$A608&lt;=Parameters!$D$30,Parameters!$C$30*$A608,$A608&gt;Parameters!$D$30,Parameters!$C$31*$A608))</f>
        <v>83578.58</v>
      </c>
      <c r="E608" s="290">
        <f t="shared" si="301"/>
        <v>138.60461028192373</v>
      </c>
      <c r="F608" s="290" cm="1">
        <f t="array" ref="F608">IF(Parameters!$C$55="No",IF($A608&lt;=Parameters!$D$34,Parameters!$C$34*$A608,IF($A608&lt;=Parameters!$D$35,Parameters!$C$34*Parameters!$D$34+Parameters!$C$35*($A608-Parameters!$D$34),IF($A608&lt;=Parameters!$D$36,Parameters!$C$34*Parameters!$D$34+Parameters!$C$35*(Parameters!$D$35-Parameters!$D$34)+Parameters!$C$36*($A608-Parameters!$D$35),Parameters!$C$34*Parameters!$D$34+Parameters!$C$35*(Parameters!$D$35-Parameters!$D$34)+Parameters!$C$36*(Parameters!$D$36-Parameters!$D$35)+Parameters!$C$37*($A608-Parameters!$D$36)))),_xlfn.IFS($A608&lt;=Parameters!$D$34,Parameters!$C$34*$A608,$A608&lt;=Parameters!$D$35,Parameters!$C$35*$A608,$A608&lt;=Parameters!$D$36,Parameters!$C$36*$A608,$A608&gt;Parameters!$D$36,Parameters!$C$37*$A608))</f>
        <v>83343.69</v>
      </c>
      <c r="G608" s="290">
        <f t="shared" si="302"/>
        <v>138.21507462686569</v>
      </c>
      <c r="H608" s="290" cm="1">
        <f t="array" ref="H608">IF(Parameters!$C$55="No",IF($A608&lt;=Parameters!$D$39,Parameters!$C$39*$A608,IF($A608&lt;=Parameters!$D$40,Parameters!$C$39*Parameters!$D$39+Parameters!$C$40*($A608-Parameters!$D$39),IF($A608&lt;=Parameters!$D$41,Parameters!$C$39*Parameters!$D$39+Parameters!$C$40*(Parameters!$D$40-Parameters!$D$39)+Parameters!$C$41*($A608-Parameters!$D$40),Parameters!$C$39*Parameters!$D$39+Parameters!$C$40*(Parameters!$D$40-Parameters!$D$39)+Parameters!$C$41*(Parameters!$D$41-Parameters!$D$40)+Parameters!$C$42*($A608-Parameters!$D$41)))),_xlfn.IFS($A608&lt;=Parameters!$D$39,Parameters!$C$39*$A608,$A608&lt;=Parameters!$D$40,Parameters!$C$40*$A608,$A608&lt;=Parameters!$D$41,Parameters!$C$41*$A608,$A608&gt;Parameters!$D$41,Parameters!$C$42*$A608))</f>
        <v>89459.88</v>
      </c>
      <c r="I608" s="290">
        <f t="shared" si="303"/>
        <v>148.35800995024877</v>
      </c>
      <c r="J608" s="290" cm="1">
        <f t="array" ref="J608">IF(Parameters!$D$55="No",IF($A608&lt;=Parameters!$F$23,Parameters!$E$23*$A608,IF($A608&lt;=Parameters!$F$24,Parameters!$E$23*Parameters!$F$23+Parameters!$E$24*($A608-Parameters!$F$23),IF($A608&lt;=Parameters!$F$25,Parameters!$E$23*Parameters!$F$23+Parameters!$E$24*(Parameters!$F$24-Parameters!$F$23)+Parameters!$E$25*($A608-Parameters!$F$24),Parameters!$E$23*Parameters!$F$23+Parameters!$E$24*(Parameters!$F$24-Parameters!$F$23)+Parameters!$E$25*(Parameters!$F$25-Parameters!$F$24)+Parameters!$E$26*($A608-Parameters!$F$25)))),_xlfn.IFS($A608&lt;=Parameters!$F$23,Parameters!$E$23*$A608,$A608&lt;=Parameters!$F$24,Parameters!$E$24*$A608,$A608&lt;=Parameters!$F$25,Parameters!$E$25*$A608,$A608&gt;Parameters!$F$25,Parameters!$E$26*$A608))</f>
        <v>70002.179999999993</v>
      </c>
      <c r="K608" s="290">
        <f t="shared" si="279"/>
        <v>116.08985074626864</v>
      </c>
      <c r="L608" s="290" cm="1">
        <f t="array" ref="L608">IF(Parameters!$D$55="No",IF($A608&lt;=Parameters!$F$28,Parameters!$E$28*$A608,IF($A608&lt;=Parameters!$F$29,Parameters!$E$28*Parameters!$F$28+Parameters!$E$29*($A608-Parameters!$F$28),IF($A608&lt;=Parameters!$F$30,Parameters!$E$28*Parameters!$F$28+Parameters!$E$29*(Parameters!$F$29-Parameters!$F$28)+Parameters!$E$30*($A608-Parameters!$F$29),Parameters!$E$28*Parameters!$F$28+Parameters!$E$29*(Parameters!$F$29-Parameters!$F$28)+Parameters!$E$30*(Parameters!$F$30-Parameters!$F$29)+Parameters!$E$31*($A608-Parameters!$F$30)))),_xlfn.IFS($A608&lt;=Parameters!$F$28,Parameters!$E$28*$A608,$A608&lt;=Parameters!$F$29,Parameters!$E$29*$A608,$A608&lt;=Parameters!$F$30,Parameters!$E$30*$A608,$A608&gt;Parameters!$F$30,Parameters!$E$31*$A608))</f>
        <v>83578.58</v>
      </c>
      <c r="M608" s="290">
        <f t="shared" si="280"/>
        <v>138.60461028192373</v>
      </c>
      <c r="N608" s="290" cm="1">
        <f t="array" ref="N608">IF(Parameters!$D$55="No",IF($A608&lt;=Parameters!$F$34,Parameters!$E$34*$A608,IF($A608&lt;=Parameters!$F$35,Parameters!$E$34*Parameters!$F$34+Parameters!$E$35*($A608-Parameters!$F$34),IF($A608&lt;=Parameters!$F$36,Parameters!$E$34*Parameters!$F$34+Parameters!$E$35*(Parameters!$F$35-Parameters!$F$34)+Parameters!$E$36*($A608-Parameters!$F$35),Parameters!$E$34*Parameters!$F$34+Parameters!$E$35*(Parameters!$F$35-Parameters!$F$34)+Parameters!$E$36*(Parameters!$F$36-Parameters!$F$35)+Parameters!$E$37*($A608-Parameters!$F$36)))),_xlfn.IFS($A608&lt;=Parameters!$F$34,Parameters!$E$34*$A608,$A608&lt;=Parameters!$F$35,Parameters!$E$35*$A608,$A608&lt;=Parameters!$F$36,Parameters!$E$36*$A608,$A608&gt;Parameters!$F$36,Parameters!$E$37*$A608))</f>
        <v>83343.69</v>
      </c>
      <c r="O608" s="290">
        <f t="shared" si="304"/>
        <v>138.21507462686569</v>
      </c>
      <c r="P608" s="290" cm="1">
        <f t="array" ref="P608">IF(Parameters!$D$55="No",IF($A608&lt;=Parameters!$F$39,Parameters!$E$39*$A608,IF($A608&lt;=Parameters!$F$40,Parameters!$E$39*Parameters!$F$39+Parameters!$E$40*($A608-Parameters!$F$39),IF($A608&lt;=Parameters!$F$41,Parameters!$E$39*Parameters!$F$39+Parameters!$E$40*(Parameters!$F$40-Parameters!$F$39)+Parameters!$E$41*($A608-Parameters!$F$40),Parameters!$E$39*Parameters!$F$39+Parameters!$E$40*(Parameters!$F$40-Parameters!$F$39)+Parameters!$E$41*(Parameters!$F$41-Parameters!$F$40)+Parameters!$E$42*($A608-Parameters!$F$41)))),_xlfn.IFS($A608&lt;=Parameters!$F$39,Parameters!$E$39*$A608,$A608&lt;=Parameters!$F$40,Parameters!$E$40*$A608,$A608&lt;=Parameters!$F$41,Parameters!$E$41*$A608,$A608&gt;Parameters!$F$41,Parameters!$E$42*$A608))</f>
        <v>89459.88</v>
      </c>
      <c r="Q608" s="290">
        <f t="shared" si="305"/>
        <v>148.35800995024877</v>
      </c>
      <c r="R608" s="290" cm="1">
        <f t="array" ref="R608">IF(Parameters!$E$55="No",IF($A608&lt;=Parameters!$H$23,Parameters!$G$23*$A608,IF($A608&lt;=Parameters!$H$24,Parameters!$G$23*Parameters!$H$23+Parameters!$G$24*($A608-Parameters!$H$23),IF($A608&lt;=Parameters!$H$25,Parameters!$G$23*Parameters!$H$23+Parameters!$G$24*(Parameters!$H$24-Parameters!$H$23)+Parameters!$G$25*($A608-Parameters!$H$24),Parameters!$G$23*Parameters!$H$23+Parameters!$G$24*(Parameters!$H$24-Parameters!$H$23)+Parameters!$G$25*(Parameters!$H$25-Parameters!$H$24)+Parameters!$G$26*($A608-Parameters!$H$25)))),_xlfn.IFS($A608&lt;=Parameters!$H$23,Parameters!$G$23*$A608,$A608&lt;=Parameters!$H$24,Parameters!$G$24*$A608,$A608&lt;=Parameters!$H$25,Parameters!$G$25*$A608,$A608&gt;Parameters!$H$25,Parameters!$G$26*$A608))</f>
        <v>70002.179999999993</v>
      </c>
      <c r="S608" s="290">
        <f t="shared" si="281"/>
        <v>116.08985074626864</v>
      </c>
      <c r="T608" s="290" cm="1">
        <f t="array" ref="T608">IF(Parameters!$E$55="No",IF($A608&lt;=Parameters!$H$28,Parameters!$G$28*$A608,IF($A608&lt;=Parameters!$H$29,Parameters!$G$28*Parameters!$H$28+Parameters!$G$29*($A608-Parameters!$H$28),IF($A608&lt;=Parameters!$H$30,Parameters!$G$28*Parameters!$H$28+Parameters!$G$29*(Parameters!$H$29-Parameters!$H$28)+Parameters!$G$30*($A608-Parameters!$H$29),Parameters!$G$28*Parameters!$H$28+Parameters!$G$29*(Parameters!$H$29-Parameters!$H$28)+Parameters!$G$30*(Parameters!$H$30-Parameters!$H$29)+Parameters!$G$31*($A608-Parameters!$H$30)))),_xlfn.IFS($A608&lt;=Parameters!$H$28,Parameters!$G$28*$A608,$A608&lt;=Parameters!$H$29,Parameters!$G$29*$A608,$A608&lt;=Parameters!$H$30,Parameters!$G$30*$A608,$A608&gt;Parameters!$H$30,Parameters!$G$31*$A608))</f>
        <v>83578.58</v>
      </c>
      <c r="U608" s="290">
        <f t="shared" si="282"/>
        <v>138.60461028192373</v>
      </c>
      <c r="V608" s="290" cm="1">
        <f t="array" ref="V608">IF(Parameters!$E$55="No",IF($A608&lt;=Parameters!$H$34,Parameters!$G$34*$A608,IF($A608&lt;=Parameters!$H$35,Parameters!$G$34*Parameters!$H$34+Parameters!$G$35*($A608-Parameters!$H$34),IF($A608&lt;=Parameters!$H$36,Parameters!$G$34*Parameters!$H$34+Parameters!$G$35*(Parameters!$H$35-Parameters!$H$34)+Parameters!$G$36*($A608-Parameters!$H$35),Parameters!$G$34*Parameters!$H$34+Parameters!$G$35*(Parameters!$H$35-Parameters!$H$34)+Parameters!$G$36*(Parameters!$H$36-Parameters!$H$35)+Parameters!$G$37*($A608-Parameters!$H$36)))),_xlfn.IFS($A608&lt;=Parameters!$H$34,Parameters!$G$34*$A608,$A608&lt;=Parameters!$H$35,Parameters!$G$35*$A608,$A608&lt;=Parameters!$H$36,Parameters!$G$36*$A608,$A608&gt;Parameters!$H$36,Parameters!$G$37*$A608))</f>
        <v>83343.69</v>
      </c>
      <c r="W608" s="290">
        <f t="shared" si="306"/>
        <v>138.21507462686569</v>
      </c>
      <c r="X608" s="290" cm="1">
        <f t="array" ref="X608">IF(Parameters!$E$55="No",IF($A608&lt;=Parameters!$H$39,Parameters!$G$39*$A608,IF($A608&lt;=Parameters!$H$40,Parameters!$G$39*Parameters!$H$39+Parameters!$G$40*($A608-Parameters!$H$39),IF($A608&lt;=Parameters!$H$41,Parameters!$G$39*Parameters!$H$39+Parameters!$G$40*(Parameters!$H$40-Parameters!$H$39)+Parameters!$G$41*($A608-Parameters!$H$40),Parameters!$G$39*Parameters!$H$39+Parameters!$G$40*(Parameters!$H$40-Parameters!$H$39)+Parameters!$G$41*(Parameters!$H$41-Parameters!$H$40)+Parameters!$G$42*($A608-Parameters!$H$41)))),_xlfn.IFS($A608&lt;=Parameters!$H$39,Parameters!$G$39*$A608,$A608&lt;=Parameters!$H$40,Parameters!$G$40*$A608,$A608&lt;=Parameters!$H$41,Parameters!$G$41*$A608,$A608&gt;Parameters!$H$41,Parameters!$G$42*$A608))</f>
        <v>89459.88</v>
      </c>
      <c r="Y608" s="290">
        <f t="shared" si="307"/>
        <v>148.35800995024877</v>
      </c>
      <c r="Z608" s="290" cm="1">
        <f t="array" ref="Z608">IF(Parameters!$F$55="No",IF($A608&lt;=Parameters!$J$23,Parameters!$I$23*$A608,IF($A608&lt;=Parameters!$J$24,Parameters!$I$23*Parameters!$J$23+Parameters!$I$24*($A608-Parameters!$J$23),IF($A608&lt;=Parameters!$J$25,Parameters!$I$23*Parameters!$J$23+Parameters!$I$24*(Parameters!$J$24-Parameters!$J$23)+Parameters!$I$25*($A608-Parameters!$J$24),Parameters!$I$23*Parameters!$J$23+Parameters!$I$24*(Parameters!$J$24-Parameters!$J$23)+Parameters!$I$25*(Parameters!$J$25-Parameters!$J$24)+Parameters!$I$26*($A608-Parameters!$J$25)))),_xlfn.IFS($A608&lt;=Parameters!$J$23,Parameters!$I$23*$A608,$A608&lt;=Parameters!$J$24,Parameters!$I$24*$A608,$A608&lt;=Parameters!$J$25,Parameters!$I$25*$A608,$A608&gt;Parameters!$J$25,Parameters!$I$26*$A608))</f>
        <v>70002.179999999993</v>
      </c>
      <c r="AA608" s="290">
        <f t="shared" si="283"/>
        <v>116.08985074626864</v>
      </c>
      <c r="AB608" s="290" cm="1">
        <f t="array" ref="AB608">IF(Parameters!$F$55="No",IF($A608&lt;=Parameters!$J$28,Parameters!$I$28*$A608,IF($A608&lt;=Parameters!$J$29,Parameters!$I$28*Parameters!$J$28+Parameters!$I$29*($A608-Parameters!$J$28),IF($A608&lt;=Parameters!$J$30,Parameters!$I$28*Parameters!$J$28+Parameters!$I$29*(Parameters!$J$29-Parameters!$J$28)+Parameters!$I$30*($A608-Parameters!$J$29),Parameters!$I$28*Parameters!$J$28+Parameters!$I$29*(Parameters!$J$29-Parameters!$J$28)+Parameters!$I$30*(Parameters!$J$30-Parameters!$J$29)+Parameters!$I$31*($A608-Parameters!$J$30)))),_xlfn.IFS($A608&lt;=Parameters!$J$28,Parameters!$I$28*$A608,$A608&lt;=Parameters!$J$29,Parameters!$I$29*$A608,$A608&lt;=Parameters!$J$30,Parameters!$I$30*$A608,$A608&gt;Parameters!$J$30,Parameters!$I$31*$A608))</f>
        <v>83578.58</v>
      </c>
      <c r="AC608" s="290">
        <f t="shared" si="284"/>
        <v>138.60461028192373</v>
      </c>
      <c r="AD608" s="290" cm="1">
        <f t="array" ref="AD608">IF(Parameters!$F$55="No",IF($A608&lt;=Parameters!$J$34,Parameters!$I$34*$A608,IF($A608&lt;=Parameters!$J$35,Parameters!$I$34*Parameters!$J$34+Parameters!$I$35*($A608-Parameters!$J$34),IF($A608&lt;=Parameters!$J$36,Parameters!$I$34*Parameters!$J$34+Parameters!$I$35*(Parameters!$J$35-Parameters!$J$34)+Parameters!$I$36*($A608-Parameters!$J$35),Parameters!$I$34*Parameters!$J$34+Parameters!$I$35*(Parameters!$J$35-Parameters!$J$34)+Parameters!$I$36*(Parameters!$J$36-Parameters!$J$35)+Parameters!$I$37*($A608-Parameters!$J$36)))),_xlfn.IFS($A608&lt;=Parameters!$J$34,Parameters!$I$34*$A608,$A608&lt;=Parameters!$J$35,Parameters!$I$35*$A608,$A608&lt;=Parameters!$J$36,Parameters!$I$36*$A608,$A608&gt;Parameters!$J$36,Parameters!$I$37*$A608))</f>
        <v>83343.69</v>
      </c>
      <c r="AE608" s="290">
        <f t="shared" si="308"/>
        <v>138.21507462686569</v>
      </c>
      <c r="AF608" s="290" cm="1">
        <f t="array" ref="AF608">IF(Parameters!$F$55="No",IF($A608&lt;=Parameters!$J$39,Parameters!$I$39*$A608,IF($A608&lt;=Parameters!$J$40,Parameters!$I$39*Parameters!$J$39+Parameters!$I$40*($A608-Parameters!$J$39),IF($A608&lt;=Parameters!$J$41,Parameters!$I$39*Parameters!$J$39+Parameters!$I$40*(Parameters!$J$40-Parameters!$J$39)+Parameters!$I$41*($A608-Parameters!$J$40),Parameters!$I$39*Parameters!$J$39+Parameters!$I$40*(Parameters!$J$40-Parameters!$J$39)+Parameters!$I$41*(Parameters!$J$41-Parameters!$J$40)+Parameters!$I$42*($A608-Parameters!$J$41)))),_xlfn.IFS($A608&lt;=Parameters!$J$39,Parameters!$I$39*$A608,$A608&lt;=Parameters!$J$40,Parameters!$I$40*$A608,$A608&lt;=Parameters!$J$41,Parameters!$I$41*$A608,$A608&gt;Parameters!$J$41,Parameters!$I$42*$A608))</f>
        <v>89459.88</v>
      </c>
      <c r="AG608" s="290">
        <f t="shared" si="309"/>
        <v>148.35800995024877</v>
      </c>
      <c r="AI608" s="428">
        <f t="shared" si="285"/>
        <v>149.05999999999767</v>
      </c>
      <c r="AJ608" s="428">
        <f t="shared" si="286"/>
        <v>159.36000000000058</v>
      </c>
      <c r="AK608" s="428">
        <f t="shared" si="287"/>
        <v>150.22999999999593</v>
      </c>
      <c r="AL608" s="428">
        <f t="shared" si="288"/>
        <v>158.45999999999185</v>
      </c>
      <c r="AM608" s="428">
        <f t="shared" si="289"/>
        <v>149.05999999999767</v>
      </c>
      <c r="AN608" s="428">
        <f t="shared" si="290"/>
        <v>159.36000000000058</v>
      </c>
      <c r="AO608" s="428">
        <f t="shared" si="291"/>
        <v>150.22999999999593</v>
      </c>
      <c r="AP608" s="428">
        <f t="shared" si="292"/>
        <v>158.45999999999185</v>
      </c>
      <c r="AQ608" s="428">
        <f t="shared" si="293"/>
        <v>149.05999999999767</v>
      </c>
      <c r="AR608" s="428">
        <f t="shared" si="294"/>
        <v>159.36000000000058</v>
      </c>
      <c r="AS608" s="428">
        <f t="shared" si="295"/>
        <v>150.22999999999593</v>
      </c>
      <c r="AT608" s="428">
        <f t="shared" si="296"/>
        <v>158.45999999999185</v>
      </c>
      <c r="AU608" s="428">
        <f t="shared" si="297"/>
        <v>149.05999999999767</v>
      </c>
      <c r="AV608" s="428">
        <f t="shared" si="298"/>
        <v>159.36000000000058</v>
      </c>
      <c r="AW608" s="428">
        <f t="shared" si="299"/>
        <v>150.22999999999593</v>
      </c>
      <c r="AX608" s="428">
        <f t="shared" si="300"/>
        <v>158.45999999999185</v>
      </c>
    </row>
    <row r="609">
      <c r="A609" s="413">
        <v>604</v>
      </c>
      <c r="B609" s="290" cm="1">
        <f t="array" ref="B609">IF(Parameters!$C$55="No",IF($A609&lt;=Parameters!$D$23,Parameters!$C$23*$A609,IF($A609&lt;=Parameters!$D$24,Parameters!$C$23*Parameters!$D$23+Parameters!$C$24*($A609-Parameters!$D$23),IF($A609&lt;=Parameters!$D$25,Parameters!$C$23*Parameters!$D$23+Parameters!$C$24*(Parameters!$D$24-Parameters!$D$23)+Parameters!$C$25*($A609-Parameters!$D$24),Parameters!$C$23*Parameters!$D$23+Parameters!$C$24*(Parameters!$D$24-Parameters!$D$23)+Parameters!$C$25*(Parameters!$D$25-Parameters!$D$24)+Parameters!$C$26*($A609-Parameters!$D$25)))),_xlfn.IFS($A609&lt;=Parameters!$D$23,Parameters!$C$23*$A609,$A609&lt;=Parameters!$D$24,Parameters!$C$24*$A609,$A609&lt;=Parameters!$D$25,Parameters!$C$25*$A609,$A609&gt;Parameters!$D$25,Parameters!$C$26*$A609))</f>
        <v>70151.240000000005</v>
      </c>
      <c r="C609" s="290">
        <f t="shared" si="301"/>
        <v>116.14443708609272</v>
      </c>
      <c r="D609" s="290" cm="1">
        <f t="array" ref="D609">IF(Parameters!$C$55="No",IF($A609&lt;=Parameters!$D$28,Parameters!$C$28*$A609,IF($A609&lt;=Parameters!$D$29,Parameters!$C$28*Parameters!$D$28+Parameters!$C$29*($A609-Parameters!$D$28),IF($A609&lt;=Parameters!$D$30,Parameters!$C$28*Parameters!$D$28+Parameters!$C$29*(Parameters!$D$29-Parameters!$D$28)+Parameters!$C$30*($A609-Parameters!$D$29),Parameters!$C$28*Parameters!$D$28+Parameters!$C$29*(Parameters!$D$29-Parameters!$D$28)+Parameters!$C$30*(Parameters!$D$30-Parameters!$D$29)+Parameters!$C$31*($A609-Parameters!$D$30)))),_xlfn.IFS($A609&lt;=Parameters!$D$28,Parameters!$C$28*$A609,$A609&lt;=Parameters!$D$29,Parameters!$C$29*$A609,$A609&lt;=Parameters!$D$30,Parameters!$C$30*$A609,$A609&gt;Parameters!$D$30,Parameters!$C$31*$A609))</f>
        <v>83737.94</v>
      </c>
      <c r="E609" s="290">
        <f t="shared" si="301"/>
        <v>138.63897350993378</v>
      </c>
      <c r="F609" s="290" cm="1">
        <f t="array" ref="F609">IF(Parameters!$C$55="No",IF($A609&lt;=Parameters!$D$34,Parameters!$C$34*$A609,IF($A609&lt;=Parameters!$D$35,Parameters!$C$34*Parameters!$D$34+Parameters!$C$35*($A609-Parameters!$D$34),IF($A609&lt;=Parameters!$D$36,Parameters!$C$34*Parameters!$D$34+Parameters!$C$35*(Parameters!$D$35-Parameters!$D$34)+Parameters!$C$36*($A609-Parameters!$D$35),Parameters!$C$34*Parameters!$D$34+Parameters!$C$35*(Parameters!$D$35-Parameters!$D$34)+Parameters!$C$36*(Parameters!$D$36-Parameters!$D$35)+Parameters!$C$37*($A609-Parameters!$D$36)))),_xlfn.IFS($A609&lt;=Parameters!$D$34,Parameters!$C$34*$A609,$A609&lt;=Parameters!$D$35,Parameters!$C$35*$A609,$A609&lt;=Parameters!$D$36,Parameters!$C$36*$A609,$A609&gt;Parameters!$D$36,Parameters!$C$37*$A609))</f>
        <v>83493.919999999998</v>
      </c>
      <c r="G609" s="290">
        <f t="shared" si="302"/>
        <v>138.23496688741722</v>
      </c>
      <c r="H609" s="290" cm="1">
        <f t="array" ref="H609">IF(Parameters!$C$55="No",IF($A609&lt;=Parameters!$D$39,Parameters!$C$39*$A609,IF($A609&lt;=Parameters!$D$40,Parameters!$C$39*Parameters!$D$39+Parameters!$C$40*($A609-Parameters!$D$39),IF($A609&lt;=Parameters!$D$41,Parameters!$C$39*Parameters!$D$39+Parameters!$C$40*(Parameters!$D$40-Parameters!$D$39)+Parameters!$C$41*($A609-Parameters!$D$40),Parameters!$C$39*Parameters!$D$39+Parameters!$C$40*(Parameters!$D$40-Parameters!$D$39)+Parameters!$C$41*(Parameters!$D$41-Parameters!$D$40)+Parameters!$C$42*($A609-Parameters!$D$41)))),_xlfn.IFS($A609&lt;=Parameters!$D$39,Parameters!$C$39*$A609,$A609&lt;=Parameters!$D$40,Parameters!$C$40*$A609,$A609&lt;=Parameters!$D$41,Parameters!$C$41*$A609,$A609&gt;Parameters!$D$41,Parameters!$C$42*$A609))</f>
        <v>89618.34</v>
      </c>
      <c r="I609" s="290">
        <f t="shared" si="303"/>
        <v>148.37473509933776</v>
      </c>
      <c r="J609" s="290" cm="1">
        <f t="array" ref="J609">IF(Parameters!$D$55="No",IF($A609&lt;=Parameters!$F$23,Parameters!$E$23*$A609,IF($A609&lt;=Parameters!$F$24,Parameters!$E$23*Parameters!$F$23+Parameters!$E$24*($A609-Parameters!$F$23),IF($A609&lt;=Parameters!$F$25,Parameters!$E$23*Parameters!$F$23+Parameters!$E$24*(Parameters!$F$24-Parameters!$F$23)+Parameters!$E$25*($A609-Parameters!$F$24),Parameters!$E$23*Parameters!$F$23+Parameters!$E$24*(Parameters!$F$24-Parameters!$F$23)+Parameters!$E$25*(Parameters!$F$25-Parameters!$F$24)+Parameters!$E$26*($A609-Parameters!$F$25)))),_xlfn.IFS($A609&lt;=Parameters!$F$23,Parameters!$E$23*$A609,$A609&lt;=Parameters!$F$24,Parameters!$E$24*$A609,$A609&lt;=Parameters!$F$25,Parameters!$E$25*$A609,$A609&gt;Parameters!$F$25,Parameters!$E$26*$A609))</f>
        <v>70151.240000000005</v>
      </c>
      <c r="K609" s="290">
        <f t="shared" si="279"/>
        <v>116.14443708609272</v>
      </c>
      <c r="L609" s="290" cm="1">
        <f t="array" ref="L609">IF(Parameters!$D$55="No",IF($A609&lt;=Parameters!$F$28,Parameters!$E$28*$A609,IF($A609&lt;=Parameters!$F$29,Parameters!$E$28*Parameters!$F$28+Parameters!$E$29*($A609-Parameters!$F$28),IF($A609&lt;=Parameters!$F$30,Parameters!$E$28*Parameters!$F$28+Parameters!$E$29*(Parameters!$F$29-Parameters!$F$28)+Parameters!$E$30*($A609-Parameters!$F$29),Parameters!$E$28*Parameters!$F$28+Parameters!$E$29*(Parameters!$F$29-Parameters!$F$28)+Parameters!$E$30*(Parameters!$F$30-Parameters!$F$29)+Parameters!$E$31*($A609-Parameters!$F$30)))),_xlfn.IFS($A609&lt;=Parameters!$F$28,Parameters!$E$28*$A609,$A609&lt;=Parameters!$F$29,Parameters!$E$29*$A609,$A609&lt;=Parameters!$F$30,Parameters!$E$30*$A609,$A609&gt;Parameters!$F$30,Parameters!$E$31*$A609))</f>
        <v>83737.94</v>
      </c>
      <c r="M609" s="290">
        <f t="shared" si="280"/>
        <v>138.63897350993378</v>
      </c>
      <c r="N609" s="290" cm="1">
        <f t="array" ref="N609">IF(Parameters!$D$55="No",IF($A609&lt;=Parameters!$F$34,Parameters!$E$34*$A609,IF($A609&lt;=Parameters!$F$35,Parameters!$E$34*Parameters!$F$34+Parameters!$E$35*($A609-Parameters!$F$34),IF($A609&lt;=Parameters!$F$36,Parameters!$E$34*Parameters!$F$34+Parameters!$E$35*(Parameters!$F$35-Parameters!$F$34)+Parameters!$E$36*($A609-Parameters!$F$35),Parameters!$E$34*Parameters!$F$34+Parameters!$E$35*(Parameters!$F$35-Parameters!$F$34)+Parameters!$E$36*(Parameters!$F$36-Parameters!$F$35)+Parameters!$E$37*($A609-Parameters!$F$36)))),_xlfn.IFS($A609&lt;=Parameters!$F$34,Parameters!$E$34*$A609,$A609&lt;=Parameters!$F$35,Parameters!$E$35*$A609,$A609&lt;=Parameters!$F$36,Parameters!$E$36*$A609,$A609&gt;Parameters!$F$36,Parameters!$E$37*$A609))</f>
        <v>83493.919999999998</v>
      </c>
      <c r="O609" s="290">
        <f t="shared" si="304"/>
        <v>138.23496688741722</v>
      </c>
      <c r="P609" s="290" cm="1">
        <f t="array" ref="P609">IF(Parameters!$D$55="No",IF($A609&lt;=Parameters!$F$39,Parameters!$E$39*$A609,IF($A609&lt;=Parameters!$F$40,Parameters!$E$39*Parameters!$F$39+Parameters!$E$40*($A609-Parameters!$F$39),IF($A609&lt;=Parameters!$F$41,Parameters!$E$39*Parameters!$F$39+Parameters!$E$40*(Parameters!$F$40-Parameters!$F$39)+Parameters!$E$41*($A609-Parameters!$F$40),Parameters!$E$39*Parameters!$F$39+Parameters!$E$40*(Parameters!$F$40-Parameters!$F$39)+Parameters!$E$41*(Parameters!$F$41-Parameters!$F$40)+Parameters!$E$42*($A609-Parameters!$F$41)))),_xlfn.IFS($A609&lt;=Parameters!$F$39,Parameters!$E$39*$A609,$A609&lt;=Parameters!$F$40,Parameters!$E$40*$A609,$A609&lt;=Parameters!$F$41,Parameters!$E$41*$A609,$A609&gt;Parameters!$F$41,Parameters!$E$42*$A609))</f>
        <v>89618.34</v>
      </c>
      <c r="Q609" s="290">
        <f t="shared" si="305"/>
        <v>148.37473509933776</v>
      </c>
      <c r="R609" s="290" cm="1">
        <f t="array" ref="R609">IF(Parameters!$E$55="No",IF($A609&lt;=Parameters!$H$23,Parameters!$G$23*$A609,IF($A609&lt;=Parameters!$H$24,Parameters!$G$23*Parameters!$H$23+Parameters!$G$24*($A609-Parameters!$H$23),IF($A609&lt;=Parameters!$H$25,Parameters!$G$23*Parameters!$H$23+Parameters!$G$24*(Parameters!$H$24-Parameters!$H$23)+Parameters!$G$25*($A609-Parameters!$H$24),Parameters!$G$23*Parameters!$H$23+Parameters!$G$24*(Parameters!$H$24-Parameters!$H$23)+Parameters!$G$25*(Parameters!$H$25-Parameters!$H$24)+Parameters!$G$26*($A609-Parameters!$H$25)))),_xlfn.IFS($A609&lt;=Parameters!$H$23,Parameters!$G$23*$A609,$A609&lt;=Parameters!$H$24,Parameters!$G$24*$A609,$A609&lt;=Parameters!$H$25,Parameters!$G$25*$A609,$A609&gt;Parameters!$H$25,Parameters!$G$26*$A609))</f>
        <v>70151.240000000005</v>
      </c>
      <c r="S609" s="290">
        <f t="shared" si="281"/>
        <v>116.14443708609272</v>
      </c>
      <c r="T609" s="290" cm="1">
        <f t="array" ref="T609">IF(Parameters!$E$55="No",IF($A609&lt;=Parameters!$H$28,Parameters!$G$28*$A609,IF($A609&lt;=Parameters!$H$29,Parameters!$G$28*Parameters!$H$28+Parameters!$G$29*($A609-Parameters!$H$28),IF($A609&lt;=Parameters!$H$30,Parameters!$G$28*Parameters!$H$28+Parameters!$G$29*(Parameters!$H$29-Parameters!$H$28)+Parameters!$G$30*($A609-Parameters!$H$29),Parameters!$G$28*Parameters!$H$28+Parameters!$G$29*(Parameters!$H$29-Parameters!$H$28)+Parameters!$G$30*(Parameters!$H$30-Parameters!$H$29)+Parameters!$G$31*($A609-Parameters!$H$30)))),_xlfn.IFS($A609&lt;=Parameters!$H$28,Parameters!$G$28*$A609,$A609&lt;=Parameters!$H$29,Parameters!$G$29*$A609,$A609&lt;=Parameters!$H$30,Parameters!$G$30*$A609,$A609&gt;Parameters!$H$30,Parameters!$G$31*$A609))</f>
        <v>83737.94</v>
      </c>
      <c r="U609" s="290">
        <f t="shared" si="282"/>
        <v>138.63897350993378</v>
      </c>
      <c r="V609" s="290" cm="1">
        <f t="array" ref="V609">IF(Parameters!$E$55="No",IF($A609&lt;=Parameters!$H$34,Parameters!$G$34*$A609,IF($A609&lt;=Parameters!$H$35,Parameters!$G$34*Parameters!$H$34+Parameters!$G$35*($A609-Parameters!$H$34),IF($A609&lt;=Parameters!$H$36,Parameters!$G$34*Parameters!$H$34+Parameters!$G$35*(Parameters!$H$35-Parameters!$H$34)+Parameters!$G$36*($A609-Parameters!$H$35),Parameters!$G$34*Parameters!$H$34+Parameters!$G$35*(Parameters!$H$35-Parameters!$H$34)+Parameters!$G$36*(Parameters!$H$36-Parameters!$H$35)+Parameters!$G$37*($A609-Parameters!$H$36)))),_xlfn.IFS($A609&lt;=Parameters!$H$34,Parameters!$G$34*$A609,$A609&lt;=Parameters!$H$35,Parameters!$G$35*$A609,$A609&lt;=Parameters!$H$36,Parameters!$G$36*$A609,$A609&gt;Parameters!$H$36,Parameters!$G$37*$A609))</f>
        <v>83493.919999999998</v>
      </c>
      <c r="W609" s="290">
        <f t="shared" si="306"/>
        <v>138.23496688741722</v>
      </c>
      <c r="X609" s="290" cm="1">
        <f t="array" ref="X609">IF(Parameters!$E$55="No",IF($A609&lt;=Parameters!$H$39,Parameters!$G$39*$A609,IF($A609&lt;=Parameters!$H$40,Parameters!$G$39*Parameters!$H$39+Parameters!$G$40*($A609-Parameters!$H$39),IF($A609&lt;=Parameters!$H$41,Parameters!$G$39*Parameters!$H$39+Parameters!$G$40*(Parameters!$H$40-Parameters!$H$39)+Parameters!$G$41*($A609-Parameters!$H$40),Parameters!$G$39*Parameters!$H$39+Parameters!$G$40*(Parameters!$H$40-Parameters!$H$39)+Parameters!$G$41*(Parameters!$H$41-Parameters!$H$40)+Parameters!$G$42*($A609-Parameters!$H$41)))),_xlfn.IFS($A609&lt;=Parameters!$H$39,Parameters!$G$39*$A609,$A609&lt;=Parameters!$H$40,Parameters!$G$40*$A609,$A609&lt;=Parameters!$H$41,Parameters!$G$41*$A609,$A609&gt;Parameters!$H$41,Parameters!$G$42*$A609))</f>
        <v>89618.34</v>
      </c>
      <c r="Y609" s="290">
        <f t="shared" si="307"/>
        <v>148.37473509933776</v>
      </c>
      <c r="Z609" s="290" cm="1">
        <f t="array" ref="Z609">IF(Parameters!$F$55="No",IF($A609&lt;=Parameters!$J$23,Parameters!$I$23*$A609,IF($A609&lt;=Parameters!$J$24,Parameters!$I$23*Parameters!$J$23+Parameters!$I$24*($A609-Parameters!$J$23),IF($A609&lt;=Parameters!$J$25,Parameters!$I$23*Parameters!$J$23+Parameters!$I$24*(Parameters!$J$24-Parameters!$J$23)+Parameters!$I$25*($A609-Parameters!$J$24),Parameters!$I$23*Parameters!$J$23+Parameters!$I$24*(Parameters!$J$24-Parameters!$J$23)+Parameters!$I$25*(Parameters!$J$25-Parameters!$J$24)+Parameters!$I$26*($A609-Parameters!$J$25)))),_xlfn.IFS($A609&lt;=Parameters!$J$23,Parameters!$I$23*$A609,$A609&lt;=Parameters!$J$24,Parameters!$I$24*$A609,$A609&lt;=Parameters!$J$25,Parameters!$I$25*$A609,$A609&gt;Parameters!$J$25,Parameters!$I$26*$A609))</f>
        <v>70151.240000000005</v>
      </c>
      <c r="AA609" s="290">
        <f t="shared" si="283"/>
        <v>116.14443708609272</v>
      </c>
      <c r="AB609" s="290" cm="1">
        <f t="array" ref="AB609">IF(Parameters!$F$55="No",IF($A609&lt;=Parameters!$J$28,Parameters!$I$28*$A609,IF($A609&lt;=Parameters!$J$29,Parameters!$I$28*Parameters!$J$28+Parameters!$I$29*($A609-Parameters!$J$28),IF($A609&lt;=Parameters!$J$30,Parameters!$I$28*Parameters!$J$28+Parameters!$I$29*(Parameters!$J$29-Parameters!$J$28)+Parameters!$I$30*($A609-Parameters!$J$29),Parameters!$I$28*Parameters!$J$28+Parameters!$I$29*(Parameters!$J$29-Parameters!$J$28)+Parameters!$I$30*(Parameters!$J$30-Parameters!$J$29)+Parameters!$I$31*($A609-Parameters!$J$30)))),_xlfn.IFS($A609&lt;=Parameters!$J$28,Parameters!$I$28*$A609,$A609&lt;=Parameters!$J$29,Parameters!$I$29*$A609,$A609&lt;=Parameters!$J$30,Parameters!$I$30*$A609,$A609&gt;Parameters!$J$30,Parameters!$I$31*$A609))</f>
        <v>83737.94</v>
      </c>
      <c r="AC609" s="290">
        <f t="shared" si="284"/>
        <v>138.63897350993378</v>
      </c>
      <c r="AD609" s="290" cm="1">
        <f t="array" ref="AD609">IF(Parameters!$F$55="No",IF($A609&lt;=Parameters!$J$34,Parameters!$I$34*$A609,IF($A609&lt;=Parameters!$J$35,Parameters!$I$34*Parameters!$J$34+Parameters!$I$35*($A609-Parameters!$J$34),IF($A609&lt;=Parameters!$J$36,Parameters!$I$34*Parameters!$J$34+Parameters!$I$35*(Parameters!$J$35-Parameters!$J$34)+Parameters!$I$36*($A609-Parameters!$J$35),Parameters!$I$34*Parameters!$J$34+Parameters!$I$35*(Parameters!$J$35-Parameters!$J$34)+Parameters!$I$36*(Parameters!$J$36-Parameters!$J$35)+Parameters!$I$37*($A609-Parameters!$J$36)))),_xlfn.IFS($A609&lt;=Parameters!$J$34,Parameters!$I$34*$A609,$A609&lt;=Parameters!$J$35,Parameters!$I$35*$A609,$A609&lt;=Parameters!$J$36,Parameters!$I$36*$A609,$A609&gt;Parameters!$J$36,Parameters!$I$37*$A609))</f>
        <v>83493.919999999998</v>
      </c>
      <c r="AE609" s="290">
        <f t="shared" si="308"/>
        <v>138.23496688741722</v>
      </c>
      <c r="AF609" s="290" cm="1">
        <f t="array" ref="AF609">IF(Parameters!$F$55="No",IF($A609&lt;=Parameters!$J$39,Parameters!$I$39*$A609,IF($A609&lt;=Parameters!$J$40,Parameters!$I$39*Parameters!$J$39+Parameters!$I$40*($A609-Parameters!$J$39),IF($A609&lt;=Parameters!$J$41,Parameters!$I$39*Parameters!$J$39+Parameters!$I$40*(Parameters!$J$40-Parameters!$J$39)+Parameters!$I$41*($A609-Parameters!$J$40),Parameters!$I$39*Parameters!$J$39+Parameters!$I$40*(Parameters!$J$40-Parameters!$J$39)+Parameters!$I$41*(Parameters!$J$41-Parameters!$J$40)+Parameters!$I$42*($A609-Parameters!$J$41)))),_xlfn.IFS($A609&lt;=Parameters!$J$39,Parameters!$I$39*$A609,$A609&lt;=Parameters!$J$40,Parameters!$I$40*$A609,$A609&lt;=Parameters!$J$41,Parameters!$I$41*$A609,$A609&gt;Parameters!$J$41,Parameters!$I$42*$A609))</f>
        <v>89618.34</v>
      </c>
      <c r="AG609" s="290">
        <f t="shared" si="309"/>
        <v>148.37473509933776</v>
      </c>
      <c r="AI609" s="428">
        <f t="shared" si="285"/>
        <v>149.06000000001222</v>
      </c>
      <c r="AJ609" s="428">
        <f t="shared" si="286"/>
        <v>159.36000000000058</v>
      </c>
      <c r="AK609" s="428">
        <f t="shared" si="287"/>
        <v>150.22999999999593</v>
      </c>
      <c r="AL609" s="428">
        <f t="shared" si="288"/>
        <v>158.45999999999185</v>
      </c>
      <c r="AM609" s="428">
        <f t="shared" si="289"/>
        <v>149.06000000001222</v>
      </c>
      <c r="AN609" s="428">
        <f t="shared" si="290"/>
        <v>159.36000000000058</v>
      </c>
      <c r="AO609" s="428">
        <f t="shared" si="291"/>
        <v>150.22999999999593</v>
      </c>
      <c r="AP609" s="428">
        <f t="shared" si="292"/>
        <v>158.45999999999185</v>
      </c>
      <c r="AQ609" s="428">
        <f t="shared" si="293"/>
        <v>149.06000000001222</v>
      </c>
      <c r="AR609" s="428">
        <f t="shared" si="294"/>
        <v>159.36000000000058</v>
      </c>
      <c r="AS609" s="428">
        <f t="shared" si="295"/>
        <v>150.22999999999593</v>
      </c>
      <c r="AT609" s="428">
        <f t="shared" si="296"/>
        <v>158.45999999999185</v>
      </c>
      <c r="AU609" s="428">
        <f t="shared" si="297"/>
        <v>149.06000000001222</v>
      </c>
      <c r="AV609" s="428">
        <f t="shared" si="298"/>
        <v>159.36000000000058</v>
      </c>
      <c r="AW609" s="428">
        <f t="shared" si="299"/>
        <v>150.22999999999593</v>
      </c>
      <c r="AX609" s="428">
        <f t="shared" si="300"/>
        <v>158.45999999999185</v>
      </c>
    </row>
    <row r="610">
      <c r="A610" s="413">
        <v>605</v>
      </c>
      <c r="B610" s="290" cm="1">
        <f t="array" ref="B610">IF(Parameters!$C$55="No",IF($A610&lt;=Parameters!$D$23,Parameters!$C$23*$A610,IF($A610&lt;=Parameters!$D$24,Parameters!$C$23*Parameters!$D$23+Parameters!$C$24*($A610-Parameters!$D$23),IF($A610&lt;=Parameters!$D$25,Parameters!$C$23*Parameters!$D$23+Parameters!$C$24*(Parameters!$D$24-Parameters!$D$23)+Parameters!$C$25*($A610-Parameters!$D$24),Parameters!$C$23*Parameters!$D$23+Parameters!$C$24*(Parameters!$D$24-Parameters!$D$23)+Parameters!$C$25*(Parameters!$D$25-Parameters!$D$24)+Parameters!$C$26*($A610-Parameters!$D$25)))),_xlfn.IFS($A610&lt;=Parameters!$D$23,Parameters!$C$23*$A610,$A610&lt;=Parameters!$D$24,Parameters!$C$24*$A610,$A610&lt;=Parameters!$D$25,Parameters!$C$25*$A610,$A610&gt;Parameters!$D$25,Parameters!$C$26*$A610))</f>
        <v>70300.3</v>
      </c>
      <c r="C610" s="290">
        <f t="shared" si="301"/>
        <v>116.19884297520662</v>
      </c>
      <c r="D610" s="290" cm="1">
        <f t="array" ref="D610">IF(Parameters!$C$55="No",IF($A610&lt;=Parameters!$D$28,Parameters!$C$28*$A610,IF($A610&lt;=Parameters!$D$29,Parameters!$C$28*Parameters!$D$28+Parameters!$C$29*($A610-Parameters!$D$28),IF($A610&lt;=Parameters!$D$30,Parameters!$C$28*Parameters!$D$28+Parameters!$C$29*(Parameters!$D$29-Parameters!$D$28)+Parameters!$C$30*($A610-Parameters!$D$29),Parameters!$C$28*Parameters!$D$28+Parameters!$C$29*(Parameters!$D$29-Parameters!$D$28)+Parameters!$C$30*(Parameters!$D$30-Parameters!$D$29)+Parameters!$C$31*($A610-Parameters!$D$30)))),_xlfn.IFS($A610&lt;=Parameters!$D$28,Parameters!$C$28*$A610,$A610&lt;=Parameters!$D$29,Parameters!$C$29*$A610,$A610&lt;=Parameters!$D$30,Parameters!$C$30*$A610,$A610&gt;Parameters!$D$30,Parameters!$C$31*$A610))</f>
        <v>83897.3</v>
      </c>
      <c r="E610" s="290">
        <f t="shared" si="301"/>
        <v>138.67322314049588</v>
      </c>
      <c r="F610" s="290" cm="1">
        <f t="array" ref="F610">IF(Parameters!$C$55="No",IF($A610&lt;=Parameters!$D$34,Parameters!$C$34*$A610,IF($A610&lt;=Parameters!$D$35,Parameters!$C$34*Parameters!$D$34+Parameters!$C$35*($A610-Parameters!$D$34),IF($A610&lt;=Parameters!$D$36,Parameters!$C$34*Parameters!$D$34+Parameters!$C$35*(Parameters!$D$35-Parameters!$D$34)+Parameters!$C$36*($A610-Parameters!$D$35),Parameters!$C$34*Parameters!$D$34+Parameters!$C$35*(Parameters!$D$35-Parameters!$D$34)+Parameters!$C$36*(Parameters!$D$36-Parameters!$D$35)+Parameters!$C$37*($A610-Parameters!$D$36)))),_xlfn.IFS($A610&lt;=Parameters!$D$34,Parameters!$C$34*$A610,$A610&lt;=Parameters!$D$35,Parameters!$C$35*$A610,$A610&lt;=Parameters!$D$36,Parameters!$C$36*$A610,$A610&gt;Parameters!$D$36,Parameters!$C$37*$A610))</f>
        <v>83644.149999999994</v>
      </c>
      <c r="G610" s="290">
        <f t="shared" si="302"/>
        <v>138.25479338842973</v>
      </c>
      <c r="H610" s="290" cm="1">
        <f t="array" ref="H610">IF(Parameters!$C$55="No",IF($A610&lt;=Parameters!$D$39,Parameters!$C$39*$A610,IF($A610&lt;=Parameters!$D$40,Parameters!$C$39*Parameters!$D$39+Parameters!$C$40*($A610-Parameters!$D$39),IF($A610&lt;=Parameters!$D$41,Parameters!$C$39*Parameters!$D$39+Parameters!$C$40*(Parameters!$D$40-Parameters!$D$39)+Parameters!$C$41*($A610-Parameters!$D$40),Parameters!$C$39*Parameters!$D$39+Parameters!$C$40*(Parameters!$D$40-Parameters!$D$39)+Parameters!$C$41*(Parameters!$D$41-Parameters!$D$40)+Parameters!$C$42*($A610-Parameters!$D$41)))),_xlfn.IFS($A610&lt;=Parameters!$D$39,Parameters!$C$39*$A610,$A610&lt;=Parameters!$D$40,Parameters!$C$40*$A610,$A610&lt;=Parameters!$D$41,Parameters!$C$41*$A610,$A610&gt;Parameters!$D$41,Parameters!$C$42*$A610))</f>
        <v>89776.8</v>
      </c>
      <c r="I610" s="290">
        <f t="shared" si="303"/>
        <v>148.3914049586777</v>
      </c>
      <c r="J610" s="290" cm="1">
        <f t="array" ref="J610">IF(Parameters!$D$55="No",IF($A610&lt;=Parameters!$F$23,Parameters!$E$23*$A610,IF($A610&lt;=Parameters!$F$24,Parameters!$E$23*Parameters!$F$23+Parameters!$E$24*($A610-Parameters!$F$23),IF($A610&lt;=Parameters!$F$25,Parameters!$E$23*Parameters!$F$23+Parameters!$E$24*(Parameters!$F$24-Parameters!$F$23)+Parameters!$E$25*($A610-Parameters!$F$24),Parameters!$E$23*Parameters!$F$23+Parameters!$E$24*(Parameters!$F$24-Parameters!$F$23)+Parameters!$E$25*(Parameters!$F$25-Parameters!$F$24)+Parameters!$E$26*($A610-Parameters!$F$25)))),_xlfn.IFS($A610&lt;=Parameters!$F$23,Parameters!$E$23*$A610,$A610&lt;=Parameters!$F$24,Parameters!$E$24*$A610,$A610&lt;=Parameters!$F$25,Parameters!$E$25*$A610,$A610&gt;Parameters!$F$25,Parameters!$E$26*$A610))</f>
        <v>70300.3</v>
      </c>
      <c r="K610" s="290">
        <f t="shared" si="279"/>
        <v>116.19884297520662</v>
      </c>
      <c r="L610" s="290" cm="1">
        <f t="array" ref="L610">IF(Parameters!$D$55="No",IF($A610&lt;=Parameters!$F$28,Parameters!$E$28*$A610,IF($A610&lt;=Parameters!$F$29,Parameters!$E$28*Parameters!$F$28+Parameters!$E$29*($A610-Parameters!$F$28),IF($A610&lt;=Parameters!$F$30,Parameters!$E$28*Parameters!$F$28+Parameters!$E$29*(Parameters!$F$29-Parameters!$F$28)+Parameters!$E$30*($A610-Parameters!$F$29),Parameters!$E$28*Parameters!$F$28+Parameters!$E$29*(Parameters!$F$29-Parameters!$F$28)+Parameters!$E$30*(Parameters!$F$30-Parameters!$F$29)+Parameters!$E$31*($A610-Parameters!$F$30)))),_xlfn.IFS($A610&lt;=Parameters!$F$28,Parameters!$E$28*$A610,$A610&lt;=Parameters!$F$29,Parameters!$E$29*$A610,$A610&lt;=Parameters!$F$30,Parameters!$E$30*$A610,$A610&gt;Parameters!$F$30,Parameters!$E$31*$A610))</f>
        <v>83897.3</v>
      </c>
      <c r="M610" s="290">
        <f t="shared" si="280"/>
        <v>138.67322314049588</v>
      </c>
      <c r="N610" s="290" cm="1">
        <f t="array" ref="N610">IF(Parameters!$D$55="No",IF($A610&lt;=Parameters!$F$34,Parameters!$E$34*$A610,IF($A610&lt;=Parameters!$F$35,Parameters!$E$34*Parameters!$F$34+Parameters!$E$35*($A610-Parameters!$F$34),IF($A610&lt;=Parameters!$F$36,Parameters!$E$34*Parameters!$F$34+Parameters!$E$35*(Parameters!$F$35-Parameters!$F$34)+Parameters!$E$36*($A610-Parameters!$F$35),Parameters!$E$34*Parameters!$F$34+Parameters!$E$35*(Parameters!$F$35-Parameters!$F$34)+Parameters!$E$36*(Parameters!$F$36-Parameters!$F$35)+Parameters!$E$37*($A610-Parameters!$F$36)))),_xlfn.IFS($A610&lt;=Parameters!$F$34,Parameters!$E$34*$A610,$A610&lt;=Parameters!$F$35,Parameters!$E$35*$A610,$A610&lt;=Parameters!$F$36,Parameters!$E$36*$A610,$A610&gt;Parameters!$F$36,Parameters!$E$37*$A610))</f>
        <v>83644.149999999994</v>
      </c>
      <c r="O610" s="290">
        <f t="shared" si="304"/>
        <v>138.25479338842973</v>
      </c>
      <c r="P610" s="290" cm="1">
        <f t="array" ref="P610">IF(Parameters!$D$55="No",IF($A610&lt;=Parameters!$F$39,Parameters!$E$39*$A610,IF($A610&lt;=Parameters!$F$40,Parameters!$E$39*Parameters!$F$39+Parameters!$E$40*($A610-Parameters!$F$39),IF($A610&lt;=Parameters!$F$41,Parameters!$E$39*Parameters!$F$39+Parameters!$E$40*(Parameters!$F$40-Parameters!$F$39)+Parameters!$E$41*($A610-Parameters!$F$40),Parameters!$E$39*Parameters!$F$39+Parameters!$E$40*(Parameters!$F$40-Parameters!$F$39)+Parameters!$E$41*(Parameters!$F$41-Parameters!$F$40)+Parameters!$E$42*($A610-Parameters!$F$41)))),_xlfn.IFS($A610&lt;=Parameters!$F$39,Parameters!$E$39*$A610,$A610&lt;=Parameters!$F$40,Parameters!$E$40*$A610,$A610&lt;=Parameters!$F$41,Parameters!$E$41*$A610,$A610&gt;Parameters!$F$41,Parameters!$E$42*$A610))</f>
        <v>89776.8</v>
      </c>
      <c r="Q610" s="290">
        <f t="shared" si="305"/>
        <v>148.3914049586777</v>
      </c>
      <c r="R610" s="290" cm="1">
        <f t="array" ref="R610">IF(Parameters!$E$55="No",IF($A610&lt;=Parameters!$H$23,Parameters!$G$23*$A610,IF($A610&lt;=Parameters!$H$24,Parameters!$G$23*Parameters!$H$23+Parameters!$G$24*($A610-Parameters!$H$23),IF($A610&lt;=Parameters!$H$25,Parameters!$G$23*Parameters!$H$23+Parameters!$G$24*(Parameters!$H$24-Parameters!$H$23)+Parameters!$G$25*($A610-Parameters!$H$24),Parameters!$G$23*Parameters!$H$23+Parameters!$G$24*(Parameters!$H$24-Parameters!$H$23)+Parameters!$G$25*(Parameters!$H$25-Parameters!$H$24)+Parameters!$G$26*($A610-Parameters!$H$25)))),_xlfn.IFS($A610&lt;=Parameters!$H$23,Parameters!$G$23*$A610,$A610&lt;=Parameters!$H$24,Parameters!$G$24*$A610,$A610&lt;=Parameters!$H$25,Parameters!$G$25*$A610,$A610&gt;Parameters!$H$25,Parameters!$G$26*$A610))</f>
        <v>70300.3</v>
      </c>
      <c r="S610" s="290">
        <f t="shared" si="281"/>
        <v>116.19884297520662</v>
      </c>
      <c r="T610" s="290" cm="1">
        <f t="array" ref="T610">IF(Parameters!$E$55="No",IF($A610&lt;=Parameters!$H$28,Parameters!$G$28*$A610,IF($A610&lt;=Parameters!$H$29,Parameters!$G$28*Parameters!$H$28+Parameters!$G$29*($A610-Parameters!$H$28),IF($A610&lt;=Parameters!$H$30,Parameters!$G$28*Parameters!$H$28+Parameters!$G$29*(Parameters!$H$29-Parameters!$H$28)+Parameters!$G$30*($A610-Parameters!$H$29),Parameters!$G$28*Parameters!$H$28+Parameters!$G$29*(Parameters!$H$29-Parameters!$H$28)+Parameters!$G$30*(Parameters!$H$30-Parameters!$H$29)+Parameters!$G$31*($A610-Parameters!$H$30)))),_xlfn.IFS($A610&lt;=Parameters!$H$28,Parameters!$G$28*$A610,$A610&lt;=Parameters!$H$29,Parameters!$G$29*$A610,$A610&lt;=Parameters!$H$30,Parameters!$G$30*$A610,$A610&gt;Parameters!$H$30,Parameters!$G$31*$A610))</f>
        <v>83897.3</v>
      </c>
      <c r="U610" s="290">
        <f t="shared" si="282"/>
        <v>138.67322314049588</v>
      </c>
      <c r="V610" s="290" cm="1">
        <f t="array" ref="V610">IF(Parameters!$E$55="No",IF($A610&lt;=Parameters!$H$34,Parameters!$G$34*$A610,IF($A610&lt;=Parameters!$H$35,Parameters!$G$34*Parameters!$H$34+Parameters!$G$35*($A610-Parameters!$H$34),IF($A610&lt;=Parameters!$H$36,Parameters!$G$34*Parameters!$H$34+Parameters!$G$35*(Parameters!$H$35-Parameters!$H$34)+Parameters!$G$36*($A610-Parameters!$H$35),Parameters!$G$34*Parameters!$H$34+Parameters!$G$35*(Parameters!$H$35-Parameters!$H$34)+Parameters!$G$36*(Parameters!$H$36-Parameters!$H$35)+Parameters!$G$37*($A610-Parameters!$H$36)))),_xlfn.IFS($A610&lt;=Parameters!$H$34,Parameters!$G$34*$A610,$A610&lt;=Parameters!$H$35,Parameters!$G$35*$A610,$A610&lt;=Parameters!$H$36,Parameters!$G$36*$A610,$A610&gt;Parameters!$H$36,Parameters!$G$37*$A610))</f>
        <v>83644.149999999994</v>
      </c>
      <c r="W610" s="290">
        <f t="shared" si="306"/>
        <v>138.25479338842973</v>
      </c>
      <c r="X610" s="290" cm="1">
        <f t="array" ref="X610">IF(Parameters!$E$55="No",IF($A610&lt;=Parameters!$H$39,Parameters!$G$39*$A610,IF($A610&lt;=Parameters!$H$40,Parameters!$G$39*Parameters!$H$39+Parameters!$G$40*($A610-Parameters!$H$39),IF($A610&lt;=Parameters!$H$41,Parameters!$G$39*Parameters!$H$39+Parameters!$G$40*(Parameters!$H$40-Parameters!$H$39)+Parameters!$G$41*($A610-Parameters!$H$40),Parameters!$G$39*Parameters!$H$39+Parameters!$G$40*(Parameters!$H$40-Parameters!$H$39)+Parameters!$G$41*(Parameters!$H$41-Parameters!$H$40)+Parameters!$G$42*($A610-Parameters!$H$41)))),_xlfn.IFS($A610&lt;=Parameters!$H$39,Parameters!$G$39*$A610,$A610&lt;=Parameters!$H$40,Parameters!$G$40*$A610,$A610&lt;=Parameters!$H$41,Parameters!$G$41*$A610,$A610&gt;Parameters!$H$41,Parameters!$G$42*$A610))</f>
        <v>89776.8</v>
      </c>
      <c r="Y610" s="290">
        <f t="shared" si="307"/>
        <v>148.3914049586777</v>
      </c>
      <c r="Z610" s="290" cm="1">
        <f t="array" ref="Z610">IF(Parameters!$F$55="No",IF($A610&lt;=Parameters!$J$23,Parameters!$I$23*$A610,IF($A610&lt;=Parameters!$J$24,Parameters!$I$23*Parameters!$J$23+Parameters!$I$24*($A610-Parameters!$J$23),IF($A610&lt;=Parameters!$J$25,Parameters!$I$23*Parameters!$J$23+Parameters!$I$24*(Parameters!$J$24-Parameters!$J$23)+Parameters!$I$25*($A610-Parameters!$J$24),Parameters!$I$23*Parameters!$J$23+Parameters!$I$24*(Parameters!$J$24-Parameters!$J$23)+Parameters!$I$25*(Parameters!$J$25-Parameters!$J$24)+Parameters!$I$26*($A610-Parameters!$J$25)))),_xlfn.IFS($A610&lt;=Parameters!$J$23,Parameters!$I$23*$A610,$A610&lt;=Parameters!$J$24,Parameters!$I$24*$A610,$A610&lt;=Parameters!$J$25,Parameters!$I$25*$A610,$A610&gt;Parameters!$J$25,Parameters!$I$26*$A610))</f>
        <v>70300.3</v>
      </c>
      <c r="AA610" s="290">
        <f t="shared" si="283"/>
        <v>116.19884297520662</v>
      </c>
      <c r="AB610" s="290" cm="1">
        <f t="array" ref="AB610">IF(Parameters!$F$55="No",IF($A610&lt;=Parameters!$J$28,Parameters!$I$28*$A610,IF($A610&lt;=Parameters!$J$29,Parameters!$I$28*Parameters!$J$28+Parameters!$I$29*($A610-Parameters!$J$28),IF($A610&lt;=Parameters!$J$30,Parameters!$I$28*Parameters!$J$28+Parameters!$I$29*(Parameters!$J$29-Parameters!$J$28)+Parameters!$I$30*($A610-Parameters!$J$29),Parameters!$I$28*Parameters!$J$28+Parameters!$I$29*(Parameters!$J$29-Parameters!$J$28)+Parameters!$I$30*(Parameters!$J$30-Parameters!$J$29)+Parameters!$I$31*($A610-Parameters!$J$30)))),_xlfn.IFS($A610&lt;=Parameters!$J$28,Parameters!$I$28*$A610,$A610&lt;=Parameters!$J$29,Parameters!$I$29*$A610,$A610&lt;=Parameters!$J$30,Parameters!$I$30*$A610,$A610&gt;Parameters!$J$30,Parameters!$I$31*$A610))</f>
        <v>83897.3</v>
      </c>
      <c r="AC610" s="290">
        <f t="shared" si="284"/>
        <v>138.67322314049588</v>
      </c>
      <c r="AD610" s="290" cm="1">
        <f t="array" ref="AD610">IF(Parameters!$F$55="No",IF($A610&lt;=Parameters!$J$34,Parameters!$I$34*$A610,IF($A610&lt;=Parameters!$J$35,Parameters!$I$34*Parameters!$J$34+Parameters!$I$35*($A610-Parameters!$J$34),IF($A610&lt;=Parameters!$J$36,Parameters!$I$34*Parameters!$J$34+Parameters!$I$35*(Parameters!$J$35-Parameters!$J$34)+Parameters!$I$36*($A610-Parameters!$J$35),Parameters!$I$34*Parameters!$J$34+Parameters!$I$35*(Parameters!$J$35-Parameters!$J$34)+Parameters!$I$36*(Parameters!$J$36-Parameters!$J$35)+Parameters!$I$37*($A610-Parameters!$J$36)))),_xlfn.IFS($A610&lt;=Parameters!$J$34,Parameters!$I$34*$A610,$A610&lt;=Parameters!$J$35,Parameters!$I$35*$A610,$A610&lt;=Parameters!$J$36,Parameters!$I$36*$A610,$A610&gt;Parameters!$J$36,Parameters!$I$37*$A610))</f>
        <v>83644.149999999994</v>
      </c>
      <c r="AE610" s="290">
        <f t="shared" si="308"/>
        <v>138.25479338842973</v>
      </c>
      <c r="AF610" s="290" cm="1">
        <f t="array" ref="AF610">IF(Parameters!$F$55="No",IF($A610&lt;=Parameters!$J$39,Parameters!$I$39*$A610,IF($A610&lt;=Parameters!$J$40,Parameters!$I$39*Parameters!$J$39+Parameters!$I$40*($A610-Parameters!$J$39),IF($A610&lt;=Parameters!$J$41,Parameters!$I$39*Parameters!$J$39+Parameters!$I$40*(Parameters!$J$40-Parameters!$J$39)+Parameters!$I$41*($A610-Parameters!$J$40),Parameters!$I$39*Parameters!$J$39+Parameters!$I$40*(Parameters!$J$40-Parameters!$J$39)+Parameters!$I$41*(Parameters!$J$41-Parameters!$J$40)+Parameters!$I$42*($A610-Parameters!$J$41)))),_xlfn.IFS($A610&lt;=Parameters!$J$39,Parameters!$I$39*$A610,$A610&lt;=Parameters!$J$40,Parameters!$I$40*$A610,$A610&lt;=Parameters!$J$41,Parameters!$I$41*$A610,$A610&gt;Parameters!$J$41,Parameters!$I$42*$A610))</f>
        <v>89776.8</v>
      </c>
      <c r="AG610" s="290">
        <f t="shared" si="309"/>
        <v>148.3914049586777</v>
      </c>
      <c r="AI610" s="428">
        <f t="shared" si="285"/>
        <v>149.05999999999767</v>
      </c>
      <c r="AJ610" s="428">
        <f t="shared" si="286"/>
        <v>159.36000000000058</v>
      </c>
      <c r="AK610" s="428">
        <f t="shared" si="287"/>
        <v>150.22999999999593</v>
      </c>
      <c r="AL610" s="428">
        <f t="shared" si="288"/>
        <v>158.4600000000064</v>
      </c>
      <c r="AM610" s="428">
        <f t="shared" si="289"/>
        <v>149.05999999999767</v>
      </c>
      <c r="AN610" s="428">
        <f t="shared" si="290"/>
        <v>159.36000000000058</v>
      </c>
      <c r="AO610" s="428">
        <f t="shared" si="291"/>
        <v>150.22999999999593</v>
      </c>
      <c r="AP610" s="428">
        <f t="shared" si="292"/>
        <v>158.4600000000064</v>
      </c>
      <c r="AQ610" s="428">
        <f t="shared" si="293"/>
        <v>149.05999999999767</v>
      </c>
      <c r="AR610" s="428">
        <f t="shared" si="294"/>
        <v>159.36000000000058</v>
      </c>
      <c r="AS610" s="428">
        <f t="shared" si="295"/>
        <v>150.22999999999593</v>
      </c>
      <c r="AT610" s="428">
        <f t="shared" si="296"/>
        <v>158.4600000000064</v>
      </c>
      <c r="AU610" s="428">
        <f t="shared" si="297"/>
        <v>149.05999999999767</v>
      </c>
      <c r="AV610" s="428">
        <f t="shared" si="298"/>
        <v>159.36000000000058</v>
      </c>
      <c r="AW610" s="428">
        <f t="shared" si="299"/>
        <v>150.22999999999593</v>
      </c>
      <c r="AX610" s="428">
        <f t="shared" si="300"/>
        <v>158.4600000000064</v>
      </c>
    </row>
    <row r="611">
      <c r="A611" s="413">
        <v>606</v>
      </c>
      <c r="B611" s="290" cm="1">
        <f t="array" ref="B611">IF(Parameters!$C$55="No",IF($A611&lt;=Parameters!$D$23,Parameters!$C$23*$A611,IF($A611&lt;=Parameters!$D$24,Parameters!$C$23*Parameters!$D$23+Parameters!$C$24*($A611-Parameters!$D$23),IF($A611&lt;=Parameters!$D$25,Parameters!$C$23*Parameters!$D$23+Parameters!$C$24*(Parameters!$D$24-Parameters!$D$23)+Parameters!$C$25*($A611-Parameters!$D$24),Parameters!$C$23*Parameters!$D$23+Parameters!$C$24*(Parameters!$D$24-Parameters!$D$23)+Parameters!$C$25*(Parameters!$D$25-Parameters!$D$24)+Parameters!$C$26*($A611-Parameters!$D$25)))),_xlfn.IFS($A611&lt;=Parameters!$D$23,Parameters!$C$23*$A611,$A611&lt;=Parameters!$D$24,Parameters!$C$24*$A611,$A611&lt;=Parameters!$D$25,Parameters!$C$25*$A611,$A611&gt;Parameters!$D$25,Parameters!$C$26*$A611))</f>
        <v>70449.36</v>
      </c>
      <c r="C611" s="290">
        <f t="shared" si="301"/>
        <v>116.2530693069307</v>
      </c>
      <c r="D611" s="290" cm="1">
        <f t="array" ref="D611">IF(Parameters!$C$55="No",IF($A611&lt;=Parameters!$D$28,Parameters!$C$28*$A611,IF($A611&lt;=Parameters!$D$29,Parameters!$C$28*Parameters!$D$28+Parameters!$C$29*($A611-Parameters!$D$28),IF($A611&lt;=Parameters!$D$30,Parameters!$C$28*Parameters!$D$28+Parameters!$C$29*(Parameters!$D$29-Parameters!$D$28)+Parameters!$C$30*($A611-Parameters!$D$29),Parameters!$C$28*Parameters!$D$28+Parameters!$C$29*(Parameters!$D$29-Parameters!$D$28)+Parameters!$C$30*(Parameters!$D$30-Parameters!$D$29)+Parameters!$C$31*($A611-Parameters!$D$30)))),_xlfn.IFS($A611&lt;=Parameters!$D$28,Parameters!$C$28*$A611,$A611&lt;=Parameters!$D$29,Parameters!$C$29*$A611,$A611&lt;=Parameters!$D$30,Parameters!$C$30*$A611,$A611&gt;Parameters!$D$30,Parameters!$C$31*$A611))</f>
        <v>84056.66</v>
      </c>
      <c r="E611" s="290">
        <f t="shared" si="301"/>
        <v>138.7073597359736</v>
      </c>
      <c r="F611" s="290" cm="1">
        <f t="array" ref="F611">IF(Parameters!$C$55="No",IF($A611&lt;=Parameters!$D$34,Parameters!$C$34*$A611,IF($A611&lt;=Parameters!$D$35,Parameters!$C$34*Parameters!$D$34+Parameters!$C$35*($A611-Parameters!$D$34),IF($A611&lt;=Parameters!$D$36,Parameters!$C$34*Parameters!$D$34+Parameters!$C$35*(Parameters!$D$35-Parameters!$D$34)+Parameters!$C$36*($A611-Parameters!$D$35),Parameters!$C$34*Parameters!$D$34+Parameters!$C$35*(Parameters!$D$35-Parameters!$D$34)+Parameters!$C$36*(Parameters!$D$36-Parameters!$D$35)+Parameters!$C$37*($A611-Parameters!$D$36)))),_xlfn.IFS($A611&lt;=Parameters!$D$34,Parameters!$C$34*$A611,$A611&lt;=Parameters!$D$35,Parameters!$C$35*$A611,$A611&lt;=Parameters!$D$36,Parameters!$C$36*$A611,$A611&gt;Parameters!$D$36,Parameters!$C$37*$A611))</f>
        <v>83794.38</v>
      </c>
      <c r="G611" s="290">
        <f t="shared" si="302"/>
        <v>138.27455445544555</v>
      </c>
      <c r="H611" s="290" cm="1">
        <f t="array" ref="H611">IF(Parameters!$C$55="No",IF($A611&lt;=Parameters!$D$39,Parameters!$C$39*$A611,IF($A611&lt;=Parameters!$D$40,Parameters!$C$39*Parameters!$D$39+Parameters!$C$40*($A611-Parameters!$D$39),IF($A611&lt;=Parameters!$D$41,Parameters!$C$39*Parameters!$D$39+Parameters!$C$40*(Parameters!$D$40-Parameters!$D$39)+Parameters!$C$41*($A611-Parameters!$D$40),Parameters!$C$39*Parameters!$D$39+Parameters!$C$40*(Parameters!$D$40-Parameters!$D$39)+Parameters!$C$41*(Parameters!$D$41-Parameters!$D$40)+Parameters!$C$42*($A611-Parameters!$D$41)))),_xlfn.IFS($A611&lt;=Parameters!$D$39,Parameters!$C$39*$A611,$A611&lt;=Parameters!$D$40,Parameters!$C$40*$A611,$A611&lt;=Parameters!$D$41,Parameters!$C$41*$A611,$A611&gt;Parameters!$D$41,Parameters!$C$42*$A611))</f>
        <v>89935.260000000009</v>
      </c>
      <c r="I611" s="290">
        <f t="shared" si="303"/>
        <v>148.4080198019802</v>
      </c>
      <c r="J611" s="290" cm="1">
        <f t="array" ref="J611">IF(Parameters!$D$55="No",IF($A611&lt;=Parameters!$F$23,Parameters!$E$23*$A611,IF($A611&lt;=Parameters!$F$24,Parameters!$E$23*Parameters!$F$23+Parameters!$E$24*($A611-Parameters!$F$23),IF($A611&lt;=Parameters!$F$25,Parameters!$E$23*Parameters!$F$23+Parameters!$E$24*(Parameters!$F$24-Parameters!$F$23)+Parameters!$E$25*($A611-Parameters!$F$24),Parameters!$E$23*Parameters!$F$23+Parameters!$E$24*(Parameters!$F$24-Parameters!$F$23)+Parameters!$E$25*(Parameters!$F$25-Parameters!$F$24)+Parameters!$E$26*($A611-Parameters!$F$25)))),_xlfn.IFS($A611&lt;=Parameters!$F$23,Parameters!$E$23*$A611,$A611&lt;=Parameters!$F$24,Parameters!$E$24*$A611,$A611&lt;=Parameters!$F$25,Parameters!$E$25*$A611,$A611&gt;Parameters!$F$25,Parameters!$E$26*$A611))</f>
        <v>70449.36</v>
      </c>
      <c r="K611" s="290">
        <f t="shared" si="279"/>
        <v>116.2530693069307</v>
      </c>
      <c r="L611" s="290" cm="1">
        <f t="array" ref="L611">IF(Parameters!$D$55="No",IF($A611&lt;=Parameters!$F$28,Parameters!$E$28*$A611,IF($A611&lt;=Parameters!$F$29,Parameters!$E$28*Parameters!$F$28+Parameters!$E$29*($A611-Parameters!$F$28),IF($A611&lt;=Parameters!$F$30,Parameters!$E$28*Parameters!$F$28+Parameters!$E$29*(Parameters!$F$29-Parameters!$F$28)+Parameters!$E$30*($A611-Parameters!$F$29),Parameters!$E$28*Parameters!$F$28+Parameters!$E$29*(Parameters!$F$29-Parameters!$F$28)+Parameters!$E$30*(Parameters!$F$30-Parameters!$F$29)+Parameters!$E$31*($A611-Parameters!$F$30)))),_xlfn.IFS($A611&lt;=Parameters!$F$28,Parameters!$E$28*$A611,$A611&lt;=Parameters!$F$29,Parameters!$E$29*$A611,$A611&lt;=Parameters!$F$30,Parameters!$E$30*$A611,$A611&gt;Parameters!$F$30,Parameters!$E$31*$A611))</f>
        <v>84056.66</v>
      </c>
      <c r="M611" s="290">
        <f t="shared" si="280"/>
        <v>138.7073597359736</v>
      </c>
      <c r="N611" s="290" cm="1">
        <f t="array" ref="N611">IF(Parameters!$D$55="No",IF($A611&lt;=Parameters!$F$34,Parameters!$E$34*$A611,IF($A611&lt;=Parameters!$F$35,Parameters!$E$34*Parameters!$F$34+Parameters!$E$35*($A611-Parameters!$F$34),IF($A611&lt;=Parameters!$F$36,Parameters!$E$34*Parameters!$F$34+Parameters!$E$35*(Parameters!$F$35-Parameters!$F$34)+Parameters!$E$36*($A611-Parameters!$F$35),Parameters!$E$34*Parameters!$F$34+Parameters!$E$35*(Parameters!$F$35-Parameters!$F$34)+Parameters!$E$36*(Parameters!$F$36-Parameters!$F$35)+Parameters!$E$37*($A611-Parameters!$F$36)))),_xlfn.IFS($A611&lt;=Parameters!$F$34,Parameters!$E$34*$A611,$A611&lt;=Parameters!$F$35,Parameters!$E$35*$A611,$A611&lt;=Parameters!$F$36,Parameters!$E$36*$A611,$A611&gt;Parameters!$F$36,Parameters!$E$37*$A611))</f>
        <v>83794.38</v>
      </c>
      <c r="O611" s="290">
        <f t="shared" si="304"/>
        <v>138.27455445544555</v>
      </c>
      <c r="P611" s="290" cm="1">
        <f t="array" ref="P611">IF(Parameters!$D$55="No",IF($A611&lt;=Parameters!$F$39,Parameters!$E$39*$A611,IF($A611&lt;=Parameters!$F$40,Parameters!$E$39*Parameters!$F$39+Parameters!$E$40*($A611-Parameters!$F$39),IF($A611&lt;=Parameters!$F$41,Parameters!$E$39*Parameters!$F$39+Parameters!$E$40*(Parameters!$F$40-Parameters!$F$39)+Parameters!$E$41*($A611-Parameters!$F$40),Parameters!$E$39*Parameters!$F$39+Parameters!$E$40*(Parameters!$F$40-Parameters!$F$39)+Parameters!$E$41*(Parameters!$F$41-Parameters!$F$40)+Parameters!$E$42*($A611-Parameters!$F$41)))),_xlfn.IFS($A611&lt;=Parameters!$F$39,Parameters!$E$39*$A611,$A611&lt;=Parameters!$F$40,Parameters!$E$40*$A611,$A611&lt;=Parameters!$F$41,Parameters!$E$41*$A611,$A611&gt;Parameters!$F$41,Parameters!$E$42*$A611))</f>
        <v>89935.260000000009</v>
      </c>
      <c r="Q611" s="290">
        <f t="shared" si="305"/>
        <v>148.4080198019802</v>
      </c>
      <c r="R611" s="290" cm="1">
        <f t="array" ref="R611">IF(Parameters!$E$55="No",IF($A611&lt;=Parameters!$H$23,Parameters!$G$23*$A611,IF($A611&lt;=Parameters!$H$24,Parameters!$G$23*Parameters!$H$23+Parameters!$G$24*($A611-Parameters!$H$23),IF($A611&lt;=Parameters!$H$25,Parameters!$G$23*Parameters!$H$23+Parameters!$G$24*(Parameters!$H$24-Parameters!$H$23)+Parameters!$G$25*($A611-Parameters!$H$24),Parameters!$G$23*Parameters!$H$23+Parameters!$G$24*(Parameters!$H$24-Parameters!$H$23)+Parameters!$G$25*(Parameters!$H$25-Parameters!$H$24)+Parameters!$G$26*($A611-Parameters!$H$25)))),_xlfn.IFS($A611&lt;=Parameters!$H$23,Parameters!$G$23*$A611,$A611&lt;=Parameters!$H$24,Parameters!$G$24*$A611,$A611&lt;=Parameters!$H$25,Parameters!$G$25*$A611,$A611&gt;Parameters!$H$25,Parameters!$G$26*$A611))</f>
        <v>70449.36</v>
      </c>
      <c r="S611" s="290">
        <f t="shared" si="281"/>
        <v>116.2530693069307</v>
      </c>
      <c r="T611" s="290" cm="1">
        <f t="array" ref="T611">IF(Parameters!$E$55="No",IF($A611&lt;=Parameters!$H$28,Parameters!$G$28*$A611,IF($A611&lt;=Parameters!$H$29,Parameters!$G$28*Parameters!$H$28+Parameters!$G$29*($A611-Parameters!$H$28),IF($A611&lt;=Parameters!$H$30,Parameters!$G$28*Parameters!$H$28+Parameters!$G$29*(Parameters!$H$29-Parameters!$H$28)+Parameters!$G$30*($A611-Parameters!$H$29),Parameters!$G$28*Parameters!$H$28+Parameters!$G$29*(Parameters!$H$29-Parameters!$H$28)+Parameters!$G$30*(Parameters!$H$30-Parameters!$H$29)+Parameters!$G$31*($A611-Parameters!$H$30)))),_xlfn.IFS($A611&lt;=Parameters!$H$28,Parameters!$G$28*$A611,$A611&lt;=Parameters!$H$29,Parameters!$G$29*$A611,$A611&lt;=Parameters!$H$30,Parameters!$G$30*$A611,$A611&gt;Parameters!$H$30,Parameters!$G$31*$A611))</f>
        <v>84056.66</v>
      </c>
      <c r="U611" s="290">
        <f t="shared" si="282"/>
        <v>138.7073597359736</v>
      </c>
      <c r="V611" s="290" cm="1">
        <f t="array" ref="V611">IF(Parameters!$E$55="No",IF($A611&lt;=Parameters!$H$34,Parameters!$G$34*$A611,IF($A611&lt;=Parameters!$H$35,Parameters!$G$34*Parameters!$H$34+Parameters!$G$35*($A611-Parameters!$H$34),IF($A611&lt;=Parameters!$H$36,Parameters!$G$34*Parameters!$H$34+Parameters!$G$35*(Parameters!$H$35-Parameters!$H$34)+Parameters!$G$36*($A611-Parameters!$H$35),Parameters!$G$34*Parameters!$H$34+Parameters!$G$35*(Parameters!$H$35-Parameters!$H$34)+Parameters!$G$36*(Parameters!$H$36-Parameters!$H$35)+Parameters!$G$37*($A611-Parameters!$H$36)))),_xlfn.IFS($A611&lt;=Parameters!$H$34,Parameters!$G$34*$A611,$A611&lt;=Parameters!$H$35,Parameters!$G$35*$A611,$A611&lt;=Parameters!$H$36,Parameters!$G$36*$A611,$A611&gt;Parameters!$H$36,Parameters!$G$37*$A611))</f>
        <v>83794.38</v>
      </c>
      <c r="W611" s="290">
        <f t="shared" si="306"/>
        <v>138.27455445544555</v>
      </c>
      <c r="X611" s="290" cm="1">
        <f t="array" ref="X611">IF(Parameters!$E$55="No",IF($A611&lt;=Parameters!$H$39,Parameters!$G$39*$A611,IF($A611&lt;=Parameters!$H$40,Parameters!$G$39*Parameters!$H$39+Parameters!$G$40*($A611-Parameters!$H$39),IF($A611&lt;=Parameters!$H$41,Parameters!$G$39*Parameters!$H$39+Parameters!$G$40*(Parameters!$H$40-Parameters!$H$39)+Parameters!$G$41*($A611-Parameters!$H$40),Parameters!$G$39*Parameters!$H$39+Parameters!$G$40*(Parameters!$H$40-Parameters!$H$39)+Parameters!$G$41*(Parameters!$H$41-Parameters!$H$40)+Parameters!$G$42*($A611-Parameters!$H$41)))),_xlfn.IFS($A611&lt;=Parameters!$H$39,Parameters!$G$39*$A611,$A611&lt;=Parameters!$H$40,Parameters!$G$40*$A611,$A611&lt;=Parameters!$H$41,Parameters!$G$41*$A611,$A611&gt;Parameters!$H$41,Parameters!$G$42*$A611))</f>
        <v>89935.260000000009</v>
      </c>
      <c r="Y611" s="290">
        <f t="shared" si="307"/>
        <v>148.4080198019802</v>
      </c>
      <c r="Z611" s="290" cm="1">
        <f t="array" ref="Z611">IF(Parameters!$F$55="No",IF($A611&lt;=Parameters!$J$23,Parameters!$I$23*$A611,IF($A611&lt;=Parameters!$J$24,Parameters!$I$23*Parameters!$J$23+Parameters!$I$24*($A611-Parameters!$J$23),IF($A611&lt;=Parameters!$J$25,Parameters!$I$23*Parameters!$J$23+Parameters!$I$24*(Parameters!$J$24-Parameters!$J$23)+Parameters!$I$25*($A611-Parameters!$J$24),Parameters!$I$23*Parameters!$J$23+Parameters!$I$24*(Parameters!$J$24-Parameters!$J$23)+Parameters!$I$25*(Parameters!$J$25-Parameters!$J$24)+Parameters!$I$26*($A611-Parameters!$J$25)))),_xlfn.IFS($A611&lt;=Parameters!$J$23,Parameters!$I$23*$A611,$A611&lt;=Parameters!$J$24,Parameters!$I$24*$A611,$A611&lt;=Parameters!$J$25,Parameters!$I$25*$A611,$A611&gt;Parameters!$J$25,Parameters!$I$26*$A611))</f>
        <v>70449.36</v>
      </c>
      <c r="AA611" s="290">
        <f t="shared" si="283"/>
        <v>116.2530693069307</v>
      </c>
      <c r="AB611" s="290" cm="1">
        <f t="array" ref="AB611">IF(Parameters!$F$55="No",IF($A611&lt;=Parameters!$J$28,Parameters!$I$28*$A611,IF($A611&lt;=Parameters!$J$29,Parameters!$I$28*Parameters!$J$28+Parameters!$I$29*($A611-Parameters!$J$28),IF($A611&lt;=Parameters!$J$30,Parameters!$I$28*Parameters!$J$28+Parameters!$I$29*(Parameters!$J$29-Parameters!$J$28)+Parameters!$I$30*($A611-Parameters!$J$29),Parameters!$I$28*Parameters!$J$28+Parameters!$I$29*(Parameters!$J$29-Parameters!$J$28)+Parameters!$I$30*(Parameters!$J$30-Parameters!$J$29)+Parameters!$I$31*($A611-Parameters!$J$30)))),_xlfn.IFS($A611&lt;=Parameters!$J$28,Parameters!$I$28*$A611,$A611&lt;=Parameters!$J$29,Parameters!$I$29*$A611,$A611&lt;=Parameters!$J$30,Parameters!$I$30*$A611,$A611&gt;Parameters!$J$30,Parameters!$I$31*$A611))</f>
        <v>84056.66</v>
      </c>
      <c r="AC611" s="290">
        <f t="shared" si="284"/>
        <v>138.7073597359736</v>
      </c>
      <c r="AD611" s="290" cm="1">
        <f t="array" ref="AD611">IF(Parameters!$F$55="No",IF($A611&lt;=Parameters!$J$34,Parameters!$I$34*$A611,IF($A611&lt;=Parameters!$J$35,Parameters!$I$34*Parameters!$J$34+Parameters!$I$35*($A611-Parameters!$J$34),IF($A611&lt;=Parameters!$J$36,Parameters!$I$34*Parameters!$J$34+Parameters!$I$35*(Parameters!$J$35-Parameters!$J$34)+Parameters!$I$36*($A611-Parameters!$J$35),Parameters!$I$34*Parameters!$J$34+Parameters!$I$35*(Parameters!$J$35-Parameters!$J$34)+Parameters!$I$36*(Parameters!$J$36-Parameters!$J$35)+Parameters!$I$37*($A611-Parameters!$J$36)))),_xlfn.IFS($A611&lt;=Parameters!$J$34,Parameters!$I$34*$A611,$A611&lt;=Parameters!$J$35,Parameters!$I$35*$A611,$A611&lt;=Parameters!$J$36,Parameters!$I$36*$A611,$A611&gt;Parameters!$J$36,Parameters!$I$37*$A611))</f>
        <v>83794.38</v>
      </c>
      <c r="AE611" s="290">
        <f t="shared" si="308"/>
        <v>138.27455445544555</v>
      </c>
      <c r="AF611" s="290" cm="1">
        <f t="array" ref="AF611">IF(Parameters!$F$55="No",IF($A611&lt;=Parameters!$J$39,Parameters!$I$39*$A611,IF($A611&lt;=Parameters!$J$40,Parameters!$I$39*Parameters!$J$39+Parameters!$I$40*($A611-Parameters!$J$39),IF($A611&lt;=Parameters!$J$41,Parameters!$I$39*Parameters!$J$39+Parameters!$I$40*(Parameters!$J$40-Parameters!$J$39)+Parameters!$I$41*($A611-Parameters!$J$40),Parameters!$I$39*Parameters!$J$39+Parameters!$I$40*(Parameters!$J$40-Parameters!$J$39)+Parameters!$I$41*(Parameters!$J$41-Parameters!$J$40)+Parameters!$I$42*($A611-Parameters!$J$41)))),_xlfn.IFS($A611&lt;=Parameters!$J$39,Parameters!$I$39*$A611,$A611&lt;=Parameters!$J$40,Parameters!$I$40*$A611,$A611&lt;=Parameters!$J$41,Parameters!$I$41*$A611,$A611&gt;Parameters!$J$41,Parameters!$I$42*$A611))</f>
        <v>89935.260000000009</v>
      </c>
      <c r="AG611" s="290">
        <f t="shared" si="309"/>
        <v>148.4080198019802</v>
      </c>
      <c r="AI611" s="428">
        <f t="shared" si="285"/>
        <v>149.05999999999767</v>
      </c>
      <c r="AJ611" s="428">
        <f t="shared" si="286"/>
        <v>159.36000000000058</v>
      </c>
      <c r="AK611" s="428">
        <f t="shared" si="287"/>
        <v>150.23000000001048</v>
      </c>
      <c r="AL611" s="428">
        <f t="shared" si="288"/>
        <v>158.4600000000064</v>
      </c>
      <c r="AM611" s="428">
        <f t="shared" si="289"/>
        <v>149.05999999999767</v>
      </c>
      <c r="AN611" s="428">
        <f t="shared" si="290"/>
        <v>159.36000000000058</v>
      </c>
      <c r="AO611" s="428">
        <f t="shared" si="291"/>
        <v>150.23000000001048</v>
      </c>
      <c r="AP611" s="428">
        <f t="shared" si="292"/>
        <v>158.4600000000064</v>
      </c>
      <c r="AQ611" s="428">
        <f t="shared" si="293"/>
        <v>149.05999999999767</v>
      </c>
      <c r="AR611" s="428">
        <f t="shared" si="294"/>
        <v>159.36000000000058</v>
      </c>
      <c r="AS611" s="428">
        <f t="shared" si="295"/>
        <v>150.23000000001048</v>
      </c>
      <c r="AT611" s="428">
        <f t="shared" si="296"/>
        <v>158.4600000000064</v>
      </c>
      <c r="AU611" s="428">
        <f t="shared" si="297"/>
        <v>149.05999999999767</v>
      </c>
      <c r="AV611" s="428">
        <f t="shared" si="298"/>
        <v>159.36000000000058</v>
      </c>
      <c r="AW611" s="428">
        <f t="shared" si="299"/>
        <v>150.23000000001048</v>
      </c>
      <c r="AX611" s="428">
        <f t="shared" si="300"/>
        <v>158.4600000000064</v>
      </c>
    </row>
    <row r="612">
      <c r="A612" s="413">
        <v>607</v>
      </c>
      <c r="B612" s="290" cm="1">
        <f t="array" ref="B612">IF(Parameters!$C$55="No",IF($A612&lt;=Parameters!$D$23,Parameters!$C$23*$A612,IF($A612&lt;=Parameters!$D$24,Parameters!$C$23*Parameters!$D$23+Parameters!$C$24*($A612-Parameters!$D$23),IF($A612&lt;=Parameters!$D$25,Parameters!$C$23*Parameters!$D$23+Parameters!$C$24*(Parameters!$D$24-Parameters!$D$23)+Parameters!$C$25*($A612-Parameters!$D$24),Parameters!$C$23*Parameters!$D$23+Parameters!$C$24*(Parameters!$D$24-Parameters!$D$23)+Parameters!$C$25*(Parameters!$D$25-Parameters!$D$24)+Parameters!$C$26*($A612-Parameters!$D$25)))),_xlfn.IFS($A612&lt;=Parameters!$D$23,Parameters!$C$23*$A612,$A612&lt;=Parameters!$D$24,Parameters!$C$24*$A612,$A612&lt;=Parameters!$D$25,Parameters!$C$25*$A612,$A612&gt;Parameters!$D$25,Parameters!$C$26*$A612))</f>
        <v>70598.42</v>
      </c>
      <c r="C612" s="290">
        <f t="shared" si="301"/>
        <v>116.30711696869851</v>
      </c>
      <c r="D612" s="290" cm="1">
        <f t="array" ref="D612">IF(Parameters!$C$55="No",IF($A612&lt;=Parameters!$D$28,Parameters!$C$28*$A612,IF($A612&lt;=Parameters!$D$29,Parameters!$C$28*Parameters!$D$28+Parameters!$C$29*($A612-Parameters!$D$28),IF($A612&lt;=Parameters!$D$30,Parameters!$C$28*Parameters!$D$28+Parameters!$C$29*(Parameters!$D$29-Parameters!$D$28)+Parameters!$C$30*($A612-Parameters!$D$29),Parameters!$C$28*Parameters!$D$28+Parameters!$C$29*(Parameters!$D$29-Parameters!$D$28)+Parameters!$C$30*(Parameters!$D$30-Parameters!$D$29)+Parameters!$C$31*($A612-Parameters!$D$30)))),_xlfn.IFS($A612&lt;=Parameters!$D$28,Parameters!$C$28*$A612,$A612&lt;=Parameters!$D$29,Parameters!$C$29*$A612,$A612&lt;=Parameters!$D$30,Parameters!$C$30*$A612,$A612&gt;Parameters!$D$30,Parameters!$C$31*$A612))</f>
        <v>84216.02</v>
      </c>
      <c r="E612" s="290">
        <f t="shared" si="301"/>
        <v>138.74138385502471</v>
      </c>
      <c r="F612" s="290" cm="1">
        <f t="array" ref="F612">IF(Parameters!$C$55="No",IF($A612&lt;=Parameters!$D$34,Parameters!$C$34*$A612,IF($A612&lt;=Parameters!$D$35,Parameters!$C$34*Parameters!$D$34+Parameters!$C$35*($A612-Parameters!$D$34),IF($A612&lt;=Parameters!$D$36,Parameters!$C$34*Parameters!$D$34+Parameters!$C$35*(Parameters!$D$35-Parameters!$D$34)+Parameters!$C$36*($A612-Parameters!$D$35),Parameters!$C$34*Parameters!$D$34+Parameters!$C$35*(Parameters!$D$35-Parameters!$D$34)+Parameters!$C$36*(Parameters!$D$36-Parameters!$D$35)+Parameters!$C$37*($A612-Parameters!$D$36)))),_xlfn.IFS($A612&lt;=Parameters!$D$34,Parameters!$C$34*$A612,$A612&lt;=Parameters!$D$35,Parameters!$C$35*$A612,$A612&lt;=Parameters!$D$36,Parameters!$C$36*$A612,$A612&gt;Parameters!$D$36,Parameters!$C$37*$A612))</f>
        <v>83944.61</v>
      </c>
      <c r="G612" s="290">
        <f t="shared" si="302"/>
        <v>138.29425041186161</v>
      </c>
      <c r="H612" s="290" cm="1">
        <f t="array" ref="H612">IF(Parameters!$C$55="No",IF($A612&lt;=Parameters!$D$39,Parameters!$C$39*$A612,IF($A612&lt;=Parameters!$D$40,Parameters!$C$39*Parameters!$D$39+Parameters!$C$40*($A612-Parameters!$D$39),IF($A612&lt;=Parameters!$D$41,Parameters!$C$39*Parameters!$D$39+Parameters!$C$40*(Parameters!$D$40-Parameters!$D$39)+Parameters!$C$41*($A612-Parameters!$D$40),Parameters!$C$39*Parameters!$D$39+Parameters!$C$40*(Parameters!$D$40-Parameters!$D$39)+Parameters!$C$41*(Parameters!$D$41-Parameters!$D$40)+Parameters!$C$42*($A612-Parameters!$D$41)))),_xlfn.IFS($A612&lt;=Parameters!$D$39,Parameters!$C$39*$A612,$A612&lt;=Parameters!$D$40,Parameters!$C$40*$A612,$A612&lt;=Parameters!$D$41,Parameters!$C$41*$A612,$A612&gt;Parameters!$D$41,Parameters!$C$42*$A612))</f>
        <v>90093.72</v>
      </c>
      <c r="I612" s="290">
        <f t="shared" si="303"/>
        <v>148.42457990115321</v>
      </c>
      <c r="J612" s="290" cm="1">
        <f t="array" ref="J612">IF(Parameters!$D$55="No",IF($A612&lt;=Parameters!$F$23,Parameters!$E$23*$A612,IF($A612&lt;=Parameters!$F$24,Parameters!$E$23*Parameters!$F$23+Parameters!$E$24*($A612-Parameters!$F$23),IF($A612&lt;=Parameters!$F$25,Parameters!$E$23*Parameters!$F$23+Parameters!$E$24*(Parameters!$F$24-Parameters!$F$23)+Parameters!$E$25*($A612-Parameters!$F$24),Parameters!$E$23*Parameters!$F$23+Parameters!$E$24*(Parameters!$F$24-Parameters!$F$23)+Parameters!$E$25*(Parameters!$F$25-Parameters!$F$24)+Parameters!$E$26*($A612-Parameters!$F$25)))),_xlfn.IFS($A612&lt;=Parameters!$F$23,Parameters!$E$23*$A612,$A612&lt;=Parameters!$F$24,Parameters!$E$24*$A612,$A612&lt;=Parameters!$F$25,Parameters!$E$25*$A612,$A612&gt;Parameters!$F$25,Parameters!$E$26*$A612))</f>
        <v>70598.42</v>
      </c>
      <c r="K612" s="290">
        <f t="shared" si="279"/>
        <v>116.30711696869851</v>
      </c>
      <c r="L612" s="290" cm="1">
        <f t="array" ref="L612">IF(Parameters!$D$55="No",IF($A612&lt;=Parameters!$F$28,Parameters!$E$28*$A612,IF($A612&lt;=Parameters!$F$29,Parameters!$E$28*Parameters!$F$28+Parameters!$E$29*($A612-Parameters!$F$28),IF($A612&lt;=Parameters!$F$30,Parameters!$E$28*Parameters!$F$28+Parameters!$E$29*(Parameters!$F$29-Parameters!$F$28)+Parameters!$E$30*($A612-Parameters!$F$29),Parameters!$E$28*Parameters!$F$28+Parameters!$E$29*(Parameters!$F$29-Parameters!$F$28)+Parameters!$E$30*(Parameters!$F$30-Parameters!$F$29)+Parameters!$E$31*($A612-Parameters!$F$30)))),_xlfn.IFS($A612&lt;=Parameters!$F$28,Parameters!$E$28*$A612,$A612&lt;=Parameters!$F$29,Parameters!$E$29*$A612,$A612&lt;=Parameters!$F$30,Parameters!$E$30*$A612,$A612&gt;Parameters!$F$30,Parameters!$E$31*$A612))</f>
        <v>84216.02</v>
      </c>
      <c r="M612" s="290">
        <f t="shared" si="280"/>
        <v>138.74138385502471</v>
      </c>
      <c r="N612" s="290" cm="1">
        <f t="array" ref="N612">IF(Parameters!$D$55="No",IF($A612&lt;=Parameters!$F$34,Parameters!$E$34*$A612,IF($A612&lt;=Parameters!$F$35,Parameters!$E$34*Parameters!$F$34+Parameters!$E$35*($A612-Parameters!$F$34),IF($A612&lt;=Parameters!$F$36,Parameters!$E$34*Parameters!$F$34+Parameters!$E$35*(Parameters!$F$35-Parameters!$F$34)+Parameters!$E$36*($A612-Parameters!$F$35),Parameters!$E$34*Parameters!$F$34+Parameters!$E$35*(Parameters!$F$35-Parameters!$F$34)+Parameters!$E$36*(Parameters!$F$36-Parameters!$F$35)+Parameters!$E$37*($A612-Parameters!$F$36)))),_xlfn.IFS($A612&lt;=Parameters!$F$34,Parameters!$E$34*$A612,$A612&lt;=Parameters!$F$35,Parameters!$E$35*$A612,$A612&lt;=Parameters!$F$36,Parameters!$E$36*$A612,$A612&gt;Parameters!$F$36,Parameters!$E$37*$A612))</f>
        <v>83944.61</v>
      </c>
      <c r="O612" s="290">
        <f t="shared" si="304"/>
        <v>138.29425041186161</v>
      </c>
      <c r="P612" s="290" cm="1">
        <f t="array" ref="P612">IF(Parameters!$D$55="No",IF($A612&lt;=Parameters!$F$39,Parameters!$E$39*$A612,IF($A612&lt;=Parameters!$F$40,Parameters!$E$39*Parameters!$F$39+Parameters!$E$40*($A612-Parameters!$F$39),IF($A612&lt;=Parameters!$F$41,Parameters!$E$39*Parameters!$F$39+Parameters!$E$40*(Parameters!$F$40-Parameters!$F$39)+Parameters!$E$41*($A612-Parameters!$F$40),Parameters!$E$39*Parameters!$F$39+Parameters!$E$40*(Parameters!$F$40-Parameters!$F$39)+Parameters!$E$41*(Parameters!$F$41-Parameters!$F$40)+Parameters!$E$42*($A612-Parameters!$F$41)))),_xlfn.IFS($A612&lt;=Parameters!$F$39,Parameters!$E$39*$A612,$A612&lt;=Parameters!$F$40,Parameters!$E$40*$A612,$A612&lt;=Parameters!$F$41,Parameters!$E$41*$A612,$A612&gt;Parameters!$F$41,Parameters!$E$42*$A612))</f>
        <v>90093.72</v>
      </c>
      <c r="Q612" s="290">
        <f t="shared" si="305"/>
        <v>148.42457990115321</v>
      </c>
      <c r="R612" s="290" cm="1">
        <f t="array" ref="R612">IF(Parameters!$E$55="No",IF($A612&lt;=Parameters!$H$23,Parameters!$G$23*$A612,IF($A612&lt;=Parameters!$H$24,Parameters!$G$23*Parameters!$H$23+Parameters!$G$24*($A612-Parameters!$H$23),IF($A612&lt;=Parameters!$H$25,Parameters!$G$23*Parameters!$H$23+Parameters!$G$24*(Parameters!$H$24-Parameters!$H$23)+Parameters!$G$25*($A612-Parameters!$H$24),Parameters!$G$23*Parameters!$H$23+Parameters!$G$24*(Parameters!$H$24-Parameters!$H$23)+Parameters!$G$25*(Parameters!$H$25-Parameters!$H$24)+Parameters!$G$26*($A612-Parameters!$H$25)))),_xlfn.IFS($A612&lt;=Parameters!$H$23,Parameters!$G$23*$A612,$A612&lt;=Parameters!$H$24,Parameters!$G$24*$A612,$A612&lt;=Parameters!$H$25,Parameters!$G$25*$A612,$A612&gt;Parameters!$H$25,Parameters!$G$26*$A612))</f>
        <v>70598.42</v>
      </c>
      <c r="S612" s="290">
        <f t="shared" si="281"/>
        <v>116.30711696869851</v>
      </c>
      <c r="T612" s="290" cm="1">
        <f t="array" ref="T612">IF(Parameters!$E$55="No",IF($A612&lt;=Parameters!$H$28,Parameters!$G$28*$A612,IF($A612&lt;=Parameters!$H$29,Parameters!$G$28*Parameters!$H$28+Parameters!$G$29*($A612-Parameters!$H$28),IF($A612&lt;=Parameters!$H$30,Parameters!$G$28*Parameters!$H$28+Parameters!$G$29*(Parameters!$H$29-Parameters!$H$28)+Parameters!$G$30*($A612-Parameters!$H$29),Parameters!$G$28*Parameters!$H$28+Parameters!$G$29*(Parameters!$H$29-Parameters!$H$28)+Parameters!$G$30*(Parameters!$H$30-Parameters!$H$29)+Parameters!$G$31*($A612-Parameters!$H$30)))),_xlfn.IFS($A612&lt;=Parameters!$H$28,Parameters!$G$28*$A612,$A612&lt;=Parameters!$H$29,Parameters!$G$29*$A612,$A612&lt;=Parameters!$H$30,Parameters!$G$30*$A612,$A612&gt;Parameters!$H$30,Parameters!$G$31*$A612))</f>
        <v>84216.02</v>
      </c>
      <c r="U612" s="290">
        <f t="shared" si="282"/>
        <v>138.74138385502471</v>
      </c>
      <c r="V612" s="290" cm="1">
        <f t="array" ref="V612">IF(Parameters!$E$55="No",IF($A612&lt;=Parameters!$H$34,Parameters!$G$34*$A612,IF($A612&lt;=Parameters!$H$35,Parameters!$G$34*Parameters!$H$34+Parameters!$G$35*($A612-Parameters!$H$34),IF($A612&lt;=Parameters!$H$36,Parameters!$G$34*Parameters!$H$34+Parameters!$G$35*(Parameters!$H$35-Parameters!$H$34)+Parameters!$G$36*($A612-Parameters!$H$35),Parameters!$G$34*Parameters!$H$34+Parameters!$G$35*(Parameters!$H$35-Parameters!$H$34)+Parameters!$G$36*(Parameters!$H$36-Parameters!$H$35)+Parameters!$G$37*($A612-Parameters!$H$36)))),_xlfn.IFS($A612&lt;=Parameters!$H$34,Parameters!$G$34*$A612,$A612&lt;=Parameters!$H$35,Parameters!$G$35*$A612,$A612&lt;=Parameters!$H$36,Parameters!$G$36*$A612,$A612&gt;Parameters!$H$36,Parameters!$G$37*$A612))</f>
        <v>83944.61</v>
      </c>
      <c r="W612" s="290">
        <f t="shared" si="306"/>
        <v>138.29425041186161</v>
      </c>
      <c r="X612" s="290" cm="1">
        <f t="array" ref="X612">IF(Parameters!$E$55="No",IF($A612&lt;=Parameters!$H$39,Parameters!$G$39*$A612,IF($A612&lt;=Parameters!$H$40,Parameters!$G$39*Parameters!$H$39+Parameters!$G$40*($A612-Parameters!$H$39),IF($A612&lt;=Parameters!$H$41,Parameters!$G$39*Parameters!$H$39+Parameters!$G$40*(Parameters!$H$40-Parameters!$H$39)+Parameters!$G$41*($A612-Parameters!$H$40),Parameters!$G$39*Parameters!$H$39+Parameters!$G$40*(Parameters!$H$40-Parameters!$H$39)+Parameters!$G$41*(Parameters!$H$41-Parameters!$H$40)+Parameters!$G$42*($A612-Parameters!$H$41)))),_xlfn.IFS($A612&lt;=Parameters!$H$39,Parameters!$G$39*$A612,$A612&lt;=Parameters!$H$40,Parameters!$G$40*$A612,$A612&lt;=Parameters!$H$41,Parameters!$G$41*$A612,$A612&gt;Parameters!$H$41,Parameters!$G$42*$A612))</f>
        <v>90093.72</v>
      </c>
      <c r="Y612" s="290">
        <f t="shared" si="307"/>
        <v>148.42457990115321</v>
      </c>
      <c r="Z612" s="290" cm="1">
        <f t="array" ref="Z612">IF(Parameters!$F$55="No",IF($A612&lt;=Parameters!$J$23,Parameters!$I$23*$A612,IF($A612&lt;=Parameters!$J$24,Parameters!$I$23*Parameters!$J$23+Parameters!$I$24*($A612-Parameters!$J$23),IF($A612&lt;=Parameters!$J$25,Parameters!$I$23*Parameters!$J$23+Parameters!$I$24*(Parameters!$J$24-Parameters!$J$23)+Parameters!$I$25*($A612-Parameters!$J$24),Parameters!$I$23*Parameters!$J$23+Parameters!$I$24*(Parameters!$J$24-Parameters!$J$23)+Parameters!$I$25*(Parameters!$J$25-Parameters!$J$24)+Parameters!$I$26*($A612-Parameters!$J$25)))),_xlfn.IFS($A612&lt;=Parameters!$J$23,Parameters!$I$23*$A612,$A612&lt;=Parameters!$J$24,Parameters!$I$24*$A612,$A612&lt;=Parameters!$J$25,Parameters!$I$25*$A612,$A612&gt;Parameters!$J$25,Parameters!$I$26*$A612))</f>
        <v>70598.42</v>
      </c>
      <c r="AA612" s="290">
        <f t="shared" si="283"/>
        <v>116.30711696869851</v>
      </c>
      <c r="AB612" s="290" cm="1">
        <f t="array" ref="AB612">IF(Parameters!$F$55="No",IF($A612&lt;=Parameters!$J$28,Parameters!$I$28*$A612,IF($A612&lt;=Parameters!$J$29,Parameters!$I$28*Parameters!$J$28+Parameters!$I$29*($A612-Parameters!$J$28),IF($A612&lt;=Parameters!$J$30,Parameters!$I$28*Parameters!$J$28+Parameters!$I$29*(Parameters!$J$29-Parameters!$J$28)+Parameters!$I$30*($A612-Parameters!$J$29),Parameters!$I$28*Parameters!$J$28+Parameters!$I$29*(Parameters!$J$29-Parameters!$J$28)+Parameters!$I$30*(Parameters!$J$30-Parameters!$J$29)+Parameters!$I$31*($A612-Parameters!$J$30)))),_xlfn.IFS($A612&lt;=Parameters!$J$28,Parameters!$I$28*$A612,$A612&lt;=Parameters!$J$29,Parameters!$I$29*$A612,$A612&lt;=Parameters!$J$30,Parameters!$I$30*$A612,$A612&gt;Parameters!$J$30,Parameters!$I$31*$A612))</f>
        <v>84216.02</v>
      </c>
      <c r="AC612" s="290">
        <f t="shared" si="284"/>
        <v>138.74138385502471</v>
      </c>
      <c r="AD612" s="290" cm="1">
        <f t="array" ref="AD612">IF(Parameters!$F$55="No",IF($A612&lt;=Parameters!$J$34,Parameters!$I$34*$A612,IF($A612&lt;=Parameters!$J$35,Parameters!$I$34*Parameters!$J$34+Parameters!$I$35*($A612-Parameters!$J$34),IF($A612&lt;=Parameters!$J$36,Parameters!$I$34*Parameters!$J$34+Parameters!$I$35*(Parameters!$J$35-Parameters!$J$34)+Parameters!$I$36*($A612-Parameters!$J$35),Parameters!$I$34*Parameters!$J$34+Parameters!$I$35*(Parameters!$J$35-Parameters!$J$34)+Parameters!$I$36*(Parameters!$J$36-Parameters!$J$35)+Parameters!$I$37*($A612-Parameters!$J$36)))),_xlfn.IFS($A612&lt;=Parameters!$J$34,Parameters!$I$34*$A612,$A612&lt;=Parameters!$J$35,Parameters!$I$35*$A612,$A612&lt;=Parameters!$J$36,Parameters!$I$36*$A612,$A612&gt;Parameters!$J$36,Parameters!$I$37*$A612))</f>
        <v>83944.61</v>
      </c>
      <c r="AE612" s="290">
        <f t="shared" si="308"/>
        <v>138.29425041186161</v>
      </c>
      <c r="AF612" s="290" cm="1">
        <f t="array" ref="AF612">IF(Parameters!$F$55="No",IF($A612&lt;=Parameters!$J$39,Parameters!$I$39*$A612,IF($A612&lt;=Parameters!$J$40,Parameters!$I$39*Parameters!$J$39+Parameters!$I$40*($A612-Parameters!$J$39),IF($A612&lt;=Parameters!$J$41,Parameters!$I$39*Parameters!$J$39+Parameters!$I$40*(Parameters!$J$40-Parameters!$J$39)+Parameters!$I$41*($A612-Parameters!$J$40),Parameters!$I$39*Parameters!$J$39+Parameters!$I$40*(Parameters!$J$40-Parameters!$J$39)+Parameters!$I$41*(Parameters!$J$41-Parameters!$J$40)+Parameters!$I$42*($A612-Parameters!$J$41)))),_xlfn.IFS($A612&lt;=Parameters!$J$39,Parameters!$I$39*$A612,$A612&lt;=Parameters!$J$40,Parameters!$I$40*$A612,$A612&lt;=Parameters!$J$41,Parameters!$I$41*$A612,$A612&gt;Parameters!$J$41,Parameters!$I$42*$A612))</f>
        <v>90093.72</v>
      </c>
      <c r="AG612" s="290">
        <f t="shared" si="309"/>
        <v>148.42457990115321</v>
      </c>
      <c r="AI612" s="428">
        <f t="shared" si="285"/>
        <v>149.05999999999767</v>
      </c>
      <c r="AJ612" s="428">
        <f t="shared" si="286"/>
        <v>159.36000000000058</v>
      </c>
      <c r="AK612" s="428">
        <f t="shared" si="287"/>
        <v>150.22999999999593</v>
      </c>
      <c r="AL612" s="428">
        <f t="shared" si="288"/>
        <v>158.45999999999185</v>
      </c>
      <c r="AM612" s="428">
        <f t="shared" si="289"/>
        <v>149.05999999999767</v>
      </c>
      <c r="AN612" s="428">
        <f t="shared" si="290"/>
        <v>159.36000000000058</v>
      </c>
      <c r="AO612" s="428">
        <f t="shared" si="291"/>
        <v>150.22999999999593</v>
      </c>
      <c r="AP612" s="428">
        <f t="shared" si="292"/>
        <v>158.45999999999185</v>
      </c>
      <c r="AQ612" s="428">
        <f t="shared" si="293"/>
        <v>149.05999999999767</v>
      </c>
      <c r="AR612" s="428">
        <f t="shared" si="294"/>
        <v>159.36000000000058</v>
      </c>
      <c r="AS612" s="428">
        <f t="shared" si="295"/>
        <v>150.22999999999593</v>
      </c>
      <c r="AT612" s="428">
        <f t="shared" si="296"/>
        <v>158.45999999999185</v>
      </c>
      <c r="AU612" s="428">
        <f t="shared" si="297"/>
        <v>149.05999999999767</v>
      </c>
      <c r="AV612" s="428">
        <f t="shared" si="298"/>
        <v>159.36000000000058</v>
      </c>
      <c r="AW612" s="428">
        <f t="shared" si="299"/>
        <v>150.22999999999593</v>
      </c>
      <c r="AX612" s="428">
        <f t="shared" si="300"/>
        <v>158.45999999999185</v>
      </c>
    </row>
    <row r="613">
      <c r="A613" s="413">
        <v>608</v>
      </c>
      <c r="B613" s="290" cm="1">
        <f t="array" ref="B613">IF(Parameters!$C$55="No",IF($A613&lt;=Parameters!$D$23,Parameters!$C$23*$A613,IF($A613&lt;=Parameters!$D$24,Parameters!$C$23*Parameters!$D$23+Parameters!$C$24*($A613-Parameters!$D$23),IF($A613&lt;=Parameters!$D$25,Parameters!$C$23*Parameters!$D$23+Parameters!$C$24*(Parameters!$D$24-Parameters!$D$23)+Parameters!$C$25*($A613-Parameters!$D$24),Parameters!$C$23*Parameters!$D$23+Parameters!$C$24*(Parameters!$D$24-Parameters!$D$23)+Parameters!$C$25*(Parameters!$D$25-Parameters!$D$24)+Parameters!$C$26*($A613-Parameters!$D$25)))),_xlfn.IFS($A613&lt;=Parameters!$D$23,Parameters!$C$23*$A613,$A613&lt;=Parameters!$D$24,Parameters!$C$24*$A613,$A613&lt;=Parameters!$D$25,Parameters!$C$25*$A613,$A613&gt;Parameters!$D$25,Parameters!$C$26*$A613))</f>
        <v>70747.48</v>
      </c>
      <c r="C613" s="290">
        <f t="shared" si="301"/>
        <v>116.36098684210526</v>
      </c>
      <c r="D613" s="290" cm="1">
        <f t="array" ref="D613">IF(Parameters!$C$55="No",IF($A613&lt;=Parameters!$D$28,Parameters!$C$28*$A613,IF($A613&lt;=Parameters!$D$29,Parameters!$C$28*Parameters!$D$28+Parameters!$C$29*($A613-Parameters!$D$28),IF($A613&lt;=Parameters!$D$30,Parameters!$C$28*Parameters!$D$28+Parameters!$C$29*(Parameters!$D$29-Parameters!$D$28)+Parameters!$C$30*($A613-Parameters!$D$29),Parameters!$C$28*Parameters!$D$28+Parameters!$C$29*(Parameters!$D$29-Parameters!$D$28)+Parameters!$C$30*(Parameters!$D$30-Parameters!$D$29)+Parameters!$C$31*($A613-Parameters!$D$30)))),_xlfn.IFS($A613&lt;=Parameters!$D$28,Parameters!$C$28*$A613,$A613&lt;=Parameters!$D$29,Parameters!$C$29*$A613,$A613&lt;=Parameters!$D$30,Parameters!$C$30*$A613,$A613&gt;Parameters!$D$30,Parameters!$C$31*$A613))</f>
        <v>84375.38</v>
      </c>
      <c r="E613" s="290">
        <f t="shared" si="301"/>
        <v>138.77529605263157</v>
      </c>
      <c r="F613" s="290" cm="1">
        <f t="array" ref="F613">IF(Parameters!$C$55="No",IF($A613&lt;=Parameters!$D$34,Parameters!$C$34*$A613,IF($A613&lt;=Parameters!$D$35,Parameters!$C$34*Parameters!$D$34+Parameters!$C$35*($A613-Parameters!$D$34),IF($A613&lt;=Parameters!$D$36,Parameters!$C$34*Parameters!$D$34+Parameters!$C$35*(Parameters!$D$35-Parameters!$D$34)+Parameters!$C$36*($A613-Parameters!$D$35),Parameters!$C$34*Parameters!$D$34+Parameters!$C$35*(Parameters!$D$35-Parameters!$D$34)+Parameters!$C$36*(Parameters!$D$36-Parameters!$D$35)+Parameters!$C$37*($A613-Parameters!$D$36)))),_xlfn.IFS($A613&lt;=Parameters!$D$34,Parameters!$C$34*$A613,$A613&lt;=Parameters!$D$35,Parameters!$C$35*$A613,$A613&lt;=Parameters!$D$36,Parameters!$C$36*$A613,$A613&gt;Parameters!$D$36,Parameters!$C$37*$A613))</f>
        <v>84094.84</v>
      </c>
      <c r="G613" s="290">
        <f t="shared" si="302"/>
        <v>138.31388157894736</v>
      </c>
      <c r="H613" s="290" cm="1">
        <f t="array" ref="H613">IF(Parameters!$C$55="No",IF($A613&lt;=Parameters!$D$39,Parameters!$C$39*$A613,IF($A613&lt;=Parameters!$D$40,Parameters!$C$39*Parameters!$D$39+Parameters!$C$40*($A613-Parameters!$D$39),IF($A613&lt;=Parameters!$D$41,Parameters!$C$39*Parameters!$D$39+Parameters!$C$40*(Parameters!$D$40-Parameters!$D$39)+Parameters!$C$41*($A613-Parameters!$D$40),Parameters!$C$39*Parameters!$D$39+Parameters!$C$40*(Parameters!$D$40-Parameters!$D$39)+Parameters!$C$41*(Parameters!$D$41-Parameters!$D$40)+Parameters!$C$42*($A613-Parameters!$D$41)))),_xlfn.IFS($A613&lt;=Parameters!$D$39,Parameters!$C$39*$A613,$A613&lt;=Parameters!$D$40,Parameters!$C$40*$A613,$A613&lt;=Parameters!$D$41,Parameters!$C$41*$A613,$A613&gt;Parameters!$D$41,Parameters!$C$42*$A613))</f>
        <v>90252.18</v>
      </c>
      <c r="I613" s="290">
        <f t="shared" si="303"/>
        <v>148.44108552631579</v>
      </c>
      <c r="J613" s="290" cm="1">
        <f t="array" ref="J613">IF(Parameters!$D$55="No",IF($A613&lt;=Parameters!$F$23,Parameters!$E$23*$A613,IF($A613&lt;=Parameters!$F$24,Parameters!$E$23*Parameters!$F$23+Parameters!$E$24*($A613-Parameters!$F$23),IF($A613&lt;=Parameters!$F$25,Parameters!$E$23*Parameters!$F$23+Parameters!$E$24*(Parameters!$F$24-Parameters!$F$23)+Parameters!$E$25*($A613-Parameters!$F$24),Parameters!$E$23*Parameters!$F$23+Parameters!$E$24*(Parameters!$F$24-Parameters!$F$23)+Parameters!$E$25*(Parameters!$F$25-Parameters!$F$24)+Parameters!$E$26*($A613-Parameters!$F$25)))),_xlfn.IFS($A613&lt;=Parameters!$F$23,Parameters!$E$23*$A613,$A613&lt;=Parameters!$F$24,Parameters!$E$24*$A613,$A613&lt;=Parameters!$F$25,Parameters!$E$25*$A613,$A613&gt;Parameters!$F$25,Parameters!$E$26*$A613))</f>
        <v>70747.48</v>
      </c>
      <c r="K613" s="290">
        <f t="shared" si="279"/>
        <v>116.36098684210526</v>
      </c>
      <c r="L613" s="290" cm="1">
        <f t="array" ref="L613">IF(Parameters!$D$55="No",IF($A613&lt;=Parameters!$F$28,Parameters!$E$28*$A613,IF($A613&lt;=Parameters!$F$29,Parameters!$E$28*Parameters!$F$28+Parameters!$E$29*($A613-Parameters!$F$28),IF($A613&lt;=Parameters!$F$30,Parameters!$E$28*Parameters!$F$28+Parameters!$E$29*(Parameters!$F$29-Parameters!$F$28)+Parameters!$E$30*($A613-Parameters!$F$29),Parameters!$E$28*Parameters!$F$28+Parameters!$E$29*(Parameters!$F$29-Parameters!$F$28)+Parameters!$E$30*(Parameters!$F$30-Parameters!$F$29)+Parameters!$E$31*($A613-Parameters!$F$30)))),_xlfn.IFS($A613&lt;=Parameters!$F$28,Parameters!$E$28*$A613,$A613&lt;=Parameters!$F$29,Parameters!$E$29*$A613,$A613&lt;=Parameters!$F$30,Parameters!$E$30*$A613,$A613&gt;Parameters!$F$30,Parameters!$E$31*$A613))</f>
        <v>84375.38</v>
      </c>
      <c r="M613" s="290">
        <f t="shared" si="280"/>
        <v>138.77529605263157</v>
      </c>
      <c r="N613" s="290" cm="1">
        <f t="array" ref="N613">IF(Parameters!$D$55="No",IF($A613&lt;=Parameters!$F$34,Parameters!$E$34*$A613,IF($A613&lt;=Parameters!$F$35,Parameters!$E$34*Parameters!$F$34+Parameters!$E$35*($A613-Parameters!$F$34),IF($A613&lt;=Parameters!$F$36,Parameters!$E$34*Parameters!$F$34+Parameters!$E$35*(Parameters!$F$35-Parameters!$F$34)+Parameters!$E$36*($A613-Parameters!$F$35),Parameters!$E$34*Parameters!$F$34+Parameters!$E$35*(Parameters!$F$35-Parameters!$F$34)+Parameters!$E$36*(Parameters!$F$36-Parameters!$F$35)+Parameters!$E$37*($A613-Parameters!$F$36)))),_xlfn.IFS($A613&lt;=Parameters!$F$34,Parameters!$E$34*$A613,$A613&lt;=Parameters!$F$35,Parameters!$E$35*$A613,$A613&lt;=Parameters!$F$36,Parameters!$E$36*$A613,$A613&gt;Parameters!$F$36,Parameters!$E$37*$A613))</f>
        <v>84094.84</v>
      </c>
      <c r="O613" s="290">
        <f t="shared" si="304"/>
        <v>138.31388157894736</v>
      </c>
      <c r="P613" s="290" cm="1">
        <f t="array" ref="P613">IF(Parameters!$D$55="No",IF($A613&lt;=Parameters!$F$39,Parameters!$E$39*$A613,IF($A613&lt;=Parameters!$F$40,Parameters!$E$39*Parameters!$F$39+Parameters!$E$40*($A613-Parameters!$F$39),IF($A613&lt;=Parameters!$F$41,Parameters!$E$39*Parameters!$F$39+Parameters!$E$40*(Parameters!$F$40-Parameters!$F$39)+Parameters!$E$41*($A613-Parameters!$F$40),Parameters!$E$39*Parameters!$F$39+Parameters!$E$40*(Parameters!$F$40-Parameters!$F$39)+Parameters!$E$41*(Parameters!$F$41-Parameters!$F$40)+Parameters!$E$42*($A613-Parameters!$F$41)))),_xlfn.IFS($A613&lt;=Parameters!$F$39,Parameters!$E$39*$A613,$A613&lt;=Parameters!$F$40,Parameters!$E$40*$A613,$A613&lt;=Parameters!$F$41,Parameters!$E$41*$A613,$A613&gt;Parameters!$F$41,Parameters!$E$42*$A613))</f>
        <v>90252.18</v>
      </c>
      <c r="Q613" s="290">
        <f t="shared" si="305"/>
        <v>148.44108552631579</v>
      </c>
      <c r="R613" s="290" cm="1">
        <f t="array" ref="R613">IF(Parameters!$E$55="No",IF($A613&lt;=Parameters!$H$23,Parameters!$G$23*$A613,IF($A613&lt;=Parameters!$H$24,Parameters!$G$23*Parameters!$H$23+Parameters!$G$24*($A613-Parameters!$H$23),IF($A613&lt;=Parameters!$H$25,Parameters!$G$23*Parameters!$H$23+Parameters!$G$24*(Parameters!$H$24-Parameters!$H$23)+Parameters!$G$25*($A613-Parameters!$H$24),Parameters!$G$23*Parameters!$H$23+Parameters!$G$24*(Parameters!$H$24-Parameters!$H$23)+Parameters!$G$25*(Parameters!$H$25-Parameters!$H$24)+Parameters!$G$26*($A613-Parameters!$H$25)))),_xlfn.IFS($A613&lt;=Parameters!$H$23,Parameters!$G$23*$A613,$A613&lt;=Parameters!$H$24,Parameters!$G$24*$A613,$A613&lt;=Parameters!$H$25,Parameters!$G$25*$A613,$A613&gt;Parameters!$H$25,Parameters!$G$26*$A613))</f>
        <v>70747.48</v>
      </c>
      <c r="S613" s="290">
        <f t="shared" si="281"/>
        <v>116.36098684210526</v>
      </c>
      <c r="T613" s="290" cm="1">
        <f t="array" ref="T613">IF(Parameters!$E$55="No",IF($A613&lt;=Parameters!$H$28,Parameters!$G$28*$A613,IF($A613&lt;=Parameters!$H$29,Parameters!$G$28*Parameters!$H$28+Parameters!$G$29*($A613-Parameters!$H$28),IF($A613&lt;=Parameters!$H$30,Parameters!$G$28*Parameters!$H$28+Parameters!$G$29*(Parameters!$H$29-Parameters!$H$28)+Parameters!$G$30*($A613-Parameters!$H$29),Parameters!$G$28*Parameters!$H$28+Parameters!$G$29*(Parameters!$H$29-Parameters!$H$28)+Parameters!$G$30*(Parameters!$H$30-Parameters!$H$29)+Parameters!$G$31*($A613-Parameters!$H$30)))),_xlfn.IFS($A613&lt;=Parameters!$H$28,Parameters!$G$28*$A613,$A613&lt;=Parameters!$H$29,Parameters!$G$29*$A613,$A613&lt;=Parameters!$H$30,Parameters!$G$30*$A613,$A613&gt;Parameters!$H$30,Parameters!$G$31*$A613))</f>
        <v>84375.38</v>
      </c>
      <c r="U613" s="290">
        <f t="shared" si="282"/>
        <v>138.77529605263157</v>
      </c>
      <c r="V613" s="290" cm="1">
        <f t="array" ref="V613">IF(Parameters!$E$55="No",IF($A613&lt;=Parameters!$H$34,Parameters!$G$34*$A613,IF($A613&lt;=Parameters!$H$35,Parameters!$G$34*Parameters!$H$34+Parameters!$G$35*($A613-Parameters!$H$34),IF($A613&lt;=Parameters!$H$36,Parameters!$G$34*Parameters!$H$34+Parameters!$G$35*(Parameters!$H$35-Parameters!$H$34)+Parameters!$G$36*($A613-Parameters!$H$35),Parameters!$G$34*Parameters!$H$34+Parameters!$G$35*(Parameters!$H$35-Parameters!$H$34)+Parameters!$G$36*(Parameters!$H$36-Parameters!$H$35)+Parameters!$G$37*($A613-Parameters!$H$36)))),_xlfn.IFS($A613&lt;=Parameters!$H$34,Parameters!$G$34*$A613,$A613&lt;=Parameters!$H$35,Parameters!$G$35*$A613,$A613&lt;=Parameters!$H$36,Parameters!$G$36*$A613,$A613&gt;Parameters!$H$36,Parameters!$G$37*$A613))</f>
        <v>84094.84</v>
      </c>
      <c r="W613" s="290">
        <f t="shared" si="306"/>
        <v>138.31388157894736</v>
      </c>
      <c r="X613" s="290" cm="1">
        <f t="array" ref="X613">IF(Parameters!$E$55="No",IF($A613&lt;=Parameters!$H$39,Parameters!$G$39*$A613,IF($A613&lt;=Parameters!$H$40,Parameters!$G$39*Parameters!$H$39+Parameters!$G$40*($A613-Parameters!$H$39),IF($A613&lt;=Parameters!$H$41,Parameters!$G$39*Parameters!$H$39+Parameters!$G$40*(Parameters!$H$40-Parameters!$H$39)+Parameters!$G$41*($A613-Parameters!$H$40),Parameters!$G$39*Parameters!$H$39+Parameters!$G$40*(Parameters!$H$40-Parameters!$H$39)+Parameters!$G$41*(Parameters!$H$41-Parameters!$H$40)+Parameters!$G$42*($A613-Parameters!$H$41)))),_xlfn.IFS($A613&lt;=Parameters!$H$39,Parameters!$G$39*$A613,$A613&lt;=Parameters!$H$40,Parameters!$G$40*$A613,$A613&lt;=Parameters!$H$41,Parameters!$G$41*$A613,$A613&gt;Parameters!$H$41,Parameters!$G$42*$A613))</f>
        <v>90252.18</v>
      </c>
      <c r="Y613" s="290">
        <f t="shared" si="307"/>
        <v>148.44108552631579</v>
      </c>
      <c r="Z613" s="290" cm="1">
        <f t="array" ref="Z613">IF(Parameters!$F$55="No",IF($A613&lt;=Parameters!$J$23,Parameters!$I$23*$A613,IF($A613&lt;=Parameters!$J$24,Parameters!$I$23*Parameters!$J$23+Parameters!$I$24*($A613-Parameters!$J$23),IF($A613&lt;=Parameters!$J$25,Parameters!$I$23*Parameters!$J$23+Parameters!$I$24*(Parameters!$J$24-Parameters!$J$23)+Parameters!$I$25*($A613-Parameters!$J$24),Parameters!$I$23*Parameters!$J$23+Parameters!$I$24*(Parameters!$J$24-Parameters!$J$23)+Parameters!$I$25*(Parameters!$J$25-Parameters!$J$24)+Parameters!$I$26*($A613-Parameters!$J$25)))),_xlfn.IFS($A613&lt;=Parameters!$J$23,Parameters!$I$23*$A613,$A613&lt;=Parameters!$J$24,Parameters!$I$24*$A613,$A613&lt;=Parameters!$J$25,Parameters!$I$25*$A613,$A613&gt;Parameters!$J$25,Parameters!$I$26*$A613))</f>
        <v>70747.48</v>
      </c>
      <c r="AA613" s="290">
        <f t="shared" si="283"/>
        <v>116.36098684210526</v>
      </c>
      <c r="AB613" s="290" cm="1">
        <f t="array" ref="AB613">IF(Parameters!$F$55="No",IF($A613&lt;=Parameters!$J$28,Parameters!$I$28*$A613,IF($A613&lt;=Parameters!$J$29,Parameters!$I$28*Parameters!$J$28+Parameters!$I$29*($A613-Parameters!$J$28),IF($A613&lt;=Parameters!$J$30,Parameters!$I$28*Parameters!$J$28+Parameters!$I$29*(Parameters!$J$29-Parameters!$J$28)+Parameters!$I$30*($A613-Parameters!$J$29),Parameters!$I$28*Parameters!$J$28+Parameters!$I$29*(Parameters!$J$29-Parameters!$J$28)+Parameters!$I$30*(Parameters!$J$30-Parameters!$J$29)+Parameters!$I$31*($A613-Parameters!$J$30)))),_xlfn.IFS($A613&lt;=Parameters!$J$28,Parameters!$I$28*$A613,$A613&lt;=Parameters!$J$29,Parameters!$I$29*$A613,$A613&lt;=Parameters!$J$30,Parameters!$I$30*$A613,$A613&gt;Parameters!$J$30,Parameters!$I$31*$A613))</f>
        <v>84375.38</v>
      </c>
      <c r="AC613" s="290">
        <f t="shared" si="284"/>
        <v>138.77529605263157</v>
      </c>
      <c r="AD613" s="290" cm="1">
        <f t="array" ref="AD613">IF(Parameters!$F$55="No",IF($A613&lt;=Parameters!$J$34,Parameters!$I$34*$A613,IF($A613&lt;=Parameters!$J$35,Parameters!$I$34*Parameters!$J$34+Parameters!$I$35*($A613-Parameters!$J$34),IF($A613&lt;=Parameters!$J$36,Parameters!$I$34*Parameters!$J$34+Parameters!$I$35*(Parameters!$J$35-Parameters!$J$34)+Parameters!$I$36*($A613-Parameters!$J$35),Parameters!$I$34*Parameters!$J$34+Parameters!$I$35*(Parameters!$J$35-Parameters!$J$34)+Parameters!$I$36*(Parameters!$J$36-Parameters!$J$35)+Parameters!$I$37*($A613-Parameters!$J$36)))),_xlfn.IFS($A613&lt;=Parameters!$J$34,Parameters!$I$34*$A613,$A613&lt;=Parameters!$J$35,Parameters!$I$35*$A613,$A613&lt;=Parameters!$J$36,Parameters!$I$36*$A613,$A613&gt;Parameters!$J$36,Parameters!$I$37*$A613))</f>
        <v>84094.84</v>
      </c>
      <c r="AE613" s="290">
        <f t="shared" si="308"/>
        <v>138.31388157894736</v>
      </c>
      <c r="AF613" s="290" cm="1">
        <f t="array" ref="AF613">IF(Parameters!$F$55="No",IF($A613&lt;=Parameters!$J$39,Parameters!$I$39*$A613,IF($A613&lt;=Parameters!$J$40,Parameters!$I$39*Parameters!$J$39+Parameters!$I$40*($A613-Parameters!$J$39),IF($A613&lt;=Parameters!$J$41,Parameters!$I$39*Parameters!$J$39+Parameters!$I$40*(Parameters!$J$40-Parameters!$J$39)+Parameters!$I$41*($A613-Parameters!$J$40),Parameters!$I$39*Parameters!$J$39+Parameters!$I$40*(Parameters!$J$40-Parameters!$J$39)+Parameters!$I$41*(Parameters!$J$41-Parameters!$J$40)+Parameters!$I$42*($A613-Parameters!$J$41)))),_xlfn.IFS($A613&lt;=Parameters!$J$39,Parameters!$I$39*$A613,$A613&lt;=Parameters!$J$40,Parameters!$I$40*$A613,$A613&lt;=Parameters!$J$41,Parameters!$I$41*$A613,$A613&gt;Parameters!$J$41,Parameters!$I$42*$A613))</f>
        <v>90252.18</v>
      </c>
      <c r="AG613" s="290">
        <f t="shared" si="309"/>
        <v>148.44108552631579</v>
      </c>
      <c r="AI613" s="428">
        <f t="shared" si="285"/>
        <v>149.05999999999767</v>
      </c>
      <c r="AJ613" s="428">
        <f t="shared" si="286"/>
        <v>159.36000000000058</v>
      </c>
      <c r="AK613" s="428">
        <f t="shared" si="287"/>
        <v>150.22999999999593</v>
      </c>
      <c r="AL613" s="428">
        <f t="shared" si="288"/>
        <v>158.45999999999185</v>
      </c>
      <c r="AM613" s="428">
        <f t="shared" si="289"/>
        <v>149.05999999999767</v>
      </c>
      <c r="AN613" s="428">
        <f t="shared" si="290"/>
        <v>159.36000000000058</v>
      </c>
      <c r="AO613" s="428">
        <f t="shared" si="291"/>
        <v>150.22999999999593</v>
      </c>
      <c r="AP613" s="428">
        <f t="shared" si="292"/>
        <v>158.45999999999185</v>
      </c>
      <c r="AQ613" s="428">
        <f t="shared" si="293"/>
        <v>149.05999999999767</v>
      </c>
      <c r="AR613" s="428">
        <f t="shared" si="294"/>
        <v>159.36000000000058</v>
      </c>
      <c r="AS613" s="428">
        <f t="shared" si="295"/>
        <v>150.22999999999593</v>
      </c>
      <c r="AT613" s="428">
        <f t="shared" si="296"/>
        <v>158.45999999999185</v>
      </c>
      <c r="AU613" s="428">
        <f t="shared" si="297"/>
        <v>149.05999999999767</v>
      </c>
      <c r="AV613" s="428">
        <f t="shared" si="298"/>
        <v>159.36000000000058</v>
      </c>
      <c r="AW613" s="428">
        <f t="shared" si="299"/>
        <v>150.22999999999593</v>
      </c>
      <c r="AX613" s="428">
        <f t="shared" si="300"/>
        <v>158.45999999999185</v>
      </c>
    </row>
    <row r="614">
      <c r="A614" s="413">
        <v>609</v>
      </c>
      <c r="B614" s="290" cm="1">
        <f t="array" ref="B614">IF(Parameters!$C$55="No",IF($A614&lt;=Parameters!$D$23,Parameters!$C$23*$A614,IF($A614&lt;=Parameters!$D$24,Parameters!$C$23*Parameters!$D$23+Parameters!$C$24*($A614-Parameters!$D$23),IF($A614&lt;=Parameters!$D$25,Parameters!$C$23*Parameters!$D$23+Parameters!$C$24*(Parameters!$D$24-Parameters!$D$23)+Parameters!$C$25*($A614-Parameters!$D$24),Parameters!$C$23*Parameters!$D$23+Parameters!$C$24*(Parameters!$D$24-Parameters!$D$23)+Parameters!$C$25*(Parameters!$D$25-Parameters!$D$24)+Parameters!$C$26*($A614-Parameters!$D$25)))),_xlfn.IFS($A614&lt;=Parameters!$D$23,Parameters!$C$23*$A614,$A614&lt;=Parameters!$D$24,Parameters!$C$24*$A614,$A614&lt;=Parameters!$D$25,Parameters!$C$25*$A614,$A614&gt;Parameters!$D$25,Parameters!$C$26*$A614))</f>
        <v>70896.540000000008</v>
      </c>
      <c r="C614" s="290">
        <f t="shared" si="301"/>
        <v>116.41467980295567</v>
      </c>
      <c r="D614" s="290" cm="1">
        <f t="array" ref="D614">IF(Parameters!$C$55="No",IF($A614&lt;=Parameters!$D$28,Parameters!$C$28*$A614,IF($A614&lt;=Parameters!$D$29,Parameters!$C$28*Parameters!$D$28+Parameters!$C$29*($A614-Parameters!$D$28),IF($A614&lt;=Parameters!$D$30,Parameters!$C$28*Parameters!$D$28+Parameters!$C$29*(Parameters!$D$29-Parameters!$D$28)+Parameters!$C$30*($A614-Parameters!$D$29),Parameters!$C$28*Parameters!$D$28+Parameters!$C$29*(Parameters!$D$29-Parameters!$D$28)+Parameters!$C$30*(Parameters!$D$30-Parameters!$D$29)+Parameters!$C$31*($A614-Parameters!$D$30)))),_xlfn.IFS($A614&lt;=Parameters!$D$28,Parameters!$C$28*$A614,$A614&lt;=Parameters!$D$29,Parameters!$C$29*$A614,$A614&lt;=Parameters!$D$30,Parameters!$C$30*$A614,$A614&gt;Parameters!$D$30,Parameters!$C$31*$A614))</f>
        <v>84534.74</v>
      </c>
      <c r="E614" s="290">
        <f t="shared" si="301"/>
        <v>138.80909688013136</v>
      </c>
      <c r="F614" s="290" cm="1">
        <f t="array" ref="F614">IF(Parameters!$C$55="No",IF($A614&lt;=Parameters!$D$34,Parameters!$C$34*$A614,IF($A614&lt;=Parameters!$D$35,Parameters!$C$34*Parameters!$D$34+Parameters!$C$35*($A614-Parameters!$D$34),IF($A614&lt;=Parameters!$D$36,Parameters!$C$34*Parameters!$D$34+Parameters!$C$35*(Parameters!$D$35-Parameters!$D$34)+Parameters!$C$36*($A614-Parameters!$D$35),Parameters!$C$34*Parameters!$D$34+Parameters!$C$35*(Parameters!$D$35-Parameters!$D$34)+Parameters!$C$36*(Parameters!$D$36-Parameters!$D$35)+Parameters!$C$37*($A614-Parameters!$D$36)))),_xlfn.IFS($A614&lt;=Parameters!$D$34,Parameters!$C$34*$A614,$A614&lt;=Parameters!$D$35,Parameters!$C$35*$A614,$A614&lt;=Parameters!$D$36,Parameters!$C$36*$A614,$A614&gt;Parameters!$D$36,Parameters!$C$37*$A614))</f>
        <v>84245.07</v>
      </c>
      <c r="G614" s="290">
        <f t="shared" si="302"/>
        <v>138.33344827586208</v>
      </c>
      <c r="H614" s="290" cm="1">
        <f t="array" ref="H614">IF(Parameters!$C$55="No",IF($A614&lt;=Parameters!$D$39,Parameters!$C$39*$A614,IF($A614&lt;=Parameters!$D$40,Parameters!$C$39*Parameters!$D$39+Parameters!$C$40*($A614-Parameters!$D$39),IF($A614&lt;=Parameters!$D$41,Parameters!$C$39*Parameters!$D$39+Parameters!$C$40*(Parameters!$D$40-Parameters!$D$39)+Parameters!$C$41*($A614-Parameters!$D$40),Parameters!$C$39*Parameters!$D$39+Parameters!$C$40*(Parameters!$D$40-Parameters!$D$39)+Parameters!$C$41*(Parameters!$D$41-Parameters!$D$40)+Parameters!$C$42*($A614-Parameters!$D$41)))),_xlfn.IFS($A614&lt;=Parameters!$D$39,Parameters!$C$39*$A614,$A614&lt;=Parameters!$D$40,Parameters!$C$40*$A614,$A614&lt;=Parameters!$D$41,Parameters!$C$41*$A614,$A614&gt;Parameters!$D$41,Parameters!$C$42*$A614))</f>
        <v>90410.64</v>
      </c>
      <c r="I614" s="290">
        <f t="shared" si="303"/>
        <v>148.45753694581282</v>
      </c>
      <c r="J614" s="290" cm="1">
        <f t="array" ref="J614">IF(Parameters!$D$55="No",IF($A614&lt;=Parameters!$F$23,Parameters!$E$23*$A614,IF($A614&lt;=Parameters!$F$24,Parameters!$E$23*Parameters!$F$23+Parameters!$E$24*($A614-Parameters!$F$23),IF($A614&lt;=Parameters!$F$25,Parameters!$E$23*Parameters!$F$23+Parameters!$E$24*(Parameters!$F$24-Parameters!$F$23)+Parameters!$E$25*($A614-Parameters!$F$24),Parameters!$E$23*Parameters!$F$23+Parameters!$E$24*(Parameters!$F$24-Parameters!$F$23)+Parameters!$E$25*(Parameters!$F$25-Parameters!$F$24)+Parameters!$E$26*($A614-Parameters!$F$25)))),_xlfn.IFS($A614&lt;=Parameters!$F$23,Parameters!$E$23*$A614,$A614&lt;=Parameters!$F$24,Parameters!$E$24*$A614,$A614&lt;=Parameters!$F$25,Parameters!$E$25*$A614,$A614&gt;Parameters!$F$25,Parameters!$E$26*$A614))</f>
        <v>70896.540000000008</v>
      </c>
      <c r="K614" s="290">
        <f t="shared" si="279"/>
        <v>116.41467980295567</v>
      </c>
      <c r="L614" s="290" cm="1">
        <f t="array" ref="L614">IF(Parameters!$D$55="No",IF($A614&lt;=Parameters!$F$28,Parameters!$E$28*$A614,IF($A614&lt;=Parameters!$F$29,Parameters!$E$28*Parameters!$F$28+Parameters!$E$29*($A614-Parameters!$F$28),IF($A614&lt;=Parameters!$F$30,Parameters!$E$28*Parameters!$F$28+Parameters!$E$29*(Parameters!$F$29-Parameters!$F$28)+Parameters!$E$30*($A614-Parameters!$F$29),Parameters!$E$28*Parameters!$F$28+Parameters!$E$29*(Parameters!$F$29-Parameters!$F$28)+Parameters!$E$30*(Parameters!$F$30-Parameters!$F$29)+Parameters!$E$31*($A614-Parameters!$F$30)))),_xlfn.IFS($A614&lt;=Parameters!$F$28,Parameters!$E$28*$A614,$A614&lt;=Parameters!$F$29,Parameters!$E$29*$A614,$A614&lt;=Parameters!$F$30,Parameters!$E$30*$A614,$A614&gt;Parameters!$F$30,Parameters!$E$31*$A614))</f>
        <v>84534.74</v>
      </c>
      <c r="M614" s="290">
        <f t="shared" si="280"/>
        <v>138.80909688013136</v>
      </c>
      <c r="N614" s="290" cm="1">
        <f t="array" ref="N614">IF(Parameters!$D$55="No",IF($A614&lt;=Parameters!$F$34,Parameters!$E$34*$A614,IF($A614&lt;=Parameters!$F$35,Parameters!$E$34*Parameters!$F$34+Parameters!$E$35*($A614-Parameters!$F$34),IF($A614&lt;=Parameters!$F$36,Parameters!$E$34*Parameters!$F$34+Parameters!$E$35*(Parameters!$F$35-Parameters!$F$34)+Parameters!$E$36*($A614-Parameters!$F$35),Parameters!$E$34*Parameters!$F$34+Parameters!$E$35*(Parameters!$F$35-Parameters!$F$34)+Parameters!$E$36*(Parameters!$F$36-Parameters!$F$35)+Parameters!$E$37*($A614-Parameters!$F$36)))),_xlfn.IFS($A614&lt;=Parameters!$F$34,Parameters!$E$34*$A614,$A614&lt;=Parameters!$F$35,Parameters!$E$35*$A614,$A614&lt;=Parameters!$F$36,Parameters!$E$36*$A614,$A614&gt;Parameters!$F$36,Parameters!$E$37*$A614))</f>
        <v>84245.07</v>
      </c>
      <c r="O614" s="290">
        <f t="shared" si="304"/>
        <v>138.33344827586208</v>
      </c>
      <c r="P614" s="290" cm="1">
        <f t="array" ref="P614">IF(Parameters!$D$55="No",IF($A614&lt;=Parameters!$F$39,Parameters!$E$39*$A614,IF($A614&lt;=Parameters!$F$40,Parameters!$E$39*Parameters!$F$39+Parameters!$E$40*($A614-Parameters!$F$39),IF($A614&lt;=Parameters!$F$41,Parameters!$E$39*Parameters!$F$39+Parameters!$E$40*(Parameters!$F$40-Parameters!$F$39)+Parameters!$E$41*($A614-Parameters!$F$40),Parameters!$E$39*Parameters!$F$39+Parameters!$E$40*(Parameters!$F$40-Parameters!$F$39)+Parameters!$E$41*(Parameters!$F$41-Parameters!$F$40)+Parameters!$E$42*($A614-Parameters!$F$41)))),_xlfn.IFS($A614&lt;=Parameters!$F$39,Parameters!$E$39*$A614,$A614&lt;=Parameters!$F$40,Parameters!$E$40*$A614,$A614&lt;=Parameters!$F$41,Parameters!$E$41*$A614,$A614&gt;Parameters!$F$41,Parameters!$E$42*$A614))</f>
        <v>90410.64</v>
      </c>
      <c r="Q614" s="290">
        <f t="shared" si="305"/>
        <v>148.45753694581282</v>
      </c>
      <c r="R614" s="290" cm="1">
        <f t="array" ref="R614">IF(Parameters!$E$55="No",IF($A614&lt;=Parameters!$H$23,Parameters!$G$23*$A614,IF($A614&lt;=Parameters!$H$24,Parameters!$G$23*Parameters!$H$23+Parameters!$G$24*($A614-Parameters!$H$23),IF($A614&lt;=Parameters!$H$25,Parameters!$G$23*Parameters!$H$23+Parameters!$G$24*(Parameters!$H$24-Parameters!$H$23)+Parameters!$G$25*($A614-Parameters!$H$24),Parameters!$G$23*Parameters!$H$23+Parameters!$G$24*(Parameters!$H$24-Parameters!$H$23)+Parameters!$G$25*(Parameters!$H$25-Parameters!$H$24)+Parameters!$G$26*($A614-Parameters!$H$25)))),_xlfn.IFS($A614&lt;=Parameters!$H$23,Parameters!$G$23*$A614,$A614&lt;=Parameters!$H$24,Parameters!$G$24*$A614,$A614&lt;=Parameters!$H$25,Parameters!$G$25*$A614,$A614&gt;Parameters!$H$25,Parameters!$G$26*$A614))</f>
        <v>70896.540000000008</v>
      </c>
      <c r="S614" s="290">
        <f t="shared" si="281"/>
        <v>116.41467980295567</v>
      </c>
      <c r="T614" s="290" cm="1">
        <f t="array" ref="T614">IF(Parameters!$E$55="No",IF($A614&lt;=Parameters!$H$28,Parameters!$G$28*$A614,IF($A614&lt;=Parameters!$H$29,Parameters!$G$28*Parameters!$H$28+Parameters!$G$29*($A614-Parameters!$H$28),IF($A614&lt;=Parameters!$H$30,Parameters!$G$28*Parameters!$H$28+Parameters!$G$29*(Parameters!$H$29-Parameters!$H$28)+Parameters!$G$30*($A614-Parameters!$H$29),Parameters!$G$28*Parameters!$H$28+Parameters!$G$29*(Parameters!$H$29-Parameters!$H$28)+Parameters!$G$30*(Parameters!$H$30-Parameters!$H$29)+Parameters!$G$31*($A614-Parameters!$H$30)))),_xlfn.IFS($A614&lt;=Parameters!$H$28,Parameters!$G$28*$A614,$A614&lt;=Parameters!$H$29,Parameters!$G$29*$A614,$A614&lt;=Parameters!$H$30,Parameters!$G$30*$A614,$A614&gt;Parameters!$H$30,Parameters!$G$31*$A614))</f>
        <v>84534.74</v>
      </c>
      <c r="U614" s="290">
        <f t="shared" si="282"/>
        <v>138.80909688013136</v>
      </c>
      <c r="V614" s="290" cm="1">
        <f t="array" ref="V614">IF(Parameters!$E$55="No",IF($A614&lt;=Parameters!$H$34,Parameters!$G$34*$A614,IF($A614&lt;=Parameters!$H$35,Parameters!$G$34*Parameters!$H$34+Parameters!$G$35*($A614-Parameters!$H$34),IF($A614&lt;=Parameters!$H$36,Parameters!$G$34*Parameters!$H$34+Parameters!$G$35*(Parameters!$H$35-Parameters!$H$34)+Parameters!$G$36*($A614-Parameters!$H$35),Parameters!$G$34*Parameters!$H$34+Parameters!$G$35*(Parameters!$H$35-Parameters!$H$34)+Parameters!$G$36*(Parameters!$H$36-Parameters!$H$35)+Parameters!$G$37*($A614-Parameters!$H$36)))),_xlfn.IFS($A614&lt;=Parameters!$H$34,Parameters!$G$34*$A614,$A614&lt;=Parameters!$H$35,Parameters!$G$35*$A614,$A614&lt;=Parameters!$H$36,Parameters!$G$36*$A614,$A614&gt;Parameters!$H$36,Parameters!$G$37*$A614))</f>
        <v>84245.07</v>
      </c>
      <c r="W614" s="290">
        <f t="shared" si="306"/>
        <v>138.33344827586208</v>
      </c>
      <c r="X614" s="290" cm="1">
        <f t="array" ref="X614">IF(Parameters!$E$55="No",IF($A614&lt;=Parameters!$H$39,Parameters!$G$39*$A614,IF($A614&lt;=Parameters!$H$40,Parameters!$G$39*Parameters!$H$39+Parameters!$G$40*($A614-Parameters!$H$39),IF($A614&lt;=Parameters!$H$41,Parameters!$G$39*Parameters!$H$39+Parameters!$G$40*(Parameters!$H$40-Parameters!$H$39)+Parameters!$G$41*($A614-Parameters!$H$40),Parameters!$G$39*Parameters!$H$39+Parameters!$G$40*(Parameters!$H$40-Parameters!$H$39)+Parameters!$G$41*(Parameters!$H$41-Parameters!$H$40)+Parameters!$G$42*($A614-Parameters!$H$41)))),_xlfn.IFS($A614&lt;=Parameters!$H$39,Parameters!$G$39*$A614,$A614&lt;=Parameters!$H$40,Parameters!$G$40*$A614,$A614&lt;=Parameters!$H$41,Parameters!$G$41*$A614,$A614&gt;Parameters!$H$41,Parameters!$G$42*$A614))</f>
        <v>90410.64</v>
      </c>
      <c r="Y614" s="290">
        <f t="shared" si="307"/>
        <v>148.45753694581282</v>
      </c>
      <c r="Z614" s="290" cm="1">
        <f t="array" ref="Z614">IF(Parameters!$F$55="No",IF($A614&lt;=Parameters!$J$23,Parameters!$I$23*$A614,IF($A614&lt;=Parameters!$J$24,Parameters!$I$23*Parameters!$J$23+Parameters!$I$24*($A614-Parameters!$J$23),IF($A614&lt;=Parameters!$J$25,Parameters!$I$23*Parameters!$J$23+Parameters!$I$24*(Parameters!$J$24-Parameters!$J$23)+Parameters!$I$25*($A614-Parameters!$J$24),Parameters!$I$23*Parameters!$J$23+Parameters!$I$24*(Parameters!$J$24-Parameters!$J$23)+Parameters!$I$25*(Parameters!$J$25-Parameters!$J$24)+Parameters!$I$26*($A614-Parameters!$J$25)))),_xlfn.IFS($A614&lt;=Parameters!$J$23,Parameters!$I$23*$A614,$A614&lt;=Parameters!$J$24,Parameters!$I$24*$A614,$A614&lt;=Parameters!$J$25,Parameters!$I$25*$A614,$A614&gt;Parameters!$J$25,Parameters!$I$26*$A614))</f>
        <v>70896.540000000008</v>
      </c>
      <c r="AA614" s="290">
        <f t="shared" si="283"/>
        <v>116.41467980295567</v>
      </c>
      <c r="AB614" s="290" cm="1">
        <f t="array" ref="AB614">IF(Parameters!$F$55="No",IF($A614&lt;=Parameters!$J$28,Parameters!$I$28*$A614,IF($A614&lt;=Parameters!$J$29,Parameters!$I$28*Parameters!$J$28+Parameters!$I$29*($A614-Parameters!$J$28),IF($A614&lt;=Parameters!$J$30,Parameters!$I$28*Parameters!$J$28+Parameters!$I$29*(Parameters!$J$29-Parameters!$J$28)+Parameters!$I$30*($A614-Parameters!$J$29),Parameters!$I$28*Parameters!$J$28+Parameters!$I$29*(Parameters!$J$29-Parameters!$J$28)+Parameters!$I$30*(Parameters!$J$30-Parameters!$J$29)+Parameters!$I$31*($A614-Parameters!$J$30)))),_xlfn.IFS($A614&lt;=Parameters!$J$28,Parameters!$I$28*$A614,$A614&lt;=Parameters!$J$29,Parameters!$I$29*$A614,$A614&lt;=Parameters!$J$30,Parameters!$I$30*$A614,$A614&gt;Parameters!$J$30,Parameters!$I$31*$A614))</f>
        <v>84534.74</v>
      </c>
      <c r="AC614" s="290">
        <f t="shared" si="284"/>
        <v>138.80909688013136</v>
      </c>
      <c r="AD614" s="290" cm="1">
        <f t="array" ref="AD614">IF(Parameters!$F$55="No",IF($A614&lt;=Parameters!$J$34,Parameters!$I$34*$A614,IF($A614&lt;=Parameters!$J$35,Parameters!$I$34*Parameters!$J$34+Parameters!$I$35*($A614-Parameters!$J$34),IF($A614&lt;=Parameters!$J$36,Parameters!$I$34*Parameters!$J$34+Parameters!$I$35*(Parameters!$J$35-Parameters!$J$34)+Parameters!$I$36*($A614-Parameters!$J$35),Parameters!$I$34*Parameters!$J$34+Parameters!$I$35*(Parameters!$J$35-Parameters!$J$34)+Parameters!$I$36*(Parameters!$J$36-Parameters!$J$35)+Parameters!$I$37*($A614-Parameters!$J$36)))),_xlfn.IFS($A614&lt;=Parameters!$J$34,Parameters!$I$34*$A614,$A614&lt;=Parameters!$J$35,Parameters!$I$35*$A614,$A614&lt;=Parameters!$J$36,Parameters!$I$36*$A614,$A614&gt;Parameters!$J$36,Parameters!$I$37*$A614))</f>
        <v>84245.07</v>
      </c>
      <c r="AE614" s="290">
        <f t="shared" si="308"/>
        <v>138.33344827586208</v>
      </c>
      <c r="AF614" s="290" cm="1">
        <f t="array" ref="AF614">IF(Parameters!$F$55="No",IF($A614&lt;=Parameters!$J$39,Parameters!$I$39*$A614,IF($A614&lt;=Parameters!$J$40,Parameters!$I$39*Parameters!$J$39+Parameters!$I$40*($A614-Parameters!$J$39),IF($A614&lt;=Parameters!$J$41,Parameters!$I$39*Parameters!$J$39+Parameters!$I$40*(Parameters!$J$40-Parameters!$J$39)+Parameters!$I$41*($A614-Parameters!$J$40),Parameters!$I$39*Parameters!$J$39+Parameters!$I$40*(Parameters!$J$40-Parameters!$J$39)+Parameters!$I$41*(Parameters!$J$41-Parameters!$J$40)+Parameters!$I$42*($A614-Parameters!$J$41)))),_xlfn.IFS($A614&lt;=Parameters!$J$39,Parameters!$I$39*$A614,$A614&lt;=Parameters!$J$40,Parameters!$I$40*$A614,$A614&lt;=Parameters!$J$41,Parameters!$I$41*$A614,$A614&gt;Parameters!$J$41,Parameters!$I$42*$A614))</f>
        <v>90410.64</v>
      </c>
      <c r="AG614" s="290">
        <f t="shared" si="309"/>
        <v>148.45753694581282</v>
      </c>
      <c r="AI614" s="428">
        <f t="shared" si="285"/>
        <v>149.06000000001222</v>
      </c>
      <c r="AJ614" s="428">
        <f t="shared" si="286"/>
        <v>159.36000000000058</v>
      </c>
      <c r="AK614" s="428">
        <f t="shared" si="287"/>
        <v>150.23000000001048</v>
      </c>
      <c r="AL614" s="428">
        <f t="shared" si="288"/>
        <v>158.4600000000064</v>
      </c>
      <c r="AM614" s="428">
        <f t="shared" si="289"/>
        <v>149.06000000001222</v>
      </c>
      <c r="AN614" s="428">
        <f t="shared" si="290"/>
        <v>159.36000000000058</v>
      </c>
      <c r="AO614" s="428">
        <f t="shared" si="291"/>
        <v>150.23000000001048</v>
      </c>
      <c r="AP614" s="428">
        <f t="shared" si="292"/>
        <v>158.4600000000064</v>
      </c>
      <c r="AQ614" s="428">
        <f t="shared" si="293"/>
        <v>149.06000000001222</v>
      </c>
      <c r="AR614" s="428">
        <f t="shared" si="294"/>
        <v>159.36000000000058</v>
      </c>
      <c r="AS614" s="428">
        <f t="shared" si="295"/>
        <v>150.23000000001048</v>
      </c>
      <c r="AT614" s="428">
        <f t="shared" si="296"/>
        <v>158.4600000000064</v>
      </c>
      <c r="AU614" s="428">
        <f t="shared" si="297"/>
        <v>149.06000000001222</v>
      </c>
      <c r="AV614" s="428">
        <f t="shared" si="298"/>
        <v>159.36000000000058</v>
      </c>
      <c r="AW614" s="428">
        <f t="shared" si="299"/>
        <v>150.23000000001048</v>
      </c>
      <c r="AX614" s="428">
        <f t="shared" si="300"/>
        <v>158.4600000000064</v>
      </c>
    </row>
    <row r="615">
      <c r="A615" s="413">
        <v>610</v>
      </c>
      <c r="B615" s="290" cm="1">
        <f t="array" ref="B615">IF(Parameters!$C$55="No",IF($A615&lt;=Parameters!$D$23,Parameters!$C$23*$A615,IF($A615&lt;=Parameters!$D$24,Parameters!$C$23*Parameters!$D$23+Parameters!$C$24*($A615-Parameters!$D$23),IF($A615&lt;=Parameters!$D$25,Parameters!$C$23*Parameters!$D$23+Parameters!$C$24*(Parameters!$D$24-Parameters!$D$23)+Parameters!$C$25*($A615-Parameters!$D$24),Parameters!$C$23*Parameters!$D$23+Parameters!$C$24*(Parameters!$D$24-Parameters!$D$23)+Parameters!$C$25*(Parameters!$D$25-Parameters!$D$24)+Parameters!$C$26*($A615-Parameters!$D$25)))),_xlfn.IFS($A615&lt;=Parameters!$D$23,Parameters!$C$23*$A615,$A615&lt;=Parameters!$D$24,Parameters!$C$24*$A615,$A615&lt;=Parameters!$D$25,Parameters!$C$25*$A615,$A615&gt;Parameters!$D$25,Parameters!$C$26*$A615))</f>
        <v>71045.600000000006</v>
      </c>
      <c r="C615" s="290">
        <f t="shared" si="301"/>
        <v>116.46819672131149</v>
      </c>
      <c r="D615" s="290" cm="1">
        <f t="array" ref="D615">IF(Parameters!$C$55="No",IF($A615&lt;=Parameters!$D$28,Parameters!$C$28*$A615,IF($A615&lt;=Parameters!$D$29,Parameters!$C$28*Parameters!$D$28+Parameters!$C$29*($A615-Parameters!$D$28),IF($A615&lt;=Parameters!$D$30,Parameters!$C$28*Parameters!$D$28+Parameters!$C$29*(Parameters!$D$29-Parameters!$D$28)+Parameters!$C$30*($A615-Parameters!$D$29),Parameters!$C$28*Parameters!$D$28+Parameters!$C$29*(Parameters!$D$29-Parameters!$D$28)+Parameters!$C$30*(Parameters!$D$30-Parameters!$D$29)+Parameters!$C$31*($A615-Parameters!$D$30)))),_xlfn.IFS($A615&lt;=Parameters!$D$28,Parameters!$C$28*$A615,$A615&lt;=Parameters!$D$29,Parameters!$C$29*$A615,$A615&lt;=Parameters!$D$30,Parameters!$C$30*$A615,$A615&gt;Parameters!$D$30,Parameters!$C$31*$A615))</f>
        <v>84694.1</v>
      </c>
      <c r="E615" s="290">
        <f t="shared" si="301"/>
        <v>138.84278688524591</v>
      </c>
      <c r="F615" s="290" cm="1">
        <f t="array" ref="F615">IF(Parameters!$C$55="No",IF($A615&lt;=Parameters!$D$34,Parameters!$C$34*$A615,IF($A615&lt;=Parameters!$D$35,Parameters!$C$34*Parameters!$D$34+Parameters!$C$35*($A615-Parameters!$D$34),IF($A615&lt;=Parameters!$D$36,Parameters!$C$34*Parameters!$D$34+Parameters!$C$35*(Parameters!$D$35-Parameters!$D$34)+Parameters!$C$36*($A615-Parameters!$D$35),Parameters!$C$34*Parameters!$D$34+Parameters!$C$35*(Parameters!$D$35-Parameters!$D$34)+Parameters!$C$36*(Parameters!$D$36-Parameters!$D$35)+Parameters!$C$37*($A615-Parameters!$D$36)))),_xlfn.IFS($A615&lt;=Parameters!$D$34,Parameters!$C$34*$A615,$A615&lt;=Parameters!$D$35,Parameters!$C$35*$A615,$A615&lt;=Parameters!$D$36,Parameters!$C$36*$A615,$A615&gt;Parameters!$D$36,Parameters!$C$37*$A615))</f>
        <v>84395.3</v>
      </c>
      <c r="G615" s="290">
        <f t="shared" si="302"/>
        <v>138.35295081967215</v>
      </c>
      <c r="H615" s="290" cm="1">
        <f t="array" ref="H615">IF(Parameters!$C$55="No",IF($A615&lt;=Parameters!$D$39,Parameters!$C$39*$A615,IF($A615&lt;=Parameters!$D$40,Parameters!$C$39*Parameters!$D$39+Parameters!$C$40*($A615-Parameters!$D$39),IF($A615&lt;=Parameters!$D$41,Parameters!$C$39*Parameters!$D$39+Parameters!$C$40*(Parameters!$D$40-Parameters!$D$39)+Parameters!$C$41*($A615-Parameters!$D$40),Parameters!$C$39*Parameters!$D$39+Parameters!$C$40*(Parameters!$D$40-Parameters!$D$39)+Parameters!$C$41*(Parameters!$D$41-Parameters!$D$40)+Parameters!$C$42*($A615-Parameters!$D$41)))),_xlfn.IFS($A615&lt;=Parameters!$D$39,Parameters!$C$39*$A615,$A615&lt;=Parameters!$D$40,Parameters!$C$40*$A615,$A615&lt;=Parameters!$D$41,Parameters!$C$41*$A615,$A615&gt;Parameters!$D$41,Parameters!$C$42*$A615))</f>
        <v>90569.1</v>
      </c>
      <c r="I615" s="290">
        <f t="shared" si="303"/>
        <v>148.4739344262295</v>
      </c>
      <c r="J615" s="290" cm="1">
        <f t="array" ref="J615">IF(Parameters!$D$55="No",IF($A615&lt;=Parameters!$F$23,Parameters!$E$23*$A615,IF($A615&lt;=Parameters!$F$24,Parameters!$E$23*Parameters!$F$23+Parameters!$E$24*($A615-Parameters!$F$23),IF($A615&lt;=Parameters!$F$25,Parameters!$E$23*Parameters!$F$23+Parameters!$E$24*(Parameters!$F$24-Parameters!$F$23)+Parameters!$E$25*($A615-Parameters!$F$24),Parameters!$E$23*Parameters!$F$23+Parameters!$E$24*(Parameters!$F$24-Parameters!$F$23)+Parameters!$E$25*(Parameters!$F$25-Parameters!$F$24)+Parameters!$E$26*($A615-Parameters!$F$25)))),_xlfn.IFS($A615&lt;=Parameters!$F$23,Parameters!$E$23*$A615,$A615&lt;=Parameters!$F$24,Parameters!$E$24*$A615,$A615&lt;=Parameters!$F$25,Parameters!$E$25*$A615,$A615&gt;Parameters!$F$25,Parameters!$E$26*$A615))</f>
        <v>71045.600000000006</v>
      </c>
      <c r="K615" s="290">
        <f t="shared" si="279"/>
        <v>116.46819672131149</v>
      </c>
      <c r="L615" s="290" cm="1">
        <f t="array" ref="L615">IF(Parameters!$D$55="No",IF($A615&lt;=Parameters!$F$28,Parameters!$E$28*$A615,IF($A615&lt;=Parameters!$F$29,Parameters!$E$28*Parameters!$F$28+Parameters!$E$29*($A615-Parameters!$F$28),IF($A615&lt;=Parameters!$F$30,Parameters!$E$28*Parameters!$F$28+Parameters!$E$29*(Parameters!$F$29-Parameters!$F$28)+Parameters!$E$30*($A615-Parameters!$F$29),Parameters!$E$28*Parameters!$F$28+Parameters!$E$29*(Parameters!$F$29-Parameters!$F$28)+Parameters!$E$30*(Parameters!$F$30-Parameters!$F$29)+Parameters!$E$31*($A615-Parameters!$F$30)))),_xlfn.IFS($A615&lt;=Parameters!$F$28,Parameters!$E$28*$A615,$A615&lt;=Parameters!$F$29,Parameters!$E$29*$A615,$A615&lt;=Parameters!$F$30,Parameters!$E$30*$A615,$A615&gt;Parameters!$F$30,Parameters!$E$31*$A615))</f>
        <v>84694.1</v>
      </c>
      <c r="M615" s="290">
        <f t="shared" si="280"/>
        <v>138.84278688524591</v>
      </c>
      <c r="N615" s="290" cm="1">
        <f t="array" ref="N615">IF(Parameters!$D$55="No",IF($A615&lt;=Parameters!$F$34,Parameters!$E$34*$A615,IF($A615&lt;=Parameters!$F$35,Parameters!$E$34*Parameters!$F$34+Parameters!$E$35*($A615-Parameters!$F$34),IF($A615&lt;=Parameters!$F$36,Parameters!$E$34*Parameters!$F$34+Parameters!$E$35*(Parameters!$F$35-Parameters!$F$34)+Parameters!$E$36*($A615-Parameters!$F$35),Parameters!$E$34*Parameters!$F$34+Parameters!$E$35*(Parameters!$F$35-Parameters!$F$34)+Parameters!$E$36*(Parameters!$F$36-Parameters!$F$35)+Parameters!$E$37*($A615-Parameters!$F$36)))),_xlfn.IFS($A615&lt;=Parameters!$F$34,Parameters!$E$34*$A615,$A615&lt;=Parameters!$F$35,Parameters!$E$35*$A615,$A615&lt;=Parameters!$F$36,Parameters!$E$36*$A615,$A615&gt;Parameters!$F$36,Parameters!$E$37*$A615))</f>
        <v>84395.3</v>
      </c>
      <c r="O615" s="290">
        <f t="shared" si="304"/>
        <v>138.35295081967215</v>
      </c>
      <c r="P615" s="290" cm="1">
        <f t="array" ref="P615">IF(Parameters!$D$55="No",IF($A615&lt;=Parameters!$F$39,Parameters!$E$39*$A615,IF($A615&lt;=Parameters!$F$40,Parameters!$E$39*Parameters!$F$39+Parameters!$E$40*($A615-Parameters!$F$39),IF($A615&lt;=Parameters!$F$41,Parameters!$E$39*Parameters!$F$39+Parameters!$E$40*(Parameters!$F$40-Parameters!$F$39)+Parameters!$E$41*($A615-Parameters!$F$40),Parameters!$E$39*Parameters!$F$39+Parameters!$E$40*(Parameters!$F$40-Parameters!$F$39)+Parameters!$E$41*(Parameters!$F$41-Parameters!$F$40)+Parameters!$E$42*($A615-Parameters!$F$41)))),_xlfn.IFS($A615&lt;=Parameters!$F$39,Parameters!$E$39*$A615,$A615&lt;=Parameters!$F$40,Parameters!$E$40*$A615,$A615&lt;=Parameters!$F$41,Parameters!$E$41*$A615,$A615&gt;Parameters!$F$41,Parameters!$E$42*$A615))</f>
        <v>90569.1</v>
      </c>
      <c r="Q615" s="290">
        <f t="shared" si="305"/>
        <v>148.4739344262295</v>
      </c>
      <c r="R615" s="290" cm="1">
        <f t="array" ref="R615">IF(Parameters!$E$55="No",IF($A615&lt;=Parameters!$H$23,Parameters!$G$23*$A615,IF($A615&lt;=Parameters!$H$24,Parameters!$G$23*Parameters!$H$23+Parameters!$G$24*($A615-Parameters!$H$23),IF($A615&lt;=Parameters!$H$25,Parameters!$G$23*Parameters!$H$23+Parameters!$G$24*(Parameters!$H$24-Parameters!$H$23)+Parameters!$G$25*($A615-Parameters!$H$24),Parameters!$G$23*Parameters!$H$23+Parameters!$G$24*(Parameters!$H$24-Parameters!$H$23)+Parameters!$G$25*(Parameters!$H$25-Parameters!$H$24)+Parameters!$G$26*($A615-Parameters!$H$25)))),_xlfn.IFS($A615&lt;=Parameters!$H$23,Parameters!$G$23*$A615,$A615&lt;=Parameters!$H$24,Parameters!$G$24*$A615,$A615&lt;=Parameters!$H$25,Parameters!$G$25*$A615,$A615&gt;Parameters!$H$25,Parameters!$G$26*$A615))</f>
        <v>71045.600000000006</v>
      </c>
      <c r="S615" s="290">
        <f t="shared" si="281"/>
        <v>116.46819672131149</v>
      </c>
      <c r="T615" s="290" cm="1">
        <f t="array" ref="T615">IF(Parameters!$E$55="No",IF($A615&lt;=Parameters!$H$28,Parameters!$G$28*$A615,IF($A615&lt;=Parameters!$H$29,Parameters!$G$28*Parameters!$H$28+Parameters!$G$29*($A615-Parameters!$H$28),IF($A615&lt;=Parameters!$H$30,Parameters!$G$28*Parameters!$H$28+Parameters!$G$29*(Parameters!$H$29-Parameters!$H$28)+Parameters!$G$30*($A615-Parameters!$H$29),Parameters!$G$28*Parameters!$H$28+Parameters!$G$29*(Parameters!$H$29-Parameters!$H$28)+Parameters!$G$30*(Parameters!$H$30-Parameters!$H$29)+Parameters!$G$31*($A615-Parameters!$H$30)))),_xlfn.IFS($A615&lt;=Parameters!$H$28,Parameters!$G$28*$A615,$A615&lt;=Parameters!$H$29,Parameters!$G$29*$A615,$A615&lt;=Parameters!$H$30,Parameters!$G$30*$A615,$A615&gt;Parameters!$H$30,Parameters!$G$31*$A615))</f>
        <v>84694.1</v>
      </c>
      <c r="U615" s="290">
        <f t="shared" si="282"/>
        <v>138.84278688524591</v>
      </c>
      <c r="V615" s="290" cm="1">
        <f t="array" ref="V615">IF(Parameters!$E$55="No",IF($A615&lt;=Parameters!$H$34,Parameters!$G$34*$A615,IF($A615&lt;=Parameters!$H$35,Parameters!$G$34*Parameters!$H$34+Parameters!$G$35*($A615-Parameters!$H$34),IF($A615&lt;=Parameters!$H$36,Parameters!$G$34*Parameters!$H$34+Parameters!$G$35*(Parameters!$H$35-Parameters!$H$34)+Parameters!$G$36*($A615-Parameters!$H$35),Parameters!$G$34*Parameters!$H$34+Parameters!$G$35*(Parameters!$H$35-Parameters!$H$34)+Parameters!$G$36*(Parameters!$H$36-Parameters!$H$35)+Parameters!$G$37*($A615-Parameters!$H$36)))),_xlfn.IFS($A615&lt;=Parameters!$H$34,Parameters!$G$34*$A615,$A615&lt;=Parameters!$H$35,Parameters!$G$35*$A615,$A615&lt;=Parameters!$H$36,Parameters!$G$36*$A615,$A615&gt;Parameters!$H$36,Parameters!$G$37*$A615))</f>
        <v>84395.3</v>
      </c>
      <c r="W615" s="290">
        <f t="shared" si="306"/>
        <v>138.35295081967215</v>
      </c>
      <c r="X615" s="290" cm="1">
        <f t="array" ref="X615">IF(Parameters!$E$55="No",IF($A615&lt;=Parameters!$H$39,Parameters!$G$39*$A615,IF($A615&lt;=Parameters!$H$40,Parameters!$G$39*Parameters!$H$39+Parameters!$G$40*($A615-Parameters!$H$39),IF($A615&lt;=Parameters!$H$41,Parameters!$G$39*Parameters!$H$39+Parameters!$G$40*(Parameters!$H$40-Parameters!$H$39)+Parameters!$G$41*($A615-Parameters!$H$40),Parameters!$G$39*Parameters!$H$39+Parameters!$G$40*(Parameters!$H$40-Parameters!$H$39)+Parameters!$G$41*(Parameters!$H$41-Parameters!$H$40)+Parameters!$G$42*($A615-Parameters!$H$41)))),_xlfn.IFS($A615&lt;=Parameters!$H$39,Parameters!$G$39*$A615,$A615&lt;=Parameters!$H$40,Parameters!$G$40*$A615,$A615&lt;=Parameters!$H$41,Parameters!$G$41*$A615,$A615&gt;Parameters!$H$41,Parameters!$G$42*$A615))</f>
        <v>90569.1</v>
      </c>
      <c r="Y615" s="290">
        <f t="shared" si="307"/>
        <v>148.4739344262295</v>
      </c>
      <c r="Z615" s="290" cm="1">
        <f t="array" ref="Z615">IF(Parameters!$F$55="No",IF($A615&lt;=Parameters!$J$23,Parameters!$I$23*$A615,IF($A615&lt;=Parameters!$J$24,Parameters!$I$23*Parameters!$J$23+Parameters!$I$24*($A615-Parameters!$J$23),IF($A615&lt;=Parameters!$J$25,Parameters!$I$23*Parameters!$J$23+Parameters!$I$24*(Parameters!$J$24-Parameters!$J$23)+Parameters!$I$25*($A615-Parameters!$J$24),Parameters!$I$23*Parameters!$J$23+Parameters!$I$24*(Parameters!$J$24-Parameters!$J$23)+Parameters!$I$25*(Parameters!$J$25-Parameters!$J$24)+Parameters!$I$26*($A615-Parameters!$J$25)))),_xlfn.IFS($A615&lt;=Parameters!$J$23,Parameters!$I$23*$A615,$A615&lt;=Parameters!$J$24,Parameters!$I$24*$A615,$A615&lt;=Parameters!$J$25,Parameters!$I$25*$A615,$A615&gt;Parameters!$J$25,Parameters!$I$26*$A615))</f>
        <v>71045.600000000006</v>
      </c>
      <c r="AA615" s="290">
        <f t="shared" si="283"/>
        <v>116.46819672131149</v>
      </c>
      <c r="AB615" s="290" cm="1">
        <f t="array" ref="AB615">IF(Parameters!$F$55="No",IF($A615&lt;=Parameters!$J$28,Parameters!$I$28*$A615,IF($A615&lt;=Parameters!$J$29,Parameters!$I$28*Parameters!$J$28+Parameters!$I$29*($A615-Parameters!$J$28),IF($A615&lt;=Parameters!$J$30,Parameters!$I$28*Parameters!$J$28+Parameters!$I$29*(Parameters!$J$29-Parameters!$J$28)+Parameters!$I$30*($A615-Parameters!$J$29),Parameters!$I$28*Parameters!$J$28+Parameters!$I$29*(Parameters!$J$29-Parameters!$J$28)+Parameters!$I$30*(Parameters!$J$30-Parameters!$J$29)+Parameters!$I$31*($A615-Parameters!$J$30)))),_xlfn.IFS($A615&lt;=Parameters!$J$28,Parameters!$I$28*$A615,$A615&lt;=Parameters!$J$29,Parameters!$I$29*$A615,$A615&lt;=Parameters!$J$30,Parameters!$I$30*$A615,$A615&gt;Parameters!$J$30,Parameters!$I$31*$A615))</f>
        <v>84694.1</v>
      </c>
      <c r="AC615" s="290">
        <f t="shared" si="284"/>
        <v>138.84278688524591</v>
      </c>
      <c r="AD615" s="290" cm="1">
        <f t="array" ref="AD615">IF(Parameters!$F$55="No",IF($A615&lt;=Parameters!$J$34,Parameters!$I$34*$A615,IF($A615&lt;=Parameters!$J$35,Parameters!$I$34*Parameters!$J$34+Parameters!$I$35*($A615-Parameters!$J$34),IF($A615&lt;=Parameters!$J$36,Parameters!$I$34*Parameters!$J$34+Parameters!$I$35*(Parameters!$J$35-Parameters!$J$34)+Parameters!$I$36*($A615-Parameters!$J$35),Parameters!$I$34*Parameters!$J$34+Parameters!$I$35*(Parameters!$J$35-Parameters!$J$34)+Parameters!$I$36*(Parameters!$J$36-Parameters!$J$35)+Parameters!$I$37*($A615-Parameters!$J$36)))),_xlfn.IFS($A615&lt;=Parameters!$J$34,Parameters!$I$34*$A615,$A615&lt;=Parameters!$J$35,Parameters!$I$35*$A615,$A615&lt;=Parameters!$J$36,Parameters!$I$36*$A615,$A615&gt;Parameters!$J$36,Parameters!$I$37*$A615))</f>
        <v>84395.3</v>
      </c>
      <c r="AE615" s="290">
        <f t="shared" si="308"/>
        <v>138.35295081967215</v>
      </c>
      <c r="AF615" s="290" cm="1">
        <f t="array" ref="AF615">IF(Parameters!$F$55="No",IF($A615&lt;=Parameters!$J$39,Parameters!$I$39*$A615,IF($A615&lt;=Parameters!$J$40,Parameters!$I$39*Parameters!$J$39+Parameters!$I$40*($A615-Parameters!$J$39),IF($A615&lt;=Parameters!$J$41,Parameters!$I$39*Parameters!$J$39+Parameters!$I$40*(Parameters!$J$40-Parameters!$J$39)+Parameters!$I$41*($A615-Parameters!$J$40),Parameters!$I$39*Parameters!$J$39+Parameters!$I$40*(Parameters!$J$40-Parameters!$J$39)+Parameters!$I$41*(Parameters!$J$41-Parameters!$J$40)+Parameters!$I$42*($A615-Parameters!$J$41)))),_xlfn.IFS($A615&lt;=Parameters!$J$39,Parameters!$I$39*$A615,$A615&lt;=Parameters!$J$40,Parameters!$I$40*$A615,$A615&lt;=Parameters!$J$41,Parameters!$I$41*$A615,$A615&gt;Parameters!$J$41,Parameters!$I$42*$A615))</f>
        <v>90569.1</v>
      </c>
      <c r="AG615" s="290">
        <f t="shared" si="309"/>
        <v>148.4739344262295</v>
      </c>
      <c r="AI615" s="428">
        <f t="shared" si="285"/>
        <v>149.05999999999767</v>
      </c>
      <c r="AJ615" s="428">
        <f t="shared" si="286"/>
        <v>159.36000000000058</v>
      </c>
      <c r="AK615" s="428">
        <f t="shared" si="287"/>
        <v>150.22999999999593</v>
      </c>
      <c r="AL615" s="428">
        <f t="shared" si="288"/>
        <v>158.4600000000064</v>
      </c>
      <c r="AM615" s="428">
        <f t="shared" si="289"/>
        <v>149.05999999999767</v>
      </c>
      <c r="AN615" s="428">
        <f t="shared" si="290"/>
        <v>159.36000000000058</v>
      </c>
      <c r="AO615" s="428">
        <f t="shared" si="291"/>
        <v>150.22999999999593</v>
      </c>
      <c r="AP615" s="428">
        <f t="shared" si="292"/>
        <v>158.4600000000064</v>
      </c>
      <c r="AQ615" s="428">
        <f t="shared" si="293"/>
        <v>149.05999999999767</v>
      </c>
      <c r="AR615" s="428">
        <f t="shared" si="294"/>
        <v>159.36000000000058</v>
      </c>
      <c r="AS615" s="428">
        <f t="shared" si="295"/>
        <v>150.22999999999593</v>
      </c>
      <c r="AT615" s="428">
        <f t="shared" si="296"/>
        <v>158.4600000000064</v>
      </c>
      <c r="AU615" s="428">
        <f t="shared" si="297"/>
        <v>149.05999999999767</v>
      </c>
      <c r="AV615" s="428">
        <f t="shared" si="298"/>
        <v>159.36000000000058</v>
      </c>
      <c r="AW615" s="428">
        <f t="shared" si="299"/>
        <v>150.22999999999593</v>
      </c>
      <c r="AX615" s="428">
        <f t="shared" si="300"/>
        <v>158.4600000000064</v>
      </c>
    </row>
    <row r="616">
      <c r="A616" s="413">
        <v>611</v>
      </c>
      <c r="B616" s="290" cm="1">
        <f t="array" ref="B616">IF(Parameters!$C$55="No",IF($A616&lt;=Parameters!$D$23,Parameters!$C$23*$A616,IF($A616&lt;=Parameters!$D$24,Parameters!$C$23*Parameters!$D$23+Parameters!$C$24*($A616-Parameters!$D$23),IF($A616&lt;=Parameters!$D$25,Parameters!$C$23*Parameters!$D$23+Parameters!$C$24*(Parameters!$D$24-Parameters!$D$23)+Parameters!$C$25*($A616-Parameters!$D$24),Parameters!$C$23*Parameters!$D$23+Parameters!$C$24*(Parameters!$D$24-Parameters!$D$23)+Parameters!$C$25*(Parameters!$D$25-Parameters!$D$24)+Parameters!$C$26*($A616-Parameters!$D$25)))),_xlfn.IFS($A616&lt;=Parameters!$D$23,Parameters!$C$23*$A616,$A616&lt;=Parameters!$D$24,Parameters!$C$24*$A616,$A616&lt;=Parameters!$D$25,Parameters!$C$25*$A616,$A616&gt;Parameters!$D$25,Parameters!$C$26*$A616))</f>
        <v>71194.66</v>
      </c>
      <c r="C616" s="290">
        <f t="shared" si="301"/>
        <v>116.52153846153847</v>
      </c>
      <c r="D616" s="290" cm="1">
        <f t="array" ref="D616">IF(Parameters!$C$55="No",IF($A616&lt;=Parameters!$D$28,Parameters!$C$28*$A616,IF($A616&lt;=Parameters!$D$29,Parameters!$C$28*Parameters!$D$28+Parameters!$C$29*($A616-Parameters!$D$28),IF($A616&lt;=Parameters!$D$30,Parameters!$C$28*Parameters!$D$28+Parameters!$C$29*(Parameters!$D$29-Parameters!$D$28)+Parameters!$C$30*($A616-Parameters!$D$29),Parameters!$C$28*Parameters!$D$28+Parameters!$C$29*(Parameters!$D$29-Parameters!$D$28)+Parameters!$C$30*(Parameters!$D$30-Parameters!$D$29)+Parameters!$C$31*($A616-Parameters!$D$30)))),_xlfn.IFS($A616&lt;=Parameters!$D$28,Parameters!$C$28*$A616,$A616&lt;=Parameters!$D$29,Parameters!$C$29*$A616,$A616&lt;=Parameters!$D$30,Parameters!$C$30*$A616,$A616&gt;Parameters!$D$30,Parameters!$C$31*$A616))</f>
        <v>84853.46</v>
      </c>
      <c r="E616" s="290">
        <f t="shared" si="301"/>
        <v>138.8763666121113</v>
      </c>
      <c r="F616" s="290" cm="1">
        <f t="array" ref="F616">IF(Parameters!$C$55="No",IF($A616&lt;=Parameters!$D$34,Parameters!$C$34*$A616,IF($A616&lt;=Parameters!$D$35,Parameters!$C$34*Parameters!$D$34+Parameters!$C$35*($A616-Parameters!$D$34),IF($A616&lt;=Parameters!$D$36,Parameters!$C$34*Parameters!$D$34+Parameters!$C$35*(Parameters!$D$35-Parameters!$D$34)+Parameters!$C$36*($A616-Parameters!$D$35),Parameters!$C$34*Parameters!$D$34+Parameters!$C$35*(Parameters!$D$35-Parameters!$D$34)+Parameters!$C$36*(Parameters!$D$36-Parameters!$D$35)+Parameters!$C$37*($A616-Parameters!$D$36)))),_xlfn.IFS($A616&lt;=Parameters!$D$34,Parameters!$C$34*$A616,$A616&lt;=Parameters!$D$35,Parameters!$C$35*$A616,$A616&lt;=Parameters!$D$36,Parameters!$C$36*$A616,$A616&gt;Parameters!$D$36,Parameters!$C$37*$A616))</f>
        <v>84545.53</v>
      </c>
      <c r="G616" s="290">
        <f t="shared" si="302"/>
        <v>138.37238952536825</v>
      </c>
      <c r="H616" s="290" cm="1">
        <f t="array" ref="H616">IF(Parameters!$C$55="No",IF($A616&lt;=Parameters!$D$39,Parameters!$C$39*$A616,IF($A616&lt;=Parameters!$D$40,Parameters!$C$39*Parameters!$D$39+Parameters!$C$40*($A616-Parameters!$D$39),IF($A616&lt;=Parameters!$D$41,Parameters!$C$39*Parameters!$D$39+Parameters!$C$40*(Parameters!$D$40-Parameters!$D$39)+Parameters!$C$41*($A616-Parameters!$D$40),Parameters!$C$39*Parameters!$D$39+Parameters!$C$40*(Parameters!$D$40-Parameters!$D$39)+Parameters!$C$41*(Parameters!$D$41-Parameters!$D$40)+Parameters!$C$42*($A616-Parameters!$D$41)))),_xlfn.IFS($A616&lt;=Parameters!$D$39,Parameters!$C$39*$A616,$A616&lt;=Parameters!$D$40,Parameters!$C$40*$A616,$A616&lt;=Parameters!$D$41,Parameters!$C$41*$A616,$A616&gt;Parameters!$D$41,Parameters!$C$42*$A616))</f>
        <v>90727.56</v>
      </c>
      <c r="I616" s="290">
        <f t="shared" si="303"/>
        <v>148.4902782324059</v>
      </c>
      <c r="J616" s="290" cm="1">
        <f t="array" ref="J616">IF(Parameters!$D$55="No",IF($A616&lt;=Parameters!$F$23,Parameters!$E$23*$A616,IF($A616&lt;=Parameters!$F$24,Parameters!$E$23*Parameters!$F$23+Parameters!$E$24*($A616-Parameters!$F$23),IF($A616&lt;=Parameters!$F$25,Parameters!$E$23*Parameters!$F$23+Parameters!$E$24*(Parameters!$F$24-Parameters!$F$23)+Parameters!$E$25*($A616-Parameters!$F$24),Parameters!$E$23*Parameters!$F$23+Parameters!$E$24*(Parameters!$F$24-Parameters!$F$23)+Parameters!$E$25*(Parameters!$F$25-Parameters!$F$24)+Parameters!$E$26*($A616-Parameters!$F$25)))),_xlfn.IFS($A616&lt;=Parameters!$F$23,Parameters!$E$23*$A616,$A616&lt;=Parameters!$F$24,Parameters!$E$24*$A616,$A616&lt;=Parameters!$F$25,Parameters!$E$25*$A616,$A616&gt;Parameters!$F$25,Parameters!$E$26*$A616))</f>
        <v>71194.66</v>
      </c>
      <c r="K616" s="290">
        <f t="shared" si="279"/>
        <v>116.52153846153847</v>
      </c>
      <c r="L616" s="290" cm="1">
        <f t="array" ref="L616">IF(Parameters!$D$55="No",IF($A616&lt;=Parameters!$F$28,Parameters!$E$28*$A616,IF($A616&lt;=Parameters!$F$29,Parameters!$E$28*Parameters!$F$28+Parameters!$E$29*($A616-Parameters!$F$28),IF($A616&lt;=Parameters!$F$30,Parameters!$E$28*Parameters!$F$28+Parameters!$E$29*(Parameters!$F$29-Parameters!$F$28)+Parameters!$E$30*($A616-Parameters!$F$29),Parameters!$E$28*Parameters!$F$28+Parameters!$E$29*(Parameters!$F$29-Parameters!$F$28)+Parameters!$E$30*(Parameters!$F$30-Parameters!$F$29)+Parameters!$E$31*($A616-Parameters!$F$30)))),_xlfn.IFS($A616&lt;=Parameters!$F$28,Parameters!$E$28*$A616,$A616&lt;=Parameters!$F$29,Parameters!$E$29*$A616,$A616&lt;=Parameters!$F$30,Parameters!$E$30*$A616,$A616&gt;Parameters!$F$30,Parameters!$E$31*$A616))</f>
        <v>84853.46</v>
      </c>
      <c r="M616" s="290">
        <f t="shared" si="280"/>
        <v>138.8763666121113</v>
      </c>
      <c r="N616" s="290" cm="1">
        <f t="array" ref="N616">IF(Parameters!$D$55="No",IF($A616&lt;=Parameters!$F$34,Parameters!$E$34*$A616,IF($A616&lt;=Parameters!$F$35,Parameters!$E$34*Parameters!$F$34+Parameters!$E$35*($A616-Parameters!$F$34),IF($A616&lt;=Parameters!$F$36,Parameters!$E$34*Parameters!$F$34+Parameters!$E$35*(Parameters!$F$35-Parameters!$F$34)+Parameters!$E$36*($A616-Parameters!$F$35),Parameters!$E$34*Parameters!$F$34+Parameters!$E$35*(Parameters!$F$35-Parameters!$F$34)+Parameters!$E$36*(Parameters!$F$36-Parameters!$F$35)+Parameters!$E$37*($A616-Parameters!$F$36)))),_xlfn.IFS($A616&lt;=Parameters!$F$34,Parameters!$E$34*$A616,$A616&lt;=Parameters!$F$35,Parameters!$E$35*$A616,$A616&lt;=Parameters!$F$36,Parameters!$E$36*$A616,$A616&gt;Parameters!$F$36,Parameters!$E$37*$A616))</f>
        <v>84545.53</v>
      </c>
      <c r="O616" s="290">
        <f t="shared" si="304"/>
        <v>138.37238952536825</v>
      </c>
      <c r="P616" s="290" cm="1">
        <f t="array" ref="P616">IF(Parameters!$D$55="No",IF($A616&lt;=Parameters!$F$39,Parameters!$E$39*$A616,IF($A616&lt;=Parameters!$F$40,Parameters!$E$39*Parameters!$F$39+Parameters!$E$40*($A616-Parameters!$F$39),IF($A616&lt;=Parameters!$F$41,Parameters!$E$39*Parameters!$F$39+Parameters!$E$40*(Parameters!$F$40-Parameters!$F$39)+Parameters!$E$41*($A616-Parameters!$F$40),Parameters!$E$39*Parameters!$F$39+Parameters!$E$40*(Parameters!$F$40-Parameters!$F$39)+Parameters!$E$41*(Parameters!$F$41-Parameters!$F$40)+Parameters!$E$42*($A616-Parameters!$F$41)))),_xlfn.IFS($A616&lt;=Parameters!$F$39,Parameters!$E$39*$A616,$A616&lt;=Parameters!$F$40,Parameters!$E$40*$A616,$A616&lt;=Parameters!$F$41,Parameters!$E$41*$A616,$A616&gt;Parameters!$F$41,Parameters!$E$42*$A616))</f>
        <v>90727.56</v>
      </c>
      <c r="Q616" s="290">
        <f t="shared" si="305"/>
        <v>148.4902782324059</v>
      </c>
      <c r="R616" s="290" cm="1">
        <f t="array" ref="R616">IF(Parameters!$E$55="No",IF($A616&lt;=Parameters!$H$23,Parameters!$G$23*$A616,IF($A616&lt;=Parameters!$H$24,Parameters!$G$23*Parameters!$H$23+Parameters!$G$24*($A616-Parameters!$H$23),IF($A616&lt;=Parameters!$H$25,Parameters!$G$23*Parameters!$H$23+Parameters!$G$24*(Parameters!$H$24-Parameters!$H$23)+Parameters!$G$25*($A616-Parameters!$H$24),Parameters!$G$23*Parameters!$H$23+Parameters!$G$24*(Parameters!$H$24-Parameters!$H$23)+Parameters!$G$25*(Parameters!$H$25-Parameters!$H$24)+Parameters!$G$26*($A616-Parameters!$H$25)))),_xlfn.IFS($A616&lt;=Parameters!$H$23,Parameters!$G$23*$A616,$A616&lt;=Parameters!$H$24,Parameters!$G$24*$A616,$A616&lt;=Parameters!$H$25,Parameters!$G$25*$A616,$A616&gt;Parameters!$H$25,Parameters!$G$26*$A616))</f>
        <v>71194.66</v>
      </c>
      <c r="S616" s="290">
        <f t="shared" si="281"/>
        <v>116.52153846153847</v>
      </c>
      <c r="T616" s="290" cm="1">
        <f t="array" ref="T616">IF(Parameters!$E$55="No",IF($A616&lt;=Parameters!$H$28,Parameters!$G$28*$A616,IF($A616&lt;=Parameters!$H$29,Parameters!$G$28*Parameters!$H$28+Parameters!$G$29*($A616-Parameters!$H$28),IF($A616&lt;=Parameters!$H$30,Parameters!$G$28*Parameters!$H$28+Parameters!$G$29*(Parameters!$H$29-Parameters!$H$28)+Parameters!$G$30*($A616-Parameters!$H$29),Parameters!$G$28*Parameters!$H$28+Parameters!$G$29*(Parameters!$H$29-Parameters!$H$28)+Parameters!$G$30*(Parameters!$H$30-Parameters!$H$29)+Parameters!$G$31*($A616-Parameters!$H$30)))),_xlfn.IFS($A616&lt;=Parameters!$H$28,Parameters!$G$28*$A616,$A616&lt;=Parameters!$H$29,Parameters!$G$29*$A616,$A616&lt;=Parameters!$H$30,Parameters!$G$30*$A616,$A616&gt;Parameters!$H$30,Parameters!$G$31*$A616))</f>
        <v>84853.46</v>
      </c>
      <c r="U616" s="290">
        <f t="shared" si="282"/>
        <v>138.8763666121113</v>
      </c>
      <c r="V616" s="290" cm="1">
        <f t="array" ref="V616">IF(Parameters!$E$55="No",IF($A616&lt;=Parameters!$H$34,Parameters!$G$34*$A616,IF($A616&lt;=Parameters!$H$35,Parameters!$G$34*Parameters!$H$34+Parameters!$G$35*($A616-Parameters!$H$34),IF($A616&lt;=Parameters!$H$36,Parameters!$G$34*Parameters!$H$34+Parameters!$G$35*(Parameters!$H$35-Parameters!$H$34)+Parameters!$G$36*($A616-Parameters!$H$35),Parameters!$G$34*Parameters!$H$34+Parameters!$G$35*(Parameters!$H$35-Parameters!$H$34)+Parameters!$G$36*(Parameters!$H$36-Parameters!$H$35)+Parameters!$G$37*($A616-Parameters!$H$36)))),_xlfn.IFS($A616&lt;=Parameters!$H$34,Parameters!$G$34*$A616,$A616&lt;=Parameters!$H$35,Parameters!$G$35*$A616,$A616&lt;=Parameters!$H$36,Parameters!$G$36*$A616,$A616&gt;Parameters!$H$36,Parameters!$G$37*$A616))</f>
        <v>84545.53</v>
      </c>
      <c r="W616" s="290">
        <f t="shared" si="306"/>
        <v>138.37238952536825</v>
      </c>
      <c r="X616" s="290" cm="1">
        <f t="array" ref="X616">IF(Parameters!$E$55="No",IF($A616&lt;=Parameters!$H$39,Parameters!$G$39*$A616,IF($A616&lt;=Parameters!$H$40,Parameters!$G$39*Parameters!$H$39+Parameters!$G$40*($A616-Parameters!$H$39),IF($A616&lt;=Parameters!$H$41,Parameters!$G$39*Parameters!$H$39+Parameters!$G$40*(Parameters!$H$40-Parameters!$H$39)+Parameters!$G$41*($A616-Parameters!$H$40),Parameters!$G$39*Parameters!$H$39+Parameters!$G$40*(Parameters!$H$40-Parameters!$H$39)+Parameters!$G$41*(Parameters!$H$41-Parameters!$H$40)+Parameters!$G$42*($A616-Parameters!$H$41)))),_xlfn.IFS($A616&lt;=Parameters!$H$39,Parameters!$G$39*$A616,$A616&lt;=Parameters!$H$40,Parameters!$G$40*$A616,$A616&lt;=Parameters!$H$41,Parameters!$G$41*$A616,$A616&gt;Parameters!$H$41,Parameters!$G$42*$A616))</f>
        <v>90727.56</v>
      </c>
      <c r="Y616" s="290">
        <f t="shared" si="307"/>
        <v>148.4902782324059</v>
      </c>
      <c r="Z616" s="290" cm="1">
        <f t="array" ref="Z616">IF(Parameters!$F$55="No",IF($A616&lt;=Parameters!$J$23,Parameters!$I$23*$A616,IF($A616&lt;=Parameters!$J$24,Parameters!$I$23*Parameters!$J$23+Parameters!$I$24*($A616-Parameters!$J$23),IF($A616&lt;=Parameters!$J$25,Parameters!$I$23*Parameters!$J$23+Parameters!$I$24*(Parameters!$J$24-Parameters!$J$23)+Parameters!$I$25*($A616-Parameters!$J$24),Parameters!$I$23*Parameters!$J$23+Parameters!$I$24*(Parameters!$J$24-Parameters!$J$23)+Parameters!$I$25*(Parameters!$J$25-Parameters!$J$24)+Parameters!$I$26*($A616-Parameters!$J$25)))),_xlfn.IFS($A616&lt;=Parameters!$J$23,Parameters!$I$23*$A616,$A616&lt;=Parameters!$J$24,Parameters!$I$24*$A616,$A616&lt;=Parameters!$J$25,Parameters!$I$25*$A616,$A616&gt;Parameters!$J$25,Parameters!$I$26*$A616))</f>
        <v>71194.66</v>
      </c>
      <c r="AA616" s="290">
        <f t="shared" si="283"/>
        <v>116.52153846153847</v>
      </c>
      <c r="AB616" s="290" cm="1">
        <f t="array" ref="AB616">IF(Parameters!$F$55="No",IF($A616&lt;=Parameters!$J$28,Parameters!$I$28*$A616,IF($A616&lt;=Parameters!$J$29,Parameters!$I$28*Parameters!$J$28+Parameters!$I$29*($A616-Parameters!$J$28),IF($A616&lt;=Parameters!$J$30,Parameters!$I$28*Parameters!$J$28+Parameters!$I$29*(Parameters!$J$29-Parameters!$J$28)+Parameters!$I$30*($A616-Parameters!$J$29),Parameters!$I$28*Parameters!$J$28+Parameters!$I$29*(Parameters!$J$29-Parameters!$J$28)+Parameters!$I$30*(Parameters!$J$30-Parameters!$J$29)+Parameters!$I$31*($A616-Parameters!$J$30)))),_xlfn.IFS($A616&lt;=Parameters!$J$28,Parameters!$I$28*$A616,$A616&lt;=Parameters!$J$29,Parameters!$I$29*$A616,$A616&lt;=Parameters!$J$30,Parameters!$I$30*$A616,$A616&gt;Parameters!$J$30,Parameters!$I$31*$A616))</f>
        <v>84853.46</v>
      </c>
      <c r="AC616" s="290">
        <f t="shared" si="284"/>
        <v>138.8763666121113</v>
      </c>
      <c r="AD616" s="290" cm="1">
        <f t="array" ref="AD616">IF(Parameters!$F$55="No",IF($A616&lt;=Parameters!$J$34,Parameters!$I$34*$A616,IF($A616&lt;=Parameters!$J$35,Parameters!$I$34*Parameters!$J$34+Parameters!$I$35*($A616-Parameters!$J$34),IF($A616&lt;=Parameters!$J$36,Parameters!$I$34*Parameters!$J$34+Parameters!$I$35*(Parameters!$J$35-Parameters!$J$34)+Parameters!$I$36*($A616-Parameters!$J$35),Parameters!$I$34*Parameters!$J$34+Parameters!$I$35*(Parameters!$J$35-Parameters!$J$34)+Parameters!$I$36*(Parameters!$J$36-Parameters!$J$35)+Parameters!$I$37*($A616-Parameters!$J$36)))),_xlfn.IFS($A616&lt;=Parameters!$J$34,Parameters!$I$34*$A616,$A616&lt;=Parameters!$J$35,Parameters!$I$35*$A616,$A616&lt;=Parameters!$J$36,Parameters!$I$36*$A616,$A616&gt;Parameters!$J$36,Parameters!$I$37*$A616))</f>
        <v>84545.53</v>
      </c>
      <c r="AE616" s="290">
        <f t="shared" si="308"/>
        <v>138.37238952536825</v>
      </c>
      <c r="AF616" s="290" cm="1">
        <f t="array" ref="AF616">IF(Parameters!$F$55="No",IF($A616&lt;=Parameters!$J$39,Parameters!$I$39*$A616,IF($A616&lt;=Parameters!$J$40,Parameters!$I$39*Parameters!$J$39+Parameters!$I$40*($A616-Parameters!$J$39),IF($A616&lt;=Parameters!$J$41,Parameters!$I$39*Parameters!$J$39+Parameters!$I$40*(Parameters!$J$40-Parameters!$J$39)+Parameters!$I$41*($A616-Parameters!$J$40),Parameters!$I$39*Parameters!$J$39+Parameters!$I$40*(Parameters!$J$40-Parameters!$J$39)+Parameters!$I$41*(Parameters!$J$41-Parameters!$J$40)+Parameters!$I$42*($A616-Parameters!$J$41)))),_xlfn.IFS($A616&lt;=Parameters!$J$39,Parameters!$I$39*$A616,$A616&lt;=Parameters!$J$40,Parameters!$I$40*$A616,$A616&lt;=Parameters!$J$41,Parameters!$I$41*$A616,$A616&gt;Parameters!$J$41,Parameters!$I$42*$A616))</f>
        <v>90727.56</v>
      </c>
      <c r="AG616" s="290">
        <f t="shared" si="309"/>
        <v>148.4902782324059</v>
      </c>
      <c r="AI616" s="428">
        <f t="shared" si="285"/>
        <v>149.05999999999767</v>
      </c>
      <c r="AJ616" s="428">
        <f t="shared" si="286"/>
        <v>159.36000000000058</v>
      </c>
      <c r="AK616" s="428">
        <f t="shared" si="287"/>
        <v>150.22999999999593</v>
      </c>
      <c r="AL616" s="428">
        <f t="shared" si="288"/>
        <v>158.45999999999185</v>
      </c>
      <c r="AM616" s="428">
        <f t="shared" si="289"/>
        <v>149.05999999999767</v>
      </c>
      <c r="AN616" s="428">
        <f t="shared" si="290"/>
        <v>159.36000000000058</v>
      </c>
      <c r="AO616" s="428">
        <f t="shared" si="291"/>
        <v>150.22999999999593</v>
      </c>
      <c r="AP616" s="428">
        <f t="shared" si="292"/>
        <v>158.45999999999185</v>
      </c>
      <c r="AQ616" s="428">
        <f t="shared" si="293"/>
        <v>149.05999999999767</v>
      </c>
      <c r="AR616" s="428">
        <f t="shared" si="294"/>
        <v>159.36000000000058</v>
      </c>
      <c r="AS616" s="428">
        <f t="shared" si="295"/>
        <v>150.22999999999593</v>
      </c>
      <c r="AT616" s="428">
        <f t="shared" si="296"/>
        <v>158.45999999999185</v>
      </c>
      <c r="AU616" s="428">
        <f t="shared" si="297"/>
        <v>149.05999999999767</v>
      </c>
      <c r="AV616" s="428">
        <f t="shared" si="298"/>
        <v>159.36000000000058</v>
      </c>
      <c r="AW616" s="428">
        <f t="shared" si="299"/>
        <v>150.22999999999593</v>
      </c>
      <c r="AX616" s="428">
        <f t="shared" si="300"/>
        <v>158.45999999999185</v>
      </c>
    </row>
    <row r="617">
      <c r="A617" s="413">
        <v>612</v>
      </c>
      <c r="B617" s="290" cm="1">
        <f t="array" ref="B617">IF(Parameters!$C$55="No",IF($A617&lt;=Parameters!$D$23,Parameters!$C$23*$A617,IF($A617&lt;=Parameters!$D$24,Parameters!$C$23*Parameters!$D$23+Parameters!$C$24*($A617-Parameters!$D$23),IF($A617&lt;=Parameters!$D$25,Parameters!$C$23*Parameters!$D$23+Parameters!$C$24*(Parameters!$D$24-Parameters!$D$23)+Parameters!$C$25*($A617-Parameters!$D$24),Parameters!$C$23*Parameters!$D$23+Parameters!$C$24*(Parameters!$D$24-Parameters!$D$23)+Parameters!$C$25*(Parameters!$D$25-Parameters!$D$24)+Parameters!$C$26*($A617-Parameters!$D$25)))),_xlfn.IFS($A617&lt;=Parameters!$D$23,Parameters!$C$23*$A617,$A617&lt;=Parameters!$D$24,Parameters!$C$24*$A617,$A617&lt;=Parameters!$D$25,Parameters!$C$25*$A617,$A617&gt;Parameters!$D$25,Parameters!$C$26*$A617))</f>
        <v>71343.72</v>
      </c>
      <c r="C617" s="290">
        <f t="shared" si="301"/>
        <v>116.57470588235294</v>
      </c>
      <c r="D617" s="290" cm="1">
        <f t="array" ref="D617">IF(Parameters!$C$55="No",IF($A617&lt;=Parameters!$D$28,Parameters!$C$28*$A617,IF($A617&lt;=Parameters!$D$29,Parameters!$C$28*Parameters!$D$28+Parameters!$C$29*($A617-Parameters!$D$28),IF($A617&lt;=Parameters!$D$30,Parameters!$C$28*Parameters!$D$28+Parameters!$C$29*(Parameters!$D$29-Parameters!$D$28)+Parameters!$C$30*($A617-Parameters!$D$29),Parameters!$C$28*Parameters!$D$28+Parameters!$C$29*(Parameters!$D$29-Parameters!$D$28)+Parameters!$C$30*(Parameters!$D$30-Parameters!$D$29)+Parameters!$C$31*($A617-Parameters!$D$30)))),_xlfn.IFS($A617&lt;=Parameters!$D$28,Parameters!$C$28*$A617,$A617&lt;=Parameters!$D$29,Parameters!$C$29*$A617,$A617&lt;=Parameters!$D$30,Parameters!$C$30*$A617,$A617&gt;Parameters!$D$30,Parameters!$C$31*$A617))</f>
        <v>85012.82</v>
      </c>
      <c r="E617" s="290">
        <f t="shared" si="301"/>
        <v>138.90983660130721</v>
      </c>
      <c r="F617" s="290" cm="1">
        <f t="array" ref="F617">IF(Parameters!$C$55="No",IF($A617&lt;=Parameters!$D$34,Parameters!$C$34*$A617,IF($A617&lt;=Parameters!$D$35,Parameters!$C$34*Parameters!$D$34+Parameters!$C$35*($A617-Parameters!$D$34),IF($A617&lt;=Parameters!$D$36,Parameters!$C$34*Parameters!$D$34+Parameters!$C$35*(Parameters!$D$35-Parameters!$D$34)+Parameters!$C$36*($A617-Parameters!$D$35),Parameters!$C$34*Parameters!$D$34+Parameters!$C$35*(Parameters!$D$35-Parameters!$D$34)+Parameters!$C$36*(Parameters!$D$36-Parameters!$D$35)+Parameters!$C$37*($A617-Parameters!$D$36)))),_xlfn.IFS($A617&lt;=Parameters!$D$34,Parameters!$C$34*$A617,$A617&lt;=Parameters!$D$35,Parameters!$C$35*$A617,$A617&lt;=Parameters!$D$36,Parameters!$C$36*$A617,$A617&gt;Parameters!$D$36,Parameters!$C$37*$A617))</f>
        <v>84695.76</v>
      </c>
      <c r="G617" s="290">
        <f t="shared" si="302"/>
        <v>138.39176470588234</v>
      </c>
      <c r="H617" s="290" cm="1">
        <f t="array" ref="H617">IF(Parameters!$C$55="No",IF($A617&lt;=Parameters!$D$39,Parameters!$C$39*$A617,IF($A617&lt;=Parameters!$D$40,Parameters!$C$39*Parameters!$D$39+Parameters!$C$40*($A617-Parameters!$D$39),IF($A617&lt;=Parameters!$D$41,Parameters!$C$39*Parameters!$D$39+Parameters!$C$40*(Parameters!$D$40-Parameters!$D$39)+Parameters!$C$41*($A617-Parameters!$D$40),Parameters!$C$39*Parameters!$D$39+Parameters!$C$40*(Parameters!$D$40-Parameters!$D$39)+Parameters!$C$41*(Parameters!$D$41-Parameters!$D$40)+Parameters!$C$42*($A617-Parameters!$D$41)))),_xlfn.IFS($A617&lt;=Parameters!$D$39,Parameters!$C$39*$A617,$A617&lt;=Parameters!$D$40,Parameters!$C$40*$A617,$A617&lt;=Parameters!$D$41,Parameters!$C$41*$A617,$A617&gt;Parameters!$D$41,Parameters!$C$42*$A617))</f>
        <v>90886.02</v>
      </c>
      <c r="I617" s="290">
        <f t="shared" si="303"/>
        <v>148.50656862745097</v>
      </c>
      <c r="J617" s="290" cm="1">
        <f t="array" ref="J617">IF(Parameters!$D$55="No",IF($A617&lt;=Parameters!$F$23,Parameters!$E$23*$A617,IF($A617&lt;=Parameters!$F$24,Parameters!$E$23*Parameters!$F$23+Parameters!$E$24*($A617-Parameters!$F$23),IF($A617&lt;=Parameters!$F$25,Parameters!$E$23*Parameters!$F$23+Parameters!$E$24*(Parameters!$F$24-Parameters!$F$23)+Parameters!$E$25*($A617-Parameters!$F$24),Parameters!$E$23*Parameters!$F$23+Parameters!$E$24*(Parameters!$F$24-Parameters!$F$23)+Parameters!$E$25*(Parameters!$F$25-Parameters!$F$24)+Parameters!$E$26*($A617-Parameters!$F$25)))),_xlfn.IFS($A617&lt;=Parameters!$F$23,Parameters!$E$23*$A617,$A617&lt;=Parameters!$F$24,Parameters!$E$24*$A617,$A617&lt;=Parameters!$F$25,Parameters!$E$25*$A617,$A617&gt;Parameters!$F$25,Parameters!$E$26*$A617))</f>
        <v>71343.72</v>
      </c>
      <c r="K617" s="290">
        <f t="shared" si="279"/>
        <v>116.57470588235294</v>
      </c>
      <c r="L617" s="290" cm="1">
        <f t="array" ref="L617">IF(Parameters!$D$55="No",IF($A617&lt;=Parameters!$F$28,Parameters!$E$28*$A617,IF($A617&lt;=Parameters!$F$29,Parameters!$E$28*Parameters!$F$28+Parameters!$E$29*($A617-Parameters!$F$28),IF($A617&lt;=Parameters!$F$30,Parameters!$E$28*Parameters!$F$28+Parameters!$E$29*(Parameters!$F$29-Parameters!$F$28)+Parameters!$E$30*($A617-Parameters!$F$29),Parameters!$E$28*Parameters!$F$28+Parameters!$E$29*(Parameters!$F$29-Parameters!$F$28)+Parameters!$E$30*(Parameters!$F$30-Parameters!$F$29)+Parameters!$E$31*($A617-Parameters!$F$30)))),_xlfn.IFS($A617&lt;=Parameters!$F$28,Parameters!$E$28*$A617,$A617&lt;=Parameters!$F$29,Parameters!$E$29*$A617,$A617&lt;=Parameters!$F$30,Parameters!$E$30*$A617,$A617&gt;Parameters!$F$30,Parameters!$E$31*$A617))</f>
        <v>85012.82</v>
      </c>
      <c r="M617" s="290">
        <f t="shared" si="280"/>
        <v>138.90983660130721</v>
      </c>
      <c r="N617" s="290" cm="1">
        <f t="array" ref="N617">IF(Parameters!$D$55="No",IF($A617&lt;=Parameters!$F$34,Parameters!$E$34*$A617,IF($A617&lt;=Parameters!$F$35,Parameters!$E$34*Parameters!$F$34+Parameters!$E$35*($A617-Parameters!$F$34),IF($A617&lt;=Parameters!$F$36,Parameters!$E$34*Parameters!$F$34+Parameters!$E$35*(Parameters!$F$35-Parameters!$F$34)+Parameters!$E$36*($A617-Parameters!$F$35),Parameters!$E$34*Parameters!$F$34+Parameters!$E$35*(Parameters!$F$35-Parameters!$F$34)+Parameters!$E$36*(Parameters!$F$36-Parameters!$F$35)+Parameters!$E$37*($A617-Parameters!$F$36)))),_xlfn.IFS($A617&lt;=Parameters!$F$34,Parameters!$E$34*$A617,$A617&lt;=Parameters!$F$35,Parameters!$E$35*$A617,$A617&lt;=Parameters!$F$36,Parameters!$E$36*$A617,$A617&gt;Parameters!$F$36,Parameters!$E$37*$A617))</f>
        <v>84695.76</v>
      </c>
      <c r="O617" s="290">
        <f t="shared" si="304"/>
        <v>138.39176470588234</v>
      </c>
      <c r="P617" s="290" cm="1">
        <f t="array" ref="P617">IF(Parameters!$D$55="No",IF($A617&lt;=Parameters!$F$39,Parameters!$E$39*$A617,IF($A617&lt;=Parameters!$F$40,Parameters!$E$39*Parameters!$F$39+Parameters!$E$40*($A617-Parameters!$F$39),IF($A617&lt;=Parameters!$F$41,Parameters!$E$39*Parameters!$F$39+Parameters!$E$40*(Parameters!$F$40-Parameters!$F$39)+Parameters!$E$41*($A617-Parameters!$F$40),Parameters!$E$39*Parameters!$F$39+Parameters!$E$40*(Parameters!$F$40-Parameters!$F$39)+Parameters!$E$41*(Parameters!$F$41-Parameters!$F$40)+Parameters!$E$42*($A617-Parameters!$F$41)))),_xlfn.IFS($A617&lt;=Parameters!$F$39,Parameters!$E$39*$A617,$A617&lt;=Parameters!$F$40,Parameters!$E$40*$A617,$A617&lt;=Parameters!$F$41,Parameters!$E$41*$A617,$A617&gt;Parameters!$F$41,Parameters!$E$42*$A617))</f>
        <v>90886.02</v>
      </c>
      <c r="Q617" s="290">
        <f t="shared" si="305"/>
        <v>148.50656862745097</v>
      </c>
      <c r="R617" s="290" cm="1">
        <f t="array" ref="R617">IF(Parameters!$E$55="No",IF($A617&lt;=Parameters!$H$23,Parameters!$G$23*$A617,IF($A617&lt;=Parameters!$H$24,Parameters!$G$23*Parameters!$H$23+Parameters!$G$24*($A617-Parameters!$H$23),IF($A617&lt;=Parameters!$H$25,Parameters!$G$23*Parameters!$H$23+Parameters!$G$24*(Parameters!$H$24-Parameters!$H$23)+Parameters!$G$25*($A617-Parameters!$H$24),Parameters!$G$23*Parameters!$H$23+Parameters!$G$24*(Parameters!$H$24-Parameters!$H$23)+Parameters!$G$25*(Parameters!$H$25-Parameters!$H$24)+Parameters!$G$26*($A617-Parameters!$H$25)))),_xlfn.IFS($A617&lt;=Parameters!$H$23,Parameters!$G$23*$A617,$A617&lt;=Parameters!$H$24,Parameters!$G$24*$A617,$A617&lt;=Parameters!$H$25,Parameters!$G$25*$A617,$A617&gt;Parameters!$H$25,Parameters!$G$26*$A617))</f>
        <v>71343.72</v>
      </c>
      <c r="S617" s="290">
        <f t="shared" si="281"/>
        <v>116.57470588235294</v>
      </c>
      <c r="T617" s="290" cm="1">
        <f t="array" ref="T617">IF(Parameters!$E$55="No",IF($A617&lt;=Parameters!$H$28,Parameters!$G$28*$A617,IF($A617&lt;=Parameters!$H$29,Parameters!$G$28*Parameters!$H$28+Parameters!$G$29*($A617-Parameters!$H$28),IF($A617&lt;=Parameters!$H$30,Parameters!$G$28*Parameters!$H$28+Parameters!$G$29*(Parameters!$H$29-Parameters!$H$28)+Parameters!$G$30*($A617-Parameters!$H$29),Parameters!$G$28*Parameters!$H$28+Parameters!$G$29*(Parameters!$H$29-Parameters!$H$28)+Parameters!$G$30*(Parameters!$H$30-Parameters!$H$29)+Parameters!$G$31*($A617-Parameters!$H$30)))),_xlfn.IFS($A617&lt;=Parameters!$H$28,Parameters!$G$28*$A617,$A617&lt;=Parameters!$H$29,Parameters!$G$29*$A617,$A617&lt;=Parameters!$H$30,Parameters!$G$30*$A617,$A617&gt;Parameters!$H$30,Parameters!$G$31*$A617))</f>
        <v>85012.82</v>
      </c>
      <c r="U617" s="290">
        <f t="shared" si="282"/>
        <v>138.90983660130721</v>
      </c>
      <c r="V617" s="290" cm="1">
        <f t="array" ref="V617">IF(Parameters!$E$55="No",IF($A617&lt;=Parameters!$H$34,Parameters!$G$34*$A617,IF($A617&lt;=Parameters!$H$35,Parameters!$G$34*Parameters!$H$34+Parameters!$G$35*($A617-Parameters!$H$34),IF($A617&lt;=Parameters!$H$36,Parameters!$G$34*Parameters!$H$34+Parameters!$G$35*(Parameters!$H$35-Parameters!$H$34)+Parameters!$G$36*($A617-Parameters!$H$35),Parameters!$G$34*Parameters!$H$34+Parameters!$G$35*(Parameters!$H$35-Parameters!$H$34)+Parameters!$G$36*(Parameters!$H$36-Parameters!$H$35)+Parameters!$G$37*($A617-Parameters!$H$36)))),_xlfn.IFS($A617&lt;=Parameters!$H$34,Parameters!$G$34*$A617,$A617&lt;=Parameters!$H$35,Parameters!$G$35*$A617,$A617&lt;=Parameters!$H$36,Parameters!$G$36*$A617,$A617&gt;Parameters!$H$36,Parameters!$G$37*$A617))</f>
        <v>84695.76</v>
      </c>
      <c r="W617" s="290">
        <f t="shared" si="306"/>
        <v>138.39176470588234</v>
      </c>
      <c r="X617" s="290" cm="1">
        <f t="array" ref="X617">IF(Parameters!$E$55="No",IF($A617&lt;=Parameters!$H$39,Parameters!$G$39*$A617,IF($A617&lt;=Parameters!$H$40,Parameters!$G$39*Parameters!$H$39+Parameters!$G$40*($A617-Parameters!$H$39),IF($A617&lt;=Parameters!$H$41,Parameters!$G$39*Parameters!$H$39+Parameters!$G$40*(Parameters!$H$40-Parameters!$H$39)+Parameters!$G$41*($A617-Parameters!$H$40),Parameters!$G$39*Parameters!$H$39+Parameters!$G$40*(Parameters!$H$40-Parameters!$H$39)+Parameters!$G$41*(Parameters!$H$41-Parameters!$H$40)+Parameters!$G$42*($A617-Parameters!$H$41)))),_xlfn.IFS($A617&lt;=Parameters!$H$39,Parameters!$G$39*$A617,$A617&lt;=Parameters!$H$40,Parameters!$G$40*$A617,$A617&lt;=Parameters!$H$41,Parameters!$G$41*$A617,$A617&gt;Parameters!$H$41,Parameters!$G$42*$A617))</f>
        <v>90886.02</v>
      </c>
      <c r="Y617" s="290">
        <f t="shared" si="307"/>
        <v>148.50656862745097</v>
      </c>
      <c r="Z617" s="290" cm="1">
        <f t="array" ref="Z617">IF(Parameters!$F$55="No",IF($A617&lt;=Parameters!$J$23,Parameters!$I$23*$A617,IF($A617&lt;=Parameters!$J$24,Parameters!$I$23*Parameters!$J$23+Parameters!$I$24*($A617-Parameters!$J$23),IF($A617&lt;=Parameters!$J$25,Parameters!$I$23*Parameters!$J$23+Parameters!$I$24*(Parameters!$J$24-Parameters!$J$23)+Parameters!$I$25*($A617-Parameters!$J$24),Parameters!$I$23*Parameters!$J$23+Parameters!$I$24*(Parameters!$J$24-Parameters!$J$23)+Parameters!$I$25*(Parameters!$J$25-Parameters!$J$24)+Parameters!$I$26*($A617-Parameters!$J$25)))),_xlfn.IFS($A617&lt;=Parameters!$J$23,Parameters!$I$23*$A617,$A617&lt;=Parameters!$J$24,Parameters!$I$24*$A617,$A617&lt;=Parameters!$J$25,Parameters!$I$25*$A617,$A617&gt;Parameters!$J$25,Parameters!$I$26*$A617))</f>
        <v>71343.72</v>
      </c>
      <c r="AA617" s="290">
        <f t="shared" si="283"/>
        <v>116.57470588235294</v>
      </c>
      <c r="AB617" s="290" cm="1">
        <f t="array" ref="AB617">IF(Parameters!$F$55="No",IF($A617&lt;=Parameters!$J$28,Parameters!$I$28*$A617,IF($A617&lt;=Parameters!$J$29,Parameters!$I$28*Parameters!$J$28+Parameters!$I$29*($A617-Parameters!$J$28),IF($A617&lt;=Parameters!$J$30,Parameters!$I$28*Parameters!$J$28+Parameters!$I$29*(Parameters!$J$29-Parameters!$J$28)+Parameters!$I$30*($A617-Parameters!$J$29),Parameters!$I$28*Parameters!$J$28+Parameters!$I$29*(Parameters!$J$29-Parameters!$J$28)+Parameters!$I$30*(Parameters!$J$30-Parameters!$J$29)+Parameters!$I$31*($A617-Parameters!$J$30)))),_xlfn.IFS($A617&lt;=Parameters!$J$28,Parameters!$I$28*$A617,$A617&lt;=Parameters!$J$29,Parameters!$I$29*$A617,$A617&lt;=Parameters!$J$30,Parameters!$I$30*$A617,$A617&gt;Parameters!$J$30,Parameters!$I$31*$A617))</f>
        <v>85012.82</v>
      </c>
      <c r="AC617" s="290">
        <f t="shared" si="284"/>
        <v>138.90983660130721</v>
      </c>
      <c r="AD617" s="290" cm="1">
        <f t="array" ref="AD617">IF(Parameters!$F$55="No",IF($A617&lt;=Parameters!$J$34,Parameters!$I$34*$A617,IF($A617&lt;=Parameters!$J$35,Parameters!$I$34*Parameters!$J$34+Parameters!$I$35*($A617-Parameters!$J$34),IF($A617&lt;=Parameters!$J$36,Parameters!$I$34*Parameters!$J$34+Parameters!$I$35*(Parameters!$J$35-Parameters!$J$34)+Parameters!$I$36*($A617-Parameters!$J$35),Parameters!$I$34*Parameters!$J$34+Parameters!$I$35*(Parameters!$J$35-Parameters!$J$34)+Parameters!$I$36*(Parameters!$J$36-Parameters!$J$35)+Parameters!$I$37*($A617-Parameters!$J$36)))),_xlfn.IFS($A617&lt;=Parameters!$J$34,Parameters!$I$34*$A617,$A617&lt;=Parameters!$J$35,Parameters!$I$35*$A617,$A617&lt;=Parameters!$J$36,Parameters!$I$36*$A617,$A617&gt;Parameters!$J$36,Parameters!$I$37*$A617))</f>
        <v>84695.76</v>
      </c>
      <c r="AE617" s="290">
        <f t="shared" si="308"/>
        <v>138.39176470588234</v>
      </c>
      <c r="AF617" s="290" cm="1">
        <f t="array" ref="AF617">IF(Parameters!$F$55="No",IF($A617&lt;=Parameters!$J$39,Parameters!$I$39*$A617,IF($A617&lt;=Parameters!$J$40,Parameters!$I$39*Parameters!$J$39+Parameters!$I$40*($A617-Parameters!$J$39),IF($A617&lt;=Parameters!$J$41,Parameters!$I$39*Parameters!$J$39+Parameters!$I$40*(Parameters!$J$40-Parameters!$J$39)+Parameters!$I$41*($A617-Parameters!$J$40),Parameters!$I$39*Parameters!$J$39+Parameters!$I$40*(Parameters!$J$40-Parameters!$J$39)+Parameters!$I$41*(Parameters!$J$41-Parameters!$J$40)+Parameters!$I$42*($A617-Parameters!$J$41)))),_xlfn.IFS($A617&lt;=Parameters!$J$39,Parameters!$I$39*$A617,$A617&lt;=Parameters!$J$40,Parameters!$I$40*$A617,$A617&lt;=Parameters!$J$41,Parameters!$I$41*$A617,$A617&gt;Parameters!$J$41,Parameters!$I$42*$A617))</f>
        <v>90886.02</v>
      </c>
      <c r="AG617" s="290">
        <f t="shared" si="309"/>
        <v>148.50656862745097</v>
      </c>
      <c r="AI617" s="428">
        <f t="shared" si="285"/>
        <v>149.05999999999767</v>
      </c>
      <c r="AJ617" s="428">
        <f t="shared" si="286"/>
        <v>159.36000000000058</v>
      </c>
      <c r="AK617" s="428">
        <f t="shared" si="287"/>
        <v>150.22999999999593</v>
      </c>
      <c r="AL617" s="428">
        <f t="shared" si="288"/>
        <v>158.4600000000064</v>
      </c>
      <c r="AM617" s="428">
        <f t="shared" si="289"/>
        <v>149.05999999999767</v>
      </c>
      <c r="AN617" s="428">
        <f t="shared" si="290"/>
        <v>159.36000000000058</v>
      </c>
      <c r="AO617" s="428">
        <f t="shared" si="291"/>
        <v>150.22999999999593</v>
      </c>
      <c r="AP617" s="428">
        <f t="shared" si="292"/>
        <v>158.4600000000064</v>
      </c>
      <c r="AQ617" s="428">
        <f t="shared" si="293"/>
        <v>149.05999999999767</v>
      </c>
      <c r="AR617" s="428">
        <f t="shared" si="294"/>
        <v>159.36000000000058</v>
      </c>
      <c r="AS617" s="428">
        <f t="shared" si="295"/>
        <v>150.22999999999593</v>
      </c>
      <c r="AT617" s="428">
        <f t="shared" si="296"/>
        <v>158.4600000000064</v>
      </c>
      <c r="AU617" s="428">
        <f t="shared" si="297"/>
        <v>149.05999999999767</v>
      </c>
      <c r="AV617" s="428">
        <f t="shared" si="298"/>
        <v>159.36000000000058</v>
      </c>
      <c r="AW617" s="428">
        <f t="shared" si="299"/>
        <v>150.22999999999593</v>
      </c>
      <c r="AX617" s="428">
        <f t="shared" si="300"/>
        <v>158.4600000000064</v>
      </c>
    </row>
    <row r="618">
      <c r="A618" s="413">
        <v>613</v>
      </c>
      <c r="B618" s="290" cm="1">
        <f t="array" ref="B618">IF(Parameters!$C$55="No",IF($A618&lt;=Parameters!$D$23,Parameters!$C$23*$A618,IF($A618&lt;=Parameters!$D$24,Parameters!$C$23*Parameters!$D$23+Parameters!$C$24*($A618-Parameters!$D$23),IF($A618&lt;=Parameters!$D$25,Parameters!$C$23*Parameters!$D$23+Parameters!$C$24*(Parameters!$D$24-Parameters!$D$23)+Parameters!$C$25*($A618-Parameters!$D$24),Parameters!$C$23*Parameters!$D$23+Parameters!$C$24*(Parameters!$D$24-Parameters!$D$23)+Parameters!$C$25*(Parameters!$D$25-Parameters!$D$24)+Parameters!$C$26*($A618-Parameters!$D$25)))),_xlfn.IFS($A618&lt;=Parameters!$D$23,Parameters!$C$23*$A618,$A618&lt;=Parameters!$D$24,Parameters!$C$24*$A618,$A618&lt;=Parameters!$D$25,Parameters!$C$25*$A618,$A618&gt;Parameters!$D$25,Parameters!$C$26*$A618))</f>
        <v>71492.78</v>
      </c>
      <c r="C618" s="290">
        <f t="shared" si="301"/>
        <v>116.62769983686786</v>
      </c>
      <c r="D618" s="290" cm="1">
        <f t="array" ref="D618">IF(Parameters!$C$55="No",IF($A618&lt;=Parameters!$D$28,Parameters!$C$28*$A618,IF($A618&lt;=Parameters!$D$29,Parameters!$C$28*Parameters!$D$28+Parameters!$C$29*($A618-Parameters!$D$28),IF($A618&lt;=Parameters!$D$30,Parameters!$C$28*Parameters!$D$28+Parameters!$C$29*(Parameters!$D$29-Parameters!$D$28)+Parameters!$C$30*($A618-Parameters!$D$29),Parameters!$C$28*Parameters!$D$28+Parameters!$C$29*(Parameters!$D$29-Parameters!$D$28)+Parameters!$C$30*(Parameters!$D$30-Parameters!$D$29)+Parameters!$C$31*($A618-Parameters!$D$30)))),_xlfn.IFS($A618&lt;=Parameters!$D$28,Parameters!$C$28*$A618,$A618&lt;=Parameters!$D$29,Parameters!$C$29*$A618,$A618&lt;=Parameters!$D$30,Parameters!$C$30*$A618,$A618&gt;Parameters!$D$30,Parameters!$C$31*$A618))</f>
        <v>85172.180000000008</v>
      </c>
      <c r="E618" s="290">
        <f t="shared" si="301"/>
        <v>138.94319738988582</v>
      </c>
      <c r="F618" s="290" cm="1">
        <f t="array" ref="F618">IF(Parameters!$C$55="No",IF($A618&lt;=Parameters!$D$34,Parameters!$C$34*$A618,IF($A618&lt;=Parameters!$D$35,Parameters!$C$34*Parameters!$D$34+Parameters!$C$35*($A618-Parameters!$D$34),IF($A618&lt;=Parameters!$D$36,Parameters!$C$34*Parameters!$D$34+Parameters!$C$35*(Parameters!$D$35-Parameters!$D$34)+Parameters!$C$36*($A618-Parameters!$D$35),Parameters!$C$34*Parameters!$D$34+Parameters!$C$35*(Parameters!$D$35-Parameters!$D$34)+Parameters!$C$36*(Parameters!$D$36-Parameters!$D$35)+Parameters!$C$37*($A618-Parameters!$D$36)))),_xlfn.IFS($A618&lt;=Parameters!$D$34,Parameters!$C$34*$A618,$A618&lt;=Parameters!$D$35,Parameters!$C$35*$A618,$A618&lt;=Parameters!$D$36,Parameters!$C$36*$A618,$A618&gt;Parameters!$D$36,Parameters!$C$37*$A618))</f>
        <v>84845.99</v>
      </c>
      <c r="G618" s="290">
        <f t="shared" si="302"/>
        <v>138.4110766721044</v>
      </c>
      <c r="H618" s="290" cm="1">
        <f t="array" ref="H618">IF(Parameters!$C$55="No",IF($A618&lt;=Parameters!$D$39,Parameters!$C$39*$A618,IF($A618&lt;=Parameters!$D$40,Parameters!$C$39*Parameters!$D$39+Parameters!$C$40*($A618-Parameters!$D$39),IF($A618&lt;=Parameters!$D$41,Parameters!$C$39*Parameters!$D$39+Parameters!$C$40*(Parameters!$D$40-Parameters!$D$39)+Parameters!$C$41*($A618-Parameters!$D$40),Parameters!$C$39*Parameters!$D$39+Parameters!$C$40*(Parameters!$D$40-Parameters!$D$39)+Parameters!$C$41*(Parameters!$D$41-Parameters!$D$40)+Parameters!$C$42*($A618-Parameters!$D$41)))),_xlfn.IFS($A618&lt;=Parameters!$D$39,Parameters!$C$39*$A618,$A618&lt;=Parameters!$D$40,Parameters!$C$40*$A618,$A618&lt;=Parameters!$D$41,Parameters!$C$41*$A618,$A618&gt;Parameters!$D$41,Parameters!$C$42*$A618))</f>
        <v>91044.48000000001</v>
      </c>
      <c r="I618" s="290">
        <f t="shared" si="303"/>
        <v>148.52280587275695</v>
      </c>
      <c r="J618" s="290" cm="1">
        <f t="array" ref="J618">IF(Parameters!$D$55="No",IF($A618&lt;=Parameters!$F$23,Parameters!$E$23*$A618,IF($A618&lt;=Parameters!$F$24,Parameters!$E$23*Parameters!$F$23+Parameters!$E$24*($A618-Parameters!$F$23),IF($A618&lt;=Parameters!$F$25,Parameters!$E$23*Parameters!$F$23+Parameters!$E$24*(Parameters!$F$24-Parameters!$F$23)+Parameters!$E$25*($A618-Parameters!$F$24),Parameters!$E$23*Parameters!$F$23+Parameters!$E$24*(Parameters!$F$24-Parameters!$F$23)+Parameters!$E$25*(Parameters!$F$25-Parameters!$F$24)+Parameters!$E$26*($A618-Parameters!$F$25)))),_xlfn.IFS($A618&lt;=Parameters!$F$23,Parameters!$E$23*$A618,$A618&lt;=Parameters!$F$24,Parameters!$E$24*$A618,$A618&lt;=Parameters!$F$25,Parameters!$E$25*$A618,$A618&gt;Parameters!$F$25,Parameters!$E$26*$A618))</f>
        <v>71492.78</v>
      </c>
      <c r="K618" s="290">
        <f t="shared" si="279"/>
        <v>116.62769983686786</v>
      </c>
      <c r="L618" s="290" cm="1">
        <f t="array" ref="L618">IF(Parameters!$D$55="No",IF($A618&lt;=Parameters!$F$28,Parameters!$E$28*$A618,IF($A618&lt;=Parameters!$F$29,Parameters!$E$28*Parameters!$F$28+Parameters!$E$29*($A618-Parameters!$F$28),IF($A618&lt;=Parameters!$F$30,Parameters!$E$28*Parameters!$F$28+Parameters!$E$29*(Parameters!$F$29-Parameters!$F$28)+Parameters!$E$30*($A618-Parameters!$F$29),Parameters!$E$28*Parameters!$F$28+Parameters!$E$29*(Parameters!$F$29-Parameters!$F$28)+Parameters!$E$30*(Parameters!$F$30-Parameters!$F$29)+Parameters!$E$31*($A618-Parameters!$F$30)))),_xlfn.IFS($A618&lt;=Parameters!$F$28,Parameters!$E$28*$A618,$A618&lt;=Parameters!$F$29,Parameters!$E$29*$A618,$A618&lt;=Parameters!$F$30,Parameters!$E$30*$A618,$A618&gt;Parameters!$F$30,Parameters!$E$31*$A618))</f>
        <v>85172.180000000008</v>
      </c>
      <c r="M618" s="290">
        <f t="shared" si="280"/>
        <v>138.94319738988582</v>
      </c>
      <c r="N618" s="290" cm="1">
        <f t="array" ref="N618">IF(Parameters!$D$55="No",IF($A618&lt;=Parameters!$F$34,Parameters!$E$34*$A618,IF($A618&lt;=Parameters!$F$35,Parameters!$E$34*Parameters!$F$34+Parameters!$E$35*($A618-Parameters!$F$34),IF($A618&lt;=Parameters!$F$36,Parameters!$E$34*Parameters!$F$34+Parameters!$E$35*(Parameters!$F$35-Parameters!$F$34)+Parameters!$E$36*($A618-Parameters!$F$35),Parameters!$E$34*Parameters!$F$34+Parameters!$E$35*(Parameters!$F$35-Parameters!$F$34)+Parameters!$E$36*(Parameters!$F$36-Parameters!$F$35)+Parameters!$E$37*($A618-Parameters!$F$36)))),_xlfn.IFS($A618&lt;=Parameters!$F$34,Parameters!$E$34*$A618,$A618&lt;=Parameters!$F$35,Parameters!$E$35*$A618,$A618&lt;=Parameters!$F$36,Parameters!$E$36*$A618,$A618&gt;Parameters!$F$36,Parameters!$E$37*$A618))</f>
        <v>84845.99</v>
      </c>
      <c r="O618" s="290">
        <f t="shared" si="304"/>
        <v>138.4110766721044</v>
      </c>
      <c r="P618" s="290" cm="1">
        <f t="array" ref="P618">IF(Parameters!$D$55="No",IF($A618&lt;=Parameters!$F$39,Parameters!$E$39*$A618,IF($A618&lt;=Parameters!$F$40,Parameters!$E$39*Parameters!$F$39+Parameters!$E$40*($A618-Parameters!$F$39),IF($A618&lt;=Parameters!$F$41,Parameters!$E$39*Parameters!$F$39+Parameters!$E$40*(Parameters!$F$40-Parameters!$F$39)+Parameters!$E$41*($A618-Parameters!$F$40),Parameters!$E$39*Parameters!$F$39+Parameters!$E$40*(Parameters!$F$40-Parameters!$F$39)+Parameters!$E$41*(Parameters!$F$41-Parameters!$F$40)+Parameters!$E$42*($A618-Parameters!$F$41)))),_xlfn.IFS($A618&lt;=Parameters!$F$39,Parameters!$E$39*$A618,$A618&lt;=Parameters!$F$40,Parameters!$E$40*$A618,$A618&lt;=Parameters!$F$41,Parameters!$E$41*$A618,$A618&gt;Parameters!$F$41,Parameters!$E$42*$A618))</f>
        <v>91044.48000000001</v>
      </c>
      <c r="Q618" s="290">
        <f t="shared" si="305"/>
        <v>148.52280587275695</v>
      </c>
      <c r="R618" s="290" cm="1">
        <f t="array" ref="R618">IF(Parameters!$E$55="No",IF($A618&lt;=Parameters!$H$23,Parameters!$G$23*$A618,IF($A618&lt;=Parameters!$H$24,Parameters!$G$23*Parameters!$H$23+Parameters!$G$24*($A618-Parameters!$H$23),IF($A618&lt;=Parameters!$H$25,Parameters!$G$23*Parameters!$H$23+Parameters!$G$24*(Parameters!$H$24-Parameters!$H$23)+Parameters!$G$25*($A618-Parameters!$H$24),Parameters!$G$23*Parameters!$H$23+Parameters!$G$24*(Parameters!$H$24-Parameters!$H$23)+Parameters!$G$25*(Parameters!$H$25-Parameters!$H$24)+Parameters!$G$26*($A618-Parameters!$H$25)))),_xlfn.IFS($A618&lt;=Parameters!$H$23,Parameters!$G$23*$A618,$A618&lt;=Parameters!$H$24,Parameters!$G$24*$A618,$A618&lt;=Parameters!$H$25,Parameters!$G$25*$A618,$A618&gt;Parameters!$H$25,Parameters!$G$26*$A618))</f>
        <v>71492.78</v>
      </c>
      <c r="S618" s="290">
        <f t="shared" si="281"/>
        <v>116.62769983686786</v>
      </c>
      <c r="T618" s="290" cm="1">
        <f t="array" ref="T618">IF(Parameters!$E$55="No",IF($A618&lt;=Parameters!$H$28,Parameters!$G$28*$A618,IF($A618&lt;=Parameters!$H$29,Parameters!$G$28*Parameters!$H$28+Parameters!$G$29*($A618-Parameters!$H$28),IF($A618&lt;=Parameters!$H$30,Parameters!$G$28*Parameters!$H$28+Parameters!$G$29*(Parameters!$H$29-Parameters!$H$28)+Parameters!$G$30*($A618-Parameters!$H$29),Parameters!$G$28*Parameters!$H$28+Parameters!$G$29*(Parameters!$H$29-Parameters!$H$28)+Parameters!$G$30*(Parameters!$H$30-Parameters!$H$29)+Parameters!$G$31*($A618-Parameters!$H$30)))),_xlfn.IFS($A618&lt;=Parameters!$H$28,Parameters!$G$28*$A618,$A618&lt;=Parameters!$H$29,Parameters!$G$29*$A618,$A618&lt;=Parameters!$H$30,Parameters!$G$30*$A618,$A618&gt;Parameters!$H$30,Parameters!$G$31*$A618))</f>
        <v>85172.180000000008</v>
      </c>
      <c r="U618" s="290">
        <f t="shared" si="282"/>
        <v>138.94319738988582</v>
      </c>
      <c r="V618" s="290" cm="1">
        <f t="array" ref="V618">IF(Parameters!$E$55="No",IF($A618&lt;=Parameters!$H$34,Parameters!$G$34*$A618,IF($A618&lt;=Parameters!$H$35,Parameters!$G$34*Parameters!$H$34+Parameters!$G$35*($A618-Parameters!$H$34),IF($A618&lt;=Parameters!$H$36,Parameters!$G$34*Parameters!$H$34+Parameters!$G$35*(Parameters!$H$35-Parameters!$H$34)+Parameters!$G$36*($A618-Parameters!$H$35),Parameters!$G$34*Parameters!$H$34+Parameters!$G$35*(Parameters!$H$35-Parameters!$H$34)+Parameters!$G$36*(Parameters!$H$36-Parameters!$H$35)+Parameters!$G$37*($A618-Parameters!$H$36)))),_xlfn.IFS($A618&lt;=Parameters!$H$34,Parameters!$G$34*$A618,$A618&lt;=Parameters!$H$35,Parameters!$G$35*$A618,$A618&lt;=Parameters!$H$36,Parameters!$G$36*$A618,$A618&gt;Parameters!$H$36,Parameters!$G$37*$A618))</f>
        <v>84845.99</v>
      </c>
      <c r="W618" s="290">
        <f t="shared" si="306"/>
        <v>138.4110766721044</v>
      </c>
      <c r="X618" s="290" cm="1">
        <f t="array" ref="X618">IF(Parameters!$E$55="No",IF($A618&lt;=Parameters!$H$39,Parameters!$G$39*$A618,IF($A618&lt;=Parameters!$H$40,Parameters!$G$39*Parameters!$H$39+Parameters!$G$40*($A618-Parameters!$H$39),IF($A618&lt;=Parameters!$H$41,Parameters!$G$39*Parameters!$H$39+Parameters!$G$40*(Parameters!$H$40-Parameters!$H$39)+Parameters!$G$41*($A618-Parameters!$H$40),Parameters!$G$39*Parameters!$H$39+Parameters!$G$40*(Parameters!$H$40-Parameters!$H$39)+Parameters!$G$41*(Parameters!$H$41-Parameters!$H$40)+Parameters!$G$42*($A618-Parameters!$H$41)))),_xlfn.IFS($A618&lt;=Parameters!$H$39,Parameters!$G$39*$A618,$A618&lt;=Parameters!$H$40,Parameters!$G$40*$A618,$A618&lt;=Parameters!$H$41,Parameters!$G$41*$A618,$A618&gt;Parameters!$H$41,Parameters!$G$42*$A618))</f>
        <v>91044.48000000001</v>
      </c>
      <c r="Y618" s="290">
        <f t="shared" si="307"/>
        <v>148.52280587275695</v>
      </c>
      <c r="Z618" s="290" cm="1">
        <f t="array" ref="Z618">IF(Parameters!$F$55="No",IF($A618&lt;=Parameters!$J$23,Parameters!$I$23*$A618,IF($A618&lt;=Parameters!$J$24,Parameters!$I$23*Parameters!$J$23+Parameters!$I$24*($A618-Parameters!$J$23),IF($A618&lt;=Parameters!$J$25,Parameters!$I$23*Parameters!$J$23+Parameters!$I$24*(Parameters!$J$24-Parameters!$J$23)+Parameters!$I$25*($A618-Parameters!$J$24),Parameters!$I$23*Parameters!$J$23+Parameters!$I$24*(Parameters!$J$24-Parameters!$J$23)+Parameters!$I$25*(Parameters!$J$25-Parameters!$J$24)+Parameters!$I$26*($A618-Parameters!$J$25)))),_xlfn.IFS($A618&lt;=Parameters!$J$23,Parameters!$I$23*$A618,$A618&lt;=Parameters!$J$24,Parameters!$I$24*$A618,$A618&lt;=Parameters!$J$25,Parameters!$I$25*$A618,$A618&gt;Parameters!$J$25,Parameters!$I$26*$A618))</f>
        <v>71492.78</v>
      </c>
      <c r="AA618" s="290">
        <f t="shared" si="283"/>
        <v>116.62769983686786</v>
      </c>
      <c r="AB618" s="290" cm="1">
        <f t="array" ref="AB618">IF(Parameters!$F$55="No",IF($A618&lt;=Parameters!$J$28,Parameters!$I$28*$A618,IF($A618&lt;=Parameters!$J$29,Parameters!$I$28*Parameters!$J$28+Parameters!$I$29*($A618-Parameters!$J$28),IF($A618&lt;=Parameters!$J$30,Parameters!$I$28*Parameters!$J$28+Parameters!$I$29*(Parameters!$J$29-Parameters!$J$28)+Parameters!$I$30*($A618-Parameters!$J$29),Parameters!$I$28*Parameters!$J$28+Parameters!$I$29*(Parameters!$J$29-Parameters!$J$28)+Parameters!$I$30*(Parameters!$J$30-Parameters!$J$29)+Parameters!$I$31*($A618-Parameters!$J$30)))),_xlfn.IFS($A618&lt;=Parameters!$J$28,Parameters!$I$28*$A618,$A618&lt;=Parameters!$J$29,Parameters!$I$29*$A618,$A618&lt;=Parameters!$J$30,Parameters!$I$30*$A618,$A618&gt;Parameters!$J$30,Parameters!$I$31*$A618))</f>
        <v>85172.180000000008</v>
      </c>
      <c r="AC618" s="290">
        <f t="shared" si="284"/>
        <v>138.94319738988582</v>
      </c>
      <c r="AD618" s="290" cm="1">
        <f t="array" ref="AD618">IF(Parameters!$F$55="No",IF($A618&lt;=Parameters!$J$34,Parameters!$I$34*$A618,IF($A618&lt;=Parameters!$J$35,Parameters!$I$34*Parameters!$J$34+Parameters!$I$35*($A618-Parameters!$J$34),IF($A618&lt;=Parameters!$J$36,Parameters!$I$34*Parameters!$J$34+Parameters!$I$35*(Parameters!$J$35-Parameters!$J$34)+Parameters!$I$36*($A618-Parameters!$J$35),Parameters!$I$34*Parameters!$J$34+Parameters!$I$35*(Parameters!$J$35-Parameters!$J$34)+Parameters!$I$36*(Parameters!$J$36-Parameters!$J$35)+Parameters!$I$37*($A618-Parameters!$J$36)))),_xlfn.IFS($A618&lt;=Parameters!$J$34,Parameters!$I$34*$A618,$A618&lt;=Parameters!$J$35,Parameters!$I$35*$A618,$A618&lt;=Parameters!$J$36,Parameters!$I$36*$A618,$A618&gt;Parameters!$J$36,Parameters!$I$37*$A618))</f>
        <v>84845.99</v>
      </c>
      <c r="AE618" s="290">
        <f t="shared" si="308"/>
        <v>138.4110766721044</v>
      </c>
      <c r="AF618" s="290" cm="1">
        <f t="array" ref="AF618">IF(Parameters!$F$55="No",IF($A618&lt;=Parameters!$J$39,Parameters!$I$39*$A618,IF($A618&lt;=Parameters!$J$40,Parameters!$I$39*Parameters!$J$39+Parameters!$I$40*($A618-Parameters!$J$39),IF($A618&lt;=Parameters!$J$41,Parameters!$I$39*Parameters!$J$39+Parameters!$I$40*(Parameters!$J$40-Parameters!$J$39)+Parameters!$I$41*($A618-Parameters!$J$40),Parameters!$I$39*Parameters!$J$39+Parameters!$I$40*(Parameters!$J$40-Parameters!$J$39)+Parameters!$I$41*(Parameters!$J$41-Parameters!$J$40)+Parameters!$I$42*($A618-Parameters!$J$41)))),_xlfn.IFS($A618&lt;=Parameters!$J$39,Parameters!$I$39*$A618,$A618&lt;=Parameters!$J$40,Parameters!$I$40*$A618,$A618&lt;=Parameters!$J$41,Parameters!$I$41*$A618,$A618&gt;Parameters!$J$41,Parameters!$I$42*$A618))</f>
        <v>91044.48000000001</v>
      </c>
      <c r="AG618" s="290">
        <f t="shared" si="309"/>
        <v>148.52280587275695</v>
      </c>
      <c r="AI618" s="428">
        <f t="shared" si="285"/>
        <v>149.05999999999767</v>
      </c>
      <c r="AJ618" s="428">
        <f t="shared" si="286"/>
        <v>159.36000000000058</v>
      </c>
      <c r="AK618" s="428">
        <f t="shared" si="287"/>
        <v>150.23000000001048</v>
      </c>
      <c r="AL618" s="428">
        <f t="shared" si="288"/>
        <v>158.4600000000064</v>
      </c>
      <c r="AM618" s="428">
        <f t="shared" si="289"/>
        <v>149.05999999999767</v>
      </c>
      <c r="AN618" s="428">
        <f t="shared" si="290"/>
        <v>159.36000000000058</v>
      </c>
      <c r="AO618" s="428">
        <f t="shared" si="291"/>
        <v>150.23000000001048</v>
      </c>
      <c r="AP618" s="428">
        <f t="shared" si="292"/>
        <v>158.4600000000064</v>
      </c>
      <c r="AQ618" s="428">
        <f t="shared" si="293"/>
        <v>149.05999999999767</v>
      </c>
      <c r="AR618" s="428">
        <f t="shared" si="294"/>
        <v>159.36000000000058</v>
      </c>
      <c r="AS618" s="428">
        <f t="shared" si="295"/>
        <v>150.23000000001048</v>
      </c>
      <c r="AT618" s="428">
        <f t="shared" si="296"/>
        <v>158.4600000000064</v>
      </c>
      <c r="AU618" s="428">
        <f t="shared" si="297"/>
        <v>149.05999999999767</v>
      </c>
      <c r="AV618" s="428">
        <f t="shared" si="298"/>
        <v>159.36000000000058</v>
      </c>
      <c r="AW618" s="428">
        <f t="shared" si="299"/>
        <v>150.23000000001048</v>
      </c>
      <c r="AX618" s="428">
        <f t="shared" si="300"/>
        <v>158.4600000000064</v>
      </c>
    </row>
    <row r="619">
      <c r="A619" s="413">
        <v>614</v>
      </c>
      <c r="B619" s="290" cm="1">
        <f t="array" ref="B619">IF(Parameters!$C$55="No",IF($A619&lt;=Parameters!$D$23,Parameters!$C$23*$A619,IF($A619&lt;=Parameters!$D$24,Parameters!$C$23*Parameters!$D$23+Parameters!$C$24*($A619-Parameters!$D$23),IF($A619&lt;=Parameters!$D$25,Parameters!$C$23*Parameters!$D$23+Parameters!$C$24*(Parameters!$D$24-Parameters!$D$23)+Parameters!$C$25*($A619-Parameters!$D$24),Parameters!$C$23*Parameters!$D$23+Parameters!$C$24*(Parameters!$D$24-Parameters!$D$23)+Parameters!$C$25*(Parameters!$D$25-Parameters!$D$24)+Parameters!$C$26*($A619-Parameters!$D$25)))),_xlfn.IFS($A619&lt;=Parameters!$D$23,Parameters!$C$23*$A619,$A619&lt;=Parameters!$D$24,Parameters!$C$24*$A619,$A619&lt;=Parameters!$D$25,Parameters!$C$25*$A619,$A619&gt;Parameters!$D$25,Parameters!$C$26*$A619))</f>
        <v>71641.84</v>
      </c>
      <c r="C619" s="290">
        <f t="shared" si="301"/>
        <v>116.68052117263844</v>
      </c>
      <c r="D619" s="290" cm="1">
        <f t="array" ref="D619">IF(Parameters!$C$55="No",IF($A619&lt;=Parameters!$D$28,Parameters!$C$28*$A619,IF($A619&lt;=Parameters!$D$29,Parameters!$C$28*Parameters!$D$28+Parameters!$C$29*($A619-Parameters!$D$28),IF($A619&lt;=Parameters!$D$30,Parameters!$C$28*Parameters!$D$28+Parameters!$C$29*(Parameters!$D$29-Parameters!$D$28)+Parameters!$C$30*($A619-Parameters!$D$29),Parameters!$C$28*Parameters!$D$28+Parameters!$C$29*(Parameters!$D$29-Parameters!$D$28)+Parameters!$C$30*(Parameters!$D$30-Parameters!$D$29)+Parameters!$C$31*($A619-Parameters!$D$30)))),_xlfn.IFS($A619&lt;=Parameters!$D$28,Parameters!$C$28*$A619,$A619&lt;=Parameters!$D$29,Parameters!$C$29*$A619,$A619&lt;=Parameters!$D$30,Parameters!$C$30*$A619,$A619&gt;Parameters!$D$30,Parameters!$C$31*$A619))</f>
        <v>85331.540000000008</v>
      </c>
      <c r="E619" s="290">
        <f t="shared" si="301"/>
        <v>138.97644951140066</v>
      </c>
      <c r="F619" s="290" cm="1">
        <f t="array" ref="F619">IF(Parameters!$C$55="No",IF($A619&lt;=Parameters!$D$34,Parameters!$C$34*$A619,IF($A619&lt;=Parameters!$D$35,Parameters!$C$34*Parameters!$D$34+Parameters!$C$35*($A619-Parameters!$D$34),IF($A619&lt;=Parameters!$D$36,Parameters!$C$34*Parameters!$D$34+Parameters!$C$35*(Parameters!$D$35-Parameters!$D$34)+Parameters!$C$36*($A619-Parameters!$D$35),Parameters!$C$34*Parameters!$D$34+Parameters!$C$35*(Parameters!$D$35-Parameters!$D$34)+Parameters!$C$36*(Parameters!$D$36-Parameters!$D$35)+Parameters!$C$37*($A619-Parameters!$D$36)))),_xlfn.IFS($A619&lt;=Parameters!$D$34,Parameters!$C$34*$A619,$A619&lt;=Parameters!$D$35,Parameters!$C$35*$A619,$A619&lt;=Parameters!$D$36,Parameters!$C$36*$A619,$A619&gt;Parameters!$D$36,Parameters!$C$37*$A619))</f>
        <v>84996.22</v>
      </c>
      <c r="G619" s="290">
        <f t="shared" si="302"/>
        <v>138.43032573289904</v>
      </c>
      <c r="H619" s="290" cm="1">
        <f t="array" ref="H619">IF(Parameters!$C$55="No",IF($A619&lt;=Parameters!$D$39,Parameters!$C$39*$A619,IF($A619&lt;=Parameters!$D$40,Parameters!$C$39*Parameters!$D$39+Parameters!$C$40*($A619-Parameters!$D$39),IF($A619&lt;=Parameters!$D$41,Parameters!$C$39*Parameters!$D$39+Parameters!$C$40*(Parameters!$D$40-Parameters!$D$39)+Parameters!$C$41*($A619-Parameters!$D$40),Parameters!$C$39*Parameters!$D$39+Parameters!$C$40*(Parameters!$D$40-Parameters!$D$39)+Parameters!$C$41*(Parameters!$D$41-Parameters!$D$40)+Parameters!$C$42*($A619-Parameters!$D$41)))),_xlfn.IFS($A619&lt;=Parameters!$D$39,Parameters!$C$39*$A619,$A619&lt;=Parameters!$D$40,Parameters!$C$40*$A619,$A619&lt;=Parameters!$D$41,Parameters!$C$41*$A619,$A619&gt;Parameters!$D$41,Parameters!$C$42*$A619))</f>
        <v>91202.94</v>
      </c>
      <c r="I619" s="290">
        <f t="shared" si="303"/>
        <v>148.53899022801303</v>
      </c>
      <c r="J619" s="290" cm="1">
        <f t="array" ref="J619">IF(Parameters!$D$55="No",IF($A619&lt;=Parameters!$F$23,Parameters!$E$23*$A619,IF($A619&lt;=Parameters!$F$24,Parameters!$E$23*Parameters!$F$23+Parameters!$E$24*($A619-Parameters!$F$23),IF($A619&lt;=Parameters!$F$25,Parameters!$E$23*Parameters!$F$23+Parameters!$E$24*(Parameters!$F$24-Parameters!$F$23)+Parameters!$E$25*($A619-Parameters!$F$24),Parameters!$E$23*Parameters!$F$23+Parameters!$E$24*(Parameters!$F$24-Parameters!$F$23)+Parameters!$E$25*(Parameters!$F$25-Parameters!$F$24)+Parameters!$E$26*($A619-Parameters!$F$25)))),_xlfn.IFS($A619&lt;=Parameters!$F$23,Parameters!$E$23*$A619,$A619&lt;=Parameters!$F$24,Parameters!$E$24*$A619,$A619&lt;=Parameters!$F$25,Parameters!$E$25*$A619,$A619&gt;Parameters!$F$25,Parameters!$E$26*$A619))</f>
        <v>71641.84</v>
      </c>
      <c r="K619" s="290">
        <f t="shared" si="279"/>
        <v>116.68052117263844</v>
      </c>
      <c r="L619" s="290" cm="1">
        <f t="array" ref="L619">IF(Parameters!$D$55="No",IF($A619&lt;=Parameters!$F$28,Parameters!$E$28*$A619,IF($A619&lt;=Parameters!$F$29,Parameters!$E$28*Parameters!$F$28+Parameters!$E$29*($A619-Parameters!$F$28),IF($A619&lt;=Parameters!$F$30,Parameters!$E$28*Parameters!$F$28+Parameters!$E$29*(Parameters!$F$29-Parameters!$F$28)+Parameters!$E$30*($A619-Parameters!$F$29),Parameters!$E$28*Parameters!$F$28+Parameters!$E$29*(Parameters!$F$29-Parameters!$F$28)+Parameters!$E$30*(Parameters!$F$30-Parameters!$F$29)+Parameters!$E$31*($A619-Parameters!$F$30)))),_xlfn.IFS($A619&lt;=Parameters!$F$28,Parameters!$E$28*$A619,$A619&lt;=Parameters!$F$29,Parameters!$E$29*$A619,$A619&lt;=Parameters!$F$30,Parameters!$E$30*$A619,$A619&gt;Parameters!$F$30,Parameters!$E$31*$A619))</f>
        <v>85331.540000000008</v>
      </c>
      <c r="M619" s="290">
        <f t="shared" si="280"/>
        <v>138.97644951140066</v>
      </c>
      <c r="N619" s="290" cm="1">
        <f t="array" ref="N619">IF(Parameters!$D$55="No",IF($A619&lt;=Parameters!$F$34,Parameters!$E$34*$A619,IF($A619&lt;=Parameters!$F$35,Parameters!$E$34*Parameters!$F$34+Parameters!$E$35*($A619-Parameters!$F$34),IF($A619&lt;=Parameters!$F$36,Parameters!$E$34*Parameters!$F$34+Parameters!$E$35*(Parameters!$F$35-Parameters!$F$34)+Parameters!$E$36*($A619-Parameters!$F$35),Parameters!$E$34*Parameters!$F$34+Parameters!$E$35*(Parameters!$F$35-Parameters!$F$34)+Parameters!$E$36*(Parameters!$F$36-Parameters!$F$35)+Parameters!$E$37*($A619-Parameters!$F$36)))),_xlfn.IFS($A619&lt;=Parameters!$F$34,Parameters!$E$34*$A619,$A619&lt;=Parameters!$F$35,Parameters!$E$35*$A619,$A619&lt;=Parameters!$F$36,Parameters!$E$36*$A619,$A619&gt;Parameters!$F$36,Parameters!$E$37*$A619))</f>
        <v>84996.22</v>
      </c>
      <c r="O619" s="290">
        <f t="shared" si="304"/>
        <v>138.43032573289904</v>
      </c>
      <c r="P619" s="290" cm="1">
        <f t="array" ref="P619">IF(Parameters!$D$55="No",IF($A619&lt;=Parameters!$F$39,Parameters!$E$39*$A619,IF($A619&lt;=Parameters!$F$40,Parameters!$E$39*Parameters!$F$39+Parameters!$E$40*($A619-Parameters!$F$39),IF($A619&lt;=Parameters!$F$41,Parameters!$E$39*Parameters!$F$39+Parameters!$E$40*(Parameters!$F$40-Parameters!$F$39)+Parameters!$E$41*($A619-Parameters!$F$40),Parameters!$E$39*Parameters!$F$39+Parameters!$E$40*(Parameters!$F$40-Parameters!$F$39)+Parameters!$E$41*(Parameters!$F$41-Parameters!$F$40)+Parameters!$E$42*($A619-Parameters!$F$41)))),_xlfn.IFS($A619&lt;=Parameters!$F$39,Parameters!$E$39*$A619,$A619&lt;=Parameters!$F$40,Parameters!$E$40*$A619,$A619&lt;=Parameters!$F$41,Parameters!$E$41*$A619,$A619&gt;Parameters!$F$41,Parameters!$E$42*$A619))</f>
        <v>91202.94</v>
      </c>
      <c r="Q619" s="290">
        <f t="shared" si="305"/>
        <v>148.53899022801303</v>
      </c>
      <c r="R619" s="290" cm="1">
        <f t="array" ref="R619">IF(Parameters!$E$55="No",IF($A619&lt;=Parameters!$H$23,Parameters!$G$23*$A619,IF($A619&lt;=Parameters!$H$24,Parameters!$G$23*Parameters!$H$23+Parameters!$G$24*($A619-Parameters!$H$23),IF($A619&lt;=Parameters!$H$25,Parameters!$G$23*Parameters!$H$23+Parameters!$G$24*(Parameters!$H$24-Parameters!$H$23)+Parameters!$G$25*($A619-Parameters!$H$24),Parameters!$G$23*Parameters!$H$23+Parameters!$G$24*(Parameters!$H$24-Parameters!$H$23)+Parameters!$G$25*(Parameters!$H$25-Parameters!$H$24)+Parameters!$G$26*($A619-Parameters!$H$25)))),_xlfn.IFS($A619&lt;=Parameters!$H$23,Parameters!$G$23*$A619,$A619&lt;=Parameters!$H$24,Parameters!$G$24*$A619,$A619&lt;=Parameters!$H$25,Parameters!$G$25*$A619,$A619&gt;Parameters!$H$25,Parameters!$G$26*$A619))</f>
        <v>71641.84</v>
      </c>
      <c r="S619" s="290">
        <f t="shared" si="281"/>
        <v>116.68052117263844</v>
      </c>
      <c r="T619" s="290" cm="1">
        <f t="array" ref="T619">IF(Parameters!$E$55="No",IF($A619&lt;=Parameters!$H$28,Parameters!$G$28*$A619,IF($A619&lt;=Parameters!$H$29,Parameters!$G$28*Parameters!$H$28+Parameters!$G$29*($A619-Parameters!$H$28),IF($A619&lt;=Parameters!$H$30,Parameters!$G$28*Parameters!$H$28+Parameters!$G$29*(Parameters!$H$29-Parameters!$H$28)+Parameters!$G$30*($A619-Parameters!$H$29),Parameters!$G$28*Parameters!$H$28+Parameters!$G$29*(Parameters!$H$29-Parameters!$H$28)+Parameters!$G$30*(Parameters!$H$30-Parameters!$H$29)+Parameters!$G$31*($A619-Parameters!$H$30)))),_xlfn.IFS($A619&lt;=Parameters!$H$28,Parameters!$G$28*$A619,$A619&lt;=Parameters!$H$29,Parameters!$G$29*$A619,$A619&lt;=Parameters!$H$30,Parameters!$G$30*$A619,$A619&gt;Parameters!$H$30,Parameters!$G$31*$A619))</f>
        <v>85331.540000000008</v>
      </c>
      <c r="U619" s="290">
        <f t="shared" si="282"/>
        <v>138.97644951140066</v>
      </c>
      <c r="V619" s="290" cm="1">
        <f t="array" ref="V619">IF(Parameters!$E$55="No",IF($A619&lt;=Parameters!$H$34,Parameters!$G$34*$A619,IF($A619&lt;=Parameters!$H$35,Parameters!$G$34*Parameters!$H$34+Parameters!$G$35*($A619-Parameters!$H$34),IF($A619&lt;=Parameters!$H$36,Parameters!$G$34*Parameters!$H$34+Parameters!$G$35*(Parameters!$H$35-Parameters!$H$34)+Parameters!$G$36*($A619-Parameters!$H$35),Parameters!$G$34*Parameters!$H$34+Parameters!$G$35*(Parameters!$H$35-Parameters!$H$34)+Parameters!$G$36*(Parameters!$H$36-Parameters!$H$35)+Parameters!$G$37*($A619-Parameters!$H$36)))),_xlfn.IFS($A619&lt;=Parameters!$H$34,Parameters!$G$34*$A619,$A619&lt;=Parameters!$H$35,Parameters!$G$35*$A619,$A619&lt;=Parameters!$H$36,Parameters!$G$36*$A619,$A619&gt;Parameters!$H$36,Parameters!$G$37*$A619))</f>
        <v>84996.22</v>
      </c>
      <c r="W619" s="290">
        <f t="shared" si="306"/>
        <v>138.43032573289904</v>
      </c>
      <c r="X619" s="290" cm="1">
        <f t="array" ref="X619">IF(Parameters!$E$55="No",IF($A619&lt;=Parameters!$H$39,Parameters!$G$39*$A619,IF($A619&lt;=Parameters!$H$40,Parameters!$G$39*Parameters!$H$39+Parameters!$G$40*($A619-Parameters!$H$39),IF($A619&lt;=Parameters!$H$41,Parameters!$G$39*Parameters!$H$39+Parameters!$G$40*(Parameters!$H$40-Parameters!$H$39)+Parameters!$G$41*($A619-Parameters!$H$40),Parameters!$G$39*Parameters!$H$39+Parameters!$G$40*(Parameters!$H$40-Parameters!$H$39)+Parameters!$G$41*(Parameters!$H$41-Parameters!$H$40)+Parameters!$G$42*($A619-Parameters!$H$41)))),_xlfn.IFS($A619&lt;=Parameters!$H$39,Parameters!$G$39*$A619,$A619&lt;=Parameters!$H$40,Parameters!$G$40*$A619,$A619&lt;=Parameters!$H$41,Parameters!$G$41*$A619,$A619&gt;Parameters!$H$41,Parameters!$G$42*$A619))</f>
        <v>91202.94</v>
      </c>
      <c r="Y619" s="290">
        <f t="shared" si="307"/>
        <v>148.53899022801303</v>
      </c>
      <c r="Z619" s="290" cm="1">
        <f t="array" ref="Z619">IF(Parameters!$F$55="No",IF($A619&lt;=Parameters!$J$23,Parameters!$I$23*$A619,IF($A619&lt;=Parameters!$J$24,Parameters!$I$23*Parameters!$J$23+Parameters!$I$24*($A619-Parameters!$J$23),IF($A619&lt;=Parameters!$J$25,Parameters!$I$23*Parameters!$J$23+Parameters!$I$24*(Parameters!$J$24-Parameters!$J$23)+Parameters!$I$25*($A619-Parameters!$J$24),Parameters!$I$23*Parameters!$J$23+Parameters!$I$24*(Parameters!$J$24-Parameters!$J$23)+Parameters!$I$25*(Parameters!$J$25-Parameters!$J$24)+Parameters!$I$26*($A619-Parameters!$J$25)))),_xlfn.IFS($A619&lt;=Parameters!$J$23,Parameters!$I$23*$A619,$A619&lt;=Parameters!$J$24,Parameters!$I$24*$A619,$A619&lt;=Parameters!$J$25,Parameters!$I$25*$A619,$A619&gt;Parameters!$J$25,Parameters!$I$26*$A619))</f>
        <v>71641.84</v>
      </c>
      <c r="AA619" s="290">
        <f t="shared" si="283"/>
        <v>116.68052117263844</v>
      </c>
      <c r="AB619" s="290" cm="1">
        <f t="array" ref="AB619">IF(Parameters!$F$55="No",IF($A619&lt;=Parameters!$J$28,Parameters!$I$28*$A619,IF($A619&lt;=Parameters!$J$29,Parameters!$I$28*Parameters!$J$28+Parameters!$I$29*($A619-Parameters!$J$28),IF($A619&lt;=Parameters!$J$30,Parameters!$I$28*Parameters!$J$28+Parameters!$I$29*(Parameters!$J$29-Parameters!$J$28)+Parameters!$I$30*($A619-Parameters!$J$29),Parameters!$I$28*Parameters!$J$28+Parameters!$I$29*(Parameters!$J$29-Parameters!$J$28)+Parameters!$I$30*(Parameters!$J$30-Parameters!$J$29)+Parameters!$I$31*($A619-Parameters!$J$30)))),_xlfn.IFS($A619&lt;=Parameters!$J$28,Parameters!$I$28*$A619,$A619&lt;=Parameters!$J$29,Parameters!$I$29*$A619,$A619&lt;=Parameters!$J$30,Parameters!$I$30*$A619,$A619&gt;Parameters!$J$30,Parameters!$I$31*$A619))</f>
        <v>85331.540000000008</v>
      </c>
      <c r="AC619" s="290">
        <f t="shared" si="284"/>
        <v>138.97644951140066</v>
      </c>
      <c r="AD619" s="290" cm="1">
        <f t="array" ref="AD619">IF(Parameters!$F$55="No",IF($A619&lt;=Parameters!$J$34,Parameters!$I$34*$A619,IF($A619&lt;=Parameters!$J$35,Parameters!$I$34*Parameters!$J$34+Parameters!$I$35*($A619-Parameters!$J$34),IF($A619&lt;=Parameters!$J$36,Parameters!$I$34*Parameters!$J$34+Parameters!$I$35*(Parameters!$J$35-Parameters!$J$34)+Parameters!$I$36*($A619-Parameters!$J$35),Parameters!$I$34*Parameters!$J$34+Parameters!$I$35*(Parameters!$J$35-Parameters!$J$34)+Parameters!$I$36*(Parameters!$J$36-Parameters!$J$35)+Parameters!$I$37*($A619-Parameters!$J$36)))),_xlfn.IFS($A619&lt;=Parameters!$J$34,Parameters!$I$34*$A619,$A619&lt;=Parameters!$J$35,Parameters!$I$35*$A619,$A619&lt;=Parameters!$J$36,Parameters!$I$36*$A619,$A619&gt;Parameters!$J$36,Parameters!$I$37*$A619))</f>
        <v>84996.22</v>
      </c>
      <c r="AE619" s="290">
        <f t="shared" si="308"/>
        <v>138.43032573289904</v>
      </c>
      <c r="AF619" s="290" cm="1">
        <f t="array" ref="AF619">IF(Parameters!$F$55="No",IF($A619&lt;=Parameters!$J$39,Parameters!$I$39*$A619,IF($A619&lt;=Parameters!$J$40,Parameters!$I$39*Parameters!$J$39+Parameters!$I$40*($A619-Parameters!$J$39),IF($A619&lt;=Parameters!$J$41,Parameters!$I$39*Parameters!$J$39+Parameters!$I$40*(Parameters!$J$40-Parameters!$J$39)+Parameters!$I$41*($A619-Parameters!$J$40),Parameters!$I$39*Parameters!$J$39+Parameters!$I$40*(Parameters!$J$40-Parameters!$J$39)+Parameters!$I$41*(Parameters!$J$41-Parameters!$J$40)+Parameters!$I$42*($A619-Parameters!$J$41)))),_xlfn.IFS($A619&lt;=Parameters!$J$39,Parameters!$I$39*$A619,$A619&lt;=Parameters!$J$40,Parameters!$I$40*$A619,$A619&lt;=Parameters!$J$41,Parameters!$I$41*$A619,$A619&gt;Parameters!$J$41,Parameters!$I$42*$A619))</f>
        <v>91202.94</v>
      </c>
      <c r="AG619" s="290">
        <f t="shared" si="309"/>
        <v>148.53899022801303</v>
      </c>
      <c r="AI619" s="428">
        <f t="shared" si="285"/>
        <v>149.05999999999767</v>
      </c>
      <c r="AJ619" s="428">
        <f t="shared" si="286"/>
        <v>159.36000000000058</v>
      </c>
      <c r="AK619" s="428">
        <f t="shared" si="287"/>
        <v>150.22999999999593</v>
      </c>
      <c r="AL619" s="428">
        <f t="shared" si="288"/>
        <v>158.45999999999185</v>
      </c>
      <c r="AM619" s="428">
        <f t="shared" si="289"/>
        <v>149.05999999999767</v>
      </c>
      <c r="AN619" s="428">
        <f t="shared" si="290"/>
        <v>159.36000000000058</v>
      </c>
      <c r="AO619" s="428">
        <f t="shared" si="291"/>
        <v>150.22999999999593</v>
      </c>
      <c r="AP619" s="428">
        <f t="shared" si="292"/>
        <v>158.45999999999185</v>
      </c>
      <c r="AQ619" s="428">
        <f t="shared" si="293"/>
        <v>149.05999999999767</v>
      </c>
      <c r="AR619" s="428">
        <f t="shared" si="294"/>
        <v>159.36000000000058</v>
      </c>
      <c r="AS619" s="428">
        <f t="shared" si="295"/>
        <v>150.22999999999593</v>
      </c>
      <c r="AT619" s="428">
        <f t="shared" si="296"/>
        <v>158.45999999999185</v>
      </c>
      <c r="AU619" s="428">
        <f t="shared" si="297"/>
        <v>149.05999999999767</v>
      </c>
      <c r="AV619" s="428">
        <f t="shared" si="298"/>
        <v>159.36000000000058</v>
      </c>
      <c r="AW619" s="428">
        <f t="shared" si="299"/>
        <v>150.22999999999593</v>
      </c>
      <c r="AX619" s="428">
        <f t="shared" si="300"/>
        <v>158.45999999999185</v>
      </c>
    </row>
    <row r="620">
      <c r="A620" s="413">
        <v>615</v>
      </c>
      <c r="B620" s="290" cm="1">
        <f t="array" ref="B620">IF(Parameters!$C$55="No",IF($A620&lt;=Parameters!$D$23,Parameters!$C$23*$A620,IF($A620&lt;=Parameters!$D$24,Parameters!$C$23*Parameters!$D$23+Parameters!$C$24*($A620-Parameters!$D$23),IF($A620&lt;=Parameters!$D$25,Parameters!$C$23*Parameters!$D$23+Parameters!$C$24*(Parameters!$D$24-Parameters!$D$23)+Parameters!$C$25*($A620-Parameters!$D$24),Parameters!$C$23*Parameters!$D$23+Parameters!$C$24*(Parameters!$D$24-Parameters!$D$23)+Parameters!$C$25*(Parameters!$D$25-Parameters!$D$24)+Parameters!$C$26*($A620-Parameters!$D$25)))),_xlfn.IFS($A620&lt;=Parameters!$D$23,Parameters!$C$23*$A620,$A620&lt;=Parameters!$D$24,Parameters!$C$24*$A620,$A620&lt;=Parameters!$D$25,Parameters!$C$25*$A620,$A620&gt;Parameters!$D$25,Parameters!$C$26*$A620))</f>
        <v>71790.899999999994</v>
      </c>
      <c r="C620" s="290">
        <f t="shared" si="301"/>
        <v>116.7331707317073</v>
      </c>
      <c r="D620" s="290" cm="1">
        <f t="array" ref="D620">IF(Parameters!$C$55="No",IF($A620&lt;=Parameters!$D$28,Parameters!$C$28*$A620,IF($A620&lt;=Parameters!$D$29,Parameters!$C$28*Parameters!$D$28+Parameters!$C$29*($A620-Parameters!$D$28),IF($A620&lt;=Parameters!$D$30,Parameters!$C$28*Parameters!$D$28+Parameters!$C$29*(Parameters!$D$29-Parameters!$D$28)+Parameters!$C$30*($A620-Parameters!$D$29),Parameters!$C$28*Parameters!$D$28+Parameters!$C$29*(Parameters!$D$29-Parameters!$D$28)+Parameters!$C$30*(Parameters!$D$30-Parameters!$D$29)+Parameters!$C$31*($A620-Parameters!$D$30)))),_xlfn.IFS($A620&lt;=Parameters!$D$28,Parameters!$C$28*$A620,$A620&lt;=Parameters!$D$29,Parameters!$C$29*$A620,$A620&lt;=Parameters!$D$30,Parameters!$C$30*$A620,$A620&gt;Parameters!$D$30,Parameters!$C$31*$A620))</f>
        <v>85490.9</v>
      </c>
      <c r="E620" s="290">
        <f t="shared" si="301"/>
        <v>139.00959349593495</v>
      </c>
      <c r="F620" s="290" cm="1">
        <f t="array" ref="F620">IF(Parameters!$C$55="No",IF($A620&lt;=Parameters!$D$34,Parameters!$C$34*$A620,IF($A620&lt;=Parameters!$D$35,Parameters!$C$34*Parameters!$D$34+Parameters!$C$35*($A620-Parameters!$D$34),IF($A620&lt;=Parameters!$D$36,Parameters!$C$34*Parameters!$D$34+Parameters!$C$35*(Parameters!$D$35-Parameters!$D$34)+Parameters!$C$36*($A620-Parameters!$D$35),Parameters!$C$34*Parameters!$D$34+Parameters!$C$35*(Parameters!$D$35-Parameters!$D$34)+Parameters!$C$36*(Parameters!$D$36-Parameters!$D$35)+Parameters!$C$37*($A620-Parameters!$D$36)))),_xlfn.IFS($A620&lt;=Parameters!$D$34,Parameters!$C$34*$A620,$A620&lt;=Parameters!$D$35,Parameters!$C$35*$A620,$A620&lt;=Parameters!$D$36,Parameters!$C$36*$A620,$A620&gt;Parameters!$D$36,Parameters!$C$37*$A620))</f>
        <v>85146.45</v>
      </c>
      <c r="G620" s="290">
        <f t="shared" si="302"/>
        <v>138.44951219512194</v>
      </c>
      <c r="H620" s="290" cm="1">
        <f t="array" ref="H620">IF(Parameters!$C$55="No",IF($A620&lt;=Parameters!$D$39,Parameters!$C$39*$A620,IF($A620&lt;=Parameters!$D$40,Parameters!$C$39*Parameters!$D$39+Parameters!$C$40*($A620-Parameters!$D$39),IF($A620&lt;=Parameters!$D$41,Parameters!$C$39*Parameters!$D$39+Parameters!$C$40*(Parameters!$D$40-Parameters!$D$39)+Parameters!$C$41*($A620-Parameters!$D$40),Parameters!$C$39*Parameters!$D$39+Parameters!$C$40*(Parameters!$D$40-Parameters!$D$39)+Parameters!$C$41*(Parameters!$D$41-Parameters!$D$40)+Parameters!$C$42*($A620-Parameters!$D$41)))),_xlfn.IFS($A620&lt;=Parameters!$D$39,Parameters!$C$39*$A620,$A620&lt;=Parameters!$D$40,Parameters!$C$40*$A620,$A620&lt;=Parameters!$D$41,Parameters!$C$41*$A620,$A620&gt;Parameters!$D$41,Parameters!$C$42*$A620))</f>
        <v>91361.4</v>
      </c>
      <c r="I620" s="290">
        <f t="shared" si="303"/>
        <v>148.55512195121949</v>
      </c>
      <c r="J620" s="290" cm="1">
        <f t="array" ref="J620">IF(Parameters!$D$55="No",IF($A620&lt;=Parameters!$F$23,Parameters!$E$23*$A620,IF($A620&lt;=Parameters!$F$24,Parameters!$E$23*Parameters!$F$23+Parameters!$E$24*($A620-Parameters!$F$23),IF($A620&lt;=Parameters!$F$25,Parameters!$E$23*Parameters!$F$23+Parameters!$E$24*(Parameters!$F$24-Parameters!$F$23)+Parameters!$E$25*($A620-Parameters!$F$24),Parameters!$E$23*Parameters!$F$23+Parameters!$E$24*(Parameters!$F$24-Parameters!$F$23)+Parameters!$E$25*(Parameters!$F$25-Parameters!$F$24)+Parameters!$E$26*($A620-Parameters!$F$25)))),_xlfn.IFS($A620&lt;=Parameters!$F$23,Parameters!$E$23*$A620,$A620&lt;=Parameters!$F$24,Parameters!$E$24*$A620,$A620&lt;=Parameters!$F$25,Parameters!$E$25*$A620,$A620&gt;Parameters!$F$25,Parameters!$E$26*$A620))</f>
        <v>71790.899999999994</v>
      </c>
      <c r="K620" s="290">
        <f t="shared" si="279"/>
        <v>116.7331707317073</v>
      </c>
      <c r="L620" s="290" cm="1">
        <f t="array" ref="L620">IF(Parameters!$D$55="No",IF($A620&lt;=Parameters!$F$28,Parameters!$E$28*$A620,IF($A620&lt;=Parameters!$F$29,Parameters!$E$28*Parameters!$F$28+Parameters!$E$29*($A620-Parameters!$F$28),IF($A620&lt;=Parameters!$F$30,Parameters!$E$28*Parameters!$F$28+Parameters!$E$29*(Parameters!$F$29-Parameters!$F$28)+Parameters!$E$30*($A620-Parameters!$F$29),Parameters!$E$28*Parameters!$F$28+Parameters!$E$29*(Parameters!$F$29-Parameters!$F$28)+Parameters!$E$30*(Parameters!$F$30-Parameters!$F$29)+Parameters!$E$31*($A620-Parameters!$F$30)))),_xlfn.IFS($A620&lt;=Parameters!$F$28,Parameters!$E$28*$A620,$A620&lt;=Parameters!$F$29,Parameters!$E$29*$A620,$A620&lt;=Parameters!$F$30,Parameters!$E$30*$A620,$A620&gt;Parameters!$F$30,Parameters!$E$31*$A620))</f>
        <v>85490.9</v>
      </c>
      <c r="M620" s="290">
        <f t="shared" si="280"/>
        <v>139.00959349593495</v>
      </c>
      <c r="N620" s="290" cm="1">
        <f t="array" ref="N620">IF(Parameters!$D$55="No",IF($A620&lt;=Parameters!$F$34,Parameters!$E$34*$A620,IF($A620&lt;=Parameters!$F$35,Parameters!$E$34*Parameters!$F$34+Parameters!$E$35*($A620-Parameters!$F$34),IF($A620&lt;=Parameters!$F$36,Parameters!$E$34*Parameters!$F$34+Parameters!$E$35*(Parameters!$F$35-Parameters!$F$34)+Parameters!$E$36*($A620-Parameters!$F$35),Parameters!$E$34*Parameters!$F$34+Parameters!$E$35*(Parameters!$F$35-Parameters!$F$34)+Parameters!$E$36*(Parameters!$F$36-Parameters!$F$35)+Parameters!$E$37*($A620-Parameters!$F$36)))),_xlfn.IFS($A620&lt;=Parameters!$F$34,Parameters!$E$34*$A620,$A620&lt;=Parameters!$F$35,Parameters!$E$35*$A620,$A620&lt;=Parameters!$F$36,Parameters!$E$36*$A620,$A620&gt;Parameters!$F$36,Parameters!$E$37*$A620))</f>
        <v>85146.45</v>
      </c>
      <c r="O620" s="290">
        <f t="shared" si="304"/>
        <v>138.44951219512194</v>
      </c>
      <c r="P620" s="290" cm="1">
        <f t="array" ref="P620">IF(Parameters!$D$55="No",IF($A620&lt;=Parameters!$F$39,Parameters!$E$39*$A620,IF($A620&lt;=Parameters!$F$40,Parameters!$E$39*Parameters!$F$39+Parameters!$E$40*($A620-Parameters!$F$39),IF($A620&lt;=Parameters!$F$41,Parameters!$E$39*Parameters!$F$39+Parameters!$E$40*(Parameters!$F$40-Parameters!$F$39)+Parameters!$E$41*($A620-Parameters!$F$40),Parameters!$E$39*Parameters!$F$39+Parameters!$E$40*(Parameters!$F$40-Parameters!$F$39)+Parameters!$E$41*(Parameters!$F$41-Parameters!$F$40)+Parameters!$E$42*($A620-Parameters!$F$41)))),_xlfn.IFS($A620&lt;=Parameters!$F$39,Parameters!$E$39*$A620,$A620&lt;=Parameters!$F$40,Parameters!$E$40*$A620,$A620&lt;=Parameters!$F$41,Parameters!$E$41*$A620,$A620&gt;Parameters!$F$41,Parameters!$E$42*$A620))</f>
        <v>91361.4</v>
      </c>
      <c r="Q620" s="290">
        <f t="shared" si="305"/>
        <v>148.55512195121949</v>
      </c>
      <c r="R620" s="290" cm="1">
        <f t="array" ref="R620">IF(Parameters!$E$55="No",IF($A620&lt;=Parameters!$H$23,Parameters!$G$23*$A620,IF($A620&lt;=Parameters!$H$24,Parameters!$G$23*Parameters!$H$23+Parameters!$G$24*($A620-Parameters!$H$23),IF($A620&lt;=Parameters!$H$25,Parameters!$G$23*Parameters!$H$23+Parameters!$G$24*(Parameters!$H$24-Parameters!$H$23)+Parameters!$G$25*($A620-Parameters!$H$24),Parameters!$G$23*Parameters!$H$23+Parameters!$G$24*(Parameters!$H$24-Parameters!$H$23)+Parameters!$G$25*(Parameters!$H$25-Parameters!$H$24)+Parameters!$G$26*($A620-Parameters!$H$25)))),_xlfn.IFS($A620&lt;=Parameters!$H$23,Parameters!$G$23*$A620,$A620&lt;=Parameters!$H$24,Parameters!$G$24*$A620,$A620&lt;=Parameters!$H$25,Parameters!$G$25*$A620,$A620&gt;Parameters!$H$25,Parameters!$G$26*$A620))</f>
        <v>71790.899999999994</v>
      </c>
      <c r="S620" s="290">
        <f t="shared" si="281"/>
        <v>116.7331707317073</v>
      </c>
      <c r="T620" s="290" cm="1">
        <f t="array" ref="T620">IF(Parameters!$E$55="No",IF($A620&lt;=Parameters!$H$28,Parameters!$G$28*$A620,IF($A620&lt;=Parameters!$H$29,Parameters!$G$28*Parameters!$H$28+Parameters!$G$29*($A620-Parameters!$H$28),IF($A620&lt;=Parameters!$H$30,Parameters!$G$28*Parameters!$H$28+Parameters!$G$29*(Parameters!$H$29-Parameters!$H$28)+Parameters!$G$30*($A620-Parameters!$H$29),Parameters!$G$28*Parameters!$H$28+Parameters!$G$29*(Parameters!$H$29-Parameters!$H$28)+Parameters!$G$30*(Parameters!$H$30-Parameters!$H$29)+Parameters!$G$31*($A620-Parameters!$H$30)))),_xlfn.IFS($A620&lt;=Parameters!$H$28,Parameters!$G$28*$A620,$A620&lt;=Parameters!$H$29,Parameters!$G$29*$A620,$A620&lt;=Parameters!$H$30,Parameters!$G$30*$A620,$A620&gt;Parameters!$H$30,Parameters!$G$31*$A620))</f>
        <v>85490.9</v>
      </c>
      <c r="U620" s="290">
        <f t="shared" si="282"/>
        <v>139.00959349593495</v>
      </c>
      <c r="V620" s="290" cm="1">
        <f t="array" ref="V620">IF(Parameters!$E$55="No",IF($A620&lt;=Parameters!$H$34,Parameters!$G$34*$A620,IF($A620&lt;=Parameters!$H$35,Parameters!$G$34*Parameters!$H$34+Parameters!$G$35*($A620-Parameters!$H$34),IF($A620&lt;=Parameters!$H$36,Parameters!$G$34*Parameters!$H$34+Parameters!$G$35*(Parameters!$H$35-Parameters!$H$34)+Parameters!$G$36*($A620-Parameters!$H$35),Parameters!$G$34*Parameters!$H$34+Parameters!$G$35*(Parameters!$H$35-Parameters!$H$34)+Parameters!$G$36*(Parameters!$H$36-Parameters!$H$35)+Parameters!$G$37*($A620-Parameters!$H$36)))),_xlfn.IFS($A620&lt;=Parameters!$H$34,Parameters!$G$34*$A620,$A620&lt;=Parameters!$H$35,Parameters!$G$35*$A620,$A620&lt;=Parameters!$H$36,Parameters!$G$36*$A620,$A620&gt;Parameters!$H$36,Parameters!$G$37*$A620))</f>
        <v>85146.45</v>
      </c>
      <c r="W620" s="290">
        <f t="shared" si="306"/>
        <v>138.44951219512194</v>
      </c>
      <c r="X620" s="290" cm="1">
        <f t="array" ref="X620">IF(Parameters!$E$55="No",IF($A620&lt;=Parameters!$H$39,Parameters!$G$39*$A620,IF($A620&lt;=Parameters!$H$40,Parameters!$G$39*Parameters!$H$39+Parameters!$G$40*($A620-Parameters!$H$39),IF($A620&lt;=Parameters!$H$41,Parameters!$G$39*Parameters!$H$39+Parameters!$G$40*(Parameters!$H$40-Parameters!$H$39)+Parameters!$G$41*($A620-Parameters!$H$40),Parameters!$G$39*Parameters!$H$39+Parameters!$G$40*(Parameters!$H$40-Parameters!$H$39)+Parameters!$G$41*(Parameters!$H$41-Parameters!$H$40)+Parameters!$G$42*($A620-Parameters!$H$41)))),_xlfn.IFS($A620&lt;=Parameters!$H$39,Parameters!$G$39*$A620,$A620&lt;=Parameters!$H$40,Parameters!$G$40*$A620,$A620&lt;=Parameters!$H$41,Parameters!$G$41*$A620,$A620&gt;Parameters!$H$41,Parameters!$G$42*$A620))</f>
        <v>91361.4</v>
      </c>
      <c r="Y620" s="290">
        <f t="shared" si="307"/>
        <v>148.55512195121949</v>
      </c>
      <c r="Z620" s="290" cm="1">
        <f t="array" ref="Z620">IF(Parameters!$F$55="No",IF($A620&lt;=Parameters!$J$23,Parameters!$I$23*$A620,IF($A620&lt;=Parameters!$J$24,Parameters!$I$23*Parameters!$J$23+Parameters!$I$24*($A620-Parameters!$J$23),IF($A620&lt;=Parameters!$J$25,Parameters!$I$23*Parameters!$J$23+Parameters!$I$24*(Parameters!$J$24-Parameters!$J$23)+Parameters!$I$25*($A620-Parameters!$J$24),Parameters!$I$23*Parameters!$J$23+Parameters!$I$24*(Parameters!$J$24-Parameters!$J$23)+Parameters!$I$25*(Parameters!$J$25-Parameters!$J$24)+Parameters!$I$26*($A620-Parameters!$J$25)))),_xlfn.IFS($A620&lt;=Parameters!$J$23,Parameters!$I$23*$A620,$A620&lt;=Parameters!$J$24,Parameters!$I$24*$A620,$A620&lt;=Parameters!$J$25,Parameters!$I$25*$A620,$A620&gt;Parameters!$J$25,Parameters!$I$26*$A620))</f>
        <v>71790.899999999994</v>
      </c>
      <c r="AA620" s="290">
        <f t="shared" si="283"/>
        <v>116.7331707317073</v>
      </c>
      <c r="AB620" s="290" cm="1">
        <f t="array" ref="AB620">IF(Parameters!$F$55="No",IF($A620&lt;=Parameters!$J$28,Parameters!$I$28*$A620,IF($A620&lt;=Parameters!$J$29,Parameters!$I$28*Parameters!$J$28+Parameters!$I$29*($A620-Parameters!$J$28),IF($A620&lt;=Parameters!$J$30,Parameters!$I$28*Parameters!$J$28+Parameters!$I$29*(Parameters!$J$29-Parameters!$J$28)+Parameters!$I$30*($A620-Parameters!$J$29),Parameters!$I$28*Parameters!$J$28+Parameters!$I$29*(Parameters!$J$29-Parameters!$J$28)+Parameters!$I$30*(Parameters!$J$30-Parameters!$J$29)+Parameters!$I$31*($A620-Parameters!$J$30)))),_xlfn.IFS($A620&lt;=Parameters!$J$28,Parameters!$I$28*$A620,$A620&lt;=Parameters!$J$29,Parameters!$I$29*$A620,$A620&lt;=Parameters!$J$30,Parameters!$I$30*$A620,$A620&gt;Parameters!$J$30,Parameters!$I$31*$A620))</f>
        <v>85490.9</v>
      </c>
      <c r="AC620" s="290">
        <f t="shared" si="284"/>
        <v>139.00959349593495</v>
      </c>
      <c r="AD620" s="290" cm="1">
        <f t="array" ref="AD620">IF(Parameters!$F$55="No",IF($A620&lt;=Parameters!$J$34,Parameters!$I$34*$A620,IF($A620&lt;=Parameters!$J$35,Parameters!$I$34*Parameters!$J$34+Parameters!$I$35*($A620-Parameters!$J$34),IF($A620&lt;=Parameters!$J$36,Parameters!$I$34*Parameters!$J$34+Parameters!$I$35*(Parameters!$J$35-Parameters!$J$34)+Parameters!$I$36*($A620-Parameters!$J$35),Parameters!$I$34*Parameters!$J$34+Parameters!$I$35*(Parameters!$J$35-Parameters!$J$34)+Parameters!$I$36*(Parameters!$J$36-Parameters!$J$35)+Parameters!$I$37*($A620-Parameters!$J$36)))),_xlfn.IFS($A620&lt;=Parameters!$J$34,Parameters!$I$34*$A620,$A620&lt;=Parameters!$J$35,Parameters!$I$35*$A620,$A620&lt;=Parameters!$J$36,Parameters!$I$36*$A620,$A620&gt;Parameters!$J$36,Parameters!$I$37*$A620))</f>
        <v>85146.45</v>
      </c>
      <c r="AE620" s="290">
        <f t="shared" si="308"/>
        <v>138.44951219512194</v>
      </c>
      <c r="AF620" s="290" cm="1">
        <f t="array" ref="AF620">IF(Parameters!$F$55="No",IF($A620&lt;=Parameters!$J$39,Parameters!$I$39*$A620,IF($A620&lt;=Parameters!$J$40,Parameters!$I$39*Parameters!$J$39+Parameters!$I$40*($A620-Parameters!$J$39),IF($A620&lt;=Parameters!$J$41,Parameters!$I$39*Parameters!$J$39+Parameters!$I$40*(Parameters!$J$40-Parameters!$J$39)+Parameters!$I$41*($A620-Parameters!$J$40),Parameters!$I$39*Parameters!$J$39+Parameters!$I$40*(Parameters!$J$40-Parameters!$J$39)+Parameters!$I$41*(Parameters!$J$41-Parameters!$J$40)+Parameters!$I$42*($A620-Parameters!$J$41)))),_xlfn.IFS($A620&lt;=Parameters!$J$39,Parameters!$I$39*$A620,$A620&lt;=Parameters!$J$40,Parameters!$I$40*$A620,$A620&lt;=Parameters!$J$41,Parameters!$I$41*$A620,$A620&gt;Parameters!$J$41,Parameters!$I$42*$A620))</f>
        <v>91361.4</v>
      </c>
      <c r="AG620" s="290">
        <f t="shared" si="309"/>
        <v>148.55512195121949</v>
      </c>
      <c r="AI620" s="428">
        <f t="shared" si="285"/>
        <v>149.05999999999767</v>
      </c>
      <c r="AJ620" s="428">
        <f t="shared" si="286"/>
        <v>159.35999999998603</v>
      </c>
      <c r="AK620" s="428">
        <f t="shared" si="287"/>
        <v>150.22999999999593</v>
      </c>
      <c r="AL620" s="428">
        <f t="shared" si="288"/>
        <v>158.45999999999185</v>
      </c>
      <c r="AM620" s="428">
        <f t="shared" si="289"/>
        <v>149.05999999999767</v>
      </c>
      <c r="AN620" s="428">
        <f t="shared" si="290"/>
        <v>159.35999999998603</v>
      </c>
      <c r="AO620" s="428">
        <f t="shared" si="291"/>
        <v>150.22999999999593</v>
      </c>
      <c r="AP620" s="428">
        <f t="shared" si="292"/>
        <v>158.45999999999185</v>
      </c>
      <c r="AQ620" s="428">
        <f t="shared" si="293"/>
        <v>149.05999999999767</v>
      </c>
      <c r="AR620" s="428">
        <f t="shared" si="294"/>
        <v>159.35999999998603</v>
      </c>
      <c r="AS620" s="428">
        <f t="shared" si="295"/>
        <v>150.22999999999593</v>
      </c>
      <c r="AT620" s="428">
        <f t="shared" si="296"/>
        <v>158.45999999999185</v>
      </c>
      <c r="AU620" s="428">
        <f t="shared" si="297"/>
        <v>149.05999999999767</v>
      </c>
      <c r="AV620" s="428">
        <f t="shared" si="298"/>
        <v>159.35999999998603</v>
      </c>
      <c r="AW620" s="428">
        <f t="shared" si="299"/>
        <v>150.22999999999593</v>
      </c>
      <c r="AX620" s="428">
        <f t="shared" si="300"/>
        <v>158.45999999999185</v>
      </c>
    </row>
    <row r="621">
      <c r="A621" s="413">
        <v>616</v>
      </c>
      <c r="B621" s="290" cm="1">
        <f t="array" ref="B621">IF(Parameters!$C$55="No",IF($A621&lt;=Parameters!$D$23,Parameters!$C$23*$A621,IF($A621&lt;=Parameters!$D$24,Parameters!$C$23*Parameters!$D$23+Parameters!$C$24*($A621-Parameters!$D$23),IF($A621&lt;=Parameters!$D$25,Parameters!$C$23*Parameters!$D$23+Parameters!$C$24*(Parameters!$D$24-Parameters!$D$23)+Parameters!$C$25*($A621-Parameters!$D$24),Parameters!$C$23*Parameters!$D$23+Parameters!$C$24*(Parameters!$D$24-Parameters!$D$23)+Parameters!$C$25*(Parameters!$D$25-Parameters!$D$24)+Parameters!$C$26*($A621-Parameters!$D$25)))),_xlfn.IFS($A621&lt;=Parameters!$D$23,Parameters!$C$23*$A621,$A621&lt;=Parameters!$D$24,Parameters!$C$24*$A621,$A621&lt;=Parameters!$D$25,Parameters!$C$25*$A621,$A621&gt;Parameters!$D$25,Parameters!$C$26*$A621))</f>
        <v>71939.959999999992</v>
      </c>
      <c r="C621" s="290">
        <f t="shared" si="301"/>
        <v>116.78564935064934</v>
      </c>
      <c r="D621" s="290" cm="1">
        <f t="array" ref="D621">IF(Parameters!$C$55="No",IF($A621&lt;=Parameters!$D$28,Parameters!$C$28*$A621,IF($A621&lt;=Parameters!$D$29,Parameters!$C$28*Parameters!$D$28+Parameters!$C$29*($A621-Parameters!$D$28),IF($A621&lt;=Parameters!$D$30,Parameters!$C$28*Parameters!$D$28+Parameters!$C$29*(Parameters!$D$29-Parameters!$D$28)+Parameters!$C$30*($A621-Parameters!$D$29),Parameters!$C$28*Parameters!$D$28+Parameters!$C$29*(Parameters!$D$29-Parameters!$D$28)+Parameters!$C$30*(Parameters!$D$30-Parameters!$D$29)+Parameters!$C$31*($A621-Parameters!$D$30)))),_xlfn.IFS($A621&lt;=Parameters!$D$28,Parameters!$C$28*$A621,$A621&lt;=Parameters!$D$29,Parameters!$C$29*$A621,$A621&lt;=Parameters!$D$30,Parameters!$C$30*$A621,$A621&gt;Parameters!$D$30,Parameters!$C$31*$A621))</f>
        <v>85650.260000000009</v>
      </c>
      <c r="E621" s="290">
        <f t="shared" si="301"/>
        <v>139.04262987012987</v>
      </c>
      <c r="F621" s="290" cm="1">
        <f t="array" ref="F621">IF(Parameters!$C$55="No",IF($A621&lt;=Parameters!$D$34,Parameters!$C$34*$A621,IF($A621&lt;=Parameters!$D$35,Parameters!$C$34*Parameters!$D$34+Parameters!$C$35*($A621-Parameters!$D$34),IF($A621&lt;=Parameters!$D$36,Parameters!$C$34*Parameters!$D$34+Parameters!$C$35*(Parameters!$D$35-Parameters!$D$34)+Parameters!$C$36*($A621-Parameters!$D$35),Parameters!$C$34*Parameters!$D$34+Parameters!$C$35*(Parameters!$D$35-Parameters!$D$34)+Parameters!$C$36*(Parameters!$D$36-Parameters!$D$35)+Parameters!$C$37*($A621-Parameters!$D$36)))),_xlfn.IFS($A621&lt;=Parameters!$D$34,Parameters!$C$34*$A621,$A621&lt;=Parameters!$D$35,Parameters!$C$35*$A621,$A621&lt;=Parameters!$D$36,Parameters!$C$36*$A621,$A621&gt;Parameters!$D$36,Parameters!$C$37*$A621))</f>
        <v>85296.68</v>
      </c>
      <c r="G621" s="290">
        <f t="shared" si="302"/>
        <v>138.46863636363636</v>
      </c>
      <c r="H621" s="290" cm="1">
        <f t="array" ref="H621">IF(Parameters!$C$55="No",IF($A621&lt;=Parameters!$D$39,Parameters!$C$39*$A621,IF($A621&lt;=Parameters!$D$40,Parameters!$C$39*Parameters!$D$39+Parameters!$C$40*($A621-Parameters!$D$39),IF($A621&lt;=Parameters!$D$41,Parameters!$C$39*Parameters!$D$39+Parameters!$C$40*(Parameters!$D$40-Parameters!$D$39)+Parameters!$C$41*($A621-Parameters!$D$40),Parameters!$C$39*Parameters!$D$39+Parameters!$C$40*(Parameters!$D$40-Parameters!$D$39)+Parameters!$C$41*(Parameters!$D$41-Parameters!$D$40)+Parameters!$C$42*($A621-Parameters!$D$41)))),_xlfn.IFS($A621&lt;=Parameters!$D$39,Parameters!$C$39*$A621,$A621&lt;=Parameters!$D$40,Parameters!$C$40*$A621,$A621&lt;=Parameters!$D$41,Parameters!$C$41*$A621,$A621&gt;Parameters!$D$41,Parameters!$C$42*$A621))</f>
        <v>91519.86</v>
      </c>
      <c r="I621" s="290">
        <f t="shared" si="303"/>
        <v>148.57120129870131</v>
      </c>
      <c r="J621" s="290" cm="1">
        <f t="array" ref="J621">IF(Parameters!$D$55="No",IF($A621&lt;=Parameters!$F$23,Parameters!$E$23*$A621,IF($A621&lt;=Parameters!$F$24,Parameters!$E$23*Parameters!$F$23+Parameters!$E$24*($A621-Parameters!$F$23),IF($A621&lt;=Parameters!$F$25,Parameters!$E$23*Parameters!$F$23+Parameters!$E$24*(Parameters!$F$24-Parameters!$F$23)+Parameters!$E$25*($A621-Parameters!$F$24),Parameters!$E$23*Parameters!$F$23+Parameters!$E$24*(Parameters!$F$24-Parameters!$F$23)+Parameters!$E$25*(Parameters!$F$25-Parameters!$F$24)+Parameters!$E$26*($A621-Parameters!$F$25)))),_xlfn.IFS($A621&lt;=Parameters!$F$23,Parameters!$E$23*$A621,$A621&lt;=Parameters!$F$24,Parameters!$E$24*$A621,$A621&lt;=Parameters!$F$25,Parameters!$E$25*$A621,$A621&gt;Parameters!$F$25,Parameters!$E$26*$A621))</f>
        <v>71939.959999999992</v>
      </c>
      <c r="K621" s="290">
        <f t="shared" si="279"/>
        <v>116.78564935064934</v>
      </c>
      <c r="L621" s="290" cm="1">
        <f t="array" ref="L621">IF(Parameters!$D$55="No",IF($A621&lt;=Parameters!$F$28,Parameters!$E$28*$A621,IF($A621&lt;=Parameters!$F$29,Parameters!$E$28*Parameters!$F$28+Parameters!$E$29*($A621-Parameters!$F$28),IF($A621&lt;=Parameters!$F$30,Parameters!$E$28*Parameters!$F$28+Parameters!$E$29*(Parameters!$F$29-Parameters!$F$28)+Parameters!$E$30*($A621-Parameters!$F$29),Parameters!$E$28*Parameters!$F$28+Parameters!$E$29*(Parameters!$F$29-Parameters!$F$28)+Parameters!$E$30*(Parameters!$F$30-Parameters!$F$29)+Parameters!$E$31*($A621-Parameters!$F$30)))),_xlfn.IFS($A621&lt;=Parameters!$F$28,Parameters!$E$28*$A621,$A621&lt;=Parameters!$F$29,Parameters!$E$29*$A621,$A621&lt;=Parameters!$F$30,Parameters!$E$30*$A621,$A621&gt;Parameters!$F$30,Parameters!$E$31*$A621))</f>
        <v>85650.260000000009</v>
      </c>
      <c r="M621" s="290">
        <f t="shared" si="280"/>
        <v>139.04262987012987</v>
      </c>
      <c r="N621" s="290" cm="1">
        <f t="array" ref="N621">IF(Parameters!$D$55="No",IF($A621&lt;=Parameters!$F$34,Parameters!$E$34*$A621,IF($A621&lt;=Parameters!$F$35,Parameters!$E$34*Parameters!$F$34+Parameters!$E$35*($A621-Parameters!$F$34),IF($A621&lt;=Parameters!$F$36,Parameters!$E$34*Parameters!$F$34+Parameters!$E$35*(Parameters!$F$35-Parameters!$F$34)+Parameters!$E$36*($A621-Parameters!$F$35),Parameters!$E$34*Parameters!$F$34+Parameters!$E$35*(Parameters!$F$35-Parameters!$F$34)+Parameters!$E$36*(Parameters!$F$36-Parameters!$F$35)+Parameters!$E$37*($A621-Parameters!$F$36)))),_xlfn.IFS($A621&lt;=Parameters!$F$34,Parameters!$E$34*$A621,$A621&lt;=Parameters!$F$35,Parameters!$E$35*$A621,$A621&lt;=Parameters!$F$36,Parameters!$E$36*$A621,$A621&gt;Parameters!$F$36,Parameters!$E$37*$A621))</f>
        <v>85296.68</v>
      </c>
      <c r="O621" s="290">
        <f t="shared" si="304"/>
        <v>138.46863636363636</v>
      </c>
      <c r="P621" s="290" cm="1">
        <f t="array" ref="P621">IF(Parameters!$D$55="No",IF($A621&lt;=Parameters!$F$39,Parameters!$E$39*$A621,IF($A621&lt;=Parameters!$F$40,Parameters!$E$39*Parameters!$F$39+Parameters!$E$40*($A621-Parameters!$F$39),IF($A621&lt;=Parameters!$F$41,Parameters!$E$39*Parameters!$F$39+Parameters!$E$40*(Parameters!$F$40-Parameters!$F$39)+Parameters!$E$41*($A621-Parameters!$F$40),Parameters!$E$39*Parameters!$F$39+Parameters!$E$40*(Parameters!$F$40-Parameters!$F$39)+Parameters!$E$41*(Parameters!$F$41-Parameters!$F$40)+Parameters!$E$42*($A621-Parameters!$F$41)))),_xlfn.IFS($A621&lt;=Parameters!$F$39,Parameters!$E$39*$A621,$A621&lt;=Parameters!$F$40,Parameters!$E$40*$A621,$A621&lt;=Parameters!$F$41,Parameters!$E$41*$A621,$A621&gt;Parameters!$F$41,Parameters!$E$42*$A621))</f>
        <v>91519.86</v>
      </c>
      <c r="Q621" s="290">
        <f t="shared" si="305"/>
        <v>148.57120129870131</v>
      </c>
      <c r="R621" s="290" cm="1">
        <f t="array" ref="R621">IF(Parameters!$E$55="No",IF($A621&lt;=Parameters!$H$23,Parameters!$G$23*$A621,IF($A621&lt;=Parameters!$H$24,Parameters!$G$23*Parameters!$H$23+Parameters!$G$24*($A621-Parameters!$H$23),IF($A621&lt;=Parameters!$H$25,Parameters!$G$23*Parameters!$H$23+Parameters!$G$24*(Parameters!$H$24-Parameters!$H$23)+Parameters!$G$25*($A621-Parameters!$H$24),Parameters!$G$23*Parameters!$H$23+Parameters!$G$24*(Parameters!$H$24-Parameters!$H$23)+Parameters!$G$25*(Parameters!$H$25-Parameters!$H$24)+Parameters!$G$26*($A621-Parameters!$H$25)))),_xlfn.IFS($A621&lt;=Parameters!$H$23,Parameters!$G$23*$A621,$A621&lt;=Parameters!$H$24,Parameters!$G$24*$A621,$A621&lt;=Parameters!$H$25,Parameters!$G$25*$A621,$A621&gt;Parameters!$H$25,Parameters!$G$26*$A621))</f>
        <v>71939.959999999992</v>
      </c>
      <c r="S621" s="290">
        <f t="shared" si="281"/>
        <v>116.78564935064934</v>
      </c>
      <c r="T621" s="290" cm="1">
        <f t="array" ref="T621">IF(Parameters!$E$55="No",IF($A621&lt;=Parameters!$H$28,Parameters!$G$28*$A621,IF($A621&lt;=Parameters!$H$29,Parameters!$G$28*Parameters!$H$28+Parameters!$G$29*($A621-Parameters!$H$28),IF($A621&lt;=Parameters!$H$30,Parameters!$G$28*Parameters!$H$28+Parameters!$G$29*(Parameters!$H$29-Parameters!$H$28)+Parameters!$G$30*($A621-Parameters!$H$29),Parameters!$G$28*Parameters!$H$28+Parameters!$G$29*(Parameters!$H$29-Parameters!$H$28)+Parameters!$G$30*(Parameters!$H$30-Parameters!$H$29)+Parameters!$G$31*($A621-Parameters!$H$30)))),_xlfn.IFS($A621&lt;=Parameters!$H$28,Parameters!$G$28*$A621,$A621&lt;=Parameters!$H$29,Parameters!$G$29*$A621,$A621&lt;=Parameters!$H$30,Parameters!$G$30*$A621,$A621&gt;Parameters!$H$30,Parameters!$G$31*$A621))</f>
        <v>85650.260000000009</v>
      </c>
      <c r="U621" s="290">
        <f t="shared" si="282"/>
        <v>139.04262987012987</v>
      </c>
      <c r="V621" s="290" cm="1">
        <f t="array" ref="V621">IF(Parameters!$E$55="No",IF($A621&lt;=Parameters!$H$34,Parameters!$G$34*$A621,IF($A621&lt;=Parameters!$H$35,Parameters!$G$34*Parameters!$H$34+Parameters!$G$35*($A621-Parameters!$H$34),IF($A621&lt;=Parameters!$H$36,Parameters!$G$34*Parameters!$H$34+Parameters!$G$35*(Parameters!$H$35-Parameters!$H$34)+Parameters!$G$36*($A621-Parameters!$H$35),Parameters!$G$34*Parameters!$H$34+Parameters!$G$35*(Parameters!$H$35-Parameters!$H$34)+Parameters!$G$36*(Parameters!$H$36-Parameters!$H$35)+Parameters!$G$37*($A621-Parameters!$H$36)))),_xlfn.IFS($A621&lt;=Parameters!$H$34,Parameters!$G$34*$A621,$A621&lt;=Parameters!$H$35,Parameters!$G$35*$A621,$A621&lt;=Parameters!$H$36,Parameters!$G$36*$A621,$A621&gt;Parameters!$H$36,Parameters!$G$37*$A621))</f>
        <v>85296.68</v>
      </c>
      <c r="W621" s="290">
        <f t="shared" si="306"/>
        <v>138.46863636363636</v>
      </c>
      <c r="X621" s="290" cm="1">
        <f t="array" ref="X621">IF(Parameters!$E$55="No",IF($A621&lt;=Parameters!$H$39,Parameters!$G$39*$A621,IF($A621&lt;=Parameters!$H$40,Parameters!$G$39*Parameters!$H$39+Parameters!$G$40*($A621-Parameters!$H$39),IF($A621&lt;=Parameters!$H$41,Parameters!$G$39*Parameters!$H$39+Parameters!$G$40*(Parameters!$H$40-Parameters!$H$39)+Parameters!$G$41*($A621-Parameters!$H$40),Parameters!$G$39*Parameters!$H$39+Parameters!$G$40*(Parameters!$H$40-Parameters!$H$39)+Parameters!$G$41*(Parameters!$H$41-Parameters!$H$40)+Parameters!$G$42*($A621-Parameters!$H$41)))),_xlfn.IFS($A621&lt;=Parameters!$H$39,Parameters!$G$39*$A621,$A621&lt;=Parameters!$H$40,Parameters!$G$40*$A621,$A621&lt;=Parameters!$H$41,Parameters!$G$41*$A621,$A621&gt;Parameters!$H$41,Parameters!$G$42*$A621))</f>
        <v>91519.86</v>
      </c>
      <c r="Y621" s="290">
        <f t="shared" si="307"/>
        <v>148.57120129870131</v>
      </c>
      <c r="Z621" s="290" cm="1">
        <f t="array" ref="Z621">IF(Parameters!$F$55="No",IF($A621&lt;=Parameters!$J$23,Parameters!$I$23*$A621,IF($A621&lt;=Parameters!$J$24,Parameters!$I$23*Parameters!$J$23+Parameters!$I$24*($A621-Parameters!$J$23),IF($A621&lt;=Parameters!$J$25,Parameters!$I$23*Parameters!$J$23+Parameters!$I$24*(Parameters!$J$24-Parameters!$J$23)+Parameters!$I$25*($A621-Parameters!$J$24),Parameters!$I$23*Parameters!$J$23+Parameters!$I$24*(Parameters!$J$24-Parameters!$J$23)+Parameters!$I$25*(Parameters!$J$25-Parameters!$J$24)+Parameters!$I$26*($A621-Parameters!$J$25)))),_xlfn.IFS($A621&lt;=Parameters!$J$23,Parameters!$I$23*$A621,$A621&lt;=Parameters!$J$24,Parameters!$I$24*$A621,$A621&lt;=Parameters!$J$25,Parameters!$I$25*$A621,$A621&gt;Parameters!$J$25,Parameters!$I$26*$A621))</f>
        <v>71939.959999999992</v>
      </c>
      <c r="AA621" s="290">
        <f t="shared" si="283"/>
        <v>116.78564935064934</v>
      </c>
      <c r="AB621" s="290" cm="1">
        <f t="array" ref="AB621">IF(Parameters!$F$55="No",IF($A621&lt;=Parameters!$J$28,Parameters!$I$28*$A621,IF($A621&lt;=Parameters!$J$29,Parameters!$I$28*Parameters!$J$28+Parameters!$I$29*($A621-Parameters!$J$28),IF($A621&lt;=Parameters!$J$30,Parameters!$I$28*Parameters!$J$28+Parameters!$I$29*(Parameters!$J$29-Parameters!$J$28)+Parameters!$I$30*($A621-Parameters!$J$29),Parameters!$I$28*Parameters!$J$28+Parameters!$I$29*(Parameters!$J$29-Parameters!$J$28)+Parameters!$I$30*(Parameters!$J$30-Parameters!$J$29)+Parameters!$I$31*($A621-Parameters!$J$30)))),_xlfn.IFS($A621&lt;=Parameters!$J$28,Parameters!$I$28*$A621,$A621&lt;=Parameters!$J$29,Parameters!$I$29*$A621,$A621&lt;=Parameters!$J$30,Parameters!$I$30*$A621,$A621&gt;Parameters!$J$30,Parameters!$I$31*$A621))</f>
        <v>85650.260000000009</v>
      </c>
      <c r="AC621" s="290">
        <f t="shared" si="284"/>
        <v>139.04262987012987</v>
      </c>
      <c r="AD621" s="290" cm="1">
        <f t="array" ref="AD621">IF(Parameters!$F$55="No",IF($A621&lt;=Parameters!$J$34,Parameters!$I$34*$A621,IF($A621&lt;=Parameters!$J$35,Parameters!$I$34*Parameters!$J$34+Parameters!$I$35*($A621-Parameters!$J$34),IF($A621&lt;=Parameters!$J$36,Parameters!$I$34*Parameters!$J$34+Parameters!$I$35*(Parameters!$J$35-Parameters!$J$34)+Parameters!$I$36*($A621-Parameters!$J$35),Parameters!$I$34*Parameters!$J$34+Parameters!$I$35*(Parameters!$J$35-Parameters!$J$34)+Parameters!$I$36*(Parameters!$J$36-Parameters!$J$35)+Parameters!$I$37*($A621-Parameters!$J$36)))),_xlfn.IFS($A621&lt;=Parameters!$J$34,Parameters!$I$34*$A621,$A621&lt;=Parameters!$J$35,Parameters!$I$35*$A621,$A621&lt;=Parameters!$J$36,Parameters!$I$36*$A621,$A621&gt;Parameters!$J$36,Parameters!$I$37*$A621))</f>
        <v>85296.68</v>
      </c>
      <c r="AE621" s="290">
        <f t="shared" si="308"/>
        <v>138.46863636363636</v>
      </c>
      <c r="AF621" s="290" cm="1">
        <f t="array" ref="AF621">IF(Parameters!$F$55="No",IF($A621&lt;=Parameters!$J$39,Parameters!$I$39*$A621,IF($A621&lt;=Parameters!$J$40,Parameters!$I$39*Parameters!$J$39+Parameters!$I$40*($A621-Parameters!$J$39),IF($A621&lt;=Parameters!$J$41,Parameters!$I$39*Parameters!$J$39+Parameters!$I$40*(Parameters!$J$40-Parameters!$J$39)+Parameters!$I$41*($A621-Parameters!$J$40),Parameters!$I$39*Parameters!$J$39+Parameters!$I$40*(Parameters!$J$40-Parameters!$J$39)+Parameters!$I$41*(Parameters!$J$41-Parameters!$J$40)+Parameters!$I$42*($A621-Parameters!$J$41)))),_xlfn.IFS($A621&lt;=Parameters!$J$39,Parameters!$I$39*$A621,$A621&lt;=Parameters!$J$40,Parameters!$I$40*$A621,$A621&lt;=Parameters!$J$41,Parameters!$I$41*$A621,$A621&gt;Parameters!$J$41,Parameters!$I$42*$A621))</f>
        <v>91519.86</v>
      </c>
      <c r="AG621" s="290">
        <f t="shared" si="309"/>
        <v>148.57120129870131</v>
      </c>
      <c r="AI621" s="428">
        <f t="shared" si="285"/>
        <v>149.05999999999767</v>
      </c>
      <c r="AJ621" s="428">
        <f t="shared" si="286"/>
        <v>159.36000000001513</v>
      </c>
      <c r="AK621" s="428">
        <f t="shared" si="287"/>
        <v>150.22999999999593</v>
      </c>
      <c r="AL621" s="428">
        <f t="shared" si="288"/>
        <v>158.4600000000064</v>
      </c>
      <c r="AM621" s="428">
        <f t="shared" si="289"/>
        <v>149.05999999999767</v>
      </c>
      <c r="AN621" s="428">
        <f t="shared" si="290"/>
        <v>159.36000000001513</v>
      </c>
      <c r="AO621" s="428">
        <f t="shared" si="291"/>
        <v>150.22999999999593</v>
      </c>
      <c r="AP621" s="428">
        <f t="shared" si="292"/>
        <v>158.4600000000064</v>
      </c>
      <c r="AQ621" s="428">
        <f t="shared" si="293"/>
        <v>149.05999999999767</v>
      </c>
      <c r="AR621" s="428">
        <f t="shared" si="294"/>
        <v>159.36000000001513</v>
      </c>
      <c r="AS621" s="428">
        <f t="shared" si="295"/>
        <v>150.22999999999593</v>
      </c>
      <c r="AT621" s="428">
        <f t="shared" si="296"/>
        <v>158.4600000000064</v>
      </c>
      <c r="AU621" s="428">
        <f t="shared" si="297"/>
        <v>149.05999999999767</v>
      </c>
      <c r="AV621" s="428">
        <f t="shared" si="298"/>
        <v>159.36000000001513</v>
      </c>
      <c r="AW621" s="428">
        <f t="shared" si="299"/>
        <v>150.22999999999593</v>
      </c>
      <c r="AX621" s="428">
        <f t="shared" si="300"/>
        <v>158.4600000000064</v>
      </c>
    </row>
    <row r="622">
      <c r="A622" s="413">
        <v>617</v>
      </c>
      <c r="B622" s="290" cm="1">
        <f t="array" ref="B622">IF(Parameters!$C$55="No",IF($A622&lt;=Parameters!$D$23,Parameters!$C$23*$A622,IF($A622&lt;=Parameters!$D$24,Parameters!$C$23*Parameters!$D$23+Parameters!$C$24*($A622-Parameters!$D$23),IF($A622&lt;=Parameters!$D$25,Parameters!$C$23*Parameters!$D$23+Parameters!$C$24*(Parameters!$D$24-Parameters!$D$23)+Parameters!$C$25*($A622-Parameters!$D$24),Parameters!$C$23*Parameters!$D$23+Parameters!$C$24*(Parameters!$D$24-Parameters!$D$23)+Parameters!$C$25*(Parameters!$D$25-Parameters!$D$24)+Parameters!$C$26*($A622-Parameters!$D$25)))),_xlfn.IFS($A622&lt;=Parameters!$D$23,Parameters!$C$23*$A622,$A622&lt;=Parameters!$D$24,Parameters!$C$24*$A622,$A622&lt;=Parameters!$D$25,Parameters!$C$25*$A622,$A622&gt;Parameters!$D$25,Parameters!$C$26*$A622))</f>
        <v>72089.02</v>
      </c>
      <c r="C622" s="290">
        <f t="shared" si="301"/>
        <v>116.83795786061589</v>
      </c>
      <c r="D622" s="290" cm="1">
        <f t="array" ref="D622">IF(Parameters!$C$55="No",IF($A622&lt;=Parameters!$D$28,Parameters!$C$28*$A622,IF($A622&lt;=Parameters!$D$29,Parameters!$C$28*Parameters!$D$28+Parameters!$C$29*($A622-Parameters!$D$28),IF($A622&lt;=Parameters!$D$30,Parameters!$C$28*Parameters!$D$28+Parameters!$C$29*(Parameters!$D$29-Parameters!$D$28)+Parameters!$C$30*($A622-Parameters!$D$29),Parameters!$C$28*Parameters!$D$28+Parameters!$C$29*(Parameters!$D$29-Parameters!$D$28)+Parameters!$C$30*(Parameters!$D$30-Parameters!$D$29)+Parameters!$C$31*($A622-Parameters!$D$30)))),_xlfn.IFS($A622&lt;=Parameters!$D$28,Parameters!$C$28*$A622,$A622&lt;=Parameters!$D$29,Parameters!$C$29*$A622,$A622&lt;=Parameters!$D$30,Parameters!$C$30*$A622,$A622&gt;Parameters!$D$30,Parameters!$C$31*$A622))</f>
        <v>85809.62</v>
      </c>
      <c r="E622" s="290">
        <f t="shared" si="301"/>
        <v>139.0755591572123</v>
      </c>
      <c r="F622" s="290" cm="1">
        <f t="array" ref="F622">IF(Parameters!$C$55="No",IF($A622&lt;=Parameters!$D$34,Parameters!$C$34*$A622,IF($A622&lt;=Parameters!$D$35,Parameters!$C$34*Parameters!$D$34+Parameters!$C$35*($A622-Parameters!$D$34),IF($A622&lt;=Parameters!$D$36,Parameters!$C$34*Parameters!$D$34+Parameters!$C$35*(Parameters!$D$35-Parameters!$D$34)+Parameters!$C$36*($A622-Parameters!$D$35),Parameters!$C$34*Parameters!$D$34+Parameters!$C$35*(Parameters!$D$35-Parameters!$D$34)+Parameters!$C$36*(Parameters!$D$36-Parameters!$D$35)+Parameters!$C$37*($A622-Parameters!$D$36)))),_xlfn.IFS($A622&lt;=Parameters!$D$34,Parameters!$C$34*$A622,$A622&lt;=Parameters!$D$35,Parameters!$C$35*$A622,$A622&lt;=Parameters!$D$36,Parameters!$C$36*$A622,$A622&gt;Parameters!$D$36,Parameters!$C$37*$A622))</f>
        <v>85446.91</v>
      </c>
      <c r="G622" s="290">
        <f t="shared" si="302"/>
        <v>138.48769854132902</v>
      </c>
      <c r="H622" s="290" cm="1">
        <f t="array" ref="H622">IF(Parameters!$C$55="No",IF($A622&lt;=Parameters!$D$39,Parameters!$C$39*$A622,IF($A622&lt;=Parameters!$D$40,Parameters!$C$39*Parameters!$D$39+Parameters!$C$40*($A622-Parameters!$D$39),IF($A622&lt;=Parameters!$D$41,Parameters!$C$39*Parameters!$D$39+Parameters!$C$40*(Parameters!$D$40-Parameters!$D$39)+Parameters!$C$41*($A622-Parameters!$D$40),Parameters!$C$39*Parameters!$D$39+Parameters!$C$40*(Parameters!$D$40-Parameters!$D$39)+Parameters!$C$41*(Parameters!$D$41-Parameters!$D$40)+Parameters!$C$42*($A622-Parameters!$D$41)))),_xlfn.IFS($A622&lt;=Parameters!$D$39,Parameters!$C$39*$A622,$A622&lt;=Parameters!$D$40,Parameters!$C$40*$A622,$A622&lt;=Parameters!$D$41,Parameters!$C$41*$A622,$A622&gt;Parameters!$D$41,Parameters!$C$42*$A622))</f>
        <v>91678.32</v>
      </c>
      <c r="I622" s="290">
        <f t="shared" si="303"/>
        <v>148.58722852512156</v>
      </c>
      <c r="J622" s="290" cm="1">
        <f t="array" ref="J622">IF(Parameters!$D$55="No",IF($A622&lt;=Parameters!$F$23,Parameters!$E$23*$A622,IF($A622&lt;=Parameters!$F$24,Parameters!$E$23*Parameters!$F$23+Parameters!$E$24*($A622-Parameters!$F$23),IF($A622&lt;=Parameters!$F$25,Parameters!$E$23*Parameters!$F$23+Parameters!$E$24*(Parameters!$F$24-Parameters!$F$23)+Parameters!$E$25*($A622-Parameters!$F$24),Parameters!$E$23*Parameters!$F$23+Parameters!$E$24*(Parameters!$F$24-Parameters!$F$23)+Parameters!$E$25*(Parameters!$F$25-Parameters!$F$24)+Parameters!$E$26*($A622-Parameters!$F$25)))),_xlfn.IFS($A622&lt;=Parameters!$F$23,Parameters!$E$23*$A622,$A622&lt;=Parameters!$F$24,Parameters!$E$24*$A622,$A622&lt;=Parameters!$F$25,Parameters!$E$25*$A622,$A622&gt;Parameters!$F$25,Parameters!$E$26*$A622))</f>
        <v>72089.02</v>
      </c>
      <c r="K622" s="290">
        <f t="shared" si="279"/>
        <v>116.83795786061589</v>
      </c>
      <c r="L622" s="290" cm="1">
        <f t="array" ref="L622">IF(Parameters!$D$55="No",IF($A622&lt;=Parameters!$F$28,Parameters!$E$28*$A622,IF($A622&lt;=Parameters!$F$29,Parameters!$E$28*Parameters!$F$28+Parameters!$E$29*($A622-Parameters!$F$28),IF($A622&lt;=Parameters!$F$30,Parameters!$E$28*Parameters!$F$28+Parameters!$E$29*(Parameters!$F$29-Parameters!$F$28)+Parameters!$E$30*($A622-Parameters!$F$29),Parameters!$E$28*Parameters!$F$28+Parameters!$E$29*(Parameters!$F$29-Parameters!$F$28)+Parameters!$E$30*(Parameters!$F$30-Parameters!$F$29)+Parameters!$E$31*($A622-Parameters!$F$30)))),_xlfn.IFS($A622&lt;=Parameters!$F$28,Parameters!$E$28*$A622,$A622&lt;=Parameters!$F$29,Parameters!$E$29*$A622,$A622&lt;=Parameters!$F$30,Parameters!$E$30*$A622,$A622&gt;Parameters!$F$30,Parameters!$E$31*$A622))</f>
        <v>85809.62</v>
      </c>
      <c r="M622" s="290">
        <f t="shared" si="280"/>
        <v>139.0755591572123</v>
      </c>
      <c r="N622" s="290" cm="1">
        <f t="array" ref="N622">IF(Parameters!$D$55="No",IF($A622&lt;=Parameters!$F$34,Parameters!$E$34*$A622,IF($A622&lt;=Parameters!$F$35,Parameters!$E$34*Parameters!$F$34+Parameters!$E$35*($A622-Parameters!$F$34),IF($A622&lt;=Parameters!$F$36,Parameters!$E$34*Parameters!$F$34+Parameters!$E$35*(Parameters!$F$35-Parameters!$F$34)+Parameters!$E$36*($A622-Parameters!$F$35),Parameters!$E$34*Parameters!$F$34+Parameters!$E$35*(Parameters!$F$35-Parameters!$F$34)+Parameters!$E$36*(Parameters!$F$36-Parameters!$F$35)+Parameters!$E$37*($A622-Parameters!$F$36)))),_xlfn.IFS($A622&lt;=Parameters!$F$34,Parameters!$E$34*$A622,$A622&lt;=Parameters!$F$35,Parameters!$E$35*$A622,$A622&lt;=Parameters!$F$36,Parameters!$E$36*$A622,$A622&gt;Parameters!$F$36,Parameters!$E$37*$A622))</f>
        <v>85446.91</v>
      </c>
      <c r="O622" s="290">
        <f t="shared" si="304"/>
        <v>138.48769854132902</v>
      </c>
      <c r="P622" s="290" cm="1">
        <f t="array" ref="P622">IF(Parameters!$D$55="No",IF($A622&lt;=Parameters!$F$39,Parameters!$E$39*$A622,IF($A622&lt;=Parameters!$F$40,Parameters!$E$39*Parameters!$F$39+Parameters!$E$40*($A622-Parameters!$F$39),IF($A622&lt;=Parameters!$F$41,Parameters!$E$39*Parameters!$F$39+Parameters!$E$40*(Parameters!$F$40-Parameters!$F$39)+Parameters!$E$41*($A622-Parameters!$F$40),Parameters!$E$39*Parameters!$F$39+Parameters!$E$40*(Parameters!$F$40-Parameters!$F$39)+Parameters!$E$41*(Parameters!$F$41-Parameters!$F$40)+Parameters!$E$42*($A622-Parameters!$F$41)))),_xlfn.IFS($A622&lt;=Parameters!$F$39,Parameters!$E$39*$A622,$A622&lt;=Parameters!$F$40,Parameters!$E$40*$A622,$A622&lt;=Parameters!$F$41,Parameters!$E$41*$A622,$A622&gt;Parameters!$F$41,Parameters!$E$42*$A622))</f>
        <v>91678.32</v>
      </c>
      <c r="Q622" s="290">
        <f t="shared" si="305"/>
        <v>148.58722852512156</v>
      </c>
      <c r="R622" s="290" cm="1">
        <f t="array" ref="R622">IF(Parameters!$E$55="No",IF($A622&lt;=Parameters!$H$23,Parameters!$G$23*$A622,IF($A622&lt;=Parameters!$H$24,Parameters!$G$23*Parameters!$H$23+Parameters!$G$24*($A622-Parameters!$H$23),IF($A622&lt;=Parameters!$H$25,Parameters!$G$23*Parameters!$H$23+Parameters!$G$24*(Parameters!$H$24-Parameters!$H$23)+Parameters!$G$25*($A622-Parameters!$H$24),Parameters!$G$23*Parameters!$H$23+Parameters!$G$24*(Parameters!$H$24-Parameters!$H$23)+Parameters!$G$25*(Parameters!$H$25-Parameters!$H$24)+Parameters!$G$26*($A622-Parameters!$H$25)))),_xlfn.IFS($A622&lt;=Parameters!$H$23,Parameters!$G$23*$A622,$A622&lt;=Parameters!$H$24,Parameters!$G$24*$A622,$A622&lt;=Parameters!$H$25,Parameters!$G$25*$A622,$A622&gt;Parameters!$H$25,Parameters!$G$26*$A622))</f>
        <v>72089.02</v>
      </c>
      <c r="S622" s="290">
        <f t="shared" si="281"/>
        <v>116.83795786061589</v>
      </c>
      <c r="T622" s="290" cm="1">
        <f t="array" ref="T622">IF(Parameters!$E$55="No",IF($A622&lt;=Parameters!$H$28,Parameters!$G$28*$A622,IF($A622&lt;=Parameters!$H$29,Parameters!$G$28*Parameters!$H$28+Parameters!$G$29*($A622-Parameters!$H$28),IF($A622&lt;=Parameters!$H$30,Parameters!$G$28*Parameters!$H$28+Parameters!$G$29*(Parameters!$H$29-Parameters!$H$28)+Parameters!$G$30*($A622-Parameters!$H$29),Parameters!$G$28*Parameters!$H$28+Parameters!$G$29*(Parameters!$H$29-Parameters!$H$28)+Parameters!$G$30*(Parameters!$H$30-Parameters!$H$29)+Parameters!$G$31*($A622-Parameters!$H$30)))),_xlfn.IFS($A622&lt;=Parameters!$H$28,Parameters!$G$28*$A622,$A622&lt;=Parameters!$H$29,Parameters!$G$29*$A622,$A622&lt;=Parameters!$H$30,Parameters!$G$30*$A622,$A622&gt;Parameters!$H$30,Parameters!$G$31*$A622))</f>
        <v>85809.62</v>
      </c>
      <c r="U622" s="290">
        <f t="shared" si="282"/>
        <v>139.0755591572123</v>
      </c>
      <c r="V622" s="290" cm="1">
        <f t="array" ref="V622">IF(Parameters!$E$55="No",IF($A622&lt;=Parameters!$H$34,Parameters!$G$34*$A622,IF($A622&lt;=Parameters!$H$35,Parameters!$G$34*Parameters!$H$34+Parameters!$G$35*($A622-Parameters!$H$34),IF($A622&lt;=Parameters!$H$36,Parameters!$G$34*Parameters!$H$34+Parameters!$G$35*(Parameters!$H$35-Parameters!$H$34)+Parameters!$G$36*($A622-Parameters!$H$35),Parameters!$G$34*Parameters!$H$34+Parameters!$G$35*(Parameters!$H$35-Parameters!$H$34)+Parameters!$G$36*(Parameters!$H$36-Parameters!$H$35)+Parameters!$G$37*($A622-Parameters!$H$36)))),_xlfn.IFS($A622&lt;=Parameters!$H$34,Parameters!$G$34*$A622,$A622&lt;=Parameters!$H$35,Parameters!$G$35*$A622,$A622&lt;=Parameters!$H$36,Parameters!$G$36*$A622,$A622&gt;Parameters!$H$36,Parameters!$G$37*$A622))</f>
        <v>85446.91</v>
      </c>
      <c r="W622" s="290">
        <f t="shared" si="306"/>
        <v>138.48769854132902</v>
      </c>
      <c r="X622" s="290" cm="1">
        <f t="array" ref="X622">IF(Parameters!$E$55="No",IF($A622&lt;=Parameters!$H$39,Parameters!$G$39*$A622,IF($A622&lt;=Parameters!$H$40,Parameters!$G$39*Parameters!$H$39+Parameters!$G$40*($A622-Parameters!$H$39),IF($A622&lt;=Parameters!$H$41,Parameters!$G$39*Parameters!$H$39+Parameters!$G$40*(Parameters!$H$40-Parameters!$H$39)+Parameters!$G$41*($A622-Parameters!$H$40),Parameters!$G$39*Parameters!$H$39+Parameters!$G$40*(Parameters!$H$40-Parameters!$H$39)+Parameters!$G$41*(Parameters!$H$41-Parameters!$H$40)+Parameters!$G$42*($A622-Parameters!$H$41)))),_xlfn.IFS($A622&lt;=Parameters!$H$39,Parameters!$G$39*$A622,$A622&lt;=Parameters!$H$40,Parameters!$G$40*$A622,$A622&lt;=Parameters!$H$41,Parameters!$G$41*$A622,$A622&gt;Parameters!$H$41,Parameters!$G$42*$A622))</f>
        <v>91678.32</v>
      </c>
      <c r="Y622" s="290">
        <f t="shared" si="307"/>
        <v>148.58722852512156</v>
      </c>
      <c r="Z622" s="290" cm="1">
        <f t="array" ref="Z622">IF(Parameters!$F$55="No",IF($A622&lt;=Parameters!$J$23,Parameters!$I$23*$A622,IF($A622&lt;=Parameters!$J$24,Parameters!$I$23*Parameters!$J$23+Parameters!$I$24*($A622-Parameters!$J$23),IF($A622&lt;=Parameters!$J$25,Parameters!$I$23*Parameters!$J$23+Parameters!$I$24*(Parameters!$J$24-Parameters!$J$23)+Parameters!$I$25*($A622-Parameters!$J$24),Parameters!$I$23*Parameters!$J$23+Parameters!$I$24*(Parameters!$J$24-Parameters!$J$23)+Parameters!$I$25*(Parameters!$J$25-Parameters!$J$24)+Parameters!$I$26*($A622-Parameters!$J$25)))),_xlfn.IFS($A622&lt;=Parameters!$J$23,Parameters!$I$23*$A622,$A622&lt;=Parameters!$J$24,Parameters!$I$24*$A622,$A622&lt;=Parameters!$J$25,Parameters!$I$25*$A622,$A622&gt;Parameters!$J$25,Parameters!$I$26*$A622))</f>
        <v>72089.02</v>
      </c>
      <c r="AA622" s="290">
        <f t="shared" si="283"/>
        <v>116.83795786061589</v>
      </c>
      <c r="AB622" s="290" cm="1">
        <f t="array" ref="AB622">IF(Parameters!$F$55="No",IF($A622&lt;=Parameters!$J$28,Parameters!$I$28*$A622,IF($A622&lt;=Parameters!$J$29,Parameters!$I$28*Parameters!$J$28+Parameters!$I$29*($A622-Parameters!$J$28),IF($A622&lt;=Parameters!$J$30,Parameters!$I$28*Parameters!$J$28+Parameters!$I$29*(Parameters!$J$29-Parameters!$J$28)+Parameters!$I$30*($A622-Parameters!$J$29),Parameters!$I$28*Parameters!$J$28+Parameters!$I$29*(Parameters!$J$29-Parameters!$J$28)+Parameters!$I$30*(Parameters!$J$30-Parameters!$J$29)+Parameters!$I$31*($A622-Parameters!$J$30)))),_xlfn.IFS($A622&lt;=Parameters!$J$28,Parameters!$I$28*$A622,$A622&lt;=Parameters!$J$29,Parameters!$I$29*$A622,$A622&lt;=Parameters!$J$30,Parameters!$I$30*$A622,$A622&gt;Parameters!$J$30,Parameters!$I$31*$A622))</f>
        <v>85809.62</v>
      </c>
      <c r="AC622" s="290">
        <f t="shared" si="284"/>
        <v>139.0755591572123</v>
      </c>
      <c r="AD622" s="290" cm="1">
        <f t="array" ref="AD622">IF(Parameters!$F$55="No",IF($A622&lt;=Parameters!$J$34,Parameters!$I$34*$A622,IF($A622&lt;=Parameters!$J$35,Parameters!$I$34*Parameters!$J$34+Parameters!$I$35*($A622-Parameters!$J$34),IF($A622&lt;=Parameters!$J$36,Parameters!$I$34*Parameters!$J$34+Parameters!$I$35*(Parameters!$J$35-Parameters!$J$34)+Parameters!$I$36*($A622-Parameters!$J$35),Parameters!$I$34*Parameters!$J$34+Parameters!$I$35*(Parameters!$J$35-Parameters!$J$34)+Parameters!$I$36*(Parameters!$J$36-Parameters!$J$35)+Parameters!$I$37*($A622-Parameters!$J$36)))),_xlfn.IFS($A622&lt;=Parameters!$J$34,Parameters!$I$34*$A622,$A622&lt;=Parameters!$J$35,Parameters!$I$35*$A622,$A622&lt;=Parameters!$J$36,Parameters!$I$36*$A622,$A622&gt;Parameters!$J$36,Parameters!$I$37*$A622))</f>
        <v>85446.91</v>
      </c>
      <c r="AE622" s="290">
        <f t="shared" si="308"/>
        <v>138.48769854132902</v>
      </c>
      <c r="AF622" s="290" cm="1">
        <f t="array" ref="AF622">IF(Parameters!$F$55="No",IF($A622&lt;=Parameters!$J$39,Parameters!$I$39*$A622,IF($A622&lt;=Parameters!$J$40,Parameters!$I$39*Parameters!$J$39+Parameters!$I$40*($A622-Parameters!$J$39),IF($A622&lt;=Parameters!$J$41,Parameters!$I$39*Parameters!$J$39+Parameters!$I$40*(Parameters!$J$40-Parameters!$J$39)+Parameters!$I$41*($A622-Parameters!$J$40),Parameters!$I$39*Parameters!$J$39+Parameters!$I$40*(Parameters!$J$40-Parameters!$J$39)+Parameters!$I$41*(Parameters!$J$41-Parameters!$J$40)+Parameters!$I$42*($A622-Parameters!$J$41)))),_xlfn.IFS($A622&lt;=Parameters!$J$39,Parameters!$I$39*$A622,$A622&lt;=Parameters!$J$40,Parameters!$I$40*$A622,$A622&lt;=Parameters!$J$41,Parameters!$I$41*$A622,$A622&gt;Parameters!$J$41,Parameters!$I$42*$A622))</f>
        <v>91678.32</v>
      </c>
      <c r="AG622" s="290">
        <f t="shared" si="309"/>
        <v>148.58722852512156</v>
      </c>
      <c r="AI622" s="428">
        <f t="shared" si="285"/>
        <v>149.06000000001222</v>
      </c>
      <c r="AJ622" s="428">
        <f t="shared" si="286"/>
        <v>159.35999999998603</v>
      </c>
      <c r="AK622" s="428">
        <f t="shared" si="287"/>
        <v>150.23000000001048</v>
      </c>
      <c r="AL622" s="428">
        <f t="shared" si="288"/>
        <v>158.4600000000064</v>
      </c>
      <c r="AM622" s="428">
        <f t="shared" si="289"/>
        <v>149.06000000001222</v>
      </c>
      <c r="AN622" s="428">
        <f t="shared" si="290"/>
        <v>159.35999999998603</v>
      </c>
      <c r="AO622" s="428">
        <f t="shared" si="291"/>
        <v>150.23000000001048</v>
      </c>
      <c r="AP622" s="428">
        <f t="shared" si="292"/>
        <v>158.4600000000064</v>
      </c>
      <c r="AQ622" s="428">
        <f t="shared" si="293"/>
        <v>149.06000000001222</v>
      </c>
      <c r="AR622" s="428">
        <f t="shared" si="294"/>
        <v>159.35999999998603</v>
      </c>
      <c r="AS622" s="428">
        <f t="shared" si="295"/>
        <v>150.23000000001048</v>
      </c>
      <c r="AT622" s="428">
        <f t="shared" si="296"/>
        <v>158.4600000000064</v>
      </c>
      <c r="AU622" s="428">
        <f t="shared" si="297"/>
        <v>149.06000000001222</v>
      </c>
      <c r="AV622" s="428">
        <f t="shared" si="298"/>
        <v>159.35999999998603</v>
      </c>
      <c r="AW622" s="428">
        <f t="shared" si="299"/>
        <v>150.23000000001048</v>
      </c>
      <c r="AX622" s="428">
        <f t="shared" si="300"/>
        <v>158.4600000000064</v>
      </c>
    </row>
    <row r="623">
      <c r="A623" s="413">
        <v>618</v>
      </c>
      <c r="B623" s="290" cm="1">
        <f t="array" ref="B623">IF(Parameters!$C$55="No",IF($A623&lt;=Parameters!$D$23,Parameters!$C$23*$A623,IF($A623&lt;=Parameters!$D$24,Parameters!$C$23*Parameters!$D$23+Parameters!$C$24*($A623-Parameters!$D$23),IF($A623&lt;=Parameters!$D$25,Parameters!$C$23*Parameters!$D$23+Parameters!$C$24*(Parameters!$D$24-Parameters!$D$23)+Parameters!$C$25*($A623-Parameters!$D$24),Parameters!$C$23*Parameters!$D$23+Parameters!$C$24*(Parameters!$D$24-Parameters!$D$23)+Parameters!$C$25*(Parameters!$D$25-Parameters!$D$24)+Parameters!$C$26*($A623-Parameters!$D$25)))),_xlfn.IFS($A623&lt;=Parameters!$D$23,Parameters!$C$23*$A623,$A623&lt;=Parameters!$D$24,Parameters!$C$24*$A623,$A623&lt;=Parameters!$D$25,Parameters!$C$25*$A623,$A623&gt;Parameters!$D$25,Parameters!$C$26*$A623))</f>
        <v>72238.080000000002</v>
      </c>
      <c r="C623" s="290">
        <f t="shared" si="301"/>
        <v>116.89009708737865</v>
      </c>
      <c r="D623" s="290" cm="1">
        <f t="array" ref="D623">IF(Parameters!$C$55="No",IF($A623&lt;=Parameters!$D$28,Parameters!$C$28*$A623,IF($A623&lt;=Parameters!$D$29,Parameters!$C$28*Parameters!$D$28+Parameters!$C$29*($A623-Parameters!$D$28),IF($A623&lt;=Parameters!$D$30,Parameters!$C$28*Parameters!$D$28+Parameters!$C$29*(Parameters!$D$29-Parameters!$D$28)+Parameters!$C$30*($A623-Parameters!$D$29),Parameters!$C$28*Parameters!$D$28+Parameters!$C$29*(Parameters!$D$29-Parameters!$D$28)+Parameters!$C$30*(Parameters!$D$30-Parameters!$D$29)+Parameters!$C$31*($A623-Parameters!$D$30)))),_xlfn.IFS($A623&lt;=Parameters!$D$28,Parameters!$C$28*$A623,$A623&lt;=Parameters!$D$29,Parameters!$C$29*$A623,$A623&lt;=Parameters!$D$30,Parameters!$C$30*$A623,$A623&gt;Parameters!$D$30,Parameters!$C$31*$A623))</f>
        <v>85968.98000000001</v>
      </c>
      <c r="E623" s="290">
        <f t="shared" si="301"/>
        <v>139.10838187702268</v>
      </c>
      <c r="F623" s="290" cm="1">
        <f t="array" ref="F623">IF(Parameters!$C$55="No",IF($A623&lt;=Parameters!$D$34,Parameters!$C$34*$A623,IF($A623&lt;=Parameters!$D$35,Parameters!$C$34*Parameters!$D$34+Parameters!$C$35*($A623-Parameters!$D$34),IF($A623&lt;=Parameters!$D$36,Parameters!$C$34*Parameters!$D$34+Parameters!$C$35*(Parameters!$D$35-Parameters!$D$34)+Parameters!$C$36*($A623-Parameters!$D$35),Parameters!$C$34*Parameters!$D$34+Parameters!$C$35*(Parameters!$D$35-Parameters!$D$34)+Parameters!$C$36*(Parameters!$D$36-Parameters!$D$35)+Parameters!$C$37*($A623-Parameters!$D$36)))),_xlfn.IFS($A623&lt;=Parameters!$D$34,Parameters!$C$34*$A623,$A623&lt;=Parameters!$D$35,Parameters!$C$35*$A623,$A623&lt;=Parameters!$D$36,Parameters!$C$36*$A623,$A623&gt;Parameters!$D$36,Parameters!$C$37*$A623))</f>
        <v>85597.14</v>
      </c>
      <c r="G623" s="290">
        <f t="shared" si="302"/>
        <v>138.50669902912622</v>
      </c>
      <c r="H623" s="290" cm="1">
        <f t="array" ref="H623">IF(Parameters!$C$55="No",IF($A623&lt;=Parameters!$D$39,Parameters!$C$39*$A623,IF($A623&lt;=Parameters!$D$40,Parameters!$C$39*Parameters!$D$39+Parameters!$C$40*($A623-Parameters!$D$39),IF($A623&lt;=Parameters!$D$41,Parameters!$C$39*Parameters!$D$39+Parameters!$C$40*(Parameters!$D$40-Parameters!$D$39)+Parameters!$C$41*($A623-Parameters!$D$40),Parameters!$C$39*Parameters!$D$39+Parameters!$C$40*(Parameters!$D$40-Parameters!$D$39)+Parameters!$C$41*(Parameters!$D$41-Parameters!$D$40)+Parameters!$C$42*($A623-Parameters!$D$41)))),_xlfn.IFS($A623&lt;=Parameters!$D$39,Parameters!$C$39*$A623,$A623&lt;=Parameters!$D$40,Parameters!$C$40*$A623,$A623&lt;=Parameters!$D$41,Parameters!$C$41*$A623,$A623&gt;Parameters!$D$41,Parameters!$C$42*$A623))</f>
        <v>91836.78</v>
      </c>
      <c r="I623" s="290">
        <f t="shared" si="303"/>
        <v>148.60320388349515</v>
      </c>
      <c r="J623" s="290" cm="1">
        <f t="array" ref="J623">IF(Parameters!$D$55="No",IF($A623&lt;=Parameters!$F$23,Parameters!$E$23*$A623,IF($A623&lt;=Parameters!$F$24,Parameters!$E$23*Parameters!$F$23+Parameters!$E$24*($A623-Parameters!$F$23),IF($A623&lt;=Parameters!$F$25,Parameters!$E$23*Parameters!$F$23+Parameters!$E$24*(Parameters!$F$24-Parameters!$F$23)+Parameters!$E$25*($A623-Parameters!$F$24),Parameters!$E$23*Parameters!$F$23+Parameters!$E$24*(Parameters!$F$24-Parameters!$F$23)+Parameters!$E$25*(Parameters!$F$25-Parameters!$F$24)+Parameters!$E$26*($A623-Parameters!$F$25)))),_xlfn.IFS($A623&lt;=Parameters!$F$23,Parameters!$E$23*$A623,$A623&lt;=Parameters!$F$24,Parameters!$E$24*$A623,$A623&lt;=Parameters!$F$25,Parameters!$E$25*$A623,$A623&gt;Parameters!$F$25,Parameters!$E$26*$A623))</f>
        <v>72238.080000000002</v>
      </c>
      <c r="K623" s="290">
        <f t="shared" si="279"/>
        <v>116.89009708737865</v>
      </c>
      <c r="L623" s="290" cm="1">
        <f t="array" ref="L623">IF(Parameters!$D$55="No",IF($A623&lt;=Parameters!$F$28,Parameters!$E$28*$A623,IF($A623&lt;=Parameters!$F$29,Parameters!$E$28*Parameters!$F$28+Parameters!$E$29*($A623-Parameters!$F$28),IF($A623&lt;=Parameters!$F$30,Parameters!$E$28*Parameters!$F$28+Parameters!$E$29*(Parameters!$F$29-Parameters!$F$28)+Parameters!$E$30*($A623-Parameters!$F$29),Parameters!$E$28*Parameters!$F$28+Parameters!$E$29*(Parameters!$F$29-Parameters!$F$28)+Parameters!$E$30*(Parameters!$F$30-Parameters!$F$29)+Parameters!$E$31*($A623-Parameters!$F$30)))),_xlfn.IFS($A623&lt;=Parameters!$F$28,Parameters!$E$28*$A623,$A623&lt;=Parameters!$F$29,Parameters!$E$29*$A623,$A623&lt;=Parameters!$F$30,Parameters!$E$30*$A623,$A623&gt;Parameters!$F$30,Parameters!$E$31*$A623))</f>
        <v>85968.98000000001</v>
      </c>
      <c r="M623" s="290">
        <f t="shared" si="280"/>
        <v>139.10838187702268</v>
      </c>
      <c r="N623" s="290" cm="1">
        <f t="array" ref="N623">IF(Parameters!$D$55="No",IF($A623&lt;=Parameters!$F$34,Parameters!$E$34*$A623,IF($A623&lt;=Parameters!$F$35,Parameters!$E$34*Parameters!$F$34+Parameters!$E$35*($A623-Parameters!$F$34),IF($A623&lt;=Parameters!$F$36,Parameters!$E$34*Parameters!$F$34+Parameters!$E$35*(Parameters!$F$35-Parameters!$F$34)+Parameters!$E$36*($A623-Parameters!$F$35),Parameters!$E$34*Parameters!$F$34+Parameters!$E$35*(Parameters!$F$35-Parameters!$F$34)+Parameters!$E$36*(Parameters!$F$36-Parameters!$F$35)+Parameters!$E$37*($A623-Parameters!$F$36)))),_xlfn.IFS($A623&lt;=Parameters!$F$34,Parameters!$E$34*$A623,$A623&lt;=Parameters!$F$35,Parameters!$E$35*$A623,$A623&lt;=Parameters!$F$36,Parameters!$E$36*$A623,$A623&gt;Parameters!$F$36,Parameters!$E$37*$A623))</f>
        <v>85597.14</v>
      </c>
      <c r="O623" s="290">
        <f t="shared" si="304"/>
        <v>138.50669902912622</v>
      </c>
      <c r="P623" s="290" cm="1">
        <f t="array" ref="P623">IF(Parameters!$D$55="No",IF($A623&lt;=Parameters!$F$39,Parameters!$E$39*$A623,IF($A623&lt;=Parameters!$F$40,Parameters!$E$39*Parameters!$F$39+Parameters!$E$40*($A623-Parameters!$F$39),IF($A623&lt;=Parameters!$F$41,Parameters!$E$39*Parameters!$F$39+Parameters!$E$40*(Parameters!$F$40-Parameters!$F$39)+Parameters!$E$41*($A623-Parameters!$F$40),Parameters!$E$39*Parameters!$F$39+Parameters!$E$40*(Parameters!$F$40-Parameters!$F$39)+Parameters!$E$41*(Parameters!$F$41-Parameters!$F$40)+Parameters!$E$42*($A623-Parameters!$F$41)))),_xlfn.IFS($A623&lt;=Parameters!$F$39,Parameters!$E$39*$A623,$A623&lt;=Parameters!$F$40,Parameters!$E$40*$A623,$A623&lt;=Parameters!$F$41,Parameters!$E$41*$A623,$A623&gt;Parameters!$F$41,Parameters!$E$42*$A623))</f>
        <v>91836.78</v>
      </c>
      <c r="Q623" s="290">
        <f t="shared" si="305"/>
        <v>148.60320388349515</v>
      </c>
      <c r="R623" s="290" cm="1">
        <f t="array" ref="R623">IF(Parameters!$E$55="No",IF($A623&lt;=Parameters!$H$23,Parameters!$G$23*$A623,IF($A623&lt;=Parameters!$H$24,Parameters!$G$23*Parameters!$H$23+Parameters!$G$24*($A623-Parameters!$H$23),IF($A623&lt;=Parameters!$H$25,Parameters!$G$23*Parameters!$H$23+Parameters!$G$24*(Parameters!$H$24-Parameters!$H$23)+Parameters!$G$25*($A623-Parameters!$H$24),Parameters!$G$23*Parameters!$H$23+Parameters!$G$24*(Parameters!$H$24-Parameters!$H$23)+Parameters!$G$25*(Parameters!$H$25-Parameters!$H$24)+Parameters!$G$26*($A623-Parameters!$H$25)))),_xlfn.IFS($A623&lt;=Parameters!$H$23,Parameters!$G$23*$A623,$A623&lt;=Parameters!$H$24,Parameters!$G$24*$A623,$A623&lt;=Parameters!$H$25,Parameters!$G$25*$A623,$A623&gt;Parameters!$H$25,Parameters!$G$26*$A623))</f>
        <v>72238.080000000002</v>
      </c>
      <c r="S623" s="290">
        <f t="shared" si="281"/>
        <v>116.89009708737865</v>
      </c>
      <c r="T623" s="290" cm="1">
        <f t="array" ref="T623">IF(Parameters!$E$55="No",IF($A623&lt;=Parameters!$H$28,Parameters!$G$28*$A623,IF($A623&lt;=Parameters!$H$29,Parameters!$G$28*Parameters!$H$28+Parameters!$G$29*($A623-Parameters!$H$28),IF($A623&lt;=Parameters!$H$30,Parameters!$G$28*Parameters!$H$28+Parameters!$G$29*(Parameters!$H$29-Parameters!$H$28)+Parameters!$G$30*($A623-Parameters!$H$29),Parameters!$G$28*Parameters!$H$28+Parameters!$G$29*(Parameters!$H$29-Parameters!$H$28)+Parameters!$G$30*(Parameters!$H$30-Parameters!$H$29)+Parameters!$G$31*($A623-Parameters!$H$30)))),_xlfn.IFS($A623&lt;=Parameters!$H$28,Parameters!$G$28*$A623,$A623&lt;=Parameters!$H$29,Parameters!$G$29*$A623,$A623&lt;=Parameters!$H$30,Parameters!$G$30*$A623,$A623&gt;Parameters!$H$30,Parameters!$G$31*$A623))</f>
        <v>85968.98000000001</v>
      </c>
      <c r="U623" s="290">
        <f t="shared" si="282"/>
        <v>139.10838187702268</v>
      </c>
      <c r="V623" s="290" cm="1">
        <f t="array" ref="V623">IF(Parameters!$E$55="No",IF($A623&lt;=Parameters!$H$34,Parameters!$G$34*$A623,IF($A623&lt;=Parameters!$H$35,Parameters!$G$34*Parameters!$H$34+Parameters!$G$35*($A623-Parameters!$H$34),IF($A623&lt;=Parameters!$H$36,Parameters!$G$34*Parameters!$H$34+Parameters!$G$35*(Parameters!$H$35-Parameters!$H$34)+Parameters!$G$36*($A623-Parameters!$H$35),Parameters!$G$34*Parameters!$H$34+Parameters!$G$35*(Parameters!$H$35-Parameters!$H$34)+Parameters!$G$36*(Parameters!$H$36-Parameters!$H$35)+Parameters!$G$37*($A623-Parameters!$H$36)))),_xlfn.IFS($A623&lt;=Parameters!$H$34,Parameters!$G$34*$A623,$A623&lt;=Parameters!$H$35,Parameters!$G$35*$A623,$A623&lt;=Parameters!$H$36,Parameters!$G$36*$A623,$A623&gt;Parameters!$H$36,Parameters!$G$37*$A623))</f>
        <v>85597.14</v>
      </c>
      <c r="W623" s="290">
        <f t="shared" si="306"/>
        <v>138.50669902912622</v>
      </c>
      <c r="X623" s="290" cm="1">
        <f t="array" ref="X623">IF(Parameters!$E$55="No",IF($A623&lt;=Parameters!$H$39,Parameters!$G$39*$A623,IF($A623&lt;=Parameters!$H$40,Parameters!$G$39*Parameters!$H$39+Parameters!$G$40*($A623-Parameters!$H$39),IF($A623&lt;=Parameters!$H$41,Parameters!$G$39*Parameters!$H$39+Parameters!$G$40*(Parameters!$H$40-Parameters!$H$39)+Parameters!$G$41*($A623-Parameters!$H$40),Parameters!$G$39*Parameters!$H$39+Parameters!$G$40*(Parameters!$H$40-Parameters!$H$39)+Parameters!$G$41*(Parameters!$H$41-Parameters!$H$40)+Parameters!$G$42*($A623-Parameters!$H$41)))),_xlfn.IFS($A623&lt;=Parameters!$H$39,Parameters!$G$39*$A623,$A623&lt;=Parameters!$H$40,Parameters!$G$40*$A623,$A623&lt;=Parameters!$H$41,Parameters!$G$41*$A623,$A623&gt;Parameters!$H$41,Parameters!$G$42*$A623))</f>
        <v>91836.78</v>
      </c>
      <c r="Y623" s="290">
        <f t="shared" si="307"/>
        <v>148.60320388349515</v>
      </c>
      <c r="Z623" s="290" cm="1">
        <f t="array" ref="Z623">IF(Parameters!$F$55="No",IF($A623&lt;=Parameters!$J$23,Parameters!$I$23*$A623,IF($A623&lt;=Parameters!$J$24,Parameters!$I$23*Parameters!$J$23+Parameters!$I$24*($A623-Parameters!$J$23),IF($A623&lt;=Parameters!$J$25,Parameters!$I$23*Parameters!$J$23+Parameters!$I$24*(Parameters!$J$24-Parameters!$J$23)+Parameters!$I$25*($A623-Parameters!$J$24),Parameters!$I$23*Parameters!$J$23+Parameters!$I$24*(Parameters!$J$24-Parameters!$J$23)+Parameters!$I$25*(Parameters!$J$25-Parameters!$J$24)+Parameters!$I$26*($A623-Parameters!$J$25)))),_xlfn.IFS($A623&lt;=Parameters!$J$23,Parameters!$I$23*$A623,$A623&lt;=Parameters!$J$24,Parameters!$I$24*$A623,$A623&lt;=Parameters!$J$25,Parameters!$I$25*$A623,$A623&gt;Parameters!$J$25,Parameters!$I$26*$A623))</f>
        <v>72238.080000000002</v>
      </c>
      <c r="AA623" s="290">
        <f t="shared" si="283"/>
        <v>116.89009708737865</v>
      </c>
      <c r="AB623" s="290" cm="1">
        <f t="array" ref="AB623">IF(Parameters!$F$55="No",IF($A623&lt;=Parameters!$J$28,Parameters!$I$28*$A623,IF($A623&lt;=Parameters!$J$29,Parameters!$I$28*Parameters!$J$28+Parameters!$I$29*($A623-Parameters!$J$28),IF($A623&lt;=Parameters!$J$30,Parameters!$I$28*Parameters!$J$28+Parameters!$I$29*(Parameters!$J$29-Parameters!$J$28)+Parameters!$I$30*($A623-Parameters!$J$29),Parameters!$I$28*Parameters!$J$28+Parameters!$I$29*(Parameters!$J$29-Parameters!$J$28)+Parameters!$I$30*(Parameters!$J$30-Parameters!$J$29)+Parameters!$I$31*($A623-Parameters!$J$30)))),_xlfn.IFS($A623&lt;=Parameters!$J$28,Parameters!$I$28*$A623,$A623&lt;=Parameters!$J$29,Parameters!$I$29*$A623,$A623&lt;=Parameters!$J$30,Parameters!$I$30*$A623,$A623&gt;Parameters!$J$30,Parameters!$I$31*$A623))</f>
        <v>85968.98000000001</v>
      </c>
      <c r="AC623" s="290">
        <f t="shared" si="284"/>
        <v>139.10838187702268</v>
      </c>
      <c r="AD623" s="290" cm="1">
        <f t="array" ref="AD623">IF(Parameters!$F$55="No",IF($A623&lt;=Parameters!$J$34,Parameters!$I$34*$A623,IF($A623&lt;=Parameters!$J$35,Parameters!$I$34*Parameters!$J$34+Parameters!$I$35*($A623-Parameters!$J$34),IF($A623&lt;=Parameters!$J$36,Parameters!$I$34*Parameters!$J$34+Parameters!$I$35*(Parameters!$J$35-Parameters!$J$34)+Parameters!$I$36*($A623-Parameters!$J$35),Parameters!$I$34*Parameters!$J$34+Parameters!$I$35*(Parameters!$J$35-Parameters!$J$34)+Parameters!$I$36*(Parameters!$J$36-Parameters!$J$35)+Parameters!$I$37*($A623-Parameters!$J$36)))),_xlfn.IFS($A623&lt;=Parameters!$J$34,Parameters!$I$34*$A623,$A623&lt;=Parameters!$J$35,Parameters!$I$35*$A623,$A623&lt;=Parameters!$J$36,Parameters!$I$36*$A623,$A623&gt;Parameters!$J$36,Parameters!$I$37*$A623))</f>
        <v>85597.14</v>
      </c>
      <c r="AE623" s="290">
        <f t="shared" si="308"/>
        <v>138.50669902912622</v>
      </c>
      <c r="AF623" s="290" cm="1">
        <f t="array" ref="AF623">IF(Parameters!$F$55="No",IF($A623&lt;=Parameters!$J$39,Parameters!$I$39*$A623,IF($A623&lt;=Parameters!$J$40,Parameters!$I$39*Parameters!$J$39+Parameters!$I$40*($A623-Parameters!$J$39),IF($A623&lt;=Parameters!$J$41,Parameters!$I$39*Parameters!$J$39+Parameters!$I$40*(Parameters!$J$40-Parameters!$J$39)+Parameters!$I$41*($A623-Parameters!$J$40),Parameters!$I$39*Parameters!$J$39+Parameters!$I$40*(Parameters!$J$40-Parameters!$J$39)+Parameters!$I$41*(Parameters!$J$41-Parameters!$J$40)+Parameters!$I$42*($A623-Parameters!$J$41)))),_xlfn.IFS($A623&lt;=Parameters!$J$39,Parameters!$I$39*$A623,$A623&lt;=Parameters!$J$40,Parameters!$I$40*$A623,$A623&lt;=Parameters!$J$41,Parameters!$I$41*$A623,$A623&gt;Parameters!$J$41,Parameters!$I$42*$A623))</f>
        <v>91836.78</v>
      </c>
      <c r="AG623" s="290">
        <f t="shared" si="309"/>
        <v>148.60320388349515</v>
      </c>
      <c r="AI623" s="428">
        <f t="shared" si="285"/>
        <v>149.05999999999767</v>
      </c>
      <c r="AJ623" s="428">
        <f t="shared" si="286"/>
        <v>159.36000000001513</v>
      </c>
      <c r="AK623" s="428">
        <f t="shared" si="287"/>
        <v>150.22999999999593</v>
      </c>
      <c r="AL623" s="428">
        <f t="shared" si="288"/>
        <v>158.45999999999185</v>
      </c>
      <c r="AM623" s="428">
        <f t="shared" si="289"/>
        <v>149.05999999999767</v>
      </c>
      <c r="AN623" s="428">
        <f t="shared" si="290"/>
        <v>159.36000000001513</v>
      </c>
      <c r="AO623" s="428">
        <f t="shared" si="291"/>
        <v>150.22999999999593</v>
      </c>
      <c r="AP623" s="428">
        <f t="shared" si="292"/>
        <v>158.45999999999185</v>
      </c>
      <c r="AQ623" s="428">
        <f t="shared" si="293"/>
        <v>149.05999999999767</v>
      </c>
      <c r="AR623" s="428">
        <f t="shared" si="294"/>
        <v>159.36000000001513</v>
      </c>
      <c r="AS623" s="428">
        <f t="shared" si="295"/>
        <v>150.22999999999593</v>
      </c>
      <c r="AT623" s="428">
        <f t="shared" si="296"/>
        <v>158.45999999999185</v>
      </c>
      <c r="AU623" s="428">
        <f t="shared" si="297"/>
        <v>149.05999999999767</v>
      </c>
      <c r="AV623" s="428">
        <f t="shared" si="298"/>
        <v>159.36000000001513</v>
      </c>
      <c r="AW623" s="428">
        <f t="shared" si="299"/>
        <v>150.22999999999593</v>
      </c>
      <c r="AX623" s="428">
        <f t="shared" si="300"/>
        <v>158.45999999999185</v>
      </c>
    </row>
    <row r="624">
      <c r="A624" s="413">
        <v>619</v>
      </c>
      <c r="B624" s="290" cm="1">
        <f t="array" ref="B624">IF(Parameters!$C$55="No",IF($A624&lt;=Parameters!$D$23,Parameters!$C$23*$A624,IF($A624&lt;=Parameters!$D$24,Parameters!$C$23*Parameters!$D$23+Parameters!$C$24*($A624-Parameters!$D$23),IF($A624&lt;=Parameters!$D$25,Parameters!$C$23*Parameters!$D$23+Parameters!$C$24*(Parameters!$D$24-Parameters!$D$23)+Parameters!$C$25*($A624-Parameters!$D$24),Parameters!$C$23*Parameters!$D$23+Parameters!$C$24*(Parameters!$D$24-Parameters!$D$23)+Parameters!$C$25*(Parameters!$D$25-Parameters!$D$24)+Parameters!$C$26*($A624-Parameters!$D$25)))),_xlfn.IFS($A624&lt;=Parameters!$D$23,Parameters!$C$23*$A624,$A624&lt;=Parameters!$D$24,Parameters!$C$24*$A624,$A624&lt;=Parameters!$D$25,Parameters!$C$25*$A624,$A624&gt;Parameters!$D$25,Parameters!$C$26*$A624))</f>
        <v>72387.14</v>
      </c>
      <c r="C624" s="290">
        <f t="shared" si="301"/>
        <v>116.94206785137318</v>
      </c>
      <c r="D624" s="290" cm="1">
        <f t="array" ref="D624">IF(Parameters!$C$55="No",IF($A624&lt;=Parameters!$D$28,Parameters!$C$28*$A624,IF($A624&lt;=Parameters!$D$29,Parameters!$C$28*Parameters!$D$28+Parameters!$C$29*($A624-Parameters!$D$28),IF($A624&lt;=Parameters!$D$30,Parameters!$C$28*Parameters!$D$28+Parameters!$C$29*(Parameters!$D$29-Parameters!$D$28)+Parameters!$C$30*($A624-Parameters!$D$29),Parameters!$C$28*Parameters!$D$28+Parameters!$C$29*(Parameters!$D$29-Parameters!$D$28)+Parameters!$C$30*(Parameters!$D$30-Parameters!$D$29)+Parameters!$C$31*($A624-Parameters!$D$30)))),_xlfn.IFS($A624&lt;=Parameters!$D$28,Parameters!$C$28*$A624,$A624&lt;=Parameters!$D$29,Parameters!$C$29*$A624,$A624&lt;=Parameters!$D$30,Parameters!$C$30*$A624,$A624&gt;Parameters!$D$30,Parameters!$C$31*$A624))</f>
        <v>86128.34</v>
      </c>
      <c r="E624" s="290">
        <f t="shared" si="301"/>
        <v>139.141098546042</v>
      </c>
      <c r="F624" s="290" cm="1">
        <f t="array" ref="F624">IF(Parameters!$C$55="No",IF($A624&lt;=Parameters!$D$34,Parameters!$C$34*$A624,IF($A624&lt;=Parameters!$D$35,Parameters!$C$34*Parameters!$D$34+Parameters!$C$35*($A624-Parameters!$D$34),IF($A624&lt;=Parameters!$D$36,Parameters!$C$34*Parameters!$D$34+Parameters!$C$35*(Parameters!$D$35-Parameters!$D$34)+Parameters!$C$36*($A624-Parameters!$D$35),Parameters!$C$34*Parameters!$D$34+Parameters!$C$35*(Parameters!$D$35-Parameters!$D$34)+Parameters!$C$36*(Parameters!$D$36-Parameters!$D$35)+Parameters!$C$37*($A624-Parameters!$D$36)))),_xlfn.IFS($A624&lt;=Parameters!$D$34,Parameters!$C$34*$A624,$A624&lt;=Parameters!$D$35,Parameters!$C$35*$A624,$A624&lt;=Parameters!$D$36,Parameters!$C$36*$A624,$A624&gt;Parameters!$D$36,Parameters!$C$37*$A624))</f>
        <v>85747.37</v>
      </c>
      <c r="G624" s="290">
        <f t="shared" si="302"/>
        <v>138.52563812600968</v>
      </c>
      <c r="H624" s="290" cm="1">
        <f t="array" ref="H624">IF(Parameters!$C$55="No",IF($A624&lt;=Parameters!$D$39,Parameters!$C$39*$A624,IF($A624&lt;=Parameters!$D$40,Parameters!$C$39*Parameters!$D$39+Parameters!$C$40*($A624-Parameters!$D$39),IF($A624&lt;=Parameters!$D$41,Parameters!$C$39*Parameters!$D$39+Parameters!$C$40*(Parameters!$D$40-Parameters!$D$39)+Parameters!$C$41*($A624-Parameters!$D$40),Parameters!$C$39*Parameters!$D$39+Parameters!$C$40*(Parameters!$D$40-Parameters!$D$39)+Parameters!$C$41*(Parameters!$D$41-Parameters!$D$40)+Parameters!$C$42*($A624-Parameters!$D$41)))),_xlfn.IFS($A624&lt;=Parameters!$D$39,Parameters!$C$39*$A624,$A624&lt;=Parameters!$D$40,Parameters!$C$40*$A624,$A624&lt;=Parameters!$D$41,Parameters!$C$41*$A624,$A624&gt;Parameters!$D$41,Parameters!$C$42*$A624))</f>
        <v>91995.24</v>
      </c>
      <c r="I624" s="290">
        <f t="shared" si="303"/>
        <v>148.61912762520194</v>
      </c>
      <c r="J624" s="290" cm="1">
        <f t="array" ref="J624">IF(Parameters!$D$55="No",IF($A624&lt;=Parameters!$F$23,Parameters!$E$23*$A624,IF($A624&lt;=Parameters!$F$24,Parameters!$E$23*Parameters!$F$23+Parameters!$E$24*($A624-Parameters!$F$23),IF($A624&lt;=Parameters!$F$25,Parameters!$E$23*Parameters!$F$23+Parameters!$E$24*(Parameters!$F$24-Parameters!$F$23)+Parameters!$E$25*($A624-Parameters!$F$24),Parameters!$E$23*Parameters!$F$23+Parameters!$E$24*(Parameters!$F$24-Parameters!$F$23)+Parameters!$E$25*(Parameters!$F$25-Parameters!$F$24)+Parameters!$E$26*($A624-Parameters!$F$25)))),_xlfn.IFS($A624&lt;=Parameters!$F$23,Parameters!$E$23*$A624,$A624&lt;=Parameters!$F$24,Parameters!$E$24*$A624,$A624&lt;=Parameters!$F$25,Parameters!$E$25*$A624,$A624&gt;Parameters!$F$25,Parameters!$E$26*$A624))</f>
        <v>72387.14</v>
      </c>
      <c r="K624" s="290">
        <f t="shared" si="279"/>
        <v>116.94206785137318</v>
      </c>
      <c r="L624" s="290" cm="1">
        <f t="array" ref="L624">IF(Parameters!$D$55="No",IF($A624&lt;=Parameters!$F$28,Parameters!$E$28*$A624,IF($A624&lt;=Parameters!$F$29,Parameters!$E$28*Parameters!$F$28+Parameters!$E$29*($A624-Parameters!$F$28),IF($A624&lt;=Parameters!$F$30,Parameters!$E$28*Parameters!$F$28+Parameters!$E$29*(Parameters!$F$29-Parameters!$F$28)+Parameters!$E$30*($A624-Parameters!$F$29),Parameters!$E$28*Parameters!$F$28+Parameters!$E$29*(Parameters!$F$29-Parameters!$F$28)+Parameters!$E$30*(Parameters!$F$30-Parameters!$F$29)+Parameters!$E$31*($A624-Parameters!$F$30)))),_xlfn.IFS($A624&lt;=Parameters!$F$28,Parameters!$E$28*$A624,$A624&lt;=Parameters!$F$29,Parameters!$E$29*$A624,$A624&lt;=Parameters!$F$30,Parameters!$E$30*$A624,$A624&gt;Parameters!$F$30,Parameters!$E$31*$A624))</f>
        <v>86128.34</v>
      </c>
      <c r="M624" s="290">
        <f t="shared" si="280"/>
        <v>139.141098546042</v>
      </c>
      <c r="N624" s="290" cm="1">
        <f t="array" ref="N624">IF(Parameters!$D$55="No",IF($A624&lt;=Parameters!$F$34,Parameters!$E$34*$A624,IF($A624&lt;=Parameters!$F$35,Parameters!$E$34*Parameters!$F$34+Parameters!$E$35*($A624-Parameters!$F$34),IF($A624&lt;=Parameters!$F$36,Parameters!$E$34*Parameters!$F$34+Parameters!$E$35*(Parameters!$F$35-Parameters!$F$34)+Parameters!$E$36*($A624-Parameters!$F$35),Parameters!$E$34*Parameters!$F$34+Parameters!$E$35*(Parameters!$F$35-Parameters!$F$34)+Parameters!$E$36*(Parameters!$F$36-Parameters!$F$35)+Parameters!$E$37*($A624-Parameters!$F$36)))),_xlfn.IFS($A624&lt;=Parameters!$F$34,Parameters!$E$34*$A624,$A624&lt;=Parameters!$F$35,Parameters!$E$35*$A624,$A624&lt;=Parameters!$F$36,Parameters!$E$36*$A624,$A624&gt;Parameters!$F$36,Parameters!$E$37*$A624))</f>
        <v>85747.37</v>
      </c>
      <c r="O624" s="290">
        <f t="shared" si="304"/>
        <v>138.52563812600968</v>
      </c>
      <c r="P624" s="290" cm="1">
        <f t="array" ref="P624">IF(Parameters!$D$55="No",IF($A624&lt;=Parameters!$F$39,Parameters!$E$39*$A624,IF($A624&lt;=Parameters!$F$40,Parameters!$E$39*Parameters!$F$39+Parameters!$E$40*($A624-Parameters!$F$39),IF($A624&lt;=Parameters!$F$41,Parameters!$E$39*Parameters!$F$39+Parameters!$E$40*(Parameters!$F$40-Parameters!$F$39)+Parameters!$E$41*($A624-Parameters!$F$40),Parameters!$E$39*Parameters!$F$39+Parameters!$E$40*(Parameters!$F$40-Parameters!$F$39)+Parameters!$E$41*(Parameters!$F$41-Parameters!$F$40)+Parameters!$E$42*($A624-Parameters!$F$41)))),_xlfn.IFS($A624&lt;=Parameters!$F$39,Parameters!$E$39*$A624,$A624&lt;=Parameters!$F$40,Parameters!$E$40*$A624,$A624&lt;=Parameters!$F$41,Parameters!$E$41*$A624,$A624&gt;Parameters!$F$41,Parameters!$E$42*$A624))</f>
        <v>91995.24</v>
      </c>
      <c r="Q624" s="290">
        <f t="shared" si="305"/>
        <v>148.61912762520194</v>
      </c>
      <c r="R624" s="290" cm="1">
        <f t="array" ref="R624">IF(Parameters!$E$55="No",IF($A624&lt;=Parameters!$H$23,Parameters!$G$23*$A624,IF($A624&lt;=Parameters!$H$24,Parameters!$G$23*Parameters!$H$23+Parameters!$G$24*($A624-Parameters!$H$23),IF($A624&lt;=Parameters!$H$25,Parameters!$G$23*Parameters!$H$23+Parameters!$G$24*(Parameters!$H$24-Parameters!$H$23)+Parameters!$G$25*($A624-Parameters!$H$24),Parameters!$G$23*Parameters!$H$23+Parameters!$G$24*(Parameters!$H$24-Parameters!$H$23)+Parameters!$G$25*(Parameters!$H$25-Parameters!$H$24)+Parameters!$G$26*($A624-Parameters!$H$25)))),_xlfn.IFS($A624&lt;=Parameters!$H$23,Parameters!$G$23*$A624,$A624&lt;=Parameters!$H$24,Parameters!$G$24*$A624,$A624&lt;=Parameters!$H$25,Parameters!$G$25*$A624,$A624&gt;Parameters!$H$25,Parameters!$G$26*$A624))</f>
        <v>72387.14</v>
      </c>
      <c r="S624" s="290">
        <f t="shared" si="281"/>
        <v>116.94206785137318</v>
      </c>
      <c r="T624" s="290" cm="1">
        <f t="array" ref="T624">IF(Parameters!$E$55="No",IF($A624&lt;=Parameters!$H$28,Parameters!$G$28*$A624,IF($A624&lt;=Parameters!$H$29,Parameters!$G$28*Parameters!$H$28+Parameters!$G$29*($A624-Parameters!$H$28),IF($A624&lt;=Parameters!$H$30,Parameters!$G$28*Parameters!$H$28+Parameters!$G$29*(Parameters!$H$29-Parameters!$H$28)+Parameters!$G$30*($A624-Parameters!$H$29),Parameters!$G$28*Parameters!$H$28+Parameters!$G$29*(Parameters!$H$29-Parameters!$H$28)+Parameters!$G$30*(Parameters!$H$30-Parameters!$H$29)+Parameters!$G$31*($A624-Parameters!$H$30)))),_xlfn.IFS($A624&lt;=Parameters!$H$28,Parameters!$G$28*$A624,$A624&lt;=Parameters!$H$29,Parameters!$G$29*$A624,$A624&lt;=Parameters!$H$30,Parameters!$G$30*$A624,$A624&gt;Parameters!$H$30,Parameters!$G$31*$A624))</f>
        <v>86128.34</v>
      </c>
      <c r="U624" s="290">
        <f t="shared" si="282"/>
        <v>139.141098546042</v>
      </c>
      <c r="V624" s="290" cm="1">
        <f t="array" ref="V624">IF(Parameters!$E$55="No",IF($A624&lt;=Parameters!$H$34,Parameters!$G$34*$A624,IF($A624&lt;=Parameters!$H$35,Parameters!$G$34*Parameters!$H$34+Parameters!$G$35*($A624-Parameters!$H$34),IF($A624&lt;=Parameters!$H$36,Parameters!$G$34*Parameters!$H$34+Parameters!$G$35*(Parameters!$H$35-Parameters!$H$34)+Parameters!$G$36*($A624-Parameters!$H$35),Parameters!$G$34*Parameters!$H$34+Parameters!$G$35*(Parameters!$H$35-Parameters!$H$34)+Parameters!$G$36*(Parameters!$H$36-Parameters!$H$35)+Parameters!$G$37*($A624-Parameters!$H$36)))),_xlfn.IFS($A624&lt;=Parameters!$H$34,Parameters!$G$34*$A624,$A624&lt;=Parameters!$H$35,Parameters!$G$35*$A624,$A624&lt;=Parameters!$H$36,Parameters!$G$36*$A624,$A624&gt;Parameters!$H$36,Parameters!$G$37*$A624))</f>
        <v>85747.37</v>
      </c>
      <c r="W624" s="290">
        <f t="shared" si="306"/>
        <v>138.52563812600968</v>
      </c>
      <c r="X624" s="290" cm="1">
        <f t="array" ref="X624">IF(Parameters!$E$55="No",IF($A624&lt;=Parameters!$H$39,Parameters!$G$39*$A624,IF($A624&lt;=Parameters!$H$40,Parameters!$G$39*Parameters!$H$39+Parameters!$G$40*($A624-Parameters!$H$39),IF($A624&lt;=Parameters!$H$41,Parameters!$G$39*Parameters!$H$39+Parameters!$G$40*(Parameters!$H$40-Parameters!$H$39)+Parameters!$G$41*($A624-Parameters!$H$40),Parameters!$G$39*Parameters!$H$39+Parameters!$G$40*(Parameters!$H$40-Parameters!$H$39)+Parameters!$G$41*(Parameters!$H$41-Parameters!$H$40)+Parameters!$G$42*($A624-Parameters!$H$41)))),_xlfn.IFS($A624&lt;=Parameters!$H$39,Parameters!$G$39*$A624,$A624&lt;=Parameters!$H$40,Parameters!$G$40*$A624,$A624&lt;=Parameters!$H$41,Parameters!$G$41*$A624,$A624&gt;Parameters!$H$41,Parameters!$G$42*$A624))</f>
        <v>91995.24</v>
      </c>
      <c r="Y624" s="290">
        <f t="shared" si="307"/>
        <v>148.61912762520194</v>
      </c>
      <c r="Z624" s="290" cm="1">
        <f t="array" ref="Z624">IF(Parameters!$F$55="No",IF($A624&lt;=Parameters!$J$23,Parameters!$I$23*$A624,IF($A624&lt;=Parameters!$J$24,Parameters!$I$23*Parameters!$J$23+Parameters!$I$24*($A624-Parameters!$J$23),IF($A624&lt;=Parameters!$J$25,Parameters!$I$23*Parameters!$J$23+Parameters!$I$24*(Parameters!$J$24-Parameters!$J$23)+Parameters!$I$25*($A624-Parameters!$J$24),Parameters!$I$23*Parameters!$J$23+Parameters!$I$24*(Parameters!$J$24-Parameters!$J$23)+Parameters!$I$25*(Parameters!$J$25-Parameters!$J$24)+Parameters!$I$26*($A624-Parameters!$J$25)))),_xlfn.IFS($A624&lt;=Parameters!$J$23,Parameters!$I$23*$A624,$A624&lt;=Parameters!$J$24,Parameters!$I$24*$A624,$A624&lt;=Parameters!$J$25,Parameters!$I$25*$A624,$A624&gt;Parameters!$J$25,Parameters!$I$26*$A624))</f>
        <v>72387.14</v>
      </c>
      <c r="AA624" s="290">
        <f t="shared" si="283"/>
        <v>116.94206785137318</v>
      </c>
      <c r="AB624" s="290" cm="1">
        <f t="array" ref="AB624">IF(Parameters!$F$55="No",IF($A624&lt;=Parameters!$J$28,Parameters!$I$28*$A624,IF($A624&lt;=Parameters!$J$29,Parameters!$I$28*Parameters!$J$28+Parameters!$I$29*($A624-Parameters!$J$28),IF($A624&lt;=Parameters!$J$30,Parameters!$I$28*Parameters!$J$28+Parameters!$I$29*(Parameters!$J$29-Parameters!$J$28)+Parameters!$I$30*($A624-Parameters!$J$29),Parameters!$I$28*Parameters!$J$28+Parameters!$I$29*(Parameters!$J$29-Parameters!$J$28)+Parameters!$I$30*(Parameters!$J$30-Parameters!$J$29)+Parameters!$I$31*($A624-Parameters!$J$30)))),_xlfn.IFS($A624&lt;=Parameters!$J$28,Parameters!$I$28*$A624,$A624&lt;=Parameters!$J$29,Parameters!$I$29*$A624,$A624&lt;=Parameters!$J$30,Parameters!$I$30*$A624,$A624&gt;Parameters!$J$30,Parameters!$I$31*$A624))</f>
        <v>86128.34</v>
      </c>
      <c r="AC624" s="290">
        <f t="shared" si="284"/>
        <v>139.141098546042</v>
      </c>
      <c r="AD624" s="290" cm="1">
        <f t="array" ref="AD624">IF(Parameters!$F$55="No",IF($A624&lt;=Parameters!$J$34,Parameters!$I$34*$A624,IF($A624&lt;=Parameters!$J$35,Parameters!$I$34*Parameters!$J$34+Parameters!$I$35*($A624-Parameters!$J$34),IF($A624&lt;=Parameters!$J$36,Parameters!$I$34*Parameters!$J$34+Parameters!$I$35*(Parameters!$J$35-Parameters!$J$34)+Parameters!$I$36*($A624-Parameters!$J$35),Parameters!$I$34*Parameters!$J$34+Parameters!$I$35*(Parameters!$J$35-Parameters!$J$34)+Parameters!$I$36*(Parameters!$J$36-Parameters!$J$35)+Parameters!$I$37*($A624-Parameters!$J$36)))),_xlfn.IFS($A624&lt;=Parameters!$J$34,Parameters!$I$34*$A624,$A624&lt;=Parameters!$J$35,Parameters!$I$35*$A624,$A624&lt;=Parameters!$J$36,Parameters!$I$36*$A624,$A624&gt;Parameters!$J$36,Parameters!$I$37*$A624))</f>
        <v>85747.37</v>
      </c>
      <c r="AE624" s="290">
        <f t="shared" si="308"/>
        <v>138.52563812600968</v>
      </c>
      <c r="AF624" s="290" cm="1">
        <f t="array" ref="AF624">IF(Parameters!$F$55="No",IF($A624&lt;=Parameters!$J$39,Parameters!$I$39*$A624,IF($A624&lt;=Parameters!$J$40,Parameters!$I$39*Parameters!$J$39+Parameters!$I$40*($A624-Parameters!$J$39),IF($A624&lt;=Parameters!$J$41,Parameters!$I$39*Parameters!$J$39+Parameters!$I$40*(Parameters!$J$40-Parameters!$J$39)+Parameters!$I$41*($A624-Parameters!$J$40),Parameters!$I$39*Parameters!$J$39+Parameters!$I$40*(Parameters!$J$40-Parameters!$J$39)+Parameters!$I$41*(Parameters!$J$41-Parameters!$J$40)+Parameters!$I$42*($A624-Parameters!$J$41)))),_xlfn.IFS($A624&lt;=Parameters!$J$39,Parameters!$I$39*$A624,$A624&lt;=Parameters!$J$40,Parameters!$I$40*$A624,$A624&lt;=Parameters!$J$41,Parameters!$I$41*$A624,$A624&gt;Parameters!$J$41,Parameters!$I$42*$A624))</f>
        <v>91995.24</v>
      </c>
      <c r="AG624" s="290">
        <f t="shared" si="309"/>
        <v>148.61912762520194</v>
      </c>
      <c r="AI624" s="428">
        <f t="shared" si="285"/>
        <v>149.05999999999767</v>
      </c>
      <c r="AJ624" s="428">
        <f t="shared" si="286"/>
        <v>159.35999999998603</v>
      </c>
      <c r="AK624" s="428">
        <f t="shared" si="287"/>
        <v>150.22999999999593</v>
      </c>
      <c r="AL624" s="428">
        <f t="shared" si="288"/>
        <v>158.4600000000064</v>
      </c>
      <c r="AM624" s="428">
        <f t="shared" si="289"/>
        <v>149.05999999999767</v>
      </c>
      <c r="AN624" s="428">
        <f t="shared" si="290"/>
        <v>159.35999999998603</v>
      </c>
      <c r="AO624" s="428">
        <f t="shared" si="291"/>
        <v>150.22999999999593</v>
      </c>
      <c r="AP624" s="428">
        <f t="shared" si="292"/>
        <v>158.4600000000064</v>
      </c>
      <c r="AQ624" s="428">
        <f t="shared" si="293"/>
        <v>149.05999999999767</v>
      </c>
      <c r="AR624" s="428">
        <f t="shared" si="294"/>
        <v>159.35999999998603</v>
      </c>
      <c r="AS624" s="428">
        <f t="shared" si="295"/>
        <v>150.22999999999593</v>
      </c>
      <c r="AT624" s="428">
        <f t="shared" si="296"/>
        <v>158.4600000000064</v>
      </c>
      <c r="AU624" s="428">
        <f t="shared" si="297"/>
        <v>149.05999999999767</v>
      </c>
      <c r="AV624" s="428">
        <f t="shared" si="298"/>
        <v>159.35999999998603</v>
      </c>
      <c r="AW624" s="428">
        <f t="shared" si="299"/>
        <v>150.22999999999593</v>
      </c>
      <c r="AX624" s="428">
        <f t="shared" si="300"/>
        <v>158.4600000000064</v>
      </c>
    </row>
    <row r="625">
      <c r="A625" s="413">
        <v>620</v>
      </c>
      <c r="B625" s="290" cm="1">
        <f t="array" ref="B625">IF(Parameters!$C$55="No",IF($A625&lt;=Parameters!$D$23,Parameters!$C$23*$A625,IF($A625&lt;=Parameters!$D$24,Parameters!$C$23*Parameters!$D$23+Parameters!$C$24*($A625-Parameters!$D$23),IF($A625&lt;=Parameters!$D$25,Parameters!$C$23*Parameters!$D$23+Parameters!$C$24*(Parameters!$D$24-Parameters!$D$23)+Parameters!$C$25*($A625-Parameters!$D$24),Parameters!$C$23*Parameters!$D$23+Parameters!$C$24*(Parameters!$D$24-Parameters!$D$23)+Parameters!$C$25*(Parameters!$D$25-Parameters!$D$24)+Parameters!$C$26*($A625-Parameters!$D$25)))),_xlfn.IFS($A625&lt;=Parameters!$D$23,Parameters!$C$23*$A625,$A625&lt;=Parameters!$D$24,Parameters!$C$24*$A625,$A625&lt;=Parameters!$D$25,Parameters!$C$25*$A625,$A625&gt;Parameters!$D$25,Parameters!$C$26*$A625))</f>
        <v>72536.2</v>
      </c>
      <c r="C625" s="290">
        <f t="shared" si="301"/>
        <v>116.99387096774193</v>
      </c>
      <c r="D625" s="290" cm="1">
        <f t="array" ref="D625">IF(Parameters!$C$55="No",IF($A625&lt;=Parameters!$D$28,Parameters!$C$28*$A625,IF($A625&lt;=Parameters!$D$29,Parameters!$C$28*Parameters!$D$28+Parameters!$C$29*($A625-Parameters!$D$28),IF($A625&lt;=Parameters!$D$30,Parameters!$C$28*Parameters!$D$28+Parameters!$C$29*(Parameters!$D$29-Parameters!$D$28)+Parameters!$C$30*($A625-Parameters!$D$29),Parameters!$C$28*Parameters!$D$28+Parameters!$C$29*(Parameters!$D$29-Parameters!$D$28)+Parameters!$C$30*(Parameters!$D$30-Parameters!$D$29)+Parameters!$C$31*($A625-Parameters!$D$30)))),_xlfn.IFS($A625&lt;=Parameters!$D$28,Parameters!$C$28*$A625,$A625&lt;=Parameters!$D$29,Parameters!$C$29*$A625,$A625&lt;=Parameters!$D$30,Parameters!$C$30*$A625,$A625&gt;Parameters!$D$30,Parameters!$C$31*$A625))</f>
        <v>86287.700000000012</v>
      </c>
      <c r="E625" s="290">
        <f t="shared" si="301"/>
        <v>139.17370967741937</v>
      </c>
      <c r="F625" s="290" cm="1">
        <f t="array" ref="F625">IF(Parameters!$C$55="No",IF($A625&lt;=Parameters!$D$34,Parameters!$C$34*$A625,IF($A625&lt;=Parameters!$D$35,Parameters!$C$34*Parameters!$D$34+Parameters!$C$35*($A625-Parameters!$D$34),IF($A625&lt;=Parameters!$D$36,Parameters!$C$34*Parameters!$D$34+Parameters!$C$35*(Parameters!$D$35-Parameters!$D$34)+Parameters!$C$36*($A625-Parameters!$D$35),Parameters!$C$34*Parameters!$D$34+Parameters!$C$35*(Parameters!$D$35-Parameters!$D$34)+Parameters!$C$36*(Parameters!$D$36-Parameters!$D$35)+Parameters!$C$37*($A625-Parameters!$D$36)))),_xlfn.IFS($A625&lt;=Parameters!$D$34,Parameters!$C$34*$A625,$A625&lt;=Parameters!$D$35,Parameters!$C$35*$A625,$A625&lt;=Parameters!$D$36,Parameters!$C$36*$A625,$A625&gt;Parameters!$D$36,Parameters!$C$37*$A625))</f>
        <v>85897.600000000006</v>
      </c>
      <c r="G625" s="290">
        <f t="shared" si="302"/>
        <v>138.54451612903227</v>
      </c>
      <c r="H625" s="290" cm="1">
        <f t="array" ref="H625">IF(Parameters!$C$55="No",IF($A625&lt;=Parameters!$D$39,Parameters!$C$39*$A625,IF($A625&lt;=Parameters!$D$40,Parameters!$C$39*Parameters!$D$39+Parameters!$C$40*($A625-Parameters!$D$39),IF($A625&lt;=Parameters!$D$41,Parameters!$C$39*Parameters!$D$39+Parameters!$C$40*(Parameters!$D$40-Parameters!$D$39)+Parameters!$C$41*($A625-Parameters!$D$40),Parameters!$C$39*Parameters!$D$39+Parameters!$C$40*(Parameters!$D$40-Parameters!$D$39)+Parameters!$C$41*(Parameters!$D$41-Parameters!$D$40)+Parameters!$C$42*($A625-Parameters!$D$41)))),_xlfn.IFS($A625&lt;=Parameters!$D$39,Parameters!$C$39*$A625,$A625&lt;=Parameters!$D$40,Parameters!$C$40*$A625,$A625&lt;=Parameters!$D$41,Parameters!$C$41*$A625,$A625&gt;Parameters!$D$41,Parameters!$C$42*$A625))</f>
        <v>92153.700000000012</v>
      </c>
      <c r="I625" s="290">
        <f t="shared" si="303"/>
        <v>148.63500000000002</v>
      </c>
      <c r="J625" s="290" cm="1">
        <f t="array" ref="J625">IF(Parameters!$D$55="No",IF($A625&lt;=Parameters!$F$23,Parameters!$E$23*$A625,IF($A625&lt;=Parameters!$F$24,Parameters!$E$23*Parameters!$F$23+Parameters!$E$24*($A625-Parameters!$F$23),IF($A625&lt;=Parameters!$F$25,Parameters!$E$23*Parameters!$F$23+Parameters!$E$24*(Parameters!$F$24-Parameters!$F$23)+Parameters!$E$25*($A625-Parameters!$F$24),Parameters!$E$23*Parameters!$F$23+Parameters!$E$24*(Parameters!$F$24-Parameters!$F$23)+Parameters!$E$25*(Parameters!$F$25-Parameters!$F$24)+Parameters!$E$26*($A625-Parameters!$F$25)))),_xlfn.IFS($A625&lt;=Parameters!$F$23,Parameters!$E$23*$A625,$A625&lt;=Parameters!$F$24,Parameters!$E$24*$A625,$A625&lt;=Parameters!$F$25,Parameters!$E$25*$A625,$A625&gt;Parameters!$F$25,Parameters!$E$26*$A625))</f>
        <v>72536.2</v>
      </c>
      <c r="K625" s="290">
        <f t="shared" si="279"/>
        <v>116.99387096774193</v>
      </c>
      <c r="L625" s="290" cm="1">
        <f t="array" ref="L625">IF(Parameters!$D$55="No",IF($A625&lt;=Parameters!$F$28,Parameters!$E$28*$A625,IF($A625&lt;=Parameters!$F$29,Parameters!$E$28*Parameters!$F$28+Parameters!$E$29*($A625-Parameters!$F$28),IF($A625&lt;=Parameters!$F$30,Parameters!$E$28*Parameters!$F$28+Parameters!$E$29*(Parameters!$F$29-Parameters!$F$28)+Parameters!$E$30*($A625-Parameters!$F$29),Parameters!$E$28*Parameters!$F$28+Parameters!$E$29*(Parameters!$F$29-Parameters!$F$28)+Parameters!$E$30*(Parameters!$F$30-Parameters!$F$29)+Parameters!$E$31*($A625-Parameters!$F$30)))),_xlfn.IFS($A625&lt;=Parameters!$F$28,Parameters!$E$28*$A625,$A625&lt;=Parameters!$F$29,Parameters!$E$29*$A625,$A625&lt;=Parameters!$F$30,Parameters!$E$30*$A625,$A625&gt;Parameters!$F$30,Parameters!$E$31*$A625))</f>
        <v>86287.700000000012</v>
      </c>
      <c r="M625" s="290">
        <f t="shared" si="280"/>
        <v>139.17370967741937</v>
      </c>
      <c r="N625" s="290" cm="1">
        <f t="array" ref="N625">IF(Parameters!$D$55="No",IF($A625&lt;=Parameters!$F$34,Parameters!$E$34*$A625,IF($A625&lt;=Parameters!$F$35,Parameters!$E$34*Parameters!$F$34+Parameters!$E$35*($A625-Parameters!$F$34),IF($A625&lt;=Parameters!$F$36,Parameters!$E$34*Parameters!$F$34+Parameters!$E$35*(Parameters!$F$35-Parameters!$F$34)+Parameters!$E$36*($A625-Parameters!$F$35),Parameters!$E$34*Parameters!$F$34+Parameters!$E$35*(Parameters!$F$35-Parameters!$F$34)+Parameters!$E$36*(Parameters!$F$36-Parameters!$F$35)+Parameters!$E$37*($A625-Parameters!$F$36)))),_xlfn.IFS($A625&lt;=Parameters!$F$34,Parameters!$E$34*$A625,$A625&lt;=Parameters!$F$35,Parameters!$E$35*$A625,$A625&lt;=Parameters!$F$36,Parameters!$E$36*$A625,$A625&gt;Parameters!$F$36,Parameters!$E$37*$A625))</f>
        <v>85897.600000000006</v>
      </c>
      <c r="O625" s="290">
        <f t="shared" si="304"/>
        <v>138.54451612903227</v>
      </c>
      <c r="P625" s="290" cm="1">
        <f t="array" ref="P625">IF(Parameters!$D$55="No",IF($A625&lt;=Parameters!$F$39,Parameters!$E$39*$A625,IF($A625&lt;=Parameters!$F$40,Parameters!$E$39*Parameters!$F$39+Parameters!$E$40*($A625-Parameters!$F$39),IF($A625&lt;=Parameters!$F$41,Parameters!$E$39*Parameters!$F$39+Parameters!$E$40*(Parameters!$F$40-Parameters!$F$39)+Parameters!$E$41*($A625-Parameters!$F$40),Parameters!$E$39*Parameters!$F$39+Parameters!$E$40*(Parameters!$F$40-Parameters!$F$39)+Parameters!$E$41*(Parameters!$F$41-Parameters!$F$40)+Parameters!$E$42*($A625-Parameters!$F$41)))),_xlfn.IFS($A625&lt;=Parameters!$F$39,Parameters!$E$39*$A625,$A625&lt;=Parameters!$F$40,Parameters!$E$40*$A625,$A625&lt;=Parameters!$F$41,Parameters!$E$41*$A625,$A625&gt;Parameters!$F$41,Parameters!$E$42*$A625))</f>
        <v>92153.700000000012</v>
      </c>
      <c r="Q625" s="290">
        <f t="shared" si="305"/>
        <v>148.63500000000002</v>
      </c>
      <c r="R625" s="290" cm="1">
        <f t="array" ref="R625">IF(Parameters!$E$55="No",IF($A625&lt;=Parameters!$H$23,Parameters!$G$23*$A625,IF($A625&lt;=Parameters!$H$24,Parameters!$G$23*Parameters!$H$23+Parameters!$G$24*($A625-Parameters!$H$23),IF($A625&lt;=Parameters!$H$25,Parameters!$G$23*Parameters!$H$23+Parameters!$G$24*(Parameters!$H$24-Parameters!$H$23)+Parameters!$G$25*($A625-Parameters!$H$24),Parameters!$G$23*Parameters!$H$23+Parameters!$G$24*(Parameters!$H$24-Parameters!$H$23)+Parameters!$G$25*(Parameters!$H$25-Parameters!$H$24)+Parameters!$G$26*($A625-Parameters!$H$25)))),_xlfn.IFS($A625&lt;=Parameters!$H$23,Parameters!$G$23*$A625,$A625&lt;=Parameters!$H$24,Parameters!$G$24*$A625,$A625&lt;=Parameters!$H$25,Parameters!$G$25*$A625,$A625&gt;Parameters!$H$25,Parameters!$G$26*$A625))</f>
        <v>72536.2</v>
      </c>
      <c r="S625" s="290">
        <f t="shared" si="281"/>
        <v>116.99387096774193</v>
      </c>
      <c r="T625" s="290" cm="1">
        <f t="array" ref="T625">IF(Parameters!$E$55="No",IF($A625&lt;=Parameters!$H$28,Parameters!$G$28*$A625,IF($A625&lt;=Parameters!$H$29,Parameters!$G$28*Parameters!$H$28+Parameters!$G$29*($A625-Parameters!$H$28),IF($A625&lt;=Parameters!$H$30,Parameters!$G$28*Parameters!$H$28+Parameters!$G$29*(Parameters!$H$29-Parameters!$H$28)+Parameters!$G$30*($A625-Parameters!$H$29),Parameters!$G$28*Parameters!$H$28+Parameters!$G$29*(Parameters!$H$29-Parameters!$H$28)+Parameters!$G$30*(Parameters!$H$30-Parameters!$H$29)+Parameters!$G$31*($A625-Parameters!$H$30)))),_xlfn.IFS($A625&lt;=Parameters!$H$28,Parameters!$G$28*$A625,$A625&lt;=Parameters!$H$29,Parameters!$G$29*$A625,$A625&lt;=Parameters!$H$30,Parameters!$G$30*$A625,$A625&gt;Parameters!$H$30,Parameters!$G$31*$A625))</f>
        <v>86287.700000000012</v>
      </c>
      <c r="U625" s="290">
        <f t="shared" si="282"/>
        <v>139.17370967741937</v>
      </c>
      <c r="V625" s="290" cm="1">
        <f t="array" ref="V625">IF(Parameters!$E$55="No",IF($A625&lt;=Parameters!$H$34,Parameters!$G$34*$A625,IF($A625&lt;=Parameters!$H$35,Parameters!$G$34*Parameters!$H$34+Parameters!$G$35*($A625-Parameters!$H$34),IF($A625&lt;=Parameters!$H$36,Parameters!$G$34*Parameters!$H$34+Parameters!$G$35*(Parameters!$H$35-Parameters!$H$34)+Parameters!$G$36*($A625-Parameters!$H$35),Parameters!$G$34*Parameters!$H$34+Parameters!$G$35*(Parameters!$H$35-Parameters!$H$34)+Parameters!$G$36*(Parameters!$H$36-Parameters!$H$35)+Parameters!$G$37*($A625-Parameters!$H$36)))),_xlfn.IFS($A625&lt;=Parameters!$H$34,Parameters!$G$34*$A625,$A625&lt;=Parameters!$H$35,Parameters!$G$35*$A625,$A625&lt;=Parameters!$H$36,Parameters!$G$36*$A625,$A625&gt;Parameters!$H$36,Parameters!$G$37*$A625))</f>
        <v>85897.600000000006</v>
      </c>
      <c r="W625" s="290">
        <f t="shared" si="306"/>
        <v>138.54451612903227</v>
      </c>
      <c r="X625" s="290" cm="1">
        <f t="array" ref="X625">IF(Parameters!$E$55="No",IF($A625&lt;=Parameters!$H$39,Parameters!$G$39*$A625,IF($A625&lt;=Parameters!$H$40,Parameters!$G$39*Parameters!$H$39+Parameters!$G$40*($A625-Parameters!$H$39),IF($A625&lt;=Parameters!$H$41,Parameters!$G$39*Parameters!$H$39+Parameters!$G$40*(Parameters!$H$40-Parameters!$H$39)+Parameters!$G$41*($A625-Parameters!$H$40),Parameters!$G$39*Parameters!$H$39+Parameters!$G$40*(Parameters!$H$40-Parameters!$H$39)+Parameters!$G$41*(Parameters!$H$41-Parameters!$H$40)+Parameters!$G$42*($A625-Parameters!$H$41)))),_xlfn.IFS($A625&lt;=Parameters!$H$39,Parameters!$G$39*$A625,$A625&lt;=Parameters!$H$40,Parameters!$G$40*$A625,$A625&lt;=Parameters!$H$41,Parameters!$G$41*$A625,$A625&gt;Parameters!$H$41,Parameters!$G$42*$A625))</f>
        <v>92153.700000000012</v>
      </c>
      <c r="Y625" s="290">
        <f t="shared" si="307"/>
        <v>148.63500000000002</v>
      </c>
      <c r="Z625" s="290" cm="1">
        <f t="array" ref="Z625">IF(Parameters!$F$55="No",IF($A625&lt;=Parameters!$J$23,Parameters!$I$23*$A625,IF($A625&lt;=Parameters!$J$24,Parameters!$I$23*Parameters!$J$23+Parameters!$I$24*($A625-Parameters!$J$23),IF($A625&lt;=Parameters!$J$25,Parameters!$I$23*Parameters!$J$23+Parameters!$I$24*(Parameters!$J$24-Parameters!$J$23)+Parameters!$I$25*($A625-Parameters!$J$24),Parameters!$I$23*Parameters!$J$23+Parameters!$I$24*(Parameters!$J$24-Parameters!$J$23)+Parameters!$I$25*(Parameters!$J$25-Parameters!$J$24)+Parameters!$I$26*($A625-Parameters!$J$25)))),_xlfn.IFS($A625&lt;=Parameters!$J$23,Parameters!$I$23*$A625,$A625&lt;=Parameters!$J$24,Parameters!$I$24*$A625,$A625&lt;=Parameters!$J$25,Parameters!$I$25*$A625,$A625&gt;Parameters!$J$25,Parameters!$I$26*$A625))</f>
        <v>72536.2</v>
      </c>
      <c r="AA625" s="290">
        <f t="shared" si="283"/>
        <v>116.99387096774193</v>
      </c>
      <c r="AB625" s="290" cm="1">
        <f t="array" ref="AB625">IF(Parameters!$F$55="No",IF($A625&lt;=Parameters!$J$28,Parameters!$I$28*$A625,IF($A625&lt;=Parameters!$J$29,Parameters!$I$28*Parameters!$J$28+Parameters!$I$29*($A625-Parameters!$J$28),IF($A625&lt;=Parameters!$J$30,Parameters!$I$28*Parameters!$J$28+Parameters!$I$29*(Parameters!$J$29-Parameters!$J$28)+Parameters!$I$30*($A625-Parameters!$J$29),Parameters!$I$28*Parameters!$J$28+Parameters!$I$29*(Parameters!$J$29-Parameters!$J$28)+Parameters!$I$30*(Parameters!$J$30-Parameters!$J$29)+Parameters!$I$31*($A625-Parameters!$J$30)))),_xlfn.IFS($A625&lt;=Parameters!$J$28,Parameters!$I$28*$A625,$A625&lt;=Parameters!$J$29,Parameters!$I$29*$A625,$A625&lt;=Parameters!$J$30,Parameters!$I$30*$A625,$A625&gt;Parameters!$J$30,Parameters!$I$31*$A625))</f>
        <v>86287.700000000012</v>
      </c>
      <c r="AC625" s="290">
        <f t="shared" si="284"/>
        <v>139.17370967741937</v>
      </c>
      <c r="AD625" s="290" cm="1">
        <f t="array" ref="AD625">IF(Parameters!$F$55="No",IF($A625&lt;=Parameters!$J$34,Parameters!$I$34*$A625,IF($A625&lt;=Parameters!$J$35,Parameters!$I$34*Parameters!$J$34+Parameters!$I$35*($A625-Parameters!$J$34),IF($A625&lt;=Parameters!$J$36,Parameters!$I$34*Parameters!$J$34+Parameters!$I$35*(Parameters!$J$35-Parameters!$J$34)+Parameters!$I$36*($A625-Parameters!$J$35),Parameters!$I$34*Parameters!$J$34+Parameters!$I$35*(Parameters!$J$35-Parameters!$J$34)+Parameters!$I$36*(Parameters!$J$36-Parameters!$J$35)+Parameters!$I$37*($A625-Parameters!$J$36)))),_xlfn.IFS($A625&lt;=Parameters!$J$34,Parameters!$I$34*$A625,$A625&lt;=Parameters!$J$35,Parameters!$I$35*$A625,$A625&lt;=Parameters!$J$36,Parameters!$I$36*$A625,$A625&gt;Parameters!$J$36,Parameters!$I$37*$A625))</f>
        <v>85897.600000000006</v>
      </c>
      <c r="AE625" s="290">
        <f t="shared" si="308"/>
        <v>138.54451612903227</v>
      </c>
      <c r="AF625" s="290" cm="1">
        <f t="array" ref="AF625">IF(Parameters!$F$55="No",IF($A625&lt;=Parameters!$J$39,Parameters!$I$39*$A625,IF($A625&lt;=Parameters!$J$40,Parameters!$I$39*Parameters!$J$39+Parameters!$I$40*($A625-Parameters!$J$39),IF($A625&lt;=Parameters!$J$41,Parameters!$I$39*Parameters!$J$39+Parameters!$I$40*(Parameters!$J$40-Parameters!$J$39)+Parameters!$I$41*($A625-Parameters!$J$40),Parameters!$I$39*Parameters!$J$39+Parameters!$I$40*(Parameters!$J$40-Parameters!$J$39)+Parameters!$I$41*(Parameters!$J$41-Parameters!$J$40)+Parameters!$I$42*($A625-Parameters!$J$41)))),_xlfn.IFS($A625&lt;=Parameters!$J$39,Parameters!$I$39*$A625,$A625&lt;=Parameters!$J$40,Parameters!$I$40*$A625,$A625&lt;=Parameters!$J$41,Parameters!$I$41*$A625,$A625&gt;Parameters!$J$41,Parameters!$I$42*$A625))</f>
        <v>92153.700000000012</v>
      </c>
      <c r="AG625" s="290">
        <f t="shared" si="309"/>
        <v>148.63500000000002</v>
      </c>
      <c r="AI625" s="428">
        <f t="shared" si="285"/>
        <v>149.05999999999767</v>
      </c>
      <c r="AJ625" s="428">
        <f t="shared" si="286"/>
        <v>159.36000000001513</v>
      </c>
      <c r="AK625" s="428">
        <f t="shared" si="287"/>
        <v>150.23000000001048</v>
      </c>
      <c r="AL625" s="428">
        <f t="shared" si="288"/>
        <v>158.4600000000064</v>
      </c>
      <c r="AM625" s="428">
        <f t="shared" si="289"/>
        <v>149.05999999999767</v>
      </c>
      <c r="AN625" s="428">
        <f t="shared" si="290"/>
        <v>159.36000000001513</v>
      </c>
      <c r="AO625" s="428">
        <f t="shared" si="291"/>
        <v>150.23000000001048</v>
      </c>
      <c r="AP625" s="428">
        <f t="shared" si="292"/>
        <v>158.4600000000064</v>
      </c>
      <c r="AQ625" s="428">
        <f t="shared" si="293"/>
        <v>149.05999999999767</v>
      </c>
      <c r="AR625" s="428">
        <f t="shared" si="294"/>
        <v>159.36000000001513</v>
      </c>
      <c r="AS625" s="428">
        <f t="shared" si="295"/>
        <v>150.23000000001048</v>
      </c>
      <c r="AT625" s="428">
        <f t="shared" si="296"/>
        <v>158.4600000000064</v>
      </c>
      <c r="AU625" s="428">
        <f t="shared" si="297"/>
        <v>149.05999999999767</v>
      </c>
      <c r="AV625" s="428">
        <f t="shared" si="298"/>
        <v>159.36000000001513</v>
      </c>
      <c r="AW625" s="428">
        <f t="shared" si="299"/>
        <v>150.23000000001048</v>
      </c>
      <c r="AX625" s="428">
        <f t="shared" si="300"/>
        <v>158.4600000000064</v>
      </c>
    </row>
    <row r="626">
      <c r="A626" s="413">
        <v>621</v>
      </c>
      <c r="B626" s="290" cm="1">
        <f t="array" ref="B626">IF(Parameters!$C$55="No",IF($A626&lt;=Parameters!$D$23,Parameters!$C$23*$A626,IF($A626&lt;=Parameters!$D$24,Parameters!$C$23*Parameters!$D$23+Parameters!$C$24*($A626-Parameters!$D$23),IF($A626&lt;=Parameters!$D$25,Parameters!$C$23*Parameters!$D$23+Parameters!$C$24*(Parameters!$D$24-Parameters!$D$23)+Parameters!$C$25*($A626-Parameters!$D$24),Parameters!$C$23*Parameters!$D$23+Parameters!$C$24*(Parameters!$D$24-Parameters!$D$23)+Parameters!$C$25*(Parameters!$D$25-Parameters!$D$24)+Parameters!$C$26*($A626-Parameters!$D$25)))),_xlfn.IFS($A626&lt;=Parameters!$D$23,Parameters!$C$23*$A626,$A626&lt;=Parameters!$D$24,Parameters!$C$24*$A626,$A626&lt;=Parameters!$D$25,Parameters!$C$25*$A626,$A626&gt;Parameters!$D$25,Parameters!$C$26*$A626))</f>
        <v>72685.260000000009</v>
      </c>
      <c r="C626" s="290">
        <f t="shared" si="301"/>
        <v>117.04550724637683</v>
      </c>
      <c r="D626" s="290" cm="1">
        <f t="array" ref="D626">IF(Parameters!$C$55="No",IF($A626&lt;=Parameters!$D$28,Parameters!$C$28*$A626,IF($A626&lt;=Parameters!$D$29,Parameters!$C$28*Parameters!$D$28+Parameters!$C$29*($A626-Parameters!$D$28),IF($A626&lt;=Parameters!$D$30,Parameters!$C$28*Parameters!$D$28+Parameters!$C$29*(Parameters!$D$29-Parameters!$D$28)+Parameters!$C$30*($A626-Parameters!$D$29),Parameters!$C$28*Parameters!$D$28+Parameters!$C$29*(Parameters!$D$29-Parameters!$D$28)+Parameters!$C$30*(Parameters!$D$30-Parameters!$D$29)+Parameters!$C$31*($A626-Parameters!$D$30)))),_xlfn.IFS($A626&lt;=Parameters!$D$28,Parameters!$C$28*$A626,$A626&lt;=Parameters!$D$29,Parameters!$C$29*$A626,$A626&lt;=Parameters!$D$30,Parameters!$C$30*$A626,$A626&gt;Parameters!$D$30,Parameters!$C$31*$A626))</f>
        <v>86447.06</v>
      </c>
      <c r="E626" s="290">
        <f t="shared" si="301"/>
        <v>139.20621578099838</v>
      </c>
      <c r="F626" s="290" cm="1">
        <f t="array" ref="F626">IF(Parameters!$C$55="No",IF($A626&lt;=Parameters!$D$34,Parameters!$C$34*$A626,IF($A626&lt;=Parameters!$D$35,Parameters!$C$34*Parameters!$D$34+Parameters!$C$35*($A626-Parameters!$D$34),IF($A626&lt;=Parameters!$D$36,Parameters!$C$34*Parameters!$D$34+Parameters!$C$35*(Parameters!$D$35-Parameters!$D$34)+Parameters!$C$36*($A626-Parameters!$D$35),Parameters!$C$34*Parameters!$D$34+Parameters!$C$35*(Parameters!$D$35-Parameters!$D$34)+Parameters!$C$36*(Parameters!$D$36-Parameters!$D$35)+Parameters!$C$37*($A626-Parameters!$D$36)))),_xlfn.IFS($A626&lt;=Parameters!$D$34,Parameters!$C$34*$A626,$A626&lt;=Parameters!$D$35,Parameters!$C$35*$A626,$A626&lt;=Parameters!$D$36,Parameters!$C$36*$A626,$A626&gt;Parameters!$D$36,Parameters!$C$37*$A626))</f>
        <v>86047.83</v>
      </c>
      <c r="G626" s="290">
        <f t="shared" si="302"/>
        <v>138.56333333333333</v>
      </c>
      <c r="H626" s="290" cm="1">
        <f t="array" ref="H626">IF(Parameters!$C$55="No",IF($A626&lt;=Parameters!$D$39,Parameters!$C$39*$A626,IF($A626&lt;=Parameters!$D$40,Parameters!$C$39*Parameters!$D$39+Parameters!$C$40*($A626-Parameters!$D$39),IF($A626&lt;=Parameters!$D$41,Parameters!$C$39*Parameters!$D$39+Parameters!$C$40*(Parameters!$D$40-Parameters!$D$39)+Parameters!$C$41*($A626-Parameters!$D$40),Parameters!$C$39*Parameters!$D$39+Parameters!$C$40*(Parameters!$D$40-Parameters!$D$39)+Parameters!$C$41*(Parameters!$D$41-Parameters!$D$40)+Parameters!$C$42*($A626-Parameters!$D$41)))),_xlfn.IFS($A626&lt;=Parameters!$D$39,Parameters!$C$39*$A626,$A626&lt;=Parameters!$D$40,Parameters!$C$40*$A626,$A626&lt;=Parameters!$D$41,Parameters!$C$41*$A626,$A626&gt;Parameters!$D$41,Parameters!$C$42*$A626))</f>
        <v>92312.16</v>
      </c>
      <c r="I626" s="290">
        <f t="shared" si="303"/>
        <v>148.65082125603865</v>
      </c>
      <c r="J626" s="290" cm="1">
        <f t="array" ref="J626">IF(Parameters!$D$55="No",IF($A626&lt;=Parameters!$F$23,Parameters!$E$23*$A626,IF($A626&lt;=Parameters!$F$24,Parameters!$E$23*Parameters!$F$23+Parameters!$E$24*($A626-Parameters!$F$23),IF($A626&lt;=Parameters!$F$25,Parameters!$E$23*Parameters!$F$23+Parameters!$E$24*(Parameters!$F$24-Parameters!$F$23)+Parameters!$E$25*($A626-Parameters!$F$24),Parameters!$E$23*Parameters!$F$23+Parameters!$E$24*(Parameters!$F$24-Parameters!$F$23)+Parameters!$E$25*(Parameters!$F$25-Parameters!$F$24)+Parameters!$E$26*($A626-Parameters!$F$25)))),_xlfn.IFS($A626&lt;=Parameters!$F$23,Parameters!$E$23*$A626,$A626&lt;=Parameters!$F$24,Parameters!$E$24*$A626,$A626&lt;=Parameters!$F$25,Parameters!$E$25*$A626,$A626&gt;Parameters!$F$25,Parameters!$E$26*$A626))</f>
        <v>72685.260000000009</v>
      </c>
      <c r="K626" s="290">
        <f t="shared" si="279"/>
        <v>117.04550724637683</v>
      </c>
      <c r="L626" s="290" cm="1">
        <f t="array" ref="L626">IF(Parameters!$D$55="No",IF($A626&lt;=Parameters!$F$28,Parameters!$E$28*$A626,IF($A626&lt;=Parameters!$F$29,Parameters!$E$28*Parameters!$F$28+Parameters!$E$29*($A626-Parameters!$F$28),IF($A626&lt;=Parameters!$F$30,Parameters!$E$28*Parameters!$F$28+Parameters!$E$29*(Parameters!$F$29-Parameters!$F$28)+Parameters!$E$30*($A626-Parameters!$F$29),Parameters!$E$28*Parameters!$F$28+Parameters!$E$29*(Parameters!$F$29-Parameters!$F$28)+Parameters!$E$30*(Parameters!$F$30-Parameters!$F$29)+Parameters!$E$31*($A626-Parameters!$F$30)))),_xlfn.IFS($A626&lt;=Parameters!$F$28,Parameters!$E$28*$A626,$A626&lt;=Parameters!$F$29,Parameters!$E$29*$A626,$A626&lt;=Parameters!$F$30,Parameters!$E$30*$A626,$A626&gt;Parameters!$F$30,Parameters!$E$31*$A626))</f>
        <v>86447.06</v>
      </c>
      <c r="M626" s="290">
        <f t="shared" si="280"/>
        <v>139.20621578099838</v>
      </c>
      <c r="N626" s="290" cm="1">
        <f t="array" ref="N626">IF(Parameters!$D$55="No",IF($A626&lt;=Parameters!$F$34,Parameters!$E$34*$A626,IF($A626&lt;=Parameters!$F$35,Parameters!$E$34*Parameters!$F$34+Parameters!$E$35*($A626-Parameters!$F$34),IF($A626&lt;=Parameters!$F$36,Parameters!$E$34*Parameters!$F$34+Parameters!$E$35*(Parameters!$F$35-Parameters!$F$34)+Parameters!$E$36*($A626-Parameters!$F$35),Parameters!$E$34*Parameters!$F$34+Parameters!$E$35*(Parameters!$F$35-Parameters!$F$34)+Parameters!$E$36*(Parameters!$F$36-Parameters!$F$35)+Parameters!$E$37*($A626-Parameters!$F$36)))),_xlfn.IFS($A626&lt;=Parameters!$F$34,Parameters!$E$34*$A626,$A626&lt;=Parameters!$F$35,Parameters!$E$35*$A626,$A626&lt;=Parameters!$F$36,Parameters!$E$36*$A626,$A626&gt;Parameters!$F$36,Parameters!$E$37*$A626))</f>
        <v>86047.83</v>
      </c>
      <c r="O626" s="290">
        <f t="shared" si="304"/>
        <v>138.56333333333333</v>
      </c>
      <c r="P626" s="290" cm="1">
        <f t="array" ref="P626">IF(Parameters!$D$55="No",IF($A626&lt;=Parameters!$F$39,Parameters!$E$39*$A626,IF($A626&lt;=Parameters!$F$40,Parameters!$E$39*Parameters!$F$39+Parameters!$E$40*($A626-Parameters!$F$39),IF($A626&lt;=Parameters!$F$41,Parameters!$E$39*Parameters!$F$39+Parameters!$E$40*(Parameters!$F$40-Parameters!$F$39)+Parameters!$E$41*($A626-Parameters!$F$40),Parameters!$E$39*Parameters!$F$39+Parameters!$E$40*(Parameters!$F$40-Parameters!$F$39)+Parameters!$E$41*(Parameters!$F$41-Parameters!$F$40)+Parameters!$E$42*($A626-Parameters!$F$41)))),_xlfn.IFS($A626&lt;=Parameters!$F$39,Parameters!$E$39*$A626,$A626&lt;=Parameters!$F$40,Parameters!$E$40*$A626,$A626&lt;=Parameters!$F$41,Parameters!$E$41*$A626,$A626&gt;Parameters!$F$41,Parameters!$E$42*$A626))</f>
        <v>92312.16</v>
      </c>
      <c r="Q626" s="290">
        <f t="shared" si="305"/>
        <v>148.65082125603865</v>
      </c>
      <c r="R626" s="290" cm="1">
        <f t="array" ref="R626">IF(Parameters!$E$55="No",IF($A626&lt;=Parameters!$H$23,Parameters!$G$23*$A626,IF($A626&lt;=Parameters!$H$24,Parameters!$G$23*Parameters!$H$23+Parameters!$G$24*($A626-Parameters!$H$23),IF($A626&lt;=Parameters!$H$25,Parameters!$G$23*Parameters!$H$23+Parameters!$G$24*(Parameters!$H$24-Parameters!$H$23)+Parameters!$G$25*($A626-Parameters!$H$24),Parameters!$G$23*Parameters!$H$23+Parameters!$G$24*(Parameters!$H$24-Parameters!$H$23)+Parameters!$G$25*(Parameters!$H$25-Parameters!$H$24)+Parameters!$G$26*($A626-Parameters!$H$25)))),_xlfn.IFS($A626&lt;=Parameters!$H$23,Parameters!$G$23*$A626,$A626&lt;=Parameters!$H$24,Parameters!$G$24*$A626,$A626&lt;=Parameters!$H$25,Parameters!$G$25*$A626,$A626&gt;Parameters!$H$25,Parameters!$G$26*$A626))</f>
        <v>72685.260000000009</v>
      </c>
      <c r="S626" s="290">
        <f t="shared" si="281"/>
        <v>117.04550724637683</v>
      </c>
      <c r="T626" s="290" cm="1">
        <f t="array" ref="T626">IF(Parameters!$E$55="No",IF($A626&lt;=Parameters!$H$28,Parameters!$G$28*$A626,IF($A626&lt;=Parameters!$H$29,Parameters!$G$28*Parameters!$H$28+Parameters!$G$29*($A626-Parameters!$H$28),IF($A626&lt;=Parameters!$H$30,Parameters!$G$28*Parameters!$H$28+Parameters!$G$29*(Parameters!$H$29-Parameters!$H$28)+Parameters!$G$30*($A626-Parameters!$H$29),Parameters!$G$28*Parameters!$H$28+Parameters!$G$29*(Parameters!$H$29-Parameters!$H$28)+Parameters!$G$30*(Parameters!$H$30-Parameters!$H$29)+Parameters!$G$31*($A626-Parameters!$H$30)))),_xlfn.IFS($A626&lt;=Parameters!$H$28,Parameters!$G$28*$A626,$A626&lt;=Parameters!$H$29,Parameters!$G$29*$A626,$A626&lt;=Parameters!$H$30,Parameters!$G$30*$A626,$A626&gt;Parameters!$H$30,Parameters!$G$31*$A626))</f>
        <v>86447.06</v>
      </c>
      <c r="U626" s="290">
        <f t="shared" si="282"/>
        <v>139.20621578099838</v>
      </c>
      <c r="V626" s="290" cm="1">
        <f t="array" ref="V626">IF(Parameters!$E$55="No",IF($A626&lt;=Parameters!$H$34,Parameters!$G$34*$A626,IF($A626&lt;=Parameters!$H$35,Parameters!$G$34*Parameters!$H$34+Parameters!$G$35*($A626-Parameters!$H$34),IF($A626&lt;=Parameters!$H$36,Parameters!$G$34*Parameters!$H$34+Parameters!$G$35*(Parameters!$H$35-Parameters!$H$34)+Parameters!$G$36*($A626-Parameters!$H$35),Parameters!$G$34*Parameters!$H$34+Parameters!$G$35*(Parameters!$H$35-Parameters!$H$34)+Parameters!$G$36*(Parameters!$H$36-Parameters!$H$35)+Parameters!$G$37*($A626-Parameters!$H$36)))),_xlfn.IFS($A626&lt;=Parameters!$H$34,Parameters!$G$34*$A626,$A626&lt;=Parameters!$H$35,Parameters!$G$35*$A626,$A626&lt;=Parameters!$H$36,Parameters!$G$36*$A626,$A626&gt;Parameters!$H$36,Parameters!$G$37*$A626))</f>
        <v>86047.83</v>
      </c>
      <c r="W626" s="290">
        <f t="shared" si="306"/>
        <v>138.56333333333333</v>
      </c>
      <c r="X626" s="290" cm="1">
        <f t="array" ref="X626">IF(Parameters!$E$55="No",IF($A626&lt;=Parameters!$H$39,Parameters!$G$39*$A626,IF($A626&lt;=Parameters!$H$40,Parameters!$G$39*Parameters!$H$39+Parameters!$G$40*($A626-Parameters!$H$39),IF($A626&lt;=Parameters!$H$41,Parameters!$G$39*Parameters!$H$39+Parameters!$G$40*(Parameters!$H$40-Parameters!$H$39)+Parameters!$G$41*($A626-Parameters!$H$40),Parameters!$G$39*Parameters!$H$39+Parameters!$G$40*(Parameters!$H$40-Parameters!$H$39)+Parameters!$G$41*(Parameters!$H$41-Parameters!$H$40)+Parameters!$G$42*($A626-Parameters!$H$41)))),_xlfn.IFS($A626&lt;=Parameters!$H$39,Parameters!$G$39*$A626,$A626&lt;=Parameters!$H$40,Parameters!$G$40*$A626,$A626&lt;=Parameters!$H$41,Parameters!$G$41*$A626,$A626&gt;Parameters!$H$41,Parameters!$G$42*$A626))</f>
        <v>92312.16</v>
      </c>
      <c r="Y626" s="290">
        <f t="shared" si="307"/>
        <v>148.65082125603865</v>
      </c>
      <c r="Z626" s="290" cm="1">
        <f t="array" ref="Z626">IF(Parameters!$F$55="No",IF($A626&lt;=Parameters!$J$23,Parameters!$I$23*$A626,IF($A626&lt;=Parameters!$J$24,Parameters!$I$23*Parameters!$J$23+Parameters!$I$24*($A626-Parameters!$J$23),IF($A626&lt;=Parameters!$J$25,Parameters!$I$23*Parameters!$J$23+Parameters!$I$24*(Parameters!$J$24-Parameters!$J$23)+Parameters!$I$25*($A626-Parameters!$J$24),Parameters!$I$23*Parameters!$J$23+Parameters!$I$24*(Parameters!$J$24-Parameters!$J$23)+Parameters!$I$25*(Parameters!$J$25-Parameters!$J$24)+Parameters!$I$26*($A626-Parameters!$J$25)))),_xlfn.IFS($A626&lt;=Parameters!$J$23,Parameters!$I$23*$A626,$A626&lt;=Parameters!$J$24,Parameters!$I$24*$A626,$A626&lt;=Parameters!$J$25,Parameters!$I$25*$A626,$A626&gt;Parameters!$J$25,Parameters!$I$26*$A626))</f>
        <v>72685.260000000009</v>
      </c>
      <c r="AA626" s="290">
        <f t="shared" si="283"/>
        <v>117.04550724637683</v>
      </c>
      <c r="AB626" s="290" cm="1">
        <f t="array" ref="AB626">IF(Parameters!$F$55="No",IF($A626&lt;=Parameters!$J$28,Parameters!$I$28*$A626,IF($A626&lt;=Parameters!$J$29,Parameters!$I$28*Parameters!$J$28+Parameters!$I$29*($A626-Parameters!$J$28),IF($A626&lt;=Parameters!$J$30,Parameters!$I$28*Parameters!$J$28+Parameters!$I$29*(Parameters!$J$29-Parameters!$J$28)+Parameters!$I$30*($A626-Parameters!$J$29),Parameters!$I$28*Parameters!$J$28+Parameters!$I$29*(Parameters!$J$29-Parameters!$J$28)+Parameters!$I$30*(Parameters!$J$30-Parameters!$J$29)+Parameters!$I$31*($A626-Parameters!$J$30)))),_xlfn.IFS($A626&lt;=Parameters!$J$28,Parameters!$I$28*$A626,$A626&lt;=Parameters!$J$29,Parameters!$I$29*$A626,$A626&lt;=Parameters!$J$30,Parameters!$I$30*$A626,$A626&gt;Parameters!$J$30,Parameters!$I$31*$A626))</f>
        <v>86447.06</v>
      </c>
      <c r="AC626" s="290">
        <f t="shared" si="284"/>
        <v>139.20621578099838</v>
      </c>
      <c r="AD626" s="290" cm="1">
        <f t="array" ref="AD626">IF(Parameters!$F$55="No",IF($A626&lt;=Parameters!$J$34,Parameters!$I$34*$A626,IF($A626&lt;=Parameters!$J$35,Parameters!$I$34*Parameters!$J$34+Parameters!$I$35*($A626-Parameters!$J$34),IF($A626&lt;=Parameters!$J$36,Parameters!$I$34*Parameters!$J$34+Parameters!$I$35*(Parameters!$J$35-Parameters!$J$34)+Parameters!$I$36*($A626-Parameters!$J$35),Parameters!$I$34*Parameters!$J$34+Parameters!$I$35*(Parameters!$J$35-Parameters!$J$34)+Parameters!$I$36*(Parameters!$J$36-Parameters!$J$35)+Parameters!$I$37*($A626-Parameters!$J$36)))),_xlfn.IFS($A626&lt;=Parameters!$J$34,Parameters!$I$34*$A626,$A626&lt;=Parameters!$J$35,Parameters!$I$35*$A626,$A626&lt;=Parameters!$J$36,Parameters!$I$36*$A626,$A626&gt;Parameters!$J$36,Parameters!$I$37*$A626))</f>
        <v>86047.83</v>
      </c>
      <c r="AE626" s="290">
        <f t="shared" si="308"/>
        <v>138.56333333333333</v>
      </c>
      <c r="AF626" s="290" cm="1">
        <f t="array" ref="AF626">IF(Parameters!$F$55="No",IF($A626&lt;=Parameters!$J$39,Parameters!$I$39*$A626,IF($A626&lt;=Parameters!$J$40,Parameters!$I$39*Parameters!$J$39+Parameters!$I$40*($A626-Parameters!$J$39),IF($A626&lt;=Parameters!$J$41,Parameters!$I$39*Parameters!$J$39+Parameters!$I$40*(Parameters!$J$40-Parameters!$J$39)+Parameters!$I$41*($A626-Parameters!$J$40),Parameters!$I$39*Parameters!$J$39+Parameters!$I$40*(Parameters!$J$40-Parameters!$J$39)+Parameters!$I$41*(Parameters!$J$41-Parameters!$J$40)+Parameters!$I$42*($A626-Parameters!$J$41)))),_xlfn.IFS($A626&lt;=Parameters!$J$39,Parameters!$I$39*$A626,$A626&lt;=Parameters!$J$40,Parameters!$I$40*$A626,$A626&lt;=Parameters!$J$41,Parameters!$I$41*$A626,$A626&gt;Parameters!$J$41,Parameters!$I$42*$A626))</f>
        <v>92312.16</v>
      </c>
      <c r="AG626" s="290">
        <f t="shared" si="309"/>
        <v>148.65082125603865</v>
      </c>
      <c r="AI626" s="428">
        <f t="shared" si="285"/>
        <v>149.06000000001222</v>
      </c>
      <c r="AJ626" s="428">
        <f t="shared" si="286"/>
        <v>159.35999999998603</v>
      </c>
      <c r="AK626" s="428">
        <f t="shared" si="287"/>
        <v>150.22999999999593</v>
      </c>
      <c r="AL626" s="428">
        <f t="shared" si="288"/>
        <v>158.45999999999185</v>
      </c>
      <c r="AM626" s="428">
        <f t="shared" si="289"/>
        <v>149.06000000001222</v>
      </c>
      <c r="AN626" s="428">
        <f t="shared" si="290"/>
        <v>159.35999999998603</v>
      </c>
      <c r="AO626" s="428">
        <f t="shared" si="291"/>
        <v>150.22999999999593</v>
      </c>
      <c r="AP626" s="428">
        <f t="shared" si="292"/>
        <v>158.45999999999185</v>
      </c>
      <c r="AQ626" s="428">
        <f t="shared" si="293"/>
        <v>149.06000000001222</v>
      </c>
      <c r="AR626" s="428">
        <f t="shared" si="294"/>
        <v>159.35999999998603</v>
      </c>
      <c r="AS626" s="428">
        <f t="shared" si="295"/>
        <v>150.22999999999593</v>
      </c>
      <c r="AT626" s="428">
        <f t="shared" si="296"/>
        <v>158.45999999999185</v>
      </c>
      <c r="AU626" s="428">
        <f t="shared" si="297"/>
        <v>149.06000000001222</v>
      </c>
      <c r="AV626" s="428">
        <f t="shared" si="298"/>
        <v>159.35999999998603</v>
      </c>
      <c r="AW626" s="428">
        <f t="shared" si="299"/>
        <v>150.22999999999593</v>
      </c>
      <c r="AX626" s="428">
        <f t="shared" si="300"/>
        <v>158.45999999999185</v>
      </c>
    </row>
    <row r="627">
      <c r="A627" s="413">
        <v>622</v>
      </c>
      <c r="B627" s="290" cm="1">
        <f t="array" ref="B627">IF(Parameters!$C$55="No",IF($A627&lt;=Parameters!$D$23,Parameters!$C$23*$A627,IF($A627&lt;=Parameters!$D$24,Parameters!$C$23*Parameters!$D$23+Parameters!$C$24*($A627-Parameters!$D$23),IF($A627&lt;=Parameters!$D$25,Parameters!$C$23*Parameters!$D$23+Parameters!$C$24*(Parameters!$D$24-Parameters!$D$23)+Parameters!$C$25*($A627-Parameters!$D$24),Parameters!$C$23*Parameters!$D$23+Parameters!$C$24*(Parameters!$D$24-Parameters!$D$23)+Parameters!$C$25*(Parameters!$D$25-Parameters!$D$24)+Parameters!$C$26*($A627-Parameters!$D$25)))),_xlfn.IFS($A627&lt;=Parameters!$D$23,Parameters!$C$23*$A627,$A627&lt;=Parameters!$D$24,Parameters!$C$24*$A627,$A627&lt;=Parameters!$D$25,Parameters!$C$25*$A627,$A627&gt;Parameters!$D$25,Parameters!$C$26*$A627))</f>
        <v>72834.320000000007</v>
      </c>
      <c r="C627" s="290">
        <f t="shared" si="301"/>
        <v>117.09697749196143</v>
      </c>
      <c r="D627" s="290" cm="1">
        <f t="array" ref="D627">IF(Parameters!$C$55="No",IF($A627&lt;=Parameters!$D$28,Parameters!$C$28*$A627,IF($A627&lt;=Parameters!$D$29,Parameters!$C$28*Parameters!$D$28+Parameters!$C$29*($A627-Parameters!$D$28),IF($A627&lt;=Parameters!$D$30,Parameters!$C$28*Parameters!$D$28+Parameters!$C$29*(Parameters!$D$29-Parameters!$D$28)+Parameters!$C$30*($A627-Parameters!$D$29),Parameters!$C$28*Parameters!$D$28+Parameters!$C$29*(Parameters!$D$29-Parameters!$D$28)+Parameters!$C$30*(Parameters!$D$30-Parameters!$D$29)+Parameters!$C$31*($A627-Parameters!$D$30)))),_xlfn.IFS($A627&lt;=Parameters!$D$28,Parameters!$C$28*$A627,$A627&lt;=Parameters!$D$29,Parameters!$C$29*$A627,$A627&lt;=Parameters!$D$30,Parameters!$C$30*$A627,$A627&gt;Parameters!$D$30,Parameters!$C$31*$A627))</f>
        <v>86606.420000000013</v>
      </c>
      <c r="E627" s="290">
        <f t="shared" si="301"/>
        <v>139.23861736334408</v>
      </c>
      <c r="F627" s="290" cm="1">
        <f t="array" ref="F627">IF(Parameters!$C$55="No",IF($A627&lt;=Parameters!$D$34,Parameters!$C$34*$A627,IF($A627&lt;=Parameters!$D$35,Parameters!$C$34*Parameters!$D$34+Parameters!$C$35*($A627-Parameters!$D$34),IF($A627&lt;=Parameters!$D$36,Parameters!$C$34*Parameters!$D$34+Parameters!$C$35*(Parameters!$D$35-Parameters!$D$34)+Parameters!$C$36*($A627-Parameters!$D$35),Parameters!$C$34*Parameters!$D$34+Parameters!$C$35*(Parameters!$D$35-Parameters!$D$34)+Parameters!$C$36*(Parameters!$D$36-Parameters!$D$35)+Parameters!$C$37*($A627-Parameters!$D$36)))),_xlfn.IFS($A627&lt;=Parameters!$D$34,Parameters!$C$34*$A627,$A627&lt;=Parameters!$D$35,Parameters!$C$35*$A627,$A627&lt;=Parameters!$D$36,Parameters!$C$36*$A627,$A627&gt;Parameters!$D$36,Parameters!$C$37*$A627))</f>
        <v>86198.06</v>
      </c>
      <c r="G627" s="290">
        <f t="shared" si="302"/>
        <v>138.58209003215433</v>
      </c>
      <c r="H627" s="290" cm="1">
        <f t="array" ref="H627">IF(Parameters!$C$55="No",IF($A627&lt;=Parameters!$D$39,Parameters!$C$39*$A627,IF($A627&lt;=Parameters!$D$40,Parameters!$C$39*Parameters!$D$39+Parameters!$C$40*($A627-Parameters!$D$39),IF($A627&lt;=Parameters!$D$41,Parameters!$C$39*Parameters!$D$39+Parameters!$C$40*(Parameters!$D$40-Parameters!$D$39)+Parameters!$C$41*($A627-Parameters!$D$40),Parameters!$C$39*Parameters!$D$39+Parameters!$C$40*(Parameters!$D$40-Parameters!$D$39)+Parameters!$C$41*(Parameters!$D$41-Parameters!$D$40)+Parameters!$C$42*($A627-Parameters!$D$41)))),_xlfn.IFS($A627&lt;=Parameters!$D$39,Parameters!$C$39*$A627,$A627&lt;=Parameters!$D$40,Parameters!$C$40*$A627,$A627&lt;=Parameters!$D$41,Parameters!$C$41*$A627,$A627&gt;Parameters!$D$41,Parameters!$C$42*$A627))</f>
        <v>92470.62</v>
      </c>
      <c r="I627" s="290">
        <f t="shared" si="303"/>
        <v>148.66659163987137</v>
      </c>
      <c r="J627" s="290" cm="1">
        <f t="array" ref="J627">IF(Parameters!$D$55="No",IF($A627&lt;=Parameters!$F$23,Parameters!$E$23*$A627,IF($A627&lt;=Parameters!$F$24,Parameters!$E$23*Parameters!$F$23+Parameters!$E$24*($A627-Parameters!$F$23),IF($A627&lt;=Parameters!$F$25,Parameters!$E$23*Parameters!$F$23+Parameters!$E$24*(Parameters!$F$24-Parameters!$F$23)+Parameters!$E$25*($A627-Parameters!$F$24),Parameters!$E$23*Parameters!$F$23+Parameters!$E$24*(Parameters!$F$24-Parameters!$F$23)+Parameters!$E$25*(Parameters!$F$25-Parameters!$F$24)+Parameters!$E$26*($A627-Parameters!$F$25)))),_xlfn.IFS($A627&lt;=Parameters!$F$23,Parameters!$E$23*$A627,$A627&lt;=Parameters!$F$24,Parameters!$E$24*$A627,$A627&lt;=Parameters!$F$25,Parameters!$E$25*$A627,$A627&gt;Parameters!$F$25,Parameters!$E$26*$A627))</f>
        <v>72834.320000000007</v>
      </c>
      <c r="K627" s="290">
        <f t="shared" si="279"/>
        <v>117.09697749196143</v>
      </c>
      <c r="L627" s="290" cm="1">
        <f t="array" ref="L627">IF(Parameters!$D$55="No",IF($A627&lt;=Parameters!$F$28,Parameters!$E$28*$A627,IF($A627&lt;=Parameters!$F$29,Parameters!$E$28*Parameters!$F$28+Parameters!$E$29*($A627-Parameters!$F$28),IF($A627&lt;=Parameters!$F$30,Parameters!$E$28*Parameters!$F$28+Parameters!$E$29*(Parameters!$F$29-Parameters!$F$28)+Parameters!$E$30*($A627-Parameters!$F$29),Parameters!$E$28*Parameters!$F$28+Parameters!$E$29*(Parameters!$F$29-Parameters!$F$28)+Parameters!$E$30*(Parameters!$F$30-Parameters!$F$29)+Parameters!$E$31*($A627-Parameters!$F$30)))),_xlfn.IFS($A627&lt;=Parameters!$F$28,Parameters!$E$28*$A627,$A627&lt;=Parameters!$F$29,Parameters!$E$29*$A627,$A627&lt;=Parameters!$F$30,Parameters!$E$30*$A627,$A627&gt;Parameters!$F$30,Parameters!$E$31*$A627))</f>
        <v>86606.420000000013</v>
      </c>
      <c r="M627" s="290">
        <f t="shared" si="280"/>
        <v>139.23861736334408</v>
      </c>
      <c r="N627" s="290" cm="1">
        <f t="array" ref="N627">IF(Parameters!$D$55="No",IF($A627&lt;=Parameters!$F$34,Parameters!$E$34*$A627,IF($A627&lt;=Parameters!$F$35,Parameters!$E$34*Parameters!$F$34+Parameters!$E$35*($A627-Parameters!$F$34),IF($A627&lt;=Parameters!$F$36,Parameters!$E$34*Parameters!$F$34+Parameters!$E$35*(Parameters!$F$35-Parameters!$F$34)+Parameters!$E$36*($A627-Parameters!$F$35),Parameters!$E$34*Parameters!$F$34+Parameters!$E$35*(Parameters!$F$35-Parameters!$F$34)+Parameters!$E$36*(Parameters!$F$36-Parameters!$F$35)+Parameters!$E$37*($A627-Parameters!$F$36)))),_xlfn.IFS($A627&lt;=Parameters!$F$34,Parameters!$E$34*$A627,$A627&lt;=Parameters!$F$35,Parameters!$E$35*$A627,$A627&lt;=Parameters!$F$36,Parameters!$E$36*$A627,$A627&gt;Parameters!$F$36,Parameters!$E$37*$A627))</f>
        <v>86198.06</v>
      </c>
      <c r="O627" s="290">
        <f t="shared" si="304"/>
        <v>138.58209003215433</v>
      </c>
      <c r="P627" s="290" cm="1">
        <f t="array" ref="P627">IF(Parameters!$D$55="No",IF($A627&lt;=Parameters!$F$39,Parameters!$E$39*$A627,IF($A627&lt;=Parameters!$F$40,Parameters!$E$39*Parameters!$F$39+Parameters!$E$40*($A627-Parameters!$F$39),IF($A627&lt;=Parameters!$F$41,Parameters!$E$39*Parameters!$F$39+Parameters!$E$40*(Parameters!$F$40-Parameters!$F$39)+Parameters!$E$41*($A627-Parameters!$F$40),Parameters!$E$39*Parameters!$F$39+Parameters!$E$40*(Parameters!$F$40-Parameters!$F$39)+Parameters!$E$41*(Parameters!$F$41-Parameters!$F$40)+Parameters!$E$42*($A627-Parameters!$F$41)))),_xlfn.IFS($A627&lt;=Parameters!$F$39,Parameters!$E$39*$A627,$A627&lt;=Parameters!$F$40,Parameters!$E$40*$A627,$A627&lt;=Parameters!$F$41,Parameters!$E$41*$A627,$A627&gt;Parameters!$F$41,Parameters!$E$42*$A627))</f>
        <v>92470.62</v>
      </c>
      <c r="Q627" s="290">
        <f t="shared" si="305"/>
        <v>148.66659163987137</v>
      </c>
      <c r="R627" s="290" cm="1">
        <f t="array" ref="R627">IF(Parameters!$E$55="No",IF($A627&lt;=Parameters!$H$23,Parameters!$G$23*$A627,IF($A627&lt;=Parameters!$H$24,Parameters!$G$23*Parameters!$H$23+Parameters!$G$24*($A627-Parameters!$H$23),IF($A627&lt;=Parameters!$H$25,Parameters!$G$23*Parameters!$H$23+Parameters!$G$24*(Parameters!$H$24-Parameters!$H$23)+Parameters!$G$25*($A627-Parameters!$H$24),Parameters!$G$23*Parameters!$H$23+Parameters!$G$24*(Parameters!$H$24-Parameters!$H$23)+Parameters!$G$25*(Parameters!$H$25-Parameters!$H$24)+Parameters!$G$26*($A627-Parameters!$H$25)))),_xlfn.IFS($A627&lt;=Parameters!$H$23,Parameters!$G$23*$A627,$A627&lt;=Parameters!$H$24,Parameters!$G$24*$A627,$A627&lt;=Parameters!$H$25,Parameters!$G$25*$A627,$A627&gt;Parameters!$H$25,Parameters!$G$26*$A627))</f>
        <v>72834.320000000007</v>
      </c>
      <c r="S627" s="290">
        <f t="shared" si="281"/>
        <v>117.09697749196143</v>
      </c>
      <c r="T627" s="290" cm="1">
        <f t="array" ref="T627">IF(Parameters!$E$55="No",IF($A627&lt;=Parameters!$H$28,Parameters!$G$28*$A627,IF($A627&lt;=Parameters!$H$29,Parameters!$G$28*Parameters!$H$28+Parameters!$G$29*($A627-Parameters!$H$28),IF($A627&lt;=Parameters!$H$30,Parameters!$G$28*Parameters!$H$28+Parameters!$G$29*(Parameters!$H$29-Parameters!$H$28)+Parameters!$G$30*($A627-Parameters!$H$29),Parameters!$G$28*Parameters!$H$28+Parameters!$G$29*(Parameters!$H$29-Parameters!$H$28)+Parameters!$G$30*(Parameters!$H$30-Parameters!$H$29)+Parameters!$G$31*($A627-Parameters!$H$30)))),_xlfn.IFS($A627&lt;=Parameters!$H$28,Parameters!$G$28*$A627,$A627&lt;=Parameters!$H$29,Parameters!$G$29*$A627,$A627&lt;=Parameters!$H$30,Parameters!$G$30*$A627,$A627&gt;Parameters!$H$30,Parameters!$G$31*$A627))</f>
        <v>86606.420000000013</v>
      </c>
      <c r="U627" s="290">
        <f t="shared" si="282"/>
        <v>139.23861736334408</v>
      </c>
      <c r="V627" s="290" cm="1">
        <f t="array" ref="V627">IF(Parameters!$E$55="No",IF($A627&lt;=Parameters!$H$34,Parameters!$G$34*$A627,IF($A627&lt;=Parameters!$H$35,Parameters!$G$34*Parameters!$H$34+Parameters!$G$35*($A627-Parameters!$H$34),IF($A627&lt;=Parameters!$H$36,Parameters!$G$34*Parameters!$H$34+Parameters!$G$35*(Parameters!$H$35-Parameters!$H$34)+Parameters!$G$36*($A627-Parameters!$H$35),Parameters!$G$34*Parameters!$H$34+Parameters!$G$35*(Parameters!$H$35-Parameters!$H$34)+Parameters!$G$36*(Parameters!$H$36-Parameters!$H$35)+Parameters!$G$37*($A627-Parameters!$H$36)))),_xlfn.IFS($A627&lt;=Parameters!$H$34,Parameters!$G$34*$A627,$A627&lt;=Parameters!$H$35,Parameters!$G$35*$A627,$A627&lt;=Parameters!$H$36,Parameters!$G$36*$A627,$A627&gt;Parameters!$H$36,Parameters!$G$37*$A627))</f>
        <v>86198.06</v>
      </c>
      <c r="W627" s="290">
        <f t="shared" si="306"/>
        <v>138.58209003215433</v>
      </c>
      <c r="X627" s="290" cm="1">
        <f t="array" ref="X627">IF(Parameters!$E$55="No",IF($A627&lt;=Parameters!$H$39,Parameters!$G$39*$A627,IF($A627&lt;=Parameters!$H$40,Parameters!$G$39*Parameters!$H$39+Parameters!$G$40*($A627-Parameters!$H$39),IF($A627&lt;=Parameters!$H$41,Parameters!$G$39*Parameters!$H$39+Parameters!$G$40*(Parameters!$H$40-Parameters!$H$39)+Parameters!$G$41*($A627-Parameters!$H$40),Parameters!$G$39*Parameters!$H$39+Parameters!$G$40*(Parameters!$H$40-Parameters!$H$39)+Parameters!$G$41*(Parameters!$H$41-Parameters!$H$40)+Parameters!$G$42*($A627-Parameters!$H$41)))),_xlfn.IFS($A627&lt;=Parameters!$H$39,Parameters!$G$39*$A627,$A627&lt;=Parameters!$H$40,Parameters!$G$40*$A627,$A627&lt;=Parameters!$H$41,Parameters!$G$41*$A627,$A627&gt;Parameters!$H$41,Parameters!$G$42*$A627))</f>
        <v>92470.62</v>
      </c>
      <c r="Y627" s="290">
        <f t="shared" si="307"/>
        <v>148.66659163987137</v>
      </c>
      <c r="Z627" s="290" cm="1">
        <f t="array" ref="Z627">IF(Parameters!$F$55="No",IF($A627&lt;=Parameters!$J$23,Parameters!$I$23*$A627,IF($A627&lt;=Parameters!$J$24,Parameters!$I$23*Parameters!$J$23+Parameters!$I$24*($A627-Parameters!$J$23),IF($A627&lt;=Parameters!$J$25,Parameters!$I$23*Parameters!$J$23+Parameters!$I$24*(Parameters!$J$24-Parameters!$J$23)+Parameters!$I$25*($A627-Parameters!$J$24),Parameters!$I$23*Parameters!$J$23+Parameters!$I$24*(Parameters!$J$24-Parameters!$J$23)+Parameters!$I$25*(Parameters!$J$25-Parameters!$J$24)+Parameters!$I$26*($A627-Parameters!$J$25)))),_xlfn.IFS($A627&lt;=Parameters!$J$23,Parameters!$I$23*$A627,$A627&lt;=Parameters!$J$24,Parameters!$I$24*$A627,$A627&lt;=Parameters!$J$25,Parameters!$I$25*$A627,$A627&gt;Parameters!$J$25,Parameters!$I$26*$A627))</f>
        <v>72834.320000000007</v>
      </c>
      <c r="AA627" s="290">
        <f t="shared" si="283"/>
        <v>117.09697749196143</v>
      </c>
      <c r="AB627" s="290" cm="1">
        <f t="array" ref="AB627">IF(Parameters!$F$55="No",IF($A627&lt;=Parameters!$J$28,Parameters!$I$28*$A627,IF($A627&lt;=Parameters!$J$29,Parameters!$I$28*Parameters!$J$28+Parameters!$I$29*($A627-Parameters!$J$28),IF($A627&lt;=Parameters!$J$30,Parameters!$I$28*Parameters!$J$28+Parameters!$I$29*(Parameters!$J$29-Parameters!$J$28)+Parameters!$I$30*($A627-Parameters!$J$29),Parameters!$I$28*Parameters!$J$28+Parameters!$I$29*(Parameters!$J$29-Parameters!$J$28)+Parameters!$I$30*(Parameters!$J$30-Parameters!$J$29)+Parameters!$I$31*($A627-Parameters!$J$30)))),_xlfn.IFS($A627&lt;=Parameters!$J$28,Parameters!$I$28*$A627,$A627&lt;=Parameters!$J$29,Parameters!$I$29*$A627,$A627&lt;=Parameters!$J$30,Parameters!$I$30*$A627,$A627&gt;Parameters!$J$30,Parameters!$I$31*$A627))</f>
        <v>86606.420000000013</v>
      </c>
      <c r="AC627" s="290">
        <f t="shared" si="284"/>
        <v>139.23861736334408</v>
      </c>
      <c r="AD627" s="290" cm="1">
        <f t="array" ref="AD627">IF(Parameters!$F$55="No",IF($A627&lt;=Parameters!$J$34,Parameters!$I$34*$A627,IF($A627&lt;=Parameters!$J$35,Parameters!$I$34*Parameters!$J$34+Parameters!$I$35*($A627-Parameters!$J$34),IF($A627&lt;=Parameters!$J$36,Parameters!$I$34*Parameters!$J$34+Parameters!$I$35*(Parameters!$J$35-Parameters!$J$34)+Parameters!$I$36*($A627-Parameters!$J$35),Parameters!$I$34*Parameters!$J$34+Parameters!$I$35*(Parameters!$J$35-Parameters!$J$34)+Parameters!$I$36*(Parameters!$J$36-Parameters!$J$35)+Parameters!$I$37*($A627-Parameters!$J$36)))),_xlfn.IFS($A627&lt;=Parameters!$J$34,Parameters!$I$34*$A627,$A627&lt;=Parameters!$J$35,Parameters!$I$35*$A627,$A627&lt;=Parameters!$J$36,Parameters!$I$36*$A627,$A627&gt;Parameters!$J$36,Parameters!$I$37*$A627))</f>
        <v>86198.06</v>
      </c>
      <c r="AE627" s="290">
        <f t="shared" si="308"/>
        <v>138.58209003215433</v>
      </c>
      <c r="AF627" s="290" cm="1">
        <f t="array" ref="AF627">IF(Parameters!$F$55="No",IF($A627&lt;=Parameters!$J$39,Parameters!$I$39*$A627,IF($A627&lt;=Parameters!$J$40,Parameters!$I$39*Parameters!$J$39+Parameters!$I$40*($A627-Parameters!$J$39),IF($A627&lt;=Parameters!$J$41,Parameters!$I$39*Parameters!$J$39+Parameters!$I$40*(Parameters!$J$40-Parameters!$J$39)+Parameters!$I$41*($A627-Parameters!$J$40),Parameters!$I$39*Parameters!$J$39+Parameters!$I$40*(Parameters!$J$40-Parameters!$J$39)+Parameters!$I$41*(Parameters!$J$41-Parameters!$J$40)+Parameters!$I$42*($A627-Parameters!$J$41)))),_xlfn.IFS($A627&lt;=Parameters!$J$39,Parameters!$I$39*$A627,$A627&lt;=Parameters!$J$40,Parameters!$I$40*$A627,$A627&lt;=Parameters!$J$41,Parameters!$I$41*$A627,$A627&gt;Parameters!$J$41,Parameters!$I$42*$A627))</f>
        <v>92470.62</v>
      </c>
      <c r="AG627" s="290">
        <f t="shared" si="309"/>
        <v>148.66659163987137</v>
      </c>
      <c r="AI627" s="428">
        <f t="shared" si="285"/>
        <v>149.05999999999767</v>
      </c>
      <c r="AJ627" s="428">
        <f t="shared" si="286"/>
        <v>159.36000000001513</v>
      </c>
      <c r="AK627" s="428">
        <f t="shared" si="287"/>
        <v>150.22999999999593</v>
      </c>
      <c r="AL627" s="428">
        <f t="shared" si="288"/>
        <v>158.45999999999185</v>
      </c>
      <c r="AM627" s="428">
        <f t="shared" si="289"/>
        <v>149.05999999999767</v>
      </c>
      <c r="AN627" s="428">
        <f t="shared" si="290"/>
        <v>159.36000000001513</v>
      </c>
      <c r="AO627" s="428">
        <f t="shared" si="291"/>
        <v>150.22999999999593</v>
      </c>
      <c r="AP627" s="428">
        <f t="shared" si="292"/>
        <v>158.45999999999185</v>
      </c>
      <c r="AQ627" s="428">
        <f t="shared" si="293"/>
        <v>149.05999999999767</v>
      </c>
      <c r="AR627" s="428">
        <f t="shared" si="294"/>
        <v>159.36000000001513</v>
      </c>
      <c r="AS627" s="428">
        <f t="shared" si="295"/>
        <v>150.22999999999593</v>
      </c>
      <c r="AT627" s="428">
        <f t="shared" si="296"/>
        <v>158.45999999999185</v>
      </c>
      <c r="AU627" s="428">
        <f t="shared" si="297"/>
        <v>149.05999999999767</v>
      </c>
      <c r="AV627" s="428">
        <f t="shared" si="298"/>
        <v>159.36000000001513</v>
      </c>
      <c r="AW627" s="428">
        <f t="shared" si="299"/>
        <v>150.22999999999593</v>
      </c>
      <c r="AX627" s="428">
        <f t="shared" si="300"/>
        <v>158.45999999999185</v>
      </c>
    </row>
    <row r="628">
      <c r="A628" s="413">
        <v>623</v>
      </c>
      <c r="B628" s="290" cm="1">
        <f t="array" ref="B628">IF(Parameters!$C$55="No",IF($A628&lt;=Parameters!$D$23,Parameters!$C$23*$A628,IF($A628&lt;=Parameters!$D$24,Parameters!$C$23*Parameters!$D$23+Parameters!$C$24*($A628-Parameters!$D$23),IF($A628&lt;=Parameters!$D$25,Parameters!$C$23*Parameters!$D$23+Parameters!$C$24*(Parameters!$D$24-Parameters!$D$23)+Parameters!$C$25*($A628-Parameters!$D$24),Parameters!$C$23*Parameters!$D$23+Parameters!$C$24*(Parameters!$D$24-Parameters!$D$23)+Parameters!$C$25*(Parameters!$D$25-Parameters!$D$24)+Parameters!$C$26*($A628-Parameters!$D$25)))),_xlfn.IFS($A628&lt;=Parameters!$D$23,Parameters!$C$23*$A628,$A628&lt;=Parameters!$D$24,Parameters!$C$24*$A628,$A628&lt;=Parameters!$D$25,Parameters!$C$25*$A628,$A628&gt;Parameters!$D$25,Parameters!$C$26*$A628))</f>
        <v>72983.38</v>
      </c>
      <c r="C628" s="290">
        <f t="shared" si="301"/>
        <v>117.14828250401285</v>
      </c>
      <c r="D628" s="290" cm="1">
        <f t="array" ref="D628">IF(Parameters!$C$55="No",IF($A628&lt;=Parameters!$D$28,Parameters!$C$28*$A628,IF($A628&lt;=Parameters!$D$29,Parameters!$C$28*Parameters!$D$28+Parameters!$C$29*($A628-Parameters!$D$28),IF($A628&lt;=Parameters!$D$30,Parameters!$C$28*Parameters!$D$28+Parameters!$C$29*(Parameters!$D$29-Parameters!$D$28)+Parameters!$C$30*($A628-Parameters!$D$29),Parameters!$C$28*Parameters!$D$28+Parameters!$C$29*(Parameters!$D$29-Parameters!$D$28)+Parameters!$C$30*(Parameters!$D$30-Parameters!$D$29)+Parameters!$C$31*($A628-Parameters!$D$30)))),_xlfn.IFS($A628&lt;=Parameters!$D$28,Parameters!$C$28*$A628,$A628&lt;=Parameters!$D$29,Parameters!$C$29*$A628,$A628&lt;=Parameters!$D$30,Parameters!$C$30*$A628,$A628&gt;Parameters!$D$30,Parameters!$C$31*$A628))</f>
        <v>86765.78</v>
      </c>
      <c r="E628" s="290">
        <f t="shared" si="301"/>
        <v>139.27091492776887</v>
      </c>
      <c r="F628" s="290" cm="1">
        <f t="array" ref="F628">IF(Parameters!$C$55="No",IF($A628&lt;=Parameters!$D$34,Parameters!$C$34*$A628,IF($A628&lt;=Parameters!$D$35,Parameters!$C$34*Parameters!$D$34+Parameters!$C$35*($A628-Parameters!$D$34),IF($A628&lt;=Parameters!$D$36,Parameters!$C$34*Parameters!$D$34+Parameters!$C$35*(Parameters!$D$35-Parameters!$D$34)+Parameters!$C$36*($A628-Parameters!$D$35),Parameters!$C$34*Parameters!$D$34+Parameters!$C$35*(Parameters!$D$35-Parameters!$D$34)+Parameters!$C$36*(Parameters!$D$36-Parameters!$D$35)+Parameters!$C$37*($A628-Parameters!$D$36)))),_xlfn.IFS($A628&lt;=Parameters!$D$34,Parameters!$C$34*$A628,$A628&lt;=Parameters!$D$35,Parameters!$C$35*$A628,$A628&lt;=Parameters!$D$36,Parameters!$C$36*$A628,$A628&gt;Parameters!$D$36,Parameters!$C$37*$A628))</f>
        <v>86348.29</v>
      </c>
      <c r="G628" s="290">
        <f t="shared" si="302"/>
        <v>138.60078651685393</v>
      </c>
      <c r="H628" s="290" cm="1">
        <f t="array" ref="H628">IF(Parameters!$C$55="No",IF($A628&lt;=Parameters!$D$39,Parameters!$C$39*$A628,IF($A628&lt;=Parameters!$D$40,Parameters!$C$39*Parameters!$D$39+Parameters!$C$40*($A628-Parameters!$D$39),IF($A628&lt;=Parameters!$D$41,Parameters!$C$39*Parameters!$D$39+Parameters!$C$40*(Parameters!$D$40-Parameters!$D$39)+Parameters!$C$41*($A628-Parameters!$D$40),Parameters!$C$39*Parameters!$D$39+Parameters!$C$40*(Parameters!$D$40-Parameters!$D$39)+Parameters!$C$41*(Parameters!$D$41-Parameters!$D$40)+Parameters!$C$42*($A628-Parameters!$D$41)))),_xlfn.IFS($A628&lt;=Parameters!$D$39,Parameters!$C$39*$A628,$A628&lt;=Parameters!$D$40,Parameters!$C$40*$A628,$A628&lt;=Parameters!$D$41,Parameters!$C$41*$A628,$A628&gt;Parameters!$D$41,Parameters!$C$42*$A628))</f>
        <v>92629.08</v>
      </c>
      <c r="I628" s="290">
        <f t="shared" si="303"/>
        <v>148.68231139646869</v>
      </c>
      <c r="J628" s="290" cm="1">
        <f t="array" ref="J628">IF(Parameters!$D$55="No",IF($A628&lt;=Parameters!$F$23,Parameters!$E$23*$A628,IF($A628&lt;=Parameters!$F$24,Parameters!$E$23*Parameters!$F$23+Parameters!$E$24*($A628-Parameters!$F$23),IF($A628&lt;=Parameters!$F$25,Parameters!$E$23*Parameters!$F$23+Parameters!$E$24*(Parameters!$F$24-Parameters!$F$23)+Parameters!$E$25*($A628-Parameters!$F$24),Parameters!$E$23*Parameters!$F$23+Parameters!$E$24*(Parameters!$F$24-Parameters!$F$23)+Parameters!$E$25*(Parameters!$F$25-Parameters!$F$24)+Parameters!$E$26*($A628-Parameters!$F$25)))),_xlfn.IFS($A628&lt;=Parameters!$F$23,Parameters!$E$23*$A628,$A628&lt;=Parameters!$F$24,Parameters!$E$24*$A628,$A628&lt;=Parameters!$F$25,Parameters!$E$25*$A628,$A628&gt;Parameters!$F$25,Parameters!$E$26*$A628))</f>
        <v>72983.38</v>
      </c>
      <c r="K628" s="290">
        <f t="shared" si="279"/>
        <v>117.14828250401285</v>
      </c>
      <c r="L628" s="290" cm="1">
        <f t="array" ref="L628">IF(Parameters!$D$55="No",IF($A628&lt;=Parameters!$F$28,Parameters!$E$28*$A628,IF($A628&lt;=Parameters!$F$29,Parameters!$E$28*Parameters!$F$28+Parameters!$E$29*($A628-Parameters!$F$28),IF($A628&lt;=Parameters!$F$30,Parameters!$E$28*Parameters!$F$28+Parameters!$E$29*(Parameters!$F$29-Parameters!$F$28)+Parameters!$E$30*($A628-Parameters!$F$29),Parameters!$E$28*Parameters!$F$28+Parameters!$E$29*(Parameters!$F$29-Parameters!$F$28)+Parameters!$E$30*(Parameters!$F$30-Parameters!$F$29)+Parameters!$E$31*($A628-Parameters!$F$30)))),_xlfn.IFS($A628&lt;=Parameters!$F$28,Parameters!$E$28*$A628,$A628&lt;=Parameters!$F$29,Parameters!$E$29*$A628,$A628&lt;=Parameters!$F$30,Parameters!$E$30*$A628,$A628&gt;Parameters!$F$30,Parameters!$E$31*$A628))</f>
        <v>86765.78</v>
      </c>
      <c r="M628" s="290">
        <f t="shared" si="280"/>
        <v>139.27091492776887</v>
      </c>
      <c r="N628" s="290" cm="1">
        <f t="array" ref="N628">IF(Parameters!$D$55="No",IF($A628&lt;=Parameters!$F$34,Parameters!$E$34*$A628,IF($A628&lt;=Parameters!$F$35,Parameters!$E$34*Parameters!$F$34+Parameters!$E$35*($A628-Parameters!$F$34),IF($A628&lt;=Parameters!$F$36,Parameters!$E$34*Parameters!$F$34+Parameters!$E$35*(Parameters!$F$35-Parameters!$F$34)+Parameters!$E$36*($A628-Parameters!$F$35),Parameters!$E$34*Parameters!$F$34+Parameters!$E$35*(Parameters!$F$35-Parameters!$F$34)+Parameters!$E$36*(Parameters!$F$36-Parameters!$F$35)+Parameters!$E$37*($A628-Parameters!$F$36)))),_xlfn.IFS($A628&lt;=Parameters!$F$34,Parameters!$E$34*$A628,$A628&lt;=Parameters!$F$35,Parameters!$E$35*$A628,$A628&lt;=Parameters!$F$36,Parameters!$E$36*$A628,$A628&gt;Parameters!$F$36,Parameters!$E$37*$A628))</f>
        <v>86348.29</v>
      </c>
      <c r="O628" s="290">
        <f t="shared" si="304"/>
        <v>138.60078651685393</v>
      </c>
      <c r="P628" s="290" cm="1">
        <f t="array" ref="P628">IF(Parameters!$D$55="No",IF($A628&lt;=Parameters!$F$39,Parameters!$E$39*$A628,IF($A628&lt;=Parameters!$F$40,Parameters!$E$39*Parameters!$F$39+Parameters!$E$40*($A628-Parameters!$F$39),IF($A628&lt;=Parameters!$F$41,Parameters!$E$39*Parameters!$F$39+Parameters!$E$40*(Parameters!$F$40-Parameters!$F$39)+Parameters!$E$41*($A628-Parameters!$F$40),Parameters!$E$39*Parameters!$F$39+Parameters!$E$40*(Parameters!$F$40-Parameters!$F$39)+Parameters!$E$41*(Parameters!$F$41-Parameters!$F$40)+Parameters!$E$42*($A628-Parameters!$F$41)))),_xlfn.IFS($A628&lt;=Parameters!$F$39,Parameters!$E$39*$A628,$A628&lt;=Parameters!$F$40,Parameters!$E$40*$A628,$A628&lt;=Parameters!$F$41,Parameters!$E$41*$A628,$A628&gt;Parameters!$F$41,Parameters!$E$42*$A628))</f>
        <v>92629.08</v>
      </c>
      <c r="Q628" s="290">
        <f t="shared" si="305"/>
        <v>148.68231139646869</v>
      </c>
      <c r="R628" s="290" cm="1">
        <f t="array" ref="R628">IF(Parameters!$E$55="No",IF($A628&lt;=Parameters!$H$23,Parameters!$G$23*$A628,IF($A628&lt;=Parameters!$H$24,Parameters!$G$23*Parameters!$H$23+Parameters!$G$24*($A628-Parameters!$H$23),IF($A628&lt;=Parameters!$H$25,Parameters!$G$23*Parameters!$H$23+Parameters!$G$24*(Parameters!$H$24-Parameters!$H$23)+Parameters!$G$25*($A628-Parameters!$H$24),Parameters!$G$23*Parameters!$H$23+Parameters!$G$24*(Parameters!$H$24-Parameters!$H$23)+Parameters!$G$25*(Parameters!$H$25-Parameters!$H$24)+Parameters!$G$26*($A628-Parameters!$H$25)))),_xlfn.IFS($A628&lt;=Parameters!$H$23,Parameters!$G$23*$A628,$A628&lt;=Parameters!$H$24,Parameters!$G$24*$A628,$A628&lt;=Parameters!$H$25,Parameters!$G$25*$A628,$A628&gt;Parameters!$H$25,Parameters!$G$26*$A628))</f>
        <v>72983.38</v>
      </c>
      <c r="S628" s="290">
        <f t="shared" si="281"/>
        <v>117.14828250401285</v>
      </c>
      <c r="T628" s="290" cm="1">
        <f t="array" ref="T628">IF(Parameters!$E$55="No",IF($A628&lt;=Parameters!$H$28,Parameters!$G$28*$A628,IF($A628&lt;=Parameters!$H$29,Parameters!$G$28*Parameters!$H$28+Parameters!$G$29*($A628-Parameters!$H$28),IF($A628&lt;=Parameters!$H$30,Parameters!$G$28*Parameters!$H$28+Parameters!$G$29*(Parameters!$H$29-Parameters!$H$28)+Parameters!$G$30*($A628-Parameters!$H$29),Parameters!$G$28*Parameters!$H$28+Parameters!$G$29*(Parameters!$H$29-Parameters!$H$28)+Parameters!$G$30*(Parameters!$H$30-Parameters!$H$29)+Parameters!$G$31*($A628-Parameters!$H$30)))),_xlfn.IFS($A628&lt;=Parameters!$H$28,Parameters!$G$28*$A628,$A628&lt;=Parameters!$H$29,Parameters!$G$29*$A628,$A628&lt;=Parameters!$H$30,Parameters!$G$30*$A628,$A628&gt;Parameters!$H$30,Parameters!$G$31*$A628))</f>
        <v>86765.78</v>
      </c>
      <c r="U628" s="290">
        <f t="shared" si="282"/>
        <v>139.27091492776887</v>
      </c>
      <c r="V628" s="290" cm="1">
        <f t="array" ref="V628">IF(Parameters!$E$55="No",IF($A628&lt;=Parameters!$H$34,Parameters!$G$34*$A628,IF($A628&lt;=Parameters!$H$35,Parameters!$G$34*Parameters!$H$34+Parameters!$G$35*($A628-Parameters!$H$34),IF($A628&lt;=Parameters!$H$36,Parameters!$G$34*Parameters!$H$34+Parameters!$G$35*(Parameters!$H$35-Parameters!$H$34)+Parameters!$G$36*($A628-Parameters!$H$35),Parameters!$G$34*Parameters!$H$34+Parameters!$G$35*(Parameters!$H$35-Parameters!$H$34)+Parameters!$G$36*(Parameters!$H$36-Parameters!$H$35)+Parameters!$G$37*($A628-Parameters!$H$36)))),_xlfn.IFS($A628&lt;=Parameters!$H$34,Parameters!$G$34*$A628,$A628&lt;=Parameters!$H$35,Parameters!$G$35*$A628,$A628&lt;=Parameters!$H$36,Parameters!$G$36*$A628,$A628&gt;Parameters!$H$36,Parameters!$G$37*$A628))</f>
        <v>86348.29</v>
      </c>
      <c r="W628" s="290">
        <f t="shared" si="306"/>
        <v>138.60078651685393</v>
      </c>
      <c r="X628" s="290" cm="1">
        <f t="array" ref="X628">IF(Parameters!$E$55="No",IF($A628&lt;=Parameters!$H$39,Parameters!$G$39*$A628,IF($A628&lt;=Parameters!$H$40,Parameters!$G$39*Parameters!$H$39+Parameters!$G$40*($A628-Parameters!$H$39),IF($A628&lt;=Parameters!$H$41,Parameters!$G$39*Parameters!$H$39+Parameters!$G$40*(Parameters!$H$40-Parameters!$H$39)+Parameters!$G$41*($A628-Parameters!$H$40),Parameters!$G$39*Parameters!$H$39+Parameters!$G$40*(Parameters!$H$40-Parameters!$H$39)+Parameters!$G$41*(Parameters!$H$41-Parameters!$H$40)+Parameters!$G$42*($A628-Parameters!$H$41)))),_xlfn.IFS($A628&lt;=Parameters!$H$39,Parameters!$G$39*$A628,$A628&lt;=Parameters!$H$40,Parameters!$G$40*$A628,$A628&lt;=Parameters!$H$41,Parameters!$G$41*$A628,$A628&gt;Parameters!$H$41,Parameters!$G$42*$A628))</f>
        <v>92629.08</v>
      </c>
      <c r="Y628" s="290">
        <f t="shared" si="307"/>
        <v>148.68231139646869</v>
      </c>
      <c r="Z628" s="290" cm="1">
        <f t="array" ref="Z628">IF(Parameters!$F$55="No",IF($A628&lt;=Parameters!$J$23,Parameters!$I$23*$A628,IF($A628&lt;=Parameters!$J$24,Parameters!$I$23*Parameters!$J$23+Parameters!$I$24*($A628-Parameters!$J$23),IF($A628&lt;=Parameters!$J$25,Parameters!$I$23*Parameters!$J$23+Parameters!$I$24*(Parameters!$J$24-Parameters!$J$23)+Parameters!$I$25*($A628-Parameters!$J$24),Parameters!$I$23*Parameters!$J$23+Parameters!$I$24*(Parameters!$J$24-Parameters!$J$23)+Parameters!$I$25*(Parameters!$J$25-Parameters!$J$24)+Parameters!$I$26*($A628-Parameters!$J$25)))),_xlfn.IFS($A628&lt;=Parameters!$J$23,Parameters!$I$23*$A628,$A628&lt;=Parameters!$J$24,Parameters!$I$24*$A628,$A628&lt;=Parameters!$J$25,Parameters!$I$25*$A628,$A628&gt;Parameters!$J$25,Parameters!$I$26*$A628))</f>
        <v>72983.38</v>
      </c>
      <c r="AA628" s="290">
        <f t="shared" si="283"/>
        <v>117.14828250401285</v>
      </c>
      <c r="AB628" s="290" cm="1">
        <f t="array" ref="AB628">IF(Parameters!$F$55="No",IF($A628&lt;=Parameters!$J$28,Parameters!$I$28*$A628,IF($A628&lt;=Parameters!$J$29,Parameters!$I$28*Parameters!$J$28+Parameters!$I$29*($A628-Parameters!$J$28),IF($A628&lt;=Parameters!$J$30,Parameters!$I$28*Parameters!$J$28+Parameters!$I$29*(Parameters!$J$29-Parameters!$J$28)+Parameters!$I$30*($A628-Parameters!$J$29),Parameters!$I$28*Parameters!$J$28+Parameters!$I$29*(Parameters!$J$29-Parameters!$J$28)+Parameters!$I$30*(Parameters!$J$30-Parameters!$J$29)+Parameters!$I$31*($A628-Parameters!$J$30)))),_xlfn.IFS($A628&lt;=Parameters!$J$28,Parameters!$I$28*$A628,$A628&lt;=Parameters!$J$29,Parameters!$I$29*$A628,$A628&lt;=Parameters!$J$30,Parameters!$I$30*$A628,$A628&gt;Parameters!$J$30,Parameters!$I$31*$A628))</f>
        <v>86765.78</v>
      </c>
      <c r="AC628" s="290">
        <f t="shared" si="284"/>
        <v>139.27091492776887</v>
      </c>
      <c r="AD628" s="290" cm="1">
        <f t="array" ref="AD628">IF(Parameters!$F$55="No",IF($A628&lt;=Parameters!$J$34,Parameters!$I$34*$A628,IF($A628&lt;=Parameters!$J$35,Parameters!$I$34*Parameters!$J$34+Parameters!$I$35*($A628-Parameters!$J$34),IF($A628&lt;=Parameters!$J$36,Parameters!$I$34*Parameters!$J$34+Parameters!$I$35*(Parameters!$J$35-Parameters!$J$34)+Parameters!$I$36*($A628-Parameters!$J$35),Parameters!$I$34*Parameters!$J$34+Parameters!$I$35*(Parameters!$J$35-Parameters!$J$34)+Parameters!$I$36*(Parameters!$J$36-Parameters!$J$35)+Parameters!$I$37*($A628-Parameters!$J$36)))),_xlfn.IFS($A628&lt;=Parameters!$J$34,Parameters!$I$34*$A628,$A628&lt;=Parameters!$J$35,Parameters!$I$35*$A628,$A628&lt;=Parameters!$J$36,Parameters!$I$36*$A628,$A628&gt;Parameters!$J$36,Parameters!$I$37*$A628))</f>
        <v>86348.29</v>
      </c>
      <c r="AE628" s="290">
        <f t="shared" si="308"/>
        <v>138.60078651685393</v>
      </c>
      <c r="AF628" s="290" cm="1">
        <f t="array" ref="AF628">IF(Parameters!$F$55="No",IF($A628&lt;=Parameters!$J$39,Parameters!$I$39*$A628,IF($A628&lt;=Parameters!$J$40,Parameters!$I$39*Parameters!$J$39+Parameters!$I$40*($A628-Parameters!$J$39),IF($A628&lt;=Parameters!$J$41,Parameters!$I$39*Parameters!$J$39+Parameters!$I$40*(Parameters!$J$40-Parameters!$J$39)+Parameters!$I$41*($A628-Parameters!$J$40),Parameters!$I$39*Parameters!$J$39+Parameters!$I$40*(Parameters!$J$40-Parameters!$J$39)+Parameters!$I$41*(Parameters!$J$41-Parameters!$J$40)+Parameters!$I$42*($A628-Parameters!$J$41)))),_xlfn.IFS($A628&lt;=Parameters!$J$39,Parameters!$I$39*$A628,$A628&lt;=Parameters!$J$40,Parameters!$I$40*$A628,$A628&lt;=Parameters!$J$41,Parameters!$I$41*$A628,$A628&gt;Parameters!$J$41,Parameters!$I$42*$A628))</f>
        <v>92629.08</v>
      </c>
      <c r="AG628" s="290">
        <f t="shared" si="309"/>
        <v>148.68231139646869</v>
      </c>
      <c r="AI628" s="428">
        <f t="shared" si="285"/>
        <v>149.05999999999767</v>
      </c>
      <c r="AJ628" s="428">
        <f t="shared" si="286"/>
        <v>159.35999999998603</v>
      </c>
      <c r="AK628" s="428">
        <f t="shared" si="287"/>
        <v>150.22999999999593</v>
      </c>
      <c r="AL628" s="428">
        <f t="shared" si="288"/>
        <v>158.4600000000064</v>
      </c>
      <c r="AM628" s="428">
        <f t="shared" si="289"/>
        <v>149.05999999999767</v>
      </c>
      <c r="AN628" s="428">
        <f t="shared" si="290"/>
        <v>159.35999999998603</v>
      </c>
      <c r="AO628" s="428">
        <f t="shared" si="291"/>
        <v>150.22999999999593</v>
      </c>
      <c r="AP628" s="428">
        <f t="shared" si="292"/>
        <v>158.4600000000064</v>
      </c>
      <c r="AQ628" s="428">
        <f t="shared" si="293"/>
        <v>149.05999999999767</v>
      </c>
      <c r="AR628" s="428">
        <f t="shared" si="294"/>
        <v>159.35999999998603</v>
      </c>
      <c r="AS628" s="428">
        <f t="shared" si="295"/>
        <v>150.22999999999593</v>
      </c>
      <c r="AT628" s="428">
        <f t="shared" si="296"/>
        <v>158.4600000000064</v>
      </c>
      <c r="AU628" s="428">
        <f t="shared" si="297"/>
        <v>149.05999999999767</v>
      </c>
      <c r="AV628" s="428">
        <f t="shared" si="298"/>
        <v>159.35999999998603</v>
      </c>
      <c r="AW628" s="428">
        <f t="shared" si="299"/>
        <v>150.22999999999593</v>
      </c>
      <c r="AX628" s="428">
        <f t="shared" si="300"/>
        <v>158.4600000000064</v>
      </c>
    </row>
    <row r="629">
      <c r="A629" s="413">
        <v>624</v>
      </c>
      <c r="B629" s="290" cm="1">
        <f t="array" ref="B629">IF(Parameters!$C$55="No",IF($A629&lt;=Parameters!$D$23,Parameters!$C$23*$A629,IF($A629&lt;=Parameters!$D$24,Parameters!$C$23*Parameters!$D$23+Parameters!$C$24*($A629-Parameters!$D$23),IF($A629&lt;=Parameters!$D$25,Parameters!$C$23*Parameters!$D$23+Parameters!$C$24*(Parameters!$D$24-Parameters!$D$23)+Parameters!$C$25*($A629-Parameters!$D$24),Parameters!$C$23*Parameters!$D$23+Parameters!$C$24*(Parameters!$D$24-Parameters!$D$23)+Parameters!$C$25*(Parameters!$D$25-Parameters!$D$24)+Parameters!$C$26*($A629-Parameters!$D$25)))),_xlfn.IFS($A629&lt;=Parameters!$D$23,Parameters!$C$23*$A629,$A629&lt;=Parameters!$D$24,Parameters!$C$24*$A629,$A629&lt;=Parameters!$D$25,Parameters!$C$25*$A629,$A629&gt;Parameters!$D$25,Parameters!$C$26*$A629))</f>
        <v>73132.44</v>
      </c>
      <c r="C629" s="290">
        <f t="shared" si="301"/>
        <v>117.19942307692308</v>
      </c>
      <c r="D629" s="290" cm="1">
        <f t="array" ref="D629">IF(Parameters!$C$55="No",IF($A629&lt;=Parameters!$D$28,Parameters!$C$28*$A629,IF($A629&lt;=Parameters!$D$29,Parameters!$C$28*Parameters!$D$28+Parameters!$C$29*($A629-Parameters!$D$28),IF($A629&lt;=Parameters!$D$30,Parameters!$C$28*Parameters!$D$28+Parameters!$C$29*(Parameters!$D$29-Parameters!$D$28)+Parameters!$C$30*($A629-Parameters!$D$29),Parameters!$C$28*Parameters!$D$28+Parameters!$C$29*(Parameters!$D$29-Parameters!$D$28)+Parameters!$C$30*(Parameters!$D$30-Parameters!$D$29)+Parameters!$C$31*($A629-Parameters!$D$30)))),_xlfn.IFS($A629&lt;=Parameters!$D$28,Parameters!$C$28*$A629,$A629&lt;=Parameters!$D$29,Parameters!$C$29*$A629,$A629&lt;=Parameters!$D$30,Parameters!$C$30*$A629,$A629&gt;Parameters!$D$30,Parameters!$C$31*$A629))</f>
        <v>86925.140000000014</v>
      </c>
      <c r="E629" s="290">
        <f t="shared" si="301"/>
        <v>139.30310897435899</v>
      </c>
      <c r="F629" s="290" cm="1">
        <f t="array" ref="F629">IF(Parameters!$C$55="No",IF($A629&lt;=Parameters!$D$34,Parameters!$C$34*$A629,IF($A629&lt;=Parameters!$D$35,Parameters!$C$34*Parameters!$D$34+Parameters!$C$35*($A629-Parameters!$D$34),IF($A629&lt;=Parameters!$D$36,Parameters!$C$34*Parameters!$D$34+Parameters!$C$35*(Parameters!$D$35-Parameters!$D$34)+Parameters!$C$36*($A629-Parameters!$D$35),Parameters!$C$34*Parameters!$D$34+Parameters!$C$35*(Parameters!$D$35-Parameters!$D$34)+Parameters!$C$36*(Parameters!$D$36-Parameters!$D$35)+Parameters!$C$37*($A629-Parameters!$D$36)))),_xlfn.IFS($A629&lt;=Parameters!$D$34,Parameters!$C$34*$A629,$A629&lt;=Parameters!$D$35,Parameters!$C$35*$A629,$A629&lt;=Parameters!$D$36,Parameters!$C$36*$A629,$A629&gt;Parameters!$D$36,Parameters!$C$37*$A629))</f>
        <v>86498.52</v>
      </c>
      <c r="G629" s="290">
        <f t="shared" si="302"/>
        <v>138.61942307692308</v>
      </c>
      <c r="H629" s="290" cm="1">
        <f t="array" ref="H629">IF(Parameters!$C$55="No",IF($A629&lt;=Parameters!$D$39,Parameters!$C$39*$A629,IF($A629&lt;=Parameters!$D$40,Parameters!$C$39*Parameters!$D$39+Parameters!$C$40*($A629-Parameters!$D$39),IF($A629&lt;=Parameters!$D$41,Parameters!$C$39*Parameters!$D$39+Parameters!$C$40*(Parameters!$D$40-Parameters!$D$39)+Parameters!$C$41*($A629-Parameters!$D$40),Parameters!$C$39*Parameters!$D$39+Parameters!$C$40*(Parameters!$D$40-Parameters!$D$39)+Parameters!$C$41*(Parameters!$D$41-Parameters!$D$40)+Parameters!$C$42*($A629-Parameters!$D$41)))),_xlfn.IFS($A629&lt;=Parameters!$D$39,Parameters!$C$39*$A629,$A629&lt;=Parameters!$D$40,Parameters!$C$40*$A629,$A629&lt;=Parameters!$D$41,Parameters!$C$41*$A629,$A629&gt;Parameters!$D$41,Parameters!$C$42*$A629))</f>
        <v>92787.540000000008</v>
      </c>
      <c r="I629" s="290">
        <f t="shared" si="303"/>
        <v>148.69798076923078</v>
      </c>
      <c r="J629" s="290" cm="1">
        <f t="array" ref="J629">IF(Parameters!$D$55="No",IF($A629&lt;=Parameters!$F$23,Parameters!$E$23*$A629,IF($A629&lt;=Parameters!$F$24,Parameters!$E$23*Parameters!$F$23+Parameters!$E$24*($A629-Parameters!$F$23),IF($A629&lt;=Parameters!$F$25,Parameters!$E$23*Parameters!$F$23+Parameters!$E$24*(Parameters!$F$24-Parameters!$F$23)+Parameters!$E$25*($A629-Parameters!$F$24),Parameters!$E$23*Parameters!$F$23+Parameters!$E$24*(Parameters!$F$24-Parameters!$F$23)+Parameters!$E$25*(Parameters!$F$25-Parameters!$F$24)+Parameters!$E$26*($A629-Parameters!$F$25)))),_xlfn.IFS($A629&lt;=Parameters!$F$23,Parameters!$E$23*$A629,$A629&lt;=Parameters!$F$24,Parameters!$E$24*$A629,$A629&lt;=Parameters!$F$25,Parameters!$E$25*$A629,$A629&gt;Parameters!$F$25,Parameters!$E$26*$A629))</f>
        <v>73132.44</v>
      </c>
      <c r="K629" s="290">
        <f t="shared" si="279"/>
        <v>117.19942307692308</v>
      </c>
      <c r="L629" s="290" cm="1">
        <f t="array" ref="L629">IF(Parameters!$D$55="No",IF($A629&lt;=Parameters!$F$28,Parameters!$E$28*$A629,IF($A629&lt;=Parameters!$F$29,Parameters!$E$28*Parameters!$F$28+Parameters!$E$29*($A629-Parameters!$F$28),IF($A629&lt;=Parameters!$F$30,Parameters!$E$28*Parameters!$F$28+Parameters!$E$29*(Parameters!$F$29-Parameters!$F$28)+Parameters!$E$30*($A629-Parameters!$F$29),Parameters!$E$28*Parameters!$F$28+Parameters!$E$29*(Parameters!$F$29-Parameters!$F$28)+Parameters!$E$30*(Parameters!$F$30-Parameters!$F$29)+Parameters!$E$31*($A629-Parameters!$F$30)))),_xlfn.IFS($A629&lt;=Parameters!$F$28,Parameters!$E$28*$A629,$A629&lt;=Parameters!$F$29,Parameters!$E$29*$A629,$A629&lt;=Parameters!$F$30,Parameters!$E$30*$A629,$A629&gt;Parameters!$F$30,Parameters!$E$31*$A629))</f>
        <v>86925.140000000014</v>
      </c>
      <c r="M629" s="290">
        <f t="shared" si="280"/>
        <v>139.30310897435899</v>
      </c>
      <c r="N629" s="290" cm="1">
        <f t="array" ref="N629">IF(Parameters!$D$55="No",IF($A629&lt;=Parameters!$F$34,Parameters!$E$34*$A629,IF($A629&lt;=Parameters!$F$35,Parameters!$E$34*Parameters!$F$34+Parameters!$E$35*($A629-Parameters!$F$34),IF($A629&lt;=Parameters!$F$36,Parameters!$E$34*Parameters!$F$34+Parameters!$E$35*(Parameters!$F$35-Parameters!$F$34)+Parameters!$E$36*($A629-Parameters!$F$35),Parameters!$E$34*Parameters!$F$34+Parameters!$E$35*(Parameters!$F$35-Parameters!$F$34)+Parameters!$E$36*(Parameters!$F$36-Parameters!$F$35)+Parameters!$E$37*($A629-Parameters!$F$36)))),_xlfn.IFS($A629&lt;=Parameters!$F$34,Parameters!$E$34*$A629,$A629&lt;=Parameters!$F$35,Parameters!$E$35*$A629,$A629&lt;=Parameters!$F$36,Parameters!$E$36*$A629,$A629&gt;Parameters!$F$36,Parameters!$E$37*$A629))</f>
        <v>86498.52</v>
      </c>
      <c r="O629" s="290">
        <f t="shared" si="304"/>
        <v>138.61942307692308</v>
      </c>
      <c r="P629" s="290" cm="1">
        <f t="array" ref="P629">IF(Parameters!$D$55="No",IF($A629&lt;=Parameters!$F$39,Parameters!$E$39*$A629,IF($A629&lt;=Parameters!$F$40,Parameters!$E$39*Parameters!$F$39+Parameters!$E$40*($A629-Parameters!$F$39),IF($A629&lt;=Parameters!$F$41,Parameters!$E$39*Parameters!$F$39+Parameters!$E$40*(Parameters!$F$40-Parameters!$F$39)+Parameters!$E$41*($A629-Parameters!$F$40),Parameters!$E$39*Parameters!$F$39+Parameters!$E$40*(Parameters!$F$40-Parameters!$F$39)+Parameters!$E$41*(Parameters!$F$41-Parameters!$F$40)+Parameters!$E$42*($A629-Parameters!$F$41)))),_xlfn.IFS($A629&lt;=Parameters!$F$39,Parameters!$E$39*$A629,$A629&lt;=Parameters!$F$40,Parameters!$E$40*$A629,$A629&lt;=Parameters!$F$41,Parameters!$E$41*$A629,$A629&gt;Parameters!$F$41,Parameters!$E$42*$A629))</f>
        <v>92787.540000000008</v>
      </c>
      <c r="Q629" s="290">
        <f t="shared" si="305"/>
        <v>148.69798076923078</v>
      </c>
      <c r="R629" s="290" cm="1">
        <f t="array" ref="R629">IF(Parameters!$E$55="No",IF($A629&lt;=Parameters!$H$23,Parameters!$G$23*$A629,IF($A629&lt;=Parameters!$H$24,Parameters!$G$23*Parameters!$H$23+Parameters!$G$24*($A629-Parameters!$H$23),IF($A629&lt;=Parameters!$H$25,Parameters!$G$23*Parameters!$H$23+Parameters!$G$24*(Parameters!$H$24-Parameters!$H$23)+Parameters!$G$25*($A629-Parameters!$H$24),Parameters!$G$23*Parameters!$H$23+Parameters!$G$24*(Parameters!$H$24-Parameters!$H$23)+Parameters!$G$25*(Parameters!$H$25-Parameters!$H$24)+Parameters!$G$26*($A629-Parameters!$H$25)))),_xlfn.IFS($A629&lt;=Parameters!$H$23,Parameters!$G$23*$A629,$A629&lt;=Parameters!$H$24,Parameters!$G$24*$A629,$A629&lt;=Parameters!$H$25,Parameters!$G$25*$A629,$A629&gt;Parameters!$H$25,Parameters!$G$26*$A629))</f>
        <v>73132.44</v>
      </c>
      <c r="S629" s="290">
        <f t="shared" si="281"/>
        <v>117.19942307692308</v>
      </c>
      <c r="T629" s="290" cm="1">
        <f t="array" ref="T629">IF(Parameters!$E$55="No",IF($A629&lt;=Parameters!$H$28,Parameters!$G$28*$A629,IF($A629&lt;=Parameters!$H$29,Parameters!$G$28*Parameters!$H$28+Parameters!$G$29*($A629-Parameters!$H$28),IF($A629&lt;=Parameters!$H$30,Parameters!$G$28*Parameters!$H$28+Parameters!$G$29*(Parameters!$H$29-Parameters!$H$28)+Parameters!$G$30*($A629-Parameters!$H$29),Parameters!$G$28*Parameters!$H$28+Parameters!$G$29*(Parameters!$H$29-Parameters!$H$28)+Parameters!$G$30*(Parameters!$H$30-Parameters!$H$29)+Parameters!$G$31*($A629-Parameters!$H$30)))),_xlfn.IFS($A629&lt;=Parameters!$H$28,Parameters!$G$28*$A629,$A629&lt;=Parameters!$H$29,Parameters!$G$29*$A629,$A629&lt;=Parameters!$H$30,Parameters!$G$30*$A629,$A629&gt;Parameters!$H$30,Parameters!$G$31*$A629))</f>
        <v>86925.140000000014</v>
      </c>
      <c r="U629" s="290">
        <f t="shared" si="282"/>
        <v>139.30310897435899</v>
      </c>
      <c r="V629" s="290" cm="1">
        <f t="array" ref="V629">IF(Parameters!$E$55="No",IF($A629&lt;=Parameters!$H$34,Parameters!$G$34*$A629,IF($A629&lt;=Parameters!$H$35,Parameters!$G$34*Parameters!$H$34+Parameters!$G$35*($A629-Parameters!$H$34),IF($A629&lt;=Parameters!$H$36,Parameters!$G$34*Parameters!$H$34+Parameters!$G$35*(Parameters!$H$35-Parameters!$H$34)+Parameters!$G$36*($A629-Parameters!$H$35),Parameters!$G$34*Parameters!$H$34+Parameters!$G$35*(Parameters!$H$35-Parameters!$H$34)+Parameters!$G$36*(Parameters!$H$36-Parameters!$H$35)+Parameters!$G$37*($A629-Parameters!$H$36)))),_xlfn.IFS($A629&lt;=Parameters!$H$34,Parameters!$G$34*$A629,$A629&lt;=Parameters!$H$35,Parameters!$G$35*$A629,$A629&lt;=Parameters!$H$36,Parameters!$G$36*$A629,$A629&gt;Parameters!$H$36,Parameters!$G$37*$A629))</f>
        <v>86498.52</v>
      </c>
      <c r="W629" s="290">
        <f t="shared" si="306"/>
        <v>138.61942307692308</v>
      </c>
      <c r="X629" s="290" cm="1">
        <f t="array" ref="X629">IF(Parameters!$E$55="No",IF($A629&lt;=Parameters!$H$39,Parameters!$G$39*$A629,IF($A629&lt;=Parameters!$H$40,Parameters!$G$39*Parameters!$H$39+Parameters!$G$40*($A629-Parameters!$H$39),IF($A629&lt;=Parameters!$H$41,Parameters!$G$39*Parameters!$H$39+Parameters!$G$40*(Parameters!$H$40-Parameters!$H$39)+Parameters!$G$41*($A629-Parameters!$H$40),Parameters!$G$39*Parameters!$H$39+Parameters!$G$40*(Parameters!$H$40-Parameters!$H$39)+Parameters!$G$41*(Parameters!$H$41-Parameters!$H$40)+Parameters!$G$42*($A629-Parameters!$H$41)))),_xlfn.IFS($A629&lt;=Parameters!$H$39,Parameters!$G$39*$A629,$A629&lt;=Parameters!$H$40,Parameters!$G$40*$A629,$A629&lt;=Parameters!$H$41,Parameters!$G$41*$A629,$A629&gt;Parameters!$H$41,Parameters!$G$42*$A629))</f>
        <v>92787.540000000008</v>
      </c>
      <c r="Y629" s="290">
        <f t="shared" si="307"/>
        <v>148.69798076923078</v>
      </c>
      <c r="Z629" s="290" cm="1">
        <f t="array" ref="Z629">IF(Parameters!$F$55="No",IF($A629&lt;=Parameters!$J$23,Parameters!$I$23*$A629,IF($A629&lt;=Parameters!$J$24,Parameters!$I$23*Parameters!$J$23+Parameters!$I$24*($A629-Parameters!$J$23),IF($A629&lt;=Parameters!$J$25,Parameters!$I$23*Parameters!$J$23+Parameters!$I$24*(Parameters!$J$24-Parameters!$J$23)+Parameters!$I$25*($A629-Parameters!$J$24),Parameters!$I$23*Parameters!$J$23+Parameters!$I$24*(Parameters!$J$24-Parameters!$J$23)+Parameters!$I$25*(Parameters!$J$25-Parameters!$J$24)+Parameters!$I$26*($A629-Parameters!$J$25)))),_xlfn.IFS($A629&lt;=Parameters!$J$23,Parameters!$I$23*$A629,$A629&lt;=Parameters!$J$24,Parameters!$I$24*$A629,$A629&lt;=Parameters!$J$25,Parameters!$I$25*$A629,$A629&gt;Parameters!$J$25,Parameters!$I$26*$A629))</f>
        <v>73132.44</v>
      </c>
      <c r="AA629" s="290">
        <f t="shared" si="283"/>
        <v>117.19942307692308</v>
      </c>
      <c r="AB629" s="290" cm="1">
        <f t="array" ref="AB629">IF(Parameters!$F$55="No",IF($A629&lt;=Parameters!$J$28,Parameters!$I$28*$A629,IF($A629&lt;=Parameters!$J$29,Parameters!$I$28*Parameters!$J$28+Parameters!$I$29*($A629-Parameters!$J$28),IF($A629&lt;=Parameters!$J$30,Parameters!$I$28*Parameters!$J$28+Parameters!$I$29*(Parameters!$J$29-Parameters!$J$28)+Parameters!$I$30*($A629-Parameters!$J$29),Parameters!$I$28*Parameters!$J$28+Parameters!$I$29*(Parameters!$J$29-Parameters!$J$28)+Parameters!$I$30*(Parameters!$J$30-Parameters!$J$29)+Parameters!$I$31*($A629-Parameters!$J$30)))),_xlfn.IFS($A629&lt;=Parameters!$J$28,Parameters!$I$28*$A629,$A629&lt;=Parameters!$J$29,Parameters!$I$29*$A629,$A629&lt;=Parameters!$J$30,Parameters!$I$30*$A629,$A629&gt;Parameters!$J$30,Parameters!$I$31*$A629))</f>
        <v>86925.140000000014</v>
      </c>
      <c r="AC629" s="290">
        <f t="shared" si="284"/>
        <v>139.30310897435899</v>
      </c>
      <c r="AD629" s="290" cm="1">
        <f t="array" ref="AD629">IF(Parameters!$F$55="No",IF($A629&lt;=Parameters!$J$34,Parameters!$I$34*$A629,IF($A629&lt;=Parameters!$J$35,Parameters!$I$34*Parameters!$J$34+Parameters!$I$35*($A629-Parameters!$J$34),IF($A629&lt;=Parameters!$J$36,Parameters!$I$34*Parameters!$J$34+Parameters!$I$35*(Parameters!$J$35-Parameters!$J$34)+Parameters!$I$36*($A629-Parameters!$J$35),Parameters!$I$34*Parameters!$J$34+Parameters!$I$35*(Parameters!$J$35-Parameters!$J$34)+Parameters!$I$36*(Parameters!$J$36-Parameters!$J$35)+Parameters!$I$37*($A629-Parameters!$J$36)))),_xlfn.IFS($A629&lt;=Parameters!$J$34,Parameters!$I$34*$A629,$A629&lt;=Parameters!$J$35,Parameters!$I$35*$A629,$A629&lt;=Parameters!$J$36,Parameters!$I$36*$A629,$A629&gt;Parameters!$J$36,Parameters!$I$37*$A629))</f>
        <v>86498.52</v>
      </c>
      <c r="AE629" s="290">
        <f t="shared" si="308"/>
        <v>138.61942307692308</v>
      </c>
      <c r="AF629" s="290" cm="1">
        <f t="array" ref="AF629">IF(Parameters!$F$55="No",IF($A629&lt;=Parameters!$J$39,Parameters!$I$39*$A629,IF($A629&lt;=Parameters!$J$40,Parameters!$I$39*Parameters!$J$39+Parameters!$I$40*($A629-Parameters!$J$39),IF($A629&lt;=Parameters!$J$41,Parameters!$I$39*Parameters!$J$39+Parameters!$I$40*(Parameters!$J$40-Parameters!$J$39)+Parameters!$I$41*($A629-Parameters!$J$40),Parameters!$I$39*Parameters!$J$39+Parameters!$I$40*(Parameters!$J$40-Parameters!$J$39)+Parameters!$I$41*(Parameters!$J$41-Parameters!$J$40)+Parameters!$I$42*($A629-Parameters!$J$41)))),_xlfn.IFS($A629&lt;=Parameters!$J$39,Parameters!$I$39*$A629,$A629&lt;=Parameters!$J$40,Parameters!$I$40*$A629,$A629&lt;=Parameters!$J$41,Parameters!$I$41*$A629,$A629&gt;Parameters!$J$41,Parameters!$I$42*$A629))</f>
        <v>92787.540000000008</v>
      </c>
      <c r="AG629" s="290">
        <f t="shared" si="309"/>
        <v>148.69798076923078</v>
      </c>
      <c r="AI629" s="428">
        <f t="shared" si="285"/>
        <v>149.05999999999767</v>
      </c>
      <c r="AJ629" s="428">
        <f t="shared" si="286"/>
        <v>159.36000000001513</v>
      </c>
      <c r="AK629" s="428">
        <f t="shared" si="287"/>
        <v>150.23000000001048</v>
      </c>
      <c r="AL629" s="428">
        <f t="shared" si="288"/>
        <v>158.4600000000064</v>
      </c>
      <c r="AM629" s="428">
        <f t="shared" si="289"/>
        <v>149.05999999999767</v>
      </c>
      <c r="AN629" s="428">
        <f t="shared" si="290"/>
        <v>159.36000000001513</v>
      </c>
      <c r="AO629" s="428">
        <f t="shared" si="291"/>
        <v>150.23000000001048</v>
      </c>
      <c r="AP629" s="428">
        <f t="shared" si="292"/>
        <v>158.4600000000064</v>
      </c>
      <c r="AQ629" s="428">
        <f t="shared" si="293"/>
        <v>149.05999999999767</v>
      </c>
      <c r="AR629" s="428">
        <f t="shared" si="294"/>
        <v>159.36000000001513</v>
      </c>
      <c r="AS629" s="428">
        <f t="shared" si="295"/>
        <v>150.23000000001048</v>
      </c>
      <c r="AT629" s="428">
        <f t="shared" si="296"/>
        <v>158.4600000000064</v>
      </c>
      <c r="AU629" s="428">
        <f t="shared" si="297"/>
        <v>149.05999999999767</v>
      </c>
      <c r="AV629" s="428">
        <f t="shared" si="298"/>
        <v>159.36000000001513</v>
      </c>
      <c r="AW629" s="428">
        <f t="shared" si="299"/>
        <v>150.23000000001048</v>
      </c>
      <c r="AX629" s="428">
        <f t="shared" si="300"/>
        <v>158.4600000000064</v>
      </c>
    </row>
    <row r="630">
      <c r="A630" s="413">
        <v>625</v>
      </c>
      <c r="B630" s="290" cm="1">
        <f t="array" ref="B630">IF(Parameters!$C$55="No",IF($A630&lt;=Parameters!$D$23,Parameters!$C$23*$A630,IF($A630&lt;=Parameters!$D$24,Parameters!$C$23*Parameters!$D$23+Parameters!$C$24*($A630-Parameters!$D$23),IF($A630&lt;=Parameters!$D$25,Parameters!$C$23*Parameters!$D$23+Parameters!$C$24*(Parameters!$D$24-Parameters!$D$23)+Parameters!$C$25*($A630-Parameters!$D$24),Parameters!$C$23*Parameters!$D$23+Parameters!$C$24*(Parameters!$D$24-Parameters!$D$23)+Parameters!$C$25*(Parameters!$D$25-Parameters!$D$24)+Parameters!$C$26*($A630-Parameters!$D$25)))),_xlfn.IFS($A630&lt;=Parameters!$D$23,Parameters!$C$23*$A630,$A630&lt;=Parameters!$D$24,Parameters!$C$24*$A630,$A630&lt;=Parameters!$D$25,Parameters!$C$25*$A630,$A630&gt;Parameters!$D$25,Parameters!$C$26*$A630))</f>
        <v>73281.5</v>
      </c>
      <c r="C630" s="290">
        <f t="shared" si="301"/>
        <v>117.2504</v>
      </c>
      <c r="D630" s="290" cm="1">
        <f t="array" ref="D630">IF(Parameters!$C$55="No",IF($A630&lt;=Parameters!$D$28,Parameters!$C$28*$A630,IF($A630&lt;=Parameters!$D$29,Parameters!$C$28*Parameters!$D$28+Parameters!$C$29*($A630-Parameters!$D$28),IF($A630&lt;=Parameters!$D$30,Parameters!$C$28*Parameters!$D$28+Parameters!$C$29*(Parameters!$D$29-Parameters!$D$28)+Parameters!$C$30*($A630-Parameters!$D$29),Parameters!$C$28*Parameters!$D$28+Parameters!$C$29*(Parameters!$D$29-Parameters!$D$28)+Parameters!$C$30*(Parameters!$D$30-Parameters!$D$29)+Parameters!$C$31*($A630-Parameters!$D$30)))),_xlfn.IFS($A630&lt;=Parameters!$D$28,Parameters!$C$28*$A630,$A630&lt;=Parameters!$D$29,Parameters!$C$29*$A630,$A630&lt;=Parameters!$D$30,Parameters!$C$30*$A630,$A630&gt;Parameters!$D$30,Parameters!$C$31*$A630))</f>
        <v>87084.5</v>
      </c>
      <c r="E630" s="290">
        <f t="shared" si="301"/>
        <v>139.33519999999999</v>
      </c>
      <c r="F630" s="290" cm="1">
        <f t="array" ref="F630">IF(Parameters!$C$55="No",IF($A630&lt;=Parameters!$D$34,Parameters!$C$34*$A630,IF($A630&lt;=Parameters!$D$35,Parameters!$C$34*Parameters!$D$34+Parameters!$C$35*($A630-Parameters!$D$34),IF($A630&lt;=Parameters!$D$36,Parameters!$C$34*Parameters!$D$34+Parameters!$C$35*(Parameters!$D$35-Parameters!$D$34)+Parameters!$C$36*($A630-Parameters!$D$35),Parameters!$C$34*Parameters!$D$34+Parameters!$C$35*(Parameters!$D$35-Parameters!$D$34)+Parameters!$C$36*(Parameters!$D$36-Parameters!$D$35)+Parameters!$C$37*($A630-Parameters!$D$36)))),_xlfn.IFS($A630&lt;=Parameters!$D$34,Parameters!$C$34*$A630,$A630&lt;=Parameters!$D$35,Parameters!$C$35*$A630,$A630&lt;=Parameters!$D$36,Parameters!$C$36*$A630,$A630&gt;Parameters!$D$36,Parameters!$C$37*$A630))</f>
        <v>86648.75</v>
      </c>
      <c r="G630" s="290">
        <f t="shared" si="302"/>
        <v>138.63800000000001</v>
      </c>
      <c r="H630" s="290" cm="1">
        <f t="array" ref="H630">IF(Parameters!$C$55="No",IF($A630&lt;=Parameters!$D$39,Parameters!$C$39*$A630,IF($A630&lt;=Parameters!$D$40,Parameters!$C$39*Parameters!$D$39+Parameters!$C$40*($A630-Parameters!$D$39),IF($A630&lt;=Parameters!$D$41,Parameters!$C$39*Parameters!$D$39+Parameters!$C$40*(Parameters!$D$40-Parameters!$D$39)+Parameters!$C$41*($A630-Parameters!$D$40),Parameters!$C$39*Parameters!$D$39+Parameters!$C$40*(Parameters!$D$40-Parameters!$D$39)+Parameters!$C$41*(Parameters!$D$41-Parameters!$D$40)+Parameters!$C$42*($A630-Parameters!$D$41)))),_xlfn.IFS($A630&lt;=Parameters!$D$39,Parameters!$C$39*$A630,$A630&lt;=Parameters!$D$40,Parameters!$C$40*$A630,$A630&lt;=Parameters!$D$41,Parameters!$C$41*$A630,$A630&gt;Parameters!$D$41,Parameters!$C$42*$A630))</f>
        <v>92946</v>
      </c>
      <c r="I630" s="290">
        <f t="shared" si="303"/>
        <v>148.71360000000001</v>
      </c>
      <c r="J630" s="290" cm="1">
        <f t="array" ref="J630">IF(Parameters!$D$55="No",IF($A630&lt;=Parameters!$F$23,Parameters!$E$23*$A630,IF($A630&lt;=Parameters!$F$24,Parameters!$E$23*Parameters!$F$23+Parameters!$E$24*($A630-Parameters!$F$23),IF($A630&lt;=Parameters!$F$25,Parameters!$E$23*Parameters!$F$23+Parameters!$E$24*(Parameters!$F$24-Parameters!$F$23)+Parameters!$E$25*($A630-Parameters!$F$24),Parameters!$E$23*Parameters!$F$23+Parameters!$E$24*(Parameters!$F$24-Parameters!$F$23)+Parameters!$E$25*(Parameters!$F$25-Parameters!$F$24)+Parameters!$E$26*($A630-Parameters!$F$25)))),_xlfn.IFS($A630&lt;=Parameters!$F$23,Parameters!$E$23*$A630,$A630&lt;=Parameters!$F$24,Parameters!$E$24*$A630,$A630&lt;=Parameters!$F$25,Parameters!$E$25*$A630,$A630&gt;Parameters!$F$25,Parameters!$E$26*$A630))</f>
        <v>73281.5</v>
      </c>
      <c r="K630" s="290">
        <f t="shared" si="279"/>
        <v>117.2504</v>
      </c>
      <c r="L630" s="290" cm="1">
        <f t="array" ref="L630">IF(Parameters!$D$55="No",IF($A630&lt;=Parameters!$F$28,Parameters!$E$28*$A630,IF($A630&lt;=Parameters!$F$29,Parameters!$E$28*Parameters!$F$28+Parameters!$E$29*($A630-Parameters!$F$28),IF($A630&lt;=Parameters!$F$30,Parameters!$E$28*Parameters!$F$28+Parameters!$E$29*(Parameters!$F$29-Parameters!$F$28)+Parameters!$E$30*($A630-Parameters!$F$29),Parameters!$E$28*Parameters!$F$28+Parameters!$E$29*(Parameters!$F$29-Parameters!$F$28)+Parameters!$E$30*(Parameters!$F$30-Parameters!$F$29)+Parameters!$E$31*($A630-Parameters!$F$30)))),_xlfn.IFS($A630&lt;=Parameters!$F$28,Parameters!$E$28*$A630,$A630&lt;=Parameters!$F$29,Parameters!$E$29*$A630,$A630&lt;=Parameters!$F$30,Parameters!$E$30*$A630,$A630&gt;Parameters!$F$30,Parameters!$E$31*$A630))</f>
        <v>87084.5</v>
      </c>
      <c r="M630" s="290">
        <f t="shared" si="280"/>
        <v>139.33519999999999</v>
      </c>
      <c r="N630" s="290" cm="1">
        <f t="array" ref="N630">IF(Parameters!$D$55="No",IF($A630&lt;=Parameters!$F$34,Parameters!$E$34*$A630,IF($A630&lt;=Parameters!$F$35,Parameters!$E$34*Parameters!$F$34+Parameters!$E$35*($A630-Parameters!$F$34),IF($A630&lt;=Parameters!$F$36,Parameters!$E$34*Parameters!$F$34+Parameters!$E$35*(Parameters!$F$35-Parameters!$F$34)+Parameters!$E$36*($A630-Parameters!$F$35),Parameters!$E$34*Parameters!$F$34+Parameters!$E$35*(Parameters!$F$35-Parameters!$F$34)+Parameters!$E$36*(Parameters!$F$36-Parameters!$F$35)+Parameters!$E$37*($A630-Parameters!$F$36)))),_xlfn.IFS($A630&lt;=Parameters!$F$34,Parameters!$E$34*$A630,$A630&lt;=Parameters!$F$35,Parameters!$E$35*$A630,$A630&lt;=Parameters!$F$36,Parameters!$E$36*$A630,$A630&gt;Parameters!$F$36,Parameters!$E$37*$A630))</f>
        <v>86648.75</v>
      </c>
      <c r="O630" s="290">
        <f t="shared" si="304"/>
        <v>138.63800000000001</v>
      </c>
      <c r="P630" s="290" cm="1">
        <f t="array" ref="P630">IF(Parameters!$D$55="No",IF($A630&lt;=Parameters!$F$39,Parameters!$E$39*$A630,IF($A630&lt;=Parameters!$F$40,Parameters!$E$39*Parameters!$F$39+Parameters!$E$40*($A630-Parameters!$F$39),IF($A630&lt;=Parameters!$F$41,Parameters!$E$39*Parameters!$F$39+Parameters!$E$40*(Parameters!$F$40-Parameters!$F$39)+Parameters!$E$41*($A630-Parameters!$F$40),Parameters!$E$39*Parameters!$F$39+Parameters!$E$40*(Parameters!$F$40-Parameters!$F$39)+Parameters!$E$41*(Parameters!$F$41-Parameters!$F$40)+Parameters!$E$42*($A630-Parameters!$F$41)))),_xlfn.IFS($A630&lt;=Parameters!$F$39,Parameters!$E$39*$A630,$A630&lt;=Parameters!$F$40,Parameters!$E$40*$A630,$A630&lt;=Parameters!$F$41,Parameters!$E$41*$A630,$A630&gt;Parameters!$F$41,Parameters!$E$42*$A630))</f>
        <v>92946</v>
      </c>
      <c r="Q630" s="290">
        <f t="shared" si="305"/>
        <v>148.71360000000001</v>
      </c>
      <c r="R630" s="290" cm="1">
        <f t="array" ref="R630">IF(Parameters!$E$55="No",IF($A630&lt;=Parameters!$H$23,Parameters!$G$23*$A630,IF($A630&lt;=Parameters!$H$24,Parameters!$G$23*Parameters!$H$23+Parameters!$G$24*($A630-Parameters!$H$23),IF($A630&lt;=Parameters!$H$25,Parameters!$G$23*Parameters!$H$23+Parameters!$G$24*(Parameters!$H$24-Parameters!$H$23)+Parameters!$G$25*($A630-Parameters!$H$24),Parameters!$G$23*Parameters!$H$23+Parameters!$G$24*(Parameters!$H$24-Parameters!$H$23)+Parameters!$G$25*(Parameters!$H$25-Parameters!$H$24)+Parameters!$G$26*($A630-Parameters!$H$25)))),_xlfn.IFS($A630&lt;=Parameters!$H$23,Parameters!$G$23*$A630,$A630&lt;=Parameters!$H$24,Parameters!$G$24*$A630,$A630&lt;=Parameters!$H$25,Parameters!$G$25*$A630,$A630&gt;Parameters!$H$25,Parameters!$G$26*$A630))</f>
        <v>73281.5</v>
      </c>
      <c r="S630" s="290">
        <f t="shared" si="281"/>
        <v>117.2504</v>
      </c>
      <c r="T630" s="290" cm="1">
        <f t="array" ref="T630">IF(Parameters!$E$55="No",IF($A630&lt;=Parameters!$H$28,Parameters!$G$28*$A630,IF($A630&lt;=Parameters!$H$29,Parameters!$G$28*Parameters!$H$28+Parameters!$G$29*($A630-Parameters!$H$28),IF($A630&lt;=Parameters!$H$30,Parameters!$G$28*Parameters!$H$28+Parameters!$G$29*(Parameters!$H$29-Parameters!$H$28)+Parameters!$G$30*($A630-Parameters!$H$29),Parameters!$G$28*Parameters!$H$28+Parameters!$G$29*(Parameters!$H$29-Parameters!$H$28)+Parameters!$G$30*(Parameters!$H$30-Parameters!$H$29)+Parameters!$G$31*($A630-Parameters!$H$30)))),_xlfn.IFS($A630&lt;=Parameters!$H$28,Parameters!$G$28*$A630,$A630&lt;=Parameters!$H$29,Parameters!$G$29*$A630,$A630&lt;=Parameters!$H$30,Parameters!$G$30*$A630,$A630&gt;Parameters!$H$30,Parameters!$G$31*$A630))</f>
        <v>87084.5</v>
      </c>
      <c r="U630" s="290">
        <f t="shared" si="282"/>
        <v>139.33519999999999</v>
      </c>
      <c r="V630" s="290" cm="1">
        <f t="array" ref="V630">IF(Parameters!$E$55="No",IF($A630&lt;=Parameters!$H$34,Parameters!$G$34*$A630,IF($A630&lt;=Parameters!$H$35,Parameters!$G$34*Parameters!$H$34+Parameters!$G$35*($A630-Parameters!$H$34),IF($A630&lt;=Parameters!$H$36,Parameters!$G$34*Parameters!$H$34+Parameters!$G$35*(Parameters!$H$35-Parameters!$H$34)+Parameters!$G$36*($A630-Parameters!$H$35),Parameters!$G$34*Parameters!$H$34+Parameters!$G$35*(Parameters!$H$35-Parameters!$H$34)+Parameters!$G$36*(Parameters!$H$36-Parameters!$H$35)+Parameters!$G$37*($A630-Parameters!$H$36)))),_xlfn.IFS($A630&lt;=Parameters!$H$34,Parameters!$G$34*$A630,$A630&lt;=Parameters!$H$35,Parameters!$G$35*$A630,$A630&lt;=Parameters!$H$36,Parameters!$G$36*$A630,$A630&gt;Parameters!$H$36,Parameters!$G$37*$A630))</f>
        <v>86648.75</v>
      </c>
      <c r="W630" s="290">
        <f t="shared" si="306"/>
        <v>138.63800000000001</v>
      </c>
      <c r="X630" s="290" cm="1">
        <f t="array" ref="X630">IF(Parameters!$E$55="No",IF($A630&lt;=Parameters!$H$39,Parameters!$G$39*$A630,IF($A630&lt;=Parameters!$H$40,Parameters!$G$39*Parameters!$H$39+Parameters!$G$40*($A630-Parameters!$H$39),IF($A630&lt;=Parameters!$H$41,Parameters!$G$39*Parameters!$H$39+Parameters!$G$40*(Parameters!$H$40-Parameters!$H$39)+Parameters!$G$41*($A630-Parameters!$H$40),Parameters!$G$39*Parameters!$H$39+Parameters!$G$40*(Parameters!$H$40-Parameters!$H$39)+Parameters!$G$41*(Parameters!$H$41-Parameters!$H$40)+Parameters!$G$42*($A630-Parameters!$H$41)))),_xlfn.IFS($A630&lt;=Parameters!$H$39,Parameters!$G$39*$A630,$A630&lt;=Parameters!$H$40,Parameters!$G$40*$A630,$A630&lt;=Parameters!$H$41,Parameters!$G$41*$A630,$A630&gt;Parameters!$H$41,Parameters!$G$42*$A630))</f>
        <v>92946</v>
      </c>
      <c r="Y630" s="290">
        <f t="shared" si="307"/>
        <v>148.71360000000001</v>
      </c>
      <c r="Z630" s="290" cm="1">
        <f t="array" ref="Z630">IF(Parameters!$F$55="No",IF($A630&lt;=Parameters!$J$23,Parameters!$I$23*$A630,IF($A630&lt;=Parameters!$J$24,Parameters!$I$23*Parameters!$J$23+Parameters!$I$24*($A630-Parameters!$J$23),IF($A630&lt;=Parameters!$J$25,Parameters!$I$23*Parameters!$J$23+Parameters!$I$24*(Parameters!$J$24-Parameters!$J$23)+Parameters!$I$25*($A630-Parameters!$J$24),Parameters!$I$23*Parameters!$J$23+Parameters!$I$24*(Parameters!$J$24-Parameters!$J$23)+Parameters!$I$25*(Parameters!$J$25-Parameters!$J$24)+Parameters!$I$26*($A630-Parameters!$J$25)))),_xlfn.IFS($A630&lt;=Parameters!$J$23,Parameters!$I$23*$A630,$A630&lt;=Parameters!$J$24,Parameters!$I$24*$A630,$A630&lt;=Parameters!$J$25,Parameters!$I$25*$A630,$A630&gt;Parameters!$J$25,Parameters!$I$26*$A630))</f>
        <v>73281.5</v>
      </c>
      <c r="AA630" s="290">
        <f t="shared" si="283"/>
        <v>117.2504</v>
      </c>
      <c r="AB630" s="290" cm="1">
        <f t="array" ref="AB630">IF(Parameters!$F$55="No",IF($A630&lt;=Parameters!$J$28,Parameters!$I$28*$A630,IF($A630&lt;=Parameters!$J$29,Parameters!$I$28*Parameters!$J$28+Parameters!$I$29*($A630-Parameters!$J$28),IF($A630&lt;=Parameters!$J$30,Parameters!$I$28*Parameters!$J$28+Parameters!$I$29*(Parameters!$J$29-Parameters!$J$28)+Parameters!$I$30*($A630-Parameters!$J$29),Parameters!$I$28*Parameters!$J$28+Parameters!$I$29*(Parameters!$J$29-Parameters!$J$28)+Parameters!$I$30*(Parameters!$J$30-Parameters!$J$29)+Parameters!$I$31*($A630-Parameters!$J$30)))),_xlfn.IFS($A630&lt;=Parameters!$J$28,Parameters!$I$28*$A630,$A630&lt;=Parameters!$J$29,Parameters!$I$29*$A630,$A630&lt;=Parameters!$J$30,Parameters!$I$30*$A630,$A630&gt;Parameters!$J$30,Parameters!$I$31*$A630))</f>
        <v>87084.5</v>
      </c>
      <c r="AC630" s="290">
        <f t="shared" si="284"/>
        <v>139.33519999999999</v>
      </c>
      <c r="AD630" s="290" cm="1">
        <f t="array" ref="AD630">IF(Parameters!$F$55="No",IF($A630&lt;=Parameters!$J$34,Parameters!$I$34*$A630,IF($A630&lt;=Parameters!$J$35,Parameters!$I$34*Parameters!$J$34+Parameters!$I$35*($A630-Parameters!$J$34),IF($A630&lt;=Parameters!$J$36,Parameters!$I$34*Parameters!$J$34+Parameters!$I$35*(Parameters!$J$35-Parameters!$J$34)+Parameters!$I$36*($A630-Parameters!$J$35),Parameters!$I$34*Parameters!$J$34+Parameters!$I$35*(Parameters!$J$35-Parameters!$J$34)+Parameters!$I$36*(Parameters!$J$36-Parameters!$J$35)+Parameters!$I$37*($A630-Parameters!$J$36)))),_xlfn.IFS($A630&lt;=Parameters!$J$34,Parameters!$I$34*$A630,$A630&lt;=Parameters!$J$35,Parameters!$I$35*$A630,$A630&lt;=Parameters!$J$36,Parameters!$I$36*$A630,$A630&gt;Parameters!$J$36,Parameters!$I$37*$A630))</f>
        <v>86648.75</v>
      </c>
      <c r="AE630" s="290">
        <f t="shared" si="308"/>
        <v>138.63800000000001</v>
      </c>
      <c r="AF630" s="290" cm="1">
        <f t="array" ref="AF630">IF(Parameters!$F$55="No",IF($A630&lt;=Parameters!$J$39,Parameters!$I$39*$A630,IF($A630&lt;=Parameters!$J$40,Parameters!$I$39*Parameters!$J$39+Parameters!$I$40*($A630-Parameters!$J$39),IF($A630&lt;=Parameters!$J$41,Parameters!$I$39*Parameters!$J$39+Parameters!$I$40*(Parameters!$J$40-Parameters!$J$39)+Parameters!$I$41*($A630-Parameters!$J$40),Parameters!$I$39*Parameters!$J$39+Parameters!$I$40*(Parameters!$J$40-Parameters!$J$39)+Parameters!$I$41*(Parameters!$J$41-Parameters!$J$40)+Parameters!$I$42*($A630-Parameters!$J$41)))),_xlfn.IFS($A630&lt;=Parameters!$J$39,Parameters!$I$39*$A630,$A630&lt;=Parameters!$J$40,Parameters!$I$40*$A630,$A630&lt;=Parameters!$J$41,Parameters!$I$41*$A630,$A630&gt;Parameters!$J$41,Parameters!$I$42*$A630))</f>
        <v>92946</v>
      </c>
      <c r="AG630" s="290">
        <f t="shared" si="309"/>
        <v>148.71360000000001</v>
      </c>
      <c r="AI630" s="428">
        <f t="shared" si="285"/>
        <v>149.05999999999767</v>
      </c>
      <c r="AJ630" s="428">
        <f t="shared" si="286"/>
        <v>159.35999999998603</v>
      </c>
      <c r="AK630" s="428">
        <f t="shared" si="287"/>
        <v>150.22999999999593</v>
      </c>
      <c r="AL630" s="428">
        <f t="shared" si="288"/>
        <v>158.45999999999185</v>
      </c>
      <c r="AM630" s="428">
        <f t="shared" si="289"/>
        <v>149.05999999999767</v>
      </c>
      <c r="AN630" s="428">
        <f t="shared" si="290"/>
        <v>159.35999999998603</v>
      </c>
      <c r="AO630" s="428">
        <f t="shared" si="291"/>
        <v>150.22999999999593</v>
      </c>
      <c r="AP630" s="428">
        <f t="shared" si="292"/>
        <v>158.45999999999185</v>
      </c>
      <c r="AQ630" s="428">
        <f t="shared" si="293"/>
        <v>149.05999999999767</v>
      </c>
      <c r="AR630" s="428">
        <f t="shared" si="294"/>
        <v>159.35999999998603</v>
      </c>
      <c r="AS630" s="428">
        <f t="shared" si="295"/>
        <v>150.22999999999593</v>
      </c>
      <c r="AT630" s="428">
        <f t="shared" si="296"/>
        <v>158.45999999999185</v>
      </c>
      <c r="AU630" s="428">
        <f t="shared" si="297"/>
        <v>149.05999999999767</v>
      </c>
      <c r="AV630" s="428">
        <f t="shared" si="298"/>
        <v>159.35999999998603</v>
      </c>
      <c r="AW630" s="428">
        <f t="shared" si="299"/>
        <v>150.22999999999593</v>
      </c>
      <c r="AX630" s="428">
        <f t="shared" si="300"/>
        <v>158.45999999999185</v>
      </c>
    </row>
    <row r="631">
      <c r="A631" s="413">
        <v>626</v>
      </c>
      <c r="B631" s="290" cm="1">
        <f t="array" ref="B631">IF(Parameters!$C$55="No",IF($A631&lt;=Parameters!$D$23,Parameters!$C$23*$A631,IF($A631&lt;=Parameters!$D$24,Parameters!$C$23*Parameters!$D$23+Parameters!$C$24*($A631-Parameters!$D$23),IF($A631&lt;=Parameters!$D$25,Parameters!$C$23*Parameters!$D$23+Parameters!$C$24*(Parameters!$D$24-Parameters!$D$23)+Parameters!$C$25*($A631-Parameters!$D$24),Parameters!$C$23*Parameters!$D$23+Parameters!$C$24*(Parameters!$D$24-Parameters!$D$23)+Parameters!$C$25*(Parameters!$D$25-Parameters!$D$24)+Parameters!$C$26*($A631-Parameters!$D$25)))),_xlfn.IFS($A631&lt;=Parameters!$D$23,Parameters!$C$23*$A631,$A631&lt;=Parameters!$D$24,Parameters!$C$24*$A631,$A631&lt;=Parameters!$D$25,Parameters!$C$25*$A631,$A631&gt;Parameters!$D$25,Parameters!$C$26*$A631))</f>
        <v>73430.559999999998</v>
      </c>
      <c r="C631" s="290">
        <f t="shared" si="301"/>
        <v>117.30121405750798</v>
      </c>
      <c r="D631" s="290" cm="1">
        <f t="array" ref="D631">IF(Parameters!$C$55="No",IF($A631&lt;=Parameters!$D$28,Parameters!$C$28*$A631,IF($A631&lt;=Parameters!$D$29,Parameters!$C$28*Parameters!$D$28+Parameters!$C$29*($A631-Parameters!$D$28),IF($A631&lt;=Parameters!$D$30,Parameters!$C$28*Parameters!$D$28+Parameters!$C$29*(Parameters!$D$29-Parameters!$D$28)+Parameters!$C$30*($A631-Parameters!$D$29),Parameters!$C$28*Parameters!$D$28+Parameters!$C$29*(Parameters!$D$29-Parameters!$D$28)+Parameters!$C$30*(Parameters!$D$30-Parameters!$D$29)+Parameters!$C$31*($A631-Parameters!$D$30)))),_xlfn.IFS($A631&lt;=Parameters!$D$28,Parameters!$C$28*$A631,$A631&lt;=Parameters!$D$29,Parameters!$C$29*$A631,$A631&lt;=Parameters!$D$30,Parameters!$C$30*$A631,$A631&gt;Parameters!$D$30,Parameters!$C$31*$A631))</f>
        <v>87243.860000000015</v>
      </c>
      <c r="E631" s="290">
        <f t="shared" si="301"/>
        <v>139.36718849840258</v>
      </c>
      <c r="F631" s="290" cm="1">
        <f t="array" ref="F631">IF(Parameters!$C$55="No",IF($A631&lt;=Parameters!$D$34,Parameters!$C$34*$A631,IF($A631&lt;=Parameters!$D$35,Parameters!$C$34*Parameters!$D$34+Parameters!$C$35*($A631-Parameters!$D$34),IF($A631&lt;=Parameters!$D$36,Parameters!$C$34*Parameters!$D$34+Parameters!$C$35*(Parameters!$D$35-Parameters!$D$34)+Parameters!$C$36*($A631-Parameters!$D$35),Parameters!$C$34*Parameters!$D$34+Parameters!$C$35*(Parameters!$D$35-Parameters!$D$34)+Parameters!$C$36*(Parameters!$D$36-Parameters!$D$35)+Parameters!$C$37*($A631-Parameters!$D$36)))),_xlfn.IFS($A631&lt;=Parameters!$D$34,Parameters!$C$34*$A631,$A631&lt;=Parameters!$D$35,Parameters!$C$35*$A631,$A631&lt;=Parameters!$D$36,Parameters!$C$36*$A631,$A631&gt;Parameters!$D$36,Parameters!$C$37*$A631))</f>
        <v>86798.98</v>
      </c>
      <c r="G631" s="290">
        <f t="shared" si="302"/>
        <v>138.65651757188499</v>
      </c>
      <c r="H631" s="290" cm="1">
        <f t="array" ref="H631">IF(Parameters!$C$55="No",IF($A631&lt;=Parameters!$D$39,Parameters!$C$39*$A631,IF($A631&lt;=Parameters!$D$40,Parameters!$C$39*Parameters!$D$39+Parameters!$C$40*($A631-Parameters!$D$39),IF($A631&lt;=Parameters!$D$41,Parameters!$C$39*Parameters!$D$39+Parameters!$C$40*(Parameters!$D$40-Parameters!$D$39)+Parameters!$C$41*($A631-Parameters!$D$40),Parameters!$C$39*Parameters!$D$39+Parameters!$C$40*(Parameters!$D$40-Parameters!$D$39)+Parameters!$C$41*(Parameters!$D$41-Parameters!$D$40)+Parameters!$C$42*($A631-Parameters!$D$41)))),_xlfn.IFS($A631&lt;=Parameters!$D$39,Parameters!$C$39*$A631,$A631&lt;=Parameters!$D$40,Parameters!$C$40*$A631,$A631&lt;=Parameters!$D$41,Parameters!$C$41*$A631,$A631&gt;Parameters!$D$41,Parameters!$C$42*$A631))</f>
        <v>93104.459999999992</v>
      </c>
      <c r="I631" s="290">
        <f t="shared" si="303"/>
        <v>148.72916932907347</v>
      </c>
      <c r="J631" s="290" cm="1">
        <f t="array" ref="J631">IF(Parameters!$D$55="No",IF($A631&lt;=Parameters!$F$23,Parameters!$E$23*$A631,IF($A631&lt;=Parameters!$F$24,Parameters!$E$23*Parameters!$F$23+Parameters!$E$24*($A631-Parameters!$F$23),IF($A631&lt;=Parameters!$F$25,Parameters!$E$23*Parameters!$F$23+Parameters!$E$24*(Parameters!$F$24-Parameters!$F$23)+Parameters!$E$25*($A631-Parameters!$F$24),Parameters!$E$23*Parameters!$F$23+Parameters!$E$24*(Parameters!$F$24-Parameters!$F$23)+Parameters!$E$25*(Parameters!$F$25-Parameters!$F$24)+Parameters!$E$26*($A631-Parameters!$F$25)))),_xlfn.IFS($A631&lt;=Parameters!$F$23,Parameters!$E$23*$A631,$A631&lt;=Parameters!$F$24,Parameters!$E$24*$A631,$A631&lt;=Parameters!$F$25,Parameters!$E$25*$A631,$A631&gt;Parameters!$F$25,Parameters!$E$26*$A631))</f>
        <v>73430.559999999998</v>
      </c>
      <c r="K631" s="290">
        <f t="shared" si="279"/>
        <v>117.30121405750798</v>
      </c>
      <c r="L631" s="290" cm="1">
        <f t="array" ref="L631">IF(Parameters!$D$55="No",IF($A631&lt;=Parameters!$F$28,Parameters!$E$28*$A631,IF($A631&lt;=Parameters!$F$29,Parameters!$E$28*Parameters!$F$28+Parameters!$E$29*($A631-Parameters!$F$28),IF($A631&lt;=Parameters!$F$30,Parameters!$E$28*Parameters!$F$28+Parameters!$E$29*(Parameters!$F$29-Parameters!$F$28)+Parameters!$E$30*($A631-Parameters!$F$29),Parameters!$E$28*Parameters!$F$28+Parameters!$E$29*(Parameters!$F$29-Parameters!$F$28)+Parameters!$E$30*(Parameters!$F$30-Parameters!$F$29)+Parameters!$E$31*($A631-Parameters!$F$30)))),_xlfn.IFS($A631&lt;=Parameters!$F$28,Parameters!$E$28*$A631,$A631&lt;=Parameters!$F$29,Parameters!$E$29*$A631,$A631&lt;=Parameters!$F$30,Parameters!$E$30*$A631,$A631&gt;Parameters!$F$30,Parameters!$E$31*$A631))</f>
        <v>87243.860000000015</v>
      </c>
      <c r="M631" s="290">
        <f t="shared" si="280"/>
        <v>139.36718849840258</v>
      </c>
      <c r="N631" s="290" cm="1">
        <f t="array" ref="N631">IF(Parameters!$D$55="No",IF($A631&lt;=Parameters!$F$34,Parameters!$E$34*$A631,IF($A631&lt;=Parameters!$F$35,Parameters!$E$34*Parameters!$F$34+Parameters!$E$35*($A631-Parameters!$F$34),IF($A631&lt;=Parameters!$F$36,Parameters!$E$34*Parameters!$F$34+Parameters!$E$35*(Parameters!$F$35-Parameters!$F$34)+Parameters!$E$36*($A631-Parameters!$F$35),Parameters!$E$34*Parameters!$F$34+Parameters!$E$35*(Parameters!$F$35-Parameters!$F$34)+Parameters!$E$36*(Parameters!$F$36-Parameters!$F$35)+Parameters!$E$37*($A631-Parameters!$F$36)))),_xlfn.IFS($A631&lt;=Parameters!$F$34,Parameters!$E$34*$A631,$A631&lt;=Parameters!$F$35,Parameters!$E$35*$A631,$A631&lt;=Parameters!$F$36,Parameters!$E$36*$A631,$A631&gt;Parameters!$F$36,Parameters!$E$37*$A631))</f>
        <v>86798.98</v>
      </c>
      <c r="O631" s="290">
        <f t="shared" si="304"/>
        <v>138.65651757188499</v>
      </c>
      <c r="P631" s="290" cm="1">
        <f t="array" ref="P631">IF(Parameters!$D$55="No",IF($A631&lt;=Parameters!$F$39,Parameters!$E$39*$A631,IF($A631&lt;=Parameters!$F$40,Parameters!$E$39*Parameters!$F$39+Parameters!$E$40*($A631-Parameters!$F$39),IF($A631&lt;=Parameters!$F$41,Parameters!$E$39*Parameters!$F$39+Parameters!$E$40*(Parameters!$F$40-Parameters!$F$39)+Parameters!$E$41*($A631-Parameters!$F$40),Parameters!$E$39*Parameters!$F$39+Parameters!$E$40*(Parameters!$F$40-Parameters!$F$39)+Parameters!$E$41*(Parameters!$F$41-Parameters!$F$40)+Parameters!$E$42*($A631-Parameters!$F$41)))),_xlfn.IFS($A631&lt;=Parameters!$F$39,Parameters!$E$39*$A631,$A631&lt;=Parameters!$F$40,Parameters!$E$40*$A631,$A631&lt;=Parameters!$F$41,Parameters!$E$41*$A631,$A631&gt;Parameters!$F$41,Parameters!$E$42*$A631))</f>
        <v>93104.459999999992</v>
      </c>
      <c r="Q631" s="290">
        <f t="shared" si="305"/>
        <v>148.72916932907347</v>
      </c>
      <c r="R631" s="290" cm="1">
        <f t="array" ref="R631">IF(Parameters!$E$55="No",IF($A631&lt;=Parameters!$H$23,Parameters!$G$23*$A631,IF($A631&lt;=Parameters!$H$24,Parameters!$G$23*Parameters!$H$23+Parameters!$G$24*($A631-Parameters!$H$23),IF($A631&lt;=Parameters!$H$25,Parameters!$G$23*Parameters!$H$23+Parameters!$G$24*(Parameters!$H$24-Parameters!$H$23)+Parameters!$G$25*($A631-Parameters!$H$24),Parameters!$G$23*Parameters!$H$23+Parameters!$G$24*(Parameters!$H$24-Parameters!$H$23)+Parameters!$G$25*(Parameters!$H$25-Parameters!$H$24)+Parameters!$G$26*($A631-Parameters!$H$25)))),_xlfn.IFS($A631&lt;=Parameters!$H$23,Parameters!$G$23*$A631,$A631&lt;=Parameters!$H$24,Parameters!$G$24*$A631,$A631&lt;=Parameters!$H$25,Parameters!$G$25*$A631,$A631&gt;Parameters!$H$25,Parameters!$G$26*$A631))</f>
        <v>73430.559999999998</v>
      </c>
      <c r="S631" s="290">
        <f t="shared" si="281"/>
        <v>117.30121405750798</v>
      </c>
      <c r="T631" s="290" cm="1">
        <f t="array" ref="T631">IF(Parameters!$E$55="No",IF($A631&lt;=Parameters!$H$28,Parameters!$G$28*$A631,IF($A631&lt;=Parameters!$H$29,Parameters!$G$28*Parameters!$H$28+Parameters!$G$29*($A631-Parameters!$H$28),IF($A631&lt;=Parameters!$H$30,Parameters!$G$28*Parameters!$H$28+Parameters!$G$29*(Parameters!$H$29-Parameters!$H$28)+Parameters!$G$30*($A631-Parameters!$H$29),Parameters!$G$28*Parameters!$H$28+Parameters!$G$29*(Parameters!$H$29-Parameters!$H$28)+Parameters!$G$30*(Parameters!$H$30-Parameters!$H$29)+Parameters!$G$31*($A631-Parameters!$H$30)))),_xlfn.IFS($A631&lt;=Parameters!$H$28,Parameters!$G$28*$A631,$A631&lt;=Parameters!$H$29,Parameters!$G$29*$A631,$A631&lt;=Parameters!$H$30,Parameters!$G$30*$A631,$A631&gt;Parameters!$H$30,Parameters!$G$31*$A631))</f>
        <v>87243.860000000015</v>
      </c>
      <c r="U631" s="290">
        <f t="shared" si="282"/>
        <v>139.36718849840258</v>
      </c>
      <c r="V631" s="290" cm="1">
        <f t="array" ref="V631">IF(Parameters!$E$55="No",IF($A631&lt;=Parameters!$H$34,Parameters!$G$34*$A631,IF($A631&lt;=Parameters!$H$35,Parameters!$G$34*Parameters!$H$34+Parameters!$G$35*($A631-Parameters!$H$34),IF($A631&lt;=Parameters!$H$36,Parameters!$G$34*Parameters!$H$34+Parameters!$G$35*(Parameters!$H$35-Parameters!$H$34)+Parameters!$G$36*($A631-Parameters!$H$35),Parameters!$G$34*Parameters!$H$34+Parameters!$G$35*(Parameters!$H$35-Parameters!$H$34)+Parameters!$G$36*(Parameters!$H$36-Parameters!$H$35)+Parameters!$G$37*($A631-Parameters!$H$36)))),_xlfn.IFS($A631&lt;=Parameters!$H$34,Parameters!$G$34*$A631,$A631&lt;=Parameters!$H$35,Parameters!$G$35*$A631,$A631&lt;=Parameters!$H$36,Parameters!$G$36*$A631,$A631&gt;Parameters!$H$36,Parameters!$G$37*$A631))</f>
        <v>86798.98</v>
      </c>
      <c r="W631" s="290">
        <f t="shared" si="306"/>
        <v>138.65651757188499</v>
      </c>
      <c r="X631" s="290" cm="1">
        <f t="array" ref="X631">IF(Parameters!$E$55="No",IF($A631&lt;=Parameters!$H$39,Parameters!$G$39*$A631,IF($A631&lt;=Parameters!$H$40,Parameters!$G$39*Parameters!$H$39+Parameters!$G$40*($A631-Parameters!$H$39),IF($A631&lt;=Parameters!$H$41,Parameters!$G$39*Parameters!$H$39+Parameters!$G$40*(Parameters!$H$40-Parameters!$H$39)+Parameters!$G$41*($A631-Parameters!$H$40),Parameters!$G$39*Parameters!$H$39+Parameters!$G$40*(Parameters!$H$40-Parameters!$H$39)+Parameters!$G$41*(Parameters!$H$41-Parameters!$H$40)+Parameters!$G$42*($A631-Parameters!$H$41)))),_xlfn.IFS($A631&lt;=Parameters!$H$39,Parameters!$G$39*$A631,$A631&lt;=Parameters!$H$40,Parameters!$G$40*$A631,$A631&lt;=Parameters!$H$41,Parameters!$G$41*$A631,$A631&gt;Parameters!$H$41,Parameters!$G$42*$A631))</f>
        <v>93104.459999999992</v>
      </c>
      <c r="Y631" s="290">
        <f t="shared" si="307"/>
        <v>148.72916932907347</v>
      </c>
      <c r="Z631" s="290" cm="1">
        <f t="array" ref="Z631">IF(Parameters!$F$55="No",IF($A631&lt;=Parameters!$J$23,Parameters!$I$23*$A631,IF($A631&lt;=Parameters!$J$24,Parameters!$I$23*Parameters!$J$23+Parameters!$I$24*($A631-Parameters!$J$23),IF($A631&lt;=Parameters!$J$25,Parameters!$I$23*Parameters!$J$23+Parameters!$I$24*(Parameters!$J$24-Parameters!$J$23)+Parameters!$I$25*($A631-Parameters!$J$24),Parameters!$I$23*Parameters!$J$23+Parameters!$I$24*(Parameters!$J$24-Parameters!$J$23)+Parameters!$I$25*(Parameters!$J$25-Parameters!$J$24)+Parameters!$I$26*($A631-Parameters!$J$25)))),_xlfn.IFS($A631&lt;=Parameters!$J$23,Parameters!$I$23*$A631,$A631&lt;=Parameters!$J$24,Parameters!$I$24*$A631,$A631&lt;=Parameters!$J$25,Parameters!$I$25*$A631,$A631&gt;Parameters!$J$25,Parameters!$I$26*$A631))</f>
        <v>73430.559999999998</v>
      </c>
      <c r="AA631" s="290">
        <f t="shared" si="283"/>
        <v>117.30121405750798</v>
      </c>
      <c r="AB631" s="290" cm="1">
        <f t="array" ref="AB631">IF(Parameters!$F$55="No",IF($A631&lt;=Parameters!$J$28,Parameters!$I$28*$A631,IF($A631&lt;=Parameters!$J$29,Parameters!$I$28*Parameters!$J$28+Parameters!$I$29*($A631-Parameters!$J$28),IF($A631&lt;=Parameters!$J$30,Parameters!$I$28*Parameters!$J$28+Parameters!$I$29*(Parameters!$J$29-Parameters!$J$28)+Parameters!$I$30*($A631-Parameters!$J$29),Parameters!$I$28*Parameters!$J$28+Parameters!$I$29*(Parameters!$J$29-Parameters!$J$28)+Parameters!$I$30*(Parameters!$J$30-Parameters!$J$29)+Parameters!$I$31*($A631-Parameters!$J$30)))),_xlfn.IFS($A631&lt;=Parameters!$J$28,Parameters!$I$28*$A631,$A631&lt;=Parameters!$J$29,Parameters!$I$29*$A631,$A631&lt;=Parameters!$J$30,Parameters!$I$30*$A631,$A631&gt;Parameters!$J$30,Parameters!$I$31*$A631))</f>
        <v>87243.860000000015</v>
      </c>
      <c r="AC631" s="290">
        <f t="shared" si="284"/>
        <v>139.36718849840258</v>
      </c>
      <c r="AD631" s="290" cm="1">
        <f t="array" ref="AD631">IF(Parameters!$F$55="No",IF($A631&lt;=Parameters!$J$34,Parameters!$I$34*$A631,IF($A631&lt;=Parameters!$J$35,Parameters!$I$34*Parameters!$J$34+Parameters!$I$35*($A631-Parameters!$J$34),IF($A631&lt;=Parameters!$J$36,Parameters!$I$34*Parameters!$J$34+Parameters!$I$35*(Parameters!$J$35-Parameters!$J$34)+Parameters!$I$36*($A631-Parameters!$J$35),Parameters!$I$34*Parameters!$J$34+Parameters!$I$35*(Parameters!$J$35-Parameters!$J$34)+Parameters!$I$36*(Parameters!$J$36-Parameters!$J$35)+Parameters!$I$37*($A631-Parameters!$J$36)))),_xlfn.IFS($A631&lt;=Parameters!$J$34,Parameters!$I$34*$A631,$A631&lt;=Parameters!$J$35,Parameters!$I$35*$A631,$A631&lt;=Parameters!$J$36,Parameters!$I$36*$A631,$A631&gt;Parameters!$J$36,Parameters!$I$37*$A631))</f>
        <v>86798.98</v>
      </c>
      <c r="AE631" s="290">
        <f t="shared" si="308"/>
        <v>138.65651757188499</v>
      </c>
      <c r="AF631" s="290" cm="1">
        <f t="array" ref="AF631">IF(Parameters!$F$55="No",IF($A631&lt;=Parameters!$J$39,Parameters!$I$39*$A631,IF($A631&lt;=Parameters!$J$40,Parameters!$I$39*Parameters!$J$39+Parameters!$I$40*($A631-Parameters!$J$39),IF($A631&lt;=Parameters!$J$41,Parameters!$I$39*Parameters!$J$39+Parameters!$I$40*(Parameters!$J$40-Parameters!$J$39)+Parameters!$I$41*($A631-Parameters!$J$40),Parameters!$I$39*Parameters!$J$39+Parameters!$I$40*(Parameters!$J$40-Parameters!$J$39)+Parameters!$I$41*(Parameters!$J$41-Parameters!$J$40)+Parameters!$I$42*($A631-Parameters!$J$41)))),_xlfn.IFS($A631&lt;=Parameters!$J$39,Parameters!$I$39*$A631,$A631&lt;=Parameters!$J$40,Parameters!$I$40*$A631,$A631&lt;=Parameters!$J$41,Parameters!$I$41*$A631,$A631&gt;Parameters!$J$41,Parameters!$I$42*$A631))</f>
        <v>93104.459999999992</v>
      </c>
      <c r="AG631" s="290">
        <f t="shared" si="309"/>
        <v>148.72916932907347</v>
      </c>
      <c r="AI631" s="428">
        <f t="shared" si="285"/>
        <v>149.05999999999767</v>
      </c>
      <c r="AJ631" s="428">
        <f t="shared" si="286"/>
        <v>159.36000000001513</v>
      </c>
      <c r="AK631" s="428">
        <f t="shared" si="287"/>
        <v>150.22999999999593</v>
      </c>
      <c r="AL631" s="428">
        <f t="shared" si="288"/>
        <v>158.45999999999185</v>
      </c>
      <c r="AM631" s="428">
        <f t="shared" si="289"/>
        <v>149.05999999999767</v>
      </c>
      <c r="AN631" s="428">
        <f t="shared" si="290"/>
        <v>159.36000000001513</v>
      </c>
      <c r="AO631" s="428">
        <f t="shared" si="291"/>
        <v>150.22999999999593</v>
      </c>
      <c r="AP631" s="428">
        <f t="shared" si="292"/>
        <v>158.45999999999185</v>
      </c>
      <c r="AQ631" s="428">
        <f t="shared" si="293"/>
        <v>149.05999999999767</v>
      </c>
      <c r="AR631" s="428">
        <f t="shared" si="294"/>
        <v>159.36000000001513</v>
      </c>
      <c r="AS631" s="428">
        <f t="shared" si="295"/>
        <v>150.22999999999593</v>
      </c>
      <c r="AT631" s="428">
        <f t="shared" si="296"/>
        <v>158.45999999999185</v>
      </c>
      <c r="AU631" s="428">
        <f t="shared" si="297"/>
        <v>149.05999999999767</v>
      </c>
      <c r="AV631" s="428">
        <f t="shared" si="298"/>
        <v>159.36000000001513</v>
      </c>
      <c r="AW631" s="428">
        <f t="shared" si="299"/>
        <v>150.22999999999593</v>
      </c>
      <c r="AX631" s="428">
        <f t="shared" si="300"/>
        <v>158.45999999999185</v>
      </c>
    </row>
    <row r="632">
      <c r="A632" s="413">
        <v>627</v>
      </c>
      <c r="B632" s="290" cm="1">
        <f t="array" ref="B632">IF(Parameters!$C$55="No",IF($A632&lt;=Parameters!$D$23,Parameters!$C$23*$A632,IF($A632&lt;=Parameters!$D$24,Parameters!$C$23*Parameters!$D$23+Parameters!$C$24*($A632-Parameters!$D$23),IF($A632&lt;=Parameters!$D$25,Parameters!$C$23*Parameters!$D$23+Parameters!$C$24*(Parameters!$D$24-Parameters!$D$23)+Parameters!$C$25*($A632-Parameters!$D$24),Parameters!$C$23*Parameters!$D$23+Parameters!$C$24*(Parameters!$D$24-Parameters!$D$23)+Parameters!$C$25*(Parameters!$D$25-Parameters!$D$24)+Parameters!$C$26*($A632-Parameters!$D$25)))),_xlfn.IFS($A632&lt;=Parameters!$D$23,Parameters!$C$23*$A632,$A632&lt;=Parameters!$D$24,Parameters!$C$24*$A632,$A632&lt;=Parameters!$D$25,Parameters!$C$25*$A632,$A632&gt;Parameters!$D$25,Parameters!$C$26*$A632))</f>
        <v>73579.62</v>
      </c>
      <c r="C632" s="290">
        <f t="shared" si="301"/>
        <v>117.35186602870813</v>
      </c>
      <c r="D632" s="290" cm="1">
        <f t="array" ref="D632">IF(Parameters!$C$55="No",IF($A632&lt;=Parameters!$D$28,Parameters!$C$28*$A632,IF($A632&lt;=Parameters!$D$29,Parameters!$C$28*Parameters!$D$28+Parameters!$C$29*($A632-Parameters!$D$28),IF($A632&lt;=Parameters!$D$30,Parameters!$C$28*Parameters!$D$28+Parameters!$C$29*(Parameters!$D$29-Parameters!$D$28)+Parameters!$C$30*($A632-Parameters!$D$29),Parameters!$C$28*Parameters!$D$28+Parameters!$C$29*(Parameters!$D$29-Parameters!$D$28)+Parameters!$C$30*(Parameters!$D$30-Parameters!$D$29)+Parameters!$C$31*($A632-Parameters!$D$30)))),_xlfn.IFS($A632&lt;=Parameters!$D$28,Parameters!$C$28*$A632,$A632&lt;=Parameters!$D$29,Parameters!$C$29*$A632,$A632&lt;=Parameters!$D$30,Parameters!$C$30*$A632,$A632&gt;Parameters!$D$30,Parameters!$C$31*$A632))</f>
        <v>87403.22</v>
      </c>
      <c r="E632" s="290">
        <f t="shared" si="301"/>
        <v>139.39907496012759</v>
      </c>
      <c r="F632" s="290" cm="1">
        <f t="array" ref="F632">IF(Parameters!$C$55="No",IF($A632&lt;=Parameters!$D$34,Parameters!$C$34*$A632,IF($A632&lt;=Parameters!$D$35,Parameters!$C$34*Parameters!$D$34+Parameters!$C$35*($A632-Parameters!$D$34),IF($A632&lt;=Parameters!$D$36,Parameters!$C$34*Parameters!$D$34+Parameters!$C$35*(Parameters!$D$35-Parameters!$D$34)+Parameters!$C$36*($A632-Parameters!$D$35),Parameters!$C$34*Parameters!$D$34+Parameters!$C$35*(Parameters!$D$35-Parameters!$D$34)+Parameters!$C$36*(Parameters!$D$36-Parameters!$D$35)+Parameters!$C$37*($A632-Parameters!$D$36)))),_xlfn.IFS($A632&lt;=Parameters!$D$34,Parameters!$C$34*$A632,$A632&lt;=Parameters!$D$35,Parameters!$C$35*$A632,$A632&lt;=Parameters!$D$36,Parameters!$C$36*$A632,$A632&gt;Parameters!$D$36,Parameters!$C$37*$A632))</f>
        <v>86949.21</v>
      </c>
      <c r="G632" s="290">
        <f t="shared" si="302"/>
        <v>138.67497607655503</v>
      </c>
      <c r="H632" s="290" cm="1">
        <f t="array" ref="H632">IF(Parameters!$C$55="No",IF($A632&lt;=Parameters!$D$39,Parameters!$C$39*$A632,IF($A632&lt;=Parameters!$D$40,Parameters!$C$39*Parameters!$D$39+Parameters!$C$40*($A632-Parameters!$D$39),IF($A632&lt;=Parameters!$D$41,Parameters!$C$39*Parameters!$D$39+Parameters!$C$40*(Parameters!$D$40-Parameters!$D$39)+Parameters!$C$41*($A632-Parameters!$D$40),Parameters!$C$39*Parameters!$D$39+Parameters!$C$40*(Parameters!$D$40-Parameters!$D$39)+Parameters!$C$41*(Parameters!$D$41-Parameters!$D$40)+Parameters!$C$42*($A632-Parameters!$D$41)))),_xlfn.IFS($A632&lt;=Parameters!$D$39,Parameters!$C$39*$A632,$A632&lt;=Parameters!$D$40,Parameters!$C$40*$A632,$A632&lt;=Parameters!$D$41,Parameters!$C$41*$A632,$A632&gt;Parameters!$D$41,Parameters!$C$42*$A632))</f>
        <v>93262.920000000013</v>
      </c>
      <c r="I632" s="290">
        <f t="shared" si="303"/>
        <v>148.74468899521534</v>
      </c>
      <c r="J632" s="290" cm="1">
        <f t="array" ref="J632">IF(Parameters!$D$55="No",IF($A632&lt;=Parameters!$F$23,Parameters!$E$23*$A632,IF($A632&lt;=Parameters!$F$24,Parameters!$E$23*Parameters!$F$23+Parameters!$E$24*($A632-Parameters!$F$23),IF($A632&lt;=Parameters!$F$25,Parameters!$E$23*Parameters!$F$23+Parameters!$E$24*(Parameters!$F$24-Parameters!$F$23)+Parameters!$E$25*($A632-Parameters!$F$24),Parameters!$E$23*Parameters!$F$23+Parameters!$E$24*(Parameters!$F$24-Parameters!$F$23)+Parameters!$E$25*(Parameters!$F$25-Parameters!$F$24)+Parameters!$E$26*($A632-Parameters!$F$25)))),_xlfn.IFS($A632&lt;=Parameters!$F$23,Parameters!$E$23*$A632,$A632&lt;=Parameters!$F$24,Parameters!$E$24*$A632,$A632&lt;=Parameters!$F$25,Parameters!$E$25*$A632,$A632&gt;Parameters!$F$25,Parameters!$E$26*$A632))</f>
        <v>73579.62</v>
      </c>
      <c r="K632" s="290">
        <f t="shared" si="279"/>
        <v>117.35186602870813</v>
      </c>
      <c r="L632" s="290" cm="1">
        <f t="array" ref="L632">IF(Parameters!$D$55="No",IF($A632&lt;=Parameters!$F$28,Parameters!$E$28*$A632,IF($A632&lt;=Parameters!$F$29,Parameters!$E$28*Parameters!$F$28+Parameters!$E$29*($A632-Parameters!$F$28),IF($A632&lt;=Parameters!$F$30,Parameters!$E$28*Parameters!$F$28+Parameters!$E$29*(Parameters!$F$29-Parameters!$F$28)+Parameters!$E$30*($A632-Parameters!$F$29),Parameters!$E$28*Parameters!$F$28+Parameters!$E$29*(Parameters!$F$29-Parameters!$F$28)+Parameters!$E$30*(Parameters!$F$30-Parameters!$F$29)+Parameters!$E$31*($A632-Parameters!$F$30)))),_xlfn.IFS($A632&lt;=Parameters!$F$28,Parameters!$E$28*$A632,$A632&lt;=Parameters!$F$29,Parameters!$E$29*$A632,$A632&lt;=Parameters!$F$30,Parameters!$E$30*$A632,$A632&gt;Parameters!$F$30,Parameters!$E$31*$A632))</f>
        <v>87403.22</v>
      </c>
      <c r="M632" s="290">
        <f t="shared" si="280"/>
        <v>139.39907496012759</v>
      </c>
      <c r="N632" s="290" cm="1">
        <f t="array" ref="N632">IF(Parameters!$D$55="No",IF($A632&lt;=Parameters!$F$34,Parameters!$E$34*$A632,IF($A632&lt;=Parameters!$F$35,Parameters!$E$34*Parameters!$F$34+Parameters!$E$35*($A632-Parameters!$F$34),IF($A632&lt;=Parameters!$F$36,Parameters!$E$34*Parameters!$F$34+Parameters!$E$35*(Parameters!$F$35-Parameters!$F$34)+Parameters!$E$36*($A632-Parameters!$F$35),Parameters!$E$34*Parameters!$F$34+Parameters!$E$35*(Parameters!$F$35-Parameters!$F$34)+Parameters!$E$36*(Parameters!$F$36-Parameters!$F$35)+Parameters!$E$37*($A632-Parameters!$F$36)))),_xlfn.IFS($A632&lt;=Parameters!$F$34,Parameters!$E$34*$A632,$A632&lt;=Parameters!$F$35,Parameters!$E$35*$A632,$A632&lt;=Parameters!$F$36,Parameters!$E$36*$A632,$A632&gt;Parameters!$F$36,Parameters!$E$37*$A632))</f>
        <v>86949.21</v>
      </c>
      <c r="O632" s="290">
        <f t="shared" si="304"/>
        <v>138.67497607655503</v>
      </c>
      <c r="P632" s="290" cm="1">
        <f t="array" ref="P632">IF(Parameters!$D$55="No",IF($A632&lt;=Parameters!$F$39,Parameters!$E$39*$A632,IF($A632&lt;=Parameters!$F$40,Parameters!$E$39*Parameters!$F$39+Parameters!$E$40*($A632-Parameters!$F$39),IF($A632&lt;=Parameters!$F$41,Parameters!$E$39*Parameters!$F$39+Parameters!$E$40*(Parameters!$F$40-Parameters!$F$39)+Parameters!$E$41*($A632-Parameters!$F$40),Parameters!$E$39*Parameters!$F$39+Parameters!$E$40*(Parameters!$F$40-Parameters!$F$39)+Parameters!$E$41*(Parameters!$F$41-Parameters!$F$40)+Parameters!$E$42*($A632-Parameters!$F$41)))),_xlfn.IFS($A632&lt;=Parameters!$F$39,Parameters!$E$39*$A632,$A632&lt;=Parameters!$F$40,Parameters!$E$40*$A632,$A632&lt;=Parameters!$F$41,Parameters!$E$41*$A632,$A632&gt;Parameters!$F$41,Parameters!$E$42*$A632))</f>
        <v>93262.920000000013</v>
      </c>
      <c r="Q632" s="290">
        <f t="shared" si="305"/>
        <v>148.74468899521534</v>
      </c>
      <c r="R632" s="290" cm="1">
        <f t="array" ref="R632">IF(Parameters!$E$55="No",IF($A632&lt;=Parameters!$H$23,Parameters!$G$23*$A632,IF($A632&lt;=Parameters!$H$24,Parameters!$G$23*Parameters!$H$23+Parameters!$G$24*($A632-Parameters!$H$23),IF($A632&lt;=Parameters!$H$25,Parameters!$G$23*Parameters!$H$23+Parameters!$G$24*(Parameters!$H$24-Parameters!$H$23)+Parameters!$G$25*($A632-Parameters!$H$24),Parameters!$G$23*Parameters!$H$23+Parameters!$G$24*(Parameters!$H$24-Parameters!$H$23)+Parameters!$G$25*(Parameters!$H$25-Parameters!$H$24)+Parameters!$G$26*($A632-Parameters!$H$25)))),_xlfn.IFS($A632&lt;=Parameters!$H$23,Parameters!$G$23*$A632,$A632&lt;=Parameters!$H$24,Parameters!$G$24*$A632,$A632&lt;=Parameters!$H$25,Parameters!$G$25*$A632,$A632&gt;Parameters!$H$25,Parameters!$G$26*$A632))</f>
        <v>73579.62</v>
      </c>
      <c r="S632" s="290">
        <f t="shared" si="281"/>
        <v>117.35186602870813</v>
      </c>
      <c r="T632" s="290" cm="1">
        <f t="array" ref="T632">IF(Parameters!$E$55="No",IF($A632&lt;=Parameters!$H$28,Parameters!$G$28*$A632,IF($A632&lt;=Parameters!$H$29,Parameters!$G$28*Parameters!$H$28+Parameters!$G$29*($A632-Parameters!$H$28),IF($A632&lt;=Parameters!$H$30,Parameters!$G$28*Parameters!$H$28+Parameters!$G$29*(Parameters!$H$29-Parameters!$H$28)+Parameters!$G$30*($A632-Parameters!$H$29),Parameters!$G$28*Parameters!$H$28+Parameters!$G$29*(Parameters!$H$29-Parameters!$H$28)+Parameters!$G$30*(Parameters!$H$30-Parameters!$H$29)+Parameters!$G$31*($A632-Parameters!$H$30)))),_xlfn.IFS($A632&lt;=Parameters!$H$28,Parameters!$G$28*$A632,$A632&lt;=Parameters!$H$29,Parameters!$G$29*$A632,$A632&lt;=Parameters!$H$30,Parameters!$G$30*$A632,$A632&gt;Parameters!$H$30,Parameters!$G$31*$A632))</f>
        <v>87403.22</v>
      </c>
      <c r="U632" s="290">
        <f t="shared" si="282"/>
        <v>139.39907496012759</v>
      </c>
      <c r="V632" s="290" cm="1">
        <f t="array" ref="V632">IF(Parameters!$E$55="No",IF($A632&lt;=Parameters!$H$34,Parameters!$G$34*$A632,IF($A632&lt;=Parameters!$H$35,Parameters!$G$34*Parameters!$H$34+Parameters!$G$35*($A632-Parameters!$H$34),IF($A632&lt;=Parameters!$H$36,Parameters!$G$34*Parameters!$H$34+Parameters!$G$35*(Parameters!$H$35-Parameters!$H$34)+Parameters!$G$36*($A632-Parameters!$H$35),Parameters!$G$34*Parameters!$H$34+Parameters!$G$35*(Parameters!$H$35-Parameters!$H$34)+Parameters!$G$36*(Parameters!$H$36-Parameters!$H$35)+Parameters!$G$37*($A632-Parameters!$H$36)))),_xlfn.IFS($A632&lt;=Parameters!$H$34,Parameters!$G$34*$A632,$A632&lt;=Parameters!$H$35,Parameters!$G$35*$A632,$A632&lt;=Parameters!$H$36,Parameters!$G$36*$A632,$A632&gt;Parameters!$H$36,Parameters!$G$37*$A632))</f>
        <v>86949.21</v>
      </c>
      <c r="W632" s="290">
        <f t="shared" si="306"/>
        <v>138.67497607655503</v>
      </c>
      <c r="X632" s="290" cm="1">
        <f t="array" ref="X632">IF(Parameters!$E$55="No",IF($A632&lt;=Parameters!$H$39,Parameters!$G$39*$A632,IF($A632&lt;=Parameters!$H$40,Parameters!$G$39*Parameters!$H$39+Parameters!$G$40*($A632-Parameters!$H$39),IF($A632&lt;=Parameters!$H$41,Parameters!$G$39*Parameters!$H$39+Parameters!$G$40*(Parameters!$H$40-Parameters!$H$39)+Parameters!$G$41*($A632-Parameters!$H$40),Parameters!$G$39*Parameters!$H$39+Parameters!$G$40*(Parameters!$H$40-Parameters!$H$39)+Parameters!$G$41*(Parameters!$H$41-Parameters!$H$40)+Parameters!$G$42*($A632-Parameters!$H$41)))),_xlfn.IFS($A632&lt;=Parameters!$H$39,Parameters!$G$39*$A632,$A632&lt;=Parameters!$H$40,Parameters!$G$40*$A632,$A632&lt;=Parameters!$H$41,Parameters!$G$41*$A632,$A632&gt;Parameters!$H$41,Parameters!$G$42*$A632))</f>
        <v>93262.920000000013</v>
      </c>
      <c r="Y632" s="290">
        <f t="shared" si="307"/>
        <v>148.74468899521534</v>
      </c>
      <c r="Z632" s="290" cm="1">
        <f t="array" ref="Z632">IF(Parameters!$F$55="No",IF($A632&lt;=Parameters!$J$23,Parameters!$I$23*$A632,IF($A632&lt;=Parameters!$J$24,Parameters!$I$23*Parameters!$J$23+Parameters!$I$24*($A632-Parameters!$J$23),IF($A632&lt;=Parameters!$J$25,Parameters!$I$23*Parameters!$J$23+Parameters!$I$24*(Parameters!$J$24-Parameters!$J$23)+Parameters!$I$25*($A632-Parameters!$J$24),Parameters!$I$23*Parameters!$J$23+Parameters!$I$24*(Parameters!$J$24-Parameters!$J$23)+Parameters!$I$25*(Parameters!$J$25-Parameters!$J$24)+Parameters!$I$26*($A632-Parameters!$J$25)))),_xlfn.IFS($A632&lt;=Parameters!$J$23,Parameters!$I$23*$A632,$A632&lt;=Parameters!$J$24,Parameters!$I$24*$A632,$A632&lt;=Parameters!$J$25,Parameters!$I$25*$A632,$A632&gt;Parameters!$J$25,Parameters!$I$26*$A632))</f>
        <v>73579.62</v>
      </c>
      <c r="AA632" s="290">
        <f t="shared" si="283"/>
        <v>117.35186602870813</v>
      </c>
      <c r="AB632" s="290" cm="1">
        <f t="array" ref="AB632">IF(Parameters!$F$55="No",IF($A632&lt;=Parameters!$J$28,Parameters!$I$28*$A632,IF($A632&lt;=Parameters!$J$29,Parameters!$I$28*Parameters!$J$28+Parameters!$I$29*($A632-Parameters!$J$28),IF($A632&lt;=Parameters!$J$30,Parameters!$I$28*Parameters!$J$28+Parameters!$I$29*(Parameters!$J$29-Parameters!$J$28)+Parameters!$I$30*($A632-Parameters!$J$29),Parameters!$I$28*Parameters!$J$28+Parameters!$I$29*(Parameters!$J$29-Parameters!$J$28)+Parameters!$I$30*(Parameters!$J$30-Parameters!$J$29)+Parameters!$I$31*($A632-Parameters!$J$30)))),_xlfn.IFS($A632&lt;=Parameters!$J$28,Parameters!$I$28*$A632,$A632&lt;=Parameters!$J$29,Parameters!$I$29*$A632,$A632&lt;=Parameters!$J$30,Parameters!$I$30*$A632,$A632&gt;Parameters!$J$30,Parameters!$I$31*$A632))</f>
        <v>87403.22</v>
      </c>
      <c r="AC632" s="290">
        <f t="shared" si="284"/>
        <v>139.39907496012759</v>
      </c>
      <c r="AD632" s="290" cm="1">
        <f t="array" ref="AD632">IF(Parameters!$F$55="No",IF($A632&lt;=Parameters!$J$34,Parameters!$I$34*$A632,IF($A632&lt;=Parameters!$J$35,Parameters!$I$34*Parameters!$J$34+Parameters!$I$35*($A632-Parameters!$J$34),IF($A632&lt;=Parameters!$J$36,Parameters!$I$34*Parameters!$J$34+Parameters!$I$35*(Parameters!$J$35-Parameters!$J$34)+Parameters!$I$36*($A632-Parameters!$J$35),Parameters!$I$34*Parameters!$J$34+Parameters!$I$35*(Parameters!$J$35-Parameters!$J$34)+Parameters!$I$36*(Parameters!$J$36-Parameters!$J$35)+Parameters!$I$37*($A632-Parameters!$J$36)))),_xlfn.IFS($A632&lt;=Parameters!$J$34,Parameters!$I$34*$A632,$A632&lt;=Parameters!$J$35,Parameters!$I$35*$A632,$A632&lt;=Parameters!$J$36,Parameters!$I$36*$A632,$A632&gt;Parameters!$J$36,Parameters!$I$37*$A632))</f>
        <v>86949.21</v>
      </c>
      <c r="AE632" s="290">
        <f t="shared" si="308"/>
        <v>138.67497607655503</v>
      </c>
      <c r="AF632" s="290" cm="1">
        <f t="array" ref="AF632">IF(Parameters!$F$55="No",IF($A632&lt;=Parameters!$J$39,Parameters!$I$39*$A632,IF($A632&lt;=Parameters!$J$40,Parameters!$I$39*Parameters!$J$39+Parameters!$I$40*($A632-Parameters!$J$39),IF($A632&lt;=Parameters!$J$41,Parameters!$I$39*Parameters!$J$39+Parameters!$I$40*(Parameters!$J$40-Parameters!$J$39)+Parameters!$I$41*($A632-Parameters!$J$40),Parameters!$I$39*Parameters!$J$39+Parameters!$I$40*(Parameters!$J$40-Parameters!$J$39)+Parameters!$I$41*(Parameters!$J$41-Parameters!$J$40)+Parameters!$I$42*($A632-Parameters!$J$41)))),_xlfn.IFS($A632&lt;=Parameters!$J$39,Parameters!$I$39*$A632,$A632&lt;=Parameters!$J$40,Parameters!$I$40*$A632,$A632&lt;=Parameters!$J$41,Parameters!$I$41*$A632,$A632&gt;Parameters!$J$41,Parameters!$I$42*$A632))</f>
        <v>93262.920000000013</v>
      </c>
      <c r="AG632" s="290">
        <f t="shared" si="309"/>
        <v>148.74468899521534</v>
      </c>
      <c r="AI632" s="428">
        <f t="shared" si="285"/>
        <v>149.05999999999767</v>
      </c>
      <c r="AJ632" s="428">
        <f t="shared" si="286"/>
        <v>159.35999999998603</v>
      </c>
      <c r="AK632" s="428">
        <f t="shared" si="287"/>
        <v>150.23000000001048</v>
      </c>
      <c r="AL632" s="428">
        <f t="shared" si="288"/>
        <v>158.46000000002095</v>
      </c>
      <c r="AM632" s="428">
        <f t="shared" si="289"/>
        <v>149.05999999999767</v>
      </c>
      <c r="AN632" s="428">
        <f t="shared" si="290"/>
        <v>159.35999999998603</v>
      </c>
      <c r="AO632" s="428">
        <f t="shared" si="291"/>
        <v>150.23000000001048</v>
      </c>
      <c r="AP632" s="428">
        <f t="shared" si="292"/>
        <v>158.46000000002095</v>
      </c>
      <c r="AQ632" s="428">
        <f t="shared" si="293"/>
        <v>149.05999999999767</v>
      </c>
      <c r="AR632" s="428">
        <f t="shared" si="294"/>
        <v>159.35999999998603</v>
      </c>
      <c r="AS632" s="428">
        <f t="shared" si="295"/>
        <v>150.23000000001048</v>
      </c>
      <c r="AT632" s="428">
        <f t="shared" si="296"/>
        <v>158.46000000002095</v>
      </c>
      <c r="AU632" s="428">
        <f t="shared" si="297"/>
        <v>149.05999999999767</v>
      </c>
      <c r="AV632" s="428">
        <f t="shared" si="298"/>
        <v>159.35999999998603</v>
      </c>
      <c r="AW632" s="428">
        <f t="shared" si="299"/>
        <v>150.23000000001048</v>
      </c>
      <c r="AX632" s="428">
        <f t="shared" si="300"/>
        <v>158.46000000002095</v>
      </c>
    </row>
    <row r="633">
      <c r="A633" s="413">
        <v>628</v>
      </c>
      <c r="B633" s="290" cm="1">
        <f t="array" ref="B633">IF(Parameters!$C$55="No",IF($A633&lt;=Parameters!$D$23,Parameters!$C$23*$A633,IF($A633&lt;=Parameters!$D$24,Parameters!$C$23*Parameters!$D$23+Parameters!$C$24*($A633-Parameters!$D$23),IF($A633&lt;=Parameters!$D$25,Parameters!$C$23*Parameters!$D$23+Parameters!$C$24*(Parameters!$D$24-Parameters!$D$23)+Parameters!$C$25*($A633-Parameters!$D$24),Parameters!$C$23*Parameters!$D$23+Parameters!$C$24*(Parameters!$D$24-Parameters!$D$23)+Parameters!$C$25*(Parameters!$D$25-Parameters!$D$24)+Parameters!$C$26*($A633-Parameters!$D$25)))),_xlfn.IFS($A633&lt;=Parameters!$D$23,Parameters!$C$23*$A633,$A633&lt;=Parameters!$D$24,Parameters!$C$24*$A633,$A633&lt;=Parameters!$D$25,Parameters!$C$25*$A633,$A633&gt;Parameters!$D$25,Parameters!$C$26*$A633))</f>
        <v>73728.679999999993</v>
      </c>
      <c r="C633" s="290">
        <f t="shared" si="301"/>
        <v>117.40235668789808</v>
      </c>
      <c r="D633" s="290" cm="1">
        <f t="array" ref="D633">IF(Parameters!$C$55="No",IF($A633&lt;=Parameters!$D$28,Parameters!$C$28*$A633,IF($A633&lt;=Parameters!$D$29,Parameters!$C$28*Parameters!$D$28+Parameters!$C$29*($A633-Parameters!$D$28),IF($A633&lt;=Parameters!$D$30,Parameters!$C$28*Parameters!$D$28+Parameters!$C$29*(Parameters!$D$29-Parameters!$D$28)+Parameters!$C$30*($A633-Parameters!$D$29),Parameters!$C$28*Parameters!$D$28+Parameters!$C$29*(Parameters!$D$29-Parameters!$D$28)+Parameters!$C$30*(Parameters!$D$30-Parameters!$D$29)+Parameters!$C$31*($A633-Parameters!$D$30)))),_xlfn.IFS($A633&lt;=Parameters!$D$28,Parameters!$C$28*$A633,$A633&lt;=Parameters!$D$29,Parameters!$C$29*$A633,$A633&lt;=Parameters!$D$30,Parameters!$C$30*$A633,$A633&gt;Parameters!$D$30,Parameters!$C$31*$A633))</f>
        <v>87562.58</v>
      </c>
      <c r="E633" s="290">
        <f t="shared" si="301"/>
        <v>139.43085987261148</v>
      </c>
      <c r="F633" s="290" cm="1">
        <f t="array" ref="F633">IF(Parameters!$C$55="No",IF($A633&lt;=Parameters!$D$34,Parameters!$C$34*$A633,IF($A633&lt;=Parameters!$D$35,Parameters!$C$34*Parameters!$D$34+Parameters!$C$35*($A633-Parameters!$D$34),IF($A633&lt;=Parameters!$D$36,Parameters!$C$34*Parameters!$D$34+Parameters!$C$35*(Parameters!$D$35-Parameters!$D$34)+Parameters!$C$36*($A633-Parameters!$D$35),Parameters!$C$34*Parameters!$D$34+Parameters!$C$35*(Parameters!$D$35-Parameters!$D$34)+Parameters!$C$36*(Parameters!$D$36-Parameters!$D$35)+Parameters!$C$37*($A633-Parameters!$D$36)))),_xlfn.IFS($A633&lt;=Parameters!$D$34,Parameters!$C$34*$A633,$A633&lt;=Parameters!$D$35,Parameters!$C$35*$A633,$A633&lt;=Parameters!$D$36,Parameters!$C$36*$A633,$A633&gt;Parameters!$D$36,Parameters!$C$37*$A633))</f>
        <v>87099.44</v>
      </c>
      <c r="G633" s="290">
        <f t="shared" si="302"/>
        <v>138.69337579617834</v>
      </c>
      <c r="H633" s="290" cm="1">
        <f t="array" ref="H633">IF(Parameters!$C$55="No",IF($A633&lt;=Parameters!$D$39,Parameters!$C$39*$A633,IF($A633&lt;=Parameters!$D$40,Parameters!$C$39*Parameters!$D$39+Parameters!$C$40*($A633-Parameters!$D$39),IF($A633&lt;=Parameters!$D$41,Parameters!$C$39*Parameters!$D$39+Parameters!$C$40*(Parameters!$D$40-Parameters!$D$39)+Parameters!$C$41*($A633-Parameters!$D$40),Parameters!$C$39*Parameters!$D$39+Parameters!$C$40*(Parameters!$D$40-Parameters!$D$39)+Parameters!$C$41*(Parameters!$D$41-Parameters!$D$40)+Parameters!$C$42*($A633-Parameters!$D$41)))),_xlfn.IFS($A633&lt;=Parameters!$D$39,Parameters!$C$39*$A633,$A633&lt;=Parameters!$D$40,Parameters!$C$40*$A633,$A633&lt;=Parameters!$D$41,Parameters!$C$41*$A633,$A633&gt;Parameters!$D$41,Parameters!$C$42*$A633))</f>
        <v>93421.38</v>
      </c>
      <c r="I633" s="290">
        <f t="shared" si="303"/>
        <v>148.76015923566879</v>
      </c>
      <c r="J633" s="290" cm="1">
        <f t="array" ref="J633">IF(Parameters!$D$55="No",IF($A633&lt;=Parameters!$F$23,Parameters!$E$23*$A633,IF($A633&lt;=Parameters!$F$24,Parameters!$E$23*Parameters!$F$23+Parameters!$E$24*($A633-Parameters!$F$23),IF($A633&lt;=Parameters!$F$25,Parameters!$E$23*Parameters!$F$23+Parameters!$E$24*(Parameters!$F$24-Parameters!$F$23)+Parameters!$E$25*($A633-Parameters!$F$24),Parameters!$E$23*Parameters!$F$23+Parameters!$E$24*(Parameters!$F$24-Parameters!$F$23)+Parameters!$E$25*(Parameters!$F$25-Parameters!$F$24)+Parameters!$E$26*($A633-Parameters!$F$25)))),_xlfn.IFS($A633&lt;=Parameters!$F$23,Parameters!$E$23*$A633,$A633&lt;=Parameters!$F$24,Parameters!$E$24*$A633,$A633&lt;=Parameters!$F$25,Parameters!$E$25*$A633,$A633&gt;Parameters!$F$25,Parameters!$E$26*$A633))</f>
        <v>73728.679999999993</v>
      </c>
      <c r="K633" s="290">
        <f t="shared" si="279"/>
        <v>117.40235668789808</v>
      </c>
      <c r="L633" s="290" cm="1">
        <f t="array" ref="L633">IF(Parameters!$D$55="No",IF($A633&lt;=Parameters!$F$28,Parameters!$E$28*$A633,IF($A633&lt;=Parameters!$F$29,Parameters!$E$28*Parameters!$F$28+Parameters!$E$29*($A633-Parameters!$F$28),IF($A633&lt;=Parameters!$F$30,Parameters!$E$28*Parameters!$F$28+Parameters!$E$29*(Parameters!$F$29-Parameters!$F$28)+Parameters!$E$30*($A633-Parameters!$F$29),Parameters!$E$28*Parameters!$F$28+Parameters!$E$29*(Parameters!$F$29-Parameters!$F$28)+Parameters!$E$30*(Parameters!$F$30-Parameters!$F$29)+Parameters!$E$31*($A633-Parameters!$F$30)))),_xlfn.IFS($A633&lt;=Parameters!$F$28,Parameters!$E$28*$A633,$A633&lt;=Parameters!$F$29,Parameters!$E$29*$A633,$A633&lt;=Parameters!$F$30,Parameters!$E$30*$A633,$A633&gt;Parameters!$F$30,Parameters!$E$31*$A633))</f>
        <v>87562.58</v>
      </c>
      <c r="M633" s="290">
        <f t="shared" si="280"/>
        <v>139.43085987261148</v>
      </c>
      <c r="N633" s="290" cm="1">
        <f t="array" ref="N633">IF(Parameters!$D$55="No",IF($A633&lt;=Parameters!$F$34,Parameters!$E$34*$A633,IF($A633&lt;=Parameters!$F$35,Parameters!$E$34*Parameters!$F$34+Parameters!$E$35*($A633-Parameters!$F$34),IF($A633&lt;=Parameters!$F$36,Parameters!$E$34*Parameters!$F$34+Parameters!$E$35*(Parameters!$F$35-Parameters!$F$34)+Parameters!$E$36*($A633-Parameters!$F$35),Parameters!$E$34*Parameters!$F$34+Parameters!$E$35*(Parameters!$F$35-Parameters!$F$34)+Parameters!$E$36*(Parameters!$F$36-Parameters!$F$35)+Parameters!$E$37*($A633-Parameters!$F$36)))),_xlfn.IFS($A633&lt;=Parameters!$F$34,Parameters!$E$34*$A633,$A633&lt;=Parameters!$F$35,Parameters!$E$35*$A633,$A633&lt;=Parameters!$F$36,Parameters!$E$36*$A633,$A633&gt;Parameters!$F$36,Parameters!$E$37*$A633))</f>
        <v>87099.44</v>
      </c>
      <c r="O633" s="290">
        <f t="shared" si="304"/>
        <v>138.69337579617834</v>
      </c>
      <c r="P633" s="290" cm="1">
        <f t="array" ref="P633">IF(Parameters!$D$55="No",IF($A633&lt;=Parameters!$F$39,Parameters!$E$39*$A633,IF($A633&lt;=Parameters!$F$40,Parameters!$E$39*Parameters!$F$39+Parameters!$E$40*($A633-Parameters!$F$39),IF($A633&lt;=Parameters!$F$41,Parameters!$E$39*Parameters!$F$39+Parameters!$E$40*(Parameters!$F$40-Parameters!$F$39)+Parameters!$E$41*($A633-Parameters!$F$40),Parameters!$E$39*Parameters!$F$39+Parameters!$E$40*(Parameters!$F$40-Parameters!$F$39)+Parameters!$E$41*(Parameters!$F$41-Parameters!$F$40)+Parameters!$E$42*($A633-Parameters!$F$41)))),_xlfn.IFS($A633&lt;=Parameters!$F$39,Parameters!$E$39*$A633,$A633&lt;=Parameters!$F$40,Parameters!$E$40*$A633,$A633&lt;=Parameters!$F$41,Parameters!$E$41*$A633,$A633&gt;Parameters!$F$41,Parameters!$E$42*$A633))</f>
        <v>93421.38</v>
      </c>
      <c r="Q633" s="290">
        <f t="shared" si="305"/>
        <v>148.76015923566879</v>
      </c>
      <c r="R633" s="290" cm="1">
        <f t="array" ref="R633">IF(Parameters!$E$55="No",IF($A633&lt;=Parameters!$H$23,Parameters!$G$23*$A633,IF($A633&lt;=Parameters!$H$24,Parameters!$G$23*Parameters!$H$23+Parameters!$G$24*($A633-Parameters!$H$23),IF($A633&lt;=Parameters!$H$25,Parameters!$G$23*Parameters!$H$23+Parameters!$G$24*(Parameters!$H$24-Parameters!$H$23)+Parameters!$G$25*($A633-Parameters!$H$24),Parameters!$G$23*Parameters!$H$23+Parameters!$G$24*(Parameters!$H$24-Parameters!$H$23)+Parameters!$G$25*(Parameters!$H$25-Parameters!$H$24)+Parameters!$G$26*($A633-Parameters!$H$25)))),_xlfn.IFS($A633&lt;=Parameters!$H$23,Parameters!$G$23*$A633,$A633&lt;=Parameters!$H$24,Parameters!$G$24*$A633,$A633&lt;=Parameters!$H$25,Parameters!$G$25*$A633,$A633&gt;Parameters!$H$25,Parameters!$G$26*$A633))</f>
        <v>73728.679999999993</v>
      </c>
      <c r="S633" s="290">
        <f t="shared" si="281"/>
        <v>117.40235668789808</v>
      </c>
      <c r="T633" s="290" cm="1">
        <f t="array" ref="T633">IF(Parameters!$E$55="No",IF($A633&lt;=Parameters!$H$28,Parameters!$G$28*$A633,IF($A633&lt;=Parameters!$H$29,Parameters!$G$28*Parameters!$H$28+Parameters!$G$29*($A633-Parameters!$H$28),IF($A633&lt;=Parameters!$H$30,Parameters!$G$28*Parameters!$H$28+Parameters!$G$29*(Parameters!$H$29-Parameters!$H$28)+Parameters!$G$30*($A633-Parameters!$H$29),Parameters!$G$28*Parameters!$H$28+Parameters!$G$29*(Parameters!$H$29-Parameters!$H$28)+Parameters!$G$30*(Parameters!$H$30-Parameters!$H$29)+Parameters!$G$31*($A633-Parameters!$H$30)))),_xlfn.IFS($A633&lt;=Parameters!$H$28,Parameters!$G$28*$A633,$A633&lt;=Parameters!$H$29,Parameters!$G$29*$A633,$A633&lt;=Parameters!$H$30,Parameters!$G$30*$A633,$A633&gt;Parameters!$H$30,Parameters!$G$31*$A633))</f>
        <v>87562.58</v>
      </c>
      <c r="U633" s="290">
        <f t="shared" si="282"/>
        <v>139.43085987261148</v>
      </c>
      <c r="V633" s="290" cm="1">
        <f t="array" ref="V633">IF(Parameters!$E$55="No",IF($A633&lt;=Parameters!$H$34,Parameters!$G$34*$A633,IF($A633&lt;=Parameters!$H$35,Parameters!$G$34*Parameters!$H$34+Parameters!$G$35*($A633-Parameters!$H$34),IF($A633&lt;=Parameters!$H$36,Parameters!$G$34*Parameters!$H$34+Parameters!$G$35*(Parameters!$H$35-Parameters!$H$34)+Parameters!$G$36*($A633-Parameters!$H$35),Parameters!$G$34*Parameters!$H$34+Parameters!$G$35*(Parameters!$H$35-Parameters!$H$34)+Parameters!$G$36*(Parameters!$H$36-Parameters!$H$35)+Parameters!$G$37*($A633-Parameters!$H$36)))),_xlfn.IFS($A633&lt;=Parameters!$H$34,Parameters!$G$34*$A633,$A633&lt;=Parameters!$H$35,Parameters!$G$35*$A633,$A633&lt;=Parameters!$H$36,Parameters!$G$36*$A633,$A633&gt;Parameters!$H$36,Parameters!$G$37*$A633))</f>
        <v>87099.44</v>
      </c>
      <c r="W633" s="290">
        <f t="shared" si="306"/>
        <v>138.69337579617834</v>
      </c>
      <c r="X633" s="290" cm="1">
        <f t="array" ref="X633">IF(Parameters!$E$55="No",IF($A633&lt;=Parameters!$H$39,Parameters!$G$39*$A633,IF($A633&lt;=Parameters!$H$40,Parameters!$G$39*Parameters!$H$39+Parameters!$G$40*($A633-Parameters!$H$39),IF($A633&lt;=Parameters!$H$41,Parameters!$G$39*Parameters!$H$39+Parameters!$G$40*(Parameters!$H$40-Parameters!$H$39)+Parameters!$G$41*($A633-Parameters!$H$40),Parameters!$G$39*Parameters!$H$39+Parameters!$G$40*(Parameters!$H$40-Parameters!$H$39)+Parameters!$G$41*(Parameters!$H$41-Parameters!$H$40)+Parameters!$G$42*($A633-Parameters!$H$41)))),_xlfn.IFS($A633&lt;=Parameters!$H$39,Parameters!$G$39*$A633,$A633&lt;=Parameters!$H$40,Parameters!$G$40*$A633,$A633&lt;=Parameters!$H$41,Parameters!$G$41*$A633,$A633&gt;Parameters!$H$41,Parameters!$G$42*$A633))</f>
        <v>93421.38</v>
      </c>
      <c r="Y633" s="290">
        <f t="shared" si="307"/>
        <v>148.76015923566879</v>
      </c>
      <c r="Z633" s="290" cm="1">
        <f t="array" ref="Z633">IF(Parameters!$F$55="No",IF($A633&lt;=Parameters!$J$23,Parameters!$I$23*$A633,IF($A633&lt;=Parameters!$J$24,Parameters!$I$23*Parameters!$J$23+Parameters!$I$24*($A633-Parameters!$J$23),IF($A633&lt;=Parameters!$J$25,Parameters!$I$23*Parameters!$J$23+Parameters!$I$24*(Parameters!$J$24-Parameters!$J$23)+Parameters!$I$25*($A633-Parameters!$J$24),Parameters!$I$23*Parameters!$J$23+Parameters!$I$24*(Parameters!$J$24-Parameters!$J$23)+Parameters!$I$25*(Parameters!$J$25-Parameters!$J$24)+Parameters!$I$26*($A633-Parameters!$J$25)))),_xlfn.IFS($A633&lt;=Parameters!$J$23,Parameters!$I$23*$A633,$A633&lt;=Parameters!$J$24,Parameters!$I$24*$A633,$A633&lt;=Parameters!$J$25,Parameters!$I$25*$A633,$A633&gt;Parameters!$J$25,Parameters!$I$26*$A633))</f>
        <v>73728.679999999993</v>
      </c>
      <c r="AA633" s="290">
        <f t="shared" si="283"/>
        <v>117.40235668789808</v>
      </c>
      <c r="AB633" s="290" cm="1">
        <f t="array" ref="AB633">IF(Parameters!$F$55="No",IF($A633&lt;=Parameters!$J$28,Parameters!$I$28*$A633,IF($A633&lt;=Parameters!$J$29,Parameters!$I$28*Parameters!$J$28+Parameters!$I$29*($A633-Parameters!$J$28),IF($A633&lt;=Parameters!$J$30,Parameters!$I$28*Parameters!$J$28+Parameters!$I$29*(Parameters!$J$29-Parameters!$J$28)+Parameters!$I$30*($A633-Parameters!$J$29),Parameters!$I$28*Parameters!$J$28+Parameters!$I$29*(Parameters!$J$29-Parameters!$J$28)+Parameters!$I$30*(Parameters!$J$30-Parameters!$J$29)+Parameters!$I$31*($A633-Parameters!$J$30)))),_xlfn.IFS($A633&lt;=Parameters!$J$28,Parameters!$I$28*$A633,$A633&lt;=Parameters!$J$29,Parameters!$I$29*$A633,$A633&lt;=Parameters!$J$30,Parameters!$I$30*$A633,$A633&gt;Parameters!$J$30,Parameters!$I$31*$A633))</f>
        <v>87562.58</v>
      </c>
      <c r="AC633" s="290">
        <f t="shared" si="284"/>
        <v>139.43085987261148</v>
      </c>
      <c r="AD633" s="290" cm="1">
        <f t="array" ref="AD633">IF(Parameters!$F$55="No",IF($A633&lt;=Parameters!$J$34,Parameters!$I$34*$A633,IF($A633&lt;=Parameters!$J$35,Parameters!$I$34*Parameters!$J$34+Parameters!$I$35*($A633-Parameters!$J$34),IF($A633&lt;=Parameters!$J$36,Parameters!$I$34*Parameters!$J$34+Parameters!$I$35*(Parameters!$J$35-Parameters!$J$34)+Parameters!$I$36*($A633-Parameters!$J$35),Parameters!$I$34*Parameters!$J$34+Parameters!$I$35*(Parameters!$J$35-Parameters!$J$34)+Parameters!$I$36*(Parameters!$J$36-Parameters!$J$35)+Parameters!$I$37*($A633-Parameters!$J$36)))),_xlfn.IFS($A633&lt;=Parameters!$J$34,Parameters!$I$34*$A633,$A633&lt;=Parameters!$J$35,Parameters!$I$35*$A633,$A633&lt;=Parameters!$J$36,Parameters!$I$36*$A633,$A633&gt;Parameters!$J$36,Parameters!$I$37*$A633))</f>
        <v>87099.44</v>
      </c>
      <c r="AE633" s="290">
        <f t="shared" si="308"/>
        <v>138.69337579617834</v>
      </c>
      <c r="AF633" s="290" cm="1">
        <f t="array" ref="AF633">IF(Parameters!$F$55="No",IF($A633&lt;=Parameters!$J$39,Parameters!$I$39*$A633,IF($A633&lt;=Parameters!$J$40,Parameters!$I$39*Parameters!$J$39+Parameters!$I$40*($A633-Parameters!$J$39),IF($A633&lt;=Parameters!$J$41,Parameters!$I$39*Parameters!$J$39+Parameters!$I$40*(Parameters!$J$40-Parameters!$J$39)+Parameters!$I$41*($A633-Parameters!$J$40),Parameters!$I$39*Parameters!$J$39+Parameters!$I$40*(Parameters!$J$40-Parameters!$J$39)+Parameters!$I$41*(Parameters!$J$41-Parameters!$J$40)+Parameters!$I$42*($A633-Parameters!$J$41)))),_xlfn.IFS($A633&lt;=Parameters!$J$39,Parameters!$I$39*$A633,$A633&lt;=Parameters!$J$40,Parameters!$I$40*$A633,$A633&lt;=Parameters!$J$41,Parameters!$I$41*$A633,$A633&gt;Parameters!$J$41,Parameters!$I$42*$A633))</f>
        <v>93421.38</v>
      </c>
      <c r="AG633" s="290">
        <f t="shared" si="309"/>
        <v>148.76015923566879</v>
      </c>
      <c r="AI633" s="428">
        <f t="shared" si="285"/>
        <v>149.05999999999767</v>
      </c>
      <c r="AJ633" s="428">
        <f t="shared" si="286"/>
        <v>159.36000000000058</v>
      </c>
      <c r="AK633" s="428">
        <f t="shared" si="287"/>
        <v>150.22999999999593</v>
      </c>
      <c r="AL633" s="428">
        <f t="shared" si="288"/>
        <v>158.45999999999185</v>
      </c>
      <c r="AM633" s="428">
        <f t="shared" si="289"/>
        <v>149.05999999999767</v>
      </c>
      <c r="AN633" s="428">
        <f t="shared" si="290"/>
        <v>159.36000000000058</v>
      </c>
      <c r="AO633" s="428">
        <f t="shared" si="291"/>
        <v>150.22999999999593</v>
      </c>
      <c r="AP633" s="428">
        <f t="shared" si="292"/>
        <v>158.45999999999185</v>
      </c>
      <c r="AQ633" s="428">
        <f t="shared" si="293"/>
        <v>149.05999999999767</v>
      </c>
      <c r="AR633" s="428">
        <f t="shared" si="294"/>
        <v>159.36000000000058</v>
      </c>
      <c r="AS633" s="428">
        <f t="shared" si="295"/>
        <v>150.22999999999593</v>
      </c>
      <c r="AT633" s="428">
        <f t="shared" si="296"/>
        <v>158.45999999999185</v>
      </c>
      <c r="AU633" s="428">
        <f t="shared" si="297"/>
        <v>149.05999999999767</v>
      </c>
      <c r="AV633" s="428">
        <f t="shared" si="298"/>
        <v>159.36000000000058</v>
      </c>
      <c r="AW633" s="428">
        <f t="shared" si="299"/>
        <v>150.22999999999593</v>
      </c>
      <c r="AX633" s="428">
        <f t="shared" si="300"/>
        <v>158.45999999999185</v>
      </c>
    </row>
    <row r="634">
      <c r="A634" s="413">
        <v>629</v>
      </c>
      <c r="B634" s="290" cm="1">
        <f t="array" ref="B634">IF(Parameters!$C$55="No",IF($A634&lt;=Parameters!$D$23,Parameters!$C$23*$A634,IF($A634&lt;=Parameters!$D$24,Parameters!$C$23*Parameters!$D$23+Parameters!$C$24*($A634-Parameters!$D$23),IF($A634&lt;=Parameters!$D$25,Parameters!$C$23*Parameters!$D$23+Parameters!$C$24*(Parameters!$D$24-Parameters!$D$23)+Parameters!$C$25*($A634-Parameters!$D$24),Parameters!$C$23*Parameters!$D$23+Parameters!$C$24*(Parameters!$D$24-Parameters!$D$23)+Parameters!$C$25*(Parameters!$D$25-Parameters!$D$24)+Parameters!$C$26*($A634-Parameters!$D$25)))),_xlfn.IFS($A634&lt;=Parameters!$D$23,Parameters!$C$23*$A634,$A634&lt;=Parameters!$D$24,Parameters!$C$24*$A634,$A634&lt;=Parameters!$D$25,Parameters!$C$25*$A634,$A634&gt;Parameters!$D$25,Parameters!$C$26*$A634))</f>
        <v>73877.740000000005</v>
      </c>
      <c r="C634" s="290">
        <f t="shared" si="301"/>
        <v>117.45268680445152</v>
      </c>
      <c r="D634" s="290" cm="1">
        <f t="array" ref="D634">IF(Parameters!$C$55="No",IF($A634&lt;=Parameters!$D$28,Parameters!$C$28*$A634,IF($A634&lt;=Parameters!$D$29,Parameters!$C$28*Parameters!$D$28+Parameters!$C$29*($A634-Parameters!$D$28),IF($A634&lt;=Parameters!$D$30,Parameters!$C$28*Parameters!$D$28+Parameters!$C$29*(Parameters!$D$29-Parameters!$D$28)+Parameters!$C$30*($A634-Parameters!$D$29),Parameters!$C$28*Parameters!$D$28+Parameters!$C$29*(Parameters!$D$29-Parameters!$D$28)+Parameters!$C$30*(Parameters!$D$30-Parameters!$D$29)+Parameters!$C$31*($A634-Parameters!$D$30)))),_xlfn.IFS($A634&lt;=Parameters!$D$28,Parameters!$C$28*$A634,$A634&lt;=Parameters!$D$29,Parameters!$C$29*$A634,$A634&lt;=Parameters!$D$30,Parameters!$C$30*$A634,$A634&gt;Parameters!$D$30,Parameters!$C$31*$A634))</f>
        <v>87721.94</v>
      </c>
      <c r="E634" s="290">
        <f t="shared" si="301"/>
        <v>139.46254372019078</v>
      </c>
      <c r="F634" s="290" cm="1">
        <f t="array" ref="F634">IF(Parameters!$C$55="No",IF($A634&lt;=Parameters!$D$34,Parameters!$C$34*$A634,IF($A634&lt;=Parameters!$D$35,Parameters!$C$34*Parameters!$D$34+Parameters!$C$35*($A634-Parameters!$D$34),IF($A634&lt;=Parameters!$D$36,Parameters!$C$34*Parameters!$D$34+Parameters!$C$35*(Parameters!$D$35-Parameters!$D$34)+Parameters!$C$36*($A634-Parameters!$D$35),Parameters!$C$34*Parameters!$D$34+Parameters!$C$35*(Parameters!$D$35-Parameters!$D$34)+Parameters!$C$36*(Parameters!$D$36-Parameters!$D$35)+Parameters!$C$37*($A634-Parameters!$D$36)))),_xlfn.IFS($A634&lt;=Parameters!$D$34,Parameters!$C$34*$A634,$A634&lt;=Parameters!$D$35,Parameters!$C$35*$A634,$A634&lt;=Parameters!$D$36,Parameters!$C$36*$A634,$A634&gt;Parameters!$D$36,Parameters!$C$37*$A634))</f>
        <v>87249.67</v>
      </c>
      <c r="G634" s="290">
        <f t="shared" si="302"/>
        <v>138.71171701112877</v>
      </c>
      <c r="H634" s="290" cm="1">
        <f t="array" ref="H634">IF(Parameters!$C$55="No",IF($A634&lt;=Parameters!$D$39,Parameters!$C$39*$A634,IF($A634&lt;=Parameters!$D$40,Parameters!$C$39*Parameters!$D$39+Parameters!$C$40*($A634-Parameters!$D$39),IF($A634&lt;=Parameters!$D$41,Parameters!$C$39*Parameters!$D$39+Parameters!$C$40*(Parameters!$D$40-Parameters!$D$39)+Parameters!$C$41*($A634-Parameters!$D$40),Parameters!$C$39*Parameters!$D$39+Parameters!$C$40*(Parameters!$D$40-Parameters!$D$39)+Parameters!$C$41*(Parameters!$D$41-Parameters!$D$40)+Parameters!$C$42*($A634-Parameters!$D$41)))),_xlfn.IFS($A634&lt;=Parameters!$D$39,Parameters!$C$39*$A634,$A634&lt;=Parameters!$D$40,Parameters!$C$40*$A634,$A634&lt;=Parameters!$D$41,Parameters!$C$41*$A634,$A634&gt;Parameters!$D$41,Parameters!$C$42*$A634))</f>
        <v>93579.839999999997</v>
      </c>
      <c r="I634" s="290">
        <f t="shared" si="303"/>
        <v>148.77558028616852</v>
      </c>
      <c r="J634" s="290" cm="1">
        <f t="array" ref="J634">IF(Parameters!$D$55="No",IF($A634&lt;=Parameters!$F$23,Parameters!$E$23*$A634,IF($A634&lt;=Parameters!$F$24,Parameters!$E$23*Parameters!$F$23+Parameters!$E$24*($A634-Parameters!$F$23),IF($A634&lt;=Parameters!$F$25,Parameters!$E$23*Parameters!$F$23+Parameters!$E$24*(Parameters!$F$24-Parameters!$F$23)+Parameters!$E$25*($A634-Parameters!$F$24),Parameters!$E$23*Parameters!$F$23+Parameters!$E$24*(Parameters!$F$24-Parameters!$F$23)+Parameters!$E$25*(Parameters!$F$25-Parameters!$F$24)+Parameters!$E$26*($A634-Parameters!$F$25)))),_xlfn.IFS($A634&lt;=Parameters!$F$23,Parameters!$E$23*$A634,$A634&lt;=Parameters!$F$24,Parameters!$E$24*$A634,$A634&lt;=Parameters!$F$25,Parameters!$E$25*$A634,$A634&gt;Parameters!$F$25,Parameters!$E$26*$A634))</f>
        <v>73877.740000000005</v>
      </c>
      <c r="K634" s="290">
        <f t="shared" si="279"/>
        <v>117.45268680445152</v>
      </c>
      <c r="L634" s="290" cm="1">
        <f t="array" ref="L634">IF(Parameters!$D$55="No",IF($A634&lt;=Parameters!$F$28,Parameters!$E$28*$A634,IF($A634&lt;=Parameters!$F$29,Parameters!$E$28*Parameters!$F$28+Parameters!$E$29*($A634-Parameters!$F$28),IF($A634&lt;=Parameters!$F$30,Parameters!$E$28*Parameters!$F$28+Parameters!$E$29*(Parameters!$F$29-Parameters!$F$28)+Parameters!$E$30*($A634-Parameters!$F$29),Parameters!$E$28*Parameters!$F$28+Parameters!$E$29*(Parameters!$F$29-Parameters!$F$28)+Parameters!$E$30*(Parameters!$F$30-Parameters!$F$29)+Parameters!$E$31*($A634-Parameters!$F$30)))),_xlfn.IFS($A634&lt;=Parameters!$F$28,Parameters!$E$28*$A634,$A634&lt;=Parameters!$F$29,Parameters!$E$29*$A634,$A634&lt;=Parameters!$F$30,Parameters!$E$30*$A634,$A634&gt;Parameters!$F$30,Parameters!$E$31*$A634))</f>
        <v>87721.94</v>
      </c>
      <c r="M634" s="290">
        <f t="shared" si="280"/>
        <v>139.46254372019078</v>
      </c>
      <c r="N634" s="290" cm="1">
        <f t="array" ref="N634">IF(Parameters!$D$55="No",IF($A634&lt;=Parameters!$F$34,Parameters!$E$34*$A634,IF($A634&lt;=Parameters!$F$35,Parameters!$E$34*Parameters!$F$34+Parameters!$E$35*($A634-Parameters!$F$34),IF($A634&lt;=Parameters!$F$36,Parameters!$E$34*Parameters!$F$34+Parameters!$E$35*(Parameters!$F$35-Parameters!$F$34)+Parameters!$E$36*($A634-Parameters!$F$35),Parameters!$E$34*Parameters!$F$34+Parameters!$E$35*(Parameters!$F$35-Parameters!$F$34)+Parameters!$E$36*(Parameters!$F$36-Parameters!$F$35)+Parameters!$E$37*($A634-Parameters!$F$36)))),_xlfn.IFS($A634&lt;=Parameters!$F$34,Parameters!$E$34*$A634,$A634&lt;=Parameters!$F$35,Parameters!$E$35*$A634,$A634&lt;=Parameters!$F$36,Parameters!$E$36*$A634,$A634&gt;Parameters!$F$36,Parameters!$E$37*$A634))</f>
        <v>87249.67</v>
      </c>
      <c r="O634" s="290">
        <f t="shared" si="304"/>
        <v>138.71171701112877</v>
      </c>
      <c r="P634" s="290" cm="1">
        <f t="array" ref="P634">IF(Parameters!$D$55="No",IF($A634&lt;=Parameters!$F$39,Parameters!$E$39*$A634,IF($A634&lt;=Parameters!$F$40,Parameters!$E$39*Parameters!$F$39+Parameters!$E$40*($A634-Parameters!$F$39),IF($A634&lt;=Parameters!$F$41,Parameters!$E$39*Parameters!$F$39+Parameters!$E$40*(Parameters!$F$40-Parameters!$F$39)+Parameters!$E$41*($A634-Parameters!$F$40),Parameters!$E$39*Parameters!$F$39+Parameters!$E$40*(Parameters!$F$40-Parameters!$F$39)+Parameters!$E$41*(Parameters!$F$41-Parameters!$F$40)+Parameters!$E$42*($A634-Parameters!$F$41)))),_xlfn.IFS($A634&lt;=Parameters!$F$39,Parameters!$E$39*$A634,$A634&lt;=Parameters!$F$40,Parameters!$E$40*$A634,$A634&lt;=Parameters!$F$41,Parameters!$E$41*$A634,$A634&gt;Parameters!$F$41,Parameters!$E$42*$A634))</f>
        <v>93579.839999999997</v>
      </c>
      <c r="Q634" s="290">
        <f t="shared" si="305"/>
        <v>148.77558028616852</v>
      </c>
      <c r="R634" s="290" cm="1">
        <f t="array" ref="R634">IF(Parameters!$E$55="No",IF($A634&lt;=Parameters!$H$23,Parameters!$G$23*$A634,IF($A634&lt;=Parameters!$H$24,Parameters!$G$23*Parameters!$H$23+Parameters!$G$24*($A634-Parameters!$H$23),IF($A634&lt;=Parameters!$H$25,Parameters!$G$23*Parameters!$H$23+Parameters!$G$24*(Parameters!$H$24-Parameters!$H$23)+Parameters!$G$25*($A634-Parameters!$H$24),Parameters!$G$23*Parameters!$H$23+Parameters!$G$24*(Parameters!$H$24-Parameters!$H$23)+Parameters!$G$25*(Parameters!$H$25-Parameters!$H$24)+Parameters!$G$26*($A634-Parameters!$H$25)))),_xlfn.IFS($A634&lt;=Parameters!$H$23,Parameters!$G$23*$A634,$A634&lt;=Parameters!$H$24,Parameters!$G$24*$A634,$A634&lt;=Parameters!$H$25,Parameters!$G$25*$A634,$A634&gt;Parameters!$H$25,Parameters!$G$26*$A634))</f>
        <v>73877.740000000005</v>
      </c>
      <c r="S634" s="290">
        <f t="shared" si="281"/>
        <v>117.45268680445152</v>
      </c>
      <c r="T634" s="290" cm="1">
        <f t="array" ref="T634">IF(Parameters!$E$55="No",IF($A634&lt;=Parameters!$H$28,Parameters!$G$28*$A634,IF($A634&lt;=Parameters!$H$29,Parameters!$G$28*Parameters!$H$28+Parameters!$G$29*($A634-Parameters!$H$28),IF($A634&lt;=Parameters!$H$30,Parameters!$G$28*Parameters!$H$28+Parameters!$G$29*(Parameters!$H$29-Parameters!$H$28)+Parameters!$G$30*($A634-Parameters!$H$29),Parameters!$G$28*Parameters!$H$28+Parameters!$G$29*(Parameters!$H$29-Parameters!$H$28)+Parameters!$G$30*(Parameters!$H$30-Parameters!$H$29)+Parameters!$G$31*($A634-Parameters!$H$30)))),_xlfn.IFS($A634&lt;=Parameters!$H$28,Parameters!$G$28*$A634,$A634&lt;=Parameters!$H$29,Parameters!$G$29*$A634,$A634&lt;=Parameters!$H$30,Parameters!$G$30*$A634,$A634&gt;Parameters!$H$30,Parameters!$G$31*$A634))</f>
        <v>87721.94</v>
      </c>
      <c r="U634" s="290">
        <f t="shared" si="282"/>
        <v>139.46254372019078</v>
      </c>
      <c r="V634" s="290" cm="1">
        <f t="array" ref="V634">IF(Parameters!$E$55="No",IF($A634&lt;=Parameters!$H$34,Parameters!$G$34*$A634,IF($A634&lt;=Parameters!$H$35,Parameters!$G$34*Parameters!$H$34+Parameters!$G$35*($A634-Parameters!$H$34),IF($A634&lt;=Parameters!$H$36,Parameters!$G$34*Parameters!$H$34+Parameters!$G$35*(Parameters!$H$35-Parameters!$H$34)+Parameters!$G$36*($A634-Parameters!$H$35),Parameters!$G$34*Parameters!$H$34+Parameters!$G$35*(Parameters!$H$35-Parameters!$H$34)+Parameters!$G$36*(Parameters!$H$36-Parameters!$H$35)+Parameters!$G$37*($A634-Parameters!$H$36)))),_xlfn.IFS($A634&lt;=Parameters!$H$34,Parameters!$G$34*$A634,$A634&lt;=Parameters!$H$35,Parameters!$G$35*$A634,$A634&lt;=Parameters!$H$36,Parameters!$G$36*$A634,$A634&gt;Parameters!$H$36,Parameters!$G$37*$A634))</f>
        <v>87249.67</v>
      </c>
      <c r="W634" s="290">
        <f t="shared" si="306"/>
        <v>138.71171701112877</v>
      </c>
      <c r="X634" s="290" cm="1">
        <f t="array" ref="X634">IF(Parameters!$E$55="No",IF($A634&lt;=Parameters!$H$39,Parameters!$G$39*$A634,IF($A634&lt;=Parameters!$H$40,Parameters!$G$39*Parameters!$H$39+Parameters!$G$40*($A634-Parameters!$H$39),IF($A634&lt;=Parameters!$H$41,Parameters!$G$39*Parameters!$H$39+Parameters!$G$40*(Parameters!$H$40-Parameters!$H$39)+Parameters!$G$41*($A634-Parameters!$H$40),Parameters!$G$39*Parameters!$H$39+Parameters!$G$40*(Parameters!$H$40-Parameters!$H$39)+Parameters!$G$41*(Parameters!$H$41-Parameters!$H$40)+Parameters!$G$42*($A634-Parameters!$H$41)))),_xlfn.IFS($A634&lt;=Parameters!$H$39,Parameters!$G$39*$A634,$A634&lt;=Parameters!$H$40,Parameters!$G$40*$A634,$A634&lt;=Parameters!$H$41,Parameters!$G$41*$A634,$A634&gt;Parameters!$H$41,Parameters!$G$42*$A634))</f>
        <v>93579.839999999997</v>
      </c>
      <c r="Y634" s="290">
        <f t="shared" si="307"/>
        <v>148.77558028616852</v>
      </c>
      <c r="Z634" s="290" cm="1">
        <f t="array" ref="Z634">IF(Parameters!$F$55="No",IF($A634&lt;=Parameters!$J$23,Parameters!$I$23*$A634,IF($A634&lt;=Parameters!$J$24,Parameters!$I$23*Parameters!$J$23+Parameters!$I$24*($A634-Parameters!$J$23),IF($A634&lt;=Parameters!$J$25,Parameters!$I$23*Parameters!$J$23+Parameters!$I$24*(Parameters!$J$24-Parameters!$J$23)+Parameters!$I$25*($A634-Parameters!$J$24),Parameters!$I$23*Parameters!$J$23+Parameters!$I$24*(Parameters!$J$24-Parameters!$J$23)+Parameters!$I$25*(Parameters!$J$25-Parameters!$J$24)+Parameters!$I$26*($A634-Parameters!$J$25)))),_xlfn.IFS($A634&lt;=Parameters!$J$23,Parameters!$I$23*$A634,$A634&lt;=Parameters!$J$24,Parameters!$I$24*$A634,$A634&lt;=Parameters!$J$25,Parameters!$I$25*$A634,$A634&gt;Parameters!$J$25,Parameters!$I$26*$A634))</f>
        <v>73877.740000000005</v>
      </c>
      <c r="AA634" s="290">
        <f t="shared" si="283"/>
        <v>117.45268680445152</v>
      </c>
      <c r="AB634" s="290" cm="1">
        <f t="array" ref="AB634">IF(Parameters!$F$55="No",IF($A634&lt;=Parameters!$J$28,Parameters!$I$28*$A634,IF($A634&lt;=Parameters!$J$29,Parameters!$I$28*Parameters!$J$28+Parameters!$I$29*($A634-Parameters!$J$28),IF($A634&lt;=Parameters!$J$30,Parameters!$I$28*Parameters!$J$28+Parameters!$I$29*(Parameters!$J$29-Parameters!$J$28)+Parameters!$I$30*($A634-Parameters!$J$29),Parameters!$I$28*Parameters!$J$28+Parameters!$I$29*(Parameters!$J$29-Parameters!$J$28)+Parameters!$I$30*(Parameters!$J$30-Parameters!$J$29)+Parameters!$I$31*($A634-Parameters!$J$30)))),_xlfn.IFS($A634&lt;=Parameters!$J$28,Parameters!$I$28*$A634,$A634&lt;=Parameters!$J$29,Parameters!$I$29*$A634,$A634&lt;=Parameters!$J$30,Parameters!$I$30*$A634,$A634&gt;Parameters!$J$30,Parameters!$I$31*$A634))</f>
        <v>87721.94</v>
      </c>
      <c r="AC634" s="290">
        <f t="shared" si="284"/>
        <v>139.46254372019078</v>
      </c>
      <c r="AD634" s="290" cm="1">
        <f t="array" ref="AD634">IF(Parameters!$F$55="No",IF($A634&lt;=Parameters!$J$34,Parameters!$I$34*$A634,IF($A634&lt;=Parameters!$J$35,Parameters!$I$34*Parameters!$J$34+Parameters!$I$35*($A634-Parameters!$J$34),IF($A634&lt;=Parameters!$J$36,Parameters!$I$34*Parameters!$J$34+Parameters!$I$35*(Parameters!$J$35-Parameters!$J$34)+Parameters!$I$36*($A634-Parameters!$J$35),Parameters!$I$34*Parameters!$J$34+Parameters!$I$35*(Parameters!$J$35-Parameters!$J$34)+Parameters!$I$36*(Parameters!$J$36-Parameters!$J$35)+Parameters!$I$37*($A634-Parameters!$J$36)))),_xlfn.IFS($A634&lt;=Parameters!$J$34,Parameters!$I$34*$A634,$A634&lt;=Parameters!$J$35,Parameters!$I$35*$A634,$A634&lt;=Parameters!$J$36,Parameters!$I$36*$A634,$A634&gt;Parameters!$J$36,Parameters!$I$37*$A634))</f>
        <v>87249.67</v>
      </c>
      <c r="AE634" s="290">
        <f t="shared" si="308"/>
        <v>138.71171701112877</v>
      </c>
      <c r="AF634" s="290" cm="1">
        <f t="array" ref="AF634">IF(Parameters!$F$55="No",IF($A634&lt;=Parameters!$J$39,Parameters!$I$39*$A634,IF($A634&lt;=Parameters!$J$40,Parameters!$I$39*Parameters!$J$39+Parameters!$I$40*($A634-Parameters!$J$39),IF($A634&lt;=Parameters!$J$41,Parameters!$I$39*Parameters!$J$39+Parameters!$I$40*(Parameters!$J$40-Parameters!$J$39)+Parameters!$I$41*($A634-Parameters!$J$40),Parameters!$I$39*Parameters!$J$39+Parameters!$I$40*(Parameters!$J$40-Parameters!$J$39)+Parameters!$I$41*(Parameters!$J$41-Parameters!$J$40)+Parameters!$I$42*($A634-Parameters!$J$41)))),_xlfn.IFS($A634&lt;=Parameters!$J$39,Parameters!$I$39*$A634,$A634&lt;=Parameters!$J$40,Parameters!$I$40*$A634,$A634&lt;=Parameters!$J$41,Parameters!$I$41*$A634,$A634&gt;Parameters!$J$41,Parameters!$I$42*$A634))</f>
        <v>93579.839999999997</v>
      </c>
      <c r="AG634" s="290">
        <f t="shared" si="309"/>
        <v>148.77558028616852</v>
      </c>
      <c r="AI634" s="428">
        <f t="shared" si="285"/>
        <v>149.06000000001222</v>
      </c>
      <c r="AJ634" s="428">
        <f t="shared" si="286"/>
        <v>159.36000000000058</v>
      </c>
      <c r="AK634" s="428">
        <f t="shared" si="287"/>
        <v>150.22999999999593</v>
      </c>
      <c r="AL634" s="428">
        <f t="shared" si="288"/>
        <v>158.45999999999185</v>
      </c>
      <c r="AM634" s="428">
        <f t="shared" si="289"/>
        <v>149.06000000001222</v>
      </c>
      <c r="AN634" s="428">
        <f t="shared" si="290"/>
        <v>159.36000000000058</v>
      </c>
      <c r="AO634" s="428">
        <f t="shared" si="291"/>
        <v>150.22999999999593</v>
      </c>
      <c r="AP634" s="428">
        <f t="shared" si="292"/>
        <v>158.45999999999185</v>
      </c>
      <c r="AQ634" s="428">
        <f t="shared" si="293"/>
        <v>149.06000000001222</v>
      </c>
      <c r="AR634" s="428">
        <f t="shared" si="294"/>
        <v>159.36000000000058</v>
      </c>
      <c r="AS634" s="428">
        <f t="shared" si="295"/>
        <v>150.22999999999593</v>
      </c>
      <c r="AT634" s="428">
        <f t="shared" si="296"/>
        <v>158.45999999999185</v>
      </c>
      <c r="AU634" s="428">
        <f t="shared" si="297"/>
        <v>149.06000000001222</v>
      </c>
      <c r="AV634" s="428">
        <f t="shared" si="298"/>
        <v>159.36000000000058</v>
      </c>
      <c r="AW634" s="428">
        <f t="shared" si="299"/>
        <v>150.22999999999593</v>
      </c>
      <c r="AX634" s="428">
        <f t="shared" si="300"/>
        <v>158.45999999999185</v>
      </c>
    </row>
    <row r="635">
      <c r="A635" s="413">
        <v>630</v>
      </c>
      <c r="B635" s="290" cm="1">
        <f t="array" ref="B635">IF(Parameters!$C$55="No",IF($A635&lt;=Parameters!$D$23,Parameters!$C$23*$A635,IF($A635&lt;=Parameters!$D$24,Parameters!$C$23*Parameters!$D$23+Parameters!$C$24*($A635-Parameters!$D$23),IF($A635&lt;=Parameters!$D$25,Parameters!$C$23*Parameters!$D$23+Parameters!$C$24*(Parameters!$D$24-Parameters!$D$23)+Parameters!$C$25*($A635-Parameters!$D$24),Parameters!$C$23*Parameters!$D$23+Parameters!$C$24*(Parameters!$D$24-Parameters!$D$23)+Parameters!$C$25*(Parameters!$D$25-Parameters!$D$24)+Parameters!$C$26*($A635-Parameters!$D$25)))),_xlfn.IFS($A635&lt;=Parameters!$D$23,Parameters!$C$23*$A635,$A635&lt;=Parameters!$D$24,Parameters!$C$24*$A635,$A635&lt;=Parameters!$D$25,Parameters!$C$25*$A635,$A635&gt;Parameters!$D$25,Parameters!$C$26*$A635))</f>
        <v>74026.8</v>
      </c>
      <c r="C635" s="290">
        <f t="shared" si="301"/>
        <v>117.50285714285715</v>
      </c>
      <c r="D635" s="290" cm="1">
        <f t="array" ref="D635">IF(Parameters!$C$55="No",IF($A635&lt;=Parameters!$D$28,Parameters!$C$28*$A635,IF($A635&lt;=Parameters!$D$29,Parameters!$C$28*Parameters!$D$28+Parameters!$C$29*($A635-Parameters!$D$28),IF($A635&lt;=Parameters!$D$30,Parameters!$C$28*Parameters!$D$28+Parameters!$C$29*(Parameters!$D$29-Parameters!$D$28)+Parameters!$C$30*($A635-Parameters!$D$29),Parameters!$C$28*Parameters!$D$28+Parameters!$C$29*(Parameters!$D$29-Parameters!$D$28)+Parameters!$C$30*(Parameters!$D$30-Parameters!$D$29)+Parameters!$C$31*($A635-Parameters!$D$30)))),_xlfn.IFS($A635&lt;=Parameters!$D$28,Parameters!$C$28*$A635,$A635&lt;=Parameters!$D$29,Parameters!$C$29*$A635,$A635&lt;=Parameters!$D$30,Parameters!$C$30*$A635,$A635&gt;Parameters!$D$30,Parameters!$C$31*$A635))</f>
        <v>87881.3</v>
      </c>
      <c r="E635" s="290">
        <f t="shared" si="301"/>
        <v>139.49412698412698</v>
      </c>
      <c r="F635" s="290" cm="1">
        <f t="array" ref="F635">IF(Parameters!$C$55="No",IF($A635&lt;=Parameters!$D$34,Parameters!$C$34*$A635,IF($A635&lt;=Parameters!$D$35,Parameters!$C$34*Parameters!$D$34+Parameters!$C$35*($A635-Parameters!$D$34),IF($A635&lt;=Parameters!$D$36,Parameters!$C$34*Parameters!$D$34+Parameters!$C$35*(Parameters!$D$35-Parameters!$D$34)+Parameters!$C$36*($A635-Parameters!$D$35),Parameters!$C$34*Parameters!$D$34+Parameters!$C$35*(Parameters!$D$35-Parameters!$D$34)+Parameters!$C$36*(Parameters!$D$36-Parameters!$D$35)+Parameters!$C$37*($A635-Parameters!$D$36)))),_xlfn.IFS($A635&lt;=Parameters!$D$34,Parameters!$C$34*$A635,$A635&lt;=Parameters!$D$35,Parameters!$C$35*$A635,$A635&lt;=Parameters!$D$36,Parameters!$C$36*$A635,$A635&gt;Parameters!$D$36,Parameters!$C$37*$A635))</f>
        <v>87399.9</v>
      </c>
      <c r="G635" s="290">
        <f t="shared" si="302"/>
        <v>138.72999999999999</v>
      </c>
      <c r="H635" s="290" cm="1">
        <f t="array" ref="H635">IF(Parameters!$C$55="No",IF($A635&lt;=Parameters!$D$39,Parameters!$C$39*$A635,IF($A635&lt;=Parameters!$D$40,Parameters!$C$39*Parameters!$D$39+Parameters!$C$40*($A635-Parameters!$D$39),IF($A635&lt;=Parameters!$D$41,Parameters!$C$39*Parameters!$D$39+Parameters!$C$40*(Parameters!$D$40-Parameters!$D$39)+Parameters!$C$41*($A635-Parameters!$D$40),Parameters!$C$39*Parameters!$D$39+Parameters!$C$40*(Parameters!$D$40-Parameters!$D$39)+Parameters!$C$41*(Parameters!$D$41-Parameters!$D$40)+Parameters!$C$42*($A635-Parameters!$D$41)))),_xlfn.IFS($A635&lt;=Parameters!$D$39,Parameters!$C$39*$A635,$A635&lt;=Parameters!$D$40,Parameters!$C$40*$A635,$A635&lt;=Parameters!$D$41,Parameters!$C$41*$A635,$A635&gt;Parameters!$D$41,Parameters!$C$42*$A635))</f>
        <v>93738.3</v>
      </c>
      <c r="I635" s="290">
        <f t="shared" si="303"/>
        <v>148.79095238095238</v>
      </c>
      <c r="J635" s="290" cm="1">
        <f t="array" ref="J635">IF(Parameters!$D$55="No",IF($A635&lt;=Parameters!$F$23,Parameters!$E$23*$A635,IF($A635&lt;=Parameters!$F$24,Parameters!$E$23*Parameters!$F$23+Parameters!$E$24*($A635-Parameters!$F$23),IF($A635&lt;=Parameters!$F$25,Parameters!$E$23*Parameters!$F$23+Parameters!$E$24*(Parameters!$F$24-Parameters!$F$23)+Parameters!$E$25*($A635-Parameters!$F$24),Parameters!$E$23*Parameters!$F$23+Parameters!$E$24*(Parameters!$F$24-Parameters!$F$23)+Parameters!$E$25*(Parameters!$F$25-Parameters!$F$24)+Parameters!$E$26*($A635-Parameters!$F$25)))),_xlfn.IFS($A635&lt;=Parameters!$F$23,Parameters!$E$23*$A635,$A635&lt;=Parameters!$F$24,Parameters!$E$24*$A635,$A635&lt;=Parameters!$F$25,Parameters!$E$25*$A635,$A635&gt;Parameters!$F$25,Parameters!$E$26*$A635))</f>
        <v>74026.8</v>
      </c>
      <c r="K635" s="290">
        <f t="shared" si="279"/>
        <v>117.50285714285715</v>
      </c>
      <c r="L635" s="290" cm="1">
        <f t="array" ref="L635">IF(Parameters!$D$55="No",IF($A635&lt;=Parameters!$F$28,Parameters!$E$28*$A635,IF($A635&lt;=Parameters!$F$29,Parameters!$E$28*Parameters!$F$28+Parameters!$E$29*($A635-Parameters!$F$28),IF($A635&lt;=Parameters!$F$30,Parameters!$E$28*Parameters!$F$28+Parameters!$E$29*(Parameters!$F$29-Parameters!$F$28)+Parameters!$E$30*($A635-Parameters!$F$29),Parameters!$E$28*Parameters!$F$28+Parameters!$E$29*(Parameters!$F$29-Parameters!$F$28)+Parameters!$E$30*(Parameters!$F$30-Parameters!$F$29)+Parameters!$E$31*($A635-Parameters!$F$30)))),_xlfn.IFS($A635&lt;=Parameters!$F$28,Parameters!$E$28*$A635,$A635&lt;=Parameters!$F$29,Parameters!$E$29*$A635,$A635&lt;=Parameters!$F$30,Parameters!$E$30*$A635,$A635&gt;Parameters!$F$30,Parameters!$E$31*$A635))</f>
        <v>87881.3</v>
      </c>
      <c r="M635" s="290">
        <f t="shared" si="280"/>
        <v>139.49412698412698</v>
      </c>
      <c r="N635" s="290" cm="1">
        <f t="array" ref="N635">IF(Parameters!$D$55="No",IF($A635&lt;=Parameters!$F$34,Parameters!$E$34*$A635,IF($A635&lt;=Parameters!$F$35,Parameters!$E$34*Parameters!$F$34+Parameters!$E$35*($A635-Parameters!$F$34),IF($A635&lt;=Parameters!$F$36,Parameters!$E$34*Parameters!$F$34+Parameters!$E$35*(Parameters!$F$35-Parameters!$F$34)+Parameters!$E$36*($A635-Parameters!$F$35),Parameters!$E$34*Parameters!$F$34+Parameters!$E$35*(Parameters!$F$35-Parameters!$F$34)+Parameters!$E$36*(Parameters!$F$36-Parameters!$F$35)+Parameters!$E$37*($A635-Parameters!$F$36)))),_xlfn.IFS($A635&lt;=Parameters!$F$34,Parameters!$E$34*$A635,$A635&lt;=Parameters!$F$35,Parameters!$E$35*$A635,$A635&lt;=Parameters!$F$36,Parameters!$E$36*$A635,$A635&gt;Parameters!$F$36,Parameters!$E$37*$A635))</f>
        <v>87399.9</v>
      </c>
      <c r="O635" s="290">
        <f t="shared" si="304"/>
        <v>138.72999999999999</v>
      </c>
      <c r="P635" s="290" cm="1">
        <f t="array" ref="P635">IF(Parameters!$D$55="No",IF($A635&lt;=Parameters!$F$39,Parameters!$E$39*$A635,IF($A635&lt;=Parameters!$F$40,Parameters!$E$39*Parameters!$F$39+Parameters!$E$40*($A635-Parameters!$F$39),IF($A635&lt;=Parameters!$F$41,Parameters!$E$39*Parameters!$F$39+Parameters!$E$40*(Parameters!$F$40-Parameters!$F$39)+Parameters!$E$41*($A635-Parameters!$F$40),Parameters!$E$39*Parameters!$F$39+Parameters!$E$40*(Parameters!$F$40-Parameters!$F$39)+Parameters!$E$41*(Parameters!$F$41-Parameters!$F$40)+Parameters!$E$42*($A635-Parameters!$F$41)))),_xlfn.IFS($A635&lt;=Parameters!$F$39,Parameters!$E$39*$A635,$A635&lt;=Parameters!$F$40,Parameters!$E$40*$A635,$A635&lt;=Parameters!$F$41,Parameters!$E$41*$A635,$A635&gt;Parameters!$F$41,Parameters!$E$42*$A635))</f>
        <v>93738.3</v>
      </c>
      <c r="Q635" s="290">
        <f t="shared" si="305"/>
        <v>148.79095238095238</v>
      </c>
      <c r="R635" s="290" cm="1">
        <f t="array" ref="R635">IF(Parameters!$E$55="No",IF($A635&lt;=Parameters!$H$23,Parameters!$G$23*$A635,IF($A635&lt;=Parameters!$H$24,Parameters!$G$23*Parameters!$H$23+Parameters!$G$24*($A635-Parameters!$H$23),IF($A635&lt;=Parameters!$H$25,Parameters!$G$23*Parameters!$H$23+Parameters!$G$24*(Parameters!$H$24-Parameters!$H$23)+Parameters!$G$25*($A635-Parameters!$H$24),Parameters!$G$23*Parameters!$H$23+Parameters!$G$24*(Parameters!$H$24-Parameters!$H$23)+Parameters!$G$25*(Parameters!$H$25-Parameters!$H$24)+Parameters!$G$26*($A635-Parameters!$H$25)))),_xlfn.IFS($A635&lt;=Parameters!$H$23,Parameters!$G$23*$A635,$A635&lt;=Parameters!$H$24,Parameters!$G$24*$A635,$A635&lt;=Parameters!$H$25,Parameters!$G$25*$A635,$A635&gt;Parameters!$H$25,Parameters!$G$26*$A635))</f>
        <v>74026.8</v>
      </c>
      <c r="S635" s="290">
        <f t="shared" si="281"/>
        <v>117.50285714285715</v>
      </c>
      <c r="T635" s="290" cm="1">
        <f t="array" ref="T635">IF(Parameters!$E$55="No",IF($A635&lt;=Parameters!$H$28,Parameters!$G$28*$A635,IF($A635&lt;=Parameters!$H$29,Parameters!$G$28*Parameters!$H$28+Parameters!$G$29*($A635-Parameters!$H$28),IF($A635&lt;=Parameters!$H$30,Parameters!$G$28*Parameters!$H$28+Parameters!$G$29*(Parameters!$H$29-Parameters!$H$28)+Parameters!$G$30*($A635-Parameters!$H$29),Parameters!$G$28*Parameters!$H$28+Parameters!$G$29*(Parameters!$H$29-Parameters!$H$28)+Parameters!$G$30*(Parameters!$H$30-Parameters!$H$29)+Parameters!$G$31*($A635-Parameters!$H$30)))),_xlfn.IFS($A635&lt;=Parameters!$H$28,Parameters!$G$28*$A635,$A635&lt;=Parameters!$H$29,Parameters!$G$29*$A635,$A635&lt;=Parameters!$H$30,Parameters!$G$30*$A635,$A635&gt;Parameters!$H$30,Parameters!$G$31*$A635))</f>
        <v>87881.3</v>
      </c>
      <c r="U635" s="290">
        <f t="shared" si="282"/>
        <v>139.49412698412698</v>
      </c>
      <c r="V635" s="290" cm="1">
        <f t="array" ref="V635">IF(Parameters!$E$55="No",IF($A635&lt;=Parameters!$H$34,Parameters!$G$34*$A635,IF($A635&lt;=Parameters!$H$35,Parameters!$G$34*Parameters!$H$34+Parameters!$G$35*($A635-Parameters!$H$34),IF($A635&lt;=Parameters!$H$36,Parameters!$G$34*Parameters!$H$34+Parameters!$G$35*(Parameters!$H$35-Parameters!$H$34)+Parameters!$G$36*($A635-Parameters!$H$35),Parameters!$G$34*Parameters!$H$34+Parameters!$G$35*(Parameters!$H$35-Parameters!$H$34)+Parameters!$G$36*(Parameters!$H$36-Parameters!$H$35)+Parameters!$G$37*($A635-Parameters!$H$36)))),_xlfn.IFS($A635&lt;=Parameters!$H$34,Parameters!$G$34*$A635,$A635&lt;=Parameters!$H$35,Parameters!$G$35*$A635,$A635&lt;=Parameters!$H$36,Parameters!$G$36*$A635,$A635&gt;Parameters!$H$36,Parameters!$G$37*$A635))</f>
        <v>87399.9</v>
      </c>
      <c r="W635" s="290">
        <f t="shared" si="306"/>
        <v>138.72999999999999</v>
      </c>
      <c r="X635" s="290" cm="1">
        <f t="array" ref="X635">IF(Parameters!$E$55="No",IF($A635&lt;=Parameters!$H$39,Parameters!$G$39*$A635,IF($A635&lt;=Parameters!$H$40,Parameters!$G$39*Parameters!$H$39+Parameters!$G$40*($A635-Parameters!$H$39),IF($A635&lt;=Parameters!$H$41,Parameters!$G$39*Parameters!$H$39+Parameters!$G$40*(Parameters!$H$40-Parameters!$H$39)+Parameters!$G$41*($A635-Parameters!$H$40),Parameters!$G$39*Parameters!$H$39+Parameters!$G$40*(Parameters!$H$40-Parameters!$H$39)+Parameters!$G$41*(Parameters!$H$41-Parameters!$H$40)+Parameters!$G$42*($A635-Parameters!$H$41)))),_xlfn.IFS($A635&lt;=Parameters!$H$39,Parameters!$G$39*$A635,$A635&lt;=Parameters!$H$40,Parameters!$G$40*$A635,$A635&lt;=Parameters!$H$41,Parameters!$G$41*$A635,$A635&gt;Parameters!$H$41,Parameters!$G$42*$A635))</f>
        <v>93738.3</v>
      </c>
      <c r="Y635" s="290">
        <f t="shared" si="307"/>
        <v>148.79095238095238</v>
      </c>
      <c r="Z635" s="290" cm="1">
        <f t="array" ref="Z635">IF(Parameters!$F$55="No",IF($A635&lt;=Parameters!$J$23,Parameters!$I$23*$A635,IF($A635&lt;=Parameters!$J$24,Parameters!$I$23*Parameters!$J$23+Parameters!$I$24*($A635-Parameters!$J$23),IF($A635&lt;=Parameters!$J$25,Parameters!$I$23*Parameters!$J$23+Parameters!$I$24*(Parameters!$J$24-Parameters!$J$23)+Parameters!$I$25*($A635-Parameters!$J$24),Parameters!$I$23*Parameters!$J$23+Parameters!$I$24*(Parameters!$J$24-Parameters!$J$23)+Parameters!$I$25*(Parameters!$J$25-Parameters!$J$24)+Parameters!$I$26*($A635-Parameters!$J$25)))),_xlfn.IFS($A635&lt;=Parameters!$J$23,Parameters!$I$23*$A635,$A635&lt;=Parameters!$J$24,Parameters!$I$24*$A635,$A635&lt;=Parameters!$J$25,Parameters!$I$25*$A635,$A635&gt;Parameters!$J$25,Parameters!$I$26*$A635))</f>
        <v>74026.8</v>
      </c>
      <c r="AA635" s="290">
        <f t="shared" si="283"/>
        <v>117.50285714285715</v>
      </c>
      <c r="AB635" s="290" cm="1">
        <f t="array" ref="AB635">IF(Parameters!$F$55="No",IF($A635&lt;=Parameters!$J$28,Parameters!$I$28*$A635,IF($A635&lt;=Parameters!$J$29,Parameters!$I$28*Parameters!$J$28+Parameters!$I$29*($A635-Parameters!$J$28),IF($A635&lt;=Parameters!$J$30,Parameters!$I$28*Parameters!$J$28+Parameters!$I$29*(Parameters!$J$29-Parameters!$J$28)+Parameters!$I$30*($A635-Parameters!$J$29),Parameters!$I$28*Parameters!$J$28+Parameters!$I$29*(Parameters!$J$29-Parameters!$J$28)+Parameters!$I$30*(Parameters!$J$30-Parameters!$J$29)+Parameters!$I$31*($A635-Parameters!$J$30)))),_xlfn.IFS($A635&lt;=Parameters!$J$28,Parameters!$I$28*$A635,$A635&lt;=Parameters!$J$29,Parameters!$I$29*$A635,$A635&lt;=Parameters!$J$30,Parameters!$I$30*$A635,$A635&gt;Parameters!$J$30,Parameters!$I$31*$A635))</f>
        <v>87881.3</v>
      </c>
      <c r="AC635" s="290">
        <f t="shared" si="284"/>
        <v>139.49412698412698</v>
      </c>
      <c r="AD635" s="290" cm="1">
        <f t="array" ref="AD635">IF(Parameters!$F$55="No",IF($A635&lt;=Parameters!$J$34,Parameters!$I$34*$A635,IF($A635&lt;=Parameters!$J$35,Parameters!$I$34*Parameters!$J$34+Parameters!$I$35*($A635-Parameters!$J$34),IF($A635&lt;=Parameters!$J$36,Parameters!$I$34*Parameters!$J$34+Parameters!$I$35*(Parameters!$J$35-Parameters!$J$34)+Parameters!$I$36*($A635-Parameters!$J$35),Parameters!$I$34*Parameters!$J$34+Parameters!$I$35*(Parameters!$J$35-Parameters!$J$34)+Parameters!$I$36*(Parameters!$J$36-Parameters!$J$35)+Parameters!$I$37*($A635-Parameters!$J$36)))),_xlfn.IFS($A635&lt;=Parameters!$J$34,Parameters!$I$34*$A635,$A635&lt;=Parameters!$J$35,Parameters!$I$35*$A635,$A635&lt;=Parameters!$J$36,Parameters!$I$36*$A635,$A635&gt;Parameters!$J$36,Parameters!$I$37*$A635))</f>
        <v>87399.9</v>
      </c>
      <c r="AE635" s="290">
        <f t="shared" si="308"/>
        <v>138.72999999999999</v>
      </c>
      <c r="AF635" s="290" cm="1">
        <f t="array" ref="AF635">IF(Parameters!$F$55="No",IF($A635&lt;=Parameters!$J$39,Parameters!$I$39*$A635,IF($A635&lt;=Parameters!$J$40,Parameters!$I$39*Parameters!$J$39+Parameters!$I$40*($A635-Parameters!$J$39),IF($A635&lt;=Parameters!$J$41,Parameters!$I$39*Parameters!$J$39+Parameters!$I$40*(Parameters!$J$40-Parameters!$J$39)+Parameters!$I$41*($A635-Parameters!$J$40),Parameters!$I$39*Parameters!$J$39+Parameters!$I$40*(Parameters!$J$40-Parameters!$J$39)+Parameters!$I$41*(Parameters!$J$41-Parameters!$J$40)+Parameters!$I$42*($A635-Parameters!$J$41)))),_xlfn.IFS($A635&lt;=Parameters!$J$39,Parameters!$I$39*$A635,$A635&lt;=Parameters!$J$40,Parameters!$I$40*$A635,$A635&lt;=Parameters!$J$41,Parameters!$I$41*$A635,$A635&gt;Parameters!$J$41,Parameters!$I$42*$A635))</f>
        <v>93738.3</v>
      </c>
      <c r="AG635" s="290">
        <f t="shared" si="309"/>
        <v>148.79095238095238</v>
      </c>
      <c r="AI635" s="428">
        <f t="shared" si="285"/>
        <v>149.05999999999767</v>
      </c>
      <c r="AJ635" s="428">
        <f t="shared" si="286"/>
        <v>159.36000000000058</v>
      </c>
      <c r="AK635" s="428">
        <f t="shared" si="287"/>
        <v>150.22999999999593</v>
      </c>
      <c r="AL635" s="428">
        <f t="shared" si="288"/>
        <v>158.4600000000064</v>
      </c>
      <c r="AM635" s="428">
        <f t="shared" si="289"/>
        <v>149.05999999999767</v>
      </c>
      <c r="AN635" s="428">
        <f t="shared" si="290"/>
        <v>159.36000000000058</v>
      </c>
      <c r="AO635" s="428">
        <f t="shared" si="291"/>
        <v>150.22999999999593</v>
      </c>
      <c r="AP635" s="428">
        <f t="shared" si="292"/>
        <v>158.4600000000064</v>
      </c>
      <c r="AQ635" s="428">
        <f t="shared" si="293"/>
        <v>149.05999999999767</v>
      </c>
      <c r="AR635" s="428">
        <f t="shared" si="294"/>
        <v>159.36000000000058</v>
      </c>
      <c r="AS635" s="428">
        <f t="shared" si="295"/>
        <v>150.22999999999593</v>
      </c>
      <c r="AT635" s="428">
        <f t="shared" si="296"/>
        <v>158.4600000000064</v>
      </c>
      <c r="AU635" s="428">
        <f t="shared" si="297"/>
        <v>149.05999999999767</v>
      </c>
      <c r="AV635" s="428">
        <f t="shared" si="298"/>
        <v>159.36000000000058</v>
      </c>
      <c r="AW635" s="428">
        <f t="shared" si="299"/>
        <v>150.22999999999593</v>
      </c>
      <c r="AX635" s="428">
        <f t="shared" si="300"/>
        <v>158.4600000000064</v>
      </c>
    </row>
    <row r="636">
      <c r="A636" s="413">
        <v>631</v>
      </c>
      <c r="B636" s="290" cm="1">
        <f t="array" ref="B636">IF(Parameters!$C$55="No",IF($A636&lt;=Parameters!$D$23,Parameters!$C$23*$A636,IF($A636&lt;=Parameters!$D$24,Parameters!$C$23*Parameters!$D$23+Parameters!$C$24*($A636-Parameters!$D$23),IF($A636&lt;=Parameters!$D$25,Parameters!$C$23*Parameters!$D$23+Parameters!$C$24*(Parameters!$D$24-Parameters!$D$23)+Parameters!$C$25*($A636-Parameters!$D$24),Parameters!$C$23*Parameters!$D$23+Parameters!$C$24*(Parameters!$D$24-Parameters!$D$23)+Parameters!$C$25*(Parameters!$D$25-Parameters!$D$24)+Parameters!$C$26*($A636-Parameters!$D$25)))),_xlfn.IFS($A636&lt;=Parameters!$D$23,Parameters!$C$23*$A636,$A636&lt;=Parameters!$D$24,Parameters!$C$24*$A636,$A636&lt;=Parameters!$D$25,Parameters!$C$25*$A636,$A636&gt;Parameters!$D$25,Parameters!$C$26*$A636))</f>
        <v>74175.86</v>
      </c>
      <c r="C636" s="290">
        <f t="shared" si="301"/>
        <v>117.55286846275753</v>
      </c>
      <c r="D636" s="290" cm="1">
        <f t="array" ref="D636">IF(Parameters!$C$55="No",IF($A636&lt;=Parameters!$D$28,Parameters!$C$28*$A636,IF($A636&lt;=Parameters!$D$29,Parameters!$C$28*Parameters!$D$28+Parameters!$C$29*($A636-Parameters!$D$28),IF($A636&lt;=Parameters!$D$30,Parameters!$C$28*Parameters!$D$28+Parameters!$C$29*(Parameters!$D$29-Parameters!$D$28)+Parameters!$C$30*($A636-Parameters!$D$29),Parameters!$C$28*Parameters!$D$28+Parameters!$C$29*(Parameters!$D$29-Parameters!$D$28)+Parameters!$C$30*(Parameters!$D$30-Parameters!$D$29)+Parameters!$C$31*($A636-Parameters!$D$30)))),_xlfn.IFS($A636&lt;=Parameters!$D$28,Parameters!$C$28*$A636,$A636&lt;=Parameters!$D$29,Parameters!$C$29*$A636,$A636&lt;=Parameters!$D$30,Parameters!$C$30*$A636,$A636&gt;Parameters!$D$30,Parameters!$C$31*$A636))</f>
        <v>88040.66</v>
      </c>
      <c r="E636" s="290">
        <f t="shared" si="301"/>
        <v>139.52561014263074</v>
      </c>
      <c r="F636" s="290" cm="1">
        <f t="array" ref="F636">IF(Parameters!$C$55="No",IF($A636&lt;=Parameters!$D$34,Parameters!$C$34*$A636,IF($A636&lt;=Parameters!$D$35,Parameters!$C$34*Parameters!$D$34+Parameters!$C$35*($A636-Parameters!$D$34),IF($A636&lt;=Parameters!$D$36,Parameters!$C$34*Parameters!$D$34+Parameters!$C$35*(Parameters!$D$35-Parameters!$D$34)+Parameters!$C$36*($A636-Parameters!$D$35),Parameters!$C$34*Parameters!$D$34+Parameters!$C$35*(Parameters!$D$35-Parameters!$D$34)+Parameters!$C$36*(Parameters!$D$36-Parameters!$D$35)+Parameters!$C$37*($A636-Parameters!$D$36)))),_xlfn.IFS($A636&lt;=Parameters!$D$34,Parameters!$C$34*$A636,$A636&lt;=Parameters!$D$35,Parameters!$C$35*$A636,$A636&lt;=Parameters!$D$36,Parameters!$C$36*$A636,$A636&gt;Parameters!$D$36,Parameters!$C$37*$A636))</f>
        <v>87550.13</v>
      </c>
      <c r="G636" s="290">
        <f t="shared" si="302"/>
        <v>138.74822503961965</v>
      </c>
      <c r="H636" s="290" cm="1">
        <f t="array" ref="H636">IF(Parameters!$C$55="No",IF($A636&lt;=Parameters!$D$39,Parameters!$C$39*$A636,IF($A636&lt;=Parameters!$D$40,Parameters!$C$39*Parameters!$D$39+Parameters!$C$40*($A636-Parameters!$D$39),IF($A636&lt;=Parameters!$D$41,Parameters!$C$39*Parameters!$D$39+Parameters!$C$40*(Parameters!$D$40-Parameters!$D$39)+Parameters!$C$41*($A636-Parameters!$D$40),Parameters!$C$39*Parameters!$D$39+Parameters!$C$40*(Parameters!$D$40-Parameters!$D$39)+Parameters!$C$41*(Parameters!$D$41-Parameters!$D$40)+Parameters!$C$42*($A636-Parameters!$D$41)))),_xlfn.IFS($A636&lt;=Parameters!$D$39,Parameters!$C$39*$A636,$A636&lt;=Parameters!$D$40,Parameters!$C$40*$A636,$A636&lt;=Parameters!$D$41,Parameters!$C$41*$A636,$A636&gt;Parameters!$D$41,Parameters!$C$42*$A636))</f>
        <v>93896.760000000009</v>
      </c>
      <c r="I636" s="290">
        <f t="shared" si="303"/>
        <v>148.80627575277339</v>
      </c>
      <c r="J636" s="290" cm="1">
        <f t="array" ref="J636">IF(Parameters!$D$55="No",IF($A636&lt;=Parameters!$F$23,Parameters!$E$23*$A636,IF($A636&lt;=Parameters!$F$24,Parameters!$E$23*Parameters!$F$23+Parameters!$E$24*($A636-Parameters!$F$23),IF($A636&lt;=Parameters!$F$25,Parameters!$E$23*Parameters!$F$23+Parameters!$E$24*(Parameters!$F$24-Parameters!$F$23)+Parameters!$E$25*($A636-Parameters!$F$24),Parameters!$E$23*Parameters!$F$23+Parameters!$E$24*(Parameters!$F$24-Parameters!$F$23)+Parameters!$E$25*(Parameters!$F$25-Parameters!$F$24)+Parameters!$E$26*($A636-Parameters!$F$25)))),_xlfn.IFS($A636&lt;=Parameters!$F$23,Parameters!$E$23*$A636,$A636&lt;=Parameters!$F$24,Parameters!$E$24*$A636,$A636&lt;=Parameters!$F$25,Parameters!$E$25*$A636,$A636&gt;Parameters!$F$25,Parameters!$E$26*$A636))</f>
        <v>74175.86</v>
      </c>
      <c r="K636" s="290">
        <f t="shared" si="279"/>
        <v>117.55286846275753</v>
      </c>
      <c r="L636" s="290" cm="1">
        <f t="array" ref="L636">IF(Parameters!$D$55="No",IF($A636&lt;=Parameters!$F$28,Parameters!$E$28*$A636,IF($A636&lt;=Parameters!$F$29,Parameters!$E$28*Parameters!$F$28+Parameters!$E$29*($A636-Parameters!$F$28),IF($A636&lt;=Parameters!$F$30,Parameters!$E$28*Parameters!$F$28+Parameters!$E$29*(Parameters!$F$29-Parameters!$F$28)+Parameters!$E$30*($A636-Parameters!$F$29),Parameters!$E$28*Parameters!$F$28+Parameters!$E$29*(Parameters!$F$29-Parameters!$F$28)+Parameters!$E$30*(Parameters!$F$30-Parameters!$F$29)+Parameters!$E$31*($A636-Parameters!$F$30)))),_xlfn.IFS($A636&lt;=Parameters!$F$28,Parameters!$E$28*$A636,$A636&lt;=Parameters!$F$29,Parameters!$E$29*$A636,$A636&lt;=Parameters!$F$30,Parameters!$E$30*$A636,$A636&gt;Parameters!$F$30,Parameters!$E$31*$A636))</f>
        <v>88040.66</v>
      </c>
      <c r="M636" s="290">
        <f t="shared" si="280"/>
        <v>139.52561014263074</v>
      </c>
      <c r="N636" s="290" cm="1">
        <f t="array" ref="N636">IF(Parameters!$D$55="No",IF($A636&lt;=Parameters!$F$34,Parameters!$E$34*$A636,IF($A636&lt;=Parameters!$F$35,Parameters!$E$34*Parameters!$F$34+Parameters!$E$35*($A636-Parameters!$F$34),IF($A636&lt;=Parameters!$F$36,Parameters!$E$34*Parameters!$F$34+Parameters!$E$35*(Parameters!$F$35-Parameters!$F$34)+Parameters!$E$36*($A636-Parameters!$F$35),Parameters!$E$34*Parameters!$F$34+Parameters!$E$35*(Parameters!$F$35-Parameters!$F$34)+Parameters!$E$36*(Parameters!$F$36-Parameters!$F$35)+Parameters!$E$37*($A636-Parameters!$F$36)))),_xlfn.IFS($A636&lt;=Parameters!$F$34,Parameters!$E$34*$A636,$A636&lt;=Parameters!$F$35,Parameters!$E$35*$A636,$A636&lt;=Parameters!$F$36,Parameters!$E$36*$A636,$A636&gt;Parameters!$F$36,Parameters!$E$37*$A636))</f>
        <v>87550.13</v>
      </c>
      <c r="O636" s="290">
        <f t="shared" si="304"/>
        <v>138.74822503961965</v>
      </c>
      <c r="P636" s="290" cm="1">
        <f t="array" ref="P636">IF(Parameters!$D$55="No",IF($A636&lt;=Parameters!$F$39,Parameters!$E$39*$A636,IF($A636&lt;=Parameters!$F$40,Parameters!$E$39*Parameters!$F$39+Parameters!$E$40*($A636-Parameters!$F$39),IF($A636&lt;=Parameters!$F$41,Parameters!$E$39*Parameters!$F$39+Parameters!$E$40*(Parameters!$F$40-Parameters!$F$39)+Parameters!$E$41*($A636-Parameters!$F$40),Parameters!$E$39*Parameters!$F$39+Parameters!$E$40*(Parameters!$F$40-Parameters!$F$39)+Parameters!$E$41*(Parameters!$F$41-Parameters!$F$40)+Parameters!$E$42*($A636-Parameters!$F$41)))),_xlfn.IFS($A636&lt;=Parameters!$F$39,Parameters!$E$39*$A636,$A636&lt;=Parameters!$F$40,Parameters!$E$40*$A636,$A636&lt;=Parameters!$F$41,Parameters!$E$41*$A636,$A636&gt;Parameters!$F$41,Parameters!$E$42*$A636))</f>
        <v>93896.760000000009</v>
      </c>
      <c r="Q636" s="290">
        <f t="shared" si="305"/>
        <v>148.80627575277339</v>
      </c>
      <c r="R636" s="290" cm="1">
        <f t="array" ref="R636">IF(Parameters!$E$55="No",IF($A636&lt;=Parameters!$H$23,Parameters!$G$23*$A636,IF($A636&lt;=Parameters!$H$24,Parameters!$G$23*Parameters!$H$23+Parameters!$G$24*($A636-Parameters!$H$23),IF($A636&lt;=Parameters!$H$25,Parameters!$G$23*Parameters!$H$23+Parameters!$G$24*(Parameters!$H$24-Parameters!$H$23)+Parameters!$G$25*($A636-Parameters!$H$24),Parameters!$G$23*Parameters!$H$23+Parameters!$G$24*(Parameters!$H$24-Parameters!$H$23)+Parameters!$G$25*(Parameters!$H$25-Parameters!$H$24)+Parameters!$G$26*($A636-Parameters!$H$25)))),_xlfn.IFS($A636&lt;=Parameters!$H$23,Parameters!$G$23*$A636,$A636&lt;=Parameters!$H$24,Parameters!$G$24*$A636,$A636&lt;=Parameters!$H$25,Parameters!$G$25*$A636,$A636&gt;Parameters!$H$25,Parameters!$G$26*$A636))</f>
        <v>74175.86</v>
      </c>
      <c r="S636" s="290">
        <f t="shared" si="281"/>
        <v>117.55286846275753</v>
      </c>
      <c r="T636" s="290" cm="1">
        <f t="array" ref="T636">IF(Parameters!$E$55="No",IF($A636&lt;=Parameters!$H$28,Parameters!$G$28*$A636,IF($A636&lt;=Parameters!$H$29,Parameters!$G$28*Parameters!$H$28+Parameters!$G$29*($A636-Parameters!$H$28),IF($A636&lt;=Parameters!$H$30,Parameters!$G$28*Parameters!$H$28+Parameters!$G$29*(Parameters!$H$29-Parameters!$H$28)+Parameters!$G$30*($A636-Parameters!$H$29),Parameters!$G$28*Parameters!$H$28+Parameters!$G$29*(Parameters!$H$29-Parameters!$H$28)+Parameters!$G$30*(Parameters!$H$30-Parameters!$H$29)+Parameters!$G$31*($A636-Parameters!$H$30)))),_xlfn.IFS($A636&lt;=Parameters!$H$28,Parameters!$G$28*$A636,$A636&lt;=Parameters!$H$29,Parameters!$G$29*$A636,$A636&lt;=Parameters!$H$30,Parameters!$G$30*$A636,$A636&gt;Parameters!$H$30,Parameters!$G$31*$A636))</f>
        <v>88040.66</v>
      </c>
      <c r="U636" s="290">
        <f t="shared" si="282"/>
        <v>139.52561014263074</v>
      </c>
      <c r="V636" s="290" cm="1">
        <f t="array" ref="V636">IF(Parameters!$E$55="No",IF($A636&lt;=Parameters!$H$34,Parameters!$G$34*$A636,IF($A636&lt;=Parameters!$H$35,Parameters!$G$34*Parameters!$H$34+Parameters!$G$35*($A636-Parameters!$H$34),IF($A636&lt;=Parameters!$H$36,Parameters!$G$34*Parameters!$H$34+Parameters!$G$35*(Parameters!$H$35-Parameters!$H$34)+Parameters!$G$36*($A636-Parameters!$H$35),Parameters!$G$34*Parameters!$H$34+Parameters!$G$35*(Parameters!$H$35-Parameters!$H$34)+Parameters!$G$36*(Parameters!$H$36-Parameters!$H$35)+Parameters!$G$37*($A636-Parameters!$H$36)))),_xlfn.IFS($A636&lt;=Parameters!$H$34,Parameters!$G$34*$A636,$A636&lt;=Parameters!$H$35,Parameters!$G$35*$A636,$A636&lt;=Parameters!$H$36,Parameters!$G$36*$A636,$A636&gt;Parameters!$H$36,Parameters!$G$37*$A636))</f>
        <v>87550.13</v>
      </c>
      <c r="W636" s="290">
        <f t="shared" si="306"/>
        <v>138.74822503961965</v>
      </c>
      <c r="X636" s="290" cm="1">
        <f t="array" ref="X636">IF(Parameters!$E$55="No",IF($A636&lt;=Parameters!$H$39,Parameters!$G$39*$A636,IF($A636&lt;=Parameters!$H$40,Parameters!$G$39*Parameters!$H$39+Parameters!$G$40*($A636-Parameters!$H$39),IF($A636&lt;=Parameters!$H$41,Parameters!$G$39*Parameters!$H$39+Parameters!$G$40*(Parameters!$H$40-Parameters!$H$39)+Parameters!$G$41*($A636-Parameters!$H$40),Parameters!$G$39*Parameters!$H$39+Parameters!$G$40*(Parameters!$H$40-Parameters!$H$39)+Parameters!$G$41*(Parameters!$H$41-Parameters!$H$40)+Parameters!$G$42*($A636-Parameters!$H$41)))),_xlfn.IFS($A636&lt;=Parameters!$H$39,Parameters!$G$39*$A636,$A636&lt;=Parameters!$H$40,Parameters!$G$40*$A636,$A636&lt;=Parameters!$H$41,Parameters!$G$41*$A636,$A636&gt;Parameters!$H$41,Parameters!$G$42*$A636))</f>
        <v>93896.760000000009</v>
      </c>
      <c r="Y636" s="290">
        <f t="shared" si="307"/>
        <v>148.80627575277339</v>
      </c>
      <c r="Z636" s="290" cm="1">
        <f t="array" ref="Z636">IF(Parameters!$F$55="No",IF($A636&lt;=Parameters!$J$23,Parameters!$I$23*$A636,IF($A636&lt;=Parameters!$J$24,Parameters!$I$23*Parameters!$J$23+Parameters!$I$24*($A636-Parameters!$J$23),IF($A636&lt;=Parameters!$J$25,Parameters!$I$23*Parameters!$J$23+Parameters!$I$24*(Parameters!$J$24-Parameters!$J$23)+Parameters!$I$25*($A636-Parameters!$J$24),Parameters!$I$23*Parameters!$J$23+Parameters!$I$24*(Parameters!$J$24-Parameters!$J$23)+Parameters!$I$25*(Parameters!$J$25-Parameters!$J$24)+Parameters!$I$26*($A636-Parameters!$J$25)))),_xlfn.IFS($A636&lt;=Parameters!$J$23,Parameters!$I$23*$A636,$A636&lt;=Parameters!$J$24,Parameters!$I$24*$A636,$A636&lt;=Parameters!$J$25,Parameters!$I$25*$A636,$A636&gt;Parameters!$J$25,Parameters!$I$26*$A636))</f>
        <v>74175.86</v>
      </c>
      <c r="AA636" s="290">
        <f t="shared" si="283"/>
        <v>117.55286846275753</v>
      </c>
      <c r="AB636" s="290" cm="1">
        <f t="array" ref="AB636">IF(Parameters!$F$55="No",IF($A636&lt;=Parameters!$J$28,Parameters!$I$28*$A636,IF($A636&lt;=Parameters!$J$29,Parameters!$I$28*Parameters!$J$28+Parameters!$I$29*($A636-Parameters!$J$28),IF($A636&lt;=Parameters!$J$30,Parameters!$I$28*Parameters!$J$28+Parameters!$I$29*(Parameters!$J$29-Parameters!$J$28)+Parameters!$I$30*($A636-Parameters!$J$29),Parameters!$I$28*Parameters!$J$28+Parameters!$I$29*(Parameters!$J$29-Parameters!$J$28)+Parameters!$I$30*(Parameters!$J$30-Parameters!$J$29)+Parameters!$I$31*($A636-Parameters!$J$30)))),_xlfn.IFS($A636&lt;=Parameters!$J$28,Parameters!$I$28*$A636,$A636&lt;=Parameters!$J$29,Parameters!$I$29*$A636,$A636&lt;=Parameters!$J$30,Parameters!$I$30*$A636,$A636&gt;Parameters!$J$30,Parameters!$I$31*$A636))</f>
        <v>88040.66</v>
      </c>
      <c r="AC636" s="290">
        <f t="shared" si="284"/>
        <v>139.52561014263074</v>
      </c>
      <c r="AD636" s="290" cm="1">
        <f t="array" ref="AD636">IF(Parameters!$F$55="No",IF($A636&lt;=Parameters!$J$34,Parameters!$I$34*$A636,IF($A636&lt;=Parameters!$J$35,Parameters!$I$34*Parameters!$J$34+Parameters!$I$35*($A636-Parameters!$J$34),IF($A636&lt;=Parameters!$J$36,Parameters!$I$34*Parameters!$J$34+Parameters!$I$35*(Parameters!$J$35-Parameters!$J$34)+Parameters!$I$36*($A636-Parameters!$J$35),Parameters!$I$34*Parameters!$J$34+Parameters!$I$35*(Parameters!$J$35-Parameters!$J$34)+Parameters!$I$36*(Parameters!$J$36-Parameters!$J$35)+Parameters!$I$37*($A636-Parameters!$J$36)))),_xlfn.IFS($A636&lt;=Parameters!$J$34,Parameters!$I$34*$A636,$A636&lt;=Parameters!$J$35,Parameters!$I$35*$A636,$A636&lt;=Parameters!$J$36,Parameters!$I$36*$A636,$A636&gt;Parameters!$J$36,Parameters!$I$37*$A636))</f>
        <v>87550.13</v>
      </c>
      <c r="AE636" s="290">
        <f t="shared" si="308"/>
        <v>138.74822503961965</v>
      </c>
      <c r="AF636" s="290" cm="1">
        <f t="array" ref="AF636">IF(Parameters!$F$55="No",IF($A636&lt;=Parameters!$J$39,Parameters!$I$39*$A636,IF($A636&lt;=Parameters!$J$40,Parameters!$I$39*Parameters!$J$39+Parameters!$I$40*($A636-Parameters!$J$39),IF($A636&lt;=Parameters!$J$41,Parameters!$I$39*Parameters!$J$39+Parameters!$I$40*(Parameters!$J$40-Parameters!$J$39)+Parameters!$I$41*($A636-Parameters!$J$40),Parameters!$I$39*Parameters!$J$39+Parameters!$I$40*(Parameters!$J$40-Parameters!$J$39)+Parameters!$I$41*(Parameters!$J$41-Parameters!$J$40)+Parameters!$I$42*($A636-Parameters!$J$41)))),_xlfn.IFS($A636&lt;=Parameters!$J$39,Parameters!$I$39*$A636,$A636&lt;=Parameters!$J$40,Parameters!$I$40*$A636,$A636&lt;=Parameters!$J$41,Parameters!$I$41*$A636,$A636&gt;Parameters!$J$41,Parameters!$I$42*$A636))</f>
        <v>93896.760000000009</v>
      </c>
      <c r="AG636" s="290">
        <f t="shared" si="309"/>
        <v>148.80627575277339</v>
      </c>
      <c r="AI636" s="428">
        <f t="shared" si="285"/>
        <v>149.05999999999767</v>
      </c>
      <c r="AJ636" s="428">
        <f t="shared" si="286"/>
        <v>159.36000000000058</v>
      </c>
      <c r="AK636" s="428">
        <f t="shared" si="287"/>
        <v>150.23000000001048</v>
      </c>
      <c r="AL636" s="428">
        <f t="shared" si="288"/>
        <v>158.4600000000064</v>
      </c>
      <c r="AM636" s="428">
        <f t="shared" si="289"/>
        <v>149.05999999999767</v>
      </c>
      <c r="AN636" s="428">
        <f t="shared" si="290"/>
        <v>159.36000000000058</v>
      </c>
      <c r="AO636" s="428">
        <f t="shared" si="291"/>
        <v>150.23000000001048</v>
      </c>
      <c r="AP636" s="428">
        <f t="shared" si="292"/>
        <v>158.4600000000064</v>
      </c>
      <c r="AQ636" s="428">
        <f t="shared" si="293"/>
        <v>149.05999999999767</v>
      </c>
      <c r="AR636" s="428">
        <f t="shared" si="294"/>
        <v>159.36000000000058</v>
      </c>
      <c r="AS636" s="428">
        <f t="shared" si="295"/>
        <v>150.23000000001048</v>
      </c>
      <c r="AT636" s="428">
        <f t="shared" si="296"/>
        <v>158.4600000000064</v>
      </c>
      <c r="AU636" s="428">
        <f t="shared" si="297"/>
        <v>149.05999999999767</v>
      </c>
      <c r="AV636" s="428">
        <f t="shared" si="298"/>
        <v>159.36000000000058</v>
      </c>
      <c r="AW636" s="428">
        <f t="shared" si="299"/>
        <v>150.23000000001048</v>
      </c>
      <c r="AX636" s="428">
        <f t="shared" si="300"/>
        <v>158.4600000000064</v>
      </c>
    </row>
    <row r="637">
      <c r="A637" s="413">
        <v>632</v>
      </c>
      <c r="B637" s="290" cm="1">
        <f t="array" ref="B637">IF(Parameters!$C$55="No",IF($A637&lt;=Parameters!$D$23,Parameters!$C$23*$A637,IF($A637&lt;=Parameters!$D$24,Parameters!$C$23*Parameters!$D$23+Parameters!$C$24*($A637-Parameters!$D$23),IF($A637&lt;=Parameters!$D$25,Parameters!$C$23*Parameters!$D$23+Parameters!$C$24*(Parameters!$D$24-Parameters!$D$23)+Parameters!$C$25*($A637-Parameters!$D$24),Parameters!$C$23*Parameters!$D$23+Parameters!$C$24*(Parameters!$D$24-Parameters!$D$23)+Parameters!$C$25*(Parameters!$D$25-Parameters!$D$24)+Parameters!$C$26*($A637-Parameters!$D$25)))),_xlfn.IFS($A637&lt;=Parameters!$D$23,Parameters!$C$23*$A637,$A637&lt;=Parameters!$D$24,Parameters!$C$24*$A637,$A637&lt;=Parameters!$D$25,Parameters!$C$25*$A637,$A637&gt;Parameters!$D$25,Parameters!$C$26*$A637))</f>
        <v>74324.92</v>
      </c>
      <c r="C637" s="290">
        <f t="shared" si="301"/>
        <v>117.60272151898734</v>
      </c>
      <c r="D637" s="290" cm="1">
        <f t="array" ref="D637">IF(Parameters!$C$55="No",IF($A637&lt;=Parameters!$D$28,Parameters!$C$28*$A637,IF($A637&lt;=Parameters!$D$29,Parameters!$C$28*Parameters!$D$28+Parameters!$C$29*($A637-Parameters!$D$28),IF($A637&lt;=Parameters!$D$30,Parameters!$C$28*Parameters!$D$28+Parameters!$C$29*(Parameters!$D$29-Parameters!$D$28)+Parameters!$C$30*($A637-Parameters!$D$29),Parameters!$C$28*Parameters!$D$28+Parameters!$C$29*(Parameters!$D$29-Parameters!$D$28)+Parameters!$C$30*(Parameters!$D$30-Parameters!$D$29)+Parameters!$C$31*($A637-Parameters!$D$30)))),_xlfn.IFS($A637&lt;=Parameters!$D$28,Parameters!$C$28*$A637,$A637&lt;=Parameters!$D$29,Parameters!$C$29*$A637,$A637&lt;=Parameters!$D$30,Parameters!$C$30*$A637,$A637&gt;Parameters!$D$30,Parameters!$C$31*$A637))</f>
        <v>88200.02</v>
      </c>
      <c r="E637" s="290">
        <f t="shared" si="301"/>
        <v>139.55699367088607</v>
      </c>
      <c r="F637" s="290" cm="1">
        <f t="array" ref="F637">IF(Parameters!$C$55="No",IF($A637&lt;=Parameters!$D$34,Parameters!$C$34*$A637,IF($A637&lt;=Parameters!$D$35,Parameters!$C$34*Parameters!$D$34+Parameters!$C$35*($A637-Parameters!$D$34),IF($A637&lt;=Parameters!$D$36,Parameters!$C$34*Parameters!$D$34+Parameters!$C$35*(Parameters!$D$35-Parameters!$D$34)+Parameters!$C$36*($A637-Parameters!$D$35),Parameters!$C$34*Parameters!$D$34+Parameters!$C$35*(Parameters!$D$35-Parameters!$D$34)+Parameters!$C$36*(Parameters!$D$36-Parameters!$D$35)+Parameters!$C$37*($A637-Parameters!$D$36)))),_xlfn.IFS($A637&lt;=Parameters!$D$34,Parameters!$C$34*$A637,$A637&lt;=Parameters!$D$35,Parameters!$C$35*$A637,$A637&lt;=Parameters!$D$36,Parameters!$C$36*$A637,$A637&gt;Parameters!$D$36,Parameters!$C$37*$A637))</f>
        <v>87700.36</v>
      </c>
      <c r="G637" s="290">
        <f t="shared" si="302"/>
        <v>138.7663924050633</v>
      </c>
      <c r="H637" s="290" cm="1">
        <f t="array" ref="H637">IF(Parameters!$C$55="No",IF($A637&lt;=Parameters!$D$39,Parameters!$C$39*$A637,IF($A637&lt;=Parameters!$D$40,Parameters!$C$39*Parameters!$D$39+Parameters!$C$40*($A637-Parameters!$D$39),IF($A637&lt;=Parameters!$D$41,Parameters!$C$39*Parameters!$D$39+Parameters!$C$40*(Parameters!$D$40-Parameters!$D$39)+Parameters!$C$41*($A637-Parameters!$D$40),Parameters!$C$39*Parameters!$D$39+Parameters!$C$40*(Parameters!$D$40-Parameters!$D$39)+Parameters!$C$41*(Parameters!$D$41-Parameters!$D$40)+Parameters!$C$42*($A637-Parameters!$D$41)))),_xlfn.IFS($A637&lt;=Parameters!$D$39,Parameters!$C$39*$A637,$A637&lt;=Parameters!$D$40,Parameters!$C$40*$A637,$A637&lt;=Parameters!$D$41,Parameters!$C$41*$A637,$A637&gt;Parameters!$D$41,Parameters!$C$42*$A637))</f>
        <v>94055.22</v>
      </c>
      <c r="I637" s="290">
        <f t="shared" si="303"/>
        <v>148.8215506329114</v>
      </c>
      <c r="J637" s="290" cm="1">
        <f t="array" ref="J637">IF(Parameters!$D$55="No",IF($A637&lt;=Parameters!$F$23,Parameters!$E$23*$A637,IF($A637&lt;=Parameters!$F$24,Parameters!$E$23*Parameters!$F$23+Parameters!$E$24*($A637-Parameters!$F$23),IF($A637&lt;=Parameters!$F$25,Parameters!$E$23*Parameters!$F$23+Parameters!$E$24*(Parameters!$F$24-Parameters!$F$23)+Parameters!$E$25*($A637-Parameters!$F$24),Parameters!$E$23*Parameters!$F$23+Parameters!$E$24*(Parameters!$F$24-Parameters!$F$23)+Parameters!$E$25*(Parameters!$F$25-Parameters!$F$24)+Parameters!$E$26*($A637-Parameters!$F$25)))),_xlfn.IFS($A637&lt;=Parameters!$F$23,Parameters!$E$23*$A637,$A637&lt;=Parameters!$F$24,Parameters!$E$24*$A637,$A637&lt;=Parameters!$F$25,Parameters!$E$25*$A637,$A637&gt;Parameters!$F$25,Parameters!$E$26*$A637))</f>
        <v>74324.92</v>
      </c>
      <c r="K637" s="290">
        <f t="shared" si="279"/>
        <v>117.60272151898734</v>
      </c>
      <c r="L637" s="290" cm="1">
        <f t="array" ref="L637">IF(Parameters!$D$55="No",IF($A637&lt;=Parameters!$F$28,Parameters!$E$28*$A637,IF($A637&lt;=Parameters!$F$29,Parameters!$E$28*Parameters!$F$28+Parameters!$E$29*($A637-Parameters!$F$28),IF($A637&lt;=Parameters!$F$30,Parameters!$E$28*Parameters!$F$28+Parameters!$E$29*(Parameters!$F$29-Parameters!$F$28)+Parameters!$E$30*($A637-Parameters!$F$29),Parameters!$E$28*Parameters!$F$28+Parameters!$E$29*(Parameters!$F$29-Parameters!$F$28)+Parameters!$E$30*(Parameters!$F$30-Parameters!$F$29)+Parameters!$E$31*($A637-Parameters!$F$30)))),_xlfn.IFS($A637&lt;=Parameters!$F$28,Parameters!$E$28*$A637,$A637&lt;=Parameters!$F$29,Parameters!$E$29*$A637,$A637&lt;=Parameters!$F$30,Parameters!$E$30*$A637,$A637&gt;Parameters!$F$30,Parameters!$E$31*$A637))</f>
        <v>88200.02</v>
      </c>
      <c r="M637" s="290">
        <f t="shared" si="280"/>
        <v>139.55699367088607</v>
      </c>
      <c r="N637" s="290" cm="1">
        <f t="array" ref="N637">IF(Parameters!$D$55="No",IF($A637&lt;=Parameters!$F$34,Parameters!$E$34*$A637,IF($A637&lt;=Parameters!$F$35,Parameters!$E$34*Parameters!$F$34+Parameters!$E$35*($A637-Parameters!$F$34),IF($A637&lt;=Parameters!$F$36,Parameters!$E$34*Parameters!$F$34+Parameters!$E$35*(Parameters!$F$35-Parameters!$F$34)+Parameters!$E$36*($A637-Parameters!$F$35),Parameters!$E$34*Parameters!$F$34+Parameters!$E$35*(Parameters!$F$35-Parameters!$F$34)+Parameters!$E$36*(Parameters!$F$36-Parameters!$F$35)+Parameters!$E$37*($A637-Parameters!$F$36)))),_xlfn.IFS($A637&lt;=Parameters!$F$34,Parameters!$E$34*$A637,$A637&lt;=Parameters!$F$35,Parameters!$E$35*$A637,$A637&lt;=Parameters!$F$36,Parameters!$E$36*$A637,$A637&gt;Parameters!$F$36,Parameters!$E$37*$A637))</f>
        <v>87700.36</v>
      </c>
      <c r="O637" s="290">
        <f t="shared" si="304"/>
        <v>138.7663924050633</v>
      </c>
      <c r="P637" s="290" cm="1">
        <f t="array" ref="P637">IF(Parameters!$D$55="No",IF($A637&lt;=Parameters!$F$39,Parameters!$E$39*$A637,IF($A637&lt;=Parameters!$F$40,Parameters!$E$39*Parameters!$F$39+Parameters!$E$40*($A637-Parameters!$F$39),IF($A637&lt;=Parameters!$F$41,Parameters!$E$39*Parameters!$F$39+Parameters!$E$40*(Parameters!$F$40-Parameters!$F$39)+Parameters!$E$41*($A637-Parameters!$F$40),Parameters!$E$39*Parameters!$F$39+Parameters!$E$40*(Parameters!$F$40-Parameters!$F$39)+Parameters!$E$41*(Parameters!$F$41-Parameters!$F$40)+Parameters!$E$42*($A637-Parameters!$F$41)))),_xlfn.IFS($A637&lt;=Parameters!$F$39,Parameters!$E$39*$A637,$A637&lt;=Parameters!$F$40,Parameters!$E$40*$A637,$A637&lt;=Parameters!$F$41,Parameters!$E$41*$A637,$A637&gt;Parameters!$F$41,Parameters!$E$42*$A637))</f>
        <v>94055.22</v>
      </c>
      <c r="Q637" s="290">
        <f t="shared" si="305"/>
        <v>148.8215506329114</v>
      </c>
      <c r="R637" s="290" cm="1">
        <f t="array" ref="R637">IF(Parameters!$E$55="No",IF($A637&lt;=Parameters!$H$23,Parameters!$G$23*$A637,IF($A637&lt;=Parameters!$H$24,Parameters!$G$23*Parameters!$H$23+Parameters!$G$24*($A637-Parameters!$H$23),IF($A637&lt;=Parameters!$H$25,Parameters!$G$23*Parameters!$H$23+Parameters!$G$24*(Parameters!$H$24-Parameters!$H$23)+Parameters!$G$25*($A637-Parameters!$H$24),Parameters!$G$23*Parameters!$H$23+Parameters!$G$24*(Parameters!$H$24-Parameters!$H$23)+Parameters!$G$25*(Parameters!$H$25-Parameters!$H$24)+Parameters!$G$26*($A637-Parameters!$H$25)))),_xlfn.IFS($A637&lt;=Parameters!$H$23,Parameters!$G$23*$A637,$A637&lt;=Parameters!$H$24,Parameters!$G$24*$A637,$A637&lt;=Parameters!$H$25,Parameters!$G$25*$A637,$A637&gt;Parameters!$H$25,Parameters!$G$26*$A637))</f>
        <v>74324.92</v>
      </c>
      <c r="S637" s="290">
        <f t="shared" si="281"/>
        <v>117.60272151898734</v>
      </c>
      <c r="T637" s="290" cm="1">
        <f t="array" ref="T637">IF(Parameters!$E$55="No",IF($A637&lt;=Parameters!$H$28,Parameters!$G$28*$A637,IF($A637&lt;=Parameters!$H$29,Parameters!$G$28*Parameters!$H$28+Parameters!$G$29*($A637-Parameters!$H$28),IF($A637&lt;=Parameters!$H$30,Parameters!$G$28*Parameters!$H$28+Parameters!$G$29*(Parameters!$H$29-Parameters!$H$28)+Parameters!$G$30*($A637-Parameters!$H$29),Parameters!$G$28*Parameters!$H$28+Parameters!$G$29*(Parameters!$H$29-Parameters!$H$28)+Parameters!$G$30*(Parameters!$H$30-Parameters!$H$29)+Parameters!$G$31*($A637-Parameters!$H$30)))),_xlfn.IFS($A637&lt;=Parameters!$H$28,Parameters!$G$28*$A637,$A637&lt;=Parameters!$H$29,Parameters!$G$29*$A637,$A637&lt;=Parameters!$H$30,Parameters!$G$30*$A637,$A637&gt;Parameters!$H$30,Parameters!$G$31*$A637))</f>
        <v>88200.02</v>
      </c>
      <c r="U637" s="290">
        <f t="shared" si="282"/>
        <v>139.55699367088607</v>
      </c>
      <c r="V637" s="290" cm="1">
        <f t="array" ref="V637">IF(Parameters!$E$55="No",IF($A637&lt;=Parameters!$H$34,Parameters!$G$34*$A637,IF($A637&lt;=Parameters!$H$35,Parameters!$G$34*Parameters!$H$34+Parameters!$G$35*($A637-Parameters!$H$34),IF($A637&lt;=Parameters!$H$36,Parameters!$G$34*Parameters!$H$34+Parameters!$G$35*(Parameters!$H$35-Parameters!$H$34)+Parameters!$G$36*($A637-Parameters!$H$35),Parameters!$G$34*Parameters!$H$34+Parameters!$G$35*(Parameters!$H$35-Parameters!$H$34)+Parameters!$G$36*(Parameters!$H$36-Parameters!$H$35)+Parameters!$G$37*($A637-Parameters!$H$36)))),_xlfn.IFS($A637&lt;=Parameters!$H$34,Parameters!$G$34*$A637,$A637&lt;=Parameters!$H$35,Parameters!$G$35*$A637,$A637&lt;=Parameters!$H$36,Parameters!$G$36*$A637,$A637&gt;Parameters!$H$36,Parameters!$G$37*$A637))</f>
        <v>87700.36</v>
      </c>
      <c r="W637" s="290">
        <f t="shared" si="306"/>
        <v>138.7663924050633</v>
      </c>
      <c r="X637" s="290" cm="1">
        <f t="array" ref="X637">IF(Parameters!$E$55="No",IF($A637&lt;=Parameters!$H$39,Parameters!$G$39*$A637,IF($A637&lt;=Parameters!$H$40,Parameters!$G$39*Parameters!$H$39+Parameters!$G$40*($A637-Parameters!$H$39),IF($A637&lt;=Parameters!$H$41,Parameters!$G$39*Parameters!$H$39+Parameters!$G$40*(Parameters!$H$40-Parameters!$H$39)+Parameters!$G$41*($A637-Parameters!$H$40),Parameters!$G$39*Parameters!$H$39+Parameters!$G$40*(Parameters!$H$40-Parameters!$H$39)+Parameters!$G$41*(Parameters!$H$41-Parameters!$H$40)+Parameters!$G$42*($A637-Parameters!$H$41)))),_xlfn.IFS($A637&lt;=Parameters!$H$39,Parameters!$G$39*$A637,$A637&lt;=Parameters!$H$40,Parameters!$G$40*$A637,$A637&lt;=Parameters!$H$41,Parameters!$G$41*$A637,$A637&gt;Parameters!$H$41,Parameters!$G$42*$A637))</f>
        <v>94055.22</v>
      </c>
      <c r="Y637" s="290">
        <f t="shared" si="307"/>
        <v>148.8215506329114</v>
      </c>
      <c r="Z637" s="290" cm="1">
        <f t="array" ref="Z637">IF(Parameters!$F$55="No",IF($A637&lt;=Parameters!$J$23,Parameters!$I$23*$A637,IF($A637&lt;=Parameters!$J$24,Parameters!$I$23*Parameters!$J$23+Parameters!$I$24*($A637-Parameters!$J$23),IF($A637&lt;=Parameters!$J$25,Parameters!$I$23*Parameters!$J$23+Parameters!$I$24*(Parameters!$J$24-Parameters!$J$23)+Parameters!$I$25*($A637-Parameters!$J$24),Parameters!$I$23*Parameters!$J$23+Parameters!$I$24*(Parameters!$J$24-Parameters!$J$23)+Parameters!$I$25*(Parameters!$J$25-Parameters!$J$24)+Parameters!$I$26*($A637-Parameters!$J$25)))),_xlfn.IFS($A637&lt;=Parameters!$J$23,Parameters!$I$23*$A637,$A637&lt;=Parameters!$J$24,Parameters!$I$24*$A637,$A637&lt;=Parameters!$J$25,Parameters!$I$25*$A637,$A637&gt;Parameters!$J$25,Parameters!$I$26*$A637))</f>
        <v>74324.92</v>
      </c>
      <c r="AA637" s="290">
        <f t="shared" si="283"/>
        <v>117.60272151898734</v>
      </c>
      <c r="AB637" s="290" cm="1">
        <f t="array" ref="AB637">IF(Parameters!$F$55="No",IF($A637&lt;=Parameters!$J$28,Parameters!$I$28*$A637,IF($A637&lt;=Parameters!$J$29,Parameters!$I$28*Parameters!$J$28+Parameters!$I$29*($A637-Parameters!$J$28),IF($A637&lt;=Parameters!$J$30,Parameters!$I$28*Parameters!$J$28+Parameters!$I$29*(Parameters!$J$29-Parameters!$J$28)+Parameters!$I$30*($A637-Parameters!$J$29),Parameters!$I$28*Parameters!$J$28+Parameters!$I$29*(Parameters!$J$29-Parameters!$J$28)+Parameters!$I$30*(Parameters!$J$30-Parameters!$J$29)+Parameters!$I$31*($A637-Parameters!$J$30)))),_xlfn.IFS($A637&lt;=Parameters!$J$28,Parameters!$I$28*$A637,$A637&lt;=Parameters!$J$29,Parameters!$I$29*$A637,$A637&lt;=Parameters!$J$30,Parameters!$I$30*$A637,$A637&gt;Parameters!$J$30,Parameters!$I$31*$A637))</f>
        <v>88200.02</v>
      </c>
      <c r="AC637" s="290">
        <f t="shared" si="284"/>
        <v>139.55699367088607</v>
      </c>
      <c r="AD637" s="290" cm="1">
        <f t="array" ref="AD637">IF(Parameters!$F$55="No",IF($A637&lt;=Parameters!$J$34,Parameters!$I$34*$A637,IF($A637&lt;=Parameters!$J$35,Parameters!$I$34*Parameters!$J$34+Parameters!$I$35*($A637-Parameters!$J$34),IF($A637&lt;=Parameters!$J$36,Parameters!$I$34*Parameters!$J$34+Parameters!$I$35*(Parameters!$J$35-Parameters!$J$34)+Parameters!$I$36*($A637-Parameters!$J$35),Parameters!$I$34*Parameters!$J$34+Parameters!$I$35*(Parameters!$J$35-Parameters!$J$34)+Parameters!$I$36*(Parameters!$J$36-Parameters!$J$35)+Parameters!$I$37*($A637-Parameters!$J$36)))),_xlfn.IFS($A637&lt;=Parameters!$J$34,Parameters!$I$34*$A637,$A637&lt;=Parameters!$J$35,Parameters!$I$35*$A637,$A637&lt;=Parameters!$J$36,Parameters!$I$36*$A637,$A637&gt;Parameters!$J$36,Parameters!$I$37*$A637))</f>
        <v>87700.36</v>
      </c>
      <c r="AE637" s="290">
        <f t="shared" si="308"/>
        <v>138.7663924050633</v>
      </c>
      <c r="AF637" s="290" cm="1">
        <f t="array" ref="AF637">IF(Parameters!$F$55="No",IF($A637&lt;=Parameters!$J$39,Parameters!$I$39*$A637,IF($A637&lt;=Parameters!$J$40,Parameters!$I$39*Parameters!$J$39+Parameters!$I$40*($A637-Parameters!$J$39),IF($A637&lt;=Parameters!$J$41,Parameters!$I$39*Parameters!$J$39+Parameters!$I$40*(Parameters!$J$40-Parameters!$J$39)+Parameters!$I$41*($A637-Parameters!$J$40),Parameters!$I$39*Parameters!$J$39+Parameters!$I$40*(Parameters!$J$40-Parameters!$J$39)+Parameters!$I$41*(Parameters!$J$41-Parameters!$J$40)+Parameters!$I$42*($A637-Parameters!$J$41)))),_xlfn.IFS($A637&lt;=Parameters!$J$39,Parameters!$I$39*$A637,$A637&lt;=Parameters!$J$40,Parameters!$I$40*$A637,$A637&lt;=Parameters!$J$41,Parameters!$I$41*$A637,$A637&gt;Parameters!$J$41,Parameters!$I$42*$A637))</f>
        <v>94055.22</v>
      </c>
      <c r="AG637" s="290">
        <f t="shared" si="309"/>
        <v>148.8215506329114</v>
      </c>
      <c r="AI637" s="428">
        <f t="shared" si="285"/>
        <v>149.05999999999767</v>
      </c>
      <c r="AJ637" s="428">
        <f t="shared" si="286"/>
        <v>159.36000000000058</v>
      </c>
      <c r="AK637" s="428">
        <f t="shared" si="287"/>
        <v>150.22999999999593</v>
      </c>
      <c r="AL637" s="428">
        <f t="shared" si="288"/>
        <v>158.45999999999185</v>
      </c>
      <c r="AM637" s="428">
        <f t="shared" si="289"/>
        <v>149.05999999999767</v>
      </c>
      <c r="AN637" s="428">
        <f t="shared" si="290"/>
        <v>159.36000000000058</v>
      </c>
      <c r="AO637" s="428">
        <f t="shared" si="291"/>
        <v>150.22999999999593</v>
      </c>
      <c r="AP637" s="428">
        <f t="shared" si="292"/>
        <v>158.45999999999185</v>
      </c>
      <c r="AQ637" s="428">
        <f t="shared" si="293"/>
        <v>149.05999999999767</v>
      </c>
      <c r="AR637" s="428">
        <f t="shared" si="294"/>
        <v>159.36000000000058</v>
      </c>
      <c r="AS637" s="428">
        <f t="shared" si="295"/>
        <v>150.22999999999593</v>
      </c>
      <c r="AT637" s="428">
        <f t="shared" si="296"/>
        <v>158.45999999999185</v>
      </c>
      <c r="AU637" s="428">
        <f t="shared" si="297"/>
        <v>149.05999999999767</v>
      </c>
      <c r="AV637" s="428">
        <f t="shared" si="298"/>
        <v>159.36000000000058</v>
      </c>
      <c r="AW637" s="428">
        <f t="shared" si="299"/>
        <v>150.22999999999593</v>
      </c>
      <c r="AX637" s="428">
        <f t="shared" si="300"/>
        <v>158.45999999999185</v>
      </c>
    </row>
    <row r="638">
      <c r="A638" s="413">
        <v>633</v>
      </c>
      <c r="B638" s="290" cm="1">
        <f t="array" ref="B638">IF(Parameters!$C$55="No",IF($A638&lt;=Parameters!$D$23,Parameters!$C$23*$A638,IF($A638&lt;=Parameters!$D$24,Parameters!$C$23*Parameters!$D$23+Parameters!$C$24*($A638-Parameters!$D$23),IF($A638&lt;=Parameters!$D$25,Parameters!$C$23*Parameters!$D$23+Parameters!$C$24*(Parameters!$D$24-Parameters!$D$23)+Parameters!$C$25*($A638-Parameters!$D$24),Parameters!$C$23*Parameters!$D$23+Parameters!$C$24*(Parameters!$D$24-Parameters!$D$23)+Parameters!$C$25*(Parameters!$D$25-Parameters!$D$24)+Parameters!$C$26*($A638-Parameters!$D$25)))),_xlfn.IFS($A638&lt;=Parameters!$D$23,Parameters!$C$23*$A638,$A638&lt;=Parameters!$D$24,Parameters!$C$24*$A638,$A638&lt;=Parameters!$D$25,Parameters!$C$25*$A638,$A638&gt;Parameters!$D$25,Parameters!$C$26*$A638))</f>
        <v>74473.98</v>
      </c>
      <c r="C638" s="290">
        <f t="shared" si="301"/>
        <v>117.65241706161137</v>
      </c>
      <c r="D638" s="290" cm="1">
        <f t="array" ref="D638">IF(Parameters!$C$55="No",IF($A638&lt;=Parameters!$D$28,Parameters!$C$28*$A638,IF($A638&lt;=Parameters!$D$29,Parameters!$C$28*Parameters!$D$28+Parameters!$C$29*($A638-Parameters!$D$28),IF($A638&lt;=Parameters!$D$30,Parameters!$C$28*Parameters!$D$28+Parameters!$C$29*(Parameters!$D$29-Parameters!$D$28)+Parameters!$C$30*($A638-Parameters!$D$29),Parameters!$C$28*Parameters!$D$28+Parameters!$C$29*(Parameters!$D$29-Parameters!$D$28)+Parameters!$C$30*(Parameters!$D$30-Parameters!$D$29)+Parameters!$C$31*($A638-Parameters!$D$30)))),_xlfn.IFS($A638&lt;=Parameters!$D$28,Parameters!$C$28*$A638,$A638&lt;=Parameters!$D$29,Parameters!$C$29*$A638,$A638&lt;=Parameters!$D$30,Parameters!$C$30*$A638,$A638&gt;Parameters!$D$30,Parameters!$C$31*$A638))</f>
        <v>88359.38</v>
      </c>
      <c r="E638" s="290">
        <f t="shared" si="301"/>
        <v>139.58827804107426</v>
      </c>
      <c r="F638" s="290" cm="1">
        <f t="array" ref="F638">IF(Parameters!$C$55="No",IF($A638&lt;=Parameters!$D$34,Parameters!$C$34*$A638,IF($A638&lt;=Parameters!$D$35,Parameters!$C$34*Parameters!$D$34+Parameters!$C$35*($A638-Parameters!$D$34),IF($A638&lt;=Parameters!$D$36,Parameters!$C$34*Parameters!$D$34+Parameters!$C$35*(Parameters!$D$35-Parameters!$D$34)+Parameters!$C$36*($A638-Parameters!$D$35),Parameters!$C$34*Parameters!$D$34+Parameters!$C$35*(Parameters!$D$35-Parameters!$D$34)+Parameters!$C$36*(Parameters!$D$36-Parameters!$D$35)+Parameters!$C$37*($A638-Parameters!$D$36)))),_xlfn.IFS($A638&lt;=Parameters!$D$34,Parameters!$C$34*$A638,$A638&lt;=Parameters!$D$35,Parameters!$C$35*$A638,$A638&lt;=Parameters!$D$36,Parameters!$C$36*$A638,$A638&gt;Parameters!$D$36,Parameters!$C$37*$A638))</f>
        <v>87850.59</v>
      </c>
      <c r="G638" s="290">
        <f t="shared" si="302"/>
        <v>138.78450236966825</v>
      </c>
      <c r="H638" s="290" cm="1">
        <f t="array" ref="H638">IF(Parameters!$C$55="No",IF($A638&lt;=Parameters!$D$39,Parameters!$C$39*$A638,IF($A638&lt;=Parameters!$D$40,Parameters!$C$39*Parameters!$D$39+Parameters!$C$40*($A638-Parameters!$D$39),IF($A638&lt;=Parameters!$D$41,Parameters!$C$39*Parameters!$D$39+Parameters!$C$40*(Parameters!$D$40-Parameters!$D$39)+Parameters!$C$41*($A638-Parameters!$D$40),Parameters!$C$39*Parameters!$D$39+Parameters!$C$40*(Parameters!$D$40-Parameters!$D$39)+Parameters!$C$41*(Parameters!$D$41-Parameters!$D$40)+Parameters!$C$42*($A638-Parameters!$D$41)))),_xlfn.IFS($A638&lt;=Parameters!$D$39,Parameters!$C$39*$A638,$A638&lt;=Parameters!$D$40,Parameters!$C$40*$A638,$A638&lt;=Parameters!$D$41,Parameters!$C$41*$A638,$A638&gt;Parameters!$D$41,Parameters!$C$42*$A638))</f>
        <v>94213.68</v>
      </c>
      <c r="I638" s="290">
        <f t="shared" si="303"/>
        <v>148.83677725118483</v>
      </c>
      <c r="J638" s="290" cm="1">
        <f t="array" ref="J638">IF(Parameters!$D$55="No",IF($A638&lt;=Parameters!$F$23,Parameters!$E$23*$A638,IF($A638&lt;=Parameters!$F$24,Parameters!$E$23*Parameters!$F$23+Parameters!$E$24*($A638-Parameters!$F$23),IF($A638&lt;=Parameters!$F$25,Parameters!$E$23*Parameters!$F$23+Parameters!$E$24*(Parameters!$F$24-Parameters!$F$23)+Parameters!$E$25*($A638-Parameters!$F$24),Parameters!$E$23*Parameters!$F$23+Parameters!$E$24*(Parameters!$F$24-Parameters!$F$23)+Parameters!$E$25*(Parameters!$F$25-Parameters!$F$24)+Parameters!$E$26*($A638-Parameters!$F$25)))),_xlfn.IFS($A638&lt;=Parameters!$F$23,Parameters!$E$23*$A638,$A638&lt;=Parameters!$F$24,Parameters!$E$24*$A638,$A638&lt;=Parameters!$F$25,Parameters!$E$25*$A638,$A638&gt;Parameters!$F$25,Parameters!$E$26*$A638))</f>
        <v>74473.98</v>
      </c>
      <c r="K638" s="290">
        <f t="shared" si="279"/>
        <v>117.65241706161137</v>
      </c>
      <c r="L638" s="290" cm="1">
        <f t="array" ref="L638">IF(Parameters!$D$55="No",IF($A638&lt;=Parameters!$F$28,Parameters!$E$28*$A638,IF($A638&lt;=Parameters!$F$29,Parameters!$E$28*Parameters!$F$28+Parameters!$E$29*($A638-Parameters!$F$28),IF($A638&lt;=Parameters!$F$30,Parameters!$E$28*Parameters!$F$28+Parameters!$E$29*(Parameters!$F$29-Parameters!$F$28)+Parameters!$E$30*($A638-Parameters!$F$29),Parameters!$E$28*Parameters!$F$28+Parameters!$E$29*(Parameters!$F$29-Parameters!$F$28)+Parameters!$E$30*(Parameters!$F$30-Parameters!$F$29)+Parameters!$E$31*($A638-Parameters!$F$30)))),_xlfn.IFS($A638&lt;=Parameters!$F$28,Parameters!$E$28*$A638,$A638&lt;=Parameters!$F$29,Parameters!$E$29*$A638,$A638&lt;=Parameters!$F$30,Parameters!$E$30*$A638,$A638&gt;Parameters!$F$30,Parameters!$E$31*$A638))</f>
        <v>88359.38</v>
      </c>
      <c r="M638" s="290">
        <f t="shared" si="280"/>
        <v>139.58827804107426</v>
      </c>
      <c r="N638" s="290" cm="1">
        <f t="array" ref="N638">IF(Parameters!$D$55="No",IF($A638&lt;=Parameters!$F$34,Parameters!$E$34*$A638,IF($A638&lt;=Parameters!$F$35,Parameters!$E$34*Parameters!$F$34+Parameters!$E$35*($A638-Parameters!$F$34),IF($A638&lt;=Parameters!$F$36,Parameters!$E$34*Parameters!$F$34+Parameters!$E$35*(Parameters!$F$35-Parameters!$F$34)+Parameters!$E$36*($A638-Parameters!$F$35),Parameters!$E$34*Parameters!$F$34+Parameters!$E$35*(Parameters!$F$35-Parameters!$F$34)+Parameters!$E$36*(Parameters!$F$36-Parameters!$F$35)+Parameters!$E$37*($A638-Parameters!$F$36)))),_xlfn.IFS($A638&lt;=Parameters!$F$34,Parameters!$E$34*$A638,$A638&lt;=Parameters!$F$35,Parameters!$E$35*$A638,$A638&lt;=Parameters!$F$36,Parameters!$E$36*$A638,$A638&gt;Parameters!$F$36,Parameters!$E$37*$A638))</f>
        <v>87850.59</v>
      </c>
      <c r="O638" s="290">
        <f t="shared" si="304"/>
        <v>138.78450236966825</v>
      </c>
      <c r="P638" s="290" cm="1">
        <f t="array" ref="P638">IF(Parameters!$D$55="No",IF($A638&lt;=Parameters!$F$39,Parameters!$E$39*$A638,IF($A638&lt;=Parameters!$F$40,Parameters!$E$39*Parameters!$F$39+Parameters!$E$40*($A638-Parameters!$F$39),IF($A638&lt;=Parameters!$F$41,Parameters!$E$39*Parameters!$F$39+Parameters!$E$40*(Parameters!$F$40-Parameters!$F$39)+Parameters!$E$41*($A638-Parameters!$F$40),Parameters!$E$39*Parameters!$F$39+Parameters!$E$40*(Parameters!$F$40-Parameters!$F$39)+Parameters!$E$41*(Parameters!$F$41-Parameters!$F$40)+Parameters!$E$42*($A638-Parameters!$F$41)))),_xlfn.IFS($A638&lt;=Parameters!$F$39,Parameters!$E$39*$A638,$A638&lt;=Parameters!$F$40,Parameters!$E$40*$A638,$A638&lt;=Parameters!$F$41,Parameters!$E$41*$A638,$A638&gt;Parameters!$F$41,Parameters!$E$42*$A638))</f>
        <v>94213.68</v>
      </c>
      <c r="Q638" s="290">
        <f t="shared" si="305"/>
        <v>148.83677725118483</v>
      </c>
      <c r="R638" s="290" cm="1">
        <f t="array" ref="R638">IF(Parameters!$E$55="No",IF($A638&lt;=Parameters!$H$23,Parameters!$G$23*$A638,IF($A638&lt;=Parameters!$H$24,Parameters!$G$23*Parameters!$H$23+Parameters!$G$24*($A638-Parameters!$H$23),IF($A638&lt;=Parameters!$H$25,Parameters!$G$23*Parameters!$H$23+Parameters!$G$24*(Parameters!$H$24-Parameters!$H$23)+Parameters!$G$25*($A638-Parameters!$H$24),Parameters!$G$23*Parameters!$H$23+Parameters!$G$24*(Parameters!$H$24-Parameters!$H$23)+Parameters!$G$25*(Parameters!$H$25-Parameters!$H$24)+Parameters!$G$26*($A638-Parameters!$H$25)))),_xlfn.IFS($A638&lt;=Parameters!$H$23,Parameters!$G$23*$A638,$A638&lt;=Parameters!$H$24,Parameters!$G$24*$A638,$A638&lt;=Parameters!$H$25,Parameters!$G$25*$A638,$A638&gt;Parameters!$H$25,Parameters!$G$26*$A638))</f>
        <v>74473.98</v>
      </c>
      <c r="S638" s="290">
        <f t="shared" si="281"/>
        <v>117.65241706161137</v>
      </c>
      <c r="T638" s="290" cm="1">
        <f t="array" ref="T638">IF(Parameters!$E$55="No",IF($A638&lt;=Parameters!$H$28,Parameters!$G$28*$A638,IF($A638&lt;=Parameters!$H$29,Parameters!$G$28*Parameters!$H$28+Parameters!$G$29*($A638-Parameters!$H$28),IF($A638&lt;=Parameters!$H$30,Parameters!$G$28*Parameters!$H$28+Parameters!$G$29*(Parameters!$H$29-Parameters!$H$28)+Parameters!$G$30*($A638-Parameters!$H$29),Parameters!$G$28*Parameters!$H$28+Parameters!$G$29*(Parameters!$H$29-Parameters!$H$28)+Parameters!$G$30*(Parameters!$H$30-Parameters!$H$29)+Parameters!$G$31*($A638-Parameters!$H$30)))),_xlfn.IFS($A638&lt;=Parameters!$H$28,Parameters!$G$28*$A638,$A638&lt;=Parameters!$H$29,Parameters!$G$29*$A638,$A638&lt;=Parameters!$H$30,Parameters!$G$30*$A638,$A638&gt;Parameters!$H$30,Parameters!$G$31*$A638))</f>
        <v>88359.38</v>
      </c>
      <c r="U638" s="290">
        <f t="shared" si="282"/>
        <v>139.58827804107426</v>
      </c>
      <c r="V638" s="290" cm="1">
        <f t="array" ref="V638">IF(Parameters!$E$55="No",IF($A638&lt;=Parameters!$H$34,Parameters!$G$34*$A638,IF($A638&lt;=Parameters!$H$35,Parameters!$G$34*Parameters!$H$34+Parameters!$G$35*($A638-Parameters!$H$34),IF($A638&lt;=Parameters!$H$36,Parameters!$G$34*Parameters!$H$34+Parameters!$G$35*(Parameters!$H$35-Parameters!$H$34)+Parameters!$G$36*($A638-Parameters!$H$35),Parameters!$G$34*Parameters!$H$34+Parameters!$G$35*(Parameters!$H$35-Parameters!$H$34)+Parameters!$G$36*(Parameters!$H$36-Parameters!$H$35)+Parameters!$G$37*($A638-Parameters!$H$36)))),_xlfn.IFS($A638&lt;=Parameters!$H$34,Parameters!$G$34*$A638,$A638&lt;=Parameters!$H$35,Parameters!$G$35*$A638,$A638&lt;=Parameters!$H$36,Parameters!$G$36*$A638,$A638&gt;Parameters!$H$36,Parameters!$G$37*$A638))</f>
        <v>87850.59</v>
      </c>
      <c r="W638" s="290">
        <f t="shared" si="306"/>
        <v>138.78450236966825</v>
      </c>
      <c r="X638" s="290" cm="1">
        <f t="array" ref="X638">IF(Parameters!$E$55="No",IF($A638&lt;=Parameters!$H$39,Parameters!$G$39*$A638,IF($A638&lt;=Parameters!$H$40,Parameters!$G$39*Parameters!$H$39+Parameters!$G$40*($A638-Parameters!$H$39),IF($A638&lt;=Parameters!$H$41,Parameters!$G$39*Parameters!$H$39+Parameters!$G$40*(Parameters!$H$40-Parameters!$H$39)+Parameters!$G$41*($A638-Parameters!$H$40),Parameters!$G$39*Parameters!$H$39+Parameters!$G$40*(Parameters!$H$40-Parameters!$H$39)+Parameters!$G$41*(Parameters!$H$41-Parameters!$H$40)+Parameters!$G$42*($A638-Parameters!$H$41)))),_xlfn.IFS($A638&lt;=Parameters!$H$39,Parameters!$G$39*$A638,$A638&lt;=Parameters!$H$40,Parameters!$G$40*$A638,$A638&lt;=Parameters!$H$41,Parameters!$G$41*$A638,$A638&gt;Parameters!$H$41,Parameters!$G$42*$A638))</f>
        <v>94213.68</v>
      </c>
      <c r="Y638" s="290">
        <f t="shared" si="307"/>
        <v>148.83677725118483</v>
      </c>
      <c r="Z638" s="290" cm="1">
        <f t="array" ref="Z638">IF(Parameters!$F$55="No",IF($A638&lt;=Parameters!$J$23,Parameters!$I$23*$A638,IF($A638&lt;=Parameters!$J$24,Parameters!$I$23*Parameters!$J$23+Parameters!$I$24*($A638-Parameters!$J$23),IF($A638&lt;=Parameters!$J$25,Parameters!$I$23*Parameters!$J$23+Parameters!$I$24*(Parameters!$J$24-Parameters!$J$23)+Parameters!$I$25*($A638-Parameters!$J$24),Parameters!$I$23*Parameters!$J$23+Parameters!$I$24*(Parameters!$J$24-Parameters!$J$23)+Parameters!$I$25*(Parameters!$J$25-Parameters!$J$24)+Parameters!$I$26*($A638-Parameters!$J$25)))),_xlfn.IFS($A638&lt;=Parameters!$J$23,Parameters!$I$23*$A638,$A638&lt;=Parameters!$J$24,Parameters!$I$24*$A638,$A638&lt;=Parameters!$J$25,Parameters!$I$25*$A638,$A638&gt;Parameters!$J$25,Parameters!$I$26*$A638))</f>
        <v>74473.98</v>
      </c>
      <c r="AA638" s="290">
        <f t="shared" si="283"/>
        <v>117.65241706161137</v>
      </c>
      <c r="AB638" s="290" cm="1">
        <f t="array" ref="AB638">IF(Parameters!$F$55="No",IF($A638&lt;=Parameters!$J$28,Parameters!$I$28*$A638,IF($A638&lt;=Parameters!$J$29,Parameters!$I$28*Parameters!$J$28+Parameters!$I$29*($A638-Parameters!$J$28),IF($A638&lt;=Parameters!$J$30,Parameters!$I$28*Parameters!$J$28+Parameters!$I$29*(Parameters!$J$29-Parameters!$J$28)+Parameters!$I$30*($A638-Parameters!$J$29),Parameters!$I$28*Parameters!$J$28+Parameters!$I$29*(Parameters!$J$29-Parameters!$J$28)+Parameters!$I$30*(Parameters!$J$30-Parameters!$J$29)+Parameters!$I$31*($A638-Parameters!$J$30)))),_xlfn.IFS($A638&lt;=Parameters!$J$28,Parameters!$I$28*$A638,$A638&lt;=Parameters!$J$29,Parameters!$I$29*$A638,$A638&lt;=Parameters!$J$30,Parameters!$I$30*$A638,$A638&gt;Parameters!$J$30,Parameters!$I$31*$A638))</f>
        <v>88359.38</v>
      </c>
      <c r="AC638" s="290">
        <f t="shared" si="284"/>
        <v>139.58827804107426</v>
      </c>
      <c r="AD638" s="290" cm="1">
        <f t="array" ref="AD638">IF(Parameters!$F$55="No",IF($A638&lt;=Parameters!$J$34,Parameters!$I$34*$A638,IF($A638&lt;=Parameters!$J$35,Parameters!$I$34*Parameters!$J$34+Parameters!$I$35*($A638-Parameters!$J$34),IF($A638&lt;=Parameters!$J$36,Parameters!$I$34*Parameters!$J$34+Parameters!$I$35*(Parameters!$J$35-Parameters!$J$34)+Parameters!$I$36*($A638-Parameters!$J$35),Parameters!$I$34*Parameters!$J$34+Parameters!$I$35*(Parameters!$J$35-Parameters!$J$34)+Parameters!$I$36*(Parameters!$J$36-Parameters!$J$35)+Parameters!$I$37*($A638-Parameters!$J$36)))),_xlfn.IFS($A638&lt;=Parameters!$J$34,Parameters!$I$34*$A638,$A638&lt;=Parameters!$J$35,Parameters!$I$35*$A638,$A638&lt;=Parameters!$J$36,Parameters!$I$36*$A638,$A638&gt;Parameters!$J$36,Parameters!$I$37*$A638))</f>
        <v>87850.59</v>
      </c>
      <c r="AE638" s="290">
        <f t="shared" si="308"/>
        <v>138.78450236966825</v>
      </c>
      <c r="AF638" s="290" cm="1">
        <f t="array" ref="AF638">IF(Parameters!$F$55="No",IF($A638&lt;=Parameters!$J$39,Parameters!$I$39*$A638,IF($A638&lt;=Parameters!$J$40,Parameters!$I$39*Parameters!$J$39+Parameters!$I$40*($A638-Parameters!$J$39),IF($A638&lt;=Parameters!$J$41,Parameters!$I$39*Parameters!$J$39+Parameters!$I$40*(Parameters!$J$40-Parameters!$J$39)+Parameters!$I$41*($A638-Parameters!$J$40),Parameters!$I$39*Parameters!$J$39+Parameters!$I$40*(Parameters!$J$40-Parameters!$J$39)+Parameters!$I$41*(Parameters!$J$41-Parameters!$J$40)+Parameters!$I$42*($A638-Parameters!$J$41)))),_xlfn.IFS($A638&lt;=Parameters!$J$39,Parameters!$I$39*$A638,$A638&lt;=Parameters!$J$40,Parameters!$I$40*$A638,$A638&lt;=Parameters!$J$41,Parameters!$I$41*$A638,$A638&gt;Parameters!$J$41,Parameters!$I$42*$A638))</f>
        <v>94213.68</v>
      </c>
      <c r="AG638" s="290">
        <f t="shared" si="309"/>
        <v>148.83677725118483</v>
      </c>
      <c r="AI638" s="428">
        <f t="shared" si="285"/>
        <v>149.05999999999767</v>
      </c>
      <c r="AJ638" s="428">
        <f t="shared" si="286"/>
        <v>159.36000000000058</v>
      </c>
      <c r="AK638" s="428">
        <f t="shared" si="287"/>
        <v>150.22999999999593</v>
      </c>
      <c r="AL638" s="428">
        <f t="shared" si="288"/>
        <v>158.45999999999185</v>
      </c>
      <c r="AM638" s="428">
        <f t="shared" si="289"/>
        <v>149.05999999999767</v>
      </c>
      <c r="AN638" s="428">
        <f t="shared" si="290"/>
        <v>159.36000000000058</v>
      </c>
      <c r="AO638" s="428">
        <f t="shared" si="291"/>
        <v>150.22999999999593</v>
      </c>
      <c r="AP638" s="428">
        <f t="shared" si="292"/>
        <v>158.45999999999185</v>
      </c>
      <c r="AQ638" s="428">
        <f t="shared" si="293"/>
        <v>149.05999999999767</v>
      </c>
      <c r="AR638" s="428">
        <f t="shared" si="294"/>
        <v>159.36000000000058</v>
      </c>
      <c r="AS638" s="428">
        <f t="shared" si="295"/>
        <v>150.22999999999593</v>
      </c>
      <c r="AT638" s="428">
        <f t="shared" si="296"/>
        <v>158.45999999999185</v>
      </c>
      <c r="AU638" s="428">
        <f t="shared" si="297"/>
        <v>149.05999999999767</v>
      </c>
      <c r="AV638" s="428">
        <f t="shared" si="298"/>
        <v>159.36000000000058</v>
      </c>
      <c r="AW638" s="428">
        <f t="shared" si="299"/>
        <v>150.22999999999593</v>
      </c>
      <c r="AX638" s="428">
        <f t="shared" si="300"/>
        <v>158.45999999999185</v>
      </c>
    </row>
    <row r="639">
      <c r="A639" s="413">
        <v>634</v>
      </c>
      <c r="B639" s="290" cm="1">
        <f t="array" ref="B639">IF(Parameters!$C$55="No",IF($A639&lt;=Parameters!$D$23,Parameters!$C$23*$A639,IF($A639&lt;=Parameters!$D$24,Parameters!$C$23*Parameters!$D$23+Parameters!$C$24*($A639-Parameters!$D$23),IF($A639&lt;=Parameters!$D$25,Parameters!$C$23*Parameters!$D$23+Parameters!$C$24*(Parameters!$D$24-Parameters!$D$23)+Parameters!$C$25*($A639-Parameters!$D$24),Parameters!$C$23*Parameters!$D$23+Parameters!$C$24*(Parameters!$D$24-Parameters!$D$23)+Parameters!$C$25*(Parameters!$D$25-Parameters!$D$24)+Parameters!$C$26*($A639-Parameters!$D$25)))),_xlfn.IFS($A639&lt;=Parameters!$D$23,Parameters!$C$23*$A639,$A639&lt;=Parameters!$D$24,Parameters!$C$24*$A639,$A639&lt;=Parameters!$D$25,Parameters!$C$25*$A639,$A639&gt;Parameters!$D$25,Parameters!$C$26*$A639))</f>
        <v>74623.040000000008</v>
      </c>
      <c r="C639" s="290">
        <f t="shared" si="301"/>
        <v>117.70195583596215</v>
      </c>
      <c r="D639" s="290" cm="1">
        <f t="array" ref="D639">IF(Parameters!$C$55="No",IF($A639&lt;=Parameters!$D$28,Parameters!$C$28*$A639,IF($A639&lt;=Parameters!$D$29,Parameters!$C$28*Parameters!$D$28+Parameters!$C$29*($A639-Parameters!$D$28),IF($A639&lt;=Parameters!$D$30,Parameters!$C$28*Parameters!$D$28+Parameters!$C$29*(Parameters!$D$29-Parameters!$D$28)+Parameters!$C$30*($A639-Parameters!$D$29),Parameters!$C$28*Parameters!$D$28+Parameters!$C$29*(Parameters!$D$29-Parameters!$D$28)+Parameters!$C$30*(Parameters!$D$30-Parameters!$D$29)+Parameters!$C$31*($A639-Parameters!$D$30)))),_xlfn.IFS($A639&lt;=Parameters!$D$28,Parameters!$C$28*$A639,$A639&lt;=Parameters!$D$29,Parameters!$C$29*$A639,$A639&lt;=Parameters!$D$30,Parameters!$C$30*$A639,$A639&gt;Parameters!$D$30,Parameters!$C$31*$A639))</f>
        <v>88518.74</v>
      </c>
      <c r="E639" s="290">
        <f t="shared" si="301"/>
        <v>139.61946372239748</v>
      </c>
      <c r="F639" s="290" cm="1">
        <f t="array" ref="F639">IF(Parameters!$C$55="No",IF($A639&lt;=Parameters!$D$34,Parameters!$C$34*$A639,IF($A639&lt;=Parameters!$D$35,Parameters!$C$34*Parameters!$D$34+Parameters!$C$35*($A639-Parameters!$D$34),IF($A639&lt;=Parameters!$D$36,Parameters!$C$34*Parameters!$D$34+Parameters!$C$35*(Parameters!$D$35-Parameters!$D$34)+Parameters!$C$36*($A639-Parameters!$D$35),Parameters!$C$34*Parameters!$D$34+Parameters!$C$35*(Parameters!$D$35-Parameters!$D$34)+Parameters!$C$36*(Parameters!$D$36-Parameters!$D$35)+Parameters!$C$37*($A639-Parameters!$D$36)))),_xlfn.IFS($A639&lt;=Parameters!$D$34,Parameters!$C$34*$A639,$A639&lt;=Parameters!$D$35,Parameters!$C$35*$A639,$A639&lt;=Parameters!$D$36,Parameters!$C$36*$A639,$A639&gt;Parameters!$D$36,Parameters!$C$37*$A639))</f>
        <v>88000.82</v>
      </c>
      <c r="G639" s="290">
        <f t="shared" si="302"/>
        <v>138.80255520504733</v>
      </c>
      <c r="H639" s="290" cm="1">
        <f t="array" ref="H639">IF(Parameters!$C$55="No",IF($A639&lt;=Parameters!$D$39,Parameters!$C$39*$A639,IF($A639&lt;=Parameters!$D$40,Parameters!$C$39*Parameters!$D$39+Parameters!$C$40*($A639-Parameters!$D$39),IF($A639&lt;=Parameters!$D$41,Parameters!$C$39*Parameters!$D$39+Parameters!$C$40*(Parameters!$D$40-Parameters!$D$39)+Parameters!$C$41*($A639-Parameters!$D$40),Parameters!$C$39*Parameters!$D$39+Parameters!$C$40*(Parameters!$D$40-Parameters!$D$39)+Parameters!$C$41*(Parameters!$D$41-Parameters!$D$40)+Parameters!$C$42*($A639-Parameters!$D$41)))),_xlfn.IFS($A639&lt;=Parameters!$D$39,Parameters!$C$39*$A639,$A639&lt;=Parameters!$D$40,Parameters!$C$40*$A639,$A639&lt;=Parameters!$D$41,Parameters!$C$41*$A639,$A639&gt;Parameters!$D$41,Parameters!$C$42*$A639))</f>
        <v>94372.14</v>
      </c>
      <c r="I639" s="290">
        <f t="shared" si="303"/>
        <v>148.85195583596214</v>
      </c>
      <c r="J639" s="290" cm="1">
        <f t="array" ref="J639">IF(Parameters!$D$55="No",IF($A639&lt;=Parameters!$F$23,Parameters!$E$23*$A639,IF($A639&lt;=Parameters!$F$24,Parameters!$E$23*Parameters!$F$23+Parameters!$E$24*($A639-Parameters!$F$23),IF($A639&lt;=Parameters!$F$25,Parameters!$E$23*Parameters!$F$23+Parameters!$E$24*(Parameters!$F$24-Parameters!$F$23)+Parameters!$E$25*($A639-Parameters!$F$24),Parameters!$E$23*Parameters!$F$23+Parameters!$E$24*(Parameters!$F$24-Parameters!$F$23)+Parameters!$E$25*(Parameters!$F$25-Parameters!$F$24)+Parameters!$E$26*($A639-Parameters!$F$25)))),_xlfn.IFS($A639&lt;=Parameters!$F$23,Parameters!$E$23*$A639,$A639&lt;=Parameters!$F$24,Parameters!$E$24*$A639,$A639&lt;=Parameters!$F$25,Parameters!$E$25*$A639,$A639&gt;Parameters!$F$25,Parameters!$E$26*$A639))</f>
        <v>74623.040000000008</v>
      </c>
      <c r="K639" s="290">
        <f t="shared" si="279"/>
        <v>117.70195583596215</v>
      </c>
      <c r="L639" s="290" cm="1">
        <f t="array" ref="L639">IF(Parameters!$D$55="No",IF($A639&lt;=Parameters!$F$28,Parameters!$E$28*$A639,IF($A639&lt;=Parameters!$F$29,Parameters!$E$28*Parameters!$F$28+Parameters!$E$29*($A639-Parameters!$F$28),IF($A639&lt;=Parameters!$F$30,Parameters!$E$28*Parameters!$F$28+Parameters!$E$29*(Parameters!$F$29-Parameters!$F$28)+Parameters!$E$30*($A639-Parameters!$F$29),Parameters!$E$28*Parameters!$F$28+Parameters!$E$29*(Parameters!$F$29-Parameters!$F$28)+Parameters!$E$30*(Parameters!$F$30-Parameters!$F$29)+Parameters!$E$31*($A639-Parameters!$F$30)))),_xlfn.IFS($A639&lt;=Parameters!$F$28,Parameters!$E$28*$A639,$A639&lt;=Parameters!$F$29,Parameters!$E$29*$A639,$A639&lt;=Parameters!$F$30,Parameters!$E$30*$A639,$A639&gt;Parameters!$F$30,Parameters!$E$31*$A639))</f>
        <v>88518.74</v>
      </c>
      <c r="M639" s="290">
        <f t="shared" si="280"/>
        <v>139.61946372239748</v>
      </c>
      <c r="N639" s="290" cm="1">
        <f t="array" ref="N639">IF(Parameters!$D$55="No",IF($A639&lt;=Parameters!$F$34,Parameters!$E$34*$A639,IF($A639&lt;=Parameters!$F$35,Parameters!$E$34*Parameters!$F$34+Parameters!$E$35*($A639-Parameters!$F$34),IF($A639&lt;=Parameters!$F$36,Parameters!$E$34*Parameters!$F$34+Parameters!$E$35*(Parameters!$F$35-Parameters!$F$34)+Parameters!$E$36*($A639-Parameters!$F$35),Parameters!$E$34*Parameters!$F$34+Parameters!$E$35*(Parameters!$F$35-Parameters!$F$34)+Parameters!$E$36*(Parameters!$F$36-Parameters!$F$35)+Parameters!$E$37*($A639-Parameters!$F$36)))),_xlfn.IFS($A639&lt;=Parameters!$F$34,Parameters!$E$34*$A639,$A639&lt;=Parameters!$F$35,Parameters!$E$35*$A639,$A639&lt;=Parameters!$F$36,Parameters!$E$36*$A639,$A639&gt;Parameters!$F$36,Parameters!$E$37*$A639))</f>
        <v>88000.82</v>
      </c>
      <c r="O639" s="290">
        <f t="shared" si="304"/>
        <v>138.80255520504733</v>
      </c>
      <c r="P639" s="290" cm="1">
        <f t="array" ref="P639">IF(Parameters!$D$55="No",IF($A639&lt;=Parameters!$F$39,Parameters!$E$39*$A639,IF($A639&lt;=Parameters!$F$40,Parameters!$E$39*Parameters!$F$39+Parameters!$E$40*($A639-Parameters!$F$39),IF($A639&lt;=Parameters!$F$41,Parameters!$E$39*Parameters!$F$39+Parameters!$E$40*(Parameters!$F$40-Parameters!$F$39)+Parameters!$E$41*($A639-Parameters!$F$40),Parameters!$E$39*Parameters!$F$39+Parameters!$E$40*(Parameters!$F$40-Parameters!$F$39)+Parameters!$E$41*(Parameters!$F$41-Parameters!$F$40)+Parameters!$E$42*($A639-Parameters!$F$41)))),_xlfn.IFS($A639&lt;=Parameters!$F$39,Parameters!$E$39*$A639,$A639&lt;=Parameters!$F$40,Parameters!$E$40*$A639,$A639&lt;=Parameters!$F$41,Parameters!$E$41*$A639,$A639&gt;Parameters!$F$41,Parameters!$E$42*$A639))</f>
        <v>94372.14</v>
      </c>
      <c r="Q639" s="290">
        <f t="shared" si="305"/>
        <v>148.85195583596214</v>
      </c>
      <c r="R639" s="290" cm="1">
        <f t="array" ref="R639">IF(Parameters!$E$55="No",IF($A639&lt;=Parameters!$H$23,Parameters!$G$23*$A639,IF($A639&lt;=Parameters!$H$24,Parameters!$G$23*Parameters!$H$23+Parameters!$G$24*($A639-Parameters!$H$23),IF($A639&lt;=Parameters!$H$25,Parameters!$G$23*Parameters!$H$23+Parameters!$G$24*(Parameters!$H$24-Parameters!$H$23)+Parameters!$G$25*($A639-Parameters!$H$24),Parameters!$G$23*Parameters!$H$23+Parameters!$G$24*(Parameters!$H$24-Parameters!$H$23)+Parameters!$G$25*(Parameters!$H$25-Parameters!$H$24)+Parameters!$G$26*($A639-Parameters!$H$25)))),_xlfn.IFS($A639&lt;=Parameters!$H$23,Parameters!$G$23*$A639,$A639&lt;=Parameters!$H$24,Parameters!$G$24*$A639,$A639&lt;=Parameters!$H$25,Parameters!$G$25*$A639,$A639&gt;Parameters!$H$25,Parameters!$G$26*$A639))</f>
        <v>74623.040000000008</v>
      </c>
      <c r="S639" s="290">
        <f t="shared" si="281"/>
        <v>117.70195583596215</v>
      </c>
      <c r="T639" s="290" cm="1">
        <f t="array" ref="T639">IF(Parameters!$E$55="No",IF($A639&lt;=Parameters!$H$28,Parameters!$G$28*$A639,IF($A639&lt;=Parameters!$H$29,Parameters!$G$28*Parameters!$H$28+Parameters!$G$29*($A639-Parameters!$H$28),IF($A639&lt;=Parameters!$H$30,Parameters!$G$28*Parameters!$H$28+Parameters!$G$29*(Parameters!$H$29-Parameters!$H$28)+Parameters!$G$30*($A639-Parameters!$H$29),Parameters!$G$28*Parameters!$H$28+Parameters!$G$29*(Parameters!$H$29-Parameters!$H$28)+Parameters!$G$30*(Parameters!$H$30-Parameters!$H$29)+Parameters!$G$31*($A639-Parameters!$H$30)))),_xlfn.IFS($A639&lt;=Parameters!$H$28,Parameters!$G$28*$A639,$A639&lt;=Parameters!$H$29,Parameters!$G$29*$A639,$A639&lt;=Parameters!$H$30,Parameters!$G$30*$A639,$A639&gt;Parameters!$H$30,Parameters!$G$31*$A639))</f>
        <v>88518.74</v>
      </c>
      <c r="U639" s="290">
        <f t="shared" si="282"/>
        <v>139.61946372239748</v>
      </c>
      <c r="V639" s="290" cm="1">
        <f t="array" ref="V639">IF(Parameters!$E$55="No",IF($A639&lt;=Parameters!$H$34,Parameters!$G$34*$A639,IF($A639&lt;=Parameters!$H$35,Parameters!$G$34*Parameters!$H$34+Parameters!$G$35*($A639-Parameters!$H$34),IF($A639&lt;=Parameters!$H$36,Parameters!$G$34*Parameters!$H$34+Parameters!$G$35*(Parameters!$H$35-Parameters!$H$34)+Parameters!$G$36*($A639-Parameters!$H$35),Parameters!$G$34*Parameters!$H$34+Parameters!$G$35*(Parameters!$H$35-Parameters!$H$34)+Parameters!$G$36*(Parameters!$H$36-Parameters!$H$35)+Parameters!$G$37*($A639-Parameters!$H$36)))),_xlfn.IFS($A639&lt;=Parameters!$H$34,Parameters!$G$34*$A639,$A639&lt;=Parameters!$H$35,Parameters!$G$35*$A639,$A639&lt;=Parameters!$H$36,Parameters!$G$36*$A639,$A639&gt;Parameters!$H$36,Parameters!$G$37*$A639))</f>
        <v>88000.82</v>
      </c>
      <c r="W639" s="290">
        <f t="shared" si="306"/>
        <v>138.80255520504733</v>
      </c>
      <c r="X639" s="290" cm="1">
        <f t="array" ref="X639">IF(Parameters!$E$55="No",IF($A639&lt;=Parameters!$H$39,Parameters!$G$39*$A639,IF($A639&lt;=Parameters!$H$40,Parameters!$G$39*Parameters!$H$39+Parameters!$G$40*($A639-Parameters!$H$39),IF($A639&lt;=Parameters!$H$41,Parameters!$G$39*Parameters!$H$39+Parameters!$G$40*(Parameters!$H$40-Parameters!$H$39)+Parameters!$G$41*($A639-Parameters!$H$40),Parameters!$G$39*Parameters!$H$39+Parameters!$G$40*(Parameters!$H$40-Parameters!$H$39)+Parameters!$G$41*(Parameters!$H$41-Parameters!$H$40)+Parameters!$G$42*($A639-Parameters!$H$41)))),_xlfn.IFS($A639&lt;=Parameters!$H$39,Parameters!$G$39*$A639,$A639&lt;=Parameters!$H$40,Parameters!$G$40*$A639,$A639&lt;=Parameters!$H$41,Parameters!$G$41*$A639,$A639&gt;Parameters!$H$41,Parameters!$G$42*$A639))</f>
        <v>94372.14</v>
      </c>
      <c r="Y639" s="290">
        <f t="shared" si="307"/>
        <v>148.85195583596214</v>
      </c>
      <c r="Z639" s="290" cm="1">
        <f t="array" ref="Z639">IF(Parameters!$F$55="No",IF($A639&lt;=Parameters!$J$23,Parameters!$I$23*$A639,IF($A639&lt;=Parameters!$J$24,Parameters!$I$23*Parameters!$J$23+Parameters!$I$24*($A639-Parameters!$J$23),IF($A639&lt;=Parameters!$J$25,Parameters!$I$23*Parameters!$J$23+Parameters!$I$24*(Parameters!$J$24-Parameters!$J$23)+Parameters!$I$25*($A639-Parameters!$J$24),Parameters!$I$23*Parameters!$J$23+Parameters!$I$24*(Parameters!$J$24-Parameters!$J$23)+Parameters!$I$25*(Parameters!$J$25-Parameters!$J$24)+Parameters!$I$26*($A639-Parameters!$J$25)))),_xlfn.IFS($A639&lt;=Parameters!$J$23,Parameters!$I$23*$A639,$A639&lt;=Parameters!$J$24,Parameters!$I$24*$A639,$A639&lt;=Parameters!$J$25,Parameters!$I$25*$A639,$A639&gt;Parameters!$J$25,Parameters!$I$26*$A639))</f>
        <v>74623.040000000008</v>
      </c>
      <c r="AA639" s="290">
        <f t="shared" si="283"/>
        <v>117.70195583596215</v>
      </c>
      <c r="AB639" s="290" cm="1">
        <f t="array" ref="AB639">IF(Parameters!$F$55="No",IF($A639&lt;=Parameters!$J$28,Parameters!$I$28*$A639,IF($A639&lt;=Parameters!$J$29,Parameters!$I$28*Parameters!$J$28+Parameters!$I$29*($A639-Parameters!$J$28),IF($A639&lt;=Parameters!$J$30,Parameters!$I$28*Parameters!$J$28+Parameters!$I$29*(Parameters!$J$29-Parameters!$J$28)+Parameters!$I$30*($A639-Parameters!$J$29),Parameters!$I$28*Parameters!$J$28+Parameters!$I$29*(Parameters!$J$29-Parameters!$J$28)+Parameters!$I$30*(Parameters!$J$30-Parameters!$J$29)+Parameters!$I$31*($A639-Parameters!$J$30)))),_xlfn.IFS($A639&lt;=Parameters!$J$28,Parameters!$I$28*$A639,$A639&lt;=Parameters!$J$29,Parameters!$I$29*$A639,$A639&lt;=Parameters!$J$30,Parameters!$I$30*$A639,$A639&gt;Parameters!$J$30,Parameters!$I$31*$A639))</f>
        <v>88518.74</v>
      </c>
      <c r="AC639" s="290">
        <f t="shared" si="284"/>
        <v>139.61946372239748</v>
      </c>
      <c r="AD639" s="290" cm="1">
        <f t="array" ref="AD639">IF(Parameters!$F$55="No",IF($A639&lt;=Parameters!$J$34,Parameters!$I$34*$A639,IF($A639&lt;=Parameters!$J$35,Parameters!$I$34*Parameters!$J$34+Parameters!$I$35*($A639-Parameters!$J$34),IF($A639&lt;=Parameters!$J$36,Parameters!$I$34*Parameters!$J$34+Parameters!$I$35*(Parameters!$J$35-Parameters!$J$34)+Parameters!$I$36*($A639-Parameters!$J$35),Parameters!$I$34*Parameters!$J$34+Parameters!$I$35*(Parameters!$J$35-Parameters!$J$34)+Parameters!$I$36*(Parameters!$J$36-Parameters!$J$35)+Parameters!$I$37*($A639-Parameters!$J$36)))),_xlfn.IFS($A639&lt;=Parameters!$J$34,Parameters!$I$34*$A639,$A639&lt;=Parameters!$J$35,Parameters!$I$35*$A639,$A639&lt;=Parameters!$J$36,Parameters!$I$36*$A639,$A639&gt;Parameters!$J$36,Parameters!$I$37*$A639))</f>
        <v>88000.82</v>
      </c>
      <c r="AE639" s="290">
        <f t="shared" si="308"/>
        <v>138.80255520504733</v>
      </c>
      <c r="AF639" s="290" cm="1">
        <f t="array" ref="AF639">IF(Parameters!$F$55="No",IF($A639&lt;=Parameters!$J$39,Parameters!$I$39*$A639,IF($A639&lt;=Parameters!$J$40,Parameters!$I$39*Parameters!$J$39+Parameters!$I$40*($A639-Parameters!$J$39),IF($A639&lt;=Parameters!$J$41,Parameters!$I$39*Parameters!$J$39+Parameters!$I$40*(Parameters!$J$40-Parameters!$J$39)+Parameters!$I$41*($A639-Parameters!$J$40),Parameters!$I$39*Parameters!$J$39+Parameters!$I$40*(Parameters!$J$40-Parameters!$J$39)+Parameters!$I$41*(Parameters!$J$41-Parameters!$J$40)+Parameters!$I$42*($A639-Parameters!$J$41)))),_xlfn.IFS($A639&lt;=Parameters!$J$39,Parameters!$I$39*$A639,$A639&lt;=Parameters!$J$40,Parameters!$I$40*$A639,$A639&lt;=Parameters!$J$41,Parameters!$I$41*$A639,$A639&gt;Parameters!$J$41,Parameters!$I$42*$A639))</f>
        <v>94372.14</v>
      </c>
      <c r="AG639" s="290">
        <f t="shared" si="309"/>
        <v>148.85195583596214</v>
      </c>
      <c r="AI639" s="428">
        <f t="shared" si="285"/>
        <v>149.06000000001222</v>
      </c>
      <c r="AJ639" s="428">
        <f t="shared" si="286"/>
        <v>159.36000000000058</v>
      </c>
      <c r="AK639" s="428">
        <f t="shared" si="287"/>
        <v>150.23000000001048</v>
      </c>
      <c r="AL639" s="428">
        <f t="shared" si="288"/>
        <v>158.4600000000064</v>
      </c>
      <c r="AM639" s="428">
        <f t="shared" si="289"/>
        <v>149.06000000001222</v>
      </c>
      <c r="AN639" s="428">
        <f t="shared" si="290"/>
        <v>159.36000000000058</v>
      </c>
      <c r="AO639" s="428">
        <f t="shared" si="291"/>
        <v>150.23000000001048</v>
      </c>
      <c r="AP639" s="428">
        <f t="shared" si="292"/>
        <v>158.4600000000064</v>
      </c>
      <c r="AQ639" s="428">
        <f t="shared" si="293"/>
        <v>149.06000000001222</v>
      </c>
      <c r="AR639" s="428">
        <f t="shared" si="294"/>
        <v>159.36000000000058</v>
      </c>
      <c r="AS639" s="428">
        <f t="shared" si="295"/>
        <v>150.23000000001048</v>
      </c>
      <c r="AT639" s="428">
        <f t="shared" si="296"/>
        <v>158.4600000000064</v>
      </c>
      <c r="AU639" s="428">
        <f t="shared" si="297"/>
        <v>149.06000000001222</v>
      </c>
      <c r="AV639" s="428">
        <f t="shared" si="298"/>
        <v>159.36000000000058</v>
      </c>
      <c r="AW639" s="428">
        <f t="shared" si="299"/>
        <v>150.23000000001048</v>
      </c>
      <c r="AX639" s="428">
        <f t="shared" si="300"/>
        <v>158.4600000000064</v>
      </c>
    </row>
    <row r="640">
      <c r="A640" s="413">
        <v>635</v>
      </c>
      <c r="B640" s="290" cm="1">
        <f t="array" ref="B640">IF(Parameters!$C$55="No",IF($A640&lt;=Parameters!$D$23,Parameters!$C$23*$A640,IF($A640&lt;=Parameters!$D$24,Parameters!$C$23*Parameters!$D$23+Parameters!$C$24*($A640-Parameters!$D$23),IF($A640&lt;=Parameters!$D$25,Parameters!$C$23*Parameters!$D$23+Parameters!$C$24*(Parameters!$D$24-Parameters!$D$23)+Parameters!$C$25*($A640-Parameters!$D$24),Parameters!$C$23*Parameters!$D$23+Parameters!$C$24*(Parameters!$D$24-Parameters!$D$23)+Parameters!$C$25*(Parameters!$D$25-Parameters!$D$24)+Parameters!$C$26*($A640-Parameters!$D$25)))),_xlfn.IFS($A640&lt;=Parameters!$D$23,Parameters!$C$23*$A640,$A640&lt;=Parameters!$D$24,Parameters!$C$24*$A640,$A640&lt;=Parameters!$D$25,Parameters!$C$25*$A640,$A640&gt;Parameters!$D$25,Parameters!$C$26*$A640))</f>
        <v>74772.100000000006</v>
      </c>
      <c r="C640" s="290">
        <f t="shared" si="301"/>
        <v>117.75133858267718</v>
      </c>
      <c r="D640" s="290" cm="1">
        <f t="array" ref="D640">IF(Parameters!$C$55="No",IF($A640&lt;=Parameters!$D$28,Parameters!$C$28*$A640,IF($A640&lt;=Parameters!$D$29,Parameters!$C$28*Parameters!$D$28+Parameters!$C$29*($A640-Parameters!$D$28),IF($A640&lt;=Parameters!$D$30,Parameters!$C$28*Parameters!$D$28+Parameters!$C$29*(Parameters!$D$29-Parameters!$D$28)+Parameters!$C$30*($A640-Parameters!$D$29),Parameters!$C$28*Parameters!$D$28+Parameters!$C$29*(Parameters!$D$29-Parameters!$D$28)+Parameters!$C$30*(Parameters!$D$30-Parameters!$D$29)+Parameters!$C$31*($A640-Parameters!$D$30)))),_xlfn.IFS($A640&lt;=Parameters!$D$28,Parameters!$C$28*$A640,$A640&lt;=Parameters!$D$29,Parameters!$C$29*$A640,$A640&lt;=Parameters!$D$30,Parameters!$C$30*$A640,$A640&gt;Parameters!$D$30,Parameters!$C$31*$A640))</f>
        <v>88678.1</v>
      </c>
      <c r="E640" s="290">
        <f t="shared" si="301"/>
        <v>139.65055118110237</v>
      </c>
      <c r="F640" s="290" cm="1">
        <f t="array" ref="F640">IF(Parameters!$C$55="No",IF($A640&lt;=Parameters!$D$34,Parameters!$C$34*$A640,IF($A640&lt;=Parameters!$D$35,Parameters!$C$34*Parameters!$D$34+Parameters!$C$35*($A640-Parameters!$D$34),IF($A640&lt;=Parameters!$D$36,Parameters!$C$34*Parameters!$D$34+Parameters!$C$35*(Parameters!$D$35-Parameters!$D$34)+Parameters!$C$36*($A640-Parameters!$D$35),Parameters!$C$34*Parameters!$D$34+Parameters!$C$35*(Parameters!$D$35-Parameters!$D$34)+Parameters!$C$36*(Parameters!$D$36-Parameters!$D$35)+Parameters!$C$37*($A640-Parameters!$D$36)))),_xlfn.IFS($A640&lt;=Parameters!$D$34,Parameters!$C$34*$A640,$A640&lt;=Parameters!$D$35,Parameters!$C$35*$A640,$A640&lt;=Parameters!$D$36,Parameters!$C$36*$A640,$A640&gt;Parameters!$D$36,Parameters!$C$37*$A640))</f>
        <v>88151.05</v>
      </c>
      <c r="G640" s="290">
        <f t="shared" si="302"/>
        <v>138.82055118110236</v>
      </c>
      <c r="H640" s="290" cm="1">
        <f t="array" ref="H640">IF(Parameters!$C$55="No",IF($A640&lt;=Parameters!$D$39,Parameters!$C$39*$A640,IF($A640&lt;=Parameters!$D$40,Parameters!$C$39*Parameters!$D$39+Parameters!$C$40*($A640-Parameters!$D$39),IF($A640&lt;=Parameters!$D$41,Parameters!$C$39*Parameters!$D$39+Parameters!$C$40*(Parameters!$D$40-Parameters!$D$39)+Parameters!$C$41*($A640-Parameters!$D$40),Parameters!$C$39*Parameters!$D$39+Parameters!$C$40*(Parameters!$D$40-Parameters!$D$39)+Parameters!$C$41*(Parameters!$D$41-Parameters!$D$40)+Parameters!$C$42*($A640-Parameters!$D$41)))),_xlfn.IFS($A640&lt;=Parameters!$D$39,Parameters!$C$39*$A640,$A640&lt;=Parameters!$D$40,Parameters!$C$40*$A640,$A640&lt;=Parameters!$D$41,Parameters!$C$41*$A640,$A640&gt;Parameters!$D$41,Parameters!$C$42*$A640))</f>
        <v>94530.6</v>
      </c>
      <c r="I640" s="290">
        <f t="shared" si="303"/>
        <v>148.86708661417325</v>
      </c>
      <c r="J640" s="290" cm="1">
        <f t="array" ref="J640">IF(Parameters!$D$55="No",IF($A640&lt;=Parameters!$F$23,Parameters!$E$23*$A640,IF($A640&lt;=Parameters!$F$24,Parameters!$E$23*Parameters!$F$23+Parameters!$E$24*($A640-Parameters!$F$23),IF($A640&lt;=Parameters!$F$25,Parameters!$E$23*Parameters!$F$23+Parameters!$E$24*(Parameters!$F$24-Parameters!$F$23)+Parameters!$E$25*($A640-Parameters!$F$24),Parameters!$E$23*Parameters!$F$23+Parameters!$E$24*(Parameters!$F$24-Parameters!$F$23)+Parameters!$E$25*(Parameters!$F$25-Parameters!$F$24)+Parameters!$E$26*($A640-Parameters!$F$25)))),_xlfn.IFS($A640&lt;=Parameters!$F$23,Parameters!$E$23*$A640,$A640&lt;=Parameters!$F$24,Parameters!$E$24*$A640,$A640&lt;=Parameters!$F$25,Parameters!$E$25*$A640,$A640&gt;Parameters!$F$25,Parameters!$E$26*$A640))</f>
        <v>74772.100000000006</v>
      </c>
      <c r="K640" s="290">
        <f t="shared" si="279"/>
        <v>117.75133858267718</v>
      </c>
      <c r="L640" s="290" cm="1">
        <f t="array" ref="L640">IF(Parameters!$D$55="No",IF($A640&lt;=Parameters!$F$28,Parameters!$E$28*$A640,IF($A640&lt;=Parameters!$F$29,Parameters!$E$28*Parameters!$F$28+Parameters!$E$29*($A640-Parameters!$F$28),IF($A640&lt;=Parameters!$F$30,Parameters!$E$28*Parameters!$F$28+Parameters!$E$29*(Parameters!$F$29-Parameters!$F$28)+Parameters!$E$30*($A640-Parameters!$F$29),Parameters!$E$28*Parameters!$F$28+Parameters!$E$29*(Parameters!$F$29-Parameters!$F$28)+Parameters!$E$30*(Parameters!$F$30-Parameters!$F$29)+Parameters!$E$31*($A640-Parameters!$F$30)))),_xlfn.IFS($A640&lt;=Parameters!$F$28,Parameters!$E$28*$A640,$A640&lt;=Parameters!$F$29,Parameters!$E$29*$A640,$A640&lt;=Parameters!$F$30,Parameters!$E$30*$A640,$A640&gt;Parameters!$F$30,Parameters!$E$31*$A640))</f>
        <v>88678.1</v>
      </c>
      <c r="M640" s="290">
        <f t="shared" si="280"/>
        <v>139.65055118110237</v>
      </c>
      <c r="N640" s="290" cm="1">
        <f t="array" ref="N640">IF(Parameters!$D$55="No",IF($A640&lt;=Parameters!$F$34,Parameters!$E$34*$A640,IF($A640&lt;=Parameters!$F$35,Parameters!$E$34*Parameters!$F$34+Parameters!$E$35*($A640-Parameters!$F$34),IF($A640&lt;=Parameters!$F$36,Parameters!$E$34*Parameters!$F$34+Parameters!$E$35*(Parameters!$F$35-Parameters!$F$34)+Parameters!$E$36*($A640-Parameters!$F$35),Parameters!$E$34*Parameters!$F$34+Parameters!$E$35*(Parameters!$F$35-Parameters!$F$34)+Parameters!$E$36*(Parameters!$F$36-Parameters!$F$35)+Parameters!$E$37*($A640-Parameters!$F$36)))),_xlfn.IFS($A640&lt;=Parameters!$F$34,Parameters!$E$34*$A640,$A640&lt;=Parameters!$F$35,Parameters!$E$35*$A640,$A640&lt;=Parameters!$F$36,Parameters!$E$36*$A640,$A640&gt;Parameters!$F$36,Parameters!$E$37*$A640))</f>
        <v>88151.05</v>
      </c>
      <c r="O640" s="290">
        <f t="shared" si="304"/>
        <v>138.82055118110236</v>
      </c>
      <c r="P640" s="290" cm="1">
        <f t="array" ref="P640">IF(Parameters!$D$55="No",IF($A640&lt;=Parameters!$F$39,Parameters!$E$39*$A640,IF($A640&lt;=Parameters!$F$40,Parameters!$E$39*Parameters!$F$39+Parameters!$E$40*($A640-Parameters!$F$39),IF($A640&lt;=Parameters!$F$41,Parameters!$E$39*Parameters!$F$39+Parameters!$E$40*(Parameters!$F$40-Parameters!$F$39)+Parameters!$E$41*($A640-Parameters!$F$40),Parameters!$E$39*Parameters!$F$39+Parameters!$E$40*(Parameters!$F$40-Parameters!$F$39)+Parameters!$E$41*(Parameters!$F$41-Parameters!$F$40)+Parameters!$E$42*($A640-Parameters!$F$41)))),_xlfn.IFS($A640&lt;=Parameters!$F$39,Parameters!$E$39*$A640,$A640&lt;=Parameters!$F$40,Parameters!$E$40*$A640,$A640&lt;=Parameters!$F$41,Parameters!$E$41*$A640,$A640&gt;Parameters!$F$41,Parameters!$E$42*$A640))</f>
        <v>94530.6</v>
      </c>
      <c r="Q640" s="290">
        <f t="shared" si="305"/>
        <v>148.86708661417325</v>
      </c>
      <c r="R640" s="290" cm="1">
        <f t="array" ref="R640">IF(Parameters!$E$55="No",IF($A640&lt;=Parameters!$H$23,Parameters!$G$23*$A640,IF($A640&lt;=Parameters!$H$24,Parameters!$G$23*Parameters!$H$23+Parameters!$G$24*($A640-Parameters!$H$23),IF($A640&lt;=Parameters!$H$25,Parameters!$G$23*Parameters!$H$23+Parameters!$G$24*(Parameters!$H$24-Parameters!$H$23)+Parameters!$G$25*($A640-Parameters!$H$24),Parameters!$G$23*Parameters!$H$23+Parameters!$G$24*(Parameters!$H$24-Parameters!$H$23)+Parameters!$G$25*(Parameters!$H$25-Parameters!$H$24)+Parameters!$G$26*($A640-Parameters!$H$25)))),_xlfn.IFS($A640&lt;=Parameters!$H$23,Parameters!$G$23*$A640,$A640&lt;=Parameters!$H$24,Parameters!$G$24*$A640,$A640&lt;=Parameters!$H$25,Parameters!$G$25*$A640,$A640&gt;Parameters!$H$25,Parameters!$G$26*$A640))</f>
        <v>74772.100000000006</v>
      </c>
      <c r="S640" s="290">
        <f t="shared" si="281"/>
        <v>117.75133858267718</v>
      </c>
      <c r="T640" s="290" cm="1">
        <f t="array" ref="T640">IF(Parameters!$E$55="No",IF($A640&lt;=Parameters!$H$28,Parameters!$G$28*$A640,IF($A640&lt;=Parameters!$H$29,Parameters!$G$28*Parameters!$H$28+Parameters!$G$29*($A640-Parameters!$H$28),IF($A640&lt;=Parameters!$H$30,Parameters!$G$28*Parameters!$H$28+Parameters!$G$29*(Parameters!$H$29-Parameters!$H$28)+Parameters!$G$30*($A640-Parameters!$H$29),Parameters!$G$28*Parameters!$H$28+Parameters!$G$29*(Parameters!$H$29-Parameters!$H$28)+Parameters!$G$30*(Parameters!$H$30-Parameters!$H$29)+Parameters!$G$31*($A640-Parameters!$H$30)))),_xlfn.IFS($A640&lt;=Parameters!$H$28,Parameters!$G$28*$A640,$A640&lt;=Parameters!$H$29,Parameters!$G$29*$A640,$A640&lt;=Parameters!$H$30,Parameters!$G$30*$A640,$A640&gt;Parameters!$H$30,Parameters!$G$31*$A640))</f>
        <v>88678.1</v>
      </c>
      <c r="U640" s="290">
        <f t="shared" si="282"/>
        <v>139.65055118110237</v>
      </c>
      <c r="V640" s="290" cm="1">
        <f t="array" ref="V640">IF(Parameters!$E$55="No",IF($A640&lt;=Parameters!$H$34,Parameters!$G$34*$A640,IF($A640&lt;=Parameters!$H$35,Parameters!$G$34*Parameters!$H$34+Parameters!$G$35*($A640-Parameters!$H$34),IF($A640&lt;=Parameters!$H$36,Parameters!$G$34*Parameters!$H$34+Parameters!$G$35*(Parameters!$H$35-Parameters!$H$34)+Parameters!$G$36*($A640-Parameters!$H$35),Parameters!$G$34*Parameters!$H$34+Parameters!$G$35*(Parameters!$H$35-Parameters!$H$34)+Parameters!$G$36*(Parameters!$H$36-Parameters!$H$35)+Parameters!$G$37*($A640-Parameters!$H$36)))),_xlfn.IFS($A640&lt;=Parameters!$H$34,Parameters!$G$34*$A640,$A640&lt;=Parameters!$H$35,Parameters!$G$35*$A640,$A640&lt;=Parameters!$H$36,Parameters!$G$36*$A640,$A640&gt;Parameters!$H$36,Parameters!$G$37*$A640))</f>
        <v>88151.05</v>
      </c>
      <c r="W640" s="290">
        <f t="shared" si="306"/>
        <v>138.82055118110236</v>
      </c>
      <c r="X640" s="290" cm="1">
        <f t="array" ref="X640">IF(Parameters!$E$55="No",IF($A640&lt;=Parameters!$H$39,Parameters!$G$39*$A640,IF($A640&lt;=Parameters!$H$40,Parameters!$G$39*Parameters!$H$39+Parameters!$G$40*($A640-Parameters!$H$39),IF($A640&lt;=Parameters!$H$41,Parameters!$G$39*Parameters!$H$39+Parameters!$G$40*(Parameters!$H$40-Parameters!$H$39)+Parameters!$G$41*($A640-Parameters!$H$40),Parameters!$G$39*Parameters!$H$39+Parameters!$G$40*(Parameters!$H$40-Parameters!$H$39)+Parameters!$G$41*(Parameters!$H$41-Parameters!$H$40)+Parameters!$G$42*($A640-Parameters!$H$41)))),_xlfn.IFS($A640&lt;=Parameters!$H$39,Parameters!$G$39*$A640,$A640&lt;=Parameters!$H$40,Parameters!$G$40*$A640,$A640&lt;=Parameters!$H$41,Parameters!$G$41*$A640,$A640&gt;Parameters!$H$41,Parameters!$G$42*$A640))</f>
        <v>94530.6</v>
      </c>
      <c r="Y640" s="290">
        <f t="shared" si="307"/>
        <v>148.86708661417325</v>
      </c>
      <c r="Z640" s="290" cm="1">
        <f t="array" ref="Z640">IF(Parameters!$F$55="No",IF($A640&lt;=Parameters!$J$23,Parameters!$I$23*$A640,IF($A640&lt;=Parameters!$J$24,Parameters!$I$23*Parameters!$J$23+Parameters!$I$24*($A640-Parameters!$J$23),IF($A640&lt;=Parameters!$J$25,Parameters!$I$23*Parameters!$J$23+Parameters!$I$24*(Parameters!$J$24-Parameters!$J$23)+Parameters!$I$25*($A640-Parameters!$J$24),Parameters!$I$23*Parameters!$J$23+Parameters!$I$24*(Parameters!$J$24-Parameters!$J$23)+Parameters!$I$25*(Parameters!$J$25-Parameters!$J$24)+Parameters!$I$26*($A640-Parameters!$J$25)))),_xlfn.IFS($A640&lt;=Parameters!$J$23,Parameters!$I$23*$A640,$A640&lt;=Parameters!$J$24,Parameters!$I$24*$A640,$A640&lt;=Parameters!$J$25,Parameters!$I$25*$A640,$A640&gt;Parameters!$J$25,Parameters!$I$26*$A640))</f>
        <v>74772.100000000006</v>
      </c>
      <c r="AA640" s="290">
        <f t="shared" si="283"/>
        <v>117.75133858267718</v>
      </c>
      <c r="AB640" s="290" cm="1">
        <f t="array" ref="AB640">IF(Parameters!$F$55="No",IF($A640&lt;=Parameters!$J$28,Parameters!$I$28*$A640,IF($A640&lt;=Parameters!$J$29,Parameters!$I$28*Parameters!$J$28+Parameters!$I$29*($A640-Parameters!$J$28),IF($A640&lt;=Parameters!$J$30,Parameters!$I$28*Parameters!$J$28+Parameters!$I$29*(Parameters!$J$29-Parameters!$J$28)+Parameters!$I$30*($A640-Parameters!$J$29),Parameters!$I$28*Parameters!$J$28+Parameters!$I$29*(Parameters!$J$29-Parameters!$J$28)+Parameters!$I$30*(Parameters!$J$30-Parameters!$J$29)+Parameters!$I$31*($A640-Parameters!$J$30)))),_xlfn.IFS($A640&lt;=Parameters!$J$28,Parameters!$I$28*$A640,$A640&lt;=Parameters!$J$29,Parameters!$I$29*$A640,$A640&lt;=Parameters!$J$30,Parameters!$I$30*$A640,$A640&gt;Parameters!$J$30,Parameters!$I$31*$A640))</f>
        <v>88678.1</v>
      </c>
      <c r="AC640" s="290">
        <f t="shared" si="284"/>
        <v>139.65055118110237</v>
      </c>
      <c r="AD640" s="290" cm="1">
        <f t="array" ref="AD640">IF(Parameters!$F$55="No",IF($A640&lt;=Parameters!$J$34,Parameters!$I$34*$A640,IF($A640&lt;=Parameters!$J$35,Parameters!$I$34*Parameters!$J$34+Parameters!$I$35*($A640-Parameters!$J$34),IF($A640&lt;=Parameters!$J$36,Parameters!$I$34*Parameters!$J$34+Parameters!$I$35*(Parameters!$J$35-Parameters!$J$34)+Parameters!$I$36*($A640-Parameters!$J$35),Parameters!$I$34*Parameters!$J$34+Parameters!$I$35*(Parameters!$J$35-Parameters!$J$34)+Parameters!$I$36*(Parameters!$J$36-Parameters!$J$35)+Parameters!$I$37*($A640-Parameters!$J$36)))),_xlfn.IFS($A640&lt;=Parameters!$J$34,Parameters!$I$34*$A640,$A640&lt;=Parameters!$J$35,Parameters!$I$35*$A640,$A640&lt;=Parameters!$J$36,Parameters!$I$36*$A640,$A640&gt;Parameters!$J$36,Parameters!$I$37*$A640))</f>
        <v>88151.05</v>
      </c>
      <c r="AE640" s="290">
        <f t="shared" si="308"/>
        <v>138.82055118110236</v>
      </c>
      <c r="AF640" s="290" cm="1">
        <f t="array" ref="AF640">IF(Parameters!$F$55="No",IF($A640&lt;=Parameters!$J$39,Parameters!$I$39*$A640,IF($A640&lt;=Parameters!$J$40,Parameters!$I$39*Parameters!$J$39+Parameters!$I$40*($A640-Parameters!$J$39),IF($A640&lt;=Parameters!$J$41,Parameters!$I$39*Parameters!$J$39+Parameters!$I$40*(Parameters!$J$40-Parameters!$J$39)+Parameters!$I$41*($A640-Parameters!$J$40),Parameters!$I$39*Parameters!$J$39+Parameters!$I$40*(Parameters!$J$40-Parameters!$J$39)+Parameters!$I$41*(Parameters!$J$41-Parameters!$J$40)+Parameters!$I$42*($A640-Parameters!$J$41)))),_xlfn.IFS($A640&lt;=Parameters!$J$39,Parameters!$I$39*$A640,$A640&lt;=Parameters!$J$40,Parameters!$I$40*$A640,$A640&lt;=Parameters!$J$41,Parameters!$I$41*$A640,$A640&gt;Parameters!$J$41,Parameters!$I$42*$A640))</f>
        <v>94530.6</v>
      </c>
      <c r="AG640" s="290">
        <f t="shared" si="309"/>
        <v>148.86708661417325</v>
      </c>
      <c r="AI640" s="428">
        <f t="shared" si="285"/>
        <v>149.05999999999767</v>
      </c>
      <c r="AJ640" s="428">
        <f t="shared" si="286"/>
        <v>159.36000000000058</v>
      </c>
      <c r="AK640" s="428">
        <f t="shared" si="287"/>
        <v>150.22999999999593</v>
      </c>
      <c r="AL640" s="428">
        <f t="shared" si="288"/>
        <v>158.4600000000064</v>
      </c>
      <c r="AM640" s="428">
        <f t="shared" si="289"/>
        <v>149.05999999999767</v>
      </c>
      <c r="AN640" s="428">
        <f t="shared" si="290"/>
        <v>159.36000000000058</v>
      </c>
      <c r="AO640" s="428">
        <f t="shared" si="291"/>
        <v>150.22999999999593</v>
      </c>
      <c r="AP640" s="428">
        <f t="shared" si="292"/>
        <v>158.4600000000064</v>
      </c>
      <c r="AQ640" s="428">
        <f t="shared" si="293"/>
        <v>149.05999999999767</v>
      </c>
      <c r="AR640" s="428">
        <f t="shared" si="294"/>
        <v>159.36000000000058</v>
      </c>
      <c r="AS640" s="428">
        <f t="shared" si="295"/>
        <v>150.22999999999593</v>
      </c>
      <c r="AT640" s="428">
        <f t="shared" si="296"/>
        <v>158.4600000000064</v>
      </c>
      <c r="AU640" s="428">
        <f t="shared" si="297"/>
        <v>149.05999999999767</v>
      </c>
      <c r="AV640" s="428">
        <f t="shared" si="298"/>
        <v>159.36000000000058</v>
      </c>
      <c r="AW640" s="428">
        <f t="shared" si="299"/>
        <v>150.22999999999593</v>
      </c>
      <c r="AX640" s="428">
        <f t="shared" si="300"/>
        <v>158.4600000000064</v>
      </c>
    </row>
    <row r="641">
      <c r="A641" s="413">
        <v>636</v>
      </c>
      <c r="B641" s="290" cm="1">
        <f t="array" ref="B641">IF(Parameters!$C$55="No",IF($A641&lt;=Parameters!$D$23,Parameters!$C$23*$A641,IF($A641&lt;=Parameters!$D$24,Parameters!$C$23*Parameters!$D$23+Parameters!$C$24*($A641-Parameters!$D$23),IF($A641&lt;=Parameters!$D$25,Parameters!$C$23*Parameters!$D$23+Parameters!$C$24*(Parameters!$D$24-Parameters!$D$23)+Parameters!$C$25*($A641-Parameters!$D$24),Parameters!$C$23*Parameters!$D$23+Parameters!$C$24*(Parameters!$D$24-Parameters!$D$23)+Parameters!$C$25*(Parameters!$D$25-Parameters!$D$24)+Parameters!$C$26*($A641-Parameters!$D$25)))),_xlfn.IFS($A641&lt;=Parameters!$D$23,Parameters!$C$23*$A641,$A641&lt;=Parameters!$D$24,Parameters!$C$24*$A641,$A641&lt;=Parameters!$D$25,Parameters!$C$25*$A641,$A641&gt;Parameters!$D$25,Parameters!$C$26*$A641))</f>
        <v>74921.16</v>
      </c>
      <c r="C641" s="290">
        <f t="shared" si="301"/>
        <v>117.80056603773585</v>
      </c>
      <c r="D641" s="290" cm="1">
        <f t="array" ref="D641">IF(Parameters!$C$55="No",IF($A641&lt;=Parameters!$D$28,Parameters!$C$28*$A641,IF($A641&lt;=Parameters!$D$29,Parameters!$C$28*Parameters!$D$28+Parameters!$C$29*($A641-Parameters!$D$28),IF($A641&lt;=Parameters!$D$30,Parameters!$C$28*Parameters!$D$28+Parameters!$C$29*(Parameters!$D$29-Parameters!$D$28)+Parameters!$C$30*($A641-Parameters!$D$29),Parameters!$C$28*Parameters!$D$28+Parameters!$C$29*(Parameters!$D$29-Parameters!$D$28)+Parameters!$C$30*(Parameters!$D$30-Parameters!$D$29)+Parameters!$C$31*($A641-Parameters!$D$30)))),_xlfn.IFS($A641&lt;=Parameters!$D$28,Parameters!$C$28*$A641,$A641&lt;=Parameters!$D$29,Parameters!$C$29*$A641,$A641&lt;=Parameters!$D$30,Parameters!$C$30*$A641,$A641&gt;Parameters!$D$30,Parameters!$C$31*$A641))</f>
        <v>88837.46</v>
      </c>
      <c r="E641" s="290">
        <f t="shared" si="301"/>
        <v>139.68154088050315</v>
      </c>
      <c r="F641" s="290" cm="1">
        <f t="array" ref="F641">IF(Parameters!$C$55="No",IF($A641&lt;=Parameters!$D$34,Parameters!$C$34*$A641,IF($A641&lt;=Parameters!$D$35,Parameters!$C$34*Parameters!$D$34+Parameters!$C$35*($A641-Parameters!$D$34),IF($A641&lt;=Parameters!$D$36,Parameters!$C$34*Parameters!$D$34+Parameters!$C$35*(Parameters!$D$35-Parameters!$D$34)+Parameters!$C$36*($A641-Parameters!$D$35),Parameters!$C$34*Parameters!$D$34+Parameters!$C$35*(Parameters!$D$35-Parameters!$D$34)+Parameters!$C$36*(Parameters!$D$36-Parameters!$D$35)+Parameters!$C$37*($A641-Parameters!$D$36)))),_xlfn.IFS($A641&lt;=Parameters!$D$34,Parameters!$C$34*$A641,$A641&lt;=Parameters!$D$35,Parameters!$C$35*$A641,$A641&lt;=Parameters!$D$36,Parameters!$C$36*$A641,$A641&gt;Parameters!$D$36,Parameters!$C$37*$A641))</f>
        <v>88301.28</v>
      </c>
      <c r="G641" s="290">
        <f t="shared" si="302"/>
        <v>138.83849056603773</v>
      </c>
      <c r="H641" s="290" cm="1">
        <f t="array" ref="H641">IF(Parameters!$C$55="No",IF($A641&lt;=Parameters!$D$39,Parameters!$C$39*$A641,IF($A641&lt;=Parameters!$D$40,Parameters!$C$39*Parameters!$D$39+Parameters!$C$40*($A641-Parameters!$D$39),IF($A641&lt;=Parameters!$D$41,Parameters!$C$39*Parameters!$D$39+Parameters!$C$40*(Parameters!$D$40-Parameters!$D$39)+Parameters!$C$41*($A641-Parameters!$D$40),Parameters!$C$39*Parameters!$D$39+Parameters!$C$40*(Parameters!$D$40-Parameters!$D$39)+Parameters!$C$41*(Parameters!$D$41-Parameters!$D$40)+Parameters!$C$42*($A641-Parameters!$D$41)))),_xlfn.IFS($A641&lt;=Parameters!$D$39,Parameters!$C$39*$A641,$A641&lt;=Parameters!$D$40,Parameters!$C$40*$A641,$A641&lt;=Parameters!$D$41,Parameters!$C$41*$A641,$A641&gt;Parameters!$D$41,Parameters!$C$42*$A641))</f>
        <v>94689.06</v>
      </c>
      <c r="I641" s="290">
        <f t="shared" si="303"/>
        <v>148.88216981132075</v>
      </c>
      <c r="J641" s="290" cm="1">
        <f t="array" ref="J641">IF(Parameters!$D$55="No",IF($A641&lt;=Parameters!$F$23,Parameters!$E$23*$A641,IF($A641&lt;=Parameters!$F$24,Parameters!$E$23*Parameters!$F$23+Parameters!$E$24*($A641-Parameters!$F$23),IF($A641&lt;=Parameters!$F$25,Parameters!$E$23*Parameters!$F$23+Parameters!$E$24*(Parameters!$F$24-Parameters!$F$23)+Parameters!$E$25*($A641-Parameters!$F$24),Parameters!$E$23*Parameters!$F$23+Parameters!$E$24*(Parameters!$F$24-Parameters!$F$23)+Parameters!$E$25*(Parameters!$F$25-Parameters!$F$24)+Parameters!$E$26*($A641-Parameters!$F$25)))),_xlfn.IFS($A641&lt;=Parameters!$F$23,Parameters!$E$23*$A641,$A641&lt;=Parameters!$F$24,Parameters!$E$24*$A641,$A641&lt;=Parameters!$F$25,Parameters!$E$25*$A641,$A641&gt;Parameters!$F$25,Parameters!$E$26*$A641))</f>
        <v>74921.16</v>
      </c>
      <c r="K641" s="290">
        <f t="shared" si="279"/>
        <v>117.80056603773585</v>
      </c>
      <c r="L641" s="290" cm="1">
        <f t="array" ref="L641">IF(Parameters!$D$55="No",IF($A641&lt;=Parameters!$F$28,Parameters!$E$28*$A641,IF($A641&lt;=Parameters!$F$29,Parameters!$E$28*Parameters!$F$28+Parameters!$E$29*($A641-Parameters!$F$28),IF($A641&lt;=Parameters!$F$30,Parameters!$E$28*Parameters!$F$28+Parameters!$E$29*(Parameters!$F$29-Parameters!$F$28)+Parameters!$E$30*($A641-Parameters!$F$29),Parameters!$E$28*Parameters!$F$28+Parameters!$E$29*(Parameters!$F$29-Parameters!$F$28)+Parameters!$E$30*(Parameters!$F$30-Parameters!$F$29)+Parameters!$E$31*($A641-Parameters!$F$30)))),_xlfn.IFS($A641&lt;=Parameters!$F$28,Parameters!$E$28*$A641,$A641&lt;=Parameters!$F$29,Parameters!$E$29*$A641,$A641&lt;=Parameters!$F$30,Parameters!$E$30*$A641,$A641&gt;Parameters!$F$30,Parameters!$E$31*$A641))</f>
        <v>88837.46</v>
      </c>
      <c r="M641" s="290">
        <f t="shared" si="280"/>
        <v>139.68154088050315</v>
      </c>
      <c r="N641" s="290" cm="1">
        <f t="array" ref="N641">IF(Parameters!$D$55="No",IF($A641&lt;=Parameters!$F$34,Parameters!$E$34*$A641,IF($A641&lt;=Parameters!$F$35,Parameters!$E$34*Parameters!$F$34+Parameters!$E$35*($A641-Parameters!$F$34),IF($A641&lt;=Parameters!$F$36,Parameters!$E$34*Parameters!$F$34+Parameters!$E$35*(Parameters!$F$35-Parameters!$F$34)+Parameters!$E$36*($A641-Parameters!$F$35),Parameters!$E$34*Parameters!$F$34+Parameters!$E$35*(Parameters!$F$35-Parameters!$F$34)+Parameters!$E$36*(Parameters!$F$36-Parameters!$F$35)+Parameters!$E$37*($A641-Parameters!$F$36)))),_xlfn.IFS($A641&lt;=Parameters!$F$34,Parameters!$E$34*$A641,$A641&lt;=Parameters!$F$35,Parameters!$E$35*$A641,$A641&lt;=Parameters!$F$36,Parameters!$E$36*$A641,$A641&gt;Parameters!$F$36,Parameters!$E$37*$A641))</f>
        <v>88301.28</v>
      </c>
      <c r="O641" s="290">
        <f t="shared" si="304"/>
        <v>138.83849056603773</v>
      </c>
      <c r="P641" s="290" cm="1">
        <f t="array" ref="P641">IF(Parameters!$D$55="No",IF($A641&lt;=Parameters!$F$39,Parameters!$E$39*$A641,IF($A641&lt;=Parameters!$F$40,Parameters!$E$39*Parameters!$F$39+Parameters!$E$40*($A641-Parameters!$F$39),IF($A641&lt;=Parameters!$F$41,Parameters!$E$39*Parameters!$F$39+Parameters!$E$40*(Parameters!$F$40-Parameters!$F$39)+Parameters!$E$41*($A641-Parameters!$F$40),Parameters!$E$39*Parameters!$F$39+Parameters!$E$40*(Parameters!$F$40-Parameters!$F$39)+Parameters!$E$41*(Parameters!$F$41-Parameters!$F$40)+Parameters!$E$42*($A641-Parameters!$F$41)))),_xlfn.IFS($A641&lt;=Parameters!$F$39,Parameters!$E$39*$A641,$A641&lt;=Parameters!$F$40,Parameters!$E$40*$A641,$A641&lt;=Parameters!$F$41,Parameters!$E$41*$A641,$A641&gt;Parameters!$F$41,Parameters!$E$42*$A641))</f>
        <v>94689.06</v>
      </c>
      <c r="Q641" s="290">
        <f t="shared" si="305"/>
        <v>148.88216981132075</v>
      </c>
      <c r="R641" s="290" cm="1">
        <f t="array" ref="R641">IF(Parameters!$E$55="No",IF($A641&lt;=Parameters!$H$23,Parameters!$G$23*$A641,IF($A641&lt;=Parameters!$H$24,Parameters!$G$23*Parameters!$H$23+Parameters!$G$24*($A641-Parameters!$H$23),IF($A641&lt;=Parameters!$H$25,Parameters!$G$23*Parameters!$H$23+Parameters!$G$24*(Parameters!$H$24-Parameters!$H$23)+Parameters!$G$25*($A641-Parameters!$H$24),Parameters!$G$23*Parameters!$H$23+Parameters!$G$24*(Parameters!$H$24-Parameters!$H$23)+Parameters!$G$25*(Parameters!$H$25-Parameters!$H$24)+Parameters!$G$26*($A641-Parameters!$H$25)))),_xlfn.IFS($A641&lt;=Parameters!$H$23,Parameters!$G$23*$A641,$A641&lt;=Parameters!$H$24,Parameters!$G$24*$A641,$A641&lt;=Parameters!$H$25,Parameters!$G$25*$A641,$A641&gt;Parameters!$H$25,Parameters!$G$26*$A641))</f>
        <v>74921.16</v>
      </c>
      <c r="S641" s="290">
        <f t="shared" si="281"/>
        <v>117.80056603773585</v>
      </c>
      <c r="T641" s="290" cm="1">
        <f t="array" ref="T641">IF(Parameters!$E$55="No",IF($A641&lt;=Parameters!$H$28,Parameters!$G$28*$A641,IF($A641&lt;=Parameters!$H$29,Parameters!$G$28*Parameters!$H$28+Parameters!$G$29*($A641-Parameters!$H$28),IF($A641&lt;=Parameters!$H$30,Parameters!$G$28*Parameters!$H$28+Parameters!$G$29*(Parameters!$H$29-Parameters!$H$28)+Parameters!$G$30*($A641-Parameters!$H$29),Parameters!$G$28*Parameters!$H$28+Parameters!$G$29*(Parameters!$H$29-Parameters!$H$28)+Parameters!$G$30*(Parameters!$H$30-Parameters!$H$29)+Parameters!$G$31*($A641-Parameters!$H$30)))),_xlfn.IFS($A641&lt;=Parameters!$H$28,Parameters!$G$28*$A641,$A641&lt;=Parameters!$H$29,Parameters!$G$29*$A641,$A641&lt;=Parameters!$H$30,Parameters!$G$30*$A641,$A641&gt;Parameters!$H$30,Parameters!$G$31*$A641))</f>
        <v>88837.46</v>
      </c>
      <c r="U641" s="290">
        <f t="shared" si="282"/>
        <v>139.68154088050315</v>
      </c>
      <c r="V641" s="290" cm="1">
        <f t="array" ref="V641">IF(Parameters!$E$55="No",IF($A641&lt;=Parameters!$H$34,Parameters!$G$34*$A641,IF($A641&lt;=Parameters!$H$35,Parameters!$G$34*Parameters!$H$34+Parameters!$G$35*($A641-Parameters!$H$34),IF($A641&lt;=Parameters!$H$36,Parameters!$G$34*Parameters!$H$34+Parameters!$G$35*(Parameters!$H$35-Parameters!$H$34)+Parameters!$G$36*($A641-Parameters!$H$35),Parameters!$G$34*Parameters!$H$34+Parameters!$G$35*(Parameters!$H$35-Parameters!$H$34)+Parameters!$G$36*(Parameters!$H$36-Parameters!$H$35)+Parameters!$G$37*($A641-Parameters!$H$36)))),_xlfn.IFS($A641&lt;=Parameters!$H$34,Parameters!$G$34*$A641,$A641&lt;=Parameters!$H$35,Parameters!$G$35*$A641,$A641&lt;=Parameters!$H$36,Parameters!$G$36*$A641,$A641&gt;Parameters!$H$36,Parameters!$G$37*$A641))</f>
        <v>88301.28</v>
      </c>
      <c r="W641" s="290">
        <f t="shared" si="306"/>
        <v>138.83849056603773</v>
      </c>
      <c r="X641" s="290" cm="1">
        <f t="array" ref="X641">IF(Parameters!$E$55="No",IF($A641&lt;=Parameters!$H$39,Parameters!$G$39*$A641,IF($A641&lt;=Parameters!$H$40,Parameters!$G$39*Parameters!$H$39+Parameters!$G$40*($A641-Parameters!$H$39),IF($A641&lt;=Parameters!$H$41,Parameters!$G$39*Parameters!$H$39+Parameters!$G$40*(Parameters!$H$40-Parameters!$H$39)+Parameters!$G$41*($A641-Parameters!$H$40),Parameters!$G$39*Parameters!$H$39+Parameters!$G$40*(Parameters!$H$40-Parameters!$H$39)+Parameters!$G$41*(Parameters!$H$41-Parameters!$H$40)+Parameters!$G$42*($A641-Parameters!$H$41)))),_xlfn.IFS($A641&lt;=Parameters!$H$39,Parameters!$G$39*$A641,$A641&lt;=Parameters!$H$40,Parameters!$G$40*$A641,$A641&lt;=Parameters!$H$41,Parameters!$G$41*$A641,$A641&gt;Parameters!$H$41,Parameters!$G$42*$A641))</f>
        <v>94689.06</v>
      </c>
      <c r="Y641" s="290">
        <f t="shared" si="307"/>
        <v>148.88216981132075</v>
      </c>
      <c r="Z641" s="290" cm="1">
        <f t="array" ref="Z641">IF(Parameters!$F$55="No",IF($A641&lt;=Parameters!$J$23,Parameters!$I$23*$A641,IF($A641&lt;=Parameters!$J$24,Parameters!$I$23*Parameters!$J$23+Parameters!$I$24*($A641-Parameters!$J$23),IF($A641&lt;=Parameters!$J$25,Parameters!$I$23*Parameters!$J$23+Parameters!$I$24*(Parameters!$J$24-Parameters!$J$23)+Parameters!$I$25*($A641-Parameters!$J$24),Parameters!$I$23*Parameters!$J$23+Parameters!$I$24*(Parameters!$J$24-Parameters!$J$23)+Parameters!$I$25*(Parameters!$J$25-Parameters!$J$24)+Parameters!$I$26*($A641-Parameters!$J$25)))),_xlfn.IFS($A641&lt;=Parameters!$J$23,Parameters!$I$23*$A641,$A641&lt;=Parameters!$J$24,Parameters!$I$24*$A641,$A641&lt;=Parameters!$J$25,Parameters!$I$25*$A641,$A641&gt;Parameters!$J$25,Parameters!$I$26*$A641))</f>
        <v>74921.16</v>
      </c>
      <c r="AA641" s="290">
        <f t="shared" si="283"/>
        <v>117.80056603773585</v>
      </c>
      <c r="AB641" s="290" cm="1">
        <f t="array" ref="AB641">IF(Parameters!$F$55="No",IF($A641&lt;=Parameters!$J$28,Parameters!$I$28*$A641,IF($A641&lt;=Parameters!$J$29,Parameters!$I$28*Parameters!$J$28+Parameters!$I$29*($A641-Parameters!$J$28),IF($A641&lt;=Parameters!$J$30,Parameters!$I$28*Parameters!$J$28+Parameters!$I$29*(Parameters!$J$29-Parameters!$J$28)+Parameters!$I$30*($A641-Parameters!$J$29),Parameters!$I$28*Parameters!$J$28+Parameters!$I$29*(Parameters!$J$29-Parameters!$J$28)+Parameters!$I$30*(Parameters!$J$30-Parameters!$J$29)+Parameters!$I$31*($A641-Parameters!$J$30)))),_xlfn.IFS($A641&lt;=Parameters!$J$28,Parameters!$I$28*$A641,$A641&lt;=Parameters!$J$29,Parameters!$I$29*$A641,$A641&lt;=Parameters!$J$30,Parameters!$I$30*$A641,$A641&gt;Parameters!$J$30,Parameters!$I$31*$A641))</f>
        <v>88837.46</v>
      </c>
      <c r="AC641" s="290">
        <f t="shared" si="284"/>
        <v>139.68154088050315</v>
      </c>
      <c r="AD641" s="290" cm="1">
        <f t="array" ref="AD641">IF(Parameters!$F$55="No",IF($A641&lt;=Parameters!$J$34,Parameters!$I$34*$A641,IF($A641&lt;=Parameters!$J$35,Parameters!$I$34*Parameters!$J$34+Parameters!$I$35*($A641-Parameters!$J$34),IF($A641&lt;=Parameters!$J$36,Parameters!$I$34*Parameters!$J$34+Parameters!$I$35*(Parameters!$J$35-Parameters!$J$34)+Parameters!$I$36*($A641-Parameters!$J$35),Parameters!$I$34*Parameters!$J$34+Parameters!$I$35*(Parameters!$J$35-Parameters!$J$34)+Parameters!$I$36*(Parameters!$J$36-Parameters!$J$35)+Parameters!$I$37*($A641-Parameters!$J$36)))),_xlfn.IFS($A641&lt;=Parameters!$J$34,Parameters!$I$34*$A641,$A641&lt;=Parameters!$J$35,Parameters!$I$35*$A641,$A641&lt;=Parameters!$J$36,Parameters!$I$36*$A641,$A641&gt;Parameters!$J$36,Parameters!$I$37*$A641))</f>
        <v>88301.28</v>
      </c>
      <c r="AE641" s="290">
        <f t="shared" si="308"/>
        <v>138.83849056603773</v>
      </c>
      <c r="AF641" s="290" cm="1">
        <f t="array" ref="AF641">IF(Parameters!$F$55="No",IF($A641&lt;=Parameters!$J$39,Parameters!$I$39*$A641,IF($A641&lt;=Parameters!$J$40,Parameters!$I$39*Parameters!$J$39+Parameters!$I$40*($A641-Parameters!$J$39),IF($A641&lt;=Parameters!$J$41,Parameters!$I$39*Parameters!$J$39+Parameters!$I$40*(Parameters!$J$40-Parameters!$J$39)+Parameters!$I$41*($A641-Parameters!$J$40),Parameters!$I$39*Parameters!$J$39+Parameters!$I$40*(Parameters!$J$40-Parameters!$J$39)+Parameters!$I$41*(Parameters!$J$41-Parameters!$J$40)+Parameters!$I$42*($A641-Parameters!$J$41)))),_xlfn.IFS($A641&lt;=Parameters!$J$39,Parameters!$I$39*$A641,$A641&lt;=Parameters!$J$40,Parameters!$I$40*$A641,$A641&lt;=Parameters!$J$41,Parameters!$I$41*$A641,$A641&gt;Parameters!$J$41,Parameters!$I$42*$A641))</f>
        <v>94689.06</v>
      </c>
      <c r="AG641" s="290">
        <f t="shared" si="309"/>
        <v>148.88216981132075</v>
      </c>
      <c r="AI641" s="428">
        <f t="shared" si="285"/>
        <v>149.05999999999767</v>
      </c>
      <c r="AJ641" s="428">
        <f t="shared" si="286"/>
        <v>159.36000000000058</v>
      </c>
      <c r="AK641" s="428">
        <f t="shared" si="287"/>
        <v>150.22999999999593</v>
      </c>
      <c r="AL641" s="428">
        <f t="shared" si="288"/>
        <v>158.45999999999185</v>
      </c>
      <c r="AM641" s="428">
        <f t="shared" si="289"/>
        <v>149.05999999999767</v>
      </c>
      <c r="AN641" s="428">
        <f t="shared" si="290"/>
        <v>159.36000000000058</v>
      </c>
      <c r="AO641" s="428">
        <f t="shared" si="291"/>
        <v>150.22999999999593</v>
      </c>
      <c r="AP641" s="428">
        <f t="shared" si="292"/>
        <v>158.45999999999185</v>
      </c>
      <c r="AQ641" s="428">
        <f t="shared" si="293"/>
        <v>149.05999999999767</v>
      </c>
      <c r="AR641" s="428">
        <f t="shared" si="294"/>
        <v>159.36000000000058</v>
      </c>
      <c r="AS641" s="428">
        <f t="shared" si="295"/>
        <v>150.22999999999593</v>
      </c>
      <c r="AT641" s="428">
        <f t="shared" si="296"/>
        <v>158.45999999999185</v>
      </c>
      <c r="AU641" s="428">
        <f t="shared" si="297"/>
        <v>149.05999999999767</v>
      </c>
      <c r="AV641" s="428">
        <f t="shared" si="298"/>
        <v>159.36000000000058</v>
      </c>
      <c r="AW641" s="428">
        <f t="shared" si="299"/>
        <v>150.22999999999593</v>
      </c>
      <c r="AX641" s="428">
        <f t="shared" si="300"/>
        <v>158.45999999999185</v>
      </c>
    </row>
    <row r="642">
      <c r="A642" s="413">
        <v>637</v>
      </c>
      <c r="B642" s="290" cm="1">
        <f t="array" ref="B642">IF(Parameters!$C$55="No",IF($A642&lt;=Parameters!$D$23,Parameters!$C$23*$A642,IF($A642&lt;=Parameters!$D$24,Parameters!$C$23*Parameters!$D$23+Parameters!$C$24*($A642-Parameters!$D$23),IF($A642&lt;=Parameters!$D$25,Parameters!$C$23*Parameters!$D$23+Parameters!$C$24*(Parameters!$D$24-Parameters!$D$23)+Parameters!$C$25*($A642-Parameters!$D$24),Parameters!$C$23*Parameters!$D$23+Parameters!$C$24*(Parameters!$D$24-Parameters!$D$23)+Parameters!$C$25*(Parameters!$D$25-Parameters!$D$24)+Parameters!$C$26*($A642-Parameters!$D$25)))),_xlfn.IFS($A642&lt;=Parameters!$D$23,Parameters!$C$23*$A642,$A642&lt;=Parameters!$D$24,Parameters!$C$24*$A642,$A642&lt;=Parameters!$D$25,Parameters!$C$25*$A642,$A642&gt;Parameters!$D$25,Parameters!$C$26*$A642))</f>
        <v>75070.22</v>
      </c>
      <c r="C642" s="290">
        <f t="shared" si="301"/>
        <v>117.84963893249608</v>
      </c>
      <c r="D642" s="290" cm="1">
        <f t="array" ref="D642">IF(Parameters!$C$55="No",IF($A642&lt;=Parameters!$D$28,Parameters!$C$28*$A642,IF($A642&lt;=Parameters!$D$29,Parameters!$C$28*Parameters!$D$28+Parameters!$C$29*($A642-Parameters!$D$28),IF($A642&lt;=Parameters!$D$30,Parameters!$C$28*Parameters!$D$28+Parameters!$C$29*(Parameters!$D$29-Parameters!$D$28)+Parameters!$C$30*($A642-Parameters!$D$29),Parameters!$C$28*Parameters!$D$28+Parameters!$C$29*(Parameters!$D$29-Parameters!$D$28)+Parameters!$C$30*(Parameters!$D$30-Parameters!$D$29)+Parameters!$C$31*($A642-Parameters!$D$30)))),_xlfn.IFS($A642&lt;=Parameters!$D$28,Parameters!$C$28*$A642,$A642&lt;=Parameters!$D$29,Parameters!$C$29*$A642,$A642&lt;=Parameters!$D$30,Parameters!$C$30*$A642,$A642&gt;Parameters!$D$30,Parameters!$C$31*$A642))</f>
        <v>88996.82</v>
      </c>
      <c r="E642" s="290">
        <f t="shared" si="301"/>
        <v>139.71243328100471</v>
      </c>
      <c r="F642" s="290" cm="1">
        <f t="array" ref="F642">IF(Parameters!$C$55="No",IF($A642&lt;=Parameters!$D$34,Parameters!$C$34*$A642,IF($A642&lt;=Parameters!$D$35,Parameters!$C$34*Parameters!$D$34+Parameters!$C$35*($A642-Parameters!$D$34),IF($A642&lt;=Parameters!$D$36,Parameters!$C$34*Parameters!$D$34+Parameters!$C$35*(Parameters!$D$35-Parameters!$D$34)+Parameters!$C$36*($A642-Parameters!$D$35),Parameters!$C$34*Parameters!$D$34+Parameters!$C$35*(Parameters!$D$35-Parameters!$D$34)+Parameters!$C$36*(Parameters!$D$36-Parameters!$D$35)+Parameters!$C$37*($A642-Parameters!$D$36)))),_xlfn.IFS($A642&lt;=Parameters!$D$34,Parameters!$C$34*$A642,$A642&lt;=Parameters!$D$35,Parameters!$C$35*$A642,$A642&lt;=Parameters!$D$36,Parameters!$C$36*$A642,$A642&gt;Parameters!$D$36,Parameters!$C$37*$A642))</f>
        <v>88451.51</v>
      </c>
      <c r="G642" s="290">
        <f t="shared" si="302"/>
        <v>138.85637362637362</v>
      </c>
      <c r="H642" s="290" cm="1">
        <f t="array" ref="H642">IF(Parameters!$C$55="No",IF($A642&lt;=Parameters!$D$39,Parameters!$C$39*$A642,IF($A642&lt;=Parameters!$D$40,Parameters!$C$39*Parameters!$D$39+Parameters!$C$40*($A642-Parameters!$D$39),IF($A642&lt;=Parameters!$D$41,Parameters!$C$39*Parameters!$D$39+Parameters!$C$40*(Parameters!$D$40-Parameters!$D$39)+Parameters!$C$41*($A642-Parameters!$D$40),Parameters!$C$39*Parameters!$D$39+Parameters!$C$40*(Parameters!$D$40-Parameters!$D$39)+Parameters!$C$41*(Parameters!$D$41-Parameters!$D$40)+Parameters!$C$42*($A642-Parameters!$D$41)))),_xlfn.IFS($A642&lt;=Parameters!$D$39,Parameters!$C$39*$A642,$A642&lt;=Parameters!$D$40,Parameters!$C$40*$A642,$A642&lt;=Parameters!$D$41,Parameters!$C$41*$A642,$A642&gt;Parameters!$D$41,Parameters!$C$42*$A642))</f>
        <v>94847.52</v>
      </c>
      <c r="I642" s="290">
        <f t="shared" si="303"/>
        <v>148.89720565149136</v>
      </c>
      <c r="J642" s="290" cm="1">
        <f t="array" ref="J642">IF(Parameters!$D$55="No",IF($A642&lt;=Parameters!$F$23,Parameters!$E$23*$A642,IF($A642&lt;=Parameters!$F$24,Parameters!$E$23*Parameters!$F$23+Parameters!$E$24*($A642-Parameters!$F$23),IF($A642&lt;=Parameters!$F$25,Parameters!$E$23*Parameters!$F$23+Parameters!$E$24*(Parameters!$F$24-Parameters!$F$23)+Parameters!$E$25*($A642-Parameters!$F$24),Parameters!$E$23*Parameters!$F$23+Parameters!$E$24*(Parameters!$F$24-Parameters!$F$23)+Parameters!$E$25*(Parameters!$F$25-Parameters!$F$24)+Parameters!$E$26*($A642-Parameters!$F$25)))),_xlfn.IFS($A642&lt;=Parameters!$F$23,Parameters!$E$23*$A642,$A642&lt;=Parameters!$F$24,Parameters!$E$24*$A642,$A642&lt;=Parameters!$F$25,Parameters!$E$25*$A642,$A642&gt;Parameters!$F$25,Parameters!$E$26*$A642))</f>
        <v>75070.22</v>
      </c>
      <c r="K642" s="290">
        <f t="shared" si="279"/>
        <v>117.84963893249608</v>
      </c>
      <c r="L642" s="290" cm="1">
        <f t="array" ref="L642">IF(Parameters!$D$55="No",IF($A642&lt;=Parameters!$F$28,Parameters!$E$28*$A642,IF($A642&lt;=Parameters!$F$29,Parameters!$E$28*Parameters!$F$28+Parameters!$E$29*($A642-Parameters!$F$28),IF($A642&lt;=Parameters!$F$30,Parameters!$E$28*Parameters!$F$28+Parameters!$E$29*(Parameters!$F$29-Parameters!$F$28)+Parameters!$E$30*($A642-Parameters!$F$29),Parameters!$E$28*Parameters!$F$28+Parameters!$E$29*(Parameters!$F$29-Parameters!$F$28)+Parameters!$E$30*(Parameters!$F$30-Parameters!$F$29)+Parameters!$E$31*($A642-Parameters!$F$30)))),_xlfn.IFS($A642&lt;=Parameters!$F$28,Parameters!$E$28*$A642,$A642&lt;=Parameters!$F$29,Parameters!$E$29*$A642,$A642&lt;=Parameters!$F$30,Parameters!$E$30*$A642,$A642&gt;Parameters!$F$30,Parameters!$E$31*$A642))</f>
        <v>88996.82</v>
      </c>
      <c r="M642" s="290">
        <f t="shared" si="280"/>
        <v>139.71243328100471</v>
      </c>
      <c r="N642" s="290" cm="1">
        <f t="array" ref="N642">IF(Parameters!$D$55="No",IF($A642&lt;=Parameters!$F$34,Parameters!$E$34*$A642,IF($A642&lt;=Parameters!$F$35,Parameters!$E$34*Parameters!$F$34+Parameters!$E$35*($A642-Parameters!$F$34),IF($A642&lt;=Parameters!$F$36,Parameters!$E$34*Parameters!$F$34+Parameters!$E$35*(Parameters!$F$35-Parameters!$F$34)+Parameters!$E$36*($A642-Parameters!$F$35),Parameters!$E$34*Parameters!$F$34+Parameters!$E$35*(Parameters!$F$35-Parameters!$F$34)+Parameters!$E$36*(Parameters!$F$36-Parameters!$F$35)+Parameters!$E$37*($A642-Parameters!$F$36)))),_xlfn.IFS($A642&lt;=Parameters!$F$34,Parameters!$E$34*$A642,$A642&lt;=Parameters!$F$35,Parameters!$E$35*$A642,$A642&lt;=Parameters!$F$36,Parameters!$E$36*$A642,$A642&gt;Parameters!$F$36,Parameters!$E$37*$A642))</f>
        <v>88451.51</v>
      </c>
      <c r="O642" s="290">
        <f t="shared" si="304"/>
        <v>138.85637362637362</v>
      </c>
      <c r="P642" s="290" cm="1">
        <f t="array" ref="P642">IF(Parameters!$D$55="No",IF($A642&lt;=Parameters!$F$39,Parameters!$E$39*$A642,IF($A642&lt;=Parameters!$F$40,Parameters!$E$39*Parameters!$F$39+Parameters!$E$40*($A642-Parameters!$F$39),IF($A642&lt;=Parameters!$F$41,Parameters!$E$39*Parameters!$F$39+Parameters!$E$40*(Parameters!$F$40-Parameters!$F$39)+Parameters!$E$41*($A642-Parameters!$F$40),Parameters!$E$39*Parameters!$F$39+Parameters!$E$40*(Parameters!$F$40-Parameters!$F$39)+Parameters!$E$41*(Parameters!$F$41-Parameters!$F$40)+Parameters!$E$42*($A642-Parameters!$F$41)))),_xlfn.IFS($A642&lt;=Parameters!$F$39,Parameters!$E$39*$A642,$A642&lt;=Parameters!$F$40,Parameters!$E$40*$A642,$A642&lt;=Parameters!$F$41,Parameters!$E$41*$A642,$A642&gt;Parameters!$F$41,Parameters!$E$42*$A642))</f>
        <v>94847.52</v>
      </c>
      <c r="Q642" s="290">
        <f t="shared" si="305"/>
        <v>148.89720565149136</v>
      </c>
      <c r="R642" s="290" cm="1">
        <f t="array" ref="R642">IF(Parameters!$E$55="No",IF($A642&lt;=Parameters!$H$23,Parameters!$G$23*$A642,IF($A642&lt;=Parameters!$H$24,Parameters!$G$23*Parameters!$H$23+Parameters!$G$24*($A642-Parameters!$H$23),IF($A642&lt;=Parameters!$H$25,Parameters!$G$23*Parameters!$H$23+Parameters!$G$24*(Parameters!$H$24-Parameters!$H$23)+Parameters!$G$25*($A642-Parameters!$H$24),Parameters!$G$23*Parameters!$H$23+Parameters!$G$24*(Parameters!$H$24-Parameters!$H$23)+Parameters!$G$25*(Parameters!$H$25-Parameters!$H$24)+Parameters!$G$26*($A642-Parameters!$H$25)))),_xlfn.IFS($A642&lt;=Parameters!$H$23,Parameters!$G$23*$A642,$A642&lt;=Parameters!$H$24,Parameters!$G$24*$A642,$A642&lt;=Parameters!$H$25,Parameters!$G$25*$A642,$A642&gt;Parameters!$H$25,Parameters!$G$26*$A642))</f>
        <v>75070.22</v>
      </c>
      <c r="S642" s="290">
        <f t="shared" si="281"/>
        <v>117.84963893249608</v>
      </c>
      <c r="T642" s="290" cm="1">
        <f t="array" ref="T642">IF(Parameters!$E$55="No",IF($A642&lt;=Parameters!$H$28,Parameters!$G$28*$A642,IF($A642&lt;=Parameters!$H$29,Parameters!$G$28*Parameters!$H$28+Parameters!$G$29*($A642-Parameters!$H$28),IF($A642&lt;=Parameters!$H$30,Parameters!$G$28*Parameters!$H$28+Parameters!$G$29*(Parameters!$H$29-Parameters!$H$28)+Parameters!$G$30*($A642-Parameters!$H$29),Parameters!$G$28*Parameters!$H$28+Parameters!$G$29*(Parameters!$H$29-Parameters!$H$28)+Parameters!$G$30*(Parameters!$H$30-Parameters!$H$29)+Parameters!$G$31*($A642-Parameters!$H$30)))),_xlfn.IFS($A642&lt;=Parameters!$H$28,Parameters!$G$28*$A642,$A642&lt;=Parameters!$H$29,Parameters!$G$29*$A642,$A642&lt;=Parameters!$H$30,Parameters!$G$30*$A642,$A642&gt;Parameters!$H$30,Parameters!$G$31*$A642))</f>
        <v>88996.82</v>
      </c>
      <c r="U642" s="290">
        <f t="shared" si="282"/>
        <v>139.71243328100471</v>
      </c>
      <c r="V642" s="290" cm="1">
        <f t="array" ref="V642">IF(Parameters!$E$55="No",IF($A642&lt;=Parameters!$H$34,Parameters!$G$34*$A642,IF($A642&lt;=Parameters!$H$35,Parameters!$G$34*Parameters!$H$34+Parameters!$G$35*($A642-Parameters!$H$34),IF($A642&lt;=Parameters!$H$36,Parameters!$G$34*Parameters!$H$34+Parameters!$G$35*(Parameters!$H$35-Parameters!$H$34)+Parameters!$G$36*($A642-Parameters!$H$35),Parameters!$G$34*Parameters!$H$34+Parameters!$G$35*(Parameters!$H$35-Parameters!$H$34)+Parameters!$G$36*(Parameters!$H$36-Parameters!$H$35)+Parameters!$G$37*($A642-Parameters!$H$36)))),_xlfn.IFS($A642&lt;=Parameters!$H$34,Parameters!$G$34*$A642,$A642&lt;=Parameters!$H$35,Parameters!$G$35*$A642,$A642&lt;=Parameters!$H$36,Parameters!$G$36*$A642,$A642&gt;Parameters!$H$36,Parameters!$G$37*$A642))</f>
        <v>88451.51</v>
      </c>
      <c r="W642" s="290">
        <f t="shared" si="306"/>
        <v>138.85637362637362</v>
      </c>
      <c r="X642" s="290" cm="1">
        <f t="array" ref="X642">IF(Parameters!$E$55="No",IF($A642&lt;=Parameters!$H$39,Parameters!$G$39*$A642,IF($A642&lt;=Parameters!$H$40,Parameters!$G$39*Parameters!$H$39+Parameters!$G$40*($A642-Parameters!$H$39),IF($A642&lt;=Parameters!$H$41,Parameters!$G$39*Parameters!$H$39+Parameters!$G$40*(Parameters!$H$40-Parameters!$H$39)+Parameters!$G$41*($A642-Parameters!$H$40),Parameters!$G$39*Parameters!$H$39+Parameters!$G$40*(Parameters!$H$40-Parameters!$H$39)+Parameters!$G$41*(Parameters!$H$41-Parameters!$H$40)+Parameters!$G$42*($A642-Parameters!$H$41)))),_xlfn.IFS($A642&lt;=Parameters!$H$39,Parameters!$G$39*$A642,$A642&lt;=Parameters!$H$40,Parameters!$G$40*$A642,$A642&lt;=Parameters!$H$41,Parameters!$G$41*$A642,$A642&gt;Parameters!$H$41,Parameters!$G$42*$A642))</f>
        <v>94847.52</v>
      </c>
      <c r="Y642" s="290">
        <f t="shared" si="307"/>
        <v>148.89720565149136</v>
      </c>
      <c r="Z642" s="290" cm="1">
        <f t="array" ref="Z642">IF(Parameters!$F$55="No",IF($A642&lt;=Parameters!$J$23,Parameters!$I$23*$A642,IF($A642&lt;=Parameters!$J$24,Parameters!$I$23*Parameters!$J$23+Parameters!$I$24*($A642-Parameters!$J$23),IF($A642&lt;=Parameters!$J$25,Parameters!$I$23*Parameters!$J$23+Parameters!$I$24*(Parameters!$J$24-Parameters!$J$23)+Parameters!$I$25*($A642-Parameters!$J$24),Parameters!$I$23*Parameters!$J$23+Parameters!$I$24*(Parameters!$J$24-Parameters!$J$23)+Parameters!$I$25*(Parameters!$J$25-Parameters!$J$24)+Parameters!$I$26*($A642-Parameters!$J$25)))),_xlfn.IFS($A642&lt;=Parameters!$J$23,Parameters!$I$23*$A642,$A642&lt;=Parameters!$J$24,Parameters!$I$24*$A642,$A642&lt;=Parameters!$J$25,Parameters!$I$25*$A642,$A642&gt;Parameters!$J$25,Parameters!$I$26*$A642))</f>
        <v>75070.22</v>
      </c>
      <c r="AA642" s="290">
        <f t="shared" si="283"/>
        <v>117.84963893249608</v>
      </c>
      <c r="AB642" s="290" cm="1">
        <f t="array" ref="AB642">IF(Parameters!$F$55="No",IF($A642&lt;=Parameters!$J$28,Parameters!$I$28*$A642,IF($A642&lt;=Parameters!$J$29,Parameters!$I$28*Parameters!$J$28+Parameters!$I$29*($A642-Parameters!$J$28),IF($A642&lt;=Parameters!$J$30,Parameters!$I$28*Parameters!$J$28+Parameters!$I$29*(Parameters!$J$29-Parameters!$J$28)+Parameters!$I$30*($A642-Parameters!$J$29),Parameters!$I$28*Parameters!$J$28+Parameters!$I$29*(Parameters!$J$29-Parameters!$J$28)+Parameters!$I$30*(Parameters!$J$30-Parameters!$J$29)+Parameters!$I$31*($A642-Parameters!$J$30)))),_xlfn.IFS($A642&lt;=Parameters!$J$28,Parameters!$I$28*$A642,$A642&lt;=Parameters!$J$29,Parameters!$I$29*$A642,$A642&lt;=Parameters!$J$30,Parameters!$I$30*$A642,$A642&gt;Parameters!$J$30,Parameters!$I$31*$A642))</f>
        <v>88996.82</v>
      </c>
      <c r="AC642" s="290">
        <f t="shared" si="284"/>
        <v>139.71243328100471</v>
      </c>
      <c r="AD642" s="290" cm="1">
        <f t="array" ref="AD642">IF(Parameters!$F$55="No",IF($A642&lt;=Parameters!$J$34,Parameters!$I$34*$A642,IF($A642&lt;=Parameters!$J$35,Parameters!$I$34*Parameters!$J$34+Parameters!$I$35*($A642-Parameters!$J$34),IF($A642&lt;=Parameters!$J$36,Parameters!$I$34*Parameters!$J$34+Parameters!$I$35*(Parameters!$J$35-Parameters!$J$34)+Parameters!$I$36*($A642-Parameters!$J$35),Parameters!$I$34*Parameters!$J$34+Parameters!$I$35*(Parameters!$J$35-Parameters!$J$34)+Parameters!$I$36*(Parameters!$J$36-Parameters!$J$35)+Parameters!$I$37*($A642-Parameters!$J$36)))),_xlfn.IFS($A642&lt;=Parameters!$J$34,Parameters!$I$34*$A642,$A642&lt;=Parameters!$J$35,Parameters!$I$35*$A642,$A642&lt;=Parameters!$J$36,Parameters!$I$36*$A642,$A642&gt;Parameters!$J$36,Parameters!$I$37*$A642))</f>
        <v>88451.51</v>
      </c>
      <c r="AE642" s="290">
        <f t="shared" si="308"/>
        <v>138.85637362637362</v>
      </c>
      <c r="AF642" s="290" cm="1">
        <f t="array" ref="AF642">IF(Parameters!$F$55="No",IF($A642&lt;=Parameters!$J$39,Parameters!$I$39*$A642,IF($A642&lt;=Parameters!$J$40,Parameters!$I$39*Parameters!$J$39+Parameters!$I$40*($A642-Parameters!$J$39),IF($A642&lt;=Parameters!$J$41,Parameters!$I$39*Parameters!$J$39+Parameters!$I$40*(Parameters!$J$40-Parameters!$J$39)+Parameters!$I$41*($A642-Parameters!$J$40),Parameters!$I$39*Parameters!$J$39+Parameters!$I$40*(Parameters!$J$40-Parameters!$J$39)+Parameters!$I$41*(Parameters!$J$41-Parameters!$J$40)+Parameters!$I$42*($A642-Parameters!$J$41)))),_xlfn.IFS($A642&lt;=Parameters!$J$39,Parameters!$I$39*$A642,$A642&lt;=Parameters!$J$40,Parameters!$I$40*$A642,$A642&lt;=Parameters!$J$41,Parameters!$I$41*$A642,$A642&gt;Parameters!$J$41,Parameters!$I$42*$A642))</f>
        <v>94847.52</v>
      </c>
      <c r="AG642" s="290">
        <f t="shared" si="309"/>
        <v>148.89720565149136</v>
      </c>
      <c r="AI642" s="428">
        <f t="shared" si="285"/>
        <v>149.05999999999767</v>
      </c>
      <c r="AJ642" s="428">
        <f t="shared" si="286"/>
        <v>159.36000000000058</v>
      </c>
      <c r="AK642" s="428">
        <f t="shared" si="287"/>
        <v>150.22999999999593</v>
      </c>
      <c r="AL642" s="428">
        <f t="shared" si="288"/>
        <v>158.4600000000064</v>
      </c>
      <c r="AM642" s="428">
        <f t="shared" si="289"/>
        <v>149.05999999999767</v>
      </c>
      <c r="AN642" s="428">
        <f t="shared" si="290"/>
        <v>159.36000000000058</v>
      </c>
      <c r="AO642" s="428">
        <f t="shared" si="291"/>
        <v>150.22999999999593</v>
      </c>
      <c r="AP642" s="428">
        <f t="shared" si="292"/>
        <v>158.4600000000064</v>
      </c>
      <c r="AQ642" s="428">
        <f t="shared" si="293"/>
        <v>149.05999999999767</v>
      </c>
      <c r="AR642" s="428">
        <f t="shared" si="294"/>
        <v>159.36000000000058</v>
      </c>
      <c r="AS642" s="428">
        <f t="shared" si="295"/>
        <v>150.22999999999593</v>
      </c>
      <c r="AT642" s="428">
        <f t="shared" si="296"/>
        <v>158.4600000000064</v>
      </c>
      <c r="AU642" s="428">
        <f t="shared" si="297"/>
        <v>149.05999999999767</v>
      </c>
      <c r="AV642" s="428">
        <f t="shared" si="298"/>
        <v>159.36000000000058</v>
      </c>
      <c r="AW642" s="428">
        <f t="shared" si="299"/>
        <v>150.22999999999593</v>
      </c>
      <c r="AX642" s="428">
        <f t="shared" si="300"/>
        <v>158.4600000000064</v>
      </c>
    </row>
    <row r="643">
      <c r="A643" s="413">
        <v>638</v>
      </c>
      <c r="B643" s="290" cm="1">
        <f t="array" ref="B643">IF(Parameters!$C$55="No",IF($A643&lt;=Parameters!$D$23,Parameters!$C$23*$A643,IF($A643&lt;=Parameters!$D$24,Parameters!$C$23*Parameters!$D$23+Parameters!$C$24*($A643-Parameters!$D$23),IF($A643&lt;=Parameters!$D$25,Parameters!$C$23*Parameters!$D$23+Parameters!$C$24*(Parameters!$D$24-Parameters!$D$23)+Parameters!$C$25*($A643-Parameters!$D$24),Parameters!$C$23*Parameters!$D$23+Parameters!$C$24*(Parameters!$D$24-Parameters!$D$23)+Parameters!$C$25*(Parameters!$D$25-Parameters!$D$24)+Parameters!$C$26*($A643-Parameters!$D$25)))),_xlfn.IFS($A643&lt;=Parameters!$D$23,Parameters!$C$23*$A643,$A643&lt;=Parameters!$D$24,Parameters!$C$24*$A643,$A643&lt;=Parameters!$D$25,Parameters!$C$25*$A643,$A643&gt;Parameters!$D$25,Parameters!$C$26*$A643))</f>
        <v>75219.28</v>
      </c>
      <c r="C643" s="290">
        <f t="shared" si="301"/>
        <v>117.89855799373041</v>
      </c>
      <c r="D643" s="290" cm="1">
        <f t="array" ref="D643">IF(Parameters!$C$55="No",IF($A643&lt;=Parameters!$D$28,Parameters!$C$28*$A643,IF($A643&lt;=Parameters!$D$29,Parameters!$C$28*Parameters!$D$28+Parameters!$C$29*($A643-Parameters!$D$28),IF($A643&lt;=Parameters!$D$30,Parameters!$C$28*Parameters!$D$28+Parameters!$C$29*(Parameters!$D$29-Parameters!$D$28)+Parameters!$C$30*($A643-Parameters!$D$29),Parameters!$C$28*Parameters!$D$28+Parameters!$C$29*(Parameters!$D$29-Parameters!$D$28)+Parameters!$C$30*(Parameters!$D$30-Parameters!$D$29)+Parameters!$C$31*($A643-Parameters!$D$30)))),_xlfn.IFS($A643&lt;=Parameters!$D$28,Parameters!$C$28*$A643,$A643&lt;=Parameters!$D$29,Parameters!$C$29*$A643,$A643&lt;=Parameters!$D$30,Parameters!$C$30*$A643,$A643&gt;Parameters!$D$30,Parameters!$C$31*$A643))</f>
        <v>89156.180000000008</v>
      </c>
      <c r="E643" s="290">
        <f t="shared" si="301"/>
        <v>139.7432288401254</v>
      </c>
      <c r="F643" s="290" cm="1">
        <f t="array" ref="F643">IF(Parameters!$C$55="No",IF($A643&lt;=Parameters!$D$34,Parameters!$C$34*$A643,IF($A643&lt;=Parameters!$D$35,Parameters!$C$34*Parameters!$D$34+Parameters!$C$35*($A643-Parameters!$D$34),IF($A643&lt;=Parameters!$D$36,Parameters!$C$34*Parameters!$D$34+Parameters!$C$35*(Parameters!$D$35-Parameters!$D$34)+Parameters!$C$36*($A643-Parameters!$D$35),Parameters!$C$34*Parameters!$D$34+Parameters!$C$35*(Parameters!$D$35-Parameters!$D$34)+Parameters!$C$36*(Parameters!$D$36-Parameters!$D$35)+Parameters!$C$37*($A643-Parameters!$D$36)))),_xlfn.IFS($A643&lt;=Parameters!$D$34,Parameters!$C$34*$A643,$A643&lt;=Parameters!$D$35,Parameters!$C$35*$A643,$A643&lt;=Parameters!$D$36,Parameters!$C$36*$A643,$A643&gt;Parameters!$D$36,Parameters!$C$37*$A643))</f>
        <v>88601.74</v>
      </c>
      <c r="G643" s="290">
        <f t="shared" si="302"/>
        <v>138.87420062695927</v>
      </c>
      <c r="H643" s="290" cm="1">
        <f t="array" ref="H643">IF(Parameters!$C$55="No",IF($A643&lt;=Parameters!$D$39,Parameters!$C$39*$A643,IF($A643&lt;=Parameters!$D$40,Parameters!$C$39*Parameters!$D$39+Parameters!$C$40*($A643-Parameters!$D$39),IF($A643&lt;=Parameters!$D$41,Parameters!$C$39*Parameters!$D$39+Parameters!$C$40*(Parameters!$D$40-Parameters!$D$39)+Parameters!$C$41*($A643-Parameters!$D$40),Parameters!$C$39*Parameters!$D$39+Parameters!$C$40*(Parameters!$D$40-Parameters!$D$39)+Parameters!$C$41*(Parameters!$D$41-Parameters!$D$40)+Parameters!$C$42*($A643-Parameters!$D$41)))),_xlfn.IFS($A643&lt;=Parameters!$D$39,Parameters!$C$39*$A643,$A643&lt;=Parameters!$D$40,Parameters!$C$40*$A643,$A643&lt;=Parameters!$D$41,Parameters!$C$41*$A643,$A643&gt;Parameters!$D$41,Parameters!$C$42*$A643))</f>
        <v>95005.98000000001</v>
      </c>
      <c r="I643" s="290">
        <f t="shared" si="303"/>
        <v>148.91219435736679</v>
      </c>
      <c r="J643" s="290" cm="1">
        <f t="array" ref="J643">IF(Parameters!$D$55="No",IF($A643&lt;=Parameters!$F$23,Parameters!$E$23*$A643,IF($A643&lt;=Parameters!$F$24,Parameters!$E$23*Parameters!$F$23+Parameters!$E$24*($A643-Parameters!$F$23),IF($A643&lt;=Parameters!$F$25,Parameters!$E$23*Parameters!$F$23+Parameters!$E$24*(Parameters!$F$24-Parameters!$F$23)+Parameters!$E$25*($A643-Parameters!$F$24),Parameters!$E$23*Parameters!$F$23+Parameters!$E$24*(Parameters!$F$24-Parameters!$F$23)+Parameters!$E$25*(Parameters!$F$25-Parameters!$F$24)+Parameters!$E$26*($A643-Parameters!$F$25)))),_xlfn.IFS($A643&lt;=Parameters!$F$23,Parameters!$E$23*$A643,$A643&lt;=Parameters!$F$24,Parameters!$E$24*$A643,$A643&lt;=Parameters!$F$25,Parameters!$E$25*$A643,$A643&gt;Parameters!$F$25,Parameters!$E$26*$A643))</f>
        <v>75219.28</v>
      </c>
      <c r="K643" s="290">
        <f t="shared" si="279"/>
        <v>117.89855799373041</v>
      </c>
      <c r="L643" s="290" cm="1">
        <f t="array" ref="L643">IF(Parameters!$D$55="No",IF($A643&lt;=Parameters!$F$28,Parameters!$E$28*$A643,IF($A643&lt;=Parameters!$F$29,Parameters!$E$28*Parameters!$F$28+Parameters!$E$29*($A643-Parameters!$F$28),IF($A643&lt;=Parameters!$F$30,Parameters!$E$28*Parameters!$F$28+Parameters!$E$29*(Parameters!$F$29-Parameters!$F$28)+Parameters!$E$30*($A643-Parameters!$F$29),Parameters!$E$28*Parameters!$F$28+Parameters!$E$29*(Parameters!$F$29-Parameters!$F$28)+Parameters!$E$30*(Parameters!$F$30-Parameters!$F$29)+Parameters!$E$31*($A643-Parameters!$F$30)))),_xlfn.IFS($A643&lt;=Parameters!$F$28,Parameters!$E$28*$A643,$A643&lt;=Parameters!$F$29,Parameters!$E$29*$A643,$A643&lt;=Parameters!$F$30,Parameters!$E$30*$A643,$A643&gt;Parameters!$F$30,Parameters!$E$31*$A643))</f>
        <v>89156.180000000008</v>
      </c>
      <c r="M643" s="290">
        <f t="shared" si="280"/>
        <v>139.7432288401254</v>
      </c>
      <c r="N643" s="290" cm="1">
        <f t="array" ref="N643">IF(Parameters!$D$55="No",IF($A643&lt;=Parameters!$F$34,Parameters!$E$34*$A643,IF($A643&lt;=Parameters!$F$35,Parameters!$E$34*Parameters!$F$34+Parameters!$E$35*($A643-Parameters!$F$34),IF($A643&lt;=Parameters!$F$36,Parameters!$E$34*Parameters!$F$34+Parameters!$E$35*(Parameters!$F$35-Parameters!$F$34)+Parameters!$E$36*($A643-Parameters!$F$35),Parameters!$E$34*Parameters!$F$34+Parameters!$E$35*(Parameters!$F$35-Parameters!$F$34)+Parameters!$E$36*(Parameters!$F$36-Parameters!$F$35)+Parameters!$E$37*($A643-Parameters!$F$36)))),_xlfn.IFS($A643&lt;=Parameters!$F$34,Parameters!$E$34*$A643,$A643&lt;=Parameters!$F$35,Parameters!$E$35*$A643,$A643&lt;=Parameters!$F$36,Parameters!$E$36*$A643,$A643&gt;Parameters!$F$36,Parameters!$E$37*$A643))</f>
        <v>88601.74</v>
      </c>
      <c r="O643" s="290">
        <f t="shared" si="304"/>
        <v>138.87420062695927</v>
      </c>
      <c r="P643" s="290" cm="1">
        <f t="array" ref="P643">IF(Parameters!$D$55="No",IF($A643&lt;=Parameters!$F$39,Parameters!$E$39*$A643,IF($A643&lt;=Parameters!$F$40,Parameters!$E$39*Parameters!$F$39+Parameters!$E$40*($A643-Parameters!$F$39),IF($A643&lt;=Parameters!$F$41,Parameters!$E$39*Parameters!$F$39+Parameters!$E$40*(Parameters!$F$40-Parameters!$F$39)+Parameters!$E$41*($A643-Parameters!$F$40),Parameters!$E$39*Parameters!$F$39+Parameters!$E$40*(Parameters!$F$40-Parameters!$F$39)+Parameters!$E$41*(Parameters!$F$41-Parameters!$F$40)+Parameters!$E$42*($A643-Parameters!$F$41)))),_xlfn.IFS($A643&lt;=Parameters!$F$39,Parameters!$E$39*$A643,$A643&lt;=Parameters!$F$40,Parameters!$E$40*$A643,$A643&lt;=Parameters!$F$41,Parameters!$E$41*$A643,$A643&gt;Parameters!$F$41,Parameters!$E$42*$A643))</f>
        <v>95005.98000000001</v>
      </c>
      <c r="Q643" s="290">
        <f t="shared" si="305"/>
        <v>148.91219435736679</v>
      </c>
      <c r="R643" s="290" cm="1">
        <f t="array" ref="R643">IF(Parameters!$E$55="No",IF($A643&lt;=Parameters!$H$23,Parameters!$G$23*$A643,IF($A643&lt;=Parameters!$H$24,Parameters!$G$23*Parameters!$H$23+Parameters!$G$24*($A643-Parameters!$H$23),IF($A643&lt;=Parameters!$H$25,Parameters!$G$23*Parameters!$H$23+Parameters!$G$24*(Parameters!$H$24-Parameters!$H$23)+Parameters!$G$25*($A643-Parameters!$H$24),Parameters!$G$23*Parameters!$H$23+Parameters!$G$24*(Parameters!$H$24-Parameters!$H$23)+Parameters!$G$25*(Parameters!$H$25-Parameters!$H$24)+Parameters!$G$26*($A643-Parameters!$H$25)))),_xlfn.IFS($A643&lt;=Parameters!$H$23,Parameters!$G$23*$A643,$A643&lt;=Parameters!$H$24,Parameters!$G$24*$A643,$A643&lt;=Parameters!$H$25,Parameters!$G$25*$A643,$A643&gt;Parameters!$H$25,Parameters!$G$26*$A643))</f>
        <v>75219.28</v>
      </c>
      <c r="S643" s="290">
        <f t="shared" si="281"/>
        <v>117.89855799373041</v>
      </c>
      <c r="T643" s="290" cm="1">
        <f t="array" ref="T643">IF(Parameters!$E$55="No",IF($A643&lt;=Parameters!$H$28,Parameters!$G$28*$A643,IF($A643&lt;=Parameters!$H$29,Parameters!$G$28*Parameters!$H$28+Parameters!$G$29*($A643-Parameters!$H$28),IF($A643&lt;=Parameters!$H$30,Parameters!$G$28*Parameters!$H$28+Parameters!$G$29*(Parameters!$H$29-Parameters!$H$28)+Parameters!$G$30*($A643-Parameters!$H$29),Parameters!$G$28*Parameters!$H$28+Parameters!$G$29*(Parameters!$H$29-Parameters!$H$28)+Parameters!$G$30*(Parameters!$H$30-Parameters!$H$29)+Parameters!$G$31*($A643-Parameters!$H$30)))),_xlfn.IFS($A643&lt;=Parameters!$H$28,Parameters!$G$28*$A643,$A643&lt;=Parameters!$H$29,Parameters!$G$29*$A643,$A643&lt;=Parameters!$H$30,Parameters!$G$30*$A643,$A643&gt;Parameters!$H$30,Parameters!$G$31*$A643))</f>
        <v>89156.180000000008</v>
      </c>
      <c r="U643" s="290">
        <f t="shared" si="282"/>
        <v>139.7432288401254</v>
      </c>
      <c r="V643" s="290" cm="1">
        <f t="array" ref="V643">IF(Parameters!$E$55="No",IF($A643&lt;=Parameters!$H$34,Parameters!$G$34*$A643,IF($A643&lt;=Parameters!$H$35,Parameters!$G$34*Parameters!$H$34+Parameters!$G$35*($A643-Parameters!$H$34),IF($A643&lt;=Parameters!$H$36,Parameters!$G$34*Parameters!$H$34+Parameters!$G$35*(Parameters!$H$35-Parameters!$H$34)+Parameters!$G$36*($A643-Parameters!$H$35),Parameters!$G$34*Parameters!$H$34+Parameters!$G$35*(Parameters!$H$35-Parameters!$H$34)+Parameters!$G$36*(Parameters!$H$36-Parameters!$H$35)+Parameters!$G$37*($A643-Parameters!$H$36)))),_xlfn.IFS($A643&lt;=Parameters!$H$34,Parameters!$G$34*$A643,$A643&lt;=Parameters!$H$35,Parameters!$G$35*$A643,$A643&lt;=Parameters!$H$36,Parameters!$G$36*$A643,$A643&gt;Parameters!$H$36,Parameters!$G$37*$A643))</f>
        <v>88601.74</v>
      </c>
      <c r="W643" s="290">
        <f t="shared" si="306"/>
        <v>138.87420062695927</v>
      </c>
      <c r="X643" s="290" cm="1">
        <f t="array" ref="X643">IF(Parameters!$E$55="No",IF($A643&lt;=Parameters!$H$39,Parameters!$G$39*$A643,IF($A643&lt;=Parameters!$H$40,Parameters!$G$39*Parameters!$H$39+Parameters!$G$40*($A643-Parameters!$H$39),IF($A643&lt;=Parameters!$H$41,Parameters!$G$39*Parameters!$H$39+Parameters!$G$40*(Parameters!$H$40-Parameters!$H$39)+Parameters!$G$41*($A643-Parameters!$H$40),Parameters!$G$39*Parameters!$H$39+Parameters!$G$40*(Parameters!$H$40-Parameters!$H$39)+Parameters!$G$41*(Parameters!$H$41-Parameters!$H$40)+Parameters!$G$42*($A643-Parameters!$H$41)))),_xlfn.IFS($A643&lt;=Parameters!$H$39,Parameters!$G$39*$A643,$A643&lt;=Parameters!$H$40,Parameters!$G$40*$A643,$A643&lt;=Parameters!$H$41,Parameters!$G$41*$A643,$A643&gt;Parameters!$H$41,Parameters!$G$42*$A643))</f>
        <v>95005.98000000001</v>
      </c>
      <c r="Y643" s="290">
        <f t="shared" si="307"/>
        <v>148.91219435736679</v>
      </c>
      <c r="Z643" s="290" cm="1">
        <f t="array" ref="Z643">IF(Parameters!$F$55="No",IF($A643&lt;=Parameters!$J$23,Parameters!$I$23*$A643,IF($A643&lt;=Parameters!$J$24,Parameters!$I$23*Parameters!$J$23+Parameters!$I$24*($A643-Parameters!$J$23),IF($A643&lt;=Parameters!$J$25,Parameters!$I$23*Parameters!$J$23+Parameters!$I$24*(Parameters!$J$24-Parameters!$J$23)+Parameters!$I$25*($A643-Parameters!$J$24),Parameters!$I$23*Parameters!$J$23+Parameters!$I$24*(Parameters!$J$24-Parameters!$J$23)+Parameters!$I$25*(Parameters!$J$25-Parameters!$J$24)+Parameters!$I$26*($A643-Parameters!$J$25)))),_xlfn.IFS($A643&lt;=Parameters!$J$23,Parameters!$I$23*$A643,$A643&lt;=Parameters!$J$24,Parameters!$I$24*$A643,$A643&lt;=Parameters!$J$25,Parameters!$I$25*$A643,$A643&gt;Parameters!$J$25,Parameters!$I$26*$A643))</f>
        <v>75219.28</v>
      </c>
      <c r="AA643" s="290">
        <f t="shared" si="283"/>
        <v>117.89855799373041</v>
      </c>
      <c r="AB643" s="290" cm="1">
        <f t="array" ref="AB643">IF(Parameters!$F$55="No",IF($A643&lt;=Parameters!$J$28,Parameters!$I$28*$A643,IF($A643&lt;=Parameters!$J$29,Parameters!$I$28*Parameters!$J$28+Parameters!$I$29*($A643-Parameters!$J$28),IF($A643&lt;=Parameters!$J$30,Parameters!$I$28*Parameters!$J$28+Parameters!$I$29*(Parameters!$J$29-Parameters!$J$28)+Parameters!$I$30*($A643-Parameters!$J$29),Parameters!$I$28*Parameters!$J$28+Parameters!$I$29*(Parameters!$J$29-Parameters!$J$28)+Parameters!$I$30*(Parameters!$J$30-Parameters!$J$29)+Parameters!$I$31*($A643-Parameters!$J$30)))),_xlfn.IFS($A643&lt;=Parameters!$J$28,Parameters!$I$28*$A643,$A643&lt;=Parameters!$J$29,Parameters!$I$29*$A643,$A643&lt;=Parameters!$J$30,Parameters!$I$30*$A643,$A643&gt;Parameters!$J$30,Parameters!$I$31*$A643))</f>
        <v>89156.180000000008</v>
      </c>
      <c r="AC643" s="290">
        <f t="shared" si="284"/>
        <v>139.7432288401254</v>
      </c>
      <c r="AD643" s="290" cm="1">
        <f t="array" ref="AD643">IF(Parameters!$F$55="No",IF($A643&lt;=Parameters!$J$34,Parameters!$I$34*$A643,IF($A643&lt;=Parameters!$J$35,Parameters!$I$34*Parameters!$J$34+Parameters!$I$35*($A643-Parameters!$J$34),IF($A643&lt;=Parameters!$J$36,Parameters!$I$34*Parameters!$J$34+Parameters!$I$35*(Parameters!$J$35-Parameters!$J$34)+Parameters!$I$36*($A643-Parameters!$J$35),Parameters!$I$34*Parameters!$J$34+Parameters!$I$35*(Parameters!$J$35-Parameters!$J$34)+Parameters!$I$36*(Parameters!$J$36-Parameters!$J$35)+Parameters!$I$37*($A643-Parameters!$J$36)))),_xlfn.IFS($A643&lt;=Parameters!$J$34,Parameters!$I$34*$A643,$A643&lt;=Parameters!$J$35,Parameters!$I$35*$A643,$A643&lt;=Parameters!$J$36,Parameters!$I$36*$A643,$A643&gt;Parameters!$J$36,Parameters!$I$37*$A643))</f>
        <v>88601.74</v>
      </c>
      <c r="AE643" s="290">
        <f t="shared" si="308"/>
        <v>138.87420062695927</v>
      </c>
      <c r="AF643" s="290" cm="1">
        <f t="array" ref="AF643">IF(Parameters!$F$55="No",IF($A643&lt;=Parameters!$J$39,Parameters!$I$39*$A643,IF($A643&lt;=Parameters!$J$40,Parameters!$I$39*Parameters!$J$39+Parameters!$I$40*($A643-Parameters!$J$39),IF($A643&lt;=Parameters!$J$41,Parameters!$I$39*Parameters!$J$39+Parameters!$I$40*(Parameters!$J$40-Parameters!$J$39)+Parameters!$I$41*($A643-Parameters!$J$40),Parameters!$I$39*Parameters!$J$39+Parameters!$I$40*(Parameters!$J$40-Parameters!$J$39)+Parameters!$I$41*(Parameters!$J$41-Parameters!$J$40)+Parameters!$I$42*($A643-Parameters!$J$41)))),_xlfn.IFS($A643&lt;=Parameters!$J$39,Parameters!$I$39*$A643,$A643&lt;=Parameters!$J$40,Parameters!$I$40*$A643,$A643&lt;=Parameters!$J$41,Parameters!$I$41*$A643,$A643&gt;Parameters!$J$41,Parameters!$I$42*$A643))</f>
        <v>95005.98000000001</v>
      </c>
      <c r="AG643" s="290">
        <f t="shared" si="309"/>
        <v>148.91219435736679</v>
      </c>
      <c r="AI643" s="428">
        <f t="shared" si="285"/>
        <v>149.05999999999767</v>
      </c>
      <c r="AJ643" s="428">
        <f t="shared" si="286"/>
        <v>159.36000000000058</v>
      </c>
      <c r="AK643" s="428">
        <f t="shared" si="287"/>
        <v>150.23000000001048</v>
      </c>
      <c r="AL643" s="428">
        <f t="shared" si="288"/>
        <v>158.4600000000064</v>
      </c>
      <c r="AM643" s="428">
        <f t="shared" si="289"/>
        <v>149.05999999999767</v>
      </c>
      <c r="AN643" s="428">
        <f t="shared" si="290"/>
        <v>159.36000000000058</v>
      </c>
      <c r="AO643" s="428">
        <f t="shared" si="291"/>
        <v>150.23000000001048</v>
      </c>
      <c r="AP643" s="428">
        <f t="shared" si="292"/>
        <v>158.4600000000064</v>
      </c>
      <c r="AQ643" s="428">
        <f t="shared" si="293"/>
        <v>149.05999999999767</v>
      </c>
      <c r="AR643" s="428">
        <f t="shared" si="294"/>
        <v>159.36000000000058</v>
      </c>
      <c r="AS643" s="428">
        <f t="shared" si="295"/>
        <v>150.23000000001048</v>
      </c>
      <c r="AT643" s="428">
        <f t="shared" si="296"/>
        <v>158.4600000000064</v>
      </c>
      <c r="AU643" s="428">
        <f t="shared" si="297"/>
        <v>149.05999999999767</v>
      </c>
      <c r="AV643" s="428">
        <f t="shared" si="298"/>
        <v>159.36000000000058</v>
      </c>
      <c r="AW643" s="428">
        <f t="shared" si="299"/>
        <v>150.23000000001048</v>
      </c>
      <c r="AX643" s="428">
        <f t="shared" si="300"/>
        <v>158.4600000000064</v>
      </c>
    </row>
    <row r="644">
      <c r="A644" s="413">
        <v>639</v>
      </c>
      <c r="B644" s="290" cm="1">
        <f t="array" ref="B644">IF(Parameters!$C$55="No",IF($A644&lt;=Parameters!$D$23,Parameters!$C$23*$A644,IF($A644&lt;=Parameters!$D$24,Parameters!$C$23*Parameters!$D$23+Parameters!$C$24*($A644-Parameters!$D$23),IF($A644&lt;=Parameters!$D$25,Parameters!$C$23*Parameters!$D$23+Parameters!$C$24*(Parameters!$D$24-Parameters!$D$23)+Parameters!$C$25*($A644-Parameters!$D$24),Parameters!$C$23*Parameters!$D$23+Parameters!$C$24*(Parameters!$D$24-Parameters!$D$23)+Parameters!$C$25*(Parameters!$D$25-Parameters!$D$24)+Parameters!$C$26*($A644-Parameters!$D$25)))),_xlfn.IFS($A644&lt;=Parameters!$D$23,Parameters!$C$23*$A644,$A644&lt;=Parameters!$D$24,Parameters!$C$24*$A644,$A644&lt;=Parameters!$D$25,Parameters!$C$25*$A644,$A644&gt;Parameters!$D$25,Parameters!$C$26*$A644))</f>
        <v>75368.34</v>
      </c>
      <c r="C644" s="290">
        <f t="shared" si="301"/>
        <v>117.94732394366197</v>
      </c>
      <c r="D644" s="290" cm="1">
        <f t="array" ref="D644">IF(Parameters!$C$55="No",IF($A644&lt;=Parameters!$D$28,Parameters!$C$28*$A644,IF($A644&lt;=Parameters!$D$29,Parameters!$C$28*Parameters!$D$28+Parameters!$C$29*($A644-Parameters!$D$28),IF($A644&lt;=Parameters!$D$30,Parameters!$C$28*Parameters!$D$28+Parameters!$C$29*(Parameters!$D$29-Parameters!$D$28)+Parameters!$C$30*($A644-Parameters!$D$29),Parameters!$C$28*Parameters!$D$28+Parameters!$C$29*(Parameters!$D$29-Parameters!$D$28)+Parameters!$C$30*(Parameters!$D$30-Parameters!$D$29)+Parameters!$C$31*($A644-Parameters!$D$30)))),_xlfn.IFS($A644&lt;=Parameters!$D$28,Parameters!$C$28*$A644,$A644&lt;=Parameters!$D$29,Parameters!$C$29*$A644,$A644&lt;=Parameters!$D$30,Parameters!$C$30*$A644,$A644&gt;Parameters!$D$30,Parameters!$C$31*$A644))</f>
        <v>89315.540000000008</v>
      </c>
      <c r="E644" s="290">
        <f t="shared" si="301"/>
        <v>139.77392801251958</v>
      </c>
      <c r="F644" s="290" cm="1">
        <f t="array" ref="F644">IF(Parameters!$C$55="No",IF($A644&lt;=Parameters!$D$34,Parameters!$C$34*$A644,IF($A644&lt;=Parameters!$D$35,Parameters!$C$34*Parameters!$D$34+Parameters!$C$35*($A644-Parameters!$D$34),IF($A644&lt;=Parameters!$D$36,Parameters!$C$34*Parameters!$D$34+Parameters!$C$35*(Parameters!$D$35-Parameters!$D$34)+Parameters!$C$36*($A644-Parameters!$D$35),Parameters!$C$34*Parameters!$D$34+Parameters!$C$35*(Parameters!$D$35-Parameters!$D$34)+Parameters!$C$36*(Parameters!$D$36-Parameters!$D$35)+Parameters!$C$37*($A644-Parameters!$D$36)))),_xlfn.IFS($A644&lt;=Parameters!$D$34,Parameters!$C$34*$A644,$A644&lt;=Parameters!$D$35,Parameters!$C$35*$A644,$A644&lt;=Parameters!$D$36,Parameters!$C$36*$A644,$A644&gt;Parameters!$D$36,Parameters!$C$37*$A644))</f>
        <v>88751.97</v>
      </c>
      <c r="G644" s="290">
        <f t="shared" si="302"/>
        <v>138.89197183098591</v>
      </c>
      <c r="H644" s="290" cm="1">
        <f t="array" ref="H644">IF(Parameters!$C$55="No",IF($A644&lt;=Parameters!$D$39,Parameters!$C$39*$A644,IF($A644&lt;=Parameters!$D$40,Parameters!$C$39*Parameters!$D$39+Parameters!$C$40*($A644-Parameters!$D$39),IF($A644&lt;=Parameters!$D$41,Parameters!$C$39*Parameters!$D$39+Parameters!$C$40*(Parameters!$D$40-Parameters!$D$39)+Parameters!$C$41*($A644-Parameters!$D$40),Parameters!$C$39*Parameters!$D$39+Parameters!$C$40*(Parameters!$D$40-Parameters!$D$39)+Parameters!$C$41*(Parameters!$D$41-Parameters!$D$40)+Parameters!$C$42*($A644-Parameters!$D$41)))),_xlfn.IFS($A644&lt;=Parameters!$D$39,Parameters!$C$39*$A644,$A644&lt;=Parameters!$D$40,Parameters!$C$40*$A644,$A644&lt;=Parameters!$D$41,Parameters!$C$41*$A644,$A644&gt;Parameters!$D$41,Parameters!$C$42*$A644))</f>
        <v>95164.44</v>
      </c>
      <c r="I644" s="290">
        <f t="shared" si="303"/>
        <v>148.92713615023476</v>
      </c>
      <c r="J644" s="290" cm="1">
        <f t="array" ref="J644">IF(Parameters!$D$55="No",IF($A644&lt;=Parameters!$F$23,Parameters!$E$23*$A644,IF($A644&lt;=Parameters!$F$24,Parameters!$E$23*Parameters!$F$23+Parameters!$E$24*($A644-Parameters!$F$23),IF($A644&lt;=Parameters!$F$25,Parameters!$E$23*Parameters!$F$23+Parameters!$E$24*(Parameters!$F$24-Parameters!$F$23)+Parameters!$E$25*($A644-Parameters!$F$24),Parameters!$E$23*Parameters!$F$23+Parameters!$E$24*(Parameters!$F$24-Parameters!$F$23)+Parameters!$E$25*(Parameters!$F$25-Parameters!$F$24)+Parameters!$E$26*($A644-Parameters!$F$25)))),_xlfn.IFS($A644&lt;=Parameters!$F$23,Parameters!$E$23*$A644,$A644&lt;=Parameters!$F$24,Parameters!$E$24*$A644,$A644&lt;=Parameters!$F$25,Parameters!$E$25*$A644,$A644&gt;Parameters!$F$25,Parameters!$E$26*$A644))</f>
        <v>75368.34</v>
      </c>
      <c r="K644" s="290">
        <f t="shared" si="279"/>
        <v>117.94732394366197</v>
      </c>
      <c r="L644" s="290" cm="1">
        <f t="array" ref="L644">IF(Parameters!$D$55="No",IF($A644&lt;=Parameters!$F$28,Parameters!$E$28*$A644,IF($A644&lt;=Parameters!$F$29,Parameters!$E$28*Parameters!$F$28+Parameters!$E$29*($A644-Parameters!$F$28),IF($A644&lt;=Parameters!$F$30,Parameters!$E$28*Parameters!$F$28+Parameters!$E$29*(Parameters!$F$29-Parameters!$F$28)+Parameters!$E$30*($A644-Parameters!$F$29),Parameters!$E$28*Parameters!$F$28+Parameters!$E$29*(Parameters!$F$29-Parameters!$F$28)+Parameters!$E$30*(Parameters!$F$30-Parameters!$F$29)+Parameters!$E$31*($A644-Parameters!$F$30)))),_xlfn.IFS($A644&lt;=Parameters!$F$28,Parameters!$E$28*$A644,$A644&lt;=Parameters!$F$29,Parameters!$E$29*$A644,$A644&lt;=Parameters!$F$30,Parameters!$E$30*$A644,$A644&gt;Parameters!$F$30,Parameters!$E$31*$A644))</f>
        <v>89315.540000000008</v>
      </c>
      <c r="M644" s="290">
        <f t="shared" si="280"/>
        <v>139.77392801251958</v>
      </c>
      <c r="N644" s="290" cm="1">
        <f t="array" ref="N644">IF(Parameters!$D$55="No",IF($A644&lt;=Parameters!$F$34,Parameters!$E$34*$A644,IF($A644&lt;=Parameters!$F$35,Parameters!$E$34*Parameters!$F$34+Parameters!$E$35*($A644-Parameters!$F$34),IF($A644&lt;=Parameters!$F$36,Parameters!$E$34*Parameters!$F$34+Parameters!$E$35*(Parameters!$F$35-Parameters!$F$34)+Parameters!$E$36*($A644-Parameters!$F$35),Parameters!$E$34*Parameters!$F$34+Parameters!$E$35*(Parameters!$F$35-Parameters!$F$34)+Parameters!$E$36*(Parameters!$F$36-Parameters!$F$35)+Parameters!$E$37*($A644-Parameters!$F$36)))),_xlfn.IFS($A644&lt;=Parameters!$F$34,Parameters!$E$34*$A644,$A644&lt;=Parameters!$F$35,Parameters!$E$35*$A644,$A644&lt;=Parameters!$F$36,Parameters!$E$36*$A644,$A644&gt;Parameters!$F$36,Parameters!$E$37*$A644))</f>
        <v>88751.97</v>
      </c>
      <c r="O644" s="290">
        <f t="shared" si="304"/>
        <v>138.89197183098591</v>
      </c>
      <c r="P644" s="290" cm="1">
        <f t="array" ref="P644">IF(Parameters!$D$55="No",IF($A644&lt;=Parameters!$F$39,Parameters!$E$39*$A644,IF($A644&lt;=Parameters!$F$40,Parameters!$E$39*Parameters!$F$39+Parameters!$E$40*($A644-Parameters!$F$39),IF($A644&lt;=Parameters!$F$41,Parameters!$E$39*Parameters!$F$39+Parameters!$E$40*(Parameters!$F$40-Parameters!$F$39)+Parameters!$E$41*($A644-Parameters!$F$40),Parameters!$E$39*Parameters!$F$39+Parameters!$E$40*(Parameters!$F$40-Parameters!$F$39)+Parameters!$E$41*(Parameters!$F$41-Parameters!$F$40)+Parameters!$E$42*($A644-Parameters!$F$41)))),_xlfn.IFS($A644&lt;=Parameters!$F$39,Parameters!$E$39*$A644,$A644&lt;=Parameters!$F$40,Parameters!$E$40*$A644,$A644&lt;=Parameters!$F$41,Parameters!$E$41*$A644,$A644&gt;Parameters!$F$41,Parameters!$E$42*$A644))</f>
        <v>95164.44</v>
      </c>
      <c r="Q644" s="290">
        <f t="shared" si="305"/>
        <v>148.92713615023476</v>
      </c>
      <c r="R644" s="290" cm="1">
        <f t="array" ref="R644">IF(Parameters!$E$55="No",IF($A644&lt;=Parameters!$H$23,Parameters!$G$23*$A644,IF($A644&lt;=Parameters!$H$24,Parameters!$G$23*Parameters!$H$23+Parameters!$G$24*($A644-Parameters!$H$23),IF($A644&lt;=Parameters!$H$25,Parameters!$G$23*Parameters!$H$23+Parameters!$G$24*(Parameters!$H$24-Parameters!$H$23)+Parameters!$G$25*($A644-Parameters!$H$24),Parameters!$G$23*Parameters!$H$23+Parameters!$G$24*(Parameters!$H$24-Parameters!$H$23)+Parameters!$G$25*(Parameters!$H$25-Parameters!$H$24)+Parameters!$G$26*($A644-Parameters!$H$25)))),_xlfn.IFS($A644&lt;=Parameters!$H$23,Parameters!$G$23*$A644,$A644&lt;=Parameters!$H$24,Parameters!$G$24*$A644,$A644&lt;=Parameters!$H$25,Parameters!$G$25*$A644,$A644&gt;Parameters!$H$25,Parameters!$G$26*$A644))</f>
        <v>75368.34</v>
      </c>
      <c r="S644" s="290">
        <f t="shared" si="281"/>
        <v>117.94732394366197</v>
      </c>
      <c r="T644" s="290" cm="1">
        <f t="array" ref="T644">IF(Parameters!$E$55="No",IF($A644&lt;=Parameters!$H$28,Parameters!$G$28*$A644,IF($A644&lt;=Parameters!$H$29,Parameters!$G$28*Parameters!$H$28+Parameters!$G$29*($A644-Parameters!$H$28),IF($A644&lt;=Parameters!$H$30,Parameters!$G$28*Parameters!$H$28+Parameters!$G$29*(Parameters!$H$29-Parameters!$H$28)+Parameters!$G$30*($A644-Parameters!$H$29),Parameters!$G$28*Parameters!$H$28+Parameters!$G$29*(Parameters!$H$29-Parameters!$H$28)+Parameters!$G$30*(Parameters!$H$30-Parameters!$H$29)+Parameters!$G$31*($A644-Parameters!$H$30)))),_xlfn.IFS($A644&lt;=Parameters!$H$28,Parameters!$G$28*$A644,$A644&lt;=Parameters!$H$29,Parameters!$G$29*$A644,$A644&lt;=Parameters!$H$30,Parameters!$G$30*$A644,$A644&gt;Parameters!$H$30,Parameters!$G$31*$A644))</f>
        <v>89315.540000000008</v>
      </c>
      <c r="U644" s="290">
        <f t="shared" si="282"/>
        <v>139.77392801251958</v>
      </c>
      <c r="V644" s="290" cm="1">
        <f t="array" ref="V644">IF(Parameters!$E$55="No",IF($A644&lt;=Parameters!$H$34,Parameters!$G$34*$A644,IF($A644&lt;=Parameters!$H$35,Parameters!$G$34*Parameters!$H$34+Parameters!$G$35*($A644-Parameters!$H$34),IF($A644&lt;=Parameters!$H$36,Parameters!$G$34*Parameters!$H$34+Parameters!$G$35*(Parameters!$H$35-Parameters!$H$34)+Parameters!$G$36*($A644-Parameters!$H$35),Parameters!$G$34*Parameters!$H$34+Parameters!$G$35*(Parameters!$H$35-Parameters!$H$34)+Parameters!$G$36*(Parameters!$H$36-Parameters!$H$35)+Parameters!$G$37*($A644-Parameters!$H$36)))),_xlfn.IFS($A644&lt;=Parameters!$H$34,Parameters!$G$34*$A644,$A644&lt;=Parameters!$H$35,Parameters!$G$35*$A644,$A644&lt;=Parameters!$H$36,Parameters!$G$36*$A644,$A644&gt;Parameters!$H$36,Parameters!$G$37*$A644))</f>
        <v>88751.97</v>
      </c>
      <c r="W644" s="290">
        <f t="shared" si="306"/>
        <v>138.89197183098591</v>
      </c>
      <c r="X644" s="290" cm="1">
        <f t="array" ref="X644">IF(Parameters!$E$55="No",IF($A644&lt;=Parameters!$H$39,Parameters!$G$39*$A644,IF($A644&lt;=Parameters!$H$40,Parameters!$G$39*Parameters!$H$39+Parameters!$G$40*($A644-Parameters!$H$39),IF($A644&lt;=Parameters!$H$41,Parameters!$G$39*Parameters!$H$39+Parameters!$G$40*(Parameters!$H$40-Parameters!$H$39)+Parameters!$G$41*($A644-Parameters!$H$40),Parameters!$G$39*Parameters!$H$39+Parameters!$G$40*(Parameters!$H$40-Parameters!$H$39)+Parameters!$G$41*(Parameters!$H$41-Parameters!$H$40)+Parameters!$G$42*($A644-Parameters!$H$41)))),_xlfn.IFS($A644&lt;=Parameters!$H$39,Parameters!$G$39*$A644,$A644&lt;=Parameters!$H$40,Parameters!$G$40*$A644,$A644&lt;=Parameters!$H$41,Parameters!$G$41*$A644,$A644&gt;Parameters!$H$41,Parameters!$G$42*$A644))</f>
        <v>95164.44</v>
      </c>
      <c r="Y644" s="290">
        <f t="shared" si="307"/>
        <v>148.92713615023476</v>
      </c>
      <c r="Z644" s="290" cm="1">
        <f t="array" ref="Z644">IF(Parameters!$F$55="No",IF($A644&lt;=Parameters!$J$23,Parameters!$I$23*$A644,IF($A644&lt;=Parameters!$J$24,Parameters!$I$23*Parameters!$J$23+Parameters!$I$24*($A644-Parameters!$J$23),IF($A644&lt;=Parameters!$J$25,Parameters!$I$23*Parameters!$J$23+Parameters!$I$24*(Parameters!$J$24-Parameters!$J$23)+Parameters!$I$25*($A644-Parameters!$J$24),Parameters!$I$23*Parameters!$J$23+Parameters!$I$24*(Parameters!$J$24-Parameters!$J$23)+Parameters!$I$25*(Parameters!$J$25-Parameters!$J$24)+Parameters!$I$26*($A644-Parameters!$J$25)))),_xlfn.IFS($A644&lt;=Parameters!$J$23,Parameters!$I$23*$A644,$A644&lt;=Parameters!$J$24,Parameters!$I$24*$A644,$A644&lt;=Parameters!$J$25,Parameters!$I$25*$A644,$A644&gt;Parameters!$J$25,Parameters!$I$26*$A644))</f>
        <v>75368.34</v>
      </c>
      <c r="AA644" s="290">
        <f t="shared" si="283"/>
        <v>117.94732394366197</v>
      </c>
      <c r="AB644" s="290" cm="1">
        <f t="array" ref="AB644">IF(Parameters!$F$55="No",IF($A644&lt;=Parameters!$J$28,Parameters!$I$28*$A644,IF($A644&lt;=Parameters!$J$29,Parameters!$I$28*Parameters!$J$28+Parameters!$I$29*($A644-Parameters!$J$28),IF($A644&lt;=Parameters!$J$30,Parameters!$I$28*Parameters!$J$28+Parameters!$I$29*(Parameters!$J$29-Parameters!$J$28)+Parameters!$I$30*($A644-Parameters!$J$29),Parameters!$I$28*Parameters!$J$28+Parameters!$I$29*(Parameters!$J$29-Parameters!$J$28)+Parameters!$I$30*(Parameters!$J$30-Parameters!$J$29)+Parameters!$I$31*($A644-Parameters!$J$30)))),_xlfn.IFS($A644&lt;=Parameters!$J$28,Parameters!$I$28*$A644,$A644&lt;=Parameters!$J$29,Parameters!$I$29*$A644,$A644&lt;=Parameters!$J$30,Parameters!$I$30*$A644,$A644&gt;Parameters!$J$30,Parameters!$I$31*$A644))</f>
        <v>89315.540000000008</v>
      </c>
      <c r="AC644" s="290">
        <f t="shared" si="284"/>
        <v>139.77392801251958</v>
      </c>
      <c r="AD644" s="290" cm="1">
        <f t="array" ref="AD644">IF(Parameters!$F$55="No",IF($A644&lt;=Parameters!$J$34,Parameters!$I$34*$A644,IF($A644&lt;=Parameters!$J$35,Parameters!$I$34*Parameters!$J$34+Parameters!$I$35*($A644-Parameters!$J$34),IF($A644&lt;=Parameters!$J$36,Parameters!$I$34*Parameters!$J$34+Parameters!$I$35*(Parameters!$J$35-Parameters!$J$34)+Parameters!$I$36*($A644-Parameters!$J$35),Parameters!$I$34*Parameters!$J$34+Parameters!$I$35*(Parameters!$J$35-Parameters!$J$34)+Parameters!$I$36*(Parameters!$J$36-Parameters!$J$35)+Parameters!$I$37*($A644-Parameters!$J$36)))),_xlfn.IFS($A644&lt;=Parameters!$J$34,Parameters!$I$34*$A644,$A644&lt;=Parameters!$J$35,Parameters!$I$35*$A644,$A644&lt;=Parameters!$J$36,Parameters!$I$36*$A644,$A644&gt;Parameters!$J$36,Parameters!$I$37*$A644))</f>
        <v>88751.97</v>
      </c>
      <c r="AE644" s="290">
        <f t="shared" si="308"/>
        <v>138.89197183098591</v>
      </c>
      <c r="AF644" s="290" cm="1">
        <f t="array" ref="AF644">IF(Parameters!$F$55="No",IF($A644&lt;=Parameters!$J$39,Parameters!$I$39*$A644,IF($A644&lt;=Parameters!$J$40,Parameters!$I$39*Parameters!$J$39+Parameters!$I$40*($A644-Parameters!$J$39),IF($A644&lt;=Parameters!$J$41,Parameters!$I$39*Parameters!$J$39+Parameters!$I$40*(Parameters!$J$40-Parameters!$J$39)+Parameters!$I$41*($A644-Parameters!$J$40),Parameters!$I$39*Parameters!$J$39+Parameters!$I$40*(Parameters!$J$40-Parameters!$J$39)+Parameters!$I$41*(Parameters!$J$41-Parameters!$J$40)+Parameters!$I$42*($A644-Parameters!$J$41)))),_xlfn.IFS($A644&lt;=Parameters!$J$39,Parameters!$I$39*$A644,$A644&lt;=Parameters!$J$40,Parameters!$I$40*$A644,$A644&lt;=Parameters!$J$41,Parameters!$I$41*$A644,$A644&gt;Parameters!$J$41,Parameters!$I$42*$A644))</f>
        <v>95164.44</v>
      </c>
      <c r="AG644" s="290">
        <f t="shared" si="309"/>
        <v>148.92713615023476</v>
      </c>
      <c r="AI644" s="428">
        <f t="shared" si="285"/>
        <v>149.05999999999767</v>
      </c>
      <c r="AJ644" s="428">
        <f t="shared" si="286"/>
        <v>159.36000000000058</v>
      </c>
      <c r="AK644" s="428">
        <f t="shared" si="287"/>
        <v>150.22999999999593</v>
      </c>
      <c r="AL644" s="428">
        <f t="shared" si="288"/>
        <v>158.45999999999185</v>
      </c>
      <c r="AM644" s="428">
        <f t="shared" si="289"/>
        <v>149.05999999999767</v>
      </c>
      <c r="AN644" s="428">
        <f t="shared" si="290"/>
        <v>159.36000000000058</v>
      </c>
      <c r="AO644" s="428">
        <f t="shared" si="291"/>
        <v>150.22999999999593</v>
      </c>
      <c r="AP644" s="428">
        <f t="shared" si="292"/>
        <v>158.45999999999185</v>
      </c>
      <c r="AQ644" s="428">
        <f t="shared" si="293"/>
        <v>149.05999999999767</v>
      </c>
      <c r="AR644" s="428">
        <f t="shared" si="294"/>
        <v>159.36000000000058</v>
      </c>
      <c r="AS644" s="428">
        <f t="shared" si="295"/>
        <v>150.22999999999593</v>
      </c>
      <c r="AT644" s="428">
        <f t="shared" si="296"/>
        <v>158.45999999999185</v>
      </c>
      <c r="AU644" s="428">
        <f t="shared" si="297"/>
        <v>149.05999999999767</v>
      </c>
      <c r="AV644" s="428">
        <f t="shared" si="298"/>
        <v>159.36000000000058</v>
      </c>
      <c r="AW644" s="428">
        <f t="shared" si="299"/>
        <v>150.22999999999593</v>
      </c>
      <c r="AX644" s="428">
        <f t="shared" si="300"/>
        <v>158.45999999999185</v>
      </c>
    </row>
    <row r="645">
      <c r="A645" s="413">
        <v>640</v>
      </c>
      <c r="B645" s="290" cm="1">
        <f t="array" ref="B645">IF(Parameters!$C$55="No",IF($A645&lt;=Parameters!$D$23,Parameters!$C$23*$A645,IF($A645&lt;=Parameters!$D$24,Parameters!$C$23*Parameters!$D$23+Parameters!$C$24*($A645-Parameters!$D$23),IF($A645&lt;=Parameters!$D$25,Parameters!$C$23*Parameters!$D$23+Parameters!$C$24*(Parameters!$D$24-Parameters!$D$23)+Parameters!$C$25*($A645-Parameters!$D$24),Parameters!$C$23*Parameters!$D$23+Parameters!$C$24*(Parameters!$D$24-Parameters!$D$23)+Parameters!$C$25*(Parameters!$D$25-Parameters!$D$24)+Parameters!$C$26*($A645-Parameters!$D$25)))),_xlfn.IFS($A645&lt;=Parameters!$D$23,Parameters!$C$23*$A645,$A645&lt;=Parameters!$D$24,Parameters!$C$24*$A645,$A645&lt;=Parameters!$D$25,Parameters!$C$25*$A645,$A645&gt;Parameters!$D$25,Parameters!$C$26*$A645))</f>
        <v>75517.399999999994</v>
      </c>
      <c r="C645" s="290">
        <f t="shared" si="301"/>
        <v>117.9959375</v>
      </c>
      <c r="D645" s="290" cm="1">
        <f t="array" ref="D645">IF(Parameters!$C$55="No",IF($A645&lt;=Parameters!$D$28,Parameters!$C$28*$A645,IF($A645&lt;=Parameters!$D$29,Parameters!$C$28*Parameters!$D$28+Parameters!$C$29*($A645-Parameters!$D$28),IF($A645&lt;=Parameters!$D$30,Parameters!$C$28*Parameters!$D$28+Parameters!$C$29*(Parameters!$D$29-Parameters!$D$28)+Parameters!$C$30*($A645-Parameters!$D$29),Parameters!$C$28*Parameters!$D$28+Parameters!$C$29*(Parameters!$D$29-Parameters!$D$28)+Parameters!$C$30*(Parameters!$D$30-Parameters!$D$29)+Parameters!$C$31*($A645-Parameters!$D$30)))),_xlfn.IFS($A645&lt;=Parameters!$D$28,Parameters!$C$28*$A645,$A645&lt;=Parameters!$D$29,Parameters!$C$29*$A645,$A645&lt;=Parameters!$D$30,Parameters!$C$30*$A645,$A645&gt;Parameters!$D$30,Parameters!$C$31*$A645))</f>
        <v>89474.900000000009</v>
      </c>
      <c r="E645" s="290">
        <f t="shared" si="301"/>
        <v>139.80453125000003</v>
      </c>
      <c r="F645" s="290" cm="1">
        <f t="array" ref="F645">IF(Parameters!$C$55="No",IF($A645&lt;=Parameters!$D$34,Parameters!$C$34*$A645,IF($A645&lt;=Parameters!$D$35,Parameters!$C$34*Parameters!$D$34+Parameters!$C$35*($A645-Parameters!$D$34),IF($A645&lt;=Parameters!$D$36,Parameters!$C$34*Parameters!$D$34+Parameters!$C$35*(Parameters!$D$35-Parameters!$D$34)+Parameters!$C$36*($A645-Parameters!$D$35),Parameters!$C$34*Parameters!$D$34+Parameters!$C$35*(Parameters!$D$35-Parameters!$D$34)+Parameters!$C$36*(Parameters!$D$36-Parameters!$D$35)+Parameters!$C$37*($A645-Parameters!$D$36)))),_xlfn.IFS($A645&lt;=Parameters!$D$34,Parameters!$C$34*$A645,$A645&lt;=Parameters!$D$35,Parameters!$C$35*$A645,$A645&lt;=Parameters!$D$36,Parameters!$C$36*$A645,$A645&gt;Parameters!$D$36,Parameters!$C$37*$A645))</f>
        <v>88902.2</v>
      </c>
      <c r="G645" s="290">
        <f t="shared" si="302"/>
        <v>138.90968749999999</v>
      </c>
      <c r="H645" s="290" cm="1">
        <f t="array" ref="H645">IF(Parameters!$C$55="No",IF($A645&lt;=Parameters!$D$39,Parameters!$C$39*$A645,IF($A645&lt;=Parameters!$D$40,Parameters!$C$39*Parameters!$D$39+Parameters!$C$40*($A645-Parameters!$D$39),IF($A645&lt;=Parameters!$D$41,Parameters!$C$39*Parameters!$D$39+Parameters!$C$40*(Parameters!$D$40-Parameters!$D$39)+Parameters!$C$41*($A645-Parameters!$D$40),Parameters!$C$39*Parameters!$D$39+Parameters!$C$40*(Parameters!$D$40-Parameters!$D$39)+Parameters!$C$41*(Parameters!$D$41-Parameters!$D$40)+Parameters!$C$42*($A645-Parameters!$D$41)))),_xlfn.IFS($A645&lt;=Parameters!$D$39,Parameters!$C$39*$A645,$A645&lt;=Parameters!$D$40,Parameters!$C$40*$A645,$A645&lt;=Parameters!$D$41,Parameters!$C$41*$A645,$A645&gt;Parameters!$D$41,Parameters!$C$42*$A645))</f>
        <v>95322.9</v>
      </c>
      <c r="I645" s="290">
        <f t="shared" si="303"/>
        <v>148.94203124999999</v>
      </c>
      <c r="J645" s="290" cm="1">
        <f t="array" ref="J645">IF(Parameters!$D$55="No",IF($A645&lt;=Parameters!$F$23,Parameters!$E$23*$A645,IF($A645&lt;=Parameters!$F$24,Parameters!$E$23*Parameters!$F$23+Parameters!$E$24*($A645-Parameters!$F$23),IF($A645&lt;=Parameters!$F$25,Parameters!$E$23*Parameters!$F$23+Parameters!$E$24*(Parameters!$F$24-Parameters!$F$23)+Parameters!$E$25*($A645-Parameters!$F$24),Parameters!$E$23*Parameters!$F$23+Parameters!$E$24*(Parameters!$F$24-Parameters!$F$23)+Parameters!$E$25*(Parameters!$F$25-Parameters!$F$24)+Parameters!$E$26*($A645-Parameters!$F$25)))),_xlfn.IFS($A645&lt;=Parameters!$F$23,Parameters!$E$23*$A645,$A645&lt;=Parameters!$F$24,Parameters!$E$24*$A645,$A645&lt;=Parameters!$F$25,Parameters!$E$25*$A645,$A645&gt;Parameters!$F$25,Parameters!$E$26*$A645))</f>
        <v>75517.399999999994</v>
      </c>
      <c r="K645" s="290">
        <f t="shared" si="279"/>
        <v>117.9959375</v>
      </c>
      <c r="L645" s="290" cm="1">
        <f t="array" ref="L645">IF(Parameters!$D$55="No",IF($A645&lt;=Parameters!$F$28,Parameters!$E$28*$A645,IF($A645&lt;=Parameters!$F$29,Parameters!$E$28*Parameters!$F$28+Parameters!$E$29*($A645-Parameters!$F$28),IF($A645&lt;=Parameters!$F$30,Parameters!$E$28*Parameters!$F$28+Parameters!$E$29*(Parameters!$F$29-Parameters!$F$28)+Parameters!$E$30*($A645-Parameters!$F$29),Parameters!$E$28*Parameters!$F$28+Parameters!$E$29*(Parameters!$F$29-Parameters!$F$28)+Parameters!$E$30*(Parameters!$F$30-Parameters!$F$29)+Parameters!$E$31*($A645-Parameters!$F$30)))),_xlfn.IFS($A645&lt;=Parameters!$F$28,Parameters!$E$28*$A645,$A645&lt;=Parameters!$F$29,Parameters!$E$29*$A645,$A645&lt;=Parameters!$F$30,Parameters!$E$30*$A645,$A645&gt;Parameters!$F$30,Parameters!$E$31*$A645))</f>
        <v>89474.900000000009</v>
      </c>
      <c r="M645" s="290">
        <f t="shared" si="280"/>
        <v>139.80453125000003</v>
      </c>
      <c r="N645" s="290" cm="1">
        <f t="array" ref="N645">IF(Parameters!$D$55="No",IF($A645&lt;=Parameters!$F$34,Parameters!$E$34*$A645,IF($A645&lt;=Parameters!$F$35,Parameters!$E$34*Parameters!$F$34+Parameters!$E$35*($A645-Parameters!$F$34),IF($A645&lt;=Parameters!$F$36,Parameters!$E$34*Parameters!$F$34+Parameters!$E$35*(Parameters!$F$35-Parameters!$F$34)+Parameters!$E$36*($A645-Parameters!$F$35),Parameters!$E$34*Parameters!$F$34+Parameters!$E$35*(Parameters!$F$35-Parameters!$F$34)+Parameters!$E$36*(Parameters!$F$36-Parameters!$F$35)+Parameters!$E$37*($A645-Parameters!$F$36)))),_xlfn.IFS($A645&lt;=Parameters!$F$34,Parameters!$E$34*$A645,$A645&lt;=Parameters!$F$35,Parameters!$E$35*$A645,$A645&lt;=Parameters!$F$36,Parameters!$E$36*$A645,$A645&gt;Parameters!$F$36,Parameters!$E$37*$A645))</f>
        <v>88902.2</v>
      </c>
      <c r="O645" s="290">
        <f t="shared" si="304"/>
        <v>138.90968749999999</v>
      </c>
      <c r="P645" s="290" cm="1">
        <f t="array" ref="P645">IF(Parameters!$D$55="No",IF($A645&lt;=Parameters!$F$39,Parameters!$E$39*$A645,IF($A645&lt;=Parameters!$F$40,Parameters!$E$39*Parameters!$F$39+Parameters!$E$40*($A645-Parameters!$F$39),IF($A645&lt;=Parameters!$F$41,Parameters!$E$39*Parameters!$F$39+Parameters!$E$40*(Parameters!$F$40-Parameters!$F$39)+Parameters!$E$41*($A645-Parameters!$F$40),Parameters!$E$39*Parameters!$F$39+Parameters!$E$40*(Parameters!$F$40-Parameters!$F$39)+Parameters!$E$41*(Parameters!$F$41-Parameters!$F$40)+Parameters!$E$42*($A645-Parameters!$F$41)))),_xlfn.IFS($A645&lt;=Parameters!$F$39,Parameters!$E$39*$A645,$A645&lt;=Parameters!$F$40,Parameters!$E$40*$A645,$A645&lt;=Parameters!$F$41,Parameters!$E$41*$A645,$A645&gt;Parameters!$F$41,Parameters!$E$42*$A645))</f>
        <v>95322.9</v>
      </c>
      <c r="Q645" s="290">
        <f t="shared" si="305"/>
        <v>148.94203124999999</v>
      </c>
      <c r="R645" s="290" cm="1">
        <f t="array" ref="R645">IF(Parameters!$E$55="No",IF($A645&lt;=Parameters!$H$23,Parameters!$G$23*$A645,IF($A645&lt;=Parameters!$H$24,Parameters!$G$23*Parameters!$H$23+Parameters!$G$24*($A645-Parameters!$H$23),IF($A645&lt;=Parameters!$H$25,Parameters!$G$23*Parameters!$H$23+Parameters!$G$24*(Parameters!$H$24-Parameters!$H$23)+Parameters!$G$25*($A645-Parameters!$H$24),Parameters!$G$23*Parameters!$H$23+Parameters!$G$24*(Parameters!$H$24-Parameters!$H$23)+Parameters!$G$25*(Parameters!$H$25-Parameters!$H$24)+Parameters!$G$26*($A645-Parameters!$H$25)))),_xlfn.IFS($A645&lt;=Parameters!$H$23,Parameters!$G$23*$A645,$A645&lt;=Parameters!$H$24,Parameters!$G$24*$A645,$A645&lt;=Parameters!$H$25,Parameters!$G$25*$A645,$A645&gt;Parameters!$H$25,Parameters!$G$26*$A645))</f>
        <v>75517.399999999994</v>
      </c>
      <c r="S645" s="290">
        <f t="shared" si="281"/>
        <v>117.9959375</v>
      </c>
      <c r="T645" s="290" cm="1">
        <f t="array" ref="T645">IF(Parameters!$E$55="No",IF($A645&lt;=Parameters!$H$28,Parameters!$G$28*$A645,IF($A645&lt;=Parameters!$H$29,Parameters!$G$28*Parameters!$H$28+Parameters!$G$29*($A645-Parameters!$H$28),IF($A645&lt;=Parameters!$H$30,Parameters!$G$28*Parameters!$H$28+Parameters!$G$29*(Parameters!$H$29-Parameters!$H$28)+Parameters!$G$30*($A645-Parameters!$H$29),Parameters!$G$28*Parameters!$H$28+Parameters!$G$29*(Parameters!$H$29-Parameters!$H$28)+Parameters!$G$30*(Parameters!$H$30-Parameters!$H$29)+Parameters!$G$31*($A645-Parameters!$H$30)))),_xlfn.IFS($A645&lt;=Parameters!$H$28,Parameters!$G$28*$A645,$A645&lt;=Parameters!$H$29,Parameters!$G$29*$A645,$A645&lt;=Parameters!$H$30,Parameters!$G$30*$A645,$A645&gt;Parameters!$H$30,Parameters!$G$31*$A645))</f>
        <v>89474.900000000009</v>
      </c>
      <c r="U645" s="290">
        <f t="shared" si="282"/>
        <v>139.80453125000003</v>
      </c>
      <c r="V645" s="290" cm="1">
        <f t="array" ref="V645">IF(Parameters!$E$55="No",IF($A645&lt;=Parameters!$H$34,Parameters!$G$34*$A645,IF($A645&lt;=Parameters!$H$35,Parameters!$G$34*Parameters!$H$34+Parameters!$G$35*($A645-Parameters!$H$34),IF($A645&lt;=Parameters!$H$36,Parameters!$G$34*Parameters!$H$34+Parameters!$G$35*(Parameters!$H$35-Parameters!$H$34)+Parameters!$G$36*($A645-Parameters!$H$35),Parameters!$G$34*Parameters!$H$34+Parameters!$G$35*(Parameters!$H$35-Parameters!$H$34)+Parameters!$G$36*(Parameters!$H$36-Parameters!$H$35)+Parameters!$G$37*($A645-Parameters!$H$36)))),_xlfn.IFS($A645&lt;=Parameters!$H$34,Parameters!$G$34*$A645,$A645&lt;=Parameters!$H$35,Parameters!$G$35*$A645,$A645&lt;=Parameters!$H$36,Parameters!$G$36*$A645,$A645&gt;Parameters!$H$36,Parameters!$G$37*$A645))</f>
        <v>88902.2</v>
      </c>
      <c r="W645" s="290">
        <f t="shared" si="306"/>
        <v>138.90968749999999</v>
      </c>
      <c r="X645" s="290" cm="1">
        <f t="array" ref="X645">IF(Parameters!$E$55="No",IF($A645&lt;=Parameters!$H$39,Parameters!$G$39*$A645,IF($A645&lt;=Parameters!$H$40,Parameters!$G$39*Parameters!$H$39+Parameters!$G$40*($A645-Parameters!$H$39),IF($A645&lt;=Parameters!$H$41,Parameters!$G$39*Parameters!$H$39+Parameters!$G$40*(Parameters!$H$40-Parameters!$H$39)+Parameters!$G$41*($A645-Parameters!$H$40),Parameters!$G$39*Parameters!$H$39+Parameters!$G$40*(Parameters!$H$40-Parameters!$H$39)+Parameters!$G$41*(Parameters!$H$41-Parameters!$H$40)+Parameters!$G$42*($A645-Parameters!$H$41)))),_xlfn.IFS($A645&lt;=Parameters!$H$39,Parameters!$G$39*$A645,$A645&lt;=Parameters!$H$40,Parameters!$G$40*$A645,$A645&lt;=Parameters!$H$41,Parameters!$G$41*$A645,$A645&gt;Parameters!$H$41,Parameters!$G$42*$A645))</f>
        <v>95322.9</v>
      </c>
      <c r="Y645" s="290">
        <f t="shared" si="307"/>
        <v>148.94203124999999</v>
      </c>
      <c r="Z645" s="290" cm="1">
        <f t="array" ref="Z645">IF(Parameters!$F$55="No",IF($A645&lt;=Parameters!$J$23,Parameters!$I$23*$A645,IF($A645&lt;=Parameters!$J$24,Parameters!$I$23*Parameters!$J$23+Parameters!$I$24*($A645-Parameters!$J$23),IF($A645&lt;=Parameters!$J$25,Parameters!$I$23*Parameters!$J$23+Parameters!$I$24*(Parameters!$J$24-Parameters!$J$23)+Parameters!$I$25*($A645-Parameters!$J$24),Parameters!$I$23*Parameters!$J$23+Parameters!$I$24*(Parameters!$J$24-Parameters!$J$23)+Parameters!$I$25*(Parameters!$J$25-Parameters!$J$24)+Parameters!$I$26*($A645-Parameters!$J$25)))),_xlfn.IFS($A645&lt;=Parameters!$J$23,Parameters!$I$23*$A645,$A645&lt;=Parameters!$J$24,Parameters!$I$24*$A645,$A645&lt;=Parameters!$J$25,Parameters!$I$25*$A645,$A645&gt;Parameters!$J$25,Parameters!$I$26*$A645))</f>
        <v>75517.399999999994</v>
      </c>
      <c r="AA645" s="290">
        <f t="shared" si="283"/>
        <v>117.9959375</v>
      </c>
      <c r="AB645" s="290" cm="1">
        <f t="array" ref="AB645">IF(Parameters!$F$55="No",IF($A645&lt;=Parameters!$J$28,Parameters!$I$28*$A645,IF($A645&lt;=Parameters!$J$29,Parameters!$I$28*Parameters!$J$28+Parameters!$I$29*($A645-Parameters!$J$28),IF($A645&lt;=Parameters!$J$30,Parameters!$I$28*Parameters!$J$28+Parameters!$I$29*(Parameters!$J$29-Parameters!$J$28)+Parameters!$I$30*($A645-Parameters!$J$29),Parameters!$I$28*Parameters!$J$28+Parameters!$I$29*(Parameters!$J$29-Parameters!$J$28)+Parameters!$I$30*(Parameters!$J$30-Parameters!$J$29)+Parameters!$I$31*($A645-Parameters!$J$30)))),_xlfn.IFS($A645&lt;=Parameters!$J$28,Parameters!$I$28*$A645,$A645&lt;=Parameters!$J$29,Parameters!$I$29*$A645,$A645&lt;=Parameters!$J$30,Parameters!$I$30*$A645,$A645&gt;Parameters!$J$30,Parameters!$I$31*$A645))</f>
        <v>89474.900000000009</v>
      </c>
      <c r="AC645" s="290">
        <f t="shared" si="284"/>
        <v>139.80453125000003</v>
      </c>
      <c r="AD645" s="290" cm="1">
        <f t="array" ref="AD645">IF(Parameters!$F$55="No",IF($A645&lt;=Parameters!$J$34,Parameters!$I$34*$A645,IF($A645&lt;=Parameters!$J$35,Parameters!$I$34*Parameters!$J$34+Parameters!$I$35*($A645-Parameters!$J$34),IF($A645&lt;=Parameters!$J$36,Parameters!$I$34*Parameters!$J$34+Parameters!$I$35*(Parameters!$J$35-Parameters!$J$34)+Parameters!$I$36*($A645-Parameters!$J$35),Parameters!$I$34*Parameters!$J$34+Parameters!$I$35*(Parameters!$J$35-Parameters!$J$34)+Parameters!$I$36*(Parameters!$J$36-Parameters!$J$35)+Parameters!$I$37*($A645-Parameters!$J$36)))),_xlfn.IFS($A645&lt;=Parameters!$J$34,Parameters!$I$34*$A645,$A645&lt;=Parameters!$J$35,Parameters!$I$35*$A645,$A645&lt;=Parameters!$J$36,Parameters!$I$36*$A645,$A645&gt;Parameters!$J$36,Parameters!$I$37*$A645))</f>
        <v>88902.2</v>
      </c>
      <c r="AE645" s="290">
        <f t="shared" si="308"/>
        <v>138.90968749999999</v>
      </c>
      <c r="AF645" s="290" cm="1">
        <f t="array" ref="AF645">IF(Parameters!$F$55="No",IF($A645&lt;=Parameters!$J$39,Parameters!$I$39*$A645,IF($A645&lt;=Parameters!$J$40,Parameters!$I$39*Parameters!$J$39+Parameters!$I$40*($A645-Parameters!$J$39),IF($A645&lt;=Parameters!$J$41,Parameters!$I$39*Parameters!$J$39+Parameters!$I$40*(Parameters!$J$40-Parameters!$J$39)+Parameters!$I$41*($A645-Parameters!$J$40),Parameters!$I$39*Parameters!$J$39+Parameters!$I$40*(Parameters!$J$40-Parameters!$J$39)+Parameters!$I$41*(Parameters!$J$41-Parameters!$J$40)+Parameters!$I$42*($A645-Parameters!$J$41)))),_xlfn.IFS($A645&lt;=Parameters!$J$39,Parameters!$I$39*$A645,$A645&lt;=Parameters!$J$40,Parameters!$I$40*$A645,$A645&lt;=Parameters!$J$41,Parameters!$I$41*$A645,$A645&gt;Parameters!$J$41,Parameters!$I$42*$A645))</f>
        <v>95322.9</v>
      </c>
      <c r="AG645" s="290">
        <f t="shared" si="309"/>
        <v>148.94203124999999</v>
      </c>
      <c r="AI645" s="428">
        <f t="shared" si="285"/>
        <v>149.05999999999767</v>
      </c>
      <c r="AJ645" s="428">
        <f t="shared" si="286"/>
        <v>159.36000000000058</v>
      </c>
      <c r="AK645" s="428">
        <f t="shared" si="287"/>
        <v>150.22999999999593</v>
      </c>
      <c r="AL645" s="428">
        <f t="shared" si="288"/>
        <v>158.45999999999185</v>
      </c>
      <c r="AM645" s="428">
        <f t="shared" si="289"/>
        <v>149.05999999999767</v>
      </c>
      <c r="AN645" s="428">
        <f t="shared" si="290"/>
        <v>159.36000000000058</v>
      </c>
      <c r="AO645" s="428">
        <f t="shared" si="291"/>
        <v>150.22999999999593</v>
      </c>
      <c r="AP645" s="428">
        <f t="shared" si="292"/>
        <v>158.45999999999185</v>
      </c>
      <c r="AQ645" s="428">
        <f t="shared" si="293"/>
        <v>149.05999999999767</v>
      </c>
      <c r="AR645" s="428">
        <f t="shared" si="294"/>
        <v>159.36000000000058</v>
      </c>
      <c r="AS645" s="428">
        <f t="shared" si="295"/>
        <v>150.22999999999593</v>
      </c>
      <c r="AT645" s="428">
        <f t="shared" si="296"/>
        <v>158.45999999999185</v>
      </c>
      <c r="AU645" s="428">
        <f t="shared" si="297"/>
        <v>149.05999999999767</v>
      </c>
      <c r="AV645" s="428">
        <f t="shared" si="298"/>
        <v>159.36000000000058</v>
      </c>
      <c r="AW645" s="428">
        <f t="shared" si="299"/>
        <v>150.22999999999593</v>
      </c>
      <c r="AX645" s="428">
        <f t="shared" si="300"/>
        <v>158.45999999999185</v>
      </c>
    </row>
    <row r="646">
      <c r="A646" s="413">
        <v>641</v>
      </c>
      <c r="B646" s="290" cm="1">
        <f t="array" ref="B646">IF(Parameters!$C$55="No",IF($A646&lt;=Parameters!$D$23,Parameters!$C$23*$A646,IF($A646&lt;=Parameters!$D$24,Parameters!$C$23*Parameters!$D$23+Parameters!$C$24*($A646-Parameters!$D$23),IF($A646&lt;=Parameters!$D$25,Parameters!$C$23*Parameters!$D$23+Parameters!$C$24*(Parameters!$D$24-Parameters!$D$23)+Parameters!$C$25*($A646-Parameters!$D$24),Parameters!$C$23*Parameters!$D$23+Parameters!$C$24*(Parameters!$D$24-Parameters!$D$23)+Parameters!$C$25*(Parameters!$D$25-Parameters!$D$24)+Parameters!$C$26*($A646-Parameters!$D$25)))),_xlfn.IFS($A646&lt;=Parameters!$D$23,Parameters!$C$23*$A646,$A646&lt;=Parameters!$D$24,Parameters!$C$24*$A646,$A646&lt;=Parameters!$D$25,Parameters!$C$25*$A646,$A646&gt;Parameters!$D$25,Parameters!$C$26*$A646))</f>
        <v>75666.459999999992</v>
      </c>
      <c r="C646" s="290">
        <f t="shared" si="301"/>
        <v>118.04439937597503</v>
      </c>
      <c r="D646" s="290" cm="1">
        <f t="array" ref="D646">IF(Parameters!$C$55="No",IF($A646&lt;=Parameters!$D$28,Parameters!$C$28*$A646,IF($A646&lt;=Parameters!$D$29,Parameters!$C$28*Parameters!$D$28+Parameters!$C$29*($A646-Parameters!$D$28),IF($A646&lt;=Parameters!$D$30,Parameters!$C$28*Parameters!$D$28+Parameters!$C$29*(Parameters!$D$29-Parameters!$D$28)+Parameters!$C$30*($A646-Parameters!$D$29),Parameters!$C$28*Parameters!$D$28+Parameters!$C$29*(Parameters!$D$29-Parameters!$D$28)+Parameters!$C$30*(Parameters!$D$30-Parameters!$D$29)+Parameters!$C$31*($A646-Parameters!$D$30)))),_xlfn.IFS($A646&lt;=Parameters!$D$28,Parameters!$C$28*$A646,$A646&lt;=Parameters!$D$29,Parameters!$C$29*$A646,$A646&lt;=Parameters!$D$30,Parameters!$C$30*$A646,$A646&gt;Parameters!$D$30,Parameters!$C$31*$A646))</f>
        <v>89634.260000000009</v>
      </c>
      <c r="E646" s="290">
        <f t="shared" si="301"/>
        <v>139.83503900156009</v>
      </c>
      <c r="F646" s="290" cm="1">
        <f t="array" ref="F646">IF(Parameters!$C$55="No",IF($A646&lt;=Parameters!$D$34,Parameters!$C$34*$A646,IF($A646&lt;=Parameters!$D$35,Parameters!$C$34*Parameters!$D$34+Parameters!$C$35*($A646-Parameters!$D$34),IF($A646&lt;=Parameters!$D$36,Parameters!$C$34*Parameters!$D$34+Parameters!$C$35*(Parameters!$D$35-Parameters!$D$34)+Parameters!$C$36*($A646-Parameters!$D$35),Parameters!$C$34*Parameters!$D$34+Parameters!$C$35*(Parameters!$D$35-Parameters!$D$34)+Parameters!$C$36*(Parameters!$D$36-Parameters!$D$35)+Parameters!$C$37*($A646-Parameters!$D$36)))),_xlfn.IFS($A646&lt;=Parameters!$D$34,Parameters!$C$34*$A646,$A646&lt;=Parameters!$D$35,Parameters!$C$35*$A646,$A646&lt;=Parameters!$D$36,Parameters!$C$36*$A646,$A646&gt;Parameters!$D$36,Parameters!$C$37*$A646))</f>
        <v>89052.43</v>
      </c>
      <c r="G646" s="290">
        <f t="shared" si="302"/>
        <v>138.92734789391574</v>
      </c>
      <c r="H646" s="290" cm="1">
        <f t="array" ref="H646">IF(Parameters!$C$55="No",IF($A646&lt;=Parameters!$D$39,Parameters!$C$39*$A646,IF($A646&lt;=Parameters!$D$40,Parameters!$C$39*Parameters!$D$39+Parameters!$C$40*($A646-Parameters!$D$39),IF($A646&lt;=Parameters!$D$41,Parameters!$C$39*Parameters!$D$39+Parameters!$C$40*(Parameters!$D$40-Parameters!$D$39)+Parameters!$C$41*($A646-Parameters!$D$40),Parameters!$C$39*Parameters!$D$39+Parameters!$C$40*(Parameters!$D$40-Parameters!$D$39)+Parameters!$C$41*(Parameters!$D$41-Parameters!$D$40)+Parameters!$C$42*($A646-Parameters!$D$41)))),_xlfn.IFS($A646&lt;=Parameters!$D$39,Parameters!$C$39*$A646,$A646&lt;=Parameters!$D$40,Parameters!$C$40*$A646,$A646&lt;=Parameters!$D$41,Parameters!$C$41*$A646,$A646&gt;Parameters!$D$41,Parameters!$C$42*$A646))</f>
        <v>95481.36</v>
      </c>
      <c r="I646" s="290">
        <f t="shared" si="303"/>
        <v>148.956879875195</v>
      </c>
      <c r="J646" s="290" cm="1">
        <f t="array" ref="J646">IF(Parameters!$D$55="No",IF($A646&lt;=Parameters!$F$23,Parameters!$E$23*$A646,IF($A646&lt;=Parameters!$F$24,Parameters!$E$23*Parameters!$F$23+Parameters!$E$24*($A646-Parameters!$F$23),IF($A646&lt;=Parameters!$F$25,Parameters!$E$23*Parameters!$F$23+Parameters!$E$24*(Parameters!$F$24-Parameters!$F$23)+Parameters!$E$25*($A646-Parameters!$F$24),Parameters!$E$23*Parameters!$F$23+Parameters!$E$24*(Parameters!$F$24-Parameters!$F$23)+Parameters!$E$25*(Parameters!$F$25-Parameters!$F$24)+Parameters!$E$26*($A646-Parameters!$F$25)))),_xlfn.IFS($A646&lt;=Parameters!$F$23,Parameters!$E$23*$A646,$A646&lt;=Parameters!$F$24,Parameters!$E$24*$A646,$A646&lt;=Parameters!$F$25,Parameters!$E$25*$A646,$A646&gt;Parameters!$F$25,Parameters!$E$26*$A646))</f>
        <v>75666.459999999992</v>
      </c>
      <c r="K646" s="290">
        <f t="shared" ref="K646:K705" si="310">J646/$A646</f>
        <v>118.04439937597503</v>
      </c>
      <c r="L646" s="290" cm="1">
        <f t="array" ref="L646">IF(Parameters!$D$55="No",IF($A646&lt;=Parameters!$F$28,Parameters!$E$28*$A646,IF($A646&lt;=Parameters!$F$29,Parameters!$E$28*Parameters!$F$28+Parameters!$E$29*($A646-Parameters!$F$28),IF($A646&lt;=Parameters!$F$30,Parameters!$E$28*Parameters!$F$28+Parameters!$E$29*(Parameters!$F$29-Parameters!$F$28)+Parameters!$E$30*($A646-Parameters!$F$29),Parameters!$E$28*Parameters!$F$28+Parameters!$E$29*(Parameters!$F$29-Parameters!$F$28)+Parameters!$E$30*(Parameters!$F$30-Parameters!$F$29)+Parameters!$E$31*($A646-Parameters!$F$30)))),_xlfn.IFS($A646&lt;=Parameters!$F$28,Parameters!$E$28*$A646,$A646&lt;=Parameters!$F$29,Parameters!$E$29*$A646,$A646&lt;=Parameters!$F$30,Parameters!$E$30*$A646,$A646&gt;Parameters!$F$30,Parameters!$E$31*$A646))</f>
        <v>89634.260000000009</v>
      </c>
      <c r="M646" s="290">
        <f t="shared" ref="M646:M705" si="311">L646/$A646</f>
        <v>139.83503900156009</v>
      </c>
      <c r="N646" s="290" cm="1">
        <f t="array" ref="N646">IF(Parameters!$D$55="No",IF($A646&lt;=Parameters!$F$34,Parameters!$E$34*$A646,IF($A646&lt;=Parameters!$F$35,Parameters!$E$34*Parameters!$F$34+Parameters!$E$35*($A646-Parameters!$F$34),IF($A646&lt;=Parameters!$F$36,Parameters!$E$34*Parameters!$F$34+Parameters!$E$35*(Parameters!$F$35-Parameters!$F$34)+Parameters!$E$36*($A646-Parameters!$F$35),Parameters!$E$34*Parameters!$F$34+Parameters!$E$35*(Parameters!$F$35-Parameters!$F$34)+Parameters!$E$36*(Parameters!$F$36-Parameters!$F$35)+Parameters!$E$37*($A646-Parameters!$F$36)))),_xlfn.IFS($A646&lt;=Parameters!$F$34,Parameters!$E$34*$A646,$A646&lt;=Parameters!$F$35,Parameters!$E$35*$A646,$A646&lt;=Parameters!$F$36,Parameters!$E$36*$A646,$A646&gt;Parameters!$F$36,Parameters!$E$37*$A646))</f>
        <v>89052.43</v>
      </c>
      <c r="O646" s="290">
        <f t="shared" si="304"/>
        <v>138.92734789391574</v>
      </c>
      <c r="P646" s="290" cm="1">
        <f t="array" ref="P646">IF(Parameters!$D$55="No",IF($A646&lt;=Parameters!$F$39,Parameters!$E$39*$A646,IF($A646&lt;=Parameters!$F$40,Parameters!$E$39*Parameters!$F$39+Parameters!$E$40*($A646-Parameters!$F$39),IF($A646&lt;=Parameters!$F$41,Parameters!$E$39*Parameters!$F$39+Parameters!$E$40*(Parameters!$F$40-Parameters!$F$39)+Parameters!$E$41*($A646-Parameters!$F$40),Parameters!$E$39*Parameters!$F$39+Parameters!$E$40*(Parameters!$F$40-Parameters!$F$39)+Parameters!$E$41*(Parameters!$F$41-Parameters!$F$40)+Parameters!$E$42*($A646-Parameters!$F$41)))),_xlfn.IFS($A646&lt;=Parameters!$F$39,Parameters!$E$39*$A646,$A646&lt;=Parameters!$F$40,Parameters!$E$40*$A646,$A646&lt;=Parameters!$F$41,Parameters!$E$41*$A646,$A646&gt;Parameters!$F$41,Parameters!$E$42*$A646))</f>
        <v>95481.36</v>
      </c>
      <c r="Q646" s="290">
        <f t="shared" si="305"/>
        <v>148.956879875195</v>
      </c>
      <c r="R646" s="290" cm="1">
        <f t="array" ref="R646">IF(Parameters!$E$55="No",IF($A646&lt;=Parameters!$H$23,Parameters!$G$23*$A646,IF($A646&lt;=Parameters!$H$24,Parameters!$G$23*Parameters!$H$23+Parameters!$G$24*($A646-Parameters!$H$23),IF($A646&lt;=Parameters!$H$25,Parameters!$G$23*Parameters!$H$23+Parameters!$G$24*(Parameters!$H$24-Parameters!$H$23)+Parameters!$G$25*($A646-Parameters!$H$24),Parameters!$G$23*Parameters!$H$23+Parameters!$G$24*(Parameters!$H$24-Parameters!$H$23)+Parameters!$G$25*(Parameters!$H$25-Parameters!$H$24)+Parameters!$G$26*($A646-Parameters!$H$25)))),_xlfn.IFS($A646&lt;=Parameters!$H$23,Parameters!$G$23*$A646,$A646&lt;=Parameters!$H$24,Parameters!$G$24*$A646,$A646&lt;=Parameters!$H$25,Parameters!$G$25*$A646,$A646&gt;Parameters!$H$25,Parameters!$G$26*$A646))</f>
        <v>75666.459999999992</v>
      </c>
      <c r="S646" s="290">
        <f t="shared" ref="S646:S705" si="312">R646/$A646</f>
        <v>118.04439937597503</v>
      </c>
      <c r="T646" s="290" cm="1">
        <f t="array" ref="T646">IF(Parameters!$E$55="No",IF($A646&lt;=Parameters!$H$28,Parameters!$G$28*$A646,IF($A646&lt;=Parameters!$H$29,Parameters!$G$28*Parameters!$H$28+Parameters!$G$29*($A646-Parameters!$H$28),IF($A646&lt;=Parameters!$H$30,Parameters!$G$28*Parameters!$H$28+Parameters!$G$29*(Parameters!$H$29-Parameters!$H$28)+Parameters!$G$30*($A646-Parameters!$H$29),Parameters!$G$28*Parameters!$H$28+Parameters!$G$29*(Parameters!$H$29-Parameters!$H$28)+Parameters!$G$30*(Parameters!$H$30-Parameters!$H$29)+Parameters!$G$31*($A646-Parameters!$H$30)))),_xlfn.IFS($A646&lt;=Parameters!$H$28,Parameters!$G$28*$A646,$A646&lt;=Parameters!$H$29,Parameters!$G$29*$A646,$A646&lt;=Parameters!$H$30,Parameters!$G$30*$A646,$A646&gt;Parameters!$H$30,Parameters!$G$31*$A646))</f>
        <v>89634.260000000009</v>
      </c>
      <c r="U646" s="290">
        <f t="shared" ref="U646:U705" si="313">T646/$A646</f>
        <v>139.83503900156009</v>
      </c>
      <c r="V646" s="290" cm="1">
        <f t="array" ref="V646">IF(Parameters!$E$55="No",IF($A646&lt;=Parameters!$H$34,Parameters!$G$34*$A646,IF($A646&lt;=Parameters!$H$35,Parameters!$G$34*Parameters!$H$34+Parameters!$G$35*($A646-Parameters!$H$34),IF($A646&lt;=Parameters!$H$36,Parameters!$G$34*Parameters!$H$34+Parameters!$G$35*(Parameters!$H$35-Parameters!$H$34)+Parameters!$G$36*($A646-Parameters!$H$35),Parameters!$G$34*Parameters!$H$34+Parameters!$G$35*(Parameters!$H$35-Parameters!$H$34)+Parameters!$G$36*(Parameters!$H$36-Parameters!$H$35)+Parameters!$G$37*($A646-Parameters!$H$36)))),_xlfn.IFS($A646&lt;=Parameters!$H$34,Parameters!$G$34*$A646,$A646&lt;=Parameters!$H$35,Parameters!$G$35*$A646,$A646&lt;=Parameters!$H$36,Parameters!$G$36*$A646,$A646&gt;Parameters!$H$36,Parameters!$G$37*$A646))</f>
        <v>89052.43</v>
      </c>
      <c r="W646" s="290">
        <f t="shared" si="306"/>
        <v>138.92734789391574</v>
      </c>
      <c r="X646" s="290" cm="1">
        <f t="array" ref="X646">IF(Parameters!$E$55="No",IF($A646&lt;=Parameters!$H$39,Parameters!$G$39*$A646,IF($A646&lt;=Parameters!$H$40,Parameters!$G$39*Parameters!$H$39+Parameters!$G$40*($A646-Parameters!$H$39),IF($A646&lt;=Parameters!$H$41,Parameters!$G$39*Parameters!$H$39+Parameters!$G$40*(Parameters!$H$40-Parameters!$H$39)+Parameters!$G$41*($A646-Parameters!$H$40),Parameters!$G$39*Parameters!$H$39+Parameters!$G$40*(Parameters!$H$40-Parameters!$H$39)+Parameters!$G$41*(Parameters!$H$41-Parameters!$H$40)+Parameters!$G$42*($A646-Parameters!$H$41)))),_xlfn.IFS($A646&lt;=Parameters!$H$39,Parameters!$G$39*$A646,$A646&lt;=Parameters!$H$40,Parameters!$G$40*$A646,$A646&lt;=Parameters!$H$41,Parameters!$G$41*$A646,$A646&gt;Parameters!$H$41,Parameters!$G$42*$A646))</f>
        <v>95481.36</v>
      </c>
      <c r="Y646" s="290">
        <f t="shared" si="307"/>
        <v>148.956879875195</v>
      </c>
      <c r="Z646" s="290" cm="1">
        <f t="array" ref="Z646">IF(Parameters!$F$55="No",IF($A646&lt;=Parameters!$J$23,Parameters!$I$23*$A646,IF($A646&lt;=Parameters!$J$24,Parameters!$I$23*Parameters!$J$23+Parameters!$I$24*($A646-Parameters!$J$23),IF($A646&lt;=Parameters!$J$25,Parameters!$I$23*Parameters!$J$23+Parameters!$I$24*(Parameters!$J$24-Parameters!$J$23)+Parameters!$I$25*($A646-Parameters!$J$24),Parameters!$I$23*Parameters!$J$23+Parameters!$I$24*(Parameters!$J$24-Parameters!$J$23)+Parameters!$I$25*(Parameters!$J$25-Parameters!$J$24)+Parameters!$I$26*($A646-Parameters!$J$25)))),_xlfn.IFS($A646&lt;=Parameters!$J$23,Parameters!$I$23*$A646,$A646&lt;=Parameters!$J$24,Parameters!$I$24*$A646,$A646&lt;=Parameters!$J$25,Parameters!$I$25*$A646,$A646&gt;Parameters!$J$25,Parameters!$I$26*$A646))</f>
        <v>75666.459999999992</v>
      </c>
      <c r="AA646" s="290">
        <f t="shared" ref="AA646:AA705" si="314">Z646/$A646</f>
        <v>118.04439937597503</v>
      </c>
      <c r="AB646" s="290" cm="1">
        <f t="array" ref="AB646">IF(Parameters!$F$55="No",IF($A646&lt;=Parameters!$J$28,Parameters!$I$28*$A646,IF($A646&lt;=Parameters!$J$29,Parameters!$I$28*Parameters!$J$28+Parameters!$I$29*($A646-Parameters!$J$28),IF($A646&lt;=Parameters!$J$30,Parameters!$I$28*Parameters!$J$28+Parameters!$I$29*(Parameters!$J$29-Parameters!$J$28)+Parameters!$I$30*($A646-Parameters!$J$29),Parameters!$I$28*Parameters!$J$28+Parameters!$I$29*(Parameters!$J$29-Parameters!$J$28)+Parameters!$I$30*(Parameters!$J$30-Parameters!$J$29)+Parameters!$I$31*($A646-Parameters!$J$30)))),_xlfn.IFS($A646&lt;=Parameters!$J$28,Parameters!$I$28*$A646,$A646&lt;=Parameters!$J$29,Parameters!$I$29*$A646,$A646&lt;=Parameters!$J$30,Parameters!$I$30*$A646,$A646&gt;Parameters!$J$30,Parameters!$I$31*$A646))</f>
        <v>89634.260000000009</v>
      </c>
      <c r="AC646" s="290">
        <f t="shared" ref="AC646:AC705" si="315">AB646/$A646</f>
        <v>139.83503900156009</v>
      </c>
      <c r="AD646" s="290" cm="1">
        <f t="array" ref="AD646">IF(Parameters!$F$55="No",IF($A646&lt;=Parameters!$J$34,Parameters!$I$34*$A646,IF($A646&lt;=Parameters!$J$35,Parameters!$I$34*Parameters!$J$34+Parameters!$I$35*($A646-Parameters!$J$34),IF($A646&lt;=Parameters!$J$36,Parameters!$I$34*Parameters!$J$34+Parameters!$I$35*(Parameters!$J$35-Parameters!$J$34)+Parameters!$I$36*($A646-Parameters!$J$35),Parameters!$I$34*Parameters!$J$34+Parameters!$I$35*(Parameters!$J$35-Parameters!$J$34)+Parameters!$I$36*(Parameters!$J$36-Parameters!$J$35)+Parameters!$I$37*($A646-Parameters!$J$36)))),_xlfn.IFS($A646&lt;=Parameters!$J$34,Parameters!$I$34*$A646,$A646&lt;=Parameters!$J$35,Parameters!$I$35*$A646,$A646&lt;=Parameters!$J$36,Parameters!$I$36*$A646,$A646&gt;Parameters!$J$36,Parameters!$I$37*$A646))</f>
        <v>89052.43</v>
      </c>
      <c r="AE646" s="290">
        <f t="shared" si="308"/>
        <v>138.92734789391574</v>
      </c>
      <c r="AF646" s="290" cm="1">
        <f t="array" ref="AF646">IF(Parameters!$F$55="No",IF($A646&lt;=Parameters!$J$39,Parameters!$I$39*$A646,IF($A646&lt;=Parameters!$J$40,Parameters!$I$39*Parameters!$J$39+Parameters!$I$40*($A646-Parameters!$J$39),IF($A646&lt;=Parameters!$J$41,Parameters!$I$39*Parameters!$J$39+Parameters!$I$40*(Parameters!$J$40-Parameters!$J$39)+Parameters!$I$41*($A646-Parameters!$J$40),Parameters!$I$39*Parameters!$J$39+Parameters!$I$40*(Parameters!$J$40-Parameters!$J$39)+Parameters!$I$41*(Parameters!$J$41-Parameters!$J$40)+Parameters!$I$42*($A646-Parameters!$J$41)))),_xlfn.IFS($A646&lt;=Parameters!$J$39,Parameters!$I$39*$A646,$A646&lt;=Parameters!$J$40,Parameters!$I$40*$A646,$A646&lt;=Parameters!$J$41,Parameters!$I$41*$A646,$A646&gt;Parameters!$J$41,Parameters!$I$42*$A646))</f>
        <v>95481.36</v>
      </c>
      <c r="AG646" s="290">
        <f t="shared" si="309"/>
        <v>148.956879875195</v>
      </c>
      <c r="AI646" s="428">
        <f t="shared" ref="AI646:AI705" si="316">B646-B645</f>
        <v>149.05999999999767</v>
      </c>
      <c r="AJ646" s="428">
        <f t="shared" ref="AJ646:AJ705" si="317">D646-D645</f>
        <v>159.36000000000058</v>
      </c>
      <c r="AK646" s="428">
        <f t="shared" ref="AK646:AK705" si="318">F646-F645</f>
        <v>150.22999999999593</v>
      </c>
      <c r="AL646" s="428">
        <f t="shared" ref="AL646:AL705" si="319">H646-H645</f>
        <v>158.4600000000064</v>
      </c>
      <c r="AM646" s="428">
        <f t="shared" ref="AM646:AM705" si="320">J646-J645</f>
        <v>149.05999999999767</v>
      </c>
      <c r="AN646" s="428">
        <f t="shared" ref="AN646:AN705" si="321">L646-L645</f>
        <v>159.36000000000058</v>
      </c>
      <c r="AO646" s="428">
        <f t="shared" ref="AO646:AO705" si="322">N646-N645</f>
        <v>150.22999999999593</v>
      </c>
      <c r="AP646" s="428">
        <f t="shared" ref="AP646:AP705" si="323">P646-P645</f>
        <v>158.4600000000064</v>
      </c>
      <c r="AQ646" s="428">
        <f t="shared" ref="AQ646:AQ705" si="324">R646-R645</f>
        <v>149.05999999999767</v>
      </c>
      <c r="AR646" s="428">
        <f t="shared" ref="AR646:AR705" si="325">T646-T645</f>
        <v>159.36000000000058</v>
      </c>
      <c r="AS646" s="428">
        <f t="shared" ref="AS646:AS705" si="326">V646-V645</f>
        <v>150.22999999999593</v>
      </c>
      <c r="AT646" s="428">
        <f t="shared" ref="AT646:AT705" si="327">X646-X645</f>
        <v>158.4600000000064</v>
      </c>
      <c r="AU646" s="428">
        <f t="shared" ref="AU646:AU705" si="328">Z646-Z645</f>
        <v>149.05999999999767</v>
      </c>
      <c r="AV646" s="428">
        <f t="shared" ref="AV646:AV705" si="329">AB646-AB645</f>
        <v>159.36000000000058</v>
      </c>
      <c r="AW646" s="428">
        <f t="shared" ref="AW646:AW705" si="330">AD646-AD645</f>
        <v>150.22999999999593</v>
      </c>
      <c r="AX646" s="428">
        <f t="shared" ref="AX646:AX705" si="331">AF646-AF645</f>
        <v>158.4600000000064</v>
      </c>
    </row>
    <row r="647">
      <c r="A647" s="413">
        <v>642</v>
      </c>
      <c r="B647" s="290" cm="1">
        <f t="array" ref="B647">IF(Parameters!$C$55="No",IF($A647&lt;=Parameters!$D$23,Parameters!$C$23*$A647,IF($A647&lt;=Parameters!$D$24,Parameters!$C$23*Parameters!$D$23+Parameters!$C$24*($A647-Parameters!$D$23),IF($A647&lt;=Parameters!$D$25,Parameters!$C$23*Parameters!$D$23+Parameters!$C$24*(Parameters!$D$24-Parameters!$D$23)+Parameters!$C$25*($A647-Parameters!$D$24),Parameters!$C$23*Parameters!$D$23+Parameters!$C$24*(Parameters!$D$24-Parameters!$D$23)+Parameters!$C$25*(Parameters!$D$25-Parameters!$D$24)+Parameters!$C$26*($A647-Parameters!$D$25)))),_xlfn.IFS($A647&lt;=Parameters!$D$23,Parameters!$C$23*$A647,$A647&lt;=Parameters!$D$24,Parameters!$C$24*$A647,$A647&lt;=Parameters!$D$25,Parameters!$C$25*$A647,$A647&gt;Parameters!$D$25,Parameters!$C$26*$A647))</f>
        <v>75815.520000000004</v>
      </c>
      <c r="C647" s="290">
        <f t="shared" ref="C647:E655" si="332">B647/$A647</f>
        <v>118.09271028037384</v>
      </c>
      <c r="D647" s="290" cm="1">
        <f t="array" ref="D647">IF(Parameters!$C$55="No",IF($A647&lt;=Parameters!$D$28,Parameters!$C$28*$A647,IF($A647&lt;=Parameters!$D$29,Parameters!$C$28*Parameters!$D$28+Parameters!$C$29*($A647-Parameters!$D$28),IF($A647&lt;=Parameters!$D$30,Parameters!$C$28*Parameters!$D$28+Parameters!$C$29*(Parameters!$D$29-Parameters!$D$28)+Parameters!$C$30*($A647-Parameters!$D$29),Parameters!$C$28*Parameters!$D$28+Parameters!$C$29*(Parameters!$D$29-Parameters!$D$28)+Parameters!$C$30*(Parameters!$D$30-Parameters!$D$29)+Parameters!$C$31*($A647-Parameters!$D$30)))),_xlfn.IFS($A647&lt;=Parameters!$D$28,Parameters!$C$28*$A647,$A647&lt;=Parameters!$D$29,Parameters!$C$29*$A647,$A647&lt;=Parameters!$D$30,Parameters!$C$30*$A647,$A647&gt;Parameters!$D$30,Parameters!$C$31*$A647))</f>
        <v>89793.62</v>
      </c>
      <c r="E647" s="290">
        <f t="shared" si="332"/>
        <v>139.86545171339563</v>
      </c>
      <c r="F647" s="290" cm="1">
        <f t="array" ref="F647">IF(Parameters!$C$55="No",IF($A647&lt;=Parameters!$D$34,Parameters!$C$34*$A647,IF($A647&lt;=Parameters!$D$35,Parameters!$C$34*Parameters!$D$34+Parameters!$C$35*($A647-Parameters!$D$34),IF($A647&lt;=Parameters!$D$36,Parameters!$C$34*Parameters!$D$34+Parameters!$C$35*(Parameters!$D$35-Parameters!$D$34)+Parameters!$C$36*($A647-Parameters!$D$35),Parameters!$C$34*Parameters!$D$34+Parameters!$C$35*(Parameters!$D$35-Parameters!$D$34)+Parameters!$C$36*(Parameters!$D$36-Parameters!$D$35)+Parameters!$C$37*($A647-Parameters!$D$36)))),_xlfn.IFS($A647&lt;=Parameters!$D$34,Parameters!$C$34*$A647,$A647&lt;=Parameters!$D$35,Parameters!$C$35*$A647,$A647&lt;=Parameters!$D$36,Parameters!$C$36*$A647,$A647&gt;Parameters!$D$36,Parameters!$C$37*$A647))</f>
        <v>89202.66</v>
      </c>
      <c r="G647" s="290">
        <f t="shared" ref="G647:G705" si="333">F647/$A647</f>
        <v>138.94495327102806</v>
      </c>
      <c r="H647" s="290" cm="1">
        <f t="array" ref="H647">IF(Parameters!$C$55="No",IF($A647&lt;=Parameters!$D$39,Parameters!$C$39*$A647,IF($A647&lt;=Parameters!$D$40,Parameters!$C$39*Parameters!$D$39+Parameters!$C$40*($A647-Parameters!$D$39),IF($A647&lt;=Parameters!$D$41,Parameters!$C$39*Parameters!$D$39+Parameters!$C$40*(Parameters!$D$40-Parameters!$D$39)+Parameters!$C$41*($A647-Parameters!$D$40),Parameters!$C$39*Parameters!$D$39+Parameters!$C$40*(Parameters!$D$40-Parameters!$D$39)+Parameters!$C$41*(Parameters!$D$41-Parameters!$D$40)+Parameters!$C$42*($A647-Parameters!$D$41)))),_xlfn.IFS($A647&lt;=Parameters!$D$39,Parameters!$C$39*$A647,$A647&lt;=Parameters!$D$40,Parameters!$C$40*$A647,$A647&lt;=Parameters!$D$41,Parameters!$C$41*$A647,$A647&gt;Parameters!$D$41,Parameters!$C$42*$A647))</f>
        <v>95639.82</v>
      </c>
      <c r="I647" s="290">
        <f t="shared" ref="I647:I705" si="334">H647/$A647</f>
        <v>148.97168224299065</v>
      </c>
      <c r="J647" s="290" cm="1">
        <f t="array" ref="J647">IF(Parameters!$D$55="No",IF($A647&lt;=Parameters!$F$23,Parameters!$E$23*$A647,IF($A647&lt;=Parameters!$F$24,Parameters!$E$23*Parameters!$F$23+Parameters!$E$24*($A647-Parameters!$F$23),IF($A647&lt;=Parameters!$F$25,Parameters!$E$23*Parameters!$F$23+Parameters!$E$24*(Parameters!$F$24-Parameters!$F$23)+Parameters!$E$25*($A647-Parameters!$F$24),Parameters!$E$23*Parameters!$F$23+Parameters!$E$24*(Parameters!$F$24-Parameters!$F$23)+Parameters!$E$25*(Parameters!$F$25-Parameters!$F$24)+Parameters!$E$26*($A647-Parameters!$F$25)))),_xlfn.IFS($A647&lt;=Parameters!$F$23,Parameters!$E$23*$A647,$A647&lt;=Parameters!$F$24,Parameters!$E$24*$A647,$A647&lt;=Parameters!$F$25,Parameters!$E$25*$A647,$A647&gt;Parameters!$F$25,Parameters!$E$26*$A647))</f>
        <v>75815.520000000004</v>
      </c>
      <c r="K647" s="290">
        <f t="shared" si="310"/>
        <v>118.09271028037384</v>
      </c>
      <c r="L647" s="290" cm="1">
        <f t="array" ref="L647">IF(Parameters!$D$55="No",IF($A647&lt;=Parameters!$F$28,Parameters!$E$28*$A647,IF($A647&lt;=Parameters!$F$29,Parameters!$E$28*Parameters!$F$28+Parameters!$E$29*($A647-Parameters!$F$28),IF($A647&lt;=Parameters!$F$30,Parameters!$E$28*Parameters!$F$28+Parameters!$E$29*(Parameters!$F$29-Parameters!$F$28)+Parameters!$E$30*($A647-Parameters!$F$29),Parameters!$E$28*Parameters!$F$28+Parameters!$E$29*(Parameters!$F$29-Parameters!$F$28)+Parameters!$E$30*(Parameters!$F$30-Parameters!$F$29)+Parameters!$E$31*($A647-Parameters!$F$30)))),_xlfn.IFS($A647&lt;=Parameters!$F$28,Parameters!$E$28*$A647,$A647&lt;=Parameters!$F$29,Parameters!$E$29*$A647,$A647&lt;=Parameters!$F$30,Parameters!$E$30*$A647,$A647&gt;Parameters!$F$30,Parameters!$E$31*$A647))</f>
        <v>89793.62</v>
      </c>
      <c r="M647" s="290">
        <f t="shared" si="311"/>
        <v>139.86545171339563</v>
      </c>
      <c r="N647" s="290" cm="1">
        <f t="array" ref="N647">IF(Parameters!$D$55="No",IF($A647&lt;=Parameters!$F$34,Parameters!$E$34*$A647,IF($A647&lt;=Parameters!$F$35,Parameters!$E$34*Parameters!$F$34+Parameters!$E$35*($A647-Parameters!$F$34),IF($A647&lt;=Parameters!$F$36,Parameters!$E$34*Parameters!$F$34+Parameters!$E$35*(Parameters!$F$35-Parameters!$F$34)+Parameters!$E$36*($A647-Parameters!$F$35),Parameters!$E$34*Parameters!$F$34+Parameters!$E$35*(Parameters!$F$35-Parameters!$F$34)+Parameters!$E$36*(Parameters!$F$36-Parameters!$F$35)+Parameters!$E$37*($A647-Parameters!$F$36)))),_xlfn.IFS($A647&lt;=Parameters!$F$34,Parameters!$E$34*$A647,$A647&lt;=Parameters!$F$35,Parameters!$E$35*$A647,$A647&lt;=Parameters!$F$36,Parameters!$E$36*$A647,$A647&gt;Parameters!$F$36,Parameters!$E$37*$A647))</f>
        <v>89202.66</v>
      </c>
      <c r="O647" s="290">
        <f t="shared" ref="O647:O705" si="335">N647/$A647</f>
        <v>138.94495327102806</v>
      </c>
      <c r="P647" s="290" cm="1">
        <f t="array" ref="P647">IF(Parameters!$D$55="No",IF($A647&lt;=Parameters!$F$39,Parameters!$E$39*$A647,IF($A647&lt;=Parameters!$F$40,Parameters!$E$39*Parameters!$F$39+Parameters!$E$40*($A647-Parameters!$F$39),IF($A647&lt;=Parameters!$F$41,Parameters!$E$39*Parameters!$F$39+Parameters!$E$40*(Parameters!$F$40-Parameters!$F$39)+Parameters!$E$41*($A647-Parameters!$F$40),Parameters!$E$39*Parameters!$F$39+Parameters!$E$40*(Parameters!$F$40-Parameters!$F$39)+Parameters!$E$41*(Parameters!$F$41-Parameters!$F$40)+Parameters!$E$42*($A647-Parameters!$F$41)))),_xlfn.IFS($A647&lt;=Parameters!$F$39,Parameters!$E$39*$A647,$A647&lt;=Parameters!$F$40,Parameters!$E$40*$A647,$A647&lt;=Parameters!$F$41,Parameters!$E$41*$A647,$A647&gt;Parameters!$F$41,Parameters!$E$42*$A647))</f>
        <v>95639.82</v>
      </c>
      <c r="Q647" s="290">
        <f t="shared" ref="Q647:Q705" si="336">P647/$A647</f>
        <v>148.97168224299065</v>
      </c>
      <c r="R647" s="290" cm="1">
        <f t="array" ref="R647">IF(Parameters!$E$55="No",IF($A647&lt;=Parameters!$H$23,Parameters!$G$23*$A647,IF($A647&lt;=Parameters!$H$24,Parameters!$G$23*Parameters!$H$23+Parameters!$G$24*($A647-Parameters!$H$23),IF($A647&lt;=Parameters!$H$25,Parameters!$G$23*Parameters!$H$23+Parameters!$G$24*(Parameters!$H$24-Parameters!$H$23)+Parameters!$G$25*($A647-Parameters!$H$24),Parameters!$G$23*Parameters!$H$23+Parameters!$G$24*(Parameters!$H$24-Parameters!$H$23)+Parameters!$G$25*(Parameters!$H$25-Parameters!$H$24)+Parameters!$G$26*($A647-Parameters!$H$25)))),_xlfn.IFS($A647&lt;=Parameters!$H$23,Parameters!$G$23*$A647,$A647&lt;=Parameters!$H$24,Parameters!$G$24*$A647,$A647&lt;=Parameters!$H$25,Parameters!$G$25*$A647,$A647&gt;Parameters!$H$25,Parameters!$G$26*$A647))</f>
        <v>75815.520000000004</v>
      </c>
      <c r="S647" s="290">
        <f t="shared" si="312"/>
        <v>118.09271028037384</v>
      </c>
      <c r="T647" s="290" cm="1">
        <f t="array" ref="T647">IF(Parameters!$E$55="No",IF($A647&lt;=Parameters!$H$28,Parameters!$G$28*$A647,IF($A647&lt;=Parameters!$H$29,Parameters!$G$28*Parameters!$H$28+Parameters!$G$29*($A647-Parameters!$H$28),IF($A647&lt;=Parameters!$H$30,Parameters!$G$28*Parameters!$H$28+Parameters!$G$29*(Parameters!$H$29-Parameters!$H$28)+Parameters!$G$30*($A647-Parameters!$H$29),Parameters!$G$28*Parameters!$H$28+Parameters!$G$29*(Parameters!$H$29-Parameters!$H$28)+Parameters!$G$30*(Parameters!$H$30-Parameters!$H$29)+Parameters!$G$31*($A647-Parameters!$H$30)))),_xlfn.IFS($A647&lt;=Parameters!$H$28,Parameters!$G$28*$A647,$A647&lt;=Parameters!$H$29,Parameters!$G$29*$A647,$A647&lt;=Parameters!$H$30,Parameters!$G$30*$A647,$A647&gt;Parameters!$H$30,Parameters!$G$31*$A647))</f>
        <v>89793.62</v>
      </c>
      <c r="U647" s="290">
        <f t="shared" si="313"/>
        <v>139.86545171339563</v>
      </c>
      <c r="V647" s="290" cm="1">
        <f t="array" ref="V647">IF(Parameters!$E$55="No",IF($A647&lt;=Parameters!$H$34,Parameters!$G$34*$A647,IF($A647&lt;=Parameters!$H$35,Parameters!$G$34*Parameters!$H$34+Parameters!$G$35*($A647-Parameters!$H$34),IF($A647&lt;=Parameters!$H$36,Parameters!$G$34*Parameters!$H$34+Parameters!$G$35*(Parameters!$H$35-Parameters!$H$34)+Parameters!$G$36*($A647-Parameters!$H$35),Parameters!$G$34*Parameters!$H$34+Parameters!$G$35*(Parameters!$H$35-Parameters!$H$34)+Parameters!$G$36*(Parameters!$H$36-Parameters!$H$35)+Parameters!$G$37*($A647-Parameters!$H$36)))),_xlfn.IFS($A647&lt;=Parameters!$H$34,Parameters!$G$34*$A647,$A647&lt;=Parameters!$H$35,Parameters!$G$35*$A647,$A647&lt;=Parameters!$H$36,Parameters!$G$36*$A647,$A647&gt;Parameters!$H$36,Parameters!$G$37*$A647))</f>
        <v>89202.66</v>
      </c>
      <c r="W647" s="290">
        <f t="shared" ref="W647:W705" si="337">V647/$A647</f>
        <v>138.94495327102806</v>
      </c>
      <c r="X647" s="290" cm="1">
        <f t="array" ref="X647">IF(Parameters!$E$55="No",IF($A647&lt;=Parameters!$H$39,Parameters!$G$39*$A647,IF($A647&lt;=Parameters!$H$40,Parameters!$G$39*Parameters!$H$39+Parameters!$G$40*($A647-Parameters!$H$39),IF($A647&lt;=Parameters!$H$41,Parameters!$G$39*Parameters!$H$39+Parameters!$G$40*(Parameters!$H$40-Parameters!$H$39)+Parameters!$G$41*($A647-Parameters!$H$40),Parameters!$G$39*Parameters!$H$39+Parameters!$G$40*(Parameters!$H$40-Parameters!$H$39)+Parameters!$G$41*(Parameters!$H$41-Parameters!$H$40)+Parameters!$G$42*($A647-Parameters!$H$41)))),_xlfn.IFS($A647&lt;=Parameters!$H$39,Parameters!$G$39*$A647,$A647&lt;=Parameters!$H$40,Parameters!$G$40*$A647,$A647&lt;=Parameters!$H$41,Parameters!$G$41*$A647,$A647&gt;Parameters!$H$41,Parameters!$G$42*$A647))</f>
        <v>95639.82</v>
      </c>
      <c r="Y647" s="290">
        <f t="shared" ref="Y647:Y705" si="338">X647/$A647</f>
        <v>148.97168224299065</v>
      </c>
      <c r="Z647" s="290" cm="1">
        <f t="array" ref="Z647">IF(Parameters!$F$55="No",IF($A647&lt;=Parameters!$J$23,Parameters!$I$23*$A647,IF($A647&lt;=Parameters!$J$24,Parameters!$I$23*Parameters!$J$23+Parameters!$I$24*($A647-Parameters!$J$23),IF($A647&lt;=Parameters!$J$25,Parameters!$I$23*Parameters!$J$23+Parameters!$I$24*(Parameters!$J$24-Parameters!$J$23)+Parameters!$I$25*($A647-Parameters!$J$24),Parameters!$I$23*Parameters!$J$23+Parameters!$I$24*(Parameters!$J$24-Parameters!$J$23)+Parameters!$I$25*(Parameters!$J$25-Parameters!$J$24)+Parameters!$I$26*($A647-Parameters!$J$25)))),_xlfn.IFS($A647&lt;=Parameters!$J$23,Parameters!$I$23*$A647,$A647&lt;=Parameters!$J$24,Parameters!$I$24*$A647,$A647&lt;=Parameters!$J$25,Parameters!$I$25*$A647,$A647&gt;Parameters!$J$25,Parameters!$I$26*$A647))</f>
        <v>75815.520000000004</v>
      </c>
      <c r="AA647" s="290">
        <f t="shared" si="314"/>
        <v>118.09271028037384</v>
      </c>
      <c r="AB647" s="290" cm="1">
        <f t="array" ref="AB647">IF(Parameters!$F$55="No",IF($A647&lt;=Parameters!$J$28,Parameters!$I$28*$A647,IF($A647&lt;=Parameters!$J$29,Parameters!$I$28*Parameters!$J$28+Parameters!$I$29*($A647-Parameters!$J$28),IF($A647&lt;=Parameters!$J$30,Parameters!$I$28*Parameters!$J$28+Parameters!$I$29*(Parameters!$J$29-Parameters!$J$28)+Parameters!$I$30*($A647-Parameters!$J$29),Parameters!$I$28*Parameters!$J$28+Parameters!$I$29*(Parameters!$J$29-Parameters!$J$28)+Parameters!$I$30*(Parameters!$J$30-Parameters!$J$29)+Parameters!$I$31*($A647-Parameters!$J$30)))),_xlfn.IFS($A647&lt;=Parameters!$J$28,Parameters!$I$28*$A647,$A647&lt;=Parameters!$J$29,Parameters!$I$29*$A647,$A647&lt;=Parameters!$J$30,Parameters!$I$30*$A647,$A647&gt;Parameters!$J$30,Parameters!$I$31*$A647))</f>
        <v>89793.62</v>
      </c>
      <c r="AC647" s="290">
        <f t="shared" si="315"/>
        <v>139.86545171339563</v>
      </c>
      <c r="AD647" s="290" cm="1">
        <f t="array" ref="AD647">IF(Parameters!$F$55="No",IF($A647&lt;=Parameters!$J$34,Parameters!$I$34*$A647,IF($A647&lt;=Parameters!$J$35,Parameters!$I$34*Parameters!$J$34+Parameters!$I$35*($A647-Parameters!$J$34),IF($A647&lt;=Parameters!$J$36,Parameters!$I$34*Parameters!$J$34+Parameters!$I$35*(Parameters!$J$35-Parameters!$J$34)+Parameters!$I$36*($A647-Parameters!$J$35),Parameters!$I$34*Parameters!$J$34+Parameters!$I$35*(Parameters!$J$35-Parameters!$J$34)+Parameters!$I$36*(Parameters!$J$36-Parameters!$J$35)+Parameters!$I$37*($A647-Parameters!$J$36)))),_xlfn.IFS($A647&lt;=Parameters!$J$34,Parameters!$I$34*$A647,$A647&lt;=Parameters!$J$35,Parameters!$I$35*$A647,$A647&lt;=Parameters!$J$36,Parameters!$I$36*$A647,$A647&gt;Parameters!$J$36,Parameters!$I$37*$A647))</f>
        <v>89202.66</v>
      </c>
      <c r="AE647" s="290">
        <f t="shared" ref="AE647:AE705" si="339">AD647/$A647</f>
        <v>138.94495327102806</v>
      </c>
      <c r="AF647" s="290" cm="1">
        <f t="array" ref="AF647">IF(Parameters!$F$55="No",IF($A647&lt;=Parameters!$J$39,Parameters!$I$39*$A647,IF($A647&lt;=Parameters!$J$40,Parameters!$I$39*Parameters!$J$39+Parameters!$I$40*($A647-Parameters!$J$39),IF($A647&lt;=Parameters!$J$41,Parameters!$I$39*Parameters!$J$39+Parameters!$I$40*(Parameters!$J$40-Parameters!$J$39)+Parameters!$I$41*($A647-Parameters!$J$40),Parameters!$I$39*Parameters!$J$39+Parameters!$I$40*(Parameters!$J$40-Parameters!$J$39)+Parameters!$I$41*(Parameters!$J$41-Parameters!$J$40)+Parameters!$I$42*($A647-Parameters!$J$41)))),_xlfn.IFS($A647&lt;=Parameters!$J$39,Parameters!$I$39*$A647,$A647&lt;=Parameters!$J$40,Parameters!$I$40*$A647,$A647&lt;=Parameters!$J$41,Parameters!$I$41*$A647,$A647&gt;Parameters!$J$41,Parameters!$I$42*$A647))</f>
        <v>95639.82</v>
      </c>
      <c r="AG647" s="290">
        <f t="shared" ref="AG647:AG705" si="340">AF647/$A647</f>
        <v>148.97168224299065</v>
      </c>
      <c r="AI647" s="428">
        <f t="shared" si="316"/>
        <v>149.06000000001222</v>
      </c>
      <c r="AJ647" s="428">
        <f t="shared" si="317"/>
        <v>159.35999999998603</v>
      </c>
      <c r="AK647" s="428">
        <f t="shared" si="318"/>
        <v>150.23000000001048</v>
      </c>
      <c r="AL647" s="428">
        <f t="shared" si="319"/>
        <v>158.4600000000064</v>
      </c>
      <c r="AM647" s="428">
        <f t="shared" si="320"/>
        <v>149.06000000001222</v>
      </c>
      <c r="AN647" s="428">
        <f t="shared" si="321"/>
        <v>159.35999999998603</v>
      </c>
      <c r="AO647" s="428">
        <f t="shared" si="322"/>
        <v>150.23000000001048</v>
      </c>
      <c r="AP647" s="428">
        <f t="shared" si="323"/>
        <v>158.4600000000064</v>
      </c>
      <c r="AQ647" s="428">
        <f t="shared" si="324"/>
        <v>149.06000000001222</v>
      </c>
      <c r="AR647" s="428">
        <f t="shared" si="325"/>
        <v>159.35999999998603</v>
      </c>
      <c r="AS647" s="428">
        <f t="shared" si="326"/>
        <v>150.23000000001048</v>
      </c>
      <c r="AT647" s="428">
        <f t="shared" si="327"/>
        <v>158.4600000000064</v>
      </c>
      <c r="AU647" s="428">
        <f t="shared" si="328"/>
        <v>149.06000000001222</v>
      </c>
      <c r="AV647" s="428">
        <f t="shared" si="329"/>
        <v>159.35999999998603</v>
      </c>
      <c r="AW647" s="428">
        <f t="shared" si="330"/>
        <v>150.23000000001048</v>
      </c>
      <c r="AX647" s="428">
        <f t="shared" si="331"/>
        <v>158.4600000000064</v>
      </c>
    </row>
    <row r="648">
      <c r="A648" s="413">
        <v>643</v>
      </c>
      <c r="B648" s="290" cm="1">
        <f t="array" ref="B648">IF(Parameters!$C$55="No",IF($A648&lt;=Parameters!$D$23,Parameters!$C$23*$A648,IF($A648&lt;=Parameters!$D$24,Parameters!$C$23*Parameters!$D$23+Parameters!$C$24*($A648-Parameters!$D$23),IF($A648&lt;=Parameters!$D$25,Parameters!$C$23*Parameters!$D$23+Parameters!$C$24*(Parameters!$D$24-Parameters!$D$23)+Parameters!$C$25*($A648-Parameters!$D$24),Parameters!$C$23*Parameters!$D$23+Parameters!$C$24*(Parameters!$D$24-Parameters!$D$23)+Parameters!$C$25*(Parameters!$D$25-Parameters!$D$24)+Parameters!$C$26*($A648-Parameters!$D$25)))),_xlfn.IFS($A648&lt;=Parameters!$D$23,Parameters!$C$23*$A648,$A648&lt;=Parameters!$D$24,Parameters!$C$24*$A648,$A648&lt;=Parameters!$D$25,Parameters!$C$25*$A648,$A648&gt;Parameters!$D$25,Parameters!$C$26*$A648))</f>
        <v>75964.58</v>
      </c>
      <c r="C648" s="290">
        <f t="shared" si="332"/>
        <v>118.14087091757388</v>
      </c>
      <c r="D648" s="290" cm="1">
        <f t="array" ref="D648">IF(Parameters!$C$55="No",IF($A648&lt;=Parameters!$D$28,Parameters!$C$28*$A648,IF($A648&lt;=Parameters!$D$29,Parameters!$C$28*Parameters!$D$28+Parameters!$C$29*($A648-Parameters!$D$28),IF($A648&lt;=Parameters!$D$30,Parameters!$C$28*Parameters!$D$28+Parameters!$C$29*(Parameters!$D$29-Parameters!$D$28)+Parameters!$C$30*($A648-Parameters!$D$29),Parameters!$C$28*Parameters!$D$28+Parameters!$C$29*(Parameters!$D$29-Parameters!$D$28)+Parameters!$C$30*(Parameters!$D$30-Parameters!$D$29)+Parameters!$C$31*($A648-Parameters!$D$30)))),_xlfn.IFS($A648&lt;=Parameters!$D$28,Parameters!$C$28*$A648,$A648&lt;=Parameters!$D$29,Parameters!$C$29*$A648,$A648&lt;=Parameters!$D$30,Parameters!$C$30*$A648,$A648&gt;Parameters!$D$30,Parameters!$C$31*$A648))</f>
        <v>89952.98000000001</v>
      </c>
      <c r="E648" s="290">
        <f t="shared" si="332"/>
        <v>139.89576982892692</v>
      </c>
      <c r="F648" s="290" cm="1">
        <f t="array" ref="F648">IF(Parameters!$C$55="No",IF($A648&lt;=Parameters!$D$34,Parameters!$C$34*$A648,IF($A648&lt;=Parameters!$D$35,Parameters!$C$34*Parameters!$D$34+Parameters!$C$35*($A648-Parameters!$D$34),IF($A648&lt;=Parameters!$D$36,Parameters!$C$34*Parameters!$D$34+Parameters!$C$35*(Parameters!$D$35-Parameters!$D$34)+Parameters!$C$36*($A648-Parameters!$D$35),Parameters!$C$34*Parameters!$D$34+Parameters!$C$35*(Parameters!$D$35-Parameters!$D$34)+Parameters!$C$36*(Parameters!$D$36-Parameters!$D$35)+Parameters!$C$37*($A648-Parameters!$D$36)))),_xlfn.IFS($A648&lt;=Parameters!$D$34,Parameters!$C$34*$A648,$A648&lt;=Parameters!$D$35,Parameters!$C$35*$A648,$A648&lt;=Parameters!$D$36,Parameters!$C$36*$A648,$A648&gt;Parameters!$D$36,Parameters!$C$37*$A648))</f>
        <v>89352.89</v>
      </c>
      <c r="G648" s="290">
        <f t="shared" si="333"/>
        <v>138.96250388802488</v>
      </c>
      <c r="H648" s="290" cm="1">
        <f t="array" ref="H648">IF(Parameters!$C$55="No",IF($A648&lt;=Parameters!$D$39,Parameters!$C$39*$A648,IF($A648&lt;=Parameters!$D$40,Parameters!$C$39*Parameters!$D$39+Parameters!$C$40*($A648-Parameters!$D$39),IF($A648&lt;=Parameters!$D$41,Parameters!$C$39*Parameters!$D$39+Parameters!$C$40*(Parameters!$D$40-Parameters!$D$39)+Parameters!$C$41*($A648-Parameters!$D$40),Parameters!$C$39*Parameters!$D$39+Parameters!$C$40*(Parameters!$D$40-Parameters!$D$39)+Parameters!$C$41*(Parameters!$D$41-Parameters!$D$40)+Parameters!$C$42*($A648-Parameters!$D$41)))),_xlfn.IFS($A648&lt;=Parameters!$D$39,Parameters!$C$39*$A648,$A648&lt;=Parameters!$D$40,Parameters!$C$40*$A648,$A648&lt;=Parameters!$D$41,Parameters!$C$41*$A648,$A648&gt;Parameters!$D$41,Parameters!$C$42*$A648))</f>
        <v>95798.28</v>
      </c>
      <c r="I648" s="290">
        <f t="shared" si="334"/>
        <v>148.98643856920685</v>
      </c>
      <c r="J648" s="290" cm="1">
        <f t="array" ref="J648">IF(Parameters!$D$55="No",IF($A648&lt;=Parameters!$F$23,Parameters!$E$23*$A648,IF($A648&lt;=Parameters!$F$24,Parameters!$E$23*Parameters!$F$23+Parameters!$E$24*($A648-Parameters!$F$23),IF($A648&lt;=Parameters!$F$25,Parameters!$E$23*Parameters!$F$23+Parameters!$E$24*(Parameters!$F$24-Parameters!$F$23)+Parameters!$E$25*($A648-Parameters!$F$24),Parameters!$E$23*Parameters!$F$23+Parameters!$E$24*(Parameters!$F$24-Parameters!$F$23)+Parameters!$E$25*(Parameters!$F$25-Parameters!$F$24)+Parameters!$E$26*($A648-Parameters!$F$25)))),_xlfn.IFS($A648&lt;=Parameters!$F$23,Parameters!$E$23*$A648,$A648&lt;=Parameters!$F$24,Parameters!$E$24*$A648,$A648&lt;=Parameters!$F$25,Parameters!$E$25*$A648,$A648&gt;Parameters!$F$25,Parameters!$E$26*$A648))</f>
        <v>75964.58</v>
      </c>
      <c r="K648" s="290">
        <f t="shared" si="310"/>
        <v>118.14087091757388</v>
      </c>
      <c r="L648" s="290" cm="1">
        <f t="array" ref="L648">IF(Parameters!$D$55="No",IF($A648&lt;=Parameters!$F$28,Parameters!$E$28*$A648,IF($A648&lt;=Parameters!$F$29,Parameters!$E$28*Parameters!$F$28+Parameters!$E$29*($A648-Parameters!$F$28),IF($A648&lt;=Parameters!$F$30,Parameters!$E$28*Parameters!$F$28+Parameters!$E$29*(Parameters!$F$29-Parameters!$F$28)+Parameters!$E$30*($A648-Parameters!$F$29),Parameters!$E$28*Parameters!$F$28+Parameters!$E$29*(Parameters!$F$29-Parameters!$F$28)+Parameters!$E$30*(Parameters!$F$30-Parameters!$F$29)+Parameters!$E$31*($A648-Parameters!$F$30)))),_xlfn.IFS($A648&lt;=Parameters!$F$28,Parameters!$E$28*$A648,$A648&lt;=Parameters!$F$29,Parameters!$E$29*$A648,$A648&lt;=Parameters!$F$30,Parameters!$E$30*$A648,$A648&gt;Parameters!$F$30,Parameters!$E$31*$A648))</f>
        <v>89952.98000000001</v>
      </c>
      <c r="M648" s="290">
        <f t="shared" si="311"/>
        <v>139.89576982892692</v>
      </c>
      <c r="N648" s="290" cm="1">
        <f t="array" ref="N648">IF(Parameters!$D$55="No",IF($A648&lt;=Parameters!$F$34,Parameters!$E$34*$A648,IF($A648&lt;=Parameters!$F$35,Parameters!$E$34*Parameters!$F$34+Parameters!$E$35*($A648-Parameters!$F$34),IF($A648&lt;=Parameters!$F$36,Parameters!$E$34*Parameters!$F$34+Parameters!$E$35*(Parameters!$F$35-Parameters!$F$34)+Parameters!$E$36*($A648-Parameters!$F$35),Parameters!$E$34*Parameters!$F$34+Parameters!$E$35*(Parameters!$F$35-Parameters!$F$34)+Parameters!$E$36*(Parameters!$F$36-Parameters!$F$35)+Parameters!$E$37*($A648-Parameters!$F$36)))),_xlfn.IFS($A648&lt;=Parameters!$F$34,Parameters!$E$34*$A648,$A648&lt;=Parameters!$F$35,Parameters!$E$35*$A648,$A648&lt;=Parameters!$F$36,Parameters!$E$36*$A648,$A648&gt;Parameters!$F$36,Parameters!$E$37*$A648))</f>
        <v>89352.89</v>
      </c>
      <c r="O648" s="290">
        <f t="shared" si="335"/>
        <v>138.96250388802488</v>
      </c>
      <c r="P648" s="290" cm="1">
        <f t="array" ref="P648">IF(Parameters!$D$55="No",IF($A648&lt;=Parameters!$F$39,Parameters!$E$39*$A648,IF($A648&lt;=Parameters!$F$40,Parameters!$E$39*Parameters!$F$39+Parameters!$E$40*($A648-Parameters!$F$39),IF($A648&lt;=Parameters!$F$41,Parameters!$E$39*Parameters!$F$39+Parameters!$E$40*(Parameters!$F$40-Parameters!$F$39)+Parameters!$E$41*($A648-Parameters!$F$40),Parameters!$E$39*Parameters!$F$39+Parameters!$E$40*(Parameters!$F$40-Parameters!$F$39)+Parameters!$E$41*(Parameters!$F$41-Parameters!$F$40)+Parameters!$E$42*($A648-Parameters!$F$41)))),_xlfn.IFS($A648&lt;=Parameters!$F$39,Parameters!$E$39*$A648,$A648&lt;=Parameters!$F$40,Parameters!$E$40*$A648,$A648&lt;=Parameters!$F$41,Parameters!$E$41*$A648,$A648&gt;Parameters!$F$41,Parameters!$E$42*$A648))</f>
        <v>95798.28</v>
      </c>
      <c r="Q648" s="290">
        <f t="shared" si="336"/>
        <v>148.98643856920685</v>
      </c>
      <c r="R648" s="290" cm="1">
        <f t="array" ref="R648">IF(Parameters!$E$55="No",IF($A648&lt;=Parameters!$H$23,Parameters!$G$23*$A648,IF($A648&lt;=Parameters!$H$24,Parameters!$G$23*Parameters!$H$23+Parameters!$G$24*($A648-Parameters!$H$23),IF($A648&lt;=Parameters!$H$25,Parameters!$G$23*Parameters!$H$23+Parameters!$G$24*(Parameters!$H$24-Parameters!$H$23)+Parameters!$G$25*($A648-Parameters!$H$24),Parameters!$G$23*Parameters!$H$23+Parameters!$G$24*(Parameters!$H$24-Parameters!$H$23)+Parameters!$G$25*(Parameters!$H$25-Parameters!$H$24)+Parameters!$G$26*($A648-Parameters!$H$25)))),_xlfn.IFS($A648&lt;=Parameters!$H$23,Parameters!$G$23*$A648,$A648&lt;=Parameters!$H$24,Parameters!$G$24*$A648,$A648&lt;=Parameters!$H$25,Parameters!$G$25*$A648,$A648&gt;Parameters!$H$25,Parameters!$G$26*$A648))</f>
        <v>75964.58</v>
      </c>
      <c r="S648" s="290">
        <f t="shared" si="312"/>
        <v>118.14087091757388</v>
      </c>
      <c r="T648" s="290" cm="1">
        <f t="array" ref="T648">IF(Parameters!$E$55="No",IF($A648&lt;=Parameters!$H$28,Parameters!$G$28*$A648,IF($A648&lt;=Parameters!$H$29,Parameters!$G$28*Parameters!$H$28+Parameters!$G$29*($A648-Parameters!$H$28),IF($A648&lt;=Parameters!$H$30,Parameters!$G$28*Parameters!$H$28+Parameters!$G$29*(Parameters!$H$29-Parameters!$H$28)+Parameters!$G$30*($A648-Parameters!$H$29),Parameters!$G$28*Parameters!$H$28+Parameters!$G$29*(Parameters!$H$29-Parameters!$H$28)+Parameters!$G$30*(Parameters!$H$30-Parameters!$H$29)+Parameters!$G$31*($A648-Parameters!$H$30)))),_xlfn.IFS($A648&lt;=Parameters!$H$28,Parameters!$G$28*$A648,$A648&lt;=Parameters!$H$29,Parameters!$G$29*$A648,$A648&lt;=Parameters!$H$30,Parameters!$G$30*$A648,$A648&gt;Parameters!$H$30,Parameters!$G$31*$A648))</f>
        <v>89952.98000000001</v>
      </c>
      <c r="U648" s="290">
        <f t="shared" si="313"/>
        <v>139.89576982892692</v>
      </c>
      <c r="V648" s="290" cm="1">
        <f t="array" ref="V648">IF(Parameters!$E$55="No",IF($A648&lt;=Parameters!$H$34,Parameters!$G$34*$A648,IF($A648&lt;=Parameters!$H$35,Parameters!$G$34*Parameters!$H$34+Parameters!$G$35*($A648-Parameters!$H$34),IF($A648&lt;=Parameters!$H$36,Parameters!$G$34*Parameters!$H$34+Parameters!$G$35*(Parameters!$H$35-Parameters!$H$34)+Parameters!$G$36*($A648-Parameters!$H$35),Parameters!$G$34*Parameters!$H$34+Parameters!$G$35*(Parameters!$H$35-Parameters!$H$34)+Parameters!$G$36*(Parameters!$H$36-Parameters!$H$35)+Parameters!$G$37*($A648-Parameters!$H$36)))),_xlfn.IFS($A648&lt;=Parameters!$H$34,Parameters!$G$34*$A648,$A648&lt;=Parameters!$H$35,Parameters!$G$35*$A648,$A648&lt;=Parameters!$H$36,Parameters!$G$36*$A648,$A648&gt;Parameters!$H$36,Parameters!$G$37*$A648))</f>
        <v>89352.89</v>
      </c>
      <c r="W648" s="290">
        <f t="shared" si="337"/>
        <v>138.96250388802488</v>
      </c>
      <c r="X648" s="290" cm="1">
        <f t="array" ref="X648">IF(Parameters!$E$55="No",IF($A648&lt;=Parameters!$H$39,Parameters!$G$39*$A648,IF($A648&lt;=Parameters!$H$40,Parameters!$G$39*Parameters!$H$39+Parameters!$G$40*($A648-Parameters!$H$39),IF($A648&lt;=Parameters!$H$41,Parameters!$G$39*Parameters!$H$39+Parameters!$G$40*(Parameters!$H$40-Parameters!$H$39)+Parameters!$G$41*($A648-Parameters!$H$40),Parameters!$G$39*Parameters!$H$39+Parameters!$G$40*(Parameters!$H$40-Parameters!$H$39)+Parameters!$G$41*(Parameters!$H$41-Parameters!$H$40)+Parameters!$G$42*($A648-Parameters!$H$41)))),_xlfn.IFS($A648&lt;=Parameters!$H$39,Parameters!$G$39*$A648,$A648&lt;=Parameters!$H$40,Parameters!$G$40*$A648,$A648&lt;=Parameters!$H$41,Parameters!$G$41*$A648,$A648&gt;Parameters!$H$41,Parameters!$G$42*$A648))</f>
        <v>95798.28</v>
      </c>
      <c r="Y648" s="290">
        <f t="shared" si="338"/>
        <v>148.98643856920685</v>
      </c>
      <c r="Z648" s="290" cm="1">
        <f t="array" ref="Z648">IF(Parameters!$F$55="No",IF($A648&lt;=Parameters!$J$23,Parameters!$I$23*$A648,IF($A648&lt;=Parameters!$J$24,Parameters!$I$23*Parameters!$J$23+Parameters!$I$24*($A648-Parameters!$J$23),IF($A648&lt;=Parameters!$J$25,Parameters!$I$23*Parameters!$J$23+Parameters!$I$24*(Parameters!$J$24-Parameters!$J$23)+Parameters!$I$25*($A648-Parameters!$J$24),Parameters!$I$23*Parameters!$J$23+Parameters!$I$24*(Parameters!$J$24-Parameters!$J$23)+Parameters!$I$25*(Parameters!$J$25-Parameters!$J$24)+Parameters!$I$26*($A648-Parameters!$J$25)))),_xlfn.IFS($A648&lt;=Parameters!$J$23,Parameters!$I$23*$A648,$A648&lt;=Parameters!$J$24,Parameters!$I$24*$A648,$A648&lt;=Parameters!$J$25,Parameters!$I$25*$A648,$A648&gt;Parameters!$J$25,Parameters!$I$26*$A648))</f>
        <v>75964.58</v>
      </c>
      <c r="AA648" s="290">
        <f t="shared" si="314"/>
        <v>118.14087091757388</v>
      </c>
      <c r="AB648" s="290" cm="1">
        <f t="array" ref="AB648">IF(Parameters!$F$55="No",IF($A648&lt;=Parameters!$J$28,Parameters!$I$28*$A648,IF($A648&lt;=Parameters!$J$29,Parameters!$I$28*Parameters!$J$28+Parameters!$I$29*($A648-Parameters!$J$28),IF($A648&lt;=Parameters!$J$30,Parameters!$I$28*Parameters!$J$28+Parameters!$I$29*(Parameters!$J$29-Parameters!$J$28)+Parameters!$I$30*($A648-Parameters!$J$29),Parameters!$I$28*Parameters!$J$28+Parameters!$I$29*(Parameters!$J$29-Parameters!$J$28)+Parameters!$I$30*(Parameters!$J$30-Parameters!$J$29)+Parameters!$I$31*($A648-Parameters!$J$30)))),_xlfn.IFS($A648&lt;=Parameters!$J$28,Parameters!$I$28*$A648,$A648&lt;=Parameters!$J$29,Parameters!$I$29*$A648,$A648&lt;=Parameters!$J$30,Parameters!$I$30*$A648,$A648&gt;Parameters!$J$30,Parameters!$I$31*$A648))</f>
        <v>89952.98000000001</v>
      </c>
      <c r="AC648" s="290">
        <f t="shared" si="315"/>
        <v>139.89576982892692</v>
      </c>
      <c r="AD648" s="290" cm="1">
        <f t="array" ref="AD648">IF(Parameters!$F$55="No",IF($A648&lt;=Parameters!$J$34,Parameters!$I$34*$A648,IF($A648&lt;=Parameters!$J$35,Parameters!$I$34*Parameters!$J$34+Parameters!$I$35*($A648-Parameters!$J$34),IF($A648&lt;=Parameters!$J$36,Parameters!$I$34*Parameters!$J$34+Parameters!$I$35*(Parameters!$J$35-Parameters!$J$34)+Parameters!$I$36*($A648-Parameters!$J$35),Parameters!$I$34*Parameters!$J$34+Parameters!$I$35*(Parameters!$J$35-Parameters!$J$34)+Parameters!$I$36*(Parameters!$J$36-Parameters!$J$35)+Parameters!$I$37*($A648-Parameters!$J$36)))),_xlfn.IFS($A648&lt;=Parameters!$J$34,Parameters!$I$34*$A648,$A648&lt;=Parameters!$J$35,Parameters!$I$35*$A648,$A648&lt;=Parameters!$J$36,Parameters!$I$36*$A648,$A648&gt;Parameters!$J$36,Parameters!$I$37*$A648))</f>
        <v>89352.89</v>
      </c>
      <c r="AE648" s="290">
        <f t="shared" si="339"/>
        <v>138.96250388802488</v>
      </c>
      <c r="AF648" s="290" cm="1">
        <f t="array" ref="AF648">IF(Parameters!$F$55="No",IF($A648&lt;=Parameters!$J$39,Parameters!$I$39*$A648,IF($A648&lt;=Parameters!$J$40,Parameters!$I$39*Parameters!$J$39+Parameters!$I$40*($A648-Parameters!$J$39),IF($A648&lt;=Parameters!$J$41,Parameters!$I$39*Parameters!$J$39+Parameters!$I$40*(Parameters!$J$40-Parameters!$J$39)+Parameters!$I$41*($A648-Parameters!$J$40),Parameters!$I$39*Parameters!$J$39+Parameters!$I$40*(Parameters!$J$40-Parameters!$J$39)+Parameters!$I$41*(Parameters!$J$41-Parameters!$J$40)+Parameters!$I$42*($A648-Parameters!$J$41)))),_xlfn.IFS($A648&lt;=Parameters!$J$39,Parameters!$I$39*$A648,$A648&lt;=Parameters!$J$40,Parameters!$I$40*$A648,$A648&lt;=Parameters!$J$41,Parameters!$I$41*$A648,$A648&gt;Parameters!$J$41,Parameters!$I$42*$A648))</f>
        <v>95798.28</v>
      </c>
      <c r="AG648" s="290">
        <f t="shared" si="340"/>
        <v>148.98643856920685</v>
      </c>
      <c r="AI648" s="428">
        <f t="shared" si="316"/>
        <v>149.05999999999767</v>
      </c>
      <c r="AJ648" s="428">
        <f t="shared" si="317"/>
        <v>159.36000000001513</v>
      </c>
      <c r="AK648" s="428">
        <f t="shared" si="318"/>
        <v>150.22999999999593</v>
      </c>
      <c r="AL648" s="428">
        <f t="shared" si="319"/>
        <v>158.45999999999185</v>
      </c>
      <c r="AM648" s="428">
        <f t="shared" si="320"/>
        <v>149.05999999999767</v>
      </c>
      <c r="AN648" s="428">
        <f t="shared" si="321"/>
        <v>159.36000000001513</v>
      </c>
      <c r="AO648" s="428">
        <f t="shared" si="322"/>
        <v>150.22999999999593</v>
      </c>
      <c r="AP648" s="428">
        <f t="shared" si="323"/>
        <v>158.45999999999185</v>
      </c>
      <c r="AQ648" s="428">
        <f t="shared" si="324"/>
        <v>149.05999999999767</v>
      </c>
      <c r="AR648" s="428">
        <f t="shared" si="325"/>
        <v>159.36000000001513</v>
      </c>
      <c r="AS648" s="428">
        <f t="shared" si="326"/>
        <v>150.22999999999593</v>
      </c>
      <c r="AT648" s="428">
        <f t="shared" si="327"/>
        <v>158.45999999999185</v>
      </c>
      <c r="AU648" s="428">
        <f t="shared" si="328"/>
        <v>149.05999999999767</v>
      </c>
      <c r="AV648" s="428">
        <f t="shared" si="329"/>
        <v>159.36000000001513</v>
      </c>
      <c r="AW648" s="428">
        <f t="shared" si="330"/>
        <v>150.22999999999593</v>
      </c>
      <c r="AX648" s="428">
        <f t="shared" si="331"/>
        <v>158.45999999999185</v>
      </c>
    </row>
    <row r="649">
      <c r="A649" s="413">
        <v>644</v>
      </c>
      <c r="B649" s="290" cm="1">
        <f t="array" ref="B649">IF(Parameters!$C$55="No",IF($A649&lt;=Parameters!$D$23,Parameters!$C$23*$A649,IF($A649&lt;=Parameters!$D$24,Parameters!$C$23*Parameters!$D$23+Parameters!$C$24*($A649-Parameters!$D$23),IF($A649&lt;=Parameters!$D$25,Parameters!$C$23*Parameters!$D$23+Parameters!$C$24*(Parameters!$D$24-Parameters!$D$23)+Parameters!$C$25*($A649-Parameters!$D$24),Parameters!$C$23*Parameters!$D$23+Parameters!$C$24*(Parameters!$D$24-Parameters!$D$23)+Parameters!$C$25*(Parameters!$D$25-Parameters!$D$24)+Parameters!$C$26*($A649-Parameters!$D$25)))),_xlfn.IFS($A649&lt;=Parameters!$D$23,Parameters!$C$23*$A649,$A649&lt;=Parameters!$D$24,Parameters!$C$24*$A649,$A649&lt;=Parameters!$D$25,Parameters!$C$25*$A649,$A649&gt;Parameters!$D$25,Parameters!$C$26*$A649))</f>
        <v>76113.64</v>
      </c>
      <c r="C649" s="290">
        <f t="shared" si="332"/>
        <v>118.18888198757764</v>
      </c>
      <c r="D649" s="290" cm="1">
        <f t="array" ref="D649">IF(Parameters!$C$55="No",IF($A649&lt;=Parameters!$D$28,Parameters!$C$28*$A649,IF($A649&lt;=Parameters!$D$29,Parameters!$C$28*Parameters!$D$28+Parameters!$C$29*($A649-Parameters!$D$28),IF($A649&lt;=Parameters!$D$30,Parameters!$C$28*Parameters!$D$28+Parameters!$C$29*(Parameters!$D$29-Parameters!$D$28)+Parameters!$C$30*($A649-Parameters!$D$29),Parameters!$C$28*Parameters!$D$28+Parameters!$C$29*(Parameters!$D$29-Parameters!$D$28)+Parameters!$C$30*(Parameters!$D$30-Parameters!$D$29)+Parameters!$C$31*($A649-Parameters!$D$30)))),_xlfn.IFS($A649&lt;=Parameters!$D$28,Parameters!$C$28*$A649,$A649&lt;=Parameters!$D$29,Parameters!$C$29*$A649,$A649&lt;=Parameters!$D$30,Parameters!$C$30*$A649,$A649&gt;Parameters!$D$30,Parameters!$C$31*$A649))</f>
        <v>90112.34</v>
      </c>
      <c r="E649" s="290">
        <f t="shared" si="332"/>
        <v>139.92599378881988</v>
      </c>
      <c r="F649" s="290" cm="1">
        <f t="array" ref="F649">IF(Parameters!$C$55="No",IF($A649&lt;=Parameters!$D$34,Parameters!$C$34*$A649,IF($A649&lt;=Parameters!$D$35,Parameters!$C$34*Parameters!$D$34+Parameters!$C$35*($A649-Parameters!$D$34),IF($A649&lt;=Parameters!$D$36,Parameters!$C$34*Parameters!$D$34+Parameters!$C$35*(Parameters!$D$35-Parameters!$D$34)+Parameters!$C$36*($A649-Parameters!$D$35),Parameters!$C$34*Parameters!$D$34+Parameters!$C$35*(Parameters!$D$35-Parameters!$D$34)+Parameters!$C$36*(Parameters!$D$36-Parameters!$D$35)+Parameters!$C$37*($A649-Parameters!$D$36)))),_xlfn.IFS($A649&lt;=Parameters!$D$34,Parameters!$C$34*$A649,$A649&lt;=Parameters!$D$35,Parameters!$C$35*$A649,$A649&lt;=Parameters!$D$36,Parameters!$C$36*$A649,$A649&gt;Parameters!$D$36,Parameters!$C$37*$A649))</f>
        <v>89503.12</v>
      </c>
      <c r="G649" s="290">
        <f t="shared" si="333"/>
        <v>138.97999999999999</v>
      </c>
      <c r="H649" s="290" cm="1">
        <f t="array" ref="H649">IF(Parameters!$C$55="No",IF($A649&lt;=Parameters!$D$39,Parameters!$C$39*$A649,IF($A649&lt;=Parameters!$D$40,Parameters!$C$39*Parameters!$D$39+Parameters!$C$40*($A649-Parameters!$D$39),IF($A649&lt;=Parameters!$D$41,Parameters!$C$39*Parameters!$D$39+Parameters!$C$40*(Parameters!$D$40-Parameters!$D$39)+Parameters!$C$41*($A649-Parameters!$D$40),Parameters!$C$39*Parameters!$D$39+Parameters!$C$40*(Parameters!$D$40-Parameters!$D$39)+Parameters!$C$41*(Parameters!$D$41-Parameters!$D$40)+Parameters!$C$42*($A649-Parameters!$D$41)))),_xlfn.IFS($A649&lt;=Parameters!$D$39,Parameters!$C$39*$A649,$A649&lt;=Parameters!$D$40,Parameters!$C$40*$A649,$A649&lt;=Parameters!$D$41,Parameters!$C$41*$A649,$A649&gt;Parameters!$D$41,Parameters!$C$42*$A649))</f>
        <v>95956.74</v>
      </c>
      <c r="I649" s="290">
        <f t="shared" si="334"/>
        <v>149.001149068323</v>
      </c>
      <c r="J649" s="290" cm="1">
        <f t="array" ref="J649">IF(Parameters!$D$55="No",IF($A649&lt;=Parameters!$F$23,Parameters!$E$23*$A649,IF($A649&lt;=Parameters!$F$24,Parameters!$E$23*Parameters!$F$23+Parameters!$E$24*($A649-Parameters!$F$23),IF($A649&lt;=Parameters!$F$25,Parameters!$E$23*Parameters!$F$23+Parameters!$E$24*(Parameters!$F$24-Parameters!$F$23)+Parameters!$E$25*($A649-Parameters!$F$24),Parameters!$E$23*Parameters!$F$23+Parameters!$E$24*(Parameters!$F$24-Parameters!$F$23)+Parameters!$E$25*(Parameters!$F$25-Parameters!$F$24)+Parameters!$E$26*($A649-Parameters!$F$25)))),_xlfn.IFS($A649&lt;=Parameters!$F$23,Parameters!$E$23*$A649,$A649&lt;=Parameters!$F$24,Parameters!$E$24*$A649,$A649&lt;=Parameters!$F$25,Parameters!$E$25*$A649,$A649&gt;Parameters!$F$25,Parameters!$E$26*$A649))</f>
        <v>76113.64</v>
      </c>
      <c r="K649" s="290">
        <f t="shared" si="310"/>
        <v>118.18888198757764</v>
      </c>
      <c r="L649" s="290" cm="1">
        <f t="array" ref="L649">IF(Parameters!$D$55="No",IF($A649&lt;=Parameters!$F$28,Parameters!$E$28*$A649,IF($A649&lt;=Parameters!$F$29,Parameters!$E$28*Parameters!$F$28+Parameters!$E$29*($A649-Parameters!$F$28),IF($A649&lt;=Parameters!$F$30,Parameters!$E$28*Parameters!$F$28+Parameters!$E$29*(Parameters!$F$29-Parameters!$F$28)+Parameters!$E$30*($A649-Parameters!$F$29),Parameters!$E$28*Parameters!$F$28+Parameters!$E$29*(Parameters!$F$29-Parameters!$F$28)+Parameters!$E$30*(Parameters!$F$30-Parameters!$F$29)+Parameters!$E$31*($A649-Parameters!$F$30)))),_xlfn.IFS($A649&lt;=Parameters!$F$28,Parameters!$E$28*$A649,$A649&lt;=Parameters!$F$29,Parameters!$E$29*$A649,$A649&lt;=Parameters!$F$30,Parameters!$E$30*$A649,$A649&gt;Parameters!$F$30,Parameters!$E$31*$A649))</f>
        <v>90112.34</v>
      </c>
      <c r="M649" s="290">
        <f t="shared" si="311"/>
        <v>139.92599378881988</v>
      </c>
      <c r="N649" s="290" cm="1">
        <f t="array" ref="N649">IF(Parameters!$D$55="No",IF($A649&lt;=Parameters!$F$34,Parameters!$E$34*$A649,IF($A649&lt;=Parameters!$F$35,Parameters!$E$34*Parameters!$F$34+Parameters!$E$35*($A649-Parameters!$F$34),IF($A649&lt;=Parameters!$F$36,Parameters!$E$34*Parameters!$F$34+Parameters!$E$35*(Parameters!$F$35-Parameters!$F$34)+Parameters!$E$36*($A649-Parameters!$F$35),Parameters!$E$34*Parameters!$F$34+Parameters!$E$35*(Parameters!$F$35-Parameters!$F$34)+Parameters!$E$36*(Parameters!$F$36-Parameters!$F$35)+Parameters!$E$37*($A649-Parameters!$F$36)))),_xlfn.IFS($A649&lt;=Parameters!$F$34,Parameters!$E$34*$A649,$A649&lt;=Parameters!$F$35,Parameters!$E$35*$A649,$A649&lt;=Parameters!$F$36,Parameters!$E$36*$A649,$A649&gt;Parameters!$F$36,Parameters!$E$37*$A649))</f>
        <v>89503.12</v>
      </c>
      <c r="O649" s="290">
        <f t="shared" si="335"/>
        <v>138.97999999999999</v>
      </c>
      <c r="P649" s="290" cm="1">
        <f t="array" ref="P649">IF(Parameters!$D$55="No",IF($A649&lt;=Parameters!$F$39,Parameters!$E$39*$A649,IF($A649&lt;=Parameters!$F$40,Parameters!$E$39*Parameters!$F$39+Parameters!$E$40*($A649-Parameters!$F$39),IF($A649&lt;=Parameters!$F$41,Parameters!$E$39*Parameters!$F$39+Parameters!$E$40*(Parameters!$F$40-Parameters!$F$39)+Parameters!$E$41*($A649-Parameters!$F$40),Parameters!$E$39*Parameters!$F$39+Parameters!$E$40*(Parameters!$F$40-Parameters!$F$39)+Parameters!$E$41*(Parameters!$F$41-Parameters!$F$40)+Parameters!$E$42*($A649-Parameters!$F$41)))),_xlfn.IFS($A649&lt;=Parameters!$F$39,Parameters!$E$39*$A649,$A649&lt;=Parameters!$F$40,Parameters!$E$40*$A649,$A649&lt;=Parameters!$F$41,Parameters!$E$41*$A649,$A649&gt;Parameters!$F$41,Parameters!$E$42*$A649))</f>
        <v>95956.74</v>
      </c>
      <c r="Q649" s="290">
        <f t="shared" si="336"/>
        <v>149.001149068323</v>
      </c>
      <c r="R649" s="290" cm="1">
        <f t="array" ref="R649">IF(Parameters!$E$55="No",IF($A649&lt;=Parameters!$H$23,Parameters!$G$23*$A649,IF($A649&lt;=Parameters!$H$24,Parameters!$G$23*Parameters!$H$23+Parameters!$G$24*($A649-Parameters!$H$23),IF($A649&lt;=Parameters!$H$25,Parameters!$G$23*Parameters!$H$23+Parameters!$G$24*(Parameters!$H$24-Parameters!$H$23)+Parameters!$G$25*($A649-Parameters!$H$24),Parameters!$G$23*Parameters!$H$23+Parameters!$G$24*(Parameters!$H$24-Parameters!$H$23)+Parameters!$G$25*(Parameters!$H$25-Parameters!$H$24)+Parameters!$G$26*($A649-Parameters!$H$25)))),_xlfn.IFS($A649&lt;=Parameters!$H$23,Parameters!$G$23*$A649,$A649&lt;=Parameters!$H$24,Parameters!$G$24*$A649,$A649&lt;=Parameters!$H$25,Parameters!$G$25*$A649,$A649&gt;Parameters!$H$25,Parameters!$G$26*$A649))</f>
        <v>76113.64</v>
      </c>
      <c r="S649" s="290">
        <f t="shared" si="312"/>
        <v>118.18888198757764</v>
      </c>
      <c r="T649" s="290" cm="1">
        <f t="array" ref="T649">IF(Parameters!$E$55="No",IF($A649&lt;=Parameters!$H$28,Parameters!$G$28*$A649,IF($A649&lt;=Parameters!$H$29,Parameters!$G$28*Parameters!$H$28+Parameters!$G$29*($A649-Parameters!$H$28),IF($A649&lt;=Parameters!$H$30,Parameters!$G$28*Parameters!$H$28+Parameters!$G$29*(Parameters!$H$29-Parameters!$H$28)+Parameters!$G$30*($A649-Parameters!$H$29),Parameters!$G$28*Parameters!$H$28+Parameters!$G$29*(Parameters!$H$29-Parameters!$H$28)+Parameters!$G$30*(Parameters!$H$30-Parameters!$H$29)+Parameters!$G$31*($A649-Parameters!$H$30)))),_xlfn.IFS($A649&lt;=Parameters!$H$28,Parameters!$G$28*$A649,$A649&lt;=Parameters!$H$29,Parameters!$G$29*$A649,$A649&lt;=Parameters!$H$30,Parameters!$G$30*$A649,$A649&gt;Parameters!$H$30,Parameters!$G$31*$A649))</f>
        <v>90112.34</v>
      </c>
      <c r="U649" s="290">
        <f t="shared" si="313"/>
        <v>139.92599378881988</v>
      </c>
      <c r="V649" s="290" cm="1">
        <f t="array" ref="V649">IF(Parameters!$E$55="No",IF($A649&lt;=Parameters!$H$34,Parameters!$G$34*$A649,IF($A649&lt;=Parameters!$H$35,Parameters!$G$34*Parameters!$H$34+Parameters!$G$35*($A649-Parameters!$H$34),IF($A649&lt;=Parameters!$H$36,Parameters!$G$34*Parameters!$H$34+Parameters!$G$35*(Parameters!$H$35-Parameters!$H$34)+Parameters!$G$36*($A649-Parameters!$H$35),Parameters!$G$34*Parameters!$H$34+Parameters!$G$35*(Parameters!$H$35-Parameters!$H$34)+Parameters!$G$36*(Parameters!$H$36-Parameters!$H$35)+Parameters!$G$37*($A649-Parameters!$H$36)))),_xlfn.IFS($A649&lt;=Parameters!$H$34,Parameters!$G$34*$A649,$A649&lt;=Parameters!$H$35,Parameters!$G$35*$A649,$A649&lt;=Parameters!$H$36,Parameters!$G$36*$A649,$A649&gt;Parameters!$H$36,Parameters!$G$37*$A649))</f>
        <v>89503.12</v>
      </c>
      <c r="W649" s="290">
        <f t="shared" si="337"/>
        <v>138.97999999999999</v>
      </c>
      <c r="X649" s="290" cm="1">
        <f t="array" ref="X649">IF(Parameters!$E$55="No",IF($A649&lt;=Parameters!$H$39,Parameters!$G$39*$A649,IF($A649&lt;=Parameters!$H$40,Parameters!$G$39*Parameters!$H$39+Parameters!$G$40*($A649-Parameters!$H$39),IF($A649&lt;=Parameters!$H$41,Parameters!$G$39*Parameters!$H$39+Parameters!$G$40*(Parameters!$H$40-Parameters!$H$39)+Parameters!$G$41*($A649-Parameters!$H$40),Parameters!$G$39*Parameters!$H$39+Parameters!$G$40*(Parameters!$H$40-Parameters!$H$39)+Parameters!$G$41*(Parameters!$H$41-Parameters!$H$40)+Parameters!$G$42*($A649-Parameters!$H$41)))),_xlfn.IFS($A649&lt;=Parameters!$H$39,Parameters!$G$39*$A649,$A649&lt;=Parameters!$H$40,Parameters!$G$40*$A649,$A649&lt;=Parameters!$H$41,Parameters!$G$41*$A649,$A649&gt;Parameters!$H$41,Parameters!$G$42*$A649))</f>
        <v>95956.74</v>
      </c>
      <c r="Y649" s="290">
        <f t="shared" si="338"/>
        <v>149.001149068323</v>
      </c>
      <c r="Z649" s="290" cm="1">
        <f t="array" ref="Z649">IF(Parameters!$F$55="No",IF($A649&lt;=Parameters!$J$23,Parameters!$I$23*$A649,IF($A649&lt;=Parameters!$J$24,Parameters!$I$23*Parameters!$J$23+Parameters!$I$24*($A649-Parameters!$J$23),IF($A649&lt;=Parameters!$J$25,Parameters!$I$23*Parameters!$J$23+Parameters!$I$24*(Parameters!$J$24-Parameters!$J$23)+Parameters!$I$25*($A649-Parameters!$J$24),Parameters!$I$23*Parameters!$J$23+Parameters!$I$24*(Parameters!$J$24-Parameters!$J$23)+Parameters!$I$25*(Parameters!$J$25-Parameters!$J$24)+Parameters!$I$26*($A649-Parameters!$J$25)))),_xlfn.IFS($A649&lt;=Parameters!$J$23,Parameters!$I$23*$A649,$A649&lt;=Parameters!$J$24,Parameters!$I$24*$A649,$A649&lt;=Parameters!$J$25,Parameters!$I$25*$A649,$A649&gt;Parameters!$J$25,Parameters!$I$26*$A649))</f>
        <v>76113.64</v>
      </c>
      <c r="AA649" s="290">
        <f t="shared" si="314"/>
        <v>118.18888198757764</v>
      </c>
      <c r="AB649" s="290" cm="1">
        <f t="array" ref="AB649">IF(Parameters!$F$55="No",IF($A649&lt;=Parameters!$J$28,Parameters!$I$28*$A649,IF($A649&lt;=Parameters!$J$29,Parameters!$I$28*Parameters!$J$28+Parameters!$I$29*($A649-Parameters!$J$28),IF($A649&lt;=Parameters!$J$30,Parameters!$I$28*Parameters!$J$28+Parameters!$I$29*(Parameters!$J$29-Parameters!$J$28)+Parameters!$I$30*($A649-Parameters!$J$29),Parameters!$I$28*Parameters!$J$28+Parameters!$I$29*(Parameters!$J$29-Parameters!$J$28)+Parameters!$I$30*(Parameters!$J$30-Parameters!$J$29)+Parameters!$I$31*($A649-Parameters!$J$30)))),_xlfn.IFS($A649&lt;=Parameters!$J$28,Parameters!$I$28*$A649,$A649&lt;=Parameters!$J$29,Parameters!$I$29*$A649,$A649&lt;=Parameters!$J$30,Parameters!$I$30*$A649,$A649&gt;Parameters!$J$30,Parameters!$I$31*$A649))</f>
        <v>90112.34</v>
      </c>
      <c r="AC649" s="290">
        <f t="shared" si="315"/>
        <v>139.92599378881988</v>
      </c>
      <c r="AD649" s="290" cm="1">
        <f t="array" ref="AD649">IF(Parameters!$F$55="No",IF($A649&lt;=Parameters!$J$34,Parameters!$I$34*$A649,IF($A649&lt;=Parameters!$J$35,Parameters!$I$34*Parameters!$J$34+Parameters!$I$35*($A649-Parameters!$J$34),IF($A649&lt;=Parameters!$J$36,Parameters!$I$34*Parameters!$J$34+Parameters!$I$35*(Parameters!$J$35-Parameters!$J$34)+Parameters!$I$36*($A649-Parameters!$J$35),Parameters!$I$34*Parameters!$J$34+Parameters!$I$35*(Parameters!$J$35-Parameters!$J$34)+Parameters!$I$36*(Parameters!$J$36-Parameters!$J$35)+Parameters!$I$37*($A649-Parameters!$J$36)))),_xlfn.IFS($A649&lt;=Parameters!$J$34,Parameters!$I$34*$A649,$A649&lt;=Parameters!$J$35,Parameters!$I$35*$A649,$A649&lt;=Parameters!$J$36,Parameters!$I$36*$A649,$A649&gt;Parameters!$J$36,Parameters!$I$37*$A649))</f>
        <v>89503.12</v>
      </c>
      <c r="AE649" s="290">
        <f t="shared" si="339"/>
        <v>138.97999999999999</v>
      </c>
      <c r="AF649" s="290" cm="1">
        <f t="array" ref="AF649">IF(Parameters!$F$55="No",IF($A649&lt;=Parameters!$J$39,Parameters!$I$39*$A649,IF($A649&lt;=Parameters!$J$40,Parameters!$I$39*Parameters!$J$39+Parameters!$I$40*($A649-Parameters!$J$39),IF($A649&lt;=Parameters!$J$41,Parameters!$I$39*Parameters!$J$39+Parameters!$I$40*(Parameters!$J$40-Parameters!$J$39)+Parameters!$I$41*($A649-Parameters!$J$40),Parameters!$I$39*Parameters!$J$39+Parameters!$I$40*(Parameters!$J$40-Parameters!$J$39)+Parameters!$I$41*(Parameters!$J$41-Parameters!$J$40)+Parameters!$I$42*($A649-Parameters!$J$41)))),_xlfn.IFS($A649&lt;=Parameters!$J$39,Parameters!$I$39*$A649,$A649&lt;=Parameters!$J$40,Parameters!$I$40*$A649,$A649&lt;=Parameters!$J$41,Parameters!$I$41*$A649,$A649&gt;Parameters!$J$41,Parameters!$I$42*$A649))</f>
        <v>95956.74</v>
      </c>
      <c r="AG649" s="290">
        <f t="shared" si="340"/>
        <v>149.001149068323</v>
      </c>
      <c r="AI649" s="428">
        <f t="shared" si="316"/>
        <v>149.05999999999767</v>
      </c>
      <c r="AJ649" s="428">
        <f t="shared" si="317"/>
        <v>159.35999999998603</v>
      </c>
      <c r="AK649" s="428">
        <f t="shared" si="318"/>
        <v>150.22999999999593</v>
      </c>
      <c r="AL649" s="428">
        <f t="shared" si="319"/>
        <v>158.4600000000064</v>
      </c>
      <c r="AM649" s="428">
        <f t="shared" si="320"/>
        <v>149.05999999999767</v>
      </c>
      <c r="AN649" s="428">
        <f t="shared" si="321"/>
        <v>159.35999999998603</v>
      </c>
      <c r="AO649" s="428">
        <f t="shared" si="322"/>
        <v>150.22999999999593</v>
      </c>
      <c r="AP649" s="428">
        <f t="shared" si="323"/>
        <v>158.4600000000064</v>
      </c>
      <c r="AQ649" s="428">
        <f t="shared" si="324"/>
        <v>149.05999999999767</v>
      </c>
      <c r="AR649" s="428">
        <f t="shared" si="325"/>
        <v>159.35999999998603</v>
      </c>
      <c r="AS649" s="428">
        <f t="shared" si="326"/>
        <v>150.22999999999593</v>
      </c>
      <c r="AT649" s="428">
        <f t="shared" si="327"/>
        <v>158.4600000000064</v>
      </c>
      <c r="AU649" s="428">
        <f t="shared" si="328"/>
        <v>149.05999999999767</v>
      </c>
      <c r="AV649" s="428">
        <f t="shared" si="329"/>
        <v>159.35999999998603</v>
      </c>
      <c r="AW649" s="428">
        <f t="shared" si="330"/>
        <v>150.22999999999593</v>
      </c>
      <c r="AX649" s="428">
        <f t="shared" si="331"/>
        <v>158.4600000000064</v>
      </c>
    </row>
    <row r="650">
      <c r="A650" s="413">
        <v>645</v>
      </c>
      <c r="B650" s="290" cm="1">
        <f t="array" ref="B650">IF(Parameters!$C$55="No",IF($A650&lt;=Parameters!$D$23,Parameters!$C$23*$A650,IF($A650&lt;=Parameters!$D$24,Parameters!$C$23*Parameters!$D$23+Parameters!$C$24*($A650-Parameters!$D$23),IF($A650&lt;=Parameters!$D$25,Parameters!$C$23*Parameters!$D$23+Parameters!$C$24*(Parameters!$D$24-Parameters!$D$23)+Parameters!$C$25*($A650-Parameters!$D$24),Parameters!$C$23*Parameters!$D$23+Parameters!$C$24*(Parameters!$D$24-Parameters!$D$23)+Parameters!$C$25*(Parameters!$D$25-Parameters!$D$24)+Parameters!$C$26*($A650-Parameters!$D$25)))),_xlfn.IFS($A650&lt;=Parameters!$D$23,Parameters!$C$23*$A650,$A650&lt;=Parameters!$D$24,Parameters!$C$24*$A650,$A650&lt;=Parameters!$D$25,Parameters!$C$25*$A650,$A650&gt;Parameters!$D$25,Parameters!$C$26*$A650))</f>
        <v>76262.7</v>
      </c>
      <c r="C650" s="290">
        <f t="shared" si="332"/>
        <v>118.23674418604651</v>
      </c>
      <c r="D650" s="290" cm="1">
        <f t="array" ref="D650">IF(Parameters!$C$55="No",IF($A650&lt;=Parameters!$D$28,Parameters!$C$28*$A650,IF($A650&lt;=Parameters!$D$29,Parameters!$C$28*Parameters!$D$28+Parameters!$C$29*($A650-Parameters!$D$28),IF($A650&lt;=Parameters!$D$30,Parameters!$C$28*Parameters!$D$28+Parameters!$C$29*(Parameters!$D$29-Parameters!$D$28)+Parameters!$C$30*($A650-Parameters!$D$29),Parameters!$C$28*Parameters!$D$28+Parameters!$C$29*(Parameters!$D$29-Parameters!$D$28)+Parameters!$C$30*(Parameters!$D$30-Parameters!$D$29)+Parameters!$C$31*($A650-Parameters!$D$30)))),_xlfn.IFS($A650&lt;=Parameters!$D$28,Parameters!$C$28*$A650,$A650&lt;=Parameters!$D$29,Parameters!$C$29*$A650,$A650&lt;=Parameters!$D$30,Parameters!$C$30*$A650,$A650&gt;Parameters!$D$30,Parameters!$C$31*$A650))</f>
        <v>90271.700000000012</v>
      </c>
      <c r="E650" s="290">
        <f t="shared" si="332"/>
        <v>139.95612403100776</v>
      </c>
      <c r="F650" s="290" cm="1">
        <f t="array" ref="F650">IF(Parameters!$C$55="No",IF($A650&lt;=Parameters!$D$34,Parameters!$C$34*$A650,IF($A650&lt;=Parameters!$D$35,Parameters!$C$34*Parameters!$D$34+Parameters!$C$35*($A650-Parameters!$D$34),IF($A650&lt;=Parameters!$D$36,Parameters!$C$34*Parameters!$D$34+Parameters!$C$35*(Parameters!$D$35-Parameters!$D$34)+Parameters!$C$36*($A650-Parameters!$D$35),Parameters!$C$34*Parameters!$D$34+Parameters!$C$35*(Parameters!$D$35-Parameters!$D$34)+Parameters!$C$36*(Parameters!$D$36-Parameters!$D$35)+Parameters!$C$37*($A650-Parameters!$D$36)))),_xlfn.IFS($A650&lt;=Parameters!$D$34,Parameters!$C$34*$A650,$A650&lt;=Parameters!$D$35,Parameters!$C$35*$A650,$A650&lt;=Parameters!$D$36,Parameters!$C$36*$A650,$A650&gt;Parameters!$D$36,Parameters!$C$37*$A650))</f>
        <v>89653.35</v>
      </c>
      <c r="G650" s="290">
        <f t="shared" si="333"/>
        <v>138.99744186046513</v>
      </c>
      <c r="H650" s="290" cm="1">
        <f t="array" ref="H650">IF(Parameters!$C$55="No",IF($A650&lt;=Parameters!$D$39,Parameters!$C$39*$A650,IF($A650&lt;=Parameters!$D$40,Parameters!$C$39*Parameters!$D$39+Parameters!$C$40*($A650-Parameters!$D$39),IF($A650&lt;=Parameters!$D$41,Parameters!$C$39*Parameters!$D$39+Parameters!$C$40*(Parameters!$D$40-Parameters!$D$39)+Parameters!$C$41*($A650-Parameters!$D$40),Parameters!$C$39*Parameters!$D$39+Parameters!$C$40*(Parameters!$D$40-Parameters!$D$39)+Parameters!$C$41*(Parameters!$D$41-Parameters!$D$40)+Parameters!$C$42*($A650-Parameters!$D$41)))),_xlfn.IFS($A650&lt;=Parameters!$D$39,Parameters!$C$39*$A650,$A650&lt;=Parameters!$D$40,Parameters!$C$40*$A650,$A650&lt;=Parameters!$D$41,Parameters!$C$41*$A650,$A650&gt;Parameters!$D$41,Parameters!$C$42*$A650))</f>
        <v>96115.200000000012</v>
      </c>
      <c r="I650" s="290">
        <f t="shared" si="334"/>
        <v>149.01581395348839</v>
      </c>
      <c r="J650" s="290" cm="1">
        <f t="array" ref="J650">IF(Parameters!$D$55="No",IF($A650&lt;=Parameters!$F$23,Parameters!$E$23*$A650,IF($A650&lt;=Parameters!$F$24,Parameters!$E$23*Parameters!$F$23+Parameters!$E$24*($A650-Parameters!$F$23),IF($A650&lt;=Parameters!$F$25,Parameters!$E$23*Parameters!$F$23+Parameters!$E$24*(Parameters!$F$24-Parameters!$F$23)+Parameters!$E$25*($A650-Parameters!$F$24),Parameters!$E$23*Parameters!$F$23+Parameters!$E$24*(Parameters!$F$24-Parameters!$F$23)+Parameters!$E$25*(Parameters!$F$25-Parameters!$F$24)+Parameters!$E$26*($A650-Parameters!$F$25)))),_xlfn.IFS($A650&lt;=Parameters!$F$23,Parameters!$E$23*$A650,$A650&lt;=Parameters!$F$24,Parameters!$E$24*$A650,$A650&lt;=Parameters!$F$25,Parameters!$E$25*$A650,$A650&gt;Parameters!$F$25,Parameters!$E$26*$A650))</f>
        <v>76262.7</v>
      </c>
      <c r="K650" s="290">
        <f t="shared" si="310"/>
        <v>118.23674418604651</v>
      </c>
      <c r="L650" s="290" cm="1">
        <f t="array" ref="L650">IF(Parameters!$D$55="No",IF($A650&lt;=Parameters!$F$28,Parameters!$E$28*$A650,IF($A650&lt;=Parameters!$F$29,Parameters!$E$28*Parameters!$F$28+Parameters!$E$29*($A650-Parameters!$F$28),IF($A650&lt;=Parameters!$F$30,Parameters!$E$28*Parameters!$F$28+Parameters!$E$29*(Parameters!$F$29-Parameters!$F$28)+Parameters!$E$30*($A650-Parameters!$F$29),Parameters!$E$28*Parameters!$F$28+Parameters!$E$29*(Parameters!$F$29-Parameters!$F$28)+Parameters!$E$30*(Parameters!$F$30-Parameters!$F$29)+Parameters!$E$31*($A650-Parameters!$F$30)))),_xlfn.IFS($A650&lt;=Parameters!$F$28,Parameters!$E$28*$A650,$A650&lt;=Parameters!$F$29,Parameters!$E$29*$A650,$A650&lt;=Parameters!$F$30,Parameters!$E$30*$A650,$A650&gt;Parameters!$F$30,Parameters!$E$31*$A650))</f>
        <v>90271.700000000012</v>
      </c>
      <c r="M650" s="290">
        <f t="shared" si="311"/>
        <v>139.95612403100776</v>
      </c>
      <c r="N650" s="290" cm="1">
        <f t="array" ref="N650">IF(Parameters!$D$55="No",IF($A650&lt;=Parameters!$F$34,Parameters!$E$34*$A650,IF($A650&lt;=Parameters!$F$35,Parameters!$E$34*Parameters!$F$34+Parameters!$E$35*($A650-Parameters!$F$34),IF($A650&lt;=Parameters!$F$36,Parameters!$E$34*Parameters!$F$34+Parameters!$E$35*(Parameters!$F$35-Parameters!$F$34)+Parameters!$E$36*($A650-Parameters!$F$35),Parameters!$E$34*Parameters!$F$34+Parameters!$E$35*(Parameters!$F$35-Parameters!$F$34)+Parameters!$E$36*(Parameters!$F$36-Parameters!$F$35)+Parameters!$E$37*($A650-Parameters!$F$36)))),_xlfn.IFS($A650&lt;=Parameters!$F$34,Parameters!$E$34*$A650,$A650&lt;=Parameters!$F$35,Parameters!$E$35*$A650,$A650&lt;=Parameters!$F$36,Parameters!$E$36*$A650,$A650&gt;Parameters!$F$36,Parameters!$E$37*$A650))</f>
        <v>89653.35</v>
      </c>
      <c r="O650" s="290">
        <f t="shared" si="335"/>
        <v>138.99744186046513</v>
      </c>
      <c r="P650" s="290" cm="1">
        <f t="array" ref="P650">IF(Parameters!$D$55="No",IF($A650&lt;=Parameters!$F$39,Parameters!$E$39*$A650,IF($A650&lt;=Parameters!$F$40,Parameters!$E$39*Parameters!$F$39+Parameters!$E$40*($A650-Parameters!$F$39),IF($A650&lt;=Parameters!$F$41,Parameters!$E$39*Parameters!$F$39+Parameters!$E$40*(Parameters!$F$40-Parameters!$F$39)+Parameters!$E$41*($A650-Parameters!$F$40),Parameters!$E$39*Parameters!$F$39+Parameters!$E$40*(Parameters!$F$40-Parameters!$F$39)+Parameters!$E$41*(Parameters!$F$41-Parameters!$F$40)+Parameters!$E$42*($A650-Parameters!$F$41)))),_xlfn.IFS($A650&lt;=Parameters!$F$39,Parameters!$E$39*$A650,$A650&lt;=Parameters!$F$40,Parameters!$E$40*$A650,$A650&lt;=Parameters!$F$41,Parameters!$E$41*$A650,$A650&gt;Parameters!$F$41,Parameters!$E$42*$A650))</f>
        <v>96115.200000000012</v>
      </c>
      <c r="Q650" s="290">
        <f t="shared" si="336"/>
        <v>149.01581395348839</v>
      </c>
      <c r="R650" s="290" cm="1">
        <f t="array" ref="R650">IF(Parameters!$E$55="No",IF($A650&lt;=Parameters!$H$23,Parameters!$G$23*$A650,IF($A650&lt;=Parameters!$H$24,Parameters!$G$23*Parameters!$H$23+Parameters!$G$24*($A650-Parameters!$H$23),IF($A650&lt;=Parameters!$H$25,Parameters!$G$23*Parameters!$H$23+Parameters!$G$24*(Parameters!$H$24-Parameters!$H$23)+Parameters!$G$25*($A650-Parameters!$H$24),Parameters!$G$23*Parameters!$H$23+Parameters!$G$24*(Parameters!$H$24-Parameters!$H$23)+Parameters!$G$25*(Parameters!$H$25-Parameters!$H$24)+Parameters!$G$26*($A650-Parameters!$H$25)))),_xlfn.IFS($A650&lt;=Parameters!$H$23,Parameters!$G$23*$A650,$A650&lt;=Parameters!$H$24,Parameters!$G$24*$A650,$A650&lt;=Parameters!$H$25,Parameters!$G$25*$A650,$A650&gt;Parameters!$H$25,Parameters!$G$26*$A650))</f>
        <v>76262.7</v>
      </c>
      <c r="S650" s="290">
        <f t="shared" si="312"/>
        <v>118.23674418604651</v>
      </c>
      <c r="T650" s="290" cm="1">
        <f t="array" ref="T650">IF(Parameters!$E$55="No",IF($A650&lt;=Parameters!$H$28,Parameters!$G$28*$A650,IF($A650&lt;=Parameters!$H$29,Parameters!$G$28*Parameters!$H$28+Parameters!$G$29*($A650-Parameters!$H$28),IF($A650&lt;=Parameters!$H$30,Parameters!$G$28*Parameters!$H$28+Parameters!$G$29*(Parameters!$H$29-Parameters!$H$28)+Parameters!$G$30*($A650-Parameters!$H$29),Parameters!$G$28*Parameters!$H$28+Parameters!$G$29*(Parameters!$H$29-Parameters!$H$28)+Parameters!$G$30*(Parameters!$H$30-Parameters!$H$29)+Parameters!$G$31*($A650-Parameters!$H$30)))),_xlfn.IFS($A650&lt;=Parameters!$H$28,Parameters!$G$28*$A650,$A650&lt;=Parameters!$H$29,Parameters!$G$29*$A650,$A650&lt;=Parameters!$H$30,Parameters!$G$30*$A650,$A650&gt;Parameters!$H$30,Parameters!$G$31*$A650))</f>
        <v>90271.700000000012</v>
      </c>
      <c r="U650" s="290">
        <f t="shared" si="313"/>
        <v>139.95612403100776</v>
      </c>
      <c r="V650" s="290" cm="1">
        <f t="array" ref="V650">IF(Parameters!$E$55="No",IF($A650&lt;=Parameters!$H$34,Parameters!$G$34*$A650,IF($A650&lt;=Parameters!$H$35,Parameters!$G$34*Parameters!$H$34+Parameters!$G$35*($A650-Parameters!$H$34),IF($A650&lt;=Parameters!$H$36,Parameters!$G$34*Parameters!$H$34+Parameters!$G$35*(Parameters!$H$35-Parameters!$H$34)+Parameters!$G$36*($A650-Parameters!$H$35),Parameters!$G$34*Parameters!$H$34+Parameters!$G$35*(Parameters!$H$35-Parameters!$H$34)+Parameters!$G$36*(Parameters!$H$36-Parameters!$H$35)+Parameters!$G$37*($A650-Parameters!$H$36)))),_xlfn.IFS($A650&lt;=Parameters!$H$34,Parameters!$G$34*$A650,$A650&lt;=Parameters!$H$35,Parameters!$G$35*$A650,$A650&lt;=Parameters!$H$36,Parameters!$G$36*$A650,$A650&gt;Parameters!$H$36,Parameters!$G$37*$A650))</f>
        <v>89653.35</v>
      </c>
      <c r="W650" s="290">
        <f t="shared" si="337"/>
        <v>138.99744186046513</v>
      </c>
      <c r="X650" s="290" cm="1">
        <f t="array" ref="X650">IF(Parameters!$E$55="No",IF($A650&lt;=Parameters!$H$39,Parameters!$G$39*$A650,IF($A650&lt;=Parameters!$H$40,Parameters!$G$39*Parameters!$H$39+Parameters!$G$40*($A650-Parameters!$H$39),IF($A650&lt;=Parameters!$H$41,Parameters!$G$39*Parameters!$H$39+Parameters!$G$40*(Parameters!$H$40-Parameters!$H$39)+Parameters!$G$41*($A650-Parameters!$H$40),Parameters!$G$39*Parameters!$H$39+Parameters!$G$40*(Parameters!$H$40-Parameters!$H$39)+Parameters!$G$41*(Parameters!$H$41-Parameters!$H$40)+Parameters!$G$42*($A650-Parameters!$H$41)))),_xlfn.IFS($A650&lt;=Parameters!$H$39,Parameters!$G$39*$A650,$A650&lt;=Parameters!$H$40,Parameters!$G$40*$A650,$A650&lt;=Parameters!$H$41,Parameters!$G$41*$A650,$A650&gt;Parameters!$H$41,Parameters!$G$42*$A650))</f>
        <v>96115.200000000012</v>
      </c>
      <c r="Y650" s="290">
        <f t="shared" si="338"/>
        <v>149.01581395348839</v>
      </c>
      <c r="Z650" s="290" cm="1">
        <f t="array" ref="Z650">IF(Parameters!$F$55="No",IF($A650&lt;=Parameters!$J$23,Parameters!$I$23*$A650,IF($A650&lt;=Parameters!$J$24,Parameters!$I$23*Parameters!$J$23+Parameters!$I$24*($A650-Parameters!$J$23),IF($A650&lt;=Parameters!$J$25,Parameters!$I$23*Parameters!$J$23+Parameters!$I$24*(Parameters!$J$24-Parameters!$J$23)+Parameters!$I$25*($A650-Parameters!$J$24),Parameters!$I$23*Parameters!$J$23+Parameters!$I$24*(Parameters!$J$24-Parameters!$J$23)+Parameters!$I$25*(Parameters!$J$25-Parameters!$J$24)+Parameters!$I$26*($A650-Parameters!$J$25)))),_xlfn.IFS($A650&lt;=Parameters!$J$23,Parameters!$I$23*$A650,$A650&lt;=Parameters!$J$24,Parameters!$I$24*$A650,$A650&lt;=Parameters!$J$25,Parameters!$I$25*$A650,$A650&gt;Parameters!$J$25,Parameters!$I$26*$A650))</f>
        <v>76262.7</v>
      </c>
      <c r="AA650" s="290">
        <f t="shared" si="314"/>
        <v>118.23674418604651</v>
      </c>
      <c r="AB650" s="290" cm="1">
        <f t="array" ref="AB650">IF(Parameters!$F$55="No",IF($A650&lt;=Parameters!$J$28,Parameters!$I$28*$A650,IF($A650&lt;=Parameters!$J$29,Parameters!$I$28*Parameters!$J$28+Parameters!$I$29*($A650-Parameters!$J$28),IF($A650&lt;=Parameters!$J$30,Parameters!$I$28*Parameters!$J$28+Parameters!$I$29*(Parameters!$J$29-Parameters!$J$28)+Parameters!$I$30*($A650-Parameters!$J$29),Parameters!$I$28*Parameters!$J$28+Parameters!$I$29*(Parameters!$J$29-Parameters!$J$28)+Parameters!$I$30*(Parameters!$J$30-Parameters!$J$29)+Parameters!$I$31*($A650-Parameters!$J$30)))),_xlfn.IFS($A650&lt;=Parameters!$J$28,Parameters!$I$28*$A650,$A650&lt;=Parameters!$J$29,Parameters!$I$29*$A650,$A650&lt;=Parameters!$J$30,Parameters!$I$30*$A650,$A650&gt;Parameters!$J$30,Parameters!$I$31*$A650))</f>
        <v>90271.700000000012</v>
      </c>
      <c r="AC650" s="290">
        <f t="shared" si="315"/>
        <v>139.95612403100776</v>
      </c>
      <c r="AD650" s="290" cm="1">
        <f t="array" ref="AD650">IF(Parameters!$F$55="No",IF($A650&lt;=Parameters!$J$34,Parameters!$I$34*$A650,IF($A650&lt;=Parameters!$J$35,Parameters!$I$34*Parameters!$J$34+Parameters!$I$35*($A650-Parameters!$J$34),IF($A650&lt;=Parameters!$J$36,Parameters!$I$34*Parameters!$J$34+Parameters!$I$35*(Parameters!$J$35-Parameters!$J$34)+Parameters!$I$36*($A650-Parameters!$J$35),Parameters!$I$34*Parameters!$J$34+Parameters!$I$35*(Parameters!$J$35-Parameters!$J$34)+Parameters!$I$36*(Parameters!$J$36-Parameters!$J$35)+Parameters!$I$37*($A650-Parameters!$J$36)))),_xlfn.IFS($A650&lt;=Parameters!$J$34,Parameters!$I$34*$A650,$A650&lt;=Parameters!$J$35,Parameters!$I$35*$A650,$A650&lt;=Parameters!$J$36,Parameters!$I$36*$A650,$A650&gt;Parameters!$J$36,Parameters!$I$37*$A650))</f>
        <v>89653.35</v>
      </c>
      <c r="AE650" s="290">
        <f t="shared" si="339"/>
        <v>138.99744186046513</v>
      </c>
      <c r="AF650" s="290" cm="1">
        <f t="array" ref="AF650">IF(Parameters!$F$55="No",IF($A650&lt;=Parameters!$J$39,Parameters!$I$39*$A650,IF($A650&lt;=Parameters!$J$40,Parameters!$I$39*Parameters!$J$39+Parameters!$I$40*($A650-Parameters!$J$39),IF($A650&lt;=Parameters!$J$41,Parameters!$I$39*Parameters!$J$39+Parameters!$I$40*(Parameters!$J$40-Parameters!$J$39)+Parameters!$I$41*($A650-Parameters!$J$40),Parameters!$I$39*Parameters!$J$39+Parameters!$I$40*(Parameters!$J$40-Parameters!$J$39)+Parameters!$I$41*(Parameters!$J$41-Parameters!$J$40)+Parameters!$I$42*($A650-Parameters!$J$41)))),_xlfn.IFS($A650&lt;=Parameters!$J$39,Parameters!$I$39*$A650,$A650&lt;=Parameters!$J$40,Parameters!$I$40*$A650,$A650&lt;=Parameters!$J$41,Parameters!$I$41*$A650,$A650&gt;Parameters!$J$41,Parameters!$I$42*$A650))</f>
        <v>96115.200000000012</v>
      </c>
      <c r="AG650" s="290">
        <f t="shared" si="340"/>
        <v>149.01581395348839</v>
      </c>
      <c r="AI650" s="428">
        <f t="shared" si="316"/>
        <v>149.05999999999767</v>
      </c>
      <c r="AJ650" s="428">
        <f t="shared" si="317"/>
        <v>159.36000000001513</v>
      </c>
      <c r="AK650" s="428">
        <f t="shared" si="318"/>
        <v>150.23000000001048</v>
      </c>
      <c r="AL650" s="428">
        <f t="shared" si="319"/>
        <v>158.4600000000064</v>
      </c>
      <c r="AM650" s="428">
        <f t="shared" si="320"/>
        <v>149.05999999999767</v>
      </c>
      <c r="AN650" s="428">
        <f t="shared" si="321"/>
        <v>159.36000000001513</v>
      </c>
      <c r="AO650" s="428">
        <f t="shared" si="322"/>
        <v>150.23000000001048</v>
      </c>
      <c r="AP650" s="428">
        <f t="shared" si="323"/>
        <v>158.4600000000064</v>
      </c>
      <c r="AQ650" s="428">
        <f t="shared" si="324"/>
        <v>149.05999999999767</v>
      </c>
      <c r="AR650" s="428">
        <f t="shared" si="325"/>
        <v>159.36000000001513</v>
      </c>
      <c r="AS650" s="428">
        <f t="shared" si="326"/>
        <v>150.23000000001048</v>
      </c>
      <c r="AT650" s="428">
        <f t="shared" si="327"/>
        <v>158.4600000000064</v>
      </c>
      <c r="AU650" s="428">
        <f t="shared" si="328"/>
        <v>149.05999999999767</v>
      </c>
      <c r="AV650" s="428">
        <f t="shared" si="329"/>
        <v>159.36000000001513</v>
      </c>
      <c r="AW650" s="428">
        <f t="shared" si="330"/>
        <v>150.23000000001048</v>
      </c>
      <c r="AX650" s="428">
        <f t="shared" si="331"/>
        <v>158.4600000000064</v>
      </c>
    </row>
    <row r="651">
      <c r="A651" s="413">
        <v>646</v>
      </c>
      <c r="B651" s="290" cm="1">
        <f t="array" ref="B651">IF(Parameters!$C$55="No",IF($A651&lt;=Parameters!$D$23,Parameters!$C$23*$A651,IF($A651&lt;=Parameters!$D$24,Parameters!$C$23*Parameters!$D$23+Parameters!$C$24*($A651-Parameters!$D$23),IF($A651&lt;=Parameters!$D$25,Parameters!$C$23*Parameters!$D$23+Parameters!$C$24*(Parameters!$D$24-Parameters!$D$23)+Parameters!$C$25*($A651-Parameters!$D$24),Parameters!$C$23*Parameters!$D$23+Parameters!$C$24*(Parameters!$D$24-Parameters!$D$23)+Parameters!$C$25*(Parameters!$D$25-Parameters!$D$24)+Parameters!$C$26*($A651-Parameters!$D$25)))),_xlfn.IFS($A651&lt;=Parameters!$D$23,Parameters!$C$23*$A651,$A651&lt;=Parameters!$D$24,Parameters!$C$24*$A651,$A651&lt;=Parameters!$D$25,Parameters!$C$25*$A651,$A651&gt;Parameters!$D$25,Parameters!$C$26*$A651))</f>
        <v>76411.760000000009</v>
      </c>
      <c r="C651" s="290">
        <f t="shared" si="332"/>
        <v>118.28445820433438</v>
      </c>
      <c r="D651" s="290" cm="1">
        <f t="array" ref="D651">IF(Parameters!$C$55="No",IF($A651&lt;=Parameters!$D$28,Parameters!$C$28*$A651,IF($A651&lt;=Parameters!$D$29,Parameters!$C$28*Parameters!$D$28+Parameters!$C$29*($A651-Parameters!$D$28),IF($A651&lt;=Parameters!$D$30,Parameters!$C$28*Parameters!$D$28+Parameters!$C$29*(Parameters!$D$29-Parameters!$D$28)+Parameters!$C$30*($A651-Parameters!$D$29),Parameters!$C$28*Parameters!$D$28+Parameters!$C$29*(Parameters!$D$29-Parameters!$D$28)+Parameters!$C$30*(Parameters!$D$30-Parameters!$D$29)+Parameters!$C$31*($A651-Parameters!$D$30)))),_xlfn.IFS($A651&lt;=Parameters!$D$28,Parameters!$C$28*$A651,$A651&lt;=Parameters!$D$29,Parameters!$C$29*$A651,$A651&lt;=Parameters!$D$30,Parameters!$C$30*$A651,$A651&gt;Parameters!$D$30,Parameters!$C$31*$A651))</f>
        <v>90431.06</v>
      </c>
      <c r="E651" s="290">
        <f t="shared" si="332"/>
        <v>139.98616099071208</v>
      </c>
      <c r="F651" s="290" cm="1">
        <f t="array" ref="F651">IF(Parameters!$C$55="No",IF($A651&lt;=Parameters!$D$34,Parameters!$C$34*$A651,IF($A651&lt;=Parameters!$D$35,Parameters!$C$34*Parameters!$D$34+Parameters!$C$35*($A651-Parameters!$D$34),IF($A651&lt;=Parameters!$D$36,Parameters!$C$34*Parameters!$D$34+Parameters!$C$35*(Parameters!$D$35-Parameters!$D$34)+Parameters!$C$36*($A651-Parameters!$D$35),Parameters!$C$34*Parameters!$D$34+Parameters!$C$35*(Parameters!$D$35-Parameters!$D$34)+Parameters!$C$36*(Parameters!$D$36-Parameters!$D$35)+Parameters!$C$37*($A651-Parameters!$D$36)))),_xlfn.IFS($A651&lt;=Parameters!$D$34,Parameters!$C$34*$A651,$A651&lt;=Parameters!$D$35,Parameters!$C$35*$A651,$A651&lt;=Parameters!$D$36,Parameters!$C$36*$A651,$A651&gt;Parameters!$D$36,Parameters!$C$37*$A651))</f>
        <v>89803.58</v>
      </c>
      <c r="G651" s="290">
        <f t="shared" si="333"/>
        <v>139.01482972136222</v>
      </c>
      <c r="H651" s="290" cm="1">
        <f t="array" ref="H651">IF(Parameters!$C$55="No",IF($A651&lt;=Parameters!$D$39,Parameters!$C$39*$A651,IF($A651&lt;=Parameters!$D$40,Parameters!$C$39*Parameters!$D$39+Parameters!$C$40*($A651-Parameters!$D$39),IF($A651&lt;=Parameters!$D$41,Parameters!$C$39*Parameters!$D$39+Parameters!$C$40*(Parameters!$D$40-Parameters!$D$39)+Parameters!$C$41*($A651-Parameters!$D$40),Parameters!$C$39*Parameters!$D$39+Parameters!$C$40*(Parameters!$D$40-Parameters!$D$39)+Parameters!$C$41*(Parameters!$D$41-Parameters!$D$40)+Parameters!$C$42*($A651-Parameters!$D$41)))),_xlfn.IFS($A651&lt;=Parameters!$D$39,Parameters!$C$39*$A651,$A651&lt;=Parameters!$D$40,Parameters!$C$40*$A651,$A651&lt;=Parameters!$D$41,Parameters!$C$41*$A651,$A651&gt;Parameters!$D$41,Parameters!$C$42*$A651))</f>
        <v>96273.66</v>
      </c>
      <c r="I651" s="290">
        <f t="shared" si="334"/>
        <v>149.03043343653252</v>
      </c>
      <c r="J651" s="290" cm="1">
        <f t="array" ref="J651">IF(Parameters!$D$55="No",IF($A651&lt;=Parameters!$F$23,Parameters!$E$23*$A651,IF($A651&lt;=Parameters!$F$24,Parameters!$E$23*Parameters!$F$23+Parameters!$E$24*($A651-Parameters!$F$23),IF($A651&lt;=Parameters!$F$25,Parameters!$E$23*Parameters!$F$23+Parameters!$E$24*(Parameters!$F$24-Parameters!$F$23)+Parameters!$E$25*($A651-Parameters!$F$24),Parameters!$E$23*Parameters!$F$23+Parameters!$E$24*(Parameters!$F$24-Parameters!$F$23)+Parameters!$E$25*(Parameters!$F$25-Parameters!$F$24)+Parameters!$E$26*($A651-Parameters!$F$25)))),_xlfn.IFS($A651&lt;=Parameters!$F$23,Parameters!$E$23*$A651,$A651&lt;=Parameters!$F$24,Parameters!$E$24*$A651,$A651&lt;=Parameters!$F$25,Parameters!$E$25*$A651,$A651&gt;Parameters!$F$25,Parameters!$E$26*$A651))</f>
        <v>76411.760000000009</v>
      </c>
      <c r="K651" s="290">
        <f t="shared" si="310"/>
        <v>118.28445820433438</v>
      </c>
      <c r="L651" s="290" cm="1">
        <f t="array" ref="L651">IF(Parameters!$D$55="No",IF($A651&lt;=Parameters!$F$28,Parameters!$E$28*$A651,IF($A651&lt;=Parameters!$F$29,Parameters!$E$28*Parameters!$F$28+Parameters!$E$29*($A651-Parameters!$F$28),IF($A651&lt;=Parameters!$F$30,Parameters!$E$28*Parameters!$F$28+Parameters!$E$29*(Parameters!$F$29-Parameters!$F$28)+Parameters!$E$30*($A651-Parameters!$F$29),Parameters!$E$28*Parameters!$F$28+Parameters!$E$29*(Parameters!$F$29-Parameters!$F$28)+Parameters!$E$30*(Parameters!$F$30-Parameters!$F$29)+Parameters!$E$31*($A651-Parameters!$F$30)))),_xlfn.IFS($A651&lt;=Parameters!$F$28,Parameters!$E$28*$A651,$A651&lt;=Parameters!$F$29,Parameters!$E$29*$A651,$A651&lt;=Parameters!$F$30,Parameters!$E$30*$A651,$A651&gt;Parameters!$F$30,Parameters!$E$31*$A651))</f>
        <v>90431.06</v>
      </c>
      <c r="M651" s="290">
        <f t="shared" si="311"/>
        <v>139.98616099071208</v>
      </c>
      <c r="N651" s="290" cm="1">
        <f t="array" ref="N651">IF(Parameters!$D$55="No",IF($A651&lt;=Parameters!$F$34,Parameters!$E$34*$A651,IF($A651&lt;=Parameters!$F$35,Parameters!$E$34*Parameters!$F$34+Parameters!$E$35*($A651-Parameters!$F$34),IF($A651&lt;=Parameters!$F$36,Parameters!$E$34*Parameters!$F$34+Parameters!$E$35*(Parameters!$F$35-Parameters!$F$34)+Parameters!$E$36*($A651-Parameters!$F$35),Parameters!$E$34*Parameters!$F$34+Parameters!$E$35*(Parameters!$F$35-Parameters!$F$34)+Parameters!$E$36*(Parameters!$F$36-Parameters!$F$35)+Parameters!$E$37*($A651-Parameters!$F$36)))),_xlfn.IFS($A651&lt;=Parameters!$F$34,Parameters!$E$34*$A651,$A651&lt;=Parameters!$F$35,Parameters!$E$35*$A651,$A651&lt;=Parameters!$F$36,Parameters!$E$36*$A651,$A651&gt;Parameters!$F$36,Parameters!$E$37*$A651))</f>
        <v>89803.58</v>
      </c>
      <c r="O651" s="290">
        <f t="shared" si="335"/>
        <v>139.01482972136222</v>
      </c>
      <c r="P651" s="290" cm="1">
        <f t="array" ref="P651">IF(Parameters!$D$55="No",IF($A651&lt;=Parameters!$F$39,Parameters!$E$39*$A651,IF($A651&lt;=Parameters!$F$40,Parameters!$E$39*Parameters!$F$39+Parameters!$E$40*($A651-Parameters!$F$39),IF($A651&lt;=Parameters!$F$41,Parameters!$E$39*Parameters!$F$39+Parameters!$E$40*(Parameters!$F$40-Parameters!$F$39)+Parameters!$E$41*($A651-Parameters!$F$40),Parameters!$E$39*Parameters!$F$39+Parameters!$E$40*(Parameters!$F$40-Parameters!$F$39)+Parameters!$E$41*(Parameters!$F$41-Parameters!$F$40)+Parameters!$E$42*($A651-Parameters!$F$41)))),_xlfn.IFS($A651&lt;=Parameters!$F$39,Parameters!$E$39*$A651,$A651&lt;=Parameters!$F$40,Parameters!$E$40*$A651,$A651&lt;=Parameters!$F$41,Parameters!$E$41*$A651,$A651&gt;Parameters!$F$41,Parameters!$E$42*$A651))</f>
        <v>96273.66</v>
      </c>
      <c r="Q651" s="290">
        <f t="shared" si="336"/>
        <v>149.03043343653252</v>
      </c>
      <c r="R651" s="290" cm="1">
        <f t="array" ref="R651">IF(Parameters!$E$55="No",IF($A651&lt;=Parameters!$H$23,Parameters!$G$23*$A651,IF($A651&lt;=Parameters!$H$24,Parameters!$G$23*Parameters!$H$23+Parameters!$G$24*($A651-Parameters!$H$23),IF($A651&lt;=Parameters!$H$25,Parameters!$G$23*Parameters!$H$23+Parameters!$G$24*(Parameters!$H$24-Parameters!$H$23)+Parameters!$G$25*($A651-Parameters!$H$24),Parameters!$G$23*Parameters!$H$23+Parameters!$G$24*(Parameters!$H$24-Parameters!$H$23)+Parameters!$G$25*(Parameters!$H$25-Parameters!$H$24)+Parameters!$G$26*($A651-Parameters!$H$25)))),_xlfn.IFS($A651&lt;=Parameters!$H$23,Parameters!$G$23*$A651,$A651&lt;=Parameters!$H$24,Parameters!$G$24*$A651,$A651&lt;=Parameters!$H$25,Parameters!$G$25*$A651,$A651&gt;Parameters!$H$25,Parameters!$G$26*$A651))</f>
        <v>76411.760000000009</v>
      </c>
      <c r="S651" s="290">
        <f t="shared" si="312"/>
        <v>118.28445820433438</v>
      </c>
      <c r="T651" s="290" cm="1">
        <f t="array" ref="T651">IF(Parameters!$E$55="No",IF($A651&lt;=Parameters!$H$28,Parameters!$G$28*$A651,IF($A651&lt;=Parameters!$H$29,Parameters!$G$28*Parameters!$H$28+Parameters!$G$29*($A651-Parameters!$H$28),IF($A651&lt;=Parameters!$H$30,Parameters!$G$28*Parameters!$H$28+Parameters!$G$29*(Parameters!$H$29-Parameters!$H$28)+Parameters!$G$30*($A651-Parameters!$H$29),Parameters!$G$28*Parameters!$H$28+Parameters!$G$29*(Parameters!$H$29-Parameters!$H$28)+Parameters!$G$30*(Parameters!$H$30-Parameters!$H$29)+Parameters!$G$31*($A651-Parameters!$H$30)))),_xlfn.IFS($A651&lt;=Parameters!$H$28,Parameters!$G$28*$A651,$A651&lt;=Parameters!$H$29,Parameters!$G$29*$A651,$A651&lt;=Parameters!$H$30,Parameters!$G$30*$A651,$A651&gt;Parameters!$H$30,Parameters!$G$31*$A651))</f>
        <v>90431.06</v>
      </c>
      <c r="U651" s="290">
        <f t="shared" si="313"/>
        <v>139.98616099071208</v>
      </c>
      <c r="V651" s="290" cm="1">
        <f t="array" ref="V651">IF(Parameters!$E$55="No",IF($A651&lt;=Parameters!$H$34,Parameters!$G$34*$A651,IF($A651&lt;=Parameters!$H$35,Parameters!$G$34*Parameters!$H$34+Parameters!$G$35*($A651-Parameters!$H$34),IF($A651&lt;=Parameters!$H$36,Parameters!$G$34*Parameters!$H$34+Parameters!$G$35*(Parameters!$H$35-Parameters!$H$34)+Parameters!$G$36*($A651-Parameters!$H$35),Parameters!$G$34*Parameters!$H$34+Parameters!$G$35*(Parameters!$H$35-Parameters!$H$34)+Parameters!$G$36*(Parameters!$H$36-Parameters!$H$35)+Parameters!$G$37*($A651-Parameters!$H$36)))),_xlfn.IFS($A651&lt;=Parameters!$H$34,Parameters!$G$34*$A651,$A651&lt;=Parameters!$H$35,Parameters!$G$35*$A651,$A651&lt;=Parameters!$H$36,Parameters!$G$36*$A651,$A651&gt;Parameters!$H$36,Parameters!$G$37*$A651))</f>
        <v>89803.58</v>
      </c>
      <c r="W651" s="290">
        <f t="shared" si="337"/>
        <v>139.01482972136222</v>
      </c>
      <c r="X651" s="290" cm="1">
        <f t="array" ref="X651">IF(Parameters!$E$55="No",IF($A651&lt;=Parameters!$H$39,Parameters!$G$39*$A651,IF($A651&lt;=Parameters!$H$40,Parameters!$G$39*Parameters!$H$39+Parameters!$G$40*($A651-Parameters!$H$39),IF($A651&lt;=Parameters!$H$41,Parameters!$G$39*Parameters!$H$39+Parameters!$G$40*(Parameters!$H$40-Parameters!$H$39)+Parameters!$G$41*($A651-Parameters!$H$40),Parameters!$G$39*Parameters!$H$39+Parameters!$G$40*(Parameters!$H$40-Parameters!$H$39)+Parameters!$G$41*(Parameters!$H$41-Parameters!$H$40)+Parameters!$G$42*($A651-Parameters!$H$41)))),_xlfn.IFS($A651&lt;=Parameters!$H$39,Parameters!$G$39*$A651,$A651&lt;=Parameters!$H$40,Parameters!$G$40*$A651,$A651&lt;=Parameters!$H$41,Parameters!$G$41*$A651,$A651&gt;Parameters!$H$41,Parameters!$G$42*$A651))</f>
        <v>96273.66</v>
      </c>
      <c r="Y651" s="290">
        <f t="shared" si="338"/>
        <v>149.03043343653252</v>
      </c>
      <c r="Z651" s="290" cm="1">
        <f t="array" ref="Z651">IF(Parameters!$F$55="No",IF($A651&lt;=Parameters!$J$23,Parameters!$I$23*$A651,IF($A651&lt;=Parameters!$J$24,Parameters!$I$23*Parameters!$J$23+Parameters!$I$24*($A651-Parameters!$J$23),IF($A651&lt;=Parameters!$J$25,Parameters!$I$23*Parameters!$J$23+Parameters!$I$24*(Parameters!$J$24-Parameters!$J$23)+Parameters!$I$25*($A651-Parameters!$J$24),Parameters!$I$23*Parameters!$J$23+Parameters!$I$24*(Parameters!$J$24-Parameters!$J$23)+Parameters!$I$25*(Parameters!$J$25-Parameters!$J$24)+Parameters!$I$26*($A651-Parameters!$J$25)))),_xlfn.IFS($A651&lt;=Parameters!$J$23,Parameters!$I$23*$A651,$A651&lt;=Parameters!$J$24,Parameters!$I$24*$A651,$A651&lt;=Parameters!$J$25,Parameters!$I$25*$A651,$A651&gt;Parameters!$J$25,Parameters!$I$26*$A651))</f>
        <v>76411.760000000009</v>
      </c>
      <c r="AA651" s="290">
        <f t="shared" si="314"/>
        <v>118.28445820433438</v>
      </c>
      <c r="AB651" s="290" cm="1">
        <f t="array" ref="AB651">IF(Parameters!$F$55="No",IF($A651&lt;=Parameters!$J$28,Parameters!$I$28*$A651,IF($A651&lt;=Parameters!$J$29,Parameters!$I$28*Parameters!$J$28+Parameters!$I$29*($A651-Parameters!$J$28),IF($A651&lt;=Parameters!$J$30,Parameters!$I$28*Parameters!$J$28+Parameters!$I$29*(Parameters!$J$29-Parameters!$J$28)+Parameters!$I$30*($A651-Parameters!$J$29),Parameters!$I$28*Parameters!$J$28+Parameters!$I$29*(Parameters!$J$29-Parameters!$J$28)+Parameters!$I$30*(Parameters!$J$30-Parameters!$J$29)+Parameters!$I$31*($A651-Parameters!$J$30)))),_xlfn.IFS($A651&lt;=Parameters!$J$28,Parameters!$I$28*$A651,$A651&lt;=Parameters!$J$29,Parameters!$I$29*$A651,$A651&lt;=Parameters!$J$30,Parameters!$I$30*$A651,$A651&gt;Parameters!$J$30,Parameters!$I$31*$A651))</f>
        <v>90431.06</v>
      </c>
      <c r="AC651" s="290">
        <f t="shared" si="315"/>
        <v>139.98616099071208</v>
      </c>
      <c r="AD651" s="290" cm="1">
        <f t="array" ref="AD651">IF(Parameters!$F$55="No",IF($A651&lt;=Parameters!$J$34,Parameters!$I$34*$A651,IF($A651&lt;=Parameters!$J$35,Parameters!$I$34*Parameters!$J$34+Parameters!$I$35*($A651-Parameters!$J$34),IF($A651&lt;=Parameters!$J$36,Parameters!$I$34*Parameters!$J$34+Parameters!$I$35*(Parameters!$J$35-Parameters!$J$34)+Parameters!$I$36*($A651-Parameters!$J$35),Parameters!$I$34*Parameters!$J$34+Parameters!$I$35*(Parameters!$J$35-Parameters!$J$34)+Parameters!$I$36*(Parameters!$J$36-Parameters!$J$35)+Parameters!$I$37*($A651-Parameters!$J$36)))),_xlfn.IFS($A651&lt;=Parameters!$J$34,Parameters!$I$34*$A651,$A651&lt;=Parameters!$J$35,Parameters!$I$35*$A651,$A651&lt;=Parameters!$J$36,Parameters!$I$36*$A651,$A651&gt;Parameters!$J$36,Parameters!$I$37*$A651))</f>
        <v>89803.58</v>
      </c>
      <c r="AE651" s="290">
        <f t="shared" si="339"/>
        <v>139.01482972136222</v>
      </c>
      <c r="AF651" s="290" cm="1">
        <f t="array" ref="AF651">IF(Parameters!$F$55="No",IF($A651&lt;=Parameters!$J$39,Parameters!$I$39*$A651,IF($A651&lt;=Parameters!$J$40,Parameters!$I$39*Parameters!$J$39+Parameters!$I$40*($A651-Parameters!$J$39),IF($A651&lt;=Parameters!$J$41,Parameters!$I$39*Parameters!$J$39+Parameters!$I$40*(Parameters!$J$40-Parameters!$J$39)+Parameters!$I$41*($A651-Parameters!$J$40),Parameters!$I$39*Parameters!$J$39+Parameters!$I$40*(Parameters!$J$40-Parameters!$J$39)+Parameters!$I$41*(Parameters!$J$41-Parameters!$J$40)+Parameters!$I$42*($A651-Parameters!$J$41)))),_xlfn.IFS($A651&lt;=Parameters!$J$39,Parameters!$I$39*$A651,$A651&lt;=Parameters!$J$40,Parameters!$I$40*$A651,$A651&lt;=Parameters!$J$41,Parameters!$I$41*$A651,$A651&gt;Parameters!$J$41,Parameters!$I$42*$A651))</f>
        <v>96273.66</v>
      </c>
      <c r="AG651" s="290">
        <f t="shared" si="340"/>
        <v>149.03043343653252</v>
      </c>
      <c r="AI651" s="428">
        <f t="shared" si="316"/>
        <v>149.06000000001222</v>
      </c>
      <c r="AJ651" s="428">
        <f t="shared" si="317"/>
        <v>159.35999999998603</v>
      </c>
      <c r="AK651" s="428">
        <f t="shared" si="318"/>
        <v>150.22999999999593</v>
      </c>
      <c r="AL651" s="428">
        <f t="shared" si="319"/>
        <v>158.45999999999185</v>
      </c>
      <c r="AM651" s="428">
        <f t="shared" si="320"/>
        <v>149.06000000001222</v>
      </c>
      <c r="AN651" s="428">
        <f t="shared" si="321"/>
        <v>159.35999999998603</v>
      </c>
      <c r="AO651" s="428">
        <f t="shared" si="322"/>
        <v>150.22999999999593</v>
      </c>
      <c r="AP651" s="428">
        <f t="shared" si="323"/>
        <v>158.45999999999185</v>
      </c>
      <c r="AQ651" s="428">
        <f t="shared" si="324"/>
        <v>149.06000000001222</v>
      </c>
      <c r="AR651" s="428">
        <f t="shared" si="325"/>
        <v>159.35999999998603</v>
      </c>
      <c r="AS651" s="428">
        <f t="shared" si="326"/>
        <v>150.22999999999593</v>
      </c>
      <c r="AT651" s="428">
        <f t="shared" si="327"/>
        <v>158.45999999999185</v>
      </c>
      <c r="AU651" s="428">
        <f t="shared" si="328"/>
        <v>149.06000000001222</v>
      </c>
      <c r="AV651" s="428">
        <f t="shared" si="329"/>
        <v>159.35999999998603</v>
      </c>
      <c r="AW651" s="428">
        <f t="shared" si="330"/>
        <v>150.22999999999593</v>
      </c>
      <c r="AX651" s="428">
        <f t="shared" si="331"/>
        <v>158.45999999999185</v>
      </c>
    </row>
    <row r="652">
      <c r="A652" s="413">
        <v>647</v>
      </c>
      <c r="B652" s="290" cm="1">
        <f t="array" ref="B652">IF(Parameters!$C$55="No",IF($A652&lt;=Parameters!$D$23,Parameters!$C$23*$A652,IF($A652&lt;=Parameters!$D$24,Parameters!$C$23*Parameters!$D$23+Parameters!$C$24*($A652-Parameters!$D$23),IF($A652&lt;=Parameters!$D$25,Parameters!$C$23*Parameters!$D$23+Parameters!$C$24*(Parameters!$D$24-Parameters!$D$23)+Parameters!$C$25*($A652-Parameters!$D$24),Parameters!$C$23*Parameters!$D$23+Parameters!$C$24*(Parameters!$D$24-Parameters!$D$23)+Parameters!$C$25*(Parameters!$D$25-Parameters!$D$24)+Parameters!$C$26*($A652-Parameters!$D$25)))),_xlfn.IFS($A652&lt;=Parameters!$D$23,Parameters!$C$23*$A652,$A652&lt;=Parameters!$D$24,Parameters!$C$24*$A652,$A652&lt;=Parameters!$D$25,Parameters!$C$25*$A652,$A652&gt;Parameters!$D$25,Parameters!$C$26*$A652))</f>
        <v>76560.820000000007</v>
      </c>
      <c r="C652" s="290">
        <f t="shared" si="332"/>
        <v>118.33202472952088</v>
      </c>
      <c r="D652" s="290" cm="1">
        <f t="array" ref="D652">IF(Parameters!$C$55="No",IF($A652&lt;=Parameters!$D$28,Parameters!$C$28*$A652,IF($A652&lt;=Parameters!$D$29,Parameters!$C$28*Parameters!$D$28+Parameters!$C$29*($A652-Parameters!$D$28),IF($A652&lt;=Parameters!$D$30,Parameters!$C$28*Parameters!$D$28+Parameters!$C$29*(Parameters!$D$29-Parameters!$D$28)+Parameters!$C$30*($A652-Parameters!$D$29),Parameters!$C$28*Parameters!$D$28+Parameters!$C$29*(Parameters!$D$29-Parameters!$D$28)+Parameters!$C$30*(Parameters!$D$30-Parameters!$D$29)+Parameters!$C$31*($A652-Parameters!$D$30)))),_xlfn.IFS($A652&lt;=Parameters!$D$28,Parameters!$C$28*$A652,$A652&lt;=Parameters!$D$29,Parameters!$C$29*$A652,$A652&lt;=Parameters!$D$30,Parameters!$C$30*$A652,$A652&gt;Parameters!$D$30,Parameters!$C$31*$A652))</f>
        <v>90590.420000000013</v>
      </c>
      <c r="E652" s="290">
        <f t="shared" si="332"/>
        <v>140.0161051004637</v>
      </c>
      <c r="F652" s="290" cm="1">
        <f t="array" ref="F652">IF(Parameters!$C$55="No",IF($A652&lt;=Parameters!$D$34,Parameters!$C$34*$A652,IF($A652&lt;=Parameters!$D$35,Parameters!$C$34*Parameters!$D$34+Parameters!$C$35*($A652-Parameters!$D$34),IF($A652&lt;=Parameters!$D$36,Parameters!$C$34*Parameters!$D$34+Parameters!$C$35*(Parameters!$D$35-Parameters!$D$34)+Parameters!$C$36*($A652-Parameters!$D$35),Parameters!$C$34*Parameters!$D$34+Parameters!$C$35*(Parameters!$D$35-Parameters!$D$34)+Parameters!$C$36*(Parameters!$D$36-Parameters!$D$35)+Parameters!$C$37*($A652-Parameters!$D$36)))),_xlfn.IFS($A652&lt;=Parameters!$D$34,Parameters!$C$34*$A652,$A652&lt;=Parameters!$D$35,Parameters!$C$35*$A652,$A652&lt;=Parameters!$D$36,Parameters!$C$36*$A652,$A652&gt;Parameters!$D$36,Parameters!$C$37*$A652))</f>
        <v>89953.81</v>
      </c>
      <c r="G652" s="290">
        <f t="shared" si="333"/>
        <v>139.03216383307574</v>
      </c>
      <c r="H652" s="290" cm="1">
        <f t="array" ref="H652">IF(Parameters!$C$55="No",IF($A652&lt;=Parameters!$D$39,Parameters!$C$39*$A652,IF($A652&lt;=Parameters!$D$40,Parameters!$C$39*Parameters!$D$39+Parameters!$C$40*($A652-Parameters!$D$39),IF($A652&lt;=Parameters!$D$41,Parameters!$C$39*Parameters!$D$39+Parameters!$C$40*(Parameters!$D$40-Parameters!$D$39)+Parameters!$C$41*($A652-Parameters!$D$40),Parameters!$C$39*Parameters!$D$39+Parameters!$C$40*(Parameters!$D$40-Parameters!$D$39)+Parameters!$C$41*(Parameters!$D$41-Parameters!$D$40)+Parameters!$C$42*($A652-Parameters!$D$41)))),_xlfn.IFS($A652&lt;=Parameters!$D$39,Parameters!$C$39*$A652,$A652&lt;=Parameters!$D$40,Parameters!$C$40*$A652,$A652&lt;=Parameters!$D$41,Parameters!$C$41*$A652,$A652&gt;Parameters!$D$41,Parameters!$C$42*$A652))</f>
        <v>96432.12</v>
      </c>
      <c r="I652" s="290">
        <f t="shared" si="334"/>
        <v>149.04500772797527</v>
      </c>
      <c r="J652" s="290" cm="1">
        <f t="array" ref="J652">IF(Parameters!$D$55="No",IF($A652&lt;=Parameters!$F$23,Parameters!$E$23*$A652,IF($A652&lt;=Parameters!$F$24,Parameters!$E$23*Parameters!$F$23+Parameters!$E$24*($A652-Parameters!$F$23),IF($A652&lt;=Parameters!$F$25,Parameters!$E$23*Parameters!$F$23+Parameters!$E$24*(Parameters!$F$24-Parameters!$F$23)+Parameters!$E$25*($A652-Parameters!$F$24),Parameters!$E$23*Parameters!$F$23+Parameters!$E$24*(Parameters!$F$24-Parameters!$F$23)+Parameters!$E$25*(Parameters!$F$25-Parameters!$F$24)+Parameters!$E$26*($A652-Parameters!$F$25)))),_xlfn.IFS($A652&lt;=Parameters!$F$23,Parameters!$E$23*$A652,$A652&lt;=Parameters!$F$24,Parameters!$E$24*$A652,$A652&lt;=Parameters!$F$25,Parameters!$E$25*$A652,$A652&gt;Parameters!$F$25,Parameters!$E$26*$A652))</f>
        <v>76560.820000000007</v>
      </c>
      <c r="K652" s="290">
        <f t="shared" si="310"/>
        <v>118.33202472952088</v>
      </c>
      <c r="L652" s="290" cm="1">
        <f t="array" ref="L652">IF(Parameters!$D$55="No",IF($A652&lt;=Parameters!$F$28,Parameters!$E$28*$A652,IF($A652&lt;=Parameters!$F$29,Parameters!$E$28*Parameters!$F$28+Parameters!$E$29*($A652-Parameters!$F$28),IF($A652&lt;=Parameters!$F$30,Parameters!$E$28*Parameters!$F$28+Parameters!$E$29*(Parameters!$F$29-Parameters!$F$28)+Parameters!$E$30*($A652-Parameters!$F$29),Parameters!$E$28*Parameters!$F$28+Parameters!$E$29*(Parameters!$F$29-Parameters!$F$28)+Parameters!$E$30*(Parameters!$F$30-Parameters!$F$29)+Parameters!$E$31*($A652-Parameters!$F$30)))),_xlfn.IFS($A652&lt;=Parameters!$F$28,Parameters!$E$28*$A652,$A652&lt;=Parameters!$F$29,Parameters!$E$29*$A652,$A652&lt;=Parameters!$F$30,Parameters!$E$30*$A652,$A652&gt;Parameters!$F$30,Parameters!$E$31*$A652))</f>
        <v>90590.420000000013</v>
      </c>
      <c r="M652" s="290">
        <f t="shared" si="311"/>
        <v>140.0161051004637</v>
      </c>
      <c r="N652" s="290" cm="1">
        <f t="array" ref="N652">IF(Parameters!$D$55="No",IF($A652&lt;=Parameters!$F$34,Parameters!$E$34*$A652,IF($A652&lt;=Parameters!$F$35,Parameters!$E$34*Parameters!$F$34+Parameters!$E$35*($A652-Parameters!$F$34),IF($A652&lt;=Parameters!$F$36,Parameters!$E$34*Parameters!$F$34+Parameters!$E$35*(Parameters!$F$35-Parameters!$F$34)+Parameters!$E$36*($A652-Parameters!$F$35),Parameters!$E$34*Parameters!$F$34+Parameters!$E$35*(Parameters!$F$35-Parameters!$F$34)+Parameters!$E$36*(Parameters!$F$36-Parameters!$F$35)+Parameters!$E$37*($A652-Parameters!$F$36)))),_xlfn.IFS($A652&lt;=Parameters!$F$34,Parameters!$E$34*$A652,$A652&lt;=Parameters!$F$35,Parameters!$E$35*$A652,$A652&lt;=Parameters!$F$36,Parameters!$E$36*$A652,$A652&gt;Parameters!$F$36,Parameters!$E$37*$A652))</f>
        <v>89953.81</v>
      </c>
      <c r="O652" s="290">
        <f t="shared" si="335"/>
        <v>139.03216383307574</v>
      </c>
      <c r="P652" s="290" cm="1">
        <f t="array" ref="P652">IF(Parameters!$D$55="No",IF($A652&lt;=Parameters!$F$39,Parameters!$E$39*$A652,IF($A652&lt;=Parameters!$F$40,Parameters!$E$39*Parameters!$F$39+Parameters!$E$40*($A652-Parameters!$F$39),IF($A652&lt;=Parameters!$F$41,Parameters!$E$39*Parameters!$F$39+Parameters!$E$40*(Parameters!$F$40-Parameters!$F$39)+Parameters!$E$41*($A652-Parameters!$F$40),Parameters!$E$39*Parameters!$F$39+Parameters!$E$40*(Parameters!$F$40-Parameters!$F$39)+Parameters!$E$41*(Parameters!$F$41-Parameters!$F$40)+Parameters!$E$42*($A652-Parameters!$F$41)))),_xlfn.IFS($A652&lt;=Parameters!$F$39,Parameters!$E$39*$A652,$A652&lt;=Parameters!$F$40,Parameters!$E$40*$A652,$A652&lt;=Parameters!$F$41,Parameters!$E$41*$A652,$A652&gt;Parameters!$F$41,Parameters!$E$42*$A652))</f>
        <v>96432.12</v>
      </c>
      <c r="Q652" s="290">
        <f t="shared" si="336"/>
        <v>149.04500772797527</v>
      </c>
      <c r="R652" s="290" cm="1">
        <f t="array" ref="R652">IF(Parameters!$E$55="No",IF($A652&lt;=Parameters!$H$23,Parameters!$G$23*$A652,IF($A652&lt;=Parameters!$H$24,Parameters!$G$23*Parameters!$H$23+Parameters!$G$24*($A652-Parameters!$H$23),IF($A652&lt;=Parameters!$H$25,Parameters!$G$23*Parameters!$H$23+Parameters!$G$24*(Parameters!$H$24-Parameters!$H$23)+Parameters!$G$25*($A652-Parameters!$H$24),Parameters!$G$23*Parameters!$H$23+Parameters!$G$24*(Parameters!$H$24-Parameters!$H$23)+Parameters!$G$25*(Parameters!$H$25-Parameters!$H$24)+Parameters!$G$26*($A652-Parameters!$H$25)))),_xlfn.IFS($A652&lt;=Parameters!$H$23,Parameters!$G$23*$A652,$A652&lt;=Parameters!$H$24,Parameters!$G$24*$A652,$A652&lt;=Parameters!$H$25,Parameters!$G$25*$A652,$A652&gt;Parameters!$H$25,Parameters!$G$26*$A652))</f>
        <v>76560.820000000007</v>
      </c>
      <c r="S652" s="290">
        <f t="shared" si="312"/>
        <v>118.33202472952088</v>
      </c>
      <c r="T652" s="290" cm="1">
        <f t="array" ref="T652">IF(Parameters!$E$55="No",IF($A652&lt;=Parameters!$H$28,Parameters!$G$28*$A652,IF($A652&lt;=Parameters!$H$29,Parameters!$G$28*Parameters!$H$28+Parameters!$G$29*($A652-Parameters!$H$28),IF($A652&lt;=Parameters!$H$30,Parameters!$G$28*Parameters!$H$28+Parameters!$G$29*(Parameters!$H$29-Parameters!$H$28)+Parameters!$G$30*($A652-Parameters!$H$29),Parameters!$G$28*Parameters!$H$28+Parameters!$G$29*(Parameters!$H$29-Parameters!$H$28)+Parameters!$G$30*(Parameters!$H$30-Parameters!$H$29)+Parameters!$G$31*($A652-Parameters!$H$30)))),_xlfn.IFS($A652&lt;=Parameters!$H$28,Parameters!$G$28*$A652,$A652&lt;=Parameters!$H$29,Parameters!$G$29*$A652,$A652&lt;=Parameters!$H$30,Parameters!$G$30*$A652,$A652&gt;Parameters!$H$30,Parameters!$G$31*$A652))</f>
        <v>90590.420000000013</v>
      </c>
      <c r="U652" s="290">
        <f t="shared" si="313"/>
        <v>140.0161051004637</v>
      </c>
      <c r="V652" s="290" cm="1">
        <f t="array" ref="V652">IF(Parameters!$E$55="No",IF($A652&lt;=Parameters!$H$34,Parameters!$G$34*$A652,IF($A652&lt;=Parameters!$H$35,Parameters!$G$34*Parameters!$H$34+Parameters!$G$35*($A652-Parameters!$H$34),IF($A652&lt;=Parameters!$H$36,Parameters!$G$34*Parameters!$H$34+Parameters!$G$35*(Parameters!$H$35-Parameters!$H$34)+Parameters!$G$36*($A652-Parameters!$H$35),Parameters!$G$34*Parameters!$H$34+Parameters!$G$35*(Parameters!$H$35-Parameters!$H$34)+Parameters!$G$36*(Parameters!$H$36-Parameters!$H$35)+Parameters!$G$37*($A652-Parameters!$H$36)))),_xlfn.IFS($A652&lt;=Parameters!$H$34,Parameters!$G$34*$A652,$A652&lt;=Parameters!$H$35,Parameters!$G$35*$A652,$A652&lt;=Parameters!$H$36,Parameters!$G$36*$A652,$A652&gt;Parameters!$H$36,Parameters!$G$37*$A652))</f>
        <v>89953.81</v>
      </c>
      <c r="W652" s="290">
        <f t="shared" si="337"/>
        <v>139.03216383307574</v>
      </c>
      <c r="X652" s="290" cm="1">
        <f t="array" ref="X652">IF(Parameters!$E$55="No",IF($A652&lt;=Parameters!$H$39,Parameters!$G$39*$A652,IF($A652&lt;=Parameters!$H$40,Parameters!$G$39*Parameters!$H$39+Parameters!$G$40*($A652-Parameters!$H$39),IF($A652&lt;=Parameters!$H$41,Parameters!$G$39*Parameters!$H$39+Parameters!$G$40*(Parameters!$H$40-Parameters!$H$39)+Parameters!$G$41*($A652-Parameters!$H$40),Parameters!$G$39*Parameters!$H$39+Parameters!$G$40*(Parameters!$H$40-Parameters!$H$39)+Parameters!$G$41*(Parameters!$H$41-Parameters!$H$40)+Parameters!$G$42*($A652-Parameters!$H$41)))),_xlfn.IFS($A652&lt;=Parameters!$H$39,Parameters!$G$39*$A652,$A652&lt;=Parameters!$H$40,Parameters!$G$40*$A652,$A652&lt;=Parameters!$H$41,Parameters!$G$41*$A652,$A652&gt;Parameters!$H$41,Parameters!$G$42*$A652))</f>
        <v>96432.12</v>
      </c>
      <c r="Y652" s="290">
        <f t="shared" si="338"/>
        <v>149.04500772797527</v>
      </c>
      <c r="Z652" s="290" cm="1">
        <f t="array" ref="Z652">IF(Parameters!$F$55="No",IF($A652&lt;=Parameters!$J$23,Parameters!$I$23*$A652,IF($A652&lt;=Parameters!$J$24,Parameters!$I$23*Parameters!$J$23+Parameters!$I$24*($A652-Parameters!$J$23),IF($A652&lt;=Parameters!$J$25,Parameters!$I$23*Parameters!$J$23+Parameters!$I$24*(Parameters!$J$24-Parameters!$J$23)+Parameters!$I$25*($A652-Parameters!$J$24),Parameters!$I$23*Parameters!$J$23+Parameters!$I$24*(Parameters!$J$24-Parameters!$J$23)+Parameters!$I$25*(Parameters!$J$25-Parameters!$J$24)+Parameters!$I$26*($A652-Parameters!$J$25)))),_xlfn.IFS($A652&lt;=Parameters!$J$23,Parameters!$I$23*$A652,$A652&lt;=Parameters!$J$24,Parameters!$I$24*$A652,$A652&lt;=Parameters!$J$25,Parameters!$I$25*$A652,$A652&gt;Parameters!$J$25,Parameters!$I$26*$A652))</f>
        <v>76560.820000000007</v>
      </c>
      <c r="AA652" s="290">
        <f t="shared" si="314"/>
        <v>118.33202472952088</v>
      </c>
      <c r="AB652" s="290" cm="1">
        <f t="array" ref="AB652">IF(Parameters!$F$55="No",IF($A652&lt;=Parameters!$J$28,Parameters!$I$28*$A652,IF($A652&lt;=Parameters!$J$29,Parameters!$I$28*Parameters!$J$28+Parameters!$I$29*($A652-Parameters!$J$28),IF($A652&lt;=Parameters!$J$30,Parameters!$I$28*Parameters!$J$28+Parameters!$I$29*(Parameters!$J$29-Parameters!$J$28)+Parameters!$I$30*($A652-Parameters!$J$29),Parameters!$I$28*Parameters!$J$28+Parameters!$I$29*(Parameters!$J$29-Parameters!$J$28)+Parameters!$I$30*(Parameters!$J$30-Parameters!$J$29)+Parameters!$I$31*($A652-Parameters!$J$30)))),_xlfn.IFS($A652&lt;=Parameters!$J$28,Parameters!$I$28*$A652,$A652&lt;=Parameters!$J$29,Parameters!$I$29*$A652,$A652&lt;=Parameters!$J$30,Parameters!$I$30*$A652,$A652&gt;Parameters!$J$30,Parameters!$I$31*$A652))</f>
        <v>90590.420000000013</v>
      </c>
      <c r="AC652" s="290">
        <f t="shared" si="315"/>
        <v>140.0161051004637</v>
      </c>
      <c r="AD652" s="290" cm="1">
        <f t="array" ref="AD652">IF(Parameters!$F$55="No",IF($A652&lt;=Parameters!$J$34,Parameters!$I$34*$A652,IF($A652&lt;=Parameters!$J$35,Parameters!$I$34*Parameters!$J$34+Parameters!$I$35*($A652-Parameters!$J$34),IF($A652&lt;=Parameters!$J$36,Parameters!$I$34*Parameters!$J$34+Parameters!$I$35*(Parameters!$J$35-Parameters!$J$34)+Parameters!$I$36*($A652-Parameters!$J$35),Parameters!$I$34*Parameters!$J$34+Parameters!$I$35*(Parameters!$J$35-Parameters!$J$34)+Parameters!$I$36*(Parameters!$J$36-Parameters!$J$35)+Parameters!$I$37*($A652-Parameters!$J$36)))),_xlfn.IFS($A652&lt;=Parameters!$J$34,Parameters!$I$34*$A652,$A652&lt;=Parameters!$J$35,Parameters!$I$35*$A652,$A652&lt;=Parameters!$J$36,Parameters!$I$36*$A652,$A652&gt;Parameters!$J$36,Parameters!$I$37*$A652))</f>
        <v>89953.81</v>
      </c>
      <c r="AE652" s="290">
        <f t="shared" si="339"/>
        <v>139.03216383307574</v>
      </c>
      <c r="AF652" s="290" cm="1">
        <f t="array" ref="AF652">IF(Parameters!$F$55="No",IF($A652&lt;=Parameters!$J$39,Parameters!$I$39*$A652,IF($A652&lt;=Parameters!$J$40,Parameters!$I$39*Parameters!$J$39+Parameters!$I$40*($A652-Parameters!$J$39),IF($A652&lt;=Parameters!$J$41,Parameters!$I$39*Parameters!$J$39+Parameters!$I$40*(Parameters!$J$40-Parameters!$J$39)+Parameters!$I$41*($A652-Parameters!$J$40),Parameters!$I$39*Parameters!$J$39+Parameters!$I$40*(Parameters!$J$40-Parameters!$J$39)+Parameters!$I$41*(Parameters!$J$41-Parameters!$J$40)+Parameters!$I$42*($A652-Parameters!$J$41)))),_xlfn.IFS($A652&lt;=Parameters!$J$39,Parameters!$I$39*$A652,$A652&lt;=Parameters!$J$40,Parameters!$I$40*$A652,$A652&lt;=Parameters!$J$41,Parameters!$I$41*$A652,$A652&gt;Parameters!$J$41,Parameters!$I$42*$A652))</f>
        <v>96432.12</v>
      </c>
      <c r="AG652" s="290">
        <f t="shared" si="340"/>
        <v>149.04500772797527</v>
      </c>
      <c r="AI652" s="428">
        <f t="shared" si="316"/>
        <v>149.05999999999767</v>
      </c>
      <c r="AJ652" s="428">
        <f t="shared" si="317"/>
        <v>159.36000000001513</v>
      </c>
      <c r="AK652" s="428">
        <f t="shared" si="318"/>
        <v>150.22999999999593</v>
      </c>
      <c r="AL652" s="428">
        <f t="shared" si="319"/>
        <v>158.45999999999185</v>
      </c>
      <c r="AM652" s="428">
        <f t="shared" si="320"/>
        <v>149.05999999999767</v>
      </c>
      <c r="AN652" s="428">
        <f t="shared" si="321"/>
        <v>159.36000000001513</v>
      </c>
      <c r="AO652" s="428">
        <f t="shared" si="322"/>
        <v>150.22999999999593</v>
      </c>
      <c r="AP652" s="428">
        <f t="shared" si="323"/>
        <v>158.45999999999185</v>
      </c>
      <c r="AQ652" s="428">
        <f t="shared" si="324"/>
        <v>149.05999999999767</v>
      </c>
      <c r="AR652" s="428">
        <f t="shared" si="325"/>
        <v>159.36000000001513</v>
      </c>
      <c r="AS652" s="428">
        <f t="shared" si="326"/>
        <v>150.22999999999593</v>
      </c>
      <c r="AT652" s="428">
        <f t="shared" si="327"/>
        <v>158.45999999999185</v>
      </c>
      <c r="AU652" s="428">
        <f t="shared" si="328"/>
        <v>149.05999999999767</v>
      </c>
      <c r="AV652" s="428">
        <f t="shared" si="329"/>
        <v>159.36000000001513</v>
      </c>
      <c r="AW652" s="428">
        <f t="shared" si="330"/>
        <v>150.22999999999593</v>
      </c>
      <c r="AX652" s="428">
        <f t="shared" si="331"/>
        <v>158.45999999999185</v>
      </c>
    </row>
    <row r="653">
      <c r="A653" s="413">
        <v>648</v>
      </c>
      <c r="B653" s="290" cm="1">
        <f t="array" ref="B653">IF(Parameters!$C$55="No",IF($A653&lt;=Parameters!$D$23,Parameters!$C$23*$A653,IF($A653&lt;=Parameters!$D$24,Parameters!$C$23*Parameters!$D$23+Parameters!$C$24*($A653-Parameters!$D$23),IF($A653&lt;=Parameters!$D$25,Parameters!$C$23*Parameters!$D$23+Parameters!$C$24*(Parameters!$D$24-Parameters!$D$23)+Parameters!$C$25*($A653-Parameters!$D$24),Parameters!$C$23*Parameters!$D$23+Parameters!$C$24*(Parameters!$D$24-Parameters!$D$23)+Parameters!$C$25*(Parameters!$D$25-Parameters!$D$24)+Parameters!$C$26*($A653-Parameters!$D$25)))),_xlfn.IFS($A653&lt;=Parameters!$D$23,Parameters!$C$23*$A653,$A653&lt;=Parameters!$D$24,Parameters!$C$24*$A653,$A653&lt;=Parameters!$D$25,Parameters!$C$25*$A653,$A653&gt;Parameters!$D$25,Parameters!$C$26*$A653))</f>
        <v>76709.88</v>
      </c>
      <c r="C653" s="290">
        <f t="shared" si="332"/>
        <v>118.37944444444445</v>
      </c>
      <c r="D653" s="290" cm="1">
        <f t="array" ref="D653">IF(Parameters!$C$55="No",IF($A653&lt;=Parameters!$D$28,Parameters!$C$28*$A653,IF($A653&lt;=Parameters!$D$29,Parameters!$C$28*Parameters!$D$28+Parameters!$C$29*($A653-Parameters!$D$28),IF($A653&lt;=Parameters!$D$30,Parameters!$C$28*Parameters!$D$28+Parameters!$C$29*(Parameters!$D$29-Parameters!$D$28)+Parameters!$C$30*($A653-Parameters!$D$29),Parameters!$C$28*Parameters!$D$28+Parameters!$C$29*(Parameters!$D$29-Parameters!$D$28)+Parameters!$C$30*(Parameters!$D$30-Parameters!$D$29)+Parameters!$C$31*($A653-Parameters!$D$30)))),_xlfn.IFS($A653&lt;=Parameters!$D$28,Parameters!$C$28*$A653,$A653&lt;=Parameters!$D$29,Parameters!$C$29*$A653,$A653&lt;=Parameters!$D$30,Parameters!$C$30*$A653,$A653&gt;Parameters!$D$30,Parameters!$C$31*$A653))</f>
        <v>90749.78</v>
      </c>
      <c r="E653" s="290">
        <f t="shared" si="332"/>
        <v>140.04595679012345</v>
      </c>
      <c r="F653" s="290" cm="1">
        <f t="array" ref="F653">IF(Parameters!$C$55="No",IF($A653&lt;=Parameters!$D$34,Parameters!$C$34*$A653,IF($A653&lt;=Parameters!$D$35,Parameters!$C$34*Parameters!$D$34+Parameters!$C$35*($A653-Parameters!$D$34),IF($A653&lt;=Parameters!$D$36,Parameters!$C$34*Parameters!$D$34+Parameters!$C$35*(Parameters!$D$35-Parameters!$D$34)+Parameters!$C$36*($A653-Parameters!$D$35),Parameters!$C$34*Parameters!$D$34+Parameters!$C$35*(Parameters!$D$35-Parameters!$D$34)+Parameters!$C$36*(Parameters!$D$36-Parameters!$D$35)+Parameters!$C$37*($A653-Parameters!$D$36)))),_xlfn.IFS($A653&lt;=Parameters!$D$34,Parameters!$C$34*$A653,$A653&lt;=Parameters!$D$35,Parameters!$C$35*$A653,$A653&lt;=Parameters!$D$36,Parameters!$C$36*$A653,$A653&gt;Parameters!$D$36,Parameters!$C$37*$A653))</f>
        <v>90104.04</v>
      </c>
      <c r="G653" s="290">
        <f t="shared" si="333"/>
        <v>139.04944444444445</v>
      </c>
      <c r="H653" s="290" cm="1">
        <f t="array" ref="H653">IF(Parameters!$C$55="No",IF($A653&lt;=Parameters!$D$39,Parameters!$C$39*$A653,IF($A653&lt;=Parameters!$D$40,Parameters!$C$39*Parameters!$D$39+Parameters!$C$40*($A653-Parameters!$D$39),IF($A653&lt;=Parameters!$D$41,Parameters!$C$39*Parameters!$D$39+Parameters!$C$40*(Parameters!$D$40-Parameters!$D$39)+Parameters!$C$41*($A653-Parameters!$D$40),Parameters!$C$39*Parameters!$D$39+Parameters!$C$40*(Parameters!$D$40-Parameters!$D$39)+Parameters!$C$41*(Parameters!$D$41-Parameters!$D$40)+Parameters!$C$42*($A653-Parameters!$D$41)))),_xlfn.IFS($A653&lt;=Parameters!$D$39,Parameters!$C$39*$A653,$A653&lt;=Parameters!$D$40,Parameters!$C$40*$A653,$A653&lt;=Parameters!$D$41,Parameters!$C$41*$A653,$A653&gt;Parameters!$D$41,Parameters!$C$42*$A653))</f>
        <v>96590.58</v>
      </c>
      <c r="I653" s="290">
        <f t="shared" si="334"/>
        <v>149.05953703703705</v>
      </c>
      <c r="J653" s="290" cm="1">
        <f t="array" ref="J653">IF(Parameters!$D$55="No",IF($A653&lt;=Parameters!$F$23,Parameters!$E$23*$A653,IF($A653&lt;=Parameters!$F$24,Parameters!$E$23*Parameters!$F$23+Parameters!$E$24*($A653-Parameters!$F$23),IF($A653&lt;=Parameters!$F$25,Parameters!$E$23*Parameters!$F$23+Parameters!$E$24*(Parameters!$F$24-Parameters!$F$23)+Parameters!$E$25*($A653-Parameters!$F$24),Parameters!$E$23*Parameters!$F$23+Parameters!$E$24*(Parameters!$F$24-Parameters!$F$23)+Parameters!$E$25*(Parameters!$F$25-Parameters!$F$24)+Parameters!$E$26*($A653-Parameters!$F$25)))),_xlfn.IFS($A653&lt;=Parameters!$F$23,Parameters!$E$23*$A653,$A653&lt;=Parameters!$F$24,Parameters!$E$24*$A653,$A653&lt;=Parameters!$F$25,Parameters!$E$25*$A653,$A653&gt;Parameters!$F$25,Parameters!$E$26*$A653))</f>
        <v>76709.88</v>
      </c>
      <c r="K653" s="290">
        <f t="shared" si="310"/>
        <v>118.37944444444445</v>
      </c>
      <c r="L653" s="290" cm="1">
        <f t="array" ref="L653">IF(Parameters!$D$55="No",IF($A653&lt;=Parameters!$F$28,Parameters!$E$28*$A653,IF($A653&lt;=Parameters!$F$29,Parameters!$E$28*Parameters!$F$28+Parameters!$E$29*($A653-Parameters!$F$28),IF($A653&lt;=Parameters!$F$30,Parameters!$E$28*Parameters!$F$28+Parameters!$E$29*(Parameters!$F$29-Parameters!$F$28)+Parameters!$E$30*($A653-Parameters!$F$29),Parameters!$E$28*Parameters!$F$28+Parameters!$E$29*(Parameters!$F$29-Parameters!$F$28)+Parameters!$E$30*(Parameters!$F$30-Parameters!$F$29)+Parameters!$E$31*($A653-Parameters!$F$30)))),_xlfn.IFS($A653&lt;=Parameters!$F$28,Parameters!$E$28*$A653,$A653&lt;=Parameters!$F$29,Parameters!$E$29*$A653,$A653&lt;=Parameters!$F$30,Parameters!$E$30*$A653,$A653&gt;Parameters!$F$30,Parameters!$E$31*$A653))</f>
        <v>90749.78</v>
      </c>
      <c r="M653" s="290">
        <f t="shared" si="311"/>
        <v>140.04595679012345</v>
      </c>
      <c r="N653" s="290" cm="1">
        <f t="array" ref="N653">IF(Parameters!$D$55="No",IF($A653&lt;=Parameters!$F$34,Parameters!$E$34*$A653,IF($A653&lt;=Parameters!$F$35,Parameters!$E$34*Parameters!$F$34+Parameters!$E$35*($A653-Parameters!$F$34),IF($A653&lt;=Parameters!$F$36,Parameters!$E$34*Parameters!$F$34+Parameters!$E$35*(Parameters!$F$35-Parameters!$F$34)+Parameters!$E$36*($A653-Parameters!$F$35),Parameters!$E$34*Parameters!$F$34+Parameters!$E$35*(Parameters!$F$35-Parameters!$F$34)+Parameters!$E$36*(Parameters!$F$36-Parameters!$F$35)+Parameters!$E$37*($A653-Parameters!$F$36)))),_xlfn.IFS($A653&lt;=Parameters!$F$34,Parameters!$E$34*$A653,$A653&lt;=Parameters!$F$35,Parameters!$E$35*$A653,$A653&lt;=Parameters!$F$36,Parameters!$E$36*$A653,$A653&gt;Parameters!$F$36,Parameters!$E$37*$A653))</f>
        <v>90104.04</v>
      </c>
      <c r="O653" s="290">
        <f t="shared" si="335"/>
        <v>139.04944444444445</v>
      </c>
      <c r="P653" s="290" cm="1">
        <f t="array" ref="P653">IF(Parameters!$D$55="No",IF($A653&lt;=Parameters!$F$39,Parameters!$E$39*$A653,IF($A653&lt;=Parameters!$F$40,Parameters!$E$39*Parameters!$F$39+Parameters!$E$40*($A653-Parameters!$F$39),IF($A653&lt;=Parameters!$F$41,Parameters!$E$39*Parameters!$F$39+Parameters!$E$40*(Parameters!$F$40-Parameters!$F$39)+Parameters!$E$41*($A653-Parameters!$F$40),Parameters!$E$39*Parameters!$F$39+Parameters!$E$40*(Parameters!$F$40-Parameters!$F$39)+Parameters!$E$41*(Parameters!$F$41-Parameters!$F$40)+Parameters!$E$42*($A653-Parameters!$F$41)))),_xlfn.IFS($A653&lt;=Parameters!$F$39,Parameters!$E$39*$A653,$A653&lt;=Parameters!$F$40,Parameters!$E$40*$A653,$A653&lt;=Parameters!$F$41,Parameters!$E$41*$A653,$A653&gt;Parameters!$F$41,Parameters!$E$42*$A653))</f>
        <v>96590.58</v>
      </c>
      <c r="Q653" s="290">
        <f t="shared" si="336"/>
        <v>149.05953703703705</v>
      </c>
      <c r="R653" s="290" cm="1">
        <f t="array" ref="R653">IF(Parameters!$E$55="No",IF($A653&lt;=Parameters!$H$23,Parameters!$G$23*$A653,IF($A653&lt;=Parameters!$H$24,Parameters!$G$23*Parameters!$H$23+Parameters!$G$24*($A653-Parameters!$H$23),IF($A653&lt;=Parameters!$H$25,Parameters!$G$23*Parameters!$H$23+Parameters!$G$24*(Parameters!$H$24-Parameters!$H$23)+Parameters!$G$25*($A653-Parameters!$H$24),Parameters!$G$23*Parameters!$H$23+Parameters!$G$24*(Parameters!$H$24-Parameters!$H$23)+Parameters!$G$25*(Parameters!$H$25-Parameters!$H$24)+Parameters!$G$26*($A653-Parameters!$H$25)))),_xlfn.IFS($A653&lt;=Parameters!$H$23,Parameters!$G$23*$A653,$A653&lt;=Parameters!$H$24,Parameters!$G$24*$A653,$A653&lt;=Parameters!$H$25,Parameters!$G$25*$A653,$A653&gt;Parameters!$H$25,Parameters!$G$26*$A653))</f>
        <v>76709.88</v>
      </c>
      <c r="S653" s="290">
        <f t="shared" si="312"/>
        <v>118.37944444444445</v>
      </c>
      <c r="T653" s="290" cm="1">
        <f t="array" ref="T653">IF(Parameters!$E$55="No",IF($A653&lt;=Parameters!$H$28,Parameters!$G$28*$A653,IF($A653&lt;=Parameters!$H$29,Parameters!$G$28*Parameters!$H$28+Parameters!$G$29*($A653-Parameters!$H$28),IF($A653&lt;=Parameters!$H$30,Parameters!$G$28*Parameters!$H$28+Parameters!$G$29*(Parameters!$H$29-Parameters!$H$28)+Parameters!$G$30*($A653-Parameters!$H$29),Parameters!$G$28*Parameters!$H$28+Parameters!$G$29*(Parameters!$H$29-Parameters!$H$28)+Parameters!$G$30*(Parameters!$H$30-Parameters!$H$29)+Parameters!$G$31*($A653-Parameters!$H$30)))),_xlfn.IFS($A653&lt;=Parameters!$H$28,Parameters!$G$28*$A653,$A653&lt;=Parameters!$H$29,Parameters!$G$29*$A653,$A653&lt;=Parameters!$H$30,Parameters!$G$30*$A653,$A653&gt;Parameters!$H$30,Parameters!$G$31*$A653))</f>
        <v>90749.78</v>
      </c>
      <c r="U653" s="290">
        <f t="shared" si="313"/>
        <v>140.04595679012345</v>
      </c>
      <c r="V653" s="290" cm="1">
        <f t="array" ref="V653">IF(Parameters!$E$55="No",IF($A653&lt;=Parameters!$H$34,Parameters!$G$34*$A653,IF($A653&lt;=Parameters!$H$35,Parameters!$G$34*Parameters!$H$34+Parameters!$G$35*($A653-Parameters!$H$34),IF($A653&lt;=Parameters!$H$36,Parameters!$G$34*Parameters!$H$34+Parameters!$G$35*(Parameters!$H$35-Parameters!$H$34)+Parameters!$G$36*($A653-Parameters!$H$35),Parameters!$G$34*Parameters!$H$34+Parameters!$G$35*(Parameters!$H$35-Parameters!$H$34)+Parameters!$G$36*(Parameters!$H$36-Parameters!$H$35)+Parameters!$G$37*($A653-Parameters!$H$36)))),_xlfn.IFS($A653&lt;=Parameters!$H$34,Parameters!$G$34*$A653,$A653&lt;=Parameters!$H$35,Parameters!$G$35*$A653,$A653&lt;=Parameters!$H$36,Parameters!$G$36*$A653,$A653&gt;Parameters!$H$36,Parameters!$G$37*$A653))</f>
        <v>90104.04</v>
      </c>
      <c r="W653" s="290">
        <f t="shared" si="337"/>
        <v>139.04944444444445</v>
      </c>
      <c r="X653" s="290" cm="1">
        <f t="array" ref="X653">IF(Parameters!$E$55="No",IF($A653&lt;=Parameters!$H$39,Parameters!$G$39*$A653,IF($A653&lt;=Parameters!$H$40,Parameters!$G$39*Parameters!$H$39+Parameters!$G$40*($A653-Parameters!$H$39),IF($A653&lt;=Parameters!$H$41,Parameters!$G$39*Parameters!$H$39+Parameters!$G$40*(Parameters!$H$40-Parameters!$H$39)+Parameters!$G$41*($A653-Parameters!$H$40),Parameters!$G$39*Parameters!$H$39+Parameters!$G$40*(Parameters!$H$40-Parameters!$H$39)+Parameters!$G$41*(Parameters!$H$41-Parameters!$H$40)+Parameters!$G$42*($A653-Parameters!$H$41)))),_xlfn.IFS($A653&lt;=Parameters!$H$39,Parameters!$G$39*$A653,$A653&lt;=Parameters!$H$40,Parameters!$G$40*$A653,$A653&lt;=Parameters!$H$41,Parameters!$G$41*$A653,$A653&gt;Parameters!$H$41,Parameters!$G$42*$A653))</f>
        <v>96590.58</v>
      </c>
      <c r="Y653" s="290">
        <f t="shared" si="338"/>
        <v>149.05953703703705</v>
      </c>
      <c r="Z653" s="290" cm="1">
        <f t="array" ref="Z653">IF(Parameters!$F$55="No",IF($A653&lt;=Parameters!$J$23,Parameters!$I$23*$A653,IF($A653&lt;=Parameters!$J$24,Parameters!$I$23*Parameters!$J$23+Parameters!$I$24*($A653-Parameters!$J$23),IF($A653&lt;=Parameters!$J$25,Parameters!$I$23*Parameters!$J$23+Parameters!$I$24*(Parameters!$J$24-Parameters!$J$23)+Parameters!$I$25*($A653-Parameters!$J$24),Parameters!$I$23*Parameters!$J$23+Parameters!$I$24*(Parameters!$J$24-Parameters!$J$23)+Parameters!$I$25*(Parameters!$J$25-Parameters!$J$24)+Parameters!$I$26*($A653-Parameters!$J$25)))),_xlfn.IFS($A653&lt;=Parameters!$J$23,Parameters!$I$23*$A653,$A653&lt;=Parameters!$J$24,Parameters!$I$24*$A653,$A653&lt;=Parameters!$J$25,Parameters!$I$25*$A653,$A653&gt;Parameters!$J$25,Parameters!$I$26*$A653))</f>
        <v>76709.88</v>
      </c>
      <c r="AA653" s="290">
        <f t="shared" si="314"/>
        <v>118.37944444444445</v>
      </c>
      <c r="AB653" s="290" cm="1">
        <f t="array" ref="AB653">IF(Parameters!$F$55="No",IF($A653&lt;=Parameters!$J$28,Parameters!$I$28*$A653,IF($A653&lt;=Parameters!$J$29,Parameters!$I$28*Parameters!$J$28+Parameters!$I$29*($A653-Parameters!$J$28),IF($A653&lt;=Parameters!$J$30,Parameters!$I$28*Parameters!$J$28+Parameters!$I$29*(Parameters!$J$29-Parameters!$J$28)+Parameters!$I$30*($A653-Parameters!$J$29),Parameters!$I$28*Parameters!$J$28+Parameters!$I$29*(Parameters!$J$29-Parameters!$J$28)+Parameters!$I$30*(Parameters!$J$30-Parameters!$J$29)+Parameters!$I$31*($A653-Parameters!$J$30)))),_xlfn.IFS($A653&lt;=Parameters!$J$28,Parameters!$I$28*$A653,$A653&lt;=Parameters!$J$29,Parameters!$I$29*$A653,$A653&lt;=Parameters!$J$30,Parameters!$I$30*$A653,$A653&gt;Parameters!$J$30,Parameters!$I$31*$A653))</f>
        <v>90749.78</v>
      </c>
      <c r="AC653" s="290">
        <f t="shared" si="315"/>
        <v>140.04595679012345</v>
      </c>
      <c r="AD653" s="290" cm="1">
        <f t="array" ref="AD653">IF(Parameters!$F$55="No",IF($A653&lt;=Parameters!$J$34,Parameters!$I$34*$A653,IF($A653&lt;=Parameters!$J$35,Parameters!$I$34*Parameters!$J$34+Parameters!$I$35*($A653-Parameters!$J$34),IF($A653&lt;=Parameters!$J$36,Parameters!$I$34*Parameters!$J$34+Parameters!$I$35*(Parameters!$J$35-Parameters!$J$34)+Parameters!$I$36*($A653-Parameters!$J$35),Parameters!$I$34*Parameters!$J$34+Parameters!$I$35*(Parameters!$J$35-Parameters!$J$34)+Parameters!$I$36*(Parameters!$J$36-Parameters!$J$35)+Parameters!$I$37*($A653-Parameters!$J$36)))),_xlfn.IFS($A653&lt;=Parameters!$J$34,Parameters!$I$34*$A653,$A653&lt;=Parameters!$J$35,Parameters!$I$35*$A653,$A653&lt;=Parameters!$J$36,Parameters!$I$36*$A653,$A653&gt;Parameters!$J$36,Parameters!$I$37*$A653))</f>
        <v>90104.04</v>
      </c>
      <c r="AE653" s="290">
        <f t="shared" si="339"/>
        <v>139.04944444444445</v>
      </c>
      <c r="AF653" s="290" cm="1">
        <f t="array" ref="AF653">IF(Parameters!$F$55="No",IF($A653&lt;=Parameters!$J$39,Parameters!$I$39*$A653,IF($A653&lt;=Parameters!$J$40,Parameters!$I$39*Parameters!$J$39+Parameters!$I$40*($A653-Parameters!$J$39),IF($A653&lt;=Parameters!$J$41,Parameters!$I$39*Parameters!$J$39+Parameters!$I$40*(Parameters!$J$40-Parameters!$J$39)+Parameters!$I$41*($A653-Parameters!$J$40),Parameters!$I$39*Parameters!$J$39+Parameters!$I$40*(Parameters!$J$40-Parameters!$J$39)+Parameters!$I$41*(Parameters!$J$41-Parameters!$J$40)+Parameters!$I$42*($A653-Parameters!$J$41)))),_xlfn.IFS($A653&lt;=Parameters!$J$39,Parameters!$I$39*$A653,$A653&lt;=Parameters!$J$40,Parameters!$I$40*$A653,$A653&lt;=Parameters!$J$41,Parameters!$I$41*$A653,$A653&gt;Parameters!$J$41,Parameters!$I$42*$A653))</f>
        <v>96590.58</v>
      </c>
      <c r="AG653" s="290">
        <f t="shared" si="340"/>
        <v>149.05953703703705</v>
      </c>
      <c r="AI653" s="428">
        <f t="shared" si="316"/>
        <v>149.05999999999767</v>
      </c>
      <c r="AJ653" s="428">
        <f t="shared" si="317"/>
        <v>159.35999999998603</v>
      </c>
      <c r="AK653" s="428">
        <f t="shared" si="318"/>
        <v>150.22999999999593</v>
      </c>
      <c r="AL653" s="428">
        <f t="shared" si="319"/>
        <v>158.4600000000064</v>
      </c>
      <c r="AM653" s="428">
        <f t="shared" si="320"/>
        <v>149.05999999999767</v>
      </c>
      <c r="AN653" s="428">
        <f t="shared" si="321"/>
        <v>159.35999999998603</v>
      </c>
      <c r="AO653" s="428">
        <f t="shared" si="322"/>
        <v>150.22999999999593</v>
      </c>
      <c r="AP653" s="428">
        <f t="shared" si="323"/>
        <v>158.4600000000064</v>
      </c>
      <c r="AQ653" s="428">
        <f t="shared" si="324"/>
        <v>149.05999999999767</v>
      </c>
      <c r="AR653" s="428">
        <f t="shared" si="325"/>
        <v>159.35999999998603</v>
      </c>
      <c r="AS653" s="428">
        <f t="shared" si="326"/>
        <v>150.22999999999593</v>
      </c>
      <c r="AT653" s="428">
        <f t="shared" si="327"/>
        <v>158.4600000000064</v>
      </c>
      <c r="AU653" s="428">
        <f t="shared" si="328"/>
        <v>149.05999999999767</v>
      </c>
      <c r="AV653" s="428">
        <f t="shared" si="329"/>
        <v>159.35999999998603</v>
      </c>
      <c r="AW653" s="428">
        <f t="shared" si="330"/>
        <v>150.22999999999593</v>
      </c>
      <c r="AX653" s="428">
        <f t="shared" si="331"/>
        <v>158.4600000000064</v>
      </c>
    </row>
    <row r="654">
      <c r="A654" s="413">
        <v>649</v>
      </c>
      <c r="B654" s="290" cm="1">
        <f t="array" ref="B654">IF(Parameters!$C$55="No",IF($A654&lt;=Parameters!$D$23,Parameters!$C$23*$A654,IF($A654&lt;=Parameters!$D$24,Parameters!$C$23*Parameters!$D$23+Parameters!$C$24*($A654-Parameters!$D$23),IF($A654&lt;=Parameters!$D$25,Parameters!$C$23*Parameters!$D$23+Parameters!$C$24*(Parameters!$D$24-Parameters!$D$23)+Parameters!$C$25*($A654-Parameters!$D$24),Parameters!$C$23*Parameters!$D$23+Parameters!$C$24*(Parameters!$D$24-Parameters!$D$23)+Parameters!$C$25*(Parameters!$D$25-Parameters!$D$24)+Parameters!$C$26*($A654-Parameters!$D$25)))),_xlfn.IFS($A654&lt;=Parameters!$D$23,Parameters!$C$23*$A654,$A654&lt;=Parameters!$D$24,Parameters!$C$24*$A654,$A654&lt;=Parameters!$D$25,Parameters!$C$25*$A654,$A654&gt;Parameters!$D$25,Parameters!$C$26*$A654))</f>
        <v>76858.94</v>
      </c>
      <c r="C654" s="290">
        <f t="shared" si="332"/>
        <v>118.42671802773498</v>
      </c>
      <c r="D654" s="290" cm="1">
        <f t="array" ref="D654">IF(Parameters!$C$55="No",IF($A654&lt;=Parameters!$D$28,Parameters!$C$28*$A654,IF($A654&lt;=Parameters!$D$29,Parameters!$C$28*Parameters!$D$28+Parameters!$C$29*($A654-Parameters!$D$28),IF($A654&lt;=Parameters!$D$30,Parameters!$C$28*Parameters!$D$28+Parameters!$C$29*(Parameters!$D$29-Parameters!$D$28)+Parameters!$C$30*($A654-Parameters!$D$29),Parameters!$C$28*Parameters!$D$28+Parameters!$C$29*(Parameters!$D$29-Parameters!$D$28)+Parameters!$C$30*(Parameters!$D$30-Parameters!$D$29)+Parameters!$C$31*($A654-Parameters!$D$30)))),_xlfn.IFS($A654&lt;=Parameters!$D$28,Parameters!$C$28*$A654,$A654&lt;=Parameters!$D$29,Parameters!$C$29*$A654,$A654&lt;=Parameters!$D$30,Parameters!$C$30*$A654,$A654&gt;Parameters!$D$30,Parameters!$C$31*$A654))</f>
        <v>90909.140000000014</v>
      </c>
      <c r="E654" s="290">
        <f t="shared" si="332"/>
        <v>140.07571648690296</v>
      </c>
      <c r="F654" s="290" cm="1">
        <f t="array" ref="F654">IF(Parameters!$C$55="No",IF($A654&lt;=Parameters!$D$34,Parameters!$C$34*$A654,IF($A654&lt;=Parameters!$D$35,Parameters!$C$34*Parameters!$D$34+Parameters!$C$35*($A654-Parameters!$D$34),IF($A654&lt;=Parameters!$D$36,Parameters!$C$34*Parameters!$D$34+Parameters!$C$35*(Parameters!$D$35-Parameters!$D$34)+Parameters!$C$36*($A654-Parameters!$D$35),Parameters!$C$34*Parameters!$D$34+Parameters!$C$35*(Parameters!$D$35-Parameters!$D$34)+Parameters!$C$36*(Parameters!$D$36-Parameters!$D$35)+Parameters!$C$37*($A654-Parameters!$D$36)))),_xlfn.IFS($A654&lt;=Parameters!$D$34,Parameters!$C$34*$A654,$A654&lt;=Parameters!$D$35,Parameters!$C$35*$A654,$A654&lt;=Parameters!$D$36,Parameters!$C$36*$A654,$A654&gt;Parameters!$D$36,Parameters!$C$37*$A654))</f>
        <v>90254.27</v>
      </c>
      <c r="G654" s="290">
        <f t="shared" si="333"/>
        <v>139.0666718027735</v>
      </c>
      <c r="H654" s="290" cm="1">
        <f t="array" ref="H654">IF(Parameters!$C$55="No",IF($A654&lt;=Parameters!$D$39,Parameters!$C$39*$A654,IF($A654&lt;=Parameters!$D$40,Parameters!$C$39*Parameters!$D$39+Parameters!$C$40*($A654-Parameters!$D$39),IF($A654&lt;=Parameters!$D$41,Parameters!$C$39*Parameters!$D$39+Parameters!$C$40*(Parameters!$D$40-Parameters!$D$39)+Parameters!$C$41*($A654-Parameters!$D$40),Parameters!$C$39*Parameters!$D$39+Parameters!$C$40*(Parameters!$D$40-Parameters!$D$39)+Parameters!$C$41*(Parameters!$D$41-Parameters!$D$40)+Parameters!$C$42*($A654-Parameters!$D$41)))),_xlfn.IFS($A654&lt;=Parameters!$D$39,Parameters!$C$39*$A654,$A654&lt;=Parameters!$D$40,Parameters!$C$40*$A654,$A654&lt;=Parameters!$D$41,Parameters!$C$41*$A654,$A654&gt;Parameters!$D$41,Parameters!$C$42*$A654))</f>
        <v>96749.040000000008</v>
      </c>
      <c r="I654" s="290">
        <f t="shared" si="334"/>
        <v>149.0740215716487</v>
      </c>
      <c r="J654" s="290" cm="1">
        <f t="array" ref="J654">IF(Parameters!$D$55="No",IF($A654&lt;=Parameters!$F$23,Parameters!$E$23*$A654,IF($A654&lt;=Parameters!$F$24,Parameters!$E$23*Parameters!$F$23+Parameters!$E$24*($A654-Parameters!$F$23),IF($A654&lt;=Parameters!$F$25,Parameters!$E$23*Parameters!$F$23+Parameters!$E$24*(Parameters!$F$24-Parameters!$F$23)+Parameters!$E$25*($A654-Parameters!$F$24),Parameters!$E$23*Parameters!$F$23+Parameters!$E$24*(Parameters!$F$24-Parameters!$F$23)+Parameters!$E$25*(Parameters!$F$25-Parameters!$F$24)+Parameters!$E$26*($A654-Parameters!$F$25)))),_xlfn.IFS($A654&lt;=Parameters!$F$23,Parameters!$E$23*$A654,$A654&lt;=Parameters!$F$24,Parameters!$E$24*$A654,$A654&lt;=Parameters!$F$25,Parameters!$E$25*$A654,$A654&gt;Parameters!$F$25,Parameters!$E$26*$A654))</f>
        <v>76858.94</v>
      </c>
      <c r="K654" s="290">
        <f t="shared" si="310"/>
        <v>118.42671802773498</v>
      </c>
      <c r="L654" s="290" cm="1">
        <f t="array" ref="L654">IF(Parameters!$D$55="No",IF($A654&lt;=Parameters!$F$28,Parameters!$E$28*$A654,IF($A654&lt;=Parameters!$F$29,Parameters!$E$28*Parameters!$F$28+Parameters!$E$29*($A654-Parameters!$F$28),IF($A654&lt;=Parameters!$F$30,Parameters!$E$28*Parameters!$F$28+Parameters!$E$29*(Parameters!$F$29-Parameters!$F$28)+Parameters!$E$30*($A654-Parameters!$F$29),Parameters!$E$28*Parameters!$F$28+Parameters!$E$29*(Parameters!$F$29-Parameters!$F$28)+Parameters!$E$30*(Parameters!$F$30-Parameters!$F$29)+Parameters!$E$31*($A654-Parameters!$F$30)))),_xlfn.IFS($A654&lt;=Parameters!$F$28,Parameters!$E$28*$A654,$A654&lt;=Parameters!$F$29,Parameters!$E$29*$A654,$A654&lt;=Parameters!$F$30,Parameters!$E$30*$A654,$A654&gt;Parameters!$F$30,Parameters!$E$31*$A654))</f>
        <v>90909.140000000014</v>
      </c>
      <c r="M654" s="290">
        <f t="shared" si="311"/>
        <v>140.07571648690296</v>
      </c>
      <c r="N654" s="290" cm="1">
        <f t="array" ref="N654">IF(Parameters!$D$55="No",IF($A654&lt;=Parameters!$F$34,Parameters!$E$34*$A654,IF($A654&lt;=Parameters!$F$35,Parameters!$E$34*Parameters!$F$34+Parameters!$E$35*($A654-Parameters!$F$34),IF($A654&lt;=Parameters!$F$36,Parameters!$E$34*Parameters!$F$34+Parameters!$E$35*(Parameters!$F$35-Parameters!$F$34)+Parameters!$E$36*($A654-Parameters!$F$35),Parameters!$E$34*Parameters!$F$34+Parameters!$E$35*(Parameters!$F$35-Parameters!$F$34)+Parameters!$E$36*(Parameters!$F$36-Parameters!$F$35)+Parameters!$E$37*($A654-Parameters!$F$36)))),_xlfn.IFS($A654&lt;=Parameters!$F$34,Parameters!$E$34*$A654,$A654&lt;=Parameters!$F$35,Parameters!$E$35*$A654,$A654&lt;=Parameters!$F$36,Parameters!$E$36*$A654,$A654&gt;Parameters!$F$36,Parameters!$E$37*$A654))</f>
        <v>90254.27</v>
      </c>
      <c r="O654" s="290">
        <f t="shared" si="335"/>
        <v>139.0666718027735</v>
      </c>
      <c r="P654" s="290" cm="1">
        <f t="array" ref="P654">IF(Parameters!$D$55="No",IF($A654&lt;=Parameters!$F$39,Parameters!$E$39*$A654,IF($A654&lt;=Parameters!$F$40,Parameters!$E$39*Parameters!$F$39+Parameters!$E$40*($A654-Parameters!$F$39),IF($A654&lt;=Parameters!$F$41,Parameters!$E$39*Parameters!$F$39+Parameters!$E$40*(Parameters!$F$40-Parameters!$F$39)+Parameters!$E$41*($A654-Parameters!$F$40),Parameters!$E$39*Parameters!$F$39+Parameters!$E$40*(Parameters!$F$40-Parameters!$F$39)+Parameters!$E$41*(Parameters!$F$41-Parameters!$F$40)+Parameters!$E$42*($A654-Parameters!$F$41)))),_xlfn.IFS($A654&lt;=Parameters!$F$39,Parameters!$E$39*$A654,$A654&lt;=Parameters!$F$40,Parameters!$E$40*$A654,$A654&lt;=Parameters!$F$41,Parameters!$E$41*$A654,$A654&gt;Parameters!$F$41,Parameters!$E$42*$A654))</f>
        <v>96749.040000000008</v>
      </c>
      <c r="Q654" s="290">
        <f t="shared" si="336"/>
        <v>149.0740215716487</v>
      </c>
      <c r="R654" s="290" cm="1">
        <f t="array" ref="R654">IF(Parameters!$E$55="No",IF($A654&lt;=Parameters!$H$23,Parameters!$G$23*$A654,IF($A654&lt;=Parameters!$H$24,Parameters!$G$23*Parameters!$H$23+Parameters!$G$24*($A654-Parameters!$H$23),IF($A654&lt;=Parameters!$H$25,Parameters!$G$23*Parameters!$H$23+Parameters!$G$24*(Parameters!$H$24-Parameters!$H$23)+Parameters!$G$25*($A654-Parameters!$H$24),Parameters!$G$23*Parameters!$H$23+Parameters!$G$24*(Parameters!$H$24-Parameters!$H$23)+Parameters!$G$25*(Parameters!$H$25-Parameters!$H$24)+Parameters!$G$26*($A654-Parameters!$H$25)))),_xlfn.IFS($A654&lt;=Parameters!$H$23,Parameters!$G$23*$A654,$A654&lt;=Parameters!$H$24,Parameters!$G$24*$A654,$A654&lt;=Parameters!$H$25,Parameters!$G$25*$A654,$A654&gt;Parameters!$H$25,Parameters!$G$26*$A654))</f>
        <v>76858.94</v>
      </c>
      <c r="S654" s="290">
        <f t="shared" si="312"/>
        <v>118.42671802773498</v>
      </c>
      <c r="T654" s="290" cm="1">
        <f t="array" ref="T654">IF(Parameters!$E$55="No",IF($A654&lt;=Parameters!$H$28,Parameters!$G$28*$A654,IF($A654&lt;=Parameters!$H$29,Parameters!$G$28*Parameters!$H$28+Parameters!$G$29*($A654-Parameters!$H$28),IF($A654&lt;=Parameters!$H$30,Parameters!$G$28*Parameters!$H$28+Parameters!$G$29*(Parameters!$H$29-Parameters!$H$28)+Parameters!$G$30*($A654-Parameters!$H$29),Parameters!$G$28*Parameters!$H$28+Parameters!$G$29*(Parameters!$H$29-Parameters!$H$28)+Parameters!$G$30*(Parameters!$H$30-Parameters!$H$29)+Parameters!$G$31*($A654-Parameters!$H$30)))),_xlfn.IFS($A654&lt;=Parameters!$H$28,Parameters!$G$28*$A654,$A654&lt;=Parameters!$H$29,Parameters!$G$29*$A654,$A654&lt;=Parameters!$H$30,Parameters!$G$30*$A654,$A654&gt;Parameters!$H$30,Parameters!$G$31*$A654))</f>
        <v>90909.140000000014</v>
      </c>
      <c r="U654" s="290">
        <f t="shared" si="313"/>
        <v>140.07571648690296</v>
      </c>
      <c r="V654" s="290" cm="1">
        <f t="array" ref="V654">IF(Parameters!$E$55="No",IF($A654&lt;=Parameters!$H$34,Parameters!$G$34*$A654,IF($A654&lt;=Parameters!$H$35,Parameters!$G$34*Parameters!$H$34+Parameters!$G$35*($A654-Parameters!$H$34),IF($A654&lt;=Parameters!$H$36,Parameters!$G$34*Parameters!$H$34+Parameters!$G$35*(Parameters!$H$35-Parameters!$H$34)+Parameters!$G$36*($A654-Parameters!$H$35),Parameters!$G$34*Parameters!$H$34+Parameters!$G$35*(Parameters!$H$35-Parameters!$H$34)+Parameters!$G$36*(Parameters!$H$36-Parameters!$H$35)+Parameters!$G$37*($A654-Parameters!$H$36)))),_xlfn.IFS($A654&lt;=Parameters!$H$34,Parameters!$G$34*$A654,$A654&lt;=Parameters!$H$35,Parameters!$G$35*$A654,$A654&lt;=Parameters!$H$36,Parameters!$G$36*$A654,$A654&gt;Parameters!$H$36,Parameters!$G$37*$A654))</f>
        <v>90254.27</v>
      </c>
      <c r="W654" s="290">
        <f t="shared" si="337"/>
        <v>139.0666718027735</v>
      </c>
      <c r="X654" s="290" cm="1">
        <f t="array" ref="X654">IF(Parameters!$E$55="No",IF($A654&lt;=Parameters!$H$39,Parameters!$G$39*$A654,IF($A654&lt;=Parameters!$H$40,Parameters!$G$39*Parameters!$H$39+Parameters!$G$40*($A654-Parameters!$H$39),IF($A654&lt;=Parameters!$H$41,Parameters!$G$39*Parameters!$H$39+Parameters!$G$40*(Parameters!$H$40-Parameters!$H$39)+Parameters!$G$41*($A654-Parameters!$H$40),Parameters!$G$39*Parameters!$H$39+Parameters!$G$40*(Parameters!$H$40-Parameters!$H$39)+Parameters!$G$41*(Parameters!$H$41-Parameters!$H$40)+Parameters!$G$42*($A654-Parameters!$H$41)))),_xlfn.IFS($A654&lt;=Parameters!$H$39,Parameters!$G$39*$A654,$A654&lt;=Parameters!$H$40,Parameters!$G$40*$A654,$A654&lt;=Parameters!$H$41,Parameters!$G$41*$A654,$A654&gt;Parameters!$H$41,Parameters!$G$42*$A654))</f>
        <v>96749.040000000008</v>
      </c>
      <c r="Y654" s="290">
        <f t="shared" si="338"/>
        <v>149.0740215716487</v>
      </c>
      <c r="Z654" s="290" cm="1">
        <f t="array" ref="Z654">IF(Parameters!$F$55="No",IF($A654&lt;=Parameters!$J$23,Parameters!$I$23*$A654,IF($A654&lt;=Parameters!$J$24,Parameters!$I$23*Parameters!$J$23+Parameters!$I$24*($A654-Parameters!$J$23),IF($A654&lt;=Parameters!$J$25,Parameters!$I$23*Parameters!$J$23+Parameters!$I$24*(Parameters!$J$24-Parameters!$J$23)+Parameters!$I$25*($A654-Parameters!$J$24),Parameters!$I$23*Parameters!$J$23+Parameters!$I$24*(Parameters!$J$24-Parameters!$J$23)+Parameters!$I$25*(Parameters!$J$25-Parameters!$J$24)+Parameters!$I$26*($A654-Parameters!$J$25)))),_xlfn.IFS($A654&lt;=Parameters!$J$23,Parameters!$I$23*$A654,$A654&lt;=Parameters!$J$24,Parameters!$I$24*$A654,$A654&lt;=Parameters!$J$25,Parameters!$I$25*$A654,$A654&gt;Parameters!$J$25,Parameters!$I$26*$A654))</f>
        <v>76858.94</v>
      </c>
      <c r="AA654" s="290">
        <f t="shared" si="314"/>
        <v>118.42671802773498</v>
      </c>
      <c r="AB654" s="290" cm="1">
        <f t="array" ref="AB654">IF(Parameters!$F$55="No",IF($A654&lt;=Parameters!$J$28,Parameters!$I$28*$A654,IF($A654&lt;=Parameters!$J$29,Parameters!$I$28*Parameters!$J$28+Parameters!$I$29*($A654-Parameters!$J$28),IF($A654&lt;=Parameters!$J$30,Parameters!$I$28*Parameters!$J$28+Parameters!$I$29*(Parameters!$J$29-Parameters!$J$28)+Parameters!$I$30*($A654-Parameters!$J$29),Parameters!$I$28*Parameters!$J$28+Parameters!$I$29*(Parameters!$J$29-Parameters!$J$28)+Parameters!$I$30*(Parameters!$J$30-Parameters!$J$29)+Parameters!$I$31*($A654-Parameters!$J$30)))),_xlfn.IFS($A654&lt;=Parameters!$J$28,Parameters!$I$28*$A654,$A654&lt;=Parameters!$J$29,Parameters!$I$29*$A654,$A654&lt;=Parameters!$J$30,Parameters!$I$30*$A654,$A654&gt;Parameters!$J$30,Parameters!$I$31*$A654))</f>
        <v>90909.140000000014</v>
      </c>
      <c r="AC654" s="290">
        <f t="shared" si="315"/>
        <v>140.07571648690296</v>
      </c>
      <c r="AD654" s="290" cm="1">
        <f t="array" ref="AD654">IF(Parameters!$F$55="No",IF($A654&lt;=Parameters!$J$34,Parameters!$I$34*$A654,IF($A654&lt;=Parameters!$J$35,Parameters!$I$34*Parameters!$J$34+Parameters!$I$35*($A654-Parameters!$J$34),IF($A654&lt;=Parameters!$J$36,Parameters!$I$34*Parameters!$J$34+Parameters!$I$35*(Parameters!$J$35-Parameters!$J$34)+Parameters!$I$36*($A654-Parameters!$J$35),Parameters!$I$34*Parameters!$J$34+Parameters!$I$35*(Parameters!$J$35-Parameters!$J$34)+Parameters!$I$36*(Parameters!$J$36-Parameters!$J$35)+Parameters!$I$37*($A654-Parameters!$J$36)))),_xlfn.IFS($A654&lt;=Parameters!$J$34,Parameters!$I$34*$A654,$A654&lt;=Parameters!$J$35,Parameters!$I$35*$A654,$A654&lt;=Parameters!$J$36,Parameters!$I$36*$A654,$A654&gt;Parameters!$J$36,Parameters!$I$37*$A654))</f>
        <v>90254.27</v>
      </c>
      <c r="AE654" s="290">
        <f t="shared" si="339"/>
        <v>139.0666718027735</v>
      </c>
      <c r="AF654" s="290" cm="1">
        <f t="array" ref="AF654">IF(Parameters!$F$55="No",IF($A654&lt;=Parameters!$J$39,Parameters!$I$39*$A654,IF($A654&lt;=Parameters!$J$40,Parameters!$I$39*Parameters!$J$39+Parameters!$I$40*($A654-Parameters!$J$39),IF($A654&lt;=Parameters!$J$41,Parameters!$I$39*Parameters!$J$39+Parameters!$I$40*(Parameters!$J$40-Parameters!$J$39)+Parameters!$I$41*($A654-Parameters!$J$40),Parameters!$I$39*Parameters!$J$39+Parameters!$I$40*(Parameters!$J$40-Parameters!$J$39)+Parameters!$I$41*(Parameters!$J$41-Parameters!$J$40)+Parameters!$I$42*($A654-Parameters!$J$41)))),_xlfn.IFS($A654&lt;=Parameters!$J$39,Parameters!$I$39*$A654,$A654&lt;=Parameters!$J$40,Parameters!$I$40*$A654,$A654&lt;=Parameters!$J$41,Parameters!$I$41*$A654,$A654&gt;Parameters!$J$41,Parameters!$I$42*$A654))</f>
        <v>96749.040000000008</v>
      </c>
      <c r="AG654" s="290">
        <f t="shared" si="340"/>
        <v>149.0740215716487</v>
      </c>
      <c r="AI654" s="428">
        <f t="shared" si="316"/>
        <v>149.05999999999767</v>
      </c>
      <c r="AJ654" s="428">
        <f t="shared" si="317"/>
        <v>159.36000000001513</v>
      </c>
      <c r="AK654" s="428">
        <f t="shared" si="318"/>
        <v>150.23000000001048</v>
      </c>
      <c r="AL654" s="428">
        <f t="shared" si="319"/>
        <v>158.4600000000064</v>
      </c>
      <c r="AM654" s="428">
        <f t="shared" si="320"/>
        <v>149.05999999999767</v>
      </c>
      <c r="AN654" s="428">
        <f t="shared" si="321"/>
        <v>159.36000000001513</v>
      </c>
      <c r="AO654" s="428">
        <f t="shared" si="322"/>
        <v>150.23000000001048</v>
      </c>
      <c r="AP654" s="428">
        <f t="shared" si="323"/>
        <v>158.4600000000064</v>
      </c>
      <c r="AQ654" s="428">
        <f t="shared" si="324"/>
        <v>149.05999999999767</v>
      </c>
      <c r="AR654" s="428">
        <f t="shared" si="325"/>
        <v>159.36000000001513</v>
      </c>
      <c r="AS654" s="428">
        <f t="shared" si="326"/>
        <v>150.23000000001048</v>
      </c>
      <c r="AT654" s="428">
        <f t="shared" si="327"/>
        <v>158.4600000000064</v>
      </c>
      <c r="AU654" s="428">
        <f t="shared" si="328"/>
        <v>149.05999999999767</v>
      </c>
      <c r="AV654" s="428">
        <f t="shared" si="329"/>
        <v>159.36000000001513</v>
      </c>
      <c r="AW654" s="428">
        <f t="shared" si="330"/>
        <v>150.23000000001048</v>
      </c>
      <c r="AX654" s="428">
        <f t="shared" si="331"/>
        <v>158.4600000000064</v>
      </c>
    </row>
    <row r="655">
      <c r="A655" s="413">
        <v>650</v>
      </c>
      <c r="B655" s="290" cm="1">
        <f t="array" ref="B655">IF(Parameters!$C$55="No",IF($A655&lt;=Parameters!$D$23,Parameters!$C$23*$A655,IF($A655&lt;=Parameters!$D$24,Parameters!$C$23*Parameters!$D$23+Parameters!$C$24*($A655-Parameters!$D$23),IF($A655&lt;=Parameters!$D$25,Parameters!$C$23*Parameters!$D$23+Parameters!$C$24*(Parameters!$D$24-Parameters!$D$23)+Parameters!$C$25*($A655-Parameters!$D$24),Parameters!$C$23*Parameters!$D$23+Parameters!$C$24*(Parameters!$D$24-Parameters!$D$23)+Parameters!$C$25*(Parameters!$D$25-Parameters!$D$24)+Parameters!$C$26*($A655-Parameters!$D$25)))),_xlfn.IFS($A655&lt;=Parameters!$D$23,Parameters!$C$23*$A655,$A655&lt;=Parameters!$D$24,Parameters!$C$24*$A655,$A655&lt;=Parameters!$D$25,Parameters!$C$25*$A655,$A655&gt;Parameters!$D$25,Parameters!$C$26*$A655))</f>
        <v>77008</v>
      </c>
      <c r="C655" s="290">
        <f t="shared" si="332"/>
        <v>118.47384615384615</v>
      </c>
      <c r="D655" s="290" cm="1">
        <f t="array" ref="D655">IF(Parameters!$C$55="No",IF($A655&lt;=Parameters!$D$28,Parameters!$C$28*$A655,IF($A655&lt;=Parameters!$D$29,Parameters!$C$28*Parameters!$D$28+Parameters!$C$29*($A655-Parameters!$D$28),IF($A655&lt;=Parameters!$D$30,Parameters!$C$28*Parameters!$D$28+Parameters!$C$29*(Parameters!$D$29-Parameters!$D$28)+Parameters!$C$30*($A655-Parameters!$D$29),Parameters!$C$28*Parameters!$D$28+Parameters!$C$29*(Parameters!$D$29-Parameters!$D$28)+Parameters!$C$30*(Parameters!$D$30-Parameters!$D$29)+Parameters!$C$31*($A655-Parameters!$D$30)))),_xlfn.IFS($A655&lt;=Parameters!$D$28,Parameters!$C$28*$A655,$A655&lt;=Parameters!$D$29,Parameters!$C$29*$A655,$A655&lt;=Parameters!$D$30,Parameters!$C$30*$A655,$A655&gt;Parameters!$D$30,Parameters!$C$31*$A655))</f>
        <v>91068.5</v>
      </c>
      <c r="E655" s="290">
        <f t="shared" si="332"/>
        <v>140.10538461538462</v>
      </c>
      <c r="F655" s="290" cm="1">
        <f t="array" ref="F655">IF(Parameters!$C$55="No",IF($A655&lt;=Parameters!$D$34,Parameters!$C$34*$A655,IF($A655&lt;=Parameters!$D$35,Parameters!$C$34*Parameters!$D$34+Parameters!$C$35*($A655-Parameters!$D$34),IF($A655&lt;=Parameters!$D$36,Parameters!$C$34*Parameters!$D$34+Parameters!$C$35*(Parameters!$D$35-Parameters!$D$34)+Parameters!$C$36*($A655-Parameters!$D$35),Parameters!$C$34*Parameters!$D$34+Parameters!$C$35*(Parameters!$D$35-Parameters!$D$34)+Parameters!$C$36*(Parameters!$D$36-Parameters!$D$35)+Parameters!$C$37*($A655-Parameters!$D$36)))),_xlfn.IFS($A655&lt;=Parameters!$D$34,Parameters!$C$34*$A655,$A655&lt;=Parameters!$D$35,Parameters!$C$35*$A655,$A655&lt;=Parameters!$D$36,Parameters!$C$36*$A655,$A655&gt;Parameters!$D$36,Parameters!$C$37*$A655))</f>
        <v>90404.5</v>
      </c>
      <c r="G655" s="290">
        <f t="shared" si="333"/>
        <v>139.08384615384617</v>
      </c>
      <c r="H655" s="290" cm="1">
        <f t="array" ref="H655">IF(Parameters!$C$55="No",IF($A655&lt;=Parameters!$D$39,Parameters!$C$39*$A655,IF($A655&lt;=Parameters!$D$40,Parameters!$C$39*Parameters!$D$39+Parameters!$C$40*($A655-Parameters!$D$39),IF($A655&lt;=Parameters!$D$41,Parameters!$C$39*Parameters!$D$39+Parameters!$C$40*(Parameters!$D$40-Parameters!$D$39)+Parameters!$C$41*($A655-Parameters!$D$40),Parameters!$C$39*Parameters!$D$39+Parameters!$C$40*(Parameters!$D$40-Parameters!$D$39)+Parameters!$C$41*(Parameters!$D$41-Parameters!$D$40)+Parameters!$C$42*($A655-Parameters!$D$41)))),_xlfn.IFS($A655&lt;=Parameters!$D$39,Parameters!$C$39*$A655,$A655&lt;=Parameters!$D$40,Parameters!$C$40*$A655,$A655&lt;=Parameters!$D$41,Parameters!$C$41*$A655,$A655&gt;Parameters!$D$41,Parameters!$C$42*$A655))</f>
        <v>96907.5</v>
      </c>
      <c r="I655" s="290">
        <f t="shared" si="334"/>
        <v>149.08846153846153</v>
      </c>
      <c r="J655" s="290" cm="1">
        <f t="array" ref="J655">IF(Parameters!$D$55="No",IF($A655&lt;=Parameters!$F$23,Parameters!$E$23*$A655,IF($A655&lt;=Parameters!$F$24,Parameters!$E$23*Parameters!$F$23+Parameters!$E$24*($A655-Parameters!$F$23),IF($A655&lt;=Parameters!$F$25,Parameters!$E$23*Parameters!$F$23+Parameters!$E$24*(Parameters!$F$24-Parameters!$F$23)+Parameters!$E$25*($A655-Parameters!$F$24),Parameters!$E$23*Parameters!$F$23+Parameters!$E$24*(Parameters!$F$24-Parameters!$F$23)+Parameters!$E$25*(Parameters!$F$25-Parameters!$F$24)+Parameters!$E$26*($A655-Parameters!$F$25)))),_xlfn.IFS($A655&lt;=Parameters!$F$23,Parameters!$E$23*$A655,$A655&lt;=Parameters!$F$24,Parameters!$E$24*$A655,$A655&lt;=Parameters!$F$25,Parameters!$E$25*$A655,$A655&gt;Parameters!$F$25,Parameters!$E$26*$A655))</f>
        <v>77008</v>
      </c>
      <c r="K655" s="290">
        <f t="shared" si="310"/>
        <v>118.47384615384615</v>
      </c>
      <c r="L655" s="290" cm="1">
        <f t="array" ref="L655">IF(Parameters!$D$55="No",IF($A655&lt;=Parameters!$F$28,Parameters!$E$28*$A655,IF($A655&lt;=Parameters!$F$29,Parameters!$E$28*Parameters!$F$28+Parameters!$E$29*($A655-Parameters!$F$28),IF($A655&lt;=Parameters!$F$30,Parameters!$E$28*Parameters!$F$28+Parameters!$E$29*(Parameters!$F$29-Parameters!$F$28)+Parameters!$E$30*($A655-Parameters!$F$29),Parameters!$E$28*Parameters!$F$28+Parameters!$E$29*(Parameters!$F$29-Parameters!$F$28)+Parameters!$E$30*(Parameters!$F$30-Parameters!$F$29)+Parameters!$E$31*($A655-Parameters!$F$30)))),_xlfn.IFS($A655&lt;=Parameters!$F$28,Parameters!$E$28*$A655,$A655&lt;=Parameters!$F$29,Parameters!$E$29*$A655,$A655&lt;=Parameters!$F$30,Parameters!$E$30*$A655,$A655&gt;Parameters!$F$30,Parameters!$E$31*$A655))</f>
        <v>91068.5</v>
      </c>
      <c r="M655" s="290">
        <f t="shared" si="311"/>
        <v>140.10538461538462</v>
      </c>
      <c r="N655" s="290" cm="1">
        <f t="array" ref="N655">IF(Parameters!$D$55="No",IF($A655&lt;=Parameters!$F$34,Parameters!$E$34*$A655,IF($A655&lt;=Parameters!$F$35,Parameters!$E$34*Parameters!$F$34+Parameters!$E$35*($A655-Parameters!$F$34),IF($A655&lt;=Parameters!$F$36,Parameters!$E$34*Parameters!$F$34+Parameters!$E$35*(Parameters!$F$35-Parameters!$F$34)+Parameters!$E$36*($A655-Parameters!$F$35),Parameters!$E$34*Parameters!$F$34+Parameters!$E$35*(Parameters!$F$35-Parameters!$F$34)+Parameters!$E$36*(Parameters!$F$36-Parameters!$F$35)+Parameters!$E$37*($A655-Parameters!$F$36)))),_xlfn.IFS($A655&lt;=Parameters!$F$34,Parameters!$E$34*$A655,$A655&lt;=Parameters!$F$35,Parameters!$E$35*$A655,$A655&lt;=Parameters!$F$36,Parameters!$E$36*$A655,$A655&gt;Parameters!$F$36,Parameters!$E$37*$A655))</f>
        <v>90404.5</v>
      </c>
      <c r="O655" s="290">
        <f t="shared" si="335"/>
        <v>139.08384615384617</v>
      </c>
      <c r="P655" s="290" cm="1">
        <f t="array" ref="P655">IF(Parameters!$D$55="No",IF($A655&lt;=Parameters!$F$39,Parameters!$E$39*$A655,IF($A655&lt;=Parameters!$F$40,Parameters!$E$39*Parameters!$F$39+Parameters!$E$40*($A655-Parameters!$F$39),IF($A655&lt;=Parameters!$F$41,Parameters!$E$39*Parameters!$F$39+Parameters!$E$40*(Parameters!$F$40-Parameters!$F$39)+Parameters!$E$41*($A655-Parameters!$F$40),Parameters!$E$39*Parameters!$F$39+Parameters!$E$40*(Parameters!$F$40-Parameters!$F$39)+Parameters!$E$41*(Parameters!$F$41-Parameters!$F$40)+Parameters!$E$42*($A655-Parameters!$F$41)))),_xlfn.IFS($A655&lt;=Parameters!$F$39,Parameters!$E$39*$A655,$A655&lt;=Parameters!$F$40,Parameters!$E$40*$A655,$A655&lt;=Parameters!$F$41,Parameters!$E$41*$A655,$A655&gt;Parameters!$F$41,Parameters!$E$42*$A655))</f>
        <v>96907.5</v>
      </c>
      <c r="Q655" s="290">
        <f t="shared" si="336"/>
        <v>149.08846153846153</v>
      </c>
      <c r="R655" s="290" cm="1">
        <f t="array" ref="R655">IF(Parameters!$E$55="No",IF($A655&lt;=Parameters!$H$23,Parameters!$G$23*$A655,IF($A655&lt;=Parameters!$H$24,Parameters!$G$23*Parameters!$H$23+Parameters!$G$24*($A655-Parameters!$H$23),IF($A655&lt;=Parameters!$H$25,Parameters!$G$23*Parameters!$H$23+Parameters!$G$24*(Parameters!$H$24-Parameters!$H$23)+Parameters!$G$25*($A655-Parameters!$H$24),Parameters!$G$23*Parameters!$H$23+Parameters!$G$24*(Parameters!$H$24-Parameters!$H$23)+Parameters!$G$25*(Parameters!$H$25-Parameters!$H$24)+Parameters!$G$26*($A655-Parameters!$H$25)))),_xlfn.IFS($A655&lt;=Parameters!$H$23,Parameters!$G$23*$A655,$A655&lt;=Parameters!$H$24,Parameters!$G$24*$A655,$A655&lt;=Parameters!$H$25,Parameters!$G$25*$A655,$A655&gt;Parameters!$H$25,Parameters!$G$26*$A655))</f>
        <v>77008</v>
      </c>
      <c r="S655" s="290">
        <f t="shared" si="312"/>
        <v>118.47384615384615</v>
      </c>
      <c r="T655" s="290" cm="1">
        <f t="array" ref="T655">IF(Parameters!$E$55="No",IF($A655&lt;=Parameters!$H$28,Parameters!$G$28*$A655,IF($A655&lt;=Parameters!$H$29,Parameters!$G$28*Parameters!$H$28+Parameters!$G$29*($A655-Parameters!$H$28),IF($A655&lt;=Parameters!$H$30,Parameters!$G$28*Parameters!$H$28+Parameters!$G$29*(Parameters!$H$29-Parameters!$H$28)+Parameters!$G$30*($A655-Parameters!$H$29),Parameters!$G$28*Parameters!$H$28+Parameters!$G$29*(Parameters!$H$29-Parameters!$H$28)+Parameters!$G$30*(Parameters!$H$30-Parameters!$H$29)+Parameters!$G$31*($A655-Parameters!$H$30)))),_xlfn.IFS($A655&lt;=Parameters!$H$28,Parameters!$G$28*$A655,$A655&lt;=Parameters!$H$29,Parameters!$G$29*$A655,$A655&lt;=Parameters!$H$30,Parameters!$G$30*$A655,$A655&gt;Parameters!$H$30,Parameters!$G$31*$A655))</f>
        <v>91068.5</v>
      </c>
      <c r="U655" s="290">
        <f t="shared" si="313"/>
        <v>140.10538461538462</v>
      </c>
      <c r="V655" s="290" cm="1">
        <f t="array" ref="V655">IF(Parameters!$E$55="No",IF($A655&lt;=Parameters!$H$34,Parameters!$G$34*$A655,IF($A655&lt;=Parameters!$H$35,Parameters!$G$34*Parameters!$H$34+Parameters!$G$35*($A655-Parameters!$H$34),IF($A655&lt;=Parameters!$H$36,Parameters!$G$34*Parameters!$H$34+Parameters!$G$35*(Parameters!$H$35-Parameters!$H$34)+Parameters!$G$36*($A655-Parameters!$H$35),Parameters!$G$34*Parameters!$H$34+Parameters!$G$35*(Parameters!$H$35-Parameters!$H$34)+Parameters!$G$36*(Parameters!$H$36-Parameters!$H$35)+Parameters!$G$37*($A655-Parameters!$H$36)))),_xlfn.IFS($A655&lt;=Parameters!$H$34,Parameters!$G$34*$A655,$A655&lt;=Parameters!$H$35,Parameters!$G$35*$A655,$A655&lt;=Parameters!$H$36,Parameters!$G$36*$A655,$A655&gt;Parameters!$H$36,Parameters!$G$37*$A655))</f>
        <v>90404.5</v>
      </c>
      <c r="W655" s="290">
        <f t="shared" si="337"/>
        <v>139.08384615384617</v>
      </c>
      <c r="X655" s="290" cm="1">
        <f t="array" ref="X655">IF(Parameters!$E$55="No",IF($A655&lt;=Parameters!$H$39,Parameters!$G$39*$A655,IF($A655&lt;=Parameters!$H$40,Parameters!$G$39*Parameters!$H$39+Parameters!$G$40*($A655-Parameters!$H$39),IF($A655&lt;=Parameters!$H$41,Parameters!$G$39*Parameters!$H$39+Parameters!$G$40*(Parameters!$H$40-Parameters!$H$39)+Parameters!$G$41*($A655-Parameters!$H$40),Parameters!$G$39*Parameters!$H$39+Parameters!$G$40*(Parameters!$H$40-Parameters!$H$39)+Parameters!$G$41*(Parameters!$H$41-Parameters!$H$40)+Parameters!$G$42*($A655-Parameters!$H$41)))),_xlfn.IFS($A655&lt;=Parameters!$H$39,Parameters!$G$39*$A655,$A655&lt;=Parameters!$H$40,Parameters!$G$40*$A655,$A655&lt;=Parameters!$H$41,Parameters!$G$41*$A655,$A655&gt;Parameters!$H$41,Parameters!$G$42*$A655))</f>
        <v>96907.5</v>
      </c>
      <c r="Y655" s="290">
        <f t="shared" si="338"/>
        <v>149.08846153846153</v>
      </c>
      <c r="Z655" s="290" cm="1">
        <f t="array" ref="Z655">IF(Parameters!$F$55="No",IF($A655&lt;=Parameters!$J$23,Parameters!$I$23*$A655,IF($A655&lt;=Parameters!$J$24,Parameters!$I$23*Parameters!$J$23+Parameters!$I$24*($A655-Parameters!$J$23),IF($A655&lt;=Parameters!$J$25,Parameters!$I$23*Parameters!$J$23+Parameters!$I$24*(Parameters!$J$24-Parameters!$J$23)+Parameters!$I$25*($A655-Parameters!$J$24),Parameters!$I$23*Parameters!$J$23+Parameters!$I$24*(Parameters!$J$24-Parameters!$J$23)+Parameters!$I$25*(Parameters!$J$25-Parameters!$J$24)+Parameters!$I$26*($A655-Parameters!$J$25)))),_xlfn.IFS($A655&lt;=Parameters!$J$23,Parameters!$I$23*$A655,$A655&lt;=Parameters!$J$24,Parameters!$I$24*$A655,$A655&lt;=Parameters!$J$25,Parameters!$I$25*$A655,$A655&gt;Parameters!$J$25,Parameters!$I$26*$A655))</f>
        <v>77008</v>
      </c>
      <c r="AA655" s="290">
        <f t="shared" si="314"/>
        <v>118.47384615384615</v>
      </c>
      <c r="AB655" s="290" cm="1">
        <f t="array" ref="AB655">IF(Parameters!$F$55="No",IF($A655&lt;=Parameters!$J$28,Parameters!$I$28*$A655,IF($A655&lt;=Parameters!$J$29,Parameters!$I$28*Parameters!$J$28+Parameters!$I$29*($A655-Parameters!$J$28),IF($A655&lt;=Parameters!$J$30,Parameters!$I$28*Parameters!$J$28+Parameters!$I$29*(Parameters!$J$29-Parameters!$J$28)+Parameters!$I$30*($A655-Parameters!$J$29),Parameters!$I$28*Parameters!$J$28+Parameters!$I$29*(Parameters!$J$29-Parameters!$J$28)+Parameters!$I$30*(Parameters!$J$30-Parameters!$J$29)+Parameters!$I$31*($A655-Parameters!$J$30)))),_xlfn.IFS($A655&lt;=Parameters!$J$28,Parameters!$I$28*$A655,$A655&lt;=Parameters!$J$29,Parameters!$I$29*$A655,$A655&lt;=Parameters!$J$30,Parameters!$I$30*$A655,$A655&gt;Parameters!$J$30,Parameters!$I$31*$A655))</f>
        <v>91068.5</v>
      </c>
      <c r="AC655" s="290">
        <f t="shared" si="315"/>
        <v>140.10538461538462</v>
      </c>
      <c r="AD655" s="290" cm="1">
        <f t="array" ref="AD655">IF(Parameters!$F$55="No",IF($A655&lt;=Parameters!$J$34,Parameters!$I$34*$A655,IF($A655&lt;=Parameters!$J$35,Parameters!$I$34*Parameters!$J$34+Parameters!$I$35*($A655-Parameters!$J$34),IF($A655&lt;=Parameters!$J$36,Parameters!$I$34*Parameters!$J$34+Parameters!$I$35*(Parameters!$J$35-Parameters!$J$34)+Parameters!$I$36*($A655-Parameters!$J$35),Parameters!$I$34*Parameters!$J$34+Parameters!$I$35*(Parameters!$J$35-Parameters!$J$34)+Parameters!$I$36*(Parameters!$J$36-Parameters!$J$35)+Parameters!$I$37*($A655-Parameters!$J$36)))),_xlfn.IFS($A655&lt;=Parameters!$J$34,Parameters!$I$34*$A655,$A655&lt;=Parameters!$J$35,Parameters!$I$35*$A655,$A655&lt;=Parameters!$J$36,Parameters!$I$36*$A655,$A655&gt;Parameters!$J$36,Parameters!$I$37*$A655))</f>
        <v>90404.5</v>
      </c>
      <c r="AE655" s="290">
        <f t="shared" si="339"/>
        <v>139.08384615384617</v>
      </c>
      <c r="AF655" s="290" cm="1">
        <f t="array" ref="AF655">IF(Parameters!$F$55="No",IF($A655&lt;=Parameters!$J$39,Parameters!$I$39*$A655,IF($A655&lt;=Parameters!$J$40,Parameters!$I$39*Parameters!$J$39+Parameters!$I$40*($A655-Parameters!$J$39),IF($A655&lt;=Parameters!$J$41,Parameters!$I$39*Parameters!$J$39+Parameters!$I$40*(Parameters!$J$40-Parameters!$J$39)+Parameters!$I$41*($A655-Parameters!$J$40),Parameters!$I$39*Parameters!$J$39+Parameters!$I$40*(Parameters!$J$40-Parameters!$J$39)+Parameters!$I$41*(Parameters!$J$41-Parameters!$J$40)+Parameters!$I$42*($A655-Parameters!$J$41)))),_xlfn.IFS($A655&lt;=Parameters!$J$39,Parameters!$I$39*$A655,$A655&lt;=Parameters!$J$40,Parameters!$I$40*$A655,$A655&lt;=Parameters!$J$41,Parameters!$I$41*$A655,$A655&gt;Parameters!$J$41,Parameters!$I$42*$A655))</f>
        <v>96907.5</v>
      </c>
      <c r="AG655" s="290">
        <f t="shared" si="340"/>
        <v>149.08846153846153</v>
      </c>
      <c r="AI655" s="428">
        <f t="shared" si="316"/>
        <v>149.05999999999767</v>
      </c>
      <c r="AJ655" s="428">
        <f t="shared" si="317"/>
        <v>159.35999999998603</v>
      </c>
      <c r="AK655" s="428">
        <f t="shared" si="318"/>
        <v>150.22999999999593</v>
      </c>
      <c r="AL655" s="428">
        <f t="shared" si="319"/>
        <v>158.45999999999185</v>
      </c>
      <c r="AM655" s="428">
        <f t="shared" si="320"/>
        <v>149.05999999999767</v>
      </c>
      <c r="AN655" s="428">
        <f t="shared" si="321"/>
        <v>159.35999999998603</v>
      </c>
      <c r="AO655" s="428">
        <f t="shared" si="322"/>
        <v>150.22999999999593</v>
      </c>
      <c r="AP655" s="428">
        <f t="shared" si="323"/>
        <v>158.45999999999185</v>
      </c>
      <c r="AQ655" s="428">
        <f t="shared" si="324"/>
        <v>149.05999999999767</v>
      </c>
      <c r="AR655" s="428">
        <f t="shared" si="325"/>
        <v>159.35999999998603</v>
      </c>
      <c r="AS655" s="428">
        <f t="shared" si="326"/>
        <v>150.22999999999593</v>
      </c>
      <c r="AT655" s="428">
        <f t="shared" si="327"/>
        <v>158.45999999999185</v>
      </c>
      <c r="AU655" s="428">
        <f t="shared" si="328"/>
        <v>149.05999999999767</v>
      </c>
      <c r="AV655" s="428">
        <f t="shared" si="329"/>
        <v>159.35999999998603</v>
      </c>
      <c r="AW655" s="428">
        <f t="shared" si="330"/>
        <v>150.22999999999593</v>
      </c>
      <c r="AX655" s="428">
        <f t="shared" si="331"/>
        <v>158.45999999999185</v>
      </c>
    </row>
    <row r="656">
      <c r="A656" s="413">
        <v>651</v>
      </c>
      <c r="B656" s="290" cm="1">
        <f t="array" ref="B656">IF(Parameters!$C$55="No",IF($A656&lt;=Parameters!$D$23,Parameters!$C$23*$A656,IF($A656&lt;=Parameters!$D$24,Parameters!$C$23*Parameters!$D$23+Parameters!$C$24*($A656-Parameters!$D$23),IF($A656&lt;=Parameters!$D$25,Parameters!$C$23*Parameters!$D$23+Parameters!$C$24*(Parameters!$D$24-Parameters!$D$23)+Parameters!$C$25*($A656-Parameters!$D$24),Parameters!$C$23*Parameters!$D$23+Parameters!$C$24*(Parameters!$D$24-Parameters!$D$23)+Parameters!$C$25*(Parameters!$D$25-Parameters!$D$24)+Parameters!$C$26*($A656-Parameters!$D$25)))),_xlfn.IFS($A656&lt;=Parameters!$D$23,Parameters!$C$23*$A656,$A656&lt;=Parameters!$D$24,Parameters!$C$24*$A656,$A656&lt;=Parameters!$D$25,Parameters!$C$25*$A656,$A656&gt;Parameters!$D$25,Parameters!$C$26*$A656))</f>
        <v>77157.06</v>
      </c>
      <c r="C656" s="290">
        <f t="shared" ref="C656:C687" si="341">B656/$A656</f>
        <v>118.52082949308756</v>
      </c>
      <c r="D656" s="290" cm="1">
        <f t="array" ref="D656">IF(Parameters!$C$55="No",IF($A656&lt;=Parameters!$D$28,Parameters!$C$28*$A656,IF($A656&lt;=Parameters!$D$29,Parameters!$C$28*Parameters!$D$28+Parameters!$C$29*($A656-Parameters!$D$28),IF($A656&lt;=Parameters!$D$30,Parameters!$C$28*Parameters!$D$28+Parameters!$C$29*(Parameters!$D$29-Parameters!$D$28)+Parameters!$C$30*($A656-Parameters!$D$29),Parameters!$C$28*Parameters!$D$28+Parameters!$C$29*(Parameters!$D$29-Parameters!$D$28)+Parameters!$C$30*(Parameters!$D$30-Parameters!$D$29)+Parameters!$C$31*($A656-Parameters!$D$30)))),_xlfn.IFS($A656&lt;=Parameters!$D$28,Parameters!$C$28*$A656,$A656&lt;=Parameters!$D$29,Parameters!$C$29*$A656,$A656&lt;=Parameters!$D$30,Parameters!$C$30*$A656,$A656&gt;Parameters!$D$30,Parameters!$C$31*$A656))</f>
        <v>91227.860000000015</v>
      </c>
      <c r="E656" s="290">
        <f t="shared" ref="E656:E687" si="342">D656/$A656</f>
        <v>140.13496159754226</v>
      </c>
      <c r="F656" s="290" cm="1">
        <f t="array" ref="F656">IF(Parameters!$C$55="No",IF($A656&lt;=Parameters!$D$34,Parameters!$C$34*$A656,IF($A656&lt;=Parameters!$D$35,Parameters!$C$34*Parameters!$D$34+Parameters!$C$35*($A656-Parameters!$D$34),IF($A656&lt;=Parameters!$D$36,Parameters!$C$34*Parameters!$D$34+Parameters!$C$35*(Parameters!$D$35-Parameters!$D$34)+Parameters!$C$36*($A656-Parameters!$D$35),Parameters!$C$34*Parameters!$D$34+Parameters!$C$35*(Parameters!$D$35-Parameters!$D$34)+Parameters!$C$36*(Parameters!$D$36-Parameters!$D$35)+Parameters!$C$37*($A656-Parameters!$D$36)))),_xlfn.IFS($A656&lt;=Parameters!$D$34,Parameters!$C$34*$A656,$A656&lt;=Parameters!$D$35,Parameters!$C$35*$A656,$A656&lt;=Parameters!$D$36,Parameters!$C$36*$A656,$A656&gt;Parameters!$D$36,Parameters!$C$37*$A656))</f>
        <v>90554.73</v>
      </c>
      <c r="G656" s="290">
        <f t="shared" si="333"/>
        <v>139.10096774193548</v>
      </c>
      <c r="H656" s="290" cm="1">
        <f t="array" ref="H656">IF(Parameters!$C$55="No",IF($A656&lt;=Parameters!$D$39,Parameters!$C$39*$A656,IF($A656&lt;=Parameters!$D$40,Parameters!$C$39*Parameters!$D$39+Parameters!$C$40*($A656-Parameters!$D$39),IF($A656&lt;=Parameters!$D$41,Parameters!$C$39*Parameters!$D$39+Parameters!$C$40*(Parameters!$D$40-Parameters!$D$39)+Parameters!$C$41*($A656-Parameters!$D$40),Parameters!$C$39*Parameters!$D$39+Parameters!$C$40*(Parameters!$D$40-Parameters!$D$39)+Parameters!$C$41*(Parameters!$D$41-Parameters!$D$40)+Parameters!$C$42*($A656-Parameters!$D$41)))),_xlfn.IFS($A656&lt;=Parameters!$D$39,Parameters!$C$39*$A656,$A656&lt;=Parameters!$D$40,Parameters!$C$40*$A656,$A656&lt;=Parameters!$D$41,Parameters!$C$41*$A656,$A656&gt;Parameters!$D$41,Parameters!$C$42*$A656))</f>
        <v>97065.96</v>
      </c>
      <c r="I656" s="290">
        <f t="shared" si="334"/>
        <v>149.10285714285715</v>
      </c>
      <c r="J656" s="290" cm="1">
        <f t="array" ref="J656">IF(Parameters!$D$55="No",IF($A656&lt;=Parameters!$F$23,Parameters!$E$23*$A656,IF($A656&lt;=Parameters!$F$24,Parameters!$E$23*Parameters!$F$23+Parameters!$E$24*($A656-Parameters!$F$23),IF($A656&lt;=Parameters!$F$25,Parameters!$E$23*Parameters!$F$23+Parameters!$E$24*(Parameters!$F$24-Parameters!$F$23)+Parameters!$E$25*($A656-Parameters!$F$24),Parameters!$E$23*Parameters!$F$23+Parameters!$E$24*(Parameters!$F$24-Parameters!$F$23)+Parameters!$E$25*(Parameters!$F$25-Parameters!$F$24)+Parameters!$E$26*($A656-Parameters!$F$25)))),_xlfn.IFS($A656&lt;=Parameters!$F$23,Parameters!$E$23*$A656,$A656&lt;=Parameters!$F$24,Parameters!$E$24*$A656,$A656&lt;=Parameters!$F$25,Parameters!$E$25*$A656,$A656&gt;Parameters!$F$25,Parameters!$E$26*$A656))</f>
        <v>77157.06</v>
      </c>
      <c r="K656" s="290">
        <f t="shared" si="310"/>
        <v>118.52082949308756</v>
      </c>
      <c r="L656" s="290" cm="1">
        <f t="array" ref="L656">IF(Parameters!$D$55="No",IF($A656&lt;=Parameters!$F$28,Parameters!$E$28*$A656,IF($A656&lt;=Parameters!$F$29,Parameters!$E$28*Parameters!$F$28+Parameters!$E$29*($A656-Parameters!$F$28),IF($A656&lt;=Parameters!$F$30,Parameters!$E$28*Parameters!$F$28+Parameters!$E$29*(Parameters!$F$29-Parameters!$F$28)+Parameters!$E$30*($A656-Parameters!$F$29),Parameters!$E$28*Parameters!$F$28+Parameters!$E$29*(Parameters!$F$29-Parameters!$F$28)+Parameters!$E$30*(Parameters!$F$30-Parameters!$F$29)+Parameters!$E$31*($A656-Parameters!$F$30)))),_xlfn.IFS($A656&lt;=Parameters!$F$28,Parameters!$E$28*$A656,$A656&lt;=Parameters!$F$29,Parameters!$E$29*$A656,$A656&lt;=Parameters!$F$30,Parameters!$E$30*$A656,$A656&gt;Parameters!$F$30,Parameters!$E$31*$A656))</f>
        <v>91227.860000000015</v>
      </c>
      <c r="M656" s="290">
        <f t="shared" si="311"/>
        <v>140.13496159754226</v>
      </c>
      <c r="N656" s="290" cm="1">
        <f t="array" ref="N656">IF(Parameters!$D$55="No",IF($A656&lt;=Parameters!$F$34,Parameters!$E$34*$A656,IF($A656&lt;=Parameters!$F$35,Parameters!$E$34*Parameters!$F$34+Parameters!$E$35*($A656-Parameters!$F$34),IF($A656&lt;=Parameters!$F$36,Parameters!$E$34*Parameters!$F$34+Parameters!$E$35*(Parameters!$F$35-Parameters!$F$34)+Parameters!$E$36*($A656-Parameters!$F$35),Parameters!$E$34*Parameters!$F$34+Parameters!$E$35*(Parameters!$F$35-Parameters!$F$34)+Parameters!$E$36*(Parameters!$F$36-Parameters!$F$35)+Parameters!$E$37*($A656-Parameters!$F$36)))),_xlfn.IFS($A656&lt;=Parameters!$F$34,Parameters!$E$34*$A656,$A656&lt;=Parameters!$F$35,Parameters!$E$35*$A656,$A656&lt;=Parameters!$F$36,Parameters!$E$36*$A656,$A656&gt;Parameters!$F$36,Parameters!$E$37*$A656))</f>
        <v>90554.73</v>
      </c>
      <c r="O656" s="290">
        <f t="shared" si="335"/>
        <v>139.10096774193548</v>
      </c>
      <c r="P656" s="290" cm="1">
        <f t="array" ref="P656">IF(Parameters!$D$55="No",IF($A656&lt;=Parameters!$F$39,Parameters!$E$39*$A656,IF($A656&lt;=Parameters!$F$40,Parameters!$E$39*Parameters!$F$39+Parameters!$E$40*($A656-Parameters!$F$39),IF($A656&lt;=Parameters!$F$41,Parameters!$E$39*Parameters!$F$39+Parameters!$E$40*(Parameters!$F$40-Parameters!$F$39)+Parameters!$E$41*($A656-Parameters!$F$40),Parameters!$E$39*Parameters!$F$39+Parameters!$E$40*(Parameters!$F$40-Parameters!$F$39)+Parameters!$E$41*(Parameters!$F$41-Parameters!$F$40)+Parameters!$E$42*($A656-Parameters!$F$41)))),_xlfn.IFS($A656&lt;=Parameters!$F$39,Parameters!$E$39*$A656,$A656&lt;=Parameters!$F$40,Parameters!$E$40*$A656,$A656&lt;=Parameters!$F$41,Parameters!$E$41*$A656,$A656&gt;Parameters!$F$41,Parameters!$E$42*$A656))</f>
        <v>97065.96</v>
      </c>
      <c r="Q656" s="290">
        <f t="shared" si="336"/>
        <v>149.10285714285715</v>
      </c>
      <c r="R656" s="290" cm="1">
        <f t="array" ref="R656">IF(Parameters!$E$55="No",IF($A656&lt;=Parameters!$H$23,Parameters!$G$23*$A656,IF($A656&lt;=Parameters!$H$24,Parameters!$G$23*Parameters!$H$23+Parameters!$G$24*($A656-Parameters!$H$23),IF($A656&lt;=Parameters!$H$25,Parameters!$G$23*Parameters!$H$23+Parameters!$G$24*(Parameters!$H$24-Parameters!$H$23)+Parameters!$G$25*($A656-Parameters!$H$24),Parameters!$G$23*Parameters!$H$23+Parameters!$G$24*(Parameters!$H$24-Parameters!$H$23)+Parameters!$G$25*(Parameters!$H$25-Parameters!$H$24)+Parameters!$G$26*($A656-Parameters!$H$25)))),_xlfn.IFS($A656&lt;=Parameters!$H$23,Parameters!$G$23*$A656,$A656&lt;=Parameters!$H$24,Parameters!$G$24*$A656,$A656&lt;=Parameters!$H$25,Parameters!$G$25*$A656,$A656&gt;Parameters!$H$25,Parameters!$G$26*$A656))</f>
        <v>77157.06</v>
      </c>
      <c r="S656" s="290">
        <f t="shared" si="312"/>
        <v>118.52082949308756</v>
      </c>
      <c r="T656" s="290" cm="1">
        <f t="array" ref="T656">IF(Parameters!$E$55="No",IF($A656&lt;=Parameters!$H$28,Parameters!$G$28*$A656,IF($A656&lt;=Parameters!$H$29,Parameters!$G$28*Parameters!$H$28+Parameters!$G$29*($A656-Parameters!$H$28),IF($A656&lt;=Parameters!$H$30,Parameters!$G$28*Parameters!$H$28+Parameters!$G$29*(Parameters!$H$29-Parameters!$H$28)+Parameters!$G$30*($A656-Parameters!$H$29),Parameters!$G$28*Parameters!$H$28+Parameters!$G$29*(Parameters!$H$29-Parameters!$H$28)+Parameters!$G$30*(Parameters!$H$30-Parameters!$H$29)+Parameters!$G$31*($A656-Parameters!$H$30)))),_xlfn.IFS($A656&lt;=Parameters!$H$28,Parameters!$G$28*$A656,$A656&lt;=Parameters!$H$29,Parameters!$G$29*$A656,$A656&lt;=Parameters!$H$30,Parameters!$G$30*$A656,$A656&gt;Parameters!$H$30,Parameters!$G$31*$A656))</f>
        <v>91227.860000000015</v>
      </c>
      <c r="U656" s="290">
        <f t="shared" si="313"/>
        <v>140.13496159754226</v>
      </c>
      <c r="V656" s="290" cm="1">
        <f t="array" ref="V656">IF(Parameters!$E$55="No",IF($A656&lt;=Parameters!$H$34,Parameters!$G$34*$A656,IF($A656&lt;=Parameters!$H$35,Parameters!$G$34*Parameters!$H$34+Parameters!$G$35*($A656-Parameters!$H$34),IF($A656&lt;=Parameters!$H$36,Parameters!$G$34*Parameters!$H$34+Parameters!$G$35*(Parameters!$H$35-Parameters!$H$34)+Parameters!$G$36*($A656-Parameters!$H$35),Parameters!$G$34*Parameters!$H$34+Parameters!$G$35*(Parameters!$H$35-Parameters!$H$34)+Parameters!$G$36*(Parameters!$H$36-Parameters!$H$35)+Parameters!$G$37*($A656-Parameters!$H$36)))),_xlfn.IFS($A656&lt;=Parameters!$H$34,Parameters!$G$34*$A656,$A656&lt;=Parameters!$H$35,Parameters!$G$35*$A656,$A656&lt;=Parameters!$H$36,Parameters!$G$36*$A656,$A656&gt;Parameters!$H$36,Parameters!$G$37*$A656))</f>
        <v>90554.73</v>
      </c>
      <c r="W656" s="290">
        <f t="shared" si="337"/>
        <v>139.10096774193548</v>
      </c>
      <c r="X656" s="290" cm="1">
        <f t="array" ref="X656">IF(Parameters!$E$55="No",IF($A656&lt;=Parameters!$H$39,Parameters!$G$39*$A656,IF($A656&lt;=Parameters!$H$40,Parameters!$G$39*Parameters!$H$39+Parameters!$G$40*($A656-Parameters!$H$39),IF($A656&lt;=Parameters!$H$41,Parameters!$G$39*Parameters!$H$39+Parameters!$G$40*(Parameters!$H$40-Parameters!$H$39)+Parameters!$G$41*($A656-Parameters!$H$40),Parameters!$G$39*Parameters!$H$39+Parameters!$G$40*(Parameters!$H$40-Parameters!$H$39)+Parameters!$G$41*(Parameters!$H$41-Parameters!$H$40)+Parameters!$G$42*($A656-Parameters!$H$41)))),_xlfn.IFS($A656&lt;=Parameters!$H$39,Parameters!$G$39*$A656,$A656&lt;=Parameters!$H$40,Parameters!$G$40*$A656,$A656&lt;=Parameters!$H$41,Parameters!$G$41*$A656,$A656&gt;Parameters!$H$41,Parameters!$G$42*$A656))</f>
        <v>97065.96</v>
      </c>
      <c r="Y656" s="290">
        <f t="shared" si="338"/>
        <v>149.10285714285715</v>
      </c>
      <c r="Z656" s="290" cm="1">
        <f t="array" ref="Z656">IF(Parameters!$F$55="No",IF($A656&lt;=Parameters!$J$23,Parameters!$I$23*$A656,IF($A656&lt;=Parameters!$J$24,Parameters!$I$23*Parameters!$J$23+Parameters!$I$24*($A656-Parameters!$J$23),IF($A656&lt;=Parameters!$J$25,Parameters!$I$23*Parameters!$J$23+Parameters!$I$24*(Parameters!$J$24-Parameters!$J$23)+Parameters!$I$25*($A656-Parameters!$J$24),Parameters!$I$23*Parameters!$J$23+Parameters!$I$24*(Parameters!$J$24-Parameters!$J$23)+Parameters!$I$25*(Parameters!$J$25-Parameters!$J$24)+Parameters!$I$26*($A656-Parameters!$J$25)))),_xlfn.IFS($A656&lt;=Parameters!$J$23,Parameters!$I$23*$A656,$A656&lt;=Parameters!$J$24,Parameters!$I$24*$A656,$A656&lt;=Parameters!$J$25,Parameters!$I$25*$A656,$A656&gt;Parameters!$J$25,Parameters!$I$26*$A656))</f>
        <v>77157.06</v>
      </c>
      <c r="AA656" s="290">
        <f t="shared" si="314"/>
        <v>118.52082949308756</v>
      </c>
      <c r="AB656" s="290" cm="1">
        <f t="array" ref="AB656">IF(Parameters!$F$55="No",IF($A656&lt;=Parameters!$J$28,Parameters!$I$28*$A656,IF($A656&lt;=Parameters!$J$29,Parameters!$I$28*Parameters!$J$28+Parameters!$I$29*($A656-Parameters!$J$28),IF($A656&lt;=Parameters!$J$30,Parameters!$I$28*Parameters!$J$28+Parameters!$I$29*(Parameters!$J$29-Parameters!$J$28)+Parameters!$I$30*($A656-Parameters!$J$29),Parameters!$I$28*Parameters!$J$28+Parameters!$I$29*(Parameters!$J$29-Parameters!$J$28)+Parameters!$I$30*(Parameters!$J$30-Parameters!$J$29)+Parameters!$I$31*($A656-Parameters!$J$30)))),_xlfn.IFS($A656&lt;=Parameters!$J$28,Parameters!$I$28*$A656,$A656&lt;=Parameters!$J$29,Parameters!$I$29*$A656,$A656&lt;=Parameters!$J$30,Parameters!$I$30*$A656,$A656&gt;Parameters!$J$30,Parameters!$I$31*$A656))</f>
        <v>91227.860000000015</v>
      </c>
      <c r="AC656" s="290">
        <f t="shared" si="315"/>
        <v>140.13496159754226</v>
      </c>
      <c r="AD656" s="290" cm="1">
        <f t="array" ref="AD656">IF(Parameters!$F$55="No",IF($A656&lt;=Parameters!$J$34,Parameters!$I$34*$A656,IF($A656&lt;=Parameters!$J$35,Parameters!$I$34*Parameters!$J$34+Parameters!$I$35*($A656-Parameters!$J$34),IF($A656&lt;=Parameters!$J$36,Parameters!$I$34*Parameters!$J$34+Parameters!$I$35*(Parameters!$J$35-Parameters!$J$34)+Parameters!$I$36*($A656-Parameters!$J$35),Parameters!$I$34*Parameters!$J$34+Parameters!$I$35*(Parameters!$J$35-Parameters!$J$34)+Parameters!$I$36*(Parameters!$J$36-Parameters!$J$35)+Parameters!$I$37*($A656-Parameters!$J$36)))),_xlfn.IFS($A656&lt;=Parameters!$J$34,Parameters!$I$34*$A656,$A656&lt;=Parameters!$J$35,Parameters!$I$35*$A656,$A656&lt;=Parameters!$J$36,Parameters!$I$36*$A656,$A656&gt;Parameters!$J$36,Parameters!$I$37*$A656))</f>
        <v>90554.73</v>
      </c>
      <c r="AE656" s="290">
        <f t="shared" si="339"/>
        <v>139.10096774193548</v>
      </c>
      <c r="AF656" s="290" cm="1">
        <f t="array" ref="AF656">IF(Parameters!$F$55="No",IF($A656&lt;=Parameters!$J$39,Parameters!$I$39*$A656,IF($A656&lt;=Parameters!$J$40,Parameters!$I$39*Parameters!$J$39+Parameters!$I$40*($A656-Parameters!$J$39),IF($A656&lt;=Parameters!$J$41,Parameters!$I$39*Parameters!$J$39+Parameters!$I$40*(Parameters!$J$40-Parameters!$J$39)+Parameters!$I$41*($A656-Parameters!$J$40),Parameters!$I$39*Parameters!$J$39+Parameters!$I$40*(Parameters!$J$40-Parameters!$J$39)+Parameters!$I$41*(Parameters!$J$41-Parameters!$J$40)+Parameters!$I$42*($A656-Parameters!$J$41)))),_xlfn.IFS($A656&lt;=Parameters!$J$39,Parameters!$I$39*$A656,$A656&lt;=Parameters!$J$40,Parameters!$I$40*$A656,$A656&lt;=Parameters!$J$41,Parameters!$I$41*$A656,$A656&gt;Parameters!$J$41,Parameters!$I$42*$A656))</f>
        <v>97065.96</v>
      </c>
      <c r="AG656" s="290">
        <f t="shared" si="340"/>
        <v>149.10285714285715</v>
      </c>
      <c r="AI656" s="428">
        <f t="shared" si="316"/>
        <v>149.05999999999767</v>
      </c>
      <c r="AJ656" s="428">
        <f t="shared" si="317"/>
        <v>159.36000000001513</v>
      </c>
      <c r="AK656" s="428">
        <f t="shared" si="318"/>
        <v>150.22999999999593</v>
      </c>
      <c r="AL656" s="428">
        <f t="shared" si="319"/>
        <v>158.4600000000064</v>
      </c>
      <c r="AM656" s="428">
        <f t="shared" si="320"/>
        <v>149.05999999999767</v>
      </c>
      <c r="AN656" s="428">
        <f t="shared" si="321"/>
        <v>159.36000000001513</v>
      </c>
      <c r="AO656" s="428">
        <f t="shared" si="322"/>
        <v>150.22999999999593</v>
      </c>
      <c r="AP656" s="428">
        <f t="shared" si="323"/>
        <v>158.4600000000064</v>
      </c>
      <c r="AQ656" s="428">
        <f t="shared" si="324"/>
        <v>149.05999999999767</v>
      </c>
      <c r="AR656" s="428">
        <f t="shared" si="325"/>
        <v>159.36000000001513</v>
      </c>
      <c r="AS656" s="428">
        <f t="shared" si="326"/>
        <v>150.22999999999593</v>
      </c>
      <c r="AT656" s="428">
        <f t="shared" si="327"/>
        <v>158.4600000000064</v>
      </c>
      <c r="AU656" s="428">
        <f t="shared" si="328"/>
        <v>149.05999999999767</v>
      </c>
      <c r="AV656" s="428">
        <f t="shared" si="329"/>
        <v>159.36000000001513</v>
      </c>
      <c r="AW656" s="428">
        <f t="shared" si="330"/>
        <v>150.22999999999593</v>
      </c>
      <c r="AX656" s="428">
        <f t="shared" si="331"/>
        <v>158.4600000000064</v>
      </c>
    </row>
    <row r="657">
      <c r="A657" s="413">
        <v>652</v>
      </c>
      <c r="B657" s="290" cm="1">
        <f t="array" ref="B657">IF(Parameters!$C$55="No",IF($A657&lt;=Parameters!$D$23,Parameters!$C$23*$A657,IF($A657&lt;=Parameters!$D$24,Parameters!$C$23*Parameters!$D$23+Parameters!$C$24*($A657-Parameters!$D$23),IF($A657&lt;=Parameters!$D$25,Parameters!$C$23*Parameters!$D$23+Parameters!$C$24*(Parameters!$D$24-Parameters!$D$23)+Parameters!$C$25*($A657-Parameters!$D$24),Parameters!$C$23*Parameters!$D$23+Parameters!$C$24*(Parameters!$D$24-Parameters!$D$23)+Parameters!$C$25*(Parameters!$D$25-Parameters!$D$24)+Parameters!$C$26*($A657-Parameters!$D$25)))),_xlfn.IFS($A657&lt;=Parameters!$D$23,Parameters!$C$23*$A657,$A657&lt;=Parameters!$D$24,Parameters!$C$24*$A657,$A657&lt;=Parameters!$D$25,Parameters!$C$25*$A657,$A657&gt;Parameters!$D$25,Parameters!$C$26*$A657))</f>
        <v>77306.12</v>
      </c>
      <c r="C657" s="290">
        <f t="shared" si="341"/>
        <v>118.56766871165644</v>
      </c>
      <c r="D657" s="290" cm="1">
        <f t="array" ref="D657">IF(Parameters!$C$55="No",IF($A657&lt;=Parameters!$D$28,Parameters!$C$28*$A657,IF($A657&lt;=Parameters!$D$29,Parameters!$C$28*Parameters!$D$28+Parameters!$C$29*($A657-Parameters!$D$28),IF($A657&lt;=Parameters!$D$30,Parameters!$C$28*Parameters!$D$28+Parameters!$C$29*(Parameters!$D$29-Parameters!$D$28)+Parameters!$C$30*($A657-Parameters!$D$29),Parameters!$C$28*Parameters!$D$28+Parameters!$C$29*(Parameters!$D$29-Parameters!$D$28)+Parameters!$C$30*(Parameters!$D$30-Parameters!$D$29)+Parameters!$C$31*($A657-Parameters!$D$30)))),_xlfn.IFS($A657&lt;=Parameters!$D$28,Parameters!$C$28*$A657,$A657&lt;=Parameters!$D$29,Parameters!$C$29*$A657,$A657&lt;=Parameters!$D$30,Parameters!$C$30*$A657,$A657&gt;Parameters!$D$30,Parameters!$C$31*$A657))</f>
        <v>91387.22</v>
      </c>
      <c r="E657" s="290">
        <f t="shared" si="342"/>
        <v>140.16444785276073</v>
      </c>
      <c r="F657" s="290" cm="1">
        <f t="array" ref="F657">IF(Parameters!$C$55="No",IF($A657&lt;=Parameters!$D$34,Parameters!$C$34*$A657,IF($A657&lt;=Parameters!$D$35,Parameters!$C$34*Parameters!$D$34+Parameters!$C$35*($A657-Parameters!$D$34),IF($A657&lt;=Parameters!$D$36,Parameters!$C$34*Parameters!$D$34+Parameters!$C$35*(Parameters!$D$35-Parameters!$D$34)+Parameters!$C$36*($A657-Parameters!$D$35),Parameters!$C$34*Parameters!$D$34+Parameters!$C$35*(Parameters!$D$35-Parameters!$D$34)+Parameters!$C$36*(Parameters!$D$36-Parameters!$D$35)+Parameters!$C$37*($A657-Parameters!$D$36)))),_xlfn.IFS($A657&lt;=Parameters!$D$34,Parameters!$C$34*$A657,$A657&lt;=Parameters!$D$35,Parameters!$C$35*$A657,$A657&lt;=Parameters!$D$36,Parameters!$C$36*$A657,$A657&gt;Parameters!$D$36,Parameters!$C$37*$A657))</f>
        <v>90704.959999999992</v>
      </c>
      <c r="G657" s="290">
        <f t="shared" si="333"/>
        <v>139.11803680981595</v>
      </c>
      <c r="H657" s="290" cm="1">
        <f t="array" ref="H657">IF(Parameters!$C$55="No",IF($A657&lt;=Parameters!$D$39,Parameters!$C$39*$A657,IF($A657&lt;=Parameters!$D$40,Parameters!$C$39*Parameters!$D$39+Parameters!$C$40*($A657-Parameters!$D$39),IF($A657&lt;=Parameters!$D$41,Parameters!$C$39*Parameters!$D$39+Parameters!$C$40*(Parameters!$D$40-Parameters!$D$39)+Parameters!$C$41*($A657-Parameters!$D$40),Parameters!$C$39*Parameters!$D$39+Parameters!$C$40*(Parameters!$D$40-Parameters!$D$39)+Parameters!$C$41*(Parameters!$D$41-Parameters!$D$40)+Parameters!$C$42*($A657-Parameters!$D$41)))),_xlfn.IFS($A657&lt;=Parameters!$D$39,Parameters!$C$39*$A657,$A657&lt;=Parameters!$D$40,Parameters!$C$40*$A657,$A657&lt;=Parameters!$D$41,Parameters!$C$41*$A657,$A657&gt;Parameters!$D$41,Parameters!$C$42*$A657))</f>
        <v>97224.420000000013</v>
      </c>
      <c r="I657" s="290">
        <f t="shared" si="334"/>
        <v>149.11720858895708</v>
      </c>
      <c r="J657" s="290" cm="1">
        <f t="array" ref="J657">IF(Parameters!$D$55="No",IF($A657&lt;=Parameters!$F$23,Parameters!$E$23*$A657,IF($A657&lt;=Parameters!$F$24,Parameters!$E$23*Parameters!$F$23+Parameters!$E$24*($A657-Parameters!$F$23),IF($A657&lt;=Parameters!$F$25,Parameters!$E$23*Parameters!$F$23+Parameters!$E$24*(Parameters!$F$24-Parameters!$F$23)+Parameters!$E$25*($A657-Parameters!$F$24),Parameters!$E$23*Parameters!$F$23+Parameters!$E$24*(Parameters!$F$24-Parameters!$F$23)+Parameters!$E$25*(Parameters!$F$25-Parameters!$F$24)+Parameters!$E$26*($A657-Parameters!$F$25)))),_xlfn.IFS($A657&lt;=Parameters!$F$23,Parameters!$E$23*$A657,$A657&lt;=Parameters!$F$24,Parameters!$E$24*$A657,$A657&lt;=Parameters!$F$25,Parameters!$E$25*$A657,$A657&gt;Parameters!$F$25,Parameters!$E$26*$A657))</f>
        <v>77306.12</v>
      </c>
      <c r="K657" s="290">
        <f t="shared" si="310"/>
        <v>118.56766871165644</v>
      </c>
      <c r="L657" s="290" cm="1">
        <f t="array" ref="L657">IF(Parameters!$D$55="No",IF($A657&lt;=Parameters!$F$28,Parameters!$E$28*$A657,IF($A657&lt;=Parameters!$F$29,Parameters!$E$28*Parameters!$F$28+Parameters!$E$29*($A657-Parameters!$F$28),IF($A657&lt;=Parameters!$F$30,Parameters!$E$28*Parameters!$F$28+Parameters!$E$29*(Parameters!$F$29-Parameters!$F$28)+Parameters!$E$30*($A657-Parameters!$F$29),Parameters!$E$28*Parameters!$F$28+Parameters!$E$29*(Parameters!$F$29-Parameters!$F$28)+Parameters!$E$30*(Parameters!$F$30-Parameters!$F$29)+Parameters!$E$31*($A657-Parameters!$F$30)))),_xlfn.IFS($A657&lt;=Parameters!$F$28,Parameters!$E$28*$A657,$A657&lt;=Parameters!$F$29,Parameters!$E$29*$A657,$A657&lt;=Parameters!$F$30,Parameters!$E$30*$A657,$A657&gt;Parameters!$F$30,Parameters!$E$31*$A657))</f>
        <v>91387.22</v>
      </c>
      <c r="M657" s="290">
        <f t="shared" si="311"/>
        <v>140.16444785276073</v>
      </c>
      <c r="N657" s="290" cm="1">
        <f t="array" ref="N657">IF(Parameters!$D$55="No",IF($A657&lt;=Parameters!$F$34,Parameters!$E$34*$A657,IF($A657&lt;=Parameters!$F$35,Parameters!$E$34*Parameters!$F$34+Parameters!$E$35*($A657-Parameters!$F$34),IF($A657&lt;=Parameters!$F$36,Parameters!$E$34*Parameters!$F$34+Parameters!$E$35*(Parameters!$F$35-Parameters!$F$34)+Parameters!$E$36*($A657-Parameters!$F$35),Parameters!$E$34*Parameters!$F$34+Parameters!$E$35*(Parameters!$F$35-Parameters!$F$34)+Parameters!$E$36*(Parameters!$F$36-Parameters!$F$35)+Parameters!$E$37*($A657-Parameters!$F$36)))),_xlfn.IFS($A657&lt;=Parameters!$F$34,Parameters!$E$34*$A657,$A657&lt;=Parameters!$F$35,Parameters!$E$35*$A657,$A657&lt;=Parameters!$F$36,Parameters!$E$36*$A657,$A657&gt;Parameters!$F$36,Parameters!$E$37*$A657))</f>
        <v>90704.959999999992</v>
      </c>
      <c r="O657" s="290">
        <f t="shared" si="335"/>
        <v>139.11803680981595</v>
      </c>
      <c r="P657" s="290" cm="1">
        <f t="array" ref="P657">IF(Parameters!$D$55="No",IF($A657&lt;=Parameters!$F$39,Parameters!$E$39*$A657,IF($A657&lt;=Parameters!$F$40,Parameters!$E$39*Parameters!$F$39+Parameters!$E$40*($A657-Parameters!$F$39),IF($A657&lt;=Parameters!$F$41,Parameters!$E$39*Parameters!$F$39+Parameters!$E$40*(Parameters!$F$40-Parameters!$F$39)+Parameters!$E$41*($A657-Parameters!$F$40),Parameters!$E$39*Parameters!$F$39+Parameters!$E$40*(Parameters!$F$40-Parameters!$F$39)+Parameters!$E$41*(Parameters!$F$41-Parameters!$F$40)+Parameters!$E$42*($A657-Parameters!$F$41)))),_xlfn.IFS($A657&lt;=Parameters!$F$39,Parameters!$E$39*$A657,$A657&lt;=Parameters!$F$40,Parameters!$E$40*$A657,$A657&lt;=Parameters!$F$41,Parameters!$E$41*$A657,$A657&gt;Parameters!$F$41,Parameters!$E$42*$A657))</f>
        <v>97224.420000000013</v>
      </c>
      <c r="Q657" s="290">
        <f t="shared" si="336"/>
        <v>149.11720858895708</v>
      </c>
      <c r="R657" s="290" cm="1">
        <f t="array" ref="R657">IF(Parameters!$E$55="No",IF($A657&lt;=Parameters!$H$23,Parameters!$G$23*$A657,IF($A657&lt;=Parameters!$H$24,Parameters!$G$23*Parameters!$H$23+Parameters!$G$24*($A657-Parameters!$H$23),IF($A657&lt;=Parameters!$H$25,Parameters!$G$23*Parameters!$H$23+Parameters!$G$24*(Parameters!$H$24-Parameters!$H$23)+Parameters!$G$25*($A657-Parameters!$H$24),Parameters!$G$23*Parameters!$H$23+Parameters!$G$24*(Parameters!$H$24-Parameters!$H$23)+Parameters!$G$25*(Parameters!$H$25-Parameters!$H$24)+Parameters!$G$26*($A657-Parameters!$H$25)))),_xlfn.IFS($A657&lt;=Parameters!$H$23,Parameters!$G$23*$A657,$A657&lt;=Parameters!$H$24,Parameters!$G$24*$A657,$A657&lt;=Parameters!$H$25,Parameters!$G$25*$A657,$A657&gt;Parameters!$H$25,Parameters!$G$26*$A657))</f>
        <v>77306.12</v>
      </c>
      <c r="S657" s="290">
        <f t="shared" si="312"/>
        <v>118.56766871165644</v>
      </c>
      <c r="T657" s="290" cm="1">
        <f t="array" ref="T657">IF(Parameters!$E$55="No",IF($A657&lt;=Parameters!$H$28,Parameters!$G$28*$A657,IF($A657&lt;=Parameters!$H$29,Parameters!$G$28*Parameters!$H$28+Parameters!$G$29*($A657-Parameters!$H$28),IF($A657&lt;=Parameters!$H$30,Parameters!$G$28*Parameters!$H$28+Parameters!$G$29*(Parameters!$H$29-Parameters!$H$28)+Parameters!$G$30*($A657-Parameters!$H$29),Parameters!$G$28*Parameters!$H$28+Parameters!$G$29*(Parameters!$H$29-Parameters!$H$28)+Parameters!$G$30*(Parameters!$H$30-Parameters!$H$29)+Parameters!$G$31*($A657-Parameters!$H$30)))),_xlfn.IFS($A657&lt;=Parameters!$H$28,Parameters!$G$28*$A657,$A657&lt;=Parameters!$H$29,Parameters!$G$29*$A657,$A657&lt;=Parameters!$H$30,Parameters!$G$30*$A657,$A657&gt;Parameters!$H$30,Parameters!$G$31*$A657))</f>
        <v>91387.22</v>
      </c>
      <c r="U657" s="290">
        <f t="shared" si="313"/>
        <v>140.16444785276073</v>
      </c>
      <c r="V657" s="290" cm="1">
        <f t="array" ref="V657">IF(Parameters!$E$55="No",IF($A657&lt;=Parameters!$H$34,Parameters!$G$34*$A657,IF($A657&lt;=Parameters!$H$35,Parameters!$G$34*Parameters!$H$34+Parameters!$G$35*($A657-Parameters!$H$34),IF($A657&lt;=Parameters!$H$36,Parameters!$G$34*Parameters!$H$34+Parameters!$G$35*(Parameters!$H$35-Parameters!$H$34)+Parameters!$G$36*($A657-Parameters!$H$35),Parameters!$G$34*Parameters!$H$34+Parameters!$G$35*(Parameters!$H$35-Parameters!$H$34)+Parameters!$G$36*(Parameters!$H$36-Parameters!$H$35)+Parameters!$G$37*($A657-Parameters!$H$36)))),_xlfn.IFS($A657&lt;=Parameters!$H$34,Parameters!$G$34*$A657,$A657&lt;=Parameters!$H$35,Parameters!$G$35*$A657,$A657&lt;=Parameters!$H$36,Parameters!$G$36*$A657,$A657&gt;Parameters!$H$36,Parameters!$G$37*$A657))</f>
        <v>90704.959999999992</v>
      </c>
      <c r="W657" s="290">
        <f t="shared" si="337"/>
        <v>139.11803680981595</v>
      </c>
      <c r="X657" s="290" cm="1">
        <f t="array" ref="X657">IF(Parameters!$E$55="No",IF($A657&lt;=Parameters!$H$39,Parameters!$G$39*$A657,IF($A657&lt;=Parameters!$H$40,Parameters!$G$39*Parameters!$H$39+Parameters!$G$40*($A657-Parameters!$H$39),IF($A657&lt;=Parameters!$H$41,Parameters!$G$39*Parameters!$H$39+Parameters!$G$40*(Parameters!$H$40-Parameters!$H$39)+Parameters!$G$41*($A657-Parameters!$H$40),Parameters!$G$39*Parameters!$H$39+Parameters!$G$40*(Parameters!$H$40-Parameters!$H$39)+Parameters!$G$41*(Parameters!$H$41-Parameters!$H$40)+Parameters!$G$42*($A657-Parameters!$H$41)))),_xlfn.IFS($A657&lt;=Parameters!$H$39,Parameters!$G$39*$A657,$A657&lt;=Parameters!$H$40,Parameters!$G$40*$A657,$A657&lt;=Parameters!$H$41,Parameters!$G$41*$A657,$A657&gt;Parameters!$H$41,Parameters!$G$42*$A657))</f>
        <v>97224.420000000013</v>
      </c>
      <c r="Y657" s="290">
        <f t="shared" si="338"/>
        <v>149.11720858895708</v>
      </c>
      <c r="Z657" s="290" cm="1">
        <f t="array" ref="Z657">IF(Parameters!$F$55="No",IF($A657&lt;=Parameters!$J$23,Parameters!$I$23*$A657,IF($A657&lt;=Parameters!$J$24,Parameters!$I$23*Parameters!$J$23+Parameters!$I$24*($A657-Parameters!$J$23),IF($A657&lt;=Parameters!$J$25,Parameters!$I$23*Parameters!$J$23+Parameters!$I$24*(Parameters!$J$24-Parameters!$J$23)+Parameters!$I$25*($A657-Parameters!$J$24),Parameters!$I$23*Parameters!$J$23+Parameters!$I$24*(Parameters!$J$24-Parameters!$J$23)+Parameters!$I$25*(Parameters!$J$25-Parameters!$J$24)+Parameters!$I$26*($A657-Parameters!$J$25)))),_xlfn.IFS($A657&lt;=Parameters!$J$23,Parameters!$I$23*$A657,$A657&lt;=Parameters!$J$24,Parameters!$I$24*$A657,$A657&lt;=Parameters!$J$25,Parameters!$I$25*$A657,$A657&gt;Parameters!$J$25,Parameters!$I$26*$A657))</f>
        <v>77306.12</v>
      </c>
      <c r="AA657" s="290">
        <f t="shared" si="314"/>
        <v>118.56766871165644</v>
      </c>
      <c r="AB657" s="290" cm="1">
        <f t="array" ref="AB657">IF(Parameters!$F$55="No",IF($A657&lt;=Parameters!$J$28,Parameters!$I$28*$A657,IF($A657&lt;=Parameters!$J$29,Parameters!$I$28*Parameters!$J$28+Parameters!$I$29*($A657-Parameters!$J$28),IF($A657&lt;=Parameters!$J$30,Parameters!$I$28*Parameters!$J$28+Parameters!$I$29*(Parameters!$J$29-Parameters!$J$28)+Parameters!$I$30*($A657-Parameters!$J$29),Parameters!$I$28*Parameters!$J$28+Parameters!$I$29*(Parameters!$J$29-Parameters!$J$28)+Parameters!$I$30*(Parameters!$J$30-Parameters!$J$29)+Parameters!$I$31*($A657-Parameters!$J$30)))),_xlfn.IFS($A657&lt;=Parameters!$J$28,Parameters!$I$28*$A657,$A657&lt;=Parameters!$J$29,Parameters!$I$29*$A657,$A657&lt;=Parameters!$J$30,Parameters!$I$30*$A657,$A657&gt;Parameters!$J$30,Parameters!$I$31*$A657))</f>
        <v>91387.22</v>
      </c>
      <c r="AC657" s="290">
        <f t="shared" si="315"/>
        <v>140.16444785276073</v>
      </c>
      <c r="AD657" s="290" cm="1">
        <f t="array" ref="AD657">IF(Parameters!$F$55="No",IF($A657&lt;=Parameters!$J$34,Parameters!$I$34*$A657,IF($A657&lt;=Parameters!$J$35,Parameters!$I$34*Parameters!$J$34+Parameters!$I$35*($A657-Parameters!$J$34),IF($A657&lt;=Parameters!$J$36,Parameters!$I$34*Parameters!$J$34+Parameters!$I$35*(Parameters!$J$35-Parameters!$J$34)+Parameters!$I$36*($A657-Parameters!$J$35),Parameters!$I$34*Parameters!$J$34+Parameters!$I$35*(Parameters!$J$35-Parameters!$J$34)+Parameters!$I$36*(Parameters!$J$36-Parameters!$J$35)+Parameters!$I$37*($A657-Parameters!$J$36)))),_xlfn.IFS($A657&lt;=Parameters!$J$34,Parameters!$I$34*$A657,$A657&lt;=Parameters!$J$35,Parameters!$I$35*$A657,$A657&lt;=Parameters!$J$36,Parameters!$I$36*$A657,$A657&gt;Parameters!$J$36,Parameters!$I$37*$A657))</f>
        <v>90704.959999999992</v>
      </c>
      <c r="AE657" s="290">
        <f t="shared" si="339"/>
        <v>139.11803680981595</v>
      </c>
      <c r="AF657" s="290" cm="1">
        <f t="array" ref="AF657">IF(Parameters!$F$55="No",IF($A657&lt;=Parameters!$J$39,Parameters!$I$39*$A657,IF($A657&lt;=Parameters!$J$40,Parameters!$I$39*Parameters!$J$39+Parameters!$I$40*($A657-Parameters!$J$39),IF($A657&lt;=Parameters!$J$41,Parameters!$I$39*Parameters!$J$39+Parameters!$I$40*(Parameters!$J$40-Parameters!$J$39)+Parameters!$I$41*($A657-Parameters!$J$40),Parameters!$I$39*Parameters!$J$39+Parameters!$I$40*(Parameters!$J$40-Parameters!$J$39)+Parameters!$I$41*(Parameters!$J$41-Parameters!$J$40)+Parameters!$I$42*($A657-Parameters!$J$41)))),_xlfn.IFS($A657&lt;=Parameters!$J$39,Parameters!$I$39*$A657,$A657&lt;=Parameters!$J$40,Parameters!$I$40*$A657,$A657&lt;=Parameters!$J$41,Parameters!$I$41*$A657,$A657&gt;Parameters!$J$41,Parameters!$I$42*$A657))</f>
        <v>97224.420000000013</v>
      </c>
      <c r="AG657" s="290">
        <f t="shared" si="340"/>
        <v>149.11720858895708</v>
      </c>
      <c r="AI657" s="428">
        <f t="shared" si="316"/>
        <v>149.05999999999767</v>
      </c>
      <c r="AJ657" s="428">
        <f t="shared" si="317"/>
        <v>159.35999999998603</v>
      </c>
      <c r="AK657" s="428">
        <f t="shared" si="318"/>
        <v>150.22999999999593</v>
      </c>
      <c r="AL657" s="428">
        <f t="shared" si="319"/>
        <v>158.4600000000064</v>
      </c>
      <c r="AM657" s="428">
        <f t="shared" si="320"/>
        <v>149.05999999999767</v>
      </c>
      <c r="AN657" s="428">
        <f t="shared" si="321"/>
        <v>159.35999999998603</v>
      </c>
      <c r="AO657" s="428">
        <f t="shared" si="322"/>
        <v>150.22999999999593</v>
      </c>
      <c r="AP657" s="428">
        <f t="shared" si="323"/>
        <v>158.4600000000064</v>
      </c>
      <c r="AQ657" s="428">
        <f t="shared" si="324"/>
        <v>149.05999999999767</v>
      </c>
      <c r="AR657" s="428">
        <f t="shared" si="325"/>
        <v>159.35999999998603</v>
      </c>
      <c r="AS657" s="428">
        <f t="shared" si="326"/>
        <v>150.22999999999593</v>
      </c>
      <c r="AT657" s="428">
        <f t="shared" si="327"/>
        <v>158.4600000000064</v>
      </c>
      <c r="AU657" s="428">
        <f t="shared" si="328"/>
        <v>149.05999999999767</v>
      </c>
      <c r="AV657" s="428">
        <f t="shared" si="329"/>
        <v>159.35999999998603</v>
      </c>
      <c r="AW657" s="428">
        <f t="shared" si="330"/>
        <v>150.22999999999593</v>
      </c>
      <c r="AX657" s="428">
        <f t="shared" si="331"/>
        <v>158.4600000000064</v>
      </c>
    </row>
    <row r="658">
      <c r="A658" s="413">
        <v>653</v>
      </c>
      <c r="B658" s="290" cm="1">
        <f t="array" ref="B658">IF(Parameters!$C$55="No",IF($A658&lt;=Parameters!$D$23,Parameters!$C$23*$A658,IF($A658&lt;=Parameters!$D$24,Parameters!$C$23*Parameters!$D$23+Parameters!$C$24*($A658-Parameters!$D$23),IF($A658&lt;=Parameters!$D$25,Parameters!$C$23*Parameters!$D$23+Parameters!$C$24*(Parameters!$D$24-Parameters!$D$23)+Parameters!$C$25*($A658-Parameters!$D$24),Parameters!$C$23*Parameters!$D$23+Parameters!$C$24*(Parameters!$D$24-Parameters!$D$23)+Parameters!$C$25*(Parameters!$D$25-Parameters!$D$24)+Parameters!$C$26*($A658-Parameters!$D$25)))),_xlfn.IFS($A658&lt;=Parameters!$D$23,Parameters!$C$23*$A658,$A658&lt;=Parameters!$D$24,Parameters!$C$24*$A658,$A658&lt;=Parameters!$D$25,Parameters!$C$25*$A658,$A658&gt;Parameters!$D$25,Parameters!$C$26*$A658))</f>
        <v>77455.179999999993</v>
      </c>
      <c r="C658" s="290">
        <f t="shared" si="341"/>
        <v>118.61436447166921</v>
      </c>
      <c r="D658" s="290" cm="1">
        <f t="array" ref="D658">IF(Parameters!$C$55="No",IF($A658&lt;=Parameters!$D$28,Parameters!$C$28*$A658,IF($A658&lt;=Parameters!$D$29,Parameters!$C$28*Parameters!$D$28+Parameters!$C$29*($A658-Parameters!$D$28),IF($A658&lt;=Parameters!$D$30,Parameters!$C$28*Parameters!$D$28+Parameters!$C$29*(Parameters!$D$29-Parameters!$D$28)+Parameters!$C$30*($A658-Parameters!$D$29),Parameters!$C$28*Parameters!$D$28+Parameters!$C$29*(Parameters!$D$29-Parameters!$D$28)+Parameters!$C$30*(Parameters!$D$30-Parameters!$D$29)+Parameters!$C$31*($A658-Parameters!$D$30)))),_xlfn.IFS($A658&lt;=Parameters!$D$28,Parameters!$C$28*$A658,$A658&lt;=Parameters!$D$29,Parameters!$C$29*$A658,$A658&lt;=Parameters!$D$30,Parameters!$C$30*$A658,$A658&gt;Parameters!$D$30,Parameters!$C$31*$A658))</f>
        <v>91546.580000000016</v>
      </c>
      <c r="E658" s="290">
        <f t="shared" si="342"/>
        <v>140.19384379785606</v>
      </c>
      <c r="F658" s="290" cm="1">
        <f t="array" ref="F658">IF(Parameters!$C$55="No",IF($A658&lt;=Parameters!$D$34,Parameters!$C$34*$A658,IF($A658&lt;=Parameters!$D$35,Parameters!$C$34*Parameters!$D$34+Parameters!$C$35*($A658-Parameters!$D$34),IF($A658&lt;=Parameters!$D$36,Parameters!$C$34*Parameters!$D$34+Parameters!$C$35*(Parameters!$D$35-Parameters!$D$34)+Parameters!$C$36*($A658-Parameters!$D$35),Parameters!$C$34*Parameters!$D$34+Parameters!$C$35*(Parameters!$D$35-Parameters!$D$34)+Parameters!$C$36*(Parameters!$D$36-Parameters!$D$35)+Parameters!$C$37*($A658-Parameters!$D$36)))),_xlfn.IFS($A658&lt;=Parameters!$D$34,Parameters!$C$34*$A658,$A658&lt;=Parameters!$D$35,Parameters!$C$35*$A658,$A658&lt;=Parameters!$D$36,Parameters!$C$36*$A658,$A658&gt;Parameters!$D$36,Parameters!$C$37*$A658))</f>
        <v>90855.19</v>
      </c>
      <c r="G658" s="290">
        <f t="shared" si="333"/>
        <v>139.1350535987749</v>
      </c>
      <c r="H658" s="290" cm="1">
        <f t="array" ref="H658">IF(Parameters!$C$55="No",IF($A658&lt;=Parameters!$D$39,Parameters!$C$39*$A658,IF($A658&lt;=Parameters!$D$40,Parameters!$C$39*Parameters!$D$39+Parameters!$C$40*($A658-Parameters!$D$39),IF($A658&lt;=Parameters!$D$41,Parameters!$C$39*Parameters!$D$39+Parameters!$C$40*(Parameters!$D$40-Parameters!$D$39)+Parameters!$C$41*($A658-Parameters!$D$40),Parameters!$C$39*Parameters!$D$39+Parameters!$C$40*(Parameters!$D$40-Parameters!$D$39)+Parameters!$C$41*(Parameters!$D$41-Parameters!$D$40)+Parameters!$C$42*($A658-Parameters!$D$41)))),_xlfn.IFS($A658&lt;=Parameters!$D$39,Parameters!$C$39*$A658,$A658&lt;=Parameters!$D$40,Parameters!$C$40*$A658,$A658&lt;=Parameters!$D$41,Parameters!$C$41*$A658,$A658&gt;Parameters!$D$41,Parameters!$C$42*$A658))</f>
        <v>97382.88</v>
      </c>
      <c r="I658" s="290">
        <f t="shared" si="334"/>
        <v>149.13151607963246</v>
      </c>
      <c r="J658" s="290" cm="1">
        <f t="array" ref="J658">IF(Parameters!$D$55="No",IF($A658&lt;=Parameters!$F$23,Parameters!$E$23*$A658,IF($A658&lt;=Parameters!$F$24,Parameters!$E$23*Parameters!$F$23+Parameters!$E$24*($A658-Parameters!$F$23),IF($A658&lt;=Parameters!$F$25,Parameters!$E$23*Parameters!$F$23+Parameters!$E$24*(Parameters!$F$24-Parameters!$F$23)+Parameters!$E$25*($A658-Parameters!$F$24),Parameters!$E$23*Parameters!$F$23+Parameters!$E$24*(Parameters!$F$24-Parameters!$F$23)+Parameters!$E$25*(Parameters!$F$25-Parameters!$F$24)+Parameters!$E$26*($A658-Parameters!$F$25)))),_xlfn.IFS($A658&lt;=Parameters!$F$23,Parameters!$E$23*$A658,$A658&lt;=Parameters!$F$24,Parameters!$E$24*$A658,$A658&lt;=Parameters!$F$25,Parameters!$E$25*$A658,$A658&gt;Parameters!$F$25,Parameters!$E$26*$A658))</f>
        <v>77455.179999999993</v>
      </c>
      <c r="K658" s="290">
        <f t="shared" si="310"/>
        <v>118.61436447166921</v>
      </c>
      <c r="L658" s="290" cm="1">
        <f t="array" ref="L658">IF(Parameters!$D$55="No",IF($A658&lt;=Parameters!$F$28,Parameters!$E$28*$A658,IF($A658&lt;=Parameters!$F$29,Parameters!$E$28*Parameters!$F$28+Parameters!$E$29*($A658-Parameters!$F$28),IF($A658&lt;=Parameters!$F$30,Parameters!$E$28*Parameters!$F$28+Parameters!$E$29*(Parameters!$F$29-Parameters!$F$28)+Parameters!$E$30*($A658-Parameters!$F$29),Parameters!$E$28*Parameters!$F$28+Parameters!$E$29*(Parameters!$F$29-Parameters!$F$28)+Parameters!$E$30*(Parameters!$F$30-Parameters!$F$29)+Parameters!$E$31*($A658-Parameters!$F$30)))),_xlfn.IFS($A658&lt;=Parameters!$F$28,Parameters!$E$28*$A658,$A658&lt;=Parameters!$F$29,Parameters!$E$29*$A658,$A658&lt;=Parameters!$F$30,Parameters!$E$30*$A658,$A658&gt;Parameters!$F$30,Parameters!$E$31*$A658))</f>
        <v>91546.580000000016</v>
      </c>
      <c r="M658" s="290">
        <f t="shared" si="311"/>
        <v>140.19384379785606</v>
      </c>
      <c r="N658" s="290" cm="1">
        <f t="array" ref="N658">IF(Parameters!$D$55="No",IF($A658&lt;=Parameters!$F$34,Parameters!$E$34*$A658,IF($A658&lt;=Parameters!$F$35,Parameters!$E$34*Parameters!$F$34+Parameters!$E$35*($A658-Parameters!$F$34),IF($A658&lt;=Parameters!$F$36,Parameters!$E$34*Parameters!$F$34+Parameters!$E$35*(Parameters!$F$35-Parameters!$F$34)+Parameters!$E$36*($A658-Parameters!$F$35),Parameters!$E$34*Parameters!$F$34+Parameters!$E$35*(Parameters!$F$35-Parameters!$F$34)+Parameters!$E$36*(Parameters!$F$36-Parameters!$F$35)+Parameters!$E$37*($A658-Parameters!$F$36)))),_xlfn.IFS($A658&lt;=Parameters!$F$34,Parameters!$E$34*$A658,$A658&lt;=Parameters!$F$35,Parameters!$E$35*$A658,$A658&lt;=Parameters!$F$36,Parameters!$E$36*$A658,$A658&gt;Parameters!$F$36,Parameters!$E$37*$A658))</f>
        <v>90855.19</v>
      </c>
      <c r="O658" s="290">
        <f t="shared" si="335"/>
        <v>139.1350535987749</v>
      </c>
      <c r="P658" s="290" cm="1">
        <f t="array" ref="P658">IF(Parameters!$D$55="No",IF($A658&lt;=Parameters!$F$39,Parameters!$E$39*$A658,IF($A658&lt;=Parameters!$F$40,Parameters!$E$39*Parameters!$F$39+Parameters!$E$40*($A658-Parameters!$F$39),IF($A658&lt;=Parameters!$F$41,Parameters!$E$39*Parameters!$F$39+Parameters!$E$40*(Parameters!$F$40-Parameters!$F$39)+Parameters!$E$41*($A658-Parameters!$F$40),Parameters!$E$39*Parameters!$F$39+Parameters!$E$40*(Parameters!$F$40-Parameters!$F$39)+Parameters!$E$41*(Parameters!$F$41-Parameters!$F$40)+Parameters!$E$42*($A658-Parameters!$F$41)))),_xlfn.IFS($A658&lt;=Parameters!$F$39,Parameters!$E$39*$A658,$A658&lt;=Parameters!$F$40,Parameters!$E$40*$A658,$A658&lt;=Parameters!$F$41,Parameters!$E$41*$A658,$A658&gt;Parameters!$F$41,Parameters!$E$42*$A658))</f>
        <v>97382.88</v>
      </c>
      <c r="Q658" s="290">
        <f t="shared" si="336"/>
        <v>149.13151607963246</v>
      </c>
      <c r="R658" s="290" cm="1">
        <f t="array" ref="R658">IF(Parameters!$E$55="No",IF($A658&lt;=Parameters!$H$23,Parameters!$G$23*$A658,IF($A658&lt;=Parameters!$H$24,Parameters!$G$23*Parameters!$H$23+Parameters!$G$24*($A658-Parameters!$H$23),IF($A658&lt;=Parameters!$H$25,Parameters!$G$23*Parameters!$H$23+Parameters!$G$24*(Parameters!$H$24-Parameters!$H$23)+Parameters!$G$25*($A658-Parameters!$H$24),Parameters!$G$23*Parameters!$H$23+Parameters!$G$24*(Parameters!$H$24-Parameters!$H$23)+Parameters!$G$25*(Parameters!$H$25-Parameters!$H$24)+Parameters!$G$26*($A658-Parameters!$H$25)))),_xlfn.IFS($A658&lt;=Parameters!$H$23,Parameters!$G$23*$A658,$A658&lt;=Parameters!$H$24,Parameters!$G$24*$A658,$A658&lt;=Parameters!$H$25,Parameters!$G$25*$A658,$A658&gt;Parameters!$H$25,Parameters!$G$26*$A658))</f>
        <v>77455.179999999993</v>
      </c>
      <c r="S658" s="290">
        <f t="shared" si="312"/>
        <v>118.61436447166921</v>
      </c>
      <c r="T658" s="290" cm="1">
        <f t="array" ref="T658">IF(Parameters!$E$55="No",IF($A658&lt;=Parameters!$H$28,Parameters!$G$28*$A658,IF($A658&lt;=Parameters!$H$29,Parameters!$G$28*Parameters!$H$28+Parameters!$G$29*($A658-Parameters!$H$28),IF($A658&lt;=Parameters!$H$30,Parameters!$G$28*Parameters!$H$28+Parameters!$G$29*(Parameters!$H$29-Parameters!$H$28)+Parameters!$G$30*($A658-Parameters!$H$29),Parameters!$G$28*Parameters!$H$28+Parameters!$G$29*(Parameters!$H$29-Parameters!$H$28)+Parameters!$G$30*(Parameters!$H$30-Parameters!$H$29)+Parameters!$G$31*($A658-Parameters!$H$30)))),_xlfn.IFS($A658&lt;=Parameters!$H$28,Parameters!$G$28*$A658,$A658&lt;=Parameters!$H$29,Parameters!$G$29*$A658,$A658&lt;=Parameters!$H$30,Parameters!$G$30*$A658,$A658&gt;Parameters!$H$30,Parameters!$G$31*$A658))</f>
        <v>91546.580000000016</v>
      </c>
      <c r="U658" s="290">
        <f t="shared" si="313"/>
        <v>140.19384379785606</v>
      </c>
      <c r="V658" s="290" cm="1">
        <f t="array" ref="V658">IF(Parameters!$E$55="No",IF($A658&lt;=Parameters!$H$34,Parameters!$G$34*$A658,IF($A658&lt;=Parameters!$H$35,Parameters!$G$34*Parameters!$H$34+Parameters!$G$35*($A658-Parameters!$H$34),IF($A658&lt;=Parameters!$H$36,Parameters!$G$34*Parameters!$H$34+Parameters!$G$35*(Parameters!$H$35-Parameters!$H$34)+Parameters!$G$36*($A658-Parameters!$H$35),Parameters!$G$34*Parameters!$H$34+Parameters!$G$35*(Parameters!$H$35-Parameters!$H$34)+Parameters!$G$36*(Parameters!$H$36-Parameters!$H$35)+Parameters!$G$37*($A658-Parameters!$H$36)))),_xlfn.IFS($A658&lt;=Parameters!$H$34,Parameters!$G$34*$A658,$A658&lt;=Parameters!$H$35,Parameters!$G$35*$A658,$A658&lt;=Parameters!$H$36,Parameters!$G$36*$A658,$A658&gt;Parameters!$H$36,Parameters!$G$37*$A658))</f>
        <v>90855.19</v>
      </c>
      <c r="W658" s="290">
        <f t="shared" si="337"/>
        <v>139.1350535987749</v>
      </c>
      <c r="X658" s="290" cm="1">
        <f t="array" ref="X658">IF(Parameters!$E$55="No",IF($A658&lt;=Parameters!$H$39,Parameters!$G$39*$A658,IF($A658&lt;=Parameters!$H$40,Parameters!$G$39*Parameters!$H$39+Parameters!$G$40*($A658-Parameters!$H$39),IF($A658&lt;=Parameters!$H$41,Parameters!$G$39*Parameters!$H$39+Parameters!$G$40*(Parameters!$H$40-Parameters!$H$39)+Parameters!$G$41*($A658-Parameters!$H$40),Parameters!$G$39*Parameters!$H$39+Parameters!$G$40*(Parameters!$H$40-Parameters!$H$39)+Parameters!$G$41*(Parameters!$H$41-Parameters!$H$40)+Parameters!$G$42*($A658-Parameters!$H$41)))),_xlfn.IFS($A658&lt;=Parameters!$H$39,Parameters!$G$39*$A658,$A658&lt;=Parameters!$H$40,Parameters!$G$40*$A658,$A658&lt;=Parameters!$H$41,Parameters!$G$41*$A658,$A658&gt;Parameters!$H$41,Parameters!$G$42*$A658))</f>
        <v>97382.88</v>
      </c>
      <c r="Y658" s="290">
        <f t="shared" si="338"/>
        <v>149.13151607963246</v>
      </c>
      <c r="Z658" s="290" cm="1">
        <f t="array" ref="Z658">IF(Parameters!$F$55="No",IF($A658&lt;=Parameters!$J$23,Parameters!$I$23*$A658,IF($A658&lt;=Parameters!$J$24,Parameters!$I$23*Parameters!$J$23+Parameters!$I$24*($A658-Parameters!$J$23),IF($A658&lt;=Parameters!$J$25,Parameters!$I$23*Parameters!$J$23+Parameters!$I$24*(Parameters!$J$24-Parameters!$J$23)+Parameters!$I$25*($A658-Parameters!$J$24),Parameters!$I$23*Parameters!$J$23+Parameters!$I$24*(Parameters!$J$24-Parameters!$J$23)+Parameters!$I$25*(Parameters!$J$25-Parameters!$J$24)+Parameters!$I$26*($A658-Parameters!$J$25)))),_xlfn.IFS($A658&lt;=Parameters!$J$23,Parameters!$I$23*$A658,$A658&lt;=Parameters!$J$24,Parameters!$I$24*$A658,$A658&lt;=Parameters!$J$25,Parameters!$I$25*$A658,$A658&gt;Parameters!$J$25,Parameters!$I$26*$A658))</f>
        <v>77455.179999999993</v>
      </c>
      <c r="AA658" s="290">
        <f t="shared" si="314"/>
        <v>118.61436447166921</v>
      </c>
      <c r="AB658" s="290" cm="1">
        <f t="array" ref="AB658">IF(Parameters!$F$55="No",IF($A658&lt;=Parameters!$J$28,Parameters!$I$28*$A658,IF($A658&lt;=Parameters!$J$29,Parameters!$I$28*Parameters!$J$28+Parameters!$I$29*($A658-Parameters!$J$28),IF($A658&lt;=Parameters!$J$30,Parameters!$I$28*Parameters!$J$28+Parameters!$I$29*(Parameters!$J$29-Parameters!$J$28)+Parameters!$I$30*($A658-Parameters!$J$29),Parameters!$I$28*Parameters!$J$28+Parameters!$I$29*(Parameters!$J$29-Parameters!$J$28)+Parameters!$I$30*(Parameters!$J$30-Parameters!$J$29)+Parameters!$I$31*($A658-Parameters!$J$30)))),_xlfn.IFS($A658&lt;=Parameters!$J$28,Parameters!$I$28*$A658,$A658&lt;=Parameters!$J$29,Parameters!$I$29*$A658,$A658&lt;=Parameters!$J$30,Parameters!$I$30*$A658,$A658&gt;Parameters!$J$30,Parameters!$I$31*$A658))</f>
        <v>91546.580000000016</v>
      </c>
      <c r="AC658" s="290">
        <f t="shared" si="315"/>
        <v>140.19384379785606</v>
      </c>
      <c r="AD658" s="290" cm="1">
        <f t="array" ref="AD658">IF(Parameters!$F$55="No",IF($A658&lt;=Parameters!$J$34,Parameters!$I$34*$A658,IF($A658&lt;=Parameters!$J$35,Parameters!$I$34*Parameters!$J$34+Parameters!$I$35*($A658-Parameters!$J$34),IF($A658&lt;=Parameters!$J$36,Parameters!$I$34*Parameters!$J$34+Parameters!$I$35*(Parameters!$J$35-Parameters!$J$34)+Parameters!$I$36*($A658-Parameters!$J$35),Parameters!$I$34*Parameters!$J$34+Parameters!$I$35*(Parameters!$J$35-Parameters!$J$34)+Parameters!$I$36*(Parameters!$J$36-Parameters!$J$35)+Parameters!$I$37*($A658-Parameters!$J$36)))),_xlfn.IFS($A658&lt;=Parameters!$J$34,Parameters!$I$34*$A658,$A658&lt;=Parameters!$J$35,Parameters!$I$35*$A658,$A658&lt;=Parameters!$J$36,Parameters!$I$36*$A658,$A658&gt;Parameters!$J$36,Parameters!$I$37*$A658))</f>
        <v>90855.19</v>
      </c>
      <c r="AE658" s="290">
        <f t="shared" si="339"/>
        <v>139.1350535987749</v>
      </c>
      <c r="AF658" s="290" cm="1">
        <f t="array" ref="AF658">IF(Parameters!$F$55="No",IF($A658&lt;=Parameters!$J$39,Parameters!$I$39*$A658,IF($A658&lt;=Parameters!$J$40,Parameters!$I$39*Parameters!$J$39+Parameters!$I$40*($A658-Parameters!$J$39),IF($A658&lt;=Parameters!$J$41,Parameters!$I$39*Parameters!$J$39+Parameters!$I$40*(Parameters!$J$40-Parameters!$J$39)+Parameters!$I$41*($A658-Parameters!$J$40),Parameters!$I$39*Parameters!$J$39+Parameters!$I$40*(Parameters!$J$40-Parameters!$J$39)+Parameters!$I$41*(Parameters!$J$41-Parameters!$J$40)+Parameters!$I$42*($A658-Parameters!$J$41)))),_xlfn.IFS($A658&lt;=Parameters!$J$39,Parameters!$I$39*$A658,$A658&lt;=Parameters!$J$40,Parameters!$I$40*$A658,$A658&lt;=Parameters!$J$41,Parameters!$I$41*$A658,$A658&gt;Parameters!$J$41,Parameters!$I$42*$A658))</f>
        <v>97382.88</v>
      </c>
      <c r="AG658" s="290">
        <f t="shared" si="340"/>
        <v>149.13151607963246</v>
      </c>
      <c r="AI658" s="428">
        <f t="shared" si="316"/>
        <v>149.05999999999767</v>
      </c>
      <c r="AJ658" s="428">
        <f t="shared" si="317"/>
        <v>159.36000000001513</v>
      </c>
      <c r="AK658" s="428">
        <f t="shared" si="318"/>
        <v>150.23000000001048</v>
      </c>
      <c r="AL658" s="428">
        <f t="shared" si="319"/>
        <v>158.45999999999185</v>
      </c>
      <c r="AM658" s="428">
        <f t="shared" si="320"/>
        <v>149.05999999999767</v>
      </c>
      <c r="AN658" s="428">
        <f t="shared" si="321"/>
        <v>159.36000000001513</v>
      </c>
      <c r="AO658" s="428">
        <f t="shared" si="322"/>
        <v>150.23000000001048</v>
      </c>
      <c r="AP658" s="428">
        <f t="shared" si="323"/>
        <v>158.45999999999185</v>
      </c>
      <c r="AQ658" s="428">
        <f t="shared" si="324"/>
        <v>149.05999999999767</v>
      </c>
      <c r="AR658" s="428">
        <f t="shared" si="325"/>
        <v>159.36000000001513</v>
      </c>
      <c r="AS658" s="428">
        <f t="shared" si="326"/>
        <v>150.23000000001048</v>
      </c>
      <c r="AT658" s="428">
        <f t="shared" si="327"/>
        <v>158.45999999999185</v>
      </c>
      <c r="AU658" s="428">
        <f t="shared" si="328"/>
        <v>149.05999999999767</v>
      </c>
      <c r="AV658" s="428">
        <f t="shared" si="329"/>
        <v>159.36000000001513</v>
      </c>
      <c r="AW658" s="428">
        <f t="shared" si="330"/>
        <v>150.23000000001048</v>
      </c>
      <c r="AX658" s="428">
        <f t="shared" si="331"/>
        <v>158.45999999999185</v>
      </c>
    </row>
    <row r="659">
      <c r="A659" s="413">
        <v>654</v>
      </c>
      <c r="B659" s="290" cm="1">
        <f t="array" ref="B659">IF(Parameters!$C$55="No",IF($A659&lt;=Parameters!$D$23,Parameters!$C$23*$A659,IF($A659&lt;=Parameters!$D$24,Parameters!$C$23*Parameters!$D$23+Parameters!$C$24*($A659-Parameters!$D$23),IF($A659&lt;=Parameters!$D$25,Parameters!$C$23*Parameters!$D$23+Parameters!$C$24*(Parameters!$D$24-Parameters!$D$23)+Parameters!$C$25*($A659-Parameters!$D$24),Parameters!$C$23*Parameters!$D$23+Parameters!$C$24*(Parameters!$D$24-Parameters!$D$23)+Parameters!$C$25*(Parameters!$D$25-Parameters!$D$24)+Parameters!$C$26*($A659-Parameters!$D$25)))),_xlfn.IFS($A659&lt;=Parameters!$D$23,Parameters!$C$23*$A659,$A659&lt;=Parameters!$D$24,Parameters!$C$24*$A659,$A659&lt;=Parameters!$D$25,Parameters!$C$25*$A659,$A659&gt;Parameters!$D$25,Parameters!$C$26*$A659))</f>
        <v>77604.240000000005</v>
      </c>
      <c r="C659" s="290">
        <f t="shared" si="341"/>
        <v>118.66091743119267</v>
      </c>
      <c r="D659" s="290" cm="1">
        <f t="array" ref="D659">IF(Parameters!$C$55="No",IF($A659&lt;=Parameters!$D$28,Parameters!$C$28*$A659,IF($A659&lt;=Parameters!$D$29,Parameters!$C$28*Parameters!$D$28+Parameters!$C$29*($A659-Parameters!$D$28),IF($A659&lt;=Parameters!$D$30,Parameters!$C$28*Parameters!$D$28+Parameters!$C$29*(Parameters!$D$29-Parameters!$D$28)+Parameters!$C$30*($A659-Parameters!$D$29),Parameters!$C$28*Parameters!$D$28+Parameters!$C$29*(Parameters!$D$29-Parameters!$D$28)+Parameters!$C$30*(Parameters!$D$30-Parameters!$D$29)+Parameters!$C$31*($A659-Parameters!$D$30)))),_xlfn.IFS($A659&lt;=Parameters!$D$28,Parameters!$C$28*$A659,$A659&lt;=Parameters!$D$29,Parameters!$C$29*$A659,$A659&lt;=Parameters!$D$30,Parameters!$C$30*$A659,$A659&gt;Parameters!$D$30,Parameters!$C$31*$A659))</f>
        <v>91705.94</v>
      </c>
      <c r="E659" s="290">
        <f t="shared" si="342"/>
        <v>140.22314984709482</v>
      </c>
      <c r="F659" s="290" cm="1">
        <f t="array" ref="F659">IF(Parameters!$C$55="No",IF($A659&lt;=Parameters!$D$34,Parameters!$C$34*$A659,IF($A659&lt;=Parameters!$D$35,Parameters!$C$34*Parameters!$D$34+Parameters!$C$35*($A659-Parameters!$D$34),IF($A659&lt;=Parameters!$D$36,Parameters!$C$34*Parameters!$D$34+Parameters!$C$35*(Parameters!$D$35-Parameters!$D$34)+Parameters!$C$36*($A659-Parameters!$D$35),Parameters!$C$34*Parameters!$D$34+Parameters!$C$35*(Parameters!$D$35-Parameters!$D$34)+Parameters!$C$36*(Parameters!$D$36-Parameters!$D$35)+Parameters!$C$37*($A659-Parameters!$D$36)))),_xlfn.IFS($A659&lt;=Parameters!$D$34,Parameters!$C$34*$A659,$A659&lt;=Parameters!$D$35,Parameters!$C$35*$A659,$A659&lt;=Parameters!$D$36,Parameters!$C$36*$A659,$A659&gt;Parameters!$D$36,Parameters!$C$37*$A659))</f>
        <v>91005.42</v>
      </c>
      <c r="G659" s="290">
        <f t="shared" si="333"/>
        <v>139.15201834862384</v>
      </c>
      <c r="H659" s="290" cm="1">
        <f t="array" ref="H659">IF(Parameters!$C$55="No",IF($A659&lt;=Parameters!$D$39,Parameters!$C$39*$A659,IF($A659&lt;=Parameters!$D$40,Parameters!$C$39*Parameters!$D$39+Parameters!$C$40*($A659-Parameters!$D$39),IF($A659&lt;=Parameters!$D$41,Parameters!$C$39*Parameters!$D$39+Parameters!$C$40*(Parameters!$D$40-Parameters!$D$39)+Parameters!$C$41*($A659-Parameters!$D$40),Parameters!$C$39*Parameters!$D$39+Parameters!$C$40*(Parameters!$D$40-Parameters!$D$39)+Parameters!$C$41*(Parameters!$D$41-Parameters!$D$40)+Parameters!$C$42*($A659-Parameters!$D$41)))),_xlfn.IFS($A659&lt;=Parameters!$D$39,Parameters!$C$39*$A659,$A659&lt;=Parameters!$D$40,Parameters!$C$40*$A659,$A659&lt;=Parameters!$D$41,Parameters!$C$41*$A659,$A659&gt;Parameters!$D$41,Parameters!$C$42*$A659))</f>
        <v>97541.34</v>
      </c>
      <c r="I659" s="290">
        <f t="shared" si="334"/>
        <v>149.14577981651377</v>
      </c>
      <c r="J659" s="290" cm="1">
        <f t="array" ref="J659">IF(Parameters!$D$55="No",IF($A659&lt;=Parameters!$F$23,Parameters!$E$23*$A659,IF($A659&lt;=Parameters!$F$24,Parameters!$E$23*Parameters!$F$23+Parameters!$E$24*($A659-Parameters!$F$23),IF($A659&lt;=Parameters!$F$25,Parameters!$E$23*Parameters!$F$23+Parameters!$E$24*(Parameters!$F$24-Parameters!$F$23)+Parameters!$E$25*($A659-Parameters!$F$24),Parameters!$E$23*Parameters!$F$23+Parameters!$E$24*(Parameters!$F$24-Parameters!$F$23)+Parameters!$E$25*(Parameters!$F$25-Parameters!$F$24)+Parameters!$E$26*($A659-Parameters!$F$25)))),_xlfn.IFS($A659&lt;=Parameters!$F$23,Parameters!$E$23*$A659,$A659&lt;=Parameters!$F$24,Parameters!$E$24*$A659,$A659&lt;=Parameters!$F$25,Parameters!$E$25*$A659,$A659&gt;Parameters!$F$25,Parameters!$E$26*$A659))</f>
        <v>77604.240000000005</v>
      </c>
      <c r="K659" s="290">
        <f t="shared" si="310"/>
        <v>118.66091743119267</v>
      </c>
      <c r="L659" s="290" cm="1">
        <f t="array" ref="L659">IF(Parameters!$D$55="No",IF($A659&lt;=Parameters!$F$28,Parameters!$E$28*$A659,IF($A659&lt;=Parameters!$F$29,Parameters!$E$28*Parameters!$F$28+Parameters!$E$29*($A659-Parameters!$F$28),IF($A659&lt;=Parameters!$F$30,Parameters!$E$28*Parameters!$F$28+Parameters!$E$29*(Parameters!$F$29-Parameters!$F$28)+Parameters!$E$30*($A659-Parameters!$F$29),Parameters!$E$28*Parameters!$F$28+Parameters!$E$29*(Parameters!$F$29-Parameters!$F$28)+Parameters!$E$30*(Parameters!$F$30-Parameters!$F$29)+Parameters!$E$31*($A659-Parameters!$F$30)))),_xlfn.IFS($A659&lt;=Parameters!$F$28,Parameters!$E$28*$A659,$A659&lt;=Parameters!$F$29,Parameters!$E$29*$A659,$A659&lt;=Parameters!$F$30,Parameters!$E$30*$A659,$A659&gt;Parameters!$F$30,Parameters!$E$31*$A659))</f>
        <v>91705.94</v>
      </c>
      <c r="M659" s="290">
        <f t="shared" si="311"/>
        <v>140.22314984709482</v>
      </c>
      <c r="N659" s="290" cm="1">
        <f t="array" ref="N659">IF(Parameters!$D$55="No",IF($A659&lt;=Parameters!$F$34,Parameters!$E$34*$A659,IF($A659&lt;=Parameters!$F$35,Parameters!$E$34*Parameters!$F$34+Parameters!$E$35*($A659-Parameters!$F$34),IF($A659&lt;=Parameters!$F$36,Parameters!$E$34*Parameters!$F$34+Parameters!$E$35*(Parameters!$F$35-Parameters!$F$34)+Parameters!$E$36*($A659-Parameters!$F$35),Parameters!$E$34*Parameters!$F$34+Parameters!$E$35*(Parameters!$F$35-Parameters!$F$34)+Parameters!$E$36*(Parameters!$F$36-Parameters!$F$35)+Parameters!$E$37*($A659-Parameters!$F$36)))),_xlfn.IFS($A659&lt;=Parameters!$F$34,Parameters!$E$34*$A659,$A659&lt;=Parameters!$F$35,Parameters!$E$35*$A659,$A659&lt;=Parameters!$F$36,Parameters!$E$36*$A659,$A659&gt;Parameters!$F$36,Parameters!$E$37*$A659))</f>
        <v>91005.42</v>
      </c>
      <c r="O659" s="290">
        <f t="shared" si="335"/>
        <v>139.15201834862384</v>
      </c>
      <c r="P659" s="290" cm="1">
        <f t="array" ref="P659">IF(Parameters!$D$55="No",IF($A659&lt;=Parameters!$F$39,Parameters!$E$39*$A659,IF($A659&lt;=Parameters!$F$40,Parameters!$E$39*Parameters!$F$39+Parameters!$E$40*($A659-Parameters!$F$39),IF($A659&lt;=Parameters!$F$41,Parameters!$E$39*Parameters!$F$39+Parameters!$E$40*(Parameters!$F$40-Parameters!$F$39)+Parameters!$E$41*($A659-Parameters!$F$40),Parameters!$E$39*Parameters!$F$39+Parameters!$E$40*(Parameters!$F$40-Parameters!$F$39)+Parameters!$E$41*(Parameters!$F$41-Parameters!$F$40)+Parameters!$E$42*($A659-Parameters!$F$41)))),_xlfn.IFS($A659&lt;=Parameters!$F$39,Parameters!$E$39*$A659,$A659&lt;=Parameters!$F$40,Parameters!$E$40*$A659,$A659&lt;=Parameters!$F$41,Parameters!$E$41*$A659,$A659&gt;Parameters!$F$41,Parameters!$E$42*$A659))</f>
        <v>97541.34</v>
      </c>
      <c r="Q659" s="290">
        <f t="shared" si="336"/>
        <v>149.14577981651377</v>
      </c>
      <c r="R659" s="290" cm="1">
        <f t="array" ref="R659">IF(Parameters!$E$55="No",IF($A659&lt;=Parameters!$H$23,Parameters!$G$23*$A659,IF($A659&lt;=Parameters!$H$24,Parameters!$G$23*Parameters!$H$23+Parameters!$G$24*($A659-Parameters!$H$23),IF($A659&lt;=Parameters!$H$25,Parameters!$G$23*Parameters!$H$23+Parameters!$G$24*(Parameters!$H$24-Parameters!$H$23)+Parameters!$G$25*($A659-Parameters!$H$24),Parameters!$G$23*Parameters!$H$23+Parameters!$G$24*(Parameters!$H$24-Parameters!$H$23)+Parameters!$G$25*(Parameters!$H$25-Parameters!$H$24)+Parameters!$G$26*($A659-Parameters!$H$25)))),_xlfn.IFS($A659&lt;=Parameters!$H$23,Parameters!$G$23*$A659,$A659&lt;=Parameters!$H$24,Parameters!$G$24*$A659,$A659&lt;=Parameters!$H$25,Parameters!$G$25*$A659,$A659&gt;Parameters!$H$25,Parameters!$G$26*$A659))</f>
        <v>77604.240000000005</v>
      </c>
      <c r="S659" s="290">
        <f t="shared" si="312"/>
        <v>118.66091743119267</v>
      </c>
      <c r="T659" s="290" cm="1">
        <f t="array" ref="T659">IF(Parameters!$E$55="No",IF($A659&lt;=Parameters!$H$28,Parameters!$G$28*$A659,IF($A659&lt;=Parameters!$H$29,Parameters!$G$28*Parameters!$H$28+Parameters!$G$29*($A659-Parameters!$H$28),IF($A659&lt;=Parameters!$H$30,Parameters!$G$28*Parameters!$H$28+Parameters!$G$29*(Parameters!$H$29-Parameters!$H$28)+Parameters!$G$30*($A659-Parameters!$H$29),Parameters!$G$28*Parameters!$H$28+Parameters!$G$29*(Parameters!$H$29-Parameters!$H$28)+Parameters!$G$30*(Parameters!$H$30-Parameters!$H$29)+Parameters!$G$31*($A659-Parameters!$H$30)))),_xlfn.IFS($A659&lt;=Parameters!$H$28,Parameters!$G$28*$A659,$A659&lt;=Parameters!$H$29,Parameters!$G$29*$A659,$A659&lt;=Parameters!$H$30,Parameters!$G$30*$A659,$A659&gt;Parameters!$H$30,Parameters!$G$31*$A659))</f>
        <v>91705.94</v>
      </c>
      <c r="U659" s="290">
        <f t="shared" si="313"/>
        <v>140.22314984709482</v>
      </c>
      <c r="V659" s="290" cm="1">
        <f t="array" ref="V659">IF(Parameters!$E$55="No",IF($A659&lt;=Parameters!$H$34,Parameters!$G$34*$A659,IF($A659&lt;=Parameters!$H$35,Parameters!$G$34*Parameters!$H$34+Parameters!$G$35*($A659-Parameters!$H$34),IF($A659&lt;=Parameters!$H$36,Parameters!$G$34*Parameters!$H$34+Parameters!$G$35*(Parameters!$H$35-Parameters!$H$34)+Parameters!$G$36*($A659-Parameters!$H$35),Parameters!$G$34*Parameters!$H$34+Parameters!$G$35*(Parameters!$H$35-Parameters!$H$34)+Parameters!$G$36*(Parameters!$H$36-Parameters!$H$35)+Parameters!$G$37*($A659-Parameters!$H$36)))),_xlfn.IFS($A659&lt;=Parameters!$H$34,Parameters!$G$34*$A659,$A659&lt;=Parameters!$H$35,Parameters!$G$35*$A659,$A659&lt;=Parameters!$H$36,Parameters!$G$36*$A659,$A659&gt;Parameters!$H$36,Parameters!$G$37*$A659))</f>
        <v>91005.42</v>
      </c>
      <c r="W659" s="290">
        <f t="shared" si="337"/>
        <v>139.15201834862384</v>
      </c>
      <c r="X659" s="290" cm="1">
        <f t="array" ref="X659">IF(Parameters!$E$55="No",IF($A659&lt;=Parameters!$H$39,Parameters!$G$39*$A659,IF($A659&lt;=Parameters!$H$40,Parameters!$G$39*Parameters!$H$39+Parameters!$G$40*($A659-Parameters!$H$39),IF($A659&lt;=Parameters!$H$41,Parameters!$G$39*Parameters!$H$39+Parameters!$G$40*(Parameters!$H$40-Parameters!$H$39)+Parameters!$G$41*($A659-Parameters!$H$40),Parameters!$G$39*Parameters!$H$39+Parameters!$G$40*(Parameters!$H$40-Parameters!$H$39)+Parameters!$G$41*(Parameters!$H$41-Parameters!$H$40)+Parameters!$G$42*($A659-Parameters!$H$41)))),_xlfn.IFS($A659&lt;=Parameters!$H$39,Parameters!$G$39*$A659,$A659&lt;=Parameters!$H$40,Parameters!$G$40*$A659,$A659&lt;=Parameters!$H$41,Parameters!$G$41*$A659,$A659&gt;Parameters!$H$41,Parameters!$G$42*$A659))</f>
        <v>97541.34</v>
      </c>
      <c r="Y659" s="290">
        <f t="shared" si="338"/>
        <v>149.14577981651377</v>
      </c>
      <c r="Z659" s="290" cm="1">
        <f t="array" ref="Z659">IF(Parameters!$F$55="No",IF($A659&lt;=Parameters!$J$23,Parameters!$I$23*$A659,IF($A659&lt;=Parameters!$J$24,Parameters!$I$23*Parameters!$J$23+Parameters!$I$24*($A659-Parameters!$J$23),IF($A659&lt;=Parameters!$J$25,Parameters!$I$23*Parameters!$J$23+Parameters!$I$24*(Parameters!$J$24-Parameters!$J$23)+Parameters!$I$25*($A659-Parameters!$J$24),Parameters!$I$23*Parameters!$J$23+Parameters!$I$24*(Parameters!$J$24-Parameters!$J$23)+Parameters!$I$25*(Parameters!$J$25-Parameters!$J$24)+Parameters!$I$26*($A659-Parameters!$J$25)))),_xlfn.IFS($A659&lt;=Parameters!$J$23,Parameters!$I$23*$A659,$A659&lt;=Parameters!$J$24,Parameters!$I$24*$A659,$A659&lt;=Parameters!$J$25,Parameters!$I$25*$A659,$A659&gt;Parameters!$J$25,Parameters!$I$26*$A659))</f>
        <v>77604.240000000005</v>
      </c>
      <c r="AA659" s="290">
        <f t="shared" si="314"/>
        <v>118.66091743119267</v>
      </c>
      <c r="AB659" s="290" cm="1">
        <f t="array" ref="AB659">IF(Parameters!$F$55="No",IF($A659&lt;=Parameters!$J$28,Parameters!$I$28*$A659,IF($A659&lt;=Parameters!$J$29,Parameters!$I$28*Parameters!$J$28+Parameters!$I$29*($A659-Parameters!$J$28),IF($A659&lt;=Parameters!$J$30,Parameters!$I$28*Parameters!$J$28+Parameters!$I$29*(Parameters!$J$29-Parameters!$J$28)+Parameters!$I$30*($A659-Parameters!$J$29),Parameters!$I$28*Parameters!$J$28+Parameters!$I$29*(Parameters!$J$29-Parameters!$J$28)+Parameters!$I$30*(Parameters!$J$30-Parameters!$J$29)+Parameters!$I$31*($A659-Parameters!$J$30)))),_xlfn.IFS($A659&lt;=Parameters!$J$28,Parameters!$I$28*$A659,$A659&lt;=Parameters!$J$29,Parameters!$I$29*$A659,$A659&lt;=Parameters!$J$30,Parameters!$I$30*$A659,$A659&gt;Parameters!$J$30,Parameters!$I$31*$A659))</f>
        <v>91705.94</v>
      </c>
      <c r="AC659" s="290">
        <f t="shared" si="315"/>
        <v>140.22314984709482</v>
      </c>
      <c r="AD659" s="290" cm="1">
        <f t="array" ref="AD659">IF(Parameters!$F$55="No",IF($A659&lt;=Parameters!$J$34,Parameters!$I$34*$A659,IF($A659&lt;=Parameters!$J$35,Parameters!$I$34*Parameters!$J$34+Parameters!$I$35*($A659-Parameters!$J$34),IF($A659&lt;=Parameters!$J$36,Parameters!$I$34*Parameters!$J$34+Parameters!$I$35*(Parameters!$J$35-Parameters!$J$34)+Parameters!$I$36*($A659-Parameters!$J$35),Parameters!$I$34*Parameters!$J$34+Parameters!$I$35*(Parameters!$J$35-Parameters!$J$34)+Parameters!$I$36*(Parameters!$J$36-Parameters!$J$35)+Parameters!$I$37*($A659-Parameters!$J$36)))),_xlfn.IFS($A659&lt;=Parameters!$J$34,Parameters!$I$34*$A659,$A659&lt;=Parameters!$J$35,Parameters!$I$35*$A659,$A659&lt;=Parameters!$J$36,Parameters!$I$36*$A659,$A659&gt;Parameters!$J$36,Parameters!$I$37*$A659))</f>
        <v>91005.42</v>
      </c>
      <c r="AE659" s="290">
        <f t="shared" si="339"/>
        <v>139.15201834862384</v>
      </c>
      <c r="AF659" s="290" cm="1">
        <f t="array" ref="AF659">IF(Parameters!$F$55="No",IF($A659&lt;=Parameters!$J$39,Parameters!$I$39*$A659,IF($A659&lt;=Parameters!$J$40,Parameters!$I$39*Parameters!$J$39+Parameters!$I$40*($A659-Parameters!$J$39),IF($A659&lt;=Parameters!$J$41,Parameters!$I$39*Parameters!$J$39+Parameters!$I$40*(Parameters!$J$40-Parameters!$J$39)+Parameters!$I$41*($A659-Parameters!$J$40),Parameters!$I$39*Parameters!$J$39+Parameters!$I$40*(Parameters!$J$40-Parameters!$J$39)+Parameters!$I$41*(Parameters!$J$41-Parameters!$J$40)+Parameters!$I$42*($A659-Parameters!$J$41)))),_xlfn.IFS($A659&lt;=Parameters!$J$39,Parameters!$I$39*$A659,$A659&lt;=Parameters!$J$40,Parameters!$I$40*$A659,$A659&lt;=Parameters!$J$41,Parameters!$I$41*$A659,$A659&gt;Parameters!$J$41,Parameters!$I$42*$A659))</f>
        <v>97541.34</v>
      </c>
      <c r="AG659" s="290">
        <f t="shared" si="340"/>
        <v>149.14577981651377</v>
      </c>
      <c r="AI659" s="428">
        <f t="shared" si="316"/>
        <v>149.06000000001222</v>
      </c>
      <c r="AJ659" s="428">
        <f t="shared" si="317"/>
        <v>159.35999999998603</v>
      </c>
      <c r="AK659" s="428">
        <f t="shared" si="318"/>
        <v>150.22999999999593</v>
      </c>
      <c r="AL659" s="428">
        <f t="shared" si="319"/>
        <v>158.45999999999185</v>
      </c>
      <c r="AM659" s="428">
        <f t="shared" si="320"/>
        <v>149.06000000001222</v>
      </c>
      <c r="AN659" s="428">
        <f t="shared" si="321"/>
        <v>159.35999999998603</v>
      </c>
      <c r="AO659" s="428">
        <f t="shared" si="322"/>
        <v>150.22999999999593</v>
      </c>
      <c r="AP659" s="428">
        <f t="shared" si="323"/>
        <v>158.45999999999185</v>
      </c>
      <c r="AQ659" s="428">
        <f t="shared" si="324"/>
        <v>149.06000000001222</v>
      </c>
      <c r="AR659" s="428">
        <f t="shared" si="325"/>
        <v>159.35999999998603</v>
      </c>
      <c r="AS659" s="428">
        <f t="shared" si="326"/>
        <v>150.22999999999593</v>
      </c>
      <c r="AT659" s="428">
        <f t="shared" si="327"/>
        <v>158.45999999999185</v>
      </c>
      <c r="AU659" s="428">
        <f t="shared" si="328"/>
        <v>149.06000000001222</v>
      </c>
      <c r="AV659" s="428">
        <f t="shared" si="329"/>
        <v>159.35999999998603</v>
      </c>
      <c r="AW659" s="428">
        <f t="shared" si="330"/>
        <v>150.22999999999593</v>
      </c>
      <c r="AX659" s="428">
        <f t="shared" si="331"/>
        <v>158.45999999999185</v>
      </c>
    </row>
    <row r="660">
      <c r="A660" s="413">
        <v>655</v>
      </c>
      <c r="B660" s="290" cm="1">
        <f t="array" ref="B660">IF(Parameters!$C$55="No",IF($A660&lt;=Parameters!$D$23,Parameters!$C$23*$A660,IF($A660&lt;=Parameters!$D$24,Parameters!$C$23*Parameters!$D$23+Parameters!$C$24*($A660-Parameters!$D$23),IF($A660&lt;=Parameters!$D$25,Parameters!$C$23*Parameters!$D$23+Parameters!$C$24*(Parameters!$D$24-Parameters!$D$23)+Parameters!$C$25*($A660-Parameters!$D$24),Parameters!$C$23*Parameters!$D$23+Parameters!$C$24*(Parameters!$D$24-Parameters!$D$23)+Parameters!$C$25*(Parameters!$D$25-Parameters!$D$24)+Parameters!$C$26*($A660-Parameters!$D$25)))),_xlfn.IFS($A660&lt;=Parameters!$D$23,Parameters!$C$23*$A660,$A660&lt;=Parameters!$D$24,Parameters!$C$24*$A660,$A660&lt;=Parameters!$D$25,Parameters!$C$25*$A660,$A660&gt;Parameters!$D$25,Parameters!$C$26*$A660))</f>
        <v>77753.3</v>
      </c>
      <c r="C660" s="290">
        <f t="shared" si="341"/>
        <v>118.70732824427482</v>
      </c>
      <c r="D660" s="290" cm="1">
        <f t="array" ref="D660">IF(Parameters!$C$55="No",IF($A660&lt;=Parameters!$D$28,Parameters!$C$28*$A660,IF($A660&lt;=Parameters!$D$29,Parameters!$C$28*Parameters!$D$28+Parameters!$C$29*($A660-Parameters!$D$28),IF($A660&lt;=Parameters!$D$30,Parameters!$C$28*Parameters!$D$28+Parameters!$C$29*(Parameters!$D$29-Parameters!$D$28)+Parameters!$C$30*($A660-Parameters!$D$29),Parameters!$C$28*Parameters!$D$28+Parameters!$C$29*(Parameters!$D$29-Parameters!$D$28)+Parameters!$C$30*(Parameters!$D$30-Parameters!$D$29)+Parameters!$C$31*($A660-Parameters!$D$30)))),_xlfn.IFS($A660&lt;=Parameters!$D$28,Parameters!$C$28*$A660,$A660&lt;=Parameters!$D$29,Parameters!$C$29*$A660,$A660&lt;=Parameters!$D$30,Parameters!$C$30*$A660,$A660&gt;Parameters!$D$30,Parameters!$C$31*$A660))</f>
        <v>91865.3</v>
      </c>
      <c r="E660" s="290">
        <f t="shared" si="342"/>
        <v>140.25236641221375</v>
      </c>
      <c r="F660" s="290" cm="1">
        <f t="array" ref="F660">IF(Parameters!$C$55="No",IF($A660&lt;=Parameters!$D$34,Parameters!$C$34*$A660,IF($A660&lt;=Parameters!$D$35,Parameters!$C$34*Parameters!$D$34+Parameters!$C$35*($A660-Parameters!$D$34),IF($A660&lt;=Parameters!$D$36,Parameters!$C$34*Parameters!$D$34+Parameters!$C$35*(Parameters!$D$35-Parameters!$D$34)+Parameters!$C$36*($A660-Parameters!$D$35),Parameters!$C$34*Parameters!$D$34+Parameters!$C$35*(Parameters!$D$35-Parameters!$D$34)+Parameters!$C$36*(Parameters!$D$36-Parameters!$D$35)+Parameters!$C$37*($A660-Parameters!$D$36)))),_xlfn.IFS($A660&lt;=Parameters!$D$34,Parameters!$C$34*$A660,$A660&lt;=Parameters!$D$35,Parameters!$C$35*$A660,$A660&lt;=Parameters!$D$36,Parameters!$C$36*$A660,$A660&gt;Parameters!$D$36,Parameters!$C$37*$A660))</f>
        <v>91155.65</v>
      </c>
      <c r="G660" s="290">
        <f t="shared" si="333"/>
        <v>139.16893129770992</v>
      </c>
      <c r="H660" s="290" cm="1">
        <f t="array" ref="H660">IF(Parameters!$C$55="No",IF($A660&lt;=Parameters!$D$39,Parameters!$C$39*$A660,IF($A660&lt;=Parameters!$D$40,Parameters!$C$39*Parameters!$D$39+Parameters!$C$40*($A660-Parameters!$D$39),IF($A660&lt;=Parameters!$D$41,Parameters!$C$39*Parameters!$D$39+Parameters!$C$40*(Parameters!$D$40-Parameters!$D$39)+Parameters!$C$41*($A660-Parameters!$D$40),Parameters!$C$39*Parameters!$D$39+Parameters!$C$40*(Parameters!$D$40-Parameters!$D$39)+Parameters!$C$41*(Parameters!$D$41-Parameters!$D$40)+Parameters!$C$42*($A660-Parameters!$D$41)))),_xlfn.IFS($A660&lt;=Parameters!$D$39,Parameters!$C$39*$A660,$A660&lt;=Parameters!$D$40,Parameters!$C$40*$A660,$A660&lt;=Parameters!$D$41,Parameters!$C$41*$A660,$A660&gt;Parameters!$D$41,Parameters!$C$42*$A660))</f>
        <v>97699.8</v>
      </c>
      <c r="I660" s="290">
        <f t="shared" si="334"/>
        <v>149.16</v>
      </c>
      <c r="J660" s="290" cm="1">
        <f t="array" ref="J660">IF(Parameters!$D$55="No",IF($A660&lt;=Parameters!$F$23,Parameters!$E$23*$A660,IF($A660&lt;=Parameters!$F$24,Parameters!$E$23*Parameters!$F$23+Parameters!$E$24*($A660-Parameters!$F$23),IF($A660&lt;=Parameters!$F$25,Parameters!$E$23*Parameters!$F$23+Parameters!$E$24*(Parameters!$F$24-Parameters!$F$23)+Parameters!$E$25*($A660-Parameters!$F$24),Parameters!$E$23*Parameters!$F$23+Parameters!$E$24*(Parameters!$F$24-Parameters!$F$23)+Parameters!$E$25*(Parameters!$F$25-Parameters!$F$24)+Parameters!$E$26*($A660-Parameters!$F$25)))),_xlfn.IFS($A660&lt;=Parameters!$F$23,Parameters!$E$23*$A660,$A660&lt;=Parameters!$F$24,Parameters!$E$24*$A660,$A660&lt;=Parameters!$F$25,Parameters!$E$25*$A660,$A660&gt;Parameters!$F$25,Parameters!$E$26*$A660))</f>
        <v>77753.3</v>
      </c>
      <c r="K660" s="290">
        <f t="shared" si="310"/>
        <v>118.70732824427482</v>
      </c>
      <c r="L660" s="290" cm="1">
        <f t="array" ref="L660">IF(Parameters!$D$55="No",IF($A660&lt;=Parameters!$F$28,Parameters!$E$28*$A660,IF($A660&lt;=Parameters!$F$29,Parameters!$E$28*Parameters!$F$28+Parameters!$E$29*($A660-Parameters!$F$28),IF($A660&lt;=Parameters!$F$30,Parameters!$E$28*Parameters!$F$28+Parameters!$E$29*(Parameters!$F$29-Parameters!$F$28)+Parameters!$E$30*($A660-Parameters!$F$29),Parameters!$E$28*Parameters!$F$28+Parameters!$E$29*(Parameters!$F$29-Parameters!$F$28)+Parameters!$E$30*(Parameters!$F$30-Parameters!$F$29)+Parameters!$E$31*($A660-Parameters!$F$30)))),_xlfn.IFS($A660&lt;=Parameters!$F$28,Parameters!$E$28*$A660,$A660&lt;=Parameters!$F$29,Parameters!$E$29*$A660,$A660&lt;=Parameters!$F$30,Parameters!$E$30*$A660,$A660&gt;Parameters!$F$30,Parameters!$E$31*$A660))</f>
        <v>91865.3</v>
      </c>
      <c r="M660" s="290">
        <f t="shared" si="311"/>
        <v>140.25236641221375</v>
      </c>
      <c r="N660" s="290" cm="1">
        <f t="array" ref="N660">IF(Parameters!$D$55="No",IF($A660&lt;=Parameters!$F$34,Parameters!$E$34*$A660,IF($A660&lt;=Parameters!$F$35,Parameters!$E$34*Parameters!$F$34+Parameters!$E$35*($A660-Parameters!$F$34),IF($A660&lt;=Parameters!$F$36,Parameters!$E$34*Parameters!$F$34+Parameters!$E$35*(Parameters!$F$35-Parameters!$F$34)+Parameters!$E$36*($A660-Parameters!$F$35),Parameters!$E$34*Parameters!$F$34+Parameters!$E$35*(Parameters!$F$35-Parameters!$F$34)+Parameters!$E$36*(Parameters!$F$36-Parameters!$F$35)+Parameters!$E$37*($A660-Parameters!$F$36)))),_xlfn.IFS($A660&lt;=Parameters!$F$34,Parameters!$E$34*$A660,$A660&lt;=Parameters!$F$35,Parameters!$E$35*$A660,$A660&lt;=Parameters!$F$36,Parameters!$E$36*$A660,$A660&gt;Parameters!$F$36,Parameters!$E$37*$A660))</f>
        <v>91155.65</v>
      </c>
      <c r="O660" s="290">
        <f t="shared" si="335"/>
        <v>139.16893129770992</v>
      </c>
      <c r="P660" s="290" cm="1">
        <f t="array" ref="P660">IF(Parameters!$D$55="No",IF($A660&lt;=Parameters!$F$39,Parameters!$E$39*$A660,IF($A660&lt;=Parameters!$F$40,Parameters!$E$39*Parameters!$F$39+Parameters!$E$40*($A660-Parameters!$F$39),IF($A660&lt;=Parameters!$F$41,Parameters!$E$39*Parameters!$F$39+Parameters!$E$40*(Parameters!$F$40-Parameters!$F$39)+Parameters!$E$41*($A660-Parameters!$F$40),Parameters!$E$39*Parameters!$F$39+Parameters!$E$40*(Parameters!$F$40-Parameters!$F$39)+Parameters!$E$41*(Parameters!$F$41-Parameters!$F$40)+Parameters!$E$42*($A660-Parameters!$F$41)))),_xlfn.IFS($A660&lt;=Parameters!$F$39,Parameters!$E$39*$A660,$A660&lt;=Parameters!$F$40,Parameters!$E$40*$A660,$A660&lt;=Parameters!$F$41,Parameters!$E$41*$A660,$A660&gt;Parameters!$F$41,Parameters!$E$42*$A660))</f>
        <v>97699.8</v>
      </c>
      <c r="Q660" s="290">
        <f t="shared" si="336"/>
        <v>149.16</v>
      </c>
      <c r="R660" s="290" cm="1">
        <f t="array" ref="R660">IF(Parameters!$E$55="No",IF($A660&lt;=Parameters!$H$23,Parameters!$G$23*$A660,IF($A660&lt;=Parameters!$H$24,Parameters!$G$23*Parameters!$H$23+Parameters!$G$24*($A660-Parameters!$H$23),IF($A660&lt;=Parameters!$H$25,Parameters!$G$23*Parameters!$H$23+Parameters!$G$24*(Parameters!$H$24-Parameters!$H$23)+Parameters!$G$25*($A660-Parameters!$H$24),Parameters!$G$23*Parameters!$H$23+Parameters!$G$24*(Parameters!$H$24-Parameters!$H$23)+Parameters!$G$25*(Parameters!$H$25-Parameters!$H$24)+Parameters!$G$26*($A660-Parameters!$H$25)))),_xlfn.IFS($A660&lt;=Parameters!$H$23,Parameters!$G$23*$A660,$A660&lt;=Parameters!$H$24,Parameters!$G$24*$A660,$A660&lt;=Parameters!$H$25,Parameters!$G$25*$A660,$A660&gt;Parameters!$H$25,Parameters!$G$26*$A660))</f>
        <v>77753.3</v>
      </c>
      <c r="S660" s="290">
        <f t="shared" si="312"/>
        <v>118.70732824427482</v>
      </c>
      <c r="T660" s="290" cm="1">
        <f t="array" ref="T660">IF(Parameters!$E$55="No",IF($A660&lt;=Parameters!$H$28,Parameters!$G$28*$A660,IF($A660&lt;=Parameters!$H$29,Parameters!$G$28*Parameters!$H$28+Parameters!$G$29*($A660-Parameters!$H$28),IF($A660&lt;=Parameters!$H$30,Parameters!$G$28*Parameters!$H$28+Parameters!$G$29*(Parameters!$H$29-Parameters!$H$28)+Parameters!$G$30*($A660-Parameters!$H$29),Parameters!$G$28*Parameters!$H$28+Parameters!$G$29*(Parameters!$H$29-Parameters!$H$28)+Parameters!$G$30*(Parameters!$H$30-Parameters!$H$29)+Parameters!$G$31*($A660-Parameters!$H$30)))),_xlfn.IFS($A660&lt;=Parameters!$H$28,Parameters!$G$28*$A660,$A660&lt;=Parameters!$H$29,Parameters!$G$29*$A660,$A660&lt;=Parameters!$H$30,Parameters!$G$30*$A660,$A660&gt;Parameters!$H$30,Parameters!$G$31*$A660))</f>
        <v>91865.3</v>
      </c>
      <c r="U660" s="290">
        <f t="shared" si="313"/>
        <v>140.25236641221375</v>
      </c>
      <c r="V660" s="290" cm="1">
        <f t="array" ref="V660">IF(Parameters!$E$55="No",IF($A660&lt;=Parameters!$H$34,Parameters!$G$34*$A660,IF($A660&lt;=Parameters!$H$35,Parameters!$G$34*Parameters!$H$34+Parameters!$G$35*($A660-Parameters!$H$34),IF($A660&lt;=Parameters!$H$36,Parameters!$G$34*Parameters!$H$34+Parameters!$G$35*(Parameters!$H$35-Parameters!$H$34)+Parameters!$G$36*($A660-Parameters!$H$35),Parameters!$G$34*Parameters!$H$34+Parameters!$G$35*(Parameters!$H$35-Parameters!$H$34)+Parameters!$G$36*(Parameters!$H$36-Parameters!$H$35)+Parameters!$G$37*($A660-Parameters!$H$36)))),_xlfn.IFS($A660&lt;=Parameters!$H$34,Parameters!$G$34*$A660,$A660&lt;=Parameters!$H$35,Parameters!$G$35*$A660,$A660&lt;=Parameters!$H$36,Parameters!$G$36*$A660,$A660&gt;Parameters!$H$36,Parameters!$G$37*$A660))</f>
        <v>91155.65</v>
      </c>
      <c r="W660" s="290">
        <f t="shared" si="337"/>
        <v>139.16893129770992</v>
      </c>
      <c r="X660" s="290" cm="1">
        <f t="array" ref="X660">IF(Parameters!$E$55="No",IF($A660&lt;=Parameters!$H$39,Parameters!$G$39*$A660,IF($A660&lt;=Parameters!$H$40,Parameters!$G$39*Parameters!$H$39+Parameters!$G$40*($A660-Parameters!$H$39),IF($A660&lt;=Parameters!$H$41,Parameters!$G$39*Parameters!$H$39+Parameters!$G$40*(Parameters!$H$40-Parameters!$H$39)+Parameters!$G$41*($A660-Parameters!$H$40),Parameters!$G$39*Parameters!$H$39+Parameters!$G$40*(Parameters!$H$40-Parameters!$H$39)+Parameters!$G$41*(Parameters!$H$41-Parameters!$H$40)+Parameters!$G$42*($A660-Parameters!$H$41)))),_xlfn.IFS($A660&lt;=Parameters!$H$39,Parameters!$G$39*$A660,$A660&lt;=Parameters!$H$40,Parameters!$G$40*$A660,$A660&lt;=Parameters!$H$41,Parameters!$G$41*$A660,$A660&gt;Parameters!$H$41,Parameters!$G$42*$A660))</f>
        <v>97699.8</v>
      </c>
      <c r="Y660" s="290">
        <f t="shared" si="338"/>
        <v>149.16</v>
      </c>
      <c r="Z660" s="290" cm="1">
        <f t="array" ref="Z660">IF(Parameters!$F$55="No",IF($A660&lt;=Parameters!$J$23,Parameters!$I$23*$A660,IF($A660&lt;=Parameters!$J$24,Parameters!$I$23*Parameters!$J$23+Parameters!$I$24*($A660-Parameters!$J$23),IF($A660&lt;=Parameters!$J$25,Parameters!$I$23*Parameters!$J$23+Parameters!$I$24*(Parameters!$J$24-Parameters!$J$23)+Parameters!$I$25*($A660-Parameters!$J$24),Parameters!$I$23*Parameters!$J$23+Parameters!$I$24*(Parameters!$J$24-Parameters!$J$23)+Parameters!$I$25*(Parameters!$J$25-Parameters!$J$24)+Parameters!$I$26*($A660-Parameters!$J$25)))),_xlfn.IFS($A660&lt;=Parameters!$J$23,Parameters!$I$23*$A660,$A660&lt;=Parameters!$J$24,Parameters!$I$24*$A660,$A660&lt;=Parameters!$J$25,Parameters!$I$25*$A660,$A660&gt;Parameters!$J$25,Parameters!$I$26*$A660))</f>
        <v>77753.3</v>
      </c>
      <c r="AA660" s="290">
        <f t="shared" si="314"/>
        <v>118.70732824427482</v>
      </c>
      <c r="AB660" s="290" cm="1">
        <f t="array" ref="AB660">IF(Parameters!$F$55="No",IF($A660&lt;=Parameters!$J$28,Parameters!$I$28*$A660,IF($A660&lt;=Parameters!$J$29,Parameters!$I$28*Parameters!$J$28+Parameters!$I$29*($A660-Parameters!$J$28),IF($A660&lt;=Parameters!$J$30,Parameters!$I$28*Parameters!$J$28+Parameters!$I$29*(Parameters!$J$29-Parameters!$J$28)+Parameters!$I$30*($A660-Parameters!$J$29),Parameters!$I$28*Parameters!$J$28+Parameters!$I$29*(Parameters!$J$29-Parameters!$J$28)+Parameters!$I$30*(Parameters!$J$30-Parameters!$J$29)+Parameters!$I$31*($A660-Parameters!$J$30)))),_xlfn.IFS($A660&lt;=Parameters!$J$28,Parameters!$I$28*$A660,$A660&lt;=Parameters!$J$29,Parameters!$I$29*$A660,$A660&lt;=Parameters!$J$30,Parameters!$I$30*$A660,$A660&gt;Parameters!$J$30,Parameters!$I$31*$A660))</f>
        <v>91865.3</v>
      </c>
      <c r="AC660" s="290">
        <f t="shared" si="315"/>
        <v>140.25236641221375</v>
      </c>
      <c r="AD660" s="290" cm="1">
        <f t="array" ref="AD660">IF(Parameters!$F$55="No",IF($A660&lt;=Parameters!$J$34,Parameters!$I$34*$A660,IF($A660&lt;=Parameters!$J$35,Parameters!$I$34*Parameters!$J$34+Parameters!$I$35*($A660-Parameters!$J$34),IF($A660&lt;=Parameters!$J$36,Parameters!$I$34*Parameters!$J$34+Parameters!$I$35*(Parameters!$J$35-Parameters!$J$34)+Parameters!$I$36*($A660-Parameters!$J$35),Parameters!$I$34*Parameters!$J$34+Parameters!$I$35*(Parameters!$J$35-Parameters!$J$34)+Parameters!$I$36*(Parameters!$J$36-Parameters!$J$35)+Parameters!$I$37*($A660-Parameters!$J$36)))),_xlfn.IFS($A660&lt;=Parameters!$J$34,Parameters!$I$34*$A660,$A660&lt;=Parameters!$J$35,Parameters!$I$35*$A660,$A660&lt;=Parameters!$J$36,Parameters!$I$36*$A660,$A660&gt;Parameters!$J$36,Parameters!$I$37*$A660))</f>
        <v>91155.65</v>
      </c>
      <c r="AE660" s="290">
        <f t="shared" si="339"/>
        <v>139.16893129770992</v>
      </c>
      <c r="AF660" s="290" cm="1">
        <f t="array" ref="AF660">IF(Parameters!$F$55="No",IF($A660&lt;=Parameters!$J$39,Parameters!$I$39*$A660,IF($A660&lt;=Parameters!$J$40,Parameters!$I$39*Parameters!$J$39+Parameters!$I$40*($A660-Parameters!$J$39),IF($A660&lt;=Parameters!$J$41,Parameters!$I$39*Parameters!$J$39+Parameters!$I$40*(Parameters!$J$40-Parameters!$J$39)+Parameters!$I$41*($A660-Parameters!$J$40),Parameters!$I$39*Parameters!$J$39+Parameters!$I$40*(Parameters!$J$40-Parameters!$J$39)+Parameters!$I$41*(Parameters!$J$41-Parameters!$J$40)+Parameters!$I$42*($A660-Parameters!$J$41)))),_xlfn.IFS($A660&lt;=Parameters!$J$39,Parameters!$I$39*$A660,$A660&lt;=Parameters!$J$40,Parameters!$I$40*$A660,$A660&lt;=Parameters!$J$41,Parameters!$I$41*$A660,$A660&gt;Parameters!$J$41,Parameters!$I$42*$A660))</f>
        <v>97699.8</v>
      </c>
      <c r="AG660" s="290">
        <f t="shared" si="340"/>
        <v>149.16</v>
      </c>
      <c r="AI660" s="428">
        <f t="shared" si="316"/>
        <v>149.05999999999767</v>
      </c>
      <c r="AJ660" s="428">
        <f t="shared" si="317"/>
        <v>159.36000000000058</v>
      </c>
      <c r="AK660" s="428">
        <f t="shared" si="318"/>
        <v>150.22999999999593</v>
      </c>
      <c r="AL660" s="428">
        <f t="shared" si="319"/>
        <v>158.4600000000064</v>
      </c>
      <c r="AM660" s="428">
        <f t="shared" si="320"/>
        <v>149.05999999999767</v>
      </c>
      <c r="AN660" s="428">
        <f t="shared" si="321"/>
        <v>159.36000000000058</v>
      </c>
      <c r="AO660" s="428">
        <f t="shared" si="322"/>
        <v>150.22999999999593</v>
      </c>
      <c r="AP660" s="428">
        <f t="shared" si="323"/>
        <v>158.4600000000064</v>
      </c>
      <c r="AQ660" s="428">
        <f t="shared" si="324"/>
        <v>149.05999999999767</v>
      </c>
      <c r="AR660" s="428">
        <f t="shared" si="325"/>
        <v>159.36000000000058</v>
      </c>
      <c r="AS660" s="428">
        <f t="shared" si="326"/>
        <v>150.22999999999593</v>
      </c>
      <c r="AT660" s="428">
        <f t="shared" si="327"/>
        <v>158.4600000000064</v>
      </c>
      <c r="AU660" s="428">
        <f t="shared" si="328"/>
        <v>149.05999999999767</v>
      </c>
      <c r="AV660" s="428">
        <f t="shared" si="329"/>
        <v>159.36000000000058</v>
      </c>
      <c r="AW660" s="428">
        <f t="shared" si="330"/>
        <v>150.22999999999593</v>
      </c>
      <c r="AX660" s="428">
        <f t="shared" si="331"/>
        <v>158.4600000000064</v>
      </c>
    </row>
    <row r="661">
      <c r="A661" s="413">
        <v>656</v>
      </c>
      <c r="B661" s="290" cm="1">
        <f t="array" ref="B661">IF(Parameters!$C$55="No",IF($A661&lt;=Parameters!$D$23,Parameters!$C$23*$A661,IF($A661&lt;=Parameters!$D$24,Parameters!$C$23*Parameters!$D$23+Parameters!$C$24*($A661-Parameters!$D$23),IF($A661&lt;=Parameters!$D$25,Parameters!$C$23*Parameters!$D$23+Parameters!$C$24*(Parameters!$D$24-Parameters!$D$23)+Parameters!$C$25*($A661-Parameters!$D$24),Parameters!$C$23*Parameters!$D$23+Parameters!$C$24*(Parameters!$D$24-Parameters!$D$23)+Parameters!$C$25*(Parameters!$D$25-Parameters!$D$24)+Parameters!$C$26*($A661-Parameters!$D$25)))),_xlfn.IFS($A661&lt;=Parameters!$D$23,Parameters!$C$23*$A661,$A661&lt;=Parameters!$D$24,Parameters!$C$24*$A661,$A661&lt;=Parameters!$D$25,Parameters!$C$25*$A661,$A661&gt;Parameters!$D$25,Parameters!$C$26*$A661))</f>
        <v>77902.36</v>
      </c>
      <c r="C661" s="290">
        <f t="shared" si="341"/>
        <v>118.75359756097561</v>
      </c>
      <c r="D661" s="290" cm="1">
        <f t="array" ref="D661">IF(Parameters!$C$55="No",IF($A661&lt;=Parameters!$D$28,Parameters!$C$28*$A661,IF($A661&lt;=Parameters!$D$29,Parameters!$C$28*Parameters!$D$28+Parameters!$C$29*($A661-Parameters!$D$28),IF($A661&lt;=Parameters!$D$30,Parameters!$C$28*Parameters!$D$28+Parameters!$C$29*(Parameters!$D$29-Parameters!$D$28)+Parameters!$C$30*($A661-Parameters!$D$29),Parameters!$C$28*Parameters!$D$28+Parameters!$C$29*(Parameters!$D$29-Parameters!$D$28)+Parameters!$C$30*(Parameters!$D$30-Parameters!$D$29)+Parameters!$C$31*($A661-Parameters!$D$30)))),_xlfn.IFS($A661&lt;=Parameters!$D$28,Parameters!$C$28*$A661,$A661&lt;=Parameters!$D$29,Parameters!$C$29*$A661,$A661&lt;=Parameters!$D$30,Parameters!$C$30*$A661,$A661&gt;Parameters!$D$30,Parameters!$C$31*$A661))</f>
        <v>92024.66</v>
      </c>
      <c r="E661" s="290">
        <f t="shared" si="342"/>
        <v>140.28149390243902</v>
      </c>
      <c r="F661" s="290" cm="1">
        <f t="array" ref="F661">IF(Parameters!$C$55="No",IF($A661&lt;=Parameters!$D$34,Parameters!$C$34*$A661,IF($A661&lt;=Parameters!$D$35,Parameters!$C$34*Parameters!$D$34+Parameters!$C$35*($A661-Parameters!$D$34),IF($A661&lt;=Parameters!$D$36,Parameters!$C$34*Parameters!$D$34+Parameters!$C$35*(Parameters!$D$35-Parameters!$D$34)+Parameters!$C$36*($A661-Parameters!$D$35),Parameters!$C$34*Parameters!$D$34+Parameters!$C$35*(Parameters!$D$35-Parameters!$D$34)+Parameters!$C$36*(Parameters!$D$36-Parameters!$D$35)+Parameters!$C$37*($A661-Parameters!$D$36)))),_xlfn.IFS($A661&lt;=Parameters!$D$34,Parameters!$C$34*$A661,$A661&lt;=Parameters!$D$35,Parameters!$C$35*$A661,$A661&lt;=Parameters!$D$36,Parameters!$C$36*$A661,$A661&gt;Parameters!$D$36,Parameters!$C$37*$A661))</f>
        <v>91305.88</v>
      </c>
      <c r="G661" s="290">
        <f t="shared" si="333"/>
        <v>139.18579268292683</v>
      </c>
      <c r="H661" s="290" cm="1">
        <f t="array" ref="H661">IF(Parameters!$C$55="No",IF($A661&lt;=Parameters!$D$39,Parameters!$C$39*$A661,IF($A661&lt;=Parameters!$D$40,Parameters!$C$39*Parameters!$D$39+Parameters!$C$40*($A661-Parameters!$D$39),IF($A661&lt;=Parameters!$D$41,Parameters!$C$39*Parameters!$D$39+Parameters!$C$40*(Parameters!$D$40-Parameters!$D$39)+Parameters!$C$41*($A661-Parameters!$D$40),Parameters!$C$39*Parameters!$D$39+Parameters!$C$40*(Parameters!$D$40-Parameters!$D$39)+Parameters!$C$41*(Parameters!$D$41-Parameters!$D$40)+Parameters!$C$42*($A661-Parameters!$D$41)))),_xlfn.IFS($A661&lt;=Parameters!$D$39,Parameters!$C$39*$A661,$A661&lt;=Parameters!$D$40,Parameters!$C$40*$A661,$A661&lt;=Parameters!$D$41,Parameters!$C$41*$A661,$A661&gt;Parameters!$D$41,Parameters!$C$42*$A661))</f>
        <v>97858.260000000009</v>
      </c>
      <c r="I661" s="290">
        <f t="shared" si="334"/>
        <v>149.1741768292683</v>
      </c>
      <c r="J661" s="290" cm="1">
        <f t="array" ref="J661">IF(Parameters!$D$55="No",IF($A661&lt;=Parameters!$F$23,Parameters!$E$23*$A661,IF($A661&lt;=Parameters!$F$24,Parameters!$E$23*Parameters!$F$23+Parameters!$E$24*($A661-Parameters!$F$23),IF($A661&lt;=Parameters!$F$25,Parameters!$E$23*Parameters!$F$23+Parameters!$E$24*(Parameters!$F$24-Parameters!$F$23)+Parameters!$E$25*($A661-Parameters!$F$24),Parameters!$E$23*Parameters!$F$23+Parameters!$E$24*(Parameters!$F$24-Parameters!$F$23)+Parameters!$E$25*(Parameters!$F$25-Parameters!$F$24)+Parameters!$E$26*($A661-Parameters!$F$25)))),_xlfn.IFS($A661&lt;=Parameters!$F$23,Parameters!$E$23*$A661,$A661&lt;=Parameters!$F$24,Parameters!$E$24*$A661,$A661&lt;=Parameters!$F$25,Parameters!$E$25*$A661,$A661&gt;Parameters!$F$25,Parameters!$E$26*$A661))</f>
        <v>77902.36</v>
      </c>
      <c r="K661" s="290">
        <f t="shared" si="310"/>
        <v>118.75359756097561</v>
      </c>
      <c r="L661" s="290" cm="1">
        <f t="array" ref="L661">IF(Parameters!$D$55="No",IF($A661&lt;=Parameters!$F$28,Parameters!$E$28*$A661,IF($A661&lt;=Parameters!$F$29,Parameters!$E$28*Parameters!$F$28+Parameters!$E$29*($A661-Parameters!$F$28),IF($A661&lt;=Parameters!$F$30,Parameters!$E$28*Parameters!$F$28+Parameters!$E$29*(Parameters!$F$29-Parameters!$F$28)+Parameters!$E$30*($A661-Parameters!$F$29),Parameters!$E$28*Parameters!$F$28+Parameters!$E$29*(Parameters!$F$29-Parameters!$F$28)+Parameters!$E$30*(Parameters!$F$30-Parameters!$F$29)+Parameters!$E$31*($A661-Parameters!$F$30)))),_xlfn.IFS($A661&lt;=Parameters!$F$28,Parameters!$E$28*$A661,$A661&lt;=Parameters!$F$29,Parameters!$E$29*$A661,$A661&lt;=Parameters!$F$30,Parameters!$E$30*$A661,$A661&gt;Parameters!$F$30,Parameters!$E$31*$A661))</f>
        <v>92024.66</v>
      </c>
      <c r="M661" s="290">
        <f t="shared" si="311"/>
        <v>140.28149390243902</v>
      </c>
      <c r="N661" s="290" cm="1">
        <f t="array" ref="N661">IF(Parameters!$D$55="No",IF($A661&lt;=Parameters!$F$34,Parameters!$E$34*$A661,IF($A661&lt;=Parameters!$F$35,Parameters!$E$34*Parameters!$F$34+Parameters!$E$35*($A661-Parameters!$F$34),IF($A661&lt;=Parameters!$F$36,Parameters!$E$34*Parameters!$F$34+Parameters!$E$35*(Parameters!$F$35-Parameters!$F$34)+Parameters!$E$36*($A661-Parameters!$F$35),Parameters!$E$34*Parameters!$F$34+Parameters!$E$35*(Parameters!$F$35-Parameters!$F$34)+Parameters!$E$36*(Parameters!$F$36-Parameters!$F$35)+Parameters!$E$37*($A661-Parameters!$F$36)))),_xlfn.IFS($A661&lt;=Parameters!$F$34,Parameters!$E$34*$A661,$A661&lt;=Parameters!$F$35,Parameters!$E$35*$A661,$A661&lt;=Parameters!$F$36,Parameters!$E$36*$A661,$A661&gt;Parameters!$F$36,Parameters!$E$37*$A661))</f>
        <v>91305.88</v>
      </c>
      <c r="O661" s="290">
        <f t="shared" si="335"/>
        <v>139.18579268292683</v>
      </c>
      <c r="P661" s="290" cm="1">
        <f t="array" ref="P661">IF(Parameters!$D$55="No",IF($A661&lt;=Parameters!$F$39,Parameters!$E$39*$A661,IF($A661&lt;=Parameters!$F$40,Parameters!$E$39*Parameters!$F$39+Parameters!$E$40*($A661-Parameters!$F$39),IF($A661&lt;=Parameters!$F$41,Parameters!$E$39*Parameters!$F$39+Parameters!$E$40*(Parameters!$F$40-Parameters!$F$39)+Parameters!$E$41*($A661-Parameters!$F$40),Parameters!$E$39*Parameters!$F$39+Parameters!$E$40*(Parameters!$F$40-Parameters!$F$39)+Parameters!$E$41*(Parameters!$F$41-Parameters!$F$40)+Parameters!$E$42*($A661-Parameters!$F$41)))),_xlfn.IFS($A661&lt;=Parameters!$F$39,Parameters!$E$39*$A661,$A661&lt;=Parameters!$F$40,Parameters!$E$40*$A661,$A661&lt;=Parameters!$F$41,Parameters!$E$41*$A661,$A661&gt;Parameters!$F$41,Parameters!$E$42*$A661))</f>
        <v>97858.260000000009</v>
      </c>
      <c r="Q661" s="290">
        <f t="shared" si="336"/>
        <v>149.1741768292683</v>
      </c>
      <c r="R661" s="290" cm="1">
        <f t="array" ref="R661">IF(Parameters!$E$55="No",IF($A661&lt;=Parameters!$H$23,Parameters!$G$23*$A661,IF($A661&lt;=Parameters!$H$24,Parameters!$G$23*Parameters!$H$23+Parameters!$G$24*($A661-Parameters!$H$23),IF($A661&lt;=Parameters!$H$25,Parameters!$G$23*Parameters!$H$23+Parameters!$G$24*(Parameters!$H$24-Parameters!$H$23)+Parameters!$G$25*($A661-Parameters!$H$24),Parameters!$G$23*Parameters!$H$23+Parameters!$G$24*(Parameters!$H$24-Parameters!$H$23)+Parameters!$G$25*(Parameters!$H$25-Parameters!$H$24)+Parameters!$G$26*($A661-Parameters!$H$25)))),_xlfn.IFS($A661&lt;=Parameters!$H$23,Parameters!$G$23*$A661,$A661&lt;=Parameters!$H$24,Parameters!$G$24*$A661,$A661&lt;=Parameters!$H$25,Parameters!$G$25*$A661,$A661&gt;Parameters!$H$25,Parameters!$G$26*$A661))</f>
        <v>77902.36</v>
      </c>
      <c r="S661" s="290">
        <f t="shared" si="312"/>
        <v>118.75359756097561</v>
      </c>
      <c r="T661" s="290" cm="1">
        <f t="array" ref="T661">IF(Parameters!$E$55="No",IF($A661&lt;=Parameters!$H$28,Parameters!$G$28*$A661,IF($A661&lt;=Parameters!$H$29,Parameters!$G$28*Parameters!$H$28+Parameters!$G$29*($A661-Parameters!$H$28),IF($A661&lt;=Parameters!$H$30,Parameters!$G$28*Parameters!$H$28+Parameters!$G$29*(Parameters!$H$29-Parameters!$H$28)+Parameters!$G$30*($A661-Parameters!$H$29),Parameters!$G$28*Parameters!$H$28+Parameters!$G$29*(Parameters!$H$29-Parameters!$H$28)+Parameters!$G$30*(Parameters!$H$30-Parameters!$H$29)+Parameters!$G$31*($A661-Parameters!$H$30)))),_xlfn.IFS($A661&lt;=Parameters!$H$28,Parameters!$G$28*$A661,$A661&lt;=Parameters!$H$29,Parameters!$G$29*$A661,$A661&lt;=Parameters!$H$30,Parameters!$G$30*$A661,$A661&gt;Parameters!$H$30,Parameters!$G$31*$A661))</f>
        <v>92024.66</v>
      </c>
      <c r="U661" s="290">
        <f t="shared" si="313"/>
        <v>140.28149390243902</v>
      </c>
      <c r="V661" s="290" cm="1">
        <f t="array" ref="V661">IF(Parameters!$E$55="No",IF($A661&lt;=Parameters!$H$34,Parameters!$G$34*$A661,IF($A661&lt;=Parameters!$H$35,Parameters!$G$34*Parameters!$H$34+Parameters!$G$35*($A661-Parameters!$H$34),IF($A661&lt;=Parameters!$H$36,Parameters!$G$34*Parameters!$H$34+Parameters!$G$35*(Parameters!$H$35-Parameters!$H$34)+Parameters!$G$36*($A661-Parameters!$H$35),Parameters!$G$34*Parameters!$H$34+Parameters!$G$35*(Parameters!$H$35-Parameters!$H$34)+Parameters!$G$36*(Parameters!$H$36-Parameters!$H$35)+Parameters!$G$37*($A661-Parameters!$H$36)))),_xlfn.IFS($A661&lt;=Parameters!$H$34,Parameters!$G$34*$A661,$A661&lt;=Parameters!$H$35,Parameters!$G$35*$A661,$A661&lt;=Parameters!$H$36,Parameters!$G$36*$A661,$A661&gt;Parameters!$H$36,Parameters!$G$37*$A661))</f>
        <v>91305.88</v>
      </c>
      <c r="W661" s="290">
        <f t="shared" si="337"/>
        <v>139.18579268292683</v>
      </c>
      <c r="X661" s="290" cm="1">
        <f t="array" ref="X661">IF(Parameters!$E$55="No",IF($A661&lt;=Parameters!$H$39,Parameters!$G$39*$A661,IF($A661&lt;=Parameters!$H$40,Parameters!$G$39*Parameters!$H$39+Parameters!$G$40*($A661-Parameters!$H$39),IF($A661&lt;=Parameters!$H$41,Parameters!$G$39*Parameters!$H$39+Parameters!$G$40*(Parameters!$H$40-Parameters!$H$39)+Parameters!$G$41*($A661-Parameters!$H$40),Parameters!$G$39*Parameters!$H$39+Parameters!$G$40*(Parameters!$H$40-Parameters!$H$39)+Parameters!$G$41*(Parameters!$H$41-Parameters!$H$40)+Parameters!$G$42*($A661-Parameters!$H$41)))),_xlfn.IFS($A661&lt;=Parameters!$H$39,Parameters!$G$39*$A661,$A661&lt;=Parameters!$H$40,Parameters!$G$40*$A661,$A661&lt;=Parameters!$H$41,Parameters!$G$41*$A661,$A661&gt;Parameters!$H$41,Parameters!$G$42*$A661))</f>
        <v>97858.260000000009</v>
      </c>
      <c r="Y661" s="290">
        <f t="shared" si="338"/>
        <v>149.1741768292683</v>
      </c>
      <c r="Z661" s="290" cm="1">
        <f t="array" ref="Z661">IF(Parameters!$F$55="No",IF($A661&lt;=Parameters!$J$23,Parameters!$I$23*$A661,IF($A661&lt;=Parameters!$J$24,Parameters!$I$23*Parameters!$J$23+Parameters!$I$24*($A661-Parameters!$J$23),IF($A661&lt;=Parameters!$J$25,Parameters!$I$23*Parameters!$J$23+Parameters!$I$24*(Parameters!$J$24-Parameters!$J$23)+Parameters!$I$25*($A661-Parameters!$J$24),Parameters!$I$23*Parameters!$J$23+Parameters!$I$24*(Parameters!$J$24-Parameters!$J$23)+Parameters!$I$25*(Parameters!$J$25-Parameters!$J$24)+Parameters!$I$26*($A661-Parameters!$J$25)))),_xlfn.IFS($A661&lt;=Parameters!$J$23,Parameters!$I$23*$A661,$A661&lt;=Parameters!$J$24,Parameters!$I$24*$A661,$A661&lt;=Parameters!$J$25,Parameters!$I$25*$A661,$A661&gt;Parameters!$J$25,Parameters!$I$26*$A661))</f>
        <v>77902.36</v>
      </c>
      <c r="AA661" s="290">
        <f t="shared" si="314"/>
        <v>118.75359756097561</v>
      </c>
      <c r="AB661" s="290" cm="1">
        <f t="array" ref="AB661">IF(Parameters!$F$55="No",IF($A661&lt;=Parameters!$J$28,Parameters!$I$28*$A661,IF($A661&lt;=Parameters!$J$29,Parameters!$I$28*Parameters!$J$28+Parameters!$I$29*($A661-Parameters!$J$28),IF($A661&lt;=Parameters!$J$30,Parameters!$I$28*Parameters!$J$28+Parameters!$I$29*(Parameters!$J$29-Parameters!$J$28)+Parameters!$I$30*($A661-Parameters!$J$29),Parameters!$I$28*Parameters!$J$28+Parameters!$I$29*(Parameters!$J$29-Parameters!$J$28)+Parameters!$I$30*(Parameters!$J$30-Parameters!$J$29)+Parameters!$I$31*($A661-Parameters!$J$30)))),_xlfn.IFS($A661&lt;=Parameters!$J$28,Parameters!$I$28*$A661,$A661&lt;=Parameters!$J$29,Parameters!$I$29*$A661,$A661&lt;=Parameters!$J$30,Parameters!$I$30*$A661,$A661&gt;Parameters!$J$30,Parameters!$I$31*$A661))</f>
        <v>92024.66</v>
      </c>
      <c r="AC661" s="290">
        <f t="shared" si="315"/>
        <v>140.28149390243902</v>
      </c>
      <c r="AD661" s="290" cm="1">
        <f t="array" ref="AD661">IF(Parameters!$F$55="No",IF($A661&lt;=Parameters!$J$34,Parameters!$I$34*$A661,IF($A661&lt;=Parameters!$J$35,Parameters!$I$34*Parameters!$J$34+Parameters!$I$35*($A661-Parameters!$J$34),IF($A661&lt;=Parameters!$J$36,Parameters!$I$34*Parameters!$J$34+Parameters!$I$35*(Parameters!$J$35-Parameters!$J$34)+Parameters!$I$36*($A661-Parameters!$J$35),Parameters!$I$34*Parameters!$J$34+Parameters!$I$35*(Parameters!$J$35-Parameters!$J$34)+Parameters!$I$36*(Parameters!$J$36-Parameters!$J$35)+Parameters!$I$37*($A661-Parameters!$J$36)))),_xlfn.IFS($A661&lt;=Parameters!$J$34,Parameters!$I$34*$A661,$A661&lt;=Parameters!$J$35,Parameters!$I$35*$A661,$A661&lt;=Parameters!$J$36,Parameters!$I$36*$A661,$A661&gt;Parameters!$J$36,Parameters!$I$37*$A661))</f>
        <v>91305.88</v>
      </c>
      <c r="AE661" s="290">
        <f t="shared" si="339"/>
        <v>139.18579268292683</v>
      </c>
      <c r="AF661" s="290" cm="1">
        <f t="array" ref="AF661">IF(Parameters!$F$55="No",IF($A661&lt;=Parameters!$J$39,Parameters!$I$39*$A661,IF($A661&lt;=Parameters!$J$40,Parameters!$I$39*Parameters!$J$39+Parameters!$I$40*($A661-Parameters!$J$39),IF($A661&lt;=Parameters!$J$41,Parameters!$I$39*Parameters!$J$39+Parameters!$I$40*(Parameters!$J$40-Parameters!$J$39)+Parameters!$I$41*($A661-Parameters!$J$40),Parameters!$I$39*Parameters!$J$39+Parameters!$I$40*(Parameters!$J$40-Parameters!$J$39)+Parameters!$I$41*(Parameters!$J$41-Parameters!$J$40)+Parameters!$I$42*($A661-Parameters!$J$41)))),_xlfn.IFS($A661&lt;=Parameters!$J$39,Parameters!$I$39*$A661,$A661&lt;=Parameters!$J$40,Parameters!$I$40*$A661,$A661&lt;=Parameters!$J$41,Parameters!$I$41*$A661,$A661&gt;Parameters!$J$41,Parameters!$I$42*$A661))</f>
        <v>97858.260000000009</v>
      </c>
      <c r="AG661" s="290">
        <f t="shared" si="340"/>
        <v>149.1741768292683</v>
      </c>
      <c r="AI661" s="428">
        <f t="shared" si="316"/>
        <v>149.05999999999767</v>
      </c>
      <c r="AJ661" s="428">
        <f t="shared" si="317"/>
        <v>159.36000000000058</v>
      </c>
      <c r="AK661" s="428">
        <f t="shared" si="318"/>
        <v>150.23000000001048</v>
      </c>
      <c r="AL661" s="428">
        <f t="shared" si="319"/>
        <v>158.4600000000064</v>
      </c>
      <c r="AM661" s="428">
        <f t="shared" si="320"/>
        <v>149.05999999999767</v>
      </c>
      <c r="AN661" s="428">
        <f t="shared" si="321"/>
        <v>159.36000000000058</v>
      </c>
      <c r="AO661" s="428">
        <f t="shared" si="322"/>
        <v>150.23000000001048</v>
      </c>
      <c r="AP661" s="428">
        <f t="shared" si="323"/>
        <v>158.4600000000064</v>
      </c>
      <c r="AQ661" s="428">
        <f t="shared" si="324"/>
        <v>149.05999999999767</v>
      </c>
      <c r="AR661" s="428">
        <f t="shared" si="325"/>
        <v>159.36000000000058</v>
      </c>
      <c r="AS661" s="428">
        <f t="shared" si="326"/>
        <v>150.23000000001048</v>
      </c>
      <c r="AT661" s="428">
        <f t="shared" si="327"/>
        <v>158.4600000000064</v>
      </c>
      <c r="AU661" s="428">
        <f t="shared" si="328"/>
        <v>149.05999999999767</v>
      </c>
      <c r="AV661" s="428">
        <f t="shared" si="329"/>
        <v>159.36000000000058</v>
      </c>
      <c r="AW661" s="428">
        <f t="shared" si="330"/>
        <v>150.23000000001048</v>
      </c>
      <c r="AX661" s="428">
        <f t="shared" si="331"/>
        <v>158.4600000000064</v>
      </c>
    </row>
    <row r="662">
      <c r="A662" s="413">
        <v>657</v>
      </c>
      <c r="B662" s="290" cm="1">
        <f t="array" ref="B662">IF(Parameters!$C$55="No",IF($A662&lt;=Parameters!$D$23,Parameters!$C$23*$A662,IF($A662&lt;=Parameters!$D$24,Parameters!$C$23*Parameters!$D$23+Parameters!$C$24*($A662-Parameters!$D$23),IF($A662&lt;=Parameters!$D$25,Parameters!$C$23*Parameters!$D$23+Parameters!$C$24*(Parameters!$D$24-Parameters!$D$23)+Parameters!$C$25*($A662-Parameters!$D$24),Parameters!$C$23*Parameters!$D$23+Parameters!$C$24*(Parameters!$D$24-Parameters!$D$23)+Parameters!$C$25*(Parameters!$D$25-Parameters!$D$24)+Parameters!$C$26*($A662-Parameters!$D$25)))),_xlfn.IFS($A662&lt;=Parameters!$D$23,Parameters!$C$23*$A662,$A662&lt;=Parameters!$D$24,Parameters!$C$24*$A662,$A662&lt;=Parameters!$D$25,Parameters!$C$25*$A662,$A662&gt;Parameters!$D$25,Parameters!$C$26*$A662))</f>
        <v>78051.42</v>
      </c>
      <c r="C662" s="290">
        <f t="shared" si="341"/>
        <v>118.79972602739726</v>
      </c>
      <c r="D662" s="290" cm="1">
        <f t="array" ref="D662">IF(Parameters!$C$55="No",IF($A662&lt;=Parameters!$D$28,Parameters!$C$28*$A662,IF($A662&lt;=Parameters!$D$29,Parameters!$C$28*Parameters!$D$28+Parameters!$C$29*($A662-Parameters!$D$28),IF($A662&lt;=Parameters!$D$30,Parameters!$C$28*Parameters!$D$28+Parameters!$C$29*(Parameters!$D$29-Parameters!$D$28)+Parameters!$C$30*($A662-Parameters!$D$29),Parameters!$C$28*Parameters!$D$28+Parameters!$C$29*(Parameters!$D$29-Parameters!$D$28)+Parameters!$C$30*(Parameters!$D$30-Parameters!$D$29)+Parameters!$C$31*($A662-Parameters!$D$30)))),_xlfn.IFS($A662&lt;=Parameters!$D$28,Parameters!$C$28*$A662,$A662&lt;=Parameters!$D$29,Parameters!$C$29*$A662,$A662&lt;=Parameters!$D$30,Parameters!$C$30*$A662,$A662&gt;Parameters!$D$30,Parameters!$C$31*$A662))</f>
        <v>92184.02</v>
      </c>
      <c r="E662" s="290">
        <f t="shared" si="342"/>
        <v>140.31053272450532</v>
      </c>
      <c r="F662" s="290" cm="1">
        <f t="array" ref="F662">IF(Parameters!$C$55="No",IF($A662&lt;=Parameters!$D$34,Parameters!$C$34*$A662,IF($A662&lt;=Parameters!$D$35,Parameters!$C$34*Parameters!$D$34+Parameters!$C$35*($A662-Parameters!$D$34),IF($A662&lt;=Parameters!$D$36,Parameters!$C$34*Parameters!$D$34+Parameters!$C$35*(Parameters!$D$35-Parameters!$D$34)+Parameters!$C$36*($A662-Parameters!$D$35),Parameters!$C$34*Parameters!$D$34+Parameters!$C$35*(Parameters!$D$35-Parameters!$D$34)+Parameters!$C$36*(Parameters!$D$36-Parameters!$D$35)+Parameters!$C$37*($A662-Parameters!$D$36)))),_xlfn.IFS($A662&lt;=Parameters!$D$34,Parameters!$C$34*$A662,$A662&lt;=Parameters!$D$35,Parameters!$C$35*$A662,$A662&lt;=Parameters!$D$36,Parameters!$C$36*$A662,$A662&gt;Parameters!$D$36,Parameters!$C$37*$A662))</f>
        <v>91456.11</v>
      </c>
      <c r="G662" s="290">
        <f t="shared" si="333"/>
        <v>139.20260273972602</v>
      </c>
      <c r="H662" s="290" cm="1">
        <f t="array" ref="H662">IF(Parameters!$C$55="No",IF($A662&lt;=Parameters!$D$39,Parameters!$C$39*$A662,IF($A662&lt;=Parameters!$D$40,Parameters!$C$39*Parameters!$D$39+Parameters!$C$40*($A662-Parameters!$D$39),IF($A662&lt;=Parameters!$D$41,Parameters!$C$39*Parameters!$D$39+Parameters!$C$40*(Parameters!$D$40-Parameters!$D$39)+Parameters!$C$41*($A662-Parameters!$D$40),Parameters!$C$39*Parameters!$D$39+Parameters!$C$40*(Parameters!$D$40-Parameters!$D$39)+Parameters!$C$41*(Parameters!$D$41-Parameters!$D$40)+Parameters!$C$42*($A662-Parameters!$D$41)))),_xlfn.IFS($A662&lt;=Parameters!$D$39,Parameters!$C$39*$A662,$A662&lt;=Parameters!$D$40,Parameters!$C$40*$A662,$A662&lt;=Parameters!$D$41,Parameters!$C$41*$A662,$A662&gt;Parameters!$D$41,Parameters!$C$42*$A662))</f>
        <v>98016.72</v>
      </c>
      <c r="I662" s="290">
        <f t="shared" si="334"/>
        <v>149.18831050228312</v>
      </c>
      <c r="J662" s="290" cm="1">
        <f t="array" ref="J662">IF(Parameters!$D$55="No",IF($A662&lt;=Parameters!$F$23,Parameters!$E$23*$A662,IF($A662&lt;=Parameters!$F$24,Parameters!$E$23*Parameters!$F$23+Parameters!$E$24*($A662-Parameters!$F$23),IF($A662&lt;=Parameters!$F$25,Parameters!$E$23*Parameters!$F$23+Parameters!$E$24*(Parameters!$F$24-Parameters!$F$23)+Parameters!$E$25*($A662-Parameters!$F$24),Parameters!$E$23*Parameters!$F$23+Parameters!$E$24*(Parameters!$F$24-Parameters!$F$23)+Parameters!$E$25*(Parameters!$F$25-Parameters!$F$24)+Parameters!$E$26*($A662-Parameters!$F$25)))),_xlfn.IFS($A662&lt;=Parameters!$F$23,Parameters!$E$23*$A662,$A662&lt;=Parameters!$F$24,Parameters!$E$24*$A662,$A662&lt;=Parameters!$F$25,Parameters!$E$25*$A662,$A662&gt;Parameters!$F$25,Parameters!$E$26*$A662))</f>
        <v>78051.42</v>
      </c>
      <c r="K662" s="290">
        <f t="shared" si="310"/>
        <v>118.79972602739726</v>
      </c>
      <c r="L662" s="290" cm="1">
        <f t="array" ref="L662">IF(Parameters!$D$55="No",IF($A662&lt;=Parameters!$F$28,Parameters!$E$28*$A662,IF($A662&lt;=Parameters!$F$29,Parameters!$E$28*Parameters!$F$28+Parameters!$E$29*($A662-Parameters!$F$28),IF($A662&lt;=Parameters!$F$30,Parameters!$E$28*Parameters!$F$28+Parameters!$E$29*(Parameters!$F$29-Parameters!$F$28)+Parameters!$E$30*($A662-Parameters!$F$29),Parameters!$E$28*Parameters!$F$28+Parameters!$E$29*(Parameters!$F$29-Parameters!$F$28)+Parameters!$E$30*(Parameters!$F$30-Parameters!$F$29)+Parameters!$E$31*($A662-Parameters!$F$30)))),_xlfn.IFS($A662&lt;=Parameters!$F$28,Parameters!$E$28*$A662,$A662&lt;=Parameters!$F$29,Parameters!$E$29*$A662,$A662&lt;=Parameters!$F$30,Parameters!$E$30*$A662,$A662&gt;Parameters!$F$30,Parameters!$E$31*$A662))</f>
        <v>92184.02</v>
      </c>
      <c r="M662" s="290">
        <f t="shared" si="311"/>
        <v>140.31053272450532</v>
      </c>
      <c r="N662" s="290" cm="1">
        <f t="array" ref="N662">IF(Parameters!$D$55="No",IF($A662&lt;=Parameters!$F$34,Parameters!$E$34*$A662,IF($A662&lt;=Parameters!$F$35,Parameters!$E$34*Parameters!$F$34+Parameters!$E$35*($A662-Parameters!$F$34),IF($A662&lt;=Parameters!$F$36,Parameters!$E$34*Parameters!$F$34+Parameters!$E$35*(Parameters!$F$35-Parameters!$F$34)+Parameters!$E$36*($A662-Parameters!$F$35),Parameters!$E$34*Parameters!$F$34+Parameters!$E$35*(Parameters!$F$35-Parameters!$F$34)+Parameters!$E$36*(Parameters!$F$36-Parameters!$F$35)+Parameters!$E$37*($A662-Parameters!$F$36)))),_xlfn.IFS($A662&lt;=Parameters!$F$34,Parameters!$E$34*$A662,$A662&lt;=Parameters!$F$35,Parameters!$E$35*$A662,$A662&lt;=Parameters!$F$36,Parameters!$E$36*$A662,$A662&gt;Parameters!$F$36,Parameters!$E$37*$A662))</f>
        <v>91456.11</v>
      </c>
      <c r="O662" s="290">
        <f t="shared" si="335"/>
        <v>139.20260273972602</v>
      </c>
      <c r="P662" s="290" cm="1">
        <f t="array" ref="P662">IF(Parameters!$D$55="No",IF($A662&lt;=Parameters!$F$39,Parameters!$E$39*$A662,IF($A662&lt;=Parameters!$F$40,Parameters!$E$39*Parameters!$F$39+Parameters!$E$40*($A662-Parameters!$F$39),IF($A662&lt;=Parameters!$F$41,Parameters!$E$39*Parameters!$F$39+Parameters!$E$40*(Parameters!$F$40-Parameters!$F$39)+Parameters!$E$41*($A662-Parameters!$F$40),Parameters!$E$39*Parameters!$F$39+Parameters!$E$40*(Parameters!$F$40-Parameters!$F$39)+Parameters!$E$41*(Parameters!$F$41-Parameters!$F$40)+Parameters!$E$42*($A662-Parameters!$F$41)))),_xlfn.IFS($A662&lt;=Parameters!$F$39,Parameters!$E$39*$A662,$A662&lt;=Parameters!$F$40,Parameters!$E$40*$A662,$A662&lt;=Parameters!$F$41,Parameters!$E$41*$A662,$A662&gt;Parameters!$F$41,Parameters!$E$42*$A662))</f>
        <v>98016.72</v>
      </c>
      <c r="Q662" s="290">
        <f t="shared" si="336"/>
        <v>149.18831050228312</v>
      </c>
      <c r="R662" s="290" cm="1">
        <f t="array" ref="R662">IF(Parameters!$E$55="No",IF($A662&lt;=Parameters!$H$23,Parameters!$G$23*$A662,IF($A662&lt;=Parameters!$H$24,Parameters!$G$23*Parameters!$H$23+Parameters!$G$24*($A662-Parameters!$H$23),IF($A662&lt;=Parameters!$H$25,Parameters!$G$23*Parameters!$H$23+Parameters!$G$24*(Parameters!$H$24-Parameters!$H$23)+Parameters!$G$25*($A662-Parameters!$H$24),Parameters!$G$23*Parameters!$H$23+Parameters!$G$24*(Parameters!$H$24-Parameters!$H$23)+Parameters!$G$25*(Parameters!$H$25-Parameters!$H$24)+Parameters!$G$26*($A662-Parameters!$H$25)))),_xlfn.IFS($A662&lt;=Parameters!$H$23,Parameters!$G$23*$A662,$A662&lt;=Parameters!$H$24,Parameters!$G$24*$A662,$A662&lt;=Parameters!$H$25,Parameters!$G$25*$A662,$A662&gt;Parameters!$H$25,Parameters!$G$26*$A662))</f>
        <v>78051.42</v>
      </c>
      <c r="S662" s="290">
        <f t="shared" si="312"/>
        <v>118.79972602739726</v>
      </c>
      <c r="T662" s="290" cm="1">
        <f t="array" ref="T662">IF(Parameters!$E$55="No",IF($A662&lt;=Parameters!$H$28,Parameters!$G$28*$A662,IF($A662&lt;=Parameters!$H$29,Parameters!$G$28*Parameters!$H$28+Parameters!$G$29*($A662-Parameters!$H$28),IF($A662&lt;=Parameters!$H$30,Parameters!$G$28*Parameters!$H$28+Parameters!$G$29*(Parameters!$H$29-Parameters!$H$28)+Parameters!$G$30*($A662-Parameters!$H$29),Parameters!$G$28*Parameters!$H$28+Parameters!$G$29*(Parameters!$H$29-Parameters!$H$28)+Parameters!$G$30*(Parameters!$H$30-Parameters!$H$29)+Parameters!$G$31*($A662-Parameters!$H$30)))),_xlfn.IFS($A662&lt;=Parameters!$H$28,Parameters!$G$28*$A662,$A662&lt;=Parameters!$H$29,Parameters!$G$29*$A662,$A662&lt;=Parameters!$H$30,Parameters!$G$30*$A662,$A662&gt;Parameters!$H$30,Parameters!$G$31*$A662))</f>
        <v>92184.02</v>
      </c>
      <c r="U662" s="290">
        <f t="shared" si="313"/>
        <v>140.31053272450532</v>
      </c>
      <c r="V662" s="290" cm="1">
        <f t="array" ref="V662">IF(Parameters!$E$55="No",IF($A662&lt;=Parameters!$H$34,Parameters!$G$34*$A662,IF($A662&lt;=Parameters!$H$35,Parameters!$G$34*Parameters!$H$34+Parameters!$G$35*($A662-Parameters!$H$34),IF($A662&lt;=Parameters!$H$36,Parameters!$G$34*Parameters!$H$34+Parameters!$G$35*(Parameters!$H$35-Parameters!$H$34)+Parameters!$G$36*($A662-Parameters!$H$35),Parameters!$G$34*Parameters!$H$34+Parameters!$G$35*(Parameters!$H$35-Parameters!$H$34)+Parameters!$G$36*(Parameters!$H$36-Parameters!$H$35)+Parameters!$G$37*($A662-Parameters!$H$36)))),_xlfn.IFS($A662&lt;=Parameters!$H$34,Parameters!$G$34*$A662,$A662&lt;=Parameters!$H$35,Parameters!$G$35*$A662,$A662&lt;=Parameters!$H$36,Parameters!$G$36*$A662,$A662&gt;Parameters!$H$36,Parameters!$G$37*$A662))</f>
        <v>91456.11</v>
      </c>
      <c r="W662" s="290">
        <f t="shared" si="337"/>
        <v>139.20260273972602</v>
      </c>
      <c r="X662" s="290" cm="1">
        <f t="array" ref="X662">IF(Parameters!$E$55="No",IF($A662&lt;=Parameters!$H$39,Parameters!$G$39*$A662,IF($A662&lt;=Parameters!$H$40,Parameters!$G$39*Parameters!$H$39+Parameters!$G$40*($A662-Parameters!$H$39),IF($A662&lt;=Parameters!$H$41,Parameters!$G$39*Parameters!$H$39+Parameters!$G$40*(Parameters!$H$40-Parameters!$H$39)+Parameters!$G$41*($A662-Parameters!$H$40),Parameters!$G$39*Parameters!$H$39+Parameters!$G$40*(Parameters!$H$40-Parameters!$H$39)+Parameters!$G$41*(Parameters!$H$41-Parameters!$H$40)+Parameters!$G$42*($A662-Parameters!$H$41)))),_xlfn.IFS($A662&lt;=Parameters!$H$39,Parameters!$G$39*$A662,$A662&lt;=Parameters!$H$40,Parameters!$G$40*$A662,$A662&lt;=Parameters!$H$41,Parameters!$G$41*$A662,$A662&gt;Parameters!$H$41,Parameters!$G$42*$A662))</f>
        <v>98016.72</v>
      </c>
      <c r="Y662" s="290">
        <f t="shared" si="338"/>
        <v>149.18831050228312</v>
      </c>
      <c r="Z662" s="290" cm="1">
        <f t="array" ref="Z662">IF(Parameters!$F$55="No",IF($A662&lt;=Parameters!$J$23,Parameters!$I$23*$A662,IF($A662&lt;=Parameters!$J$24,Parameters!$I$23*Parameters!$J$23+Parameters!$I$24*($A662-Parameters!$J$23),IF($A662&lt;=Parameters!$J$25,Parameters!$I$23*Parameters!$J$23+Parameters!$I$24*(Parameters!$J$24-Parameters!$J$23)+Parameters!$I$25*($A662-Parameters!$J$24),Parameters!$I$23*Parameters!$J$23+Parameters!$I$24*(Parameters!$J$24-Parameters!$J$23)+Parameters!$I$25*(Parameters!$J$25-Parameters!$J$24)+Parameters!$I$26*($A662-Parameters!$J$25)))),_xlfn.IFS($A662&lt;=Parameters!$J$23,Parameters!$I$23*$A662,$A662&lt;=Parameters!$J$24,Parameters!$I$24*$A662,$A662&lt;=Parameters!$J$25,Parameters!$I$25*$A662,$A662&gt;Parameters!$J$25,Parameters!$I$26*$A662))</f>
        <v>78051.42</v>
      </c>
      <c r="AA662" s="290">
        <f t="shared" si="314"/>
        <v>118.79972602739726</v>
      </c>
      <c r="AB662" s="290" cm="1">
        <f t="array" ref="AB662">IF(Parameters!$F$55="No",IF($A662&lt;=Parameters!$J$28,Parameters!$I$28*$A662,IF($A662&lt;=Parameters!$J$29,Parameters!$I$28*Parameters!$J$28+Parameters!$I$29*($A662-Parameters!$J$28),IF($A662&lt;=Parameters!$J$30,Parameters!$I$28*Parameters!$J$28+Parameters!$I$29*(Parameters!$J$29-Parameters!$J$28)+Parameters!$I$30*($A662-Parameters!$J$29),Parameters!$I$28*Parameters!$J$28+Parameters!$I$29*(Parameters!$J$29-Parameters!$J$28)+Parameters!$I$30*(Parameters!$J$30-Parameters!$J$29)+Parameters!$I$31*($A662-Parameters!$J$30)))),_xlfn.IFS($A662&lt;=Parameters!$J$28,Parameters!$I$28*$A662,$A662&lt;=Parameters!$J$29,Parameters!$I$29*$A662,$A662&lt;=Parameters!$J$30,Parameters!$I$30*$A662,$A662&gt;Parameters!$J$30,Parameters!$I$31*$A662))</f>
        <v>92184.02</v>
      </c>
      <c r="AC662" s="290">
        <f t="shared" si="315"/>
        <v>140.31053272450532</v>
      </c>
      <c r="AD662" s="290" cm="1">
        <f t="array" ref="AD662">IF(Parameters!$F$55="No",IF($A662&lt;=Parameters!$J$34,Parameters!$I$34*$A662,IF($A662&lt;=Parameters!$J$35,Parameters!$I$34*Parameters!$J$34+Parameters!$I$35*($A662-Parameters!$J$34),IF($A662&lt;=Parameters!$J$36,Parameters!$I$34*Parameters!$J$34+Parameters!$I$35*(Parameters!$J$35-Parameters!$J$34)+Parameters!$I$36*($A662-Parameters!$J$35),Parameters!$I$34*Parameters!$J$34+Parameters!$I$35*(Parameters!$J$35-Parameters!$J$34)+Parameters!$I$36*(Parameters!$J$36-Parameters!$J$35)+Parameters!$I$37*($A662-Parameters!$J$36)))),_xlfn.IFS($A662&lt;=Parameters!$J$34,Parameters!$I$34*$A662,$A662&lt;=Parameters!$J$35,Parameters!$I$35*$A662,$A662&lt;=Parameters!$J$36,Parameters!$I$36*$A662,$A662&gt;Parameters!$J$36,Parameters!$I$37*$A662))</f>
        <v>91456.11</v>
      </c>
      <c r="AE662" s="290">
        <f t="shared" si="339"/>
        <v>139.20260273972602</v>
      </c>
      <c r="AF662" s="290" cm="1">
        <f t="array" ref="AF662">IF(Parameters!$F$55="No",IF($A662&lt;=Parameters!$J$39,Parameters!$I$39*$A662,IF($A662&lt;=Parameters!$J$40,Parameters!$I$39*Parameters!$J$39+Parameters!$I$40*($A662-Parameters!$J$39),IF($A662&lt;=Parameters!$J$41,Parameters!$I$39*Parameters!$J$39+Parameters!$I$40*(Parameters!$J$40-Parameters!$J$39)+Parameters!$I$41*($A662-Parameters!$J$40),Parameters!$I$39*Parameters!$J$39+Parameters!$I$40*(Parameters!$J$40-Parameters!$J$39)+Parameters!$I$41*(Parameters!$J$41-Parameters!$J$40)+Parameters!$I$42*($A662-Parameters!$J$41)))),_xlfn.IFS($A662&lt;=Parameters!$J$39,Parameters!$I$39*$A662,$A662&lt;=Parameters!$J$40,Parameters!$I$40*$A662,$A662&lt;=Parameters!$J$41,Parameters!$I$41*$A662,$A662&gt;Parameters!$J$41,Parameters!$I$42*$A662))</f>
        <v>98016.72</v>
      </c>
      <c r="AG662" s="290">
        <f t="shared" si="340"/>
        <v>149.18831050228312</v>
      </c>
      <c r="AI662" s="428">
        <f t="shared" si="316"/>
        <v>149.05999999999767</v>
      </c>
      <c r="AJ662" s="428">
        <f t="shared" si="317"/>
        <v>159.36000000000058</v>
      </c>
      <c r="AK662" s="428">
        <f t="shared" si="318"/>
        <v>150.22999999999593</v>
      </c>
      <c r="AL662" s="428">
        <f t="shared" si="319"/>
        <v>158.45999999999185</v>
      </c>
      <c r="AM662" s="428">
        <f t="shared" si="320"/>
        <v>149.05999999999767</v>
      </c>
      <c r="AN662" s="428">
        <f t="shared" si="321"/>
        <v>159.36000000000058</v>
      </c>
      <c r="AO662" s="428">
        <f t="shared" si="322"/>
        <v>150.22999999999593</v>
      </c>
      <c r="AP662" s="428">
        <f t="shared" si="323"/>
        <v>158.45999999999185</v>
      </c>
      <c r="AQ662" s="428">
        <f t="shared" si="324"/>
        <v>149.05999999999767</v>
      </c>
      <c r="AR662" s="428">
        <f t="shared" si="325"/>
        <v>159.36000000000058</v>
      </c>
      <c r="AS662" s="428">
        <f t="shared" si="326"/>
        <v>150.22999999999593</v>
      </c>
      <c r="AT662" s="428">
        <f t="shared" si="327"/>
        <v>158.45999999999185</v>
      </c>
      <c r="AU662" s="428">
        <f t="shared" si="328"/>
        <v>149.05999999999767</v>
      </c>
      <c r="AV662" s="428">
        <f t="shared" si="329"/>
        <v>159.36000000000058</v>
      </c>
      <c r="AW662" s="428">
        <f t="shared" si="330"/>
        <v>150.22999999999593</v>
      </c>
      <c r="AX662" s="428">
        <f t="shared" si="331"/>
        <v>158.45999999999185</v>
      </c>
    </row>
    <row r="663">
      <c r="A663" s="413">
        <v>658</v>
      </c>
      <c r="B663" s="290" cm="1">
        <f t="array" ref="B663">IF(Parameters!$C$55="No",IF($A663&lt;=Parameters!$D$23,Parameters!$C$23*$A663,IF($A663&lt;=Parameters!$D$24,Parameters!$C$23*Parameters!$D$23+Parameters!$C$24*($A663-Parameters!$D$23),IF($A663&lt;=Parameters!$D$25,Parameters!$C$23*Parameters!$D$23+Parameters!$C$24*(Parameters!$D$24-Parameters!$D$23)+Parameters!$C$25*($A663-Parameters!$D$24),Parameters!$C$23*Parameters!$D$23+Parameters!$C$24*(Parameters!$D$24-Parameters!$D$23)+Parameters!$C$25*(Parameters!$D$25-Parameters!$D$24)+Parameters!$C$26*($A663-Parameters!$D$25)))),_xlfn.IFS($A663&lt;=Parameters!$D$23,Parameters!$C$23*$A663,$A663&lt;=Parameters!$D$24,Parameters!$C$24*$A663,$A663&lt;=Parameters!$D$25,Parameters!$C$25*$A663,$A663&gt;Parameters!$D$25,Parameters!$C$26*$A663))</f>
        <v>78200.479999999996</v>
      </c>
      <c r="C663" s="290">
        <f t="shared" si="341"/>
        <v>118.84571428571428</v>
      </c>
      <c r="D663" s="290" cm="1">
        <f t="array" ref="D663">IF(Parameters!$C$55="No",IF($A663&lt;=Parameters!$D$28,Parameters!$C$28*$A663,IF($A663&lt;=Parameters!$D$29,Parameters!$C$28*Parameters!$D$28+Parameters!$C$29*($A663-Parameters!$D$28),IF($A663&lt;=Parameters!$D$30,Parameters!$C$28*Parameters!$D$28+Parameters!$C$29*(Parameters!$D$29-Parameters!$D$28)+Parameters!$C$30*($A663-Parameters!$D$29),Parameters!$C$28*Parameters!$D$28+Parameters!$C$29*(Parameters!$D$29-Parameters!$D$28)+Parameters!$C$30*(Parameters!$D$30-Parameters!$D$29)+Parameters!$C$31*($A663-Parameters!$D$30)))),_xlfn.IFS($A663&lt;=Parameters!$D$28,Parameters!$C$28*$A663,$A663&lt;=Parameters!$D$29,Parameters!$C$29*$A663,$A663&lt;=Parameters!$D$30,Parameters!$C$30*$A663,$A663&gt;Parameters!$D$30,Parameters!$C$31*$A663))</f>
        <v>92343.38</v>
      </c>
      <c r="E663" s="290">
        <f t="shared" si="342"/>
        <v>140.33948328267479</v>
      </c>
      <c r="F663" s="290" cm="1">
        <f t="array" ref="F663">IF(Parameters!$C$55="No",IF($A663&lt;=Parameters!$D$34,Parameters!$C$34*$A663,IF($A663&lt;=Parameters!$D$35,Parameters!$C$34*Parameters!$D$34+Parameters!$C$35*($A663-Parameters!$D$34),IF($A663&lt;=Parameters!$D$36,Parameters!$C$34*Parameters!$D$34+Parameters!$C$35*(Parameters!$D$35-Parameters!$D$34)+Parameters!$C$36*($A663-Parameters!$D$35),Parameters!$C$34*Parameters!$D$34+Parameters!$C$35*(Parameters!$D$35-Parameters!$D$34)+Parameters!$C$36*(Parameters!$D$36-Parameters!$D$35)+Parameters!$C$37*($A663-Parameters!$D$36)))),_xlfn.IFS($A663&lt;=Parameters!$D$34,Parameters!$C$34*$A663,$A663&lt;=Parameters!$D$35,Parameters!$C$35*$A663,$A663&lt;=Parameters!$D$36,Parameters!$C$36*$A663,$A663&gt;Parameters!$D$36,Parameters!$C$37*$A663))</f>
        <v>91606.34</v>
      </c>
      <c r="G663" s="290">
        <f t="shared" si="333"/>
        <v>139.21936170212766</v>
      </c>
      <c r="H663" s="290" cm="1">
        <f t="array" ref="H663">IF(Parameters!$C$55="No",IF($A663&lt;=Parameters!$D$39,Parameters!$C$39*$A663,IF($A663&lt;=Parameters!$D$40,Parameters!$C$39*Parameters!$D$39+Parameters!$C$40*($A663-Parameters!$D$39),IF($A663&lt;=Parameters!$D$41,Parameters!$C$39*Parameters!$D$39+Parameters!$C$40*(Parameters!$D$40-Parameters!$D$39)+Parameters!$C$41*($A663-Parameters!$D$40),Parameters!$C$39*Parameters!$D$39+Parameters!$C$40*(Parameters!$D$40-Parameters!$D$39)+Parameters!$C$41*(Parameters!$D$41-Parameters!$D$40)+Parameters!$C$42*($A663-Parameters!$D$41)))),_xlfn.IFS($A663&lt;=Parameters!$D$39,Parameters!$C$39*$A663,$A663&lt;=Parameters!$D$40,Parameters!$C$40*$A663,$A663&lt;=Parameters!$D$41,Parameters!$C$41*$A663,$A663&gt;Parameters!$D$41,Parameters!$C$42*$A663))</f>
        <v>98175.18</v>
      </c>
      <c r="I663" s="290">
        <f t="shared" si="334"/>
        <v>149.20240121580545</v>
      </c>
      <c r="J663" s="290" cm="1">
        <f t="array" ref="J663">IF(Parameters!$D$55="No",IF($A663&lt;=Parameters!$F$23,Parameters!$E$23*$A663,IF($A663&lt;=Parameters!$F$24,Parameters!$E$23*Parameters!$F$23+Parameters!$E$24*($A663-Parameters!$F$23),IF($A663&lt;=Parameters!$F$25,Parameters!$E$23*Parameters!$F$23+Parameters!$E$24*(Parameters!$F$24-Parameters!$F$23)+Parameters!$E$25*($A663-Parameters!$F$24),Parameters!$E$23*Parameters!$F$23+Parameters!$E$24*(Parameters!$F$24-Parameters!$F$23)+Parameters!$E$25*(Parameters!$F$25-Parameters!$F$24)+Parameters!$E$26*($A663-Parameters!$F$25)))),_xlfn.IFS($A663&lt;=Parameters!$F$23,Parameters!$E$23*$A663,$A663&lt;=Parameters!$F$24,Parameters!$E$24*$A663,$A663&lt;=Parameters!$F$25,Parameters!$E$25*$A663,$A663&gt;Parameters!$F$25,Parameters!$E$26*$A663))</f>
        <v>78200.479999999996</v>
      </c>
      <c r="K663" s="290">
        <f t="shared" si="310"/>
        <v>118.84571428571428</v>
      </c>
      <c r="L663" s="290" cm="1">
        <f t="array" ref="L663">IF(Parameters!$D$55="No",IF($A663&lt;=Parameters!$F$28,Parameters!$E$28*$A663,IF($A663&lt;=Parameters!$F$29,Parameters!$E$28*Parameters!$F$28+Parameters!$E$29*($A663-Parameters!$F$28),IF($A663&lt;=Parameters!$F$30,Parameters!$E$28*Parameters!$F$28+Parameters!$E$29*(Parameters!$F$29-Parameters!$F$28)+Parameters!$E$30*($A663-Parameters!$F$29),Parameters!$E$28*Parameters!$F$28+Parameters!$E$29*(Parameters!$F$29-Parameters!$F$28)+Parameters!$E$30*(Parameters!$F$30-Parameters!$F$29)+Parameters!$E$31*($A663-Parameters!$F$30)))),_xlfn.IFS($A663&lt;=Parameters!$F$28,Parameters!$E$28*$A663,$A663&lt;=Parameters!$F$29,Parameters!$E$29*$A663,$A663&lt;=Parameters!$F$30,Parameters!$E$30*$A663,$A663&gt;Parameters!$F$30,Parameters!$E$31*$A663))</f>
        <v>92343.38</v>
      </c>
      <c r="M663" s="290">
        <f t="shared" si="311"/>
        <v>140.33948328267479</v>
      </c>
      <c r="N663" s="290" cm="1">
        <f t="array" ref="N663">IF(Parameters!$D$55="No",IF($A663&lt;=Parameters!$F$34,Parameters!$E$34*$A663,IF($A663&lt;=Parameters!$F$35,Parameters!$E$34*Parameters!$F$34+Parameters!$E$35*($A663-Parameters!$F$34),IF($A663&lt;=Parameters!$F$36,Parameters!$E$34*Parameters!$F$34+Parameters!$E$35*(Parameters!$F$35-Parameters!$F$34)+Parameters!$E$36*($A663-Parameters!$F$35),Parameters!$E$34*Parameters!$F$34+Parameters!$E$35*(Parameters!$F$35-Parameters!$F$34)+Parameters!$E$36*(Parameters!$F$36-Parameters!$F$35)+Parameters!$E$37*($A663-Parameters!$F$36)))),_xlfn.IFS($A663&lt;=Parameters!$F$34,Parameters!$E$34*$A663,$A663&lt;=Parameters!$F$35,Parameters!$E$35*$A663,$A663&lt;=Parameters!$F$36,Parameters!$E$36*$A663,$A663&gt;Parameters!$F$36,Parameters!$E$37*$A663))</f>
        <v>91606.34</v>
      </c>
      <c r="O663" s="290">
        <f t="shared" si="335"/>
        <v>139.21936170212766</v>
      </c>
      <c r="P663" s="290" cm="1">
        <f t="array" ref="P663">IF(Parameters!$D$55="No",IF($A663&lt;=Parameters!$F$39,Parameters!$E$39*$A663,IF($A663&lt;=Parameters!$F$40,Parameters!$E$39*Parameters!$F$39+Parameters!$E$40*($A663-Parameters!$F$39),IF($A663&lt;=Parameters!$F$41,Parameters!$E$39*Parameters!$F$39+Parameters!$E$40*(Parameters!$F$40-Parameters!$F$39)+Parameters!$E$41*($A663-Parameters!$F$40),Parameters!$E$39*Parameters!$F$39+Parameters!$E$40*(Parameters!$F$40-Parameters!$F$39)+Parameters!$E$41*(Parameters!$F$41-Parameters!$F$40)+Parameters!$E$42*($A663-Parameters!$F$41)))),_xlfn.IFS($A663&lt;=Parameters!$F$39,Parameters!$E$39*$A663,$A663&lt;=Parameters!$F$40,Parameters!$E$40*$A663,$A663&lt;=Parameters!$F$41,Parameters!$E$41*$A663,$A663&gt;Parameters!$F$41,Parameters!$E$42*$A663))</f>
        <v>98175.18</v>
      </c>
      <c r="Q663" s="290">
        <f t="shared" si="336"/>
        <v>149.20240121580545</v>
      </c>
      <c r="R663" s="290" cm="1">
        <f t="array" ref="R663">IF(Parameters!$E$55="No",IF($A663&lt;=Parameters!$H$23,Parameters!$G$23*$A663,IF($A663&lt;=Parameters!$H$24,Parameters!$G$23*Parameters!$H$23+Parameters!$G$24*($A663-Parameters!$H$23),IF($A663&lt;=Parameters!$H$25,Parameters!$G$23*Parameters!$H$23+Parameters!$G$24*(Parameters!$H$24-Parameters!$H$23)+Parameters!$G$25*($A663-Parameters!$H$24),Parameters!$G$23*Parameters!$H$23+Parameters!$G$24*(Parameters!$H$24-Parameters!$H$23)+Parameters!$G$25*(Parameters!$H$25-Parameters!$H$24)+Parameters!$G$26*($A663-Parameters!$H$25)))),_xlfn.IFS($A663&lt;=Parameters!$H$23,Parameters!$G$23*$A663,$A663&lt;=Parameters!$H$24,Parameters!$G$24*$A663,$A663&lt;=Parameters!$H$25,Parameters!$G$25*$A663,$A663&gt;Parameters!$H$25,Parameters!$G$26*$A663))</f>
        <v>78200.479999999996</v>
      </c>
      <c r="S663" s="290">
        <f t="shared" si="312"/>
        <v>118.84571428571428</v>
      </c>
      <c r="T663" s="290" cm="1">
        <f t="array" ref="T663">IF(Parameters!$E$55="No",IF($A663&lt;=Parameters!$H$28,Parameters!$G$28*$A663,IF($A663&lt;=Parameters!$H$29,Parameters!$G$28*Parameters!$H$28+Parameters!$G$29*($A663-Parameters!$H$28),IF($A663&lt;=Parameters!$H$30,Parameters!$G$28*Parameters!$H$28+Parameters!$G$29*(Parameters!$H$29-Parameters!$H$28)+Parameters!$G$30*($A663-Parameters!$H$29),Parameters!$G$28*Parameters!$H$28+Parameters!$G$29*(Parameters!$H$29-Parameters!$H$28)+Parameters!$G$30*(Parameters!$H$30-Parameters!$H$29)+Parameters!$G$31*($A663-Parameters!$H$30)))),_xlfn.IFS($A663&lt;=Parameters!$H$28,Parameters!$G$28*$A663,$A663&lt;=Parameters!$H$29,Parameters!$G$29*$A663,$A663&lt;=Parameters!$H$30,Parameters!$G$30*$A663,$A663&gt;Parameters!$H$30,Parameters!$G$31*$A663))</f>
        <v>92343.38</v>
      </c>
      <c r="U663" s="290">
        <f t="shared" si="313"/>
        <v>140.33948328267479</v>
      </c>
      <c r="V663" s="290" cm="1">
        <f t="array" ref="V663">IF(Parameters!$E$55="No",IF($A663&lt;=Parameters!$H$34,Parameters!$G$34*$A663,IF($A663&lt;=Parameters!$H$35,Parameters!$G$34*Parameters!$H$34+Parameters!$G$35*($A663-Parameters!$H$34),IF($A663&lt;=Parameters!$H$36,Parameters!$G$34*Parameters!$H$34+Parameters!$G$35*(Parameters!$H$35-Parameters!$H$34)+Parameters!$G$36*($A663-Parameters!$H$35),Parameters!$G$34*Parameters!$H$34+Parameters!$G$35*(Parameters!$H$35-Parameters!$H$34)+Parameters!$G$36*(Parameters!$H$36-Parameters!$H$35)+Parameters!$G$37*($A663-Parameters!$H$36)))),_xlfn.IFS($A663&lt;=Parameters!$H$34,Parameters!$G$34*$A663,$A663&lt;=Parameters!$H$35,Parameters!$G$35*$A663,$A663&lt;=Parameters!$H$36,Parameters!$G$36*$A663,$A663&gt;Parameters!$H$36,Parameters!$G$37*$A663))</f>
        <v>91606.34</v>
      </c>
      <c r="W663" s="290">
        <f t="shared" si="337"/>
        <v>139.21936170212766</v>
      </c>
      <c r="X663" s="290" cm="1">
        <f t="array" ref="X663">IF(Parameters!$E$55="No",IF($A663&lt;=Parameters!$H$39,Parameters!$G$39*$A663,IF($A663&lt;=Parameters!$H$40,Parameters!$G$39*Parameters!$H$39+Parameters!$G$40*($A663-Parameters!$H$39),IF($A663&lt;=Parameters!$H$41,Parameters!$G$39*Parameters!$H$39+Parameters!$G$40*(Parameters!$H$40-Parameters!$H$39)+Parameters!$G$41*($A663-Parameters!$H$40),Parameters!$G$39*Parameters!$H$39+Parameters!$G$40*(Parameters!$H$40-Parameters!$H$39)+Parameters!$G$41*(Parameters!$H$41-Parameters!$H$40)+Parameters!$G$42*($A663-Parameters!$H$41)))),_xlfn.IFS($A663&lt;=Parameters!$H$39,Parameters!$G$39*$A663,$A663&lt;=Parameters!$H$40,Parameters!$G$40*$A663,$A663&lt;=Parameters!$H$41,Parameters!$G$41*$A663,$A663&gt;Parameters!$H$41,Parameters!$G$42*$A663))</f>
        <v>98175.18</v>
      </c>
      <c r="Y663" s="290">
        <f t="shared" si="338"/>
        <v>149.20240121580545</v>
      </c>
      <c r="Z663" s="290" cm="1">
        <f t="array" ref="Z663">IF(Parameters!$F$55="No",IF($A663&lt;=Parameters!$J$23,Parameters!$I$23*$A663,IF($A663&lt;=Parameters!$J$24,Parameters!$I$23*Parameters!$J$23+Parameters!$I$24*($A663-Parameters!$J$23),IF($A663&lt;=Parameters!$J$25,Parameters!$I$23*Parameters!$J$23+Parameters!$I$24*(Parameters!$J$24-Parameters!$J$23)+Parameters!$I$25*($A663-Parameters!$J$24),Parameters!$I$23*Parameters!$J$23+Parameters!$I$24*(Parameters!$J$24-Parameters!$J$23)+Parameters!$I$25*(Parameters!$J$25-Parameters!$J$24)+Parameters!$I$26*($A663-Parameters!$J$25)))),_xlfn.IFS($A663&lt;=Parameters!$J$23,Parameters!$I$23*$A663,$A663&lt;=Parameters!$J$24,Parameters!$I$24*$A663,$A663&lt;=Parameters!$J$25,Parameters!$I$25*$A663,$A663&gt;Parameters!$J$25,Parameters!$I$26*$A663))</f>
        <v>78200.479999999996</v>
      </c>
      <c r="AA663" s="290">
        <f t="shared" si="314"/>
        <v>118.84571428571428</v>
      </c>
      <c r="AB663" s="290" cm="1">
        <f t="array" ref="AB663">IF(Parameters!$F$55="No",IF($A663&lt;=Parameters!$J$28,Parameters!$I$28*$A663,IF($A663&lt;=Parameters!$J$29,Parameters!$I$28*Parameters!$J$28+Parameters!$I$29*($A663-Parameters!$J$28),IF($A663&lt;=Parameters!$J$30,Parameters!$I$28*Parameters!$J$28+Parameters!$I$29*(Parameters!$J$29-Parameters!$J$28)+Parameters!$I$30*($A663-Parameters!$J$29),Parameters!$I$28*Parameters!$J$28+Parameters!$I$29*(Parameters!$J$29-Parameters!$J$28)+Parameters!$I$30*(Parameters!$J$30-Parameters!$J$29)+Parameters!$I$31*($A663-Parameters!$J$30)))),_xlfn.IFS($A663&lt;=Parameters!$J$28,Parameters!$I$28*$A663,$A663&lt;=Parameters!$J$29,Parameters!$I$29*$A663,$A663&lt;=Parameters!$J$30,Parameters!$I$30*$A663,$A663&gt;Parameters!$J$30,Parameters!$I$31*$A663))</f>
        <v>92343.38</v>
      </c>
      <c r="AC663" s="290">
        <f t="shared" si="315"/>
        <v>140.33948328267479</v>
      </c>
      <c r="AD663" s="290" cm="1">
        <f t="array" ref="AD663">IF(Parameters!$F$55="No",IF($A663&lt;=Parameters!$J$34,Parameters!$I$34*$A663,IF($A663&lt;=Parameters!$J$35,Parameters!$I$34*Parameters!$J$34+Parameters!$I$35*($A663-Parameters!$J$34),IF($A663&lt;=Parameters!$J$36,Parameters!$I$34*Parameters!$J$34+Parameters!$I$35*(Parameters!$J$35-Parameters!$J$34)+Parameters!$I$36*($A663-Parameters!$J$35),Parameters!$I$34*Parameters!$J$34+Parameters!$I$35*(Parameters!$J$35-Parameters!$J$34)+Parameters!$I$36*(Parameters!$J$36-Parameters!$J$35)+Parameters!$I$37*($A663-Parameters!$J$36)))),_xlfn.IFS($A663&lt;=Parameters!$J$34,Parameters!$I$34*$A663,$A663&lt;=Parameters!$J$35,Parameters!$I$35*$A663,$A663&lt;=Parameters!$J$36,Parameters!$I$36*$A663,$A663&gt;Parameters!$J$36,Parameters!$I$37*$A663))</f>
        <v>91606.34</v>
      </c>
      <c r="AE663" s="290">
        <f t="shared" si="339"/>
        <v>139.21936170212766</v>
      </c>
      <c r="AF663" s="290" cm="1">
        <f t="array" ref="AF663">IF(Parameters!$F$55="No",IF($A663&lt;=Parameters!$J$39,Parameters!$I$39*$A663,IF($A663&lt;=Parameters!$J$40,Parameters!$I$39*Parameters!$J$39+Parameters!$I$40*($A663-Parameters!$J$39),IF($A663&lt;=Parameters!$J$41,Parameters!$I$39*Parameters!$J$39+Parameters!$I$40*(Parameters!$J$40-Parameters!$J$39)+Parameters!$I$41*($A663-Parameters!$J$40),Parameters!$I$39*Parameters!$J$39+Parameters!$I$40*(Parameters!$J$40-Parameters!$J$39)+Parameters!$I$41*(Parameters!$J$41-Parameters!$J$40)+Parameters!$I$42*($A663-Parameters!$J$41)))),_xlfn.IFS($A663&lt;=Parameters!$J$39,Parameters!$I$39*$A663,$A663&lt;=Parameters!$J$40,Parameters!$I$40*$A663,$A663&lt;=Parameters!$J$41,Parameters!$I$41*$A663,$A663&gt;Parameters!$J$41,Parameters!$I$42*$A663))</f>
        <v>98175.18</v>
      </c>
      <c r="AG663" s="290">
        <f t="shared" si="340"/>
        <v>149.20240121580545</v>
      </c>
      <c r="AI663" s="428">
        <f t="shared" si="316"/>
        <v>149.05999999999767</v>
      </c>
      <c r="AJ663" s="428">
        <f t="shared" si="317"/>
        <v>159.36000000000058</v>
      </c>
      <c r="AK663" s="428">
        <f t="shared" si="318"/>
        <v>150.22999999999593</v>
      </c>
      <c r="AL663" s="428">
        <f t="shared" si="319"/>
        <v>158.45999999999185</v>
      </c>
      <c r="AM663" s="428">
        <f t="shared" si="320"/>
        <v>149.05999999999767</v>
      </c>
      <c r="AN663" s="428">
        <f t="shared" si="321"/>
        <v>159.36000000000058</v>
      </c>
      <c r="AO663" s="428">
        <f t="shared" si="322"/>
        <v>150.22999999999593</v>
      </c>
      <c r="AP663" s="428">
        <f t="shared" si="323"/>
        <v>158.45999999999185</v>
      </c>
      <c r="AQ663" s="428">
        <f t="shared" si="324"/>
        <v>149.05999999999767</v>
      </c>
      <c r="AR663" s="428">
        <f t="shared" si="325"/>
        <v>159.36000000000058</v>
      </c>
      <c r="AS663" s="428">
        <f t="shared" si="326"/>
        <v>150.22999999999593</v>
      </c>
      <c r="AT663" s="428">
        <f t="shared" si="327"/>
        <v>158.45999999999185</v>
      </c>
      <c r="AU663" s="428">
        <f t="shared" si="328"/>
        <v>149.05999999999767</v>
      </c>
      <c r="AV663" s="428">
        <f t="shared" si="329"/>
        <v>159.36000000000058</v>
      </c>
      <c r="AW663" s="428">
        <f t="shared" si="330"/>
        <v>150.22999999999593</v>
      </c>
      <c r="AX663" s="428">
        <f t="shared" si="331"/>
        <v>158.45999999999185</v>
      </c>
    </row>
    <row r="664">
      <c r="A664" s="413">
        <v>659</v>
      </c>
      <c r="B664" s="290" cm="1">
        <f t="array" ref="B664">IF(Parameters!$C$55="No",IF($A664&lt;=Parameters!$D$23,Parameters!$C$23*$A664,IF($A664&lt;=Parameters!$D$24,Parameters!$C$23*Parameters!$D$23+Parameters!$C$24*($A664-Parameters!$D$23),IF($A664&lt;=Parameters!$D$25,Parameters!$C$23*Parameters!$D$23+Parameters!$C$24*(Parameters!$D$24-Parameters!$D$23)+Parameters!$C$25*($A664-Parameters!$D$24),Parameters!$C$23*Parameters!$D$23+Parameters!$C$24*(Parameters!$D$24-Parameters!$D$23)+Parameters!$C$25*(Parameters!$D$25-Parameters!$D$24)+Parameters!$C$26*($A664-Parameters!$D$25)))),_xlfn.IFS($A664&lt;=Parameters!$D$23,Parameters!$C$23*$A664,$A664&lt;=Parameters!$D$24,Parameters!$C$24*$A664,$A664&lt;=Parameters!$D$25,Parameters!$C$25*$A664,$A664&gt;Parameters!$D$25,Parameters!$C$26*$A664))</f>
        <v>78349.540000000008</v>
      </c>
      <c r="C664" s="290">
        <f t="shared" si="341"/>
        <v>118.89156297420335</v>
      </c>
      <c r="D664" s="290" cm="1">
        <f t="array" ref="D664">IF(Parameters!$C$55="No",IF($A664&lt;=Parameters!$D$28,Parameters!$C$28*$A664,IF($A664&lt;=Parameters!$D$29,Parameters!$C$28*Parameters!$D$28+Parameters!$C$29*($A664-Parameters!$D$28),IF($A664&lt;=Parameters!$D$30,Parameters!$C$28*Parameters!$D$28+Parameters!$C$29*(Parameters!$D$29-Parameters!$D$28)+Parameters!$C$30*($A664-Parameters!$D$29),Parameters!$C$28*Parameters!$D$28+Parameters!$C$29*(Parameters!$D$29-Parameters!$D$28)+Parameters!$C$30*(Parameters!$D$30-Parameters!$D$29)+Parameters!$C$31*($A664-Parameters!$D$30)))),_xlfn.IFS($A664&lt;=Parameters!$D$28,Parameters!$C$28*$A664,$A664&lt;=Parameters!$D$29,Parameters!$C$29*$A664,$A664&lt;=Parameters!$D$30,Parameters!$C$30*$A664,$A664&gt;Parameters!$D$30,Parameters!$C$31*$A664))</f>
        <v>92502.74</v>
      </c>
      <c r="E664" s="290">
        <f t="shared" si="342"/>
        <v>140.36834597875568</v>
      </c>
      <c r="F664" s="290" cm="1">
        <f t="array" ref="F664">IF(Parameters!$C$55="No",IF($A664&lt;=Parameters!$D$34,Parameters!$C$34*$A664,IF($A664&lt;=Parameters!$D$35,Parameters!$C$34*Parameters!$D$34+Parameters!$C$35*($A664-Parameters!$D$34),IF($A664&lt;=Parameters!$D$36,Parameters!$C$34*Parameters!$D$34+Parameters!$C$35*(Parameters!$D$35-Parameters!$D$34)+Parameters!$C$36*($A664-Parameters!$D$35),Parameters!$C$34*Parameters!$D$34+Parameters!$C$35*(Parameters!$D$35-Parameters!$D$34)+Parameters!$C$36*(Parameters!$D$36-Parameters!$D$35)+Parameters!$C$37*($A664-Parameters!$D$36)))),_xlfn.IFS($A664&lt;=Parameters!$D$34,Parameters!$C$34*$A664,$A664&lt;=Parameters!$D$35,Parameters!$C$35*$A664,$A664&lt;=Parameters!$D$36,Parameters!$C$36*$A664,$A664&gt;Parameters!$D$36,Parameters!$C$37*$A664))</f>
        <v>91756.57</v>
      </c>
      <c r="G664" s="290">
        <f t="shared" si="333"/>
        <v>139.23606980273144</v>
      </c>
      <c r="H664" s="290" cm="1">
        <f t="array" ref="H664">IF(Parameters!$C$55="No",IF($A664&lt;=Parameters!$D$39,Parameters!$C$39*$A664,IF($A664&lt;=Parameters!$D$40,Parameters!$C$39*Parameters!$D$39+Parameters!$C$40*($A664-Parameters!$D$39),IF($A664&lt;=Parameters!$D$41,Parameters!$C$39*Parameters!$D$39+Parameters!$C$40*(Parameters!$D$40-Parameters!$D$39)+Parameters!$C$41*($A664-Parameters!$D$40),Parameters!$C$39*Parameters!$D$39+Parameters!$C$40*(Parameters!$D$40-Parameters!$D$39)+Parameters!$C$41*(Parameters!$D$41-Parameters!$D$40)+Parameters!$C$42*($A664-Parameters!$D$41)))),_xlfn.IFS($A664&lt;=Parameters!$D$39,Parameters!$C$39*$A664,$A664&lt;=Parameters!$D$40,Parameters!$C$40*$A664,$A664&lt;=Parameters!$D$41,Parameters!$C$41*$A664,$A664&gt;Parameters!$D$41,Parameters!$C$42*$A664))</f>
        <v>98333.64</v>
      </c>
      <c r="I664" s="290">
        <f t="shared" si="334"/>
        <v>149.21644916540211</v>
      </c>
      <c r="J664" s="290" cm="1">
        <f t="array" ref="J664">IF(Parameters!$D$55="No",IF($A664&lt;=Parameters!$F$23,Parameters!$E$23*$A664,IF($A664&lt;=Parameters!$F$24,Parameters!$E$23*Parameters!$F$23+Parameters!$E$24*($A664-Parameters!$F$23),IF($A664&lt;=Parameters!$F$25,Parameters!$E$23*Parameters!$F$23+Parameters!$E$24*(Parameters!$F$24-Parameters!$F$23)+Parameters!$E$25*($A664-Parameters!$F$24),Parameters!$E$23*Parameters!$F$23+Parameters!$E$24*(Parameters!$F$24-Parameters!$F$23)+Parameters!$E$25*(Parameters!$F$25-Parameters!$F$24)+Parameters!$E$26*($A664-Parameters!$F$25)))),_xlfn.IFS($A664&lt;=Parameters!$F$23,Parameters!$E$23*$A664,$A664&lt;=Parameters!$F$24,Parameters!$E$24*$A664,$A664&lt;=Parameters!$F$25,Parameters!$E$25*$A664,$A664&gt;Parameters!$F$25,Parameters!$E$26*$A664))</f>
        <v>78349.540000000008</v>
      </c>
      <c r="K664" s="290">
        <f t="shared" si="310"/>
        <v>118.89156297420335</v>
      </c>
      <c r="L664" s="290" cm="1">
        <f t="array" ref="L664">IF(Parameters!$D$55="No",IF($A664&lt;=Parameters!$F$28,Parameters!$E$28*$A664,IF($A664&lt;=Parameters!$F$29,Parameters!$E$28*Parameters!$F$28+Parameters!$E$29*($A664-Parameters!$F$28),IF($A664&lt;=Parameters!$F$30,Parameters!$E$28*Parameters!$F$28+Parameters!$E$29*(Parameters!$F$29-Parameters!$F$28)+Parameters!$E$30*($A664-Parameters!$F$29),Parameters!$E$28*Parameters!$F$28+Parameters!$E$29*(Parameters!$F$29-Parameters!$F$28)+Parameters!$E$30*(Parameters!$F$30-Parameters!$F$29)+Parameters!$E$31*($A664-Parameters!$F$30)))),_xlfn.IFS($A664&lt;=Parameters!$F$28,Parameters!$E$28*$A664,$A664&lt;=Parameters!$F$29,Parameters!$E$29*$A664,$A664&lt;=Parameters!$F$30,Parameters!$E$30*$A664,$A664&gt;Parameters!$F$30,Parameters!$E$31*$A664))</f>
        <v>92502.74</v>
      </c>
      <c r="M664" s="290">
        <f t="shared" si="311"/>
        <v>140.36834597875568</v>
      </c>
      <c r="N664" s="290" cm="1">
        <f t="array" ref="N664">IF(Parameters!$D$55="No",IF($A664&lt;=Parameters!$F$34,Parameters!$E$34*$A664,IF($A664&lt;=Parameters!$F$35,Parameters!$E$34*Parameters!$F$34+Parameters!$E$35*($A664-Parameters!$F$34),IF($A664&lt;=Parameters!$F$36,Parameters!$E$34*Parameters!$F$34+Parameters!$E$35*(Parameters!$F$35-Parameters!$F$34)+Parameters!$E$36*($A664-Parameters!$F$35),Parameters!$E$34*Parameters!$F$34+Parameters!$E$35*(Parameters!$F$35-Parameters!$F$34)+Parameters!$E$36*(Parameters!$F$36-Parameters!$F$35)+Parameters!$E$37*($A664-Parameters!$F$36)))),_xlfn.IFS($A664&lt;=Parameters!$F$34,Parameters!$E$34*$A664,$A664&lt;=Parameters!$F$35,Parameters!$E$35*$A664,$A664&lt;=Parameters!$F$36,Parameters!$E$36*$A664,$A664&gt;Parameters!$F$36,Parameters!$E$37*$A664))</f>
        <v>91756.57</v>
      </c>
      <c r="O664" s="290">
        <f t="shared" si="335"/>
        <v>139.23606980273144</v>
      </c>
      <c r="P664" s="290" cm="1">
        <f t="array" ref="P664">IF(Parameters!$D$55="No",IF($A664&lt;=Parameters!$F$39,Parameters!$E$39*$A664,IF($A664&lt;=Parameters!$F$40,Parameters!$E$39*Parameters!$F$39+Parameters!$E$40*($A664-Parameters!$F$39),IF($A664&lt;=Parameters!$F$41,Parameters!$E$39*Parameters!$F$39+Parameters!$E$40*(Parameters!$F$40-Parameters!$F$39)+Parameters!$E$41*($A664-Parameters!$F$40),Parameters!$E$39*Parameters!$F$39+Parameters!$E$40*(Parameters!$F$40-Parameters!$F$39)+Parameters!$E$41*(Parameters!$F$41-Parameters!$F$40)+Parameters!$E$42*($A664-Parameters!$F$41)))),_xlfn.IFS($A664&lt;=Parameters!$F$39,Parameters!$E$39*$A664,$A664&lt;=Parameters!$F$40,Parameters!$E$40*$A664,$A664&lt;=Parameters!$F$41,Parameters!$E$41*$A664,$A664&gt;Parameters!$F$41,Parameters!$E$42*$A664))</f>
        <v>98333.64</v>
      </c>
      <c r="Q664" s="290">
        <f t="shared" si="336"/>
        <v>149.21644916540211</v>
      </c>
      <c r="R664" s="290" cm="1">
        <f t="array" ref="R664">IF(Parameters!$E$55="No",IF($A664&lt;=Parameters!$H$23,Parameters!$G$23*$A664,IF($A664&lt;=Parameters!$H$24,Parameters!$G$23*Parameters!$H$23+Parameters!$G$24*($A664-Parameters!$H$23),IF($A664&lt;=Parameters!$H$25,Parameters!$G$23*Parameters!$H$23+Parameters!$G$24*(Parameters!$H$24-Parameters!$H$23)+Parameters!$G$25*($A664-Parameters!$H$24),Parameters!$G$23*Parameters!$H$23+Parameters!$G$24*(Parameters!$H$24-Parameters!$H$23)+Parameters!$G$25*(Parameters!$H$25-Parameters!$H$24)+Parameters!$G$26*($A664-Parameters!$H$25)))),_xlfn.IFS($A664&lt;=Parameters!$H$23,Parameters!$G$23*$A664,$A664&lt;=Parameters!$H$24,Parameters!$G$24*$A664,$A664&lt;=Parameters!$H$25,Parameters!$G$25*$A664,$A664&gt;Parameters!$H$25,Parameters!$G$26*$A664))</f>
        <v>78349.540000000008</v>
      </c>
      <c r="S664" s="290">
        <f t="shared" si="312"/>
        <v>118.89156297420335</v>
      </c>
      <c r="T664" s="290" cm="1">
        <f t="array" ref="T664">IF(Parameters!$E$55="No",IF($A664&lt;=Parameters!$H$28,Parameters!$G$28*$A664,IF($A664&lt;=Parameters!$H$29,Parameters!$G$28*Parameters!$H$28+Parameters!$G$29*($A664-Parameters!$H$28),IF($A664&lt;=Parameters!$H$30,Parameters!$G$28*Parameters!$H$28+Parameters!$G$29*(Parameters!$H$29-Parameters!$H$28)+Parameters!$G$30*($A664-Parameters!$H$29),Parameters!$G$28*Parameters!$H$28+Parameters!$G$29*(Parameters!$H$29-Parameters!$H$28)+Parameters!$G$30*(Parameters!$H$30-Parameters!$H$29)+Parameters!$G$31*($A664-Parameters!$H$30)))),_xlfn.IFS($A664&lt;=Parameters!$H$28,Parameters!$G$28*$A664,$A664&lt;=Parameters!$H$29,Parameters!$G$29*$A664,$A664&lt;=Parameters!$H$30,Parameters!$G$30*$A664,$A664&gt;Parameters!$H$30,Parameters!$G$31*$A664))</f>
        <v>92502.74</v>
      </c>
      <c r="U664" s="290">
        <f t="shared" si="313"/>
        <v>140.36834597875568</v>
      </c>
      <c r="V664" s="290" cm="1">
        <f t="array" ref="V664">IF(Parameters!$E$55="No",IF($A664&lt;=Parameters!$H$34,Parameters!$G$34*$A664,IF($A664&lt;=Parameters!$H$35,Parameters!$G$34*Parameters!$H$34+Parameters!$G$35*($A664-Parameters!$H$34),IF($A664&lt;=Parameters!$H$36,Parameters!$G$34*Parameters!$H$34+Parameters!$G$35*(Parameters!$H$35-Parameters!$H$34)+Parameters!$G$36*($A664-Parameters!$H$35),Parameters!$G$34*Parameters!$H$34+Parameters!$G$35*(Parameters!$H$35-Parameters!$H$34)+Parameters!$G$36*(Parameters!$H$36-Parameters!$H$35)+Parameters!$G$37*($A664-Parameters!$H$36)))),_xlfn.IFS($A664&lt;=Parameters!$H$34,Parameters!$G$34*$A664,$A664&lt;=Parameters!$H$35,Parameters!$G$35*$A664,$A664&lt;=Parameters!$H$36,Parameters!$G$36*$A664,$A664&gt;Parameters!$H$36,Parameters!$G$37*$A664))</f>
        <v>91756.57</v>
      </c>
      <c r="W664" s="290">
        <f t="shared" si="337"/>
        <v>139.23606980273144</v>
      </c>
      <c r="X664" s="290" cm="1">
        <f t="array" ref="X664">IF(Parameters!$E$55="No",IF($A664&lt;=Parameters!$H$39,Parameters!$G$39*$A664,IF($A664&lt;=Parameters!$H$40,Parameters!$G$39*Parameters!$H$39+Parameters!$G$40*($A664-Parameters!$H$39),IF($A664&lt;=Parameters!$H$41,Parameters!$G$39*Parameters!$H$39+Parameters!$G$40*(Parameters!$H$40-Parameters!$H$39)+Parameters!$G$41*($A664-Parameters!$H$40),Parameters!$G$39*Parameters!$H$39+Parameters!$G$40*(Parameters!$H$40-Parameters!$H$39)+Parameters!$G$41*(Parameters!$H$41-Parameters!$H$40)+Parameters!$G$42*($A664-Parameters!$H$41)))),_xlfn.IFS($A664&lt;=Parameters!$H$39,Parameters!$G$39*$A664,$A664&lt;=Parameters!$H$40,Parameters!$G$40*$A664,$A664&lt;=Parameters!$H$41,Parameters!$G$41*$A664,$A664&gt;Parameters!$H$41,Parameters!$G$42*$A664))</f>
        <v>98333.64</v>
      </c>
      <c r="Y664" s="290">
        <f t="shared" si="338"/>
        <v>149.21644916540211</v>
      </c>
      <c r="Z664" s="290" cm="1">
        <f t="array" ref="Z664">IF(Parameters!$F$55="No",IF($A664&lt;=Parameters!$J$23,Parameters!$I$23*$A664,IF($A664&lt;=Parameters!$J$24,Parameters!$I$23*Parameters!$J$23+Parameters!$I$24*($A664-Parameters!$J$23),IF($A664&lt;=Parameters!$J$25,Parameters!$I$23*Parameters!$J$23+Parameters!$I$24*(Parameters!$J$24-Parameters!$J$23)+Parameters!$I$25*($A664-Parameters!$J$24),Parameters!$I$23*Parameters!$J$23+Parameters!$I$24*(Parameters!$J$24-Parameters!$J$23)+Parameters!$I$25*(Parameters!$J$25-Parameters!$J$24)+Parameters!$I$26*($A664-Parameters!$J$25)))),_xlfn.IFS($A664&lt;=Parameters!$J$23,Parameters!$I$23*$A664,$A664&lt;=Parameters!$J$24,Parameters!$I$24*$A664,$A664&lt;=Parameters!$J$25,Parameters!$I$25*$A664,$A664&gt;Parameters!$J$25,Parameters!$I$26*$A664))</f>
        <v>78349.540000000008</v>
      </c>
      <c r="AA664" s="290">
        <f t="shared" si="314"/>
        <v>118.89156297420335</v>
      </c>
      <c r="AB664" s="290" cm="1">
        <f t="array" ref="AB664">IF(Parameters!$F$55="No",IF($A664&lt;=Parameters!$J$28,Parameters!$I$28*$A664,IF($A664&lt;=Parameters!$J$29,Parameters!$I$28*Parameters!$J$28+Parameters!$I$29*($A664-Parameters!$J$28),IF($A664&lt;=Parameters!$J$30,Parameters!$I$28*Parameters!$J$28+Parameters!$I$29*(Parameters!$J$29-Parameters!$J$28)+Parameters!$I$30*($A664-Parameters!$J$29),Parameters!$I$28*Parameters!$J$28+Parameters!$I$29*(Parameters!$J$29-Parameters!$J$28)+Parameters!$I$30*(Parameters!$J$30-Parameters!$J$29)+Parameters!$I$31*($A664-Parameters!$J$30)))),_xlfn.IFS($A664&lt;=Parameters!$J$28,Parameters!$I$28*$A664,$A664&lt;=Parameters!$J$29,Parameters!$I$29*$A664,$A664&lt;=Parameters!$J$30,Parameters!$I$30*$A664,$A664&gt;Parameters!$J$30,Parameters!$I$31*$A664))</f>
        <v>92502.74</v>
      </c>
      <c r="AC664" s="290">
        <f t="shared" si="315"/>
        <v>140.36834597875568</v>
      </c>
      <c r="AD664" s="290" cm="1">
        <f t="array" ref="AD664">IF(Parameters!$F$55="No",IF($A664&lt;=Parameters!$J$34,Parameters!$I$34*$A664,IF($A664&lt;=Parameters!$J$35,Parameters!$I$34*Parameters!$J$34+Parameters!$I$35*($A664-Parameters!$J$34),IF($A664&lt;=Parameters!$J$36,Parameters!$I$34*Parameters!$J$34+Parameters!$I$35*(Parameters!$J$35-Parameters!$J$34)+Parameters!$I$36*($A664-Parameters!$J$35),Parameters!$I$34*Parameters!$J$34+Parameters!$I$35*(Parameters!$J$35-Parameters!$J$34)+Parameters!$I$36*(Parameters!$J$36-Parameters!$J$35)+Parameters!$I$37*($A664-Parameters!$J$36)))),_xlfn.IFS($A664&lt;=Parameters!$J$34,Parameters!$I$34*$A664,$A664&lt;=Parameters!$J$35,Parameters!$I$35*$A664,$A664&lt;=Parameters!$J$36,Parameters!$I$36*$A664,$A664&gt;Parameters!$J$36,Parameters!$I$37*$A664))</f>
        <v>91756.57</v>
      </c>
      <c r="AE664" s="290">
        <f t="shared" si="339"/>
        <v>139.23606980273144</v>
      </c>
      <c r="AF664" s="290" cm="1">
        <f t="array" ref="AF664">IF(Parameters!$F$55="No",IF($A664&lt;=Parameters!$J$39,Parameters!$I$39*$A664,IF($A664&lt;=Parameters!$J$40,Parameters!$I$39*Parameters!$J$39+Parameters!$I$40*($A664-Parameters!$J$39),IF($A664&lt;=Parameters!$J$41,Parameters!$I$39*Parameters!$J$39+Parameters!$I$40*(Parameters!$J$40-Parameters!$J$39)+Parameters!$I$41*($A664-Parameters!$J$40),Parameters!$I$39*Parameters!$J$39+Parameters!$I$40*(Parameters!$J$40-Parameters!$J$39)+Parameters!$I$41*(Parameters!$J$41-Parameters!$J$40)+Parameters!$I$42*($A664-Parameters!$J$41)))),_xlfn.IFS($A664&lt;=Parameters!$J$39,Parameters!$I$39*$A664,$A664&lt;=Parameters!$J$40,Parameters!$I$40*$A664,$A664&lt;=Parameters!$J$41,Parameters!$I$41*$A664,$A664&gt;Parameters!$J$41,Parameters!$I$42*$A664))</f>
        <v>98333.64</v>
      </c>
      <c r="AG664" s="290">
        <f t="shared" si="340"/>
        <v>149.21644916540211</v>
      </c>
      <c r="AI664" s="428">
        <f t="shared" si="316"/>
        <v>149.06000000001222</v>
      </c>
      <c r="AJ664" s="428">
        <f t="shared" si="317"/>
        <v>159.36000000000058</v>
      </c>
      <c r="AK664" s="428">
        <f t="shared" si="318"/>
        <v>150.23000000001048</v>
      </c>
      <c r="AL664" s="428">
        <f t="shared" si="319"/>
        <v>158.4600000000064</v>
      </c>
      <c r="AM664" s="428">
        <f t="shared" si="320"/>
        <v>149.06000000001222</v>
      </c>
      <c r="AN664" s="428">
        <f t="shared" si="321"/>
        <v>159.36000000000058</v>
      </c>
      <c r="AO664" s="428">
        <f t="shared" si="322"/>
        <v>150.23000000001048</v>
      </c>
      <c r="AP664" s="428">
        <f t="shared" si="323"/>
        <v>158.4600000000064</v>
      </c>
      <c r="AQ664" s="428">
        <f t="shared" si="324"/>
        <v>149.06000000001222</v>
      </c>
      <c r="AR664" s="428">
        <f t="shared" si="325"/>
        <v>159.36000000000058</v>
      </c>
      <c r="AS664" s="428">
        <f t="shared" si="326"/>
        <v>150.23000000001048</v>
      </c>
      <c r="AT664" s="428">
        <f t="shared" si="327"/>
        <v>158.4600000000064</v>
      </c>
      <c r="AU664" s="428">
        <f t="shared" si="328"/>
        <v>149.06000000001222</v>
      </c>
      <c r="AV664" s="428">
        <f t="shared" si="329"/>
        <v>159.36000000000058</v>
      </c>
      <c r="AW664" s="428">
        <f t="shared" si="330"/>
        <v>150.23000000001048</v>
      </c>
      <c r="AX664" s="428">
        <f t="shared" si="331"/>
        <v>158.4600000000064</v>
      </c>
    </row>
    <row r="665">
      <c r="A665" s="413">
        <v>660</v>
      </c>
      <c r="B665" s="290" cm="1">
        <f t="array" ref="B665">IF(Parameters!$C$55="No",IF($A665&lt;=Parameters!$D$23,Parameters!$C$23*$A665,IF($A665&lt;=Parameters!$D$24,Parameters!$C$23*Parameters!$D$23+Parameters!$C$24*($A665-Parameters!$D$23),IF($A665&lt;=Parameters!$D$25,Parameters!$C$23*Parameters!$D$23+Parameters!$C$24*(Parameters!$D$24-Parameters!$D$23)+Parameters!$C$25*($A665-Parameters!$D$24),Parameters!$C$23*Parameters!$D$23+Parameters!$C$24*(Parameters!$D$24-Parameters!$D$23)+Parameters!$C$25*(Parameters!$D$25-Parameters!$D$24)+Parameters!$C$26*($A665-Parameters!$D$25)))),_xlfn.IFS($A665&lt;=Parameters!$D$23,Parameters!$C$23*$A665,$A665&lt;=Parameters!$D$24,Parameters!$C$24*$A665,$A665&lt;=Parameters!$D$25,Parameters!$C$25*$A665,$A665&gt;Parameters!$D$25,Parameters!$C$26*$A665))</f>
        <v>78498.600000000006</v>
      </c>
      <c r="C665" s="290">
        <f t="shared" si="341"/>
        <v>118.93727272727274</v>
      </c>
      <c r="D665" s="290" cm="1">
        <f t="array" ref="D665">IF(Parameters!$C$55="No",IF($A665&lt;=Parameters!$D$28,Parameters!$C$28*$A665,IF($A665&lt;=Parameters!$D$29,Parameters!$C$28*Parameters!$D$28+Parameters!$C$29*($A665-Parameters!$D$28),IF($A665&lt;=Parameters!$D$30,Parameters!$C$28*Parameters!$D$28+Parameters!$C$29*(Parameters!$D$29-Parameters!$D$28)+Parameters!$C$30*($A665-Parameters!$D$29),Parameters!$C$28*Parameters!$D$28+Parameters!$C$29*(Parameters!$D$29-Parameters!$D$28)+Parameters!$C$30*(Parameters!$D$30-Parameters!$D$29)+Parameters!$C$31*($A665-Parameters!$D$30)))),_xlfn.IFS($A665&lt;=Parameters!$D$28,Parameters!$C$28*$A665,$A665&lt;=Parameters!$D$29,Parameters!$C$29*$A665,$A665&lt;=Parameters!$D$30,Parameters!$C$30*$A665,$A665&gt;Parameters!$D$30,Parameters!$C$31*$A665))</f>
        <v>92662.1</v>
      </c>
      <c r="E665" s="290">
        <f t="shared" si="342"/>
        <v>140.39712121212122</v>
      </c>
      <c r="F665" s="290" cm="1">
        <f t="array" ref="F665">IF(Parameters!$C$55="No",IF($A665&lt;=Parameters!$D$34,Parameters!$C$34*$A665,IF($A665&lt;=Parameters!$D$35,Parameters!$C$34*Parameters!$D$34+Parameters!$C$35*($A665-Parameters!$D$34),IF($A665&lt;=Parameters!$D$36,Parameters!$C$34*Parameters!$D$34+Parameters!$C$35*(Parameters!$D$35-Parameters!$D$34)+Parameters!$C$36*($A665-Parameters!$D$35),Parameters!$C$34*Parameters!$D$34+Parameters!$C$35*(Parameters!$D$35-Parameters!$D$34)+Parameters!$C$36*(Parameters!$D$36-Parameters!$D$35)+Parameters!$C$37*($A665-Parameters!$D$36)))),_xlfn.IFS($A665&lt;=Parameters!$D$34,Parameters!$C$34*$A665,$A665&lt;=Parameters!$D$35,Parameters!$C$35*$A665,$A665&lt;=Parameters!$D$36,Parameters!$C$36*$A665,$A665&gt;Parameters!$D$36,Parameters!$C$37*$A665))</f>
        <v>91906.8</v>
      </c>
      <c r="G665" s="290">
        <f t="shared" si="333"/>
        <v>139.25272727272727</v>
      </c>
      <c r="H665" s="290" cm="1">
        <f t="array" ref="H665">IF(Parameters!$C$55="No",IF($A665&lt;=Parameters!$D$39,Parameters!$C$39*$A665,IF($A665&lt;=Parameters!$D$40,Parameters!$C$39*Parameters!$D$39+Parameters!$C$40*($A665-Parameters!$D$39),IF($A665&lt;=Parameters!$D$41,Parameters!$C$39*Parameters!$D$39+Parameters!$C$40*(Parameters!$D$40-Parameters!$D$39)+Parameters!$C$41*($A665-Parameters!$D$40),Parameters!$C$39*Parameters!$D$39+Parameters!$C$40*(Parameters!$D$40-Parameters!$D$39)+Parameters!$C$41*(Parameters!$D$41-Parameters!$D$40)+Parameters!$C$42*($A665-Parameters!$D$41)))),_xlfn.IFS($A665&lt;=Parameters!$D$39,Parameters!$C$39*$A665,$A665&lt;=Parameters!$D$40,Parameters!$C$40*$A665,$A665&lt;=Parameters!$D$41,Parameters!$C$41*$A665,$A665&gt;Parameters!$D$41,Parameters!$C$42*$A665))</f>
        <v>98492.1</v>
      </c>
      <c r="I665" s="290">
        <f t="shared" si="334"/>
        <v>149.23045454545456</v>
      </c>
      <c r="J665" s="290" cm="1">
        <f t="array" ref="J665">IF(Parameters!$D$55="No",IF($A665&lt;=Parameters!$F$23,Parameters!$E$23*$A665,IF($A665&lt;=Parameters!$F$24,Parameters!$E$23*Parameters!$F$23+Parameters!$E$24*($A665-Parameters!$F$23),IF($A665&lt;=Parameters!$F$25,Parameters!$E$23*Parameters!$F$23+Parameters!$E$24*(Parameters!$F$24-Parameters!$F$23)+Parameters!$E$25*($A665-Parameters!$F$24),Parameters!$E$23*Parameters!$F$23+Parameters!$E$24*(Parameters!$F$24-Parameters!$F$23)+Parameters!$E$25*(Parameters!$F$25-Parameters!$F$24)+Parameters!$E$26*($A665-Parameters!$F$25)))),_xlfn.IFS($A665&lt;=Parameters!$F$23,Parameters!$E$23*$A665,$A665&lt;=Parameters!$F$24,Parameters!$E$24*$A665,$A665&lt;=Parameters!$F$25,Parameters!$E$25*$A665,$A665&gt;Parameters!$F$25,Parameters!$E$26*$A665))</f>
        <v>78498.600000000006</v>
      </c>
      <c r="K665" s="290">
        <f t="shared" si="310"/>
        <v>118.93727272727274</v>
      </c>
      <c r="L665" s="290" cm="1">
        <f t="array" ref="L665">IF(Parameters!$D$55="No",IF($A665&lt;=Parameters!$F$28,Parameters!$E$28*$A665,IF($A665&lt;=Parameters!$F$29,Parameters!$E$28*Parameters!$F$28+Parameters!$E$29*($A665-Parameters!$F$28),IF($A665&lt;=Parameters!$F$30,Parameters!$E$28*Parameters!$F$28+Parameters!$E$29*(Parameters!$F$29-Parameters!$F$28)+Parameters!$E$30*($A665-Parameters!$F$29),Parameters!$E$28*Parameters!$F$28+Parameters!$E$29*(Parameters!$F$29-Parameters!$F$28)+Parameters!$E$30*(Parameters!$F$30-Parameters!$F$29)+Parameters!$E$31*($A665-Parameters!$F$30)))),_xlfn.IFS($A665&lt;=Parameters!$F$28,Parameters!$E$28*$A665,$A665&lt;=Parameters!$F$29,Parameters!$E$29*$A665,$A665&lt;=Parameters!$F$30,Parameters!$E$30*$A665,$A665&gt;Parameters!$F$30,Parameters!$E$31*$A665))</f>
        <v>92662.1</v>
      </c>
      <c r="M665" s="290">
        <f t="shared" si="311"/>
        <v>140.39712121212122</v>
      </c>
      <c r="N665" s="290" cm="1">
        <f t="array" ref="N665">IF(Parameters!$D$55="No",IF($A665&lt;=Parameters!$F$34,Parameters!$E$34*$A665,IF($A665&lt;=Parameters!$F$35,Parameters!$E$34*Parameters!$F$34+Parameters!$E$35*($A665-Parameters!$F$34),IF($A665&lt;=Parameters!$F$36,Parameters!$E$34*Parameters!$F$34+Parameters!$E$35*(Parameters!$F$35-Parameters!$F$34)+Parameters!$E$36*($A665-Parameters!$F$35),Parameters!$E$34*Parameters!$F$34+Parameters!$E$35*(Parameters!$F$35-Parameters!$F$34)+Parameters!$E$36*(Parameters!$F$36-Parameters!$F$35)+Parameters!$E$37*($A665-Parameters!$F$36)))),_xlfn.IFS($A665&lt;=Parameters!$F$34,Parameters!$E$34*$A665,$A665&lt;=Parameters!$F$35,Parameters!$E$35*$A665,$A665&lt;=Parameters!$F$36,Parameters!$E$36*$A665,$A665&gt;Parameters!$F$36,Parameters!$E$37*$A665))</f>
        <v>91906.8</v>
      </c>
      <c r="O665" s="290">
        <f t="shared" si="335"/>
        <v>139.25272727272727</v>
      </c>
      <c r="P665" s="290" cm="1">
        <f t="array" ref="P665">IF(Parameters!$D$55="No",IF($A665&lt;=Parameters!$F$39,Parameters!$E$39*$A665,IF($A665&lt;=Parameters!$F$40,Parameters!$E$39*Parameters!$F$39+Parameters!$E$40*($A665-Parameters!$F$39),IF($A665&lt;=Parameters!$F$41,Parameters!$E$39*Parameters!$F$39+Parameters!$E$40*(Parameters!$F$40-Parameters!$F$39)+Parameters!$E$41*($A665-Parameters!$F$40),Parameters!$E$39*Parameters!$F$39+Parameters!$E$40*(Parameters!$F$40-Parameters!$F$39)+Parameters!$E$41*(Parameters!$F$41-Parameters!$F$40)+Parameters!$E$42*($A665-Parameters!$F$41)))),_xlfn.IFS($A665&lt;=Parameters!$F$39,Parameters!$E$39*$A665,$A665&lt;=Parameters!$F$40,Parameters!$E$40*$A665,$A665&lt;=Parameters!$F$41,Parameters!$E$41*$A665,$A665&gt;Parameters!$F$41,Parameters!$E$42*$A665))</f>
        <v>98492.1</v>
      </c>
      <c r="Q665" s="290">
        <f t="shared" si="336"/>
        <v>149.23045454545456</v>
      </c>
      <c r="R665" s="290" cm="1">
        <f t="array" ref="R665">IF(Parameters!$E$55="No",IF($A665&lt;=Parameters!$H$23,Parameters!$G$23*$A665,IF($A665&lt;=Parameters!$H$24,Parameters!$G$23*Parameters!$H$23+Parameters!$G$24*($A665-Parameters!$H$23),IF($A665&lt;=Parameters!$H$25,Parameters!$G$23*Parameters!$H$23+Parameters!$G$24*(Parameters!$H$24-Parameters!$H$23)+Parameters!$G$25*($A665-Parameters!$H$24),Parameters!$G$23*Parameters!$H$23+Parameters!$G$24*(Parameters!$H$24-Parameters!$H$23)+Parameters!$G$25*(Parameters!$H$25-Parameters!$H$24)+Parameters!$G$26*($A665-Parameters!$H$25)))),_xlfn.IFS($A665&lt;=Parameters!$H$23,Parameters!$G$23*$A665,$A665&lt;=Parameters!$H$24,Parameters!$G$24*$A665,$A665&lt;=Parameters!$H$25,Parameters!$G$25*$A665,$A665&gt;Parameters!$H$25,Parameters!$G$26*$A665))</f>
        <v>78498.600000000006</v>
      </c>
      <c r="S665" s="290">
        <f t="shared" si="312"/>
        <v>118.93727272727274</v>
      </c>
      <c r="T665" s="290" cm="1">
        <f t="array" ref="T665">IF(Parameters!$E$55="No",IF($A665&lt;=Parameters!$H$28,Parameters!$G$28*$A665,IF($A665&lt;=Parameters!$H$29,Parameters!$G$28*Parameters!$H$28+Parameters!$G$29*($A665-Parameters!$H$28),IF($A665&lt;=Parameters!$H$30,Parameters!$G$28*Parameters!$H$28+Parameters!$G$29*(Parameters!$H$29-Parameters!$H$28)+Parameters!$G$30*($A665-Parameters!$H$29),Parameters!$G$28*Parameters!$H$28+Parameters!$G$29*(Parameters!$H$29-Parameters!$H$28)+Parameters!$G$30*(Parameters!$H$30-Parameters!$H$29)+Parameters!$G$31*($A665-Parameters!$H$30)))),_xlfn.IFS($A665&lt;=Parameters!$H$28,Parameters!$G$28*$A665,$A665&lt;=Parameters!$H$29,Parameters!$G$29*$A665,$A665&lt;=Parameters!$H$30,Parameters!$G$30*$A665,$A665&gt;Parameters!$H$30,Parameters!$G$31*$A665))</f>
        <v>92662.1</v>
      </c>
      <c r="U665" s="290">
        <f t="shared" si="313"/>
        <v>140.39712121212122</v>
      </c>
      <c r="V665" s="290" cm="1">
        <f t="array" ref="V665">IF(Parameters!$E$55="No",IF($A665&lt;=Parameters!$H$34,Parameters!$G$34*$A665,IF($A665&lt;=Parameters!$H$35,Parameters!$G$34*Parameters!$H$34+Parameters!$G$35*($A665-Parameters!$H$34),IF($A665&lt;=Parameters!$H$36,Parameters!$G$34*Parameters!$H$34+Parameters!$G$35*(Parameters!$H$35-Parameters!$H$34)+Parameters!$G$36*($A665-Parameters!$H$35),Parameters!$G$34*Parameters!$H$34+Parameters!$G$35*(Parameters!$H$35-Parameters!$H$34)+Parameters!$G$36*(Parameters!$H$36-Parameters!$H$35)+Parameters!$G$37*($A665-Parameters!$H$36)))),_xlfn.IFS($A665&lt;=Parameters!$H$34,Parameters!$G$34*$A665,$A665&lt;=Parameters!$H$35,Parameters!$G$35*$A665,$A665&lt;=Parameters!$H$36,Parameters!$G$36*$A665,$A665&gt;Parameters!$H$36,Parameters!$G$37*$A665))</f>
        <v>91906.8</v>
      </c>
      <c r="W665" s="290">
        <f t="shared" si="337"/>
        <v>139.25272727272727</v>
      </c>
      <c r="X665" s="290" cm="1">
        <f t="array" ref="X665">IF(Parameters!$E$55="No",IF($A665&lt;=Parameters!$H$39,Parameters!$G$39*$A665,IF($A665&lt;=Parameters!$H$40,Parameters!$G$39*Parameters!$H$39+Parameters!$G$40*($A665-Parameters!$H$39),IF($A665&lt;=Parameters!$H$41,Parameters!$G$39*Parameters!$H$39+Parameters!$G$40*(Parameters!$H$40-Parameters!$H$39)+Parameters!$G$41*($A665-Parameters!$H$40),Parameters!$G$39*Parameters!$H$39+Parameters!$G$40*(Parameters!$H$40-Parameters!$H$39)+Parameters!$G$41*(Parameters!$H$41-Parameters!$H$40)+Parameters!$G$42*($A665-Parameters!$H$41)))),_xlfn.IFS($A665&lt;=Parameters!$H$39,Parameters!$G$39*$A665,$A665&lt;=Parameters!$H$40,Parameters!$G$40*$A665,$A665&lt;=Parameters!$H$41,Parameters!$G$41*$A665,$A665&gt;Parameters!$H$41,Parameters!$G$42*$A665))</f>
        <v>98492.1</v>
      </c>
      <c r="Y665" s="290">
        <f t="shared" si="338"/>
        <v>149.23045454545456</v>
      </c>
      <c r="Z665" s="290" cm="1">
        <f t="array" ref="Z665">IF(Parameters!$F$55="No",IF($A665&lt;=Parameters!$J$23,Parameters!$I$23*$A665,IF($A665&lt;=Parameters!$J$24,Parameters!$I$23*Parameters!$J$23+Parameters!$I$24*($A665-Parameters!$J$23),IF($A665&lt;=Parameters!$J$25,Parameters!$I$23*Parameters!$J$23+Parameters!$I$24*(Parameters!$J$24-Parameters!$J$23)+Parameters!$I$25*($A665-Parameters!$J$24),Parameters!$I$23*Parameters!$J$23+Parameters!$I$24*(Parameters!$J$24-Parameters!$J$23)+Parameters!$I$25*(Parameters!$J$25-Parameters!$J$24)+Parameters!$I$26*($A665-Parameters!$J$25)))),_xlfn.IFS($A665&lt;=Parameters!$J$23,Parameters!$I$23*$A665,$A665&lt;=Parameters!$J$24,Parameters!$I$24*$A665,$A665&lt;=Parameters!$J$25,Parameters!$I$25*$A665,$A665&gt;Parameters!$J$25,Parameters!$I$26*$A665))</f>
        <v>78498.600000000006</v>
      </c>
      <c r="AA665" s="290">
        <f t="shared" si="314"/>
        <v>118.93727272727274</v>
      </c>
      <c r="AB665" s="290" cm="1">
        <f t="array" ref="AB665">IF(Parameters!$F$55="No",IF($A665&lt;=Parameters!$J$28,Parameters!$I$28*$A665,IF($A665&lt;=Parameters!$J$29,Parameters!$I$28*Parameters!$J$28+Parameters!$I$29*($A665-Parameters!$J$28),IF($A665&lt;=Parameters!$J$30,Parameters!$I$28*Parameters!$J$28+Parameters!$I$29*(Parameters!$J$29-Parameters!$J$28)+Parameters!$I$30*($A665-Parameters!$J$29),Parameters!$I$28*Parameters!$J$28+Parameters!$I$29*(Parameters!$J$29-Parameters!$J$28)+Parameters!$I$30*(Parameters!$J$30-Parameters!$J$29)+Parameters!$I$31*($A665-Parameters!$J$30)))),_xlfn.IFS($A665&lt;=Parameters!$J$28,Parameters!$I$28*$A665,$A665&lt;=Parameters!$J$29,Parameters!$I$29*$A665,$A665&lt;=Parameters!$J$30,Parameters!$I$30*$A665,$A665&gt;Parameters!$J$30,Parameters!$I$31*$A665))</f>
        <v>92662.1</v>
      </c>
      <c r="AC665" s="290">
        <f t="shared" si="315"/>
        <v>140.39712121212122</v>
      </c>
      <c r="AD665" s="290" cm="1">
        <f t="array" ref="AD665">IF(Parameters!$F$55="No",IF($A665&lt;=Parameters!$J$34,Parameters!$I$34*$A665,IF($A665&lt;=Parameters!$J$35,Parameters!$I$34*Parameters!$J$34+Parameters!$I$35*($A665-Parameters!$J$34),IF($A665&lt;=Parameters!$J$36,Parameters!$I$34*Parameters!$J$34+Parameters!$I$35*(Parameters!$J$35-Parameters!$J$34)+Parameters!$I$36*($A665-Parameters!$J$35),Parameters!$I$34*Parameters!$J$34+Parameters!$I$35*(Parameters!$J$35-Parameters!$J$34)+Parameters!$I$36*(Parameters!$J$36-Parameters!$J$35)+Parameters!$I$37*($A665-Parameters!$J$36)))),_xlfn.IFS($A665&lt;=Parameters!$J$34,Parameters!$I$34*$A665,$A665&lt;=Parameters!$J$35,Parameters!$I$35*$A665,$A665&lt;=Parameters!$J$36,Parameters!$I$36*$A665,$A665&gt;Parameters!$J$36,Parameters!$I$37*$A665))</f>
        <v>91906.8</v>
      </c>
      <c r="AE665" s="290">
        <f t="shared" si="339"/>
        <v>139.25272727272727</v>
      </c>
      <c r="AF665" s="290" cm="1">
        <f t="array" ref="AF665">IF(Parameters!$F$55="No",IF($A665&lt;=Parameters!$J$39,Parameters!$I$39*$A665,IF($A665&lt;=Parameters!$J$40,Parameters!$I$39*Parameters!$J$39+Parameters!$I$40*($A665-Parameters!$J$39),IF($A665&lt;=Parameters!$J$41,Parameters!$I$39*Parameters!$J$39+Parameters!$I$40*(Parameters!$J$40-Parameters!$J$39)+Parameters!$I$41*($A665-Parameters!$J$40),Parameters!$I$39*Parameters!$J$39+Parameters!$I$40*(Parameters!$J$40-Parameters!$J$39)+Parameters!$I$41*(Parameters!$J$41-Parameters!$J$40)+Parameters!$I$42*($A665-Parameters!$J$41)))),_xlfn.IFS($A665&lt;=Parameters!$J$39,Parameters!$I$39*$A665,$A665&lt;=Parameters!$J$40,Parameters!$I$40*$A665,$A665&lt;=Parameters!$J$41,Parameters!$I$41*$A665,$A665&gt;Parameters!$J$41,Parameters!$I$42*$A665))</f>
        <v>98492.1</v>
      </c>
      <c r="AG665" s="290">
        <f t="shared" si="340"/>
        <v>149.23045454545456</v>
      </c>
      <c r="AI665" s="428">
        <f t="shared" si="316"/>
        <v>149.05999999999767</v>
      </c>
      <c r="AJ665" s="428">
        <f t="shared" si="317"/>
        <v>159.36000000000058</v>
      </c>
      <c r="AK665" s="428">
        <f t="shared" si="318"/>
        <v>150.22999999999593</v>
      </c>
      <c r="AL665" s="428">
        <f t="shared" si="319"/>
        <v>158.4600000000064</v>
      </c>
      <c r="AM665" s="428">
        <f t="shared" si="320"/>
        <v>149.05999999999767</v>
      </c>
      <c r="AN665" s="428">
        <f t="shared" si="321"/>
        <v>159.36000000000058</v>
      </c>
      <c r="AO665" s="428">
        <f t="shared" si="322"/>
        <v>150.22999999999593</v>
      </c>
      <c r="AP665" s="428">
        <f t="shared" si="323"/>
        <v>158.4600000000064</v>
      </c>
      <c r="AQ665" s="428">
        <f t="shared" si="324"/>
        <v>149.05999999999767</v>
      </c>
      <c r="AR665" s="428">
        <f t="shared" si="325"/>
        <v>159.36000000000058</v>
      </c>
      <c r="AS665" s="428">
        <f t="shared" si="326"/>
        <v>150.22999999999593</v>
      </c>
      <c r="AT665" s="428">
        <f t="shared" si="327"/>
        <v>158.4600000000064</v>
      </c>
      <c r="AU665" s="428">
        <f t="shared" si="328"/>
        <v>149.05999999999767</v>
      </c>
      <c r="AV665" s="428">
        <f t="shared" si="329"/>
        <v>159.36000000000058</v>
      </c>
      <c r="AW665" s="428">
        <f t="shared" si="330"/>
        <v>150.22999999999593</v>
      </c>
      <c r="AX665" s="428">
        <f t="shared" si="331"/>
        <v>158.4600000000064</v>
      </c>
    </row>
    <row r="666">
      <c r="A666" s="413">
        <v>661</v>
      </c>
      <c r="B666" s="290" cm="1">
        <f t="array" ref="B666">IF(Parameters!$C$55="No",IF($A666&lt;=Parameters!$D$23,Parameters!$C$23*$A666,IF($A666&lt;=Parameters!$D$24,Parameters!$C$23*Parameters!$D$23+Parameters!$C$24*($A666-Parameters!$D$23),IF($A666&lt;=Parameters!$D$25,Parameters!$C$23*Parameters!$D$23+Parameters!$C$24*(Parameters!$D$24-Parameters!$D$23)+Parameters!$C$25*($A666-Parameters!$D$24),Parameters!$C$23*Parameters!$D$23+Parameters!$C$24*(Parameters!$D$24-Parameters!$D$23)+Parameters!$C$25*(Parameters!$D$25-Parameters!$D$24)+Parameters!$C$26*($A666-Parameters!$D$25)))),_xlfn.IFS($A666&lt;=Parameters!$D$23,Parameters!$C$23*$A666,$A666&lt;=Parameters!$D$24,Parameters!$C$24*$A666,$A666&lt;=Parameters!$D$25,Parameters!$C$25*$A666,$A666&gt;Parameters!$D$25,Parameters!$C$26*$A666))</f>
        <v>78647.66</v>
      </c>
      <c r="C666" s="290">
        <f t="shared" si="341"/>
        <v>118.98284417549168</v>
      </c>
      <c r="D666" s="290" cm="1">
        <f t="array" ref="D666">IF(Parameters!$C$55="No",IF($A666&lt;=Parameters!$D$28,Parameters!$C$28*$A666,IF($A666&lt;=Parameters!$D$29,Parameters!$C$28*Parameters!$D$28+Parameters!$C$29*($A666-Parameters!$D$28),IF($A666&lt;=Parameters!$D$30,Parameters!$C$28*Parameters!$D$28+Parameters!$C$29*(Parameters!$D$29-Parameters!$D$28)+Parameters!$C$30*($A666-Parameters!$D$29),Parameters!$C$28*Parameters!$D$28+Parameters!$C$29*(Parameters!$D$29-Parameters!$D$28)+Parameters!$C$30*(Parameters!$D$30-Parameters!$D$29)+Parameters!$C$31*($A666-Parameters!$D$30)))),_xlfn.IFS($A666&lt;=Parameters!$D$28,Parameters!$C$28*$A666,$A666&lt;=Parameters!$D$29,Parameters!$C$29*$A666,$A666&lt;=Parameters!$D$30,Parameters!$C$30*$A666,$A666&gt;Parameters!$D$30,Parameters!$C$31*$A666))</f>
        <v>92821.46</v>
      </c>
      <c r="E666" s="290">
        <f t="shared" si="342"/>
        <v>140.4258093797277</v>
      </c>
      <c r="F666" s="290" cm="1">
        <f t="array" ref="F666">IF(Parameters!$C$55="No",IF($A666&lt;=Parameters!$D$34,Parameters!$C$34*$A666,IF($A666&lt;=Parameters!$D$35,Parameters!$C$34*Parameters!$D$34+Parameters!$C$35*($A666-Parameters!$D$34),IF($A666&lt;=Parameters!$D$36,Parameters!$C$34*Parameters!$D$34+Parameters!$C$35*(Parameters!$D$35-Parameters!$D$34)+Parameters!$C$36*($A666-Parameters!$D$35),Parameters!$C$34*Parameters!$D$34+Parameters!$C$35*(Parameters!$D$35-Parameters!$D$34)+Parameters!$C$36*(Parameters!$D$36-Parameters!$D$35)+Parameters!$C$37*($A666-Parameters!$D$36)))),_xlfn.IFS($A666&lt;=Parameters!$D$34,Parameters!$C$34*$A666,$A666&lt;=Parameters!$D$35,Parameters!$C$35*$A666,$A666&lt;=Parameters!$D$36,Parameters!$C$36*$A666,$A666&gt;Parameters!$D$36,Parameters!$C$37*$A666))</f>
        <v>92057.03</v>
      </c>
      <c r="G666" s="290">
        <f t="shared" si="333"/>
        <v>139.26933434190619</v>
      </c>
      <c r="H666" s="290" cm="1">
        <f t="array" ref="H666">IF(Parameters!$C$55="No",IF($A666&lt;=Parameters!$D$39,Parameters!$C$39*$A666,IF($A666&lt;=Parameters!$D$40,Parameters!$C$39*Parameters!$D$39+Parameters!$C$40*($A666-Parameters!$D$39),IF($A666&lt;=Parameters!$D$41,Parameters!$C$39*Parameters!$D$39+Parameters!$C$40*(Parameters!$D$40-Parameters!$D$39)+Parameters!$C$41*($A666-Parameters!$D$40),Parameters!$C$39*Parameters!$D$39+Parameters!$C$40*(Parameters!$D$40-Parameters!$D$39)+Parameters!$C$41*(Parameters!$D$41-Parameters!$D$40)+Parameters!$C$42*($A666-Parameters!$D$41)))),_xlfn.IFS($A666&lt;=Parameters!$D$39,Parameters!$C$39*$A666,$A666&lt;=Parameters!$D$40,Parameters!$C$40*$A666,$A666&lt;=Parameters!$D$41,Parameters!$C$41*$A666,$A666&gt;Parameters!$D$41,Parameters!$C$42*$A666))</f>
        <v>98650.559999999998</v>
      </c>
      <c r="I666" s="290">
        <f t="shared" si="334"/>
        <v>149.24441754916793</v>
      </c>
      <c r="J666" s="290" cm="1">
        <f t="array" ref="J666">IF(Parameters!$D$55="No",IF($A666&lt;=Parameters!$F$23,Parameters!$E$23*$A666,IF($A666&lt;=Parameters!$F$24,Parameters!$E$23*Parameters!$F$23+Parameters!$E$24*($A666-Parameters!$F$23),IF($A666&lt;=Parameters!$F$25,Parameters!$E$23*Parameters!$F$23+Parameters!$E$24*(Parameters!$F$24-Parameters!$F$23)+Parameters!$E$25*($A666-Parameters!$F$24),Parameters!$E$23*Parameters!$F$23+Parameters!$E$24*(Parameters!$F$24-Parameters!$F$23)+Parameters!$E$25*(Parameters!$F$25-Parameters!$F$24)+Parameters!$E$26*($A666-Parameters!$F$25)))),_xlfn.IFS($A666&lt;=Parameters!$F$23,Parameters!$E$23*$A666,$A666&lt;=Parameters!$F$24,Parameters!$E$24*$A666,$A666&lt;=Parameters!$F$25,Parameters!$E$25*$A666,$A666&gt;Parameters!$F$25,Parameters!$E$26*$A666))</f>
        <v>78647.66</v>
      </c>
      <c r="K666" s="290">
        <f t="shared" si="310"/>
        <v>118.98284417549168</v>
      </c>
      <c r="L666" s="290" cm="1">
        <f t="array" ref="L666">IF(Parameters!$D$55="No",IF($A666&lt;=Parameters!$F$28,Parameters!$E$28*$A666,IF($A666&lt;=Parameters!$F$29,Parameters!$E$28*Parameters!$F$28+Parameters!$E$29*($A666-Parameters!$F$28),IF($A666&lt;=Parameters!$F$30,Parameters!$E$28*Parameters!$F$28+Parameters!$E$29*(Parameters!$F$29-Parameters!$F$28)+Parameters!$E$30*($A666-Parameters!$F$29),Parameters!$E$28*Parameters!$F$28+Parameters!$E$29*(Parameters!$F$29-Parameters!$F$28)+Parameters!$E$30*(Parameters!$F$30-Parameters!$F$29)+Parameters!$E$31*($A666-Parameters!$F$30)))),_xlfn.IFS($A666&lt;=Parameters!$F$28,Parameters!$E$28*$A666,$A666&lt;=Parameters!$F$29,Parameters!$E$29*$A666,$A666&lt;=Parameters!$F$30,Parameters!$E$30*$A666,$A666&gt;Parameters!$F$30,Parameters!$E$31*$A666))</f>
        <v>92821.46</v>
      </c>
      <c r="M666" s="290">
        <f t="shared" si="311"/>
        <v>140.4258093797277</v>
      </c>
      <c r="N666" s="290" cm="1">
        <f t="array" ref="N666">IF(Parameters!$D$55="No",IF($A666&lt;=Parameters!$F$34,Parameters!$E$34*$A666,IF($A666&lt;=Parameters!$F$35,Parameters!$E$34*Parameters!$F$34+Parameters!$E$35*($A666-Parameters!$F$34),IF($A666&lt;=Parameters!$F$36,Parameters!$E$34*Parameters!$F$34+Parameters!$E$35*(Parameters!$F$35-Parameters!$F$34)+Parameters!$E$36*($A666-Parameters!$F$35),Parameters!$E$34*Parameters!$F$34+Parameters!$E$35*(Parameters!$F$35-Parameters!$F$34)+Parameters!$E$36*(Parameters!$F$36-Parameters!$F$35)+Parameters!$E$37*($A666-Parameters!$F$36)))),_xlfn.IFS($A666&lt;=Parameters!$F$34,Parameters!$E$34*$A666,$A666&lt;=Parameters!$F$35,Parameters!$E$35*$A666,$A666&lt;=Parameters!$F$36,Parameters!$E$36*$A666,$A666&gt;Parameters!$F$36,Parameters!$E$37*$A666))</f>
        <v>92057.03</v>
      </c>
      <c r="O666" s="290">
        <f t="shared" si="335"/>
        <v>139.26933434190619</v>
      </c>
      <c r="P666" s="290" cm="1">
        <f t="array" ref="P666">IF(Parameters!$D$55="No",IF($A666&lt;=Parameters!$F$39,Parameters!$E$39*$A666,IF($A666&lt;=Parameters!$F$40,Parameters!$E$39*Parameters!$F$39+Parameters!$E$40*($A666-Parameters!$F$39),IF($A666&lt;=Parameters!$F$41,Parameters!$E$39*Parameters!$F$39+Parameters!$E$40*(Parameters!$F$40-Parameters!$F$39)+Parameters!$E$41*($A666-Parameters!$F$40),Parameters!$E$39*Parameters!$F$39+Parameters!$E$40*(Parameters!$F$40-Parameters!$F$39)+Parameters!$E$41*(Parameters!$F$41-Parameters!$F$40)+Parameters!$E$42*($A666-Parameters!$F$41)))),_xlfn.IFS($A666&lt;=Parameters!$F$39,Parameters!$E$39*$A666,$A666&lt;=Parameters!$F$40,Parameters!$E$40*$A666,$A666&lt;=Parameters!$F$41,Parameters!$E$41*$A666,$A666&gt;Parameters!$F$41,Parameters!$E$42*$A666))</f>
        <v>98650.559999999998</v>
      </c>
      <c r="Q666" s="290">
        <f t="shared" si="336"/>
        <v>149.24441754916793</v>
      </c>
      <c r="R666" s="290" cm="1">
        <f t="array" ref="R666">IF(Parameters!$E$55="No",IF($A666&lt;=Parameters!$H$23,Parameters!$G$23*$A666,IF($A666&lt;=Parameters!$H$24,Parameters!$G$23*Parameters!$H$23+Parameters!$G$24*($A666-Parameters!$H$23),IF($A666&lt;=Parameters!$H$25,Parameters!$G$23*Parameters!$H$23+Parameters!$G$24*(Parameters!$H$24-Parameters!$H$23)+Parameters!$G$25*($A666-Parameters!$H$24),Parameters!$G$23*Parameters!$H$23+Parameters!$G$24*(Parameters!$H$24-Parameters!$H$23)+Parameters!$G$25*(Parameters!$H$25-Parameters!$H$24)+Parameters!$G$26*($A666-Parameters!$H$25)))),_xlfn.IFS($A666&lt;=Parameters!$H$23,Parameters!$G$23*$A666,$A666&lt;=Parameters!$H$24,Parameters!$G$24*$A666,$A666&lt;=Parameters!$H$25,Parameters!$G$25*$A666,$A666&gt;Parameters!$H$25,Parameters!$G$26*$A666))</f>
        <v>78647.66</v>
      </c>
      <c r="S666" s="290">
        <f t="shared" si="312"/>
        <v>118.98284417549168</v>
      </c>
      <c r="T666" s="290" cm="1">
        <f t="array" ref="T666">IF(Parameters!$E$55="No",IF($A666&lt;=Parameters!$H$28,Parameters!$G$28*$A666,IF($A666&lt;=Parameters!$H$29,Parameters!$G$28*Parameters!$H$28+Parameters!$G$29*($A666-Parameters!$H$28),IF($A666&lt;=Parameters!$H$30,Parameters!$G$28*Parameters!$H$28+Parameters!$G$29*(Parameters!$H$29-Parameters!$H$28)+Parameters!$G$30*($A666-Parameters!$H$29),Parameters!$G$28*Parameters!$H$28+Parameters!$G$29*(Parameters!$H$29-Parameters!$H$28)+Parameters!$G$30*(Parameters!$H$30-Parameters!$H$29)+Parameters!$G$31*($A666-Parameters!$H$30)))),_xlfn.IFS($A666&lt;=Parameters!$H$28,Parameters!$G$28*$A666,$A666&lt;=Parameters!$H$29,Parameters!$G$29*$A666,$A666&lt;=Parameters!$H$30,Parameters!$G$30*$A666,$A666&gt;Parameters!$H$30,Parameters!$G$31*$A666))</f>
        <v>92821.46</v>
      </c>
      <c r="U666" s="290">
        <f t="shared" si="313"/>
        <v>140.4258093797277</v>
      </c>
      <c r="V666" s="290" cm="1">
        <f t="array" ref="V666">IF(Parameters!$E$55="No",IF($A666&lt;=Parameters!$H$34,Parameters!$G$34*$A666,IF($A666&lt;=Parameters!$H$35,Parameters!$G$34*Parameters!$H$34+Parameters!$G$35*($A666-Parameters!$H$34),IF($A666&lt;=Parameters!$H$36,Parameters!$G$34*Parameters!$H$34+Parameters!$G$35*(Parameters!$H$35-Parameters!$H$34)+Parameters!$G$36*($A666-Parameters!$H$35),Parameters!$G$34*Parameters!$H$34+Parameters!$G$35*(Parameters!$H$35-Parameters!$H$34)+Parameters!$G$36*(Parameters!$H$36-Parameters!$H$35)+Parameters!$G$37*($A666-Parameters!$H$36)))),_xlfn.IFS($A666&lt;=Parameters!$H$34,Parameters!$G$34*$A666,$A666&lt;=Parameters!$H$35,Parameters!$G$35*$A666,$A666&lt;=Parameters!$H$36,Parameters!$G$36*$A666,$A666&gt;Parameters!$H$36,Parameters!$G$37*$A666))</f>
        <v>92057.03</v>
      </c>
      <c r="W666" s="290">
        <f t="shared" si="337"/>
        <v>139.26933434190619</v>
      </c>
      <c r="X666" s="290" cm="1">
        <f t="array" ref="X666">IF(Parameters!$E$55="No",IF($A666&lt;=Parameters!$H$39,Parameters!$G$39*$A666,IF($A666&lt;=Parameters!$H$40,Parameters!$G$39*Parameters!$H$39+Parameters!$G$40*($A666-Parameters!$H$39),IF($A666&lt;=Parameters!$H$41,Parameters!$G$39*Parameters!$H$39+Parameters!$G$40*(Parameters!$H$40-Parameters!$H$39)+Parameters!$G$41*($A666-Parameters!$H$40),Parameters!$G$39*Parameters!$H$39+Parameters!$G$40*(Parameters!$H$40-Parameters!$H$39)+Parameters!$G$41*(Parameters!$H$41-Parameters!$H$40)+Parameters!$G$42*($A666-Parameters!$H$41)))),_xlfn.IFS($A666&lt;=Parameters!$H$39,Parameters!$G$39*$A666,$A666&lt;=Parameters!$H$40,Parameters!$G$40*$A666,$A666&lt;=Parameters!$H$41,Parameters!$G$41*$A666,$A666&gt;Parameters!$H$41,Parameters!$G$42*$A666))</f>
        <v>98650.559999999998</v>
      </c>
      <c r="Y666" s="290">
        <f t="shared" si="338"/>
        <v>149.24441754916793</v>
      </c>
      <c r="Z666" s="290" cm="1">
        <f t="array" ref="Z666">IF(Parameters!$F$55="No",IF($A666&lt;=Parameters!$J$23,Parameters!$I$23*$A666,IF($A666&lt;=Parameters!$J$24,Parameters!$I$23*Parameters!$J$23+Parameters!$I$24*($A666-Parameters!$J$23),IF($A666&lt;=Parameters!$J$25,Parameters!$I$23*Parameters!$J$23+Parameters!$I$24*(Parameters!$J$24-Parameters!$J$23)+Parameters!$I$25*($A666-Parameters!$J$24),Parameters!$I$23*Parameters!$J$23+Parameters!$I$24*(Parameters!$J$24-Parameters!$J$23)+Parameters!$I$25*(Parameters!$J$25-Parameters!$J$24)+Parameters!$I$26*($A666-Parameters!$J$25)))),_xlfn.IFS($A666&lt;=Parameters!$J$23,Parameters!$I$23*$A666,$A666&lt;=Parameters!$J$24,Parameters!$I$24*$A666,$A666&lt;=Parameters!$J$25,Parameters!$I$25*$A666,$A666&gt;Parameters!$J$25,Parameters!$I$26*$A666))</f>
        <v>78647.66</v>
      </c>
      <c r="AA666" s="290">
        <f t="shared" si="314"/>
        <v>118.98284417549168</v>
      </c>
      <c r="AB666" s="290" cm="1">
        <f t="array" ref="AB666">IF(Parameters!$F$55="No",IF($A666&lt;=Parameters!$J$28,Parameters!$I$28*$A666,IF($A666&lt;=Parameters!$J$29,Parameters!$I$28*Parameters!$J$28+Parameters!$I$29*($A666-Parameters!$J$28),IF($A666&lt;=Parameters!$J$30,Parameters!$I$28*Parameters!$J$28+Parameters!$I$29*(Parameters!$J$29-Parameters!$J$28)+Parameters!$I$30*($A666-Parameters!$J$29),Parameters!$I$28*Parameters!$J$28+Parameters!$I$29*(Parameters!$J$29-Parameters!$J$28)+Parameters!$I$30*(Parameters!$J$30-Parameters!$J$29)+Parameters!$I$31*($A666-Parameters!$J$30)))),_xlfn.IFS($A666&lt;=Parameters!$J$28,Parameters!$I$28*$A666,$A666&lt;=Parameters!$J$29,Parameters!$I$29*$A666,$A666&lt;=Parameters!$J$30,Parameters!$I$30*$A666,$A666&gt;Parameters!$J$30,Parameters!$I$31*$A666))</f>
        <v>92821.46</v>
      </c>
      <c r="AC666" s="290">
        <f t="shared" si="315"/>
        <v>140.4258093797277</v>
      </c>
      <c r="AD666" s="290" cm="1">
        <f t="array" ref="AD666">IF(Parameters!$F$55="No",IF($A666&lt;=Parameters!$J$34,Parameters!$I$34*$A666,IF($A666&lt;=Parameters!$J$35,Parameters!$I$34*Parameters!$J$34+Parameters!$I$35*($A666-Parameters!$J$34),IF($A666&lt;=Parameters!$J$36,Parameters!$I$34*Parameters!$J$34+Parameters!$I$35*(Parameters!$J$35-Parameters!$J$34)+Parameters!$I$36*($A666-Parameters!$J$35),Parameters!$I$34*Parameters!$J$34+Parameters!$I$35*(Parameters!$J$35-Parameters!$J$34)+Parameters!$I$36*(Parameters!$J$36-Parameters!$J$35)+Parameters!$I$37*($A666-Parameters!$J$36)))),_xlfn.IFS($A666&lt;=Parameters!$J$34,Parameters!$I$34*$A666,$A666&lt;=Parameters!$J$35,Parameters!$I$35*$A666,$A666&lt;=Parameters!$J$36,Parameters!$I$36*$A666,$A666&gt;Parameters!$J$36,Parameters!$I$37*$A666))</f>
        <v>92057.03</v>
      </c>
      <c r="AE666" s="290">
        <f t="shared" si="339"/>
        <v>139.26933434190619</v>
      </c>
      <c r="AF666" s="290" cm="1">
        <f t="array" ref="AF666">IF(Parameters!$F$55="No",IF($A666&lt;=Parameters!$J$39,Parameters!$I$39*$A666,IF($A666&lt;=Parameters!$J$40,Parameters!$I$39*Parameters!$J$39+Parameters!$I$40*($A666-Parameters!$J$39),IF($A666&lt;=Parameters!$J$41,Parameters!$I$39*Parameters!$J$39+Parameters!$I$40*(Parameters!$J$40-Parameters!$J$39)+Parameters!$I$41*($A666-Parameters!$J$40),Parameters!$I$39*Parameters!$J$39+Parameters!$I$40*(Parameters!$J$40-Parameters!$J$39)+Parameters!$I$41*(Parameters!$J$41-Parameters!$J$40)+Parameters!$I$42*($A666-Parameters!$J$41)))),_xlfn.IFS($A666&lt;=Parameters!$J$39,Parameters!$I$39*$A666,$A666&lt;=Parameters!$J$40,Parameters!$I$40*$A666,$A666&lt;=Parameters!$J$41,Parameters!$I$41*$A666,$A666&gt;Parameters!$J$41,Parameters!$I$42*$A666))</f>
        <v>98650.559999999998</v>
      </c>
      <c r="AG666" s="290">
        <f t="shared" si="340"/>
        <v>149.24441754916793</v>
      </c>
      <c r="AI666" s="428">
        <f t="shared" si="316"/>
        <v>149.05999999999767</v>
      </c>
      <c r="AJ666" s="428">
        <f t="shared" si="317"/>
        <v>159.36000000000058</v>
      </c>
      <c r="AK666" s="428">
        <f t="shared" si="318"/>
        <v>150.22999999999593</v>
      </c>
      <c r="AL666" s="428">
        <f t="shared" si="319"/>
        <v>158.45999999999185</v>
      </c>
      <c r="AM666" s="428">
        <f t="shared" si="320"/>
        <v>149.05999999999767</v>
      </c>
      <c r="AN666" s="428">
        <f t="shared" si="321"/>
        <v>159.36000000000058</v>
      </c>
      <c r="AO666" s="428">
        <f t="shared" si="322"/>
        <v>150.22999999999593</v>
      </c>
      <c r="AP666" s="428">
        <f t="shared" si="323"/>
        <v>158.45999999999185</v>
      </c>
      <c r="AQ666" s="428">
        <f t="shared" si="324"/>
        <v>149.05999999999767</v>
      </c>
      <c r="AR666" s="428">
        <f t="shared" si="325"/>
        <v>159.36000000000058</v>
      </c>
      <c r="AS666" s="428">
        <f t="shared" si="326"/>
        <v>150.22999999999593</v>
      </c>
      <c r="AT666" s="428">
        <f t="shared" si="327"/>
        <v>158.45999999999185</v>
      </c>
      <c r="AU666" s="428">
        <f t="shared" si="328"/>
        <v>149.05999999999767</v>
      </c>
      <c r="AV666" s="428">
        <f t="shared" si="329"/>
        <v>159.36000000000058</v>
      </c>
      <c r="AW666" s="428">
        <f t="shared" si="330"/>
        <v>150.22999999999593</v>
      </c>
      <c r="AX666" s="428">
        <f t="shared" si="331"/>
        <v>158.45999999999185</v>
      </c>
    </row>
    <row r="667">
      <c r="A667" s="413">
        <v>662</v>
      </c>
      <c r="B667" s="290" cm="1">
        <f t="array" ref="B667">IF(Parameters!$C$55="No",IF($A667&lt;=Parameters!$D$23,Parameters!$C$23*$A667,IF($A667&lt;=Parameters!$D$24,Parameters!$C$23*Parameters!$D$23+Parameters!$C$24*($A667-Parameters!$D$23),IF($A667&lt;=Parameters!$D$25,Parameters!$C$23*Parameters!$D$23+Parameters!$C$24*(Parameters!$D$24-Parameters!$D$23)+Parameters!$C$25*($A667-Parameters!$D$24),Parameters!$C$23*Parameters!$D$23+Parameters!$C$24*(Parameters!$D$24-Parameters!$D$23)+Parameters!$C$25*(Parameters!$D$25-Parameters!$D$24)+Parameters!$C$26*($A667-Parameters!$D$25)))),_xlfn.IFS($A667&lt;=Parameters!$D$23,Parameters!$C$23*$A667,$A667&lt;=Parameters!$D$24,Parameters!$C$24*$A667,$A667&lt;=Parameters!$D$25,Parameters!$C$25*$A667,$A667&gt;Parameters!$D$25,Parameters!$C$26*$A667))</f>
        <v>78796.72</v>
      </c>
      <c r="C667" s="290">
        <f t="shared" si="341"/>
        <v>119.02827794561934</v>
      </c>
      <c r="D667" s="290" cm="1">
        <f t="array" ref="D667">IF(Parameters!$C$55="No",IF($A667&lt;=Parameters!$D$28,Parameters!$C$28*$A667,IF($A667&lt;=Parameters!$D$29,Parameters!$C$28*Parameters!$D$28+Parameters!$C$29*($A667-Parameters!$D$28),IF($A667&lt;=Parameters!$D$30,Parameters!$C$28*Parameters!$D$28+Parameters!$C$29*(Parameters!$D$29-Parameters!$D$28)+Parameters!$C$30*($A667-Parameters!$D$29),Parameters!$C$28*Parameters!$D$28+Parameters!$C$29*(Parameters!$D$29-Parameters!$D$28)+Parameters!$C$30*(Parameters!$D$30-Parameters!$D$29)+Parameters!$C$31*($A667-Parameters!$D$30)))),_xlfn.IFS($A667&lt;=Parameters!$D$28,Parameters!$C$28*$A667,$A667&lt;=Parameters!$D$29,Parameters!$C$29*$A667,$A667&lt;=Parameters!$D$30,Parameters!$C$30*$A667,$A667&gt;Parameters!$D$30,Parameters!$C$31*$A667))</f>
        <v>92980.82</v>
      </c>
      <c r="E667" s="290">
        <f t="shared" si="342"/>
        <v>140.45441087613295</v>
      </c>
      <c r="F667" s="290" cm="1">
        <f t="array" ref="F667">IF(Parameters!$C$55="No",IF($A667&lt;=Parameters!$D$34,Parameters!$C$34*$A667,IF($A667&lt;=Parameters!$D$35,Parameters!$C$34*Parameters!$D$34+Parameters!$C$35*($A667-Parameters!$D$34),IF($A667&lt;=Parameters!$D$36,Parameters!$C$34*Parameters!$D$34+Parameters!$C$35*(Parameters!$D$35-Parameters!$D$34)+Parameters!$C$36*($A667-Parameters!$D$35),Parameters!$C$34*Parameters!$D$34+Parameters!$C$35*(Parameters!$D$35-Parameters!$D$34)+Parameters!$C$36*(Parameters!$D$36-Parameters!$D$35)+Parameters!$C$37*($A667-Parameters!$D$36)))),_xlfn.IFS($A667&lt;=Parameters!$D$34,Parameters!$C$34*$A667,$A667&lt;=Parameters!$D$35,Parameters!$C$35*$A667,$A667&lt;=Parameters!$D$36,Parameters!$C$36*$A667,$A667&gt;Parameters!$D$36,Parameters!$C$37*$A667))</f>
        <v>92207.26</v>
      </c>
      <c r="G667" s="290">
        <f t="shared" si="333"/>
        <v>139.2858912386707</v>
      </c>
      <c r="H667" s="290" cm="1">
        <f t="array" ref="H667">IF(Parameters!$C$55="No",IF($A667&lt;=Parameters!$D$39,Parameters!$C$39*$A667,IF($A667&lt;=Parameters!$D$40,Parameters!$C$39*Parameters!$D$39+Parameters!$C$40*($A667-Parameters!$D$39),IF($A667&lt;=Parameters!$D$41,Parameters!$C$39*Parameters!$D$39+Parameters!$C$40*(Parameters!$D$40-Parameters!$D$39)+Parameters!$C$41*($A667-Parameters!$D$40),Parameters!$C$39*Parameters!$D$39+Parameters!$C$40*(Parameters!$D$40-Parameters!$D$39)+Parameters!$C$41*(Parameters!$D$41-Parameters!$D$40)+Parameters!$C$42*($A667-Parameters!$D$41)))),_xlfn.IFS($A667&lt;=Parameters!$D$39,Parameters!$C$39*$A667,$A667&lt;=Parameters!$D$40,Parameters!$C$40*$A667,$A667&lt;=Parameters!$D$41,Parameters!$C$41*$A667,$A667&gt;Parameters!$D$41,Parameters!$C$42*$A667))</f>
        <v>98809.02</v>
      </c>
      <c r="I667" s="290">
        <f t="shared" si="334"/>
        <v>149.25833836858007</v>
      </c>
      <c r="J667" s="290" cm="1">
        <f t="array" ref="J667">IF(Parameters!$D$55="No",IF($A667&lt;=Parameters!$F$23,Parameters!$E$23*$A667,IF($A667&lt;=Parameters!$F$24,Parameters!$E$23*Parameters!$F$23+Parameters!$E$24*($A667-Parameters!$F$23),IF($A667&lt;=Parameters!$F$25,Parameters!$E$23*Parameters!$F$23+Parameters!$E$24*(Parameters!$F$24-Parameters!$F$23)+Parameters!$E$25*($A667-Parameters!$F$24),Parameters!$E$23*Parameters!$F$23+Parameters!$E$24*(Parameters!$F$24-Parameters!$F$23)+Parameters!$E$25*(Parameters!$F$25-Parameters!$F$24)+Parameters!$E$26*($A667-Parameters!$F$25)))),_xlfn.IFS($A667&lt;=Parameters!$F$23,Parameters!$E$23*$A667,$A667&lt;=Parameters!$F$24,Parameters!$E$24*$A667,$A667&lt;=Parameters!$F$25,Parameters!$E$25*$A667,$A667&gt;Parameters!$F$25,Parameters!$E$26*$A667))</f>
        <v>78796.72</v>
      </c>
      <c r="K667" s="290">
        <f t="shared" si="310"/>
        <v>119.02827794561934</v>
      </c>
      <c r="L667" s="290" cm="1">
        <f t="array" ref="L667">IF(Parameters!$D$55="No",IF($A667&lt;=Parameters!$F$28,Parameters!$E$28*$A667,IF($A667&lt;=Parameters!$F$29,Parameters!$E$28*Parameters!$F$28+Parameters!$E$29*($A667-Parameters!$F$28),IF($A667&lt;=Parameters!$F$30,Parameters!$E$28*Parameters!$F$28+Parameters!$E$29*(Parameters!$F$29-Parameters!$F$28)+Parameters!$E$30*($A667-Parameters!$F$29),Parameters!$E$28*Parameters!$F$28+Parameters!$E$29*(Parameters!$F$29-Parameters!$F$28)+Parameters!$E$30*(Parameters!$F$30-Parameters!$F$29)+Parameters!$E$31*($A667-Parameters!$F$30)))),_xlfn.IFS($A667&lt;=Parameters!$F$28,Parameters!$E$28*$A667,$A667&lt;=Parameters!$F$29,Parameters!$E$29*$A667,$A667&lt;=Parameters!$F$30,Parameters!$E$30*$A667,$A667&gt;Parameters!$F$30,Parameters!$E$31*$A667))</f>
        <v>92980.82</v>
      </c>
      <c r="M667" s="290">
        <f t="shared" si="311"/>
        <v>140.45441087613295</v>
      </c>
      <c r="N667" s="290" cm="1">
        <f t="array" ref="N667">IF(Parameters!$D$55="No",IF($A667&lt;=Parameters!$F$34,Parameters!$E$34*$A667,IF($A667&lt;=Parameters!$F$35,Parameters!$E$34*Parameters!$F$34+Parameters!$E$35*($A667-Parameters!$F$34),IF($A667&lt;=Parameters!$F$36,Parameters!$E$34*Parameters!$F$34+Parameters!$E$35*(Parameters!$F$35-Parameters!$F$34)+Parameters!$E$36*($A667-Parameters!$F$35),Parameters!$E$34*Parameters!$F$34+Parameters!$E$35*(Parameters!$F$35-Parameters!$F$34)+Parameters!$E$36*(Parameters!$F$36-Parameters!$F$35)+Parameters!$E$37*($A667-Parameters!$F$36)))),_xlfn.IFS($A667&lt;=Parameters!$F$34,Parameters!$E$34*$A667,$A667&lt;=Parameters!$F$35,Parameters!$E$35*$A667,$A667&lt;=Parameters!$F$36,Parameters!$E$36*$A667,$A667&gt;Parameters!$F$36,Parameters!$E$37*$A667))</f>
        <v>92207.26</v>
      </c>
      <c r="O667" s="290">
        <f t="shared" si="335"/>
        <v>139.2858912386707</v>
      </c>
      <c r="P667" s="290" cm="1">
        <f t="array" ref="P667">IF(Parameters!$D$55="No",IF($A667&lt;=Parameters!$F$39,Parameters!$E$39*$A667,IF($A667&lt;=Parameters!$F$40,Parameters!$E$39*Parameters!$F$39+Parameters!$E$40*($A667-Parameters!$F$39),IF($A667&lt;=Parameters!$F$41,Parameters!$E$39*Parameters!$F$39+Parameters!$E$40*(Parameters!$F$40-Parameters!$F$39)+Parameters!$E$41*($A667-Parameters!$F$40),Parameters!$E$39*Parameters!$F$39+Parameters!$E$40*(Parameters!$F$40-Parameters!$F$39)+Parameters!$E$41*(Parameters!$F$41-Parameters!$F$40)+Parameters!$E$42*($A667-Parameters!$F$41)))),_xlfn.IFS($A667&lt;=Parameters!$F$39,Parameters!$E$39*$A667,$A667&lt;=Parameters!$F$40,Parameters!$E$40*$A667,$A667&lt;=Parameters!$F$41,Parameters!$E$41*$A667,$A667&gt;Parameters!$F$41,Parameters!$E$42*$A667))</f>
        <v>98809.02</v>
      </c>
      <c r="Q667" s="290">
        <f t="shared" si="336"/>
        <v>149.25833836858007</v>
      </c>
      <c r="R667" s="290" cm="1">
        <f t="array" ref="R667">IF(Parameters!$E$55="No",IF($A667&lt;=Parameters!$H$23,Parameters!$G$23*$A667,IF($A667&lt;=Parameters!$H$24,Parameters!$G$23*Parameters!$H$23+Parameters!$G$24*($A667-Parameters!$H$23),IF($A667&lt;=Parameters!$H$25,Parameters!$G$23*Parameters!$H$23+Parameters!$G$24*(Parameters!$H$24-Parameters!$H$23)+Parameters!$G$25*($A667-Parameters!$H$24),Parameters!$G$23*Parameters!$H$23+Parameters!$G$24*(Parameters!$H$24-Parameters!$H$23)+Parameters!$G$25*(Parameters!$H$25-Parameters!$H$24)+Parameters!$G$26*($A667-Parameters!$H$25)))),_xlfn.IFS($A667&lt;=Parameters!$H$23,Parameters!$G$23*$A667,$A667&lt;=Parameters!$H$24,Parameters!$G$24*$A667,$A667&lt;=Parameters!$H$25,Parameters!$G$25*$A667,$A667&gt;Parameters!$H$25,Parameters!$G$26*$A667))</f>
        <v>78796.72</v>
      </c>
      <c r="S667" s="290">
        <f t="shared" si="312"/>
        <v>119.02827794561934</v>
      </c>
      <c r="T667" s="290" cm="1">
        <f t="array" ref="T667">IF(Parameters!$E$55="No",IF($A667&lt;=Parameters!$H$28,Parameters!$G$28*$A667,IF($A667&lt;=Parameters!$H$29,Parameters!$G$28*Parameters!$H$28+Parameters!$G$29*($A667-Parameters!$H$28),IF($A667&lt;=Parameters!$H$30,Parameters!$G$28*Parameters!$H$28+Parameters!$G$29*(Parameters!$H$29-Parameters!$H$28)+Parameters!$G$30*($A667-Parameters!$H$29),Parameters!$G$28*Parameters!$H$28+Parameters!$G$29*(Parameters!$H$29-Parameters!$H$28)+Parameters!$G$30*(Parameters!$H$30-Parameters!$H$29)+Parameters!$G$31*($A667-Parameters!$H$30)))),_xlfn.IFS($A667&lt;=Parameters!$H$28,Parameters!$G$28*$A667,$A667&lt;=Parameters!$H$29,Parameters!$G$29*$A667,$A667&lt;=Parameters!$H$30,Parameters!$G$30*$A667,$A667&gt;Parameters!$H$30,Parameters!$G$31*$A667))</f>
        <v>92980.82</v>
      </c>
      <c r="U667" s="290">
        <f t="shared" si="313"/>
        <v>140.45441087613295</v>
      </c>
      <c r="V667" s="290" cm="1">
        <f t="array" ref="V667">IF(Parameters!$E$55="No",IF($A667&lt;=Parameters!$H$34,Parameters!$G$34*$A667,IF($A667&lt;=Parameters!$H$35,Parameters!$G$34*Parameters!$H$34+Parameters!$G$35*($A667-Parameters!$H$34),IF($A667&lt;=Parameters!$H$36,Parameters!$G$34*Parameters!$H$34+Parameters!$G$35*(Parameters!$H$35-Parameters!$H$34)+Parameters!$G$36*($A667-Parameters!$H$35),Parameters!$G$34*Parameters!$H$34+Parameters!$G$35*(Parameters!$H$35-Parameters!$H$34)+Parameters!$G$36*(Parameters!$H$36-Parameters!$H$35)+Parameters!$G$37*($A667-Parameters!$H$36)))),_xlfn.IFS($A667&lt;=Parameters!$H$34,Parameters!$G$34*$A667,$A667&lt;=Parameters!$H$35,Parameters!$G$35*$A667,$A667&lt;=Parameters!$H$36,Parameters!$G$36*$A667,$A667&gt;Parameters!$H$36,Parameters!$G$37*$A667))</f>
        <v>92207.26</v>
      </c>
      <c r="W667" s="290">
        <f t="shared" si="337"/>
        <v>139.2858912386707</v>
      </c>
      <c r="X667" s="290" cm="1">
        <f t="array" ref="X667">IF(Parameters!$E$55="No",IF($A667&lt;=Parameters!$H$39,Parameters!$G$39*$A667,IF($A667&lt;=Parameters!$H$40,Parameters!$G$39*Parameters!$H$39+Parameters!$G$40*($A667-Parameters!$H$39),IF($A667&lt;=Parameters!$H$41,Parameters!$G$39*Parameters!$H$39+Parameters!$G$40*(Parameters!$H$40-Parameters!$H$39)+Parameters!$G$41*($A667-Parameters!$H$40),Parameters!$G$39*Parameters!$H$39+Parameters!$G$40*(Parameters!$H$40-Parameters!$H$39)+Parameters!$G$41*(Parameters!$H$41-Parameters!$H$40)+Parameters!$G$42*($A667-Parameters!$H$41)))),_xlfn.IFS($A667&lt;=Parameters!$H$39,Parameters!$G$39*$A667,$A667&lt;=Parameters!$H$40,Parameters!$G$40*$A667,$A667&lt;=Parameters!$H$41,Parameters!$G$41*$A667,$A667&gt;Parameters!$H$41,Parameters!$G$42*$A667))</f>
        <v>98809.02</v>
      </c>
      <c r="Y667" s="290">
        <f t="shared" si="338"/>
        <v>149.25833836858007</v>
      </c>
      <c r="Z667" s="290" cm="1">
        <f t="array" ref="Z667">IF(Parameters!$F$55="No",IF($A667&lt;=Parameters!$J$23,Parameters!$I$23*$A667,IF($A667&lt;=Parameters!$J$24,Parameters!$I$23*Parameters!$J$23+Parameters!$I$24*($A667-Parameters!$J$23),IF($A667&lt;=Parameters!$J$25,Parameters!$I$23*Parameters!$J$23+Parameters!$I$24*(Parameters!$J$24-Parameters!$J$23)+Parameters!$I$25*($A667-Parameters!$J$24),Parameters!$I$23*Parameters!$J$23+Parameters!$I$24*(Parameters!$J$24-Parameters!$J$23)+Parameters!$I$25*(Parameters!$J$25-Parameters!$J$24)+Parameters!$I$26*($A667-Parameters!$J$25)))),_xlfn.IFS($A667&lt;=Parameters!$J$23,Parameters!$I$23*$A667,$A667&lt;=Parameters!$J$24,Parameters!$I$24*$A667,$A667&lt;=Parameters!$J$25,Parameters!$I$25*$A667,$A667&gt;Parameters!$J$25,Parameters!$I$26*$A667))</f>
        <v>78796.72</v>
      </c>
      <c r="AA667" s="290">
        <f t="shared" si="314"/>
        <v>119.02827794561934</v>
      </c>
      <c r="AB667" s="290" cm="1">
        <f t="array" ref="AB667">IF(Parameters!$F$55="No",IF($A667&lt;=Parameters!$J$28,Parameters!$I$28*$A667,IF($A667&lt;=Parameters!$J$29,Parameters!$I$28*Parameters!$J$28+Parameters!$I$29*($A667-Parameters!$J$28),IF($A667&lt;=Parameters!$J$30,Parameters!$I$28*Parameters!$J$28+Parameters!$I$29*(Parameters!$J$29-Parameters!$J$28)+Parameters!$I$30*($A667-Parameters!$J$29),Parameters!$I$28*Parameters!$J$28+Parameters!$I$29*(Parameters!$J$29-Parameters!$J$28)+Parameters!$I$30*(Parameters!$J$30-Parameters!$J$29)+Parameters!$I$31*($A667-Parameters!$J$30)))),_xlfn.IFS($A667&lt;=Parameters!$J$28,Parameters!$I$28*$A667,$A667&lt;=Parameters!$J$29,Parameters!$I$29*$A667,$A667&lt;=Parameters!$J$30,Parameters!$I$30*$A667,$A667&gt;Parameters!$J$30,Parameters!$I$31*$A667))</f>
        <v>92980.82</v>
      </c>
      <c r="AC667" s="290">
        <f t="shared" si="315"/>
        <v>140.45441087613295</v>
      </c>
      <c r="AD667" s="290" cm="1">
        <f t="array" ref="AD667">IF(Parameters!$F$55="No",IF($A667&lt;=Parameters!$J$34,Parameters!$I$34*$A667,IF($A667&lt;=Parameters!$J$35,Parameters!$I$34*Parameters!$J$34+Parameters!$I$35*($A667-Parameters!$J$34),IF($A667&lt;=Parameters!$J$36,Parameters!$I$34*Parameters!$J$34+Parameters!$I$35*(Parameters!$J$35-Parameters!$J$34)+Parameters!$I$36*($A667-Parameters!$J$35),Parameters!$I$34*Parameters!$J$34+Parameters!$I$35*(Parameters!$J$35-Parameters!$J$34)+Parameters!$I$36*(Parameters!$J$36-Parameters!$J$35)+Parameters!$I$37*($A667-Parameters!$J$36)))),_xlfn.IFS($A667&lt;=Parameters!$J$34,Parameters!$I$34*$A667,$A667&lt;=Parameters!$J$35,Parameters!$I$35*$A667,$A667&lt;=Parameters!$J$36,Parameters!$I$36*$A667,$A667&gt;Parameters!$J$36,Parameters!$I$37*$A667))</f>
        <v>92207.26</v>
      </c>
      <c r="AE667" s="290">
        <f t="shared" si="339"/>
        <v>139.2858912386707</v>
      </c>
      <c r="AF667" s="290" cm="1">
        <f t="array" ref="AF667">IF(Parameters!$F$55="No",IF($A667&lt;=Parameters!$J$39,Parameters!$I$39*$A667,IF($A667&lt;=Parameters!$J$40,Parameters!$I$39*Parameters!$J$39+Parameters!$I$40*($A667-Parameters!$J$39),IF($A667&lt;=Parameters!$J$41,Parameters!$I$39*Parameters!$J$39+Parameters!$I$40*(Parameters!$J$40-Parameters!$J$39)+Parameters!$I$41*($A667-Parameters!$J$40),Parameters!$I$39*Parameters!$J$39+Parameters!$I$40*(Parameters!$J$40-Parameters!$J$39)+Parameters!$I$41*(Parameters!$J$41-Parameters!$J$40)+Parameters!$I$42*($A667-Parameters!$J$41)))),_xlfn.IFS($A667&lt;=Parameters!$J$39,Parameters!$I$39*$A667,$A667&lt;=Parameters!$J$40,Parameters!$I$40*$A667,$A667&lt;=Parameters!$J$41,Parameters!$I$41*$A667,$A667&gt;Parameters!$J$41,Parameters!$I$42*$A667))</f>
        <v>98809.02</v>
      </c>
      <c r="AG667" s="290">
        <f t="shared" si="340"/>
        <v>149.25833836858007</v>
      </c>
      <c r="AI667" s="428">
        <f t="shared" si="316"/>
        <v>149.05999999999767</v>
      </c>
      <c r="AJ667" s="428">
        <f t="shared" si="317"/>
        <v>159.36000000000058</v>
      </c>
      <c r="AK667" s="428">
        <f t="shared" si="318"/>
        <v>150.22999999999593</v>
      </c>
      <c r="AL667" s="428">
        <f t="shared" si="319"/>
        <v>158.4600000000064</v>
      </c>
      <c r="AM667" s="428">
        <f t="shared" si="320"/>
        <v>149.05999999999767</v>
      </c>
      <c r="AN667" s="428">
        <f t="shared" si="321"/>
        <v>159.36000000000058</v>
      </c>
      <c r="AO667" s="428">
        <f t="shared" si="322"/>
        <v>150.22999999999593</v>
      </c>
      <c r="AP667" s="428">
        <f t="shared" si="323"/>
        <v>158.4600000000064</v>
      </c>
      <c r="AQ667" s="428">
        <f t="shared" si="324"/>
        <v>149.05999999999767</v>
      </c>
      <c r="AR667" s="428">
        <f t="shared" si="325"/>
        <v>159.36000000000058</v>
      </c>
      <c r="AS667" s="428">
        <f t="shared" si="326"/>
        <v>150.22999999999593</v>
      </c>
      <c r="AT667" s="428">
        <f t="shared" si="327"/>
        <v>158.4600000000064</v>
      </c>
      <c r="AU667" s="428">
        <f t="shared" si="328"/>
        <v>149.05999999999767</v>
      </c>
      <c r="AV667" s="428">
        <f t="shared" si="329"/>
        <v>159.36000000000058</v>
      </c>
      <c r="AW667" s="428">
        <f t="shared" si="330"/>
        <v>150.22999999999593</v>
      </c>
      <c r="AX667" s="428">
        <f t="shared" si="331"/>
        <v>158.4600000000064</v>
      </c>
    </row>
    <row r="668">
      <c r="A668" s="413">
        <v>663</v>
      </c>
      <c r="B668" s="290" cm="1">
        <f t="array" ref="B668">IF(Parameters!$C$55="No",IF($A668&lt;=Parameters!$D$23,Parameters!$C$23*$A668,IF($A668&lt;=Parameters!$D$24,Parameters!$C$23*Parameters!$D$23+Parameters!$C$24*($A668-Parameters!$D$23),IF($A668&lt;=Parameters!$D$25,Parameters!$C$23*Parameters!$D$23+Parameters!$C$24*(Parameters!$D$24-Parameters!$D$23)+Parameters!$C$25*($A668-Parameters!$D$24),Parameters!$C$23*Parameters!$D$23+Parameters!$C$24*(Parameters!$D$24-Parameters!$D$23)+Parameters!$C$25*(Parameters!$D$25-Parameters!$D$24)+Parameters!$C$26*($A668-Parameters!$D$25)))),_xlfn.IFS($A668&lt;=Parameters!$D$23,Parameters!$C$23*$A668,$A668&lt;=Parameters!$D$24,Parameters!$C$24*$A668,$A668&lt;=Parameters!$D$25,Parameters!$C$25*$A668,$A668&gt;Parameters!$D$25,Parameters!$C$26*$A668))</f>
        <v>78945.78</v>
      </c>
      <c r="C668" s="290">
        <f t="shared" si="341"/>
        <v>119.07357466063348</v>
      </c>
      <c r="D668" s="290" cm="1">
        <f t="array" ref="D668">IF(Parameters!$C$55="No",IF($A668&lt;=Parameters!$D$28,Parameters!$C$28*$A668,IF($A668&lt;=Parameters!$D$29,Parameters!$C$28*Parameters!$D$28+Parameters!$C$29*($A668-Parameters!$D$28),IF($A668&lt;=Parameters!$D$30,Parameters!$C$28*Parameters!$D$28+Parameters!$C$29*(Parameters!$D$29-Parameters!$D$28)+Parameters!$C$30*($A668-Parameters!$D$29),Parameters!$C$28*Parameters!$D$28+Parameters!$C$29*(Parameters!$D$29-Parameters!$D$28)+Parameters!$C$30*(Parameters!$D$30-Parameters!$D$29)+Parameters!$C$31*($A668-Parameters!$D$30)))),_xlfn.IFS($A668&lt;=Parameters!$D$28,Parameters!$C$28*$A668,$A668&lt;=Parameters!$D$29,Parameters!$C$29*$A668,$A668&lt;=Parameters!$D$30,Parameters!$C$30*$A668,$A668&gt;Parameters!$D$30,Parameters!$C$31*$A668))</f>
        <v>93140.180000000008</v>
      </c>
      <c r="E668" s="290">
        <f t="shared" si="342"/>
        <v>140.48292609351435</v>
      </c>
      <c r="F668" s="290" cm="1">
        <f t="array" ref="F668">IF(Parameters!$C$55="No",IF($A668&lt;=Parameters!$D$34,Parameters!$C$34*$A668,IF($A668&lt;=Parameters!$D$35,Parameters!$C$34*Parameters!$D$34+Parameters!$C$35*($A668-Parameters!$D$34),IF($A668&lt;=Parameters!$D$36,Parameters!$C$34*Parameters!$D$34+Parameters!$C$35*(Parameters!$D$35-Parameters!$D$34)+Parameters!$C$36*($A668-Parameters!$D$35),Parameters!$C$34*Parameters!$D$34+Parameters!$C$35*(Parameters!$D$35-Parameters!$D$34)+Parameters!$C$36*(Parameters!$D$36-Parameters!$D$35)+Parameters!$C$37*($A668-Parameters!$D$36)))),_xlfn.IFS($A668&lt;=Parameters!$D$34,Parameters!$C$34*$A668,$A668&lt;=Parameters!$D$35,Parameters!$C$35*$A668,$A668&lt;=Parameters!$D$36,Parameters!$C$36*$A668,$A668&gt;Parameters!$D$36,Parameters!$C$37*$A668))</f>
        <v>92357.49</v>
      </c>
      <c r="G668" s="290">
        <f t="shared" si="333"/>
        <v>139.30239819004527</v>
      </c>
      <c r="H668" s="290" cm="1">
        <f t="array" ref="H668">IF(Parameters!$C$55="No",IF($A668&lt;=Parameters!$D$39,Parameters!$C$39*$A668,IF($A668&lt;=Parameters!$D$40,Parameters!$C$39*Parameters!$D$39+Parameters!$C$40*($A668-Parameters!$D$39),IF($A668&lt;=Parameters!$D$41,Parameters!$C$39*Parameters!$D$39+Parameters!$C$40*(Parameters!$D$40-Parameters!$D$39)+Parameters!$C$41*($A668-Parameters!$D$40),Parameters!$C$39*Parameters!$D$39+Parameters!$C$40*(Parameters!$D$40-Parameters!$D$39)+Parameters!$C$41*(Parameters!$D$41-Parameters!$D$40)+Parameters!$C$42*($A668-Parameters!$D$41)))),_xlfn.IFS($A668&lt;=Parameters!$D$39,Parameters!$C$39*$A668,$A668&lt;=Parameters!$D$40,Parameters!$C$40*$A668,$A668&lt;=Parameters!$D$41,Parameters!$C$41*$A668,$A668&gt;Parameters!$D$41,Parameters!$C$42*$A668))</f>
        <v>98967.48000000001</v>
      </c>
      <c r="I668" s="290">
        <f t="shared" si="334"/>
        <v>149.27221719457015</v>
      </c>
      <c r="J668" s="290" cm="1">
        <f t="array" ref="J668">IF(Parameters!$D$55="No",IF($A668&lt;=Parameters!$F$23,Parameters!$E$23*$A668,IF($A668&lt;=Parameters!$F$24,Parameters!$E$23*Parameters!$F$23+Parameters!$E$24*($A668-Parameters!$F$23),IF($A668&lt;=Parameters!$F$25,Parameters!$E$23*Parameters!$F$23+Parameters!$E$24*(Parameters!$F$24-Parameters!$F$23)+Parameters!$E$25*($A668-Parameters!$F$24),Parameters!$E$23*Parameters!$F$23+Parameters!$E$24*(Parameters!$F$24-Parameters!$F$23)+Parameters!$E$25*(Parameters!$F$25-Parameters!$F$24)+Parameters!$E$26*($A668-Parameters!$F$25)))),_xlfn.IFS($A668&lt;=Parameters!$F$23,Parameters!$E$23*$A668,$A668&lt;=Parameters!$F$24,Parameters!$E$24*$A668,$A668&lt;=Parameters!$F$25,Parameters!$E$25*$A668,$A668&gt;Parameters!$F$25,Parameters!$E$26*$A668))</f>
        <v>78945.78</v>
      </c>
      <c r="K668" s="290">
        <f t="shared" si="310"/>
        <v>119.07357466063348</v>
      </c>
      <c r="L668" s="290" cm="1">
        <f t="array" ref="L668">IF(Parameters!$D$55="No",IF($A668&lt;=Parameters!$F$28,Parameters!$E$28*$A668,IF($A668&lt;=Parameters!$F$29,Parameters!$E$28*Parameters!$F$28+Parameters!$E$29*($A668-Parameters!$F$28),IF($A668&lt;=Parameters!$F$30,Parameters!$E$28*Parameters!$F$28+Parameters!$E$29*(Parameters!$F$29-Parameters!$F$28)+Parameters!$E$30*($A668-Parameters!$F$29),Parameters!$E$28*Parameters!$F$28+Parameters!$E$29*(Parameters!$F$29-Parameters!$F$28)+Parameters!$E$30*(Parameters!$F$30-Parameters!$F$29)+Parameters!$E$31*($A668-Parameters!$F$30)))),_xlfn.IFS($A668&lt;=Parameters!$F$28,Parameters!$E$28*$A668,$A668&lt;=Parameters!$F$29,Parameters!$E$29*$A668,$A668&lt;=Parameters!$F$30,Parameters!$E$30*$A668,$A668&gt;Parameters!$F$30,Parameters!$E$31*$A668))</f>
        <v>93140.180000000008</v>
      </c>
      <c r="M668" s="290">
        <f t="shared" si="311"/>
        <v>140.48292609351435</v>
      </c>
      <c r="N668" s="290" cm="1">
        <f t="array" ref="N668">IF(Parameters!$D$55="No",IF($A668&lt;=Parameters!$F$34,Parameters!$E$34*$A668,IF($A668&lt;=Parameters!$F$35,Parameters!$E$34*Parameters!$F$34+Parameters!$E$35*($A668-Parameters!$F$34),IF($A668&lt;=Parameters!$F$36,Parameters!$E$34*Parameters!$F$34+Parameters!$E$35*(Parameters!$F$35-Parameters!$F$34)+Parameters!$E$36*($A668-Parameters!$F$35),Parameters!$E$34*Parameters!$F$34+Parameters!$E$35*(Parameters!$F$35-Parameters!$F$34)+Parameters!$E$36*(Parameters!$F$36-Parameters!$F$35)+Parameters!$E$37*($A668-Parameters!$F$36)))),_xlfn.IFS($A668&lt;=Parameters!$F$34,Parameters!$E$34*$A668,$A668&lt;=Parameters!$F$35,Parameters!$E$35*$A668,$A668&lt;=Parameters!$F$36,Parameters!$E$36*$A668,$A668&gt;Parameters!$F$36,Parameters!$E$37*$A668))</f>
        <v>92357.49</v>
      </c>
      <c r="O668" s="290">
        <f t="shared" si="335"/>
        <v>139.30239819004527</v>
      </c>
      <c r="P668" s="290" cm="1">
        <f t="array" ref="P668">IF(Parameters!$D$55="No",IF($A668&lt;=Parameters!$F$39,Parameters!$E$39*$A668,IF($A668&lt;=Parameters!$F$40,Parameters!$E$39*Parameters!$F$39+Parameters!$E$40*($A668-Parameters!$F$39),IF($A668&lt;=Parameters!$F$41,Parameters!$E$39*Parameters!$F$39+Parameters!$E$40*(Parameters!$F$40-Parameters!$F$39)+Parameters!$E$41*($A668-Parameters!$F$40),Parameters!$E$39*Parameters!$F$39+Parameters!$E$40*(Parameters!$F$40-Parameters!$F$39)+Parameters!$E$41*(Parameters!$F$41-Parameters!$F$40)+Parameters!$E$42*($A668-Parameters!$F$41)))),_xlfn.IFS($A668&lt;=Parameters!$F$39,Parameters!$E$39*$A668,$A668&lt;=Parameters!$F$40,Parameters!$E$40*$A668,$A668&lt;=Parameters!$F$41,Parameters!$E$41*$A668,$A668&gt;Parameters!$F$41,Parameters!$E$42*$A668))</f>
        <v>98967.48000000001</v>
      </c>
      <c r="Q668" s="290">
        <f t="shared" si="336"/>
        <v>149.27221719457015</v>
      </c>
      <c r="R668" s="290" cm="1">
        <f t="array" ref="R668">IF(Parameters!$E$55="No",IF($A668&lt;=Parameters!$H$23,Parameters!$G$23*$A668,IF($A668&lt;=Parameters!$H$24,Parameters!$G$23*Parameters!$H$23+Parameters!$G$24*($A668-Parameters!$H$23),IF($A668&lt;=Parameters!$H$25,Parameters!$G$23*Parameters!$H$23+Parameters!$G$24*(Parameters!$H$24-Parameters!$H$23)+Parameters!$G$25*($A668-Parameters!$H$24),Parameters!$G$23*Parameters!$H$23+Parameters!$G$24*(Parameters!$H$24-Parameters!$H$23)+Parameters!$G$25*(Parameters!$H$25-Parameters!$H$24)+Parameters!$G$26*($A668-Parameters!$H$25)))),_xlfn.IFS($A668&lt;=Parameters!$H$23,Parameters!$G$23*$A668,$A668&lt;=Parameters!$H$24,Parameters!$G$24*$A668,$A668&lt;=Parameters!$H$25,Parameters!$G$25*$A668,$A668&gt;Parameters!$H$25,Parameters!$G$26*$A668))</f>
        <v>78945.78</v>
      </c>
      <c r="S668" s="290">
        <f t="shared" si="312"/>
        <v>119.07357466063348</v>
      </c>
      <c r="T668" s="290" cm="1">
        <f t="array" ref="T668">IF(Parameters!$E$55="No",IF($A668&lt;=Parameters!$H$28,Parameters!$G$28*$A668,IF($A668&lt;=Parameters!$H$29,Parameters!$G$28*Parameters!$H$28+Parameters!$G$29*($A668-Parameters!$H$28),IF($A668&lt;=Parameters!$H$30,Parameters!$G$28*Parameters!$H$28+Parameters!$G$29*(Parameters!$H$29-Parameters!$H$28)+Parameters!$G$30*($A668-Parameters!$H$29),Parameters!$G$28*Parameters!$H$28+Parameters!$G$29*(Parameters!$H$29-Parameters!$H$28)+Parameters!$G$30*(Parameters!$H$30-Parameters!$H$29)+Parameters!$G$31*($A668-Parameters!$H$30)))),_xlfn.IFS($A668&lt;=Parameters!$H$28,Parameters!$G$28*$A668,$A668&lt;=Parameters!$H$29,Parameters!$G$29*$A668,$A668&lt;=Parameters!$H$30,Parameters!$G$30*$A668,$A668&gt;Parameters!$H$30,Parameters!$G$31*$A668))</f>
        <v>93140.180000000008</v>
      </c>
      <c r="U668" s="290">
        <f t="shared" si="313"/>
        <v>140.48292609351435</v>
      </c>
      <c r="V668" s="290" cm="1">
        <f t="array" ref="V668">IF(Parameters!$E$55="No",IF($A668&lt;=Parameters!$H$34,Parameters!$G$34*$A668,IF($A668&lt;=Parameters!$H$35,Parameters!$G$34*Parameters!$H$34+Parameters!$G$35*($A668-Parameters!$H$34),IF($A668&lt;=Parameters!$H$36,Parameters!$G$34*Parameters!$H$34+Parameters!$G$35*(Parameters!$H$35-Parameters!$H$34)+Parameters!$G$36*($A668-Parameters!$H$35),Parameters!$G$34*Parameters!$H$34+Parameters!$G$35*(Parameters!$H$35-Parameters!$H$34)+Parameters!$G$36*(Parameters!$H$36-Parameters!$H$35)+Parameters!$G$37*($A668-Parameters!$H$36)))),_xlfn.IFS($A668&lt;=Parameters!$H$34,Parameters!$G$34*$A668,$A668&lt;=Parameters!$H$35,Parameters!$G$35*$A668,$A668&lt;=Parameters!$H$36,Parameters!$G$36*$A668,$A668&gt;Parameters!$H$36,Parameters!$G$37*$A668))</f>
        <v>92357.49</v>
      </c>
      <c r="W668" s="290">
        <f t="shared" si="337"/>
        <v>139.30239819004527</v>
      </c>
      <c r="X668" s="290" cm="1">
        <f t="array" ref="X668">IF(Parameters!$E$55="No",IF($A668&lt;=Parameters!$H$39,Parameters!$G$39*$A668,IF($A668&lt;=Parameters!$H$40,Parameters!$G$39*Parameters!$H$39+Parameters!$G$40*($A668-Parameters!$H$39),IF($A668&lt;=Parameters!$H$41,Parameters!$G$39*Parameters!$H$39+Parameters!$G$40*(Parameters!$H$40-Parameters!$H$39)+Parameters!$G$41*($A668-Parameters!$H$40),Parameters!$G$39*Parameters!$H$39+Parameters!$G$40*(Parameters!$H$40-Parameters!$H$39)+Parameters!$G$41*(Parameters!$H$41-Parameters!$H$40)+Parameters!$G$42*($A668-Parameters!$H$41)))),_xlfn.IFS($A668&lt;=Parameters!$H$39,Parameters!$G$39*$A668,$A668&lt;=Parameters!$H$40,Parameters!$G$40*$A668,$A668&lt;=Parameters!$H$41,Parameters!$G$41*$A668,$A668&gt;Parameters!$H$41,Parameters!$G$42*$A668))</f>
        <v>98967.48000000001</v>
      </c>
      <c r="Y668" s="290">
        <f t="shared" si="338"/>
        <v>149.27221719457015</v>
      </c>
      <c r="Z668" s="290" cm="1">
        <f t="array" ref="Z668">IF(Parameters!$F$55="No",IF($A668&lt;=Parameters!$J$23,Parameters!$I$23*$A668,IF($A668&lt;=Parameters!$J$24,Parameters!$I$23*Parameters!$J$23+Parameters!$I$24*($A668-Parameters!$J$23),IF($A668&lt;=Parameters!$J$25,Parameters!$I$23*Parameters!$J$23+Parameters!$I$24*(Parameters!$J$24-Parameters!$J$23)+Parameters!$I$25*($A668-Parameters!$J$24),Parameters!$I$23*Parameters!$J$23+Parameters!$I$24*(Parameters!$J$24-Parameters!$J$23)+Parameters!$I$25*(Parameters!$J$25-Parameters!$J$24)+Parameters!$I$26*($A668-Parameters!$J$25)))),_xlfn.IFS($A668&lt;=Parameters!$J$23,Parameters!$I$23*$A668,$A668&lt;=Parameters!$J$24,Parameters!$I$24*$A668,$A668&lt;=Parameters!$J$25,Parameters!$I$25*$A668,$A668&gt;Parameters!$J$25,Parameters!$I$26*$A668))</f>
        <v>78945.78</v>
      </c>
      <c r="AA668" s="290">
        <f t="shared" si="314"/>
        <v>119.07357466063348</v>
      </c>
      <c r="AB668" s="290" cm="1">
        <f t="array" ref="AB668">IF(Parameters!$F$55="No",IF($A668&lt;=Parameters!$J$28,Parameters!$I$28*$A668,IF($A668&lt;=Parameters!$J$29,Parameters!$I$28*Parameters!$J$28+Parameters!$I$29*($A668-Parameters!$J$28),IF($A668&lt;=Parameters!$J$30,Parameters!$I$28*Parameters!$J$28+Parameters!$I$29*(Parameters!$J$29-Parameters!$J$28)+Parameters!$I$30*($A668-Parameters!$J$29),Parameters!$I$28*Parameters!$J$28+Parameters!$I$29*(Parameters!$J$29-Parameters!$J$28)+Parameters!$I$30*(Parameters!$J$30-Parameters!$J$29)+Parameters!$I$31*($A668-Parameters!$J$30)))),_xlfn.IFS($A668&lt;=Parameters!$J$28,Parameters!$I$28*$A668,$A668&lt;=Parameters!$J$29,Parameters!$I$29*$A668,$A668&lt;=Parameters!$J$30,Parameters!$I$30*$A668,$A668&gt;Parameters!$J$30,Parameters!$I$31*$A668))</f>
        <v>93140.180000000008</v>
      </c>
      <c r="AC668" s="290">
        <f t="shared" si="315"/>
        <v>140.48292609351435</v>
      </c>
      <c r="AD668" s="290" cm="1">
        <f t="array" ref="AD668">IF(Parameters!$F$55="No",IF($A668&lt;=Parameters!$J$34,Parameters!$I$34*$A668,IF($A668&lt;=Parameters!$J$35,Parameters!$I$34*Parameters!$J$34+Parameters!$I$35*($A668-Parameters!$J$34),IF($A668&lt;=Parameters!$J$36,Parameters!$I$34*Parameters!$J$34+Parameters!$I$35*(Parameters!$J$35-Parameters!$J$34)+Parameters!$I$36*($A668-Parameters!$J$35),Parameters!$I$34*Parameters!$J$34+Parameters!$I$35*(Parameters!$J$35-Parameters!$J$34)+Parameters!$I$36*(Parameters!$J$36-Parameters!$J$35)+Parameters!$I$37*($A668-Parameters!$J$36)))),_xlfn.IFS($A668&lt;=Parameters!$J$34,Parameters!$I$34*$A668,$A668&lt;=Parameters!$J$35,Parameters!$I$35*$A668,$A668&lt;=Parameters!$J$36,Parameters!$I$36*$A668,$A668&gt;Parameters!$J$36,Parameters!$I$37*$A668))</f>
        <v>92357.49</v>
      </c>
      <c r="AE668" s="290">
        <f t="shared" si="339"/>
        <v>139.30239819004527</v>
      </c>
      <c r="AF668" s="290" cm="1">
        <f t="array" ref="AF668">IF(Parameters!$F$55="No",IF($A668&lt;=Parameters!$J$39,Parameters!$I$39*$A668,IF($A668&lt;=Parameters!$J$40,Parameters!$I$39*Parameters!$J$39+Parameters!$I$40*($A668-Parameters!$J$39),IF($A668&lt;=Parameters!$J$41,Parameters!$I$39*Parameters!$J$39+Parameters!$I$40*(Parameters!$J$40-Parameters!$J$39)+Parameters!$I$41*($A668-Parameters!$J$40),Parameters!$I$39*Parameters!$J$39+Parameters!$I$40*(Parameters!$J$40-Parameters!$J$39)+Parameters!$I$41*(Parameters!$J$41-Parameters!$J$40)+Parameters!$I$42*($A668-Parameters!$J$41)))),_xlfn.IFS($A668&lt;=Parameters!$J$39,Parameters!$I$39*$A668,$A668&lt;=Parameters!$J$40,Parameters!$I$40*$A668,$A668&lt;=Parameters!$J$41,Parameters!$I$41*$A668,$A668&gt;Parameters!$J$41,Parameters!$I$42*$A668))</f>
        <v>98967.48000000001</v>
      </c>
      <c r="AG668" s="290">
        <f t="shared" si="340"/>
        <v>149.27221719457015</v>
      </c>
      <c r="AI668" s="428">
        <f t="shared" si="316"/>
        <v>149.05999999999767</v>
      </c>
      <c r="AJ668" s="428">
        <f t="shared" si="317"/>
        <v>159.36000000000058</v>
      </c>
      <c r="AK668" s="428">
        <f t="shared" si="318"/>
        <v>150.23000000001048</v>
      </c>
      <c r="AL668" s="428">
        <f t="shared" si="319"/>
        <v>158.4600000000064</v>
      </c>
      <c r="AM668" s="428">
        <f t="shared" si="320"/>
        <v>149.05999999999767</v>
      </c>
      <c r="AN668" s="428">
        <f t="shared" si="321"/>
        <v>159.36000000000058</v>
      </c>
      <c r="AO668" s="428">
        <f t="shared" si="322"/>
        <v>150.23000000001048</v>
      </c>
      <c r="AP668" s="428">
        <f t="shared" si="323"/>
        <v>158.4600000000064</v>
      </c>
      <c r="AQ668" s="428">
        <f t="shared" si="324"/>
        <v>149.05999999999767</v>
      </c>
      <c r="AR668" s="428">
        <f t="shared" si="325"/>
        <v>159.36000000000058</v>
      </c>
      <c r="AS668" s="428">
        <f t="shared" si="326"/>
        <v>150.23000000001048</v>
      </c>
      <c r="AT668" s="428">
        <f t="shared" si="327"/>
        <v>158.4600000000064</v>
      </c>
      <c r="AU668" s="428">
        <f t="shared" si="328"/>
        <v>149.05999999999767</v>
      </c>
      <c r="AV668" s="428">
        <f t="shared" si="329"/>
        <v>159.36000000000058</v>
      </c>
      <c r="AW668" s="428">
        <f t="shared" si="330"/>
        <v>150.23000000001048</v>
      </c>
      <c r="AX668" s="428">
        <f t="shared" si="331"/>
        <v>158.4600000000064</v>
      </c>
    </row>
    <row r="669">
      <c r="A669" s="413">
        <v>664</v>
      </c>
      <c r="B669" s="290" cm="1">
        <f t="array" ref="B669">IF(Parameters!$C$55="No",IF($A669&lt;=Parameters!$D$23,Parameters!$C$23*$A669,IF($A669&lt;=Parameters!$D$24,Parameters!$C$23*Parameters!$D$23+Parameters!$C$24*($A669-Parameters!$D$23),IF($A669&lt;=Parameters!$D$25,Parameters!$C$23*Parameters!$D$23+Parameters!$C$24*(Parameters!$D$24-Parameters!$D$23)+Parameters!$C$25*($A669-Parameters!$D$24),Parameters!$C$23*Parameters!$D$23+Parameters!$C$24*(Parameters!$D$24-Parameters!$D$23)+Parameters!$C$25*(Parameters!$D$25-Parameters!$D$24)+Parameters!$C$26*($A669-Parameters!$D$25)))),_xlfn.IFS($A669&lt;=Parameters!$D$23,Parameters!$C$23*$A669,$A669&lt;=Parameters!$D$24,Parameters!$C$24*$A669,$A669&lt;=Parameters!$D$25,Parameters!$C$25*$A669,$A669&gt;Parameters!$D$25,Parameters!$C$26*$A669))</f>
        <v>79094.84</v>
      </c>
      <c r="C669" s="290">
        <f t="shared" si="341"/>
        <v>119.11873493975904</v>
      </c>
      <c r="D669" s="290" cm="1">
        <f t="array" ref="D669">IF(Parameters!$C$55="No",IF($A669&lt;=Parameters!$D$28,Parameters!$C$28*$A669,IF($A669&lt;=Parameters!$D$29,Parameters!$C$28*Parameters!$D$28+Parameters!$C$29*($A669-Parameters!$D$28),IF($A669&lt;=Parameters!$D$30,Parameters!$C$28*Parameters!$D$28+Parameters!$C$29*(Parameters!$D$29-Parameters!$D$28)+Parameters!$C$30*($A669-Parameters!$D$29),Parameters!$C$28*Parameters!$D$28+Parameters!$C$29*(Parameters!$D$29-Parameters!$D$28)+Parameters!$C$30*(Parameters!$D$30-Parameters!$D$29)+Parameters!$C$31*($A669-Parameters!$D$30)))),_xlfn.IFS($A669&lt;=Parameters!$D$28,Parameters!$C$28*$A669,$A669&lt;=Parameters!$D$29,Parameters!$C$29*$A669,$A669&lt;=Parameters!$D$30,Parameters!$C$30*$A669,$A669&gt;Parameters!$D$30,Parameters!$C$31*$A669))</f>
        <v>93299.540000000008</v>
      </c>
      <c r="E669" s="290">
        <f t="shared" si="342"/>
        <v>140.51135542168677</v>
      </c>
      <c r="F669" s="290" cm="1">
        <f t="array" ref="F669">IF(Parameters!$C$55="No",IF($A669&lt;=Parameters!$D$34,Parameters!$C$34*$A669,IF($A669&lt;=Parameters!$D$35,Parameters!$C$34*Parameters!$D$34+Parameters!$C$35*($A669-Parameters!$D$34),IF($A669&lt;=Parameters!$D$36,Parameters!$C$34*Parameters!$D$34+Parameters!$C$35*(Parameters!$D$35-Parameters!$D$34)+Parameters!$C$36*($A669-Parameters!$D$35),Parameters!$C$34*Parameters!$D$34+Parameters!$C$35*(Parameters!$D$35-Parameters!$D$34)+Parameters!$C$36*(Parameters!$D$36-Parameters!$D$35)+Parameters!$C$37*($A669-Parameters!$D$36)))),_xlfn.IFS($A669&lt;=Parameters!$D$34,Parameters!$C$34*$A669,$A669&lt;=Parameters!$D$35,Parameters!$C$35*$A669,$A669&lt;=Parameters!$D$36,Parameters!$C$36*$A669,$A669&gt;Parameters!$D$36,Parameters!$C$37*$A669))</f>
        <v>92507.72</v>
      </c>
      <c r="G669" s="290">
        <f t="shared" si="333"/>
        <v>139.31885542168675</v>
      </c>
      <c r="H669" s="290" cm="1">
        <f t="array" ref="H669">IF(Parameters!$C$55="No",IF($A669&lt;=Parameters!$D$39,Parameters!$C$39*$A669,IF($A669&lt;=Parameters!$D$40,Parameters!$C$39*Parameters!$D$39+Parameters!$C$40*($A669-Parameters!$D$39),IF($A669&lt;=Parameters!$D$41,Parameters!$C$39*Parameters!$D$39+Parameters!$C$40*(Parameters!$D$40-Parameters!$D$39)+Parameters!$C$41*($A669-Parameters!$D$40),Parameters!$C$39*Parameters!$D$39+Parameters!$C$40*(Parameters!$D$40-Parameters!$D$39)+Parameters!$C$41*(Parameters!$D$41-Parameters!$D$40)+Parameters!$C$42*($A669-Parameters!$D$41)))),_xlfn.IFS($A669&lt;=Parameters!$D$39,Parameters!$C$39*$A669,$A669&lt;=Parameters!$D$40,Parameters!$C$40*$A669,$A669&lt;=Parameters!$D$41,Parameters!$C$41*$A669,$A669&gt;Parameters!$D$41,Parameters!$C$42*$A669))</f>
        <v>99125.94</v>
      </c>
      <c r="I669" s="290">
        <f t="shared" si="334"/>
        <v>149.28605421686748</v>
      </c>
      <c r="J669" s="290" cm="1">
        <f t="array" ref="J669">IF(Parameters!$D$55="No",IF($A669&lt;=Parameters!$F$23,Parameters!$E$23*$A669,IF($A669&lt;=Parameters!$F$24,Parameters!$E$23*Parameters!$F$23+Parameters!$E$24*($A669-Parameters!$F$23),IF($A669&lt;=Parameters!$F$25,Parameters!$E$23*Parameters!$F$23+Parameters!$E$24*(Parameters!$F$24-Parameters!$F$23)+Parameters!$E$25*($A669-Parameters!$F$24),Parameters!$E$23*Parameters!$F$23+Parameters!$E$24*(Parameters!$F$24-Parameters!$F$23)+Parameters!$E$25*(Parameters!$F$25-Parameters!$F$24)+Parameters!$E$26*($A669-Parameters!$F$25)))),_xlfn.IFS($A669&lt;=Parameters!$F$23,Parameters!$E$23*$A669,$A669&lt;=Parameters!$F$24,Parameters!$E$24*$A669,$A669&lt;=Parameters!$F$25,Parameters!$E$25*$A669,$A669&gt;Parameters!$F$25,Parameters!$E$26*$A669))</f>
        <v>79094.84</v>
      </c>
      <c r="K669" s="290">
        <f t="shared" si="310"/>
        <v>119.11873493975904</v>
      </c>
      <c r="L669" s="290" cm="1">
        <f t="array" ref="L669">IF(Parameters!$D$55="No",IF($A669&lt;=Parameters!$F$28,Parameters!$E$28*$A669,IF($A669&lt;=Parameters!$F$29,Parameters!$E$28*Parameters!$F$28+Parameters!$E$29*($A669-Parameters!$F$28),IF($A669&lt;=Parameters!$F$30,Parameters!$E$28*Parameters!$F$28+Parameters!$E$29*(Parameters!$F$29-Parameters!$F$28)+Parameters!$E$30*($A669-Parameters!$F$29),Parameters!$E$28*Parameters!$F$28+Parameters!$E$29*(Parameters!$F$29-Parameters!$F$28)+Parameters!$E$30*(Parameters!$F$30-Parameters!$F$29)+Parameters!$E$31*($A669-Parameters!$F$30)))),_xlfn.IFS($A669&lt;=Parameters!$F$28,Parameters!$E$28*$A669,$A669&lt;=Parameters!$F$29,Parameters!$E$29*$A669,$A669&lt;=Parameters!$F$30,Parameters!$E$30*$A669,$A669&gt;Parameters!$F$30,Parameters!$E$31*$A669))</f>
        <v>93299.540000000008</v>
      </c>
      <c r="M669" s="290">
        <f t="shared" si="311"/>
        <v>140.51135542168677</v>
      </c>
      <c r="N669" s="290" cm="1">
        <f t="array" ref="N669">IF(Parameters!$D$55="No",IF($A669&lt;=Parameters!$F$34,Parameters!$E$34*$A669,IF($A669&lt;=Parameters!$F$35,Parameters!$E$34*Parameters!$F$34+Parameters!$E$35*($A669-Parameters!$F$34),IF($A669&lt;=Parameters!$F$36,Parameters!$E$34*Parameters!$F$34+Parameters!$E$35*(Parameters!$F$35-Parameters!$F$34)+Parameters!$E$36*($A669-Parameters!$F$35),Parameters!$E$34*Parameters!$F$34+Parameters!$E$35*(Parameters!$F$35-Parameters!$F$34)+Parameters!$E$36*(Parameters!$F$36-Parameters!$F$35)+Parameters!$E$37*($A669-Parameters!$F$36)))),_xlfn.IFS($A669&lt;=Parameters!$F$34,Parameters!$E$34*$A669,$A669&lt;=Parameters!$F$35,Parameters!$E$35*$A669,$A669&lt;=Parameters!$F$36,Parameters!$E$36*$A669,$A669&gt;Parameters!$F$36,Parameters!$E$37*$A669))</f>
        <v>92507.72</v>
      </c>
      <c r="O669" s="290">
        <f t="shared" si="335"/>
        <v>139.31885542168675</v>
      </c>
      <c r="P669" s="290" cm="1">
        <f t="array" ref="P669">IF(Parameters!$D$55="No",IF($A669&lt;=Parameters!$F$39,Parameters!$E$39*$A669,IF($A669&lt;=Parameters!$F$40,Parameters!$E$39*Parameters!$F$39+Parameters!$E$40*($A669-Parameters!$F$39),IF($A669&lt;=Parameters!$F$41,Parameters!$E$39*Parameters!$F$39+Parameters!$E$40*(Parameters!$F$40-Parameters!$F$39)+Parameters!$E$41*($A669-Parameters!$F$40),Parameters!$E$39*Parameters!$F$39+Parameters!$E$40*(Parameters!$F$40-Parameters!$F$39)+Parameters!$E$41*(Parameters!$F$41-Parameters!$F$40)+Parameters!$E$42*($A669-Parameters!$F$41)))),_xlfn.IFS($A669&lt;=Parameters!$F$39,Parameters!$E$39*$A669,$A669&lt;=Parameters!$F$40,Parameters!$E$40*$A669,$A669&lt;=Parameters!$F$41,Parameters!$E$41*$A669,$A669&gt;Parameters!$F$41,Parameters!$E$42*$A669))</f>
        <v>99125.94</v>
      </c>
      <c r="Q669" s="290">
        <f t="shared" si="336"/>
        <v>149.28605421686748</v>
      </c>
      <c r="R669" s="290" cm="1">
        <f t="array" ref="R669">IF(Parameters!$E$55="No",IF($A669&lt;=Parameters!$H$23,Parameters!$G$23*$A669,IF($A669&lt;=Parameters!$H$24,Parameters!$G$23*Parameters!$H$23+Parameters!$G$24*($A669-Parameters!$H$23),IF($A669&lt;=Parameters!$H$25,Parameters!$G$23*Parameters!$H$23+Parameters!$G$24*(Parameters!$H$24-Parameters!$H$23)+Parameters!$G$25*($A669-Parameters!$H$24),Parameters!$G$23*Parameters!$H$23+Parameters!$G$24*(Parameters!$H$24-Parameters!$H$23)+Parameters!$G$25*(Parameters!$H$25-Parameters!$H$24)+Parameters!$G$26*($A669-Parameters!$H$25)))),_xlfn.IFS($A669&lt;=Parameters!$H$23,Parameters!$G$23*$A669,$A669&lt;=Parameters!$H$24,Parameters!$G$24*$A669,$A669&lt;=Parameters!$H$25,Parameters!$G$25*$A669,$A669&gt;Parameters!$H$25,Parameters!$G$26*$A669))</f>
        <v>79094.84</v>
      </c>
      <c r="S669" s="290">
        <f t="shared" si="312"/>
        <v>119.11873493975904</v>
      </c>
      <c r="T669" s="290" cm="1">
        <f t="array" ref="T669">IF(Parameters!$E$55="No",IF($A669&lt;=Parameters!$H$28,Parameters!$G$28*$A669,IF($A669&lt;=Parameters!$H$29,Parameters!$G$28*Parameters!$H$28+Parameters!$G$29*($A669-Parameters!$H$28),IF($A669&lt;=Parameters!$H$30,Parameters!$G$28*Parameters!$H$28+Parameters!$G$29*(Parameters!$H$29-Parameters!$H$28)+Parameters!$G$30*($A669-Parameters!$H$29),Parameters!$G$28*Parameters!$H$28+Parameters!$G$29*(Parameters!$H$29-Parameters!$H$28)+Parameters!$G$30*(Parameters!$H$30-Parameters!$H$29)+Parameters!$G$31*($A669-Parameters!$H$30)))),_xlfn.IFS($A669&lt;=Parameters!$H$28,Parameters!$G$28*$A669,$A669&lt;=Parameters!$H$29,Parameters!$G$29*$A669,$A669&lt;=Parameters!$H$30,Parameters!$G$30*$A669,$A669&gt;Parameters!$H$30,Parameters!$G$31*$A669))</f>
        <v>93299.540000000008</v>
      </c>
      <c r="U669" s="290">
        <f t="shared" si="313"/>
        <v>140.51135542168677</v>
      </c>
      <c r="V669" s="290" cm="1">
        <f t="array" ref="V669">IF(Parameters!$E$55="No",IF($A669&lt;=Parameters!$H$34,Parameters!$G$34*$A669,IF($A669&lt;=Parameters!$H$35,Parameters!$G$34*Parameters!$H$34+Parameters!$G$35*($A669-Parameters!$H$34),IF($A669&lt;=Parameters!$H$36,Parameters!$G$34*Parameters!$H$34+Parameters!$G$35*(Parameters!$H$35-Parameters!$H$34)+Parameters!$G$36*($A669-Parameters!$H$35),Parameters!$G$34*Parameters!$H$34+Parameters!$G$35*(Parameters!$H$35-Parameters!$H$34)+Parameters!$G$36*(Parameters!$H$36-Parameters!$H$35)+Parameters!$G$37*($A669-Parameters!$H$36)))),_xlfn.IFS($A669&lt;=Parameters!$H$34,Parameters!$G$34*$A669,$A669&lt;=Parameters!$H$35,Parameters!$G$35*$A669,$A669&lt;=Parameters!$H$36,Parameters!$G$36*$A669,$A669&gt;Parameters!$H$36,Parameters!$G$37*$A669))</f>
        <v>92507.72</v>
      </c>
      <c r="W669" s="290">
        <f t="shared" si="337"/>
        <v>139.31885542168675</v>
      </c>
      <c r="X669" s="290" cm="1">
        <f t="array" ref="X669">IF(Parameters!$E$55="No",IF($A669&lt;=Parameters!$H$39,Parameters!$G$39*$A669,IF($A669&lt;=Parameters!$H$40,Parameters!$G$39*Parameters!$H$39+Parameters!$G$40*($A669-Parameters!$H$39),IF($A669&lt;=Parameters!$H$41,Parameters!$G$39*Parameters!$H$39+Parameters!$G$40*(Parameters!$H$40-Parameters!$H$39)+Parameters!$G$41*($A669-Parameters!$H$40),Parameters!$G$39*Parameters!$H$39+Parameters!$G$40*(Parameters!$H$40-Parameters!$H$39)+Parameters!$G$41*(Parameters!$H$41-Parameters!$H$40)+Parameters!$G$42*($A669-Parameters!$H$41)))),_xlfn.IFS($A669&lt;=Parameters!$H$39,Parameters!$G$39*$A669,$A669&lt;=Parameters!$H$40,Parameters!$G$40*$A669,$A669&lt;=Parameters!$H$41,Parameters!$G$41*$A669,$A669&gt;Parameters!$H$41,Parameters!$G$42*$A669))</f>
        <v>99125.94</v>
      </c>
      <c r="Y669" s="290">
        <f t="shared" si="338"/>
        <v>149.28605421686748</v>
      </c>
      <c r="Z669" s="290" cm="1">
        <f t="array" ref="Z669">IF(Parameters!$F$55="No",IF($A669&lt;=Parameters!$J$23,Parameters!$I$23*$A669,IF($A669&lt;=Parameters!$J$24,Parameters!$I$23*Parameters!$J$23+Parameters!$I$24*($A669-Parameters!$J$23),IF($A669&lt;=Parameters!$J$25,Parameters!$I$23*Parameters!$J$23+Parameters!$I$24*(Parameters!$J$24-Parameters!$J$23)+Parameters!$I$25*($A669-Parameters!$J$24),Parameters!$I$23*Parameters!$J$23+Parameters!$I$24*(Parameters!$J$24-Parameters!$J$23)+Parameters!$I$25*(Parameters!$J$25-Parameters!$J$24)+Parameters!$I$26*($A669-Parameters!$J$25)))),_xlfn.IFS($A669&lt;=Parameters!$J$23,Parameters!$I$23*$A669,$A669&lt;=Parameters!$J$24,Parameters!$I$24*$A669,$A669&lt;=Parameters!$J$25,Parameters!$I$25*$A669,$A669&gt;Parameters!$J$25,Parameters!$I$26*$A669))</f>
        <v>79094.84</v>
      </c>
      <c r="AA669" s="290">
        <f t="shared" si="314"/>
        <v>119.11873493975904</v>
      </c>
      <c r="AB669" s="290" cm="1">
        <f t="array" ref="AB669">IF(Parameters!$F$55="No",IF($A669&lt;=Parameters!$J$28,Parameters!$I$28*$A669,IF($A669&lt;=Parameters!$J$29,Parameters!$I$28*Parameters!$J$28+Parameters!$I$29*($A669-Parameters!$J$28),IF($A669&lt;=Parameters!$J$30,Parameters!$I$28*Parameters!$J$28+Parameters!$I$29*(Parameters!$J$29-Parameters!$J$28)+Parameters!$I$30*($A669-Parameters!$J$29),Parameters!$I$28*Parameters!$J$28+Parameters!$I$29*(Parameters!$J$29-Parameters!$J$28)+Parameters!$I$30*(Parameters!$J$30-Parameters!$J$29)+Parameters!$I$31*($A669-Parameters!$J$30)))),_xlfn.IFS($A669&lt;=Parameters!$J$28,Parameters!$I$28*$A669,$A669&lt;=Parameters!$J$29,Parameters!$I$29*$A669,$A669&lt;=Parameters!$J$30,Parameters!$I$30*$A669,$A669&gt;Parameters!$J$30,Parameters!$I$31*$A669))</f>
        <v>93299.540000000008</v>
      </c>
      <c r="AC669" s="290">
        <f t="shared" si="315"/>
        <v>140.51135542168677</v>
      </c>
      <c r="AD669" s="290" cm="1">
        <f t="array" ref="AD669">IF(Parameters!$F$55="No",IF($A669&lt;=Parameters!$J$34,Parameters!$I$34*$A669,IF($A669&lt;=Parameters!$J$35,Parameters!$I$34*Parameters!$J$34+Parameters!$I$35*($A669-Parameters!$J$34),IF($A669&lt;=Parameters!$J$36,Parameters!$I$34*Parameters!$J$34+Parameters!$I$35*(Parameters!$J$35-Parameters!$J$34)+Parameters!$I$36*($A669-Parameters!$J$35),Parameters!$I$34*Parameters!$J$34+Parameters!$I$35*(Parameters!$J$35-Parameters!$J$34)+Parameters!$I$36*(Parameters!$J$36-Parameters!$J$35)+Parameters!$I$37*($A669-Parameters!$J$36)))),_xlfn.IFS($A669&lt;=Parameters!$J$34,Parameters!$I$34*$A669,$A669&lt;=Parameters!$J$35,Parameters!$I$35*$A669,$A669&lt;=Parameters!$J$36,Parameters!$I$36*$A669,$A669&gt;Parameters!$J$36,Parameters!$I$37*$A669))</f>
        <v>92507.72</v>
      </c>
      <c r="AE669" s="290">
        <f t="shared" si="339"/>
        <v>139.31885542168675</v>
      </c>
      <c r="AF669" s="290" cm="1">
        <f t="array" ref="AF669">IF(Parameters!$F$55="No",IF($A669&lt;=Parameters!$J$39,Parameters!$I$39*$A669,IF($A669&lt;=Parameters!$J$40,Parameters!$I$39*Parameters!$J$39+Parameters!$I$40*($A669-Parameters!$J$39),IF($A669&lt;=Parameters!$J$41,Parameters!$I$39*Parameters!$J$39+Parameters!$I$40*(Parameters!$J$40-Parameters!$J$39)+Parameters!$I$41*($A669-Parameters!$J$40),Parameters!$I$39*Parameters!$J$39+Parameters!$I$40*(Parameters!$J$40-Parameters!$J$39)+Parameters!$I$41*(Parameters!$J$41-Parameters!$J$40)+Parameters!$I$42*($A669-Parameters!$J$41)))),_xlfn.IFS($A669&lt;=Parameters!$J$39,Parameters!$I$39*$A669,$A669&lt;=Parameters!$J$40,Parameters!$I$40*$A669,$A669&lt;=Parameters!$J$41,Parameters!$I$41*$A669,$A669&gt;Parameters!$J$41,Parameters!$I$42*$A669))</f>
        <v>99125.94</v>
      </c>
      <c r="AG669" s="290">
        <f t="shared" si="340"/>
        <v>149.28605421686748</v>
      </c>
      <c r="AI669" s="428">
        <f t="shared" si="316"/>
        <v>149.05999999999767</v>
      </c>
      <c r="AJ669" s="428">
        <f t="shared" si="317"/>
        <v>159.36000000000058</v>
      </c>
      <c r="AK669" s="428">
        <f t="shared" si="318"/>
        <v>150.22999999999593</v>
      </c>
      <c r="AL669" s="428">
        <f t="shared" si="319"/>
        <v>158.45999999999185</v>
      </c>
      <c r="AM669" s="428">
        <f t="shared" si="320"/>
        <v>149.05999999999767</v>
      </c>
      <c r="AN669" s="428">
        <f t="shared" si="321"/>
        <v>159.36000000000058</v>
      </c>
      <c r="AO669" s="428">
        <f t="shared" si="322"/>
        <v>150.22999999999593</v>
      </c>
      <c r="AP669" s="428">
        <f t="shared" si="323"/>
        <v>158.45999999999185</v>
      </c>
      <c r="AQ669" s="428">
        <f t="shared" si="324"/>
        <v>149.05999999999767</v>
      </c>
      <c r="AR669" s="428">
        <f t="shared" si="325"/>
        <v>159.36000000000058</v>
      </c>
      <c r="AS669" s="428">
        <f t="shared" si="326"/>
        <v>150.22999999999593</v>
      </c>
      <c r="AT669" s="428">
        <f t="shared" si="327"/>
        <v>158.45999999999185</v>
      </c>
      <c r="AU669" s="428">
        <f t="shared" si="328"/>
        <v>149.05999999999767</v>
      </c>
      <c r="AV669" s="428">
        <f t="shared" si="329"/>
        <v>159.36000000000058</v>
      </c>
      <c r="AW669" s="428">
        <f t="shared" si="330"/>
        <v>150.22999999999593</v>
      </c>
      <c r="AX669" s="428">
        <f t="shared" si="331"/>
        <v>158.45999999999185</v>
      </c>
    </row>
    <row r="670">
      <c r="A670" s="413">
        <v>665</v>
      </c>
      <c r="B670" s="290" cm="1">
        <f t="array" ref="B670">IF(Parameters!$C$55="No",IF($A670&lt;=Parameters!$D$23,Parameters!$C$23*$A670,IF($A670&lt;=Parameters!$D$24,Parameters!$C$23*Parameters!$D$23+Parameters!$C$24*($A670-Parameters!$D$23),IF($A670&lt;=Parameters!$D$25,Parameters!$C$23*Parameters!$D$23+Parameters!$C$24*(Parameters!$D$24-Parameters!$D$23)+Parameters!$C$25*($A670-Parameters!$D$24),Parameters!$C$23*Parameters!$D$23+Parameters!$C$24*(Parameters!$D$24-Parameters!$D$23)+Parameters!$C$25*(Parameters!$D$25-Parameters!$D$24)+Parameters!$C$26*($A670-Parameters!$D$25)))),_xlfn.IFS($A670&lt;=Parameters!$D$23,Parameters!$C$23*$A670,$A670&lt;=Parameters!$D$24,Parameters!$C$24*$A670,$A670&lt;=Parameters!$D$25,Parameters!$C$25*$A670,$A670&gt;Parameters!$D$25,Parameters!$C$26*$A670))</f>
        <v>79243.899999999994</v>
      </c>
      <c r="C670" s="290">
        <f t="shared" si="341"/>
        <v>119.16375939849623</v>
      </c>
      <c r="D670" s="290" cm="1">
        <f t="array" ref="D670">IF(Parameters!$C$55="No",IF($A670&lt;=Parameters!$D$28,Parameters!$C$28*$A670,IF($A670&lt;=Parameters!$D$29,Parameters!$C$28*Parameters!$D$28+Parameters!$C$29*($A670-Parameters!$D$28),IF($A670&lt;=Parameters!$D$30,Parameters!$C$28*Parameters!$D$28+Parameters!$C$29*(Parameters!$D$29-Parameters!$D$28)+Parameters!$C$30*($A670-Parameters!$D$29),Parameters!$C$28*Parameters!$D$28+Parameters!$C$29*(Parameters!$D$29-Parameters!$D$28)+Parameters!$C$30*(Parameters!$D$30-Parameters!$D$29)+Parameters!$C$31*($A670-Parameters!$D$30)))),_xlfn.IFS($A670&lt;=Parameters!$D$28,Parameters!$C$28*$A670,$A670&lt;=Parameters!$D$29,Parameters!$C$29*$A670,$A670&lt;=Parameters!$D$30,Parameters!$C$30*$A670,$A670&gt;Parameters!$D$30,Parameters!$C$31*$A670))</f>
        <v>93458.900000000009</v>
      </c>
      <c r="E670" s="290">
        <f t="shared" si="342"/>
        <v>140.53969924812031</v>
      </c>
      <c r="F670" s="290" cm="1">
        <f t="array" ref="F670">IF(Parameters!$C$55="No",IF($A670&lt;=Parameters!$D$34,Parameters!$C$34*$A670,IF($A670&lt;=Parameters!$D$35,Parameters!$C$34*Parameters!$D$34+Parameters!$C$35*($A670-Parameters!$D$34),IF($A670&lt;=Parameters!$D$36,Parameters!$C$34*Parameters!$D$34+Parameters!$C$35*(Parameters!$D$35-Parameters!$D$34)+Parameters!$C$36*($A670-Parameters!$D$35),Parameters!$C$34*Parameters!$D$34+Parameters!$C$35*(Parameters!$D$35-Parameters!$D$34)+Parameters!$C$36*(Parameters!$D$36-Parameters!$D$35)+Parameters!$C$37*($A670-Parameters!$D$36)))),_xlfn.IFS($A670&lt;=Parameters!$D$34,Parameters!$C$34*$A670,$A670&lt;=Parameters!$D$35,Parameters!$C$35*$A670,$A670&lt;=Parameters!$D$36,Parameters!$C$36*$A670,$A670&gt;Parameters!$D$36,Parameters!$C$37*$A670))</f>
        <v>92657.95</v>
      </c>
      <c r="G670" s="290">
        <f t="shared" si="333"/>
        <v>139.33526315789473</v>
      </c>
      <c r="H670" s="290" cm="1">
        <f t="array" ref="H670">IF(Parameters!$C$55="No",IF($A670&lt;=Parameters!$D$39,Parameters!$C$39*$A670,IF($A670&lt;=Parameters!$D$40,Parameters!$C$39*Parameters!$D$39+Parameters!$C$40*($A670-Parameters!$D$39),IF($A670&lt;=Parameters!$D$41,Parameters!$C$39*Parameters!$D$39+Parameters!$C$40*(Parameters!$D$40-Parameters!$D$39)+Parameters!$C$41*($A670-Parameters!$D$40),Parameters!$C$39*Parameters!$D$39+Parameters!$C$40*(Parameters!$D$40-Parameters!$D$39)+Parameters!$C$41*(Parameters!$D$41-Parameters!$D$40)+Parameters!$C$42*($A670-Parameters!$D$41)))),_xlfn.IFS($A670&lt;=Parameters!$D$39,Parameters!$C$39*$A670,$A670&lt;=Parameters!$D$40,Parameters!$C$40*$A670,$A670&lt;=Parameters!$D$41,Parameters!$C$41*$A670,$A670&gt;Parameters!$D$41,Parameters!$C$42*$A670))</f>
        <v>99284.4</v>
      </c>
      <c r="I670" s="290">
        <f t="shared" si="334"/>
        <v>149.29984962406013</v>
      </c>
      <c r="J670" s="290" cm="1">
        <f t="array" ref="J670">IF(Parameters!$D$55="No",IF($A670&lt;=Parameters!$F$23,Parameters!$E$23*$A670,IF($A670&lt;=Parameters!$F$24,Parameters!$E$23*Parameters!$F$23+Parameters!$E$24*($A670-Parameters!$F$23),IF($A670&lt;=Parameters!$F$25,Parameters!$E$23*Parameters!$F$23+Parameters!$E$24*(Parameters!$F$24-Parameters!$F$23)+Parameters!$E$25*($A670-Parameters!$F$24),Parameters!$E$23*Parameters!$F$23+Parameters!$E$24*(Parameters!$F$24-Parameters!$F$23)+Parameters!$E$25*(Parameters!$F$25-Parameters!$F$24)+Parameters!$E$26*($A670-Parameters!$F$25)))),_xlfn.IFS($A670&lt;=Parameters!$F$23,Parameters!$E$23*$A670,$A670&lt;=Parameters!$F$24,Parameters!$E$24*$A670,$A670&lt;=Parameters!$F$25,Parameters!$E$25*$A670,$A670&gt;Parameters!$F$25,Parameters!$E$26*$A670))</f>
        <v>79243.899999999994</v>
      </c>
      <c r="K670" s="290">
        <f t="shared" si="310"/>
        <v>119.16375939849623</v>
      </c>
      <c r="L670" s="290" cm="1">
        <f t="array" ref="L670">IF(Parameters!$D$55="No",IF($A670&lt;=Parameters!$F$28,Parameters!$E$28*$A670,IF($A670&lt;=Parameters!$F$29,Parameters!$E$28*Parameters!$F$28+Parameters!$E$29*($A670-Parameters!$F$28),IF($A670&lt;=Parameters!$F$30,Parameters!$E$28*Parameters!$F$28+Parameters!$E$29*(Parameters!$F$29-Parameters!$F$28)+Parameters!$E$30*($A670-Parameters!$F$29),Parameters!$E$28*Parameters!$F$28+Parameters!$E$29*(Parameters!$F$29-Parameters!$F$28)+Parameters!$E$30*(Parameters!$F$30-Parameters!$F$29)+Parameters!$E$31*($A670-Parameters!$F$30)))),_xlfn.IFS($A670&lt;=Parameters!$F$28,Parameters!$E$28*$A670,$A670&lt;=Parameters!$F$29,Parameters!$E$29*$A670,$A670&lt;=Parameters!$F$30,Parameters!$E$30*$A670,$A670&gt;Parameters!$F$30,Parameters!$E$31*$A670))</f>
        <v>93458.900000000009</v>
      </c>
      <c r="M670" s="290">
        <f t="shared" si="311"/>
        <v>140.53969924812031</v>
      </c>
      <c r="N670" s="290" cm="1">
        <f t="array" ref="N670">IF(Parameters!$D$55="No",IF($A670&lt;=Parameters!$F$34,Parameters!$E$34*$A670,IF($A670&lt;=Parameters!$F$35,Parameters!$E$34*Parameters!$F$34+Parameters!$E$35*($A670-Parameters!$F$34),IF($A670&lt;=Parameters!$F$36,Parameters!$E$34*Parameters!$F$34+Parameters!$E$35*(Parameters!$F$35-Parameters!$F$34)+Parameters!$E$36*($A670-Parameters!$F$35),Parameters!$E$34*Parameters!$F$34+Parameters!$E$35*(Parameters!$F$35-Parameters!$F$34)+Parameters!$E$36*(Parameters!$F$36-Parameters!$F$35)+Parameters!$E$37*($A670-Parameters!$F$36)))),_xlfn.IFS($A670&lt;=Parameters!$F$34,Parameters!$E$34*$A670,$A670&lt;=Parameters!$F$35,Parameters!$E$35*$A670,$A670&lt;=Parameters!$F$36,Parameters!$E$36*$A670,$A670&gt;Parameters!$F$36,Parameters!$E$37*$A670))</f>
        <v>92657.95</v>
      </c>
      <c r="O670" s="290">
        <f t="shared" si="335"/>
        <v>139.33526315789473</v>
      </c>
      <c r="P670" s="290" cm="1">
        <f t="array" ref="P670">IF(Parameters!$D$55="No",IF($A670&lt;=Parameters!$F$39,Parameters!$E$39*$A670,IF($A670&lt;=Parameters!$F$40,Parameters!$E$39*Parameters!$F$39+Parameters!$E$40*($A670-Parameters!$F$39),IF($A670&lt;=Parameters!$F$41,Parameters!$E$39*Parameters!$F$39+Parameters!$E$40*(Parameters!$F$40-Parameters!$F$39)+Parameters!$E$41*($A670-Parameters!$F$40),Parameters!$E$39*Parameters!$F$39+Parameters!$E$40*(Parameters!$F$40-Parameters!$F$39)+Parameters!$E$41*(Parameters!$F$41-Parameters!$F$40)+Parameters!$E$42*($A670-Parameters!$F$41)))),_xlfn.IFS($A670&lt;=Parameters!$F$39,Parameters!$E$39*$A670,$A670&lt;=Parameters!$F$40,Parameters!$E$40*$A670,$A670&lt;=Parameters!$F$41,Parameters!$E$41*$A670,$A670&gt;Parameters!$F$41,Parameters!$E$42*$A670))</f>
        <v>99284.4</v>
      </c>
      <c r="Q670" s="290">
        <f t="shared" si="336"/>
        <v>149.29984962406013</v>
      </c>
      <c r="R670" s="290" cm="1">
        <f t="array" ref="R670">IF(Parameters!$E$55="No",IF($A670&lt;=Parameters!$H$23,Parameters!$G$23*$A670,IF($A670&lt;=Parameters!$H$24,Parameters!$G$23*Parameters!$H$23+Parameters!$G$24*($A670-Parameters!$H$23),IF($A670&lt;=Parameters!$H$25,Parameters!$G$23*Parameters!$H$23+Parameters!$G$24*(Parameters!$H$24-Parameters!$H$23)+Parameters!$G$25*($A670-Parameters!$H$24),Parameters!$G$23*Parameters!$H$23+Parameters!$G$24*(Parameters!$H$24-Parameters!$H$23)+Parameters!$G$25*(Parameters!$H$25-Parameters!$H$24)+Parameters!$G$26*($A670-Parameters!$H$25)))),_xlfn.IFS($A670&lt;=Parameters!$H$23,Parameters!$G$23*$A670,$A670&lt;=Parameters!$H$24,Parameters!$G$24*$A670,$A670&lt;=Parameters!$H$25,Parameters!$G$25*$A670,$A670&gt;Parameters!$H$25,Parameters!$G$26*$A670))</f>
        <v>79243.899999999994</v>
      </c>
      <c r="S670" s="290">
        <f t="shared" si="312"/>
        <v>119.16375939849623</v>
      </c>
      <c r="T670" s="290" cm="1">
        <f t="array" ref="T670">IF(Parameters!$E$55="No",IF($A670&lt;=Parameters!$H$28,Parameters!$G$28*$A670,IF($A670&lt;=Parameters!$H$29,Parameters!$G$28*Parameters!$H$28+Parameters!$G$29*($A670-Parameters!$H$28),IF($A670&lt;=Parameters!$H$30,Parameters!$G$28*Parameters!$H$28+Parameters!$G$29*(Parameters!$H$29-Parameters!$H$28)+Parameters!$G$30*($A670-Parameters!$H$29),Parameters!$G$28*Parameters!$H$28+Parameters!$G$29*(Parameters!$H$29-Parameters!$H$28)+Parameters!$G$30*(Parameters!$H$30-Parameters!$H$29)+Parameters!$G$31*($A670-Parameters!$H$30)))),_xlfn.IFS($A670&lt;=Parameters!$H$28,Parameters!$G$28*$A670,$A670&lt;=Parameters!$H$29,Parameters!$G$29*$A670,$A670&lt;=Parameters!$H$30,Parameters!$G$30*$A670,$A670&gt;Parameters!$H$30,Parameters!$G$31*$A670))</f>
        <v>93458.900000000009</v>
      </c>
      <c r="U670" s="290">
        <f t="shared" si="313"/>
        <v>140.53969924812031</v>
      </c>
      <c r="V670" s="290" cm="1">
        <f t="array" ref="V670">IF(Parameters!$E$55="No",IF($A670&lt;=Parameters!$H$34,Parameters!$G$34*$A670,IF($A670&lt;=Parameters!$H$35,Parameters!$G$34*Parameters!$H$34+Parameters!$G$35*($A670-Parameters!$H$34),IF($A670&lt;=Parameters!$H$36,Parameters!$G$34*Parameters!$H$34+Parameters!$G$35*(Parameters!$H$35-Parameters!$H$34)+Parameters!$G$36*($A670-Parameters!$H$35),Parameters!$G$34*Parameters!$H$34+Parameters!$G$35*(Parameters!$H$35-Parameters!$H$34)+Parameters!$G$36*(Parameters!$H$36-Parameters!$H$35)+Parameters!$G$37*($A670-Parameters!$H$36)))),_xlfn.IFS($A670&lt;=Parameters!$H$34,Parameters!$G$34*$A670,$A670&lt;=Parameters!$H$35,Parameters!$G$35*$A670,$A670&lt;=Parameters!$H$36,Parameters!$G$36*$A670,$A670&gt;Parameters!$H$36,Parameters!$G$37*$A670))</f>
        <v>92657.95</v>
      </c>
      <c r="W670" s="290">
        <f t="shared" si="337"/>
        <v>139.33526315789473</v>
      </c>
      <c r="X670" s="290" cm="1">
        <f t="array" ref="X670">IF(Parameters!$E$55="No",IF($A670&lt;=Parameters!$H$39,Parameters!$G$39*$A670,IF($A670&lt;=Parameters!$H$40,Parameters!$G$39*Parameters!$H$39+Parameters!$G$40*($A670-Parameters!$H$39),IF($A670&lt;=Parameters!$H$41,Parameters!$G$39*Parameters!$H$39+Parameters!$G$40*(Parameters!$H$40-Parameters!$H$39)+Parameters!$G$41*($A670-Parameters!$H$40),Parameters!$G$39*Parameters!$H$39+Parameters!$G$40*(Parameters!$H$40-Parameters!$H$39)+Parameters!$G$41*(Parameters!$H$41-Parameters!$H$40)+Parameters!$G$42*($A670-Parameters!$H$41)))),_xlfn.IFS($A670&lt;=Parameters!$H$39,Parameters!$G$39*$A670,$A670&lt;=Parameters!$H$40,Parameters!$G$40*$A670,$A670&lt;=Parameters!$H$41,Parameters!$G$41*$A670,$A670&gt;Parameters!$H$41,Parameters!$G$42*$A670))</f>
        <v>99284.4</v>
      </c>
      <c r="Y670" s="290">
        <f t="shared" si="338"/>
        <v>149.29984962406013</v>
      </c>
      <c r="Z670" s="290" cm="1">
        <f t="array" ref="Z670">IF(Parameters!$F$55="No",IF($A670&lt;=Parameters!$J$23,Parameters!$I$23*$A670,IF($A670&lt;=Parameters!$J$24,Parameters!$I$23*Parameters!$J$23+Parameters!$I$24*($A670-Parameters!$J$23),IF($A670&lt;=Parameters!$J$25,Parameters!$I$23*Parameters!$J$23+Parameters!$I$24*(Parameters!$J$24-Parameters!$J$23)+Parameters!$I$25*($A670-Parameters!$J$24),Parameters!$I$23*Parameters!$J$23+Parameters!$I$24*(Parameters!$J$24-Parameters!$J$23)+Parameters!$I$25*(Parameters!$J$25-Parameters!$J$24)+Parameters!$I$26*($A670-Parameters!$J$25)))),_xlfn.IFS($A670&lt;=Parameters!$J$23,Parameters!$I$23*$A670,$A670&lt;=Parameters!$J$24,Parameters!$I$24*$A670,$A670&lt;=Parameters!$J$25,Parameters!$I$25*$A670,$A670&gt;Parameters!$J$25,Parameters!$I$26*$A670))</f>
        <v>79243.899999999994</v>
      </c>
      <c r="AA670" s="290">
        <f t="shared" si="314"/>
        <v>119.16375939849623</v>
      </c>
      <c r="AB670" s="290" cm="1">
        <f t="array" ref="AB670">IF(Parameters!$F$55="No",IF($A670&lt;=Parameters!$J$28,Parameters!$I$28*$A670,IF($A670&lt;=Parameters!$J$29,Parameters!$I$28*Parameters!$J$28+Parameters!$I$29*($A670-Parameters!$J$28),IF($A670&lt;=Parameters!$J$30,Parameters!$I$28*Parameters!$J$28+Parameters!$I$29*(Parameters!$J$29-Parameters!$J$28)+Parameters!$I$30*($A670-Parameters!$J$29),Parameters!$I$28*Parameters!$J$28+Parameters!$I$29*(Parameters!$J$29-Parameters!$J$28)+Parameters!$I$30*(Parameters!$J$30-Parameters!$J$29)+Parameters!$I$31*($A670-Parameters!$J$30)))),_xlfn.IFS($A670&lt;=Parameters!$J$28,Parameters!$I$28*$A670,$A670&lt;=Parameters!$J$29,Parameters!$I$29*$A670,$A670&lt;=Parameters!$J$30,Parameters!$I$30*$A670,$A670&gt;Parameters!$J$30,Parameters!$I$31*$A670))</f>
        <v>93458.900000000009</v>
      </c>
      <c r="AC670" s="290">
        <f t="shared" si="315"/>
        <v>140.53969924812031</v>
      </c>
      <c r="AD670" s="290" cm="1">
        <f t="array" ref="AD670">IF(Parameters!$F$55="No",IF($A670&lt;=Parameters!$J$34,Parameters!$I$34*$A670,IF($A670&lt;=Parameters!$J$35,Parameters!$I$34*Parameters!$J$34+Parameters!$I$35*($A670-Parameters!$J$34),IF($A670&lt;=Parameters!$J$36,Parameters!$I$34*Parameters!$J$34+Parameters!$I$35*(Parameters!$J$35-Parameters!$J$34)+Parameters!$I$36*($A670-Parameters!$J$35),Parameters!$I$34*Parameters!$J$34+Parameters!$I$35*(Parameters!$J$35-Parameters!$J$34)+Parameters!$I$36*(Parameters!$J$36-Parameters!$J$35)+Parameters!$I$37*($A670-Parameters!$J$36)))),_xlfn.IFS($A670&lt;=Parameters!$J$34,Parameters!$I$34*$A670,$A670&lt;=Parameters!$J$35,Parameters!$I$35*$A670,$A670&lt;=Parameters!$J$36,Parameters!$I$36*$A670,$A670&gt;Parameters!$J$36,Parameters!$I$37*$A670))</f>
        <v>92657.95</v>
      </c>
      <c r="AE670" s="290">
        <f t="shared" si="339"/>
        <v>139.33526315789473</v>
      </c>
      <c r="AF670" s="290" cm="1">
        <f t="array" ref="AF670">IF(Parameters!$F$55="No",IF($A670&lt;=Parameters!$J$39,Parameters!$I$39*$A670,IF($A670&lt;=Parameters!$J$40,Parameters!$I$39*Parameters!$J$39+Parameters!$I$40*($A670-Parameters!$J$39),IF($A670&lt;=Parameters!$J$41,Parameters!$I$39*Parameters!$J$39+Parameters!$I$40*(Parameters!$J$40-Parameters!$J$39)+Parameters!$I$41*($A670-Parameters!$J$40),Parameters!$I$39*Parameters!$J$39+Parameters!$I$40*(Parameters!$J$40-Parameters!$J$39)+Parameters!$I$41*(Parameters!$J$41-Parameters!$J$40)+Parameters!$I$42*($A670-Parameters!$J$41)))),_xlfn.IFS($A670&lt;=Parameters!$J$39,Parameters!$I$39*$A670,$A670&lt;=Parameters!$J$40,Parameters!$I$40*$A670,$A670&lt;=Parameters!$J$41,Parameters!$I$41*$A670,$A670&gt;Parameters!$J$41,Parameters!$I$42*$A670))</f>
        <v>99284.4</v>
      </c>
      <c r="AG670" s="290">
        <f t="shared" si="340"/>
        <v>149.29984962406013</v>
      </c>
      <c r="AI670" s="428">
        <f t="shared" si="316"/>
        <v>149.05999999999767</v>
      </c>
      <c r="AJ670" s="428">
        <f t="shared" si="317"/>
        <v>159.36000000000058</v>
      </c>
      <c r="AK670" s="428">
        <f t="shared" si="318"/>
        <v>150.22999999999593</v>
      </c>
      <c r="AL670" s="428">
        <f t="shared" si="319"/>
        <v>158.45999999999185</v>
      </c>
      <c r="AM670" s="428">
        <f t="shared" si="320"/>
        <v>149.05999999999767</v>
      </c>
      <c r="AN670" s="428">
        <f t="shared" si="321"/>
        <v>159.36000000000058</v>
      </c>
      <c r="AO670" s="428">
        <f t="shared" si="322"/>
        <v>150.22999999999593</v>
      </c>
      <c r="AP670" s="428">
        <f t="shared" si="323"/>
        <v>158.45999999999185</v>
      </c>
      <c r="AQ670" s="428">
        <f t="shared" si="324"/>
        <v>149.05999999999767</v>
      </c>
      <c r="AR670" s="428">
        <f t="shared" si="325"/>
        <v>159.36000000000058</v>
      </c>
      <c r="AS670" s="428">
        <f t="shared" si="326"/>
        <v>150.22999999999593</v>
      </c>
      <c r="AT670" s="428">
        <f t="shared" si="327"/>
        <v>158.45999999999185</v>
      </c>
      <c r="AU670" s="428">
        <f t="shared" si="328"/>
        <v>149.05999999999767</v>
      </c>
      <c r="AV670" s="428">
        <f t="shared" si="329"/>
        <v>159.36000000000058</v>
      </c>
      <c r="AW670" s="428">
        <f t="shared" si="330"/>
        <v>150.22999999999593</v>
      </c>
      <c r="AX670" s="428">
        <f t="shared" si="331"/>
        <v>158.45999999999185</v>
      </c>
    </row>
    <row r="671">
      <c r="A671" s="413">
        <v>666</v>
      </c>
      <c r="B671" s="290" cm="1">
        <f t="array" ref="B671">IF(Parameters!$C$55="No",IF($A671&lt;=Parameters!$D$23,Parameters!$C$23*$A671,IF($A671&lt;=Parameters!$D$24,Parameters!$C$23*Parameters!$D$23+Parameters!$C$24*($A671-Parameters!$D$23),IF($A671&lt;=Parameters!$D$25,Parameters!$C$23*Parameters!$D$23+Parameters!$C$24*(Parameters!$D$24-Parameters!$D$23)+Parameters!$C$25*($A671-Parameters!$D$24),Parameters!$C$23*Parameters!$D$23+Parameters!$C$24*(Parameters!$D$24-Parameters!$D$23)+Parameters!$C$25*(Parameters!$D$25-Parameters!$D$24)+Parameters!$C$26*($A671-Parameters!$D$25)))),_xlfn.IFS($A671&lt;=Parameters!$D$23,Parameters!$C$23*$A671,$A671&lt;=Parameters!$D$24,Parameters!$C$24*$A671,$A671&lt;=Parameters!$D$25,Parameters!$C$25*$A671,$A671&gt;Parameters!$D$25,Parameters!$C$26*$A671))</f>
        <v>79392.959999999992</v>
      </c>
      <c r="C671" s="290">
        <f t="shared" si="341"/>
        <v>119.20864864864863</v>
      </c>
      <c r="D671" s="290" cm="1">
        <f t="array" ref="D671">IF(Parameters!$C$55="No",IF($A671&lt;=Parameters!$D$28,Parameters!$C$28*$A671,IF($A671&lt;=Parameters!$D$29,Parameters!$C$28*Parameters!$D$28+Parameters!$C$29*($A671-Parameters!$D$28),IF($A671&lt;=Parameters!$D$30,Parameters!$C$28*Parameters!$D$28+Parameters!$C$29*(Parameters!$D$29-Parameters!$D$28)+Parameters!$C$30*($A671-Parameters!$D$29),Parameters!$C$28*Parameters!$D$28+Parameters!$C$29*(Parameters!$D$29-Parameters!$D$28)+Parameters!$C$30*(Parameters!$D$30-Parameters!$D$29)+Parameters!$C$31*($A671-Parameters!$D$30)))),_xlfn.IFS($A671&lt;=Parameters!$D$28,Parameters!$C$28*$A671,$A671&lt;=Parameters!$D$29,Parameters!$C$29*$A671,$A671&lt;=Parameters!$D$30,Parameters!$C$30*$A671,$A671&gt;Parameters!$D$30,Parameters!$C$31*$A671))</f>
        <v>93618.260000000009</v>
      </c>
      <c r="E671" s="290">
        <f t="shared" si="342"/>
        <v>140.56795795795796</v>
      </c>
      <c r="F671" s="290" cm="1">
        <f t="array" ref="F671">IF(Parameters!$C$55="No",IF($A671&lt;=Parameters!$D$34,Parameters!$C$34*$A671,IF($A671&lt;=Parameters!$D$35,Parameters!$C$34*Parameters!$D$34+Parameters!$C$35*($A671-Parameters!$D$34),IF($A671&lt;=Parameters!$D$36,Parameters!$C$34*Parameters!$D$34+Parameters!$C$35*(Parameters!$D$35-Parameters!$D$34)+Parameters!$C$36*($A671-Parameters!$D$35),Parameters!$C$34*Parameters!$D$34+Parameters!$C$35*(Parameters!$D$35-Parameters!$D$34)+Parameters!$C$36*(Parameters!$D$36-Parameters!$D$35)+Parameters!$C$37*($A671-Parameters!$D$36)))),_xlfn.IFS($A671&lt;=Parameters!$D$34,Parameters!$C$34*$A671,$A671&lt;=Parameters!$D$35,Parameters!$C$35*$A671,$A671&lt;=Parameters!$D$36,Parameters!$C$36*$A671,$A671&gt;Parameters!$D$36,Parameters!$C$37*$A671))</f>
        <v>92808.18</v>
      </c>
      <c r="G671" s="290">
        <f t="shared" si="333"/>
        <v>139.3516216216216</v>
      </c>
      <c r="H671" s="290" cm="1">
        <f t="array" ref="H671">IF(Parameters!$C$55="No",IF($A671&lt;=Parameters!$D$39,Parameters!$C$39*$A671,IF($A671&lt;=Parameters!$D$40,Parameters!$C$39*Parameters!$D$39+Parameters!$C$40*($A671-Parameters!$D$39),IF($A671&lt;=Parameters!$D$41,Parameters!$C$39*Parameters!$D$39+Parameters!$C$40*(Parameters!$D$40-Parameters!$D$39)+Parameters!$C$41*($A671-Parameters!$D$40),Parameters!$C$39*Parameters!$D$39+Parameters!$C$40*(Parameters!$D$40-Parameters!$D$39)+Parameters!$C$41*(Parameters!$D$41-Parameters!$D$40)+Parameters!$C$42*($A671-Parameters!$D$41)))),_xlfn.IFS($A671&lt;=Parameters!$D$39,Parameters!$C$39*$A671,$A671&lt;=Parameters!$D$40,Parameters!$C$40*$A671,$A671&lt;=Parameters!$D$41,Parameters!$C$41*$A671,$A671&gt;Parameters!$D$41,Parameters!$C$42*$A671))</f>
        <v>99442.86</v>
      </c>
      <c r="I671" s="290">
        <f t="shared" si="334"/>
        <v>149.31360360360361</v>
      </c>
      <c r="J671" s="290" cm="1">
        <f t="array" ref="J671">IF(Parameters!$D$55="No",IF($A671&lt;=Parameters!$F$23,Parameters!$E$23*$A671,IF($A671&lt;=Parameters!$F$24,Parameters!$E$23*Parameters!$F$23+Parameters!$E$24*($A671-Parameters!$F$23),IF($A671&lt;=Parameters!$F$25,Parameters!$E$23*Parameters!$F$23+Parameters!$E$24*(Parameters!$F$24-Parameters!$F$23)+Parameters!$E$25*($A671-Parameters!$F$24),Parameters!$E$23*Parameters!$F$23+Parameters!$E$24*(Parameters!$F$24-Parameters!$F$23)+Parameters!$E$25*(Parameters!$F$25-Parameters!$F$24)+Parameters!$E$26*($A671-Parameters!$F$25)))),_xlfn.IFS($A671&lt;=Parameters!$F$23,Parameters!$E$23*$A671,$A671&lt;=Parameters!$F$24,Parameters!$E$24*$A671,$A671&lt;=Parameters!$F$25,Parameters!$E$25*$A671,$A671&gt;Parameters!$F$25,Parameters!$E$26*$A671))</f>
        <v>79392.959999999992</v>
      </c>
      <c r="K671" s="290">
        <f t="shared" si="310"/>
        <v>119.20864864864863</v>
      </c>
      <c r="L671" s="290" cm="1">
        <f t="array" ref="L671">IF(Parameters!$D$55="No",IF($A671&lt;=Parameters!$F$28,Parameters!$E$28*$A671,IF($A671&lt;=Parameters!$F$29,Parameters!$E$28*Parameters!$F$28+Parameters!$E$29*($A671-Parameters!$F$28),IF($A671&lt;=Parameters!$F$30,Parameters!$E$28*Parameters!$F$28+Parameters!$E$29*(Parameters!$F$29-Parameters!$F$28)+Parameters!$E$30*($A671-Parameters!$F$29),Parameters!$E$28*Parameters!$F$28+Parameters!$E$29*(Parameters!$F$29-Parameters!$F$28)+Parameters!$E$30*(Parameters!$F$30-Parameters!$F$29)+Parameters!$E$31*($A671-Parameters!$F$30)))),_xlfn.IFS($A671&lt;=Parameters!$F$28,Parameters!$E$28*$A671,$A671&lt;=Parameters!$F$29,Parameters!$E$29*$A671,$A671&lt;=Parameters!$F$30,Parameters!$E$30*$A671,$A671&gt;Parameters!$F$30,Parameters!$E$31*$A671))</f>
        <v>93618.260000000009</v>
      </c>
      <c r="M671" s="290">
        <f t="shared" si="311"/>
        <v>140.56795795795796</v>
      </c>
      <c r="N671" s="290" cm="1">
        <f t="array" ref="N671">IF(Parameters!$D$55="No",IF($A671&lt;=Parameters!$F$34,Parameters!$E$34*$A671,IF($A671&lt;=Parameters!$F$35,Parameters!$E$34*Parameters!$F$34+Parameters!$E$35*($A671-Parameters!$F$34),IF($A671&lt;=Parameters!$F$36,Parameters!$E$34*Parameters!$F$34+Parameters!$E$35*(Parameters!$F$35-Parameters!$F$34)+Parameters!$E$36*($A671-Parameters!$F$35),Parameters!$E$34*Parameters!$F$34+Parameters!$E$35*(Parameters!$F$35-Parameters!$F$34)+Parameters!$E$36*(Parameters!$F$36-Parameters!$F$35)+Parameters!$E$37*($A671-Parameters!$F$36)))),_xlfn.IFS($A671&lt;=Parameters!$F$34,Parameters!$E$34*$A671,$A671&lt;=Parameters!$F$35,Parameters!$E$35*$A671,$A671&lt;=Parameters!$F$36,Parameters!$E$36*$A671,$A671&gt;Parameters!$F$36,Parameters!$E$37*$A671))</f>
        <v>92808.18</v>
      </c>
      <c r="O671" s="290">
        <f t="shared" si="335"/>
        <v>139.3516216216216</v>
      </c>
      <c r="P671" s="290" cm="1">
        <f t="array" ref="P671">IF(Parameters!$D$55="No",IF($A671&lt;=Parameters!$F$39,Parameters!$E$39*$A671,IF($A671&lt;=Parameters!$F$40,Parameters!$E$39*Parameters!$F$39+Parameters!$E$40*($A671-Parameters!$F$39),IF($A671&lt;=Parameters!$F$41,Parameters!$E$39*Parameters!$F$39+Parameters!$E$40*(Parameters!$F$40-Parameters!$F$39)+Parameters!$E$41*($A671-Parameters!$F$40),Parameters!$E$39*Parameters!$F$39+Parameters!$E$40*(Parameters!$F$40-Parameters!$F$39)+Parameters!$E$41*(Parameters!$F$41-Parameters!$F$40)+Parameters!$E$42*($A671-Parameters!$F$41)))),_xlfn.IFS($A671&lt;=Parameters!$F$39,Parameters!$E$39*$A671,$A671&lt;=Parameters!$F$40,Parameters!$E$40*$A671,$A671&lt;=Parameters!$F$41,Parameters!$E$41*$A671,$A671&gt;Parameters!$F$41,Parameters!$E$42*$A671))</f>
        <v>99442.86</v>
      </c>
      <c r="Q671" s="290">
        <f t="shared" si="336"/>
        <v>149.31360360360361</v>
      </c>
      <c r="R671" s="290" cm="1">
        <f t="array" ref="R671">IF(Parameters!$E$55="No",IF($A671&lt;=Parameters!$H$23,Parameters!$G$23*$A671,IF($A671&lt;=Parameters!$H$24,Parameters!$G$23*Parameters!$H$23+Parameters!$G$24*($A671-Parameters!$H$23),IF($A671&lt;=Parameters!$H$25,Parameters!$G$23*Parameters!$H$23+Parameters!$G$24*(Parameters!$H$24-Parameters!$H$23)+Parameters!$G$25*($A671-Parameters!$H$24),Parameters!$G$23*Parameters!$H$23+Parameters!$G$24*(Parameters!$H$24-Parameters!$H$23)+Parameters!$G$25*(Parameters!$H$25-Parameters!$H$24)+Parameters!$G$26*($A671-Parameters!$H$25)))),_xlfn.IFS($A671&lt;=Parameters!$H$23,Parameters!$G$23*$A671,$A671&lt;=Parameters!$H$24,Parameters!$G$24*$A671,$A671&lt;=Parameters!$H$25,Parameters!$G$25*$A671,$A671&gt;Parameters!$H$25,Parameters!$G$26*$A671))</f>
        <v>79392.959999999992</v>
      </c>
      <c r="S671" s="290">
        <f t="shared" si="312"/>
        <v>119.20864864864863</v>
      </c>
      <c r="T671" s="290" cm="1">
        <f t="array" ref="T671">IF(Parameters!$E$55="No",IF($A671&lt;=Parameters!$H$28,Parameters!$G$28*$A671,IF($A671&lt;=Parameters!$H$29,Parameters!$G$28*Parameters!$H$28+Parameters!$G$29*($A671-Parameters!$H$28),IF($A671&lt;=Parameters!$H$30,Parameters!$G$28*Parameters!$H$28+Parameters!$G$29*(Parameters!$H$29-Parameters!$H$28)+Parameters!$G$30*($A671-Parameters!$H$29),Parameters!$G$28*Parameters!$H$28+Parameters!$G$29*(Parameters!$H$29-Parameters!$H$28)+Parameters!$G$30*(Parameters!$H$30-Parameters!$H$29)+Parameters!$G$31*($A671-Parameters!$H$30)))),_xlfn.IFS($A671&lt;=Parameters!$H$28,Parameters!$G$28*$A671,$A671&lt;=Parameters!$H$29,Parameters!$G$29*$A671,$A671&lt;=Parameters!$H$30,Parameters!$G$30*$A671,$A671&gt;Parameters!$H$30,Parameters!$G$31*$A671))</f>
        <v>93618.260000000009</v>
      </c>
      <c r="U671" s="290">
        <f t="shared" si="313"/>
        <v>140.56795795795796</v>
      </c>
      <c r="V671" s="290" cm="1">
        <f t="array" ref="V671">IF(Parameters!$E$55="No",IF($A671&lt;=Parameters!$H$34,Parameters!$G$34*$A671,IF($A671&lt;=Parameters!$H$35,Parameters!$G$34*Parameters!$H$34+Parameters!$G$35*($A671-Parameters!$H$34),IF($A671&lt;=Parameters!$H$36,Parameters!$G$34*Parameters!$H$34+Parameters!$G$35*(Parameters!$H$35-Parameters!$H$34)+Parameters!$G$36*($A671-Parameters!$H$35),Parameters!$G$34*Parameters!$H$34+Parameters!$G$35*(Parameters!$H$35-Parameters!$H$34)+Parameters!$G$36*(Parameters!$H$36-Parameters!$H$35)+Parameters!$G$37*($A671-Parameters!$H$36)))),_xlfn.IFS($A671&lt;=Parameters!$H$34,Parameters!$G$34*$A671,$A671&lt;=Parameters!$H$35,Parameters!$G$35*$A671,$A671&lt;=Parameters!$H$36,Parameters!$G$36*$A671,$A671&gt;Parameters!$H$36,Parameters!$G$37*$A671))</f>
        <v>92808.18</v>
      </c>
      <c r="W671" s="290">
        <f t="shared" si="337"/>
        <v>139.3516216216216</v>
      </c>
      <c r="X671" s="290" cm="1">
        <f t="array" ref="X671">IF(Parameters!$E$55="No",IF($A671&lt;=Parameters!$H$39,Parameters!$G$39*$A671,IF($A671&lt;=Parameters!$H$40,Parameters!$G$39*Parameters!$H$39+Parameters!$G$40*($A671-Parameters!$H$39),IF($A671&lt;=Parameters!$H$41,Parameters!$G$39*Parameters!$H$39+Parameters!$G$40*(Parameters!$H$40-Parameters!$H$39)+Parameters!$G$41*($A671-Parameters!$H$40),Parameters!$G$39*Parameters!$H$39+Parameters!$G$40*(Parameters!$H$40-Parameters!$H$39)+Parameters!$G$41*(Parameters!$H$41-Parameters!$H$40)+Parameters!$G$42*($A671-Parameters!$H$41)))),_xlfn.IFS($A671&lt;=Parameters!$H$39,Parameters!$G$39*$A671,$A671&lt;=Parameters!$H$40,Parameters!$G$40*$A671,$A671&lt;=Parameters!$H$41,Parameters!$G$41*$A671,$A671&gt;Parameters!$H$41,Parameters!$G$42*$A671))</f>
        <v>99442.86</v>
      </c>
      <c r="Y671" s="290">
        <f t="shared" si="338"/>
        <v>149.31360360360361</v>
      </c>
      <c r="Z671" s="290" cm="1">
        <f t="array" ref="Z671">IF(Parameters!$F$55="No",IF($A671&lt;=Parameters!$J$23,Parameters!$I$23*$A671,IF($A671&lt;=Parameters!$J$24,Parameters!$I$23*Parameters!$J$23+Parameters!$I$24*($A671-Parameters!$J$23),IF($A671&lt;=Parameters!$J$25,Parameters!$I$23*Parameters!$J$23+Parameters!$I$24*(Parameters!$J$24-Parameters!$J$23)+Parameters!$I$25*($A671-Parameters!$J$24),Parameters!$I$23*Parameters!$J$23+Parameters!$I$24*(Parameters!$J$24-Parameters!$J$23)+Parameters!$I$25*(Parameters!$J$25-Parameters!$J$24)+Parameters!$I$26*($A671-Parameters!$J$25)))),_xlfn.IFS($A671&lt;=Parameters!$J$23,Parameters!$I$23*$A671,$A671&lt;=Parameters!$J$24,Parameters!$I$24*$A671,$A671&lt;=Parameters!$J$25,Parameters!$I$25*$A671,$A671&gt;Parameters!$J$25,Parameters!$I$26*$A671))</f>
        <v>79392.959999999992</v>
      </c>
      <c r="AA671" s="290">
        <f t="shared" si="314"/>
        <v>119.20864864864863</v>
      </c>
      <c r="AB671" s="290" cm="1">
        <f t="array" ref="AB671">IF(Parameters!$F$55="No",IF($A671&lt;=Parameters!$J$28,Parameters!$I$28*$A671,IF($A671&lt;=Parameters!$J$29,Parameters!$I$28*Parameters!$J$28+Parameters!$I$29*($A671-Parameters!$J$28),IF($A671&lt;=Parameters!$J$30,Parameters!$I$28*Parameters!$J$28+Parameters!$I$29*(Parameters!$J$29-Parameters!$J$28)+Parameters!$I$30*($A671-Parameters!$J$29),Parameters!$I$28*Parameters!$J$28+Parameters!$I$29*(Parameters!$J$29-Parameters!$J$28)+Parameters!$I$30*(Parameters!$J$30-Parameters!$J$29)+Parameters!$I$31*($A671-Parameters!$J$30)))),_xlfn.IFS($A671&lt;=Parameters!$J$28,Parameters!$I$28*$A671,$A671&lt;=Parameters!$J$29,Parameters!$I$29*$A671,$A671&lt;=Parameters!$J$30,Parameters!$I$30*$A671,$A671&gt;Parameters!$J$30,Parameters!$I$31*$A671))</f>
        <v>93618.260000000009</v>
      </c>
      <c r="AC671" s="290">
        <f t="shared" si="315"/>
        <v>140.56795795795796</v>
      </c>
      <c r="AD671" s="290" cm="1">
        <f t="array" ref="AD671">IF(Parameters!$F$55="No",IF($A671&lt;=Parameters!$J$34,Parameters!$I$34*$A671,IF($A671&lt;=Parameters!$J$35,Parameters!$I$34*Parameters!$J$34+Parameters!$I$35*($A671-Parameters!$J$34),IF($A671&lt;=Parameters!$J$36,Parameters!$I$34*Parameters!$J$34+Parameters!$I$35*(Parameters!$J$35-Parameters!$J$34)+Parameters!$I$36*($A671-Parameters!$J$35),Parameters!$I$34*Parameters!$J$34+Parameters!$I$35*(Parameters!$J$35-Parameters!$J$34)+Parameters!$I$36*(Parameters!$J$36-Parameters!$J$35)+Parameters!$I$37*($A671-Parameters!$J$36)))),_xlfn.IFS($A671&lt;=Parameters!$J$34,Parameters!$I$34*$A671,$A671&lt;=Parameters!$J$35,Parameters!$I$35*$A671,$A671&lt;=Parameters!$J$36,Parameters!$I$36*$A671,$A671&gt;Parameters!$J$36,Parameters!$I$37*$A671))</f>
        <v>92808.18</v>
      </c>
      <c r="AE671" s="290">
        <f t="shared" si="339"/>
        <v>139.3516216216216</v>
      </c>
      <c r="AF671" s="290" cm="1">
        <f t="array" ref="AF671">IF(Parameters!$F$55="No",IF($A671&lt;=Parameters!$J$39,Parameters!$I$39*$A671,IF($A671&lt;=Parameters!$J$40,Parameters!$I$39*Parameters!$J$39+Parameters!$I$40*($A671-Parameters!$J$39),IF($A671&lt;=Parameters!$J$41,Parameters!$I$39*Parameters!$J$39+Parameters!$I$40*(Parameters!$J$40-Parameters!$J$39)+Parameters!$I$41*($A671-Parameters!$J$40),Parameters!$I$39*Parameters!$J$39+Parameters!$I$40*(Parameters!$J$40-Parameters!$J$39)+Parameters!$I$41*(Parameters!$J$41-Parameters!$J$40)+Parameters!$I$42*($A671-Parameters!$J$41)))),_xlfn.IFS($A671&lt;=Parameters!$J$39,Parameters!$I$39*$A671,$A671&lt;=Parameters!$J$40,Parameters!$I$40*$A671,$A671&lt;=Parameters!$J$41,Parameters!$I$41*$A671,$A671&gt;Parameters!$J$41,Parameters!$I$42*$A671))</f>
        <v>99442.86</v>
      </c>
      <c r="AG671" s="290">
        <f t="shared" si="340"/>
        <v>149.31360360360361</v>
      </c>
      <c r="AI671" s="428">
        <f t="shared" si="316"/>
        <v>149.05999999999767</v>
      </c>
      <c r="AJ671" s="428">
        <f t="shared" si="317"/>
        <v>159.36000000000058</v>
      </c>
      <c r="AK671" s="428">
        <f t="shared" si="318"/>
        <v>150.22999999999593</v>
      </c>
      <c r="AL671" s="428">
        <f t="shared" si="319"/>
        <v>158.4600000000064</v>
      </c>
      <c r="AM671" s="428">
        <f t="shared" si="320"/>
        <v>149.05999999999767</v>
      </c>
      <c r="AN671" s="428">
        <f t="shared" si="321"/>
        <v>159.36000000000058</v>
      </c>
      <c r="AO671" s="428">
        <f t="shared" si="322"/>
        <v>150.22999999999593</v>
      </c>
      <c r="AP671" s="428">
        <f t="shared" si="323"/>
        <v>158.4600000000064</v>
      </c>
      <c r="AQ671" s="428">
        <f t="shared" si="324"/>
        <v>149.05999999999767</v>
      </c>
      <c r="AR671" s="428">
        <f t="shared" si="325"/>
        <v>159.36000000000058</v>
      </c>
      <c r="AS671" s="428">
        <f t="shared" si="326"/>
        <v>150.22999999999593</v>
      </c>
      <c r="AT671" s="428">
        <f t="shared" si="327"/>
        <v>158.4600000000064</v>
      </c>
      <c r="AU671" s="428">
        <f t="shared" si="328"/>
        <v>149.05999999999767</v>
      </c>
      <c r="AV671" s="428">
        <f t="shared" si="329"/>
        <v>159.36000000000058</v>
      </c>
      <c r="AW671" s="428">
        <f t="shared" si="330"/>
        <v>150.22999999999593</v>
      </c>
      <c r="AX671" s="428">
        <f t="shared" si="331"/>
        <v>158.4600000000064</v>
      </c>
    </row>
    <row r="672">
      <c r="A672" s="413">
        <v>667</v>
      </c>
      <c r="B672" s="290" cm="1">
        <f t="array" ref="B672">IF(Parameters!$C$55="No",IF($A672&lt;=Parameters!$D$23,Parameters!$C$23*$A672,IF($A672&lt;=Parameters!$D$24,Parameters!$C$23*Parameters!$D$23+Parameters!$C$24*($A672-Parameters!$D$23),IF($A672&lt;=Parameters!$D$25,Parameters!$C$23*Parameters!$D$23+Parameters!$C$24*(Parameters!$D$24-Parameters!$D$23)+Parameters!$C$25*($A672-Parameters!$D$24),Parameters!$C$23*Parameters!$D$23+Parameters!$C$24*(Parameters!$D$24-Parameters!$D$23)+Parameters!$C$25*(Parameters!$D$25-Parameters!$D$24)+Parameters!$C$26*($A672-Parameters!$D$25)))),_xlfn.IFS($A672&lt;=Parameters!$D$23,Parameters!$C$23*$A672,$A672&lt;=Parameters!$D$24,Parameters!$C$24*$A672,$A672&lt;=Parameters!$D$25,Parameters!$C$25*$A672,$A672&gt;Parameters!$D$25,Parameters!$C$26*$A672))</f>
        <v>79542.02</v>
      </c>
      <c r="C672" s="290">
        <f t="shared" si="341"/>
        <v>119.25340329835083</v>
      </c>
      <c r="D672" s="290" cm="1">
        <f t="array" ref="D672">IF(Parameters!$C$55="No",IF($A672&lt;=Parameters!$D$28,Parameters!$C$28*$A672,IF($A672&lt;=Parameters!$D$29,Parameters!$C$28*Parameters!$D$28+Parameters!$C$29*($A672-Parameters!$D$28),IF($A672&lt;=Parameters!$D$30,Parameters!$C$28*Parameters!$D$28+Parameters!$C$29*(Parameters!$D$29-Parameters!$D$28)+Parameters!$C$30*($A672-Parameters!$D$29),Parameters!$C$28*Parameters!$D$28+Parameters!$C$29*(Parameters!$D$29-Parameters!$D$28)+Parameters!$C$30*(Parameters!$D$30-Parameters!$D$29)+Parameters!$C$31*($A672-Parameters!$D$30)))),_xlfn.IFS($A672&lt;=Parameters!$D$28,Parameters!$C$28*$A672,$A672&lt;=Parameters!$D$29,Parameters!$C$29*$A672,$A672&lt;=Parameters!$D$30,Parameters!$C$30*$A672,$A672&gt;Parameters!$D$30,Parameters!$C$31*$A672))</f>
        <v>93777.62000000001</v>
      </c>
      <c r="E672" s="290">
        <f t="shared" si="342"/>
        <v>140.596131934033</v>
      </c>
      <c r="F672" s="290" cm="1">
        <f t="array" ref="F672">IF(Parameters!$C$55="No",IF($A672&lt;=Parameters!$D$34,Parameters!$C$34*$A672,IF($A672&lt;=Parameters!$D$35,Parameters!$C$34*Parameters!$D$34+Parameters!$C$35*($A672-Parameters!$D$34),IF($A672&lt;=Parameters!$D$36,Parameters!$C$34*Parameters!$D$34+Parameters!$C$35*(Parameters!$D$35-Parameters!$D$34)+Parameters!$C$36*($A672-Parameters!$D$35),Parameters!$C$34*Parameters!$D$34+Parameters!$C$35*(Parameters!$D$35-Parameters!$D$34)+Parameters!$C$36*(Parameters!$D$36-Parameters!$D$35)+Parameters!$C$37*($A672-Parameters!$D$36)))),_xlfn.IFS($A672&lt;=Parameters!$D$34,Parameters!$C$34*$A672,$A672&lt;=Parameters!$D$35,Parameters!$C$35*$A672,$A672&lt;=Parameters!$D$36,Parameters!$C$36*$A672,$A672&gt;Parameters!$D$36,Parameters!$C$37*$A672))</f>
        <v>92958.41</v>
      </c>
      <c r="G672" s="290">
        <f t="shared" si="333"/>
        <v>139.36793103448275</v>
      </c>
      <c r="H672" s="290" cm="1">
        <f t="array" ref="H672">IF(Parameters!$C$55="No",IF($A672&lt;=Parameters!$D$39,Parameters!$C$39*$A672,IF($A672&lt;=Parameters!$D$40,Parameters!$C$39*Parameters!$D$39+Parameters!$C$40*($A672-Parameters!$D$39),IF($A672&lt;=Parameters!$D$41,Parameters!$C$39*Parameters!$D$39+Parameters!$C$40*(Parameters!$D$40-Parameters!$D$39)+Parameters!$C$41*($A672-Parameters!$D$40),Parameters!$C$39*Parameters!$D$39+Parameters!$C$40*(Parameters!$D$40-Parameters!$D$39)+Parameters!$C$41*(Parameters!$D$41-Parameters!$D$40)+Parameters!$C$42*($A672-Parameters!$D$41)))),_xlfn.IFS($A672&lt;=Parameters!$D$39,Parameters!$C$39*$A672,$A672&lt;=Parameters!$D$40,Parameters!$C$40*$A672,$A672&lt;=Parameters!$D$41,Parameters!$C$41*$A672,$A672&gt;Parameters!$D$41,Parameters!$C$42*$A672))</f>
        <v>99601.32</v>
      </c>
      <c r="I672" s="290">
        <f t="shared" si="334"/>
        <v>149.32731634182909</v>
      </c>
      <c r="J672" s="290" cm="1">
        <f t="array" ref="J672">IF(Parameters!$D$55="No",IF($A672&lt;=Parameters!$F$23,Parameters!$E$23*$A672,IF($A672&lt;=Parameters!$F$24,Parameters!$E$23*Parameters!$F$23+Parameters!$E$24*($A672-Parameters!$F$23),IF($A672&lt;=Parameters!$F$25,Parameters!$E$23*Parameters!$F$23+Parameters!$E$24*(Parameters!$F$24-Parameters!$F$23)+Parameters!$E$25*($A672-Parameters!$F$24),Parameters!$E$23*Parameters!$F$23+Parameters!$E$24*(Parameters!$F$24-Parameters!$F$23)+Parameters!$E$25*(Parameters!$F$25-Parameters!$F$24)+Parameters!$E$26*($A672-Parameters!$F$25)))),_xlfn.IFS($A672&lt;=Parameters!$F$23,Parameters!$E$23*$A672,$A672&lt;=Parameters!$F$24,Parameters!$E$24*$A672,$A672&lt;=Parameters!$F$25,Parameters!$E$25*$A672,$A672&gt;Parameters!$F$25,Parameters!$E$26*$A672))</f>
        <v>79542.02</v>
      </c>
      <c r="K672" s="290">
        <f t="shared" si="310"/>
        <v>119.25340329835083</v>
      </c>
      <c r="L672" s="290" cm="1">
        <f t="array" ref="L672">IF(Parameters!$D$55="No",IF($A672&lt;=Parameters!$F$28,Parameters!$E$28*$A672,IF($A672&lt;=Parameters!$F$29,Parameters!$E$28*Parameters!$F$28+Parameters!$E$29*($A672-Parameters!$F$28),IF($A672&lt;=Parameters!$F$30,Parameters!$E$28*Parameters!$F$28+Parameters!$E$29*(Parameters!$F$29-Parameters!$F$28)+Parameters!$E$30*($A672-Parameters!$F$29),Parameters!$E$28*Parameters!$F$28+Parameters!$E$29*(Parameters!$F$29-Parameters!$F$28)+Parameters!$E$30*(Parameters!$F$30-Parameters!$F$29)+Parameters!$E$31*($A672-Parameters!$F$30)))),_xlfn.IFS($A672&lt;=Parameters!$F$28,Parameters!$E$28*$A672,$A672&lt;=Parameters!$F$29,Parameters!$E$29*$A672,$A672&lt;=Parameters!$F$30,Parameters!$E$30*$A672,$A672&gt;Parameters!$F$30,Parameters!$E$31*$A672))</f>
        <v>93777.62000000001</v>
      </c>
      <c r="M672" s="290">
        <f t="shared" si="311"/>
        <v>140.596131934033</v>
      </c>
      <c r="N672" s="290" cm="1">
        <f t="array" ref="N672">IF(Parameters!$D$55="No",IF($A672&lt;=Parameters!$F$34,Parameters!$E$34*$A672,IF($A672&lt;=Parameters!$F$35,Parameters!$E$34*Parameters!$F$34+Parameters!$E$35*($A672-Parameters!$F$34),IF($A672&lt;=Parameters!$F$36,Parameters!$E$34*Parameters!$F$34+Parameters!$E$35*(Parameters!$F$35-Parameters!$F$34)+Parameters!$E$36*($A672-Parameters!$F$35),Parameters!$E$34*Parameters!$F$34+Parameters!$E$35*(Parameters!$F$35-Parameters!$F$34)+Parameters!$E$36*(Parameters!$F$36-Parameters!$F$35)+Parameters!$E$37*($A672-Parameters!$F$36)))),_xlfn.IFS($A672&lt;=Parameters!$F$34,Parameters!$E$34*$A672,$A672&lt;=Parameters!$F$35,Parameters!$E$35*$A672,$A672&lt;=Parameters!$F$36,Parameters!$E$36*$A672,$A672&gt;Parameters!$F$36,Parameters!$E$37*$A672))</f>
        <v>92958.41</v>
      </c>
      <c r="O672" s="290">
        <f t="shared" si="335"/>
        <v>139.36793103448275</v>
      </c>
      <c r="P672" s="290" cm="1">
        <f t="array" ref="P672">IF(Parameters!$D$55="No",IF($A672&lt;=Parameters!$F$39,Parameters!$E$39*$A672,IF($A672&lt;=Parameters!$F$40,Parameters!$E$39*Parameters!$F$39+Parameters!$E$40*($A672-Parameters!$F$39),IF($A672&lt;=Parameters!$F$41,Parameters!$E$39*Parameters!$F$39+Parameters!$E$40*(Parameters!$F$40-Parameters!$F$39)+Parameters!$E$41*($A672-Parameters!$F$40),Parameters!$E$39*Parameters!$F$39+Parameters!$E$40*(Parameters!$F$40-Parameters!$F$39)+Parameters!$E$41*(Parameters!$F$41-Parameters!$F$40)+Parameters!$E$42*($A672-Parameters!$F$41)))),_xlfn.IFS($A672&lt;=Parameters!$F$39,Parameters!$E$39*$A672,$A672&lt;=Parameters!$F$40,Parameters!$E$40*$A672,$A672&lt;=Parameters!$F$41,Parameters!$E$41*$A672,$A672&gt;Parameters!$F$41,Parameters!$E$42*$A672))</f>
        <v>99601.32</v>
      </c>
      <c r="Q672" s="290">
        <f t="shared" si="336"/>
        <v>149.32731634182909</v>
      </c>
      <c r="R672" s="290" cm="1">
        <f t="array" ref="R672">IF(Parameters!$E$55="No",IF($A672&lt;=Parameters!$H$23,Parameters!$G$23*$A672,IF($A672&lt;=Parameters!$H$24,Parameters!$G$23*Parameters!$H$23+Parameters!$G$24*($A672-Parameters!$H$23),IF($A672&lt;=Parameters!$H$25,Parameters!$G$23*Parameters!$H$23+Parameters!$G$24*(Parameters!$H$24-Parameters!$H$23)+Parameters!$G$25*($A672-Parameters!$H$24),Parameters!$G$23*Parameters!$H$23+Parameters!$G$24*(Parameters!$H$24-Parameters!$H$23)+Parameters!$G$25*(Parameters!$H$25-Parameters!$H$24)+Parameters!$G$26*($A672-Parameters!$H$25)))),_xlfn.IFS($A672&lt;=Parameters!$H$23,Parameters!$G$23*$A672,$A672&lt;=Parameters!$H$24,Parameters!$G$24*$A672,$A672&lt;=Parameters!$H$25,Parameters!$G$25*$A672,$A672&gt;Parameters!$H$25,Parameters!$G$26*$A672))</f>
        <v>79542.02</v>
      </c>
      <c r="S672" s="290">
        <f t="shared" si="312"/>
        <v>119.25340329835083</v>
      </c>
      <c r="T672" s="290" cm="1">
        <f t="array" ref="T672">IF(Parameters!$E$55="No",IF($A672&lt;=Parameters!$H$28,Parameters!$G$28*$A672,IF($A672&lt;=Parameters!$H$29,Parameters!$G$28*Parameters!$H$28+Parameters!$G$29*($A672-Parameters!$H$28),IF($A672&lt;=Parameters!$H$30,Parameters!$G$28*Parameters!$H$28+Parameters!$G$29*(Parameters!$H$29-Parameters!$H$28)+Parameters!$G$30*($A672-Parameters!$H$29),Parameters!$G$28*Parameters!$H$28+Parameters!$G$29*(Parameters!$H$29-Parameters!$H$28)+Parameters!$G$30*(Parameters!$H$30-Parameters!$H$29)+Parameters!$G$31*($A672-Parameters!$H$30)))),_xlfn.IFS($A672&lt;=Parameters!$H$28,Parameters!$G$28*$A672,$A672&lt;=Parameters!$H$29,Parameters!$G$29*$A672,$A672&lt;=Parameters!$H$30,Parameters!$G$30*$A672,$A672&gt;Parameters!$H$30,Parameters!$G$31*$A672))</f>
        <v>93777.62000000001</v>
      </c>
      <c r="U672" s="290">
        <f t="shared" si="313"/>
        <v>140.596131934033</v>
      </c>
      <c r="V672" s="290" cm="1">
        <f t="array" ref="V672">IF(Parameters!$E$55="No",IF($A672&lt;=Parameters!$H$34,Parameters!$G$34*$A672,IF($A672&lt;=Parameters!$H$35,Parameters!$G$34*Parameters!$H$34+Parameters!$G$35*($A672-Parameters!$H$34),IF($A672&lt;=Parameters!$H$36,Parameters!$G$34*Parameters!$H$34+Parameters!$G$35*(Parameters!$H$35-Parameters!$H$34)+Parameters!$G$36*($A672-Parameters!$H$35),Parameters!$G$34*Parameters!$H$34+Parameters!$G$35*(Parameters!$H$35-Parameters!$H$34)+Parameters!$G$36*(Parameters!$H$36-Parameters!$H$35)+Parameters!$G$37*($A672-Parameters!$H$36)))),_xlfn.IFS($A672&lt;=Parameters!$H$34,Parameters!$G$34*$A672,$A672&lt;=Parameters!$H$35,Parameters!$G$35*$A672,$A672&lt;=Parameters!$H$36,Parameters!$G$36*$A672,$A672&gt;Parameters!$H$36,Parameters!$G$37*$A672))</f>
        <v>92958.41</v>
      </c>
      <c r="W672" s="290">
        <f t="shared" si="337"/>
        <v>139.36793103448275</v>
      </c>
      <c r="X672" s="290" cm="1">
        <f t="array" ref="X672">IF(Parameters!$E$55="No",IF($A672&lt;=Parameters!$H$39,Parameters!$G$39*$A672,IF($A672&lt;=Parameters!$H$40,Parameters!$G$39*Parameters!$H$39+Parameters!$G$40*($A672-Parameters!$H$39),IF($A672&lt;=Parameters!$H$41,Parameters!$G$39*Parameters!$H$39+Parameters!$G$40*(Parameters!$H$40-Parameters!$H$39)+Parameters!$G$41*($A672-Parameters!$H$40),Parameters!$G$39*Parameters!$H$39+Parameters!$G$40*(Parameters!$H$40-Parameters!$H$39)+Parameters!$G$41*(Parameters!$H$41-Parameters!$H$40)+Parameters!$G$42*($A672-Parameters!$H$41)))),_xlfn.IFS($A672&lt;=Parameters!$H$39,Parameters!$G$39*$A672,$A672&lt;=Parameters!$H$40,Parameters!$G$40*$A672,$A672&lt;=Parameters!$H$41,Parameters!$G$41*$A672,$A672&gt;Parameters!$H$41,Parameters!$G$42*$A672))</f>
        <v>99601.32</v>
      </c>
      <c r="Y672" s="290">
        <f t="shared" si="338"/>
        <v>149.32731634182909</v>
      </c>
      <c r="Z672" s="290" cm="1">
        <f t="array" ref="Z672">IF(Parameters!$F$55="No",IF($A672&lt;=Parameters!$J$23,Parameters!$I$23*$A672,IF($A672&lt;=Parameters!$J$24,Parameters!$I$23*Parameters!$J$23+Parameters!$I$24*($A672-Parameters!$J$23),IF($A672&lt;=Parameters!$J$25,Parameters!$I$23*Parameters!$J$23+Parameters!$I$24*(Parameters!$J$24-Parameters!$J$23)+Parameters!$I$25*($A672-Parameters!$J$24),Parameters!$I$23*Parameters!$J$23+Parameters!$I$24*(Parameters!$J$24-Parameters!$J$23)+Parameters!$I$25*(Parameters!$J$25-Parameters!$J$24)+Parameters!$I$26*($A672-Parameters!$J$25)))),_xlfn.IFS($A672&lt;=Parameters!$J$23,Parameters!$I$23*$A672,$A672&lt;=Parameters!$J$24,Parameters!$I$24*$A672,$A672&lt;=Parameters!$J$25,Parameters!$I$25*$A672,$A672&gt;Parameters!$J$25,Parameters!$I$26*$A672))</f>
        <v>79542.02</v>
      </c>
      <c r="AA672" s="290">
        <f t="shared" si="314"/>
        <v>119.25340329835083</v>
      </c>
      <c r="AB672" s="290" cm="1">
        <f t="array" ref="AB672">IF(Parameters!$F$55="No",IF($A672&lt;=Parameters!$J$28,Parameters!$I$28*$A672,IF($A672&lt;=Parameters!$J$29,Parameters!$I$28*Parameters!$J$28+Parameters!$I$29*($A672-Parameters!$J$28),IF($A672&lt;=Parameters!$J$30,Parameters!$I$28*Parameters!$J$28+Parameters!$I$29*(Parameters!$J$29-Parameters!$J$28)+Parameters!$I$30*($A672-Parameters!$J$29),Parameters!$I$28*Parameters!$J$28+Parameters!$I$29*(Parameters!$J$29-Parameters!$J$28)+Parameters!$I$30*(Parameters!$J$30-Parameters!$J$29)+Parameters!$I$31*($A672-Parameters!$J$30)))),_xlfn.IFS($A672&lt;=Parameters!$J$28,Parameters!$I$28*$A672,$A672&lt;=Parameters!$J$29,Parameters!$I$29*$A672,$A672&lt;=Parameters!$J$30,Parameters!$I$30*$A672,$A672&gt;Parameters!$J$30,Parameters!$I$31*$A672))</f>
        <v>93777.62000000001</v>
      </c>
      <c r="AC672" s="290">
        <f t="shared" si="315"/>
        <v>140.596131934033</v>
      </c>
      <c r="AD672" s="290" cm="1">
        <f t="array" ref="AD672">IF(Parameters!$F$55="No",IF($A672&lt;=Parameters!$J$34,Parameters!$I$34*$A672,IF($A672&lt;=Parameters!$J$35,Parameters!$I$34*Parameters!$J$34+Parameters!$I$35*($A672-Parameters!$J$34),IF($A672&lt;=Parameters!$J$36,Parameters!$I$34*Parameters!$J$34+Parameters!$I$35*(Parameters!$J$35-Parameters!$J$34)+Parameters!$I$36*($A672-Parameters!$J$35),Parameters!$I$34*Parameters!$J$34+Parameters!$I$35*(Parameters!$J$35-Parameters!$J$34)+Parameters!$I$36*(Parameters!$J$36-Parameters!$J$35)+Parameters!$I$37*($A672-Parameters!$J$36)))),_xlfn.IFS($A672&lt;=Parameters!$J$34,Parameters!$I$34*$A672,$A672&lt;=Parameters!$J$35,Parameters!$I$35*$A672,$A672&lt;=Parameters!$J$36,Parameters!$I$36*$A672,$A672&gt;Parameters!$J$36,Parameters!$I$37*$A672))</f>
        <v>92958.41</v>
      </c>
      <c r="AE672" s="290">
        <f t="shared" si="339"/>
        <v>139.36793103448275</v>
      </c>
      <c r="AF672" s="290" cm="1">
        <f t="array" ref="AF672">IF(Parameters!$F$55="No",IF($A672&lt;=Parameters!$J$39,Parameters!$I$39*$A672,IF($A672&lt;=Parameters!$J$40,Parameters!$I$39*Parameters!$J$39+Parameters!$I$40*($A672-Parameters!$J$39),IF($A672&lt;=Parameters!$J$41,Parameters!$I$39*Parameters!$J$39+Parameters!$I$40*(Parameters!$J$40-Parameters!$J$39)+Parameters!$I$41*($A672-Parameters!$J$40),Parameters!$I$39*Parameters!$J$39+Parameters!$I$40*(Parameters!$J$40-Parameters!$J$39)+Parameters!$I$41*(Parameters!$J$41-Parameters!$J$40)+Parameters!$I$42*($A672-Parameters!$J$41)))),_xlfn.IFS($A672&lt;=Parameters!$J$39,Parameters!$I$39*$A672,$A672&lt;=Parameters!$J$40,Parameters!$I$40*$A672,$A672&lt;=Parameters!$J$41,Parameters!$I$41*$A672,$A672&gt;Parameters!$J$41,Parameters!$I$42*$A672))</f>
        <v>99601.32</v>
      </c>
      <c r="AG672" s="290">
        <f t="shared" si="340"/>
        <v>149.32731634182909</v>
      </c>
      <c r="AI672" s="428">
        <f t="shared" si="316"/>
        <v>149.06000000001222</v>
      </c>
      <c r="AJ672" s="428">
        <f t="shared" si="317"/>
        <v>159.36000000000058</v>
      </c>
      <c r="AK672" s="428">
        <f t="shared" si="318"/>
        <v>150.23000000001048</v>
      </c>
      <c r="AL672" s="428">
        <f t="shared" si="319"/>
        <v>158.4600000000064</v>
      </c>
      <c r="AM672" s="428">
        <f t="shared" si="320"/>
        <v>149.06000000001222</v>
      </c>
      <c r="AN672" s="428">
        <f t="shared" si="321"/>
        <v>159.36000000000058</v>
      </c>
      <c r="AO672" s="428">
        <f t="shared" si="322"/>
        <v>150.23000000001048</v>
      </c>
      <c r="AP672" s="428">
        <f t="shared" si="323"/>
        <v>158.4600000000064</v>
      </c>
      <c r="AQ672" s="428">
        <f t="shared" si="324"/>
        <v>149.06000000001222</v>
      </c>
      <c r="AR672" s="428">
        <f t="shared" si="325"/>
        <v>159.36000000000058</v>
      </c>
      <c r="AS672" s="428">
        <f t="shared" si="326"/>
        <v>150.23000000001048</v>
      </c>
      <c r="AT672" s="428">
        <f t="shared" si="327"/>
        <v>158.4600000000064</v>
      </c>
      <c r="AU672" s="428">
        <f t="shared" si="328"/>
        <v>149.06000000001222</v>
      </c>
      <c r="AV672" s="428">
        <f t="shared" si="329"/>
        <v>159.36000000000058</v>
      </c>
      <c r="AW672" s="428">
        <f t="shared" si="330"/>
        <v>150.23000000001048</v>
      </c>
      <c r="AX672" s="428">
        <f t="shared" si="331"/>
        <v>158.4600000000064</v>
      </c>
    </row>
    <row r="673">
      <c r="A673" s="413">
        <v>668</v>
      </c>
      <c r="B673" s="290" cm="1">
        <f t="array" ref="B673">IF(Parameters!$C$55="No",IF($A673&lt;=Parameters!$D$23,Parameters!$C$23*$A673,IF($A673&lt;=Parameters!$D$24,Parameters!$C$23*Parameters!$D$23+Parameters!$C$24*($A673-Parameters!$D$23),IF($A673&lt;=Parameters!$D$25,Parameters!$C$23*Parameters!$D$23+Parameters!$C$24*(Parameters!$D$24-Parameters!$D$23)+Parameters!$C$25*($A673-Parameters!$D$24),Parameters!$C$23*Parameters!$D$23+Parameters!$C$24*(Parameters!$D$24-Parameters!$D$23)+Parameters!$C$25*(Parameters!$D$25-Parameters!$D$24)+Parameters!$C$26*($A673-Parameters!$D$25)))),_xlfn.IFS($A673&lt;=Parameters!$D$23,Parameters!$C$23*$A673,$A673&lt;=Parameters!$D$24,Parameters!$C$24*$A673,$A673&lt;=Parameters!$D$25,Parameters!$C$25*$A673,$A673&gt;Parameters!$D$25,Parameters!$C$26*$A673))</f>
        <v>79691.08</v>
      </c>
      <c r="C673" s="290">
        <f t="shared" si="341"/>
        <v>119.29802395209582</v>
      </c>
      <c r="D673" s="290" cm="1">
        <f t="array" ref="D673">IF(Parameters!$C$55="No",IF($A673&lt;=Parameters!$D$28,Parameters!$C$28*$A673,IF($A673&lt;=Parameters!$D$29,Parameters!$C$28*Parameters!$D$28+Parameters!$C$29*($A673-Parameters!$D$28),IF($A673&lt;=Parameters!$D$30,Parameters!$C$28*Parameters!$D$28+Parameters!$C$29*(Parameters!$D$29-Parameters!$D$28)+Parameters!$C$30*($A673-Parameters!$D$29),Parameters!$C$28*Parameters!$D$28+Parameters!$C$29*(Parameters!$D$29-Parameters!$D$28)+Parameters!$C$30*(Parameters!$D$30-Parameters!$D$29)+Parameters!$C$31*($A673-Parameters!$D$30)))),_xlfn.IFS($A673&lt;=Parameters!$D$28,Parameters!$C$28*$A673,$A673&lt;=Parameters!$D$29,Parameters!$C$29*$A673,$A673&lt;=Parameters!$D$30,Parameters!$C$30*$A673,$A673&gt;Parameters!$D$30,Parameters!$C$31*$A673))</f>
        <v>93936.98000000001</v>
      </c>
      <c r="E673" s="290">
        <f t="shared" si="342"/>
        <v>140.62422155688625</v>
      </c>
      <c r="F673" s="290" cm="1">
        <f t="array" ref="F673">IF(Parameters!$C$55="No",IF($A673&lt;=Parameters!$D$34,Parameters!$C$34*$A673,IF($A673&lt;=Parameters!$D$35,Parameters!$C$34*Parameters!$D$34+Parameters!$C$35*($A673-Parameters!$D$34),IF($A673&lt;=Parameters!$D$36,Parameters!$C$34*Parameters!$D$34+Parameters!$C$35*(Parameters!$D$35-Parameters!$D$34)+Parameters!$C$36*($A673-Parameters!$D$35),Parameters!$C$34*Parameters!$D$34+Parameters!$C$35*(Parameters!$D$35-Parameters!$D$34)+Parameters!$C$36*(Parameters!$D$36-Parameters!$D$35)+Parameters!$C$37*($A673-Parameters!$D$36)))),_xlfn.IFS($A673&lt;=Parameters!$D$34,Parameters!$C$34*$A673,$A673&lt;=Parameters!$D$35,Parameters!$C$35*$A673,$A673&lt;=Parameters!$D$36,Parameters!$C$36*$A673,$A673&gt;Parameters!$D$36,Parameters!$C$37*$A673))</f>
        <v>93108.64</v>
      </c>
      <c r="G673" s="290">
        <f t="shared" si="333"/>
        <v>139.38419161676646</v>
      </c>
      <c r="H673" s="290" cm="1">
        <f t="array" ref="H673">IF(Parameters!$C$55="No",IF($A673&lt;=Parameters!$D$39,Parameters!$C$39*$A673,IF($A673&lt;=Parameters!$D$40,Parameters!$C$39*Parameters!$D$39+Parameters!$C$40*($A673-Parameters!$D$39),IF($A673&lt;=Parameters!$D$41,Parameters!$C$39*Parameters!$D$39+Parameters!$C$40*(Parameters!$D$40-Parameters!$D$39)+Parameters!$C$41*($A673-Parameters!$D$40),Parameters!$C$39*Parameters!$D$39+Parameters!$C$40*(Parameters!$D$40-Parameters!$D$39)+Parameters!$C$41*(Parameters!$D$41-Parameters!$D$40)+Parameters!$C$42*($A673-Parameters!$D$41)))),_xlfn.IFS($A673&lt;=Parameters!$D$39,Parameters!$C$39*$A673,$A673&lt;=Parameters!$D$40,Parameters!$C$40*$A673,$A673&lt;=Parameters!$D$41,Parameters!$C$41*$A673,$A673&gt;Parameters!$D$41,Parameters!$C$42*$A673))</f>
        <v>99759.78</v>
      </c>
      <c r="I673" s="290">
        <f t="shared" si="334"/>
        <v>149.34098802395209</v>
      </c>
      <c r="J673" s="290" cm="1">
        <f t="array" ref="J673">IF(Parameters!$D$55="No",IF($A673&lt;=Parameters!$F$23,Parameters!$E$23*$A673,IF($A673&lt;=Parameters!$F$24,Parameters!$E$23*Parameters!$F$23+Parameters!$E$24*($A673-Parameters!$F$23),IF($A673&lt;=Parameters!$F$25,Parameters!$E$23*Parameters!$F$23+Parameters!$E$24*(Parameters!$F$24-Parameters!$F$23)+Parameters!$E$25*($A673-Parameters!$F$24),Parameters!$E$23*Parameters!$F$23+Parameters!$E$24*(Parameters!$F$24-Parameters!$F$23)+Parameters!$E$25*(Parameters!$F$25-Parameters!$F$24)+Parameters!$E$26*($A673-Parameters!$F$25)))),_xlfn.IFS($A673&lt;=Parameters!$F$23,Parameters!$E$23*$A673,$A673&lt;=Parameters!$F$24,Parameters!$E$24*$A673,$A673&lt;=Parameters!$F$25,Parameters!$E$25*$A673,$A673&gt;Parameters!$F$25,Parameters!$E$26*$A673))</f>
        <v>79691.08</v>
      </c>
      <c r="K673" s="290">
        <f t="shared" si="310"/>
        <v>119.29802395209582</v>
      </c>
      <c r="L673" s="290" cm="1">
        <f t="array" ref="L673">IF(Parameters!$D$55="No",IF($A673&lt;=Parameters!$F$28,Parameters!$E$28*$A673,IF($A673&lt;=Parameters!$F$29,Parameters!$E$28*Parameters!$F$28+Parameters!$E$29*($A673-Parameters!$F$28),IF($A673&lt;=Parameters!$F$30,Parameters!$E$28*Parameters!$F$28+Parameters!$E$29*(Parameters!$F$29-Parameters!$F$28)+Parameters!$E$30*($A673-Parameters!$F$29),Parameters!$E$28*Parameters!$F$28+Parameters!$E$29*(Parameters!$F$29-Parameters!$F$28)+Parameters!$E$30*(Parameters!$F$30-Parameters!$F$29)+Parameters!$E$31*($A673-Parameters!$F$30)))),_xlfn.IFS($A673&lt;=Parameters!$F$28,Parameters!$E$28*$A673,$A673&lt;=Parameters!$F$29,Parameters!$E$29*$A673,$A673&lt;=Parameters!$F$30,Parameters!$E$30*$A673,$A673&gt;Parameters!$F$30,Parameters!$E$31*$A673))</f>
        <v>93936.98000000001</v>
      </c>
      <c r="M673" s="290">
        <f t="shared" si="311"/>
        <v>140.62422155688625</v>
      </c>
      <c r="N673" s="290" cm="1">
        <f t="array" ref="N673">IF(Parameters!$D$55="No",IF($A673&lt;=Parameters!$F$34,Parameters!$E$34*$A673,IF($A673&lt;=Parameters!$F$35,Parameters!$E$34*Parameters!$F$34+Parameters!$E$35*($A673-Parameters!$F$34),IF($A673&lt;=Parameters!$F$36,Parameters!$E$34*Parameters!$F$34+Parameters!$E$35*(Parameters!$F$35-Parameters!$F$34)+Parameters!$E$36*($A673-Parameters!$F$35),Parameters!$E$34*Parameters!$F$34+Parameters!$E$35*(Parameters!$F$35-Parameters!$F$34)+Parameters!$E$36*(Parameters!$F$36-Parameters!$F$35)+Parameters!$E$37*($A673-Parameters!$F$36)))),_xlfn.IFS($A673&lt;=Parameters!$F$34,Parameters!$E$34*$A673,$A673&lt;=Parameters!$F$35,Parameters!$E$35*$A673,$A673&lt;=Parameters!$F$36,Parameters!$E$36*$A673,$A673&gt;Parameters!$F$36,Parameters!$E$37*$A673))</f>
        <v>93108.64</v>
      </c>
      <c r="O673" s="290">
        <f t="shared" si="335"/>
        <v>139.38419161676646</v>
      </c>
      <c r="P673" s="290" cm="1">
        <f t="array" ref="P673">IF(Parameters!$D$55="No",IF($A673&lt;=Parameters!$F$39,Parameters!$E$39*$A673,IF($A673&lt;=Parameters!$F$40,Parameters!$E$39*Parameters!$F$39+Parameters!$E$40*($A673-Parameters!$F$39),IF($A673&lt;=Parameters!$F$41,Parameters!$E$39*Parameters!$F$39+Parameters!$E$40*(Parameters!$F$40-Parameters!$F$39)+Parameters!$E$41*($A673-Parameters!$F$40),Parameters!$E$39*Parameters!$F$39+Parameters!$E$40*(Parameters!$F$40-Parameters!$F$39)+Parameters!$E$41*(Parameters!$F$41-Parameters!$F$40)+Parameters!$E$42*($A673-Parameters!$F$41)))),_xlfn.IFS($A673&lt;=Parameters!$F$39,Parameters!$E$39*$A673,$A673&lt;=Parameters!$F$40,Parameters!$E$40*$A673,$A673&lt;=Parameters!$F$41,Parameters!$E$41*$A673,$A673&gt;Parameters!$F$41,Parameters!$E$42*$A673))</f>
        <v>99759.78</v>
      </c>
      <c r="Q673" s="290">
        <f t="shared" si="336"/>
        <v>149.34098802395209</v>
      </c>
      <c r="R673" s="290" cm="1">
        <f t="array" ref="R673">IF(Parameters!$E$55="No",IF($A673&lt;=Parameters!$H$23,Parameters!$G$23*$A673,IF($A673&lt;=Parameters!$H$24,Parameters!$G$23*Parameters!$H$23+Parameters!$G$24*($A673-Parameters!$H$23),IF($A673&lt;=Parameters!$H$25,Parameters!$G$23*Parameters!$H$23+Parameters!$G$24*(Parameters!$H$24-Parameters!$H$23)+Parameters!$G$25*($A673-Parameters!$H$24),Parameters!$G$23*Parameters!$H$23+Parameters!$G$24*(Parameters!$H$24-Parameters!$H$23)+Parameters!$G$25*(Parameters!$H$25-Parameters!$H$24)+Parameters!$G$26*($A673-Parameters!$H$25)))),_xlfn.IFS($A673&lt;=Parameters!$H$23,Parameters!$G$23*$A673,$A673&lt;=Parameters!$H$24,Parameters!$G$24*$A673,$A673&lt;=Parameters!$H$25,Parameters!$G$25*$A673,$A673&gt;Parameters!$H$25,Parameters!$G$26*$A673))</f>
        <v>79691.08</v>
      </c>
      <c r="S673" s="290">
        <f t="shared" si="312"/>
        <v>119.29802395209582</v>
      </c>
      <c r="T673" s="290" cm="1">
        <f t="array" ref="T673">IF(Parameters!$E$55="No",IF($A673&lt;=Parameters!$H$28,Parameters!$G$28*$A673,IF($A673&lt;=Parameters!$H$29,Parameters!$G$28*Parameters!$H$28+Parameters!$G$29*($A673-Parameters!$H$28),IF($A673&lt;=Parameters!$H$30,Parameters!$G$28*Parameters!$H$28+Parameters!$G$29*(Parameters!$H$29-Parameters!$H$28)+Parameters!$G$30*($A673-Parameters!$H$29),Parameters!$G$28*Parameters!$H$28+Parameters!$G$29*(Parameters!$H$29-Parameters!$H$28)+Parameters!$G$30*(Parameters!$H$30-Parameters!$H$29)+Parameters!$G$31*($A673-Parameters!$H$30)))),_xlfn.IFS($A673&lt;=Parameters!$H$28,Parameters!$G$28*$A673,$A673&lt;=Parameters!$H$29,Parameters!$G$29*$A673,$A673&lt;=Parameters!$H$30,Parameters!$G$30*$A673,$A673&gt;Parameters!$H$30,Parameters!$G$31*$A673))</f>
        <v>93936.98000000001</v>
      </c>
      <c r="U673" s="290">
        <f t="shared" si="313"/>
        <v>140.62422155688625</v>
      </c>
      <c r="V673" s="290" cm="1">
        <f t="array" ref="V673">IF(Parameters!$E$55="No",IF($A673&lt;=Parameters!$H$34,Parameters!$G$34*$A673,IF($A673&lt;=Parameters!$H$35,Parameters!$G$34*Parameters!$H$34+Parameters!$G$35*($A673-Parameters!$H$34),IF($A673&lt;=Parameters!$H$36,Parameters!$G$34*Parameters!$H$34+Parameters!$G$35*(Parameters!$H$35-Parameters!$H$34)+Parameters!$G$36*($A673-Parameters!$H$35),Parameters!$G$34*Parameters!$H$34+Parameters!$G$35*(Parameters!$H$35-Parameters!$H$34)+Parameters!$G$36*(Parameters!$H$36-Parameters!$H$35)+Parameters!$G$37*($A673-Parameters!$H$36)))),_xlfn.IFS($A673&lt;=Parameters!$H$34,Parameters!$G$34*$A673,$A673&lt;=Parameters!$H$35,Parameters!$G$35*$A673,$A673&lt;=Parameters!$H$36,Parameters!$G$36*$A673,$A673&gt;Parameters!$H$36,Parameters!$G$37*$A673))</f>
        <v>93108.64</v>
      </c>
      <c r="W673" s="290">
        <f t="shared" si="337"/>
        <v>139.38419161676646</v>
      </c>
      <c r="X673" s="290" cm="1">
        <f t="array" ref="X673">IF(Parameters!$E$55="No",IF($A673&lt;=Parameters!$H$39,Parameters!$G$39*$A673,IF($A673&lt;=Parameters!$H$40,Parameters!$G$39*Parameters!$H$39+Parameters!$G$40*($A673-Parameters!$H$39),IF($A673&lt;=Parameters!$H$41,Parameters!$G$39*Parameters!$H$39+Parameters!$G$40*(Parameters!$H$40-Parameters!$H$39)+Parameters!$G$41*($A673-Parameters!$H$40),Parameters!$G$39*Parameters!$H$39+Parameters!$G$40*(Parameters!$H$40-Parameters!$H$39)+Parameters!$G$41*(Parameters!$H$41-Parameters!$H$40)+Parameters!$G$42*($A673-Parameters!$H$41)))),_xlfn.IFS($A673&lt;=Parameters!$H$39,Parameters!$G$39*$A673,$A673&lt;=Parameters!$H$40,Parameters!$G$40*$A673,$A673&lt;=Parameters!$H$41,Parameters!$G$41*$A673,$A673&gt;Parameters!$H$41,Parameters!$G$42*$A673))</f>
        <v>99759.78</v>
      </c>
      <c r="Y673" s="290">
        <f t="shared" si="338"/>
        <v>149.34098802395209</v>
      </c>
      <c r="Z673" s="290" cm="1">
        <f t="array" ref="Z673">IF(Parameters!$F$55="No",IF($A673&lt;=Parameters!$J$23,Parameters!$I$23*$A673,IF($A673&lt;=Parameters!$J$24,Parameters!$I$23*Parameters!$J$23+Parameters!$I$24*($A673-Parameters!$J$23),IF($A673&lt;=Parameters!$J$25,Parameters!$I$23*Parameters!$J$23+Parameters!$I$24*(Parameters!$J$24-Parameters!$J$23)+Parameters!$I$25*($A673-Parameters!$J$24),Parameters!$I$23*Parameters!$J$23+Parameters!$I$24*(Parameters!$J$24-Parameters!$J$23)+Parameters!$I$25*(Parameters!$J$25-Parameters!$J$24)+Parameters!$I$26*($A673-Parameters!$J$25)))),_xlfn.IFS($A673&lt;=Parameters!$J$23,Parameters!$I$23*$A673,$A673&lt;=Parameters!$J$24,Parameters!$I$24*$A673,$A673&lt;=Parameters!$J$25,Parameters!$I$25*$A673,$A673&gt;Parameters!$J$25,Parameters!$I$26*$A673))</f>
        <v>79691.08</v>
      </c>
      <c r="AA673" s="290">
        <f t="shared" si="314"/>
        <v>119.29802395209582</v>
      </c>
      <c r="AB673" s="290" cm="1">
        <f t="array" ref="AB673">IF(Parameters!$F$55="No",IF($A673&lt;=Parameters!$J$28,Parameters!$I$28*$A673,IF($A673&lt;=Parameters!$J$29,Parameters!$I$28*Parameters!$J$28+Parameters!$I$29*($A673-Parameters!$J$28),IF($A673&lt;=Parameters!$J$30,Parameters!$I$28*Parameters!$J$28+Parameters!$I$29*(Parameters!$J$29-Parameters!$J$28)+Parameters!$I$30*($A673-Parameters!$J$29),Parameters!$I$28*Parameters!$J$28+Parameters!$I$29*(Parameters!$J$29-Parameters!$J$28)+Parameters!$I$30*(Parameters!$J$30-Parameters!$J$29)+Parameters!$I$31*($A673-Parameters!$J$30)))),_xlfn.IFS($A673&lt;=Parameters!$J$28,Parameters!$I$28*$A673,$A673&lt;=Parameters!$J$29,Parameters!$I$29*$A673,$A673&lt;=Parameters!$J$30,Parameters!$I$30*$A673,$A673&gt;Parameters!$J$30,Parameters!$I$31*$A673))</f>
        <v>93936.98000000001</v>
      </c>
      <c r="AC673" s="290">
        <f t="shared" si="315"/>
        <v>140.62422155688625</v>
      </c>
      <c r="AD673" s="290" cm="1">
        <f t="array" ref="AD673">IF(Parameters!$F$55="No",IF($A673&lt;=Parameters!$J$34,Parameters!$I$34*$A673,IF($A673&lt;=Parameters!$J$35,Parameters!$I$34*Parameters!$J$34+Parameters!$I$35*($A673-Parameters!$J$34),IF($A673&lt;=Parameters!$J$36,Parameters!$I$34*Parameters!$J$34+Parameters!$I$35*(Parameters!$J$35-Parameters!$J$34)+Parameters!$I$36*($A673-Parameters!$J$35),Parameters!$I$34*Parameters!$J$34+Parameters!$I$35*(Parameters!$J$35-Parameters!$J$34)+Parameters!$I$36*(Parameters!$J$36-Parameters!$J$35)+Parameters!$I$37*($A673-Parameters!$J$36)))),_xlfn.IFS($A673&lt;=Parameters!$J$34,Parameters!$I$34*$A673,$A673&lt;=Parameters!$J$35,Parameters!$I$35*$A673,$A673&lt;=Parameters!$J$36,Parameters!$I$36*$A673,$A673&gt;Parameters!$J$36,Parameters!$I$37*$A673))</f>
        <v>93108.64</v>
      </c>
      <c r="AE673" s="290">
        <f t="shared" si="339"/>
        <v>139.38419161676646</v>
      </c>
      <c r="AF673" s="290" cm="1">
        <f t="array" ref="AF673">IF(Parameters!$F$55="No",IF($A673&lt;=Parameters!$J$39,Parameters!$I$39*$A673,IF($A673&lt;=Parameters!$J$40,Parameters!$I$39*Parameters!$J$39+Parameters!$I$40*($A673-Parameters!$J$39),IF($A673&lt;=Parameters!$J$41,Parameters!$I$39*Parameters!$J$39+Parameters!$I$40*(Parameters!$J$40-Parameters!$J$39)+Parameters!$I$41*($A673-Parameters!$J$40),Parameters!$I$39*Parameters!$J$39+Parameters!$I$40*(Parameters!$J$40-Parameters!$J$39)+Parameters!$I$41*(Parameters!$J$41-Parameters!$J$40)+Parameters!$I$42*($A673-Parameters!$J$41)))),_xlfn.IFS($A673&lt;=Parameters!$J$39,Parameters!$I$39*$A673,$A673&lt;=Parameters!$J$40,Parameters!$I$40*$A673,$A673&lt;=Parameters!$J$41,Parameters!$I$41*$A673,$A673&gt;Parameters!$J$41,Parameters!$I$42*$A673))</f>
        <v>99759.78</v>
      </c>
      <c r="AG673" s="290">
        <f t="shared" si="340"/>
        <v>149.34098802395209</v>
      </c>
      <c r="AI673" s="428">
        <f t="shared" si="316"/>
        <v>149.05999999999767</v>
      </c>
      <c r="AJ673" s="428">
        <f t="shared" si="317"/>
        <v>159.36000000000058</v>
      </c>
      <c r="AK673" s="428">
        <f t="shared" si="318"/>
        <v>150.22999999999593</v>
      </c>
      <c r="AL673" s="428">
        <f t="shared" si="319"/>
        <v>158.45999999999185</v>
      </c>
      <c r="AM673" s="428">
        <f t="shared" si="320"/>
        <v>149.05999999999767</v>
      </c>
      <c r="AN673" s="428">
        <f t="shared" si="321"/>
        <v>159.36000000000058</v>
      </c>
      <c r="AO673" s="428">
        <f t="shared" si="322"/>
        <v>150.22999999999593</v>
      </c>
      <c r="AP673" s="428">
        <f t="shared" si="323"/>
        <v>158.45999999999185</v>
      </c>
      <c r="AQ673" s="428">
        <f t="shared" si="324"/>
        <v>149.05999999999767</v>
      </c>
      <c r="AR673" s="428">
        <f t="shared" si="325"/>
        <v>159.36000000000058</v>
      </c>
      <c r="AS673" s="428">
        <f t="shared" si="326"/>
        <v>150.22999999999593</v>
      </c>
      <c r="AT673" s="428">
        <f t="shared" si="327"/>
        <v>158.45999999999185</v>
      </c>
      <c r="AU673" s="428">
        <f t="shared" si="328"/>
        <v>149.05999999999767</v>
      </c>
      <c r="AV673" s="428">
        <f t="shared" si="329"/>
        <v>159.36000000000058</v>
      </c>
      <c r="AW673" s="428">
        <f t="shared" si="330"/>
        <v>150.22999999999593</v>
      </c>
      <c r="AX673" s="428">
        <f t="shared" si="331"/>
        <v>158.45999999999185</v>
      </c>
    </row>
    <row r="674">
      <c r="A674" s="413">
        <v>669</v>
      </c>
      <c r="B674" s="290" cm="1">
        <f t="array" ref="B674">IF(Parameters!$C$55="No",IF($A674&lt;=Parameters!$D$23,Parameters!$C$23*$A674,IF($A674&lt;=Parameters!$D$24,Parameters!$C$23*Parameters!$D$23+Parameters!$C$24*($A674-Parameters!$D$23),IF($A674&lt;=Parameters!$D$25,Parameters!$C$23*Parameters!$D$23+Parameters!$C$24*(Parameters!$D$24-Parameters!$D$23)+Parameters!$C$25*($A674-Parameters!$D$24),Parameters!$C$23*Parameters!$D$23+Parameters!$C$24*(Parameters!$D$24-Parameters!$D$23)+Parameters!$C$25*(Parameters!$D$25-Parameters!$D$24)+Parameters!$C$26*($A674-Parameters!$D$25)))),_xlfn.IFS($A674&lt;=Parameters!$D$23,Parameters!$C$23*$A674,$A674&lt;=Parameters!$D$24,Parameters!$C$24*$A674,$A674&lt;=Parameters!$D$25,Parameters!$C$25*$A674,$A674&gt;Parameters!$D$25,Parameters!$C$26*$A674))</f>
        <v>79840.14</v>
      </c>
      <c r="C674" s="290">
        <f t="shared" si="341"/>
        <v>119.34251121076232</v>
      </c>
      <c r="D674" s="290" cm="1">
        <f t="array" ref="D674">IF(Parameters!$C$55="No",IF($A674&lt;=Parameters!$D$28,Parameters!$C$28*$A674,IF($A674&lt;=Parameters!$D$29,Parameters!$C$28*Parameters!$D$28+Parameters!$C$29*($A674-Parameters!$D$28),IF($A674&lt;=Parameters!$D$30,Parameters!$C$28*Parameters!$D$28+Parameters!$C$29*(Parameters!$D$29-Parameters!$D$28)+Parameters!$C$30*($A674-Parameters!$D$29),Parameters!$C$28*Parameters!$D$28+Parameters!$C$29*(Parameters!$D$29-Parameters!$D$28)+Parameters!$C$30*(Parameters!$D$30-Parameters!$D$29)+Parameters!$C$31*($A674-Parameters!$D$30)))),_xlfn.IFS($A674&lt;=Parameters!$D$28,Parameters!$C$28*$A674,$A674&lt;=Parameters!$D$29,Parameters!$C$29*$A674,$A674&lt;=Parameters!$D$30,Parameters!$C$30*$A674,$A674&gt;Parameters!$D$30,Parameters!$C$31*$A674))</f>
        <v>94096.340000000011</v>
      </c>
      <c r="E674" s="290">
        <f t="shared" si="342"/>
        <v>140.65222720478329</v>
      </c>
      <c r="F674" s="290" cm="1">
        <f t="array" ref="F674">IF(Parameters!$C$55="No",IF($A674&lt;=Parameters!$D$34,Parameters!$C$34*$A674,IF($A674&lt;=Parameters!$D$35,Parameters!$C$34*Parameters!$D$34+Parameters!$C$35*($A674-Parameters!$D$34),IF($A674&lt;=Parameters!$D$36,Parameters!$C$34*Parameters!$D$34+Parameters!$C$35*(Parameters!$D$35-Parameters!$D$34)+Parameters!$C$36*($A674-Parameters!$D$35),Parameters!$C$34*Parameters!$D$34+Parameters!$C$35*(Parameters!$D$35-Parameters!$D$34)+Parameters!$C$36*(Parameters!$D$36-Parameters!$D$35)+Parameters!$C$37*($A674-Parameters!$D$36)))),_xlfn.IFS($A674&lt;=Parameters!$D$34,Parameters!$C$34*$A674,$A674&lt;=Parameters!$D$35,Parameters!$C$35*$A674,$A674&lt;=Parameters!$D$36,Parameters!$C$36*$A674,$A674&gt;Parameters!$D$36,Parameters!$C$37*$A674))</f>
        <v>93258.87</v>
      </c>
      <c r="G674" s="290">
        <f t="shared" si="333"/>
        <v>139.40040358744395</v>
      </c>
      <c r="H674" s="290" cm="1">
        <f t="array" ref="H674">IF(Parameters!$C$55="No",IF($A674&lt;=Parameters!$D$39,Parameters!$C$39*$A674,IF($A674&lt;=Parameters!$D$40,Parameters!$C$39*Parameters!$D$39+Parameters!$C$40*($A674-Parameters!$D$39),IF($A674&lt;=Parameters!$D$41,Parameters!$C$39*Parameters!$D$39+Parameters!$C$40*(Parameters!$D$40-Parameters!$D$39)+Parameters!$C$41*($A674-Parameters!$D$40),Parameters!$C$39*Parameters!$D$39+Parameters!$C$40*(Parameters!$D$40-Parameters!$D$39)+Parameters!$C$41*(Parameters!$D$41-Parameters!$D$40)+Parameters!$C$42*($A674-Parameters!$D$41)))),_xlfn.IFS($A674&lt;=Parameters!$D$39,Parameters!$C$39*$A674,$A674&lt;=Parameters!$D$40,Parameters!$C$40*$A674,$A674&lt;=Parameters!$D$41,Parameters!$C$41*$A674,$A674&gt;Parameters!$D$41,Parameters!$C$42*$A674))</f>
        <v>99918.24</v>
      </c>
      <c r="I674" s="290">
        <f t="shared" si="334"/>
        <v>149.35461883408072</v>
      </c>
      <c r="J674" s="290" cm="1">
        <f t="array" ref="J674">IF(Parameters!$D$55="No",IF($A674&lt;=Parameters!$F$23,Parameters!$E$23*$A674,IF($A674&lt;=Parameters!$F$24,Parameters!$E$23*Parameters!$F$23+Parameters!$E$24*($A674-Parameters!$F$23),IF($A674&lt;=Parameters!$F$25,Parameters!$E$23*Parameters!$F$23+Parameters!$E$24*(Parameters!$F$24-Parameters!$F$23)+Parameters!$E$25*($A674-Parameters!$F$24),Parameters!$E$23*Parameters!$F$23+Parameters!$E$24*(Parameters!$F$24-Parameters!$F$23)+Parameters!$E$25*(Parameters!$F$25-Parameters!$F$24)+Parameters!$E$26*($A674-Parameters!$F$25)))),_xlfn.IFS($A674&lt;=Parameters!$F$23,Parameters!$E$23*$A674,$A674&lt;=Parameters!$F$24,Parameters!$E$24*$A674,$A674&lt;=Parameters!$F$25,Parameters!$E$25*$A674,$A674&gt;Parameters!$F$25,Parameters!$E$26*$A674))</f>
        <v>79840.14</v>
      </c>
      <c r="K674" s="290">
        <f t="shared" si="310"/>
        <v>119.34251121076232</v>
      </c>
      <c r="L674" s="290" cm="1">
        <f t="array" ref="L674">IF(Parameters!$D$55="No",IF($A674&lt;=Parameters!$F$28,Parameters!$E$28*$A674,IF($A674&lt;=Parameters!$F$29,Parameters!$E$28*Parameters!$F$28+Parameters!$E$29*($A674-Parameters!$F$28),IF($A674&lt;=Parameters!$F$30,Parameters!$E$28*Parameters!$F$28+Parameters!$E$29*(Parameters!$F$29-Parameters!$F$28)+Parameters!$E$30*($A674-Parameters!$F$29),Parameters!$E$28*Parameters!$F$28+Parameters!$E$29*(Parameters!$F$29-Parameters!$F$28)+Parameters!$E$30*(Parameters!$F$30-Parameters!$F$29)+Parameters!$E$31*($A674-Parameters!$F$30)))),_xlfn.IFS($A674&lt;=Parameters!$F$28,Parameters!$E$28*$A674,$A674&lt;=Parameters!$F$29,Parameters!$E$29*$A674,$A674&lt;=Parameters!$F$30,Parameters!$E$30*$A674,$A674&gt;Parameters!$F$30,Parameters!$E$31*$A674))</f>
        <v>94096.340000000011</v>
      </c>
      <c r="M674" s="290">
        <f t="shared" si="311"/>
        <v>140.65222720478329</v>
      </c>
      <c r="N674" s="290" cm="1">
        <f t="array" ref="N674">IF(Parameters!$D$55="No",IF($A674&lt;=Parameters!$F$34,Parameters!$E$34*$A674,IF($A674&lt;=Parameters!$F$35,Parameters!$E$34*Parameters!$F$34+Parameters!$E$35*($A674-Parameters!$F$34),IF($A674&lt;=Parameters!$F$36,Parameters!$E$34*Parameters!$F$34+Parameters!$E$35*(Parameters!$F$35-Parameters!$F$34)+Parameters!$E$36*($A674-Parameters!$F$35),Parameters!$E$34*Parameters!$F$34+Parameters!$E$35*(Parameters!$F$35-Parameters!$F$34)+Parameters!$E$36*(Parameters!$F$36-Parameters!$F$35)+Parameters!$E$37*($A674-Parameters!$F$36)))),_xlfn.IFS($A674&lt;=Parameters!$F$34,Parameters!$E$34*$A674,$A674&lt;=Parameters!$F$35,Parameters!$E$35*$A674,$A674&lt;=Parameters!$F$36,Parameters!$E$36*$A674,$A674&gt;Parameters!$F$36,Parameters!$E$37*$A674))</f>
        <v>93258.87</v>
      </c>
      <c r="O674" s="290">
        <f t="shared" si="335"/>
        <v>139.40040358744395</v>
      </c>
      <c r="P674" s="290" cm="1">
        <f t="array" ref="P674">IF(Parameters!$D$55="No",IF($A674&lt;=Parameters!$F$39,Parameters!$E$39*$A674,IF($A674&lt;=Parameters!$F$40,Parameters!$E$39*Parameters!$F$39+Parameters!$E$40*($A674-Parameters!$F$39),IF($A674&lt;=Parameters!$F$41,Parameters!$E$39*Parameters!$F$39+Parameters!$E$40*(Parameters!$F$40-Parameters!$F$39)+Parameters!$E$41*($A674-Parameters!$F$40),Parameters!$E$39*Parameters!$F$39+Parameters!$E$40*(Parameters!$F$40-Parameters!$F$39)+Parameters!$E$41*(Parameters!$F$41-Parameters!$F$40)+Parameters!$E$42*($A674-Parameters!$F$41)))),_xlfn.IFS($A674&lt;=Parameters!$F$39,Parameters!$E$39*$A674,$A674&lt;=Parameters!$F$40,Parameters!$E$40*$A674,$A674&lt;=Parameters!$F$41,Parameters!$E$41*$A674,$A674&gt;Parameters!$F$41,Parameters!$E$42*$A674))</f>
        <v>99918.24</v>
      </c>
      <c r="Q674" s="290">
        <f t="shared" si="336"/>
        <v>149.35461883408072</v>
      </c>
      <c r="R674" s="290" cm="1">
        <f t="array" ref="R674">IF(Parameters!$E$55="No",IF($A674&lt;=Parameters!$H$23,Parameters!$G$23*$A674,IF($A674&lt;=Parameters!$H$24,Parameters!$G$23*Parameters!$H$23+Parameters!$G$24*($A674-Parameters!$H$23),IF($A674&lt;=Parameters!$H$25,Parameters!$G$23*Parameters!$H$23+Parameters!$G$24*(Parameters!$H$24-Parameters!$H$23)+Parameters!$G$25*($A674-Parameters!$H$24),Parameters!$G$23*Parameters!$H$23+Parameters!$G$24*(Parameters!$H$24-Parameters!$H$23)+Parameters!$G$25*(Parameters!$H$25-Parameters!$H$24)+Parameters!$G$26*($A674-Parameters!$H$25)))),_xlfn.IFS($A674&lt;=Parameters!$H$23,Parameters!$G$23*$A674,$A674&lt;=Parameters!$H$24,Parameters!$G$24*$A674,$A674&lt;=Parameters!$H$25,Parameters!$G$25*$A674,$A674&gt;Parameters!$H$25,Parameters!$G$26*$A674))</f>
        <v>79840.14</v>
      </c>
      <c r="S674" s="290">
        <f t="shared" si="312"/>
        <v>119.34251121076232</v>
      </c>
      <c r="T674" s="290" cm="1">
        <f t="array" ref="T674">IF(Parameters!$E$55="No",IF($A674&lt;=Parameters!$H$28,Parameters!$G$28*$A674,IF($A674&lt;=Parameters!$H$29,Parameters!$G$28*Parameters!$H$28+Parameters!$G$29*($A674-Parameters!$H$28),IF($A674&lt;=Parameters!$H$30,Parameters!$G$28*Parameters!$H$28+Parameters!$G$29*(Parameters!$H$29-Parameters!$H$28)+Parameters!$G$30*($A674-Parameters!$H$29),Parameters!$G$28*Parameters!$H$28+Parameters!$G$29*(Parameters!$H$29-Parameters!$H$28)+Parameters!$G$30*(Parameters!$H$30-Parameters!$H$29)+Parameters!$G$31*($A674-Parameters!$H$30)))),_xlfn.IFS($A674&lt;=Parameters!$H$28,Parameters!$G$28*$A674,$A674&lt;=Parameters!$H$29,Parameters!$G$29*$A674,$A674&lt;=Parameters!$H$30,Parameters!$G$30*$A674,$A674&gt;Parameters!$H$30,Parameters!$G$31*$A674))</f>
        <v>94096.340000000011</v>
      </c>
      <c r="U674" s="290">
        <f t="shared" si="313"/>
        <v>140.65222720478329</v>
      </c>
      <c r="V674" s="290" cm="1">
        <f t="array" ref="V674">IF(Parameters!$E$55="No",IF($A674&lt;=Parameters!$H$34,Parameters!$G$34*$A674,IF($A674&lt;=Parameters!$H$35,Parameters!$G$34*Parameters!$H$34+Parameters!$G$35*($A674-Parameters!$H$34),IF($A674&lt;=Parameters!$H$36,Parameters!$G$34*Parameters!$H$34+Parameters!$G$35*(Parameters!$H$35-Parameters!$H$34)+Parameters!$G$36*($A674-Parameters!$H$35),Parameters!$G$34*Parameters!$H$34+Parameters!$G$35*(Parameters!$H$35-Parameters!$H$34)+Parameters!$G$36*(Parameters!$H$36-Parameters!$H$35)+Parameters!$G$37*($A674-Parameters!$H$36)))),_xlfn.IFS($A674&lt;=Parameters!$H$34,Parameters!$G$34*$A674,$A674&lt;=Parameters!$H$35,Parameters!$G$35*$A674,$A674&lt;=Parameters!$H$36,Parameters!$G$36*$A674,$A674&gt;Parameters!$H$36,Parameters!$G$37*$A674))</f>
        <v>93258.87</v>
      </c>
      <c r="W674" s="290">
        <f t="shared" si="337"/>
        <v>139.40040358744395</v>
      </c>
      <c r="X674" s="290" cm="1">
        <f t="array" ref="X674">IF(Parameters!$E$55="No",IF($A674&lt;=Parameters!$H$39,Parameters!$G$39*$A674,IF($A674&lt;=Parameters!$H$40,Parameters!$G$39*Parameters!$H$39+Parameters!$G$40*($A674-Parameters!$H$39),IF($A674&lt;=Parameters!$H$41,Parameters!$G$39*Parameters!$H$39+Parameters!$G$40*(Parameters!$H$40-Parameters!$H$39)+Parameters!$G$41*($A674-Parameters!$H$40),Parameters!$G$39*Parameters!$H$39+Parameters!$G$40*(Parameters!$H$40-Parameters!$H$39)+Parameters!$G$41*(Parameters!$H$41-Parameters!$H$40)+Parameters!$G$42*($A674-Parameters!$H$41)))),_xlfn.IFS($A674&lt;=Parameters!$H$39,Parameters!$G$39*$A674,$A674&lt;=Parameters!$H$40,Parameters!$G$40*$A674,$A674&lt;=Parameters!$H$41,Parameters!$G$41*$A674,$A674&gt;Parameters!$H$41,Parameters!$G$42*$A674))</f>
        <v>99918.24</v>
      </c>
      <c r="Y674" s="290">
        <f t="shared" si="338"/>
        <v>149.35461883408072</v>
      </c>
      <c r="Z674" s="290" cm="1">
        <f t="array" ref="Z674">IF(Parameters!$F$55="No",IF($A674&lt;=Parameters!$J$23,Parameters!$I$23*$A674,IF($A674&lt;=Parameters!$J$24,Parameters!$I$23*Parameters!$J$23+Parameters!$I$24*($A674-Parameters!$J$23),IF($A674&lt;=Parameters!$J$25,Parameters!$I$23*Parameters!$J$23+Parameters!$I$24*(Parameters!$J$24-Parameters!$J$23)+Parameters!$I$25*($A674-Parameters!$J$24),Parameters!$I$23*Parameters!$J$23+Parameters!$I$24*(Parameters!$J$24-Parameters!$J$23)+Parameters!$I$25*(Parameters!$J$25-Parameters!$J$24)+Parameters!$I$26*($A674-Parameters!$J$25)))),_xlfn.IFS($A674&lt;=Parameters!$J$23,Parameters!$I$23*$A674,$A674&lt;=Parameters!$J$24,Parameters!$I$24*$A674,$A674&lt;=Parameters!$J$25,Parameters!$I$25*$A674,$A674&gt;Parameters!$J$25,Parameters!$I$26*$A674))</f>
        <v>79840.14</v>
      </c>
      <c r="AA674" s="290">
        <f t="shared" si="314"/>
        <v>119.34251121076232</v>
      </c>
      <c r="AB674" s="290" cm="1">
        <f t="array" ref="AB674">IF(Parameters!$F$55="No",IF($A674&lt;=Parameters!$J$28,Parameters!$I$28*$A674,IF($A674&lt;=Parameters!$J$29,Parameters!$I$28*Parameters!$J$28+Parameters!$I$29*($A674-Parameters!$J$28),IF($A674&lt;=Parameters!$J$30,Parameters!$I$28*Parameters!$J$28+Parameters!$I$29*(Parameters!$J$29-Parameters!$J$28)+Parameters!$I$30*($A674-Parameters!$J$29),Parameters!$I$28*Parameters!$J$28+Parameters!$I$29*(Parameters!$J$29-Parameters!$J$28)+Parameters!$I$30*(Parameters!$J$30-Parameters!$J$29)+Parameters!$I$31*($A674-Parameters!$J$30)))),_xlfn.IFS($A674&lt;=Parameters!$J$28,Parameters!$I$28*$A674,$A674&lt;=Parameters!$J$29,Parameters!$I$29*$A674,$A674&lt;=Parameters!$J$30,Parameters!$I$30*$A674,$A674&gt;Parameters!$J$30,Parameters!$I$31*$A674))</f>
        <v>94096.340000000011</v>
      </c>
      <c r="AC674" s="290">
        <f t="shared" si="315"/>
        <v>140.65222720478329</v>
      </c>
      <c r="AD674" s="290" cm="1">
        <f t="array" ref="AD674">IF(Parameters!$F$55="No",IF($A674&lt;=Parameters!$J$34,Parameters!$I$34*$A674,IF($A674&lt;=Parameters!$J$35,Parameters!$I$34*Parameters!$J$34+Parameters!$I$35*($A674-Parameters!$J$34),IF($A674&lt;=Parameters!$J$36,Parameters!$I$34*Parameters!$J$34+Parameters!$I$35*(Parameters!$J$35-Parameters!$J$34)+Parameters!$I$36*($A674-Parameters!$J$35),Parameters!$I$34*Parameters!$J$34+Parameters!$I$35*(Parameters!$J$35-Parameters!$J$34)+Parameters!$I$36*(Parameters!$J$36-Parameters!$J$35)+Parameters!$I$37*($A674-Parameters!$J$36)))),_xlfn.IFS($A674&lt;=Parameters!$J$34,Parameters!$I$34*$A674,$A674&lt;=Parameters!$J$35,Parameters!$I$35*$A674,$A674&lt;=Parameters!$J$36,Parameters!$I$36*$A674,$A674&gt;Parameters!$J$36,Parameters!$I$37*$A674))</f>
        <v>93258.87</v>
      </c>
      <c r="AE674" s="290">
        <f t="shared" si="339"/>
        <v>139.40040358744395</v>
      </c>
      <c r="AF674" s="290" cm="1">
        <f t="array" ref="AF674">IF(Parameters!$F$55="No",IF($A674&lt;=Parameters!$J$39,Parameters!$I$39*$A674,IF($A674&lt;=Parameters!$J$40,Parameters!$I$39*Parameters!$J$39+Parameters!$I$40*($A674-Parameters!$J$39),IF($A674&lt;=Parameters!$J$41,Parameters!$I$39*Parameters!$J$39+Parameters!$I$40*(Parameters!$J$40-Parameters!$J$39)+Parameters!$I$41*($A674-Parameters!$J$40),Parameters!$I$39*Parameters!$J$39+Parameters!$I$40*(Parameters!$J$40-Parameters!$J$39)+Parameters!$I$41*(Parameters!$J$41-Parameters!$J$40)+Parameters!$I$42*($A674-Parameters!$J$41)))),_xlfn.IFS($A674&lt;=Parameters!$J$39,Parameters!$I$39*$A674,$A674&lt;=Parameters!$J$40,Parameters!$I$40*$A674,$A674&lt;=Parameters!$J$41,Parameters!$I$41*$A674,$A674&gt;Parameters!$J$41,Parameters!$I$42*$A674))</f>
        <v>99918.24</v>
      </c>
      <c r="AG674" s="290">
        <f t="shared" si="340"/>
        <v>149.35461883408072</v>
      </c>
      <c r="AI674" s="428">
        <f t="shared" si="316"/>
        <v>149.05999999999767</v>
      </c>
      <c r="AJ674" s="428">
        <f t="shared" si="317"/>
        <v>159.36000000000058</v>
      </c>
      <c r="AK674" s="428">
        <f t="shared" si="318"/>
        <v>150.22999999999593</v>
      </c>
      <c r="AL674" s="428">
        <f t="shared" si="319"/>
        <v>158.4600000000064</v>
      </c>
      <c r="AM674" s="428">
        <f t="shared" si="320"/>
        <v>149.05999999999767</v>
      </c>
      <c r="AN674" s="428">
        <f t="shared" si="321"/>
        <v>159.36000000000058</v>
      </c>
      <c r="AO674" s="428">
        <f t="shared" si="322"/>
        <v>150.22999999999593</v>
      </c>
      <c r="AP674" s="428">
        <f t="shared" si="323"/>
        <v>158.4600000000064</v>
      </c>
      <c r="AQ674" s="428">
        <f t="shared" si="324"/>
        <v>149.05999999999767</v>
      </c>
      <c r="AR674" s="428">
        <f t="shared" si="325"/>
        <v>159.36000000000058</v>
      </c>
      <c r="AS674" s="428">
        <f t="shared" si="326"/>
        <v>150.22999999999593</v>
      </c>
      <c r="AT674" s="428">
        <f t="shared" si="327"/>
        <v>158.4600000000064</v>
      </c>
      <c r="AU674" s="428">
        <f t="shared" si="328"/>
        <v>149.05999999999767</v>
      </c>
      <c r="AV674" s="428">
        <f t="shared" si="329"/>
        <v>159.36000000000058</v>
      </c>
      <c r="AW674" s="428">
        <f t="shared" si="330"/>
        <v>150.22999999999593</v>
      </c>
      <c r="AX674" s="428">
        <f t="shared" si="331"/>
        <v>158.4600000000064</v>
      </c>
    </row>
    <row r="675">
      <c r="A675" s="413">
        <v>670</v>
      </c>
      <c r="B675" s="290" cm="1">
        <f t="array" ref="B675">IF(Parameters!$C$55="No",IF($A675&lt;=Parameters!$D$23,Parameters!$C$23*$A675,IF($A675&lt;=Parameters!$D$24,Parameters!$C$23*Parameters!$D$23+Parameters!$C$24*($A675-Parameters!$D$23),IF($A675&lt;=Parameters!$D$25,Parameters!$C$23*Parameters!$D$23+Parameters!$C$24*(Parameters!$D$24-Parameters!$D$23)+Parameters!$C$25*($A675-Parameters!$D$24),Parameters!$C$23*Parameters!$D$23+Parameters!$C$24*(Parameters!$D$24-Parameters!$D$23)+Parameters!$C$25*(Parameters!$D$25-Parameters!$D$24)+Parameters!$C$26*($A675-Parameters!$D$25)))),_xlfn.IFS($A675&lt;=Parameters!$D$23,Parameters!$C$23*$A675,$A675&lt;=Parameters!$D$24,Parameters!$C$24*$A675,$A675&lt;=Parameters!$D$25,Parameters!$C$25*$A675,$A675&gt;Parameters!$D$25,Parameters!$C$26*$A675))</f>
        <v>79989.2</v>
      </c>
      <c r="C675" s="290">
        <f t="shared" si="341"/>
        <v>119.38686567164179</v>
      </c>
      <c r="D675" s="290" cm="1">
        <f t="array" ref="D675">IF(Parameters!$C$55="No",IF($A675&lt;=Parameters!$D$28,Parameters!$C$28*$A675,IF($A675&lt;=Parameters!$D$29,Parameters!$C$28*Parameters!$D$28+Parameters!$C$29*($A675-Parameters!$D$28),IF($A675&lt;=Parameters!$D$30,Parameters!$C$28*Parameters!$D$28+Parameters!$C$29*(Parameters!$D$29-Parameters!$D$28)+Parameters!$C$30*($A675-Parameters!$D$29),Parameters!$C$28*Parameters!$D$28+Parameters!$C$29*(Parameters!$D$29-Parameters!$D$28)+Parameters!$C$30*(Parameters!$D$30-Parameters!$D$29)+Parameters!$C$31*($A675-Parameters!$D$30)))),_xlfn.IFS($A675&lt;=Parameters!$D$28,Parameters!$C$28*$A675,$A675&lt;=Parameters!$D$29,Parameters!$C$29*$A675,$A675&lt;=Parameters!$D$30,Parameters!$C$30*$A675,$A675&gt;Parameters!$D$30,Parameters!$C$31*$A675))</f>
        <v>94255.700000000012</v>
      </c>
      <c r="E675" s="290">
        <f t="shared" si="342"/>
        <v>140.68014925373137</v>
      </c>
      <c r="F675" s="290" cm="1">
        <f t="array" ref="F675">IF(Parameters!$C$55="No",IF($A675&lt;=Parameters!$D$34,Parameters!$C$34*$A675,IF($A675&lt;=Parameters!$D$35,Parameters!$C$34*Parameters!$D$34+Parameters!$C$35*($A675-Parameters!$D$34),IF($A675&lt;=Parameters!$D$36,Parameters!$C$34*Parameters!$D$34+Parameters!$C$35*(Parameters!$D$35-Parameters!$D$34)+Parameters!$C$36*($A675-Parameters!$D$35),Parameters!$C$34*Parameters!$D$34+Parameters!$C$35*(Parameters!$D$35-Parameters!$D$34)+Parameters!$C$36*(Parameters!$D$36-Parameters!$D$35)+Parameters!$C$37*($A675-Parameters!$D$36)))),_xlfn.IFS($A675&lt;=Parameters!$D$34,Parameters!$C$34*$A675,$A675&lt;=Parameters!$D$35,Parameters!$C$35*$A675,$A675&lt;=Parameters!$D$36,Parameters!$C$36*$A675,$A675&gt;Parameters!$D$36,Parameters!$C$37*$A675))</f>
        <v>93409.1</v>
      </c>
      <c r="G675" s="290">
        <f t="shared" si="333"/>
        <v>139.4165671641791</v>
      </c>
      <c r="H675" s="290" cm="1">
        <f t="array" ref="H675">IF(Parameters!$C$55="No",IF($A675&lt;=Parameters!$D$39,Parameters!$C$39*$A675,IF($A675&lt;=Parameters!$D$40,Parameters!$C$39*Parameters!$D$39+Parameters!$C$40*($A675-Parameters!$D$39),IF($A675&lt;=Parameters!$D$41,Parameters!$C$39*Parameters!$D$39+Parameters!$C$40*(Parameters!$D$40-Parameters!$D$39)+Parameters!$C$41*($A675-Parameters!$D$40),Parameters!$C$39*Parameters!$D$39+Parameters!$C$40*(Parameters!$D$40-Parameters!$D$39)+Parameters!$C$41*(Parameters!$D$41-Parameters!$D$40)+Parameters!$C$42*($A675-Parameters!$D$41)))),_xlfn.IFS($A675&lt;=Parameters!$D$39,Parameters!$C$39*$A675,$A675&lt;=Parameters!$D$40,Parameters!$C$40*$A675,$A675&lt;=Parameters!$D$41,Parameters!$C$41*$A675,$A675&gt;Parameters!$D$41,Parameters!$C$42*$A675))</f>
        <v>100076.70000000001</v>
      </c>
      <c r="I675" s="290">
        <f t="shared" si="334"/>
        <v>149.36820895522391</v>
      </c>
      <c r="J675" s="290" cm="1">
        <f t="array" ref="J675">IF(Parameters!$D$55="No",IF($A675&lt;=Parameters!$F$23,Parameters!$E$23*$A675,IF($A675&lt;=Parameters!$F$24,Parameters!$E$23*Parameters!$F$23+Parameters!$E$24*($A675-Parameters!$F$23),IF($A675&lt;=Parameters!$F$25,Parameters!$E$23*Parameters!$F$23+Parameters!$E$24*(Parameters!$F$24-Parameters!$F$23)+Parameters!$E$25*($A675-Parameters!$F$24),Parameters!$E$23*Parameters!$F$23+Parameters!$E$24*(Parameters!$F$24-Parameters!$F$23)+Parameters!$E$25*(Parameters!$F$25-Parameters!$F$24)+Parameters!$E$26*($A675-Parameters!$F$25)))),_xlfn.IFS($A675&lt;=Parameters!$F$23,Parameters!$E$23*$A675,$A675&lt;=Parameters!$F$24,Parameters!$E$24*$A675,$A675&lt;=Parameters!$F$25,Parameters!$E$25*$A675,$A675&gt;Parameters!$F$25,Parameters!$E$26*$A675))</f>
        <v>79989.2</v>
      </c>
      <c r="K675" s="290">
        <f t="shared" si="310"/>
        <v>119.38686567164179</v>
      </c>
      <c r="L675" s="290" cm="1">
        <f t="array" ref="L675">IF(Parameters!$D$55="No",IF($A675&lt;=Parameters!$F$28,Parameters!$E$28*$A675,IF($A675&lt;=Parameters!$F$29,Parameters!$E$28*Parameters!$F$28+Parameters!$E$29*($A675-Parameters!$F$28),IF($A675&lt;=Parameters!$F$30,Parameters!$E$28*Parameters!$F$28+Parameters!$E$29*(Parameters!$F$29-Parameters!$F$28)+Parameters!$E$30*($A675-Parameters!$F$29),Parameters!$E$28*Parameters!$F$28+Parameters!$E$29*(Parameters!$F$29-Parameters!$F$28)+Parameters!$E$30*(Parameters!$F$30-Parameters!$F$29)+Parameters!$E$31*($A675-Parameters!$F$30)))),_xlfn.IFS($A675&lt;=Parameters!$F$28,Parameters!$E$28*$A675,$A675&lt;=Parameters!$F$29,Parameters!$E$29*$A675,$A675&lt;=Parameters!$F$30,Parameters!$E$30*$A675,$A675&gt;Parameters!$F$30,Parameters!$E$31*$A675))</f>
        <v>94255.700000000012</v>
      </c>
      <c r="M675" s="290">
        <f t="shared" si="311"/>
        <v>140.68014925373137</v>
      </c>
      <c r="N675" s="290" cm="1">
        <f t="array" ref="N675">IF(Parameters!$D$55="No",IF($A675&lt;=Parameters!$F$34,Parameters!$E$34*$A675,IF($A675&lt;=Parameters!$F$35,Parameters!$E$34*Parameters!$F$34+Parameters!$E$35*($A675-Parameters!$F$34),IF($A675&lt;=Parameters!$F$36,Parameters!$E$34*Parameters!$F$34+Parameters!$E$35*(Parameters!$F$35-Parameters!$F$34)+Parameters!$E$36*($A675-Parameters!$F$35),Parameters!$E$34*Parameters!$F$34+Parameters!$E$35*(Parameters!$F$35-Parameters!$F$34)+Parameters!$E$36*(Parameters!$F$36-Parameters!$F$35)+Parameters!$E$37*($A675-Parameters!$F$36)))),_xlfn.IFS($A675&lt;=Parameters!$F$34,Parameters!$E$34*$A675,$A675&lt;=Parameters!$F$35,Parameters!$E$35*$A675,$A675&lt;=Parameters!$F$36,Parameters!$E$36*$A675,$A675&gt;Parameters!$F$36,Parameters!$E$37*$A675))</f>
        <v>93409.1</v>
      </c>
      <c r="O675" s="290">
        <f t="shared" si="335"/>
        <v>139.4165671641791</v>
      </c>
      <c r="P675" s="290" cm="1">
        <f t="array" ref="P675">IF(Parameters!$D$55="No",IF($A675&lt;=Parameters!$F$39,Parameters!$E$39*$A675,IF($A675&lt;=Parameters!$F$40,Parameters!$E$39*Parameters!$F$39+Parameters!$E$40*($A675-Parameters!$F$39),IF($A675&lt;=Parameters!$F$41,Parameters!$E$39*Parameters!$F$39+Parameters!$E$40*(Parameters!$F$40-Parameters!$F$39)+Parameters!$E$41*($A675-Parameters!$F$40),Parameters!$E$39*Parameters!$F$39+Parameters!$E$40*(Parameters!$F$40-Parameters!$F$39)+Parameters!$E$41*(Parameters!$F$41-Parameters!$F$40)+Parameters!$E$42*($A675-Parameters!$F$41)))),_xlfn.IFS($A675&lt;=Parameters!$F$39,Parameters!$E$39*$A675,$A675&lt;=Parameters!$F$40,Parameters!$E$40*$A675,$A675&lt;=Parameters!$F$41,Parameters!$E$41*$A675,$A675&gt;Parameters!$F$41,Parameters!$E$42*$A675))</f>
        <v>100076.70000000001</v>
      </c>
      <c r="Q675" s="290">
        <f t="shared" si="336"/>
        <v>149.36820895522391</v>
      </c>
      <c r="R675" s="290" cm="1">
        <f t="array" ref="R675">IF(Parameters!$E$55="No",IF($A675&lt;=Parameters!$H$23,Parameters!$G$23*$A675,IF($A675&lt;=Parameters!$H$24,Parameters!$G$23*Parameters!$H$23+Parameters!$G$24*($A675-Parameters!$H$23),IF($A675&lt;=Parameters!$H$25,Parameters!$G$23*Parameters!$H$23+Parameters!$G$24*(Parameters!$H$24-Parameters!$H$23)+Parameters!$G$25*($A675-Parameters!$H$24),Parameters!$G$23*Parameters!$H$23+Parameters!$G$24*(Parameters!$H$24-Parameters!$H$23)+Parameters!$G$25*(Parameters!$H$25-Parameters!$H$24)+Parameters!$G$26*($A675-Parameters!$H$25)))),_xlfn.IFS($A675&lt;=Parameters!$H$23,Parameters!$G$23*$A675,$A675&lt;=Parameters!$H$24,Parameters!$G$24*$A675,$A675&lt;=Parameters!$H$25,Parameters!$G$25*$A675,$A675&gt;Parameters!$H$25,Parameters!$G$26*$A675))</f>
        <v>79989.2</v>
      </c>
      <c r="S675" s="290">
        <f t="shared" si="312"/>
        <v>119.38686567164179</v>
      </c>
      <c r="T675" s="290" cm="1">
        <f t="array" ref="T675">IF(Parameters!$E$55="No",IF($A675&lt;=Parameters!$H$28,Parameters!$G$28*$A675,IF($A675&lt;=Parameters!$H$29,Parameters!$G$28*Parameters!$H$28+Parameters!$G$29*($A675-Parameters!$H$28),IF($A675&lt;=Parameters!$H$30,Parameters!$G$28*Parameters!$H$28+Parameters!$G$29*(Parameters!$H$29-Parameters!$H$28)+Parameters!$G$30*($A675-Parameters!$H$29),Parameters!$G$28*Parameters!$H$28+Parameters!$G$29*(Parameters!$H$29-Parameters!$H$28)+Parameters!$G$30*(Parameters!$H$30-Parameters!$H$29)+Parameters!$G$31*($A675-Parameters!$H$30)))),_xlfn.IFS($A675&lt;=Parameters!$H$28,Parameters!$G$28*$A675,$A675&lt;=Parameters!$H$29,Parameters!$G$29*$A675,$A675&lt;=Parameters!$H$30,Parameters!$G$30*$A675,$A675&gt;Parameters!$H$30,Parameters!$G$31*$A675))</f>
        <v>94255.700000000012</v>
      </c>
      <c r="U675" s="290">
        <f t="shared" si="313"/>
        <v>140.68014925373137</v>
      </c>
      <c r="V675" s="290" cm="1">
        <f t="array" ref="V675">IF(Parameters!$E$55="No",IF($A675&lt;=Parameters!$H$34,Parameters!$G$34*$A675,IF($A675&lt;=Parameters!$H$35,Parameters!$G$34*Parameters!$H$34+Parameters!$G$35*($A675-Parameters!$H$34),IF($A675&lt;=Parameters!$H$36,Parameters!$G$34*Parameters!$H$34+Parameters!$G$35*(Parameters!$H$35-Parameters!$H$34)+Parameters!$G$36*($A675-Parameters!$H$35),Parameters!$G$34*Parameters!$H$34+Parameters!$G$35*(Parameters!$H$35-Parameters!$H$34)+Parameters!$G$36*(Parameters!$H$36-Parameters!$H$35)+Parameters!$G$37*($A675-Parameters!$H$36)))),_xlfn.IFS($A675&lt;=Parameters!$H$34,Parameters!$G$34*$A675,$A675&lt;=Parameters!$H$35,Parameters!$G$35*$A675,$A675&lt;=Parameters!$H$36,Parameters!$G$36*$A675,$A675&gt;Parameters!$H$36,Parameters!$G$37*$A675))</f>
        <v>93409.1</v>
      </c>
      <c r="W675" s="290">
        <f t="shared" si="337"/>
        <v>139.4165671641791</v>
      </c>
      <c r="X675" s="290" cm="1">
        <f t="array" ref="X675">IF(Parameters!$E$55="No",IF($A675&lt;=Parameters!$H$39,Parameters!$G$39*$A675,IF($A675&lt;=Parameters!$H$40,Parameters!$G$39*Parameters!$H$39+Parameters!$G$40*($A675-Parameters!$H$39),IF($A675&lt;=Parameters!$H$41,Parameters!$G$39*Parameters!$H$39+Parameters!$G$40*(Parameters!$H$40-Parameters!$H$39)+Parameters!$G$41*($A675-Parameters!$H$40),Parameters!$G$39*Parameters!$H$39+Parameters!$G$40*(Parameters!$H$40-Parameters!$H$39)+Parameters!$G$41*(Parameters!$H$41-Parameters!$H$40)+Parameters!$G$42*($A675-Parameters!$H$41)))),_xlfn.IFS($A675&lt;=Parameters!$H$39,Parameters!$G$39*$A675,$A675&lt;=Parameters!$H$40,Parameters!$G$40*$A675,$A675&lt;=Parameters!$H$41,Parameters!$G$41*$A675,$A675&gt;Parameters!$H$41,Parameters!$G$42*$A675))</f>
        <v>100076.70000000001</v>
      </c>
      <c r="Y675" s="290">
        <f t="shared" si="338"/>
        <v>149.36820895522391</v>
      </c>
      <c r="Z675" s="290" cm="1">
        <f t="array" ref="Z675">IF(Parameters!$F$55="No",IF($A675&lt;=Parameters!$J$23,Parameters!$I$23*$A675,IF($A675&lt;=Parameters!$J$24,Parameters!$I$23*Parameters!$J$23+Parameters!$I$24*($A675-Parameters!$J$23),IF($A675&lt;=Parameters!$J$25,Parameters!$I$23*Parameters!$J$23+Parameters!$I$24*(Parameters!$J$24-Parameters!$J$23)+Parameters!$I$25*($A675-Parameters!$J$24),Parameters!$I$23*Parameters!$J$23+Parameters!$I$24*(Parameters!$J$24-Parameters!$J$23)+Parameters!$I$25*(Parameters!$J$25-Parameters!$J$24)+Parameters!$I$26*($A675-Parameters!$J$25)))),_xlfn.IFS($A675&lt;=Parameters!$J$23,Parameters!$I$23*$A675,$A675&lt;=Parameters!$J$24,Parameters!$I$24*$A675,$A675&lt;=Parameters!$J$25,Parameters!$I$25*$A675,$A675&gt;Parameters!$J$25,Parameters!$I$26*$A675))</f>
        <v>79989.2</v>
      </c>
      <c r="AA675" s="290">
        <f t="shared" si="314"/>
        <v>119.38686567164179</v>
      </c>
      <c r="AB675" s="290" cm="1">
        <f t="array" ref="AB675">IF(Parameters!$F$55="No",IF($A675&lt;=Parameters!$J$28,Parameters!$I$28*$A675,IF($A675&lt;=Parameters!$J$29,Parameters!$I$28*Parameters!$J$28+Parameters!$I$29*($A675-Parameters!$J$28),IF($A675&lt;=Parameters!$J$30,Parameters!$I$28*Parameters!$J$28+Parameters!$I$29*(Parameters!$J$29-Parameters!$J$28)+Parameters!$I$30*($A675-Parameters!$J$29),Parameters!$I$28*Parameters!$J$28+Parameters!$I$29*(Parameters!$J$29-Parameters!$J$28)+Parameters!$I$30*(Parameters!$J$30-Parameters!$J$29)+Parameters!$I$31*($A675-Parameters!$J$30)))),_xlfn.IFS($A675&lt;=Parameters!$J$28,Parameters!$I$28*$A675,$A675&lt;=Parameters!$J$29,Parameters!$I$29*$A675,$A675&lt;=Parameters!$J$30,Parameters!$I$30*$A675,$A675&gt;Parameters!$J$30,Parameters!$I$31*$A675))</f>
        <v>94255.700000000012</v>
      </c>
      <c r="AC675" s="290">
        <f t="shared" si="315"/>
        <v>140.68014925373137</v>
      </c>
      <c r="AD675" s="290" cm="1">
        <f t="array" ref="AD675">IF(Parameters!$F$55="No",IF($A675&lt;=Parameters!$J$34,Parameters!$I$34*$A675,IF($A675&lt;=Parameters!$J$35,Parameters!$I$34*Parameters!$J$34+Parameters!$I$35*($A675-Parameters!$J$34),IF($A675&lt;=Parameters!$J$36,Parameters!$I$34*Parameters!$J$34+Parameters!$I$35*(Parameters!$J$35-Parameters!$J$34)+Parameters!$I$36*($A675-Parameters!$J$35),Parameters!$I$34*Parameters!$J$34+Parameters!$I$35*(Parameters!$J$35-Parameters!$J$34)+Parameters!$I$36*(Parameters!$J$36-Parameters!$J$35)+Parameters!$I$37*($A675-Parameters!$J$36)))),_xlfn.IFS($A675&lt;=Parameters!$J$34,Parameters!$I$34*$A675,$A675&lt;=Parameters!$J$35,Parameters!$I$35*$A675,$A675&lt;=Parameters!$J$36,Parameters!$I$36*$A675,$A675&gt;Parameters!$J$36,Parameters!$I$37*$A675))</f>
        <v>93409.1</v>
      </c>
      <c r="AE675" s="290">
        <f t="shared" si="339"/>
        <v>139.4165671641791</v>
      </c>
      <c r="AF675" s="290" cm="1">
        <f t="array" ref="AF675">IF(Parameters!$F$55="No",IF($A675&lt;=Parameters!$J$39,Parameters!$I$39*$A675,IF($A675&lt;=Parameters!$J$40,Parameters!$I$39*Parameters!$J$39+Parameters!$I$40*($A675-Parameters!$J$39),IF($A675&lt;=Parameters!$J$41,Parameters!$I$39*Parameters!$J$39+Parameters!$I$40*(Parameters!$J$40-Parameters!$J$39)+Parameters!$I$41*($A675-Parameters!$J$40),Parameters!$I$39*Parameters!$J$39+Parameters!$I$40*(Parameters!$J$40-Parameters!$J$39)+Parameters!$I$41*(Parameters!$J$41-Parameters!$J$40)+Parameters!$I$42*($A675-Parameters!$J$41)))),_xlfn.IFS($A675&lt;=Parameters!$J$39,Parameters!$I$39*$A675,$A675&lt;=Parameters!$J$40,Parameters!$I$40*$A675,$A675&lt;=Parameters!$J$41,Parameters!$I$41*$A675,$A675&gt;Parameters!$J$41,Parameters!$I$42*$A675))</f>
        <v>100076.70000000001</v>
      </c>
      <c r="AG675" s="290">
        <f t="shared" si="340"/>
        <v>149.36820895522391</v>
      </c>
      <c r="AI675" s="428">
        <f t="shared" si="316"/>
        <v>149.05999999999767</v>
      </c>
      <c r="AJ675" s="428">
        <f t="shared" si="317"/>
        <v>159.36000000000058</v>
      </c>
      <c r="AK675" s="428">
        <f t="shared" si="318"/>
        <v>150.23000000001048</v>
      </c>
      <c r="AL675" s="428">
        <f t="shared" si="319"/>
        <v>158.4600000000064</v>
      </c>
      <c r="AM675" s="428">
        <f t="shared" si="320"/>
        <v>149.05999999999767</v>
      </c>
      <c r="AN675" s="428">
        <f t="shared" si="321"/>
        <v>159.36000000000058</v>
      </c>
      <c r="AO675" s="428">
        <f t="shared" si="322"/>
        <v>150.23000000001048</v>
      </c>
      <c r="AP675" s="428">
        <f t="shared" si="323"/>
        <v>158.4600000000064</v>
      </c>
      <c r="AQ675" s="428">
        <f t="shared" si="324"/>
        <v>149.05999999999767</v>
      </c>
      <c r="AR675" s="428">
        <f t="shared" si="325"/>
        <v>159.36000000000058</v>
      </c>
      <c r="AS675" s="428">
        <f t="shared" si="326"/>
        <v>150.23000000001048</v>
      </c>
      <c r="AT675" s="428">
        <f t="shared" si="327"/>
        <v>158.4600000000064</v>
      </c>
      <c r="AU675" s="428">
        <f t="shared" si="328"/>
        <v>149.05999999999767</v>
      </c>
      <c r="AV675" s="428">
        <f t="shared" si="329"/>
        <v>159.36000000000058</v>
      </c>
      <c r="AW675" s="428">
        <f t="shared" si="330"/>
        <v>150.23000000001048</v>
      </c>
      <c r="AX675" s="428">
        <f t="shared" si="331"/>
        <v>158.4600000000064</v>
      </c>
    </row>
    <row r="676">
      <c r="A676" s="413">
        <v>671</v>
      </c>
      <c r="B676" s="290" cm="1">
        <f t="array" ref="B676">IF(Parameters!$C$55="No",IF($A676&lt;=Parameters!$D$23,Parameters!$C$23*$A676,IF($A676&lt;=Parameters!$D$24,Parameters!$C$23*Parameters!$D$23+Parameters!$C$24*($A676-Parameters!$D$23),IF($A676&lt;=Parameters!$D$25,Parameters!$C$23*Parameters!$D$23+Parameters!$C$24*(Parameters!$D$24-Parameters!$D$23)+Parameters!$C$25*($A676-Parameters!$D$24),Parameters!$C$23*Parameters!$D$23+Parameters!$C$24*(Parameters!$D$24-Parameters!$D$23)+Parameters!$C$25*(Parameters!$D$25-Parameters!$D$24)+Parameters!$C$26*($A676-Parameters!$D$25)))),_xlfn.IFS($A676&lt;=Parameters!$D$23,Parameters!$C$23*$A676,$A676&lt;=Parameters!$D$24,Parameters!$C$24*$A676,$A676&lt;=Parameters!$D$25,Parameters!$C$25*$A676,$A676&gt;Parameters!$D$25,Parameters!$C$26*$A676))</f>
        <v>80138.260000000009</v>
      </c>
      <c r="C676" s="290">
        <f t="shared" si="341"/>
        <v>119.43108792846499</v>
      </c>
      <c r="D676" s="290" cm="1">
        <f t="array" ref="D676">IF(Parameters!$C$55="No",IF($A676&lt;=Parameters!$D$28,Parameters!$C$28*$A676,IF($A676&lt;=Parameters!$D$29,Parameters!$C$28*Parameters!$D$28+Parameters!$C$29*($A676-Parameters!$D$28),IF($A676&lt;=Parameters!$D$30,Parameters!$C$28*Parameters!$D$28+Parameters!$C$29*(Parameters!$D$29-Parameters!$D$28)+Parameters!$C$30*($A676-Parameters!$D$29),Parameters!$C$28*Parameters!$D$28+Parameters!$C$29*(Parameters!$D$29-Parameters!$D$28)+Parameters!$C$30*(Parameters!$D$30-Parameters!$D$29)+Parameters!$C$31*($A676-Parameters!$D$30)))),_xlfn.IFS($A676&lt;=Parameters!$D$28,Parameters!$C$28*$A676,$A676&lt;=Parameters!$D$29,Parameters!$C$29*$A676,$A676&lt;=Parameters!$D$30,Parameters!$C$30*$A676,$A676&gt;Parameters!$D$30,Parameters!$C$31*$A676))</f>
        <v>94415.060000000012</v>
      </c>
      <c r="E676" s="290">
        <f t="shared" si="342"/>
        <v>140.70798807749628</v>
      </c>
      <c r="F676" s="290" cm="1">
        <f t="array" ref="F676">IF(Parameters!$C$55="No",IF($A676&lt;=Parameters!$D$34,Parameters!$C$34*$A676,IF($A676&lt;=Parameters!$D$35,Parameters!$C$34*Parameters!$D$34+Parameters!$C$35*($A676-Parameters!$D$34),IF($A676&lt;=Parameters!$D$36,Parameters!$C$34*Parameters!$D$34+Parameters!$C$35*(Parameters!$D$35-Parameters!$D$34)+Parameters!$C$36*($A676-Parameters!$D$35),Parameters!$C$34*Parameters!$D$34+Parameters!$C$35*(Parameters!$D$35-Parameters!$D$34)+Parameters!$C$36*(Parameters!$D$36-Parameters!$D$35)+Parameters!$C$37*($A676-Parameters!$D$36)))),_xlfn.IFS($A676&lt;=Parameters!$D$34,Parameters!$C$34*$A676,$A676&lt;=Parameters!$D$35,Parameters!$C$35*$A676,$A676&lt;=Parameters!$D$36,Parameters!$C$36*$A676,$A676&gt;Parameters!$D$36,Parameters!$C$37*$A676))</f>
        <v>93559.33</v>
      </c>
      <c r="G676" s="290">
        <f t="shared" si="333"/>
        <v>139.43268256333829</v>
      </c>
      <c r="H676" s="290" cm="1">
        <f t="array" ref="H676">IF(Parameters!$C$55="No",IF($A676&lt;=Parameters!$D$39,Parameters!$C$39*$A676,IF($A676&lt;=Parameters!$D$40,Parameters!$C$39*Parameters!$D$39+Parameters!$C$40*($A676-Parameters!$D$39),IF($A676&lt;=Parameters!$D$41,Parameters!$C$39*Parameters!$D$39+Parameters!$C$40*(Parameters!$D$40-Parameters!$D$39)+Parameters!$C$41*($A676-Parameters!$D$40),Parameters!$C$39*Parameters!$D$39+Parameters!$C$40*(Parameters!$D$40-Parameters!$D$39)+Parameters!$C$41*(Parameters!$D$41-Parameters!$D$40)+Parameters!$C$42*($A676-Parameters!$D$41)))),_xlfn.IFS($A676&lt;=Parameters!$D$39,Parameters!$C$39*$A676,$A676&lt;=Parameters!$D$40,Parameters!$C$40*$A676,$A676&lt;=Parameters!$D$41,Parameters!$C$41*$A676,$A676&gt;Parameters!$D$41,Parameters!$C$42*$A676))</f>
        <v>100235.16</v>
      </c>
      <c r="I676" s="290">
        <f t="shared" si="334"/>
        <v>149.38175856929956</v>
      </c>
      <c r="J676" s="290" cm="1">
        <f t="array" ref="J676">IF(Parameters!$D$55="No",IF($A676&lt;=Parameters!$F$23,Parameters!$E$23*$A676,IF($A676&lt;=Parameters!$F$24,Parameters!$E$23*Parameters!$F$23+Parameters!$E$24*($A676-Parameters!$F$23),IF($A676&lt;=Parameters!$F$25,Parameters!$E$23*Parameters!$F$23+Parameters!$E$24*(Parameters!$F$24-Parameters!$F$23)+Parameters!$E$25*($A676-Parameters!$F$24),Parameters!$E$23*Parameters!$F$23+Parameters!$E$24*(Parameters!$F$24-Parameters!$F$23)+Parameters!$E$25*(Parameters!$F$25-Parameters!$F$24)+Parameters!$E$26*($A676-Parameters!$F$25)))),_xlfn.IFS($A676&lt;=Parameters!$F$23,Parameters!$E$23*$A676,$A676&lt;=Parameters!$F$24,Parameters!$E$24*$A676,$A676&lt;=Parameters!$F$25,Parameters!$E$25*$A676,$A676&gt;Parameters!$F$25,Parameters!$E$26*$A676))</f>
        <v>80138.260000000009</v>
      </c>
      <c r="K676" s="290">
        <f t="shared" si="310"/>
        <v>119.43108792846499</v>
      </c>
      <c r="L676" s="290" cm="1">
        <f t="array" ref="L676">IF(Parameters!$D$55="No",IF($A676&lt;=Parameters!$F$28,Parameters!$E$28*$A676,IF($A676&lt;=Parameters!$F$29,Parameters!$E$28*Parameters!$F$28+Parameters!$E$29*($A676-Parameters!$F$28),IF($A676&lt;=Parameters!$F$30,Parameters!$E$28*Parameters!$F$28+Parameters!$E$29*(Parameters!$F$29-Parameters!$F$28)+Parameters!$E$30*($A676-Parameters!$F$29),Parameters!$E$28*Parameters!$F$28+Parameters!$E$29*(Parameters!$F$29-Parameters!$F$28)+Parameters!$E$30*(Parameters!$F$30-Parameters!$F$29)+Parameters!$E$31*($A676-Parameters!$F$30)))),_xlfn.IFS($A676&lt;=Parameters!$F$28,Parameters!$E$28*$A676,$A676&lt;=Parameters!$F$29,Parameters!$E$29*$A676,$A676&lt;=Parameters!$F$30,Parameters!$E$30*$A676,$A676&gt;Parameters!$F$30,Parameters!$E$31*$A676))</f>
        <v>94415.060000000012</v>
      </c>
      <c r="M676" s="290">
        <f t="shared" si="311"/>
        <v>140.70798807749628</v>
      </c>
      <c r="N676" s="290" cm="1">
        <f t="array" ref="N676">IF(Parameters!$D$55="No",IF($A676&lt;=Parameters!$F$34,Parameters!$E$34*$A676,IF($A676&lt;=Parameters!$F$35,Parameters!$E$34*Parameters!$F$34+Parameters!$E$35*($A676-Parameters!$F$34),IF($A676&lt;=Parameters!$F$36,Parameters!$E$34*Parameters!$F$34+Parameters!$E$35*(Parameters!$F$35-Parameters!$F$34)+Parameters!$E$36*($A676-Parameters!$F$35),Parameters!$E$34*Parameters!$F$34+Parameters!$E$35*(Parameters!$F$35-Parameters!$F$34)+Parameters!$E$36*(Parameters!$F$36-Parameters!$F$35)+Parameters!$E$37*($A676-Parameters!$F$36)))),_xlfn.IFS($A676&lt;=Parameters!$F$34,Parameters!$E$34*$A676,$A676&lt;=Parameters!$F$35,Parameters!$E$35*$A676,$A676&lt;=Parameters!$F$36,Parameters!$E$36*$A676,$A676&gt;Parameters!$F$36,Parameters!$E$37*$A676))</f>
        <v>93559.33</v>
      </c>
      <c r="O676" s="290">
        <f t="shared" si="335"/>
        <v>139.43268256333829</v>
      </c>
      <c r="P676" s="290" cm="1">
        <f t="array" ref="P676">IF(Parameters!$D$55="No",IF($A676&lt;=Parameters!$F$39,Parameters!$E$39*$A676,IF($A676&lt;=Parameters!$F$40,Parameters!$E$39*Parameters!$F$39+Parameters!$E$40*($A676-Parameters!$F$39),IF($A676&lt;=Parameters!$F$41,Parameters!$E$39*Parameters!$F$39+Parameters!$E$40*(Parameters!$F$40-Parameters!$F$39)+Parameters!$E$41*($A676-Parameters!$F$40),Parameters!$E$39*Parameters!$F$39+Parameters!$E$40*(Parameters!$F$40-Parameters!$F$39)+Parameters!$E$41*(Parameters!$F$41-Parameters!$F$40)+Parameters!$E$42*($A676-Parameters!$F$41)))),_xlfn.IFS($A676&lt;=Parameters!$F$39,Parameters!$E$39*$A676,$A676&lt;=Parameters!$F$40,Parameters!$E$40*$A676,$A676&lt;=Parameters!$F$41,Parameters!$E$41*$A676,$A676&gt;Parameters!$F$41,Parameters!$E$42*$A676))</f>
        <v>100235.16</v>
      </c>
      <c r="Q676" s="290">
        <f t="shared" si="336"/>
        <v>149.38175856929956</v>
      </c>
      <c r="R676" s="290" cm="1">
        <f t="array" ref="R676">IF(Parameters!$E$55="No",IF($A676&lt;=Parameters!$H$23,Parameters!$G$23*$A676,IF($A676&lt;=Parameters!$H$24,Parameters!$G$23*Parameters!$H$23+Parameters!$G$24*($A676-Parameters!$H$23),IF($A676&lt;=Parameters!$H$25,Parameters!$G$23*Parameters!$H$23+Parameters!$G$24*(Parameters!$H$24-Parameters!$H$23)+Parameters!$G$25*($A676-Parameters!$H$24),Parameters!$G$23*Parameters!$H$23+Parameters!$G$24*(Parameters!$H$24-Parameters!$H$23)+Parameters!$G$25*(Parameters!$H$25-Parameters!$H$24)+Parameters!$G$26*($A676-Parameters!$H$25)))),_xlfn.IFS($A676&lt;=Parameters!$H$23,Parameters!$G$23*$A676,$A676&lt;=Parameters!$H$24,Parameters!$G$24*$A676,$A676&lt;=Parameters!$H$25,Parameters!$G$25*$A676,$A676&gt;Parameters!$H$25,Parameters!$G$26*$A676))</f>
        <v>80138.260000000009</v>
      </c>
      <c r="S676" s="290">
        <f t="shared" si="312"/>
        <v>119.43108792846499</v>
      </c>
      <c r="T676" s="290" cm="1">
        <f t="array" ref="T676">IF(Parameters!$E$55="No",IF($A676&lt;=Parameters!$H$28,Parameters!$G$28*$A676,IF($A676&lt;=Parameters!$H$29,Parameters!$G$28*Parameters!$H$28+Parameters!$G$29*($A676-Parameters!$H$28),IF($A676&lt;=Parameters!$H$30,Parameters!$G$28*Parameters!$H$28+Parameters!$G$29*(Parameters!$H$29-Parameters!$H$28)+Parameters!$G$30*($A676-Parameters!$H$29),Parameters!$G$28*Parameters!$H$28+Parameters!$G$29*(Parameters!$H$29-Parameters!$H$28)+Parameters!$G$30*(Parameters!$H$30-Parameters!$H$29)+Parameters!$G$31*($A676-Parameters!$H$30)))),_xlfn.IFS($A676&lt;=Parameters!$H$28,Parameters!$G$28*$A676,$A676&lt;=Parameters!$H$29,Parameters!$G$29*$A676,$A676&lt;=Parameters!$H$30,Parameters!$G$30*$A676,$A676&gt;Parameters!$H$30,Parameters!$G$31*$A676))</f>
        <v>94415.060000000012</v>
      </c>
      <c r="U676" s="290">
        <f t="shared" si="313"/>
        <v>140.70798807749628</v>
      </c>
      <c r="V676" s="290" cm="1">
        <f t="array" ref="V676">IF(Parameters!$E$55="No",IF($A676&lt;=Parameters!$H$34,Parameters!$G$34*$A676,IF($A676&lt;=Parameters!$H$35,Parameters!$G$34*Parameters!$H$34+Parameters!$G$35*($A676-Parameters!$H$34),IF($A676&lt;=Parameters!$H$36,Parameters!$G$34*Parameters!$H$34+Parameters!$G$35*(Parameters!$H$35-Parameters!$H$34)+Parameters!$G$36*($A676-Parameters!$H$35),Parameters!$G$34*Parameters!$H$34+Parameters!$G$35*(Parameters!$H$35-Parameters!$H$34)+Parameters!$G$36*(Parameters!$H$36-Parameters!$H$35)+Parameters!$G$37*($A676-Parameters!$H$36)))),_xlfn.IFS($A676&lt;=Parameters!$H$34,Parameters!$G$34*$A676,$A676&lt;=Parameters!$H$35,Parameters!$G$35*$A676,$A676&lt;=Parameters!$H$36,Parameters!$G$36*$A676,$A676&gt;Parameters!$H$36,Parameters!$G$37*$A676))</f>
        <v>93559.33</v>
      </c>
      <c r="W676" s="290">
        <f t="shared" si="337"/>
        <v>139.43268256333829</v>
      </c>
      <c r="X676" s="290" cm="1">
        <f t="array" ref="X676">IF(Parameters!$E$55="No",IF($A676&lt;=Parameters!$H$39,Parameters!$G$39*$A676,IF($A676&lt;=Parameters!$H$40,Parameters!$G$39*Parameters!$H$39+Parameters!$G$40*($A676-Parameters!$H$39),IF($A676&lt;=Parameters!$H$41,Parameters!$G$39*Parameters!$H$39+Parameters!$G$40*(Parameters!$H$40-Parameters!$H$39)+Parameters!$G$41*($A676-Parameters!$H$40),Parameters!$G$39*Parameters!$H$39+Parameters!$G$40*(Parameters!$H$40-Parameters!$H$39)+Parameters!$G$41*(Parameters!$H$41-Parameters!$H$40)+Parameters!$G$42*($A676-Parameters!$H$41)))),_xlfn.IFS($A676&lt;=Parameters!$H$39,Parameters!$G$39*$A676,$A676&lt;=Parameters!$H$40,Parameters!$G$40*$A676,$A676&lt;=Parameters!$H$41,Parameters!$G$41*$A676,$A676&gt;Parameters!$H$41,Parameters!$G$42*$A676))</f>
        <v>100235.16</v>
      </c>
      <c r="Y676" s="290">
        <f t="shared" si="338"/>
        <v>149.38175856929956</v>
      </c>
      <c r="Z676" s="290" cm="1">
        <f t="array" ref="Z676">IF(Parameters!$F$55="No",IF($A676&lt;=Parameters!$J$23,Parameters!$I$23*$A676,IF($A676&lt;=Parameters!$J$24,Parameters!$I$23*Parameters!$J$23+Parameters!$I$24*($A676-Parameters!$J$23),IF($A676&lt;=Parameters!$J$25,Parameters!$I$23*Parameters!$J$23+Parameters!$I$24*(Parameters!$J$24-Parameters!$J$23)+Parameters!$I$25*($A676-Parameters!$J$24),Parameters!$I$23*Parameters!$J$23+Parameters!$I$24*(Parameters!$J$24-Parameters!$J$23)+Parameters!$I$25*(Parameters!$J$25-Parameters!$J$24)+Parameters!$I$26*($A676-Parameters!$J$25)))),_xlfn.IFS($A676&lt;=Parameters!$J$23,Parameters!$I$23*$A676,$A676&lt;=Parameters!$J$24,Parameters!$I$24*$A676,$A676&lt;=Parameters!$J$25,Parameters!$I$25*$A676,$A676&gt;Parameters!$J$25,Parameters!$I$26*$A676))</f>
        <v>80138.260000000009</v>
      </c>
      <c r="AA676" s="290">
        <f t="shared" si="314"/>
        <v>119.43108792846499</v>
      </c>
      <c r="AB676" s="290" cm="1">
        <f t="array" ref="AB676">IF(Parameters!$F$55="No",IF($A676&lt;=Parameters!$J$28,Parameters!$I$28*$A676,IF($A676&lt;=Parameters!$J$29,Parameters!$I$28*Parameters!$J$28+Parameters!$I$29*($A676-Parameters!$J$28),IF($A676&lt;=Parameters!$J$30,Parameters!$I$28*Parameters!$J$28+Parameters!$I$29*(Parameters!$J$29-Parameters!$J$28)+Parameters!$I$30*($A676-Parameters!$J$29),Parameters!$I$28*Parameters!$J$28+Parameters!$I$29*(Parameters!$J$29-Parameters!$J$28)+Parameters!$I$30*(Parameters!$J$30-Parameters!$J$29)+Parameters!$I$31*($A676-Parameters!$J$30)))),_xlfn.IFS($A676&lt;=Parameters!$J$28,Parameters!$I$28*$A676,$A676&lt;=Parameters!$J$29,Parameters!$I$29*$A676,$A676&lt;=Parameters!$J$30,Parameters!$I$30*$A676,$A676&gt;Parameters!$J$30,Parameters!$I$31*$A676))</f>
        <v>94415.060000000012</v>
      </c>
      <c r="AC676" s="290">
        <f t="shared" si="315"/>
        <v>140.70798807749628</v>
      </c>
      <c r="AD676" s="290" cm="1">
        <f t="array" ref="AD676">IF(Parameters!$F$55="No",IF($A676&lt;=Parameters!$J$34,Parameters!$I$34*$A676,IF($A676&lt;=Parameters!$J$35,Parameters!$I$34*Parameters!$J$34+Parameters!$I$35*($A676-Parameters!$J$34),IF($A676&lt;=Parameters!$J$36,Parameters!$I$34*Parameters!$J$34+Parameters!$I$35*(Parameters!$J$35-Parameters!$J$34)+Parameters!$I$36*($A676-Parameters!$J$35),Parameters!$I$34*Parameters!$J$34+Parameters!$I$35*(Parameters!$J$35-Parameters!$J$34)+Parameters!$I$36*(Parameters!$J$36-Parameters!$J$35)+Parameters!$I$37*($A676-Parameters!$J$36)))),_xlfn.IFS($A676&lt;=Parameters!$J$34,Parameters!$I$34*$A676,$A676&lt;=Parameters!$J$35,Parameters!$I$35*$A676,$A676&lt;=Parameters!$J$36,Parameters!$I$36*$A676,$A676&gt;Parameters!$J$36,Parameters!$I$37*$A676))</f>
        <v>93559.33</v>
      </c>
      <c r="AE676" s="290">
        <f t="shared" si="339"/>
        <v>139.43268256333829</v>
      </c>
      <c r="AF676" s="290" cm="1">
        <f t="array" ref="AF676">IF(Parameters!$F$55="No",IF($A676&lt;=Parameters!$J$39,Parameters!$I$39*$A676,IF($A676&lt;=Parameters!$J$40,Parameters!$I$39*Parameters!$J$39+Parameters!$I$40*($A676-Parameters!$J$39),IF($A676&lt;=Parameters!$J$41,Parameters!$I$39*Parameters!$J$39+Parameters!$I$40*(Parameters!$J$40-Parameters!$J$39)+Parameters!$I$41*($A676-Parameters!$J$40),Parameters!$I$39*Parameters!$J$39+Parameters!$I$40*(Parameters!$J$40-Parameters!$J$39)+Parameters!$I$41*(Parameters!$J$41-Parameters!$J$40)+Parameters!$I$42*($A676-Parameters!$J$41)))),_xlfn.IFS($A676&lt;=Parameters!$J$39,Parameters!$I$39*$A676,$A676&lt;=Parameters!$J$40,Parameters!$I$40*$A676,$A676&lt;=Parameters!$J$41,Parameters!$I$41*$A676,$A676&gt;Parameters!$J$41,Parameters!$I$42*$A676))</f>
        <v>100235.16</v>
      </c>
      <c r="AG676" s="290">
        <f t="shared" si="340"/>
        <v>149.38175856929956</v>
      </c>
      <c r="AI676" s="428">
        <f t="shared" si="316"/>
        <v>149.06000000001222</v>
      </c>
      <c r="AJ676" s="428">
        <f t="shared" si="317"/>
        <v>159.36000000000058</v>
      </c>
      <c r="AK676" s="428">
        <f t="shared" si="318"/>
        <v>150.22999999999593</v>
      </c>
      <c r="AL676" s="428">
        <f t="shared" si="319"/>
        <v>158.45999999999185</v>
      </c>
      <c r="AM676" s="428">
        <f t="shared" si="320"/>
        <v>149.06000000001222</v>
      </c>
      <c r="AN676" s="428">
        <f t="shared" si="321"/>
        <v>159.36000000000058</v>
      </c>
      <c r="AO676" s="428">
        <f t="shared" si="322"/>
        <v>150.22999999999593</v>
      </c>
      <c r="AP676" s="428">
        <f t="shared" si="323"/>
        <v>158.45999999999185</v>
      </c>
      <c r="AQ676" s="428">
        <f t="shared" si="324"/>
        <v>149.06000000001222</v>
      </c>
      <c r="AR676" s="428">
        <f t="shared" si="325"/>
        <v>159.36000000000058</v>
      </c>
      <c r="AS676" s="428">
        <f t="shared" si="326"/>
        <v>150.22999999999593</v>
      </c>
      <c r="AT676" s="428">
        <f t="shared" si="327"/>
        <v>158.45999999999185</v>
      </c>
      <c r="AU676" s="428">
        <f t="shared" si="328"/>
        <v>149.06000000001222</v>
      </c>
      <c r="AV676" s="428">
        <f t="shared" si="329"/>
        <v>159.36000000000058</v>
      </c>
      <c r="AW676" s="428">
        <f t="shared" si="330"/>
        <v>150.22999999999593</v>
      </c>
      <c r="AX676" s="428">
        <f t="shared" si="331"/>
        <v>158.45999999999185</v>
      </c>
    </row>
    <row r="677">
      <c r="A677" s="413">
        <v>672</v>
      </c>
      <c r="B677" s="290" cm="1">
        <f t="array" ref="B677">IF(Parameters!$C$55="No",IF($A677&lt;=Parameters!$D$23,Parameters!$C$23*$A677,IF($A677&lt;=Parameters!$D$24,Parameters!$C$23*Parameters!$D$23+Parameters!$C$24*($A677-Parameters!$D$23),IF($A677&lt;=Parameters!$D$25,Parameters!$C$23*Parameters!$D$23+Parameters!$C$24*(Parameters!$D$24-Parameters!$D$23)+Parameters!$C$25*($A677-Parameters!$D$24),Parameters!$C$23*Parameters!$D$23+Parameters!$C$24*(Parameters!$D$24-Parameters!$D$23)+Parameters!$C$25*(Parameters!$D$25-Parameters!$D$24)+Parameters!$C$26*($A677-Parameters!$D$25)))),_xlfn.IFS($A677&lt;=Parameters!$D$23,Parameters!$C$23*$A677,$A677&lt;=Parameters!$D$24,Parameters!$C$24*$A677,$A677&lt;=Parameters!$D$25,Parameters!$C$25*$A677,$A677&gt;Parameters!$D$25,Parameters!$C$26*$A677))</f>
        <v>80287.320000000007</v>
      </c>
      <c r="C677" s="290">
        <f t="shared" si="341"/>
        <v>119.47517857142859</v>
      </c>
      <c r="D677" s="290" cm="1">
        <f t="array" ref="D677">IF(Parameters!$C$55="No",IF($A677&lt;=Parameters!$D$28,Parameters!$C$28*$A677,IF($A677&lt;=Parameters!$D$29,Parameters!$C$28*Parameters!$D$28+Parameters!$C$29*($A677-Parameters!$D$28),IF($A677&lt;=Parameters!$D$30,Parameters!$C$28*Parameters!$D$28+Parameters!$C$29*(Parameters!$D$29-Parameters!$D$28)+Parameters!$C$30*($A677-Parameters!$D$29),Parameters!$C$28*Parameters!$D$28+Parameters!$C$29*(Parameters!$D$29-Parameters!$D$28)+Parameters!$C$30*(Parameters!$D$30-Parameters!$D$29)+Parameters!$C$31*($A677-Parameters!$D$30)))),_xlfn.IFS($A677&lt;=Parameters!$D$28,Parameters!$C$28*$A677,$A677&lt;=Parameters!$D$29,Parameters!$C$29*$A677,$A677&lt;=Parameters!$D$30,Parameters!$C$30*$A677,$A677&gt;Parameters!$D$30,Parameters!$C$31*$A677))</f>
        <v>94574.420000000013</v>
      </c>
      <c r="E677" s="290">
        <f t="shared" si="342"/>
        <v>140.73574404761908</v>
      </c>
      <c r="F677" s="290" cm="1">
        <f t="array" ref="F677">IF(Parameters!$C$55="No",IF($A677&lt;=Parameters!$D$34,Parameters!$C$34*$A677,IF($A677&lt;=Parameters!$D$35,Parameters!$C$34*Parameters!$D$34+Parameters!$C$35*($A677-Parameters!$D$34),IF($A677&lt;=Parameters!$D$36,Parameters!$C$34*Parameters!$D$34+Parameters!$C$35*(Parameters!$D$35-Parameters!$D$34)+Parameters!$C$36*($A677-Parameters!$D$35),Parameters!$C$34*Parameters!$D$34+Parameters!$C$35*(Parameters!$D$35-Parameters!$D$34)+Parameters!$C$36*(Parameters!$D$36-Parameters!$D$35)+Parameters!$C$37*($A677-Parameters!$D$36)))),_xlfn.IFS($A677&lt;=Parameters!$D$34,Parameters!$C$34*$A677,$A677&lt;=Parameters!$D$35,Parameters!$C$35*$A677,$A677&lt;=Parameters!$D$36,Parameters!$C$36*$A677,$A677&gt;Parameters!$D$36,Parameters!$C$37*$A677))</f>
        <v>93709.56</v>
      </c>
      <c r="G677" s="290">
        <f t="shared" si="333"/>
        <v>139.44874999999999</v>
      </c>
      <c r="H677" s="290" cm="1">
        <f t="array" ref="H677">IF(Parameters!$C$55="No",IF($A677&lt;=Parameters!$D$39,Parameters!$C$39*$A677,IF($A677&lt;=Parameters!$D$40,Parameters!$C$39*Parameters!$D$39+Parameters!$C$40*($A677-Parameters!$D$39),IF($A677&lt;=Parameters!$D$41,Parameters!$C$39*Parameters!$D$39+Parameters!$C$40*(Parameters!$D$40-Parameters!$D$39)+Parameters!$C$41*($A677-Parameters!$D$40),Parameters!$C$39*Parameters!$D$39+Parameters!$C$40*(Parameters!$D$40-Parameters!$D$39)+Parameters!$C$41*(Parameters!$D$41-Parameters!$D$40)+Parameters!$C$42*($A677-Parameters!$D$41)))),_xlfn.IFS($A677&lt;=Parameters!$D$39,Parameters!$C$39*$A677,$A677&lt;=Parameters!$D$40,Parameters!$C$40*$A677,$A677&lt;=Parameters!$D$41,Parameters!$C$41*$A677,$A677&gt;Parameters!$D$41,Parameters!$C$42*$A677))</f>
        <v>100393.62</v>
      </c>
      <c r="I677" s="290">
        <f t="shared" si="334"/>
        <v>149.39526785714284</v>
      </c>
      <c r="J677" s="290" cm="1">
        <f t="array" ref="J677">IF(Parameters!$D$55="No",IF($A677&lt;=Parameters!$F$23,Parameters!$E$23*$A677,IF($A677&lt;=Parameters!$F$24,Parameters!$E$23*Parameters!$F$23+Parameters!$E$24*($A677-Parameters!$F$23),IF($A677&lt;=Parameters!$F$25,Parameters!$E$23*Parameters!$F$23+Parameters!$E$24*(Parameters!$F$24-Parameters!$F$23)+Parameters!$E$25*($A677-Parameters!$F$24),Parameters!$E$23*Parameters!$F$23+Parameters!$E$24*(Parameters!$F$24-Parameters!$F$23)+Parameters!$E$25*(Parameters!$F$25-Parameters!$F$24)+Parameters!$E$26*($A677-Parameters!$F$25)))),_xlfn.IFS($A677&lt;=Parameters!$F$23,Parameters!$E$23*$A677,$A677&lt;=Parameters!$F$24,Parameters!$E$24*$A677,$A677&lt;=Parameters!$F$25,Parameters!$E$25*$A677,$A677&gt;Parameters!$F$25,Parameters!$E$26*$A677))</f>
        <v>80287.320000000007</v>
      </c>
      <c r="K677" s="290">
        <f t="shared" si="310"/>
        <v>119.47517857142859</v>
      </c>
      <c r="L677" s="290" cm="1">
        <f t="array" ref="L677">IF(Parameters!$D$55="No",IF($A677&lt;=Parameters!$F$28,Parameters!$E$28*$A677,IF($A677&lt;=Parameters!$F$29,Parameters!$E$28*Parameters!$F$28+Parameters!$E$29*($A677-Parameters!$F$28),IF($A677&lt;=Parameters!$F$30,Parameters!$E$28*Parameters!$F$28+Parameters!$E$29*(Parameters!$F$29-Parameters!$F$28)+Parameters!$E$30*($A677-Parameters!$F$29),Parameters!$E$28*Parameters!$F$28+Parameters!$E$29*(Parameters!$F$29-Parameters!$F$28)+Parameters!$E$30*(Parameters!$F$30-Parameters!$F$29)+Parameters!$E$31*($A677-Parameters!$F$30)))),_xlfn.IFS($A677&lt;=Parameters!$F$28,Parameters!$E$28*$A677,$A677&lt;=Parameters!$F$29,Parameters!$E$29*$A677,$A677&lt;=Parameters!$F$30,Parameters!$E$30*$A677,$A677&gt;Parameters!$F$30,Parameters!$E$31*$A677))</f>
        <v>94574.420000000013</v>
      </c>
      <c r="M677" s="290">
        <f t="shared" si="311"/>
        <v>140.73574404761908</v>
      </c>
      <c r="N677" s="290" cm="1">
        <f t="array" ref="N677">IF(Parameters!$D$55="No",IF($A677&lt;=Parameters!$F$34,Parameters!$E$34*$A677,IF($A677&lt;=Parameters!$F$35,Parameters!$E$34*Parameters!$F$34+Parameters!$E$35*($A677-Parameters!$F$34),IF($A677&lt;=Parameters!$F$36,Parameters!$E$34*Parameters!$F$34+Parameters!$E$35*(Parameters!$F$35-Parameters!$F$34)+Parameters!$E$36*($A677-Parameters!$F$35),Parameters!$E$34*Parameters!$F$34+Parameters!$E$35*(Parameters!$F$35-Parameters!$F$34)+Parameters!$E$36*(Parameters!$F$36-Parameters!$F$35)+Parameters!$E$37*($A677-Parameters!$F$36)))),_xlfn.IFS($A677&lt;=Parameters!$F$34,Parameters!$E$34*$A677,$A677&lt;=Parameters!$F$35,Parameters!$E$35*$A677,$A677&lt;=Parameters!$F$36,Parameters!$E$36*$A677,$A677&gt;Parameters!$F$36,Parameters!$E$37*$A677))</f>
        <v>93709.56</v>
      </c>
      <c r="O677" s="290">
        <f t="shared" si="335"/>
        <v>139.44874999999999</v>
      </c>
      <c r="P677" s="290" cm="1">
        <f t="array" ref="P677">IF(Parameters!$D$55="No",IF($A677&lt;=Parameters!$F$39,Parameters!$E$39*$A677,IF($A677&lt;=Parameters!$F$40,Parameters!$E$39*Parameters!$F$39+Parameters!$E$40*($A677-Parameters!$F$39),IF($A677&lt;=Parameters!$F$41,Parameters!$E$39*Parameters!$F$39+Parameters!$E$40*(Parameters!$F$40-Parameters!$F$39)+Parameters!$E$41*($A677-Parameters!$F$40),Parameters!$E$39*Parameters!$F$39+Parameters!$E$40*(Parameters!$F$40-Parameters!$F$39)+Parameters!$E$41*(Parameters!$F$41-Parameters!$F$40)+Parameters!$E$42*($A677-Parameters!$F$41)))),_xlfn.IFS($A677&lt;=Parameters!$F$39,Parameters!$E$39*$A677,$A677&lt;=Parameters!$F$40,Parameters!$E$40*$A677,$A677&lt;=Parameters!$F$41,Parameters!$E$41*$A677,$A677&gt;Parameters!$F$41,Parameters!$E$42*$A677))</f>
        <v>100393.62</v>
      </c>
      <c r="Q677" s="290">
        <f t="shared" si="336"/>
        <v>149.39526785714284</v>
      </c>
      <c r="R677" s="290" cm="1">
        <f t="array" ref="R677">IF(Parameters!$E$55="No",IF($A677&lt;=Parameters!$H$23,Parameters!$G$23*$A677,IF($A677&lt;=Parameters!$H$24,Parameters!$G$23*Parameters!$H$23+Parameters!$G$24*($A677-Parameters!$H$23),IF($A677&lt;=Parameters!$H$25,Parameters!$G$23*Parameters!$H$23+Parameters!$G$24*(Parameters!$H$24-Parameters!$H$23)+Parameters!$G$25*($A677-Parameters!$H$24),Parameters!$G$23*Parameters!$H$23+Parameters!$G$24*(Parameters!$H$24-Parameters!$H$23)+Parameters!$G$25*(Parameters!$H$25-Parameters!$H$24)+Parameters!$G$26*($A677-Parameters!$H$25)))),_xlfn.IFS($A677&lt;=Parameters!$H$23,Parameters!$G$23*$A677,$A677&lt;=Parameters!$H$24,Parameters!$G$24*$A677,$A677&lt;=Parameters!$H$25,Parameters!$G$25*$A677,$A677&gt;Parameters!$H$25,Parameters!$G$26*$A677))</f>
        <v>80287.320000000007</v>
      </c>
      <c r="S677" s="290">
        <f t="shared" si="312"/>
        <v>119.47517857142859</v>
      </c>
      <c r="T677" s="290" cm="1">
        <f t="array" ref="T677">IF(Parameters!$E$55="No",IF($A677&lt;=Parameters!$H$28,Parameters!$G$28*$A677,IF($A677&lt;=Parameters!$H$29,Parameters!$G$28*Parameters!$H$28+Parameters!$G$29*($A677-Parameters!$H$28),IF($A677&lt;=Parameters!$H$30,Parameters!$G$28*Parameters!$H$28+Parameters!$G$29*(Parameters!$H$29-Parameters!$H$28)+Parameters!$G$30*($A677-Parameters!$H$29),Parameters!$G$28*Parameters!$H$28+Parameters!$G$29*(Parameters!$H$29-Parameters!$H$28)+Parameters!$G$30*(Parameters!$H$30-Parameters!$H$29)+Parameters!$G$31*($A677-Parameters!$H$30)))),_xlfn.IFS($A677&lt;=Parameters!$H$28,Parameters!$G$28*$A677,$A677&lt;=Parameters!$H$29,Parameters!$G$29*$A677,$A677&lt;=Parameters!$H$30,Parameters!$G$30*$A677,$A677&gt;Parameters!$H$30,Parameters!$G$31*$A677))</f>
        <v>94574.420000000013</v>
      </c>
      <c r="U677" s="290">
        <f t="shared" si="313"/>
        <v>140.73574404761908</v>
      </c>
      <c r="V677" s="290" cm="1">
        <f t="array" ref="V677">IF(Parameters!$E$55="No",IF($A677&lt;=Parameters!$H$34,Parameters!$G$34*$A677,IF($A677&lt;=Parameters!$H$35,Parameters!$G$34*Parameters!$H$34+Parameters!$G$35*($A677-Parameters!$H$34),IF($A677&lt;=Parameters!$H$36,Parameters!$G$34*Parameters!$H$34+Parameters!$G$35*(Parameters!$H$35-Parameters!$H$34)+Parameters!$G$36*($A677-Parameters!$H$35),Parameters!$G$34*Parameters!$H$34+Parameters!$G$35*(Parameters!$H$35-Parameters!$H$34)+Parameters!$G$36*(Parameters!$H$36-Parameters!$H$35)+Parameters!$G$37*($A677-Parameters!$H$36)))),_xlfn.IFS($A677&lt;=Parameters!$H$34,Parameters!$G$34*$A677,$A677&lt;=Parameters!$H$35,Parameters!$G$35*$A677,$A677&lt;=Parameters!$H$36,Parameters!$G$36*$A677,$A677&gt;Parameters!$H$36,Parameters!$G$37*$A677))</f>
        <v>93709.56</v>
      </c>
      <c r="W677" s="290">
        <f t="shared" si="337"/>
        <v>139.44874999999999</v>
      </c>
      <c r="X677" s="290" cm="1">
        <f t="array" ref="X677">IF(Parameters!$E$55="No",IF($A677&lt;=Parameters!$H$39,Parameters!$G$39*$A677,IF($A677&lt;=Parameters!$H$40,Parameters!$G$39*Parameters!$H$39+Parameters!$G$40*($A677-Parameters!$H$39),IF($A677&lt;=Parameters!$H$41,Parameters!$G$39*Parameters!$H$39+Parameters!$G$40*(Parameters!$H$40-Parameters!$H$39)+Parameters!$G$41*($A677-Parameters!$H$40),Parameters!$G$39*Parameters!$H$39+Parameters!$G$40*(Parameters!$H$40-Parameters!$H$39)+Parameters!$G$41*(Parameters!$H$41-Parameters!$H$40)+Parameters!$G$42*($A677-Parameters!$H$41)))),_xlfn.IFS($A677&lt;=Parameters!$H$39,Parameters!$G$39*$A677,$A677&lt;=Parameters!$H$40,Parameters!$G$40*$A677,$A677&lt;=Parameters!$H$41,Parameters!$G$41*$A677,$A677&gt;Parameters!$H$41,Parameters!$G$42*$A677))</f>
        <v>100393.62</v>
      </c>
      <c r="Y677" s="290">
        <f t="shared" si="338"/>
        <v>149.39526785714284</v>
      </c>
      <c r="Z677" s="290" cm="1">
        <f t="array" ref="Z677">IF(Parameters!$F$55="No",IF($A677&lt;=Parameters!$J$23,Parameters!$I$23*$A677,IF($A677&lt;=Parameters!$J$24,Parameters!$I$23*Parameters!$J$23+Parameters!$I$24*($A677-Parameters!$J$23),IF($A677&lt;=Parameters!$J$25,Parameters!$I$23*Parameters!$J$23+Parameters!$I$24*(Parameters!$J$24-Parameters!$J$23)+Parameters!$I$25*($A677-Parameters!$J$24),Parameters!$I$23*Parameters!$J$23+Parameters!$I$24*(Parameters!$J$24-Parameters!$J$23)+Parameters!$I$25*(Parameters!$J$25-Parameters!$J$24)+Parameters!$I$26*($A677-Parameters!$J$25)))),_xlfn.IFS($A677&lt;=Parameters!$J$23,Parameters!$I$23*$A677,$A677&lt;=Parameters!$J$24,Parameters!$I$24*$A677,$A677&lt;=Parameters!$J$25,Parameters!$I$25*$A677,$A677&gt;Parameters!$J$25,Parameters!$I$26*$A677))</f>
        <v>80287.320000000007</v>
      </c>
      <c r="AA677" s="290">
        <f t="shared" si="314"/>
        <v>119.47517857142859</v>
      </c>
      <c r="AB677" s="290" cm="1">
        <f t="array" ref="AB677">IF(Parameters!$F$55="No",IF($A677&lt;=Parameters!$J$28,Parameters!$I$28*$A677,IF($A677&lt;=Parameters!$J$29,Parameters!$I$28*Parameters!$J$28+Parameters!$I$29*($A677-Parameters!$J$28),IF($A677&lt;=Parameters!$J$30,Parameters!$I$28*Parameters!$J$28+Parameters!$I$29*(Parameters!$J$29-Parameters!$J$28)+Parameters!$I$30*($A677-Parameters!$J$29),Parameters!$I$28*Parameters!$J$28+Parameters!$I$29*(Parameters!$J$29-Parameters!$J$28)+Parameters!$I$30*(Parameters!$J$30-Parameters!$J$29)+Parameters!$I$31*($A677-Parameters!$J$30)))),_xlfn.IFS($A677&lt;=Parameters!$J$28,Parameters!$I$28*$A677,$A677&lt;=Parameters!$J$29,Parameters!$I$29*$A677,$A677&lt;=Parameters!$J$30,Parameters!$I$30*$A677,$A677&gt;Parameters!$J$30,Parameters!$I$31*$A677))</f>
        <v>94574.420000000013</v>
      </c>
      <c r="AC677" s="290">
        <f t="shared" si="315"/>
        <v>140.73574404761908</v>
      </c>
      <c r="AD677" s="290" cm="1">
        <f t="array" ref="AD677">IF(Parameters!$F$55="No",IF($A677&lt;=Parameters!$J$34,Parameters!$I$34*$A677,IF($A677&lt;=Parameters!$J$35,Parameters!$I$34*Parameters!$J$34+Parameters!$I$35*($A677-Parameters!$J$34),IF($A677&lt;=Parameters!$J$36,Parameters!$I$34*Parameters!$J$34+Parameters!$I$35*(Parameters!$J$35-Parameters!$J$34)+Parameters!$I$36*($A677-Parameters!$J$35),Parameters!$I$34*Parameters!$J$34+Parameters!$I$35*(Parameters!$J$35-Parameters!$J$34)+Parameters!$I$36*(Parameters!$J$36-Parameters!$J$35)+Parameters!$I$37*($A677-Parameters!$J$36)))),_xlfn.IFS($A677&lt;=Parameters!$J$34,Parameters!$I$34*$A677,$A677&lt;=Parameters!$J$35,Parameters!$I$35*$A677,$A677&lt;=Parameters!$J$36,Parameters!$I$36*$A677,$A677&gt;Parameters!$J$36,Parameters!$I$37*$A677))</f>
        <v>93709.56</v>
      </c>
      <c r="AE677" s="290">
        <f t="shared" si="339"/>
        <v>139.44874999999999</v>
      </c>
      <c r="AF677" s="290" cm="1">
        <f t="array" ref="AF677">IF(Parameters!$F$55="No",IF($A677&lt;=Parameters!$J$39,Parameters!$I$39*$A677,IF($A677&lt;=Parameters!$J$40,Parameters!$I$39*Parameters!$J$39+Parameters!$I$40*($A677-Parameters!$J$39),IF($A677&lt;=Parameters!$J$41,Parameters!$I$39*Parameters!$J$39+Parameters!$I$40*(Parameters!$J$40-Parameters!$J$39)+Parameters!$I$41*($A677-Parameters!$J$40),Parameters!$I$39*Parameters!$J$39+Parameters!$I$40*(Parameters!$J$40-Parameters!$J$39)+Parameters!$I$41*(Parameters!$J$41-Parameters!$J$40)+Parameters!$I$42*($A677-Parameters!$J$41)))),_xlfn.IFS($A677&lt;=Parameters!$J$39,Parameters!$I$39*$A677,$A677&lt;=Parameters!$J$40,Parameters!$I$40*$A677,$A677&lt;=Parameters!$J$41,Parameters!$I$41*$A677,$A677&gt;Parameters!$J$41,Parameters!$I$42*$A677))</f>
        <v>100393.62</v>
      </c>
      <c r="AG677" s="290">
        <f t="shared" si="340"/>
        <v>149.39526785714284</v>
      </c>
      <c r="AI677" s="428">
        <f t="shared" si="316"/>
        <v>149.05999999999767</v>
      </c>
      <c r="AJ677" s="428">
        <f t="shared" si="317"/>
        <v>159.36000000000058</v>
      </c>
      <c r="AK677" s="428">
        <f t="shared" si="318"/>
        <v>150.22999999999593</v>
      </c>
      <c r="AL677" s="428">
        <f t="shared" si="319"/>
        <v>158.45999999999185</v>
      </c>
      <c r="AM677" s="428">
        <f t="shared" si="320"/>
        <v>149.05999999999767</v>
      </c>
      <c r="AN677" s="428">
        <f t="shared" si="321"/>
        <v>159.36000000000058</v>
      </c>
      <c r="AO677" s="428">
        <f t="shared" si="322"/>
        <v>150.22999999999593</v>
      </c>
      <c r="AP677" s="428">
        <f t="shared" si="323"/>
        <v>158.45999999999185</v>
      </c>
      <c r="AQ677" s="428">
        <f t="shared" si="324"/>
        <v>149.05999999999767</v>
      </c>
      <c r="AR677" s="428">
        <f t="shared" si="325"/>
        <v>159.36000000000058</v>
      </c>
      <c r="AS677" s="428">
        <f t="shared" si="326"/>
        <v>150.22999999999593</v>
      </c>
      <c r="AT677" s="428">
        <f t="shared" si="327"/>
        <v>158.45999999999185</v>
      </c>
      <c r="AU677" s="428">
        <f t="shared" si="328"/>
        <v>149.05999999999767</v>
      </c>
      <c r="AV677" s="428">
        <f t="shared" si="329"/>
        <v>159.36000000000058</v>
      </c>
      <c r="AW677" s="428">
        <f t="shared" si="330"/>
        <v>150.22999999999593</v>
      </c>
      <c r="AX677" s="428">
        <f t="shared" si="331"/>
        <v>158.45999999999185</v>
      </c>
    </row>
    <row r="678">
      <c r="A678" s="413">
        <v>673</v>
      </c>
      <c r="B678" s="290" cm="1">
        <f t="array" ref="B678">IF(Parameters!$C$55="No",IF($A678&lt;=Parameters!$D$23,Parameters!$C$23*$A678,IF($A678&lt;=Parameters!$D$24,Parameters!$C$23*Parameters!$D$23+Parameters!$C$24*($A678-Parameters!$D$23),IF($A678&lt;=Parameters!$D$25,Parameters!$C$23*Parameters!$D$23+Parameters!$C$24*(Parameters!$D$24-Parameters!$D$23)+Parameters!$C$25*($A678-Parameters!$D$24),Parameters!$C$23*Parameters!$D$23+Parameters!$C$24*(Parameters!$D$24-Parameters!$D$23)+Parameters!$C$25*(Parameters!$D$25-Parameters!$D$24)+Parameters!$C$26*($A678-Parameters!$D$25)))),_xlfn.IFS($A678&lt;=Parameters!$D$23,Parameters!$C$23*$A678,$A678&lt;=Parameters!$D$24,Parameters!$C$24*$A678,$A678&lt;=Parameters!$D$25,Parameters!$C$25*$A678,$A678&gt;Parameters!$D$25,Parameters!$C$26*$A678))</f>
        <v>80436.38</v>
      </c>
      <c r="C678" s="290">
        <f t="shared" si="341"/>
        <v>119.5191381872214</v>
      </c>
      <c r="D678" s="290" cm="1">
        <f t="array" ref="D678">IF(Parameters!$C$55="No",IF($A678&lt;=Parameters!$D$28,Parameters!$C$28*$A678,IF($A678&lt;=Parameters!$D$29,Parameters!$C$28*Parameters!$D$28+Parameters!$C$29*($A678-Parameters!$D$28),IF($A678&lt;=Parameters!$D$30,Parameters!$C$28*Parameters!$D$28+Parameters!$C$29*(Parameters!$D$29-Parameters!$D$28)+Parameters!$C$30*($A678-Parameters!$D$29),Parameters!$C$28*Parameters!$D$28+Parameters!$C$29*(Parameters!$D$29-Parameters!$D$28)+Parameters!$C$30*(Parameters!$D$30-Parameters!$D$29)+Parameters!$C$31*($A678-Parameters!$D$30)))),_xlfn.IFS($A678&lt;=Parameters!$D$28,Parameters!$C$28*$A678,$A678&lt;=Parameters!$D$29,Parameters!$C$29*$A678,$A678&lt;=Parameters!$D$30,Parameters!$C$30*$A678,$A678&gt;Parameters!$D$30,Parameters!$C$31*$A678))</f>
        <v>94733.78</v>
      </c>
      <c r="E678" s="290">
        <f t="shared" si="342"/>
        <v>140.7634175334324</v>
      </c>
      <c r="F678" s="290" cm="1">
        <f t="array" ref="F678">IF(Parameters!$C$55="No",IF($A678&lt;=Parameters!$D$34,Parameters!$C$34*$A678,IF($A678&lt;=Parameters!$D$35,Parameters!$C$34*Parameters!$D$34+Parameters!$C$35*($A678-Parameters!$D$34),IF($A678&lt;=Parameters!$D$36,Parameters!$C$34*Parameters!$D$34+Parameters!$C$35*(Parameters!$D$35-Parameters!$D$34)+Parameters!$C$36*($A678-Parameters!$D$35),Parameters!$C$34*Parameters!$D$34+Parameters!$C$35*(Parameters!$D$35-Parameters!$D$34)+Parameters!$C$36*(Parameters!$D$36-Parameters!$D$35)+Parameters!$C$37*($A678-Parameters!$D$36)))),_xlfn.IFS($A678&lt;=Parameters!$D$34,Parameters!$C$34*$A678,$A678&lt;=Parameters!$D$35,Parameters!$C$35*$A678,$A678&lt;=Parameters!$D$36,Parameters!$C$36*$A678,$A678&gt;Parameters!$D$36,Parameters!$C$37*$A678))</f>
        <v>93859.79</v>
      </c>
      <c r="G678" s="290">
        <f t="shared" si="333"/>
        <v>139.46476968796432</v>
      </c>
      <c r="H678" s="290" cm="1">
        <f t="array" ref="H678">IF(Parameters!$C$55="No",IF($A678&lt;=Parameters!$D$39,Parameters!$C$39*$A678,IF($A678&lt;=Parameters!$D$40,Parameters!$C$39*Parameters!$D$39+Parameters!$C$40*($A678-Parameters!$D$39),IF($A678&lt;=Parameters!$D$41,Parameters!$C$39*Parameters!$D$39+Parameters!$C$40*(Parameters!$D$40-Parameters!$D$39)+Parameters!$C$41*($A678-Parameters!$D$40),Parameters!$C$39*Parameters!$D$39+Parameters!$C$40*(Parameters!$D$40-Parameters!$D$39)+Parameters!$C$41*(Parameters!$D$41-Parameters!$D$40)+Parameters!$C$42*($A678-Parameters!$D$41)))),_xlfn.IFS($A678&lt;=Parameters!$D$39,Parameters!$C$39*$A678,$A678&lt;=Parameters!$D$40,Parameters!$C$40*$A678,$A678&lt;=Parameters!$D$41,Parameters!$C$41*$A678,$A678&gt;Parameters!$D$41,Parameters!$C$42*$A678))</f>
        <v>100552.08</v>
      </c>
      <c r="I678" s="290">
        <f t="shared" si="334"/>
        <v>149.40873699851412</v>
      </c>
      <c r="J678" s="290" cm="1">
        <f t="array" ref="J678">IF(Parameters!$D$55="No",IF($A678&lt;=Parameters!$F$23,Parameters!$E$23*$A678,IF($A678&lt;=Parameters!$F$24,Parameters!$E$23*Parameters!$F$23+Parameters!$E$24*($A678-Parameters!$F$23),IF($A678&lt;=Parameters!$F$25,Parameters!$E$23*Parameters!$F$23+Parameters!$E$24*(Parameters!$F$24-Parameters!$F$23)+Parameters!$E$25*($A678-Parameters!$F$24),Parameters!$E$23*Parameters!$F$23+Parameters!$E$24*(Parameters!$F$24-Parameters!$F$23)+Parameters!$E$25*(Parameters!$F$25-Parameters!$F$24)+Parameters!$E$26*($A678-Parameters!$F$25)))),_xlfn.IFS($A678&lt;=Parameters!$F$23,Parameters!$E$23*$A678,$A678&lt;=Parameters!$F$24,Parameters!$E$24*$A678,$A678&lt;=Parameters!$F$25,Parameters!$E$25*$A678,$A678&gt;Parameters!$F$25,Parameters!$E$26*$A678))</f>
        <v>80436.38</v>
      </c>
      <c r="K678" s="290">
        <f t="shared" si="310"/>
        <v>119.5191381872214</v>
      </c>
      <c r="L678" s="290" cm="1">
        <f t="array" ref="L678">IF(Parameters!$D$55="No",IF($A678&lt;=Parameters!$F$28,Parameters!$E$28*$A678,IF($A678&lt;=Parameters!$F$29,Parameters!$E$28*Parameters!$F$28+Parameters!$E$29*($A678-Parameters!$F$28),IF($A678&lt;=Parameters!$F$30,Parameters!$E$28*Parameters!$F$28+Parameters!$E$29*(Parameters!$F$29-Parameters!$F$28)+Parameters!$E$30*($A678-Parameters!$F$29),Parameters!$E$28*Parameters!$F$28+Parameters!$E$29*(Parameters!$F$29-Parameters!$F$28)+Parameters!$E$30*(Parameters!$F$30-Parameters!$F$29)+Parameters!$E$31*($A678-Parameters!$F$30)))),_xlfn.IFS($A678&lt;=Parameters!$F$28,Parameters!$E$28*$A678,$A678&lt;=Parameters!$F$29,Parameters!$E$29*$A678,$A678&lt;=Parameters!$F$30,Parameters!$E$30*$A678,$A678&gt;Parameters!$F$30,Parameters!$E$31*$A678))</f>
        <v>94733.78</v>
      </c>
      <c r="M678" s="290">
        <f t="shared" si="311"/>
        <v>140.7634175334324</v>
      </c>
      <c r="N678" s="290" cm="1">
        <f t="array" ref="N678">IF(Parameters!$D$55="No",IF($A678&lt;=Parameters!$F$34,Parameters!$E$34*$A678,IF($A678&lt;=Parameters!$F$35,Parameters!$E$34*Parameters!$F$34+Parameters!$E$35*($A678-Parameters!$F$34),IF($A678&lt;=Parameters!$F$36,Parameters!$E$34*Parameters!$F$34+Parameters!$E$35*(Parameters!$F$35-Parameters!$F$34)+Parameters!$E$36*($A678-Parameters!$F$35),Parameters!$E$34*Parameters!$F$34+Parameters!$E$35*(Parameters!$F$35-Parameters!$F$34)+Parameters!$E$36*(Parameters!$F$36-Parameters!$F$35)+Parameters!$E$37*($A678-Parameters!$F$36)))),_xlfn.IFS($A678&lt;=Parameters!$F$34,Parameters!$E$34*$A678,$A678&lt;=Parameters!$F$35,Parameters!$E$35*$A678,$A678&lt;=Parameters!$F$36,Parameters!$E$36*$A678,$A678&gt;Parameters!$F$36,Parameters!$E$37*$A678))</f>
        <v>93859.79</v>
      </c>
      <c r="O678" s="290">
        <f t="shared" si="335"/>
        <v>139.46476968796432</v>
      </c>
      <c r="P678" s="290" cm="1">
        <f t="array" ref="P678">IF(Parameters!$D$55="No",IF($A678&lt;=Parameters!$F$39,Parameters!$E$39*$A678,IF($A678&lt;=Parameters!$F$40,Parameters!$E$39*Parameters!$F$39+Parameters!$E$40*($A678-Parameters!$F$39),IF($A678&lt;=Parameters!$F$41,Parameters!$E$39*Parameters!$F$39+Parameters!$E$40*(Parameters!$F$40-Parameters!$F$39)+Parameters!$E$41*($A678-Parameters!$F$40),Parameters!$E$39*Parameters!$F$39+Parameters!$E$40*(Parameters!$F$40-Parameters!$F$39)+Parameters!$E$41*(Parameters!$F$41-Parameters!$F$40)+Parameters!$E$42*($A678-Parameters!$F$41)))),_xlfn.IFS($A678&lt;=Parameters!$F$39,Parameters!$E$39*$A678,$A678&lt;=Parameters!$F$40,Parameters!$E$40*$A678,$A678&lt;=Parameters!$F$41,Parameters!$E$41*$A678,$A678&gt;Parameters!$F$41,Parameters!$E$42*$A678))</f>
        <v>100552.08</v>
      </c>
      <c r="Q678" s="290">
        <f t="shared" si="336"/>
        <v>149.40873699851412</v>
      </c>
      <c r="R678" s="290" cm="1">
        <f t="array" ref="R678">IF(Parameters!$E$55="No",IF($A678&lt;=Parameters!$H$23,Parameters!$G$23*$A678,IF($A678&lt;=Parameters!$H$24,Parameters!$G$23*Parameters!$H$23+Parameters!$G$24*($A678-Parameters!$H$23),IF($A678&lt;=Parameters!$H$25,Parameters!$G$23*Parameters!$H$23+Parameters!$G$24*(Parameters!$H$24-Parameters!$H$23)+Parameters!$G$25*($A678-Parameters!$H$24),Parameters!$G$23*Parameters!$H$23+Parameters!$G$24*(Parameters!$H$24-Parameters!$H$23)+Parameters!$G$25*(Parameters!$H$25-Parameters!$H$24)+Parameters!$G$26*($A678-Parameters!$H$25)))),_xlfn.IFS($A678&lt;=Parameters!$H$23,Parameters!$G$23*$A678,$A678&lt;=Parameters!$H$24,Parameters!$G$24*$A678,$A678&lt;=Parameters!$H$25,Parameters!$G$25*$A678,$A678&gt;Parameters!$H$25,Parameters!$G$26*$A678))</f>
        <v>80436.38</v>
      </c>
      <c r="S678" s="290">
        <f t="shared" si="312"/>
        <v>119.5191381872214</v>
      </c>
      <c r="T678" s="290" cm="1">
        <f t="array" ref="T678">IF(Parameters!$E$55="No",IF($A678&lt;=Parameters!$H$28,Parameters!$G$28*$A678,IF($A678&lt;=Parameters!$H$29,Parameters!$G$28*Parameters!$H$28+Parameters!$G$29*($A678-Parameters!$H$28),IF($A678&lt;=Parameters!$H$30,Parameters!$G$28*Parameters!$H$28+Parameters!$G$29*(Parameters!$H$29-Parameters!$H$28)+Parameters!$G$30*($A678-Parameters!$H$29),Parameters!$G$28*Parameters!$H$28+Parameters!$G$29*(Parameters!$H$29-Parameters!$H$28)+Parameters!$G$30*(Parameters!$H$30-Parameters!$H$29)+Parameters!$G$31*($A678-Parameters!$H$30)))),_xlfn.IFS($A678&lt;=Parameters!$H$28,Parameters!$G$28*$A678,$A678&lt;=Parameters!$H$29,Parameters!$G$29*$A678,$A678&lt;=Parameters!$H$30,Parameters!$G$30*$A678,$A678&gt;Parameters!$H$30,Parameters!$G$31*$A678))</f>
        <v>94733.78</v>
      </c>
      <c r="U678" s="290">
        <f t="shared" si="313"/>
        <v>140.7634175334324</v>
      </c>
      <c r="V678" s="290" cm="1">
        <f t="array" ref="V678">IF(Parameters!$E$55="No",IF($A678&lt;=Parameters!$H$34,Parameters!$G$34*$A678,IF($A678&lt;=Parameters!$H$35,Parameters!$G$34*Parameters!$H$34+Parameters!$G$35*($A678-Parameters!$H$34),IF($A678&lt;=Parameters!$H$36,Parameters!$G$34*Parameters!$H$34+Parameters!$G$35*(Parameters!$H$35-Parameters!$H$34)+Parameters!$G$36*($A678-Parameters!$H$35),Parameters!$G$34*Parameters!$H$34+Parameters!$G$35*(Parameters!$H$35-Parameters!$H$34)+Parameters!$G$36*(Parameters!$H$36-Parameters!$H$35)+Parameters!$G$37*($A678-Parameters!$H$36)))),_xlfn.IFS($A678&lt;=Parameters!$H$34,Parameters!$G$34*$A678,$A678&lt;=Parameters!$H$35,Parameters!$G$35*$A678,$A678&lt;=Parameters!$H$36,Parameters!$G$36*$A678,$A678&gt;Parameters!$H$36,Parameters!$G$37*$A678))</f>
        <v>93859.79</v>
      </c>
      <c r="W678" s="290">
        <f t="shared" si="337"/>
        <v>139.46476968796432</v>
      </c>
      <c r="X678" s="290" cm="1">
        <f t="array" ref="X678">IF(Parameters!$E$55="No",IF($A678&lt;=Parameters!$H$39,Parameters!$G$39*$A678,IF($A678&lt;=Parameters!$H$40,Parameters!$G$39*Parameters!$H$39+Parameters!$G$40*($A678-Parameters!$H$39),IF($A678&lt;=Parameters!$H$41,Parameters!$G$39*Parameters!$H$39+Parameters!$G$40*(Parameters!$H$40-Parameters!$H$39)+Parameters!$G$41*($A678-Parameters!$H$40),Parameters!$G$39*Parameters!$H$39+Parameters!$G$40*(Parameters!$H$40-Parameters!$H$39)+Parameters!$G$41*(Parameters!$H$41-Parameters!$H$40)+Parameters!$G$42*($A678-Parameters!$H$41)))),_xlfn.IFS($A678&lt;=Parameters!$H$39,Parameters!$G$39*$A678,$A678&lt;=Parameters!$H$40,Parameters!$G$40*$A678,$A678&lt;=Parameters!$H$41,Parameters!$G$41*$A678,$A678&gt;Parameters!$H$41,Parameters!$G$42*$A678))</f>
        <v>100552.08</v>
      </c>
      <c r="Y678" s="290">
        <f t="shared" si="338"/>
        <v>149.40873699851412</v>
      </c>
      <c r="Z678" s="290" cm="1">
        <f t="array" ref="Z678">IF(Parameters!$F$55="No",IF($A678&lt;=Parameters!$J$23,Parameters!$I$23*$A678,IF($A678&lt;=Parameters!$J$24,Parameters!$I$23*Parameters!$J$23+Parameters!$I$24*($A678-Parameters!$J$23),IF($A678&lt;=Parameters!$J$25,Parameters!$I$23*Parameters!$J$23+Parameters!$I$24*(Parameters!$J$24-Parameters!$J$23)+Parameters!$I$25*($A678-Parameters!$J$24),Parameters!$I$23*Parameters!$J$23+Parameters!$I$24*(Parameters!$J$24-Parameters!$J$23)+Parameters!$I$25*(Parameters!$J$25-Parameters!$J$24)+Parameters!$I$26*($A678-Parameters!$J$25)))),_xlfn.IFS($A678&lt;=Parameters!$J$23,Parameters!$I$23*$A678,$A678&lt;=Parameters!$J$24,Parameters!$I$24*$A678,$A678&lt;=Parameters!$J$25,Parameters!$I$25*$A678,$A678&gt;Parameters!$J$25,Parameters!$I$26*$A678))</f>
        <v>80436.38</v>
      </c>
      <c r="AA678" s="290">
        <f t="shared" si="314"/>
        <v>119.5191381872214</v>
      </c>
      <c r="AB678" s="290" cm="1">
        <f t="array" ref="AB678">IF(Parameters!$F$55="No",IF($A678&lt;=Parameters!$J$28,Parameters!$I$28*$A678,IF($A678&lt;=Parameters!$J$29,Parameters!$I$28*Parameters!$J$28+Parameters!$I$29*($A678-Parameters!$J$28),IF($A678&lt;=Parameters!$J$30,Parameters!$I$28*Parameters!$J$28+Parameters!$I$29*(Parameters!$J$29-Parameters!$J$28)+Parameters!$I$30*($A678-Parameters!$J$29),Parameters!$I$28*Parameters!$J$28+Parameters!$I$29*(Parameters!$J$29-Parameters!$J$28)+Parameters!$I$30*(Parameters!$J$30-Parameters!$J$29)+Parameters!$I$31*($A678-Parameters!$J$30)))),_xlfn.IFS($A678&lt;=Parameters!$J$28,Parameters!$I$28*$A678,$A678&lt;=Parameters!$J$29,Parameters!$I$29*$A678,$A678&lt;=Parameters!$J$30,Parameters!$I$30*$A678,$A678&gt;Parameters!$J$30,Parameters!$I$31*$A678))</f>
        <v>94733.78</v>
      </c>
      <c r="AC678" s="290">
        <f t="shared" si="315"/>
        <v>140.7634175334324</v>
      </c>
      <c r="AD678" s="290" cm="1">
        <f t="array" ref="AD678">IF(Parameters!$F$55="No",IF($A678&lt;=Parameters!$J$34,Parameters!$I$34*$A678,IF($A678&lt;=Parameters!$J$35,Parameters!$I$34*Parameters!$J$34+Parameters!$I$35*($A678-Parameters!$J$34),IF($A678&lt;=Parameters!$J$36,Parameters!$I$34*Parameters!$J$34+Parameters!$I$35*(Parameters!$J$35-Parameters!$J$34)+Parameters!$I$36*($A678-Parameters!$J$35),Parameters!$I$34*Parameters!$J$34+Parameters!$I$35*(Parameters!$J$35-Parameters!$J$34)+Parameters!$I$36*(Parameters!$J$36-Parameters!$J$35)+Parameters!$I$37*($A678-Parameters!$J$36)))),_xlfn.IFS($A678&lt;=Parameters!$J$34,Parameters!$I$34*$A678,$A678&lt;=Parameters!$J$35,Parameters!$I$35*$A678,$A678&lt;=Parameters!$J$36,Parameters!$I$36*$A678,$A678&gt;Parameters!$J$36,Parameters!$I$37*$A678))</f>
        <v>93859.79</v>
      </c>
      <c r="AE678" s="290">
        <f t="shared" si="339"/>
        <v>139.46476968796432</v>
      </c>
      <c r="AF678" s="290" cm="1">
        <f t="array" ref="AF678">IF(Parameters!$F$55="No",IF($A678&lt;=Parameters!$J$39,Parameters!$I$39*$A678,IF($A678&lt;=Parameters!$J$40,Parameters!$I$39*Parameters!$J$39+Parameters!$I$40*($A678-Parameters!$J$39),IF($A678&lt;=Parameters!$J$41,Parameters!$I$39*Parameters!$J$39+Parameters!$I$40*(Parameters!$J$40-Parameters!$J$39)+Parameters!$I$41*($A678-Parameters!$J$40),Parameters!$I$39*Parameters!$J$39+Parameters!$I$40*(Parameters!$J$40-Parameters!$J$39)+Parameters!$I$41*(Parameters!$J$41-Parameters!$J$40)+Parameters!$I$42*($A678-Parameters!$J$41)))),_xlfn.IFS($A678&lt;=Parameters!$J$39,Parameters!$I$39*$A678,$A678&lt;=Parameters!$J$40,Parameters!$I$40*$A678,$A678&lt;=Parameters!$J$41,Parameters!$I$41*$A678,$A678&gt;Parameters!$J$41,Parameters!$I$42*$A678))</f>
        <v>100552.08</v>
      </c>
      <c r="AG678" s="290">
        <f t="shared" si="340"/>
        <v>149.40873699851412</v>
      </c>
      <c r="AI678" s="428">
        <f t="shared" si="316"/>
        <v>149.05999999999767</v>
      </c>
      <c r="AJ678" s="428">
        <f t="shared" si="317"/>
        <v>159.35999999998603</v>
      </c>
      <c r="AK678" s="428">
        <f t="shared" si="318"/>
        <v>150.22999999999593</v>
      </c>
      <c r="AL678" s="428">
        <f t="shared" si="319"/>
        <v>158.4600000000064</v>
      </c>
      <c r="AM678" s="428">
        <f t="shared" si="320"/>
        <v>149.05999999999767</v>
      </c>
      <c r="AN678" s="428">
        <f t="shared" si="321"/>
        <v>159.35999999998603</v>
      </c>
      <c r="AO678" s="428">
        <f t="shared" si="322"/>
        <v>150.22999999999593</v>
      </c>
      <c r="AP678" s="428">
        <f t="shared" si="323"/>
        <v>158.4600000000064</v>
      </c>
      <c r="AQ678" s="428">
        <f t="shared" si="324"/>
        <v>149.05999999999767</v>
      </c>
      <c r="AR678" s="428">
        <f t="shared" si="325"/>
        <v>159.35999999998603</v>
      </c>
      <c r="AS678" s="428">
        <f t="shared" si="326"/>
        <v>150.22999999999593</v>
      </c>
      <c r="AT678" s="428">
        <f t="shared" si="327"/>
        <v>158.4600000000064</v>
      </c>
      <c r="AU678" s="428">
        <f t="shared" si="328"/>
        <v>149.05999999999767</v>
      </c>
      <c r="AV678" s="428">
        <f t="shared" si="329"/>
        <v>159.35999999998603</v>
      </c>
      <c r="AW678" s="428">
        <f t="shared" si="330"/>
        <v>150.22999999999593</v>
      </c>
      <c r="AX678" s="428">
        <f t="shared" si="331"/>
        <v>158.4600000000064</v>
      </c>
    </row>
    <row r="679">
      <c r="A679" s="413">
        <v>674</v>
      </c>
      <c r="B679" s="290" cm="1">
        <f t="array" ref="B679">IF(Parameters!$C$55="No",IF($A679&lt;=Parameters!$D$23,Parameters!$C$23*$A679,IF($A679&lt;=Parameters!$D$24,Parameters!$C$23*Parameters!$D$23+Parameters!$C$24*($A679-Parameters!$D$23),IF($A679&lt;=Parameters!$D$25,Parameters!$C$23*Parameters!$D$23+Parameters!$C$24*(Parameters!$D$24-Parameters!$D$23)+Parameters!$C$25*($A679-Parameters!$D$24),Parameters!$C$23*Parameters!$D$23+Parameters!$C$24*(Parameters!$D$24-Parameters!$D$23)+Parameters!$C$25*(Parameters!$D$25-Parameters!$D$24)+Parameters!$C$26*($A679-Parameters!$D$25)))),_xlfn.IFS($A679&lt;=Parameters!$D$23,Parameters!$C$23*$A679,$A679&lt;=Parameters!$D$24,Parameters!$C$24*$A679,$A679&lt;=Parameters!$D$25,Parameters!$C$25*$A679,$A679&gt;Parameters!$D$25,Parameters!$C$26*$A679))</f>
        <v>80585.440000000002</v>
      </c>
      <c r="C679" s="290">
        <f t="shared" si="341"/>
        <v>119.56296735905045</v>
      </c>
      <c r="D679" s="290" cm="1">
        <f t="array" ref="D679">IF(Parameters!$C$55="No",IF($A679&lt;=Parameters!$D$28,Parameters!$C$28*$A679,IF($A679&lt;=Parameters!$D$29,Parameters!$C$28*Parameters!$D$28+Parameters!$C$29*($A679-Parameters!$D$28),IF($A679&lt;=Parameters!$D$30,Parameters!$C$28*Parameters!$D$28+Parameters!$C$29*(Parameters!$D$29-Parameters!$D$28)+Parameters!$C$30*($A679-Parameters!$D$29),Parameters!$C$28*Parameters!$D$28+Parameters!$C$29*(Parameters!$D$29-Parameters!$D$28)+Parameters!$C$30*(Parameters!$D$30-Parameters!$D$29)+Parameters!$C$31*($A679-Parameters!$D$30)))),_xlfn.IFS($A679&lt;=Parameters!$D$28,Parameters!$C$28*$A679,$A679&lt;=Parameters!$D$29,Parameters!$C$29*$A679,$A679&lt;=Parameters!$D$30,Parameters!$C$30*$A679,$A679&gt;Parameters!$D$30,Parameters!$C$31*$A679))</f>
        <v>94893.14</v>
      </c>
      <c r="E679" s="290">
        <f t="shared" si="342"/>
        <v>140.79100890207715</v>
      </c>
      <c r="F679" s="290" cm="1">
        <f t="array" ref="F679">IF(Parameters!$C$55="No",IF($A679&lt;=Parameters!$D$34,Parameters!$C$34*$A679,IF($A679&lt;=Parameters!$D$35,Parameters!$C$34*Parameters!$D$34+Parameters!$C$35*($A679-Parameters!$D$34),IF($A679&lt;=Parameters!$D$36,Parameters!$C$34*Parameters!$D$34+Parameters!$C$35*(Parameters!$D$35-Parameters!$D$34)+Parameters!$C$36*($A679-Parameters!$D$35),Parameters!$C$34*Parameters!$D$34+Parameters!$C$35*(Parameters!$D$35-Parameters!$D$34)+Parameters!$C$36*(Parameters!$D$36-Parameters!$D$35)+Parameters!$C$37*($A679-Parameters!$D$36)))),_xlfn.IFS($A679&lt;=Parameters!$D$34,Parameters!$C$34*$A679,$A679&lt;=Parameters!$D$35,Parameters!$C$35*$A679,$A679&lt;=Parameters!$D$36,Parameters!$C$36*$A679,$A679&gt;Parameters!$D$36,Parameters!$C$37*$A679))</f>
        <v>94010.02</v>
      </c>
      <c r="G679" s="290">
        <f t="shared" si="333"/>
        <v>139.48074183976263</v>
      </c>
      <c r="H679" s="290" cm="1">
        <f t="array" ref="H679">IF(Parameters!$C$55="No",IF($A679&lt;=Parameters!$D$39,Parameters!$C$39*$A679,IF($A679&lt;=Parameters!$D$40,Parameters!$C$39*Parameters!$D$39+Parameters!$C$40*($A679-Parameters!$D$39),IF($A679&lt;=Parameters!$D$41,Parameters!$C$39*Parameters!$D$39+Parameters!$C$40*(Parameters!$D$40-Parameters!$D$39)+Parameters!$C$41*($A679-Parameters!$D$40),Parameters!$C$39*Parameters!$D$39+Parameters!$C$40*(Parameters!$D$40-Parameters!$D$39)+Parameters!$C$41*(Parameters!$D$41-Parameters!$D$40)+Parameters!$C$42*($A679-Parameters!$D$41)))),_xlfn.IFS($A679&lt;=Parameters!$D$39,Parameters!$C$39*$A679,$A679&lt;=Parameters!$D$40,Parameters!$C$40*$A679,$A679&lt;=Parameters!$D$41,Parameters!$C$41*$A679,$A679&gt;Parameters!$D$41,Parameters!$C$42*$A679))</f>
        <v>100710.54000000001</v>
      </c>
      <c r="I679" s="290">
        <f t="shared" si="334"/>
        <v>149.42216617210684</v>
      </c>
      <c r="J679" s="290" cm="1">
        <f t="array" ref="J679">IF(Parameters!$D$55="No",IF($A679&lt;=Parameters!$F$23,Parameters!$E$23*$A679,IF($A679&lt;=Parameters!$F$24,Parameters!$E$23*Parameters!$F$23+Parameters!$E$24*($A679-Parameters!$F$23),IF($A679&lt;=Parameters!$F$25,Parameters!$E$23*Parameters!$F$23+Parameters!$E$24*(Parameters!$F$24-Parameters!$F$23)+Parameters!$E$25*($A679-Parameters!$F$24),Parameters!$E$23*Parameters!$F$23+Parameters!$E$24*(Parameters!$F$24-Parameters!$F$23)+Parameters!$E$25*(Parameters!$F$25-Parameters!$F$24)+Parameters!$E$26*($A679-Parameters!$F$25)))),_xlfn.IFS($A679&lt;=Parameters!$F$23,Parameters!$E$23*$A679,$A679&lt;=Parameters!$F$24,Parameters!$E$24*$A679,$A679&lt;=Parameters!$F$25,Parameters!$E$25*$A679,$A679&gt;Parameters!$F$25,Parameters!$E$26*$A679))</f>
        <v>80585.440000000002</v>
      </c>
      <c r="K679" s="290">
        <f t="shared" si="310"/>
        <v>119.56296735905045</v>
      </c>
      <c r="L679" s="290" cm="1">
        <f t="array" ref="L679">IF(Parameters!$D$55="No",IF($A679&lt;=Parameters!$F$28,Parameters!$E$28*$A679,IF($A679&lt;=Parameters!$F$29,Parameters!$E$28*Parameters!$F$28+Parameters!$E$29*($A679-Parameters!$F$28),IF($A679&lt;=Parameters!$F$30,Parameters!$E$28*Parameters!$F$28+Parameters!$E$29*(Parameters!$F$29-Parameters!$F$28)+Parameters!$E$30*($A679-Parameters!$F$29),Parameters!$E$28*Parameters!$F$28+Parameters!$E$29*(Parameters!$F$29-Parameters!$F$28)+Parameters!$E$30*(Parameters!$F$30-Parameters!$F$29)+Parameters!$E$31*($A679-Parameters!$F$30)))),_xlfn.IFS($A679&lt;=Parameters!$F$28,Parameters!$E$28*$A679,$A679&lt;=Parameters!$F$29,Parameters!$E$29*$A679,$A679&lt;=Parameters!$F$30,Parameters!$E$30*$A679,$A679&gt;Parameters!$F$30,Parameters!$E$31*$A679))</f>
        <v>94893.14</v>
      </c>
      <c r="M679" s="290">
        <f t="shared" si="311"/>
        <v>140.79100890207715</v>
      </c>
      <c r="N679" s="290" cm="1">
        <f t="array" ref="N679">IF(Parameters!$D$55="No",IF($A679&lt;=Parameters!$F$34,Parameters!$E$34*$A679,IF($A679&lt;=Parameters!$F$35,Parameters!$E$34*Parameters!$F$34+Parameters!$E$35*($A679-Parameters!$F$34),IF($A679&lt;=Parameters!$F$36,Parameters!$E$34*Parameters!$F$34+Parameters!$E$35*(Parameters!$F$35-Parameters!$F$34)+Parameters!$E$36*($A679-Parameters!$F$35),Parameters!$E$34*Parameters!$F$34+Parameters!$E$35*(Parameters!$F$35-Parameters!$F$34)+Parameters!$E$36*(Parameters!$F$36-Parameters!$F$35)+Parameters!$E$37*($A679-Parameters!$F$36)))),_xlfn.IFS($A679&lt;=Parameters!$F$34,Parameters!$E$34*$A679,$A679&lt;=Parameters!$F$35,Parameters!$E$35*$A679,$A679&lt;=Parameters!$F$36,Parameters!$E$36*$A679,$A679&gt;Parameters!$F$36,Parameters!$E$37*$A679))</f>
        <v>94010.02</v>
      </c>
      <c r="O679" s="290">
        <f t="shared" si="335"/>
        <v>139.48074183976263</v>
      </c>
      <c r="P679" s="290" cm="1">
        <f t="array" ref="P679">IF(Parameters!$D$55="No",IF($A679&lt;=Parameters!$F$39,Parameters!$E$39*$A679,IF($A679&lt;=Parameters!$F$40,Parameters!$E$39*Parameters!$F$39+Parameters!$E$40*($A679-Parameters!$F$39),IF($A679&lt;=Parameters!$F$41,Parameters!$E$39*Parameters!$F$39+Parameters!$E$40*(Parameters!$F$40-Parameters!$F$39)+Parameters!$E$41*($A679-Parameters!$F$40),Parameters!$E$39*Parameters!$F$39+Parameters!$E$40*(Parameters!$F$40-Parameters!$F$39)+Parameters!$E$41*(Parameters!$F$41-Parameters!$F$40)+Parameters!$E$42*($A679-Parameters!$F$41)))),_xlfn.IFS($A679&lt;=Parameters!$F$39,Parameters!$E$39*$A679,$A679&lt;=Parameters!$F$40,Parameters!$E$40*$A679,$A679&lt;=Parameters!$F$41,Parameters!$E$41*$A679,$A679&gt;Parameters!$F$41,Parameters!$E$42*$A679))</f>
        <v>100710.54000000001</v>
      </c>
      <c r="Q679" s="290">
        <f t="shared" si="336"/>
        <v>149.42216617210684</v>
      </c>
      <c r="R679" s="290" cm="1">
        <f t="array" ref="R679">IF(Parameters!$E$55="No",IF($A679&lt;=Parameters!$H$23,Parameters!$G$23*$A679,IF($A679&lt;=Parameters!$H$24,Parameters!$G$23*Parameters!$H$23+Parameters!$G$24*($A679-Parameters!$H$23),IF($A679&lt;=Parameters!$H$25,Parameters!$G$23*Parameters!$H$23+Parameters!$G$24*(Parameters!$H$24-Parameters!$H$23)+Parameters!$G$25*($A679-Parameters!$H$24),Parameters!$G$23*Parameters!$H$23+Parameters!$G$24*(Parameters!$H$24-Parameters!$H$23)+Parameters!$G$25*(Parameters!$H$25-Parameters!$H$24)+Parameters!$G$26*($A679-Parameters!$H$25)))),_xlfn.IFS($A679&lt;=Parameters!$H$23,Parameters!$G$23*$A679,$A679&lt;=Parameters!$H$24,Parameters!$G$24*$A679,$A679&lt;=Parameters!$H$25,Parameters!$G$25*$A679,$A679&gt;Parameters!$H$25,Parameters!$G$26*$A679))</f>
        <v>80585.440000000002</v>
      </c>
      <c r="S679" s="290">
        <f t="shared" si="312"/>
        <v>119.56296735905045</v>
      </c>
      <c r="T679" s="290" cm="1">
        <f t="array" ref="T679">IF(Parameters!$E$55="No",IF($A679&lt;=Parameters!$H$28,Parameters!$G$28*$A679,IF($A679&lt;=Parameters!$H$29,Parameters!$G$28*Parameters!$H$28+Parameters!$G$29*($A679-Parameters!$H$28),IF($A679&lt;=Parameters!$H$30,Parameters!$G$28*Parameters!$H$28+Parameters!$G$29*(Parameters!$H$29-Parameters!$H$28)+Parameters!$G$30*($A679-Parameters!$H$29),Parameters!$G$28*Parameters!$H$28+Parameters!$G$29*(Parameters!$H$29-Parameters!$H$28)+Parameters!$G$30*(Parameters!$H$30-Parameters!$H$29)+Parameters!$G$31*($A679-Parameters!$H$30)))),_xlfn.IFS($A679&lt;=Parameters!$H$28,Parameters!$G$28*$A679,$A679&lt;=Parameters!$H$29,Parameters!$G$29*$A679,$A679&lt;=Parameters!$H$30,Parameters!$G$30*$A679,$A679&gt;Parameters!$H$30,Parameters!$G$31*$A679))</f>
        <v>94893.14</v>
      </c>
      <c r="U679" s="290">
        <f t="shared" si="313"/>
        <v>140.79100890207715</v>
      </c>
      <c r="V679" s="290" cm="1">
        <f t="array" ref="V679">IF(Parameters!$E$55="No",IF($A679&lt;=Parameters!$H$34,Parameters!$G$34*$A679,IF($A679&lt;=Parameters!$H$35,Parameters!$G$34*Parameters!$H$34+Parameters!$G$35*($A679-Parameters!$H$34),IF($A679&lt;=Parameters!$H$36,Parameters!$G$34*Parameters!$H$34+Parameters!$G$35*(Parameters!$H$35-Parameters!$H$34)+Parameters!$G$36*($A679-Parameters!$H$35),Parameters!$G$34*Parameters!$H$34+Parameters!$G$35*(Parameters!$H$35-Parameters!$H$34)+Parameters!$G$36*(Parameters!$H$36-Parameters!$H$35)+Parameters!$G$37*($A679-Parameters!$H$36)))),_xlfn.IFS($A679&lt;=Parameters!$H$34,Parameters!$G$34*$A679,$A679&lt;=Parameters!$H$35,Parameters!$G$35*$A679,$A679&lt;=Parameters!$H$36,Parameters!$G$36*$A679,$A679&gt;Parameters!$H$36,Parameters!$G$37*$A679))</f>
        <v>94010.02</v>
      </c>
      <c r="W679" s="290">
        <f t="shared" si="337"/>
        <v>139.48074183976263</v>
      </c>
      <c r="X679" s="290" cm="1">
        <f t="array" ref="X679">IF(Parameters!$E$55="No",IF($A679&lt;=Parameters!$H$39,Parameters!$G$39*$A679,IF($A679&lt;=Parameters!$H$40,Parameters!$G$39*Parameters!$H$39+Parameters!$G$40*($A679-Parameters!$H$39),IF($A679&lt;=Parameters!$H$41,Parameters!$G$39*Parameters!$H$39+Parameters!$G$40*(Parameters!$H$40-Parameters!$H$39)+Parameters!$G$41*($A679-Parameters!$H$40),Parameters!$G$39*Parameters!$H$39+Parameters!$G$40*(Parameters!$H$40-Parameters!$H$39)+Parameters!$G$41*(Parameters!$H$41-Parameters!$H$40)+Parameters!$G$42*($A679-Parameters!$H$41)))),_xlfn.IFS($A679&lt;=Parameters!$H$39,Parameters!$G$39*$A679,$A679&lt;=Parameters!$H$40,Parameters!$G$40*$A679,$A679&lt;=Parameters!$H$41,Parameters!$G$41*$A679,$A679&gt;Parameters!$H$41,Parameters!$G$42*$A679))</f>
        <v>100710.54000000001</v>
      </c>
      <c r="Y679" s="290">
        <f t="shared" si="338"/>
        <v>149.42216617210684</v>
      </c>
      <c r="Z679" s="290" cm="1">
        <f t="array" ref="Z679">IF(Parameters!$F$55="No",IF($A679&lt;=Parameters!$J$23,Parameters!$I$23*$A679,IF($A679&lt;=Parameters!$J$24,Parameters!$I$23*Parameters!$J$23+Parameters!$I$24*($A679-Parameters!$J$23),IF($A679&lt;=Parameters!$J$25,Parameters!$I$23*Parameters!$J$23+Parameters!$I$24*(Parameters!$J$24-Parameters!$J$23)+Parameters!$I$25*($A679-Parameters!$J$24),Parameters!$I$23*Parameters!$J$23+Parameters!$I$24*(Parameters!$J$24-Parameters!$J$23)+Parameters!$I$25*(Parameters!$J$25-Parameters!$J$24)+Parameters!$I$26*($A679-Parameters!$J$25)))),_xlfn.IFS($A679&lt;=Parameters!$J$23,Parameters!$I$23*$A679,$A679&lt;=Parameters!$J$24,Parameters!$I$24*$A679,$A679&lt;=Parameters!$J$25,Parameters!$I$25*$A679,$A679&gt;Parameters!$J$25,Parameters!$I$26*$A679))</f>
        <v>80585.440000000002</v>
      </c>
      <c r="AA679" s="290">
        <f t="shared" si="314"/>
        <v>119.56296735905045</v>
      </c>
      <c r="AB679" s="290" cm="1">
        <f t="array" ref="AB679">IF(Parameters!$F$55="No",IF($A679&lt;=Parameters!$J$28,Parameters!$I$28*$A679,IF($A679&lt;=Parameters!$J$29,Parameters!$I$28*Parameters!$J$28+Parameters!$I$29*($A679-Parameters!$J$28),IF($A679&lt;=Parameters!$J$30,Parameters!$I$28*Parameters!$J$28+Parameters!$I$29*(Parameters!$J$29-Parameters!$J$28)+Parameters!$I$30*($A679-Parameters!$J$29),Parameters!$I$28*Parameters!$J$28+Parameters!$I$29*(Parameters!$J$29-Parameters!$J$28)+Parameters!$I$30*(Parameters!$J$30-Parameters!$J$29)+Parameters!$I$31*($A679-Parameters!$J$30)))),_xlfn.IFS($A679&lt;=Parameters!$J$28,Parameters!$I$28*$A679,$A679&lt;=Parameters!$J$29,Parameters!$I$29*$A679,$A679&lt;=Parameters!$J$30,Parameters!$I$30*$A679,$A679&gt;Parameters!$J$30,Parameters!$I$31*$A679))</f>
        <v>94893.14</v>
      </c>
      <c r="AC679" s="290">
        <f t="shared" si="315"/>
        <v>140.79100890207715</v>
      </c>
      <c r="AD679" s="290" cm="1">
        <f t="array" ref="AD679">IF(Parameters!$F$55="No",IF($A679&lt;=Parameters!$J$34,Parameters!$I$34*$A679,IF($A679&lt;=Parameters!$J$35,Parameters!$I$34*Parameters!$J$34+Parameters!$I$35*($A679-Parameters!$J$34),IF($A679&lt;=Parameters!$J$36,Parameters!$I$34*Parameters!$J$34+Parameters!$I$35*(Parameters!$J$35-Parameters!$J$34)+Parameters!$I$36*($A679-Parameters!$J$35),Parameters!$I$34*Parameters!$J$34+Parameters!$I$35*(Parameters!$J$35-Parameters!$J$34)+Parameters!$I$36*(Parameters!$J$36-Parameters!$J$35)+Parameters!$I$37*($A679-Parameters!$J$36)))),_xlfn.IFS($A679&lt;=Parameters!$J$34,Parameters!$I$34*$A679,$A679&lt;=Parameters!$J$35,Parameters!$I$35*$A679,$A679&lt;=Parameters!$J$36,Parameters!$I$36*$A679,$A679&gt;Parameters!$J$36,Parameters!$I$37*$A679))</f>
        <v>94010.02</v>
      </c>
      <c r="AE679" s="290">
        <f t="shared" si="339"/>
        <v>139.48074183976263</v>
      </c>
      <c r="AF679" s="290" cm="1">
        <f t="array" ref="AF679">IF(Parameters!$F$55="No",IF($A679&lt;=Parameters!$J$39,Parameters!$I$39*$A679,IF($A679&lt;=Parameters!$J$40,Parameters!$I$39*Parameters!$J$39+Parameters!$I$40*($A679-Parameters!$J$39),IF($A679&lt;=Parameters!$J$41,Parameters!$I$39*Parameters!$J$39+Parameters!$I$40*(Parameters!$J$40-Parameters!$J$39)+Parameters!$I$41*($A679-Parameters!$J$40),Parameters!$I$39*Parameters!$J$39+Parameters!$I$40*(Parameters!$J$40-Parameters!$J$39)+Parameters!$I$41*(Parameters!$J$41-Parameters!$J$40)+Parameters!$I$42*($A679-Parameters!$J$41)))),_xlfn.IFS($A679&lt;=Parameters!$J$39,Parameters!$I$39*$A679,$A679&lt;=Parameters!$J$40,Parameters!$I$40*$A679,$A679&lt;=Parameters!$J$41,Parameters!$I$41*$A679,$A679&gt;Parameters!$J$41,Parameters!$I$42*$A679))</f>
        <v>100710.54000000001</v>
      </c>
      <c r="AG679" s="290">
        <f t="shared" si="340"/>
        <v>149.42216617210684</v>
      </c>
      <c r="AI679" s="428">
        <f t="shared" si="316"/>
        <v>149.05999999999767</v>
      </c>
      <c r="AJ679" s="428">
        <f t="shared" si="317"/>
        <v>159.36000000000058</v>
      </c>
      <c r="AK679" s="428">
        <f t="shared" si="318"/>
        <v>150.23000000001048</v>
      </c>
      <c r="AL679" s="428">
        <f t="shared" si="319"/>
        <v>158.4600000000064</v>
      </c>
      <c r="AM679" s="428">
        <f t="shared" si="320"/>
        <v>149.05999999999767</v>
      </c>
      <c r="AN679" s="428">
        <f t="shared" si="321"/>
        <v>159.36000000000058</v>
      </c>
      <c r="AO679" s="428">
        <f t="shared" si="322"/>
        <v>150.23000000001048</v>
      </c>
      <c r="AP679" s="428">
        <f t="shared" si="323"/>
        <v>158.4600000000064</v>
      </c>
      <c r="AQ679" s="428">
        <f t="shared" si="324"/>
        <v>149.05999999999767</v>
      </c>
      <c r="AR679" s="428">
        <f t="shared" si="325"/>
        <v>159.36000000000058</v>
      </c>
      <c r="AS679" s="428">
        <f t="shared" si="326"/>
        <v>150.23000000001048</v>
      </c>
      <c r="AT679" s="428">
        <f t="shared" si="327"/>
        <v>158.4600000000064</v>
      </c>
      <c r="AU679" s="428">
        <f t="shared" si="328"/>
        <v>149.05999999999767</v>
      </c>
      <c r="AV679" s="428">
        <f t="shared" si="329"/>
        <v>159.36000000000058</v>
      </c>
      <c r="AW679" s="428">
        <f t="shared" si="330"/>
        <v>150.23000000001048</v>
      </c>
      <c r="AX679" s="428">
        <f t="shared" si="331"/>
        <v>158.4600000000064</v>
      </c>
    </row>
    <row r="680">
      <c r="A680" s="413">
        <v>675</v>
      </c>
      <c r="B680" s="290" cm="1">
        <f t="array" ref="B680">IF(Parameters!$C$55="No",IF($A680&lt;=Parameters!$D$23,Parameters!$C$23*$A680,IF($A680&lt;=Parameters!$D$24,Parameters!$C$23*Parameters!$D$23+Parameters!$C$24*($A680-Parameters!$D$23),IF($A680&lt;=Parameters!$D$25,Parameters!$C$23*Parameters!$D$23+Parameters!$C$24*(Parameters!$D$24-Parameters!$D$23)+Parameters!$C$25*($A680-Parameters!$D$24),Parameters!$C$23*Parameters!$D$23+Parameters!$C$24*(Parameters!$D$24-Parameters!$D$23)+Parameters!$C$25*(Parameters!$D$25-Parameters!$D$24)+Parameters!$C$26*($A680-Parameters!$D$25)))),_xlfn.IFS($A680&lt;=Parameters!$D$23,Parameters!$C$23*$A680,$A680&lt;=Parameters!$D$24,Parameters!$C$24*$A680,$A680&lt;=Parameters!$D$25,Parameters!$C$25*$A680,$A680&gt;Parameters!$D$25,Parameters!$C$26*$A680))</f>
        <v>80734.5</v>
      </c>
      <c r="C680" s="290">
        <f t="shared" si="341"/>
        <v>119.60666666666667</v>
      </c>
      <c r="D680" s="290" cm="1">
        <f t="array" ref="D680">IF(Parameters!$C$55="No",IF($A680&lt;=Parameters!$D$28,Parameters!$C$28*$A680,IF($A680&lt;=Parameters!$D$29,Parameters!$C$28*Parameters!$D$28+Parameters!$C$29*($A680-Parameters!$D$28),IF($A680&lt;=Parameters!$D$30,Parameters!$C$28*Parameters!$D$28+Parameters!$C$29*(Parameters!$D$29-Parameters!$D$28)+Parameters!$C$30*($A680-Parameters!$D$29),Parameters!$C$28*Parameters!$D$28+Parameters!$C$29*(Parameters!$D$29-Parameters!$D$28)+Parameters!$C$30*(Parameters!$D$30-Parameters!$D$29)+Parameters!$C$31*($A680-Parameters!$D$30)))),_xlfn.IFS($A680&lt;=Parameters!$D$28,Parameters!$C$28*$A680,$A680&lt;=Parameters!$D$29,Parameters!$C$29*$A680,$A680&lt;=Parameters!$D$30,Parameters!$C$30*$A680,$A680&gt;Parameters!$D$30,Parameters!$C$31*$A680))</f>
        <v>95052.5</v>
      </c>
      <c r="E680" s="290">
        <f t="shared" si="342"/>
        <v>140.81851851851852</v>
      </c>
      <c r="F680" s="290" cm="1">
        <f t="array" ref="F680">IF(Parameters!$C$55="No",IF($A680&lt;=Parameters!$D$34,Parameters!$C$34*$A680,IF($A680&lt;=Parameters!$D$35,Parameters!$C$34*Parameters!$D$34+Parameters!$C$35*($A680-Parameters!$D$34),IF($A680&lt;=Parameters!$D$36,Parameters!$C$34*Parameters!$D$34+Parameters!$C$35*(Parameters!$D$35-Parameters!$D$34)+Parameters!$C$36*($A680-Parameters!$D$35),Parameters!$C$34*Parameters!$D$34+Parameters!$C$35*(Parameters!$D$35-Parameters!$D$34)+Parameters!$C$36*(Parameters!$D$36-Parameters!$D$35)+Parameters!$C$37*($A680-Parameters!$D$36)))),_xlfn.IFS($A680&lt;=Parameters!$D$34,Parameters!$C$34*$A680,$A680&lt;=Parameters!$D$35,Parameters!$C$35*$A680,$A680&lt;=Parameters!$D$36,Parameters!$C$36*$A680,$A680&gt;Parameters!$D$36,Parameters!$C$37*$A680))</f>
        <v>94160.25</v>
      </c>
      <c r="G680" s="290">
        <f t="shared" si="333"/>
        <v>139.49666666666667</v>
      </c>
      <c r="H680" s="290" cm="1">
        <f t="array" ref="H680">IF(Parameters!$C$55="No",IF($A680&lt;=Parameters!$D$39,Parameters!$C$39*$A680,IF($A680&lt;=Parameters!$D$40,Parameters!$C$39*Parameters!$D$39+Parameters!$C$40*($A680-Parameters!$D$39),IF($A680&lt;=Parameters!$D$41,Parameters!$C$39*Parameters!$D$39+Parameters!$C$40*(Parameters!$D$40-Parameters!$D$39)+Parameters!$C$41*($A680-Parameters!$D$40),Parameters!$C$39*Parameters!$D$39+Parameters!$C$40*(Parameters!$D$40-Parameters!$D$39)+Parameters!$C$41*(Parameters!$D$41-Parameters!$D$40)+Parameters!$C$42*($A680-Parameters!$D$41)))),_xlfn.IFS($A680&lt;=Parameters!$D$39,Parameters!$C$39*$A680,$A680&lt;=Parameters!$D$40,Parameters!$C$40*$A680,$A680&lt;=Parameters!$D$41,Parameters!$C$41*$A680,$A680&gt;Parameters!$D$41,Parameters!$C$42*$A680))</f>
        <v>100869</v>
      </c>
      <c r="I680" s="290">
        <f t="shared" si="334"/>
        <v>149.43555555555557</v>
      </c>
      <c r="J680" s="290" cm="1">
        <f t="array" ref="J680">IF(Parameters!$D$55="No",IF($A680&lt;=Parameters!$F$23,Parameters!$E$23*$A680,IF($A680&lt;=Parameters!$F$24,Parameters!$E$23*Parameters!$F$23+Parameters!$E$24*($A680-Parameters!$F$23),IF($A680&lt;=Parameters!$F$25,Parameters!$E$23*Parameters!$F$23+Parameters!$E$24*(Parameters!$F$24-Parameters!$F$23)+Parameters!$E$25*($A680-Parameters!$F$24),Parameters!$E$23*Parameters!$F$23+Parameters!$E$24*(Parameters!$F$24-Parameters!$F$23)+Parameters!$E$25*(Parameters!$F$25-Parameters!$F$24)+Parameters!$E$26*($A680-Parameters!$F$25)))),_xlfn.IFS($A680&lt;=Parameters!$F$23,Parameters!$E$23*$A680,$A680&lt;=Parameters!$F$24,Parameters!$E$24*$A680,$A680&lt;=Parameters!$F$25,Parameters!$E$25*$A680,$A680&gt;Parameters!$F$25,Parameters!$E$26*$A680))</f>
        <v>80734.5</v>
      </c>
      <c r="K680" s="290">
        <f t="shared" si="310"/>
        <v>119.60666666666667</v>
      </c>
      <c r="L680" s="290" cm="1">
        <f t="array" ref="L680">IF(Parameters!$D$55="No",IF($A680&lt;=Parameters!$F$28,Parameters!$E$28*$A680,IF($A680&lt;=Parameters!$F$29,Parameters!$E$28*Parameters!$F$28+Parameters!$E$29*($A680-Parameters!$F$28),IF($A680&lt;=Parameters!$F$30,Parameters!$E$28*Parameters!$F$28+Parameters!$E$29*(Parameters!$F$29-Parameters!$F$28)+Parameters!$E$30*($A680-Parameters!$F$29),Parameters!$E$28*Parameters!$F$28+Parameters!$E$29*(Parameters!$F$29-Parameters!$F$28)+Parameters!$E$30*(Parameters!$F$30-Parameters!$F$29)+Parameters!$E$31*($A680-Parameters!$F$30)))),_xlfn.IFS($A680&lt;=Parameters!$F$28,Parameters!$E$28*$A680,$A680&lt;=Parameters!$F$29,Parameters!$E$29*$A680,$A680&lt;=Parameters!$F$30,Parameters!$E$30*$A680,$A680&gt;Parameters!$F$30,Parameters!$E$31*$A680))</f>
        <v>95052.5</v>
      </c>
      <c r="M680" s="290">
        <f t="shared" si="311"/>
        <v>140.81851851851852</v>
      </c>
      <c r="N680" s="290" cm="1">
        <f t="array" ref="N680">IF(Parameters!$D$55="No",IF($A680&lt;=Parameters!$F$34,Parameters!$E$34*$A680,IF($A680&lt;=Parameters!$F$35,Parameters!$E$34*Parameters!$F$34+Parameters!$E$35*($A680-Parameters!$F$34),IF($A680&lt;=Parameters!$F$36,Parameters!$E$34*Parameters!$F$34+Parameters!$E$35*(Parameters!$F$35-Parameters!$F$34)+Parameters!$E$36*($A680-Parameters!$F$35),Parameters!$E$34*Parameters!$F$34+Parameters!$E$35*(Parameters!$F$35-Parameters!$F$34)+Parameters!$E$36*(Parameters!$F$36-Parameters!$F$35)+Parameters!$E$37*($A680-Parameters!$F$36)))),_xlfn.IFS($A680&lt;=Parameters!$F$34,Parameters!$E$34*$A680,$A680&lt;=Parameters!$F$35,Parameters!$E$35*$A680,$A680&lt;=Parameters!$F$36,Parameters!$E$36*$A680,$A680&gt;Parameters!$F$36,Parameters!$E$37*$A680))</f>
        <v>94160.25</v>
      </c>
      <c r="O680" s="290">
        <f t="shared" si="335"/>
        <v>139.49666666666667</v>
      </c>
      <c r="P680" s="290" cm="1">
        <f t="array" ref="P680">IF(Parameters!$D$55="No",IF($A680&lt;=Parameters!$F$39,Parameters!$E$39*$A680,IF($A680&lt;=Parameters!$F$40,Parameters!$E$39*Parameters!$F$39+Parameters!$E$40*($A680-Parameters!$F$39),IF($A680&lt;=Parameters!$F$41,Parameters!$E$39*Parameters!$F$39+Parameters!$E$40*(Parameters!$F$40-Parameters!$F$39)+Parameters!$E$41*($A680-Parameters!$F$40),Parameters!$E$39*Parameters!$F$39+Parameters!$E$40*(Parameters!$F$40-Parameters!$F$39)+Parameters!$E$41*(Parameters!$F$41-Parameters!$F$40)+Parameters!$E$42*($A680-Parameters!$F$41)))),_xlfn.IFS($A680&lt;=Parameters!$F$39,Parameters!$E$39*$A680,$A680&lt;=Parameters!$F$40,Parameters!$E$40*$A680,$A680&lt;=Parameters!$F$41,Parameters!$E$41*$A680,$A680&gt;Parameters!$F$41,Parameters!$E$42*$A680))</f>
        <v>100869</v>
      </c>
      <c r="Q680" s="290">
        <f t="shared" si="336"/>
        <v>149.43555555555557</v>
      </c>
      <c r="R680" s="290" cm="1">
        <f t="array" ref="R680">IF(Parameters!$E$55="No",IF($A680&lt;=Parameters!$H$23,Parameters!$G$23*$A680,IF($A680&lt;=Parameters!$H$24,Parameters!$G$23*Parameters!$H$23+Parameters!$G$24*($A680-Parameters!$H$23),IF($A680&lt;=Parameters!$H$25,Parameters!$G$23*Parameters!$H$23+Parameters!$G$24*(Parameters!$H$24-Parameters!$H$23)+Parameters!$G$25*($A680-Parameters!$H$24),Parameters!$G$23*Parameters!$H$23+Parameters!$G$24*(Parameters!$H$24-Parameters!$H$23)+Parameters!$G$25*(Parameters!$H$25-Parameters!$H$24)+Parameters!$G$26*($A680-Parameters!$H$25)))),_xlfn.IFS($A680&lt;=Parameters!$H$23,Parameters!$G$23*$A680,$A680&lt;=Parameters!$H$24,Parameters!$G$24*$A680,$A680&lt;=Parameters!$H$25,Parameters!$G$25*$A680,$A680&gt;Parameters!$H$25,Parameters!$G$26*$A680))</f>
        <v>80734.5</v>
      </c>
      <c r="S680" s="290">
        <f t="shared" si="312"/>
        <v>119.60666666666667</v>
      </c>
      <c r="T680" s="290" cm="1">
        <f t="array" ref="T680">IF(Parameters!$E$55="No",IF($A680&lt;=Parameters!$H$28,Parameters!$G$28*$A680,IF($A680&lt;=Parameters!$H$29,Parameters!$G$28*Parameters!$H$28+Parameters!$G$29*($A680-Parameters!$H$28),IF($A680&lt;=Parameters!$H$30,Parameters!$G$28*Parameters!$H$28+Parameters!$G$29*(Parameters!$H$29-Parameters!$H$28)+Parameters!$G$30*($A680-Parameters!$H$29),Parameters!$G$28*Parameters!$H$28+Parameters!$G$29*(Parameters!$H$29-Parameters!$H$28)+Parameters!$G$30*(Parameters!$H$30-Parameters!$H$29)+Parameters!$G$31*($A680-Parameters!$H$30)))),_xlfn.IFS($A680&lt;=Parameters!$H$28,Parameters!$G$28*$A680,$A680&lt;=Parameters!$H$29,Parameters!$G$29*$A680,$A680&lt;=Parameters!$H$30,Parameters!$G$30*$A680,$A680&gt;Parameters!$H$30,Parameters!$G$31*$A680))</f>
        <v>95052.5</v>
      </c>
      <c r="U680" s="290">
        <f t="shared" si="313"/>
        <v>140.81851851851852</v>
      </c>
      <c r="V680" s="290" cm="1">
        <f t="array" ref="V680">IF(Parameters!$E$55="No",IF($A680&lt;=Parameters!$H$34,Parameters!$G$34*$A680,IF($A680&lt;=Parameters!$H$35,Parameters!$G$34*Parameters!$H$34+Parameters!$G$35*($A680-Parameters!$H$34),IF($A680&lt;=Parameters!$H$36,Parameters!$G$34*Parameters!$H$34+Parameters!$G$35*(Parameters!$H$35-Parameters!$H$34)+Parameters!$G$36*($A680-Parameters!$H$35),Parameters!$G$34*Parameters!$H$34+Parameters!$G$35*(Parameters!$H$35-Parameters!$H$34)+Parameters!$G$36*(Parameters!$H$36-Parameters!$H$35)+Parameters!$G$37*($A680-Parameters!$H$36)))),_xlfn.IFS($A680&lt;=Parameters!$H$34,Parameters!$G$34*$A680,$A680&lt;=Parameters!$H$35,Parameters!$G$35*$A680,$A680&lt;=Parameters!$H$36,Parameters!$G$36*$A680,$A680&gt;Parameters!$H$36,Parameters!$G$37*$A680))</f>
        <v>94160.25</v>
      </c>
      <c r="W680" s="290">
        <f t="shared" si="337"/>
        <v>139.49666666666667</v>
      </c>
      <c r="X680" s="290" cm="1">
        <f t="array" ref="X680">IF(Parameters!$E$55="No",IF($A680&lt;=Parameters!$H$39,Parameters!$G$39*$A680,IF($A680&lt;=Parameters!$H$40,Parameters!$G$39*Parameters!$H$39+Parameters!$G$40*($A680-Parameters!$H$39),IF($A680&lt;=Parameters!$H$41,Parameters!$G$39*Parameters!$H$39+Parameters!$G$40*(Parameters!$H$40-Parameters!$H$39)+Parameters!$G$41*($A680-Parameters!$H$40),Parameters!$G$39*Parameters!$H$39+Parameters!$G$40*(Parameters!$H$40-Parameters!$H$39)+Parameters!$G$41*(Parameters!$H$41-Parameters!$H$40)+Parameters!$G$42*($A680-Parameters!$H$41)))),_xlfn.IFS($A680&lt;=Parameters!$H$39,Parameters!$G$39*$A680,$A680&lt;=Parameters!$H$40,Parameters!$G$40*$A680,$A680&lt;=Parameters!$H$41,Parameters!$G$41*$A680,$A680&gt;Parameters!$H$41,Parameters!$G$42*$A680))</f>
        <v>100869</v>
      </c>
      <c r="Y680" s="290">
        <f t="shared" si="338"/>
        <v>149.43555555555557</v>
      </c>
      <c r="Z680" s="290" cm="1">
        <f t="array" ref="Z680">IF(Parameters!$F$55="No",IF($A680&lt;=Parameters!$J$23,Parameters!$I$23*$A680,IF($A680&lt;=Parameters!$J$24,Parameters!$I$23*Parameters!$J$23+Parameters!$I$24*($A680-Parameters!$J$23),IF($A680&lt;=Parameters!$J$25,Parameters!$I$23*Parameters!$J$23+Parameters!$I$24*(Parameters!$J$24-Parameters!$J$23)+Parameters!$I$25*($A680-Parameters!$J$24),Parameters!$I$23*Parameters!$J$23+Parameters!$I$24*(Parameters!$J$24-Parameters!$J$23)+Parameters!$I$25*(Parameters!$J$25-Parameters!$J$24)+Parameters!$I$26*($A680-Parameters!$J$25)))),_xlfn.IFS($A680&lt;=Parameters!$J$23,Parameters!$I$23*$A680,$A680&lt;=Parameters!$J$24,Parameters!$I$24*$A680,$A680&lt;=Parameters!$J$25,Parameters!$I$25*$A680,$A680&gt;Parameters!$J$25,Parameters!$I$26*$A680))</f>
        <v>80734.5</v>
      </c>
      <c r="AA680" s="290">
        <f t="shared" si="314"/>
        <v>119.60666666666667</v>
      </c>
      <c r="AB680" s="290" cm="1">
        <f t="array" ref="AB680">IF(Parameters!$F$55="No",IF($A680&lt;=Parameters!$J$28,Parameters!$I$28*$A680,IF($A680&lt;=Parameters!$J$29,Parameters!$I$28*Parameters!$J$28+Parameters!$I$29*($A680-Parameters!$J$28),IF($A680&lt;=Parameters!$J$30,Parameters!$I$28*Parameters!$J$28+Parameters!$I$29*(Parameters!$J$29-Parameters!$J$28)+Parameters!$I$30*($A680-Parameters!$J$29),Parameters!$I$28*Parameters!$J$28+Parameters!$I$29*(Parameters!$J$29-Parameters!$J$28)+Parameters!$I$30*(Parameters!$J$30-Parameters!$J$29)+Parameters!$I$31*($A680-Parameters!$J$30)))),_xlfn.IFS($A680&lt;=Parameters!$J$28,Parameters!$I$28*$A680,$A680&lt;=Parameters!$J$29,Parameters!$I$29*$A680,$A680&lt;=Parameters!$J$30,Parameters!$I$30*$A680,$A680&gt;Parameters!$J$30,Parameters!$I$31*$A680))</f>
        <v>95052.5</v>
      </c>
      <c r="AC680" s="290">
        <f t="shared" si="315"/>
        <v>140.81851851851852</v>
      </c>
      <c r="AD680" s="290" cm="1">
        <f t="array" ref="AD680">IF(Parameters!$F$55="No",IF($A680&lt;=Parameters!$J$34,Parameters!$I$34*$A680,IF($A680&lt;=Parameters!$J$35,Parameters!$I$34*Parameters!$J$34+Parameters!$I$35*($A680-Parameters!$J$34),IF($A680&lt;=Parameters!$J$36,Parameters!$I$34*Parameters!$J$34+Parameters!$I$35*(Parameters!$J$35-Parameters!$J$34)+Parameters!$I$36*($A680-Parameters!$J$35),Parameters!$I$34*Parameters!$J$34+Parameters!$I$35*(Parameters!$J$35-Parameters!$J$34)+Parameters!$I$36*(Parameters!$J$36-Parameters!$J$35)+Parameters!$I$37*($A680-Parameters!$J$36)))),_xlfn.IFS($A680&lt;=Parameters!$J$34,Parameters!$I$34*$A680,$A680&lt;=Parameters!$J$35,Parameters!$I$35*$A680,$A680&lt;=Parameters!$J$36,Parameters!$I$36*$A680,$A680&gt;Parameters!$J$36,Parameters!$I$37*$A680))</f>
        <v>94160.25</v>
      </c>
      <c r="AE680" s="290">
        <f t="shared" si="339"/>
        <v>139.49666666666667</v>
      </c>
      <c r="AF680" s="290" cm="1">
        <f t="array" ref="AF680">IF(Parameters!$F$55="No",IF($A680&lt;=Parameters!$J$39,Parameters!$I$39*$A680,IF($A680&lt;=Parameters!$J$40,Parameters!$I$39*Parameters!$J$39+Parameters!$I$40*($A680-Parameters!$J$39),IF($A680&lt;=Parameters!$J$41,Parameters!$I$39*Parameters!$J$39+Parameters!$I$40*(Parameters!$J$40-Parameters!$J$39)+Parameters!$I$41*($A680-Parameters!$J$40),Parameters!$I$39*Parameters!$J$39+Parameters!$I$40*(Parameters!$J$40-Parameters!$J$39)+Parameters!$I$41*(Parameters!$J$41-Parameters!$J$40)+Parameters!$I$42*($A680-Parameters!$J$41)))),_xlfn.IFS($A680&lt;=Parameters!$J$39,Parameters!$I$39*$A680,$A680&lt;=Parameters!$J$40,Parameters!$I$40*$A680,$A680&lt;=Parameters!$J$41,Parameters!$I$41*$A680,$A680&gt;Parameters!$J$41,Parameters!$I$42*$A680))</f>
        <v>100869</v>
      </c>
      <c r="AG680" s="290">
        <f t="shared" si="340"/>
        <v>149.43555555555557</v>
      </c>
      <c r="AI680" s="428">
        <f t="shared" si="316"/>
        <v>149.05999999999767</v>
      </c>
      <c r="AJ680" s="428">
        <f t="shared" si="317"/>
        <v>159.36000000000058</v>
      </c>
      <c r="AK680" s="428">
        <f t="shared" si="318"/>
        <v>150.22999999999593</v>
      </c>
      <c r="AL680" s="428">
        <f t="shared" si="319"/>
        <v>158.45999999999185</v>
      </c>
      <c r="AM680" s="428">
        <f t="shared" si="320"/>
        <v>149.05999999999767</v>
      </c>
      <c r="AN680" s="428">
        <f t="shared" si="321"/>
        <v>159.36000000000058</v>
      </c>
      <c r="AO680" s="428">
        <f t="shared" si="322"/>
        <v>150.22999999999593</v>
      </c>
      <c r="AP680" s="428">
        <f t="shared" si="323"/>
        <v>158.45999999999185</v>
      </c>
      <c r="AQ680" s="428">
        <f t="shared" si="324"/>
        <v>149.05999999999767</v>
      </c>
      <c r="AR680" s="428">
        <f t="shared" si="325"/>
        <v>159.36000000000058</v>
      </c>
      <c r="AS680" s="428">
        <f t="shared" si="326"/>
        <v>150.22999999999593</v>
      </c>
      <c r="AT680" s="428">
        <f t="shared" si="327"/>
        <v>158.45999999999185</v>
      </c>
      <c r="AU680" s="428">
        <f t="shared" si="328"/>
        <v>149.05999999999767</v>
      </c>
      <c r="AV680" s="428">
        <f t="shared" si="329"/>
        <v>159.36000000000058</v>
      </c>
      <c r="AW680" s="428">
        <f t="shared" si="330"/>
        <v>150.22999999999593</v>
      </c>
      <c r="AX680" s="428">
        <f t="shared" si="331"/>
        <v>158.45999999999185</v>
      </c>
    </row>
    <row r="681">
      <c r="A681" s="413">
        <v>676</v>
      </c>
      <c r="B681" s="290" cm="1">
        <f t="array" ref="B681">IF(Parameters!$C$55="No",IF($A681&lt;=Parameters!$D$23,Parameters!$C$23*$A681,IF($A681&lt;=Parameters!$D$24,Parameters!$C$23*Parameters!$D$23+Parameters!$C$24*($A681-Parameters!$D$23),IF($A681&lt;=Parameters!$D$25,Parameters!$C$23*Parameters!$D$23+Parameters!$C$24*(Parameters!$D$24-Parameters!$D$23)+Parameters!$C$25*($A681-Parameters!$D$24),Parameters!$C$23*Parameters!$D$23+Parameters!$C$24*(Parameters!$D$24-Parameters!$D$23)+Parameters!$C$25*(Parameters!$D$25-Parameters!$D$24)+Parameters!$C$26*($A681-Parameters!$D$25)))),_xlfn.IFS($A681&lt;=Parameters!$D$23,Parameters!$C$23*$A681,$A681&lt;=Parameters!$D$24,Parameters!$C$24*$A681,$A681&lt;=Parameters!$D$25,Parameters!$C$25*$A681,$A681&gt;Parameters!$D$25,Parameters!$C$26*$A681))</f>
        <v>80883.56</v>
      </c>
      <c r="C681" s="290">
        <f t="shared" si="341"/>
        <v>119.65023668639053</v>
      </c>
      <c r="D681" s="290" cm="1">
        <f t="array" ref="D681">IF(Parameters!$C$55="No",IF($A681&lt;=Parameters!$D$28,Parameters!$C$28*$A681,IF($A681&lt;=Parameters!$D$29,Parameters!$C$28*Parameters!$D$28+Parameters!$C$29*($A681-Parameters!$D$28),IF($A681&lt;=Parameters!$D$30,Parameters!$C$28*Parameters!$D$28+Parameters!$C$29*(Parameters!$D$29-Parameters!$D$28)+Parameters!$C$30*($A681-Parameters!$D$29),Parameters!$C$28*Parameters!$D$28+Parameters!$C$29*(Parameters!$D$29-Parameters!$D$28)+Parameters!$C$30*(Parameters!$D$30-Parameters!$D$29)+Parameters!$C$31*($A681-Parameters!$D$30)))),_xlfn.IFS($A681&lt;=Parameters!$D$28,Parameters!$C$28*$A681,$A681&lt;=Parameters!$D$29,Parameters!$C$29*$A681,$A681&lt;=Parameters!$D$30,Parameters!$C$30*$A681,$A681&gt;Parameters!$D$30,Parameters!$C$31*$A681))</f>
        <v>95211.86</v>
      </c>
      <c r="E681" s="290">
        <f t="shared" si="342"/>
        <v>140.84594674556214</v>
      </c>
      <c r="F681" s="290" cm="1">
        <f t="array" ref="F681">IF(Parameters!$C$55="No",IF($A681&lt;=Parameters!$D$34,Parameters!$C$34*$A681,IF($A681&lt;=Parameters!$D$35,Parameters!$C$34*Parameters!$D$34+Parameters!$C$35*($A681-Parameters!$D$34),IF($A681&lt;=Parameters!$D$36,Parameters!$C$34*Parameters!$D$34+Parameters!$C$35*(Parameters!$D$35-Parameters!$D$34)+Parameters!$C$36*($A681-Parameters!$D$35),Parameters!$C$34*Parameters!$D$34+Parameters!$C$35*(Parameters!$D$35-Parameters!$D$34)+Parameters!$C$36*(Parameters!$D$36-Parameters!$D$35)+Parameters!$C$37*($A681-Parameters!$D$36)))),_xlfn.IFS($A681&lt;=Parameters!$D$34,Parameters!$C$34*$A681,$A681&lt;=Parameters!$D$35,Parameters!$C$35*$A681,$A681&lt;=Parameters!$D$36,Parameters!$C$36*$A681,$A681&gt;Parameters!$D$36,Parameters!$C$37*$A681))</f>
        <v>94310.48</v>
      </c>
      <c r="G681" s="290">
        <f t="shared" si="333"/>
        <v>139.51254437869821</v>
      </c>
      <c r="H681" s="290" cm="1">
        <f t="array" ref="H681">IF(Parameters!$C$55="No",IF($A681&lt;=Parameters!$D$39,Parameters!$C$39*$A681,IF($A681&lt;=Parameters!$D$40,Parameters!$C$39*Parameters!$D$39+Parameters!$C$40*($A681-Parameters!$D$39),IF($A681&lt;=Parameters!$D$41,Parameters!$C$39*Parameters!$D$39+Parameters!$C$40*(Parameters!$D$40-Parameters!$D$39)+Parameters!$C$41*($A681-Parameters!$D$40),Parameters!$C$39*Parameters!$D$39+Parameters!$C$40*(Parameters!$D$40-Parameters!$D$39)+Parameters!$C$41*(Parameters!$D$41-Parameters!$D$40)+Parameters!$C$42*($A681-Parameters!$D$41)))),_xlfn.IFS($A681&lt;=Parameters!$D$39,Parameters!$C$39*$A681,$A681&lt;=Parameters!$D$40,Parameters!$C$40*$A681,$A681&lt;=Parameters!$D$41,Parameters!$C$41*$A681,$A681&gt;Parameters!$D$41,Parameters!$C$42*$A681))</f>
        <v>101027.46</v>
      </c>
      <c r="I681" s="290">
        <f t="shared" si="334"/>
        <v>149.4489053254438</v>
      </c>
      <c r="J681" s="290" cm="1">
        <f t="array" ref="J681">IF(Parameters!$D$55="No",IF($A681&lt;=Parameters!$F$23,Parameters!$E$23*$A681,IF($A681&lt;=Parameters!$F$24,Parameters!$E$23*Parameters!$F$23+Parameters!$E$24*($A681-Parameters!$F$23),IF($A681&lt;=Parameters!$F$25,Parameters!$E$23*Parameters!$F$23+Parameters!$E$24*(Parameters!$F$24-Parameters!$F$23)+Parameters!$E$25*($A681-Parameters!$F$24),Parameters!$E$23*Parameters!$F$23+Parameters!$E$24*(Parameters!$F$24-Parameters!$F$23)+Parameters!$E$25*(Parameters!$F$25-Parameters!$F$24)+Parameters!$E$26*($A681-Parameters!$F$25)))),_xlfn.IFS($A681&lt;=Parameters!$F$23,Parameters!$E$23*$A681,$A681&lt;=Parameters!$F$24,Parameters!$E$24*$A681,$A681&lt;=Parameters!$F$25,Parameters!$E$25*$A681,$A681&gt;Parameters!$F$25,Parameters!$E$26*$A681))</f>
        <v>80883.56</v>
      </c>
      <c r="K681" s="290">
        <f t="shared" si="310"/>
        <v>119.65023668639053</v>
      </c>
      <c r="L681" s="290" cm="1">
        <f t="array" ref="L681">IF(Parameters!$D$55="No",IF($A681&lt;=Parameters!$F$28,Parameters!$E$28*$A681,IF($A681&lt;=Parameters!$F$29,Parameters!$E$28*Parameters!$F$28+Parameters!$E$29*($A681-Parameters!$F$28),IF($A681&lt;=Parameters!$F$30,Parameters!$E$28*Parameters!$F$28+Parameters!$E$29*(Parameters!$F$29-Parameters!$F$28)+Parameters!$E$30*($A681-Parameters!$F$29),Parameters!$E$28*Parameters!$F$28+Parameters!$E$29*(Parameters!$F$29-Parameters!$F$28)+Parameters!$E$30*(Parameters!$F$30-Parameters!$F$29)+Parameters!$E$31*($A681-Parameters!$F$30)))),_xlfn.IFS($A681&lt;=Parameters!$F$28,Parameters!$E$28*$A681,$A681&lt;=Parameters!$F$29,Parameters!$E$29*$A681,$A681&lt;=Parameters!$F$30,Parameters!$E$30*$A681,$A681&gt;Parameters!$F$30,Parameters!$E$31*$A681))</f>
        <v>95211.86</v>
      </c>
      <c r="M681" s="290">
        <f t="shared" si="311"/>
        <v>140.84594674556214</v>
      </c>
      <c r="N681" s="290" cm="1">
        <f t="array" ref="N681">IF(Parameters!$D$55="No",IF($A681&lt;=Parameters!$F$34,Parameters!$E$34*$A681,IF($A681&lt;=Parameters!$F$35,Parameters!$E$34*Parameters!$F$34+Parameters!$E$35*($A681-Parameters!$F$34),IF($A681&lt;=Parameters!$F$36,Parameters!$E$34*Parameters!$F$34+Parameters!$E$35*(Parameters!$F$35-Parameters!$F$34)+Parameters!$E$36*($A681-Parameters!$F$35),Parameters!$E$34*Parameters!$F$34+Parameters!$E$35*(Parameters!$F$35-Parameters!$F$34)+Parameters!$E$36*(Parameters!$F$36-Parameters!$F$35)+Parameters!$E$37*($A681-Parameters!$F$36)))),_xlfn.IFS($A681&lt;=Parameters!$F$34,Parameters!$E$34*$A681,$A681&lt;=Parameters!$F$35,Parameters!$E$35*$A681,$A681&lt;=Parameters!$F$36,Parameters!$E$36*$A681,$A681&gt;Parameters!$F$36,Parameters!$E$37*$A681))</f>
        <v>94310.48</v>
      </c>
      <c r="O681" s="290">
        <f t="shared" si="335"/>
        <v>139.51254437869821</v>
      </c>
      <c r="P681" s="290" cm="1">
        <f t="array" ref="P681">IF(Parameters!$D$55="No",IF($A681&lt;=Parameters!$F$39,Parameters!$E$39*$A681,IF($A681&lt;=Parameters!$F$40,Parameters!$E$39*Parameters!$F$39+Parameters!$E$40*($A681-Parameters!$F$39),IF($A681&lt;=Parameters!$F$41,Parameters!$E$39*Parameters!$F$39+Parameters!$E$40*(Parameters!$F$40-Parameters!$F$39)+Parameters!$E$41*($A681-Parameters!$F$40),Parameters!$E$39*Parameters!$F$39+Parameters!$E$40*(Parameters!$F$40-Parameters!$F$39)+Parameters!$E$41*(Parameters!$F$41-Parameters!$F$40)+Parameters!$E$42*($A681-Parameters!$F$41)))),_xlfn.IFS($A681&lt;=Parameters!$F$39,Parameters!$E$39*$A681,$A681&lt;=Parameters!$F$40,Parameters!$E$40*$A681,$A681&lt;=Parameters!$F$41,Parameters!$E$41*$A681,$A681&gt;Parameters!$F$41,Parameters!$E$42*$A681))</f>
        <v>101027.46</v>
      </c>
      <c r="Q681" s="290">
        <f t="shared" si="336"/>
        <v>149.4489053254438</v>
      </c>
      <c r="R681" s="290" cm="1">
        <f t="array" ref="R681">IF(Parameters!$E$55="No",IF($A681&lt;=Parameters!$H$23,Parameters!$G$23*$A681,IF($A681&lt;=Parameters!$H$24,Parameters!$G$23*Parameters!$H$23+Parameters!$G$24*($A681-Parameters!$H$23),IF($A681&lt;=Parameters!$H$25,Parameters!$G$23*Parameters!$H$23+Parameters!$G$24*(Parameters!$H$24-Parameters!$H$23)+Parameters!$G$25*($A681-Parameters!$H$24),Parameters!$G$23*Parameters!$H$23+Parameters!$G$24*(Parameters!$H$24-Parameters!$H$23)+Parameters!$G$25*(Parameters!$H$25-Parameters!$H$24)+Parameters!$G$26*($A681-Parameters!$H$25)))),_xlfn.IFS($A681&lt;=Parameters!$H$23,Parameters!$G$23*$A681,$A681&lt;=Parameters!$H$24,Parameters!$G$24*$A681,$A681&lt;=Parameters!$H$25,Parameters!$G$25*$A681,$A681&gt;Parameters!$H$25,Parameters!$G$26*$A681))</f>
        <v>80883.56</v>
      </c>
      <c r="S681" s="290">
        <f t="shared" si="312"/>
        <v>119.65023668639053</v>
      </c>
      <c r="T681" s="290" cm="1">
        <f t="array" ref="T681">IF(Parameters!$E$55="No",IF($A681&lt;=Parameters!$H$28,Parameters!$G$28*$A681,IF($A681&lt;=Parameters!$H$29,Parameters!$G$28*Parameters!$H$28+Parameters!$G$29*($A681-Parameters!$H$28),IF($A681&lt;=Parameters!$H$30,Parameters!$G$28*Parameters!$H$28+Parameters!$G$29*(Parameters!$H$29-Parameters!$H$28)+Parameters!$G$30*($A681-Parameters!$H$29),Parameters!$G$28*Parameters!$H$28+Parameters!$G$29*(Parameters!$H$29-Parameters!$H$28)+Parameters!$G$30*(Parameters!$H$30-Parameters!$H$29)+Parameters!$G$31*($A681-Parameters!$H$30)))),_xlfn.IFS($A681&lt;=Parameters!$H$28,Parameters!$G$28*$A681,$A681&lt;=Parameters!$H$29,Parameters!$G$29*$A681,$A681&lt;=Parameters!$H$30,Parameters!$G$30*$A681,$A681&gt;Parameters!$H$30,Parameters!$G$31*$A681))</f>
        <v>95211.86</v>
      </c>
      <c r="U681" s="290">
        <f t="shared" si="313"/>
        <v>140.84594674556214</v>
      </c>
      <c r="V681" s="290" cm="1">
        <f t="array" ref="V681">IF(Parameters!$E$55="No",IF($A681&lt;=Parameters!$H$34,Parameters!$G$34*$A681,IF($A681&lt;=Parameters!$H$35,Parameters!$G$34*Parameters!$H$34+Parameters!$G$35*($A681-Parameters!$H$34),IF($A681&lt;=Parameters!$H$36,Parameters!$G$34*Parameters!$H$34+Parameters!$G$35*(Parameters!$H$35-Parameters!$H$34)+Parameters!$G$36*($A681-Parameters!$H$35),Parameters!$G$34*Parameters!$H$34+Parameters!$G$35*(Parameters!$H$35-Parameters!$H$34)+Parameters!$G$36*(Parameters!$H$36-Parameters!$H$35)+Parameters!$G$37*($A681-Parameters!$H$36)))),_xlfn.IFS($A681&lt;=Parameters!$H$34,Parameters!$G$34*$A681,$A681&lt;=Parameters!$H$35,Parameters!$G$35*$A681,$A681&lt;=Parameters!$H$36,Parameters!$G$36*$A681,$A681&gt;Parameters!$H$36,Parameters!$G$37*$A681))</f>
        <v>94310.48</v>
      </c>
      <c r="W681" s="290">
        <f t="shared" si="337"/>
        <v>139.51254437869821</v>
      </c>
      <c r="X681" s="290" cm="1">
        <f t="array" ref="X681">IF(Parameters!$E$55="No",IF($A681&lt;=Parameters!$H$39,Parameters!$G$39*$A681,IF($A681&lt;=Parameters!$H$40,Parameters!$G$39*Parameters!$H$39+Parameters!$G$40*($A681-Parameters!$H$39),IF($A681&lt;=Parameters!$H$41,Parameters!$G$39*Parameters!$H$39+Parameters!$G$40*(Parameters!$H$40-Parameters!$H$39)+Parameters!$G$41*($A681-Parameters!$H$40),Parameters!$G$39*Parameters!$H$39+Parameters!$G$40*(Parameters!$H$40-Parameters!$H$39)+Parameters!$G$41*(Parameters!$H$41-Parameters!$H$40)+Parameters!$G$42*($A681-Parameters!$H$41)))),_xlfn.IFS($A681&lt;=Parameters!$H$39,Parameters!$G$39*$A681,$A681&lt;=Parameters!$H$40,Parameters!$G$40*$A681,$A681&lt;=Parameters!$H$41,Parameters!$G$41*$A681,$A681&gt;Parameters!$H$41,Parameters!$G$42*$A681))</f>
        <v>101027.46</v>
      </c>
      <c r="Y681" s="290">
        <f t="shared" si="338"/>
        <v>149.4489053254438</v>
      </c>
      <c r="Z681" s="290" cm="1">
        <f t="array" ref="Z681">IF(Parameters!$F$55="No",IF($A681&lt;=Parameters!$J$23,Parameters!$I$23*$A681,IF($A681&lt;=Parameters!$J$24,Parameters!$I$23*Parameters!$J$23+Parameters!$I$24*($A681-Parameters!$J$23),IF($A681&lt;=Parameters!$J$25,Parameters!$I$23*Parameters!$J$23+Parameters!$I$24*(Parameters!$J$24-Parameters!$J$23)+Parameters!$I$25*($A681-Parameters!$J$24),Parameters!$I$23*Parameters!$J$23+Parameters!$I$24*(Parameters!$J$24-Parameters!$J$23)+Parameters!$I$25*(Parameters!$J$25-Parameters!$J$24)+Parameters!$I$26*($A681-Parameters!$J$25)))),_xlfn.IFS($A681&lt;=Parameters!$J$23,Parameters!$I$23*$A681,$A681&lt;=Parameters!$J$24,Parameters!$I$24*$A681,$A681&lt;=Parameters!$J$25,Parameters!$I$25*$A681,$A681&gt;Parameters!$J$25,Parameters!$I$26*$A681))</f>
        <v>80883.56</v>
      </c>
      <c r="AA681" s="290">
        <f t="shared" si="314"/>
        <v>119.65023668639053</v>
      </c>
      <c r="AB681" s="290" cm="1">
        <f t="array" ref="AB681">IF(Parameters!$F$55="No",IF($A681&lt;=Parameters!$J$28,Parameters!$I$28*$A681,IF($A681&lt;=Parameters!$J$29,Parameters!$I$28*Parameters!$J$28+Parameters!$I$29*($A681-Parameters!$J$28),IF($A681&lt;=Parameters!$J$30,Parameters!$I$28*Parameters!$J$28+Parameters!$I$29*(Parameters!$J$29-Parameters!$J$28)+Parameters!$I$30*($A681-Parameters!$J$29),Parameters!$I$28*Parameters!$J$28+Parameters!$I$29*(Parameters!$J$29-Parameters!$J$28)+Parameters!$I$30*(Parameters!$J$30-Parameters!$J$29)+Parameters!$I$31*($A681-Parameters!$J$30)))),_xlfn.IFS($A681&lt;=Parameters!$J$28,Parameters!$I$28*$A681,$A681&lt;=Parameters!$J$29,Parameters!$I$29*$A681,$A681&lt;=Parameters!$J$30,Parameters!$I$30*$A681,$A681&gt;Parameters!$J$30,Parameters!$I$31*$A681))</f>
        <v>95211.86</v>
      </c>
      <c r="AC681" s="290">
        <f t="shared" si="315"/>
        <v>140.84594674556214</v>
      </c>
      <c r="AD681" s="290" cm="1">
        <f t="array" ref="AD681">IF(Parameters!$F$55="No",IF($A681&lt;=Parameters!$J$34,Parameters!$I$34*$A681,IF($A681&lt;=Parameters!$J$35,Parameters!$I$34*Parameters!$J$34+Parameters!$I$35*($A681-Parameters!$J$34),IF($A681&lt;=Parameters!$J$36,Parameters!$I$34*Parameters!$J$34+Parameters!$I$35*(Parameters!$J$35-Parameters!$J$34)+Parameters!$I$36*($A681-Parameters!$J$35),Parameters!$I$34*Parameters!$J$34+Parameters!$I$35*(Parameters!$J$35-Parameters!$J$34)+Parameters!$I$36*(Parameters!$J$36-Parameters!$J$35)+Parameters!$I$37*($A681-Parameters!$J$36)))),_xlfn.IFS($A681&lt;=Parameters!$J$34,Parameters!$I$34*$A681,$A681&lt;=Parameters!$J$35,Parameters!$I$35*$A681,$A681&lt;=Parameters!$J$36,Parameters!$I$36*$A681,$A681&gt;Parameters!$J$36,Parameters!$I$37*$A681))</f>
        <v>94310.48</v>
      </c>
      <c r="AE681" s="290">
        <f t="shared" si="339"/>
        <v>139.51254437869821</v>
      </c>
      <c r="AF681" s="290" cm="1">
        <f t="array" ref="AF681">IF(Parameters!$F$55="No",IF($A681&lt;=Parameters!$J$39,Parameters!$I$39*$A681,IF($A681&lt;=Parameters!$J$40,Parameters!$I$39*Parameters!$J$39+Parameters!$I$40*($A681-Parameters!$J$39),IF($A681&lt;=Parameters!$J$41,Parameters!$I$39*Parameters!$J$39+Parameters!$I$40*(Parameters!$J$40-Parameters!$J$39)+Parameters!$I$41*($A681-Parameters!$J$40),Parameters!$I$39*Parameters!$J$39+Parameters!$I$40*(Parameters!$J$40-Parameters!$J$39)+Parameters!$I$41*(Parameters!$J$41-Parameters!$J$40)+Parameters!$I$42*($A681-Parameters!$J$41)))),_xlfn.IFS($A681&lt;=Parameters!$J$39,Parameters!$I$39*$A681,$A681&lt;=Parameters!$J$40,Parameters!$I$40*$A681,$A681&lt;=Parameters!$J$41,Parameters!$I$41*$A681,$A681&gt;Parameters!$J$41,Parameters!$I$42*$A681))</f>
        <v>101027.46</v>
      </c>
      <c r="AG681" s="290">
        <f t="shared" si="340"/>
        <v>149.4489053254438</v>
      </c>
      <c r="AI681" s="428">
        <f t="shared" si="316"/>
        <v>149.05999999999767</v>
      </c>
      <c r="AJ681" s="428">
        <f t="shared" si="317"/>
        <v>159.36000000000058</v>
      </c>
      <c r="AK681" s="428">
        <f t="shared" si="318"/>
        <v>150.22999999999593</v>
      </c>
      <c r="AL681" s="428">
        <f t="shared" si="319"/>
        <v>158.4600000000064</v>
      </c>
      <c r="AM681" s="428">
        <f t="shared" si="320"/>
        <v>149.05999999999767</v>
      </c>
      <c r="AN681" s="428">
        <f t="shared" si="321"/>
        <v>159.36000000000058</v>
      </c>
      <c r="AO681" s="428">
        <f t="shared" si="322"/>
        <v>150.22999999999593</v>
      </c>
      <c r="AP681" s="428">
        <f t="shared" si="323"/>
        <v>158.4600000000064</v>
      </c>
      <c r="AQ681" s="428">
        <f t="shared" si="324"/>
        <v>149.05999999999767</v>
      </c>
      <c r="AR681" s="428">
        <f t="shared" si="325"/>
        <v>159.36000000000058</v>
      </c>
      <c r="AS681" s="428">
        <f t="shared" si="326"/>
        <v>150.22999999999593</v>
      </c>
      <c r="AT681" s="428">
        <f t="shared" si="327"/>
        <v>158.4600000000064</v>
      </c>
      <c r="AU681" s="428">
        <f t="shared" si="328"/>
        <v>149.05999999999767</v>
      </c>
      <c r="AV681" s="428">
        <f t="shared" si="329"/>
        <v>159.36000000000058</v>
      </c>
      <c r="AW681" s="428">
        <f t="shared" si="330"/>
        <v>150.22999999999593</v>
      </c>
      <c r="AX681" s="428">
        <f t="shared" si="331"/>
        <v>158.4600000000064</v>
      </c>
    </row>
    <row r="682">
      <c r="A682" s="413">
        <v>677</v>
      </c>
      <c r="B682" s="290" cm="1">
        <f t="array" ref="B682">IF(Parameters!$C$55="No",IF($A682&lt;=Parameters!$D$23,Parameters!$C$23*$A682,IF($A682&lt;=Parameters!$D$24,Parameters!$C$23*Parameters!$D$23+Parameters!$C$24*($A682-Parameters!$D$23),IF($A682&lt;=Parameters!$D$25,Parameters!$C$23*Parameters!$D$23+Parameters!$C$24*(Parameters!$D$24-Parameters!$D$23)+Parameters!$C$25*($A682-Parameters!$D$24),Parameters!$C$23*Parameters!$D$23+Parameters!$C$24*(Parameters!$D$24-Parameters!$D$23)+Parameters!$C$25*(Parameters!$D$25-Parameters!$D$24)+Parameters!$C$26*($A682-Parameters!$D$25)))),_xlfn.IFS($A682&lt;=Parameters!$D$23,Parameters!$C$23*$A682,$A682&lt;=Parameters!$D$24,Parameters!$C$24*$A682,$A682&lt;=Parameters!$D$25,Parameters!$C$25*$A682,$A682&gt;Parameters!$D$25,Parameters!$C$26*$A682))</f>
        <v>81032.62</v>
      </c>
      <c r="C682" s="290">
        <f t="shared" si="341"/>
        <v>119.69367799113736</v>
      </c>
      <c r="D682" s="290" cm="1">
        <f t="array" ref="D682">IF(Parameters!$C$55="No",IF($A682&lt;=Parameters!$D$28,Parameters!$C$28*$A682,IF($A682&lt;=Parameters!$D$29,Parameters!$C$28*Parameters!$D$28+Parameters!$C$29*($A682-Parameters!$D$28),IF($A682&lt;=Parameters!$D$30,Parameters!$C$28*Parameters!$D$28+Parameters!$C$29*(Parameters!$D$29-Parameters!$D$28)+Parameters!$C$30*($A682-Parameters!$D$29),Parameters!$C$28*Parameters!$D$28+Parameters!$C$29*(Parameters!$D$29-Parameters!$D$28)+Parameters!$C$30*(Parameters!$D$30-Parameters!$D$29)+Parameters!$C$31*($A682-Parameters!$D$30)))),_xlfn.IFS($A682&lt;=Parameters!$D$28,Parameters!$C$28*$A682,$A682&lt;=Parameters!$D$29,Parameters!$C$29*$A682,$A682&lt;=Parameters!$D$30,Parameters!$C$30*$A682,$A682&gt;Parameters!$D$30,Parameters!$C$31*$A682))</f>
        <v>95371.22</v>
      </c>
      <c r="E682" s="290">
        <f t="shared" si="342"/>
        <v>140.87329394387001</v>
      </c>
      <c r="F682" s="290" cm="1">
        <f t="array" ref="F682">IF(Parameters!$C$55="No",IF($A682&lt;=Parameters!$D$34,Parameters!$C$34*$A682,IF($A682&lt;=Parameters!$D$35,Parameters!$C$34*Parameters!$D$34+Parameters!$C$35*($A682-Parameters!$D$34),IF($A682&lt;=Parameters!$D$36,Parameters!$C$34*Parameters!$D$34+Parameters!$C$35*(Parameters!$D$35-Parameters!$D$34)+Parameters!$C$36*($A682-Parameters!$D$35),Parameters!$C$34*Parameters!$D$34+Parameters!$C$35*(Parameters!$D$35-Parameters!$D$34)+Parameters!$C$36*(Parameters!$D$36-Parameters!$D$35)+Parameters!$C$37*($A682-Parameters!$D$36)))),_xlfn.IFS($A682&lt;=Parameters!$D$34,Parameters!$C$34*$A682,$A682&lt;=Parameters!$D$35,Parameters!$C$35*$A682,$A682&lt;=Parameters!$D$36,Parameters!$C$36*$A682,$A682&gt;Parameters!$D$36,Parameters!$C$37*$A682))</f>
        <v>94460.709999999992</v>
      </c>
      <c r="G682" s="290">
        <f t="shared" si="333"/>
        <v>139.52837518463809</v>
      </c>
      <c r="H682" s="290" cm="1">
        <f t="array" ref="H682">IF(Parameters!$C$55="No",IF($A682&lt;=Parameters!$D$39,Parameters!$C$39*$A682,IF($A682&lt;=Parameters!$D$40,Parameters!$C$39*Parameters!$D$39+Parameters!$C$40*($A682-Parameters!$D$39),IF($A682&lt;=Parameters!$D$41,Parameters!$C$39*Parameters!$D$39+Parameters!$C$40*(Parameters!$D$40-Parameters!$D$39)+Parameters!$C$41*($A682-Parameters!$D$40),Parameters!$C$39*Parameters!$D$39+Parameters!$C$40*(Parameters!$D$40-Parameters!$D$39)+Parameters!$C$41*(Parameters!$D$41-Parameters!$D$40)+Parameters!$C$42*($A682-Parameters!$D$41)))),_xlfn.IFS($A682&lt;=Parameters!$D$39,Parameters!$C$39*$A682,$A682&lt;=Parameters!$D$40,Parameters!$C$40*$A682,$A682&lt;=Parameters!$D$41,Parameters!$C$41*$A682,$A682&gt;Parameters!$D$41,Parameters!$C$42*$A682))</f>
        <v>101185.92000000001</v>
      </c>
      <c r="I682" s="290">
        <f t="shared" si="334"/>
        <v>149.46221565731167</v>
      </c>
      <c r="J682" s="290" cm="1">
        <f t="array" ref="J682">IF(Parameters!$D$55="No",IF($A682&lt;=Parameters!$F$23,Parameters!$E$23*$A682,IF($A682&lt;=Parameters!$F$24,Parameters!$E$23*Parameters!$F$23+Parameters!$E$24*($A682-Parameters!$F$23),IF($A682&lt;=Parameters!$F$25,Parameters!$E$23*Parameters!$F$23+Parameters!$E$24*(Parameters!$F$24-Parameters!$F$23)+Parameters!$E$25*($A682-Parameters!$F$24),Parameters!$E$23*Parameters!$F$23+Parameters!$E$24*(Parameters!$F$24-Parameters!$F$23)+Parameters!$E$25*(Parameters!$F$25-Parameters!$F$24)+Parameters!$E$26*($A682-Parameters!$F$25)))),_xlfn.IFS($A682&lt;=Parameters!$F$23,Parameters!$E$23*$A682,$A682&lt;=Parameters!$F$24,Parameters!$E$24*$A682,$A682&lt;=Parameters!$F$25,Parameters!$E$25*$A682,$A682&gt;Parameters!$F$25,Parameters!$E$26*$A682))</f>
        <v>81032.62</v>
      </c>
      <c r="K682" s="290">
        <f t="shared" si="310"/>
        <v>119.69367799113736</v>
      </c>
      <c r="L682" s="290" cm="1">
        <f t="array" ref="L682">IF(Parameters!$D$55="No",IF($A682&lt;=Parameters!$F$28,Parameters!$E$28*$A682,IF($A682&lt;=Parameters!$F$29,Parameters!$E$28*Parameters!$F$28+Parameters!$E$29*($A682-Parameters!$F$28),IF($A682&lt;=Parameters!$F$30,Parameters!$E$28*Parameters!$F$28+Parameters!$E$29*(Parameters!$F$29-Parameters!$F$28)+Parameters!$E$30*($A682-Parameters!$F$29),Parameters!$E$28*Parameters!$F$28+Parameters!$E$29*(Parameters!$F$29-Parameters!$F$28)+Parameters!$E$30*(Parameters!$F$30-Parameters!$F$29)+Parameters!$E$31*($A682-Parameters!$F$30)))),_xlfn.IFS($A682&lt;=Parameters!$F$28,Parameters!$E$28*$A682,$A682&lt;=Parameters!$F$29,Parameters!$E$29*$A682,$A682&lt;=Parameters!$F$30,Parameters!$E$30*$A682,$A682&gt;Parameters!$F$30,Parameters!$E$31*$A682))</f>
        <v>95371.22</v>
      </c>
      <c r="M682" s="290">
        <f t="shared" si="311"/>
        <v>140.87329394387001</v>
      </c>
      <c r="N682" s="290" cm="1">
        <f t="array" ref="N682">IF(Parameters!$D$55="No",IF($A682&lt;=Parameters!$F$34,Parameters!$E$34*$A682,IF($A682&lt;=Parameters!$F$35,Parameters!$E$34*Parameters!$F$34+Parameters!$E$35*($A682-Parameters!$F$34),IF($A682&lt;=Parameters!$F$36,Parameters!$E$34*Parameters!$F$34+Parameters!$E$35*(Parameters!$F$35-Parameters!$F$34)+Parameters!$E$36*($A682-Parameters!$F$35),Parameters!$E$34*Parameters!$F$34+Parameters!$E$35*(Parameters!$F$35-Parameters!$F$34)+Parameters!$E$36*(Parameters!$F$36-Parameters!$F$35)+Parameters!$E$37*($A682-Parameters!$F$36)))),_xlfn.IFS($A682&lt;=Parameters!$F$34,Parameters!$E$34*$A682,$A682&lt;=Parameters!$F$35,Parameters!$E$35*$A682,$A682&lt;=Parameters!$F$36,Parameters!$E$36*$A682,$A682&gt;Parameters!$F$36,Parameters!$E$37*$A682))</f>
        <v>94460.709999999992</v>
      </c>
      <c r="O682" s="290">
        <f t="shared" si="335"/>
        <v>139.52837518463809</v>
      </c>
      <c r="P682" s="290" cm="1">
        <f t="array" ref="P682">IF(Parameters!$D$55="No",IF($A682&lt;=Parameters!$F$39,Parameters!$E$39*$A682,IF($A682&lt;=Parameters!$F$40,Parameters!$E$39*Parameters!$F$39+Parameters!$E$40*($A682-Parameters!$F$39),IF($A682&lt;=Parameters!$F$41,Parameters!$E$39*Parameters!$F$39+Parameters!$E$40*(Parameters!$F$40-Parameters!$F$39)+Parameters!$E$41*($A682-Parameters!$F$40),Parameters!$E$39*Parameters!$F$39+Parameters!$E$40*(Parameters!$F$40-Parameters!$F$39)+Parameters!$E$41*(Parameters!$F$41-Parameters!$F$40)+Parameters!$E$42*($A682-Parameters!$F$41)))),_xlfn.IFS($A682&lt;=Parameters!$F$39,Parameters!$E$39*$A682,$A682&lt;=Parameters!$F$40,Parameters!$E$40*$A682,$A682&lt;=Parameters!$F$41,Parameters!$E$41*$A682,$A682&gt;Parameters!$F$41,Parameters!$E$42*$A682))</f>
        <v>101185.92000000001</v>
      </c>
      <c r="Q682" s="290">
        <f t="shared" si="336"/>
        <v>149.46221565731167</v>
      </c>
      <c r="R682" s="290" cm="1">
        <f t="array" ref="R682">IF(Parameters!$E$55="No",IF($A682&lt;=Parameters!$H$23,Parameters!$G$23*$A682,IF($A682&lt;=Parameters!$H$24,Parameters!$G$23*Parameters!$H$23+Parameters!$G$24*($A682-Parameters!$H$23),IF($A682&lt;=Parameters!$H$25,Parameters!$G$23*Parameters!$H$23+Parameters!$G$24*(Parameters!$H$24-Parameters!$H$23)+Parameters!$G$25*($A682-Parameters!$H$24),Parameters!$G$23*Parameters!$H$23+Parameters!$G$24*(Parameters!$H$24-Parameters!$H$23)+Parameters!$G$25*(Parameters!$H$25-Parameters!$H$24)+Parameters!$G$26*($A682-Parameters!$H$25)))),_xlfn.IFS($A682&lt;=Parameters!$H$23,Parameters!$G$23*$A682,$A682&lt;=Parameters!$H$24,Parameters!$G$24*$A682,$A682&lt;=Parameters!$H$25,Parameters!$G$25*$A682,$A682&gt;Parameters!$H$25,Parameters!$G$26*$A682))</f>
        <v>81032.62</v>
      </c>
      <c r="S682" s="290">
        <f t="shared" si="312"/>
        <v>119.69367799113736</v>
      </c>
      <c r="T682" s="290" cm="1">
        <f t="array" ref="T682">IF(Parameters!$E$55="No",IF($A682&lt;=Parameters!$H$28,Parameters!$G$28*$A682,IF($A682&lt;=Parameters!$H$29,Parameters!$G$28*Parameters!$H$28+Parameters!$G$29*($A682-Parameters!$H$28),IF($A682&lt;=Parameters!$H$30,Parameters!$G$28*Parameters!$H$28+Parameters!$G$29*(Parameters!$H$29-Parameters!$H$28)+Parameters!$G$30*($A682-Parameters!$H$29),Parameters!$G$28*Parameters!$H$28+Parameters!$G$29*(Parameters!$H$29-Parameters!$H$28)+Parameters!$G$30*(Parameters!$H$30-Parameters!$H$29)+Parameters!$G$31*($A682-Parameters!$H$30)))),_xlfn.IFS($A682&lt;=Parameters!$H$28,Parameters!$G$28*$A682,$A682&lt;=Parameters!$H$29,Parameters!$G$29*$A682,$A682&lt;=Parameters!$H$30,Parameters!$G$30*$A682,$A682&gt;Parameters!$H$30,Parameters!$G$31*$A682))</f>
        <v>95371.22</v>
      </c>
      <c r="U682" s="290">
        <f t="shared" si="313"/>
        <v>140.87329394387001</v>
      </c>
      <c r="V682" s="290" cm="1">
        <f t="array" ref="V682">IF(Parameters!$E$55="No",IF($A682&lt;=Parameters!$H$34,Parameters!$G$34*$A682,IF($A682&lt;=Parameters!$H$35,Parameters!$G$34*Parameters!$H$34+Parameters!$G$35*($A682-Parameters!$H$34),IF($A682&lt;=Parameters!$H$36,Parameters!$G$34*Parameters!$H$34+Parameters!$G$35*(Parameters!$H$35-Parameters!$H$34)+Parameters!$G$36*($A682-Parameters!$H$35),Parameters!$G$34*Parameters!$H$34+Parameters!$G$35*(Parameters!$H$35-Parameters!$H$34)+Parameters!$G$36*(Parameters!$H$36-Parameters!$H$35)+Parameters!$G$37*($A682-Parameters!$H$36)))),_xlfn.IFS($A682&lt;=Parameters!$H$34,Parameters!$G$34*$A682,$A682&lt;=Parameters!$H$35,Parameters!$G$35*$A682,$A682&lt;=Parameters!$H$36,Parameters!$G$36*$A682,$A682&gt;Parameters!$H$36,Parameters!$G$37*$A682))</f>
        <v>94460.709999999992</v>
      </c>
      <c r="W682" s="290">
        <f t="shared" si="337"/>
        <v>139.52837518463809</v>
      </c>
      <c r="X682" s="290" cm="1">
        <f t="array" ref="X682">IF(Parameters!$E$55="No",IF($A682&lt;=Parameters!$H$39,Parameters!$G$39*$A682,IF($A682&lt;=Parameters!$H$40,Parameters!$G$39*Parameters!$H$39+Parameters!$G$40*($A682-Parameters!$H$39),IF($A682&lt;=Parameters!$H$41,Parameters!$G$39*Parameters!$H$39+Parameters!$G$40*(Parameters!$H$40-Parameters!$H$39)+Parameters!$G$41*($A682-Parameters!$H$40),Parameters!$G$39*Parameters!$H$39+Parameters!$G$40*(Parameters!$H$40-Parameters!$H$39)+Parameters!$G$41*(Parameters!$H$41-Parameters!$H$40)+Parameters!$G$42*($A682-Parameters!$H$41)))),_xlfn.IFS($A682&lt;=Parameters!$H$39,Parameters!$G$39*$A682,$A682&lt;=Parameters!$H$40,Parameters!$G$40*$A682,$A682&lt;=Parameters!$H$41,Parameters!$G$41*$A682,$A682&gt;Parameters!$H$41,Parameters!$G$42*$A682))</f>
        <v>101185.92000000001</v>
      </c>
      <c r="Y682" s="290">
        <f t="shared" si="338"/>
        <v>149.46221565731167</v>
      </c>
      <c r="Z682" s="290" cm="1">
        <f t="array" ref="Z682">IF(Parameters!$F$55="No",IF($A682&lt;=Parameters!$J$23,Parameters!$I$23*$A682,IF($A682&lt;=Parameters!$J$24,Parameters!$I$23*Parameters!$J$23+Parameters!$I$24*($A682-Parameters!$J$23),IF($A682&lt;=Parameters!$J$25,Parameters!$I$23*Parameters!$J$23+Parameters!$I$24*(Parameters!$J$24-Parameters!$J$23)+Parameters!$I$25*($A682-Parameters!$J$24),Parameters!$I$23*Parameters!$J$23+Parameters!$I$24*(Parameters!$J$24-Parameters!$J$23)+Parameters!$I$25*(Parameters!$J$25-Parameters!$J$24)+Parameters!$I$26*($A682-Parameters!$J$25)))),_xlfn.IFS($A682&lt;=Parameters!$J$23,Parameters!$I$23*$A682,$A682&lt;=Parameters!$J$24,Parameters!$I$24*$A682,$A682&lt;=Parameters!$J$25,Parameters!$I$25*$A682,$A682&gt;Parameters!$J$25,Parameters!$I$26*$A682))</f>
        <v>81032.62</v>
      </c>
      <c r="AA682" s="290">
        <f t="shared" si="314"/>
        <v>119.69367799113736</v>
      </c>
      <c r="AB682" s="290" cm="1">
        <f t="array" ref="AB682">IF(Parameters!$F$55="No",IF($A682&lt;=Parameters!$J$28,Parameters!$I$28*$A682,IF($A682&lt;=Parameters!$J$29,Parameters!$I$28*Parameters!$J$28+Parameters!$I$29*($A682-Parameters!$J$28),IF($A682&lt;=Parameters!$J$30,Parameters!$I$28*Parameters!$J$28+Parameters!$I$29*(Parameters!$J$29-Parameters!$J$28)+Parameters!$I$30*($A682-Parameters!$J$29),Parameters!$I$28*Parameters!$J$28+Parameters!$I$29*(Parameters!$J$29-Parameters!$J$28)+Parameters!$I$30*(Parameters!$J$30-Parameters!$J$29)+Parameters!$I$31*($A682-Parameters!$J$30)))),_xlfn.IFS($A682&lt;=Parameters!$J$28,Parameters!$I$28*$A682,$A682&lt;=Parameters!$J$29,Parameters!$I$29*$A682,$A682&lt;=Parameters!$J$30,Parameters!$I$30*$A682,$A682&gt;Parameters!$J$30,Parameters!$I$31*$A682))</f>
        <v>95371.22</v>
      </c>
      <c r="AC682" s="290">
        <f t="shared" si="315"/>
        <v>140.87329394387001</v>
      </c>
      <c r="AD682" s="290" cm="1">
        <f t="array" ref="AD682">IF(Parameters!$F$55="No",IF($A682&lt;=Parameters!$J$34,Parameters!$I$34*$A682,IF($A682&lt;=Parameters!$J$35,Parameters!$I$34*Parameters!$J$34+Parameters!$I$35*($A682-Parameters!$J$34),IF($A682&lt;=Parameters!$J$36,Parameters!$I$34*Parameters!$J$34+Parameters!$I$35*(Parameters!$J$35-Parameters!$J$34)+Parameters!$I$36*($A682-Parameters!$J$35),Parameters!$I$34*Parameters!$J$34+Parameters!$I$35*(Parameters!$J$35-Parameters!$J$34)+Parameters!$I$36*(Parameters!$J$36-Parameters!$J$35)+Parameters!$I$37*($A682-Parameters!$J$36)))),_xlfn.IFS($A682&lt;=Parameters!$J$34,Parameters!$I$34*$A682,$A682&lt;=Parameters!$J$35,Parameters!$I$35*$A682,$A682&lt;=Parameters!$J$36,Parameters!$I$36*$A682,$A682&gt;Parameters!$J$36,Parameters!$I$37*$A682))</f>
        <v>94460.709999999992</v>
      </c>
      <c r="AE682" s="290">
        <f t="shared" si="339"/>
        <v>139.52837518463809</v>
      </c>
      <c r="AF682" s="290" cm="1">
        <f t="array" ref="AF682">IF(Parameters!$F$55="No",IF($A682&lt;=Parameters!$J$39,Parameters!$I$39*$A682,IF($A682&lt;=Parameters!$J$40,Parameters!$I$39*Parameters!$J$39+Parameters!$I$40*($A682-Parameters!$J$39),IF($A682&lt;=Parameters!$J$41,Parameters!$I$39*Parameters!$J$39+Parameters!$I$40*(Parameters!$J$40-Parameters!$J$39)+Parameters!$I$41*($A682-Parameters!$J$40),Parameters!$I$39*Parameters!$J$39+Parameters!$I$40*(Parameters!$J$40-Parameters!$J$39)+Parameters!$I$41*(Parameters!$J$41-Parameters!$J$40)+Parameters!$I$42*($A682-Parameters!$J$41)))),_xlfn.IFS($A682&lt;=Parameters!$J$39,Parameters!$I$39*$A682,$A682&lt;=Parameters!$J$40,Parameters!$I$40*$A682,$A682&lt;=Parameters!$J$41,Parameters!$I$41*$A682,$A682&gt;Parameters!$J$41,Parameters!$I$42*$A682))</f>
        <v>101185.92000000001</v>
      </c>
      <c r="AG682" s="290">
        <f t="shared" si="340"/>
        <v>149.46221565731167</v>
      </c>
      <c r="AI682" s="428">
        <f t="shared" si="316"/>
        <v>149.05999999999767</v>
      </c>
      <c r="AJ682" s="428">
        <f t="shared" si="317"/>
        <v>159.36000000000058</v>
      </c>
      <c r="AK682" s="428">
        <f t="shared" si="318"/>
        <v>150.22999999999593</v>
      </c>
      <c r="AL682" s="428">
        <f t="shared" si="319"/>
        <v>158.4600000000064</v>
      </c>
      <c r="AM682" s="428">
        <f t="shared" si="320"/>
        <v>149.05999999999767</v>
      </c>
      <c r="AN682" s="428">
        <f t="shared" si="321"/>
        <v>159.36000000000058</v>
      </c>
      <c r="AO682" s="428">
        <f t="shared" si="322"/>
        <v>150.22999999999593</v>
      </c>
      <c r="AP682" s="428">
        <f t="shared" si="323"/>
        <v>158.4600000000064</v>
      </c>
      <c r="AQ682" s="428">
        <f t="shared" si="324"/>
        <v>149.05999999999767</v>
      </c>
      <c r="AR682" s="428">
        <f t="shared" si="325"/>
        <v>159.36000000000058</v>
      </c>
      <c r="AS682" s="428">
        <f t="shared" si="326"/>
        <v>150.22999999999593</v>
      </c>
      <c r="AT682" s="428">
        <f t="shared" si="327"/>
        <v>158.4600000000064</v>
      </c>
      <c r="AU682" s="428">
        <f t="shared" si="328"/>
        <v>149.05999999999767</v>
      </c>
      <c r="AV682" s="428">
        <f t="shared" si="329"/>
        <v>159.36000000000058</v>
      </c>
      <c r="AW682" s="428">
        <f t="shared" si="330"/>
        <v>150.22999999999593</v>
      </c>
      <c r="AX682" s="428">
        <f t="shared" si="331"/>
        <v>158.4600000000064</v>
      </c>
    </row>
    <row r="683">
      <c r="A683" s="413">
        <v>678</v>
      </c>
      <c r="B683" s="290" cm="1">
        <f t="array" ref="B683">IF(Parameters!$C$55="No",IF($A683&lt;=Parameters!$D$23,Parameters!$C$23*$A683,IF($A683&lt;=Parameters!$D$24,Parameters!$C$23*Parameters!$D$23+Parameters!$C$24*($A683-Parameters!$D$23),IF($A683&lt;=Parameters!$D$25,Parameters!$C$23*Parameters!$D$23+Parameters!$C$24*(Parameters!$D$24-Parameters!$D$23)+Parameters!$C$25*($A683-Parameters!$D$24),Parameters!$C$23*Parameters!$D$23+Parameters!$C$24*(Parameters!$D$24-Parameters!$D$23)+Parameters!$C$25*(Parameters!$D$25-Parameters!$D$24)+Parameters!$C$26*($A683-Parameters!$D$25)))),_xlfn.IFS($A683&lt;=Parameters!$D$23,Parameters!$C$23*$A683,$A683&lt;=Parameters!$D$24,Parameters!$C$24*$A683,$A683&lt;=Parameters!$D$25,Parameters!$C$25*$A683,$A683&gt;Parameters!$D$25,Parameters!$C$26*$A683))</f>
        <v>81181.679999999993</v>
      </c>
      <c r="C683" s="290">
        <f t="shared" si="341"/>
        <v>119.73699115044246</v>
      </c>
      <c r="D683" s="290" cm="1">
        <f t="array" ref="D683">IF(Parameters!$C$55="No",IF($A683&lt;=Parameters!$D$28,Parameters!$C$28*$A683,IF($A683&lt;=Parameters!$D$29,Parameters!$C$28*Parameters!$D$28+Parameters!$C$29*($A683-Parameters!$D$28),IF($A683&lt;=Parameters!$D$30,Parameters!$C$28*Parameters!$D$28+Parameters!$C$29*(Parameters!$D$29-Parameters!$D$28)+Parameters!$C$30*($A683-Parameters!$D$29),Parameters!$C$28*Parameters!$D$28+Parameters!$C$29*(Parameters!$D$29-Parameters!$D$28)+Parameters!$C$30*(Parameters!$D$30-Parameters!$D$29)+Parameters!$C$31*($A683-Parameters!$D$30)))),_xlfn.IFS($A683&lt;=Parameters!$D$28,Parameters!$C$28*$A683,$A683&lt;=Parameters!$D$29,Parameters!$C$29*$A683,$A683&lt;=Parameters!$D$30,Parameters!$C$30*$A683,$A683&gt;Parameters!$D$30,Parameters!$C$31*$A683))</f>
        <v>95530.58</v>
      </c>
      <c r="E683" s="290">
        <f t="shared" si="342"/>
        <v>140.90056047197641</v>
      </c>
      <c r="F683" s="290" cm="1">
        <f t="array" ref="F683">IF(Parameters!$C$55="No",IF($A683&lt;=Parameters!$D$34,Parameters!$C$34*$A683,IF($A683&lt;=Parameters!$D$35,Parameters!$C$34*Parameters!$D$34+Parameters!$C$35*($A683-Parameters!$D$34),IF($A683&lt;=Parameters!$D$36,Parameters!$C$34*Parameters!$D$34+Parameters!$C$35*(Parameters!$D$35-Parameters!$D$34)+Parameters!$C$36*($A683-Parameters!$D$35),Parameters!$C$34*Parameters!$D$34+Parameters!$C$35*(Parameters!$D$35-Parameters!$D$34)+Parameters!$C$36*(Parameters!$D$36-Parameters!$D$35)+Parameters!$C$37*($A683-Parameters!$D$36)))),_xlfn.IFS($A683&lt;=Parameters!$D$34,Parameters!$C$34*$A683,$A683&lt;=Parameters!$D$35,Parameters!$C$35*$A683,$A683&lt;=Parameters!$D$36,Parameters!$C$36*$A683,$A683&gt;Parameters!$D$36,Parameters!$C$37*$A683))</f>
        <v>94610.94</v>
      </c>
      <c r="G683" s="290">
        <f t="shared" si="333"/>
        <v>139.5441592920354</v>
      </c>
      <c r="H683" s="290" cm="1">
        <f t="array" ref="H683">IF(Parameters!$C$55="No",IF($A683&lt;=Parameters!$D$39,Parameters!$C$39*$A683,IF($A683&lt;=Parameters!$D$40,Parameters!$C$39*Parameters!$D$39+Parameters!$C$40*($A683-Parameters!$D$39),IF($A683&lt;=Parameters!$D$41,Parameters!$C$39*Parameters!$D$39+Parameters!$C$40*(Parameters!$D$40-Parameters!$D$39)+Parameters!$C$41*($A683-Parameters!$D$40),Parameters!$C$39*Parameters!$D$39+Parameters!$C$40*(Parameters!$D$40-Parameters!$D$39)+Parameters!$C$41*(Parameters!$D$41-Parameters!$D$40)+Parameters!$C$42*($A683-Parameters!$D$41)))),_xlfn.IFS($A683&lt;=Parameters!$D$39,Parameters!$C$39*$A683,$A683&lt;=Parameters!$D$40,Parameters!$C$40*$A683,$A683&lt;=Parameters!$D$41,Parameters!$C$41*$A683,$A683&gt;Parameters!$D$41,Parameters!$C$42*$A683))</f>
        <v>101344.38</v>
      </c>
      <c r="I683" s="290">
        <f t="shared" si="334"/>
        <v>149.47548672566373</v>
      </c>
      <c r="J683" s="290" cm="1">
        <f t="array" ref="J683">IF(Parameters!$D$55="No",IF($A683&lt;=Parameters!$F$23,Parameters!$E$23*$A683,IF($A683&lt;=Parameters!$F$24,Parameters!$E$23*Parameters!$F$23+Parameters!$E$24*($A683-Parameters!$F$23),IF($A683&lt;=Parameters!$F$25,Parameters!$E$23*Parameters!$F$23+Parameters!$E$24*(Parameters!$F$24-Parameters!$F$23)+Parameters!$E$25*($A683-Parameters!$F$24),Parameters!$E$23*Parameters!$F$23+Parameters!$E$24*(Parameters!$F$24-Parameters!$F$23)+Parameters!$E$25*(Parameters!$F$25-Parameters!$F$24)+Parameters!$E$26*($A683-Parameters!$F$25)))),_xlfn.IFS($A683&lt;=Parameters!$F$23,Parameters!$E$23*$A683,$A683&lt;=Parameters!$F$24,Parameters!$E$24*$A683,$A683&lt;=Parameters!$F$25,Parameters!$E$25*$A683,$A683&gt;Parameters!$F$25,Parameters!$E$26*$A683))</f>
        <v>81181.679999999993</v>
      </c>
      <c r="K683" s="290">
        <f t="shared" si="310"/>
        <v>119.73699115044246</v>
      </c>
      <c r="L683" s="290" cm="1">
        <f t="array" ref="L683">IF(Parameters!$D$55="No",IF($A683&lt;=Parameters!$F$28,Parameters!$E$28*$A683,IF($A683&lt;=Parameters!$F$29,Parameters!$E$28*Parameters!$F$28+Parameters!$E$29*($A683-Parameters!$F$28),IF($A683&lt;=Parameters!$F$30,Parameters!$E$28*Parameters!$F$28+Parameters!$E$29*(Parameters!$F$29-Parameters!$F$28)+Parameters!$E$30*($A683-Parameters!$F$29),Parameters!$E$28*Parameters!$F$28+Parameters!$E$29*(Parameters!$F$29-Parameters!$F$28)+Parameters!$E$30*(Parameters!$F$30-Parameters!$F$29)+Parameters!$E$31*($A683-Parameters!$F$30)))),_xlfn.IFS($A683&lt;=Parameters!$F$28,Parameters!$E$28*$A683,$A683&lt;=Parameters!$F$29,Parameters!$E$29*$A683,$A683&lt;=Parameters!$F$30,Parameters!$E$30*$A683,$A683&gt;Parameters!$F$30,Parameters!$E$31*$A683))</f>
        <v>95530.58</v>
      </c>
      <c r="M683" s="290">
        <f t="shared" si="311"/>
        <v>140.90056047197641</v>
      </c>
      <c r="N683" s="290" cm="1">
        <f t="array" ref="N683">IF(Parameters!$D$55="No",IF($A683&lt;=Parameters!$F$34,Parameters!$E$34*$A683,IF($A683&lt;=Parameters!$F$35,Parameters!$E$34*Parameters!$F$34+Parameters!$E$35*($A683-Parameters!$F$34),IF($A683&lt;=Parameters!$F$36,Parameters!$E$34*Parameters!$F$34+Parameters!$E$35*(Parameters!$F$35-Parameters!$F$34)+Parameters!$E$36*($A683-Parameters!$F$35),Parameters!$E$34*Parameters!$F$34+Parameters!$E$35*(Parameters!$F$35-Parameters!$F$34)+Parameters!$E$36*(Parameters!$F$36-Parameters!$F$35)+Parameters!$E$37*($A683-Parameters!$F$36)))),_xlfn.IFS($A683&lt;=Parameters!$F$34,Parameters!$E$34*$A683,$A683&lt;=Parameters!$F$35,Parameters!$E$35*$A683,$A683&lt;=Parameters!$F$36,Parameters!$E$36*$A683,$A683&gt;Parameters!$F$36,Parameters!$E$37*$A683))</f>
        <v>94610.94</v>
      </c>
      <c r="O683" s="290">
        <f t="shared" si="335"/>
        <v>139.5441592920354</v>
      </c>
      <c r="P683" s="290" cm="1">
        <f t="array" ref="P683">IF(Parameters!$D$55="No",IF($A683&lt;=Parameters!$F$39,Parameters!$E$39*$A683,IF($A683&lt;=Parameters!$F$40,Parameters!$E$39*Parameters!$F$39+Parameters!$E$40*($A683-Parameters!$F$39),IF($A683&lt;=Parameters!$F$41,Parameters!$E$39*Parameters!$F$39+Parameters!$E$40*(Parameters!$F$40-Parameters!$F$39)+Parameters!$E$41*($A683-Parameters!$F$40),Parameters!$E$39*Parameters!$F$39+Parameters!$E$40*(Parameters!$F$40-Parameters!$F$39)+Parameters!$E$41*(Parameters!$F$41-Parameters!$F$40)+Parameters!$E$42*($A683-Parameters!$F$41)))),_xlfn.IFS($A683&lt;=Parameters!$F$39,Parameters!$E$39*$A683,$A683&lt;=Parameters!$F$40,Parameters!$E$40*$A683,$A683&lt;=Parameters!$F$41,Parameters!$E$41*$A683,$A683&gt;Parameters!$F$41,Parameters!$E$42*$A683))</f>
        <v>101344.38</v>
      </c>
      <c r="Q683" s="290">
        <f t="shared" si="336"/>
        <v>149.47548672566373</v>
      </c>
      <c r="R683" s="290" cm="1">
        <f t="array" ref="R683">IF(Parameters!$E$55="No",IF($A683&lt;=Parameters!$H$23,Parameters!$G$23*$A683,IF($A683&lt;=Parameters!$H$24,Parameters!$G$23*Parameters!$H$23+Parameters!$G$24*($A683-Parameters!$H$23),IF($A683&lt;=Parameters!$H$25,Parameters!$G$23*Parameters!$H$23+Parameters!$G$24*(Parameters!$H$24-Parameters!$H$23)+Parameters!$G$25*($A683-Parameters!$H$24),Parameters!$G$23*Parameters!$H$23+Parameters!$G$24*(Parameters!$H$24-Parameters!$H$23)+Parameters!$G$25*(Parameters!$H$25-Parameters!$H$24)+Parameters!$G$26*($A683-Parameters!$H$25)))),_xlfn.IFS($A683&lt;=Parameters!$H$23,Parameters!$G$23*$A683,$A683&lt;=Parameters!$H$24,Parameters!$G$24*$A683,$A683&lt;=Parameters!$H$25,Parameters!$G$25*$A683,$A683&gt;Parameters!$H$25,Parameters!$G$26*$A683))</f>
        <v>81181.679999999993</v>
      </c>
      <c r="S683" s="290">
        <f t="shared" si="312"/>
        <v>119.73699115044246</v>
      </c>
      <c r="T683" s="290" cm="1">
        <f t="array" ref="T683">IF(Parameters!$E$55="No",IF($A683&lt;=Parameters!$H$28,Parameters!$G$28*$A683,IF($A683&lt;=Parameters!$H$29,Parameters!$G$28*Parameters!$H$28+Parameters!$G$29*($A683-Parameters!$H$28),IF($A683&lt;=Parameters!$H$30,Parameters!$G$28*Parameters!$H$28+Parameters!$G$29*(Parameters!$H$29-Parameters!$H$28)+Parameters!$G$30*($A683-Parameters!$H$29),Parameters!$G$28*Parameters!$H$28+Parameters!$G$29*(Parameters!$H$29-Parameters!$H$28)+Parameters!$G$30*(Parameters!$H$30-Parameters!$H$29)+Parameters!$G$31*($A683-Parameters!$H$30)))),_xlfn.IFS($A683&lt;=Parameters!$H$28,Parameters!$G$28*$A683,$A683&lt;=Parameters!$H$29,Parameters!$G$29*$A683,$A683&lt;=Parameters!$H$30,Parameters!$G$30*$A683,$A683&gt;Parameters!$H$30,Parameters!$G$31*$A683))</f>
        <v>95530.58</v>
      </c>
      <c r="U683" s="290">
        <f t="shared" si="313"/>
        <v>140.90056047197641</v>
      </c>
      <c r="V683" s="290" cm="1">
        <f t="array" ref="V683">IF(Parameters!$E$55="No",IF($A683&lt;=Parameters!$H$34,Parameters!$G$34*$A683,IF($A683&lt;=Parameters!$H$35,Parameters!$G$34*Parameters!$H$34+Parameters!$G$35*($A683-Parameters!$H$34),IF($A683&lt;=Parameters!$H$36,Parameters!$G$34*Parameters!$H$34+Parameters!$G$35*(Parameters!$H$35-Parameters!$H$34)+Parameters!$G$36*($A683-Parameters!$H$35),Parameters!$G$34*Parameters!$H$34+Parameters!$G$35*(Parameters!$H$35-Parameters!$H$34)+Parameters!$G$36*(Parameters!$H$36-Parameters!$H$35)+Parameters!$G$37*($A683-Parameters!$H$36)))),_xlfn.IFS($A683&lt;=Parameters!$H$34,Parameters!$G$34*$A683,$A683&lt;=Parameters!$H$35,Parameters!$G$35*$A683,$A683&lt;=Parameters!$H$36,Parameters!$G$36*$A683,$A683&gt;Parameters!$H$36,Parameters!$G$37*$A683))</f>
        <v>94610.94</v>
      </c>
      <c r="W683" s="290">
        <f t="shared" si="337"/>
        <v>139.5441592920354</v>
      </c>
      <c r="X683" s="290" cm="1">
        <f t="array" ref="X683">IF(Parameters!$E$55="No",IF($A683&lt;=Parameters!$H$39,Parameters!$G$39*$A683,IF($A683&lt;=Parameters!$H$40,Parameters!$G$39*Parameters!$H$39+Parameters!$G$40*($A683-Parameters!$H$39),IF($A683&lt;=Parameters!$H$41,Parameters!$G$39*Parameters!$H$39+Parameters!$G$40*(Parameters!$H$40-Parameters!$H$39)+Parameters!$G$41*($A683-Parameters!$H$40),Parameters!$G$39*Parameters!$H$39+Parameters!$G$40*(Parameters!$H$40-Parameters!$H$39)+Parameters!$G$41*(Parameters!$H$41-Parameters!$H$40)+Parameters!$G$42*($A683-Parameters!$H$41)))),_xlfn.IFS($A683&lt;=Parameters!$H$39,Parameters!$G$39*$A683,$A683&lt;=Parameters!$H$40,Parameters!$G$40*$A683,$A683&lt;=Parameters!$H$41,Parameters!$G$41*$A683,$A683&gt;Parameters!$H$41,Parameters!$G$42*$A683))</f>
        <v>101344.38</v>
      </c>
      <c r="Y683" s="290">
        <f t="shared" si="338"/>
        <v>149.47548672566373</v>
      </c>
      <c r="Z683" s="290" cm="1">
        <f t="array" ref="Z683">IF(Parameters!$F$55="No",IF($A683&lt;=Parameters!$J$23,Parameters!$I$23*$A683,IF($A683&lt;=Parameters!$J$24,Parameters!$I$23*Parameters!$J$23+Parameters!$I$24*($A683-Parameters!$J$23),IF($A683&lt;=Parameters!$J$25,Parameters!$I$23*Parameters!$J$23+Parameters!$I$24*(Parameters!$J$24-Parameters!$J$23)+Parameters!$I$25*($A683-Parameters!$J$24),Parameters!$I$23*Parameters!$J$23+Parameters!$I$24*(Parameters!$J$24-Parameters!$J$23)+Parameters!$I$25*(Parameters!$J$25-Parameters!$J$24)+Parameters!$I$26*($A683-Parameters!$J$25)))),_xlfn.IFS($A683&lt;=Parameters!$J$23,Parameters!$I$23*$A683,$A683&lt;=Parameters!$J$24,Parameters!$I$24*$A683,$A683&lt;=Parameters!$J$25,Parameters!$I$25*$A683,$A683&gt;Parameters!$J$25,Parameters!$I$26*$A683))</f>
        <v>81181.679999999993</v>
      </c>
      <c r="AA683" s="290">
        <f t="shared" si="314"/>
        <v>119.73699115044246</v>
      </c>
      <c r="AB683" s="290" cm="1">
        <f t="array" ref="AB683">IF(Parameters!$F$55="No",IF($A683&lt;=Parameters!$J$28,Parameters!$I$28*$A683,IF($A683&lt;=Parameters!$J$29,Parameters!$I$28*Parameters!$J$28+Parameters!$I$29*($A683-Parameters!$J$28),IF($A683&lt;=Parameters!$J$30,Parameters!$I$28*Parameters!$J$28+Parameters!$I$29*(Parameters!$J$29-Parameters!$J$28)+Parameters!$I$30*($A683-Parameters!$J$29),Parameters!$I$28*Parameters!$J$28+Parameters!$I$29*(Parameters!$J$29-Parameters!$J$28)+Parameters!$I$30*(Parameters!$J$30-Parameters!$J$29)+Parameters!$I$31*($A683-Parameters!$J$30)))),_xlfn.IFS($A683&lt;=Parameters!$J$28,Parameters!$I$28*$A683,$A683&lt;=Parameters!$J$29,Parameters!$I$29*$A683,$A683&lt;=Parameters!$J$30,Parameters!$I$30*$A683,$A683&gt;Parameters!$J$30,Parameters!$I$31*$A683))</f>
        <v>95530.58</v>
      </c>
      <c r="AC683" s="290">
        <f t="shared" si="315"/>
        <v>140.90056047197641</v>
      </c>
      <c r="AD683" s="290" cm="1">
        <f t="array" ref="AD683">IF(Parameters!$F$55="No",IF($A683&lt;=Parameters!$J$34,Parameters!$I$34*$A683,IF($A683&lt;=Parameters!$J$35,Parameters!$I$34*Parameters!$J$34+Parameters!$I$35*($A683-Parameters!$J$34),IF($A683&lt;=Parameters!$J$36,Parameters!$I$34*Parameters!$J$34+Parameters!$I$35*(Parameters!$J$35-Parameters!$J$34)+Parameters!$I$36*($A683-Parameters!$J$35),Parameters!$I$34*Parameters!$J$34+Parameters!$I$35*(Parameters!$J$35-Parameters!$J$34)+Parameters!$I$36*(Parameters!$J$36-Parameters!$J$35)+Parameters!$I$37*($A683-Parameters!$J$36)))),_xlfn.IFS($A683&lt;=Parameters!$J$34,Parameters!$I$34*$A683,$A683&lt;=Parameters!$J$35,Parameters!$I$35*$A683,$A683&lt;=Parameters!$J$36,Parameters!$I$36*$A683,$A683&gt;Parameters!$J$36,Parameters!$I$37*$A683))</f>
        <v>94610.94</v>
      </c>
      <c r="AE683" s="290">
        <f t="shared" si="339"/>
        <v>139.5441592920354</v>
      </c>
      <c r="AF683" s="290" cm="1">
        <f t="array" ref="AF683">IF(Parameters!$F$55="No",IF($A683&lt;=Parameters!$J$39,Parameters!$I$39*$A683,IF($A683&lt;=Parameters!$J$40,Parameters!$I$39*Parameters!$J$39+Parameters!$I$40*($A683-Parameters!$J$39),IF($A683&lt;=Parameters!$J$41,Parameters!$I$39*Parameters!$J$39+Parameters!$I$40*(Parameters!$J$40-Parameters!$J$39)+Parameters!$I$41*($A683-Parameters!$J$40),Parameters!$I$39*Parameters!$J$39+Parameters!$I$40*(Parameters!$J$40-Parameters!$J$39)+Parameters!$I$41*(Parameters!$J$41-Parameters!$J$40)+Parameters!$I$42*($A683-Parameters!$J$41)))),_xlfn.IFS($A683&lt;=Parameters!$J$39,Parameters!$I$39*$A683,$A683&lt;=Parameters!$J$40,Parameters!$I$40*$A683,$A683&lt;=Parameters!$J$41,Parameters!$I$41*$A683,$A683&gt;Parameters!$J$41,Parameters!$I$42*$A683))</f>
        <v>101344.38</v>
      </c>
      <c r="AG683" s="290">
        <f t="shared" si="340"/>
        <v>149.47548672566373</v>
      </c>
      <c r="AI683" s="428">
        <f t="shared" si="316"/>
        <v>149.05999999999767</v>
      </c>
      <c r="AJ683" s="428">
        <f t="shared" si="317"/>
        <v>159.36000000000058</v>
      </c>
      <c r="AK683" s="428">
        <f t="shared" si="318"/>
        <v>150.23000000001048</v>
      </c>
      <c r="AL683" s="428">
        <f t="shared" si="319"/>
        <v>158.45999999999185</v>
      </c>
      <c r="AM683" s="428">
        <f t="shared" si="320"/>
        <v>149.05999999999767</v>
      </c>
      <c r="AN683" s="428">
        <f t="shared" si="321"/>
        <v>159.36000000000058</v>
      </c>
      <c r="AO683" s="428">
        <f t="shared" si="322"/>
        <v>150.23000000001048</v>
      </c>
      <c r="AP683" s="428">
        <f t="shared" si="323"/>
        <v>158.45999999999185</v>
      </c>
      <c r="AQ683" s="428">
        <f t="shared" si="324"/>
        <v>149.05999999999767</v>
      </c>
      <c r="AR683" s="428">
        <f t="shared" si="325"/>
        <v>159.36000000000058</v>
      </c>
      <c r="AS683" s="428">
        <f t="shared" si="326"/>
        <v>150.23000000001048</v>
      </c>
      <c r="AT683" s="428">
        <f t="shared" si="327"/>
        <v>158.45999999999185</v>
      </c>
      <c r="AU683" s="428">
        <f t="shared" si="328"/>
        <v>149.05999999999767</v>
      </c>
      <c r="AV683" s="428">
        <f t="shared" si="329"/>
        <v>159.36000000000058</v>
      </c>
      <c r="AW683" s="428">
        <f t="shared" si="330"/>
        <v>150.23000000001048</v>
      </c>
      <c r="AX683" s="428">
        <f t="shared" si="331"/>
        <v>158.45999999999185</v>
      </c>
    </row>
    <row r="684">
      <c r="A684" s="413">
        <v>679</v>
      </c>
      <c r="B684" s="290" cm="1">
        <f t="array" ref="B684">IF(Parameters!$C$55="No",IF($A684&lt;=Parameters!$D$23,Parameters!$C$23*$A684,IF($A684&lt;=Parameters!$D$24,Parameters!$C$23*Parameters!$D$23+Parameters!$C$24*($A684-Parameters!$D$23),IF($A684&lt;=Parameters!$D$25,Parameters!$C$23*Parameters!$D$23+Parameters!$C$24*(Parameters!$D$24-Parameters!$D$23)+Parameters!$C$25*($A684-Parameters!$D$24),Parameters!$C$23*Parameters!$D$23+Parameters!$C$24*(Parameters!$D$24-Parameters!$D$23)+Parameters!$C$25*(Parameters!$D$25-Parameters!$D$24)+Parameters!$C$26*($A684-Parameters!$D$25)))),_xlfn.IFS($A684&lt;=Parameters!$D$23,Parameters!$C$23*$A684,$A684&lt;=Parameters!$D$24,Parameters!$C$24*$A684,$A684&lt;=Parameters!$D$25,Parameters!$C$25*$A684,$A684&gt;Parameters!$D$25,Parameters!$C$26*$A684))</f>
        <v>81330.740000000005</v>
      </c>
      <c r="C684" s="290">
        <f t="shared" si="341"/>
        <v>119.78017673048602</v>
      </c>
      <c r="D684" s="290" cm="1">
        <f t="array" ref="D684">IF(Parameters!$C$55="No",IF($A684&lt;=Parameters!$D$28,Parameters!$C$28*$A684,IF($A684&lt;=Parameters!$D$29,Parameters!$C$28*Parameters!$D$28+Parameters!$C$29*($A684-Parameters!$D$28),IF($A684&lt;=Parameters!$D$30,Parameters!$C$28*Parameters!$D$28+Parameters!$C$29*(Parameters!$D$29-Parameters!$D$28)+Parameters!$C$30*($A684-Parameters!$D$29),Parameters!$C$28*Parameters!$D$28+Parameters!$C$29*(Parameters!$D$29-Parameters!$D$28)+Parameters!$C$30*(Parameters!$D$30-Parameters!$D$29)+Parameters!$C$31*($A684-Parameters!$D$30)))),_xlfn.IFS($A684&lt;=Parameters!$D$28,Parameters!$C$28*$A684,$A684&lt;=Parameters!$D$29,Parameters!$C$29*$A684,$A684&lt;=Parameters!$D$30,Parameters!$C$30*$A684,$A684&gt;Parameters!$D$30,Parameters!$C$31*$A684))</f>
        <v>95689.94</v>
      </c>
      <c r="E684" s="290">
        <f t="shared" si="342"/>
        <v>140.92774668630338</v>
      </c>
      <c r="F684" s="290" cm="1">
        <f t="array" ref="F684">IF(Parameters!$C$55="No",IF($A684&lt;=Parameters!$D$34,Parameters!$C$34*$A684,IF($A684&lt;=Parameters!$D$35,Parameters!$C$34*Parameters!$D$34+Parameters!$C$35*($A684-Parameters!$D$34),IF($A684&lt;=Parameters!$D$36,Parameters!$C$34*Parameters!$D$34+Parameters!$C$35*(Parameters!$D$35-Parameters!$D$34)+Parameters!$C$36*($A684-Parameters!$D$35),Parameters!$C$34*Parameters!$D$34+Parameters!$C$35*(Parameters!$D$35-Parameters!$D$34)+Parameters!$C$36*(Parameters!$D$36-Parameters!$D$35)+Parameters!$C$37*($A684-Parameters!$D$36)))),_xlfn.IFS($A684&lt;=Parameters!$D$34,Parameters!$C$34*$A684,$A684&lt;=Parameters!$D$35,Parameters!$C$35*$A684,$A684&lt;=Parameters!$D$36,Parameters!$C$36*$A684,$A684&gt;Parameters!$D$36,Parameters!$C$37*$A684))</f>
        <v>94761.17</v>
      </c>
      <c r="G684" s="290">
        <f t="shared" si="333"/>
        <v>139.55989690721648</v>
      </c>
      <c r="H684" s="290" cm="1">
        <f t="array" ref="H684">IF(Parameters!$C$55="No",IF($A684&lt;=Parameters!$D$39,Parameters!$C$39*$A684,IF($A684&lt;=Parameters!$D$40,Parameters!$C$39*Parameters!$D$39+Parameters!$C$40*($A684-Parameters!$D$39),IF($A684&lt;=Parameters!$D$41,Parameters!$C$39*Parameters!$D$39+Parameters!$C$40*(Parameters!$D$40-Parameters!$D$39)+Parameters!$C$41*($A684-Parameters!$D$40),Parameters!$C$39*Parameters!$D$39+Parameters!$C$40*(Parameters!$D$40-Parameters!$D$39)+Parameters!$C$41*(Parameters!$D$41-Parameters!$D$40)+Parameters!$C$42*($A684-Parameters!$D$41)))),_xlfn.IFS($A684&lt;=Parameters!$D$39,Parameters!$C$39*$A684,$A684&lt;=Parameters!$D$40,Parameters!$C$40*$A684,$A684&lt;=Parameters!$D$41,Parameters!$C$41*$A684,$A684&gt;Parameters!$D$41,Parameters!$C$42*$A684))</f>
        <v>101502.84</v>
      </c>
      <c r="I684" s="290">
        <f t="shared" si="334"/>
        <v>149.48871870397642</v>
      </c>
      <c r="J684" s="290" cm="1">
        <f t="array" ref="J684">IF(Parameters!$D$55="No",IF($A684&lt;=Parameters!$F$23,Parameters!$E$23*$A684,IF($A684&lt;=Parameters!$F$24,Parameters!$E$23*Parameters!$F$23+Parameters!$E$24*($A684-Parameters!$F$23),IF($A684&lt;=Parameters!$F$25,Parameters!$E$23*Parameters!$F$23+Parameters!$E$24*(Parameters!$F$24-Parameters!$F$23)+Parameters!$E$25*($A684-Parameters!$F$24),Parameters!$E$23*Parameters!$F$23+Parameters!$E$24*(Parameters!$F$24-Parameters!$F$23)+Parameters!$E$25*(Parameters!$F$25-Parameters!$F$24)+Parameters!$E$26*($A684-Parameters!$F$25)))),_xlfn.IFS($A684&lt;=Parameters!$F$23,Parameters!$E$23*$A684,$A684&lt;=Parameters!$F$24,Parameters!$E$24*$A684,$A684&lt;=Parameters!$F$25,Parameters!$E$25*$A684,$A684&gt;Parameters!$F$25,Parameters!$E$26*$A684))</f>
        <v>81330.740000000005</v>
      </c>
      <c r="K684" s="290">
        <f t="shared" si="310"/>
        <v>119.78017673048602</v>
      </c>
      <c r="L684" s="290" cm="1">
        <f t="array" ref="L684">IF(Parameters!$D$55="No",IF($A684&lt;=Parameters!$F$28,Parameters!$E$28*$A684,IF($A684&lt;=Parameters!$F$29,Parameters!$E$28*Parameters!$F$28+Parameters!$E$29*($A684-Parameters!$F$28),IF($A684&lt;=Parameters!$F$30,Parameters!$E$28*Parameters!$F$28+Parameters!$E$29*(Parameters!$F$29-Parameters!$F$28)+Parameters!$E$30*($A684-Parameters!$F$29),Parameters!$E$28*Parameters!$F$28+Parameters!$E$29*(Parameters!$F$29-Parameters!$F$28)+Parameters!$E$30*(Parameters!$F$30-Parameters!$F$29)+Parameters!$E$31*($A684-Parameters!$F$30)))),_xlfn.IFS($A684&lt;=Parameters!$F$28,Parameters!$E$28*$A684,$A684&lt;=Parameters!$F$29,Parameters!$E$29*$A684,$A684&lt;=Parameters!$F$30,Parameters!$E$30*$A684,$A684&gt;Parameters!$F$30,Parameters!$E$31*$A684))</f>
        <v>95689.94</v>
      </c>
      <c r="M684" s="290">
        <f t="shared" si="311"/>
        <v>140.92774668630338</v>
      </c>
      <c r="N684" s="290" cm="1">
        <f t="array" ref="N684">IF(Parameters!$D$55="No",IF($A684&lt;=Parameters!$F$34,Parameters!$E$34*$A684,IF($A684&lt;=Parameters!$F$35,Parameters!$E$34*Parameters!$F$34+Parameters!$E$35*($A684-Parameters!$F$34),IF($A684&lt;=Parameters!$F$36,Parameters!$E$34*Parameters!$F$34+Parameters!$E$35*(Parameters!$F$35-Parameters!$F$34)+Parameters!$E$36*($A684-Parameters!$F$35),Parameters!$E$34*Parameters!$F$34+Parameters!$E$35*(Parameters!$F$35-Parameters!$F$34)+Parameters!$E$36*(Parameters!$F$36-Parameters!$F$35)+Parameters!$E$37*($A684-Parameters!$F$36)))),_xlfn.IFS($A684&lt;=Parameters!$F$34,Parameters!$E$34*$A684,$A684&lt;=Parameters!$F$35,Parameters!$E$35*$A684,$A684&lt;=Parameters!$F$36,Parameters!$E$36*$A684,$A684&gt;Parameters!$F$36,Parameters!$E$37*$A684))</f>
        <v>94761.17</v>
      </c>
      <c r="O684" s="290">
        <f t="shared" si="335"/>
        <v>139.55989690721648</v>
      </c>
      <c r="P684" s="290" cm="1">
        <f t="array" ref="P684">IF(Parameters!$D$55="No",IF($A684&lt;=Parameters!$F$39,Parameters!$E$39*$A684,IF($A684&lt;=Parameters!$F$40,Parameters!$E$39*Parameters!$F$39+Parameters!$E$40*($A684-Parameters!$F$39),IF($A684&lt;=Parameters!$F$41,Parameters!$E$39*Parameters!$F$39+Parameters!$E$40*(Parameters!$F$40-Parameters!$F$39)+Parameters!$E$41*($A684-Parameters!$F$40),Parameters!$E$39*Parameters!$F$39+Parameters!$E$40*(Parameters!$F$40-Parameters!$F$39)+Parameters!$E$41*(Parameters!$F$41-Parameters!$F$40)+Parameters!$E$42*($A684-Parameters!$F$41)))),_xlfn.IFS($A684&lt;=Parameters!$F$39,Parameters!$E$39*$A684,$A684&lt;=Parameters!$F$40,Parameters!$E$40*$A684,$A684&lt;=Parameters!$F$41,Parameters!$E$41*$A684,$A684&gt;Parameters!$F$41,Parameters!$E$42*$A684))</f>
        <v>101502.84</v>
      </c>
      <c r="Q684" s="290">
        <f t="shared" si="336"/>
        <v>149.48871870397642</v>
      </c>
      <c r="R684" s="290" cm="1">
        <f t="array" ref="R684">IF(Parameters!$E$55="No",IF($A684&lt;=Parameters!$H$23,Parameters!$G$23*$A684,IF($A684&lt;=Parameters!$H$24,Parameters!$G$23*Parameters!$H$23+Parameters!$G$24*($A684-Parameters!$H$23),IF($A684&lt;=Parameters!$H$25,Parameters!$G$23*Parameters!$H$23+Parameters!$G$24*(Parameters!$H$24-Parameters!$H$23)+Parameters!$G$25*($A684-Parameters!$H$24),Parameters!$G$23*Parameters!$H$23+Parameters!$G$24*(Parameters!$H$24-Parameters!$H$23)+Parameters!$G$25*(Parameters!$H$25-Parameters!$H$24)+Parameters!$G$26*($A684-Parameters!$H$25)))),_xlfn.IFS($A684&lt;=Parameters!$H$23,Parameters!$G$23*$A684,$A684&lt;=Parameters!$H$24,Parameters!$G$24*$A684,$A684&lt;=Parameters!$H$25,Parameters!$G$25*$A684,$A684&gt;Parameters!$H$25,Parameters!$G$26*$A684))</f>
        <v>81330.740000000005</v>
      </c>
      <c r="S684" s="290">
        <f t="shared" si="312"/>
        <v>119.78017673048602</v>
      </c>
      <c r="T684" s="290" cm="1">
        <f t="array" ref="T684">IF(Parameters!$E$55="No",IF($A684&lt;=Parameters!$H$28,Parameters!$G$28*$A684,IF($A684&lt;=Parameters!$H$29,Parameters!$G$28*Parameters!$H$28+Parameters!$G$29*($A684-Parameters!$H$28),IF($A684&lt;=Parameters!$H$30,Parameters!$G$28*Parameters!$H$28+Parameters!$G$29*(Parameters!$H$29-Parameters!$H$28)+Parameters!$G$30*($A684-Parameters!$H$29),Parameters!$G$28*Parameters!$H$28+Parameters!$G$29*(Parameters!$H$29-Parameters!$H$28)+Parameters!$G$30*(Parameters!$H$30-Parameters!$H$29)+Parameters!$G$31*($A684-Parameters!$H$30)))),_xlfn.IFS($A684&lt;=Parameters!$H$28,Parameters!$G$28*$A684,$A684&lt;=Parameters!$H$29,Parameters!$G$29*$A684,$A684&lt;=Parameters!$H$30,Parameters!$G$30*$A684,$A684&gt;Parameters!$H$30,Parameters!$G$31*$A684))</f>
        <v>95689.94</v>
      </c>
      <c r="U684" s="290">
        <f t="shared" si="313"/>
        <v>140.92774668630338</v>
      </c>
      <c r="V684" s="290" cm="1">
        <f t="array" ref="V684">IF(Parameters!$E$55="No",IF($A684&lt;=Parameters!$H$34,Parameters!$G$34*$A684,IF($A684&lt;=Parameters!$H$35,Parameters!$G$34*Parameters!$H$34+Parameters!$G$35*($A684-Parameters!$H$34),IF($A684&lt;=Parameters!$H$36,Parameters!$G$34*Parameters!$H$34+Parameters!$G$35*(Parameters!$H$35-Parameters!$H$34)+Parameters!$G$36*($A684-Parameters!$H$35),Parameters!$G$34*Parameters!$H$34+Parameters!$G$35*(Parameters!$H$35-Parameters!$H$34)+Parameters!$G$36*(Parameters!$H$36-Parameters!$H$35)+Parameters!$G$37*($A684-Parameters!$H$36)))),_xlfn.IFS($A684&lt;=Parameters!$H$34,Parameters!$G$34*$A684,$A684&lt;=Parameters!$H$35,Parameters!$G$35*$A684,$A684&lt;=Parameters!$H$36,Parameters!$G$36*$A684,$A684&gt;Parameters!$H$36,Parameters!$G$37*$A684))</f>
        <v>94761.17</v>
      </c>
      <c r="W684" s="290">
        <f t="shared" si="337"/>
        <v>139.55989690721648</v>
      </c>
      <c r="X684" s="290" cm="1">
        <f t="array" ref="X684">IF(Parameters!$E$55="No",IF($A684&lt;=Parameters!$H$39,Parameters!$G$39*$A684,IF($A684&lt;=Parameters!$H$40,Parameters!$G$39*Parameters!$H$39+Parameters!$G$40*($A684-Parameters!$H$39),IF($A684&lt;=Parameters!$H$41,Parameters!$G$39*Parameters!$H$39+Parameters!$G$40*(Parameters!$H$40-Parameters!$H$39)+Parameters!$G$41*($A684-Parameters!$H$40),Parameters!$G$39*Parameters!$H$39+Parameters!$G$40*(Parameters!$H$40-Parameters!$H$39)+Parameters!$G$41*(Parameters!$H$41-Parameters!$H$40)+Parameters!$G$42*($A684-Parameters!$H$41)))),_xlfn.IFS($A684&lt;=Parameters!$H$39,Parameters!$G$39*$A684,$A684&lt;=Parameters!$H$40,Parameters!$G$40*$A684,$A684&lt;=Parameters!$H$41,Parameters!$G$41*$A684,$A684&gt;Parameters!$H$41,Parameters!$G$42*$A684))</f>
        <v>101502.84</v>
      </c>
      <c r="Y684" s="290">
        <f t="shared" si="338"/>
        <v>149.48871870397642</v>
      </c>
      <c r="Z684" s="290" cm="1">
        <f t="array" ref="Z684">IF(Parameters!$F$55="No",IF($A684&lt;=Parameters!$J$23,Parameters!$I$23*$A684,IF($A684&lt;=Parameters!$J$24,Parameters!$I$23*Parameters!$J$23+Parameters!$I$24*($A684-Parameters!$J$23),IF($A684&lt;=Parameters!$J$25,Parameters!$I$23*Parameters!$J$23+Parameters!$I$24*(Parameters!$J$24-Parameters!$J$23)+Parameters!$I$25*($A684-Parameters!$J$24),Parameters!$I$23*Parameters!$J$23+Parameters!$I$24*(Parameters!$J$24-Parameters!$J$23)+Parameters!$I$25*(Parameters!$J$25-Parameters!$J$24)+Parameters!$I$26*($A684-Parameters!$J$25)))),_xlfn.IFS($A684&lt;=Parameters!$J$23,Parameters!$I$23*$A684,$A684&lt;=Parameters!$J$24,Parameters!$I$24*$A684,$A684&lt;=Parameters!$J$25,Parameters!$I$25*$A684,$A684&gt;Parameters!$J$25,Parameters!$I$26*$A684))</f>
        <v>81330.740000000005</v>
      </c>
      <c r="AA684" s="290">
        <f t="shared" si="314"/>
        <v>119.78017673048602</v>
      </c>
      <c r="AB684" s="290" cm="1">
        <f t="array" ref="AB684">IF(Parameters!$F$55="No",IF($A684&lt;=Parameters!$J$28,Parameters!$I$28*$A684,IF($A684&lt;=Parameters!$J$29,Parameters!$I$28*Parameters!$J$28+Parameters!$I$29*($A684-Parameters!$J$28),IF($A684&lt;=Parameters!$J$30,Parameters!$I$28*Parameters!$J$28+Parameters!$I$29*(Parameters!$J$29-Parameters!$J$28)+Parameters!$I$30*($A684-Parameters!$J$29),Parameters!$I$28*Parameters!$J$28+Parameters!$I$29*(Parameters!$J$29-Parameters!$J$28)+Parameters!$I$30*(Parameters!$J$30-Parameters!$J$29)+Parameters!$I$31*($A684-Parameters!$J$30)))),_xlfn.IFS($A684&lt;=Parameters!$J$28,Parameters!$I$28*$A684,$A684&lt;=Parameters!$J$29,Parameters!$I$29*$A684,$A684&lt;=Parameters!$J$30,Parameters!$I$30*$A684,$A684&gt;Parameters!$J$30,Parameters!$I$31*$A684))</f>
        <v>95689.94</v>
      </c>
      <c r="AC684" s="290">
        <f t="shared" si="315"/>
        <v>140.92774668630338</v>
      </c>
      <c r="AD684" s="290" cm="1">
        <f t="array" ref="AD684">IF(Parameters!$F$55="No",IF($A684&lt;=Parameters!$J$34,Parameters!$I$34*$A684,IF($A684&lt;=Parameters!$J$35,Parameters!$I$34*Parameters!$J$34+Parameters!$I$35*($A684-Parameters!$J$34),IF($A684&lt;=Parameters!$J$36,Parameters!$I$34*Parameters!$J$34+Parameters!$I$35*(Parameters!$J$35-Parameters!$J$34)+Parameters!$I$36*($A684-Parameters!$J$35),Parameters!$I$34*Parameters!$J$34+Parameters!$I$35*(Parameters!$J$35-Parameters!$J$34)+Parameters!$I$36*(Parameters!$J$36-Parameters!$J$35)+Parameters!$I$37*($A684-Parameters!$J$36)))),_xlfn.IFS($A684&lt;=Parameters!$J$34,Parameters!$I$34*$A684,$A684&lt;=Parameters!$J$35,Parameters!$I$35*$A684,$A684&lt;=Parameters!$J$36,Parameters!$I$36*$A684,$A684&gt;Parameters!$J$36,Parameters!$I$37*$A684))</f>
        <v>94761.17</v>
      </c>
      <c r="AE684" s="290">
        <f t="shared" si="339"/>
        <v>139.55989690721648</v>
      </c>
      <c r="AF684" s="290" cm="1">
        <f t="array" ref="AF684">IF(Parameters!$F$55="No",IF($A684&lt;=Parameters!$J$39,Parameters!$I$39*$A684,IF($A684&lt;=Parameters!$J$40,Parameters!$I$39*Parameters!$J$39+Parameters!$I$40*($A684-Parameters!$J$39),IF($A684&lt;=Parameters!$J$41,Parameters!$I$39*Parameters!$J$39+Parameters!$I$40*(Parameters!$J$40-Parameters!$J$39)+Parameters!$I$41*($A684-Parameters!$J$40),Parameters!$I$39*Parameters!$J$39+Parameters!$I$40*(Parameters!$J$40-Parameters!$J$39)+Parameters!$I$41*(Parameters!$J$41-Parameters!$J$40)+Parameters!$I$42*($A684-Parameters!$J$41)))),_xlfn.IFS($A684&lt;=Parameters!$J$39,Parameters!$I$39*$A684,$A684&lt;=Parameters!$J$40,Parameters!$I$40*$A684,$A684&lt;=Parameters!$J$41,Parameters!$I$41*$A684,$A684&gt;Parameters!$J$41,Parameters!$I$42*$A684))</f>
        <v>101502.84</v>
      </c>
      <c r="AG684" s="290">
        <f t="shared" si="340"/>
        <v>149.48871870397642</v>
      </c>
      <c r="AI684" s="428">
        <f t="shared" si="316"/>
        <v>149.06000000001222</v>
      </c>
      <c r="AJ684" s="428">
        <f t="shared" si="317"/>
        <v>159.36000000000058</v>
      </c>
      <c r="AK684" s="428">
        <f t="shared" si="318"/>
        <v>150.22999999999593</v>
      </c>
      <c r="AL684" s="428">
        <f t="shared" si="319"/>
        <v>158.45999999999185</v>
      </c>
      <c r="AM684" s="428">
        <f t="shared" si="320"/>
        <v>149.06000000001222</v>
      </c>
      <c r="AN684" s="428">
        <f t="shared" si="321"/>
        <v>159.36000000000058</v>
      </c>
      <c r="AO684" s="428">
        <f t="shared" si="322"/>
        <v>150.22999999999593</v>
      </c>
      <c r="AP684" s="428">
        <f t="shared" si="323"/>
        <v>158.45999999999185</v>
      </c>
      <c r="AQ684" s="428">
        <f t="shared" si="324"/>
        <v>149.06000000001222</v>
      </c>
      <c r="AR684" s="428">
        <f t="shared" si="325"/>
        <v>159.36000000000058</v>
      </c>
      <c r="AS684" s="428">
        <f t="shared" si="326"/>
        <v>150.22999999999593</v>
      </c>
      <c r="AT684" s="428">
        <f t="shared" si="327"/>
        <v>158.45999999999185</v>
      </c>
      <c r="AU684" s="428">
        <f t="shared" si="328"/>
        <v>149.06000000001222</v>
      </c>
      <c r="AV684" s="428">
        <f t="shared" si="329"/>
        <v>159.36000000000058</v>
      </c>
      <c r="AW684" s="428">
        <f t="shared" si="330"/>
        <v>150.22999999999593</v>
      </c>
      <c r="AX684" s="428">
        <f t="shared" si="331"/>
        <v>158.45999999999185</v>
      </c>
    </row>
    <row r="685">
      <c r="A685" s="413">
        <v>680</v>
      </c>
      <c r="B685" s="290" cm="1">
        <f t="array" ref="B685">IF(Parameters!$C$55="No",IF($A685&lt;=Parameters!$D$23,Parameters!$C$23*$A685,IF($A685&lt;=Parameters!$D$24,Parameters!$C$23*Parameters!$D$23+Parameters!$C$24*($A685-Parameters!$D$23),IF($A685&lt;=Parameters!$D$25,Parameters!$C$23*Parameters!$D$23+Parameters!$C$24*(Parameters!$D$24-Parameters!$D$23)+Parameters!$C$25*($A685-Parameters!$D$24),Parameters!$C$23*Parameters!$D$23+Parameters!$C$24*(Parameters!$D$24-Parameters!$D$23)+Parameters!$C$25*(Parameters!$D$25-Parameters!$D$24)+Parameters!$C$26*($A685-Parameters!$D$25)))),_xlfn.IFS($A685&lt;=Parameters!$D$23,Parameters!$C$23*$A685,$A685&lt;=Parameters!$D$24,Parameters!$C$24*$A685,$A685&lt;=Parameters!$D$25,Parameters!$C$25*$A685,$A685&gt;Parameters!$D$25,Parameters!$C$26*$A685))</f>
        <v>81479.8</v>
      </c>
      <c r="C685" s="290">
        <f t="shared" si="341"/>
        <v>119.82323529411765</v>
      </c>
      <c r="D685" s="290" cm="1">
        <f t="array" ref="D685">IF(Parameters!$C$55="No",IF($A685&lt;=Parameters!$D$28,Parameters!$C$28*$A685,IF($A685&lt;=Parameters!$D$29,Parameters!$C$28*Parameters!$D$28+Parameters!$C$29*($A685-Parameters!$D$28),IF($A685&lt;=Parameters!$D$30,Parameters!$C$28*Parameters!$D$28+Parameters!$C$29*(Parameters!$D$29-Parameters!$D$28)+Parameters!$C$30*($A685-Parameters!$D$29),Parameters!$C$28*Parameters!$D$28+Parameters!$C$29*(Parameters!$D$29-Parameters!$D$28)+Parameters!$C$30*(Parameters!$D$30-Parameters!$D$29)+Parameters!$C$31*($A685-Parameters!$D$30)))),_xlfn.IFS($A685&lt;=Parameters!$D$28,Parameters!$C$28*$A685,$A685&lt;=Parameters!$D$29,Parameters!$C$29*$A685,$A685&lt;=Parameters!$D$30,Parameters!$C$30*$A685,$A685&gt;Parameters!$D$30,Parameters!$C$31*$A685))</f>
        <v>95849.3</v>
      </c>
      <c r="E685" s="290">
        <f t="shared" si="342"/>
        <v>140.95485294117648</v>
      </c>
      <c r="F685" s="290" cm="1">
        <f t="array" ref="F685">IF(Parameters!$C$55="No",IF($A685&lt;=Parameters!$D$34,Parameters!$C$34*$A685,IF($A685&lt;=Parameters!$D$35,Parameters!$C$34*Parameters!$D$34+Parameters!$C$35*($A685-Parameters!$D$34),IF($A685&lt;=Parameters!$D$36,Parameters!$C$34*Parameters!$D$34+Parameters!$C$35*(Parameters!$D$35-Parameters!$D$34)+Parameters!$C$36*($A685-Parameters!$D$35),Parameters!$C$34*Parameters!$D$34+Parameters!$C$35*(Parameters!$D$35-Parameters!$D$34)+Parameters!$C$36*(Parameters!$D$36-Parameters!$D$35)+Parameters!$C$37*($A685-Parameters!$D$36)))),_xlfn.IFS($A685&lt;=Parameters!$D$34,Parameters!$C$34*$A685,$A685&lt;=Parameters!$D$35,Parameters!$C$35*$A685,$A685&lt;=Parameters!$D$36,Parameters!$C$36*$A685,$A685&gt;Parameters!$D$36,Parameters!$C$37*$A685))</f>
        <v>94911.4</v>
      </c>
      <c r="G685" s="290">
        <f t="shared" si="333"/>
        <v>139.57558823529411</v>
      </c>
      <c r="H685" s="290" cm="1">
        <f t="array" ref="H685">IF(Parameters!$C$55="No",IF($A685&lt;=Parameters!$D$39,Parameters!$C$39*$A685,IF($A685&lt;=Parameters!$D$40,Parameters!$C$39*Parameters!$D$39+Parameters!$C$40*($A685-Parameters!$D$39),IF($A685&lt;=Parameters!$D$41,Parameters!$C$39*Parameters!$D$39+Parameters!$C$40*(Parameters!$D$40-Parameters!$D$39)+Parameters!$C$41*($A685-Parameters!$D$40),Parameters!$C$39*Parameters!$D$39+Parameters!$C$40*(Parameters!$D$40-Parameters!$D$39)+Parameters!$C$41*(Parameters!$D$41-Parameters!$D$40)+Parameters!$C$42*($A685-Parameters!$D$41)))),_xlfn.IFS($A685&lt;=Parameters!$D$39,Parameters!$C$39*$A685,$A685&lt;=Parameters!$D$40,Parameters!$C$40*$A685,$A685&lt;=Parameters!$D$41,Parameters!$C$41*$A685,$A685&gt;Parameters!$D$41,Parameters!$C$42*$A685))</f>
        <v>101661.3</v>
      </c>
      <c r="I685" s="290">
        <f t="shared" si="334"/>
        <v>149.50191176470588</v>
      </c>
      <c r="J685" s="290" cm="1">
        <f t="array" ref="J685">IF(Parameters!$D$55="No",IF($A685&lt;=Parameters!$F$23,Parameters!$E$23*$A685,IF($A685&lt;=Parameters!$F$24,Parameters!$E$23*Parameters!$F$23+Parameters!$E$24*($A685-Parameters!$F$23),IF($A685&lt;=Parameters!$F$25,Parameters!$E$23*Parameters!$F$23+Parameters!$E$24*(Parameters!$F$24-Parameters!$F$23)+Parameters!$E$25*($A685-Parameters!$F$24),Parameters!$E$23*Parameters!$F$23+Parameters!$E$24*(Parameters!$F$24-Parameters!$F$23)+Parameters!$E$25*(Parameters!$F$25-Parameters!$F$24)+Parameters!$E$26*($A685-Parameters!$F$25)))),_xlfn.IFS($A685&lt;=Parameters!$F$23,Parameters!$E$23*$A685,$A685&lt;=Parameters!$F$24,Parameters!$E$24*$A685,$A685&lt;=Parameters!$F$25,Parameters!$E$25*$A685,$A685&gt;Parameters!$F$25,Parameters!$E$26*$A685))</f>
        <v>81479.8</v>
      </c>
      <c r="K685" s="290">
        <f t="shared" si="310"/>
        <v>119.82323529411765</v>
      </c>
      <c r="L685" s="290" cm="1">
        <f t="array" ref="L685">IF(Parameters!$D$55="No",IF($A685&lt;=Parameters!$F$28,Parameters!$E$28*$A685,IF($A685&lt;=Parameters!$F$29,Parameters!$E$28*Parameters!$F$28+Parameters!$E$29*($A685-Parameters!$F$28),IF($A685&lt;=Parameters!$F$30,Parameters!$E$28*Parameters!$F$28+Parameters!$E$29*(Parameters!$F$29-Parameters!$F$28)+Parameters!$E$30*($A685-Parameters!$F$29),Parameters!$E$28*Parameters!$F$28+Parameters!$E$29*(Parameters!$F$29-Parameters!$F$28)+Parameters!$E$30*(Parameters!$F$30-Parameters!$F$29)+Parameters!$E$31*($A685-Parameters!$F$30)))),_xlfn.IFS($A685&lt;=Parameters!$F$28,Parameters!$E$28*$A685,$A685&lt;=Parameters!$F$29,Parameters!$E$29*$A685,$A685&lt;=Parameters!$F$30,Parameters!$E$30*$A685,$A685&gt;Parameters!$F$30,Parameters!$E$31*$A685))</f>
        <v>95849.3</v>
      </c>
      <c r="M685" s="290">
        <f t="shared" si="311"/>
        <v>140.95485294117648</v>
      </c>
      <c r="N685" s="290" cm="1">
        <f t="array" ref="N685">IF(Parameters!$D$55="No",IF($A685&lt;=Parameters!$F$34,Parameters!$E$34*$A685,IF($A685&lt;=Parameters!$F$35,Parameters!$E$34*Parameters!$F$34+Parameters!$E$35*($A685-Parameters!$F$34),IF($A685&lt;=Parameters!$F$36,Parameters!$E$34*Parameters!$F$34+Parameters!$E$35*(Parameters!$F$35-Parameters!$F$34)+Parameters!$E$36*($A685-Parameters!$F$35),Parameters!$E$34*Parameters!$F$34+Parameters!$E$35*(Parameters!$F$35-Parameters!$F$34)+Parameters!$E$36*(Parameters!$F$36-Parameters!$F$35)+Parameters!$E$37*($A685-Parameters!$F$36)))),_xlfn.IFS($A685&lt;=Parameters!$F$34,Parameters!$E$34*$A685,$A685&lt;=Parameters!$F$35,Parameters!$E$35*$A685,$A685&lt;=Parameters!$F$36,Parameters!$E$36*$A685,$A685&gt;Parameters!$F$36,Parameters!$E$37*$A685))</f>
        <v>94911.4</v>
      </c>
      <c r="O685" s="290">
        <f t="shared" si="335"/>
        <v>139.57558823529411</v>
      </c>
      <c r="P685" s="290" cm="1">
        <f t="array" ref="P685">IF(Parameters!$D$55="No",IF($A685&lt;=Parameters!$F$39,Parameters!$E$39*$A685,IF($A685&lt;=Parameters!$F$40,Parameters!$E$39*Parameters!$F$39+Parameters!$E$40*($A685-Parameters!$F$39),IF($A685&lt;=Parameters!$F$41,Parameters!$E$39*Parameters!$F$39+Parameters!$E$40*(Parameters!$F$40-Parameters!$F$39)+Parameters!$E$41*($A685-Parameters!$F$40),Parameters!$E$39*Parameters!$F$39+Parameters!$E$40*(Parameters!$F$40-Parameters!$F$39)+Parameters!$E$41*(Parameters!$F$41-Parameters!$F$40)+Parameters!$E$42*($A685-Parameters!$F$41)))),_xlfn.IFS($A685&lt;=Parameters!$F$39,Parameters!$E$39*$A685,$A685&lt;=Parameters!$F$40,Parameters!$E$40*$A685,$A685&lt;=Parameters!$F$41,Parameters!$E$41*$A685,$A685&gt;Parameters!$F$41,Parameters!$E$42*$A685))</f>
        <v>101661.3</v>
      </c>
      <c r="Q685" s="290">
        <f t="shared" si="336"/>
        <v>149.50191176470588</v>
      </c>
      <c r="R685" s="290" cm="1">
        <f t="array" ref="R685">IF(Parameters!$E$55="No",IF($A685&lt;=Parameters!$H$23,Parameters!$G$23*$A685,IF($A685&lt;=Parameters!$H$24,Parameters!$G$23*Parameters!$H$23+Parameters!$G$24*($A685-Parameters!$H$23),IF($A685&lt;=Parameters!$H$25,Parameters!$G$23*Parameters!$H$23+Parameters!$G$24*(Parameters!$H$24-Parameters!$H$23)+Parameters!$G$25*($A685-Parameters!$H$24),Parameters!$G$23*Parameters!$H$23+Parameters!$G$24*(Parameters!$H$24-Parameters!$H$23)+Parameters!$G$25*(Parameters!$H$25-Parameters!$H$24)+Parameters!$G$26*($A685-Parameters!$H$25)))),_xlfn.IFS($A685&lt;=Parameters!$H$23,Parameters!$G$23*$A685,$A685&lt;=Parameters!$H$24,Parameters!$G$24*$A685,$A685&lt;=Parameters!$H$25,Parameters!$G$25*$A685,$A685&gt;Parameters!$H$25,Parameters!$G$26*$A685))</f>
        <v>81479.8</v>
      </c>
      <c r="S685" s="290">
        <f t="shared" si="312"/>
        <v>119.82323529411765</v>
      </c>
      <c r="T685" s="290" cm="1">
        <f t="array" ref="T685">IF(Parameters!$E$55="No",IF($A685&lt;=Parameters!$H$28,Parameters!$G$28*$A685,IF($A685&lt;=Parameters!$H$29,Parameters!$G$28*Parameters!$H$28+Parameters!$G$29*($A685-Parameters!$H$28),IF($A685&lt;=Parameters!$H$30,Parameters!$G$28*Parameters!$H$28+Parameters!$G$29*(Parameters!$H$29-Parameters!$H$28)+Parameters!$G$30*($A685-Parameters!$H$29),Parameters!$G$28*Parameters!$H$28+Parameters!$G$29*(Parameters!$H$29-Parameters!$H$28)+Parameters!$G$30*(Parameters!$H$30-Parameters!$H$29)+Parameters!$G$31*($A685-Parameters!$H$30)))),_xlfn.IFS($A685&lt;=Parameters!$H$28,Parameters!$G$28*$A685,$A685&lt;=Parameters!$H$29,Parameters!$G$29*$A685,$A685&lt;=Parameters!$H$30,Parameters!$G$30*$A685,$A685&gt;Parameters!$H$30,Parameters!$G$31*$A685))</f>
        <v>95849.3</v>
      </c>
      <c r="U685" s="290">
        <f t="shared" si="313"/>
        <v>140.95485294117648</v>
      </c>
      <c r="V685" s="290" cm="1">
        <f t="array" ref="V685">IF(Parameters!$E$55="No",IF($A685&lt;=Parameters!$H$34,Parameters!$G$34*$A685,IF($A685&lt;=Parameters!$H$35,Parameters!$G$34*Parameters!$H$34+Parameters!$G$35*($A685-Parameters!$H$34),IF($A685&lt;=Parameters!$H$36,Parameters!$G$34*Parameters!$H$34+Parameters!$G$35*(Parameters!$H$35-Parameters!$H$34)+Parameters!$G$36*($A685-Parameters!$H$35),Parameters!$G$34*Parameters!$H$34+Parameters!$G$35*(Parameters!$H$35-Parameters!$H$34)+Parameters!$G$36*(Parameters!$H$36-Parameters!$H$35)+Parameters!$G$37*($A685-Parameters!$H$36)))),_xlfn.IFS($A685&lt;=Parameters!$H$34,Parameters!$G$34*$A685,$A685&lt;=Parameters!$H$35,Parameters!$G$35*$A685,$A685&lt;=Parameters!$H$36,Parameters!$G$36*$A685,$A685&gt;Parameters!$H$36,Parameters!$G$37*$A685))</f>
        <v>94911.4</v>
      </c>
      <c r="W685" s="290">
        <f t="shared" si="337"/>
        <v>139.57558823529411</v>
      </c>
      <c r="X685" s="290" cm="1">
        <f t="array" ref="X685">IF(Parameters!$E$55="No",IF($A685&lt;=Parameters!$H$39,Parameters!$G$39*$A685,IF($A685&lt;=Parameters!$H$40,Parameters!$G$39*Parameters!$H$39+Parameters!$G$40*($A685-Parameters!$H$39),IF($A685&lt;=Parameters!$H$41,Parameters!$G$39*Parameters!$H$39+Parameters!$G$40*(Parameters!$H$40-Parameters!$H$39)+Parameters!$G$41*($A685-Parameters!$H$40),Parameters!$G$39*Parameters!$H$39+Parameters!$G$40*(Parameters!$H$40-Parameters!$H$39)+Parameters!$G$41*(Parameters!$H$41-Parameters!$H$40)+Parameters!$G$42*($A685-Parameters!$H$41)))),_xlfn.IFS($A685&lt;=Parameters!$H$39,Parameters!$G$39*$A685,$A685&lt;=Parameters!$H$40,Parameters!$G$40*$A685,$A685&lt;=Parameters!$H$41,Parameters!$G$41*$A685,$A685&gt;Parameters!$H$41,Parameters!$G$42*$A685))</f>
        <v>101661.3</v>
      </c>
      <c r="Y685" s="290">
        <f t="shared" si="338"/>
        <v>149.50191176470588</v>
      </c>
      <c r="Z685" s="290" cm="1">
        <f t="array" ref="Z685">IF(Parameters!$F$55="No",IF($A685&lt;=Parameters!$J$23,Parameters!$I$23*$A685,IF($A685&lt;=Parameters!$J$24,Parameters!$I$23*Parameters!$J$23+Parameters!$I$24*($A685-Parameters!$J$23),IF($A685&lt;=Parameters!$J$25,Parameters!$I$23*Parameters!$J$23+Parameters!$I$24*(Parameters!$J$24-Parameters!$J$23)+Parameters!$I$25*($A685-Parameters!$J$24),Parameters!$I$23*Parameters!$J$23+Parameters!$I$24*(Parameters!$J$24-Parameters!$J$23)+Parameters!$I$25*(Parameters!$J$25-Parameters!$J$24)+Parameters!$I$26*($A685-Parameters!$J$25)))),_xlfn.IFS($A685&lt;=Parameters!$J$23,Parameters!$I$23*$A685,$A685&lt;=Parameters!$J$24,Parameters!$I$24*$A685,$A685&lt;=Parameters!$J$25,Parameters!$I$25*$A685,$A685&gt;Parameters!$J$25,Parameters!$I$26*$A685))</f>
        <v>81479.8</v>
      </c>
      <c r="AA685" s="290">
        <f t="shared" si="314"/>
        <v>119.82323529411765</v>
      </c>
      <c r="AB685" s="290" cm="1">
        <f t="array" ref="AB685">IF(Parameters!$F$55="No",IF($A685&lt;=Parameters!$J$28,Parameters!$I$28*$A685,IF($A685&lt;=Parameters!$J$29,Parameters!$I$28*Parameters!$J$28+Parameters!$I$29*($A685-Parameters!$J$28),IF($A685&lt;=Parameters!$J$30,Parameters!$I$28*Parameters!$J$28+Parameters!$I$29*(Parameters!$J$29-Parameters!$J$28)+Parameters!$I$30*($A685-Parameters!$J$29),Parameters!$I$28*Parameters!$J$28+Parameters!$I$29*(Parameters!$J$29-Parameters!$J$28)+Parameters!$I$30*(Parameters!$J$30-Parameters!$J$29)+Parameters!$I$31*($A685-Parameters!$J$30)))),_xlfn.IFS($A685&lt;=Parameters!$J$28,Parameters!$I$28*$A685,$A685&lt;=Parameters!$J$29,Parameters!$I$29*$A685,$A685&lt;=Parameters!$J$30,Parameters!$I$30*$A685,$A685&gt;Parameters!$J$30,Parameters!$I$31*$A685))</f>
        <v>95849.3</v>
      </c>
      <c r="AC685" s="290">
        <f t="shared" si="315"/>
        <v>140.95485294117648</v>
      </c>
      <c r="AD685" s="290" cm="1">
        <f t="array" ref="AD685">IF(Parameters!$F$55="No",IF($A685&lt;=Parameters!$J$34,Parameters!$I$34*$A685,IF($A685&lt;=Parameters!$J$35,Parameters!$I$34*Parameters!$J$34+Parameters!$I$35*($A685-Parameters!$J$34),IF($A685&lt;=Parameters!$J$36,Parameters!$I$34*Parameters!$J$34+Parameters!$I$35*(Parameters!$J$35-Parameters!$J$34)+Parameters!$I$36*($A685-Parameters!$J$35),Parameters!$I$34*Parameters!$J$34+Parameters!$I$35*(Parameters!$J$35-Parameters!$J$34)+Parameters!$I$36*(Parameters!$J$36-Parameters!$J$35)+Parameters!$I$37*($A685-Parameters!$J$36)))),_xlfn.IFS($A685&lt;=Parameters!$J$34,Parameters!$I$34*$A685,$A685&lt;=Parameters!$J$35,Parameters!$I$35*$A685,$A685&lt;=Parameters!$J$36,Parameters!$I$36*$A685,$A685&gt;Parameters!$J$36,Parameters!$I$37*$A685))</f>
        <v>94911.4</v>
      </c>
      <c r="AE685" s="290">
        <f t="shared" si="339"/>
        <v>139.57558823529411</v>
      </c>
      <c r="AF685" s="290" cm="1">
        <f t="array" ref="AF685">IF(Parameters!$F$55="No",IF($A685&lt;=Parameters!$J$39,Parameters!$I$39*$A685,IF($A685&lt;=Parameters!$J$40,Parameters!$I$39*Parameters!$J$39+Parameters!$I$40*($A685-Parameters!$J$39),IF($A685&lt;=Parameters!$J$41,Parameters!$I$39*Parameters!$J$39+Parameters!$I$40*(Parameters!$J$40-Parameters!$J$39)+Parameters!$I$41*($A685-Parameters!$J$40),Parameters!$I$39*Parameters!$J$39+Parameters!$I$40*(Parameters!$J$40-Parameters!$J$39)+Parameters!$I$41*(Parameters!$J$41-Parameters!$J$40)+Parameters!$I$42*($A685-Parameters!$J$41)))),_xlfn.IFS($A685&lt;=Parameters!$J$39,Parameters!$I$39*$A685,$A685&lt;=Parameters!$J$40,Parameters!$I$40*$A685,$A685&lt;=Parameters!$J$41,Parameters!$I$41*$A685,$A685&gt;Parameters!$J$41,Parameters!$I$42*$A685))</f>
        <v>101661.3</v>
      </c>
      <c r="AG685" s="290">
        <f t="shared" si="340"/>
        <v>149.50191176470588</v>
      </c>
      <c r="AI685" s="428">
        <f t="shared" si="316"/>
        <v>149.05999999999767</v>
      </c>
      <c r="AJ685" s="428">
        <f t="shared" si="317"/>
        <v>159.36000000000058</v>
      </c>
      <c r="AK685" s="428">
        <f t="shared" si="318"/>
        <v>150.22999999999593</v>
      </c>
      <c r="AL685" s="428">
        <f t="shared" si="319"/>
        <v>158.4600000000064</v>
      </c>
      <c r="AM685" s="428">
        <f t="shared" si="320"/>
        <v>149.05999999999767</v>
      </c>
      <c r="AN685" s="428">
        <f t="shared" si="321"/>
        <v>159.36000000000058</v>
      </c>
      <c r="AO685" s="428">
        <f t="shared" si="322"/>
        <v>150.22999999999593</v>
      </c>
      <c r="AP685" s="428">
        <f t="shared" si="323"/>
        <v>158.4600000000064</v>
      </c>
      <c r="AQ685" s="428">
        <f t="shared" si="324"/>
        <v>149.05999999999767</v>
      </c>
      <c r="AR685" s="428">
        <f t="shared" si="325"/>
        <v>159.36000000000058</v>
      </c>
      <c r="AS685" s="428">
        <f t="shared" si="326"/>
        <v>150.22999999999593</v>
      </c>
      <c r="AT685" s="428">
        <f t="shared" si="327"/>
        <v>158.4600000000064</v>
      </c>
      <c r="AU685" s="428">
        <f t="shared" si="328"/>
        <v>149.05999999999767</v>
      </c>
      <c r="AV685" s="428">
        <f t="shared" si="329"/>
        <v>159.36000000000058</v>
      </c>
      <c r="AW685" s="428">
        <f t="shared" si="330"/>
        <v>150.22999999999593</v>
      </c>
      <c r="AX685" s="428">
        <f t="shared" si="331"/>
        <v>158.4600000000064</v>
      </c>
    </row>
    <row r="686">
      <c r="A686" s="413">
        <v>681</v>
      </c>
      <c r="B686" s="290" cm="1">
        <f t="array" ref="B686">IF(Parameters!$C$55="No",IF($A686&lt;=Parameters!$D$23,Parameters!$C$23*$A686,IF($A686&lt;=Parameters!$D$24,Parameters!$C$23*Parameters!$D$23+Parameters!$C$24*($A686-Parameters!$D$23),IF($A686&lt;=Parameters!$D$25,Parameters!$C$23*Parameters!$D$23+Parameters!$C$24*(Parameters!$D$24-Parameters!$D$23)+Parameters!$C$25*($A686-Parameters!$D$24),Parameters!$C$23*Parameters!$D$23+Parameters!$C$24*(Parameters!$D$24-Parameters!$D$23)+Parameters!$C$25*(Parameters!$D$25-Parameters!$D$24)+Parameters!$C$26*($A686-Parameters!$D$25)))),_xlfn.IFS($A686&lt;=Parameters!$D$23,Parameters!$C$23*$A686,$A686&lt;=Parameters!$D$24,Parameters!$C$24*$A686,$A686&lt;=Parameters!$D$25,Parameters!$C$25*$A686,$A686&gt;Parameters!$D$25,Parameters!$C$26*$A686))</f>
        <v>81628.86</v>
      </c>
      <c r="C686" s="290">
        <f t="shared" si="341"/>
        <v>119.86616740088105</v>
      </c>
      <c r="D686" s="290" cm="1">
        <f t="array" ref="D686">IF(Parameters!$C$55="No",IF($A686&lt;=Parameters!$D$28,Parameters!$C$28*$A686,IF($A686&lt;=Parameters!$D$29,Parameters!$C$28*Parameters!$D$28+Parameters!$C$29*($A686-Parameters!$D$28),IF($A686&lt;=Parameters!$D$30,Parameters!$C$28*Parameters!$D$28+Parameters!$C$29*(Parameters!$D$29-Parameters!$D$28)+Parameters!$C$30*($A686-Parameters!$D$29),Parameters!$C$28*Parameters!$D$28+Parameters!$C$29*(Parameters!$D$29-Parameters!$D$28)+Parameters!$C$30*(Parameters!$D$30-Parameters!$D$29)+Parameters!$C$31*($A686-Parameters!$D$30)))),_xlfn.IFS($A686&lt;=Parameters!$D$28,Parameters!$C$28*$A686,$A686&lt;=Parameters!$D$29,Parameters!$C$29*$A686,$A686&lt;=Parameters!$D$30,Parameters!$C$30*$A686,$A686&gt;Parameters!$D$30,Parameters!$C$31*$A686))</f>
        <v>96008.66</v>
      </c>
      <c r="E686" s="290">
        <f t="shared" si="342"/>
        <v>140.98187958883994</v>
      </c>
      <c r="F686" s="290" cm="1">
        <f t="array" ref="F686">IF(Parameters!$C$55="No",IF($A686&lt;=Parameters!$D$34,Parameters!$C$34*$A686,IF($A686&lt;=Parameters!$D$35,Parameters!$C$34*Parameters!$D$34+Parameters!$C$35*($A686-Parameters!$D$34),IF($A686&lt;=Parameters!$D$36,Parameters!$C$34*Parameters!$D$34+Parameters!$C$35*(Parameters!$D$35-Parameters!$D$34)+Parameters!$C$36*($A686-Parameters!$D$35),Parameters!$C$34*Parameters!$D$34+Parameters!$C$35*(Parameters!$D$35-Parameters!$D$34)+Parameters!$C$36*(Parameters!$D$36-Parameters!$D$35)+Parameters!$C$37*($A686-Parameters!$D$36)))),_xlfn.IFS($A686&lt;=Parameters!$D$34,Parameters!$C$34*$A686,$A686&lt;=Parameters!$D$35,Parameters!$C$35*$A686,$A686&lt;=Parameters!$D$36,Parameters!$C$36*$A686,$A686&gt;Parameters!$D$36,Parameters!$C$37*$A686))</f>
        <v>95061.63</v>
      </c>
      <c r="G686" s="290">
        <f t="shared" si="333"/>
        <v>139.59123348017621</v>
      </c>
      <c r="H686" s="290" cm="1">
        <f t="array" ref="H686">IF(Parameters!$C$55="No",IF($A686&lt;=Parameters!$D$39,Parameters!$C$39*$A686,IF($A686&lt;=Parameters!$D$40,Parameters!$C$39*Parameters!$D$39+Parameters!$C$40*($A686-Parameters!$D$39),IF($A686&lt;=Parameters!$D$41,Parameters!$C$39*Parameters!$D$39+Parameters!$C$40*(Parameters!$D$40-Parameters!$D$39)+Parameters!$C$41*($A686-Parameters!$D$40),Parameters!$C$39*Parameters!$D$39+Parameters!$C$40*(Parameters!$D$40-Parameters!$D$39)+Parameters!$C$41*(Parameters!$D$41-Parameters!$D$40)+Parameters!$C$42*($A686-Parameters!$D$41)))),_xlfn.IFS($A686&lt;=Parameters!$D$39,Parameters!$C$39*$A686,$A686&lt;=Parameters!$D$40,Parameters!$C$40*$A686,$A686&lt;=Parameters!$D$41,Parameters!$C$41*$A686,$A686&gt;Parameters!$D$41,Parameters!$C$42*$A686))</f>
        <v>101819.76000000001</v>
      </c>
      <c r="I686" s="290">
        <f t="shared" si="334"/>
        <v>149.51506607929517</v>
      </c>
      <c r="J686" s="290" cm="1">
        <f t="array" ref="J686">IF(Parameters!$D$55="No",IF($A686&lt;=Parameters!$F$23,Parameters!$E$23*$A686,IF($A686&lt;=Parameters!$F$24,Parameters!$E$23*Parameters!$F$23+Parameters!$E$24*($A686-Parameters!$F$23),IF($A686&lt;=Parameters!$F$25,Parameters!$E$23*Parameters!$F$23+Parameters!$E$24*(Parameters!$F$24-Parameters!$F$23)+Parameters!$E$25*($A686-Parameters!$F$24),Parameters!$E$23*Parameters!$F$23+Parameters!$E$24*(Parameters!$F$24-Parameters!$F$23)+Parameters!$E$25*(Parameters!$F$25-Parameters!$F$24)+Parameters!$E$26*($A686-Parameters!$F$25)))),_xlfn.IFS($A686&lt;=Parameters!$F$23,Parameters!$E$23*$A686,$A686&lt;=Parameters!$F$24,Parameters!$E$24*$A686,$A686&lt;=Parameters!$F$25,Parameters!$E$25*$A686,$A686&gt;Parameters!$F$25,Parameters!$E$26*$A686))</f>
        <v>81628.86</v>
      </c>
      <c r="K686" s="290">
        <f t="shared" si="310"/>
        <v>119.86616740088105</v>
      </c>
      <c r="L686" s="290" cm="1">
        <f t="array" ref="L686">IF(Parameters!$D$55="No",IF($A686&lt;=Parameters!$F$28,Parameters!$E$28*$A686,IF($A686&lt;=Parameters!$F$29,Parameters!$E$28*Parameters!$F$28+Parameters!$E$29*($A686-Parameters!$F$28),IF($A686&lt;=Parameters!$F$30,Parameters!$E$28*Parameters!$F$28+Parameters!$E$29*(Parameters!$F$29-Parameters!$F$28)+Parameters!$E$30*($A686-Parameters!$F$29),Parameters!$E$28*Parameters!$F$28+Parameters!$E$29*(Parameters!$F$29-Parameters!$F$28)+Parameters!$E$30*(Parameters!$F$30-Parameters!$F$29)+Parameters!$E$31*($A686-Parameters!$F$30)))),_xlfn.IFS($A686&lt;=Parameters!$F$28,Parameters!$E$28*$A686,$A686&lt;=Parameters!$F$29,Parameters!$E$29*$A686,$A686&lt;=Parameters!$F$30,Parameters!$E$30*$A686,$A686&gt;Parameters!$F$30,Parameters!$E$31*$A686))</f>
        <v>96008.66</v>
      </c>
      <c r="M686" s="290">
        <f t="shared" si="311"/>
        <v>140.98187958883994</v>
      </c>
      <c r="N686" s="290" cm="1">
        <f t="array" ref="N686">IF(Parameters!$D$55="No",IF($A686&lt;=Parameters!$F$34,Parameters!$E$34*$A686,IF($A686&lt;=Parameters!$F$35,Parameters!$E$34*Parameters!$F$34+Parameters!$E$35*($A686-Parameters!$F$34),IF($A686&lt;=Parameters!$F$36,Parameters!$E$34*Parameters!$F$34+Parameters!$E$35*(Parameters!$F$35-Parameters!$F$34)+Parameters!$E$36*($A686-Parameters!$F$35),Parameters!$E$34*Parameters!$F$34+Parameters!$E$35*(Parameters!$F$35-Parameters!$F$34)+Parameters!$E$36*(Parameters!$F$36-Parameters!$F$35)+Parameters!$E$37*($A686-Parameters!$F$36)))),_xlfn.IFS($A686&lt;=Parameters!$F$34,Parameters!$E$34*$A686,$A686&lt;=Parameters!$F$35,Parameters!$E$35*$A686,$A686&lt;=Parameters!$F$36,Parameters!$E$36*$A686,$A686&gt;Parameters!$F$36,Parameters!$E$37*$A686))</f>
        <v>95061.63</v>
      </c>
      <c r="O686" s="290">
        <f t="shared" si="335"/>
        <v>139.59123348017621</v>
      </c>
      <c r="P686" s="290" cm="1">
        <f t="array" ref="P686">IF(Parameters!$D$55="No",IF($A686&lt;=Parameters!$F$39,Parameters!$E$39*$A686,IF($A686&lt;=Parameters!$F$40,Parameters!$E$39*Parameters!$F$39+Parameters!$E$40*($A686-Parameters!$F$39),IF($A686&lt;=Parameters!$F$41,Parameters!$E$39*Parameters!$F$39+Parameters!$E$40*(Parameters!$F$40-Parameters!$F$39)+Parameters!$E$41*($A686-Parameters!$F$40),Parameters!$E$39*Parameters!$F$39+Parameters!$E$40*(Parameters!$F$40-Parameters!$F$39)+Parameters!$E$41*(Parameters!$F$41-Parameters!$F$40)+Parameters!$E$42*($A686-Parameters!$F$41)))),_xlfn.IFS($A686&lt;=Parameters!$F$39,Parameters!$E$39*$A686,$A686&lt;=Parameters!$F$40,Parameters!$E$40*$A686,$A686&lt;=Parameters!$F$41,Parameters!$E$41*$A686,$A686&gt;Parameters!$F$41,Parameters!$E$42*$A686))</f>
        <v>101819.76000000001</v>
      </c>
      <c r="Q686" s="290">
        <f t="shared" si="336"/>
        <v>149.51506607929517</v>
      </c>
      <c r="R686" s="290" cm="1">
        <f t="array" ref="R686">IF(Parameters!$E$55="No",IF($A686&lt;=Parameters!$H$23,Parameters!$G$23*$A686,IF($A686&lt;=Parameters!$H$24,Parameters!$G$23*Parameters!$H$23+Parameters!$G$24*($A686-Parameters!$H$23),IF($A686&lt;=Parameters!$H$25,Parameters!$G$23*Parameters!$H$23+Parameters!$G$24*(Parameters!$H$24-Parameters!$H$23)+Parameters!$G$25*($A686-Parameters!$H$24),Parameters!$G$23*Parameters!$H$23+Parameters!$G$24*(Parameters!$H$24-Parameters!$H$23)+Parameters!$G$25*(Parameters!$H$25-Parameters!$H$24)+Parameters!$G$26*($A686-Parameters!$H$25)))),_xlfn.IFS($A686&lt;=Parameters!$H$23,Parameters!$G$23*$A686,$A686&lt;=Parameters!$H$24,Parameters!$G$24*$A686,$A686&lt;=Parameters!$H$25,Parameters!$G$25*$A686,$A686&gt;Parameters!$H$25,Parameters!$G$26*$A686))</f>
        <v>81628.86</v>
      </c>
      <c r="S686" s="290">
        <f t="shared" si="312"/>
        <v>119.86616740088105</v>
      </c>
      <c r="T686" s="290" cm="1">
        <f t="array" ref="T686">IF(Parameters!$E$55="No",IF($A686&lt;=Parameters!$H$28,Parameters!$G$28*$A686,IF($A686&lt;=Parameters!$H$29,Parameters!$G$28*Parameters!$H$28+Parameters!$G$29*($A686-Parameters!$H$28),IF($A686&lt;=Parameters!$H$30,Parameters!$G$28*Parameters!$H$28+Parameters!$G$29*(Parameters!$H$29-Parameters!$H$28)+Parameters!$G$30*($A686-Parameters!$H$29),Parameters!$G$28*Parameters!$H$28+Parameters!$G$29*(Parameters!$H$29-Parameters!$H$28)+Parameters!$G$30*(Parameters!$H$30-Parameters!$H$29)+Parameters!$G$31*($A686-Parameters!$H$30)))),_xlfn.IFS($A686&lt;=Parameters!$H$28,Parameters!$G$28*$A686,$A686&lt;=Parameters!$H$29,Parameters!$G$29*$A686,$A686&lt;=Parameters!$H$30,Parameters!$G$30*$A686,$A686&gt;Parameters!$H$30,Parameters!$G$31*$A686))</f>
        <v>96008.66</v>
      </c>
      <c r="U686" s="290">
        <f t="shared" si="313"/>
        <v>140.98187958883994</v>
      </c>
      <c r="V686" s="290" cm="1">
        <f t="array" ref="V686">IF(Parameters!$E$55="No",IF($A686&lt;=Parameters!$H$34,Parameters!$G$34*$A686,IF($A686&lt;=Parameters!$H$35,Parameters!$G$34*Parameters!$H$34+Parameters!$G$35*($A686-Parameters!$H$34),IF($A686&lt;=Parameters!$H$36,Parameters!$G$34*Parameters!$H$34+Parameters!$G$35*(Parameters!$H$35-Parameters!$H$34)+Parameters!$G$36*($A686-Parameters!$H$35),Parameters!$G$34*Parameters!$H$34+Parameters!$G$35*(Parameters!$H$35-Parameters!$H$34)+Parameters!$G$36*(Parameters!$H$36-Parameters!$H$35)+Parameters!$G$37*($A686-Parameters!$H$36)))),_xlfn.IFS($A686&lt;=Parameters!$H$34,Parameters!$G$34*$A686,$A686&lt;=Parameters!$H$35,Parameters!$G$35*$A686,$A686&lt;=Parameters!$H$36,Parameters!$G$36*$A686,$A686&gt;Parameters!$H$36,Parameters!$G$37*$A686))</f>
        <v>95061.63</v>
      </c>
      <c r="W686" s="290">
        <f t="shared" si="337"/>
        <v>139.59123348017621</v>
      </c>
      <c r="X686" s="290" cm="1">
        <f t="array" ref="X686">IF(Parameters!$E$55="No",IF($A686&lt;=Parameters!$H$39,Parameters!$G$39*$A686,IF($A686&lt;=Parameters!$H$40,Parameters!$G$39*Parameters!$H$39+Parameters!$G$40*($A686-Parameters!$H$39),IF($A686&lt;=Parameters!$H$41,Parameters!$G$39*Parameters!$H$39+Parameters!$G$40*(Parameters!$H$40-Parameters!$H$39)+Parameters!$G$41*($A686-Parameters!$H$40),Parameters!$G$39*Parameters!$H$39+Parameters!$G$40*(Parameters!$H$40-Parameters!$H$39)+Parameters!$G$41*(Parameters!$H$41-Parameters!$H$40)+Parameters!$G$42*($A686-Parameters!$H$41)))),_xlfn.IFS($A686&lt;=Parameters!$H$39,Parameters!$G$39*$A686,$A686&lt;=Parameters!$H$40,Parameters!$G$40*$A686,$A686&lt;=Parameters!$H$41,Parameters!$G$41*$A686,$A686&gt;Parameters!$H$41,Parameters!$G$42*$A686))</f>
        <v>101819.76000000001</v>
      </c>
      <c r="Y686" s="290">
        <f t="shared" si="338"/>
        <v>149.51506607929517</v>
      </c>
      <c r="Z686" s="290" cm="1">
        <f t="array" ref="Z686">IF(Parameters!$F$55="No",IF($A686&lt;=Parameters!$J$23,Parameters!$I$23*$A686,IF($A686&lt;=Parameters!$J$24,Parameters!$I$23*Parameters!$J$23+Parameters!$I$24*($A686-Parameters!$J$23),IF($A686&lt;=Parameters!$J$25,Parameters!$I$23*Parameters!$J$23+Parameters!$I$24*(Parameters!$J$24-Parameters!$J$23)+Parameters!$I$25*($A686-Parameters!$J$24),Parameters!$I$23*Parameters!$J$23+Parameters!$I$24*(Parameters!$J$24-Parameters!$J$23)+Parameters!$I$25*(Parameters!$J$25-Parameters!$J$24)+Parameters!$I$26*($A686-Parameters!$J$25)))),_xlfn.IFS($A686&lt;=Parameters!$J$23,Parameters!$I$23*$A686,$A686&lt;=Parameters!$J$24,Parameters!$I$24*$A686,$A686&lt;=Parameters!$J$25,Parameters!$I$25*$A686,$A686&gt;Parameters!$J$25,Parameters!$I$26*$A686))</f>
        <v>81628.86</v>
      </c>
      <c r="AA686" s="290">
        <f t="shared" si="314"/>
        <v>119.86616740088105</v>
      </c>
      <c r="AB686" s="290" cm="1">
        <f t="array" ref="AB686">IF(Parameters!$F$55="No",IF($A686&lt;=Parameters!$J$28,Parameters!$I$28*$A686,IF($A686&lt;=Parameters!$J$29,Parameters!$I$28*Parameters!$J$28+Parameters!$I$29*($A686-Parameters!$J$28),IF($A686&lt;=Parameters!$J$30,Parameters!$I$28*Parameters!$J$28+Parameters!$I$29*(Parameters!$J$29-Parameters!$J$28)+Parameters!$I$30*($A686-Parameters!$J$29),Parameters!$I$28*Parameters!$J$28+Parameters!$I$29*(Parameters!$J$29-Parameters!$J$28)+Parameters!$I$30*(Parameters!$J$30-Parameters!$J$29)+Parameters!$I$31*($A686-Parameters!$J$30)))),_xlfn.IFS($A686&lt;=Parameters!$J$28,Parameters!$I$28*$A686,$A686&lt;=Parameters!$J$29,Parameters!$I$29*$A686,$A686&lt;=Parameters!$J$30,Parameters!$I$30*$A686,$A686&gt;Parameters!$J$30,Parameters!$I$31*$A686))</f>
        <v>96008.66</v>
      </c>
      <c r="AC686" s="290">
        <f t="shared" si="315"/>
        <v>140.98187958883994</v>
      </c>
      <c r="AD686" s="290" cm="1">
        <f t="array" ref="AD686">IF(Parameters!$F$55="No",IF($A686&lt;=Parameters!$J$34,Parameters!$I$34*$A686,IF($A686&lt;=Parameters!$J$35,Parameters!$I$34*Parameters!$J$34+Parameters!$I$35*($A686-Parameters!$J$34),IF($A686&lt;=Parameters!$J$36,Parameters!$I$34*Parameters!$J$34+Parameters!$I$35*(Parameters!$J$35-Parameters!$J$34)+Parameters!$I$36*($A686-Parameters!$J$35),Parameters!$I$34*Parameters!$J$34+Parameters!$I$35*(Parameters!$J$35-Parameters!$J$34)+Parameters!$I$36*(Parameters!$J$36-Parameters!$J$35)+Parameters!$I$37*($A686-Parameters!$J$36)))),_xlfn.IFS($A686&lt;=Parameters!$J$34,Parameters!$I$34*$A686,$A686&lt;=Parameters!$J$35,Parameters!$I$35*$A686,$A686&lt;=Parameters!$J$36,Parameters!$I$36*$A686,$A686&gt;Parameters!$J$36,Parameters!$I$37*$A686))</f>
        <v>95061.63</v>
      </c>
      <c r="AE686" s="290">
        <f t="shared" si="339"/>
        <v>139.59123348017621</v>
      </c>
      <c r="AF686" s="290" cm="1">
        <f t="array" ref="AF686">IF(Parameters!$F$55="No",IF($A686&lt;=Parameters!$J$39,Parameters!$I$39*$A686,IF($A686&lt;=Parameters!$J$40,Parameters!$I$39*Parameters!$J$39+Parameters!$I$40*($A686-Parameters!$J$39),IF($A686&lt;=Parameters!$J$41,Parameters!$I$39*Parameters!$J$39+Parameters!$I$40*(Parameters!$J$40-Parameters!$J$39)+Parameters!$I$41*($A686-Parameters!$J$40),Parameters!$I$39*Parameters!$J$39+Parameters!$I$40*(Parameters!$J$40-Parameters!$J$39)+Parameters!$I$41*(Parameters!$J$41-Parameters!$J$40)+Parameters!$I$42*($A686-Parameters!$J$41)))),_xlfn.IFS($A686&lt;=Parameters!$J$39,Parameters!$I$39*$A686,$A686&lt;=Parameters!$J$40,Parameters!$I$40*$A686,$A686&lt;=Parameters!$J$41,Parameters!$I$41*$A686,$A686&gt;Parameters!$J$41,Parameters!$I$42*$A686))</f>
        <v>101819.76000000001</v>
      </c>
      <c r="AG686" s="290">
        <f t="shared" si="340"/>
        <v>149.51506607929517</v>
      </c>
      <c r="AI686" s="428">
        <f t="shared" si="316"/>
        <v>149.05999999999767</v>
      </c>
      <c r="AJ686" s="428">
        <f t="shared" si="317"/>
        <v>159.36000000000058</v>
      </c>
      <c r="AK686" s="428">
        <f t="shared" si="318"/>
        <v>150.23000000001048</v>
      </c>
      <c r="AL686" s="428">
        <f t="shared" si="319"/>
        <v>158.4600000000064</v>
      </c>
      <c r="AM686" s="428">
        <f t="shared" si="320"/>
        <v>149.05999999999767</v>
      </c>
      <c r="AN686" s="428">
        <f t="shared" si="321"/>
        <v>159.36000000000058</v>
      </c>
      <c r="AO686" s="428">
        <f t="shared" si="322"/>
        <v>150.23000000001048</v>
      </c>
      <c r="AP686" s="428">
        <f t="shared" si="323"/>
        <v>158.4600000000064</v>
      </c>
      <c r="AQ686" s="428">
        <f t="shared" si="324"/>
        <v>149.05999999999767</v>
      </c>
      <c r="AR686" s="428">
        <f t="shared" si="325"/>
        <v>159.36000000000058</v>
      </c>
      <c r="AS686" s="428">
        <f t="shared" si="326"/>
        <v>150.23000000001048</v>
      </c>
      <c r="AT686" s="428">
        <f t="shared" si="327"/>
        <v>158.4600000000064</v>
      </c>
      <c r="AU686" s="428">
        <f t="shared" si="328"/>
        <v>149.05999999999767</v>
      </c>
      <c r="AV686" s="428">
        <f t="shared" si="329"/>
        <v>159.36000000000058</v>
      </c>
      <c r="AW686" s="428">
        <f t="shared" si="330"/>
        <v>150.23000000001048</v>
      </c>
      <c r="AX686" s="428">
        <f t="shared" si="331"/>
        <v>158.4600000000064</v>
      </c>
    </row>
    <row r="687">
      <c r="A687" s="413">
        <v>682</v>
      </c>
      <c r="B687" s="290" cm="1">
        <f t="array" ref="B687">IF(Parameters!$C$55="No",IF($A687&lt;=Parameters!$D$23,Parameters!$C$23*$A687,IF($A687&lt;=Parameters!$D$24,Parameters!$C$23*Parameters!$D$23+Parameters!$C$24*($A687-Parameters!$D$23),IF($A687&lt;=Parameters!$D$25,Parameters!$C$23*Parameters!$D$23+Parameters!$C$24*(Parameters!$D$24-Parameters!$D$23)+Parameters!$C$25*($A687-Parameters!$D$24),Parameters!$C$23*Parameters!$D$23+Parameters!$C$24*(Parameters!$D$24-Parameters!$D$23)+Parameters!$C$25*(Parameters!$D$25-Parameters!$D$24)+Parameters!$C$26*($A687-Parameters!$D$25)))),_xlfn.IFS($A687&lt;=Parameters!$D$23,Parameters!$C$23*$A687,$A687&lt;=Parameters!$D$24,Parameters!$C$24*$A687,$A687&lt;=Parameters!$D$25,Parameters!$C$25*$A687,$A687&gt;Parameters!$D$25,Parameters!$C$26*$A687))</f>
        <v>81777.919999999998</v>
      </c>
      <c r="C687" s="290">
        <f t="shared" si="341"/>
        <v>119.90897360703812</v>
      </c>
      <c r="D687" s="290" cm="1">
        <f t="array" ref="D687">IF(Parameters!$C$55="No",IF($A687&lt;=Parameters!$D$28,Parameters!$C$28*$A687,IF($A687&lt;=Parameters!$D$29,Parameters!$C$28*Parameters!$D$28+Parameters!$C$29*($A687-Parameters!$D$28),IF($A687&lt;=Parameters!$D$30,Parameters!$C$28*Parameters!$D$28+Parameters!$C$29*(Parameters!$D$29-Parameters!$D$28)+Parameters!$C$30*($A687-Parameters!$D$29),Parameters!$C$28*Parameters!$D$28+Parameters!$C$29*(Parameters!$D$29-Parameters!$D$28)+Parameters!$C$30*(Parameters!$D$30-Parameters!$D$29)+Parameters!$C$31*($A687-Parameters!$D$30)))),_xlfn.IFS($A687&lt;=Parameters!$D$28,Parameters!$C$28*$A687,$A687&lt;=Parameters!$D$29,Parameters!$C$29*$A687,$A687&lt;=Parameters!$D$30,Parameters!$C$30*$A687,$A687&gt;Parameters!$D$30,Parameters!$C$31*$A687))</f>
        <v>96168.02</v>
      </c>
      <c r="E687" s="290">
        <f t="shared" si="342"/>
        <v>141.00882697947213</v>
      </c>
      <c r="F687" s="290" cm="1">
        <f t="array" ref="F687">IF(Parameters!$C$55="No",IF($A687&lt;=Parameters!$D$34,Parameters!$C$34*$A687,IF($A687&lt;=Parameters!$D$35,Parameters!$C$34*Parameters!$D$34+Parameters!$C$35*($A687-Parameters!$D$34),IF($A687&lt;=Parameters!$D$36,Parameters!$C$34*Parameters!$D$34+Parameters!$C$35*(Parameters!$D$35-Parameters!$D$34)+Parameters!$C$36*($A687-Parameters!$D$35),Parameters!$C$34*Parameters!$D$34+Parameters!$C$35*(Parameters!$D$35-Parameters!$D$34)+Parameters!$C$36*(Parameters!$D$36-Parameters!$D$35)+Parameters!$C$37*($A687-Parameters!$D$36)))),_xlfn.IFS($A687&lt;=Parameters!$D$34,Parameters!$C$34*$A687,$A687&lt;=Parameters!$D$35,Parameters!$C$35*$A687,$A687&lt;=Parameters!$D$36,Parameters!$C$36*$A687,$A687&gt;Parameters!$D$36,Parameters!$C$37*$A687))</f>
        <v>95211.86</v>
      </c>
      <c r="G687" s="290">
        <f t="shared" si="333"/>
        <v>139.60683284457477</v>
      </c>
      <c r="H687" s="290" cm="1">
        <f t="array" ref="H687">IF(Parameters!$C$55="No",IF($A687&lt;=Parameters!$D$39,Parameters!$C$39*$A687,IF($A687&lt;=Parameters!$D$40,Parameters!$C$39*Parameters!$D$39+Parameters!$C$40*($A687-Parameters!$D$39),IF($A687&lt;=Parameters!$D$41,Parameters!$C$39*Parameters!$D$39+Parameters!$C$40*(Parameters!$D$40-Parameters!$D$39)+Parameters!$C$41*($A687-Parameters!$D$40),Parameters!$C$39*Parameters!$D$39+Parameters!$C$40*(Parameters!$D$40-Parameters!$D$39)+Parameters!$C$41*(Parameters!$D$41-Parameters!$D$40)+Parameters!$C$42*($A687-Parameters!$D$41)))),_xlfn.IFS($A687&lt;=Parameters!$D$39,Parameters!$C$39*$A687,$A687&lt;=Parameters!$D$40,Parameters!$C$40*$A687,$A687&lt;=Parameters!$D$41,Parameters!$C$41*$A687,$A687&gt;Parameters!$D$41,Parameters!$C$42*$A687))</f>
        <v>101978.22</v>
      </c>
      <c r="I687" s="290">
        <f t="shared" si="334"/>
        <v>149.52818181818182</v>
      </c>
      <c r="J687" s="290" cm="1">
        <f t="array" ref="J687">IF(Parameters!$D$55="No",IF($A687&lt;=Parameters!$F$23,Parameters!$E$23*$A687,IF($A687&lt;=Parameters!$F$24,Parameters!$E$23*Parameters!$F$23+Parameters!$E$24*($A687-Parameters!$F$23),IF($A687&lt;=Parameters!$F$25,Parameters!$E$23*Parameters!$F$23+Parameters!$E$24*(Parameters!$F$24-Parameters!$F$23)+Parameters!$E$25*($A687-Parameters!$F$24),Parameters!$E$23*Parameters!$F$23+Parameters!$E$24*(Parameters!$F$24-Parameters!$F$23)+Parameters!$E$25*(Parameters!$F$25-Parameters!$F$24)+Parameters!$E$26*($A687-Parameters!$F$25)))),_xlfn.IFS($A687&lt;=Parameters!$F$23,Parameters!$E$23*$A687,$A687&lt;=Parameters!$F$24,Parameters!$E$24*$A687,$A687&lt;=Parameters!$F$25,Parameters!$E$25*$A687,$A687&gt;Parameters!$F$25,Parameters!$E$26*$A687))</f>
        <v>81777.919999999998</v>
      </c>
      <c r="K687" s="290">
        <f t="shared" si="310"/>
        <v>119.90897360703812</v>
      </c>
      <c r="L687" s="290" cm="1">
        <f t="array" ref="L687">IF(Parameters!$D$55="No",IF($A687&lt;=Parameters!$F$28,Parameters!$E$28*$A687,IF($A687&lt;=Parameters!$F$29,Parameters!$E$28*Parameters!$F$28+Parameters!$E$29*($A687-Parameters!$F$28),IF($A687&lt;=Parameters!$F$30,Parameters!$E$28*Parameters!$F$28+Parameters!$E$29*(Parameters!$F$29-Parameters!$F$28)+Parameters!$E$30*($A687-Parameters!$F$29),Parameters!$E$28*Parameters!$F$28+Parameters!$E$29*(Parameters!$F$29-Parameters!$F$28)+Parameters!$E$30*(Parameters!$F$30-Parameters!$F$29)+Parameters!$E$31*($A687-Parameters!$F$30)))),_xlfn.IFS($A687&lt;=Parameters!$F$28,Parameters!$E$28*$A687,$A687&lt;=Parameters!$F$29,Parameters!$E$29*$A687,$A687&lt;=Parameters!$F$30,Parameters!$E$30*$A687,$A687&gt;Parameters!$F$30,Parameters!$E$31*$A687))</f>
        <v>96168.02</v>
      </c>
      <c r="M687" s="290">
        <f t="shared" si="311"/>
        <v>141.00882697947213</v>
      </c>
      <c r="N687" s="290" cm="1">
        <f t="array" ref="N687">IF(Parameters!$D$55="No",IF($A687&lt;=Parameters!$F$34,Parameters!$E$34*$A687,IF($A687&lt;=Parameters!$F$35,Parameters!$E$34*Parameters!$F$34+Parameters!$E$35*($A687-Parameters!$F$34),IF($A687&lt;=Parameters!$F$36,Parameters!$E$34*Parameters!$F$34+Parameters!$E$35*(Parameters!$F$35-Parameters!$F$34)+Parameters!$E$36*($A687-Parameters!$F$35),Parameters!$E$34*Parameters!$F$34+Parameters!$E$35*(Parameters!$F$35-Parameters!$F$34)+Parameters!$E$36*(Parameters!$F$36-Parameters!$F$35)+Parameters!$E$37*($A687-Parameters!$F$36)))),_xlfn.IFS($A687&lt;=Parameters!$F$34,Parameters!$E$34*$A687,$A687&lt;=Parameters!$F$35,Parameters!$E$35*$A687,$A687&lt;=Parameters!$F$36,Parameters!$E$36*$A687,$A687&gt;Parameters!$F$36,Parameters!$E$37*$A687))</f>
        <v>95211.86</v>
      </c>
      <c r="O687" s="290">
        <f t="shared" si="335"/>
        <v>139.60683284457477</v>
      </c>
      <c r="P687" s="290" cm="1">
        <f t="array" ref="P687">IF(Parameters!$D$55="No",IF($A687&lt;=Parameters!$F$39,Parameters!$E$39*$A687,IF($A687&lt;=Parameters!$F$40,Parameters!$E$39*Parameters!$F$39+Parameters!$E$40*($A687-Parameters!$F$39),IF($A687&lt;=Parameters!$F$41,Parameters!$E$39*Parameters!$F$39+Parameters!$E$40*(Parameters!$F$40-Parameters!$F$39)+Parameters!$E$41*($A687-Parameters!$F$40),Parameters!$E$39*Parameters!$F$39+Parameters!$E$40*(Parameters!$F$40-Parameters!$F$39)+Parameters!$E$41*(Parameters!$F$41-Parameters!$F$40)+Parameters!$E$42*($A687-Parameters!$F$41)))),_xlfn.IFS($A687&lt;=Parameters!$F$39,Parameters!$E$39*$A687,$A687&lt;=Parameters!$F$40,Parameters!$E$40*$A687,$A687&lt;=Parameters!$F$41,Parameters!$E$41*$A687,$A687&gt;Parameters!$F$41,Parameters!$E$42*$A687))</f>
        <v>101978.22</v>
      </c>
      <c r="Q687" s="290">
        <f t="shared" si="336"/>
        <v>149.52818181818182</v>
      </c>
      <c r="R687" s="290" cm="1">
        <f t="array" ref="R687">IF(Parameters!$E$55="No",IF($A687&lt;=Parameters!$H$23,Parameters!$G$23*$A687,IF($A687&lt;=Parameters!$H$24,Parameters!$G$23*Parameters!$H$23+Parameters!$G$24*($A687-Parameters!$H$23),IF($A687&lt;=Parameters!$H$25,Parameters!$G$23*Parameters!$H$23+Parameters!$G$24*(Parameters!$H$24-Parameters!$H$23)+Parameters!$G$25*($A687-Parameters!$H$24),Parameters!$G$23*Parameters!$H$23+Parameters!$G$24*(Parameters!$H$24-Parameters!$H$23)+Parameters!$G$25*(Parameters!$H$25-Parameters!$H$24)+Parameters!$G$26*($A687-Parameters!$H$25)))),_xlfn.IFS($A687&lt;=Parameters!$H$23,Parameters!$G$23*$A687,$A687&lt;=Parameters!$H$24,Parameters!$G$24*$A687,$A687&lt;=Parameters!$H$25,Parameters!$G$25*$A687,$A687&gt;Parameters!$H$25,Parameters!$G$26*$A687))</f>
        <v>81777.919999999998</v>
      </c>
      <c r="S687" s="290">
        <f t="shared" si="312"/>
        <v>119.90897360703812</v>
      </c>
      <c r="T687" s="290" cm="1">
        <f t="array" ref="T687">IF(Parameters!$E$55="No",IF($A687&lt;=Parameters!$H$28,Parameters!$G$28*$A687,IF($A687&lt;=Parameters!$H$29,Parameters!$G$28*Parameters!$H$28+Parameters!$G$29*($A687-Parameters!$H$28),IF($A687&lt;=Parameters!$H$30,Parameters!$G$28*Parameters!$H$28+Parameters!$G$29*(Parameters!$H$29-Parameters!$H$28)+Parameters!$G$30*($A687-Parameters!$H$29),Parameters!$G$28*Parameters!$H$28+Parameters!$G$29*(Parameters!$H$29-Parameters!$H$28)+Parameters!$G$30*(Parameters!$H$30-Parameters!$H$29)+Parameters!$G$31*($A687-Parameters!$H$30)))),_xlfn.IFS($A687&lt;=Parameters!$H$28,Parameters!$G$28*$A687,$A687&lt;=Parameters!$H$29,Parameters!$G$29*$A687,$A687&lt;=Parameters!$H$30,Parameters!$G$30*$A687,$A687&gt;Parameters!$H$30,Parameters!$G$31*$A687))</f>
        <v>96168.02</v>
      </c>
      <c r="U687" s="290">
        <f t="shared" si="313"/>
        <v>141.00882697947213</v>
      </c>
      <c r="V687" s="290" cm="1">
        <f t="array" ref="V687">IF(Parameters!$E$55="No",IF($A687&lt;=Parameters!$H$34,Parameters!$G$34*$A687,IF($A687&lt;=Parameters!$H$35,Parameters!$G$34*Parameters!$H$34+Parameters!$G$35*($A687-Parameters!$H$34),IF($A687&lt;=Parameters!$H$36,Parameters!$G$34*Parameters!$H$34+Parameters!$G$35*(Parameters!$H$35-Parameters!$H$34)+Parameters!$G$36*($A687-Parameters!$H$35),Parameters!$G$34*Parameters!$H$34+Parameters!$G$35*(Parameters!$H$35-Parameters!$H$34)+Parameters!$G$36*(Parameters!$H$36-Parameters!$H$35)+Parameters!$G$37*($A687-Parameters!$H$36)))),_xlfn.IFS($A687&lt;=Parameters!$H$34,Parameters!$G$34*$A687,$A687&lt;=Parameters!$H$35,Parameters!$G$35*$A687,$A687&lt;=Parameters!$H$36,Parameters!$G$36*$A687,$A687&gt;Parameters!$H$36,Parameters!$G$37*$A687))</f>
        <v>95211.86</v>
      </c>
      <c r="W687" s="290">
        <f t="shared" si="337"/>
        <v>139.60683284457477</v>
      </c>
      <c r="X687" s="290" cm="1">
        <f t="array" ref="X687">IF(Parameters!$E$55="No",IF($A687&lt;=Parameters!$H$39,Parameters!$G$39*$A687,IF($A687&lt;=Parameters!$H$40,Parameters!$G$39*Parameters!$H$39+Parameters!$G$40*($A687-Parameters!$H$39),IF($A687&lt;=Parameters!$H$41,Parameters!$G$39*Parameters!$H$39+Parameters!$G$40*(Parameters!$H$40-Parameters!$H$39)+Parameters!$G$41*($A687-Parameters!$H$40),Parameters!$G$39*Parameters!$H$39+Parameters!$G$40*(Parameters!$H$40-Parameters!$H$39)+Parameters!$G$41*(Parameters!$H$41-Parameters!$H$40)+Parameters!$G$42*($A687-Parameters!$H$41)))),_xlfn.IFS($A687&lt;=Parameters!$H$39,Parameters!$G$39*$A687,$A687&lt;=Parameters!$H$40,Parameters!$G$40*$A687,$A687&lt;=Parameters!$H$41,Parameters!$G$41*$A687,$A687&gt;Parameters!$H$41,Parameters!$G$42*$A687))</f>
        <v>101978.22</v>
      </c>
      <c r="Y687" s="290">
        <f t="shared" si="338"/>
        <v>149.52818181818182</v>
      </c>
      <c r="Z687" s="290" cm="1">
        <f t="array" ref="Z687">IF(Parameters!$F$55="No",IF($A687&lt;=Parameters!$J$23,Parameters!$I$23*$A687,IF($A687&lt;=Parameters!$J$24,Parameters!$I$23*Parameters!$J$23+Parameters!$I$24*($A687-Parameters!$J$23),IF($A687&lt;=Parameters!$J$25,Parameters!$I$23*Parameters!$J$23+Parameters!$I$24*(Parameters!$J$24-Parameters!$J$23)+Parameters!$I$25*($A687-Parameters!$J$24),Parameters!$I$23*Parameters!$J$23+Parameters!$I$24*(Parameters!$J$24-Parameters!$J$23)+Parameters!$I$25*(Parameters!$J$25-Parameters!$J$24)+Parameters!$I$26*($A687-Parameters!$J$25)))),_xlfn.IFS($A687&lt;=Parameters!$J$23,Parameters!$I$23*$A687,$A687&lt;=Parameters!$J$24,Parameters!$I$24*$A687,$A687&lt;=Parameters!$J$25,Parameters!$I$25*$A687,$A687&gt;Parameters!$J$25,Parameters!$I$26*$A687))</f>
        <v>81777.919999999998</v>
      </c>
      <c r="AA687" s="290">
        <f t="shared" si="314"/>
        <v>119.90897360703812</v>
      </c>
      <c r="AB687" s="290" cm="1">
        <f t="array" ref="AB687">IF(Parameters!$F$55="No",IF($A687&lt;=Parameters!$J$28,Parameters!$I$28*$A687,IF($A687&lt;=Parameters!$J$29,Parameters!$I$28*Parameters!$J$28+Parameters!$I$29*($A687-Parameters!$J$28),IF($A687&lt;=Parameters!$J$30,Parameters!$I$28*Parameters!$J$28+Parameters!$I$29*(Parameters!$J$29-Parameters!$J$28)+Parameters!$I$30*($A687-Parameters!$J$29),Parameters!$I$28*Parameters!$J$28+Parameters!$I$29*(Parameters!$J$29-Parameters!$J$28)+Parameters!$I$30*(Parameters!$J$30-Parameters!$J$29)+Parameters!$I$31*($A687-Parameters!$J$30)))),_xlfn.IFS($A687&lt;=Parameters!$J$28,Parameters!$I$28*$A687,$A687&lt;=Parameters!$J$29,Parameters!$I$29*$A687,$A687&lt;=Parameters!$J$30,Parameters!$I$30*$A687,$A687&gt;Parameters!$J$30,Parameters!$I$31*$A687))</f>
        <v>96168.02</v>
      </c>
      <c r="AC687" s="290">
        <f t="shared" si="315"/>
        <v>141.00882697947213</v>
      </c>
      <c r="AD687" s="290" cm="1">
        <f t="array" ref="AD687">IF(Parameters!$F$55="No",IF($A687&lt;=Parameters!$J$34,Parameters!$I$34*$A687,IF($A687&lt;=Parameters!$J$35,Parameters!$I$34*Parameters!$J$34+Parameters!$I$35*($A687-Parameters!$J$34),IF($A687&lt;=Parameters!$J$36,Parameters!$I$34*Parameters!$J$34+Parameters!$I$35*(Parameters!$J$35-Parameters!$J$34)+Parameters!$I$36*($A687-Parameters!$J$35),Parameters!$I$34*Parameters!$J$34+Parameters!$I$35*(Parameters!$J$35-Parameters!$J$34)+Parameters!$I$36*(Parameters!$J$36-Parameters!$J$35)+Parameters!$I$37*($A687-Parameters!$J$36)))),_xlfn.IFS($A687&lt;=Parameters!$J$34,Parameters!$I$34*$A687,$A687&lt;=Parameters!$J$35,Parameters!$I$35*$A687,$A687&lt;=Parameters!$J$36,Parameters!$I$36*$A687,$A687&gt;Parameters!$J$36,Parameters!$I$37*$A687))</f>
        <v>95211.86</v>
      </c>
      <c r="AE687" s="290">
        <f t="shared" si="339"/>
        <v>139.60683284457477</v>
      </c>
      <c r="AF687" s="290" cm="1">
        <f t="array" ref="AF687">IF(Parameters!$F$55="No",IF($A687&lt;=Parameters!$J$39,Parameters!$I$39*$A687,IF($A687&lt;=Parameters!$J$40,Parameters!$I$39*Parameters!$J$39+Parameters!$I$40*($A687-Parameters!$J$39),IF($A687&lt;=Parameters!$J$41,Parameters!$I$39*Parameters!$J$39+Parameters!$I$40*(Parameters!$J$40-Parameters!$J$39)+Parameters!$I$41*($A687-Parameters!$J$40),Parameters!$I$39*Parameters!$J$39+Parameters!$I$40*(Parameters!$J$40-Parameters!$J$39)+Parameters!$I$41*(Parameters!$J$41-Parameters!$J$40)+Parameters!$I$42*($A687-Parameters!$J$41)))),_xlfn.IFS($A687&lt;=Parameters!$J$39,Parameters!$I$39*$A687,$A687&lt;=Parameters!$J$40,Parameters!$I$40*$A687,$A687&lt;=Parameters!$J$41,Parameters!$I$41*$A687,$A687&gt;Parameters!$J$41,Parameters!$I$42*$A687))</f>
        <v>101978.22</v>
      </c>
      <c r="AG687" s="290">
        <f t="shared" si="340"/>
        <v>149.52818181818182</v>
      </c>
      <c r="AI687" s="428">
        <f t="shared" si="316"/>
        <v>149.05999999999767</v>
      </c>
      <c r="AJ687" s="428">
        <f t="shared" si="317"/>
        <v>159.36000000000058</v>
      </c>
      <c r="AK687" s="428">
        <f t="shared" si="318"/>
        <v>150.22999999999593</v>
      </c>
      <c r="AL687" s="428">
        <f t="shared" si="319"/>
        <v>158.45999999999185</v>
      </c>
      <c r="AM687" s="428">
        <f t="shared" si="320"/>
        <v>149.05999999999767</v>
      </c>
      <c r="AN687" s="428">
        <f t="shared" si="321"/>
        <v>159.36000000000058</v>
      </c>
      <c r="AO687" s="428">
        <f t="shared" si="322"/>
        <v>150.22999999999593</v>
      </c>
      <c r="AP687" s="428">
        <f t="shared" si="323"/>
        <v>158.45999999999185</v>
      </c>
      <c r="AQ687" s="428">
        <f t="shared" si="324"/>
        <v>149.05999999999767</v>
      </c>
      <c r="AR687" s="428">
        <f t="shared" si="325"/>
        <v>159.36000000000058</v>
      </c>
      <c r="AS687" s="428">
        <f t="shared" si="326"/>
        <v>150.22999999999593</v>
      </c>
      <c r="AT687" s="428">
        <f t="shared" si="327"/>
        <v>158.45999999999185</v>
      </c>
      <c r="AU687" s="428">
        <f t="shared" si="328"/>
        <v>149.05999999999767</v>
      </c>
      <c r="AV687" s="428">
        <f t="shared" si="329"/>
        <v>159.36000000000058</v>
      </c>
      <c r="AW687" s="428">
        <f t="shared" si="330"/>
        <v>150.22999999999593</v>
      </c>
      <c r="AX687" s="428">
        <f t="shared" si="331"/>
        <v>158.45999999999185</v>
      </c>
    </row>
    <row r="688">
      <c r="A688" s="413">
        <v>683</v>
      </c>
      <c r="B688" s="290" cm="1">
        <f t="array" ref="B688">IF(Parameters!$C$55="No",IF($A688&lt;=Parameters!$D$23,Parameters!$C$23*$A688,IF($A688&lt;=Parameters!$D$24,Parameters!$C$23*Parameters!$D$23+Parameters!$C$24*($A688-Parameters!$D$23),IF($A688&lt;=Parameters!$D$25,Parameters!$C$23*Parameters!$D$23+Parameters!$C$24*(Parameters!$D$24-Parameters!$D$23)+Parameters!$C$25*($A688-Parameters!$D$24),Parameters!$C$23*Parameters!$D$23+Parameters!$C$24*(Parameters!$D$24-Parameters!$D$23)+Parameters!$C$25*(Parameters!$D$25-Parameters!$D$24)+Parameters!$C$26*($A688-Parameters!$D$25)))),_xlfn.IFS($A688&lt;=Parameters!$D$23,Parameters!$C$23*$A688,$A688&lt;=Parameters!$D$24,Parameters!$C$24*$A688,$A688&lt;=Parameters!$D$25,Parameters!$C$25*$A688,$A688&gt;Parameters!$D$25,Parameters!$C$26*$A688))</f>
        <v>81926.98</v>
      </c>
      <c r="C688" s="290">
        <f t="shared" ref="C688:C705" si="343">B688/$A688</f>
        <v>119.95165446559297</v>
      </c>
      <c r="D688" s="290" cm="1">
        <f t="array" ref="D688">IF(Parameters!$C$55="No",IF($A688&lt;=Parameters!$D$28,Parameters!$C$28*$A688,IF($A688&lt;=Parameters!$D$29,Parameters!$C$28*Parameters!$D$28+Parameters!$C$29*($A688-Parameters!$D$28),IF($A688&lt;=Parameters!$D$30,Parameters!$C$28*Parameters!$D$28+Parameters!$C$29*(Parameters!$D$29-Parameters!$D$28)+Parameters!$C$30*($A688-Parameters!$D$29),Parameters!$C$28*Parameters!$D$28+Parameters!$C$29*(Parameters!$D$29-Parameters!$D$28)+Parameters!$C$30*(Parameters!$D$30-Parameters!$D$29)+Parameters!$C$31*($A688-Parameters!$D$30)))),_xlfn.IFS($A688&lt;=Parameters!$D$28,Parameters!$C$28*$A688,$A688&lt;=Parameters!$D$29,Parameters!$C$29*$A688,$A688&lt;=Parameters!$D$30,Parameters!$C$30*$A688,$A688&gt;Parameters!$D$30,Parameters!$C$31*$A688))</f>
        <v>96327.38</v>
      </c>
      <c r="E688" s="290">
        <f t="shared" ref="E688:E705" si="344">D688/$A688</f>
        <v>141.03569546120059</v>
      </c>
      <c r="F688" s="290" cm="1">
        <f t="array" ref="F688">IF(Parameters!$C$55="No",IF($A688&lt;=Parameters!$D$34,Parameters!$C$34*$A688,IF($A688&lt;=Parameters!$D$35,Parameters!$C$34*Parameters!$D$34+Parameters!$C$35*($A688-Parameters!$D$34),IF($A688&lt;=Parameters!$D$36,Parameters!$C$34*Parameters!$D$34+Parameters!$C$35*(Parameters!$D$35-Parameters!$D$34)+Parameters!$C$36*($A688-Parameters!$D$35),Parameters!$C$34*Parameters!$D$34+Parameters!$C$35*(Parameters!$D$35-Parameters!$D$34)+Parameters!$C$36*(Parameters!$D$36-Parameters!$D$35)+Parameters!$C$37*($A688-Parameters!$D$36)))),_xlfn.IFS($A688&lt;=Parameters!$D$34,Parameters!$C$34*$A688,$A688&lt;=Parameters!$D$35,Parameters!$C$35*$A688,$A688&lt;=Parameters!$D$36,Parameters!$C$36*$A688,$A688&gt;Parameters!$D$36,Parameters!$C$37*$A688))</f>
        <v>95362.09</v>
      </c>
      <c r="G688" s="290">
        <f t="shared" si="333"/>
        <v>139.62238653001464</v>
      </c>
      <c r="H688" s="290" cm="1">
        <f t="array" ref="H688">IF(Parameters!$C$55="No",IF($A688&lt;=Parameters!$D$39,Parameters!$C$39*$A688,IF($A688&lt;=Parameters!$D$40,Parameters!$C$39*Parameters!$D$39+Parameters!$C$40*($A688-Parameters!$D$39),IF($A688&lt;=Parameters!$D$41,Parameters!$C$39*Parameters!$D$39+Parameters!$C$40*(Parameters!$D$40-Parameters!$D$39)+Parameters!$C$41*($A688-Parameters!$D$40),Parameters!$C$39*Parameters!$D$39+Parameters!$C$40*(Parameters!$D$40-Parameters!$D$39)+Parameters!$C$41*(Parameters!$D$41-Parameters!$D$40)+Parameters!$C$42*($A688-Parameters!$D$41)))),_xlfn.IFS($A688&lt;=Parameters!$D$39,Parameters!$C$39*$A688,$A688&lt;=Parameters!$D$40,Parameters!$C$40*$A688,$A688&lt;=Parameters!$D$41,Parameters!$C$41*$A688,$A688&gt;Parameters!$D$41,Parameters!$C$42*$A688))</f>
        <v>102136.68</v>
      </c>
      <c r="I688" s="290">
        <f t="shared" si="334"/>
        <v>149.54125915080527</v>
      </c>
      <c r="J688" s="290" cm="1">
        <f t="array" ref="J688">IF(Parameters!$D$55="No",IF($A688&lt;=Parameters!$F$23,Parameters!$E$23*$A688,IF($A688&lt;=Parameters!$F$24,Parameters!$E$23*Parameters!$F$23+Parameters!$E$24*($A688-Parameters!$F$23),IF($A688&lt;=Parameters!$F$25,Parameters!$E$23*Parameters!$F$23+Parameters!$E$24*(Parameters!$F$24-Parameters!$F$23)+Parameters!$E$25*($A688-Parameters!$F$24),Parameters!$E$23*Parameters!$F$23+Parameters!$E$24*(Parameters!$F$24-Parameters!$F$23)+Parameters!$E$25*(Parameters!$F$25-Parameters!$F$24)+Parameters!$E$26*($A688-Parameters!$F$25)))),_xlfn.IFS($A688&lt;=Parameters!$F$23,Parameters!$E$23*$A688,$A688&lt;=Parameters!$F$24,Parameters!$E$24*$A688,$A688&lt;=Parameters!$F$25,Parameters!$E$25*$A688,$A688&gt;Parameters!$F$25,Parameters!$E$26*$A688))</f>
        <v>81926.98</v>
      </c>
      <c r="K688" s="290">
        <f t="shared" si="310"/>
        <v>119.95165446559297</v>
      </c>
      <c r="L688" s="290" cm="1">
        <f t="array" ref="L688">IF(Parameters!$D$55="No",IF($A688&lt;=Parameters!$F$28,Parameters!$E$28*$A688,IF($A688&lt;=Parameters!$F$29,Parameters!$E$28*Parameters!$F$28+Parameters!$E$29*($A688-Parameters!$F$28),IF($A688&lt;=Parameters!$F$30,Parameters!$E$28*Parameters!$F$28+Parameters!$E$29*(Parameters!$F$29-Parameters!$F$28)+Parameters!$E$30*($A688-Parameters!$F$29),Parameters!$E$28*Parameters!$F$28+Parameters!$E$29*(Parameters!$F$29-Parameters!$F$28)+Parameters!$E$30*(Parameters!$F$30-Parameters!$F$29)+Parameters!$E$31*($A688-Parameters!$F$30)))),_xlfn.IFS($A688&lt;=Parameters!$F$28,Parameters!$E$28*$A688,$A688&lt;=Parameters!$F$29,Parameters!$E$29*$A688,$A688&lt;=Parameters!$F$30,Parameters!$E$30*$A688,$A688&gt;Parameters!$F$30,Parameters!$E$31*$A688))</f>
        <v>96327.38</v>
      </c>
      <c r="M688" s="290">
        <f t="shared" si="311"/>
        <v>141.03569546120059</v>
      </c>
      <c r="N688" s="290" cm="1">
        <f t="array" ref="N688">IF(Parameters!$D$55="No",IF($A688&lt;=Parameters!$F$34,Parameters!$E$34*$A688,IF($A688&lt;=Parameters!$F$35,Parameters!$E$34*Parameters!$F$34+Parameters!$E$35*($A688-Parameters!$F$34),IF($A688&lt;=Parameters!$F$36,Parameters!$E$34*Parameters!$F$34+Parameters!$E$35*(Parameters!$F$35-Parameters!$F$34)+Parameters!$E$36*($A688-Parameters!$F$35),Parameters!$E$34*Parameters!$F$34+Parameters!$E$35*(Parameters!$F$35-Parameters!$F$34)+Parameters!$E$36*(Parameters!$F$36-Parameters!$F$35)+Parameters!$E$37*($A688-Parameters!$F$36)))),_xlfn.IFS($A688&lt;=Parameters!$F$34,Parameters!$E$34*$A688,$A688&lt;=Parameters!$F$35,Parameters!$E$35*$A688,$A688&lt;=Parameters!$F$36,Parameters!$E$36*$A688,$A688&gt;Parameters!$F$36,Parameters!$E$37*$A688))</f>
        <v>95362.09</v>
      </c>
      <c r="O688" s="290">
        <f t="shared" si="335"/>
        <v>139.62238653001464</v>
      </c>
      <c r="P688" s="290" cm="1">
        <f t="array" ref="P688">IF(Parameters!$D$55="No",IF($A688&lt;=Parameters!$F$39,Parameters!$E$39*$A688,IF($A688&lt;=Parameters!$F$40,Parameters!$E$39*Parameters!$F$39+Parameters!$E$40*($A688-Parameters!$F$39),IF($A688&lt;=Parameters!$F$41,Parameters!$E$39*Parameters!$F$39+Parameters!$E$40*(Parameters!$F$40-Parameters!$F$39)+Parameters!$E$41*($A688-Parameters!$F$40),Parameters!$E$39*Parameters!$F$39+Parameters!$E$40*(Parameters!$F$40-Parameters!$F$39)+Parameters!$E$41*(Parameters!$F$41-Parameters!$F$40)+Parameters!$E$42*($A688-Parameters!$F$41)))),_xlfn.IFS($A688&lt;=Parameters!$F$39,Parameters!$E$39*$A688,$A688&lt;=Parameters!$F$40,Parameters!$E$40*$A688,$A688&lt;=Parameters!$F$41,Parameters!$E$41*$A688,$A688&gt;Parameters!$F$41,Parameters!$E$42*$A688))</f>
        <v>102136.68</v>
      </c>
      <c r="Q688" s="290">
        <f t="shared" si="336"/>
        <v>149.54125915080527</v>
      </c>
      <c r="R688" s="290" cm="1">
        <f t="array" ref="R688">IF(Parameters!$E$55="No",IF($A688&lt;=Parameters!$H$23,Parameters!$G$23*$A688,IF($A688&lt;=Parameters!$H$24,Parameters!$G$23*Parameters!$H$23+Parameters!$G$24*($A688-Parameters!$H$23),IF($A688&lt;=Parameters!$H$25,Parameters!$G$23*Parameters!$H$23+Parameters!$G$24*(Parameters!$H$24-Parameters!$H$23)+Parameters!$G$25*($A688-Parameters!$H$24),Parameters!$G$23*Parameters!$H$23+Parameters!$G$24*(Parameters!$H$24-Parameters!$H$23)+Parameters!$G$25*(Parameters!$H$25-Parameters!$H$24)+Parameters!$G$26*($A688-Parameters!$H$25)))),_xlfn.IFS($A688&lt;=Parameters!$H$23,Parameters!$G$23*$A688,$A688&lt;=Parameters!$H$24,Parameters!$G$24*$A688,$A688&lt;=Parameters!$H$25,Parameters!$G$25*$A688,$A688&gt;Parameters!$H$25,Parameters!$G$26*$A688))</f>
        <v>81926.98</v>
      </c>
      <c r="S688" s="290">
        <f t="shared" si="312"/>
        <v>119.95165446559297</v>
      </c>
      <c r="T688" s="290" cm="1">
        <f t="array" ref="T688">IF(Parameters!$E$55="No",IF($A688&lt;=Parameters!$H$28,Parameters!$G$28*$A688,IF($A688&lt;=Parameters!$H$29,Parameters!$G$28*Parameters!$H$28+Parameters!$G$29*($A688-Parameters!$H$28),IF($A688&lt;=Parameters!$H$30,Parameters!$G$28*Parameters!$H$28+Parameters!$G$29*(Parameters!$H$29-Parameters!$H$28)+Parameters!$G$30*($A688-Parameters!$H$29),Parameters!$G$28*Parameters!$H$28+Parameters!$G$29*(Parameters!$H$29-Parameters!$H$28)+Parameters!$G$30*(Parameters!$H$30-Parameters!$H$29)+Parameters!$G$31*($A688-Parameters!$H$30)))),_xlfn.IFS($A688&lt;=Parameters!$H$28,Parameters!$G$28*$A688,$A688&lt;=Parameters!$H$29,Parameters!$G$29*$A688,$A688&lt;=Parameters!$H$30,Parameters!$G$30*$A688,$A688&gt;Parameters!$H$30,Parameters!$G$31*$A688))</f>
        <v>96327.38</v>
      </c>
      <c r="U688" s="290">
        <f t="shared" si="313"/>
        <v>141.03569546120059</v>
      </c>
      <c r="V688" s="290" cm="1">
        <f t="array" ref="V688">IF(Parameters!$E$55="No",IF($A688&lt;=Parameters!$H$34,Parameters!$G$34*$A688,IF($A688&lt;=Parameters!$H$35,Parameters!$G$34*Parameters!$H$34+Parameters!$G$35*($A688-Parameters!$H$34),IF($A688&lt;=Parameters!$H$36,Parameters!$G$34*Parameters!$H$34+Parameters!$G$35*(Parameters!$H$35-Parameters!$H$34)+Parameters!$G$36*($A688-Parameters!$H$35),Parameters!$G$34*Parameters!$H$34+Parameters!$G$35*(Parameters!$H$35-Parameters!$H$34)+Parameters!$G$36*(Parameters!$H$36-Parameters!$H$35)+Parameters!$G$37*($A688-Parameters!$H$36)))),_xlfn.IFS($A688&lt;=Parameters!$H$34,Parameters!$G$34*$A688,$A688&lt;=Parameters!$H$35,Parameters!$G$35*$A688,$A688&lt;=Parameters!$H$36,Parameters!$G$36*$A688,$A688&gt;Parameters!$H$36,Parameters!$G$37*$A688))</f>
        <v>95362.09</v>
      </c>
      <c r="W688" s="290">
        <f t="shared" si="337"/>
        <v>139.62238653001464</v>
      </c>
      <c r="X688" s="290" cm="1">
        <f t="array" ref="X688">IF(Parameters!$E$55="No",IF($A688&lt;=Parameters!$H$39,Parameters!$G$39*$A688,IF($A688&lt;=Parameters!$H$40,Parameters!$G$39*Parameters!$H$39+Parameters!$G$40*($A688-Parameters!$H$39),IF($A688&lt;=Parameters!$H$41,Parameters!$G$39*Parameters!$H$39+Parameters!$G$40*(Parameters!$H$40-Parameters!$H$39)+Parameters!$G$41*($A688-Parameters!$H$40),Parameters!$G$39*Parameters!$H$39+Parameters!$G$40*(Parameters!$H$40-Parameters!$H$39)+Parameters!$G$41*(Parameters!$H$41-Parameters!$H$40)+Parameters!$G$42*($A688-Parameters!$H$41)))),_xlfn.IFS($A688&lt;=Parameters!$H$39,Parameters!$G$39*$A688,$A688&lt;=Parameters!$H$40,Parameters!$G$40*$A688,$A688&lt;=Parameters!$H$41,Parameters!$G$41*$A688,$A688&gt;Parameters!$H$41,Parameters!$G$42*$A688))</f>
        <v>102136.68</v>
      </c>
      <c r="Y688" s="290">
        <f t="shared" si="338"/>
        <v>149.54125915080527</v>
      </c>
      <c r="Z688" s="290" cm="1">
        <f t="array" ref="Z688">IF(Parameters!$F$55="No",IF($A688&lt;=Parameters!$J$23,Parameters!$I$23*$A688,IF($A688&lt;=Parameters!$J$24,Parameters!$I$23*Parameters!$J$23+Parameters!$I$24*($A688-Parameters!$J$23),IF($A688&lt;=Parameters!$J$25,Parameters!$I$23*Parameters!$J$23+Parameters!$I$24*(Parameters!$J$24-Parameters!$J$23)+Parameters!$I$25*($A688-Parameters!$J$24),Parameters!$I$23*Parameters!$J$23+Parameters!$I$24*(Parameters!$J$24-Parameters!$J$23)+Parameters!$I$25*(Parameters!$J$25-Parameters!$J$24)+Parameters!$I$26*($A688-Parameters!$J$25)))),_xlfn.IFS($A688&lt;=Parameters!$J$23,Parameters!$I$23*$A688,$A688&lt;=Parameters!$J$24,Parameters!$I$24*$A688,$A688&lt;=Parameters!$J$25,Parameters!$I$25*$A688,$A688&gt;Parameters!$J$25,Parameters!$I$26*$A688))</f>
        <v>81926.98</v>
      </c>
      <c r="AA688" s="290">
        <f t="shared" si="314"/>
        <v>119.95165446559297</v>
      </c>
      <c r="AB688" s="290" cm="1">
        <f t="array" ref="AB688">IF(Parameters!$F$55="No",IF($A688&lt;=Parameters!$J$28,Parameters!$I$28*$A688,IF($A688&lt;=Parameters!$J$29,Parameters!$I$28*Parameters!$J$28+Parameters!$I$29*($A688-Parameters!$J$28),IF($A688&lt;=Parameters!$J$30,Parameters!$I$28*Parameters!$J$28+Parameters!$I$29*(Parameters!$J$29-Parameters!$J$28)+Parameters!$I$30*($A688-Parameters!$J$29),Parameters!$I$28*Parameters!$J$28+Parameters!$I$29*(Parameters!$J$29-Parameters!$J$28)+Parameters!$I$30*(Parameters!$J$30-Parameters!$J$29)+Parameters!$I$31*($A688-Parameters!$J$30)))),_xlfn.IFS($A688&lt;=Parameters!$J$28,Parameters!$I$28*$A688,$A688&lt;=Parameters!$J$29,Parameters!$I$29*$A688,$A688&lt;=Parameters!$J$30,Parameters!$I$30*$A688,$A688&gt;Parameters!$J$30,Parameters!$I$31*$A688))</f>
        <v>96327.38</v>
      </c>
      <c r="AC688" s="290">
        <f t="shared" si="315"/>
        <v>141.03569546120059</v>
      </c>
      <c r="AD688" s="290" cm="1">
        <f t="array" ref="AD688">IF(Parameters!$F$55="No",IF($A688&lt;=Parameters!$J$34,Parameters!$I$34*$A688,IF($A688&lt;=Parameters!$J$35,Parameters!$I$34*Parameters!$J$34+Parameters!$I$35*($A688-Parameters!$J$34),IF($A688&lt;=Parameters!$J$36,Parameters!$I$34*Parameters!$J$34+Parameters!$I$35*(Parameters!$J$35-Parameters!$J$34)+Parameters!$I$36*($A688-Parameters!$J$35),Parameters!$I$34*Parameters!$J$34+Parameters!$I$35*(Parameters!$J$35-Parameters!$J$34)+Parameters!$I$36*(Parameters!$J$36-Parameters!$J$35)+Parameters!$I$37*($A688-Parameters!$J$36)))),_xlfn.IFS($A688&lt;=Parameters!$J$34,Parameters!$I$34*$A688,$A688&lt;=Parameters!$J$35,Parameters!$I$35*$A688,$A688&lt;=Parameters!$J$36,Parameters!$I$36*$A688,$A688&gt;Parameters!$J$36,Parameters!$I$37*$A688))</f>
        <v>95362.09</v>
      </c>
      <c r="AE688" s="290">
        <f t="shared" si="339"/>
        <v>139.62238653001464</v>
      </c>
      <c r="AF688" s="290" cm="1">
        <f t="array" ref="AF688">IF(Parameters!$F$55="No",IF($A688&lt;=Parameters!$J$39,Parameters!$I$39*$A688,IF($A688&lt;=Parameters!$J$40,Parameters!$I$39*Parameters!$J$39+Parameters!$I$40*($A688-Parameters!$J$39),IF($A688&lt;=Parameters!$J$41,Parameters!$I$39*Parameters!$J$39+Parameters!$I$40*(Parameters!$J$40-Parameters!$J$39)+Parameters!$I$41*($A688-Parameters!$J$40),Parameters!$I$39*Parameters!$J$39+Parameters!$I$40*(Parameters!$J$40-Parameters!$J$39)+Parameters!$I$41*(Parameters!$J$41-Parameters!$J$40)+Parameters!$I$42*($A688-Parameters!$J$41)))),_xlfn.IFS($A688&lt;=Parameters!$J$39,Parameters!$I$39*$A688,$A688&lt;=Parameters!$J$40,Parameters!$I$40*$A688,$A688&lt;=Parameters!$J$41,Parameters!$I$41*$A688,$A688&gt;Parameters!$J$41,Parameters!$I$42*$A688))</f>
        <v>102136.68</v>
      </c>
      <c r="AG688" s="290">
        <f t="shared" si="340"/>
        <v>149.54125915080527</v>
      </c>
      <c r="AI688" s="428">
        <f t="shared" si="316"/>
        <v>149.05999999999767</v>
      </c>
      <c r="AJ688" s="428">
        <f t="shared" si="317"/>
        <v>159.36000000000058</v>
      </c>
      <c r="AK688" s="428">
        <f t="shared" si="318"/>
        <v>150.22999999999593</v>
      </c>
      <c r="AL688" s="428">
        <f t="shared" si="319"/>
        <v>158.45999999999185</v>
      </c>
      <c r="AM688" s="428">
        <f t="shared" si="320"/>
        <v>149.05999999999767</v>
      </c>
      <c r="AN688" s="428">
        <f t="shared" si="321"/>
        <v>159.36000000000058</v>
      </c>
      <c r="AO688" s="428">
        <f t="shared" si="322"/>
        <v>150.22999999999593</v>
      </c>
      <c r="AP688" s="428">
        <f t="shared" si="323"/>
        <v>158.45999999999185</v>
      </c>
      <c r="AQ688" s="428">
        <f t="shared" si="324"/>
        <v>149.05999999999767</v>
      </c>
      <c r="AR688" s="428">
        <f t="shared" si="325"/>
        <v>159.36000000000058</v>
      </c>
      <c r="AS688" s="428">
        <f t="shared" si="326"/>
        <v>150.22999999999593</v>
      </c>
      <c r="AT688" s="428">
        <f t="shared" si="327"/>
        <v>158.45999999999185</v>
      </c>
      <c r="AU688" s="428">
        <f t="shared" si="328"/>
        <v>149.05999999999767</v>
      </c>
      <c r="AV688" s="428">
        <f t="shared" si="329"/>
        <v>159.36000000000058</v>
      </c>
      <c r="AW688" s="428">
        <f t="shared" si="330"/>
        <v>150.22999999999593</v>
      </c>
      <c r="AX688" s="428">
        <f t="shared" si="331"/>
        <v>158.45999999999185</v>
      </c>
    </row>
    <row r="689">
      <c r="A689" s="413">
        <v>684</v>
      </c>
      <c r="B689" s="290" cm="1">
        <f t="array" ref="B689">IF(Parameters!$C$55="No",IF($A689&lt;=Parameters!$D$23,Parameters!$C$23*$A689,IF($A689&lt;=Parameters!$D$24,Parameters!$C$23*Parameters!$D$23+Parameters!$C$24*($A689-Parameters!$D$23),IF($A689&lt;=Parameters!$D$25,Parameters!$C$23*Parameters!$D$23+Parameters!$C$24*(Parameters!$D$24-Parameters!$D$23)+Parameters!$C$25*($A689-Parameters!$D$24),Parameters!$C$23*Parameters!$D$23+Parameters!$C$24*(Parameters!$D$24-Parameters!$D$23)+Parameters!$C$25*(Parameters!$D$25-Parameters!$D$24)+Parameters!$C$26*($A689-Parameters!$D$25)))),_xlfn.IFS($A689&lt;=Parameters!$D$23,Parameters!$C$23*$A689,$A689&lt;=Parameters!$D$24,Parameters!$C$24*$A689,$A689&lt;=Parameters!$D$25,Parameters!$C$25*$A689,$A689&gt;Parameters!$D$25,Parameters!$C$26*$A689))</f>
        <v>82076.040000000008</v>
      </c>
      <c r="C689" s="290">
        <f t="shared" si="343"/>
        <v>119.9942105263158</v>
      </c>
      <c r="D689" s="290" cm="1">
        <f t="array" ref="D689">IF(Parameters!$C$55="No",IF($A689&lt;=Parameters!$D$28,Parameters!$C$28*$A689,IF($A689&lt;=Parameters!$D$29,Parameters!$C$28*Parameters!$D$28+Parameters!$C$29*($A689-Parameters!$D$28),IF($A689&lt;=Parameters!$D$30,Parameters!$C$28*Parameters!$D$28+Parameters!$C$29*(Parameters!$D$29-Parameters!$D$28)+Parameters!$C$30*($A689-Parameters!$D$29),Parameters!$C$28*Parameters!$D$28+Parameters!$C$29*(Parameters!$D$29-Parameters!$D$28)+Parameters!$C$30*(Parameters!$D$30-Parameters!$D$29)+Parameters!$C$31*($A689-Parameters!$D$30)))),_xlfn.IFS($A689&lt;=Parameters!$D$28,Parameters!$C$28*$A689,$A689&lt;=Parameters!$D$29,Parameters!$C$29*$A689,$A689&lt;=Parameters!$D$30,Parameters!$C$30*$A689,$A689&gt;Parameters!$D$30,Parameters!$C$31*$A689))</f>
        <v>96486.74</v>
      </c>
      <c r="E689" s="290">
        <f t="shared" si="344"/>
        <v>141.06248538011695</v>
      </c>
      <c r="F689" s="290" cm="1">
        <f t="array" ref="F689">IF(Parameters!$C$55="No",IF($A689&lt;=Parameters!$D$34,Parameters!$C$34*$A689,IF($A689&lt;=Parameters!$D$35,Parameters!$C$34*Parameters!$D$34+Parameters!$C$35*($A689-Parameters!$D$34),IF($A689&lt;=Parameters!$D$36,Parameters!$C$34*Parameters!$D$34+Parameters!$C$35*(Parameters!$D$35-Parameters!$D$34)+Parameters!$C$36*($A689-Parameters!$D$35),Parameters!$C$34*Parameters!$D$34+Parameters!$C$35*(Parameters!$D$35-Parameters!$D$34)+Parameters!$C$36*(Parameters!$D$36-Parameters!$D$35)+Parameters!$C$37*($A689-Parameters!$D$36)))),_xlfn.IFS($A689&lt;=Parameters!$D$34,Parameters!$C$34*$A689,$A689&lt;=Parameters!$D$35,Parameters!$C$35*$A689,$A689&lt;=Parameters!$D$36,Parameters!$C$36*$A689,$A689&gt;Parameters!$D$36,Parameters!$C$37*$A689))</f>
        <v>95512.320000000007</v>
      </c>
      <c r="G689" s="290">
        <f t="shared" si="333"/>
        <v>139.63789473684213</v>
      </c>
      <c r="H689" s="290" cm="1">
        <f t="array" ref="H689">IF(Parameters!$C$55="No",IF($A689&lt;=Parameters!$D$39,Parameters!$C$39*$A689,IF($A689&lt;=Parameters!$D$40,Parameters!$C$39*Parameters!$D$39+Parameters!$C$40*($A689-Parameters!$D$39),IF($A689&lt;=Parameters!$D$41,Parameters!$C$39*Parameters!$D$39+Parameters!$C$40*(Parameters!$D$40-Parameters!$D$39)+Parameters!$C$41*($A689-Parameters!$D$40),Parameters!$C$39*Parameters!$D$39+Parameters!$C$40*(Parameters!$D$40-Parameters!$D$39)+Parameters!$C$41*(Parameters!$D$41-Parameters!$D$40)+Parameters!$C$42*($A689-Parameters!$D$41)))),_xlfn.IFS($A689&lt;=Parameters!$D$39,Parameters!$C$39*$A689,$A689&lt;=Parameters!$D$40,Parameters!$C$40*$A689,$A689&lt;=Parameters!$D$41,Parameters!$C$41*$A689,$A689&gt;Parameters!$D$41,Parameters!$C$42*$A689))</f>
        <v>102295.14</v>
      </c>
      <c r="I689" s="290">
        <f t="shared" si="334"/>
        <v>149.55429824561404</v>
      </c>
      <c r="J689" s="290" cm="1">
        <f t="array" ref="J689">IF(Parameters!$D$55="No",IF($A689&lt;=Parameters!$F$23,Parameters!$E$23*$A689,IF($A689&lt;=Parameters!$F$24,Parameters!$E$23*Parameters!$F$23+Parameters!$E$24*($A689-Parameters!$F$23),IF($A689&lt;=Parameters!$F$25,Parameters!$E$23*Parameters!$F$23+Parameters!$E$24*(Parameters!$F$24-Parameters!$F$23)+Parameters!$E$25*($A689-Parameters!$F$24),Parameters!$E$23*Parameters!$F$23+Parameters!$E$24*(Parameters!$F$24-Parameters!$F$23)+Parameters!$E$25*(Parameters!$F$25-Parameters!$F$24)+Parameters!$E$26*($A689-Parameters!$F$25)))),_xlfn.IFS($A689&lt;=Parameters!$F$23,Parameters!$E$23*$A689,$A689&lt;=Parameters!$F$24,Parameters!$E$24*$A689,$A689&lt;=Parameters!$F$25,Parameters!$E$25*$A689,$A689&gt;Parameters!$F$25,Parameters!$E$26*$A689))</f>
        <v>82076.040000000008</v>
      </c>
      <c r="K689" s="290">
        <f t="shared" si="310"/>
        <v>119.9942105263158</v>
      </c>
      <c r="L689" s="290" cm="1">
        <f t="array" ref="L689">IF(Parameters!$D$55="No",IF($A689&lt;=Parameters!$F$28,Parameters!$E$28*$A689,IF($A689&lt;=Parameters!$F$29,Parameters!$E$28*Parameters!$F$28+Parameters!$E$29*($A689-Parameters!$F$28),IF($A689&lt;=Parameters!$F$30,Parameters!$E$28*Parameters!$F$28+Parameters!$E$29*(Parameters!$F$29-Parameters!$F$28)+Parameters!$E$30*($A689-Parameters!$F$29),Parameters!$E$28*Parameters!$F$28+Parameters!$E$29*(Parameters!$F$29-Parameters!$F$28)+Parameters!$E$30*(Parameters!$F$30-Parameters!$F$29)+Parameters!$E$31*($A689-Parameters!$F$30)))),_xlfn.IFS($A689&lt;=Parameters!$F$28,Parameters!$E$28*$A689,$A689&lt;=Parameters!$F$29,Parameters!$E$29*$A689,$A689&lt;=Parameters!$F$30,Parameters!$E$30*$A689,$A689&gt;Parameters!$F$30,Parameters!$E$31*$A689))</f>
        <v>96486.74</v>
      </c>
      <c r="M689" s="290">
        <f t="shared" si="311"/>
        <v>141.06248538011695</v>
      </c>
      <c r="N689" s="290" cm="1">
        <f t="array" ref="N689">IF(Parameters!$D$55="No",IF($A689&lt;=Parameters!$F$34,Parameters!$E$34*$A689,IF($A689&lt;=Parameters!$F$35,Parameters!$E$34*Parameters!$F$34+Parameters!$E$35*($A689-Parameters!$F$34),IF($A689&lt;=Parameters!$F$36,Parameters!$E$34*Parameters!$F$34+Parameters!$E$35*(Parameters!$F$35-Parameters!$F$34)+Parameters!$E$36*($A689-Parameters!$F$35),Parameters!$E$34*Parameters!$F$34+Parameters!$E$35*(Parameters!$F$35-Parameters!$F$34)+Parameters!$E$36*(Parameters!$F$36-Parameters!$F$35)+Parameters!$E$37*($A689-Parameters!$F$36)))),_xlfn.IFS($A689&lt;=Parameters!$F$34,Parameters!$E$34*$A689,$A689&lt;=Parameters!$F$35,Parameters!$E$35*$A689,$A689&lt;=Parameters!$F$36,Parameters!$E$36*$A689,$A689&gt;Parameters!$F$36,Parameters!$E$37*$A689))</f>
        <v>95512.320000000007</v>
      </c>
      <c r="O689" s="290">
        <f t="shared" si="335"/>
        <v>139.63789473684213</v>
      </c>
      <c r="P689" s="290" cm="1">
        <f t="array" ref="P689">IF(Parameters!$D$55="No",IF($A689&lt;=Parameters!$F$39,Parameters!$E$39*$A689,IF($A689&lt;=Parameters!$F$40,Parameters!$E$39*Parameters!$F$39+Parameters!$E$40*($A689-Parameters!$F$39),IF($A689&lt;=Parameters!$F$41,Parameters!$E$39*Parameters!$F$39+Parameters!$E$40*(Parameters!$F$40-Parameters!$F$39)+Parameters!$E$41*($A689-Parameters!$F$40),Parameters!$E$39*Parameters!$F$39+Parameters!$E$40*(Parameters!$F$40-Parameters!$F$39)+Parameters!$E$41*(Parameters!$F$41-Parameters!$F$40)+Parameters!$E$42*($A689-Parameters!$F$41)))),_xlfn.IFS($A689&lt;=Parameters!$F$39,Parameters!$E$39*$A689,$A689&lt;=Parameters!$F$40,Parameters!$E$40*$A689,$A689&lt;=Parameters!$F$41,Parameters!$E$41*$A689,$A689&gt;Parameters!$F$41,Parameters!$E$42*$A689))</f>
        <v>102295.14</v>
      </c>
      <c r="Q689" s="290">
        <f t="shared" si="336"/>
        <v>149.55429824561404</v>
      </c>
      <c r="R689" s="290" cm="1">
        <f t="array" ref="R689">IF(Parameters!$E$55="No",IF($A689&lt;=Parameters!$H$23,Parameters!$G$23*$A689,IF($A689&lt;=Parameters!$H$24,Parameters!$G$23*Parameters!$H$23+Parameters!$G$24*($A689-Parameters!$H$23),IF($A689&lt;=Parameters!$H$25,Parameters!$G$23*Parameters!$H$23+Parameters!$G$24*(Parameters!$H$24-Parameters!$H$23)+Parameters!$G$25*($A689-Parameters!$H$24),Parameters!$G$23*Parameters!$H$23+Parameters!$G$24*(Parameters!$H$24-Parameters!$H$23)+Parameters!$G$25*(Parameters!$H$25-Parameters!$H$24)+Parameters!$G$26*($A689-Parameters!$H$25)))),_xlfn.IFS($A689&lt;=Parameters!$H$23,Parameters!$G$23*$A689,$A689&lt;=Parameters!$H$24,Parameters!$G$24*$A689,$A689&lt;=Parameters!$H$25,Parameters!$G$25*$A689,$A689&gt;Parameters!$H$25,Parameters!$G$26*$A689))</f>
        <v>82076.040000000008</v>
      </c>
      <c r="S689" s="290">
        <f t="shared" si="312"/>
        <v>119.9942105263158</v>
      </c>
      <c r="T689" s="290" cm="1">
        <f t="array" ref="T689">IF(Parameters!$E$55="No",IF($A689&lt;=Parameters!$H$28,Parameters!$G$28*$A689,IF($A689&lt;=Parameters!$H$29,Parameters!$G$28*Parameters!$H$28+Parameters!$G$29*($A689-Parameters!$H$28),IF($A689&lt;=Parameters!$H$30,Parameters!$G$28*Parameters!$H$28+Parameters!$G$29*(Parameters!$H$29-Parameters!$H$28)+Parameters!$G$30*($A689-Parameters!$H$29),Parameters!$G$28*Parameters!$H$28+Parameters!$G$29*(Parameters!$H$29-Parameters!$H$28)+Parameters!$G$30*(Parameters!$H$30-Parameters!$H$29)+Parameters!$G$31*($A689-Parameters!$H$30)))),_xlfn.IFS($A689&lt;=Parameters!$H$28,Parameters!$G$28*$A689,$A689&lt;=Parameters!$H$29,Parameters!$G$29*$A689,$A689&lt;=Parameters!$H$30,Parameters!$G$30*$A689,$A689&gt;Parameters!$H$30,Parameters!$G$31*$A689))</f>
        <v>96486.74</v>
      </c>
      <c r="U689" s="290">
        <f t="shared" si="313"/>
        <v>141.06248538011695</v>
      </c>
      <c r="V689" s="290" cm="1">
        <f t="array" ref="V689">IF(Parameters!$E$55="No",IF($A689&lt;=Parameters!$H$34,Parameters!$G$34*$A689,IF($A689&lt;=Parameters!$H$35,Parameters!$G$34*Parameters!$H$34+Parameters!$G$35*($A689-Parameters!$H$34),IF($A689&lt;=Parameters!$H$36,Parameters!$G$34*Parameters!$H$34+Parameters!$G$35*(Parameters!$H$35-Parameters!$H$34)+Parameters!$G$36*($A689-Parameters!$H$35),Parameters!$G$34*Parameters!$H$34+Parameters!$G$35*(Parameters!$H$35-Parameters!$H$34)+Parameters!$G$36*(Parameters!$H$36-Parameters!$H$35)+Parameters!$G$37*($A689-Parameters!$H$36)))),_xlfn.IFS($A689&lt;=Parameters!$H$34,Parameters!$G$34*$A689,$A689&lt;=Parameters!$H$35,Parameters!$G$35*$A689,$A689&lt;=Parameters!$H$36,Parameters!$G$36*$A689,$A689&gt;Parameters!$H$36,Parameters!$G$37*$A689))</f>
        <v>95512.320000000007</v>
      </c>
      <c r="W689" s="290">
        <f t="shared" si="337"/>
        <v>139.63789473684213</v>
      </c>
      <c r="X689" s="290" cm="1">
        <f t="array" ref="X689">IF(Parameters!$E$55="No",IF($A689&lt;=Parameters!$H$39,Parameters!$G$39*$A689,IF($A689&lt;=Parameters!$H$40,Parameters!$G$39*Parameters!$H$39+Parameters!$G$40*($A689-Parameters!$H$39),IF($A689&lt;=Parameters!$H$41,Parameters!$G$39*Parameters!$H$39+Parameters!$G$40*(Parameters!$H$40-Parameters!$H$39)+Parameters!$G$41*($A689-Parameters!$H$40),Parameters!$G$39*Parameters!$H$39+Parameters!$G$40*(Parameters!$H$40-Parameters!$H$39)+Parameters!$G$41*(Parameters!$H$41-Parameters!$H$40)+Parameters!$G$42*($A689-Parameters!$H$41)))),_xlfn.IFS($A689&lt;=Parameters!$H$39,Parameters!$G$39*$A689,$A689&lt;=Parameters!$H$40,Parameters!$G$40*$A689,$A689&lt;=Parameters!$H$41,Parameters!$G$41*$A689,$A689&gt;Parameters!$H$41,Parameters!$G$42*$A689))</f>
        <v>102295.14</v>
      </c>
      <c r="Y689" s="290">
        <f t="shared" si="338"/>
        <v>149.55429824561404</v>
      </c>
      <c r="Z689" s="290" cm="1">
        <f t="array" ref="Z689">IF(Parameters!$F$55="No",IF($A689&lt;=Parameters!$J$23,Parameters!$I$23*$A689,IF($A689&lt;=Parameters!$J$24,Parameters!$I$23*Parameters!$J$23+Parameters!$I$24*($A689-Parameters!$J$23),IF($A689&lt;=Parameters!$J$25,Parameters!$I$23*Parameters!$J$23+Parameters!$I$24*(Parameters!$J$24-Parameters!$J$23)+Parameters!$I$25*($A689-Parameters!$J$24),Parameters!$I$23*Parameters!$J$23+Parameters!$I$24*(Parameters!$J$24-Parameters!$J$23)+Parameters!$I$25*(Parameters!$J$25-Parameters!$J$24)+Parameters!$I$26*($A689-Parameters!$J$25)))),_xlfn.IFS($A689&lt;=Parameters!$J$23,Parameters!$I$23*$A689,$A689&lt;=Parameters!$J$24,Parameters!$I$24*$A689,$A689&lt;=Parameters!$J$25,Parameters!$I$25*$A689,$A689&gt;Parameters!$J$25,Parameters!$I$26*$A689))</f>
        <v>82076.040000000008</v>
      </c>
      <c r="AA689" s="290">
        <f t="shared" si="314"/>
        <v>119.9942105263158</v>
      </c>
      <c r="AB689" s="290" cm="1">
        <f t="array" ref="AB689">IF(Parameters!$F$55="No",IF($A689&lt;=Parameters!$J$28,Parameters!$I$28*$A689,IF($A689&lt;=Parameters!$J$29,Parameters!$I$28*Parameters!$J$28+Parameters!$I$29*($A689-Parameters!$J$28),IF($A689&lt;=Parameters!$J$30,Parameters!$I$28*Parameters!$J$28+Parameters!$I$29*(Parameters!$J$29-Parameters!$J$28)+Parameters!$I$30*($A689-Parameters!$J$29),Parameters!$I$28*Parameters!$J$28+Parameters!$I$29*(Parameters!$J$29-Parameters!$J$28)+Parameters!$I$30*(Parameters!$J$30-Parameters!$J$29)+Parameters!$I$31*($A689-Parameters!$J$30)))),_xlfn.IFS($A689&lt;=Parameters!$J$28,Parameters!$I$28*$A689,$A689&lt;=Parameters!$J$29,Parameters!$I$29*$A689,$A689&lt;=Parameters!$J$30,Parameters!$I$30*$A689,$A689&gt;Parameters!$J$30,Parameters!$I$31*$A689))</f>
        <v>96486.74</v>
      </c>
      <c r="AC689" s="290">
        <f t="shared" si="315"/>
        <v>141.06248538011695</v>
      </c>
      <c r="AD689" s="290" cm="1">
        <f t="array" ref="AD689">IF(Parameters!$F$55="No",IF($A689&lt;=Parameters!$J$34,Parameters!$I$34*$A689,IF($A689&lt;=Parameters!$J$35,Parameters!$I$34*Parameters!$J$34+Parameters!$I$35*($A689-Parameters!$J$34),IF($A689&lt;=Parameters!$J$36,Parameters!$I$34*Parameters!$J$34+Parameters!$I$35*(Parameters!$J$35-Parameters!$J$34)+Parameters!$I$36*($A689-Parameters!$J$35),Parameters!$I$34*Parameters!$J$34+Parameters!$I$35*(Parameters!$J$35-Parameters!$J$34)+Parameters!$I$36*(Parameters!$J$36-Parameters!$J$35)+Parameters!$I$37*($A689-Parameters!$J$36)))),_xlfn.IFS($A689&lt;=Parameters!$J$34,Parameters!$I$34*$A689,$A689&lt;=Parameters!$J$35,Parameters!$I$35*$A689,$A689&lt;=Parameters!$J$36,Parameters!$I$36*$A689,$A689&gt;Parameters!$J$36,Parameters!$I$37*$A689))</f>
        <v>95512.320000000007</v>
      </c>
      <c r="AE689" s="290">
        <f t="shared" si="339"/>
        <v>139.63789473684213</v>
      </c>
      <c r="AF689" s="290" cm="1">
        <f t="array" ref="AF689">IF(Parameters!$F$55="No",IF($A689&lt;=Parameters!$J$39,Parameters!$I$39*$A689,IF($A689&lt;=Parameters!$J$40,Parameters!$I$39*Parameters!$J$39+Parameters!$I$40*($A689-Parameters!$J$39),IF($A689&lt;=Parameters!$J$41,Parameters!$I$39*Parameters!$J$39+Parameters!$I$40*(Parameters!$J$40-Parameters!$J$39)+Parameters!$I$41*($A689-Parameters!$J$40),Parameters!$I$39*Parameters!$J$39+Parameters!$I$40*(Parameters!$J$40-Parameters!$J$39)+Parameters!$I$41*(Parameters!$J$41-Parameters!$J$40)+Parameters!$I$42*($A689-Parameters!$J$41)))),_xlfn.IFS($A689&lt;=Parameters!$J$39,Parameters!$I$39*$A689,$A689&lt;=Parameters!$J$40,Parameters!$I$40*$A689,$A689&lt;=Parameters!$J$41,Parameters!$I$41*$A689,$A689&gt;Parameters!$J$41,Parameters!$I$42*$A689))</f>
        <v>102295.14</v>
      </c>
      <c r="AG689" s="290">
        <f t="shared" si="340"/>
        <v>149.55429824561404</v>
      </c>
      <c r="AI689" s="428">
        <f t="shared" si="316"/>
        <v>149.06000000001222</v>
      </c>
      <c r="AJ689" s="428">
        <f t="shared" si="317"/>
        <v>159.36000000000058</v>
      </c>
      <c r="AK689" s="428">
        <f t="shared" si="318"/>
        <v>150.23000000001048</v>
      </c>
      <c r="AL689" s="428">
        <f t="shared" si="319"/>
        <v>158.4600000000064</v>
      </c>
      <c r="AM689" s="428">
        <f t="shared" si="320"/>
        <v>149.06000000001222</v>
      </c>
      <c r="AN689" s="428">
        <f t="shared" si="321"/>
        <v>159.36000000000058</v>
      </c>
      <c r="AO689" s="428">
        <f t="shared" si="322"/>
        <v>150.23000000001048</v>
      </c>
      <c r="AP689" s="428">
        <f t="shared" si="323"/>
        <v>158.4600000000064</v>
      </c>
      <c r="AQ689" s="428">
        <f t="shared" si="324"/>
        <v>149.06000000001222</v>
      </c>
      <c r="AR689" s="428">
        <f t="shared" si="325"/>
        <v>159.36000000000058</v>
      </c>
      <c r="AS689" s="428">
        <f t="shared" si="326"/>
        <v>150.23000000001048</v>
      </c>
      <c r="AT689" s="428">
        <f t="shared" si="327"/>
        <v>158.4600000000064</v>
      </c>
      <c r="AU689" s="428">
        <f t="shared" si="328"/>
        <v>149.06000000001222</v>
      </c>
      <c r="AV689" s="428">
        <f t="shared" si="329"/>
        <v>159.36000000000058</v>
      </c>
      <c r="AW689" s="428">
        <f t="shared" si="330"/>
        <v>150.23000000001048</v>
      </c>
      <c r="AX689" s="428">
        <f t="shared" si="331"/>
        <v>158.4600000000064</v>
      </c>
    </row>
    <row r="690">
      <c r="A690" s="413">
        <v>685</v>
      </c>
      <c r="B690" s="290" cm="1">
        <f t="array" ref="B690">IF(Parameters!$C$55="No",IF($A690&lt;=Parameters!$D$23,Parameters!$C$23*$A690,IF($A690&lt;=Parameters!$D$24,Parameters!$C$23*Parameters!$D$23+Parameters!$C$24*($A690-Parameters!$D$23),IF($A690&lt;=Parameters!$D$25,Parameters!$C$23*Parameters!$D$23+Parameters!$C$24*(Parameters!$D$24-Parameters!$D$23)+Parameters!$C$25*($A690-Parameters!$D$24),Parameters!$C$23*Parameters!$D$23+Parameters!$C$24*(Parameters!$D$24-Parameters!$D$23)+Parameters!$C$25*(Parameters!$D$25-Parameters!$D$24)+Parameters!$C$26*($A690-Parameters!$D$25)))),_xlfn.IFS($A690&lt;=Parameters!$D$23,Parameters!$C$23*$A690,$A690&lt;=Parameters!$D$24,Parameters!$C$24*$A690,$A690&lt;=Parameters!$D$25,Parameters!$C$25*$A690,$A690&gt;Parameters!$D$25,Parameters!$C$26*$A690))</f>
        <v>82225.100000000006</v>
      </c>
      <c r="C690" s="290">
        <f t="shared" si="343"/>
        <v>120.03664233576643</v>
      </c>
      <c r="D690" s="290" cm="1">
        <f t="array" ref="D690">IF(Parameters!$C$55="No",IF($A690&lt;=Parameters!$D$28,Parameters!$C$28*$A690,IF($A690&lt;=Parameters!$D$29,Parameters!$C$28*Parameters!$D$28+Parameters!$C$29*($A690-Parameters!$D$28),IF($A690&lt;=Parameters!$D$30,Parameters!$C$28*Parameters!$D$28+Parameters!$C$29*(Parameters!$D$29-Parameters!$D$28)+Parameters!$C$30*($A690-Parameters!$D$29),Parameters!$C$28*Parameters!$D$28+Parameters!$C$29*(Parameters!$D$29-Parameters!$D$28)+Parameters!$C$30*(Parameters!$D$30-Parameters!$D$29)+Parameters!$C$31*($A690-Parameters!$D$30)))),_xlfn.IFS($A690&lt;=Parameters!$D$28,Parameters!$C$28*$A690,$A690&lt;=Parameters!$D$29,Parameters!$C$29*$A690,$A690&lt;=Parameters!$D$30,Parameters!$C$30*$A690,$A690&gt;Parameters!$D$30,Parameters!$C$31*$A690))</f>
        <v>96646.1</v>
      </c>
      <c r="E690" s="290">
        <f t="shared" si="344"/>
        <v>141.08919708029197</v>
      </c>
      <c r="F690" s="290" cm="1">
        <f t="array" ref="F690">IF(Parameters!$C$55="No",IF($A690&lt;=Parameters!$D$34,Parameters!$C$34*$A690,IF($A690&lt;=Parameters!$D$35,Parameters!$C$34*Parameters!$D$34+Parameters!$C$35*($A690-Parameters!$D$34),IF($A690&lt;=Parameters!$D$36,Parameters!$C$34*Parameters!$D$34+Parameters!$C$35*(Parameters!$D$35-Parameters!$D$34)+Parameters!$C$36*($A690-Parameters!$D$35),Parameters!$C$34*Parameters!$D$34+Parameters!$C$35*(Parameters!$D$35-Parameters!$D$34)+Parameters!$C$36*(Parameters!$D$36-Parameters!$D$35)+Parameters!$C$37*($A690-Parameters!$D$36)))),_xlfn.IFS($A690&lt;=Parameters!$D$34,Parameters!$C$34*$A690,$A690&lt;=Parameters!$D$35,Parameters!$C$35*$A690,$A690&lt;=Parameters!$D$36,Parameters!$C$36*$A690,$A690&gt;Parameters!$D$36,Parameters!$C$37*$A690))</f>
        <v>95662.55</v>
      </c>
      <c r="G690" s="290">
        <f t="shared" si="333"/>
        <v>139.65335766423357</v>
      </c>
      <c r="H690" s="290" cm="1">
        <f t="array" ref="H690">IF(Parameters!$C$55="No",IF($A690&lt;=Parameters!$D$39,Parameters!$C$39*$A690,IF($A690&lt;=Parameters!$D$40,Parameters!$C$39*Parameters!$D$39+Parameters!$C$40*($A690-Parameters!$D$39),IF($A690&lt;=Parameters!$D$41,Parameters!$C$39*Parameters!$D$39+Parameters!$C$40*(Parameters!$D$40-Parameters!$D$39)+Parameters!$C$41*($A690-Parameters!$D$40),Parameters!$C$39*Parameters!$D$39+Parameters!$C$40*(Parameters!$D$40-Parameters!$D$39)+Parameters!$C$41*(Parameters!$D$41-Parameters!$D$40)+Parameters!$C$42*($A690-Parameters!$D$41)))),_xlfn.IFS($A690&lt;=Parameters!$D$39,Parameters!$C$39*$A690,$A690&lt;=Parameters!$D$40,Parameters!$C$40*$A690,$A690&lt;=Parameters!$D$41,Parameters!$C$41*$A690,$A690&gt;Parameters!$D$41,Parameters!$C$42*$A690))</f>
        <v>102453.6</v>
      </c>
      <c r="I690" s="290">
        <f t="shared" si="334"/>
        <v>149.56729927007299</v>
      </c>
      <c r="J690" s="290" cm="1">
        <f t="array" ref="J690">IF(Parameters!$D$55="No",IF($A690&lt;=Parameters!$F$23,Parameters!$E$23*$A690,IF($A690&lt;=Parameters!$F$24,Parameters!$E$23*Parameters!$F$23+Parameters!$E$24*($A690-Parameters!$F$23),IF($A690&lt;=Parameters!$F$25,Parameters!$E$23*Parameters!$F$23+Parameters!$E$24*(Parameters!$F$24-Parameters!$F$23)+Parameters!$E$25*($A690-Parameters!$F$24),Parameters!$E$23*Parameters!$F$23+Parameters!$E$24*(Parameters!$F$24-Parameters!$F$23)+Parameters!$E$25*(Parameters!$F$25-Parameters!$F$24)+Parameters!$E$26*($A690-Parameters!$F$25)))),_xlfn.IFS($A690&lt;=Parameters!$F$23,Parameters!$E$23*$A690,$A690&lt;=Parameters!$F$24,Parameters!$E$24*$A690,$A690&lt;=Parameters!$F$25,Parameters!$E$25*$A690,$A690&gt;Parameters!$F$25,Parameters!$E$26*$A690))</f>
        <v>82225.100000000006</v>
      </c>
      <c r="K690" s="290">
        <f t="shared" si="310"/>
        <v>120.03664233576643</v>
      </c>
      <c r="L690" s="290" cm="1">
        <f t="array" ref="L690">IF(Parameters!$D$55="No",IF($A690&lt;=Parameters!$F$28,Parameters!$E$28*$A690,IF($A690&lt;=Parameters!$F$29,Parameters!$E$28*Parameters!$F$28+Parameters!$E$29*($A690-Parameters!$F$28),IF($A690&lt;=Parameters!$F$30,Parameters!$E$28*Parameters!$F$28+Parameters!$E$29*(Parameters!$F$29-Parameters!$F$28)+Parameters!$E$30*($A690-Parameters!$F$29),Parameters!$E$28*Parameters!$F$28+Parameters!$E$29*(Parameters!$F$29-Parameters!$F$28)+Parameters!$E$30*(Parameters!$F$30-Parameters!$F$29)+Parameters!$E$31*($A690-Parameters!$F$30)))),_xlfn.IFS($A690&lt;=Parameters!$F$28,Parameters!$E$28*$A690,$A690&lt;=Parameters!$F$29,Parameters!$E$29*$A690,$A690&lt;=Parameters!$F$30,Parameters!$E$30*$A690,$A690&gt;Parameters!$F$30,Parameters!$E$31*$A690))</f>
        <v>96646.1</v>
      </c>
      <c r="M690" s="290">
        <f t="shared" si="311"/>
        <v>141.08919708029197</v>
      </c>
      <c r="N690" s="290" cm="1">
        <f t="array" ref="N690">IF(Parameters!$D$55="No",IF($A690&lt;=Parameters!$F$34,Parameters!$E$34*$A690,IF($A690&lt;=Parameters!$F$35,Parameters!$E$34*Parameters!$F$34+Parameters!$E$35*($A690-Parameters!$F$34),IF($A690&lt;=Parameters!$F$36,Parameters!$E$34*Parameters!$F$34+Parameters!$E$35*(Parameters!$F$35-Parameters!$F$34)+Parameters!$E$36*($A690-Parameters!$F$35),Parameters!$E$34*Parameters!$F$34+Parameters!$E$35*(Parameters!$F$35-Parameters!$F$34)+Parameters!$E$36*(Parameters!$F$36-Parameters!$F$35)+Parameters!$E$37*($A690-Parameters!$F$36)))),_xlfn.IFS($A690&lt;=Parameters!$F$34,Parameters!$E$34*$A690,$A690&lt;=Parameters!$F$35,Parameters!$E$35*$A690,$A690&lt;=Parameters!$F$36,Parameters!$E$36*$A690,$A690&gt;Parameters!$F$36,Parameters!$E$37*$A690))</f>
        <v>95662.55</v>
      </c>
      <c r="O690" s="290">
        <f t="shared" si="335"/>
        <v>139.65335766423357</v>
      </c>
      <c r="P690" s="290" cm="1">
        <f t="array" ref="P690">IF(Parameters!$D$55="No",IF($A690&lt;=Parameters!$F$39,Parameters!$E$39*$A690,IF($A690&lt;=Parameters!$F$40,Parameters!$E$39*Parameters!$F$39+Parameters!$E$40*($A690-Parameters!$F$39),IF($A690&lt;=Parameters!$F$41,Parameters!$E$39*Parameters!$F$39+Parameters!$E$40*(Parameters!$F$40-Parameters!$F$39)+Parameters!$E$41*($A690-Parameters!$F$40),Parameters!$E$39*Parameters!$F$39+Parameters!$E$40*(Parameters!$F$40-Parameters!$F$39)+Parameters!$E$41*(Parameters!$F$41-Parameters!$F$40)+Parameters!$E$42*($A690-Parameters!$F$41)))),_xlfn.IFS($A690&lt;=Parameters!$F$39,Parameters!$E$39*$A690,$A690&lt;=Parameters!$F$40,Parameters!$E$40*$A690,$A690&lt;=Parameters!$F$41,Parameters!$E$41*$A690,$A690&gt;Parameters!$F$41,Parameters!$E$42*$A690))</f>
        <v>102453.6</v>
      </c>
      <c r="Q690" s="290">
        <f t="shared" si="336"/>
        <v>149.56729927007299</v>
      </c>
      <c r="R690" s="290" cm="1">
        <f t="array" ref="R690">IF(Parameters!$E$55="No",IF($A690&lt;=Parameters!$H$23,Parameters!$G$23*$A690,IF($A690&lt;=Parameters!$H$24,Parameters!$G$23*Parameters!$H$23+Parameters!$G$24*($A690-Parameters!$H$23),IF($A690&lt;=Parameters!$H$25,Parameters!$G$23*Parameters!$H$23+Parameters!$G$24*(Parameters!$H$24-Parameters!$H$23)+Parameters!$G$25*($A690-Parameters!$H$24),Parameters!$G$23*Parameters!$H$23+Parameters!$G$24*(Parameters!$H$24-Parameters!$H$23)+Parameters!$G$25*(Parameters!$H$25-Parameters!$H$24)+Parameters!$G$26*($A690-Parameters!$H$25)))),_xlfn.IFS($A690&lt;=Parameters!$H$23,Parameters!$G$23*$A690,$A690&lt;=Parameters!$H$24,Parameters!$G$24*$A690,$A690&lt;=Parameters!$H$25,Parameters!$G$25*$A690,$A690&gt;Parameters!$H$25,Parameters!$G$26*$A690))</f>
        <v>82225.100000000006</v>
      </c>
      <c r="S690" s="290">
        <f t="shared" si="312"/>
        <v>120.03664233576643</v>
      </c>
      <c r="T690" s="290" cm="1">
        <f t="array" ref="T690">IF(Parameters!$E$55="No",IF($A690&lt;=Parameters!$H$28,Parameters!$G$28*$A690,IF($A690&lt;=Parameters!$H$29,Parameters!$G$28*Parameters!$H$28+Parameters!$G$29*($A690-Parameters!$H$28),IF($A690&lt;=Parameters!$H$30,Parameters!$G$28*Parameters!$H$28+Parameters!$G$29*(Parameters!$H$29-Parameters!$H$28)+Parameters!$G$30*($A690-Parameters!$H$29),Parameters!$G$28*Parameters!$H$28+Parameters!$G$29*(Parameters!$H$29-Parameters!$H$28)+Parameters!$G$30*(Parameters!$H$30-Parameters!$H$29)+Parameters!$G$31*($A690-Parameters!$H$30)))),_xlfn.IFS($A690&lt;=Parameters!$H$28,Parameters!$G$28*$A690,$A690&lt;=Parameters!$H$29,Parameters!$G$29*$A690,$A690&lt;=Parameters!$H$30,Parameters!$G$30*$A690,$A690&gt;Parameters!$H$30,Parameters!$G$31*$A690))</f>
        <v>96646.1</v>
      </c>
      <c r="U690" s="290">
        <f t="shared" si="313"/>
        <v>141.08919708029197</v>
      </c>
      <c r="V690" s="290" cm="1">
        <f t="array" ref="V690">IF(Parameters!$E$55="No",IF($A690&lt;=Parameters!$H$34,Parameters!$G$34*$A690,IF($A690&lt;=Parameters!$H$35,Parameters!$G$34*Parameters!$H$34+Parameters!$G$35*($A690-Parameters!$H$34),IF($A690&lt;=Parameters!$H$36,Parameters!$G$34*Parameters!$H$34+Parameters!$G$35*(Parameters!$H$35-Parameters!$H$34)+Parameters!$G$36*($A690-Parameters!$H$35),Parameters!$G$34*Parameters!$H$34+Parameters!$G$35*(Parameters!$H$35-Parameters!$H$34)+Parameters!$G$36*(Parameters!$H$36-Parameters!$H$35)+Parameters!$G$37*($A690-Parameters!$H$36)))),_xlfn.IFS($A690&lt;=Parameters!$H$34,Parameters!$G$34*$A690,$A690&lt;=Parameters!$H$35,Parameters!$G$35*$A690,$A690&lt;=Parameters!$H$36,Parameters!$G$36*$A690,$A690&gt;Parameters!$H$36,Parameters!$G$37*$A690))</f>
        <v>95662.55</v>
      </c>
      <c r="W690" s="290">
        <f t="shared" si="337"/>
        <v>139.65335766423357</v>
      </c>
      <c r="X690" s="290" cm="1">
        <f t="array" ref="X690">IF(Parameters!$E$55="No",IF($A690&lt;=Parameters!$H$39,Parameters!$G$39*$A690,IF($A690&lt;=Parameters!$H$40,Parameters!$G$39*Parameters!$H$39+Parameters!$G$40*($A690-Parameters!$H$39),IF($A690&lt;=Parameters!$H$41,Parameters!$G$39*Parameters!$H$39+Parameters!$G$40*(Parameters!$H$40-Parameters!$H$39)+Parameters!$G$41*($A690-Parameters!$H$40),Parameters!$G$39*Parameters!$H$39+Parameters!$G$40*(Parameters!$H$40-Parameters!$H$39)+Parameters!$G$41*(Parameters!$H$41-Parameters!$H$40)+Parameters!$G$42*($A690-Parameters!$H$41)))),_xlfn.IFS($A690&lt;=Parameters!$H$39,Parameters!$G$39*$A690,$A690&lt;=Parameters!$H$40,Parameters!$G$40*$A690,$A690&lt;=Parameters!$H$41,Parameters!$G$41*$A690,$A690&gt;Parameters!$H$41,Parameters!$G$42*$A690))</f>
        <v>102453.6</v>
      </c>
      <c r="Y690" s="290">
        <f t="shared" si="338"/>
        <v>149.56729927007299</v>
      </c>
      <c r="Z690" s="290" cm="1">
        <f t="array" ref="Z690">IF(Parameters!$F$55="No",IF($A690&lt;=Parameters!$J$23,Parameters!$I$23*$A690,IF($A690&lt;=Parameters!$J$24,Parameters!$I$23*Parameters!$J$23+Parameters!$I$24*($A690-Parameters!$J$23),IF($A690&lt;=Parameters!$J$25,Parameters!$I$23*Parameters!$J$23+Parameters!$I$24*(Parameters!$J$24-Parameters!$J$23)+Parameters!$I$25*($A690-Parameters!$J$24),Parameters!$I$23*Parameters!$J$23+Parameters!$I$24*(Parameters!$J$24-Parameters!$J$23)+Parameters!$I$25*(Parameters!$J$25-Parameters!$J$24)+Parameters!$I$26*($A690-Parameters!$J$25)))),_xlfn.IFS($A690&lt;=Parameters!$J$23,Parameters!$I$23*$A690,$A690&lt;=Parameters!$J$24,Parameters!$I$24*$A690,$A690&lt;=Parameters!$J$25,Parameters!$I$25*$A690,$A690&gt;Parameters!$J$25,Parameters!$I$26*$A690))</f>
        <v>82225.100000000006</v>
      </c>
      <c r="AA690" s="290">
        <f t="shared" si="314"/>
        <v>120.03664233576643</v>
      </c>
      <c r="AB690" s="290" cm="1">
        <f t="array" ref="AB690">IF(Parameters!$F$55="No",IF($A690&lt;=Parameters!$J$28,Parameters!$I$28*$A690,IF($A690&lt;=Parameters!$J$29,Parameters!$I$28*Parameters!$J$28+Parameters!$I$29*($A690-Parameters!$J$28),IF($A690&lt;=Parameters!$J$30,Parameters!$I$28*Parameters!$J$28+Parameters!$I$29*(Parameters!$J$29-Parameters!$J$28)+Parameters!$I$30*($A690-Parameters!$J$29),Parameters!$I$28*Parameters!$J$28+Parameters!$I$29*(Parameters!$J$29-Parameters!$J$28)+Parameters!$I$30*(Parameters!$J$30-Parameters!$J$29)+Parameters!$I$31*($A690-Parameters!$J$30)))),_xlfn.IFS($A690&lt;=Parameters!$J$28,Parameters!$I$28*$A690,$A690&lt;=Parameters!$J$29,Parameters!$I$29*$A690,$A690&lt;=Parameters!$J$30,Parameters!$I$30*$A690,$A690&gt;Parameters!$J$30,Parameters!$I$31*$A690))</f>
        <v>96646.1</v>
      </c>
      <c r="AC690" s="290">
        <f t="shared" si="315"/>
        <v>141.08919708029197</v>
      </c>
      <c r="AD690" s="290" cm="1">
        <f t="array" ref="AD690">IF(Parameters!$F$55="No",IF($A690&lt;=Parameters!$J$34,Parameters!$I$34*$A690,IF($A690&lt;=Parameters!$J$35,Parameters!$I$34*Parameters!$J$34+Parameters!$I$35*($A690-Parameters!$J$34),IF($A690&lt;=Parameters!$J$36,Parameters!$I$34*Parameters!$J$34+Parameters!$I$35*(Parameters!$J$35-Parameters!$J$34)+Parameters!$I$36*($A690-Parameters!$J$35),Parameters!$I$34*Parameters!$J$34+Parameters!$I$35*(Parameters!$J$35-Parameters!$J$34)+Parameters!$I$36*(Parameters!$J$36-Parameters!$J$35)+Parameters!$I$37*($A690-Parameters!$J$36)))),_xlfn.IFS($A690&lt;=Parameters!$J$34,Parameters!$I$34*$A690,$A690&lt;=Parameters!$J$35,Parameters!$I$35*$A690,$A690&lt;=Parameters!$J$36,Parameters!$I$36*$A690,$A690&gt;Parameters!$J$36,Parameters!$I$37*$A690))</f>
        <v>95662.55</v>
      </c>
      <c r="AE690" s="290">
        <f t="shared" si="339"/>
        <v>139.65335766423357</v>
      </c>
      <c r="AF690" s="290" cm="1">
        <f t="array" ref="AF690">IF(Parameters!$F$55="No",IF($A690&lt;=Parameters!$J$39,Parameters!$I$39*$A690,IF($A690&lt;=Parameters!$J$40,Parameters!$I$39*Parameters!$J$39+Parameters!$I$40*($A690-Parameters!$J$39),IF($A690&lt;=Parameters!$J$41,Parameters!$I$39*Parameters!$J$39+Parameters!$I$40*(Parameters!$J$40-Parameters!$J$39)+Parameters!$I$41*($A690-Parameters!$J$40),Parameters!$I$39*Parameters!$J$39+Parameters!$I$40*(Parameters!$J$40-Parameters!$J$39)+Parameters!$I$41*(Parameters!$J$41-Parameters!$J$40)+Parameters!$I$42*($A690-Parameters!$J$41)))),_xlfn.IFS($A690&lt;=Parameters!$J$39,Parameters!$I$39*$A690,$A690&lt;=Parameters!$J$40,Parameters!$I$40*$A690,$A690&lt;=Parameters!$J$41,Parameters!$I$41*$A690,$A690&gt;Parameters!$J$41,Parameters!$I$42*$A690))</f>
        <v>102453.6</v>
      </c>
      <c r="AG690" s="290">
        <f t="shared" si="340"/>
        <v>149.56729927007299</v>
      </c>
      <c r="AI690" s="428">
        <f t="shared" si="316"/>
        <v>149.05999999999767</v>
      </c>
      <c r="AJ690" s="428">
        <f t="shared" si="317"/>
        <v>159.36000000000058</v>
      </c>
      <c r="AK690" s="428">
        <f t="shared" si="318"/>
        <v>150.22999999999593</v>
      </c>
      <c r="AL690" s="428">
        <f t="shared" si="319"/>
        <v>158.4600000000064</v>
      </c>
      <c r="AM690" s="428">
        <f t="shared" si="320"/>
        <v>149.05999999999767</v>
      </c>
      <c r="AN690" s="428">
        <f t="shared" si="321"/>
        <v>159.36000000000058</v>
      </c>
      <c r="AO690" s="428">
        <f t="shared" si="322"/>
        <v>150.22999999999593</v>
      </c>
      <c r="AP690" s="428">
        <f t="shared" si="323"/>
        <v>158.4600000000064</v>
      </c>
      <c r="AQ690" s="428">
        <f t="shared" si="324"/>
        <v>149.05999999999767</v>
      </c>
      <c r="AR690" s="428">
        <f t="shared" si="325"/>
        <v>159.36000000000058</v>
      </c>
      <c r="AS690" s="428">
        <f t="shared" si="326"/>
        <v>150.22999999999593</v>
      </c>
      <c r="AT690" s="428">
        <f t="shared" si="327"/>
        <v>158.4600000000064</v>
      </c>
      <c r="AU690" s="428">
        <f t="shared" si="328"/>
        <v>149.05999999999767</v>
      </c>
      <c r="AV690" s="428">
        <f t="shared" si="329"/>
        <v>159.36000000000058</v>
      </c>
      <c r="AW690" s="428">
        <f t="shared" si="330"/>
        <v>150.22999999999593</v>
      </c>
      <c r="AX690" s="428">
        <f t="shared" si="331"/>
        <v>158.4600000000064</v>
      </c>
    </row>
    <row r="691">
      <c r="A691" s="413">
        <v>686</v>
      </c>
      <c r="B691" s="290" cm="1">
        <f t="array" ref="B691">IF(Parameters!$C$55="No",IF($A691&lt;=Parameters!$D$23,Parameters!$C$23*$A691,IF($A691&lt;=Parameters!$D$24,Parameters!$C$23*Parameters!$D$23+Parameters!$C$24*($A691-Parameters!$D$23),IF($A691&lt;=Parameters!$D$25,Parameters!$C$23*Parameters!$D$23+Parameters!$C$24*(Parameters!$D$24-Parameters!$D$23)+Parameters!$C$25*($A691-Parameters!$D$24),Parameters!$C$23*Parameters!$D$23+Parameters!$C$24*(Parameters!$D$24-Parameters!$D$23)+Parameters!$C$25*(Parameters!$D$25-Parameters!$D$24)+Parameters!$C$26*($A691-Parameters!$D$25)))),_xlfn.IFS($A691&lt;=Parameters!$D$23,Parameters!$C$23*$A691,$A691&lt;=Parameters!$D$24,Parameters!$C$24*$A691,$A691&lt;=Parameters!$D$25,Parameters!$C$25*$A691,$A691&gt;Parameters!$D$25,Parameters!$C$26*$A691))</f>
        <v>82374.16</v>
      </c>
      <c r="C691" s="290">
        <f t="shared" si="343"/>
        <v>120.07895043731779</v>
      </c>
      <c r="D691" s="290" cm="1">
        <f t="array" ref="D691">IF(Parameters!$C$55="No",IF($A691&lt;=Parameters!$D$28,Parameters!$C$28*$A691,IF($A691&lt;=Parameters!$D$29,Parameters!$C$28*Parameters!$D$28+Parameters!$C$29*($A691-Parameters!$D$28),IF($A691&lt;=Parameters!$D$30,Parameters!$C$28*Parameters!$D$28+Parameters!$C$29*(Parameters!$D$29-Parameters!$D$28)+Parameters!$C$30*($A691-Parameters!$D$29),Parameters!$C$28*Parameters!$D$28+Parameters!$C$29*(Parameters!$D$29-Parameters!$D$28)+Parameters!$C$30*(Parameters!$D$30-Parameters!$D$29)+Parameters!$C$31*($A691-Parameters!$D$30)))),_xlfn.IFS($A691&lt;=Parameters!$D$28,Parameters!$C$28*$A691,$A691&lt;=Parameters!$D$29,Parameters!$C$29*$A691,$A691&lt;=Parameters!$D$30,Parameters!$C$30*$A691,$A691&gt;Parameters!$D$30,Parameters!$C$31*$A691))</f>
        <v>96805.46</v>
      </c>
      <c r="E691" s="290">
        <f t="shared" si="344"/>
        <v>141.11583090379008</v>
      </c>
      <c r="F691" s="290" cm="1">
        <f t="array" ref="F691">IF(Parameters!$C$55="No",IF($A691&lt;=Parameters!$D$34,Parameters!$C$34*$A691,IF($A691&lt;=Parameters!$D$35,Parameters!$C$34*Parameters!$D$34+Parameters!$C$35*($A691-Parameters!$D$34),IF($A691&lt;=Parameters!$D$36,Parameters!$C$34*Parameters!$D$34+Parameters!$C$35*(Parameters!$D$35-Parameters!$D$34)+Parameters!$C$36*($A691-Parameters!$D$35),Parameters!$C$34*Parameters!$D$34+Parameters!$C$35*(Parameters!$D$35-Parameters!$D$34)+Parameters!$C$36*(Parameters!$D$36-Parameters!$D$35)+Parameters!$C$37*($A691-Parameters!$D$36)))),_xlfn.IFS($A691&lt;=Parameters!$D$34,Parameters!$C$34*$A691,$A691&lt;=Parameters!$D$35,Parameters!$C$35*$A691,$A691&lt;=Parameters!$D$36,Parameters!$C$36*$A691,$A691&gt;Parameters!$D$36,Parameters!$C$37*$A691))</f>
        <v>95812.78</v>
      </c>
      <c r="G691" s="290">
        <f t="shared" si="333"/>
        <v>139.66877551020409</v>
      </c>
      <c r="H691" s="290" cm="1">
        <f t="array" ref="H691">IF(Parameters!$C$55="No",IF($A691&lt;=Parameters!$D$39,Parameters!$C$39*$A691,IF($A691&lt;=Parameters!$D$40,Parameters!$C$39*Parameters!$D$39+Parameters!$C$40*($A691-Parameters!$D$39),IF($A691&lt;=Parameters!$D$41,Parameters!$C$39*Parameters!$D$39+Parameters!$C$40*(Parameters!$D$40-Parameters!$D$39)+Parameters!$C$41*($A691-Parameters!$D$40),Parameters!$C$39*Parameters!$D$39+Parameters!$C$40*(Parameters!$D$40-Parameters!$D$39)+Parameters!$C$41*(Parameters!$D$41-Parameters!$D$40)+Parameters!$C$42*($A691-Parameters!$D$41)))),_xlfn.IFS($A691&lt;=Parameters!$D$39,Parameters!$C$39*$A691,$A691&lt;=Parameters!$D$40,Parameters!$C$40*$A691,$A691&lt;=Parameters!$D$41,Parameters!$C$41*$A691,$A691&gt;Parameters!$D$41,Parameters!$C$42*$A691))</f>
        <v>102612.06</v>
      </c>
      <c r="I691" s="290">
        <f t="shared" si="334"/>
        <v>149.58026239067055</v>
      </c>
      <c r="J691" s="290" cm="1">
        <f t="array" ref="J691">IF(Parameters!$D$55="No",IF($A691&lt;=Parameters!$F$23,Parameters!$E$23*$A691,IF($A691&lt;=Parameters!$F$24,Parameters!$E$23*Parameters!$F$23+Parameters!$E$24*($A691-Parameters!$F$23),IF($A691&lt;=Parameters!$F$25,Parameters!$E$23*Parameters!$F$23+Parameters!$E$24*(Parameters!$F$24-Parameters!$F$23)+Parameters!$E$25*($A691-Parameters!$F$24),Parameters!$E$23*Parameters!$F$23+Parameters!$E$24*(Parameters!$F$24-Parameters!$F$23)+Parameters!$E$25*(Parameters!$F$25-Parameters!$F$24)+Parameters!$E$26*($A691-Parameters!$F$25)))),_xlfn.IFS($A691&lt;=Parameters!$F$23,Parameters!$E$23*$A691,$A691&lt;=Parameters!$F$24,Parameters!$E$24*$A691,$A691&lt;=Parameters!$F$25,Parameters!$E$25*$A691,$A691&gt;Parameters!$F$25,Parameters!$E$26*$A691))</f>
        <v>82374.16</v>
      </c>
      <c r="K691" s="290">
        <f t="shared" si="310"/>
        <v>120.07895043731779</v>
      </c>
      <c r="L691" s="290" cm="1">
        <f t="array" ref="L691">IF(Parameters!$D$55="No",IF($A691&lt;=Parameters!$F$28,Parameters!$E$28*$A691,IF($A691&lt;=Parameters!$F$29,Parameters!$E$28*Parameters!$F$28+Parameters!$E$29*($A691-Parameters!$F$28),IF($A691&lt;=Parameters!$F$30,Parameters!$E$28*Parameters!$F$28+Parameters!$E$29*(Parameters!$F$29-Parameters!$F$28)+Parameters!$E$30*($A691-Parameters!$F$29),Parameters!$E$28*Parameters!$F$28+Parameters!$E$29*(Parameters!$F$29-Parameters!$F$28)+Parameters!$E$30*(Parameters!$F$30-Parameters!$F$29)+Parameters!$E$31*($A691-Parameters!$F$30)))),_xlfn.IFS($A691&lt;=Parameters!$F$28,Parameters!$E$28*$A691,$A691&lt;=Parameters!$F$29,Parameters!$E$29*$A691,$A691&lt;=Parameters!$F$30,Parameters!$E$30*$A691,$A691&gt;Parameters!$F$30,Parameters!$E$31*$A691))</f>
        <v>96805.46</v>
      </c>
      <c r="M691" s="290">
        <f t="shared" si="311"/>
        <v>141.11583090379008</v>
      </c>
      <c r="N691" s="290" cm="1">
        <f t="array" ref="N691">IF(Parameters!$D$55="No",IF($A691&lt;=Parameters!$F$34,Parameters!$E$34*$A691,IF($A691&lt;=Parameters!$F$35,Parameters!$E$34*Parameters!$F$34+Parameters!$E$35*($A691-Parameters!$F$34),IF($A691&lt;=Parameters!$F$36,Parameters!$E$34*Parameters!$F$34+Parameters!$E$35*(Parameters!$F$35-Parameters!$F$34)+Parameters!$E$36*($A691-Parameters!$F$35),Parameters!$E$34*Parameters!$F$34+Parameters!$E$35*(Parameters!$F$35-Parameters!$F$34)+Parameters!$E$36*(Parameters!$F$36-Parameters!$F$35)+Parameters!$E$37*($A691-Parameters!$F$36)))),_xlfn.IFS($A691&lt;=Parameters!$F$34,Parameters!$E$34*$A691,$A691&lt;=Parameters!$F$35,Parameters!$E$35*$A691,$A691&lt;=Parameters!$F$36,Parameters!$E$36*$A691,$A691&gt;Parameters!$F$36,Parameters!$E$37*$A691))</f>
        <v>95812.78</v>
      </c>
      <c r="O691" s="290">
        <f t="shared" si="335"/>
        <v>139.66877551020409</v>
      </c>
      <c r="P691" s="290" cm="1">
        <f t="array" ref="P691">IF(Parameters!$D$55="No",IF($A691&lt;=Parameters!$F$39,Parameters!$E$39*$A691,IF($A691&lt;=Parameters!$F$40,Parameters!$E$39*Parameters!$F$39+Parameters!$E$40*($A691-Parameters!$F$39),IF($A691&lt;=Parameters!$F$41,Parameters!$E$39*Parameters!$F$39+Parameters!$E$40*(Parameters!$F$40-Parameters!$F$39)+Parameters!$E$41*($A691-Parameters!$F$40),Parameters!$E$39*Parameters!$F$39+Parameters!$E$40*(Parameters!$F$40-Parameters!$F$39)+Parameters!$E$41*(Parameters!$F$41-Parameters!$F$40)+Parameters!$E$42*($A691-Parameters!$F$41)))),_xlfn.IFS($A691&lt;=Parameters!$F$39,Parameters!$E$39*$A691,$A691&lt;=Parameters!$F$40,Parameters!$E$40*$A691,$A691&lt;=Parameters!$F$41,Parameters!$E$41*$A691,$A691&gt;Parameters!$F$41,Parameters!$E$42*$A691))</f>
        <v>102612.06</v>
      </c>
      <c r="Q691" s="290">
        <f t="shared" si="336"/>
        <v>149.58026239067055</v>
      </c>
      <c r="R691" s="290" cm="1">
        <f t="array" ref="R691">IF(Parameters!$E$55="No",IF($A691&lt;=Parameters!$H$23,Parameters!$G$23*$A691,IF($A691&lt;=Parameters!$H$24,Parameters!$G$23*Parameters!$H$23+Parameters!$G$24*($A691-Parameters!$H$23),IF($A691&lt;=Parameters!$H$25,Parameters!$G$23*Parameters!$H$23+Parameters!$G$24*(Parameters!$H$24-Parameters!$H$23)+Parameters!$G$25*($A691-Parameters!$H$24),Parameters!$G$23*Parameters!$H$23+Parameters!$G$24*(Parameters!$H$24-Parameters!$H$23)+Parameters!$G$25*(Parameters!$H$25-Parameters!$H$24)+Parameters!$G$26*($A691-Parameters!$H$25)))),_xlfn.IFS($A691&lt;=Parameters!$H$23,Parameters!$G$23*$A691,$A691&lt;=Parameters!$H$24,Parameters!$G$24*$A691,$A691&lt;=Parameters!$H$25,Parameters!$G$25*$A691,$A691&gt;Parameters!$H$25,Parameters!$G$26*$A691))</f>
        <v>82374.16</v>
      </c>
      <c r="S691" s="290">
        <f t="shared" si="312"/>
        <v>120.07895043731779</v>
      </c>
      <c r="T691" s="290" cm="1">
        <f t="array" ref="T691">IF(Parameters!$E$55="No",IF($A691&lt;=Parameters!$H$28,Parameters!$G$28*$A691,IF($A691&lt;=Parameters!$H$29,Parameters!$G$28*Parameters!$H$28+Parameters!$G$29*($A691-Parameters!$H$28),IF($A691&lt;=Parameters!$H$30,Parameters!$G$28*Parameters!$H$28+Parameters!$G$29*(Parameters!$H$29-Parameters!$H$28)+Parameters!$G$30*($A691-Parameters!$H$29),Parameters!$G$28*Parameters!$H$28+Parameters!$G$29*(Parameters!$H$29-Parameters!$H$28)+Parameters!$G$30*(Parameters!$H$30-Parameters!$H$29)+Parameters!$G$31*($A691-Parameters!$H$30)))),_xlfn.IFS($A691&lt;=Parameters!$H$28,Parameters!$G$28*$A691,$A691&lt;=Parameters!$H$29,Parameters!$G$29*$A691,$A691&lt;=Parameters!$H$30,Parameters!$G$30*$A691,$A691&gt;Parameters!$H$30,Parameters!$G$31*$A691))</f>
        <v>96805.46</v>
      </c>
      <c r="U691" s="290">
        <f t="shared" si="313"/>
        <v>141.11583090379008</v>
      </c>
      <c r="V691" s="290" cm="1">
        <f t="array" ref="V691">IF(Parameters!$E$55="No",IF($A691&lt;=Parameters!$H$34,Parameters!$G$34*$A691,IF($A691&lt;=Parameters!$H$35,Parameters!$G$34*Parameters!$H$34+Parameters!$G$35*($A691-Parameters!$H$34),IF($A691&lt;=Parameters!$H$36,Parameters!$G$34*Parameters!$H$34+Parameters!$G$35*(Parameters!$H$35-Parameters!$H$34)+Parameters!$G$36*($A691-Parameters!$H$35),Parameters!$G$34*Parameters!$H$34+Parameters!$G$35*(Parameters!$H$35-Parameters!$H$34)+Parameters!$G$36*(Parameters!$H$36-Parameters!$H$35)+Parameters!$G$37*($A691-Parameters!$H$36)))),_xlfn.IFS($A691&lt;=Parameters!$H$34,Parameters!$G$34*$A691,$A691&lt;=Parameters!$H$35,Parameters!$G$35*$A691,$A691&lt;=Parameters!$H$36,Parameters!$G$36*$A691,$A691&gt;Parameters!$H$36,Parameters!$G$37*$A691))</f>
        <v>95812.78</v>
      </c>
      <c r="W691" s="290">
        <f t="shared" si="337"/>
        <v>139.66877551020409</v>
      </c>
      <c r="X691" s="290" cm="1">
        <f t="array" ref="X691">IF(Parameters!$E$55="No",IF($A691&lt;=Parameters!$H$39,Parameters!$G$39*$A691,IF($A691&lt;=Parameters!$H$40,Parameters!$G$39*Parameters!$H$39+Parameters!$G$40*($A691-Parameters!$H$39),IF($A691&lt;=Parameters!$H$41,Parameters!$G$39*Parameters!$H$39+Parameters!$G$40*(Parameters!$H$40-Parameters!$H$39)+Parameters!$G$41*($A691-Parameters!$H$40),Parameters!$G$39*Parameters!$H$39+Parameters!$G$40*(Parameters!$H$40-Parameters!$H$39)+Parameters!$G$41*(Parameters!$H$41-Parameters!$H$40)+Parameters!$G$42*($A691-Parameters!$H$41)))),_xlfn.IFS($A691&lt;=Parameters!$H$39,Parameters!$G$39*$A691,$A691&lt;=Parameters!$H$40,Parameters!$G$40*$A691,$A691&lt;=Parameters!$H$41,Parameters!$G$41*$A691,$A691&gt;Parameters!$H$41,Parameters!$G$42*$A691))</f>
        <v>102612.06</v>
      </c>
      <c r="Y691" s="290">
        <f t="shared" si="338"/>
        <v>149.58026239067055</v>
      </c>
      <c r="Z691" s="290" cm="1">
        <f t="array" ref="Z691">IF(Parameters!$F$55="No",IF($A691&lt;=Parameters!$J$23,Parameters!$I$23*$A691,IF($A691&lt;=Parameters!$J$24,Parameters!$I$23*Parameters!$J$23+Parameters!$I$24*($A691-Parameters!$J$23),IF($A691&lt;=Parameters!$J$25,Parameters!$I$23*Parameters!$J$23+Parameters!$I$24*(Parameters!$J$24-Parameters!$J$23)+Parameters!$I$25*($A691-Parameters!$J$24),Parameters!$I$23*Parameters!$J$23+Parameters!$I$24*(Parameters!$J$24-Parameters!$J$23)+Parameters!$I$25*(Parameters!$J$25-Parameters!$J$24)+Parameters!$I$26*($A691-Parameters!$J$25)))),_xlfn.IFS($A691&lt;=Parameters!$J$23,Parameters!$I$23*$A691,$A691&lt;=Parameters!$J$24,Parameters!$I$24*$A691,$A691&lt;=Parameters!$J$25,Parameters!$I$25*$A691,$A691&gt;Parameters!$J$25,Parameters!$I$26*$A691))</f>
        <v>82374.16</v>
      </c>
      <c r="AA691" s="290">
        <f t="shared" si="314"/>
        <v>120.07895043731779</v>
      </c>
      <c r="AB691" s="290" cm="1">
        <f t="array" ref="AB691">IF(Parameters!$F$55="No",IF($A691&lt;=Parameters!$J$28,Parameters!$I$28*$A691,IF($A691&lt;=Parameters!$J$29,Parameters!$I$28*Parameters!$J$28+Parameters!$I$29*($A691-Parameters!$J$28),IF($A691&lt;=Parameters!$J$30,Parameters!$I$28*Parameters!$J$28+Parameters!$I$29*(Parameters!$J$29-Parameters!$J$28)+Parameters!$I$30*($A691-Parameters!$J$29),Parameters!$I$28*Parameters!$J$28+Parameters!$I$29*(Parameters!$J$29-Parameters!$J$28)+Parameters!$I$30*(Parameters!$J$30-Parameters!$J$29)+Parameters!$I$31*($A691-Parameters!$J$30)))),_xlfn.IFS($A691&lt;=Parameters!$J$28,Parameters!$I$28*$A691,$A691&lt;=Parameters!$J$29,Parameters!$I$29*$A691,$A691&lt;=Parameters!$J$30,Parameters!$I$30*$A691,$A691&gt;Parameters!$J$30,Parameters!$I$31*$A691))</f>
        <v>96805.46</v>
      </c>
      <c r="AC691" s="290">
        <f t="shared" si="315"/>
        <v>141.11583090379008</v>
      </c>
      <c r="AD691" s="290" cm="1">
        <f t="array" ref="AD691">IF(Parameters!$F$55="No",IF($A691&lt;=Parameters!$J$34,Parameters!$I$34*$A691,IF($A691&lt;=Parameters!$J$35,Parameters!$I$34*Parameters!$J$34+Parameters!$I$35*($A691-Parameters!$J$34),IF($A691&lt;=Parameters!$J$36,Parameters!$I$34*Parameters!$J$34+Parameters!$I$35*(Parameters!$J$35-Parameters!$J$34)+Parameters!$I$36*($A691-Parameters!$J$35),Parameters!$I$34*Parameters!$J$34+Parameters!$I$35*(Parameters!$J$35-Parameters!$J$34)+Parameters!$I$36*(Parameters!$J$36-Parameters!$J$35)+Parameters!$I$37*($A691-Parameters!$J$36)))),_xlfn.IFS($A691&lt;=Parameters!$J$34,Parameters!$I$34*$A691,$A691&lt;=Parameters!$J$35,Parameters!$I$35*$A691,$A691&lt;=Parameters!$J$36,Parameters!$I$36*$A691,$A691&gt;Parameters!$J$36,Parameters!$I$37*$A691))</f>
        <v>95812.78</v>
      </c>
      <c r="AE691" s="290">
        <f t="shared" si="339"/>
        <v>139.66877551020409</v>
      </c>
      <c r="AF691" s="290" cm="1">
        <f t="array" ref="AF691">IF(Parameters!$F$55="No",IF($A691&lt;=Parameters!$J$39,Parameters!$I$39*$A691,IF($A691&lt;=Parameters!$J$40,Parameters!$I$39*Parameters!$J$39+Parameters!$I$40*($A691-Parameters!$J$39),IF($A691&lt;=Parameters!$J$41,Parameters!$I$39*Parameters!$J$39+Parameters!$I$40*(Parameters!$J$40-Parameters!$J$39)+Parameters!$I$41*($A691-Parameters!$J$40),Parameters!$I$39*Parameters!$J$39+Parameters!$I$40*(Parameters!$J$40-Parameters!$J$39)+Parameters!$I$41*(Parameters!$J$41-Parameters!$J$40)+Parameters!$I$42*($A691-Parameters!$J$41)))),_xlfn.IFS($A691&lt;=Parameters!$J$39,Parameters!$I$39*$A691,$A691&lt;=Parameters!$J$40,Parameters!$I$40*$A691,$A691&lt;=Parameters!$J$41,Parameters!$I$41*$A691,$A691&gt;Parameters!$J$41,Parameters!$I$42*$A691))</f>
        <v>102612.06</v>
      </c>
      <c r="AG691" s="290">
        <f t="shared" si="340"/>
        <v>149.58026239067055</v>
      </c>
      <c r="AI691" s="428">
        <f t="shared" si="316"/>
        <v>149.05999999999767</v>
      </c>
      <c r="AJ691" s="428">
        <f t="shared" si="317"/>
        <v>159.36000000000058</v>
      </c>
      <c r="AK691" s="428">
        <f t="shared" si="318"/>
        <v>150.22999999999593</v>
      </c>
      <c r="AL691" s="428">
        <f t="shared" si="319"/>
        <v>158.45999999999185</v>
      </c>
      <c r="AM691" s="428">
        <f t="shared" si="320"/>
        <v>149.05999999999767</v>
      </c>
      <c r="AN691" s="428">
        <f t="shared" si="321"/>
        <v>159.36000000000058</v>
      </c>
      <c r="AO691" s="428">
        <f t="shared" si="322"/>
        <v>150.22999999999593</v>
      </c>
      <c r="AP691" s="428">
        <f t="shared" si="323"/>
        <v>158.45999999999185</v>
      </c>
      <c r="AQ691" s="428">
        <f t="shared" si="324"/>
        <v>149.05999999999767</v>
      </c>
      <c r="AR691" s="428">
        <f t="shared" si="325"/>
        <v>159.36000000000058</v>
      </c>
      <c r="AS691" s="428">
        <f t="shared" si="326"/>
        <v>150.22999999999593</v>
      </c>
      <c r="AT691" s="428">
        <f t="shared" si="327"/>
        <v>158.45999999999185</v>
      </c>
      <c r="AU691" s="428">
        <f t="shared" si="328"/>
        <v>149.05999999999767</v>
      </c>
      <c r="AV691" s="428">
        <f t="shared" si="329"/>
        <v>159.36000000000058</v>
      </c>
      <c r="AW691" s="428">
        <f t="shared" si="330"/>
        <v>150.22999999999593</v>
      </c>
      <c r="AX691" s="428">
        <f t="shared" si="331"/>
        <v>158.45999999999185</v>
      </c>
    </row>
    <row r="692">
      <c r="A692" s="413">
        <v>687</v>
      </c>
      <c r="B692" s="290" cm="1">
        <f t="array" ref="B692">IF(Parameters!$C$55="No",IF($A692&lt;=Parameters!$D$23,Parameters!$C$23*$A692,IF($A692&lt;=Parameters!$D$24,Parameters!$C$23*Parameters!$D$23+Parameters!$C$24*($A692-Parameters!$D$23),IF($A692&lt;=Parameters!$D$25,Parameters!$C$23*Parameters!$D$23+Parameters!$C$24*(Parameters!$D$24-Parameters!$D$23)+Parameters!$C$25*($A692-Parameters!$D$24),Parameters!$C$23*Parameters!$D$23+Parameters!$C$24*(Parameters!$D$24-Parameters!$D$23)+Parameters!$C$25*(Parameters!$D$25-Parameters!$D$24)+Parameters!$C$26*($A692-Parameters!$D$25)))),_xlfn.IFS($A692&lt;=Parameters!$D$23,Parameters!$C$23*$A692,$A692&lt;=Parameters!$D$24,Parameters!$C$24*$A692,$A692&lt;=Parameters!$D$25,Parameters!$C$25*$A692,$A692&gt;Parameters!$D$25,Parameters!$C$26*$A692))</f>
        <v>82523.22</v>
      </c>
      <c r="C692" s="290">
        <f t="shared" si="343"/>
        <v>120.12113537117904</v>
      </c>
      <c r="D692" s="290" cm="1">
        <f t="array" ref="D692">IF(Parameters!$C$55="No",IF($A692&lt;=Parameters!$D$28,Parameters!$C$28*$A692,IF($A692&lt;=Parameters!$D$29,Parameters!$C$28*Parameters!$D$28+Parameters!$C$29*($A692-Parameters!$D$28),IF($A692&lt;=Parameters!$D$30,Parameters!$C$28*Parameters!$D$28+Parameters!$C$29*(Parameters!$D$29-Parameters!$D$28)+Parameters!$C$30*($A692-Parameters!$D$29),Parameters!$C$28*Parameters!$D$28+Parameters!$C$29*(Parameters!$D$29-Parameters!$D$28)+Parameters!$C$30*(Parameters!$D$30-Parameters!$D$29)+Parameters!$C$31*($A692-Parameters!$D$30)))),_xlfn.IFS($A692&lt;=Parameters!$D$28,Parameters!$C$28*$A692,$A692&lt;=Parameters!$D$29,Parameters!$C$29*$A692,$A692&lt;=Parameters!$D$30,Parameters!$C$30*$A692,$A692&gt;Parameters!$D$30,Parameters!$C$31*$A692))</f>
        <v>96964.82</v>
      </c>
      <c r="E692" s="290">
        <f t="shared" si="344"/>
        <v>141.14238719068413</v>
      </c>
      <c r="F692" s="290" cm="1">
        <f t="array" ref="F692">IF(Parameters!$C$55="No",IF($A692&lt;=Parameters!$D$34,Parameters!$C$34*$A692,IF($A692&lt;=Parameters!$D$35,Parameters!$C$34*Parameters!$D$34+Parameters!$C$35*($A692-Parameters!$D$34),IF($A692&lt;=Parameters!$D$36,Parameters!$C$34*Parameters!$D$34+Parameters!$C$35*(Parameters!$D$35-Parameters!$D$34)+Parameters!$C$36*($A692-Parameters!$D$35),Parameters!$C$34*Parameters!$D$34+Parameters!$C$35*(Parameters!$D$35-Parameters!$D$34)+Parameters!$C$36*(Parameters!$D$36-Parameters!$D$35)+Parameters!$C$37*($A692-Parameters!$D$36)))),_xlfn.IFS($A692&lt;=Parameters!$D$34,Parameters!$C$34*$A692,$A692&lt;=Parameters!$D$35,Parameters!$C$35*$A692,$A692&lt;=Parameters!$D$36,Parameters!$C$36*$A692,$A692&gt;Parameters!$D$36,Parameters!$C$37*$A692))</f>
        <v>95963.01</v>
      </c>
      <c r="G692" s="290">
        <f t="shared" si="333"/>
        <v>139.68414847161571</v>
      </c>
      <c r="H692" s="290" cm="1">
        <f t="array" ref="H692">IF(Parameters!$C$55="No",IF($A692&lt;=Parameters!$D$39,Parameters!$C$39*$A692,IF($A692&lt;=Parameters!$D$40,Parameters!$C$39*Parameters!$D$39+Parameters!$C$40*($A692-Parameters!$D$39),IF($A692&lt;=Parameters!$D$41,Parameters!$C$39*Parameters!$D$39+Parameters!$C$40*(Parameters!$D$40-Parameters!$D$39)+Parameters!$C$41*($A692-Parameters!$D$40),Parameters!$C$39*Parameters!$D$39+Parameters!$C$40*(Parameters!$D$40-Parameters!$D$39)+Parameters!$C$41*(Parameters!$D$41-Parameters!$D$40)+Parameters!$C$42*($A692-Parameters!$D$41)))),_xlfn.IFS($A692&lt;=Parameters!$D$39,Parameters!$C$39*$A692,$A692&lt;=Parameters!$D$40,Parameters!$C$40*$A692,$A692&lt;=Parameters!$D$41,Parameters!$C$41*$A692,$A692&gt;Parameters!$D$41,Parameters!$C$42*$A692))</f>
        <v>102770.52</v>
      </c>
      <c r="I692" s="290">
        <f t="shared" si="334"/>
        <v>149.59318777292577</v>
      </c>
      <c r="J692" s="290" cm="1">
        <f t="array" ref="J692">IF(Parameters!$D$55="No",IF($A692&lt;=Parameters!$F$23,Parameters!$E$23*$A692,IF($A692&lt;=Parameters!$F$24,Parameters!$E$23*Parameters!$F$23+Parameters!$E$24*($A692-Parameters!$F$23),IF($A692&lt;=Parameters!$F$25,Parameters!$E$23*Parameters!$F$23+Parameters!$E$24*(Parameters!$F$24-Parameters!$F$23)+Parameters!$E$25*($A692-Parameters!$F$24),Parameters!$E$23*Parameters!$F$23+Parameters!$E$24*(Parameters!$F$24-Parameters!$F$23)+Parameters!$E$25*(Parameters!$F$25-Parameters!$F$24)+Parameters!$E$26*($A692-Parameters!$F$25)))),_xlfn.IFS($A692&lt;=Parameters!$F$23,Parameters!$E$23*$A692,$A692&lt;=Parameters!$F$24,Parameters!$E$24*$A692,$A692&lt;=Parameters!$F$25,Parameters!$E$25*$A692,$A692&gt;Parameters!$F$25,Parameters!$E$26*$A692))</f>
        <v>82523.22</v>
      </c>
      <c r="K692" s="290">
        <f t="shared" si="310"/>
        <v>120.12113537117904</v>
      </c>
      <c r="L692" s="290" cm="1">
        <f t="array" ref="L692">IF(Parameters!$D$55="No",IF($A692&lt;=Parameters!$F$28,Parameters!$E$28*$A692,IF($A692&lt;=Parameters!$F$29,Parameters!$E$28*Parameters!$F$28+Parameters!$E$29*($A692-Parameters!$F$28),IF($A692&lt;=Parameters!$F$30,Parameters!$E$28*Parameters!$F$28+Parameters!$E$29*(Parameters!$F$29-Parameters!$F$28)+Parameters!$E$30*($A692-Parameters!$F$29),Parameters!$E$28*Parameters!$F$28+Parameters!$E$29*(Parameters!$F$29-Parameters!$F$28)+Parameters!$E$30*(Parameters!$F$30-Parameters!$F$29)+Parameters!$E$31*($A692-Parameters!$F$30)))),_xlfn.IFS($A692&lt;=Parameters!$F$28,Parameters!$E$28*$A692,$A692&lt;=Parameters!$F$29,Parameters!$E$29*$A692,$A692&lt;=Parameters!$F$30,Parameters!$E$30*$A692,$A692&gt;Parameters!$F$30,Parameters!$E$31*$A692))</f>
        <v>96964.82</v>
      </c>
      <c r="M692" s="290">
        <f t="shared" si="311"/>
        <v>141.14238719068413</v>
      </c>
      <c r="N692" s="290" cm="1">
        <f t="array" ref="N692">IF(Parameters!$D$55="No",IF($A692&lt;=Parameters!$F$34,Parameters!$E$34*$A692,IF($A692&lt;=Parameters!$F$35,Parameters!$E$34*Parameters!$F$34+Parameters!$E$35*($A692-Parameters!$F$34),IF($A692&lt;=Parameters!$F$36,Parameters!$E$34*Parameters!$F$34+Parameters!$E$35*(Parameters!$F$35-Parameters!$F$34)+Parameters!$E$36*($A692-Parameters!$F$35),Parameters!$E$34*Parameters!$F$34+Parameters!$E$35*(Parameters!$F$35-Parameters!$F$34)+Parameters!$E$36*(Parameters!$F$36-Parameters!$F$35)+Parameters!$E$37*($A692-Parameters!$F$36)))),_xlfn.IFS($A692&lt;=Parameters!$F$34,Parameters!$E$34*$A692,$A692&lt;=Parameters!$F$35,Parameters!$E$35*$A692,$A692&lt;=Parameters!$F$36,Parameters!$E$36*$A692,$A692&gt;Parameters!$F$36,Parameters!$E$37*$A692))</f>
        <v>95963.01</v>
      </c>
      <c r="O692" s="290">
        <f t="shared" si="335"/>
        <v>139.68414847161571</v>
      </c>
      <c r="P692" s="290" cm="1">
        <f t="array" ref="P692">IF(Parameters!$D$55="No",IF($A692&lt;=Parameters!$F$39,Parameters!$E$39*$A692,IF($A692&lt;=Parameters!$F$40,Parameters!$E$39*Parameters!$F$39+Parameters!$E$40*($A692-Parameters!$F$39),IF($A692&lt;=Parameters!$F$41,Parameters!$E$39*Parameters!$F$39+Parameters!$E$40*(Parameters!$F$40-Parameters!$F$39)+Parameters!$E$41*($A692-Parameters!$F$40),Parameters!$E$39*Parameters!$F$39+Parameters!$E$40*(Parameters!$F$40-Parameters!$F$39)+Parameters!$E$41*(Parameters!$F$41-Parameters!$F$40)+Parameters!$E$42*($A692-Parameters!$F$41)))),_xlfn.IFS($A692&lt;=Parameters!$F$39,Parameters!$E$39*$A692,$A692&lt;=Parameters!$F$40,Parameters!$E$40*$A692,$A692&lt;=Parameters!$F$41,Parameters!$E$41*$A692,$A692&gt;Parameters!$F$41,Parameters!$E$42*$A692))</f>
        <v>102770.52</v>
      </c>
      <c r="Q692" s="290">
        <f t="shared" si="336"/>
        <v>149.59318777292577</v>
      </c>
      <c r="R692" s="290" cm="1">
        <f t="array" ref="R692">IF(Parameters!$E$55="No",IF($A692&lt;=Parameters!$H$23,Parameters!$G$23*$A692,IF($A692&lt;=Parameters!$H$24,Parameters!$G$23*Parameters!$H$23+Parameters!$G$24*($A692-Parameters!$H$23),IF($A692&lt;=Parameters!$H$25,Parameters!$G$23*Parameters!$H$23+Parameters!$G$24*(Parameters!$H$24-Parameters!$H$23)+Parameters!$G$25*($A692-Parameters!$H$24),Parameters!$G$23*Parameters!$H$23+Parameters!$G$24*(Parameters!$H$24-Parameters!$H$23)+Parameters!$G$25*(Parameters!$H$25-Parameters!$H$24)+Parameters!$G$26*($A692-Parameters!$H$25)))),_xlfn.IFS($A692&lt;=Parameters!$H$23,Parameters!$G$23*$A692,$A692&lt;=Parameters!$H$24,Parameters!$G$24*$A692,$A692&lt;=Parameters!$H$25,Parameters!$G$25*$A692,$A692&gt;Parameters!$H$25,Parameters!$G$26*$A692))</f>
        <v>82523.22</v>
      </c>
      <c r="S692" s="290">
        <f t="shared" si="312"/>
        <v>120.12113537117904</v>
      </c>
      <c r="T692" s="290" cm="1">
        <f t="array" ref="T692">IF(Parameters!$E$55="No",IF($A692&lt;=Parameters!$H$28,Parameters!$G$28*$A692,IF($A692&lt;=Parameters!$H$29,Parameters!$G$28*Parameters!$H$28+Parameters!$G$29*($A692-Parameters!$H$28),IF($A692&lt;=Parameters!$H$30,Parameters!$G$28*Parameters!$H$28+Parameters!$G$29*(Parameters!$H$29-Parameters!$H$28)+Parameters!$G$30*($A692-Parameters!$H$29),Parameters!$G$28*Parameters!$H$28+Parameters!$G$29*(Parameters!$H$29-Parameters!$H$28)+Parameters!$G$30*(Parameters!$H$30-Parameters!$H$29)+Parameters!$G$31*($A692-Parameters!$H$30)))),_xlfn.IFS($A692&lt;=Parameters!$H$28,Parameters!$G$28*$A692,$A692&lt;=Parameters!$H$29,Parameters!$G$29*$A692,$A692&lt;=Parameters!$H$30,Parameters!$G$30*$A692,$A692&gt;Parameters!$H$30,Parameters!$G$31*$A692))</f>
        <v>96964.82</v>
      </c>
      <c r="U692" s="290">
        <f t="shared" si="313"/>
        <v>141.14238719068413</v>
      </c>
      <c r="V692" s="290" cm="1">
        <f t="array" ref="V692">IF(Parameters!$E$55="No",IF($A692&lt;=Parameters!$H$34,Parameters!$G$34*$A692,IF($A692&lt;=Parameters!$H$35,Parameters!$G$34*Parameters!$H$34+Parameters!$G$35*($A692-Parameters!$H$34),IF($A692&lt;=Parameters!$H$36,Parameters!$G$34*Parameters!$H$34+Parameters!$G$35*(Parameters!$H$35-Parameters!$H$34)+Parameters!$G$36*($A692-Parameters!$H$35),Parameters!$G$34*Parameters!$H$34+Parameters!$G$35*(Parameters!$H$35-Parameters!$H$34)+Parameters!$G$36*(Parameters!$H$36-Parameters!$H$35)+Parameters!$G$37*($A692-Parameters!$H$36)))),_xlfn.IFS($A692&lt;=Parameters!$H$34,Parameters!$G$34*$A692,$A692&lt;=Parameters!$H$35,Parameters!$G$35*$A692,$A692&lt;=Parameters!$H$36,Parameters!$G$36*$A692,$A692&gt;Parameters!$H$36,Parameters!$G$37*$A692))</f>
        <v>95963.01</v>
      </c>
      <c r="W692" s="290">
        <f t="shared" si="337"/>
        <v>139.68414847161571</v>
      </c>
      <c r="X692" s="290" cm="1">
        <f t="array" ref="X692">IF(Parameters!$E$55="No",IF($A692&lt;=Parameters!$H$39,Parameters!$G$39*$A692,IF($A692&lt;=Parameters!$H$40,Parameters!$G$39*Parameters!$H$39+Parameters!$G$40*($A692-Parameters!$H$39),IF($A692&lt;=Parameters!$H$41,Parameters!$G$39*Parameters!$H$39+Parameters!$G$40*(Parameters!$H$40-Parameters!$H$39)+Parameters!$G$41*($A692-Parameters!$H$40),Parameters!$G$39*Parameters!$H$39+Parameters!$G$40*(Parameters!$H$40-Parameters!$H$39)+Parameters!$G$41*(Parameters!$H$41-Parameters!$H$40)+Parameters!$G$42*($A692-Parameters!$H$41)))),_xlfn.IFS($A692&lt;=Parameters!$H$39,Parameters!$G$39*$A692,$A692&lt;=Parameters!$H$40,Parameters!$G$40*$A692,$A692&lt;=Parameters!$H$41,Parameters!$G$41*$A692,$A692&gt;Parameters!$H$41,Parameters!$G$42*$A692))</f>
        <v>102770.52</v>
      </c>
      <c r="Y692" s="290">
        <f t="shared" si="338"/>
        <v>149.59318777292577</v>
      </c>
      <c r="Z692" s="290" cm="1">
        <f t="array" ref="Z692">IF(Parameters!$F$55="No",IF($A692&lt;=Parameters!$J$23,Parameters!$I$23*$A692,IF($A692&lt;=Parameters!$J$24,Parameters!$I$23*Parameters!$J$23+Parameters!$I$24*($A692-Parameters!$J$23),IF($A692&lt;=Parameters!$J$25,Parameters!$I$23*Parameters!$J$23+Parameters!$I$24*(Parameters!$J$24-Parameters!$J$23)+Parameters!$I$25*($A692-Parameters!$J$24),Parameters!$I$23*Parameters!$J$23+Parameters!$I$24*(Parameters!$J$24-Parameters!$J$23)+Parameters!$I$25*(Parameters!$J$25-Parameters!$J$24)+Parameters!$I$26*($A692-Parameters!$J$25)))),_xlfn.IFS($A692&lt;=Parameters!$J$23,Parameters!$I$23*$A692,$A692&lt;=Parameters!$J$24,Parameters!$I$24*$A692,$A692&lt;=Parameters!$J$25,Parameters!$I$25*$A692,$A692&gt;Parameters!$J$25,Parameters!$I$26*$A692))</f>
        <v>82523.22</v>
      </c>
      <c r="AA692" s="290">
        <f t="shared" si="314"/>
        <v>120.12113537117904</v>
      </c>
      <c r="AB692" s="290" cm="1">
        <f t="array" ref="AB692">IF(Parameters!$F$55="No",IF($A692&lt;=Parameters!$J$28,Parameters!$I$28*$A692,IF($A692&lt;=Parameters!$J$29,Parameters!$I$28*Parameters!$J$28+Parameters!$I$29*($A692-Parameters!$J$28),IF($A692&lt;=Parameters!$J$30,Parameters!$I$28*Parameters!$J$28+Parameters!$I$29*(Parameters!$J$29-Parameters!$J$28)+Parameters!$I$30*($A692-Parameters!$J$29),Parameters!$I$28*Parameters!$J$28+Parameters!$I$29*(Parameters!$J$29-Parameters!$J$28)+Parameters!$I$30*(Parameters!$J$30-Parameters!$J$29)+Parameters!$I$31*($A692-Parameters!$J$30)))),_xlfn.IFS($A692&lt;=Parameters!$J$28,Parameters!$I$28*$A692,$A692&lt;=Parameters!$J$29,Parameters!$I$29*$A692,$A692&lt;=Parameters!$J$30,Parameters!$I$30*$A692,$A692&gt;Parameters!$J$30,Parameters!$I$31*$A692))</f>
        <v>96964.82</v>
      </c>
      <c r="AC692" s="290">
        <f t="shared" si="315"/>
        <v>141.14238719068413</v>
      </c>
      <c r="AD692" s="290" cm="1">
        <f t="array" ref="AD692">IF(Parameters!$F$55="No",IF($A692&lt;=Parameters!$J$34,Parameters!$I$34*$A692,IF($A692&lt;=Parameters!$J$35,Parameters!$I$34*Parameters!$J$34+Parameters!$I$35*($A692-Parameters!$J$34),IF($A692&lt;=Parameters!$J$36,Parameters!$I$34*Parameters!$J$34+Parameters!$I$35*(Parameters!$J$35-Parameters!$J$34)+Parameters!$I$36*($A692-Parameters!$J$35),Parameters!$I$34*Parameters!$J$34+Parameters!$I$35*(Parameters!$J$35-Parameters!$J$34)+Parameters!$I$36*(Parameters!$J$36-Parameters!$J$35)+Parameters!$I$37*($A692-Parameters!$J$36)))),_xlfn.IFS($A692&lt;=Parameters!$J$34,Parameters!$I$34*$A692,$A692&lt;=Parameters!$J$35,Parameters!$I$35*$A692,$A692&lt;=Parameters!$J$36,Parameters!$I$36*$A692,$A692&gt;Parameters!$J$36,Parameters!$I$37*$A692))</f>
        <v>95963.01</v>
      </c>
      <c r="AE692" s="290">
        <f t="shared" si="339"/>
        <v>139.68414847161571</v>
      </c>
      <c r="AF692" s="290" cm="1">
        <f t="array" ref="AF692">IF(Parameters!$F$55="No",IF($A692&lt;=Parameters!$J$39,Parameters!$I$39*$A692,IF($A692&lt;=Parameters!$J$40,Parameters!$I$39*Parameters!$J$39+Parameters!$I$40*($A692-Parameters!$J$39),IF($A692&lt;=Parameters!$J$41,Parameters!$I$39*Parameters!$J$39+Parameters!$I$40*(Parameters!$J$40-Parameters!$J$39)+Parameters!$I$41*($A692-Parameters!$J$40),Parameters!$I$39*Parameters!$J$39+Parameters!$I$40*(Parameters!$J$40-Parameters!$J$39)+Parameters!$I$41*(Parameters!$J$41-Parameters!$J$40)+Parameters!$I$42*($A692-Parameters!$J$41)))),_xlfn.IFS($A692&lt;=Parameters!$J$39,Parameters!$I$39*$A692,$A692&lt;=Parameters!$J$40,Parameters!$I$40*$A692,$A692&lt;=Parameters!$J$41,Parameters!$I$41*$A692,$A692&gt;Parameters!$J$41,Parameters!$I$42*$A692))</f>
        <v>102770.52</v>
      </c>
      <c r="AG692" s="290">
        <f t="shared" si="340"/>
        <v>149.59318777292577</v>
      </c>
      <c r="AI692" s="428">
        <f t="shared" si="316"/>
        <v>149.05999999999767</v>
      </c>
      <c r="AJ692" s="428">
        <f t="shared" si="317"/>
        <v>159.36000000000058</v>
      </c>
      <c r="AK692" s="428">
        <f t="shared" si="318"/>
        <v>150.22999999999593</v>
      </c>
      <c r="AL692" s="428">
        <f t="shared" si="319"/>
        <v>158.4600000000064</v>
      </c>
      <c r="AM692" s="428">
        <f t="shared" si="320"/>
        <v>149.05999999999767</v>
      </c>
      <c r="AN692" s="428">
        <f t="shared" si="321"/>
        <v>159.36000000000058</v>
      </c>
      <c r="AO692" s="428">
        <f t="shared" si="322"/>
        <v>150.22999999999593</v>
      </c>
      <c r="AP692" s="428">
        <f t="shared" si="323"/>
        <v>158.4600000000064</v>
      </c>
      <c r="AQ692" s="428">
        <f t="shared" si="324"/>
        <v>149.05999999999767</v>
      </c>
      <c r="AR692" s="428">
        <f t="shared" si="325"/>
        <v>159.36000000000058</v>
      </c>
      <c r="AS692" s="428">
        <f t="shared" si="326"/>
        <v>150.22999999999593</v>
      </c>
      <c r="AT692" s="428">
        <f t="shared" si="327"/>
        <v>158.4600000000064</v>
      </c>
      <c r="AU692" s="428">
        <f t="shared" si="328"/>
        <v>149.05999999999767</v>
      </c>
      <c r="AV692" s="428">
        <f t="shared" si="329"/>
        <v>159.36000000000058</v>
      </c>
      <c r="AW692" s="428">
        <f t="shared" si="330"/>
        <v>150.22999999999593</v>
      </c>
      <c r="AX692" s="428">
        <f t="shared" si="331"/>
        <v>158.4600000000064</v>
      </c>
    </row>
    <row r="693">
      <c r="A693" s="413">
        <v>688</v>
      </c>
      <c r="B693" s="290" cm="1">
        <f t="array" ref="B693">IF(Parameters!$C$55="No",IF($A693&lt;=Parameters!$D$23,Parameters!$C$23*$A693,IF($A693&lt;=Parameters!$D$24,Parameters!$C$23*Parameters!$D$23+Parameters!$C$24*($A693-Parameters!$D$23),IF($A693&lt;=Parameters!$D$25,Parameters!$C$23*Parameters!$D$23+Parameters!$C$24*(Parameters!$D$24-Parameters!$D$23)+Parameters!$C$25*($A693-Parameters!$D$24),Parameters!$C$23*Parameters!$D$23+Parameters!$C$24*(Parameters!$D$24-Parameters!$D$23)+Parameters!$C$25*(Parameters!$D$25-Parameters!$D$24)+Parameters!$C$26*($A693-Parameters!$D$25)))),_xlfn.IFS($A693&lt;=Parameters!$D$23,Parameters!$C$23*$A693,$A693&lt;=Parameters!$D$24,Parameters!$C$24*$A693,$A693&lt;=Parameters!$D$25,Parameters!$C$25*$A693,$A693&gt;Parameters!$D$25,Parameters!$C$26*$A693))</f>
        <v>82672.28</v>
      </c>
      <c r="C693" s="290">
        <f t="shared" si="343"/>
        <v>120.1631976744186</v>
      </c>
      <c r="D693" s="290" cm="1">
        <f t="array" ref="D693">IF(Parameters!$C$55="No",IF($A693&lt;=Parameters!$D$28,Parameters!$C$28*$A693,IF($A693&lt;=Parameters!$D$29,Parameters!$C$28*Parameters!$D$28+Parameters!$C$29*($A693-Parameters!$D$28),IF($A693&lt;=Parameters!$D$30,Parameters!$C$28*Parameters!$D$28+Parameters!$C$29*(Parameters!$D$29-Parameters!$D$28)+Parameters!$C$30*($A693-Parameters!$D$29),Parameters!$C$28*Parameters!$D$28+Parameters!$C$29*(Parameters!$D$29-Parameters!$D$28)+Parameters!$C$30*(Parameters!$D$30-Parameters!$D$29)+Parameters!$C$31*($A693-Parameters!$D$30)))),_xlfn.IFS($A693&lt;=Parameters!$D$28,Parameters!$C$28*$A693,$A693&lt;=Parameters!$D$29,Parameters!$C$29*$A693,$A693&lt;=Parameters!$D$30,Parameters!$C$30*$A693,$A693&gt;Parameters!$D$30,Parameters!$C$31*$A693))</f>
        <v>97124.180000000008</v>
      </c>
      <c r="E693" s="290">
        <f t="shared" si="344"/>
        <v>141.16886627906979</v>
      </c>
      <c r="F693" s="290" cm="1">
        <f t="array" ref="F693">IF(Parameters!$C$55="No",IF($A693&lt;=Parameters!$D$34,Parameters!$C$34*$A693,IF($A693&lt;=Parameters!$D$35,Parameters!$C$34*Parameters!$D$34+Parameters!$C$35*($A693-Parameters!$D$34),IF($A693&lt;=Parameters!$D$36,Parameters!$C$34*Parameters!$D$34+Parameters!$C$35*(Parameters!$D$35-Parameters!$D$34)+Parameters!$C$36*($A693-Parameters!$D$35),Parameters!$C$34*Parameters!$D$34+Parameters!$C$35*(Parameters!$D$35-Parameters!$D$34)+Parameters!$C$36*(Parameters!$D$36-Parameters!$D$35)+Parameters!$C$37*($A693-Parameters!$D$36)))),_xlfn.IFS($A693&lt;=Parameters!$D$34,Parameters!$C$34*$A693,$A693&lt;=Parameters!$D$35,Parameters!$C$35*$A693,$A693&lt;=Parameters!$D$36,Parameters!$C$36*$A693,$A693&gt;Parameters!$D$36,Parameters!$C$37*$A693))</f>
        <v>96113.24</v>
      </c>
      <c r="G693" s="290">
        <f t="shared" si="333"/>
        <v>139.69947674418606</v>
      </c>
      <c r="H693" s="290" cm="1">
        <f t="array" ref="H693">IF(Parameters!$C$55="No",IF($A693&lt;=Parameters!$D$39,Parameters!$C$39*$A693,IF($A693&lt;=Parameters!$D$40,Parameters!$C$39*Parameters!$D$39+Parameters!$C$40*($A693-Parameters!$D$39),IF($A693&lt;=Parameters!$D$41,Parameters!$C$39*Parameters!$D$39+Parameters!$C$40*(Parameters!$D$40-Parameters!$D$39)+Parameters!$C$41*($A693-Parameters!$D$40),Parameters!$C$39*Parameters!$D$39+Parameters!$C$40*(Parameters!$D$40-Parameters!$D$39)+Parameters!$C$41*(Parameters!$D$41-Parameters!$D$40)+Parameters!$C$42*($A693-Parameters!$D$41)))),_xlfn.IFS($A693&lt;=Parameters!$D$39,Parameters!$C$39*$A693,$A693&lt;=Parameters!$D$40,Parameters!$C$40*$A693,$A693&lt;=Parameters!$D$41,Parameters!$C$41*$A693,$A693&gt;Parameters!$D$41,Parameters!$C$42*$A693))</f>
        <v>102928.98000000001</v>
      </c>
      <c r="I693" s="290">
        <f t="shared" si="334"/>
        <v>149.60607558139537</v>
      </c>
      <c r="J693" s="290" cm="1">
        <f t="array" ref="J693">IF(Parameters!$D$55="No",IF($A693&lt;=Parameters!$F$23,Parameters!$E$23*$A693,IF($A693&lt;=Parameters!$F$24,Parameters!$E$23*Parameters!$F$23+Parameters!$E$24*($A693-Parameters!$F$23),IF($A693&lt;=Parameters!$F$25,Parameters!$E$23*Parameters!$F$23+Parameters!$E$24*(Parameters!$F$24-Parameters!$F$23)+Parameters!$E$25*($A693-Parameters!$F$24),Parameters!$E$23*Parameters!$F$23+Parameters!$E$24*(Parameters!$F$24-Parameters!$F$23)+Parameters!$E$25*(Parameters!$F$25-Parameters!$F$24)+Parameters!$E$26*($A693-Parameters!$F$25)))),_xlfn.IFS($A693&lt;=Parameters!$F$23,Parameters!$E$23*$A693,$A693&lt;=Parameters!$F$24,Parameters!$E$24*$A693,$A693&lt;=Parameters!$F$25,Parameters!$E$25*$A693,$A693&gt;Parameters!$F$25,Parameters!$E$26*$A693))</f>
        <v>82672.28</v>
      </c>
      <c r="K693" s="290">
        <f t="shared" si="310"/>
        <v>120.1631976744186</v>
      </c>
      <c r="L693" s="290" cm="1">
        <f t="array" ref="L693">IF(Parameters!$D$55="No",IF($A693&lt;=Parameters!$F$28,Parameters!$E$28*$A693,IF($A693&lt;=Parameters!$F$29,Parameters!$E$28*Parameters!$F$28+Parameters!$E$29*($A693-Parameters!$F$28),IF($A693&lt;=Parameters!$F$30,Parameters!$E$28*Parameters!$F$28+Parameters!$E$29*(Parameters!$F$29-Parameters!$F$28)+Parameters!$E$30*($A693-Parameters!$F$29),Parameters!$E$28*Parameters!$F$28+Parameters!$E$29*(Parameters!$F$29-Parameters!$F$28)+Parameters!$E$30*(Parameters!$F$30-Parameters!$F$29)+Parameters!$E$31*($A693-Parameters!$F$30)))),_xlfn.IFS($A693&lt;=Parameters!$F$28,Parameters!$E$28*$A693,$A693&lt;=Parameters!$F$29,Parameters!$E$29*$A693,$A693&lt;=Parameters!$F$30,Parameters!$E$30*$A693,$A693&gt;Parameters!$F$30,Parameters!$E$31*$A693))</f>
        <v>97124.180000000008</v>
      </c>
      <c r="M693" s="290">
        <f t="shared" si="311"/>
        <v>141.16886627906979</v>
      </c>
      <c r="N693" s="290" cm="1">
        <f t="array" ref="N693">IF(Parameters!$D$55="No",IF($A693&lt;=Parameters!$F$34,Parameters!$E$34*$A693,IF($A693&lt;=Parameters!$F$35,Parameters!$E$34*Parameters!$F$34+Parameters!$E$35*($A693-Parameters!$F$34),IF($A693&lt;=Parameters!$F$36,Parameters!$E$34*Parameters!$F$34+Parameters!$E$35*(Parameters!$F$35-Parameters!$F$34)+Parameters!$E$36*($A693-Parameters!$F$35),Parameters!$E$34*Parameters!$F$34+Parameters!$E$35*(Parameters!$F$35-Parameters!$F$34)+Parameters!$E$36*(Parameters!$F$36-Parameters!$F$35)+Parameters!$E$37*($A693-Parameters!$F$36)))),_xlfn.IFS($A693&lt;=Parameters!$F$34,Parameters!$E$34*$A693,$A693&lt;=Parameters!$F$35,Parameters!$E$35*$A693,$A693&lt;=Parameters!$F$36,Parameters!$E$36*$A693,$A693&gt;Parameters!$F$36,Parameters!$E$37*$A693))</f>
        <v>96113.24</v>
      </c>
      <c r="O693" s="290">
        <f t="shared" si="335"/>
        <v>139.69947674418606</v>
      </c>
      <c r="P693" s="290" cm="1">
        <f t="array" ref="P693">IF(Parameters!$D$55="No",IF($A693&lt;=Parameters!$F$39,Parameters!$E$39*$A693,IF($A693&lt;=Parameters!$F$40,Parameters!$E$39*Parameters!$F$39+Parameters!$E$40*($A693-Parameters!$F$39),IF($A693&lt;=Parameters!$F$41,Parameters!$E$39*Parameters!$F$39+Parameters!$E$40*(Parameters!$F$40-Parameters!$F$39)+Parameters!$E$41*($A693-Parameters!$F$40),Parameters!$E$39*Parameters!$F$39+Parameters!$E$40*(Parameters!$F$40-Parameters!$F$39)+Parameters!$E$41*(Parameters!$F$41-Parameters!$F$40)+Parameters!$E$42*($A693-Parameters!$F$41)))),_xlfn.IFS($A693&lt;=Parameters!$F$39,Parameters!$E$39*$A693,$A693&lt;=Parameters!$F$40,Parameters!$E$40*$A693,$A693&lt;=Parameters!$F$41,Parameters!$E$41*$A693,$A693&gt;Parameters!$F$41,Parameters!$E$42*$A693))</f>
        <v>102928.98000000001</v>
      </c>
      <c r="Q693" s="290">
        <f t="shared" si="336"/>
        <v>149.60607558139537</v>
      </c>
      <c r="R693" s="290" cm="1">
        <f t="array" ref="R693">IF(Parameters!$E$55="No",IF($A693&lt;=Parameters!$H$23,Parameters!$G$23*$A693,IF($A693&lt;=Parameters!$H$24,Parameters!$G$23*Parameters!$H$23+Parameters!$G$24*($A693-Parameters!$H$23),IF($A693&lt;=Parameters!$H$25,Parameters!$G$23*Parameters!$H$23+Parameters!$G$24*(Parameters!$H$24-Parameters!$H$23)+Parameters!$G$25*($A693-Parameters!$H$24),Parameters!$G$23*Parameters!$H$23+Parameters!$G$24*(Parameters!$H$24-Parameters!$H$23)+Parameters!$G$25*(Parameters!$H$25-Parameters!$H$24)+Parameters!$G$26*($A693-Parameters!$H$25)))),_xlfn.IFS($A693&lt;=Parameters!$H$23,Parameters!$G$23*$A693,$A693&lt;=Parameters!$H$24,Parameters!$G$24*$A693,$A693&lt;=Parameters!$H$25,Parameters!$G$25*$A693,$A693&gt;Parameters!$H$25,Parameters!$G$26*$A693))</f>
        <v>82672.28</v>
      </c>
      <c r="S693" s="290">
        <f t="shared" si="312"/>
        <v>120.1631976744186</v>
      </c>
      <c r="T693" s="290" cm="1">
        <f t="array" ref="T693">IF(Parameters!$E$55="No",IF($A693&lt;=Parameters!$H$28,Parameters!$G$28*$A693,IF($A693&lt;=Parameters!$H$29,Parameters!$G$28*Parameters!$H$28+Parameters!$G$29*($A693-Parameters!$H$28),IF($A693&lt;=Parameters!$H$30,Parameters!$G$28*Parameters!$H$28+Parameters!$G$29*(Parameters!$H$29-Parameters!$H$28)+Parameters!$G$30*($A693-Parameters!$H$29),Parameters!$G$28*Parameters!$H$28+Parameters!$G$29*(Parameters!$H$29-Parameters!$H$28)+Parameters!$G$30*(Parameters!$H$30-Parameters!$H$29)+Parameters!$G$31*($A693-Parameters!$H$30)))),_xlfn.IFS($A693&lt;=Parameters!$H$28,Parameters!$G$28*$A693,$A693&lt;=Parameters!$H$29,Parameters!$G$29*$A693,$A693&lt;=Parameters!$H$30,Parameters!$G$30*$A693,$A693&gt;Parameters!$H$30,Parameters!$G$31*$A693))</f>
        <v>97124.180000000008</v>
      </c>
      <c r="U693" s="290">
        <f t="shared" si="313"/>
        <v>141.16886627906979</v>
      </c>
      <c r="V693" s="290" cm="1">
        <f t="array" ref="V693">IF(Parameters!$E$55="No",IF($A693&lt;=Parameters!$H$34,Parameters!$G$34*$A693,IF($A693&lt;=Parameters!$H$35,Parameters!$G$34*Parameters!$H$34+Parameters!$G$35*($A693-Parameters!$H$34),IF($A693&lt;=Parameters!$H$36,Parameters!$G$34*Parameters!$H$34+Parameters!$G$35*(Parameters!$H$35-Parameters!$H$34)+Parameters!$G$36*($A693-Parameters!$H$35),Parameters!$G$34*Parameters!$H$34+Parameters!$G$35*(Parameters!$H$35-Parameters!$H$34)+Parameters!$G$36*(Parameters!$H$36-Parameters!$H$35)+Parameters!$G$37*($A693-Parameters!$H$36)))),_xlfn.IFS($A693&lt;=Parameters!$H$34,Parameters!$G$34*$A693,$A693&lt;=Parameters!$H$35,Parameters!$G$35*$A693,$A693&lt;=Parameters!$H$36,Parameters!$G$36*$A693,$A693&gt;Parameters!$H$36,Parameters!$G$37*$A693))</f>
        <v>96113.24</v>
      </c>
      <c r="W693" s="290">
        <f t="shared" si="337"/>
        <v>139.69947674418606</v>
      </c>
      <c r="X693" s="290" cm="1">
        <f t="array" ref="X693">IF(Parameters!$E$55="No",IF($A693&lt;=Parameters!$H$39,Parameters!$G$39*$A693,IF($A693&lt;=Parameters!$H$40,Parameters!$G$39*Parameters!$H$39+Parameters!$G$40*($A693-Parameters!$H$39),IF($A693&lt;=Parameters!$H$41,Parameters!$G$39*Parameters!$H$39+Parameters!$G$40*(Parameters!$H$40-Parameters!$H$39)+Parameters!$G$41*($A693-Parameters!$H$40),Parameters!$G$39*Parameters!$H$39+Parameters!$G$40*(Parameters!$H$40-Parameters!$H$39)+Parameters!$G$41*(Parameters!$H$41-Parameters!$H$40)+Parameters!$G$42*($A693-Parameters!$H$41)))),_xlfn.IFS($A693&lt;=Parameters!$H$39,Parameters!$G$39*$A693,$A693&lt;=Parameters!$H$40,Parameters!$G$40*$A693,$A693&lt;=Parameters!$H$41,Parameters!$G$41*$A693,$A693&gt;Parameters!$H$41,Parameters!$G$42*$A693))</f>
        <v>102928.98000000001</v>
      </c>
      <c r="Y693" s="290">
        <f t="shared" si="338"/>
        <v>149.60607558139537</v>
      </c>
      <c r="Z693" s="290" cm="1">
        <f t="array" ref="Z693">IF(Parameters!$F$55="No",IF($A693&lt;=Parameters!$J$23,Parameters!$I$23*$A693,IF($A693&lt;=Parameters!$J$24,Parameters!$I$23*Parameters!$J$23+Parameters!$I$24*($A693-Parameters!$J$23),IF($A693&lt;=Parameters!$J$25,Parameters!$I$23*Parameters!$J$23+Parameters!$I$24*(Parameters!$J$24-Parameters!$J$23)+Parameters!$I$25*($A693-Parameters!$J$24),Parameters!$I$23*Parameters!$J$23+Parameters!$I$24*(Parameters!$J$24-Parameters!$J$23)+Parameters!$I$25*(Parameters!$J$25-Parameters!$J$24)+Parameters!$I$26*($A693-Parameters!$J$25)))),_xlfn.IFS($A693&lt;=Parameters!$J$23,Parameters!$I$23*$A693,$A693&lt;=Parameters!$J$24,Parameters!$I$24*$A693,$A693&lt;=Parameters!$J$25,Parameters!$I$25*$A693,$A693&gt;Parameters!$J$25,Parameters!$I$26*$A693))</f>
        <v>82672.28</v>
      </c>
      <c r="AA693" s="290">
        <f t="shared" si="314"/>
        <v>120.1631976744186</v>
      </c>
      <c r="AB693" s="290" cm="1">
        <f t="array" ref="AB693">IF(Parameters!$F$55="No",IF($A693&lt;=Parameters!$J$28,Parameters!$I$28*$A693,IF($A693&lt;=Parameters!$J$29,Parameters!$I$28*Parameters!$J$28+Parameters!$I$29*($A693-Parameters!$J$28),IF($A693&lt;=Parameters!$J$30,Parameters!$I$28*Parameters!$J$28+Parameters!$I$29*(Parameters!$J$29-Parameters!$J$28)+Parameters!$I$30*($A693-Parameters!$J$29),Parameters!$I$28*Parameters!$J$28+Parameters!$I$29*(Parameters!$J$29-Parameters!$J$28)+Parameters!$I$30*(Parameters!$J$30-Parameters!$J$29)+Parameters!$I$31*($A693-Parameters!$J$30)))),_xlfn.IFS($A693&lt;=Parameters!$J$28,Parameters!$I$28*$A693,$A693&lt;=Parameters!$J$29,Parameters!$I$29*$A693,$A693&lt;=Parameters!$J$30,Parameters!$I$30*$A693,$A693&gt;Parameters!$J$30,Parameters!$I$31*$A693))</f>
        <v>97124.180000000008</v>
      </c>
      <c r="AC693" s="290">
        <f t="shared" si="315"/>
        <v>141.16886627906979</v>
      </c>
      <c r="AD693" s="290" cm="1">
        <f t="array" ref="AD693">IF(Parameters!$F$55="No",IF($A693&lt;=Parameters!$J$34,Parameters!$I$34*$A693,IF($A693&lt;=Parameters!$J$35,Parameters!$I$34*Parameters!$J$34+Parameters!$I$35*($A693-Parameters!$J$34),IF($A693&lt;=Parameters!$J$36,Parameters!$I$34*Parameters!$J$34+Parameters!$I$35*(Parameters!$J$35-Parameters!$J$34)+Parameters!$I$36*($A693-Parameters!$J$35),Parameters!$I$34*Parameters!$J$34+Parameters!$I$35*(Parameters!$J$35-Parameters!$J$34)+Parameters!$I$36*(Parameters!$J$36-Parameters!$J$35)+Parameters!$I$37*($A693-Parameters!$J$36)))),_xlfn.IFS($A693&lt;=Parameters!$J$34,Parameters!$I$34*$A693,$A693&lt;=Parameters!$J$35,Parameters!$I$35*$A693,$A693&lt;=Parameters!$J$36,Parameters!$I$36*$A693,$A693&gt;Parameters!$J$36,Parameters!$I$37*$A693))</f>
        <v>96113.24</v>
      </c>
      <c r="AE693" s="290">
        <f t="shared" si="339"/>
        <v>139.69947674418606</v>
      </c>
      <c r="AF693" s="290" cm="1">
        <f t="array" ref="AF693">IF(Parameters!$F$55="No",IF($A693&lt;=Parameters!$J$39,Parameters!$I$39*$A693,IF($A693&lt;=Parameters!$J$40,Parameters!$I$39*Parameters!$J$39+Parameters!$I$40*($A693-Parameters!$J$39),IF($A693&lt;=Parameters!$J$41,Parameters!$I$39*Parameters!$J$39+Parameters!$I$40*(Parameters!$J$40-Parameters!$J$39)+Parameters!$I$41*($A693-Parameters!$J$40),Parameters!$I$39*Parameters!$J$39+Parameters!$I$40*(Parameters!$J$40-Parameters!$J$39)+Parameters!$I$41*(Parameters!$J$41-Parameters!$J$40)+Parameters!$I$42*($A693-Parameters!$J$41)))),_xlfn.IFS($A693&lt;=Parameters!$J$39,Parameters!$I$39*$A693,$A693&lt;=Parameters!$J$40,Parameters!$I$40*$A693,$A693&lt;=Parameters!$J$41,Parameters!$I$41*$A693,$A693&gt;Parameters!$J$41,Parameters!$I$42*$A693))</f>
        <v>102928.98000000001</v>
      </c>
      <c r="AG693" s="290">
        <f t="shared" si="340"/>
        <v>149.60607558139537</v>
      </c>
      <c r="AI693" s="428">
        <f t="shared" si="316"/>
        <v>149.05999999999767</v>
      </c>
      <c r="AJ693" s="428">
        <f t="shared" si="317"/>
        <v>159.36000000000058</v>
      </c>
      <c r="AK693" s="428">
        <f t="shared" si="318"/>
        <v>150.23000000001048</v>
      </c>
      <c r="AL693" s="428">
        <f t="shared" si="319"/>
        <v>158.4600000000064</v>
      </c>
      <c r="AM693" s="428">
        <f t="shared" si="320"/>
        <v>149.05999999999767</v>
      </c>
      <c r="AN693" s="428">
        <f t="shared" si="321"/>
        <v>159.36000000000058</v>
      </c>
      <c r="AO693" s="428">
        <f t="shared" si="322"/>
        <v>150.23000000001048</v>
      </c>
      <c r="AP693" s="428">
        <f t="shared" si="323"/>
        <v>158.4600000000064</v>
      </c>
      <c r="AQ693" s="428">
        <f t="shared" si="324"/>
        <v>149.05999999999767</v>
      </c>
      <c r="AR693" s="428">
        <f t="shared" si="325"/>
        <v>159.36000000000058</v>
      </c>
      <c r="AS693" s="428">
        <f t="shared" si="326"/>
        <v>150.23000000001048</v>
      </c>
      <c r="AT693" s="428">
        <f t="shared" si="327"/>
        <v>158.4600000000064</v>
      </c>
      <c r="AU693" s="428">
        <f t="shared" si="328"/>
        <v>149.05999999999767</v>
      </c>
      <c r="AV693" s="428">
        <f t="shared" si="329"/>
        <v>159.36000000000058</v>
      </c>
      <c r="AW693" s="428">
        <f t="shared" si="330"/>
        <v>150.23000000001048</v>
      </c>
      <c r="AX693" s="428">
        <f t="shared" si="331"/>
        <v>158.4600000000064</v>
      </c>
    </row>
    <row r="694">
      <c r="A694" s="413">
        <v>689</v>
      </c>
      <c r="B694" s="290" cm="1">
        <f t="array" ref="B694">IF(Parameters!$C$55="No",IF($A694&lt;=Parameters!$D$23,Parameters!$C$23*$A694,IF($A694&lt;=Parameters!$D$24,Parameters!$C$23*Parameters!$D$23+Parameters!$C$24*($A694-Parameters!$D$23),IF($A694&lt;=Parameters!$D$25,Parameters!$C$23*Parameters!$D$23+Parameters!$C$24*(Parameters!$D$24-Parameters!$D$23)+Parameters!$C$25*($A694-Parameters!$D$24),Parameters!$C$23*Parameters!$D$23+Parameters!$C$24*(Parameters!$D$24-Parameters!$D$23)+Parameters!$C$25*(Parameters!$D$25-Parameters!$D$24)+Parameters!$C$26*($A694-Parameters!$D$25)))),_xlfn.IFS($A694&lt;=Parameters!$D$23,Parameters!$C$23*$A694,$A694&lt;=Parameters!$D$24,Parameters!$C$24*$A694,$A694&lt;=Parameters!$D$25,Parameters!$C$25*$A694,$A694&gt;Parameters!$D$25,Parameters!$C$26*$A694))</f>
        <v>82821.34</v>
      </c>
      <c r="C694" s="290">
        <f t="shared" si="343"/>
        <v>120.20513788098694</v>
      </c>
      <c r="D694" s="290" cm="1">
        <f t="array" ref="D694">IF(Parameters!$C$55="No",IF($A694&lt;=Parameters!$D$28,Parameters!$C$28*$A694,IF($A694&lt;=Parameters!$D$29,Parameters!$C$28*Parameters!$D$28+Parameters!$C$29*($A694-Parameters!$D$28),IF($A694&lt;=Parameters!$D$30,Parameters!$C$28*Parameters!$D$28+Parameters!$C$29*(Parameters!$D$29-Parameters!$D$28)+Parameters!$C$30*($A694-Parameters!$D$29),Parameters!$C$28*Parameters!$D$28+Parameters!$C$29*(Parameters!$D$29-Parameters!$D$28)+Parameters!$C$30*(Parameters!$D$30-Parameters!$D$29)+Parameters!$C$31*($A694-Parameters!$D$30)))),_xlfn.IFS($A694&lt;=Parameters!$D$28,Parameters!$C$28*$A694,$A694&lt;=Parameters!$D$29,Parameters!$C$29*$A694,$A694&lt;=Parameters!$D$30,Parameters!$C$30*$A694,$A694&gt;Parameters!$D$30,Parameters!$C$31*$A694))</f>
        <v>97283.540000000008</v>
      </c>
      <c r="E694" s="290">
        <f t="shared" si="344"/>
        <v>141.19526850507984</v>
      </c>
      <c r="F694" s="290" cm="1">
        <f t="array" ref="F694">IF(Parameters!$C$55="No",IF($A694&lt;=Parameters!$D$34,Parameters!$C$34*$A694,IF($A694&lt;=Parameters!$D$35,Parameters!$C$34*Parameters!$D$34+Parameters!$C$35*($A694-Parameters!$D$34),IF($A694&lt;=Parameters!$D$36,Parameters!$C$34*Parameters!$D$34+Parameters!$C$35*(Parameters!$D$35-Parameters!$D$34)+Parameters!$C$36*($A694-Parameters!$D$35),Parameters!$C$34*Parameters!$D$34+Parameters!$C$35*(Parameters!$D$35-Parameters!$D$34)+Parameters!$C$36*(Parameters!$D$36-Parameters!$D$35)+Parameters!$C$37*($A694-Parameters!$D$36)))),_xlfn.IFS($A694&lt;=Parameters!$D$34,Parameters!$C$34*$A694,$A694&lt;=Parameters!$D$35,Parameters!$C$35*$A694,$A694&lt;=Parameters!$D$36,Parameters!$C$36*$A694,$A694&gt;Parameters!$D$36,Parameters!$C$37*$A694))</f>
        <v>96263.47</v>
      </c>
      <c r="G694" s="290">
        <f t="shared" si="333"/>
        <v>139.71476052249636</v>
      </c>
      <c r="H694" s="290" cm="1">
        <f t="array" ref="H694">IF(Parameters!$C$55="No",IF($A694&lt;=Parameters!$D$39,Parameters!$C$39*$A694,IF($A694&lt;=Parameters!$D$40,Parameters!$C$39*Parameters!$D$39+Parameters!$C$40*($A694-Parameters!$D$39),IF($A694&lt;=Parameters!$D$41,Parameters!$C$39*Parameters!$D$39+Parameters!$C$40*(Parameters!$D$40-Parameters!$D$39)+Parameters!$C$41*($A694-Parameters!$D$40),Parameters!$C$39*Parameters!$D$39+Parameters!$C$40*(Parameters!$D$40-Parameters!$D$39)+Parameters!$C$41*(Parameters!$D$41-Parameters!$D$40)+Parameters!$C$42*($A694-Parameters!$D$41)))),_xlfn.IFS($A694&lt;=Parameters!$D$39,Parameters!$C$39*$A694,$A694&lt;=Parameters!$D$40,Parameters!$C$40*$A694,$A694&lt;=Parameters!$D$41,Parameters!$C$41*$A694,$A694&gt;Parameters!$D$41,Parameters!$C$42*$A694))</f>
        <v>103087.44</v>
      </c>
      <c r="I694" s="290">
        <f t="shared" si="334"/>
        <v>149.61892597968071</v>
      </c>
      <c r="J694" s="290" cm="1">
        <f t="array" ref="J694">IF(Parameters!$D$55="No",IF($A694&lt;=Parameters!$F$23,Parameters!$E$23*$A694,IF($A694&lt;=Parameters!$F$24,Parameters!$E$23*Parameters!$F$23+Parameters!$E$24*($A694-Parameters!$F$23),IF($A694&lt;=Parameters!$F$25,Parameters!$E$23*Parameters!$F$23+Parameters!$E$24*(Parameters!$F$24-Parameters!$F$23)+Parameters!$E$25*($A694-Parameters!$F$24),Parameters!$E$23*Parameters!$F$23+Parameters!$E$24*(Parameters!$F$24-Parameters!$F$23)+Parameters!$E$25*(Parameters!$F$25-Parameters!$F$24)+Parameters!$E$26*($A694-Parameters!$F$25)))),_xlfn.IFS($A694&lt;=Parameters!$F$23,Parameters!$E$23*$A694,$A694&lt;=Parameters!$F$24,Parameters!$E$24*$A694,$A694&lt;=Parameters!$F$25,Parameters!$E$25*$A694,$A694&gt;Parameters!$F$25,Parameters!$E$26*$A694))</f>
        <v>82821.34</v>
      </c>
      <c r="K694" s="290">
        <f t="shared" si="310"/>
        <v>120.20513788098694</v>
      </c>
      <c r="L694" s="290" cm="1">
        <f t="array" ref="L694">IF(Parameters!$D$55="No",IF($A694&lt;=Parameters!$F$28,Parameters!$E$28*$A694,IF($A694&lt;=Parameters!$F$29,Parameters!$E$28*Parameters!$F$28+Parameters!$E$29*($A694-Parameters!$F$28),IF($A694&lt;=Parameters!$F$30,Parameters!$E$28*Parameters!$F$28+Parameters!$E$29*(Parameters!$F$29-Parameters!$F$28)+Parameters!$E$30*($A694-Parameters!$F$29),Parameters!$E$28*Parameters!$F$28+Parameters!$E$29*(Parameters!$F$29-Parameters!$F$28)+Parameters!$E$30*(Parameters!$F$30-Parameters!$F$29)+Parameters!$E$31*($A694-Parameters!$F$30)))),_xlfn.IFS($A694&lt;=Parameters!$F$28,Parameters!$E$28*$A694,$A694&lt;=Parameters!$F$29,Parameters!$E$29*$A694,$A694&lt;=Parameters!$F$30,Parameters!$E$30*$A694,$A694&gt;Parameters!$F$30,Parameters!$E$31*$A694))</f>
        <v>97283.540000000008</v>
      </c>
      <c r="M694" s="290">
        <f t="shared" si="311"/>
        <v>141.19526850507984</v>
      </c>
      <c r="N694" s="290" cm="1">
        <f t="array" ref="N694">IF(Parameters!$D$55="No",IF($A694&lt;=Parameters!$F$34,Parameters!$E$34*$A694,IF($A694&lt;=Parameters!$F$35,Parameters!$E$34*Parameters!$F$34+Parameters!$E$35*($A694-Parameters!$F$34),IF($A694&lt;=Parameters!$F$36,Parameters!$E$34*Parameters!$F$34+Parameters!$E$35*(Parameters!$F$35-Parameters!$F$34)+Parameters!$E$36*($A694-Parameters!$F$35),Parameters!$E$34*Parameters!$F$34+Parameters!$E$35*(Parameters!$F$35-Parameters!$F$34)+Parameters!$E$36*(Parameters!$F$36-Parameters!$F$35)+Parameters!$E$37*($A694-Parameters!$F$36)))),_xlfn.IFS($A694&lt;=Parameters!$F$34,Parameters!$E$34*$A694,$A694&lt;=Parameters!$F$35,Parameters!$E$35*$A694,$A694&lt;=Parameters!$F$36,Parameters!$E$36*$A694,$A694&gt;Parameters!$F$36,Parameters!$E$37*$A694))</f>
        <v>96263.47</v>
      </c>
      <c r="O694" s="290">
        <f t="shared" si="335"/>
        <v>139.71476052249636</v>
      </c>
      <c r="P694" s="290" cm="1">
        <f t="array" ref="P694">IF(Parameters!$D$55="No",IF($A694&lt;=Parameters!$F$39,Parameters!$E$39*$A694,IF($A694&lt;=Parameters!$F$40,Parameters!$E$39*Parameters!$F$39+Parameters!$E$40*($A694-Parameters!$F$39),IF($A694&lt;=Parameters!$F$41,Parameters!$E$39*Parameters!$F$39+Parameters!$E$40*(Parameters!$F$40-Parameters!$F$39)+Parameters!$E$41*($A694-Parameters!$F$40),Parameters!$E$39*Parameters!$F$39+Parameters!$E$40*(Parameters!$F$40-Parameters!$F$39)+Parameters!$E$41*(Parameters!$F$41-Parameters!$F$40)+Parameters!$E$42*($A694-Parameters!$F$41)))),_xlfn.IFS($A694&lt;=Parameters!$F$39,Parameters!$E$39*$A694,$A694&lt;=Parameters!$F$40,Parameters!$E$40*$A694,$A694&lt;=Parameters!$F$41,Parameters!$E$41*$A694,$A694&gt;Parameters!$F$41,Parameters!$E$42*$A694))</f>
        <v>103087.44</v>
      </c>
      <c r="Q694" s="290">
        <f t="shared" si="336"/>
        <v>149.61892597968071</v>
      </c>
      <c r="R694" s="290" cm="1">
        <f t="array" ref="R694">IF(Parameters!$E$55="No",IF($A694&lt;=Parameters!$H$23,Parameters!$G$23*$A694,IF($A694&lt;=Parameters!$H$24,Parameters!$G$23*Parameters!$H$23+Parameters!$G$24*($A694-Parameters!$H$23),IF($A694&lt;=Parameters!$H$25,Parameters!$G$23*Parameters!$H$23+Parameters!$G$24*(Parameters!$H$24-Parameters!$H$23)+Parameters!$G$25*($A694-Parameters!$H$24),Parameters!$G$23*Parameters!$H$23+Parameters!$G$24*(Parameters!$H$24-Parameters!$H$23)+Parameters!$G$25*(Parameters!$H$25-Parameters!$H$24)+Parameters!$G$26*($A694-Parameters!$H$25)))),_xlfn.IFS($A694&lt;=Parameters!$H$23,Parameters!$G$23*$A694,$A694&lt;=Parameters!$H$24,Parameters!$G$24*$A694,$A694&lt;=Parameters!$H$25,Parameters!$G$25*$A694,$A694&gt;Parameters!$H$25,Parameters!$G$26*$A694))</f>
        <v>82821.34</v>
      </c>
      <c r="S694" s="290">
        <f t="shared" si="312"/>
        <v>120.20513788098694</v>
      </c>
      <c r="T694" s="290" cm="1">
        <f t="array" ref="T694">IF(Parameters!$E$55="No",IF($A694&lt;=Parameters!$H$28,Parameters!$G$28*$A694,IF($A694&lt;=Parameters!$H$29,Parameters!$G$28*Parameters!$H$28+Parameters!$G$29*($A694-Parameters!$H$28),IF($A694&lt;=Parameters!$H$30,Parameters!$G$28*Parameters!$H$28+Parameters!$G$29*(Parameters!$H$29-Parameters!$H$28)+Parameters!$G$30*($A694-Parameters!$H$29),Parameters!$G$28*Parameters!$H$28+Parameters!$G$29*(Parameters!$H$29-Parameters!$H$28)+Parameters!$G$30*(Parameters!$H$30-Parameters!$H$29)+Parameters!$G$31*($A694-Parameters!$H$30)))),_xlfn.IFS($A694&lt;=Parameters!$H$28,Parameters!$G$28*$A694,$A694&lt;=Parameters!$H$29,Parameters!$G$29*$A694,$A694&lt;=Parameters!$H$30,Parameters!$G$30*$A694,$A694&gt;Parameters!$H$30,Parameters!$G$31*$A694))</f>
        <v>97283.540000000008</v>
      </c>
      <c r="U694" s="290">
        <f t="shared" si="313"/>
        <v>141.19526850507984</v>
      </c>
      <c r="V694" s="290" cm="1">
        <f t="array" ref="V694">IF(Parameters!$E$55="No",IF($A694&lt;=Parameters!$H$34,Parameters!$G$34*$A694,IF($A694&lt;=Parameters!$H$35,Parameters!$G$34*Parameters!$H$34+Parameters!$G$35*($A694-Parameters!$H$34),IF($A694&lt;=Parameters!$H$36,Parameters!$G$34*Parameters!$H$34+Parameters!$G$35*(Parameters!$H$35-Parameters!$H$34)+Parameters!$G$36*($A694-Parameters!$H$35),Parameters!$G$34*Parameters!$H$34+Parameters!$G$35*(Parameters!$H$35-Parameters!$H$34)+Parameters!$G$36*(Parameters!$H$36-Parameters!$H$35)+Parameters!$G$37*($A694-Parameters!$H$36)))),_xlfn.IFS($A694&lt;=Parameters!$H$34,Parameters!$G$34*$A694,$A694&lt;=Parameters!$H$35,Parameters!$G$35*$A694,$A694&lt;=Parameters!$H$36,Parameters!$G$36*$A694,$A694&gt;Parameters!$H$36,Parameters!$G$37*$A694))</f>
        <v>96263.47</v>
      </c>
      <c r="W694" s="290">
        <f t="shared" si="337"/>
        <v>139.71476052249636</v>
      </c>
      <c r="X694" s="290" cm="1">
        <f t="array" ref="X694">IF(Parameters!$E$55="No",IF($A694&lt;=Parameters!$H$39,Parameters!$G$39*$A694,IF($A694&lt;=Parameters!$H$40,Parameters!$G$39*Parameters!$H$39+Parameters!$G$40*($A694-Parameters!$H$39),IF($A694&lt;=Parameters!$H$41,Parameters!$G$39*Parameters!$H$39+Parameters!$G$40*(Parameters!$H$40-Parameters!$H$39)+Parameters!$G$41*($A694-Parameters!$H$40),Parameters!$G$39*Parameters!$H$39+Parameters!$G$40*(Parameters!$H$40-Parameters!$H$39)+Parameters!$G$41*(Parameters!$H$41-Parameters!$H$40)+Parameters!$G$42*($A694-Parameters!$H$41)))),_xlfn.IFS($A694&lt;=Parameters!$H$39,Parameters!$G$39*$A694,$A694&lt;=Parameters!$H$40,Parameters!$G$40*$A694,$A694&lt;=Parameters!$H$41,Parameters!$G$41*$A694,$A694&gt;Parameters!$H$41,Parameters!$G$42*$A694))</f>
        <v>103087.44</v>
      </c>
      <c r="Y694" s="290">
        <f t="shared" si="338"/>
        <v>149.61892597968071</v>
      </c>
      <c r="Z694" s="290" cm="1">
        <f t="array" ref="Z694">IF(Parameters!$F$55="No",IF($A694&lt;=Parameters!$J$23,Parameters!$I$23*$A694,IF($A694&lt;=Parameters!$J$24,Parameters!$I$23*Parameters!$J$23+Parameters!$I$24*($A694-Parameters!$J$23),IF($A694&lt;=Parameters!$J$25,Parameters!$I$23*Parameters!$J$23+Parameters!$I$24*(Parameters!$J$24-Parameters!$J$23)+Parameters!$I$25*($A694-Parameters!$J$24),Parameters!$I$23*Parameters!$J$23+Parameters!$I$24*(Parameters!$J$24-Parameters!$J$23)+Parameters!$I$25*(Parameters!$J$25-Parameters!$J$24)+Parameters!$I$26*($A694-Parameters!$J$25)))),_xlfn.IFS($A694&lt;=Parameters!$J$23,Parameters!$I$23*$A694,$A694&lt;=Parameters!$J$24,Parameters!$I$24*$A694,$A694&lt;=Parameters!$J$25,Parameters!$I$25*$A694,$A694&gt;Parameters!$J$25,Parameters!$I$26*$A694))</f>
        <v>82821.34</v>
      </c>
      <c r="AA694" s="290">
        <f t="shared" si="314"/>
        <v>120.20513788098694</v>
      </c>
      <c r="AB694" s="290" cm="1">
        <f t="array" ref="AB694">IF(Parameters!$F$55="No",IF($A694&lt;=Parameters!$J$28,Parameters!$I$28*$A694,IF($A694&lt;=Parameters!$J$29,Parameters!$I$28*Parameters!$J$28+Parameters!$I$29*($A694-Parameters!$J$28),IF($A694&lt;=Parameters!$J$30,Parameters!$I$28*Parameters!$J$28+Parameters!$I$29*(Parameters!$J$29-Parameters!$J$28)+Parameters!$I$30*($A694-Parameters!$J$29),Parameters!$I$28*Parameters!$J$28+Parameters!$I$29*(Parameters!$J$29-Parameters!$J$28)+Parameters!$I$30*(Parameters!$J$30-Parameters!$J$29)+Parameters!$I$31*($A694-Parameters!$J$30)))),_xlfn.IFS($A694&lt;=Parameters!$J$28,Parameters!$I$28*$A694,$A694&lt;=Parameters!$J$29,Parameters!$I$29*$A694,$A694&lt;=Parameters!$J$30,Parameters!$I$30*$A694,$A694&gt;Parameters!$J$30,Parameters!$I$31*$A694))</f>
        <v>97283.540000000008</v>
      </c>
      <c r="AC694" s="290">
        <f t="shared" si="315"/>
        <v>141.19526850507984</v>
      </c>
      <c r="AD694" s="290" cm="1">
        <f t="array" ref="AD694">IF(Parameters!$F$55="No",IF($A694&lt;=Parameters!$J$34,Parameters!$I$34*$A694,IF($A694&lt;=Parameters!$J$35,Parameters!$I$34*Parameters!$J$34+Parameters!$I$35*($A694-Parameters!$J$34),IF($A694&lt;=Parameters!$J$36,Parameters!$I$34*Parameters!$J$34+Parameters!$I$35*(Parameters!$J$35-Parameters!$J$34)+Parameters!$I$36*($A694-Parameters!$J$35),Parameters!$I$34*Parameters!$J$34+Parameters!$I$35*(Parameters!$J$35-Parameters!$J$34)+Parameters!$I$36*(Parameters!$J$36-Parameters!$J$35)+Parameters!$I$37*($A694-Parameters!$J$36)))),_xlfn.IFS($A694&lt;=Parameters!$J$34,Parameters!$I$34*$A694,$A694&lt;=Parameters!$J$35,Parameters!$I$35*$A694,$A694&lt;=Parameters!$J$36,Parameters!$I$36*$A694,$A694&gt;Parameters!$J$36,Parameters!$I$37*$A694))</f>
        <v>96263.47</v>
      </c>
      <c r="AE694" s="290">
        <f t="shared" si="339"/>
        <v>139.71476052249636</v>
      </c>
      <c r="AF694" s="290" cm="1">
        <f t="array" ref="AF694">IF(Parameters!$F$55="No",IF($A694&lt;=Parameters!$J$39,Parameters!$I$39*$A694,IF($A694&lt;=Parameters!$J$40,Parameters!$I$39*Parameters!$J$39+Parameters!$I$40*($A694-Parameters!$J$39),IF($A694&lt;=Parameters!$J$41,Parameters!$I$39*Parameters!$J$39+Parameters!$I$40*(Parameters!$J$40-Parameters!$J$39)+Parameters!$I$41*($A694-Parameters!$J$40),Parameters!$I$39*Parameters!$J$39+Parameters!$I$40*(Parameters!$J$40-Parameters!$J$39)+Parameters!$I$41*(Parameters!$J$41-Parameters!$J$40)+Parameters!$I$42*($A694-Parameters!$J$41)))),_xlfn.IFS($A694&lt;=Parameters!$J$39,Parameters!$I$39*$A694,$A694&lt;=Parameters!$J$40,Parameters!$I$40*$A694,$A694&lt;=Parameters!$J$41,Parameters!$I$41*$A694,$A694&gt;Parameters!$J$41,Parameters!$I$42*$A694))</f>
        <v>103087.44</v>
      </c>
      <c r="AG694" s="290">
        <f t="shared" si="340"/>
        <v>149.61892597968071</v>
      </c>
      <c r="AI694" s="428">
        <f t="shared" si="316"/>
        <v>149.05999999999767</v>
      </c>
      <c r="AJ694" s="428">
        <f t="shared" si="317"/>
        <v>159.36000000000058</v>
      </c>
      <c r="AK694" s="428">
        <f t="shared" si="318"/>
        <v>150.22999999999593</v>
      </c>
      <c r="AL694" s="428">
        <f t="shared" si="319"/>
        <v>158.45999999999185</v>
      </c>
      <c r="AM694" s="428">
        <f t="shared" si="320"/>
        <v>149.05999999999767</v>
      </c>
      <c r="AN694" s="428">
        <f t="shared" si="321"/>
        <v>159.36000000000058</v>
      </c>
      <c r="AO694" s="428">
        <f t="shared" si="322"/>
        <v>150.22999999999593</v>
      </c>
      <c r="AP694" s="428">
        <f t="shared" si="323"/>
        <v>158.45999999999185</v>
      </c>
      <c r="AQ694" s="428">
        <f t="shared" si="324"/>
        <v>149.05999999999767</v>
      </c>
      <c r="AR694" s="428">
        <f t="shared" si="325"/>
        <v>159.36000000000058</v>
      </c>
      <c r="AS694" s="428">
        <f t="shared" si="326"/>
        <v>150.22999999999593</v>
      </c>
      <c r="AT694" s="428">
        <f t="shared" si="327"/>
        <v>158.45999999999185</v>
      </c>
      <c r="AU694" s="428">
        <f t="shared" si="328"/>
        <v>149.05999999999767</v>
      </c>
      <c r="AV694" s="428">
        <f t="shared" si="329"/>
        <v>159.36000000000058</v>
      </c>
      <c r="AW694" s="428">
        <f t="shared" si="330"/>
        <v>150.22999999999593</v>
      </c>
      <c r="AX694" s="428">
        <f t="shared" si="331"/>
        <v>158.45999999999185</v>
      </c>
    </row>
    <row r="695">
      <c r="A695" s="413">
        <v>690</v>
      </c>
      <c r="B695" s="290" cm="1">
        <f t="array" ref="B695">IF(Parameters!$C$55="No",IF($A695&lt;=Parameters!$D$23,Parameters!$C$23*$A695,IF($A695&lt;=Parameters!$D$24,Parameters!$C$23*Parameters!$D$23+Parameters!$C$24*($A695-Parameters!$D$23),IF($A695&lt;=Parameters!$D$25,Parameters!$C$23*Parameters!$D$23+Parameters!$C$24*(Parameters!$D$24-Parameters!$D$23)+Parameters!$C$25*($A695-Parameters!$D$24),Parameters!$C$23*Parameters!$D$23+Parameters!$C$24*(Parameters!$D$24-Parameters!$D$23)+Parameters!$C$25*(Parameters!$D$25-Parameters!$D$24)+Parameters!$C$26*($A695-Parameters!$D$25)))),_xlfn.IFS($A695&lt;=Parameters!$D$23,Parameters!$C$23*$A695,$A695&lt;=Parameters!$D$24,Parameters!$C$24*$A695,$A695&lt;=Parameters!$D$25,Parameters!$C$25*$A695,$A695&gt;Parameters!$D$25,Parameters!$C$26*$A695))</f>
        <v>82970.399999999994</v>
      </c>
      <c r="C695" s="290">
        <f t="shared" si="343"/>
        <v>120.24695652173912</v>
      </c>
      <c r="D695" s="290" cm="1">
        <f t="array" ref="D695">IF(Parameters!$C$55="No",IF($A695&lt;=Parameters!$D$28,Parameters!$C$28*$A695,IF($A695&lt;=Parameters!$D$29,Parameters!$C$28*Parameters!$D$28+Parameters!$C$29*($A695-Parameters!$D$28),IF($A695&lt;=Parameters!$D$30,Parameters!$C$28*Parameters!$D$28+Parameters!$C$29*(Parameters!$D$29-Parameters!$D$28)+Parameters!$C$30*($A695-Parameters!$D$29),Parameters!$C$28*Parameters!$D$28+Parameters!$C$29*(Parameters!$D$29-Parameters!$D$28)+Parameters!$C$30*(Parameters!$D$30-Parameters!$D$29)+Parameters!$C$31*($A695-Parameters!$D$30)))),_xlfn.IFS($A695&lt;=Parameters!$D$28,Parameters!$C$28*$A695,$A695&lt;=Parameters!$D$29,Parameters!$C$29*$A695,$A695&lt;=Parameters!$D$30,Parameters!$C$30*$A695,$A695&gt;Parameters!$D$30,Parameters!$C$31*$A695))</f>
        <v>97442.900000000009</v>
      </c>
      <c r="E695" s="290">
        <f t="shared" si="344"/>
        <v>141.22159420289856</v>
      </c>
      <c r="F695" s="290" cm="1">
        <f t="array" ref="F695">IF(Parameters!$C$55="No",IF($A695&lt;=Parameters!$D$34,Parameters!$C$34*$A695,IF($A695&lt;=Parameters!$D$35,Parameters!$C$34*Parameters!$D$34+Parameters!$C$35*($A695-Parameters!$D$34),IF($A695&lt;=Parameters!$D$36,Parameters!$C$34*Parameters!$D$34+Parameters!$C$35*(Parameters!$D$35-Parameters!$D$34)+Parameters!$C$36*($A695-Parameters!$D$35),Parameters!$C$34*Parameters!$D$34+Parameters!$C$35*(Parameters!$D$35-Parameters!$D$34)+Parameters!$C$36*(Parameters!$D$36-Parameters!$D$35)+Parameters!$C$37*($A695-Parameters!$D$36)))),_xlfn.IFS($A695&lt;=Parameters!$D$34,Parameters!$C$34*$A695,$A695&lt;=Parameters!$D$35,Parameters!$C$35*$A695,$A695&lt;=Parameters!$D$36,Parameters!$C$36*$A695,$A695&gt;Parameters!$D$36,Parameters!$C$37*$A695))</f>
        <v>96413.7</v>
      </c>
      <c r="G695" s="290">
        <f t="shared" si="333"/>
        <v>139.72999999999999</v>
      </c>
      <c r="H695" s="290" cm="1">
        <f t="array" ref="H695">IF(Parameters!$C$55="No",IF($A695&lt;=Parameters!$D$39,Parameters!$C$39*$A695,IF($A695&lt;=Parameters!$D$40,Parameters!$C$39*Parameters!$D$39+Parameters!$C$40*($A695-Parameters!$D$39),IF($A695&lt;=Parameters!$D$41,Parameters!$C$39*Parameters!$D$39+Parameters!$C$40*(Parameters!$D$40-Parameters!$D$39)+Parameters!$C$41*($A695-Parameters!$D$40),Parameters!$C$39*Parameters!$D$39+Parameters!$C$40*(Parameters!$D$40-Parameters!$D$39)+Parameters!$C$41*(Parameters!$D$41-Parameters!$D$40)+Parameters!$C$42*($A695-Parameters!$D$41)))),_xlfn.IFS($A695&lt;=Parameters!$D$39,Parameters!$C$39*$A695,$A695&lt;=Parameters!$D$40,Parameters!$C$40*$A695,$A695&lt;=Parameters!$D$41,Parameters!$C$41*$A695,$A695&gt;Parameters!$D$41,Parameters!$C$42*$A695))</f>
        <v>103245.9</v>
      </c>
      <c r="I695" s="290">
        <f t="shared" si="334"/>
        <v>149.63173913043477</v>
      </c>
      <c r="J695" s="290" cm="1">
        <f t="array" ref="J695">IF(Parameters!$D$55="No",IF($A695&lt;=Parameters!$F$23,Parameters!$E$23*$A695,IF($A695&lt;=Parameters!$F$24,Parameters!$E$23*Parameters!$F$23+Parameters!$E$24*($A695-Parameters!$F$23),IF($A695&lt;=Parameters!$F$25,Parameters!$E$23*Parameters!$F$23+Parameters!$E$24*(Parameters!$F$24-Parameters!$F$23)+Parameters!$E$25*($A695-Parameters!$F$24),Parameters!$E$23*Parameters!$F$23+Parameters!$E$24*(Parameters!$F$24-Parameters!$F$23)+Parameters!$E$25*(Parameters!$F$25-Parameters!$F$24)+Parameters!$E$26*($A695-Parameters!$F$25)))),_xlfn.IFS($A695&lt;=Parameters!$F$23,Parameters!$E$23*$A695,$A695&lt;=Parameters!$F$24,Parameters!$E$24*$A695,$A695&lt;=Parameters!$F$25,Parameters!$E$25*$A695,$A695&gt;Parameters!$F$25,Parameters!$E$26*$A695))</f>
        <v>82970.399999999994</v>
      </c>
      <c r="K695" s="290">
        <f t="shared" si="310"/>
        <v>120.24695652173912</v>
      </c>
      <c r="L695" s="290" cm="1">
        <f t="array" ref="L695">IF(Parameters!$D$55="No",IF($A695&lt;=Parameters!$F$28,Parameters!$E$28*$A695,IF($A695&lt;=Parameters!$F$29,Parameters!$E$28*Parameters!$F$28+Parameters!$E$29*($A695-Parameters!$F$28),IF($A695&lt;=Parameters!$F$30,Parameters!$E$28*Parameters!$F$28+Parameters!$E$29*(Parameters!$F$29-Parameters!$F$28)+Parameters!$E$30*($A695-Parameters!$F$29),Parameters!$E$28*Parameters!$F$28+Parameters!$E$29*(Parameters!$F$29-Parameters!$F$28)+Parameters!$E$30*(Parameters!$F$30-Parameters!$F$29)+Parameters!$E$31*($A695-Parameters!$F$30)))),_xlfn.IFS($A695&lt;=Parameters!$F$28,Parameters!$E$28*$A695,$A695&lt;=Parameters!$F$29,Parameters!$E$29*$A695,$A695&lt;=Parameters!$F$30,Parameters!$E$30*$A695,$A695&gt;Parameters!$F$30,Parameters!$E$31*$A695))</f>
        <v>97442.900000000009</v>
      </c>
      <c r="M695" s="290">
        <f t="shared" si="311"/>
        <v>141.22159420289856</v>
      </c>
      <c r="N695" s="290" cm="1">
        <f t="array" ref="N695">IF(Parameters!$D$55="No",IF($A695&lt;=Parameters!$F$34,Parameters!$E$34*$A695,IF($A695&lt;=Parameters!$F$35,Parameters!$E$34*Parameters!$F$34+Parameters!$E$35*($A695-Parameters!$F$34),IF($A695&lt;=Parameters!$F$36,Parameters!$E$34*Parameters!$F$34+Parameters!$E$35*(Parameters!$F$35-Parameters!$F$34)+Parameters!$E$36*($A695-Parameters!$F$35),Parameters!$E$34*Parameters!$F$34+Parameters!$E$35*(Parameters!$F$35-Parameters!$F$34)+Parameters!$E$36*(Parameters!$F$36-Parameters!$F$35)+Parameters!$E$37*($A695-Parameters!$F$36)))),_xlfn.IFS($A695&lt;=Parameters!$F$34,Parameters!$E$34*$A695,$A695&lt;=Parameters!$F$35,Parameters!$E$35*$A695,$A695&lt;=Parameters!$F$36,Parameters!$E$36*$A695,$A695&gt;Parameters!$F$36,Parameters!$E$37*$A695))</f>
        <v>96413.7</v>
      </c>
      <c r="O695" s="290">
        <f t="shared" si="335"/>
        <v>139.72999999999999</v>
      </c>
      <c r="P695" s="290" cm="1">
        <f t="array" ref="P695">IF(Parameters!$D$55="No",IF($A695&lt;=Parameters!$F$39,Parameters!$E$39*$A695,IF($A695&lt;=Parameters!$F$40,Parameters!$E$39*Parameters!$F$39+Parameters!$E$40*($A695-Parameters!$F$39),IF($A695&lt;=Parameters!$F$41,Parameters!$E$39*Parameters!$F$39+Parameters!$E$40*(Parameters!$F$40-Parameters!$F$39)+Parameters!$E$41*($A695-Parameters!$F$40),Parameters!$E$39*Parameters!$F$39+Parameters!$E$40*(Parameters!$F$40-Parameters!$F$39)+Parameters!$E$41*(Parameters!$F$41-Parameters!$F$40)+Parameters!$E$42*($A695-Parameters!$F$41)))),_xlfn.IFS($A695&lt;=Parameters!$F$39,Parameters!$E$39*$A695,$A695&lt;=Parameters!$F$40,Parameters!$E$40*$A695,$A695&lt;=Parameters!$F$41,Parameters!$E$41*$A695,$A695&gt;Parameters!$F$41,Parameters!$E$42*$A695))</f>
        <v>103245.9</v>
      </c>
      <c r="Q695" s="290">
        <f t="shared" si="336"/>
        <v>149.63173913043477</v>
      </c>
      <c r="R695" s="290" cm="1">
        <f t="array" ref="R695">IF(Parameters!$E$55="No",IF($A695&lt;=Parameters!$H$23,Parameters!$G$23*$A695,IF($A695&lt;=Parameters!$H$24,Parameters!$G$23*Parameters!$H$23+Parameters!$G$24*($A695-Parameters!$H$23),IF($A695&lt;=Parameters!$H$25,Parameters!$G$23*Parameters!$H$23+Parameters!$G$24*(Parameters!$H$24-Parameters!$H$23)+Parameters!$G$25*($A695-Parameters!$H$24),Parameters!$G$23*Parameters!$H$23+Parameters!$G$24*(Parameters!$H$24-Parameters!$H$23)+Parameters!$G$25*(Parameters!$H$25-Parameters!$H$24)+Parameters!$G$26*($A695-Parameters!$H$25)))),_xlfn.IFS($A695&lt;=Parameters!$H$23,Parameters!$G$23*$A695,$A695&lt;=Parameters!$H$24,Parameters!$G$24*$A695,$A695&lt;=Parameters!$H$25,Parameters!$G$25*$A695,$A695&gt;Parameters!$H$25,Parameters!$G$26*$A695))</f>
        <v>82970.399999999994</v>
      </c>
      <c r="S695" s="290">
        <f t="shared" si="312"/>
        <v>120.24695652173912</v>
      </c>
      <c r="T695" s="290" cm="1">
        <f t="array" ref="T695">IF(Parameters!$E$55="No",IF($A695&lt;=Parameters!$H$28,Parameters!$G$28*$A695,IF($A695&lt;=Parameters!$H$29,Parameters!$G$28*Parameters!$H$28+Parameters!$G$29*($A695-Parameters!$H$28),IF($A695&lt;=Parameters!$H$30,Parameters!$G$28*Parameters!$H$28+Parameters!$G$29*(Parameters!$H$29-Parameters!$H$28)+Parameters!$G$30*($A695-Parameters!$H$29),Parameters!$G$28*Parameters!$H$28+Parameters!$G$29*(Parameters!$H$29-Parameters!$H$28)+Parameters!$G$30*(Parameters!$H$30-Parameters!$H$29)+Parameters!$G$31*($A695-Parameters!$H$30)))),_xlfn.IFS($A695&lt;=Parameters!$H$28,Parameters!$G$28*$A695,$A695&lt;=Parameters!$H$29,Parameters!$G$29*$A695,$A695&lt;=Parameters!$H$30,Parameters!$G$30*$A695,$A695&gt;Parameters!$H$30,Parameters!$G$31*$A695))</f>
        <v>97442.900000000009</v>
      </c>
      <c r="U695" s="290">
        <f t="shared" si="313"/>
        <v>141.22159420289856</v>
      </c>
      <c r="V695" s="290" cm="1">
        <f t="array" ref="V695">IF(Parameters!$E$55="No",IF($A695&lt;=Parameters!$H$34,Parameters!$G$34*$A695,IF($A695&lt;=Parameters!$H$35,Parameters!$G$34*Parameters!$H$34+Parameters!$G$35*($A695-Parameters!$H$34),IF($A695&lt;=Parameters!$H$36,Parameters!$G$34*Parameters!$H$34+Parameters!$G$35*(Parameters!$H$35-Parameters!$H$34)+Parameters!$G$36*($A695-Parameters!$H$35),Parameters!$G$34*Parameters!$H$34+Parameters!$G$35*(Parameters!$H$35-Parameters!$H$34)+Parameters!$G$36*(Parameters!$H$36-Parameters!$H$35)+Parameters!$G$37*($A695-Parameters!$H$36)))),_xlfn.IFS($A695&lt;=Parameters!$H$34,Parameters!$G$34*$A695,$A695&lt;=Parameters!$H$35,Parameters!$G$35*$A695,$A695&lt;=Parameters!$H$36,Parameters!$G$36*$A695,$A695&gt;Parameters!$H$36,Parameters!$G$37*$A695))</f>
        <v>96413.7</v>
      </c>
      <c r="W695" s="290">
        <f t="shared" si="337"/>
        <v>139.72999999999999</v>
      </c>
      <c r="X695" s="290" cm="1">
        <f t="array" ref="X695">IF(Parameters!$E$55="No",IF($A695&lt;=Parameters!$H$39,Parameters!$G$39*$A695,IF($A695&lt;=Parameters!$H$40,Parameters!$G$39*Parameters!$H$39+Parameters!$G$40*($A695-Parameters!$H$39),IF($A695&lt;=Parameters!$H$41,Parameters!$G$39*Parameters!$H$39+Parameters!$G$40*(Parameters!$H$40-Parameters!$H$39)+Parameters!$G$41*($A695-Parameters!$H$40),Parameters!$G$39*Parameters!$H$39+Parameters!$G$40*(Parameters!$H$40-Parameters!$H$39)+Parameters!$G$41*(Parameters!$H$41-Parameters!$H$40)+Parameters!$G$42*($A695-Parameters!$H$41)))),_xlfn.IFS($A695&lt;=Parameters!$H$39,Parameters!$G$39*$A695,$A695&lt;=Parameters!$H$40,Parameters!$G$40*$A695,$A695&lt;=Parameters!$H$41,Parameters!$G$41*$A695,$A695&gt;Parameters!$H$41,Parameters!$G$42*$A695))</f>
        <v>103245.9</v>
      </c>
      <c r="Y695" s="290">
        <f t="shared" si="338"/>
        <v>149.63173913043477</v>
      </c>
      <c r="Z695" s="290" cm="1">
        <f t="array" ref="Z695">IF(Parameters!$F$55="No",IF($A695&lt;=Parameters!$J$23,Parameters!$I$23*$A695,IF($A695&lt;=Parameters!$J$24,Parameters!$I$23*Parameters!$J$23+Parameters!$I$24*($A695-Parameters!$J$23),IF($A695&lt;=Parameters!$J$25,Parameters!$I$23*Parameters!$J$23+Parameters!$I$24*(Parameters!$J$24-Parameters!$J$23)+Parameters!$I$25*($A695-Parameters!$J$24),Parameters!$I$23*Parameters!$J$23+Parameters!$I$24*(Parameters!$J$24-Parameters!$J$23)+Parameters!$I$25*(Parameters!$J$25-Parameters!$J$24)+Parameters!$I$26*($A695-Parameters!$J$25)))),_xlfn.IFS($A695&lt;=Parameters!$J$23,Parameters!$I$23*$A695,$A695&lt;=Parameters!$J$24,Parameters!$I$24*$A695,$A695&lt;=Parameters!$J$25,Parameters!$I$25*$A695,$A695&gt;Parameters!$J$25,Parameters!$I$26*$A695))</f>
        <v>82970.399999999994</v>
      </c>
      <c r="AA695" s="290">
        <f t="shared" si="314"/>
        <v>120.24695652173912</v>
      </c>
      <c r="AB695" s="290" cm="1">
        <f t="array" ref="AB695">IF(Parameters!$F$55="No",IF($A695&lt;=Parameters!$J$28,Parameters!$I$28*$A695,IF($A695&lt;=Parameters!$J$29,Parameters!$I$28*Parameters!$J$28+Parameters!$I$29*($A695-Parameters!$J$28),IF($A695&lt;=Parameters!$J$30,Parameters!$I$28*Parameters!$J$28+Parameters!$I$29*(Parameters!$J$29-Parameters!$J$28)+Parameters!$I$30*($A695-Parameters!$J$29),Parameters!$I$28*Parameters!$J$28+Parameters!$I$29*(Parameters!$J$29-Parameters!$J$28)+Parameters!$I$30*(Parameters!$J$30-Parameters!$J$29)+Parameters!$I$31*($A695-Parameters!$J$30)))),_xlfn.IFS($A695&lt;=Parameters!$J$28,Parameters!$I$28*$A695,$A695&lt;=Parameters!$J$29,Parameters!$I$29*$A695,$A695&lt;=Parameters!$J$30,Parameters!$I$30*$A695,$A695&gt;Parameters!$J$30,Parameters!$I$31*$A695))</f>
        <v>97442.900000000009</v>
      </c>
      <c r="AC695" s="290">
        <f t="shared" si="315"/>
        <v>141.22159420289856</v>
      </c>
      <c r="AD695" s="290" cm="1">
        <f t="array" ref="AD695">IF(Parameters!$F$55="No",IF($A695&lt;=Parameters!$J$34,Parameters!$I$34*$A695,IF($A695&lt;=Parameters!$J$35,Parameters!$I$34*Parameters!$J$34+Parameters!$I$35*($A695-Parameters!$J$34),IF($A695&lt;=Parameters!$J$36,Parameters!$I$34*Parameters!$J$34+Parameters!$I$35*(Parameters!$J$35-Parameters!$J$34)+Parameters!$I$36*($A695-Parameters!$J$35),Parameters!$I$34*Parameters!$J$34+Parameters!$I$35*(Parameters!$J$35-Parameters!$J$34)+Parameters!$I$36*(Parameters!$J$36-Parameters!$J$35)+Parameters!$I$37*($A695-Parameters!$J$36)))),_xlfn.IFS($A695&lt;=Parameters!$J$34,Parameters!$I$34*$A695,$A695&lt;=Parameters!$J$35,Parameters!$I$35*$A695,$A695&lt;=Parameters!$J$36,Parameters!$I$36*$A695,$A695&gt;Parameters!$J$36,Parameters!$I$37*$A695))</f>
        <v>96413.7</v>
      </c>
      <c r="AE695" s="290">
        <f t="shared" si="339"/>
        <v>139.72999999999999</v>
      </c>
      <c r="AF695" s="290" cm="1">
        <f t="array" ref="AF695">IF(Parameters!$F$55="No",IF($A695&lt;=Parameters!$J$39,Parameters!$I$39*$A695,IF($A695&lt;=Parameters!$J$40,Parameters!$I$39*Parameters!$J$39+Parameters!$I$40*($A695-Parameters!$J$39),IF($A695&lt;=Parameters!$J$41,Parameters!$I$39*Parameters!$J$39+Parameters!$I$40*(Parameters!$J$40-Parameters!$J$39)+Parameters!$I$41*($A695-Parameters!$J$40),Parameters!$I$39*Parameters!$J$39+Parameters!$I$40*(Parameters!$J$40-Parameters!$J$39)+Parameters!$I$41*(Parameters!$J$41-Parameters!$J$40)+Parameters!$I$42*($A695-Parameters!$J$41)))),_xlfn.IFS($A695&lt;=Parameters!$J$39,Parameters!$I$39*$A695,$A695&lt;=Parameters!$J$40,Parameters!$I$40*$A695,$A695&lt;=Parameters!$J$41,Parameters!$I$41*$A695,$A695&gt;Parameters!$J$41,Parameters!$I$42*$A695))</f>
        <v>103245.9</v>
      </c>
      <c r="AG695" s="290">
        <f t="shared" si="340"/>
        <v>149.63173913043477</v>
      </c>
      <c r="AI695" s="428">
        <f t="shared" si="316"/>
        <v>149.05999999999767</v>
      </c>
      <c r="AJ695" s="428">
        <f t="shared" si="317"/>
        <v>159.36000000000058</v>
      </c>
      <c r="AK695" s="428">
        <f t="shared" si="318"/>
        <v>150.22999999999593</v>
      </c>
      <c r="AL695" s="428">
        <f t="shared" si="319"/>
        <v>158.45999999999185</v>
      </c>
      <c r="AM695" s="428">
        <f t="shared" si="320"/>
        <v>149.05999999999767</v>
      </c>
      <c r="AN695" s="428">
        <f t="shared" si="321"/>
        <v>159.36000000000058</v>
      </c>
      <c r="AO695" s="428">
        <f t="shared" si="322"/>
        <v>150.22999999999593</v>
      </c>
      <c r="AP695" s="428">
        <f t="shared" si="323"/>
        <v>158.45999999999185</v>
      </c>
      <c r="AQ695" s="428">
        <f t="shared" si="324"/>
        <v>149.05999999999767</v>
      </c>
      <c r="AR695" s="428">
        <f t="shared" si="325"/>
        <v>159.36000000000058</v>
      </c>
      <c r="AS695" s="428">
        <f t="shared" si="326"/>
        <v>150.22999999999593</v>
      </c>
      <c r="AT695" s="428">
        <f t="shared" si="327"/>
        <v>158.45999999999185</v>
      </c>
      <c r="AU695" s="428">
        <f t="shared" si="328"/>
        <v>149.05999999999767</v>
      </c>
      <c r="AV695" s="428">
        <f t="shared" si="329"/>
        <v>159.36000000000058</v>
      </c>
      <c r="AW695" s="428">
        <f t="shared" si="330"/>
        <v>150.22999999999593</v>
      </c>
      <c r="AX695" s="428">
        <f t="shared" si="331"/>
        <v>158.45999999999185</v>
      </c>
    </row>
    <row r="696">
      <c r="A696" s="413">
        <v>691</v>
      </c>
      <c r="B696" s="290" cm="1">
        <f t="array" ref="B696">IF(Parameters!$C$55="No",IF($A696&lt;=Parameters!$D$23,Parameters!$C$23*$A696,IF($A696&lt;=Parameters!$D$24,Parameters!$C$23*Parameters!$D$23+Parameters!$C$24*($A696-Parameters!$D$23),IF($A696&lt;=Parameters!$D$25,Parameters!$C$23*Parameters!$D$23+Parameters!$C$24*(Parameters!$D$24-Parameters!$D$23)+Parameters!$C$25*($A696-Parameters!$D$24),Parameters!$C$23*Parameters!$D$23+Parameters!$C$24*(Parameters!$D$24-Parameters!$D$23)+Parameters!$C$25*(Parameters!$D$25-Parameters!$D$24)+Parameters!$C$26*($A696-Parameters!$D$25)))),_xlfn.IFS($A696&lt;=Parameters!$D$23,Parameters!$C$23*$A696,$A696&lt;=Parameters!$D$24,Parameters!$C$24*$A696,$A696&lt;=Parameters!$D$25,Parameters!$C$25*$A696,$A696&gt;Parameters!$D$25,Parameters!$C$26*$A696))</f>
        <v>83119.459999999992</v>
      </c>
      <c r="C696" s="290">
        <f t="shared" si="343"/>
        <v>120.2886541244573</v>
      </c>
      <c r="D696" s="290" cm="1">
        <f t="array" ref="D696">IF(Parameters!$C$55="No",IF($A696&lt;=Parameters!$D$28,Parameters!$C$28*$A696,IF($A696&lt;=Parameters!$D$29,Parameters!$C$28*Parameters!$D$28+Parameters!$C$29*($A696-Parameters!$D$28),IF($A696&lt;=Parameters!$D$30,Parameters!$C$28*Parameters!$D$28+Parameters!$C$29*(Parameters!$D$29-Parameters!$D$28)+Parameters!$C$30*($A696-Parameters!$D$29),Parameters!$C$28*Parameters!$D$28+Parameters!$C$29*(Parameters!$D$29-Parameters!$D$28)+Parameters!$C$30*(Parameters!$D$30-Parameters!$D$29)+Parameters!$C$31*($A696-Parameters!$D$30)))),_xlfn.IFS($A696&lt;=Parameters!$D$28,Parameters!$C$28*$A696,$A696&lt;=Parameters!$D$29,Parameters!$C$29*$A696,$A696&lt;=Parameters!$D$30,Parameters!$C$30*$A696,$A696&gt;Parameters!$D$30,Parameters!$C$31*$A696))</f>
        <v>97602.260000000009</v>
      </c>
      <c r="E696" s="290">
        <f t="shared" si="344"/>
        <v>141.2478437047757</v>
      </c>
      <c r="F696" s="290" cm="1">
        <f t="array" ref="F696">IF(Parameters!$C$55="No",IF($A696&lt;=Parameters!$D$34,Parameters!$C$34*$A696,IF($A696&lt;=Parameters!$D$35,Parameters!$C$34*Parameters!$D$34+Parameters!$C$35*($A696-Parameters!$D$34),IF($A696&lt;=Parameters!$D$36,Parameters!$C$34*Parameters!$D$34+Parameters!$C$35*(Parameters!$D$35-Parameters!$D$34)+Parameters!$C$36*($A696-Parameters!$D$35),Parameters!$C$34*Parameters!$D$34+Parameters!$C$35*(Parameters!$D$35-Parameters!$D$34)+Parameters!$C$36*(Parameters!$D$36-Parameters!$D$35)+Parameters!$C$37*($A696-Parameters!$D$36)))),_xlfn.IFS($A696&lt;=Parameters!$D$34,Parameters!$C$34*$A696,$A696&lt;=Parameters!$D$35,Parameters!$C$35*$A696,$A696&lt;=Parameters!$D$36,Parameters!$C$36*$A696,$A696&gt;Parameters!$D$36,Parameters!$C$37*$A696))</f>
        <v>96563.93</v>
      </c>
      <c r="G696" s="290">
        <f t="shared" si="333"/>
        <v>139.74519536903037</v>
      </c>
      <c r="H696" s="290" cm="1">
        <f t="array" ref="H696">IF(Parameters!$C$55="No",IF($A696&lt;=Parameters!$D$39,Parameters!$C$39*$A696,IF($A696&lt;=Parameters!$D$40,Parameters!$C$39*Parameters!$D$39+Parameters!$C$40*($A696-Parameters!$D$39),IF($A696&lt;=Parameters!$D$41,Parameters!$C$39*Parameters!$D$39+Parameters!$C$40*(Parameters!$D$40-Parameters!$D$39)+Parameters!$C$41*($A696-Parameters!$D$40),Parameters!$C$39*Parameters!$D$39+Parameters!$C$40*(Parameters!$D$40-Parameters!$D$39)+Parameters!$C$41*(Parameters!$D$41-Parameters!$D$40)+Parameters!$C$42*($A696-Parameters!$D$41)))),_xlfn.IFS($A696&lt;=Parameters!$D$39,Parameters!$C$39*$A696,$A696&lt;=Parameters!$D$40,Parameters!$C$40*$A696,$A696&lt;=Parameters!$D$41,Parameters!$C$41*$A696,$A696&gt;Parameters!$D$41,Parameters!$C$42*$A696))</f>
        <v>103404.36</v>
      </c>
      <c r="I696" s="290">
        <f t="shared" si="334"/>
        <v>149.64451519536902</v>
      </c>
      <c r="J696" s="290" cm="1">
        <f t="array" ref="J696">IF(Parameters!$D$55="No",IF($A696&lt;=Parameters!$F$23,Parameters!$E$23*$A696,IF($A696&lt;=Parameters!$F$24,Parameters!$E$23*Parameters!$F$23+Parameters!$E$24*($A696-Parameters!$F$23),IF($A696&lt;=Parameters!$F$25,Parameters!$E$23*Parameters!$F$23+Parameters!$E$24*(Parameters!$F$24-Parameters!$F$23)+Parameters!$E$25*($A696-Parameters!$F$24),Parameters!$E$23*Parameters!$F$23+Parameters!$E$24*(Parameters!$F$24-Parameters!$F$23)+Parameters!$E$25*(Parameters!$F$25-Parameters!$F$24)+Parameters!$E$26*($A696-Parameters!$F$25)))),_xlfn.IFS($A696&lt;=Parameters!$F$23,Parameters!$E$23*$A696,$A696&lt;=Parameters!$F$24,Parameters!$E$24*$A696,$A696&lt;=Parameters!$F$25,Parameters!$E$25*$A696,$A696&gt;Parameters!$F$25,Parameters!$E$26*$A696))</f>
        <v>83119.459999999992</v>
      </c>
      <c r="K696" s="290">
        <f t="shared" si="310"/>
        <v>120.2886541244573</v>
      </c>
      <c r="L696" s="290" cm="1">
        <f t="array" ref="L696">IF(Parameters!$D$55="No",IF($A696&lt;=Parameters!$F$28,Parameters!$E$28*$A696,IF($A696&lt;=Parameters!$F$29,Parameters!$E$28*Parameters!$F$28+Parameters!$E$29*($A696-Parameters!$F$28),IF($A696&lt;=Parameters!$F$30,Parameters!$E$28*Parameters!$F$28+Parameters!$E$29*(Parameters!$F$29-Parameters!$F$28)+Parameters!$E$30*($A696-Parameters!$F$29),Parameters!$E$28*Parameters!$F$28+Parameters!$E$29*(Parameters!$F$29-Parameters!$F$28)+Parameters!$E$30*(Parameters!$F$30-Parameters!$F$29)+Parameters!$E$31*($A696-Parameters!$F$30)))),_xlfn.IFS($A696&lt;=Parameters!$F$28,Parameters!$E$28*$A696,$A696&lt;=Parameters!$F$29,Parameters!$E$29*$A696,$A696&lt;=Parameters!$F$30,Parameters!$E$30*$A696,$A696&gt;Parameters!$F$30,Parameters!$E$31*$A696))</f>
        <v>97602.260000000009</v>
      </c>
      <c r="M696" s="290">
        <f t="shared" si="311"/>
        <v>141.2478437047757</v>
      </c>
      <c r="N696" s="290" cm="1">
        <f t="array" ref="N696">IF(Parameters!$D$55="No",IF($A696&lt;=Parameters!$F$34,Parameters!$E$34*$A696,IF($A696&lt;=Parameters!$F$35,Parameters!$E$34*Parameters!$F$34+Parameters!$E$35*($A696-Parameters!$F$34),IF($A696&lt;=Parameters!$F$36,Parameters!$E$34*Parameters!$F$34+Parameters!$E$35*(Parameters!$F$35-Parameters!$F$34)+Parameters!$E$36*($A696-Parameters!$F$35),Parameters!$E$34*Parameters!$F$34+Parameters!$E$35*(Parameters!$F$35-Parameters!$F$34)+Parameters!$E$36*(Parameters!$F$36-Parameters!$F$35)+Parameters!$E$37*($A696-Parameters!$F$36)))),_xlfn.IFS($A696&lt;=Parameters!$F$34,Parameters!$E$34*$A696,$A696&lt;=Parameters!$F$35,Parameters!$E$35*$A696,$A696&lt;=Parameters!$F$36,Parameters!$E$36*$A696,$A696&gt;Parameters!$F$36,Parameters!$E$37*$A696))</f>
        <v>96563.93</v>
      </c>
      <c r="O696" s="290">
        <f t="shared" si="335"/>
        <v>139.74519536903037</v>
      </c>
      <c r="P696" s="290" cm="1">
        <f t="array" ref="P696">IF(Parameters!$D$55="No",IF($A696&lt;=Parameters!$F$39,Parameters!$E$39*$A696,IF($A696&lt;=Parameters!$F$40,Parameters!$E$39*Parameters!$F$39+Parameters!$E$40*($A696-Parameters!$F$39),IF($A696&lt;=Parameters!$F$41,Parameters!$E$39*Parameters!$F$39+Parameters!$E$40*(Parameters!$F$40-Parameters!$F$39)+Parameters!$E$41*($A696-Parameters!$F$40),Parameters!$E$39*Parameters!$F$39+Parameters!$E$40*(Parameters!$F$40-Parameters!$F$39)+Parameters!$E$41*(Parameters!$F$41-Parameters!$F$40)+Parameters!$E$42*($A696-Parameters!$F$41)))),_xlfn.IFS($A696&lt;=Parameters!$F$39,Parameters!$E$39*$A696,$A696&lt;=Parameters!$F$40,Parameters!$E$40*$A696,$A696&lt;=Parameters!$F$41,Parameters!$E$41*$A696,$A696&gt;Parameters!$F$41,Parameters!$E$42*$A696))</f>
        <v>103404.36</v>
      </c>
      <c r="Q696" s="290">
        <f t="shared" si="336"/>
        <v>149.64451519536902</v>
      </c>
      <c r="R696" s="290" cm="1">
        <f t="array" ref="R696">IF(Parameters!$E$55="No",IF($A696&lt;=Parameters!$H$23,Parameters!$G$23*$A696,IF($A696&lt;=Parameters!$H$24,Parameters!$G$23*Parameters!$H$23+Parameters!$G$24*($A696-Parameters!$H$23),IF($A696&lt;=Parameters!$H$25,Parameters!$G$23*Parameters!$H$23+Parameters!$G$24*(Parameters!$H$24-Parameters!$H$23)+Parameters!$G$25*($A696-Parameters!$H$24),Parameters!$G$23*Parameters!$H$23+Parameters!$G$24*(Parameters!$H$24-Parameters!$H$23)+Parameters!$G$25*(Parameters!$H$25-Parameters!$H$24)+Parameters!$G$26*($A696-Parameters!$H$25)))),_xlfn.IFS($A696&lt;=Parameters!$H$23,Parameters!$G$23*$A696,$A696&lt;=Parameters!$H$24,Parameters!$G$24*$A696,$A696&lt;=Parameters!$H$25,Parameters!$G$25*$A696,$A696&gt;Parameters!$H$25,Parameters!$G$26*$A696))</f>
        <v>83119.459999999992</v>
      </c>
      <c r="S696" s="290">
        <f t="shared" si="312"/>
        <v>120.2886541244573</v>
      </c>
      <c r="T696" s="290" cm="1">
        <f t="array" ref="T696">IF(Parameters!$E$55="No",IF($A696&lt;=Parameters!$H$28,Parameters!$G$28*$A696,IF($A696&lt;=Parameters!$H$29,Parameters!$G$28*Parameters!$H$28+Parameters!$G$29*($A696-Parameters!$H$28),IF($A696&lt;=Parameters!$H$30,Parameters!$G$28*Parameters!$H$28+Parameters!$G$29*(Parameters!$H$29-Parameters!$H$28)+Parameters!$G$30*($A696-Parameters!$H$29),Parameters!$G$28*Parameters!$H$28+Parameters!$G$29*(Parameters!$H$29-Parameters!$H$28)+Parameters!$G$30*(Parameters!$H$30-Parameters!$H$29)+Parameters!$G$31*($A696-Parameters!$H$30)))),_xlfn.IFS($A696&lt;=Parameters!$H$28,Parameters!$G$28*$A696,$A696&lt;=Parameters!$H$29,Parameters!$G$29*$A696,$A696&lt;=Parameters!$H$30,Parameters!$G$30*$A696,$A696&gt;Parameters!$H$30,Parameters!$G$31*$A696))</f>
        <v>97602.260000000009</v>
      </c>
      <c r="U696" s="290">
        <f t="shared" si="313"/>
        <v>141.2478437047757</v>
      </c>
      <c r="V696" s="290" cm="1">
        <f t="array" ref="V696">IF(Parameters!$E$55="No",IF($A696&lt;=Parameters!$H$34,Parameters!$G$34*$A696,IF($A696&lt;=Parameters!$H$35,Parameters!$G$34*Parameters!$H$34+Parameters!$G$35*($A696-Parameters!$H$34),IF($A696&lt;=Parameters!$H$36,Parameters!$G$34*Parameters!$H$34+Parameters!$G$35*(Parameters!$H$35-Parameters!$H$34)+Parameters!$G$36*($A696-Parameters!$H$35),Parameters!$G$34*Parameters!$H$34+Parameters!$G$35*(Parameters!$H$35-Parameters!$H$34)+Parameters!$G$36*(Parameters!$H$36-Parameters!$H$35)+Parameters!$G$37*($A696-Parameters!$H$36)))),_xlfn.IFS($A696&lt;=Parameters!$H$34,Parameters!$G$34*$A696,$A696&lt;=Parameters!$H$35,Parameters!$G$35*$A696,$A696&lt;=Parameters!$H$36,Parameters!$G$36*$A696,$A696&gt;Parameters!$H$36,Parameters!$G$37*$A696))</f>
        <v>96563.93</v>
      </c>
      <c r="W696" s="290">
        <f t="shared" si="337"/>
        <v>139.74519536903037</v>
      </c>
      <c r="X696" s="290" cm="1">
        <f t="array" ref="X696">IF(Parameters!$E$55="No",IF($A696&lt;=Parameters!$H$39,Parameters!$G$39*$A696,IF($A696&lt;=Parameters!$H$40,Parameters!$G$39*Parameters!$H$39+Parameters!$G$40*($A696-Parameters!$H$39),IF($A696&lt;=Parameters!$H$41,Parameters!$G$39*Parameters!$H$39+Parameters!$G$40*(Parameters!$H$40-Parameters!$H$39)+Parameters!$G$41*($A696-Parameters!$H$40),Parameters!$G$39*Parameters!$H$39+Parameters!$G$40*(Parameters!$H$40-Parameters!$H$39)+Parameters!$G$41*(Parameters!$H$41-Parameters!$H$40)+Parameters!$G$42*($A696-Parameters!$H$41)))),_xlfn.IFS($A696&lt;=Parameters!$H$39,Parameters!$G$39*$A696,$A696&lt;=Parameters!$H$40,Parameters!$G$40*$A696,$A696&lt;=Parameters!$H$41,Parameters!$G$41*$A696,$A696&gt;Parameters!$H$41,Parameters!$G$42*$A696))</f>
        <v>103404.36</v>
      </c>
      <c r="Y696" s="290">
        <f t="shared" si="338"/>
        <v>149.64451519536902</v>
      </c>
      <c r="Z696" s="290" cm="1">
        <f t="array" ref="Z696">IF(Parameters!$F$55="No",IF($A696&lt;=Parameters!$J$23,Parameters!$I$23*$A696,IF($A696&lt;=Parameters!$J$24,Parameters!$I$23*Parameters!$J$23+Parameters!$I$24*($A696-Parameters!$J$23),IF($A696&lt;=Parameters!$J$25,Parameters!$I$23*Parameters!$J$23+Parameters!$I$24*(Parameters!$J$24-Parameters!$J$23)+Parameters!$I$25*($A696-Parameters!$J$24),Parameters!$I$23*Parameters!$J$23+Parameters!$I$24*(Parameters!$J$24-Parameters!$J$23)+Parameters!$I$25*(Parameters!$J$25-Parameters!$J$24)+Parameters!$I$26*($A696-Parameters!$J$25)))),_xlfn.IFS($A696&lt;=Parameters!$J$23,Parameters!$I$23*$A696,$A696&lt;=Parameters!$J$24,Parameters!$I$24*$A696,$A696&lt;=Parameters!$J$25,Parameters!$I$25*$A696,$A696&gt;Parameters!$J$25,Parameters!$I$26*$A696))</f>
        <v>83119.459999999992</v>
      </c>
      <c r="AA696" s="290">
        <f t="shared" si="314"/>
        <v>120.2886541244573</v>
      </c>
      <c r="AB696" s="290" cm="1">
        <f t="array" ref="AB696">IF(Parameters!$F$55="No",IF($A696&lt;=Parameters!$J$28,Parameters!$I$28*$A696,IF($A696&lt;=Parameters!$J$29,Parameters!$I$28*Parameters!$J$28+Parameters!$I$29*($A696-Parameters!$J$28),IF($A696&lt;=Parameters!$J$30,Parameters!$I$28*Parameters!$J$28+Parameters!$I$29*(Parameters!$J$29-Parameters!$J$28)+Parameters!$I$30*($A696-Parameters!$J$29),Parameters!$I$28*Parameters!$J$28+Parameters!$I$29*(Parameters!$J$29-Parameters!$J$28)+Parameters!$I$30*(Parameters!$J$30-Parameters!$J$29)+Parameters!$I$31*($A696-Parameters!$J$30)))),_xlfn.IFS($A696&lt;=Parameters!$J$28,Parameters!$I$28*$A696,$A696&lt;=Parameters!$J$29,Parameters!$I$29*$A696,$A696&lt;=Parameters!$J$30,Parameters!$I$30*$A696,$A696&gt;Parameters!$J$30,Parameters!$I$31*$A696))</f>
        <v>97602.260000000009</v>
      </c>
      <c r="AC696" s="290">
        <f t="shared" si="315"/>
        <v>141.2478437047757</v>
      </c>
      <c r="AD696" s="290" cm="1">
        <f t="array" ref="AD696">IF(Parameters!$F$55="No",IF($A696&lt;=Parameters!$J$34,Parameters!$I$34*$A696,IF($A696&lt;=Parameters!$J$35,Parameters!$I$34*Parameters!$J$34+Parameters!$I$35*($A696-Parameters!$J$34),IF($A696&lt;=Parameters!$J$36,Parameters!$I$34*Parameters!$J$34+Parameters!$I$35*(Parameters!$J$35-Parameters!$J$34)+Parameters!$I$36*($A696-Parameters!$J$35),Parameters!$I$34*Parameters!$J$34+Parameters!$I$35*(Parameters!$J$35-Parameters!$J$34)+Parameters!$I$36*(Parameters!$J$36-Parameters!$J$35)+Parameters!$I$37*($A696-Parameters!$J$36)))),_xlfn.IFS($A696&lt;=Parameters!$J$34,Parameters!$I$34*$A696,$A696&lt;=Parameters!$J$35,Parameters!$I$35*$A696,$A696&lt;=Parameters!$J$36,Parameters!$I$36*$A696,$A696&gt;Parameters!$J$36,Parameters!$I$37*$A696))</f>
        <v>96563.93</v>
      </c>
      <c r="AE696" s="290">
        <f t="shared" si="339"/>
        <v>139.74519536903037</v>
      </c>
      <c r="AF696" s="290" cm="1">
        <f t="array" ref="AF696">IF(Parameters!$F$55="No",IF($A696&lt;=Parameters!$J$39,Parameters!$I$39*$A696,IF($A696&lt;=Parameters!$J$40,Parameters!$I$39*Parameters!$J$39+Parameters!$I$40*($A696-Parameters!$J$39),IF($A696&lt;=Parameters!$J$41,Parameters!$I$39*Parameters!$J$39+Parameters!$I$40*(Parameters!$J$40-Parameters!$J$39)+Parameters!$I$41*($A696-Parameters!$J$40),Parameters!$I$39*Parameters!$J$39+Parameters!$I$40*(Parameters!$J$40-Parameters!$J$39)+Parameters!$I$41*(Parameters!$J$41-Parameters!$J$40)+Parameters!$I$42*($A696-Parameters!$J$41)))),_xlfn.IFS($A696&lt;=Parameters!$J$39,Parameters!$I$39*$A696,$A696&lt;=Parameters!$J$40,Parameters!$I$40*$A696,$A696&lt;=Parameters!$J$41,Parameters!$I$41*$A696,$A696&gt;Parameters!$J$41,Parameters!$I$42*$A696))</f>
        <v>103404.36</v>
      </c>
      <c r="AG696" s="290">
        <f t="shared" si="340"/>
        <v>149.64451519536902</v>
      </c>
      <c r="AI696" s="428">
        <f t="shared" si="316"/>
        <v>149.05999999999767</v>
      </c>
      <c r="AJ696" s="428">
        <f t="shared" si="317"/>
        <v>159.36000000000058</v>
      </c>
      <c r="AK696" s="428">
        <f t="shared" si="318"/>
        <v>150.22999999999593</v>
      </c>
      <c r="AL696" s="428">
        <f t="shared" si="319"/>
        <v>158.4600000000064</v>
      </c>
      <c r="AM696" s="428">
        <f t="shared" si="320"/>
        <v>149.05999999999767</v>
      </c>
      <c r="AN696" s="428">
        <f t="shared" si="321"/>
        <v>159.36000000000058</v>
      </c>
      <c r="AO696" s="428">
        <f t="shared" si="322"/>
        <v>150.22999999999593</v>
      </c>
      <c r="AP696" s="428">
        <f t="shared" si="323"/>
        <v>158.4600000000064</v>
      </c>
      <c r="AQ696" s="428">
        <f t="shared" si="324"/>
        <v>149.05999999999767</v>
      </c>
      <c r="AR696" s="428">
        <f t="shared" si="325"/>
        <v>159.36000000000058</v>
      </c>
      <c r="AS696" s="428">
        <f t="shared" si="326"/>
        <v>150.22999999999593</v>
      </c>
      <c r="AT696" s="428">
        <f t="shared" si="327"/>
        <v>158.4600000000064</v>
      </c>
      <c r="AU696" s="428">
        <f t="shared" si="328"/>
        <v>149.05999999999767</v>
      </c>
      <c r="AV696" s="428">
        <f t="shared" si="329"/>
        <v>159.36000000000058</v>
      </c>
      <c r="AW696" s="428">
        <f t="shared" si="330"/>
        <v>150.22999999999593</v>
      </c>
      <c r="AX696" s="428">
        <f t="shared" si="331"/>
        <v>158.4600000000064</v>
      </c>
    </row>
    <row r="697">
      <c r="A697" s="413">
        <v>692</v>
      </c>
      <c r="B697" s="290" cm="1">
        <f t="array" ref="B697">IF(Parameters!$C$55="No",IF($A697&lt;=Parameters!$D$23,Parameters!$C$23*$A697,IF($A697&lt;=Parameters!$D$24,Parameters!$C$23*Parameters!$D$23+Parameters!$C$24*($A697-Parameters!$D$23),IF($A697&lt;=Parameters!$D$25,Parameters!$C$23*Parameters!$D$23+Parameters!$C$24*(Parameters!$D$24-Parameters!$D$23)+Parameters!$C$25*($A697-Parameters!$D$24),Parameters!$C$23*Parameters!$D$23+Parameters!$C$24*(Parameters!$D$24-Parameters!$D$23)+Parameters!$C$25*(Parameters!$D$25-Parameters!$D$24)+Parameters!$C$26*($A697-Parameters!$D$25)))),_xlfn.IFS($A697&lt;=Parameters!$D$23,Parameters!$C$23*$A697,$A697&lt;=Parameters!$D$24,Parameters!$C$24*$A697,$A697&lt;=Parameters!$D$25,Parameters!$C$25*$A697,$A697&gt;Parameters!$D$25,Parameters!$C$26*$A697))</f>
        <v>83268.52</v>
      </c>
      <c r="C697" s="290">
        <f t="shared" si="343"/>
        <v>120.33023121387284</v>
      </c>
      <c r="D697" s="290" cm="1">
        <f t="array" ref="D697">IF(Parameters!$C$55="No",IF($A697&lt;=Parameters!$D$28,Parameters!$C$28*$A697,IF($A697&lt;=Parameters!$D$29,Parameters!$C$28*Parameters!$D$28+Parameters!$C$29*($A697-Parameters!$D$28),IF($A697&lt;=Parameters!$D$30,Parameters!$C$28*Parameters!$D$28+Parameters!$C$29*(Parameters!$D$29-Parameters!$D$28)+Parameters!$C$30*($A697-Parameters!$D$29),Parameters!$C$28*Parameters!$D$28+Parameters!$C$29*(Parameters!$D$29-Parameters!$D$28)+Parameters!$C$30*(Parameters!$D$30-Parameters!$D$29)+Parameters!$C$31*($A697-Parameters!$D$30)))),_xlfn.IFS($A697&lt;=Parameters!$D$28,Parameters!$C$28*$A697,$A697&lt;=Parameters!$D$29,Parameters!$C$29*$A697,$A697&lt;=Parameters!$D$30,Parameters!$C$30*$A697,$A697&gt;Parameters!$D$30,Parameters!$C$31*$A697))</f>
        <v>97761.62000000001</v>
      </c>
      <c r="E697" s="290">
        <f t="shared" si="344"/>
        <v>141.27401734104049</v>
      </c>
      <c r="F697" s="290" cm="1">
        <f t="array" ref="F697">IF(Parameters!$C$55="No",IF($A697&lt;=Parameters!$D$34,Parameters!$C$34*$A697,IF($A697&lt;=Parameters!$D$35,Parameters!$C$34*Parameters!$D$34+Parameters!$C$35*($A697-Parameters!$D$34),IF($A697&lt;=Parameters!$D$36,Parameters!$C$34*Parameters!$D$34+Parameters!$C$35*(Parameters!$D$35-Parameters!$D$34)+Parameters!$C$36*($A697-Parameters!$D$35),Parameters!$C$34*Parameters!$D$34+Parameters!$C$35*(Parameters!$D$35-Parameters!$D$34)+Parameters!$C$36*(Parameters!$D$36-Parameters!$D$35)+Parameters!$C$37*($A697-Parameters!$D$36)))),_xlfn.IFS($A697&lt;=Parameters!$D$34,Parameters!$C$34*$A697,$A697&lt;=Parameters!$D$35,Parameters!$C$35*$A697,$A697&lt;=Parameters!$D$36,Parameters!$C$36*$A697,$A697&gt;Parameters!$D$36,Parameters!$C$37*$A697))</f>
        <v>96714.16</v>
      </c>
      <c r="G697" s="290">
        <f t="shared" si="333"/>
        <v>139.76034682080925</v>
      </c>
      <c r="H697" s="290" cm="1">
        <f t="array" ref="H697">IF(Parameters!$C$55="No",IF($A697&lt;=Parameters!$D$39,Parameters!$C$39*$A697,IF($A697&lt;=Parameters!$D$40,Parameters!$C$39*Parameters!$D$39+Parameters!$C$40*($A697-Parameters!$D$39),IF($A697&lt;=Parameters!$D$41,Parameters!$C$39*Parameters!$D$39+Parameters!$C$40*(Parameters!$D$40-Parameters!$D$39)+Parameters!$C$41*($A697-Parameters!$D$40),Parameters!$C$39*Parameters!$D$39+Parameters!$C$40*(Parameters!$D$40-Parameters!$D$39)+Parameters!$C$41*(Parameters!$D$41-Parameters!$D$40)+Parameters!$C$42*($A697-Parameters!$D$41)))),_xlfn.IFS($A697&lt;=Parameters!$D$39,Parameters!$C$39*$A697,$A697&lt;=Parameters!$D$40,Parameters!$C$40*$A697,$A697&lt;=Parameters!$D$41,Parameters!$C$41*$A697,$A697&gt;Parameters!$D$41,Parameters!$C$42*$A697))</f>
        <v>103562.82</v>
      </c>
      <c r="I697" s="290">
        <f t="shared" si="334"/>
        <v>149.65725433526012</v>
      </c>
      <c r="J697" s="290" cm="1">
        <f t="array" ref="J697">IF(Parameters!$D$55="No",IF($A697&lt;=Parameters!$F$23,Parameters!$E$23*$A697,IF($A697&lt;=Parameters!$F$24,Parameters!$E$23*Parameters!$F$23+Parameters!$E$24*($A697-Parameters!$F$23),IF($A697&lt;=Parameters!$F$25,Parameters!$E$23*Parameters!$F$23+Parameters!$E$24*(Parameters!$F$24-Parameters!$F$23)+Parameters!$E$25*($A697-Parameters!$F$24),Parameters!$E$23*Parameters!$F$23+Parameters!$E$24*(Parameters!$F$24-Parameters!$F$23)+Parameters!$E$25*(Parameters!$F$25-Parameters!$F$24)+Parameters!$E$26*($A697-Parameters!$F$25)))),_xlfn.IFS($A697&lt;=Parameters!$F$23,Parameters!$E$23*$A697,$A697&lt;=Parameters!$F$24,Parameters!$E$24*$A697,$A697&lt;=Parameters!$F$25,Parameters!$E$25*$A697,$A697&gt;Parameters!$F$25,Parameters!$E$26*$A697))</f>
        <v>83268.52</v>
      </c>
      <c r="K697" s="290">
        <f t="shared" si="310"/>
        <v>120.33023121387284</v>
      </c>
      <c r="L697" s="290" cm="1">
        <f t="array" ref="L697">IF(Parameters!$D$55="No",IF($A697&lt;=Parameters!$F$28,Parameters!$E$28*$A697,IF($A697&lt;=Parameters!$F$29,Parameters!$E$28*Parameters!$F$28+Parameters!$E$29*($A697-Parameters!$F$28),IF($A697&lt;=Parameters!$F$30,Parameters!$E$28*Parameters!$F$28+Parameters!$E$29*(Parameters!$F$29-Parameters!$F$28)+Parameters!$E$30*($A697-Parameters!$F$29),Parameters!$E$28*Parameters!$F$28+Parameters!$E$29*(Parameters!$F$29-Parameters!$F$28)+Parameters!$E$30*(Parameters!$F$30-Parameters!$F$29)+Parameters!$E$31*($A697-Parameters!$F$30)))),_xlfn.IFS($A697&lt;=Parameters!$F$28,Parameters!$E$28*$A697,$A697&lt;=Parameters!$F$29,Parameters!$E$29*$A697,$A697&lt;=Parameters!$F$30,Parameters!$E$30*$A697,$A697&gt;Parameters!$F$30,Parameters!$E$31*$A697))</f>
        <v>97761.62000000001</v>
      </c>
      <c r="M697" s="290">
        <f t="shared" si="311"/>
        <v>141.27401734104049</v>
      </c>
      <c r="N697" s="290" cm="1">
        <f t="array" ref="N697">IF(Parameters!$D$55="No",IF($A697&lt;=Parameters!$F$34,Parameters!$E$34*$A697,IF($A697&lt;=Parameters!$F$35,Parameters!$E$34*Parameters!$F$34+Parameters!$E$35*($A697-Parameters!$F$34),IF($A697&lt;=Parameters!$F$36,Parameters!$E$34*Parameters!$F$34+Parameters!$E$35*(Parameters!$F$35-Parameters!$F$34)+Parameters!$E$36*($A697-Parameters!$F$35),Parameters!$E$34*Parameters!$F$34+Parameters!$E$35*(Parameters!$F$35-Parameters!$F$34)+Parameters!$E$36*(Parameters!$F$36-Parameters!$F$35)+Parameters!$E$37*($A697-Parameters!$F$36)))),_xlfn.IFS($A697&lt;=Parameters!$F$34,Parameters!$E$34*$A697,$A697&lt;=Parameters!$F$35,Parameters!$E$35*$A697,$A697&lt;=Parameters!$F$36,Parameters!$E$36*$A697,$A697&gt;Parameters!$F$36,Parameters!$E$37*$A697))</f>
        <v>96714.16</v>
      </c>
      <c r="O697" s="290">
        <f t="shared" si="335"/>
        <v>139.76034682080925</v>
      </c>
      <c r="P697" s="290" cm="1">
        <f t="array" ref="P697">IF(Parameters!$D$55="No",IF($A697&lt;=Parameters!$F$39,Parameters!$E$39*$A697,IF($A697&lt;=Parameters!$F$40,Parameters!$E$39*Parameters!$F$39+Parameters!$E$40*($A697-Parameters!$F$39),IF($A697&lt;=Parameters!$F$41,Parameters!$E$39*Parameters!$F$39+Parameters!$E$40*(Parameters!$F$40-Parameters!$F$39)+Parameters!$E$41*($A697-Parameters!$F$40),Parameters!$E$39*Parameters!$F$39+Parameters!$E$40*(Parameters!$F$40-Parameters!$F$39)+Parameters!$E$41*(Parameters!$F$41-Parameters!$F$40)+Parameters!$E$42*($A697-Parameters!$F$41)))),_xlfn.IFS($A697&lt;=Parameters!$F$39,Parameters!$E$39*$A697,$A697&lt;=Parameters!$F$40,Parameters!$E$40*$A697,$A697&lt;=Parameters!$F$41,Parameters!$E$41*$A697,$A697&gt;Parameters!$F$41,Parameters!$E$42*$A697))</f>
        <v>103562.82</v>
      </c>
      <c r="Q697" s="290">
        <f t="shared" si="336"/>
        <v>149.65725433526012</v>
      </c>
      <c r="R697" s="290" cm="1">
        <f t="array" ref="R697">IF(Parameters!$E$55="No",IF($A697&lt;=Parameters!$H$23,Parameters!$G$23*$A697,IF($A697&lt;=Parameters!$H$24,Parameters!$G$23*Parameters!$H$23+Parameters!$G$24*($A697-Parameters!$H$23),IF($A697&lt;=Parameters!$H$25,Parameters!$G$23*Parameters!$H$23+Parameters!$G$24*(Parameters!$H$24-Parameters!$H$23)+Parameters!$G$25*($A697-Parameters!$H$24),Parameters!$G$23*Parameters!$H$23+Parameters!$G$24*(Parameters!$H$24-Parameters!$H$23)+Parameters!$G$25*(Parameters!$H$25-Parameters!$H$24)+Parameters!$G$26*($A697-Parameters!$H$25)))),_xlfn.IFS($A697&lt;=Parameters!$H$23,Parameters!$G$23*$A697,$A697&lt;=Parameters!$H$24,Parameters!$G$24*$A697,$A697&lt;=Parameters!$H$25,Parameters!$G$25*$A697,$A697&gt;Parameters!$H$25,Parameters!$G$26*$A697))</f>
        <v>83268.52</v>
      </c>
      <c r="S697" s="290">
        <f t="shared" si="312"/>
        <v>120.33023121387284</v>
      </c>
      <c r="T697" s="290" cm="1">
        <f t="array" ref="T697">IF(Parameters!$E$55="No",IF($A697&lt;=Parameters!$H$28,Parameters!$G$28*$A697,IF($A697&lt;=Parameters!$H$29,Parameters!$G$28*Parameters!$H$28+Parameters!$G$29*($A697-Parameters!$H$28),IF($A697&lt;=Parameters!$H$30,Parameters!$G$28*Parameters!$H$28+Parameters!$G$29*(Parameters!$H$29-Parameters!$H$28)+Parameters!$G$30*($A697-Parameters!$H$29),Parameters!$G$28*Parameters!$H$28+Parameters!$G$29*(Parameters!$H$29-Parameters!$H$28)+Parameters!$G$30*(Parameters!$H$30-Parameters!$H$29)+Parameters!$G$31*($A697-Parameters!$H$30)))),_xlfn.IFS($A697&lt;=Parameters!$H$28,Parameters!$G$28*$A697,$A697&lt;=Parameters!$H$29,Parameters!$G$29*$A697,$A697&lt;=Parameters!$H$30,Parameters!$G$30*$A697,$A697&gt;Parameters!$H$30,Parameters!$G$31*$A697))</f>
        <v>97761.62000000001</v>
      </c>
      <c r="U697" s="290">
        <f t="shared" si="313"/>
        <v>141.27401734104049</v>
      </c>
      <c r="V697" s="290" cm="1">
        <f t="array" ref="V697">IF(Parameters!$E$55="No",IF($A697&lt;=Parameters!$H$34,Parameters!$G$34*$A697,IF($A697&lt;=Parameters!$H$35,Parameters!$G$34*Parameters!$H$34+Parameters!$G$35*($A697-Parameters!$H$34),IF($A697&lt;=Parameters!$H$36,Parameters!$G$34*Parameters!$H$34+Parameters!$G$35*(Parameters!$H$35-Parameters!$H$34)+Parameters!$G$36*($A697-Parameters!$H$35),Parameters!$G$34*Parameters!$H$34+Parameters!$G$35*(Parameters!$H$35-Parameters!$H$34)+Parameters!$G$36*(Parameters!$H$36-Parameters!$H$35)+Parameters!$G$37*($A697-Parameters!$H$36)))),_xlfn.IFS($A697&lt;=Parameters!$H$34,Parameters!$G$34*$A697,$A697&lt;=Parameters!$H$35,Parameters!$G$35*$A697,$A697&lt;=Parameters!$H$36,Parameters!$G$36*$A697,$A697&gt;Parameters!$H$36,Parameters!$G$37*$A697))</f>
        <v>96714.16</v>
      </c>
      <c r="W697" s="290">
        <f t="shared" si="337"/>
        <v>139.76034682080925</v>
      </c>
      <c r="X697" s="290" cm="1">
        <f t="array" ref="X697">IF(Parameters!$E$55="No",IF($A697&lt;=Parameters!$H$39,Parameters!$G$39*$A697,IF($A697&lt;=Parameters!$H$40,Parameters!$G$39*Parameters!$H$39+Parameters!$G$40*($A697-Parameters!$H$39),IF($A697&lt;=Parameters!$H$41,Parameters!$G$39*Parameters!$H$39+Parameters!$G$40*(Parameters!$H$40-Parameters!$H$39)+Parameters!$G$41*($A697-Parameters!$H$40),Parameters!$G$39*Parameters!$H$39+Parameters!$G$40*(Parameters!$H$40-Parameters!$H$39)+Parameters!$G$41*(Parameters!$H$41-Parameters!$H$40)+Parameters!$G$42*($A697-Parameters!$H$41)))),_xlfn.IFS($A697&lt;=Parameters!$H$39,Parameters!$G$39*$A697,$A697&lt;=Parameters!$H$40,Parameters!$G$40*$A697,$A697&lt;=Parameters!$H$41,Parameters!$G$41*$A697,$A697&gt;Parameters!$H$41,Parameters!$G$42*$A697))</f>
        <v>103562.82</v>
      </c>
      <c r="Y697" s="290">
        <f t="shared" si="338"/>
        <v>149.65725433526012</v>
      </c>
      <c r="Z697" s="290" cm="1">
        <f t="array" ref="Z697">IF(Parameters!$F$55="No",IF($A697&lt;=Parameters!$J$23,Parameters!$I$23*$A697,IF($A697&lt;=Parameters!$J$24,Parameters!$I$23*Parameters!$J$23+Parameters!$I$24*($A697-Parameters!$J$23),IF($A697&lt;=Parameters!$J$25,Parameters!$I$23*Parameters!$J$23+Parameters!$I$24*(Parameters!$J$24-Parameters!$J$23)+Parameters!$I$25*($A697-Parameters!$J$24),Parameters!$I$23*Parameters!$J$23+Parameters!$I$24*(Parameters!$J$24-Parameters!$J$23)+Parameters!$I$25*(Parameters!$J$25-Parameters!$J$24)+Parameters!$I$26*($A697-Parameters!$J$25)))),_xlfn.IFS($A697&lt;=Parameters!$J$23,Parameters!$I$23*$A697,$A697&lt;=Parameters!$J$24,Parameters!$I$24*$A697,$A697&lt;=Parameters!$J$25,Parameters!$I$25*$A697,$A697&gt;Parameters!$J$25,Parameters!$I$26*$A697))</f>
        <v>83268.52</v>
      </c>
      <c r="AA697" s="290">
        <f t="shared" si="314"/>
        <v>120.33023121387284</v>
      </c>
      <c r="AB697" s="290" cm="1">
        <f t="array" ref="AB697">IF(Parameters!$F$55="No",IF($A697&lt;=Parameters!$J$28,Parameters!$I$28*$A697,IF($A697&lt;=Parameters!$J$29,Parameters!$I$28*Parameters!$J$28+Parameters!$I$29*($A697-Parameters!$J$28),IF($A697&lt;=Parameters!$J$30,Parameters!$I$28*Parameters!$J$28+Parameters!$I$29*(Parameters!$J$29-Parameters!$J$28)+Parameters!$I$30*($A697-Parameters!$J$29),Parameters!$I$28*Parameters!$J$28+Parameters!$I$29*(Parameters!$J$29-Parameters!$J$28)+Parameters!$I$30*(Parameters!$J$30-Parameters!$J$29)+Parameters!$I$31*($A697-Parameters!$J$30)))),_xlfn.IFS($A697&lt;=Parameters!$J$28,Parameters!$I$28*$A697,$A697&lt;=Parameters!$J$29,Parameters!$I$29*$A697,$A697&lt;=Parameters!$J$30,Parameters!$I$30*$A697,$A697&gt;Parameters!$J$30,Parameters!$I$31*$A697))</f>
        <v>97761.62000000001</v>
      </c>
      <c r="AC697" s="290">
        <f t="shared" si="315"/>
        <v>141.27401734104049</v>
      </c>
      <c r="AD697" s="290" cm="1">
        <f t="array" ref="AD697">IF(Parameters!$F$55="No",IF($A697&lt;=Parameters!$J$34,Parameters!$I$34*$A697,IF($A697&lt;=Parameters!$J$35,Parameters!$I$34*Parameters!$J$34+Parameters!$I$35*($A697-Parameters!$J$34),IF($A697&lt;=Parameters!$J$36,Parameters!$I$34*Parameters!$J$34+Parameters!$I$35*(Parameters!$J$35-Parameters!$J$34)+Parameters!$I$36*($A697-Parameters!$J$35),Parameters!$I$34*Parameters!$J$34+Parameters!$I$35*(Parameters!$J$35-Parameters!$J$34)+Parameters!$I$36*(Parameters!$J$36-Parameters!$J$35)+Parameters!$I$37*($A697-Parameters!$J$36)))),_xlfn.IFS($A697&lt;=Parameters!$J$34,Parameters!$I$34*$A697,$A697&lt;=Parameters!$J$35,Parameters!$I$35*$A697,$A697&lt;=Parameters!$J$36,Parameters!$I$36*$A697,$A697&gt;Parameters!$J$36,Parameters!$I$37*$A697))</f>
        <v>96714.16</v>
      </c>
      <c r="AE697" s="290">
        <f t="shared" si="339"/>
        <v>139.76034682080925</v>
      </c>
      <c r="AF697" s="290" cm="1">
        <f t="array" ref="AF697">IF(Parameters!$F$55="No",IF($A697&lt;=Parameters!$J$39,Parameters!$I$39*$A697,IF($A697&lt;=Parameters!$J$40,Parameters!$I$39*Parameters!$J$39+Parameters!$I$40*($A697-Parameters!$J$39),IF($A697&lt;=Parameters!$J$41,Parameters!$I$39*Parameters!$J$39+Parameters!$I$40*(Parameters!$J$40-Parameters!$J$39)+Parameters!$I$41*($A697-Parameters!$J$40),Parameters!$I$39*Parameters!$J$39+Parameters!$I$40*(Parameters!$J$40-Parameters!$J$39)+Parameters!$I$41*(Parameters!$J$41-Parameters!$J$40)+Parameters!$I$42*($A697-Parameters!$J$41)))),_xlfn.IFS($A697&lt;=Parameters!$J$39,Parameters!$I$39*$A697,$A697&lt;=Parameters!$J$40,Parameters!$I$40*$A697,$A697&lt;=Parameters!$J$41,Parameters!$I$41*$A697,$A697&gt;Parameters!$J$41,Parameters!$I$42*$A697))</f>
        <v>103562.82</v>
      </c>
      <c r="AG697" s="290">
        <f t="shared" si="340"/>
        <v>149.65725433526012</v>
      </c>
      <c r="AI697" s="428">
        <f t="shared" si="316"/>
        <v>149.06000000001222</v>
      </c>
      <c r="AJ697" s="428">
        <f t="shared" si="317"/>
        <v>159.36000000000058</v>
      </c>
      <c r="AK697" s="428">
        <f t="shared" si="318"/>
        <v>150.23000000001048</v>
      </c>
      <c r="AL697" s="428">
        <f t="shared" si="319"/>
        <v>158.4600000000064</v>
      </c>
      <c r="AM697" s="428">
        <f t="shared" si="320"/>
        <v>149.06000000001222</v>
      </c>
      <c r="AN697" s="428">
        <f t="shared" si="321"/>
        <v>159.36000000000058</v>
      </c>
      <c r="AO697" s="428">
        <f t="shared" si="322"/>
        <v>150.23000000001048</v>
      </c>
      <c r="AP697" s="428">
        <f t="shared" si="323"/>
        <v>158.4600000000064</v>
      </c>
      <c r="AQ697" s="428">
        <f t="shared" si="324"/>
        <v>149.06000000001222</v>
      </c>
      <c r="AR697" s="428">
        <f t="shared" si="325"/>
        <v>159.36000000000058</v>
      </c>
      <c r="AS697" s="428">
        <f t="shared" si="326"/>
        <v>150.23000000001048</v>
      </c>
      <c r="AT697" s="428">
        <f t="shared" si="327"/>
        <v>158.4600000000064</v>
      </c>
      <c r="AU697" s="428">
        <f t="shared" si="328"/>
        <v>149.06000000001222</v>
      </c>
      <c r="AV697" s="428">
        <f t="shared" si="329"/>
        <v>159.36000000000058</v>
      </c>
      <c r="AW697" s="428">
        <f t="shared" si="330"/>
        <v>150.23000000001048</v>
      </c>
      <c r="AX697" s="428">
        <f t="shared" si="331"/>
        <v>158.4600000000064</v>
      </c>
    </row>
    <row r="698">
      <c r="A698" s="413">
        <v>693</v>
      </c>
      <c r="B698" s="290" cm="1">
        <f t="array" ref="B698">IF(Parameters!$C$55="No",IF($A698&lt;=Parameters!$D$23,Parameters!$C$23*$A698,IF($A698&lt;=Parameters!$D$24,Parameters!$C$23*Parameters!$D$23+Parameters!$C$24*($A698-Parameters!$D$23),IF($A698&lt;=Parameters!$D$25,Parameters!$C$23*Parameters!$D$23+Parameters!$C$24*(Parameters!$D$24-Parameters!$D$23)+Parameters!$C$25*($A698-Parameters!$D$24),Parameters!$C$23*Parameters!$D$23+Parameters!$C$24*(Parameters!$D$24-Parameters!$D$23)+Parameters!$C$25*(Parameters!$D$25-Parameters!$D$24)+Parameters!$C$26*($A698-Parameters!$D$25)))),_xlfn.IFS($A698&lt;=Parameters!$D$23,Parameters!$C$23*$A698,$A698&lt;=Parameters!$D$24,Parameters!$C$24*$A698,$A698&lt;=Parameters!$D$25,Parameters!$C$25*$A698,$A698&gt;Parameters!$D$25,Parameters!$C$26*$A698))</f>
        <v>83417.58</v>
      </c>
      <c r="C698" s="290">
        <f t="shared" si="343"/>
        <v>120.37168831168832</v>
      </c>
      <c r="D698" s="290" cm="1">
        <f t="array" ref="D698">IF(Parameters!$C$55="No",IF($A698&lt;=Parameters!$D$28,Parameters!$C$28*$A698,IF($A698&lt;=Parameters!$D$29,Parameters!$C$28*Parameters!$D$28+Parameters!$C$29*($A698-Parameters!$D$28),IF($A698&lt;=Parameters!$D$30,Parameters!$C$28*Parameters!$D$28+Parameters!$C$29*(Parameters!$D$29-Parameters!$D$28)+Parameters!$C$30*($A698-Parameters!$D$29),Parameters!$C$28*Parameters!$D$28+Parameters!$C$29*(Parameters!$D$29-Parameters!$D$28)+Parameters!$C$30*(Parameters!$D$30-Parameters!$D$29)+Parameters!$C$31*($A698-Parameters!$D$30)))),_xlfn.IFS($A698&lt;=Parameters!$D$28,Parameters!$C$28*$A698,$A698&lt;=Parameters!$D$29,Parameters!$C$29*$A698,$A698&lt;=Parameters!$D$30,Parameters!$C$30*$A698,$A698&gt;Parameters!$D$30,Parameters!$C$31*$A698))</f>
        <v>97920.98000000001</v>
      </c>
      <c r="E698" s="290">
        <f t="shared" si="344"/>
        <v>141.30011544011546</v>
      </c>
      <c r="F698" s="290" cm="1">
        <f t="array" ref="F698">IF(Parameters!$C$55="No",IF($A698&lt;=Parameters!$D$34,Parameters!$C$34*$A698,IF($A698&lt;=Parameters!$D$35,Parameters!$C$34*Parameters!$D$34+Parameters!$C$35*($A698-Parameters!$D$34),IF($A698&lt;=Parameters!$D$36,Parameters!$C$34*Parameters!$D$34+Parameters!$C$35*(Parameters!$D$35-Parameters!$D$34)+Parameters!$C$36*($A698-Parameters!$D$35),Parameters!$C$34*Parameters!$D$34+Parameters!$C$35*(Parameters!$D$35-Parameters!$D$34)+Parameters!$C$36*(Parameters!$D$36-Parameters!$D$35)+Parameters!$C$37*($A698-Parameters!$D$36)))),_xlfn.IFS($A698&lt;=Parameters!$D$34,Parameters!$C$34*$A698,$A698&lt;=Parameters!$D$35,Parameters!$C$35*$A698,$A698&lt;=Parameters!$D$36,Parameters!$C$36*$A698,$A698&gt;Parameters!$D$36,Parameters!$C$37*$A698))</f>
        <v>96864.39</v>
      </c>
      <c r="G698" s="290">
        <f t="shared" si="333"/>
        <v>139.77545454545455</v>
      </c>
      <c r="H698" s="290" cm="1">
        <f t="array" ref="H698">IF(Parameters!$C$55="No",IF($A698&lt;=Parameters!$D$39,Parameters!$C$39*$A698,IF($A698&lt;=Parameters!$D$40,Parameters!$C$39*Parameters!$D$39+Parameters!$C$40*($A698-Parameters!$D$39),IF($A698&lt;=Parameters!$D$41,Parameters!$C$39*Parameters!$D$39+Parameters!$C$40*(Parameters!$D$40-Parameters!$D$39)+Parameters!$C$41*($A698-Parameters!$D$40),Parameters!$C$39*Parameters!$D$39+Parameters!$C$40*(Parameters!$D$40-Parameters!$D$39)+Parameters!$C$41*(Parameters!$D$41-Parameters!$D$40)+Parameters!$C$42*($A698-Parameters!$D$41)))),_xlfn.IFS($A698&lt;=Parameters!$D$39,Parameters!$C$39*$A698,$A698&lt;=Parameters!$D$40,Parameters!$C$40*$A698,$A698&lt;=Parameters!$D$41,Parameters!$C$41*$A698,$A698&gt;Parameters!$D$41,Parameters!$C$42*$A698))</f>
        <v>103721.28</v>
      </c>
      <c r="I698" s="290">
        <f t="shared" si="334"/>
        <v>149.66995670995672</v>
      </c>
      <c r="J698" s="290" cm="1">
        <f t="array" ref="J698">IF(Parameters!$D$55="No",IF($A698&lt;=Parameters!$F$23,Parameters!$E$23*$A698,IF($A698&lt;=Parameters!$F$24,Parameters!$E$23*Parameters!$F$23+Parameters!$E$24*($A698-Parameters!$F$23),IF($A698&lt;=Parameters!$F$25,Parameters!$E$23*Parameters!$F$23+Parameters!$E$24*(Parameters!$F$24-Parameters!$F$23)+Parameters!$E$25*($A698-Parameters!$F$24),Parameters!$E$23*Parameters!$F$23+Parameters!$E$24*(Parameters!$F$24-Parameters!$F$23)+Parameters!$E$25*(Parameters!$F$25-Parameters!$F$24)+Parameters!$E$26*($A698-Parameters!$F$25)))),_xlfn.IFS($A698&lt;=Parameters!$F$23,Parameters!$E$23*$A698,$A698&lt;=Parameters!$F$24,Parameters!$E$24*$A698,$A698&lt;=Parameters!$F$25,Parameters!$E$25*$A698,$A698&gt;Parameters!$F$25,Parameters!$E$26*$A698))</f>
        <v>83417.58</v>
      </c>
      <c r="K698" s="290">
        <f t="shared" si="310"/>
        <v>120.37168831168832</v>
      </c>
      <c r="L698" s="290" cm="1">
        <f t="array" ref="L698">IF(Parameters!$D$55="No",IF($A698&lt;=Parameters!$F$28,Parameters!$E$28*$A698,IF($A698&lt;=Parameters!$F$29,Parameters!$E$28*Parameters!$F$28+Parameters!$E$29*($A698-Parameters!$F$28),IF($A698&lt;=Parameters!$F$30,Parameters!$E$28*Parameters!$F$28+Parameters!$E$29*(Parameters!$F$29-Parameters!$F$28)+Parameters!$E$30*($A698-Parameters!$F$29),Parameters!$E$28*Parameters!$F$28+Parameters!$E$29*(Parameters!$F$29-Parameters!$F$28)+Parameters!$E$30*(Parameters!$F$30-Parameters!$F$29)+Parameters!$E$31*($A698-Parameters!$F$30)))),_xlfn.IFS($A698&lt;=Parameters!$F$28,Parameters!$E$28*$A698,$A698&lt;=Parameters!$F$29,Parameters!$E$29*$A698,$A698&lt;=Parameters!$F$30,Parameters!$E$30*$A698,$A698&gt;Parameters!$F$30,Parameters!$E$31*$A698))</f>
        <v>97920.98000000001</v>
      </c>
      <c r="M698" s="290">
        <f t="shared" si="311"/>
        <v>141.30011544011546</v>
      </c>
      <c r="N698" s="290" cm="1">
        <f t="array" ref="N698">IF(Parameters!$D$55="No",IF($A698&lt;=Parameters!$F$34,Parameters!$E$34*$A698,IF($A698&lt;=Parameters!$F$35,Parameters!$E$34*Parameters!$F$34+Parameters!$E$35*($A698-Parameters!$F$34),IF($A698&lt;=Parameters!$F$36,Parameters!$E$34*Parameters!$F$34+Parameters!$E$35*(Parameters!$F$35-Parameters!$F$34)+Parameters!$E$36*($A698-Parameters!$F$35),Parameters!$E$34*Parameters!$F$34+Parameters!$E$35*(Parameters!$F$35-Parameters!$F$34)+Parameters!$E$36*(Parameters!$F$36-Parameters!$F$35)+Parameters!$E$37*($A698-Parameters!$F$36)))),_xlfn.IFS($A698&lt;=Parameters!$F$34,Parameters!$E$34*$A698,$A698&lt;=Parameters!$F$35,Parameters!$E$35*$A698,$A698&lt;=Parameters!$F$36,Parameters!$E$36*$A698,$A698&gt;Parameters!$F$36,Parameters!$E$37*$A698))</f>
        <v>96864.39</v>
      </c>
      <c r="O698" s="290">
        <f t="shared" si="335"/>
        <v>139.77545454545455</v>
      </c>
      <c r="P698" s="290" cm="1">
        <f t="array" ref="P698">IF(Parameters!$D$55="No",IF($A698&lt;=Parameters!$F$39,Parameters!$E$39*$A698,IF($A698&lt;=Parameters!$F$40,Parameters!$E$39*Parameters!$F$39+Parameters!$E$40*($A698-Parameters!$F$39),IF($A698&lt;=Parameters!$F$41,Parameters!$E$39*Parameters!$F$39+Parameters!$E$40*(Parameters!$F$40-Parameters!$F$39)+Parameters!$E$41*($A698-Parameters!$F$40),Parameters!$E$39*Parameters!$F$39+Parameters!$E$40*(Parameters!$F$40-Parameters!$F$39)+Parameters!$E$41*(Parameters!$F$41-Parameters!$F$40)+Parameters!$E$42*($A698-Parameters!$F$41)))),_xlfn.IFS($A698&lt;=Parameters!$F$39,Parameters!$E$39*$A698,$A698&lt;=Parameters!$F$40,Parameters!$E$40*$A698,$A698&lt;=Parameters!$F$41,Parameters!$E$41*$A698,$A698&gt;Parameters!$F$41,Parameters!$E$42*$A698))</f>
        <v>103721.28</v>
      </c>
      <c r="Q698" s="290">
        <f t="shared" si="336"/>
        <v>149.66995670995672</v>
      </c>
      <c r="R698" s="290" cm="1">
        <f t="array" ref="R698">IF(Parameters!$E$55="No",IF($A698&lt;=Parameters!$H$23,Parameters!$G$23*$A698,IF($A698&lt;=Parameters!$H$24,Parameters!$G$23*Parameters!$H$23+Parameters!$G$24*($A698-Parameters!$H$23),IF($A698&lt;=Parameters!$H$25,Parameters!$G$23*Parameters!$H$23+Parameters!$G$24*(Parameters!$H$24-Parameters!$H$23)+Parameters!$G$25*($A698-Parameters!$H$24),Parameters!$G$23*Parameters!$H$23+Parameters!$G$24*(Parameters!$H$24-Parameters!$H$23)+Parameters!$G$25*(Parameters!$H$25-Parameters!$H$24)+Parameters!$G$26*($A698-Parameters!$H$25)))),_xlfn.IFS($A698&lt;=Parameters!$H$23,Parameters!$G$23*$A698,$A698&lt;=Parameters!$H$24,Parameters!$G$24*$A698,$A698&lt;=Parameters!$H$25,Parameters!$G$25*$A698,$A698&gt;Parameters!$H$25,Parameters!$G$26*$A698))</f>
        <v>83417.58</v>
      </c>
      <c r="S698" s="290">
        <f t="shared" si="312"/>
        <v>120.37168831168832</v>
      </c>
      <c r="T698" s="290" cm="1">
        <f t="array" ref="T698">IF(Parameters!$E$55="No",IF($A698&lt;=Parameters!$H$28,Parameters!$G$28*$A698,IF($A698&lt;=Parameters!$H$29,Parameters!$G$28*Parameters!$H$28+Parameters!$G$29*($A698-Parameters!$H$28),IF($A698&lt;=Parameters!$H$30,Parameters!$G$28*Parameters!$H$28+Parameters!$G$29*(Parameters!$H$29-Parameters!$H$28)+Parameters!$G$30*($A698-Parameters!$H$29),Parameters!$G$28*Parameters!$H$28+Parameters!$G$29*(Parameters!$H$29-Parameters!$H$28)+Parameters!$G$30*(Parameters!$H$30-Parameters!$H$29)+Parameters!$G$31*($A698-Parameters!$H$30)))),_xlfn.IFS($A698&lt;=Parameters!$H$28,Parameters!$G$28*$A698,$A698&lt;=Parameters!$H$29,Parameters!$G$29*$A698,$A698&lt;=Parameters!$H$30,Parameters!$G$30*$A698,$A698&gt;Parameters!$H$30,Parameters!$G$31*$A698))</f>
        <v>97920.98000000001</v>
      </c>
      <c r="U698" s="290">
        <f t="shared" si="313"/>
        <v>141.30011544011546</v>
      </c>
      <c r="V698" s="290" cm="1">
        <f t="array" ref="V698">IF(Parameters!$E$55="No",IF($A698&lt;=Parameters!$H$34,Parameters!$G$34*$A698,IF($A698&lt;=Parameters!$H$35,Parameters!$G$34*Parameters!$H$34+Parameters!$G$35*($A698-Parameters!$H$34),IF($A698&lt;=Parameters!$H$36,Parameters!$G$34*Parameters!$H$34+Parameters!$G$35*(Parameters!$H$35-Parameters!$H$34)+Parameters!$G$36*($A698-Parameters!$H$35),Parameters!$G$34*Parameters!$H$34+Parameters!$G$35*(Parameters!$H$35-Parameters!$H$34)+Parameters!$G$36*(Parameters!$H$36-Parameters!$H$35)+Parameters!$G$37*($A698-Parameters!$H$36)))),_xlfn.IFS($A698&lt;=Parameters!$H$34,Parameters!$G$34*$A698,$A698&lt;=Parameters!$H$35,Parameters!$G$35*$A698,$A698&lt;=Parameters!$H$36,Parameters!$G$36*$A698,$A698&gt;Parameters!$H$36,Parameters!$G$37*$A698))</f>
        <v>96864.39</v>
      </c>
      <c r="W698" s="290">
        <f t="shared" si="337"/>
        <v>139.77545454545455</v>
      </c>
      <c r="X698" s="290" cm="1">
        <f t="array" ref="X698">IF(Parameters!$E$55="No",IF($A698&lt;=Parameters!$H$39,Parameters!$G$39*$A698,IF($A698&lt;=Parameters!$H$40,Parameters!$G$39*Parameters!$H$39+Parameters!$G$40*($A698-Parameters!$H$39),IF($A698&lt;=Parameters!$H$41,Parameters!$G$39*Parameters!$H$39+Parameters!$G$40*(Parameters!$H$40-Parameters!$H$39)+Parameters!$G$41*($A698-Parameters!$H$40),Parameters!$G$39*Parameters!$H$39+Parameters!$G$40*(Parameters!$H$40-Parameters!$H$39)+Parameters!$G$41*(Parameters!$H$41-Parameters!$H$40)+Parameters!$G$42*($A698-Parameters!$H$41)))),_xlfn.IFS($A698&lt;=Parameters!$H$39,Parameters!$G$39*$A698,$A698&lt;=Parameters!$H$40,Parameters!$G$40*$A698,$A698&lt;=Parameters!$H$41,Parameters!$G$41*$A698,$A698&gt;Parameters!$H$41,Parameters!$G$42*$A698))</f>
        <v>103721.28</v>
      </c>
      <c r="Y698" s="290">
        <f t="shared" si="338"/>
        <v>149.66995670995672</v>
      </c>
      <c r="Z698" s="290" cm="1">
        <f t="array" ref="Z698">IF(Parameters!$F$55="No",IF($A698&lt;=Parameters!$J$23,Parameters!$I$23*$A698,IF($A698&lt;=Parameters!$J$24,Parameters!$I$23*Parameters!$J$23+Parameters!$I$24*($A698-Parameters!$J$23),IF($A698&lt;=Parameters!$J$25,Parameters!$I$23*Parameters!$J$23+Parameters!$I$24*(Parameters!$J$24-Parameters!$J$23)+Parameters!$I$25*($A698-Parameters!$J$24),Parameters!$I$23*Parameters!$J$23+Parameters!$I$24*(Parameters!$J$24-Parameters!$J$23)+Parameters!$I$25*(Parameters!$J$25-Parameters!$J$24)+Parameters!$I$26*($A698-Parameters!$J$25)))),_xlfn.IFS($A698&lt;=Parameters!$J$23,Parameters!$I$23*$A698,$A698&lt;=Parameters!$J$24,Parameters!$I$24*$A698,$A698&lt;=Parameters!$J$25,Parameters!$I$25*$A698,$A698&gt;Parameters!$J$25,Parameters!$I$26*$A698))</f>
        <v>83417.58</v>
      </c>
      <c r="AA698" s="290">
        <f t="shared" si="314"/>
        <v>120.37168831168832</v>
      </c>
      <c r="AB698" s="290" cm="1">
        <f t="array" ref="AB698">IF(Parameters!$F$55="No",IF($A698&lt;=Parameters!$J$28,Parameters!$I$28*$A698,IF($A698&lt;=Parameters!$J$29,Parameters!$I$28*Parameters!$J$28+Parameters!$I$29*($A698-Parameters!$J$28),IF($A698&lt;=Parameters!$J$30,Parameters!$I$28*Parameters!$J$28+Parameters!$I$29*(Parameters!$J$29-Parameters!$J$28)+Parameters!$I$30*($A698-Parameters!$J$29),Parameters!$I$28*Parameters!$J$28+Parameters!$I$29*(Parameters!$J$29-Parameters!$J$28)+Parameters!$I$30*(Parameters!$J$30-Parameters!$J$29)+Parameters!$I$31*($A698-Parameters!$J$30)))),_xlfn.IFS($A698&lt;=Parameters!$J$28,Parameters!$I$28*$A698,$A698&lt;=Parameters!$J$29,Parameters!$I$29*$A698,$A698&lt;=Parameters!$J$30,Parameters!$I$30*$A698,$A698&gt;Parameters!$J$30,Parameters!$I$31*$A698))</f>
        <v>97920.98000000001</v>
      </c>
      <c r="AC698" s="290">
        <f t="shared" si="315"/>
        <v>141.30011544011546</v>
      </c>
      <c r="AD698" s="290" cm="1">
        <f t="array" ref="AD698">IF(Parameters!$F$55="No",IF($A698&lt;=Parameters!$J$34,Parameters!$I$34*$A698,IF($A698&lt;=Parameters!$J$35,Parameters!$I$34*Parameters!$J$34+Parameters!$I$35*($A698-Parameters!$J$34),IF($A698&lt;=Parameters!$J$36,Parameters!$I$34*Parameters!$J$34+Parameters!$I$35*(Parameters!$J$35-Parameters!$J$34)+Parameters!$I$36*($A698-Parameters!$J$35),Parameters!$I$34*Parameters!$J$34+Parameters!$I$35*(Parameters!$J$35-Parameters!$J$34)+Parameters!$I$36*(Parameters!$J$36-Parameters!$J$35)+Parameters!$I$37*($A698-Parameters!$J$36)))),_xlfn.IFS($A698&lt;=Parameters!$J$34,Parameters!$I$34*$A698,$A698&lt;=Parameters!$J$35,Parameters!$I$35*$A698,$A698&lt;=Parameters!$J$36,Parameters!$I$36*$A698,$A698&gt;Parameters!$J$36,Parameters!$I$37*$A698))</f>
        <v>96864.39</v>
      </c>
      <c r="AE698" s="290">
        <f t="shared" si="339"/>
        <v>139.77545454545455</v>
      </c>
      <c r="AF698" s="290" cm="1">
        <f t="array" ref="AF698">IF(Parameters!$F$55="No",IF($A698&lt;=Parameters!$J$39,Parameters!$I$39*$A698,IF($A698&lt;=Parameters!$J$40,Parameters!$I$39*Parameters!$J$39+Parameters!$I$40*($A698-Parameters!$J$39),IF($A698&lt;=Parameters!$J$41,Parameters!$I$39*Parameters!$J$39+Parameters!$I$40*(Parameters!$J$40-Parameters!$J$39)+Parameters!$I$41*($A698-Parameters!$J$40),Parameters!$I$39*Parameters!$J$39+Parameters!$I$40*(Parameters!$J$40-Parameters!$J$39)+Parameters!$I$41*(Parameters!$J$41-Parameters!$J$40)+Parameters!$I$42*($A698-Parameters!$J$41)))),_xlfn.IFS($A698&lt;=Parameters!$J$39,Parameters!$I$39*$A698,$A698&lt;=Parameters!$J$40,Parameters!$I$40*$A698,$A698&lt;=Parameters!$J$41,Parameters!$I$41*$A698,$A698&gt;Parameters!$J$41,Parameters!$I$42*$A698))</f>
        <v>103721.28</v>
      </c>
      <c r="AG698" s="290">
        <f t="shared" si="340"/>
        <v>149.66995670995672</v>
      </c>
      <c r="AI698" s="428">
        <f t="shared" si="316"/>
        <v>149.05999999999767</v>
      </c>
      <c r="AJ698" s="428">
        <f t="shared" si="317"/>
        <v>159.36000000000058</v>
      </c>
      <c r="AK698" s="428">
        <f t="shared" si="318"/>
        <v>150.22999999999593</v>
      </c>
      <c r="AL698" s="428">
        <f t="shared" si="319"/>
        <v>158.45999999999185</v>
      </c>
      <c r="AM698" s="428">
        <f t="shared" si="320"/>
        <v>149.05999999999767</v>
      </c>
      <c r="AN698" s="428">
        <f t="shared" si="321"/>
        <v>159.36000000000058</v>
      </c>
      <c r="AO698" s="428">
        <f t="shared" si="322"/>
        <v>150.22999999999593</v>
      </c>
      <c r="AP698" s="428">
        <f t="shared" si="323"/>
        <v>158.45999999999185</v>
      </c>
      <c r="AQ698" s="428">
        <f t="shared" si="324"/>
        <v>149.05999999999767</v>
      </c>
      <c r="AR698" s="428">
        <f t="shared" si="325"/>
        <v>159.36000000000058</v>
      </c>
      <c r="AS698" s="428">
        <f t="shared" si="326"/>
        <v>150.22999999999593</v>
      </c>
      <c r="AT698" s="428">
        <f t="shared" si="327"/>
        <v>158.45999999999185</v>
      </c>
      <c r="AU698" s="428">
        <f t="shared" si="328"/>
        <v>149.05999999999767</v>
      </c>
      <c r="AV698" s="428">
        <f t="shared" si="329"/>
        <v>159.36000000000058</v>
      </c>
      <c r="AW698" s="428">
        <f t="shared" si="330"/>
        <v>150.22999999999593</v>
      </c>
      <c r="AX698" s="428">
        <f t="shared" si="331"/>
        <v>158.45999999999185</v>
      </c>
    </row>
    <row r="699">
      <c r="A699" s="413">
        <v>694</v>
      </c>
      <c r="B699" s="290" cm="1">
        <f t="array" ref="B699">IF(Parameters!$C$55="No",IF($A699&lt;=Parameters!$D$23,Parameters!$C$23*$A699,IF($A699&lt;=Parameters!$D$24,Parameters!$C$23*Parameters!$D$23+Parameters!$C$24*($A699-Parameters!$D$23),IF($A699&lt;=Parameters!$D$25,Parameters!$C$23*Parameters!$D$23+Parameters!$C$24*(Parameters!$D$24-Parameters!$D$23)+Parameters!$C$25*($A699-Parameters!$D$24),Parameters!$C$23*Parameters!$D$23+Parameters!$C$24*(Parameters!$D$24-Parameters!$D$23)+Parameters!$C$25*(Parameters!$D$25-Parameters!$D$24)+Parameters!$C$26*($A699-Parameters!$D$25)))),_xlfn.IFS($A699&lt;=Parameters!$D$23,Parameters!$C$23*$A699,$A699&lt;=Parameters!$D$24,Parameters!$C$24*$A699,$A699&lt;=Parameters!$D$25,Parameters!$C$25*$A699,$A699&gt;Parameters!$D$25,Parameters!$C$26*$A699))</f>
        <v>83566.64</v>
      </c>
      <c r="C699" s="290">
        <f t="shared" si="343"/>
        <v>120.41302593659942</v>
      </c>
      <c r="D699" s="290" cm="1">
        <f t="array" ref="D699">IF(Parameters!$C$55="No",IF($A699&lt;=Parameters!$D$28,Parameters!$C$28*$A699,IF($A699&lt;=Parameters!$D$29,Parameters!$C$28*Parameters!$D$28+Parameters!$C$29*($A699-Parameters!$D$28),IF($A699&lt;=Parameters!$D$30,Parameters!$C$28*Parameters!$D$28+Parameters!$C$29*(Parameters!$D$29-Parameters!$D$28)+Parameters!$C$30*($A699-Parameters!$D$29),Parameters!$C$28*Parameters!$D$28+Parameters!$C$29*(Parameters!$D$29-Parameters!$D$28)+Parameters!$C$30*(Parameters!$D$30-Parameters!$D$29)+Parameters!$C$31*($A699-Parameters!$D$30)))),_xlfn.IFS($A699&lt;=Parameters!$D$28,Parameters!$C$28*$A699,$A699&lt;=Parameters!$D$29,Parameters!$C$29*$A699,$A699&lt;=Parameters!$D$30,Parameters!$C$30*$A699,$A699&gt;Parameters!$D$30,Parameters!$C$31*$A699))</f>
        <v>98080.340000000011</v>
      </c>
      <c r="E699" s="290">
        <f t="shared" si="344"/>
        <v>141.32613832853028</v>
      </c>
      <c r="F699" s="290" cm="1">
        <f t="array" ref="F699">IF(Parameters!$C$55="No",IF($A699&lt;=Parameters!$D$34,Parameters!$C$34*$A699,IF($A699&lt;=Parameters!$D$35,Parameters!$C$34*Parameters!$D$34+Parameters!$C$35*($A699-Parameters!$D$34),IF($A699&lt;=Parameters!$D$36,Parameters!$C$34*Parameters!$D$34+Parameters!$C$35*(Parameters!$D$35-Parameters!$D$34)+Parameters!$C$36*($A699-Parameters!$D$35),Parameters!$C$34*Parameters!$D$34+Parameters!$C$35*(Parameters!$D$35-Parameters!$D$34)+Parameters!$C$36*(Parameters!$D$36-Parameters!$D$35)+Parameters!$C$37*($A699-Parameters!$D$36)))),_xlfn.IFS($A699&lt;=Parameters!$D$34,Parameters!$C$34*$A699,$A699&lt;=Parameters!$D$35,Parameters!$C$35*$A699,$A699&lt;=Parameters!$D$36,Parameters!$C$36*$A699,$A699&gt;Parameters!$D$36,Parameters!$C$37*$A699))</f>
        <v>97014.62</v>
      </c>
      <c r="G699" s="290">
        <f t="shared" si="333"/>
        <v>139.79051873198847</v>
      </c>
      <c r="H699" s="290" cm="1">
        <f t="array" ref="H699">IF(Parameters!$C$55="No",IF($A699&lt;=Parameters!$D$39,Parameters!$C$39*$A699,IF($A699&lt;=Parameters!$D$40,Parameters!$C$39*Parameters!$D$39+Parameters!$C$40*($A699-Parameters!$D$39),IF($A699&lt;=Parameters!$D$41,Parameters!$C$39*Parameters!$D$39+Parameters!$C$40*(Parameters!$D$40-Parameters!$D$39)+Parameters!$C$41*($A699-Parameters!$D$40),Parameters!$C$39*Parameters!$D$39+Parameters!$C$40*(Parameters!$D$40-Parameters!$D$39)+Parameters!$C$41*(Parameters!$D$41-Parameters!$D$40)+Parameters!$C$42*($A699-Parameters!$D$41)))),_xlfn.IFS($A699&lt;=Parameters!$D$39,Parameters!$C$39*$A699,$A699&lt;=Parameters!$D$40,Parameters!$C$40*$A699,$A699&lt;=Parameters!$D$41,Parameters!$C$41*$A699,$A699&gt;Parameters!$D$41,Parameters!$C$42*$A699))</f>
        <v>103879.74</v>
      </c>
      <c r="I699" s="290">
        <f t="shared" si="334"/>
        <v>149.68262247838618</v>
      </c>
      <c r="J699" s="290" cm="1">
        <f t="array" ref="J699">IF(Parameters!$D$55="No",IF($A699&lt;=Parameters!$F$23,Parameters!$E$23*$A699,IF($A699&lt;=Parameters!$F$24,Parameters!$E$23*Parameters!$F$23+Parameters!$E$24*($A699-Parameters!$F$23),IF($A699&lt;=Parameters!$F$25,Parameters!$E$23*Parameters!$F$23+Parameters!$E$24*(Parameters!$F$24-Parameters!$F$23)+Parameters!$E$25*($A699-Parameters!$F$24),Parameters!$E$23*Parameters!$F$23+Parameters!$E$24*(Parameters!$F$24-Parameters!$F$23)+Parameters!$E$25*(Parameters!$F$25-Parameters!$F$24)+Parameters!$E$26*($A699-Parameters!$F$25)))),_xlfn.IFS($A699&lt;=Parameters!$F$23,Parameters!$E$23*$A699,$A699&lt;=Parameters!$F$24,Parameters!$E$24*$A699,$A699&lt;=Parameters!$F$25,Parameters!$E$25*$A699,$A699&gt;Parameters!$F$25,Parameters!$E$26*$A699))</f>
        <v>83566.64</v>
      </c>
      <c r="K699" s="290">
        <f t="shared" si="310"/>
        <v>120.41302593659942</v>
      </c>
      <c r="L699" s="290" cm="1">
        <f t="array" ref="L699">IF(Parameters!$D$55="No",IF($A699&lt;=Parameters!$F$28,Parameters!$E$28*$A699,IF($A699&lt;=Parameters!$F$29,Parameters!$E$28*Parameters!$F$28+Parameters!$E$29*($A699-Parameters!$F$28),IF($A699&lt;=Parameters!$F$30,Parameters!$E$28*Parameters!$F$28+Parameters!$E$29*(Parameters!$F$29-Parameters!$F$28)+Parameters!$E$30*($A699-Parameters!$F$29),Parameters!$E$28*Parameters!$F$28+Parameters!$E$29*(Parameters!$F$29-Parameters!$F$28)+Parameters!$E$30*(Parameters!$F$30-Parameters!$F$29)+Parameters!$E$31*($A699-Parameters!$F$30)))),_xlfn.IFS($A699&lt;=Parameters!$F$28,Parameters!$E$28*$A699,$A699&lt;=Parameters!$F$29,Parameters!$E$29*$A699,$A699&lt;=Parameters!$F$30,Parameters!$E$30*$A699,$A699&gt;Parameters!$F$30,Parameters!$E$31*$A699))</f>
        <v>98080.340000000011</v>
      </c>
      <c r="M699" s="290">
        <f t="shared" si="311"/>
        <v>141.32613832853028</v>
      </c>
      <c r="N699" s="290" cm="1">
        <f t="array" ref="N699">IF(Parameters!$D$55="No",IF($A699&lt;=Parameters!$F$34,Parameters!$E$34*$A699,IF($A699&lt;=Parameters!$F$35,Parameters!$E$34*Parameters!$F$34+Parameters!$E$35*($A699-Parameters!$F$34),IF($A699&lt;=Parameters!$F$36,Parameters!$E$34*Parameters!$F$34+Parameters!$E$35*(Parameters!$F$35-Parameters!$F$34)+Parameters!$E$36*($A699-Parameters!$F$35),Parameters!$E$34*Parameters!$F$34+Parameters!$E$35*(Parameters!$F$35-Parameters!$F$34)+Parameters!$E$36*(Parameters!$F$36-Parameters!$F$35)+Parameters!$E$37*($A699-Parameters!$F$36)))),_xlfn.IFS($A699&lt;=Parameters!$F$34,Parameters!$E$34*$A699,$A699&lt;=Parameters!$F$35,Parameters!$E$35*$A699,$A699&lt;=Parameters!$F$36,Parameters!$E$36*$A699,$A699&gt;Parameters!$F$36,Parameters!$E$37*$A699))</f>
        <v>97014.62</v>
      </c>
      <c r="O699" s="290">
        <f t="shared" si="335"/>
        <v>139.79051873198847</v>
      </c>
      <c r="P699" s="290" cm="1">
        <f t="array" ref="P699">IF(Parameters!$D$55="No",IF($A699&lt;=Parameters!$F$39,Parameters!$E$39*$A699,IF($A699&lt;=Parameters!$F$40,Parameters!$E$39*Parameters!$F$39+Parameters!$E$40*($A699-Parameters!$F$39),IF($A699&lt;=Parameters!$F$41,Parameters!$E$39*Parameters!$F$39+Parameters!$E$40*(Parameters!$F$40-Parameters!$F$39)+Parameters!$E$41*($A699-Parameters!$F$40),Parameters!$E$39*Parameters!$F$39+Parameters!$E$40*(Parameters!$F$40-Parameters!$F$39)+Parameters!$E$41*(Parameters!$F$41-Parameters!$F$40)+Parameters!$E$42*($A699-Parameters!$F$41)))),_xlfn.IFS($A699&lt;=Parameters!$F$39,Parameters!$E$39*$A699,$A699&lt;=Parameters!$F$40,Parameters!$E$40*$A699,$A699&lt;=Parameters!$F$41,Parameters!$E$41*$A699,$A699&gt;Parameters!$F$41,Parameters!$E$42*$A699))</f>
        <v>103879.74</v>
      </c>
      <c r="Q699" s="290">
        <f t="shared" si="336"/>
        <v>149.68262247838618</v>
      </c>
      <c r="R699" s="290" cm="1">
        <f t="array" ref="R699">IF(Parameters!$E$55="No",IF($A699&lt;=Parameters!$H$23,Parameters!$G$23*$A699,IF($A699&lt;=Parameters!$H$24,Parameters!$G$23*Parameters!$H$23+Parameters!$G$24*($A699-Parameters!$H$23),IF($A699&lt;=Parameters!$H$25,Parameters!$G$23*Parameters!$H$23+Parameters!$G$24*(Parameters!$H$24-Parameters!$H$23)+Parameters!$G$25*($A699-Parameters!$H$24),Parameters!$G$23*Parameters!$H$23+Parameters!$G$24*(Parameters!$H$24-Parameters!$H$23)+Parameters!$G$25*(Parameters!$H$25-Parameters!$H$24)+Parameters!$G$26*($A699-Parameters!$H$25)))),_xlfn.IFS($A699&lt;=Parameters!$H$23,Parameters!$G$23*$A699,$A699&lt;=Parameters!$H$24,Parameters!$G$24*$A699,$A699&lt;=Parameters!$H$25,Parameters!$G$25*$A699,$A699&gt;Parameters!$H$25,Parameters!$G$26*$A699))</f>
        <v>83566.64</v>
      </c>
      <c r="S699" s="290">
        <f t="shared" si="312"/>
        <v>120.41302593659942</v>
      </c>
      <c r="T699" s="290" cm="1">
        <f t="array" ref="T699">IF(Parameters!$E$55="No",IF($A699&lt;=Parameters!$H$28,Parameters!$G$28*$A699,IF($A699&lt;=Parameters!$H$29,Parameters!$G$28*Parameters!$H$28+Parameters!$G$29*($A699-Parameters!$H$28),IF($A699&lt;=Parameters!$H$30,Parameters!$G$28*Parameters!$H$28+Parameters!$G$29*(Parameters!$H$29-Parameters!$H$28)+Parameters!$G$30*($A699-Parameters!$H$29),Parameters!$G$28*Parameters!$H$28+Parameters!$G$29*(Parameters!$H$29-Parameters!$H$28)+Parameters!$G$30*(Parameters!$H$30-Parameters!$H$29)+Parameters!$G$31*($A699-Parameters!$H$30)))),_xlfn.IFS($A699&lt;=Parameters!$H$28,Parameters!$G$28*$A699,$A699&lt;=Parameters!$H$29,Parameters!$G$29*$A699,$A699&lt;=Parameters!$H$30,Parameters!$G$30*$A699,$A699&gt;Parameters!$H$30,Parameters!$G$31*$A699))</f>
        <v>98080.340000000011</v>
      </c>
      <c r="U699" s="290">
        <f t="shared" si="313"/>
        <v>141.32613832853028</v>
      </c>
      <c r="V699" s="290" cm="1">
        <f t="array" ref="V699">IF(Parameters!$E$55="No",IF($A699&lt;=Parameters!$H$34,Parameters!$G$34*$A699,IF($A699&lt;=Parameters!$H$35,Parameters!$G$34*Parameters!$H$34+Parameters!$G$35*($A699-Parameters!$H$34),IF($A699&lt;=Parameters!$H$36,Parameters!$G$34*Parameters!$H$34+Parameters!$G$35*(Parameters!$H$35-Parameters!$H$34)+Parameters!$G$36*($A699-Parameters!$H$35),Parameters!$G$34*Parameters!$H$34+Parameters!$G$35*(Parameters!$H$35-Parameters!$H$34)+Parameters!$G$36*(Parameters!$H$36-Parameters!$H$35)+Parameters!$G$37*($A699-Parameters!$H$36)))),_xlfn.IFS($A699&lt;=Parameters!$H$34,Parameters!$G$34*$A699,$A699&lt;=Parameters!$H$35,Parameters!$G$35*$A699,$A699&lt;=Parameters!$H$36,Parameters!$G$36*$A699,$A699&gt;Parameters!$H$36,Parameters!$G$37*$A699))</f>
        <v>97014.62</v>
      </c>
      <c r="W699" s="290">
        <f t="shared" si="337"/>
        <v>139.79051873198847</v>
      </c>
      <c r="X699" s="290" cm="1">
        <f t="array" ref="X699">IF(Parameters!$E$55="No",IF($A699&lt;=Parameters!$H$39,Parameters!$G$39*$A699,IF($A699&lt;=Parameters!$H$40,Parameters!$G$39*Parameters!$H$39+Parameters!$G$40*($A699-Parameters!$H$39),IF($A699&lt;=Parameters!$H$41,Parameters!$G$39*Parameters!$H$39+Parameters!$G$40*(Parameters!$H$40-Parameters!$H$39)+Parameters!$G$41*($A699-Parameters!$H$40),Parameters!$G$39*Parameters!$H$39+Parameters!$G$40*(Parameters!$H$40-Parameters!$H$39)+Parameters!$G$41*(Parameters!$H$41-Parameters!$H$40)+Parameters!$G$42*($A699-Parameters!$H$41)))),_xlfn.IFS($A699&lt;=Parameters!$H$39,Parameters!$G$39*$A699,$A699&lt;=Parameters!$H$40,Parameters!$G$40*$A699,$A699&lt;=Parameters!$H$41,Parameters!$G$41*$A699,$A699&gt;Parameters!$H$41,Parameters!$G$42*$A699))</f>
        <v>103879.74</v>
      </c>
      <c r="Y699" s="290">
        <f t="shared" si="338"/>
        <v>149.68262247838618</v>
      </c>
      <c r="Z699" s="290" cm="1">
        <f t="array" ref="Z699">IF(Parameters!$F$55="No",IF($A699&lt;=Parameters!$J$23,Parameters!$I$23*$A699,IF($A699&lt;=Parameters!$J$24,Parameters!$I$23*Parameters!$J$23+Parameters!$I$24*($A699-Parameters!$J$23),IF($A699&lt;=Parameters!$J$25,Parameters!$I$23*Parameters!$J$23+Parameters!$I$24*(Parameters!$J$24-Parameters!$J$23)+Parameters!$I$25*($A699-Parameters!$J$24),Parameters!$I$23*Parameters!$J$23+Parameters!$I$24*(Parameters!$J$24-Parameters!$J$23)+Parameters!$I$25*(Parameters!$J$25-Parameters!$J$24)+Parameters!$I$26*($A699-Parameters!$J$25)))),_xlfn.IFS($A699&lt;=Parameters!$J$23,Parameters!$I$23*$A699,$A699&lt;=Parameters!$J$24,Parameters!$I$24*$A699,$A699&lt;=Parameters!$J$25,Parameters!$I$25*$A699,$A699&gt;Parameters!$J$25,Parameters!$I$26*$A699))</f>
        <v>83566.64</v>
      </c>
      <c r="AA699" s="290">
        <f t="shared" si="314"/>
        <v>120.41302593659942</v>
      </c>
      <c r="AB699" s="290" cm="1">
        <f t="array" ref="AB699">IF(Parameters!$F$55="No",IF($A699&lt;=Parameters!$J$28,Parameters!$I$28*$A699,IF($A699&lt;=Parameters!$J$29,Parameters!$I$28*Parameters!$J$28+Parameters!$I$29*($A699-Parameters!$J$28),IF($A699&lt;=Parameters!$J$30,Parameters!$I$28*Parameters!$J$28+Parameters!$I$29*(Parameters!$J$29-Parameters!$J$28)+Parameters!$I$30*($A699-Parameters!$J$29),Parameters!$I$28*Parameters!$J$28+Parameters!$I$29*(Parameters!$J$29-Parameters!$J$28)+Parameters!$I$30*(Parameters!$J$30-Parameters!$J$29)+Parameters!$I$31*($A699-Parameters!$J$30)))),_xlfn.IFS($A699&lt;=Parameters!$J$28,Parameters!$I$28*$A699,$A699&lt;=Parameters!$J$29,Parameters!$I$29*$A699,$A699&lt;=Parameters!$J$30,Parameters!$I$30*$A699,$A699&gt;Parameters!$J$30,Parameters!$I$31*$A699))</f>
        <v>98080.340000000011</v>
      </c>
      <c r="AC699" s="290">
        <f t="shared" si="315"/>
        <v>141.32613832853028</v>
      </c>
      <c r="AD699" s="290" cm="1">
        <f t="array" ref="AD699">IF(Parameters!$F$55="No",IF($A699&lt;=Parameters!$J$34,Parameters!$I$34*$A699,IF($A699&lt;=Parameters!$J$35,Parameters!$I$34*Parameters!$J$34+Parameters!$I$35*($A699-Parameters!$J$34),IF($A699&lt;=Parameters!$J$36,Parameters!$I$34*Parameters!$J$34+Parameters!$I$35*(Parameters!$J$35-Parameters!$J$34)+Parameters!$I$36*($A699-Parameters!$J$35),Parameters!$I$34*Parameters!$J$34+Parameters!$I$35*(Parameters!$J$35-Parameters!$J$34)+Parameters!$I$36*(Parameters!$J$36-Parameters!$J$35)+Parameters!$I$37*($A699-Parameters!$J$36)))),_xlfn.IFS($A699&lt;=Parameters!$J$34,Parameters!$I$34*$A699,$A699&lt;=Parameters!$J$35,Parameters!$I$35*$A699,$A699&lt;=Parameters!$J$36,Parameters!$I$36*$A699,$A699&gt;Parameters!$J$36,Parameters!$I$37*$A699))</f>
        <v>97014.62</v>
      </c>
      <c r="AE699" s="290">
        <f t="shared" si="339"/>
        <v>139.79051873198847</v>
      </c>
      <c r="AF699" s="290" cm="1">
        <f t="array" ref="AF699">IF(Parameters!$F$55="No",IF($A699&lt;=Parameters!$J$39,Parameters!$I$39*$A699,IF($A699&lt;=Parameters!$J$40,Parameters!$I$39*Parameters!$J$39+Parameters!$I$40*($A699-Parameters!$J$39),IF($A699&lt;=Parameters!$J$41,Parameters!$I$39*Parameters!$J$39+Parameters!$I$40*(Parameters!$J$40-Parameters!$J$39)+Parameters!$I$41*($A699-Parameters!$J$40),Parameters!$I$39*Parameters!$J$39+Parameters!$I$40*(Parameters!$J$40-Parameters!$J$39)+Parameters!$I$41*(Parameters!$J$41-Parameters!$J$40)+Parameters!$I$42*($A699-Parameters!$J$41)))),_xlfn.IFS($A699&lt;=Parameters!$J$39,Parameters!$I$39*$A699,$A699&lt;=Parameters!$J$40,Parameters!$I$40*$A699,$A699&lt;=Parameters!$J$41,Parameters!$I$41*$A699,$A699&gt;Parameters!$J$41,Parameters!$I$42*$A699))</f>
        <v>103879.74</v>
      </c>
      <c r="AG699" s="290">
        <f t="shared" si="340"/>
        <v>149.68262247838618</v>
      </c>
      <c r="AI699" s="428">
        <f t="shared" si="316"/>
        <v>149.05999999999767</v>
      </c>
      <c r="AJ699" s="428">
        <f t="shared" si="317"/>
        <v>159.36000000000058</v>
      </c>
      <c r="AK699" s="428">
        <f t="shared" si="318"/>
        <v>150.22999999999593</v>
      </c>
      <c r="AL699" s="428">
        <f t="shared" si="319"/>
        <v>158.4600000000064</v>
      </c>
      <c r="AM699" s="428">
        <f t="shared" si="320"/>
        <v>149.05999999999767</v>
      </c>
      <c r="AN699" s="428">
        <f t="shared" si="321"/>
        <v>159.36000000000058</v>
      </c>
      <c r="AO699" s="428">
        <f t="shared" si="322"/>
        <v>150.22999999999593</v>
      </c>
      <c r="AP699" s="428">
        <f t="shared" si="323"/>
        <v>158.4600000000064</v>
      </c>
      <c r="AQ699" s="428">
        <f t="shared" si="324"/>
        <v>149.05999999999767</v>
      </c>
      <c r="AR699" s="428">
        <f t="shared" si="325"/>
        <v>159.36000000000058</v>
      </c>
      <c r="AS699" s="428">
        <f t="shared" si="326"/>
        <v>150.22999999999593</v>
      </c>
      <c r="AT699" s="428">
        <f t="shared" si="327"/>
        <v>158.4600000000064</v>
      </c>
      <c r="AU699" s="428">
        <f t="shared" si="328"/>
        <v>149.05999999999767</v>
      </c>
      <c r="AV699" s="428">
        <f t="shared" si="329"/>
        <v>159.36000000000058</v>
      </c>
      <c r="AW699" s="428">
        <f t="shared" si="330"/>
        <v>150.22999999999593</v>
      </c>
      <c r="AX699" s="428">
        <f t="shared" si="331"/>
        <v>158.4600000000064</v>
      </c>
    </row>
    <row r="700">
      <c r="A700" s="413">
        <v>695</v>
      </c>
      <c r="B700" s="290" cm="1">
        <f t="array" ref="B700">IF(Parameters!$C$55="No",IF($A700&lt;=Parameters!$D$23,Parameters!$C$23*$A700,IF($A700&lt;=Parameters!$D$24,Parameters!$C$23*Parameters!$D$23+Parameters!$C$24*($A700-Parameters!$D$23),IF($A700&lt;=Parameters!$D$25,Parameters!$C$23*Parameters!$D$23+Parameters!$C$24*(Parameters!$D$24-Parameters!$D$23)+Parameters!$C$25*($A700-Parameters!$D$24),Parameters!$C$23*Parameters!$D$23+Parameters!$C$24*(Parameters!$D$24-Parameters!$D$23)+Parameters!$C$25*(Parameters!$D$25-Parameters!$D$24)+Parameters!$C$26*($A700-Parameters!$D$25)))),_xlfn.IFS($A700&lt;=Parameters!$D$23,Parameters!$C$23*$A700,$A700&lt;=Parameters!$D$24,Parameters!$C$24*$A700,$A700&lt;=Parameters!$D$25,Parameters!$C$25*$A700,$A700&gt;Parameters!$D$25,Parameters!$C$26*$A700))</f>
        <v>83715.7</v>
      </c>
      <c r="C700" s="290">
        <f t="shared" si="343"/>
        <v>120.45424460431654</v>
      </c>
      <c r="D700" s="290" cm="1">
        <f t="array" ref="D700">IF(Parameters!$C$55="No",IF($A700&lt;=Parameters!$D$28,Parameters!$C$28*$A700,IF($A700&lt;=Parameters!$D$29,Parameters!$C$28*Parameters!$D$28+Parameters!$C$29*($A700-Parameters!$D$28),IF($A700&lt;=Parameters!$D$30,Parameters!$C$28*Parameters!$D$28+Parameters!$C$29*(Parameters!$D$29-Parameters!$D$28)+Parameters!$C$30*($A700-Parameters!$D$29),Parameters!$C$28*Parameters!$D$28+Parameters!$C$29*(Parameters!$D$29-Parameters!$D$28)+Parameters!$C$30*(Parameters!$D$30-Parameters!$D$29)+Parameters!$C$31*($A700-Parameters!$D$30)))),_xlfn.IFS($A700&lt;=Parameters!$D$28,Parameters!$C$28*$A700,$A700&lt;=Parameters!$D$29,Parameters!$C$29*$A700,$A700&lt;=Parameters!$D$30,Parameters!$C$30*$A700,$A700&gt;Parameters!$D$30,Parameters!$C$31*$A700))</f>
        <v>98239.700000000012</v>
      </c>
      <c r="E700" s="290">
        <f t="shared" si="344"/>
        <v>141.35208633093526</v>
      </c>
      <c r="F700" s="290" cm="1">
        <f t="array" ref="F700">IF(Parameters!$C$55="No",IF($A700&lt;=Parameters!$D$34,Parameters!$C$34*$A700,IF($A700&lt;=Parameters!$D$35,Parameters!$C$34*Parameters!$D$34+Parameters!$C$35*($A700-Parameters!$D$34),IF($A700&lt;=Parameters!$D$36,Parameters!$C$34*Parameters!$D$34+Parameters!$C$35*(Parameters!$D$35-Parameters!$D$34)+Parameters!$C$36*($A700-Parameters!$D$35),Parameters!$C$34*Parameters!$D$34+Parameters!$C$35*(Parameters!$D$35-Parameters!$D$34)+Parameters!$C$36*(Parameters!$D$36-Parameters!$D$35)+Parameters!$C$37*($A700-Parameters!$D$36)))),_xlfn.IFS($A700&lt;=Parameters!$D$34,Parameters!$C$34*$A700,$A700&lt;=Parameters!$D$35,Parameters!$C$35*$A700,$A700&lt;=Parameters!$D$36,Parameters!$C$36*$A700,$A700&gt;Parameters!$D$36,Parameters!$C$37*$A700))</f>
        <v>97164.85</v>
      </c>
      <c r="G700" s="290">
        <f t="shared" si="333"/>
        <v>139.80553956834532</v>
      </c>
      <c r="H700" s="290" cm="1">
        <f t="array" ref="H700">IF(Parameters!$C$55="No",IF($A700&lt;=Parameters!$D$39,Parameters!$C$39*$A700,IF($A700&lt;=Parameters!$D$40,Parameters!$C$39*Parameters!$D$39+Parameters!$C$40*($A700-Parameters!$D$39),IF($A700&lt;=Parameters!$D$41,Parameters!$C$39*Parameters!$D$39+Parameters!$C$40*(Parameters!$D$40-Parameters!$D$39)+Parameters!$C$41*($A700-Parameters!$D$40),Parameters!$C$39*Parameters!$D$39+Parameters!$C$40*(Parameters!$D$40-Parameters!$D$39)+Parameters!$C$41*(Parameters!$D$41-Parameters!$D$40)+Parameters!$C$42*($A700-Parameters!$D$41)))),_xlfn.IFS($A700&lt;=Parameters!$D$39,Parameters!$C$39*$A700,$A700&lt;=Parameters!$D$40,Parameters!$C$40*$A700,$A700&lt;=Parameters!$D$41,Parameters!$C$41*$A700,$A700&gt;Parameters!$D$41,Parameters!$C$42*$A700))</f>
        <v>104038.20000000001</v>
      </c>
      <c r="I700" s="290">
        <f t="shared" si="334"/>
        <v>149.69525179856117</v>
      </c>
      <c r="J700" s="290" cm="1">
        <f t="array" ref="J700">IF(Parameters!$D$55="No",IF($A700&lt;=Parameters!$F$23,Parameters!$E$23*$A700,IF($A700&lt;=Parameters!$F$24,Parameters!$E$23*Parameters!$F$23+Parameters!$E$24*($A700-Parameters!$F$23),IF($A700&lt;=Parameters!$F$25,Parameters!$E$23*Parameters!$F$23+Parameters!$E$24*(Parameters!$F$24-Parameters!$F$23)+Parameters!$E$25*($A700-Parameters!$F$24),Parameters!$E$23*Parameters!$F$23+Parameters!$E$24*(Parameters!$F$24-Parameters!$F$23)+Parameters!$E$25*(Parameters!$F$25-Parameters!$F$24)+Parameters!$E$26*($A700-Parameters!$F$25)))),_xlfn.IFS($A700&lt;=Parameters!$F$23,Parameters!$E$23*$A700,$A700&lt;=Parameters!$F$24,Parameters!$E$24*$A700,$A700&lt;=Parameters!$F$25,Parameters!$E$25*$A700,$A700&gt;Parameters!$F$25,Parameters!$E$26*$A700))</f>
        <v>83715.7</v>
      </c>
      <c r="K700" s="290">
        <f t="shared" si="310"/>
        <v>120.45424460431654</v>
      </c>
      <c r="L700" s="290" cm="1">
        <f t="array" ref="L700">IF(Parameters!$D$55="No",IF($A700&lt;=Parameters!$F$28,Parameters!$E$28*$A700,IF($A700&lt;=Parameters!$F$29,Parameters!$E$28*Parameters!$F$28+Parameters!$E$29*($A700-Parameters!$F$28),IF($A700&lt;=Parameters!$F$30,Parameters!$E$28*Parameters!$F$28+Parameters!$E$29*(Parameters!$F$29-Parameters!$F$28)+Parameters!$E$30*($A700-Parameters!$F$29),Parameters!$E$28*Parameters!$F$28+Parameters!$E$29*(Parameters!$F$29-Parameters!$F$28)+Parameters!$E$30*(Parameters!$F$30-Parameters!$F$29)+Parameters!$E$31*($A700-Parameters!$F$30)))),_xlfn.IFS($A700&lt;=Parameters!$F$28,Parameters!$E$28*$A700,$A700&lt;=Parameters!$F$29,Parameters!$E$29*$A700,$A700&lt;=Parameters!$F$30,Parameters!$E$30*$A700,$A700&gt;Parameters!$F$30,Parameters!$E$31*$A700))</f>
        <v>98239.700000000012</v>
      </c>
      <c r="M700" s="290">
        <f t="shared" si="311"/>
        <v>141.35208633093526</v>
      </c>
      <c r="N700" s="290" cm="1">
        <f t="array" ref="N700">IF(Parameters!$D$55="No",IF($A700&lt;=Parameters!$F$34,Parameters!$E$34*$A700,IF($A700&lt;=Parameters!$F$35,Parameters!$E$34*Parameters!$F$34+Parameters!$E$35*($A700-Parameters!$F$34),IF($A700&lt;=Parameters!$F$36,Parameters!$E$34*Parameters!$F$34+Parameters!$E$35*(Parameters!$F$35-Parameters!$F$34)+Parameters!$E$36*($A700-Parameters!$F$35),Parameters!$E$34*Parameters!$F$34+Parameters!$E$35*(Parameters!$F$35-Parameters!$F$34)+Parameters!$E$36*(Parameters!$F$36-Parameters!$F$35)+Parameters!$E$37*($A700-Parameters!$F$36)))),_xlfn.IFS($A700&lt;=Parameters!$F$34,Parameters!$E$34*$A700,$A700&lt;=Parameters!$F$35,Parameters!$E$35*$A700,$A700&lt;=Parameters!$F$36,Parameters!$E$36*$A700,$A700&gt;Parameters!$F$36,Parameters!$E$37*$A700))</f>
        <v>97164.85</v>
      </c>
      <c r="O700" s="290">
        <f t="shared" si="335"/>
        <v>139.80553956834532</v>
      </c>
      <c r="P700" s="290" cm="1">
        <f t="array" ref="P700">IF(Parameters!$D$55="No",IF($A700&lt;=Parameters!$F$39,Parameters!$E$39*$A700,IF($A700&lt;=Parameters!$F$40,Parameters!$E$39*Parameters!$F$39+Parameters!$E$40*($A700-Parameters!$F$39),IF($A700&lt;=Parameters!$F$41,Parameters!$E$39*Parameters!$F$39+Parameters!$E$40*(Parameters!$F$40-Parameters!$F$39)+Parameters!$E$41*($A700-Parameters!$F$40),Parameters!$E$39*Parameters!$F$39+Parameters!$E$40*(Parameters!$F$40-Parameters!$F$39)+Parameters!$E$41*(Parameters!$F$41-Parameters!$F$40)+Parameters!$E$42*($A700-Parameters!$F$41)))),_xlfn.IFS($A700&lt;=Parameters!$F$39,Parameters!$E$39*$A700,$A700&lt;=Parameters!$F$40,Parameters!$E$40*$A700,$A700&lt;=Parameters!$F$41,Parameters!$E$41*$A700,$A700&gt;Parameters!$F$41,Parameters!$E$42*$A700))</f>
        <v>104038.20000000001</v>
      </c>
      <c r="Q700" s="290">
        <f t="shared" si="336"/>
        <v>149.69525179856117</v>
      </c>
      <c r="R700" s="290" cm="1">
        <f t="array" ref="R700">IF(Parameters!$E$55="No",IF($A700&lt;=Parameters!$H$23,Parameters!$G$23*$A700,IF($A700&lt;=Parameters!$H$24,Parameters!$G$23*Parameters!$H$23+Parameters!$G$24*($A700-Parameters!$H$23),IF($A700&lt;=Parameters!$H$25,Parameters!$G$23*Parameters!$H$23+Parameters!$G$24*(Parameters!$H$24-Parameters!$H$23)+Parameters!$G$25*($A700-Parameters!$H$24),Parameters!$G$23*Parameters!$H$23+Parameters!$G$24*(Parameters!$H$24-Parameters!$H$23)+Parameters!$G$25*(Parameters!$H$25-Parameters!$H$24)+Parameters!$G$26*($A700-Parameters!$H$25)))),_xlfn.IFS($A700&lt;=Parameters!$H$23,Parameters!$G$23*$A700,$A700&lt;=Parameters!$H$24,Parameters!$G$24*$A700,$A700&lt;=Parameters!$H$25,Parameters!$G$25*$A700,$A700&gt;Parameters!$H$25,Parameters!$G$26*$A700))</f>
        <v>83715.7</v>
      </c>
      <c r="S700" s="290">
        <f t="shared" si="312"/>
        <v>120.45424460431654</v>
      </c>
      <c r="T700" s="290" cm="1">
        <f t="array" ref="T700">IF(Parameters!$E$55="No",IF($A700&lt;=Parameters!$H$28,Parameters!$G$28*$A700,IF($A700&lt;=Parameters!$H$29,Parameters!$G$28*Parameters!$H$28+Parameters!$G$29*($A700-Parameters!$H$28),IF($A700&lt;=Parameters!$H$30,Parameters!$G$28*Parameters!$H$28+Parameters!$G$29*(Parameters!$H$29-Parameters!$H$28)+Parameters!$G$30*($A700-Parameters!$H$29),Parameters!$G$28*Parameters!$H$28+Parameters!$G$29*(Parameters!$H$29-Parameters!$H$28)+Parameters!$G$30*(Parameters!$H$30-Parameters!$H$29)+Parameters!$G$31*($A700-Parameters!$H$30)))),_xlfn.IFS($A700&lt;=Parameters!$H$28,Parameters!$G$28*$A700,$A700&lt;=Parameters!$H$29,Parameters!$G$29*$A700,$A700&lt;=Parameters!$H$30,Parameters!$G$30*$A700,$A700&gt;Parameters!$H$30,Parameters!$G$31*$A700))</f>
        <v>98239.700000000012</v>
      </c>
      <c r="U700" s="290">
        <f t="shared" si="313"/>
        <v>141.35208633093526</v>
      </c>
      <c r="V700" s="290" cm="1">
        <f t="array" ref="V700">IF(Parameters!$E$55="No",IF($A700&lt;=Parameters!$H$34,Parameters!$G$34*$A700,IF($A700&lt;=Parameters!$H$35,Parameters!$G$34*Parameters!$H$34+Parameters!$G$35*($A700-Parameters!$H$34),IF($A700&lt;=Parameters!$H$36,Parameters!$G$34*Parameters!$H$34+Parameters!$G$35*(Parameters!$H$35-Parameters!$H$34)+Parameters!$G$36*($A700-Parameters!$H$35),Parameters!$G$34*Parameters!$H$34+Parameters!$G$35*(Parameters!$H$35-Parameters!$H$34)+Parameters!$G$36*(Parameters!$H$36-Parameters!$H$35)+Parameters!$G$37*($A700-Parameters!$H$36)))),_xlfn.IFS($A700&lt;=Parameters!$H$34,Parameters!$G$34*$A700,$A700&lt;=Parameters!$H$35,Parameters!$G$35*$A700,$A700&lt;=Parameters!$H$36,Parameters!$G$36*$A700,$A700&gt;Parameters!$H$36,Parameters!$G$37*$A700))</f>
        <v>97164.85</v>
      </c>
      <c r="W700" s="290">
        <f t="shared" si="337"/>
        <v>139.80553956834532</v>
      </c>
      <c r="X700" s="290" cm="1">
        <f t="array" ref="X700">IF(Parameters!$E$55="No",IF($A700&lt;=Parameters!$H$39,Parameters!$G$39*$A700,IF($A700&lt;=Parameters!$H$40,Parameters!$G$39*Parameters!$H$39+Parameters!$G$40*($A700-Parameters!$H$39),IF($A700&lt;=Parameters!$H$41,Parameters!$G$39*Parameters!$H$39+Parameters!$G$40*(Parameters!$H$40-Parameters!$H$39)+Parameters!$G$41*($A700-Parameters!$H$40),Parameters!$G$39*Parameters!$H$39+Parameters!$G$40*(Parameters!$H$40-Parameters!$H$39)+Parameters!$G$41*(Parameters!$H$41-Parameters!$H$40)+Parameters!$G$42*($A700-Parameters!$H$41)))),_xlfn.IFS($A700&lt;=Parameters!$H$39,Parameters!$G$39*$A700,$A700&lt;=Parameters!$H$40,Parameters!$G$40*$A700,$A700&lt;=Parameters!$H$41,Parameters!$G$41*$A700,$A700&gt;Parameters!$H$41,Parameters!$G$42*$A700))</f>
        <v>104038.20000000001</v>
      </c>
      <c r="Y700" s="290">
        <f t="shared" si="338"/>
        <v>149.69525179856117</v>
      </c>
      <c r="Z700" s="290" cm="1">
        <f t="array" ref="Z700">IF(Parameters!$F$55="No",IF($A700&lt;=Parameters!$J$23,Parameters!$I$23*$A700,IF($A700&lt;=Parameters!$J$24,Parameters!$I$23*Parameters!$J$23+Parameters!$I$24*($A700-Parameters!$J$23),IF($A700&lt;=Parameters!$J$25,Parameters!$I$23*Parameters!$J$23+Parameters!$I$24*(Parameters!$J$24-Parameters!$J$23)+Parameters!$I$25*($A700-Parameters!$J$24),Parameters!$I$23*Parameters!$J$23+Parameters!$I$24*(Parameters!$J$24-Parameters!$J$23)+Parameters!$I$25*(Parameters!$J$25-Parameters!$J$24)+Parameters!$I$26*($A700-Parameters!$J$25)))),_xlfn.IFS($A700&lt;=Parameters!$J$23,Parameters!$I$23*$A700,$A700&lt;=Parameters!$J$24,Parameters!$I$24*$A700,$A700&lt;=Parameters!$J$25,Parameters!$I$25*$A700,$A700&gt;Parameters!$J$25,Parameters!$I$26*$A700))</f>
        <v>83715.7</v>
      </c>
      <c r="AA700" s="290">
        <f t="shared" si="314"/>
        <v>120.45424460431654</v>
      </c>
      <c r="AB700" s="290" cm="1">
        <f t="array" ref="AB700">IF(Parameters!$F$55="No",IF($A700&lt;=Parameters!$J$28,Parameters!$I$28*$A700,IF($A700&lt;=Parameters!$J$29,Parameters!$I$28*Parameters!$J$28+Parameters!$I$29*($A700-Parameters!$J$28),IF($A700&lt;=Parameters!$J$30,Parameters!$I$28*Parameters!$J$28+Parameters!$I$29*(Parameters!$J$29-Parameters!$J$28)+Parameters!$I$30*($A700-Parameters!$J$29),Parameters!$I$28*Parameters!$J$28+Parameters!$I$29*(Parameters!$J$29-Parameters!$J$28)+Parameters!$I$30*(Parameters!$J$30-Parameters!$J$29)+Parameters!$I$31*($A700-Parameters!$J$30)))),_xlfn.IFS($A700&lt;=Parameters!$J$28,Parameters!$I$28*$A700,$A700&lt;=Parameters!$J$29,Parameters!$I$29*$A700,$A700&lt;=Parameters!$J$30,Parameters!$I$30*$A700,$A700&gt;Parameters!$J$30,Parameters!$I$31*$A700))</f>
        <v>98239.700000000012</v>
      </c>
      <c r="AC700" s="290">
        <f t="shared" si="315"/>
        <v>141.35208633093526</v>
      </c>
      <c r="AD700" s="290" cm="1">
        <f t="array" ref="AD700">IF(Parameters!$F$55="No",IF($A700&lt;=Parameters!$J$34,Parameters!$I$34*$A700,IF($A700&lt;=Parameters!$J$35,Parameters!$I$34*Parameters!$J$34+Parameters!$I$35*($A700-Parameters!$J$34),IF($A700&lt;=Parameters!$J$36,Parameters!$I$34*Parameters!$J$34+Parameters!$I$35*(Parameters!$J$35-Parameters!$J$34)+Parameters!$I$36*($A700-Parameters!$J$35),Parameters!$I$34*Parameters!$J$34+Parameters!$I$35*(Parameters!$J$35-Parameters!$J$34)+Parameters!$I$36*(Parameters!$J$36-Parameters!$J$35)+Parameters!$I$37*($A700-Parameters!$J$36)))),_xlfn.IFS($A700&lt;=Parameters!$J$34,Parameters!$I$34*$A700,$A700&lt;=Parameters!$J$35,Parameters!$I$35*$A700,$A700&lt;=Parameters!$J$36,Parameters!$I$36*$A700,$A700&gt;Parameters!$J$36,Parameters!$I$37*$A700))</f>
        <v>97164.85</v>
      </c>
      <c r="AE700" s="290">
        <f t="shared" si="339"/>
        <v>139.80553956834532</v>
      </c>
      <c r="AF700" s="290" cm="1">
        <f t="array" ref="AF700">IF(Parameters!$F$55="No",IF($A700&lt;=Parameters!$J$39,Parameters!$I$39*$A700,IF($A700&lt;=Parameters!$J$40,Parameters!$I$39*Parameters!$J$39+Parameters!$I$40*($A700-Parameters!$J$39),IF($A700&lt;=Parameters!$J$41,Parameters!$I$39*Parameters!$J$39+Parameters!$I$40*(Parameters!$J$40-Parameters!$J$39)+Parameters!$I$41*($A700-Parameters!$J$40),Parameters!$I$39*Parameters!$J$39+Parameters!$I$40*(Parameters!$J$40-Parameters!$J$39)+Parameters!$I$41*(Parameters!$J$41-Parameters!$J$40)+Parameters!$I$42*($A700-Parameters!$J$41)))),_xlfn.IFS($A700&lt;=Parameters!$J$39,Parameters!$I$39*$A700,$A700&lt;=Parameters!$J$40,Parameters!$I$40*$A700,$A700&lt;=Parameters!$J$41,Parameters!$I$41*$A700,$A700&gt;Parameters!$J$41,Parameters!$I$42*$A700))</f>
        <v>104038.20000000001</v>
      </c>
      <c r="AG700" s="290">
        <f t="shared" si="340"/>
        <v>149.69525179856117</v>
      </c>
      <c r="AI700" s="428">
        <f t="shared" si="316"/>
        <v>149.05999999999767</v>
      </c>
      <c r="AJ700" s="428">
        <f t="shared" si="317"/>
        <v>159.36000000000058</v>
      </c>
      <c r="AK700" s="428">
        <f t="shared" si="318"/>
        <v>150.23000000001048</v>
      </c>
      <c r="AL700" s="428">
        <f t="shared" si="319"/>
        <v>158.4600000000064</v>
      </c>
      <c r="AM700" s="428">
        <f t="shared" si="320"/>
        <v>149.05999999999767</v>
      </c>
      <c r="AN700" s="428">
        <f t="shared" si="321"/>
        <v>159.36000000000058</v>
      </c>
      <c r="AO700" s="428">
        <f t="shared" si="322"/>
        <v>150.23000000001048</v>
      </c>
      <c r="AP700" s="428">
        <f t="shared" si="323"/>
        <v>158.4600000000064</v>
      </c>
      <c r="AQ700" s="428">
        <f t="shared" si="324"/>
        <v>149.05999999999767</v>
      </c>
      <c r="AR700" s="428">
        <f t="shared" si="325"/>
        <v>159.36000000000058</v>
      </c>
      <c r="AS700" s="428">
        <f t="shared" si="326"/>
        <v>150.23000000001048</v>
      </c>
      <c r="AT700" s="428">
        <f t="shared" si="327"/>
        <v>158.4600000000064</v>
      </c>
      <c r="AU700" s="428">
        <f t="shared" si="328"/>
        <v>149.05999999999767</v>
      </c>
      <c r="AV700" s="428">
        <f t="shared" si="329"/>
        <v>159.36000000000058</v>
      </c>
      <c r="AW700" s="428">
        <f t="shared" si="330"/>
        <v>150.23000000001048</v>
      </c>
      <c r="AX700" s="428">
        <f t="shared" si="331"/>
        <v>158.4600000000064</v>
      </c>
    </row>
    <row r="701">
      <c r="A701" s="413">
        <v>696</v>
      </c>
      <c r="B701" s="290" cm="1">
        <f t="array" ref="B701">IF(Parameters!$C$55="No",IF($A701&lt;=Parameters!$D$23,Parameters!$C$23*$A701,IF($A701&lt;=Parameters!$D$24,Parameters!$C$23*Parameters!$D$23+Parameters!$C$24*($A701-Parameters!$D$23),IF($A701&lt;=Parameters!$D$25,Parameters!$C$23*Parameters!$D$23+Parameters!$C$24*(Parameters!$D$24-Parameters!$D$23)+Parameters!$C$25*($A701-Parameters!$D$24),Parameters!$C$23*Parameters!$D$23+Parameters!$C$24*(Parameters!$D$24-Parameters!$D$23)+Parameters!$C$25*(Parameters!$D$25-Parameters!$D$24)+Parameters!$C$26*($A701-Parameters!$D$25)))),_xlfn.IFS($A701&lt;=Parameters!$D$23,Parameters!$C$23*$A701,$A701&lt;=Parameters!$D$24,Parameters!$C$24*$A701,$A701&lt;=Parameters!$D$25,Parameters!$C$25*$A701,$A701&gt;Parameters!$D$25,Parameters!$C$26*$A701))</f>
        <v>83864.760000000009</v>
      </c>
      <c r="C701" s="290">
        <f t="shared" si="343"/>
        <v>120.49534482758622</v>
      </c>
      <c r="D701" s="290" cm="1">
        <f t="array" ref="D701">IF(Parameters!$C$55="No",IF($A701&lt;=Parameters!$D$28,Parameters!$C$28*$A701,IF($A701&lt;=Parameters!$D$29,Parameters!$C$28*Parameters!$D$28+Parameters!$C$29*($A701-Parameters!$D$28),IF($A701&lt;=Parameters!$D$30,Parameters!$C$28*Parameters!$D$28+Parameters!$C$29*(Parameters!$D$29-Parameters!$D$28)+Parameters!$C$30*($A701-Parameters!$D$29),Parameters!$C$28*Parameters!$D$28+Parameters!$C$29*(Parameters!$D$29-Parameters!$D$28)+Parameters!$C$30*(Parameters!$D$30-Parameters!$D$29)+Parameters!$C$31*($A701-Parameters!$D$30)))),_xlfn.IFS($A701&lt;=Parameters!$D$28,Parameters!$C$28*$A701,$A701&lt;=Parameters!$D$29,Parameters!$C$29*$A701,$A701&lt;=Parameters!$D$30,Parameters!$C$30*$A701,$A701&gt;Parameters!$D$30,Parameters!$C$31*$A701))</f>
        <v>98399.060000000012</v>
      </c>
      <c r="E701" s="290">
        <f t="shared" si="344"/>
        <v>141.37795977011496</v>
      </c>
      <c r="F701" s="290" cm="1">
        <f t="array" ref="F701">IF(Parameters!$C$55="No",IF($A701&lt;=Parameters!$D$34,Parameters!$C$34*$A701,IF($A701&lt;=Parameters!$D$35,Parameters!$C$34*Parameters!$D$34+Parameters!$C$35*($A701-Parameters!$D$34),IF($A701&lt;=Parameters!$D$36,Parameters!$C$34*Parameters!$D$34+Parameters!$C$35*(Parameters!$D$35-Parameters!$D$34)+Parameters!$C$36*($A701-Parameters!$D$35),Parameters!$C$34*Parameters!$D$34+Parameters!$C$35*(Parameters!$D$35-Parameters!$D$34)+Parameters!$C$36*(Parameters!$D$36-Parameters!$D$35)+Parameters!$C$37*($A701-Parameters!$D$36)))),_xlfn.IFS($A701&lt;=Parameters!$D$34,Parameters!$C$34*$A701,$A701&lt;=Parameters!$D$35,Parameters!$C$35*$A701,$A701&lt;=Parameters!$D$36,Parameters!$C$36*$A701,$A701&gt;Parameters!$D$36,Parameters!$C$37*$A701))</f>
        <v>97315.08</v>
      </c>
      <c r="G701" s="290">
        <f t="shared" si="333"/>
        <v>139.82051724137932</v>
      </c>
      <c r="H701" s="290" cm="1">
        <f t="array" ref="H701">IF(Parameters!$C$55="No",IF($A701&lt;=Parameters!$D$39,Parameters!$C$39*$A701,IF($A701&lt;=Parameters!$D$40,Parameters!$C$39*Parameters!$D$39+Parameters!$C$40*($A701-Parameters!$D$39),IF($A701&lt;=Parameters!$D$41,Parameters!$C$39*Parameters!$D$39+Parameters!$C$40*(Parameters!$D$40-Parameters!$D$39)+Parameters!$C$41*($A701-Parameters!$D$40),Parameters!$C$39*Parameters!$D$39+Parameters!$C$40*(Parameters!$D$40-Parameters!$D$39)+Parameters!$C$41*(Parameters!$D$41-Parameters!$D$40)+Parameters!$C$42*($A701-Parameters!$D$41)))),_xlfn.IFS($A701&lt;=Parameters!$D$39,Parameters!$C$39*$A701,$A701&lt;=Parameters!$D$40,Parameters!$C$40*$A701,$A701&lt;=Parameters!$D$41,Parameters!$C$41*$A701,$A701&gt;Parameters!$D$41,Parameters!$C$42*$A701))</f>
        <v>104196.66</v>
      </c>
      <c r="I701" s="290">
        <f t="shared" si="334"/>
        <v>149.7078448275862</v>
      </c>
      <c r="J701" s="290" cm="1">
        <f t="array" ref="J701">IF(Parameters!$D$55="No",IF($A701&lt;=Parameters!$F$23,Parameters!$E$23*$A701,IF($A701&lt;=Parameters!$F$24,Parameters!$E$23*Parameters!$F$23+Parameters!$E$24*($A701-Parameters!$F$23),IF($A701&lt;=Parameters!$F$25,Parameters!$E$23*Parameters!$F$23+Parameters!$E$24*(Parameters!$F$24-Parameters!$F$23)+Parameters!$E$25*($A701-Parameters!$F$24),Parameters!$E$23*Parameters!$F$23+Parameters!$E$24*(Parameters!$F$24-Parameters!$F$23)+Parameters!$E$25*(Parameters!$F$25-Parameters!$F$24)+Parameters!$E$26*($A701-Parameters!$F$25)))),_xlfn.IFS($A701&lt;=Parameters!$F$23,Parameters!$E$23*$A701,$A701&lt;=Parameters!$F$24,Parameters!$E$24*$A701,$A701&lt;=Parameters!$F$25,Parameters!$E$25*$A701,$A701&gt;Parameters!$F$25,Parameters!$E$26*$A701))</f>
        <v>83864.760000000009</v>
      </c>
      <c r="K701" s="290">
        <f t="shared" si="310"/>
        <v>120.49534482758622</v>
      </c>
      <c r="L701" s="290" cm="1">
        <f t="array" ref="L701">IF(Parameters!$D$55="No",IF($A701&lt;=Parameters!$F$28,Parameters!$E$28*$A701,IF($A701&lt;=Parameters!$F$29,Parameters!$E$28*Parameters!$F$28+Parameters!$E$29*($A701-Parameters!$F$28),IF($A701&lt;=Parameters!$F$30,Parameters!$E$28*Parameters!$F$28+Parameters!$E$29*(Parameters!$F$29-Parameters!$F$28)+Parameters!$E$30*($A701-Parameters!$F$29),Parameters!$E$28*Parameters!$F$28+Parameters!$E$29*(Parameters!$F$29-Parameters!$F$28)+Parameters!$E$30*(Parameters!$F$30-Parameters!$F$29)+Parameters!$E$31*($A701-Parameters!$F$30)))),_xlfn.IFS($A701&lt;=Parameters!$F$28,Parameters!$E$28*$A701,$A701&lt;=Parameters!$F$29,Parameters!$E$29*$A701,$A701&lt;=Parameters!$F$30,Parameters!$E$30*$A701,$A701&gt;Parameters!$F$30,Parameters!$E$31*$A701))</f>
        <v>98399.060000000012</v>
      </c>
      <c r="M701" s="290">
        <f t="shared" si="311"/>
        <v>141.37795977011496</v>
      </c>
      <c r="N701" s="290" cm="1">
        <f t="array" ref="N701">IF(Parameters!$D$55="No",IF($A701&lt;=Parameters!$F$34,Parameters!$E$34*$A701,IF($A701&lt;=Parameters!$F$35,Parameters!$E$34*Parameters!$F$34+Parameters!$E$35*($A701-Parameters!$F$34),IF($A701&lt;=Parameters!$F$36,Parameters!$E$34*Parameters!$F$34+Parameters!$E$35*(Parameters!$F$35-Parameters!$F$34)+Parameters!$E$36*($A701-Parameters!$F$35),Parameters!$E$34*Parameters!$F$34+Parameters!$E$35*(Parameters!$F$35-Parameters!$F$34)+Parameters!$E$36*(Parameters!$F$36-Parameters!$F$35)+Parameters!$E$37*($A701-Parameters!$F$36)))),_xlfn.IFS($A701&lt;=Parameters!$F$34,Parameters!$E$34*$A701,$A701&lt;=Parameters!$F$35,Parameters!$E$35*$A701,$A701&lt;=Parameters!$F$36,Parameters!$E$36*$A701,$A701&gt;Parameters!$F$36,Parameters!$E$37*$A701))</f>
        <v>97315.08</v>
      </c>
      <c r="O701" s="290">
        <f t="shared" si="335"/>
        <v>139.82051724137932</v>
      </c>
      <c r="P701" s="290" cm="1">
        <f t="array" ref="P701">IF(Parameters!$D$55="No",IF($A701&lt;=Parameters!$F$39,Parameters!$E$39*$A701,IF($A701&lt;=Parameters!$F$40,Parameters!$E$39*Parameters!$F$39+Parameters!$E$40*($A701-Parameters!$F$39),IF($A701&lt;=Parameters!$F$41,Parameters!$E$39*Parameters!$F$39+Parameters!$E$40*(Parameters!$F$40-Parameters!$F$39)+Parameters!$E$41*($A701-Parameters!$F$40),Parameters!$E$39*Parameters!$F$39+Parameters!$E$40*(Parameters!$F$40-Parameters!$F$39)+Parameters!$E$41*(Parameters!$F$41-Parameters!$F$40)+Parameters!$E$42*($A701-Parameters!$F$41)))),_xlfn.IFS($A701&lt;=Parameters!$F$39,Parameters!$E$39*$A701,$A701&lt;=Parameters!$F$40,Parameters!$E$40*$A701,$A701&lt;=Parameters!$F$41,Parameters!$E$41*$A701,$A701&gt;Parameters!$F$41,Parameters!$E$42*$A701))</f>
        <v>104196.66</v>
      </c>
      <c r="Q701" s="290">
        <f t="shared" si="336"/>
        <v>149.7078448275862</v>
      </c>
      <c r="R701" s="290" cm="1">
        <f t="array" ref="R701">IF(Parameters!$E$55="No",IF($A701&lt;=Parameters!$H$23,Parameters!$G$23*$A701,IF($A701&lt;=Parameters!$H$24,Parameters!$G$23*Parameters!$H$23+Parameters!$G$24*($A701-Parameters!$H$23),IF($A701&lt;=Parameters!$H$25,Parameters!$G$23*Parameters!$H$23+Parameters!$G$24*(Parameters!$H$24-Parameters!$H$23)+Parameters!$G$25*($A701-Parameters!$H$24),Parameters!$G$23*Parameters!$H$23+Parameters!$G$24*(Parameters!$H$24-Parameters!$H$23)+Parameters!$G$25*(Parameters!$H$25-Parameters!$H$24)+Parameters!$G$26*($A701-Parameters!$H$25)))),_xlfn.IFS($A701&lt;=Parameters!$H$23,Parameters!$G$23*$A701,$A701&lt;=Parameters!$H$24,Parameters!$G$24*$A701,$A701&lt;=Parameters!$H$25,Parameters!$G$25*$A701,$A701&gt;Parameters!$H$25,Parameters!$G$26*$A701))</f>
        <v>83864.760000000009</v>
      </c>
      <c r="S701" s="290">
        <f t="shared" si="312"/>
        <v>120.49534482758622</v>
      </c>
      <c r="T701" s="290" cm="1">
        <f t="array" ref="T701">IF(Parameters!$E$55="No",IF($A701&lt;=Parameters!$H$28,Parameters!$G$28*$A701,IF($A701&lt;=Parameters!$H$29,Parameters!$G$28*Parameters!$H$28+Parameters!$G$29*($A701-Parameters!$H$28),IF($A701&lt;=Parameters!$H$30,Parameters!$G$28*Parameters!$H$28+Parameters!$G$29*(Parameters!$H$29-Parameters!$H$28)+Parameters!$G$30*($A701-Parameters!$H$29),Parameters!$G$28*Parameters!$H$28+Parameters!$G$29*(Parameters!$H$29-Parameters!$H$28)+Parameters!$G$30*(Parameters!$H$30-Parameters!$H$29)+Parameters!$G$31*($A701-Parameters!$H$30)))),_xlfn.IFS($A701&lt;=Parameters!$H$28,Parameters!$G$28*$A701,$A701&lt;=Parameters!$H$29,Parameters!$G$29*$A701,$A701&lt;=Parameters!$H$30,Parameters!$G$30*$A701,$A701&gt;Parameters!$H$30,Parameters!$G$31*$A701))</f>
        <v>98399.060000000012</v>
      </c>
      <c r="U701" s="290">
        <f t="shared" si="313"/>
        <v>141.37795977011496</v>
      </c>
      <c r="V701" s="290" cm="1">
        <f t="array" ref="V701">IF(Parameters!$E$55="No",IF($A701&lt;=Parameters!$H$34,Parameters!$G$34*$A701,IF($A701&lt;=Parameters!$H$35,Parameters!$G$34*Parameters!$H$34+Parameters!$G$35*($A701-Parameters!$H$34),IF($A701&lt;=Parameters!$H$36,Parameters!$G$34*Parameters!$H$34+Parameters!$G$35*(Parameters!$H$35-Parameters!$H$34)+Parameters!$G$36*($A701-Parameters!$H$35),Parameters!$G$34*Parameters!$H$34+Parameters!$G$35*(Parameters!$H$35-Parameters!$H$34)+Parameters!$G$36*(Parameters!$H$36-Parameters!$H$35)+Parameters!$G$37*($A701-Parameters!$H$36)))),_xlfn.IFS($A701&lt;=Parameters!$H$34,Parameters!$G$34*$A701,$A701&lt;=Parameters!$H$35,Parameters!$G$35*$A701,$A701&lt;=Parameters!$H$36,Parameters!$G$36*$A701,$A701&gt;Parameters!$H$36,Parameters!$G$37*$A701))</f>
        <v>97315.08</v>
      </c>
      <c r="W701" s="290">
        <f t="shared" si="337"/>
        <v>139.82051724137932</v>
      </c>
      <c r="X701" s="290" cm="1">
        <f t="array" ref="X701">IF(Parameters!$E$55="No",IF($A701&lt;=Parameters!$H$39,Parameters!$G$39*$A701,IF($A701&lt;=Parameters!$H$40,Parameters!$G$39*Parameters!$H$39+Parameters!$G$40*($A701-Parameters!$H$39),IF($A701&lt;=Parameters!$H$41,Parameters!$G$39*Parameters!$H$39+Parameters!$G$40*(Parameters!$H$40-Parameters!$H$39)+Parameters!$G$41*($A701-Parameters!$H$40),Parameters!$G$39*Parameters!$H$39+Parameters!$G$40*(Parameters!$H$40-Parameters!$H$39)+Parameters!$G$41*(Parameters!$H$41-Parameters!$H$40)+Parameters!$G$42*($A701-Parameters!$H$41)))),_xlfn.IFS($A701&lt;=Parameters!$H$39,Parameters!$G$39*$A701,$A701&lt;=Parameters!$H$40,Parameters!$G$40*$A701,$A701&lt;=Parameters!$H$41,Parameters!$G$41*$A701,$A701&gt;Parameters!$H$41,Parameters!$G$42*$A701))</f>
        <v>104196.66</v>
      </c>
      <c r="Y701" s="290">
        <f t="shared" si="338"/>
        <v>149.7078448275862</v>
      </c>
      <c r="Z701" s="290" cm="1">
        <f t="array" ref="Z701">IF(Parameters!$F$55="No",IF($A701&lt;=Parameters!$J$23,Parameters!$I$23*$A701,IF($A701&lt;=Parameters!$J$24,Parameters!$I$23*Parameters!$J$23+Parameters!$I$24*($A701-Parameters!$J$23),IF($A701&lt;=Parameters!$J$25,Parameters!$I$23*Parameters!$J$23+Parameters!$I$24*(Parameters!$J$24-Parameters!$J$23)+Parameters!$I$25*($A701-Parameters!$J$24),Parameters!$I$23*Parameters!$J$23+Parameters!$I$24*(Parameters!$J$24-Parameters!$J$23)+Parameters!$I$25*(Parameters!$J$25-Parameters!$J$24)+Parameters!$I$26*($A701-Parameters!$J$25)))),_xlfn.IFS($A701&lt;=Parameters!$J$23,Parameters!$I$23*$A701,$A701&lt;=Parameters!$J$24,Parameters!$I$24*$A701,$A701&lt;=Parameters!$J$25,Parameters!$I$25*$A701,$A701&gt;Parameters!$J$25,Parameters!$I$26*$A701))</f>
        <v>83864.760000000009</v>
      </c>
      <c r="AA701" s="290">
        <f t="shared" si="314"/>
        <v>120.49534482758622</v>
      </c>
      <c r="AB701" s="290" cm="1">
        <f t="array" ref="AB701">IF(Parameters!$F$55="No",IF($A701&lt;=Parameters!$J$28,Parameters!$I$28*$A701,IF($A701&lt;=Parameters!$J$29,Parameters!$I$28*Parameters!$J$28+Parameters!$I$29*($A701-Parameters!$J$28),IF($A701&lt;=Parameters!$J$30,Parameters!$I$28*Parameters!$J$28+Parameters!$I$29*(Parameters!$J$29-Parameters!$J$28)+Parameters!$I$30*($A701-Parameters!$J$29),Parameters!$I$28*Parameters!$J$28+Parameters!$I$29*(Parameters!$J$29-Parameters!$J$28)+Parameters!$I$30*(Parameters!$J$30-Parameters!$J$29)+Parameters!$I$31*($A701-Parameters!$J$30)))),_xlfn.IFS($A701&lt;=Parameters!$J$28,Parameters!$I$28*$A701,$A701&lt;=Parameters!$J$29,Parameters!$I$29*$A701,$A701&lt;=Parameters!$J$30,Parameters!$I$30*$A701,$A701&gt;Parameters!$J$30,Parameters!$I$31*$A701))</f>
        <v>98399.060000000012</v>
      </c>
      <c r="AC701" s="290">
        <f t="shared" si="315"/>
        <v>141.37795977011496</v>
      </c>
      <c r="AD701" s="290" cm="1">
        <f t="array" ref="AD701">IF(Parameters!$F$55="No",IF($A701&lt;=Parameters!$J$34,Parameters!$I$34*$A701,IF($A701&lt;=Parameters!$J$35,Parameters!$I$34*Parameters!$J$34+Parameters!$I$35*($A701-Parameters!$J$34),IF($A701&lt;=Parameters!$J$36,Parameters!$I$34*Parameters!$J$34+Parameters!$I$35*(Parameters!$J$35-Parameters!$J$34)+Parameters!$I$36*($A701-Parameters!$J$35),Parameters!$I$34*Parameters!$J$34+Parameters!$I$35*(Parameters!$J$35-Parameters!$J$34)+Parameters!$I$36*(Parameters!$J$36-Parameters!$J$35)+Parameters!$I$37*($A701-Parameters!$J$36)))),_xlfn.IFS($A701&lt;=Parameters!$J$34,Parameters!$I$34*$A701,$A701&lt;=Parameters!$J$35,Parameters!$I$35*$A701,$A701&lt;=Parameters!$J$36,Parameters!$I$36*$A701,$A701&gt;Parameters!$J$36,Parameters!$I$37*$A701))</f>
        <v>97315.08</v>
      </c>
      <c r="AE701" s="290">
        <f t="shared" si="339"/>
        <v>139.82051724137932</v>
      </c>
      <c r="AF701" s="290" cm="1">
        <f t="array" ref="AF701">IF(Parameters!$F$55="No",IF($A701&lt;=Parameters!$J$39,Parameters!$I$39*$A701,IF($A701&lt;=Parameters!$J$40,Parameters!$I$39*Parameters!$J$39+Parameters!$I$40*($A701-Parameters!$J$39),IF($A701&lt;=Parameters!$J$41,Parameters!$I$39*Parameters!$J$39+Parameters!$I$40*(Parameters!$J$40-Parameters!$J$39)+Parameters!$I$41*($A701-Parameters!$J$40),Parameters!$I$39*Parameters!$J$39+Parameters!$I$40*(Parameters!$J$40-Parameters!$J$39)+Parameters!$I$41*(Parameters!$J$41-Parameters!$J$40)+Parameters!$I$42*($A701-Parameters!$J$41)))),_xlfn.IFS($A701&lt;=Parameters!$J$39,Parameters!$I$39*$A701,$A701&lt;=Parameters!$J$40,Parameters!$I$40*$A701,$A701&lt;=Parameters!$J$41,Parameters!$I$41*$A701,$A701&gt;Parameters!$J$41,Parameters!$I$42*$A701))</f>
        <v>104196.66</v>
      </c>
      <c r="AG701" s="290">
        <f t="shared" si="340"/>
        <v>149.7078448275862</v>
      </c>
      <c r="AI701" s="428">
        <f t="shared" si="316"/>
        <v>149.06000000001222</v>
      </c>
      <c r="AJ701" s="428">
        <f t="shared" si="317"/>
        <v>159.36000000000058</v>
      </c>
      <c r="AK701" s="428">
        <f t="shared" si="318"/>
        <v>150.22999999999593</v>
      </c>
      <c r="AL701" s="428">
        <f t="shared" si="319"/>
        <v>158.45999999999185</v>
      </c>
      <c r="AM701" s="428">
        <f t="shared" si="320"/>
        <v>149.06000000001222</v>
      </c>
      <c r="AN701" s="428">
        <f t="shared" si="321"/>
        <v>159.36000000000058</v>
      </c>
      <c r="AO701" s="428">
        <f t="shared" si="322"/>
        <v>150.22999999999593</v>
      </c>
      <c r="AP701" s="428">
        <f t="shared" si="323"/>
        <v>158.45999999999185</v>
      </c>
      <c r="AQ701" s="428">
        <f t="shared" si="324"/>
        <v>149.06000000001222</v>
      </c>
      <c r="AR701" s="428">
        <f t="shared" si="325"/>
        <v>159.36000000000058</v>
      </c>
      <c r="AS701" s="428">
        <f t="shared" si="326"/>
        <v>150.22999999999593</v>
      </c>
      <c r="AT701" s="428">
        <f t="shared" si="327"/>
        <v>158.45999999999185</v>
      </c>
      <c r="AU701" s="428">
        <f t="shared" si="328"/>
        <v>149.06000000001222</v>
      </c>
      <c r="AV701" s="428">
        <f t="shared" si="329"/>
        <v>159.36000000000058</v>
      </c>
      <c r="AW701" s="428">
        <f t="shared" si="330"/>
        <v>150.22999999999593</v>
      </c>
      <c r="AX701" s="428">
        <f t="shared" si="331"/>
        <v>158.45999999999185</v>
      </c>
    </row>
    <row r="702">
      <c r="A702" s="413">
        <v>697</v>
      </c>
      <c r="B702" s="290" cm="1">
        <f t="array" ref="B702">IF(Parameters!$C$55="No",IF($A702&lt;=Parameters!$D$23,Parameters!$C$23*$A702,IF($A702&lt;=Parameters!$D$24,Parameters!$C$23*Parameters!$D$23+Parameters!$C$24*($A702-Parameters!$D$23),IF($A702&lt;=Parameters!$D$25,Parameters!$C$23*Parameters!$D$23+Parameters!$C$24*(Parameters!$D$24-Parameters!$D$23)+Parameters!$C$25*($A702-Parameters!$D$24),Parameters!$C$23*Parameters!$D$23+Parameters!$C$24*(Parameters!$D$24-Parameters!$D$23)+Parameters!$C$25*(Parameters!$D$25-Parameters!$D$24)+Parameters!$C$26*($A702-Parameters!$D$25)))),_xlfn.IFS($A702&lt;=Parameters!$D$23,Parameters!$C$23*$A702,$A702&lt;=Parameters!$D$24,Parameters!$C$24*$A702,$A702&lt;=Parameters!$D$25,Parameters!$C$25*$A702,$A702&gt;Parameters!$D$25,Parameters!$C$26*$A702))</f>
        <v>84013.82</v>
      </c>
      <c r="C702" s="290">
        <f t="shared" si="343"/>
        <v>120.53632711621235</v>
      </c>
      <c r="D702" s="290" cm="1">
        <f t="array" ref="D702">IF(Parameters!$C$55="No",IF($A702&lt;=Parameters!$D$28,Parameters!$C$28*$A702,IF($A702&lt;=Parameters!$D$29,Parameters!$C$28*Parameters!$D$28+Parameters!$C$29*($A702-Parameters!$D$28),IF($A702&lt;=Parameters!$D$30,Parameters!$C$28*Parameters!$D$28+Parameters!$C$29*(Parameters!$D$29-Parameters!$D$28)+Parameters!$C$30*($A702-Parameters!$D$29),Parameters!$C$28*Parameters!$D$28+Parameters!$C$29*(Parameters!$D$29-Parameters!$D$28)+Parameters!$C$30*(Parameters!$D$30-Parameters!$D$29)+Parameters!$C$31*($A702-Parameters!$D$30)))),_xlfn.IFS($A702&lt;=Parameters!$D$28,Parameters!$C$28*$A702,$A702&lt;=Parameters!$D$29,Parameters!$C$29*$A702,$A702&lt;=Parameters!$D$30,Parameters!$C$30*$A702,$A702&gt;Parameters!$D$30,Parameters!$C$31*$A702))</f>
        <v>98558.420000000013</v>
      </c>
      <c r="E702" s="290">
        <f t="shared" si="344"/>
        <v>141.40375896700147</v>
      </c>
      <c r="F702" s="290" cm="1">
        <f t="array" ref="F702">IF(Parameters!$C$55="No",IF($A702&lt;=Parameters!$D$34,Parameters!$C$34*$A702,IF($A702&lt;=Parameters!$D$35,Parameters!$C$34*Parameters!$D$34+Parameters!$C$35*($A702-Parameters!$D$34),IF($A702&lt;=Parameters!$D$36,Parameters!$C$34*Parameters!$D$34+Parameters!$C$35*(Parameters!$D$35-Parameters!$D$34)+Parameters!$C$36*($A702-Parameters!$D$35),Parameters!$C$34*Parameters!$D$34+Parameters!$C$35*(Parameters!$D$35-Parameters!$D$34)+Parameters!$C$36*(Parameters!$D$36-Parameters!$D$35)+Parameters!$C$37*($A702-Parameters!$D$36)))),_xlfn.IFS($A702&lt;=Parameters!$D$34,Parameters!$C$34*$A702,$A702&lt;=Parameters!$D$35,Parameters!$C$35*$A702,$A702&lt;=Parameters!$D$36,Parameters!$C$36*$A702,$A702&gt;Parameters!$D$36,Parameters!$C$37*$A702))</f>
        <v>97465.31</v>
      </c>
      <c r="G702" s="290">
        <f t="shared" si="333"/>
        <v>139.83545193687232</v>
      </c>
      <c r="H702" s="290" cm="1">
        <f t="array" ref="H702">IF(Parameters!$C$55="No",IF($A702&lt;=Parameters!$D$39,Parameters!$C$39*$A702,IF($A702&lt;=Parameters!$D$40,Parameters!$C$39*Parameters!$D$39+Parameters!$C$40*($A702-Parameters!$D$39),IF($A702&lt;=Parameters!$D$41,Parameters!$C$39*Parameters!$D$39+Parameters!$C$40*(Parameters!$D$40-Parameters!$D$39)+Parameters!$C$41*($A702-Parameters!$D$40),Parameters!$C$39*Parameters!$D$39+Parameters!$C$40*(Parameters!$D$40-Parameters!$D$39)+Parameters!$C$41*(Parameters!$D$41-Parameters!$D$40)+Parameters!$C$42*($A702-Parameters!$D$41)))),_xlfn.IFS($A702&lt;=Parameters!$D$39,Parameters!$C$39*$A702,$A702&lt;=Parameters!$D$40,Parameters!$C$40*$A702,$A702&lt;=Parameters!$D$41,Parameters!$C$41*$A702,$A702&gt;Parameters!$D$41,Parameters!$C$42*$A702))</f>
        <v>104355.12</v>
      </c>
      <c r="I702" s="290">
        <f t="shared" si="334"/>
        <v>149.72040172166427</v>
      </c>
      <c r="J702" s="290" cm="1">
        <f t="array" ref="J702">IF(Parameters!$D$55="No",IF($A702&lt;=Parameters!$F$23,Parameters!$E$23*$A702,IF($A702&lt;=Parameters!$F$24,Parameters!$E$23*Parameters!$F$23+Parameters!$E$24*($A702-Parameters!$F$23),IF($A702&lt;=Parameters!$F$25,Parameters!$E$23*Parameters!$F$23+Parameters!$E$24*(Parameters!$F$24-Parameters!$F$23)+Parameters!$E$25*($A702-Parameters!$F$24),Parameters!$E$23*Parameters!$F$23+Parameters!$E$24*(Parameters!$F$24-Parameters!$F$23)+Parameters!$E$25*(Parameters!$F$25-Parameters!$F$24)+Parameters!$E$26*($A702-Parameters!$F$25)))),_xlfn.IFS($A702&lt;=Parameters!$F$23,Parameters!$E$23*$A702,$A702&lt;=Parameters!$F$24,Parameters!$E$24*$A702,$A702&lt;=Parameters!$F$25,Parameters!$E$25*$A702,$A702&gt;Parameters!$F$25,Parameters!$E$26*$A702))</f>
        <v>84013.82</v>
      </c>
      <c r="K702" s="290">
        <f t="shared" si="310"/>
        <v>120.53632711621235</v>
      </c>
      <c r="L702" s="290" cm="1">
        <f t="array" ref="L702">IF(Parameters!$D$55="No",IF($A702&lt;=Parameters!$F$28,Parameters!$E$28*$A702,IF($A702&lt;=Parameters!$F$29,Parameters!$E$28*Parameters!$F$28+Parameters!$E$29*($A702-Parameters!$F$28),IF($A702&lt;=Parameters!$F$30,Parameters!$E$28*Parameters!$F$28+Parameters!$E$29*(Parameters!$F$29-Parameters!$F$28)+Parameters!$E$30*($A702-Parameters!$F$29),Parameters!$E$28*Parameters!$F$28+Parameters!$E$29*(Parameters!$F$29-Parameters!$F$28)+Parameters!$E$30*(Parameters!$F$30-Parameters!$F$29)+Parameters!$E$31*($A702-Parameters!$F$30)))),_xlfn.IFS($A702&lt;=Parameters!$F$28,Parameters!$E$28*$A702,$A702&lt;=Parameters!$F$29,Parameters!$E$29*$A702,$A702&lt;=Parameters!$F$30,Parameters!$E$30*$A702,$A702&gt;Parameters!$F$30,Parameters!$E$31*$A702))</f>
        <v>98558.420000000013</v>
      </c>
      <c r="M702" s="290">
        <f t="shared" si="311"/>
        <v>141.40375896700147</v>
      </c>
      <c r="N702" s="290" cm="1">
        <f t="array" ref="N702">IF(Parameters!$D$55="No",IF($A702&lt;=Parameters!$F$34,Parameters!$E$34*$A702,IF($A702&lt;=Parameters!$F$35,Parameters!$E$34*Parameters!$F$34+Parameters!$E$35*($A702-Parameters!$F$34),IF($A702&lt;=Parameters!$F$36,Parameters!$E$34*Parameters!$F$34+Parameters!$E$35*(Parameters!$F$35-Parameters!$F$34)+Parameters!$E$36*($A702-Parameters!$F$35),Parameters!$E$34*Parameters!$F$34+Parameters!$E$35*(Parameters!$F$35-Parameters!$F$34)+Parameters!$E$36*(Parameters!$F$36-Parameters!$F$35)+Parameters!$E$37*($A702-Parameters!$F$36)))),_xlfn.IFS($A702&lt;=Parameters!$F$34,Parameters!$E$34*$A702,$A702&lt;=Parameters!$F$35,Parameters!$E$35*$A702,$A702&lt;=Parameters!$F$36,Parameters!$E$36*$A702,$A702&gt;Parameters!$F$36,Parameters!$E$37*$A702))</f>
        <v>97465.31</v>
      </c>
      <c r="O702" s="290">
        <f t="shared" si="335"/>
        <v>139.83545193687232</v>
      </c>
      <c r="P702" s="290" cm="1">
        <f t="array" ref="P702">IF(Parameters!$D$55="No",IF($A702&lt;=Parameters!$F$39,Parameters!$E$39*$A702,IF($A702&lt;=Parameters!$F$40,Parameters!$E$39*Parameters!$F$39+Parameters!$E$40*($A702-Parameters!$F$39),IF($A702&lt;=Parameters!$F$41,Parameters!$E$39*Parameters!$F$39+Parameters!$E$40*(Parameters!$F$40-Parameters!$F$39)+Parameters!$E$41*($A702-Parameters!$F$40),Parameters!$E$39*Parameters!$F$39+Parameters!$E$40*(Parameters!$F$40-Parameters!$F$39)+Parameters!$E$41*(Parameters!$F$41-Parameters!$F$40)+Parameters!$E$42*($A702-Parameters!$F$41)))),_xlfn.IFS($A702&lt;=Parameters!$F$39,Parameters!$E$39*$A702,$A702&lt;=Parameters!$F$40,Parameters!$E$40*$A702,$A702&lt;=Parameters!$F$41,Parameters!$E$41*$A702,$A702&gt;Parameters!$F$41,Parameters!$E$42*$A702))</f>
        <v>104355.12</v>
      </c>
      <c r="Q702" s="290">
        <f t="shared" si="336"/>
        <v>149.72040172166427</v>
      </c>
      <c r="R702" s="290" cm="1">
        <f t="array" ref="R702">IF(Parameters!$E$55="No",IF($A702&lt;=Parameters!$H$23,Parameters!$G$23*$A702,IF($A702&lt;=Parameters!$H$24,Parameters!$G$23*Parameters!$H$23+Parameters!$G$24*($A702-Parameters!$H$23),IF($A702&lt;=Parameters!$H$25,Parameters!$G$23*Parameters!$H$23+Parameters!$G$24*(Parameters!$H$24-Parameters!$H$23)+Parameters!$G$25*($A702-Parameters!$H$24),Parameters!$G$23*Parameters!$H$23+Parameters!$G$24*(Parameters!$H$24-Parameters!$H$23)+Parameters!$G$25*(Parameters!$H$25-Parameters!$H$24)+Parameters!$G$26*($A702-Parameters!$H$25)))),_xlfn.IFS($A702&lt;=Parameters!$H$23,Parameters!$G$23*$A702,$A702&lt;=Parameters!$H$24,Parameters!$G$24*$A702,$A702&lt;=Parameters!$H$25,Parameters!$G$25*$A702,$A702&gt;Parameters!$H$25,Parameters!$G$26*$A702))</f>
        <v>84013.82</v>
      </c>
      <c r="S702" s="290">
        <f t="shared" si="312"/>
        <v>120.53632711621235</v>
      </c>
      <c r="T702" s="290" cm="1">
        <f t="array" ref="T702">IF(Parameters!$E$55="No",IF($A702&lt;=Parameters!$H$28,Parameters!$G$28*$A702,IF($A702&lt;=Parameters!$H$29,Parameters!$G$28*Parameters!$H$28+Parameters!$G$29*($A702-Parameters!$H$28),IF($A702&lt;=Parameters!$H$30,Parameters!$G$28*Parameters!$H$28+Parameters!$G$29*(Parameters!$H$29-Parameters!$H$28)+Parameters!$G$30*($A702-Parameters!$H$29),Parameters!$G$28*Parameters!$H$28+Parameters!$G$29*(Parameters!$H$29-Parameters!$H$28)+Parameters!$G$30*(Parameters!$H$30-Parameters!$H$29)+Parameters!$G$31*($A702-Parameters!$H$30)))),_xlfn.IFS($A702&lt;=Parameters!$H$28,Parameters!$G$28*$A702,$A702&lt;=Parameters!$H$29,Parameters!$G$29*$A702,$A702&lt;=Parameters!$H$30,Parameters!$G$30*$A702,$A702&gt;Parameters!$H$30,Parameters!$G$31*$A702))</f>
        <v>98558.420000000013</v>
      </c>
      <c r="U702" s="290">
        <f t="shared" si="313"/>
        <v>141.40375896700147</v>
      </c>
      <c r="V702" s="290" cm="1">
        <f t="array" ref="V702">IF(Parameters!$E$55="No",IF($A702&lt;=Parameters!$H$34,Parameters!$G$34*$A702,IF($A702&lt;=Parameters!$H$35,Parameters!$G$34*Parameters!$H$34+Parameters!$G$35*($A702-Parameters!$H$34),IF($A702&lt;=Parameters!$H$36,Parameters!$G$34*Parameters!$H$34+Parameters!$G$35*(Parameters!$H$35-Parameters!$H$34)+Parameters!$G$36*($A702-Parameters!$H$35),Parameters!$G$34*Parameters!$H$34+Parameters!$G$35*(Parameters!$H$35-Parameters!$H$34)+Parameters!$G$36*(Parameters!$H$36-Parameters!$H$35)+Parameters!$G$37*($A702-Parameters!$H$36)))),_xlfn.IFS($A702&lt;=Parameters!$H$34,Parameters!$G$34*$A702,$A702&lt;=Parameters!$H$35,Parameters!$G$35*$A702,$A702&lt;=Parameters!$H$36,Parameters!$G$36*$A702,$A702&gt;Parameters!$H$36,Parameters!$G$37*$A702))</f>
        <v>97465.31</v>
      </c>
      <c r="W702" s="290">
        <f t="shared" si="337"/>
        <v>139.83545193687232</v>
      </c>
      <c r="X702" s="290" cm="1">
        <f t="array" ref="X702">IF(Parameters!$E$55="No",IF($A702&lt;=Parameters!$H$39,Parameters!$G$39*$A702,IF($A702&lt;=Parameters!$H$40,Parameters!$G$39*Parameters!$H$39+Parameters!$G$40*($A702-Parameters!$H$39),IF($A702&lt;=Parameters!$H$41,Parameters!$G$39*Parameters!$H$39+Parameters!$G$40*(Parameters!$H$40-Parameters!$H$39)+Parameters!$G$41*($A702-Parameters!$H$40),Parameters!$G$39*Parameters!$H$39+Parameters!$G$40*(Parameters!$H$40-Parameters!$H$39)+Parameters!$G$41*(Parameters!$H$41-Parameters!$H$40)+Parameters!$G$42*($A702-Parameters!$H$41)))),_xlfn.IFS($A702&lt;=Parameters!$H$39,Parameters!$G$39*$A702,$A702&lt;=Parameters!$H$40,Parameters!$G$40*$A702,$A702&lt;=Parameters!$H$41,Parameters!$G$41*$A702,$A702&gt;Parameters!$H$41,Parameters!$G$42*$A702))</f>
        <v>104355.12</v>
      </c>
      <c r="Y702" s="290">
        <f t="shared" si="338"/>
        <v>149.72040172166427</v>
      </c>
      <c r="Z702" s="290" cm="1">
        <f t="array" ref="Z702">IF(Parameters!$F$55="No",IF($A702&lt;=Parameters!$J$23,Parameters!$I$23*$A702,IF($A702&lt;=Parameters!$J$24,Parameters!$I$23*Parameters!$J$23+Parameters!$I$24*($A702-Parameters!$J$23),IF($A702&lt;=Parameters!$J$25,Parameters!$I$23*Parameters!$J$23+Parameters!$I$24*(Parameters!$J$24-Parameters!$J$23)+Parameters!$I$25*($A702-Parameters!$J$24),Parameters!$I$23*Parameters!$J$23+Parameters!$I$24*(Parameters!$J$24-Parameters!$J$23)+Parameters!$I$25*(Parameters!$J$25-Parameters!$J$24)+Parameters!$I$26*($A702-Parameters!$J$25)))),_xlfn.IFS($A702&lt;=Parameters!$J$23,Parameters!$I$23*$A702,$A702&lt;=Parameters!$J$24,Parameters!$I$24*$A702,$A702&lt;=Parameters!$J$25,Parameters!$I$25*$A702,$A702&gt;Parameters!$J$25,Parameters!$I$26*$A702))</f>
        <v>84013.82</v>
      </c>
      <c r="AA702" s="290">
        <f t="shared" si="314"/>
        <v>120.53632711621235</v>
      </c>
      <c r="AB702" s="290" cm="1">
        <f t="array" ref="AB702">IF(Parameters!$F$55="No",IF($A702&lt;=Parameters!$J$28,Parameters!$I$28*$A702,IF($A702&lt;=Parameters!$J$29,Parameters!$I$28*Parameters!$J$28+Parameters!$I$29*($A702-Parameters!$J$28),IF($A702&lt;=Parameters!$J$30,Parameters!$I$28*Parameters!$J$28+Parameters!$I$29*(Parameters!$J$29-Parameters!$J$28)+Parameters!$I$30*($A702-Parameters!$J$29),Parameters!$I$28*Parameters!$J$28+Parameters!$I$29*(Parameters!$J$29-Parameters!$J$28)+Parameters!$I$30*(Parameters!$J$30-Parameters!$J$29)+Parameters!$I$31*($A702-Parameters!$J$30)))),_xlfn.IFS($A702&lt;=Parameters!$J$28,Parameters!$I$28*$A702,$A702&lt;=Parameters!$J$29,Parameters!$I$29*$A702,$A702&lt;=Parameters!$J$30,Parameters!$I$30*$A702,$A702&gt;Parameters!$J$30,Parameters!$I$31*$A702))</f>
        <v>98558.420000000013</v>
      </c>
      <c r="AC702" s="290">
        <f t="shared" si="315"/>
        <v>141.40375896700147</v>
      </c>
      <c r="AD702" s="290" cm="1">
        <f t="array" ref="AD702">IF(Parameters!$F$55="No",IF($A702&lt;=Parameters!$J$34,Parameters!$I$34*$A702,IF($A702&lt;=Parameters!$J$35,Parameters!$I$34*Parameters!$J$34+Parameters!$I$35*($A702-Parameters!$J$34),IF($A702&lt;=Parameters!$J$36,Parameters!$I$34*Parameters!$J$34+Parameters!$I$35*(Parameters!$J$35-Parameters!$J$34)+Parameters!$I$36*($A702-Parameters!$J$35),Parameters!$I$34*Parameters!$J$34+Parameters!$I$35*(Parameters!$J$35-Parameters!$J$34)+Parameters!$I$36*(Parameters!$J$36-Parameters!$J$35)+Parameters!$I$37*($A702-Parameters!$J$36)))),_xlfn.IFS($A702&lt;=Parameters!$J$34,Parameters!$I$34*$A702,$A702&lt;=Parameters!$J$35,Parameters!$I$35*$A702,$A702&lt;=Parameters!$J$36,Parameters!$I$36*$A702,$A702&gt;Parameters!$J$36,Parameters!$I$37*$A702))</f>
        <v>97465.31</v>
      </c>
      <c r="AE702" s="290">
        <f t="shared" si="339"/>
        <v>139.83545193687232</v>
      </c>
      <c r="AF702" s="290" cm="1">
        <f t="array" ref="AF702">IF(Parameters!$F$55="No",IF($A702&lt;=Parameters!$J$39,Parameters!$I$39*$A702,IF($A702&lt;=Parameters!$J$40,Parameters!$I$39*Parameters!$J$39+Parameters!$I$40*($A702-Parameters!$J$39),IF($A702&lt;=Parameters!$J$41,Parameters!$I$39*Parameters!$J$39+Parameters!$I$40*(Parameters!$J$40-Parameters!$J$39)+Parameters!$I$41*($A702-Parameters!$J$40),Parameters!$I$39*Parameters!$J$39+Parameters!$I$40*(Parameters!$J$40-Parameters!$J$39)+Parameters!$I$41*(Parameters!$J$41-Parameters!$J$40)+Parameters!$I$42*($A702-Parameters!$J$41)))),_xlfn.IFS($A702&lt;=Parameters!$J$39,Parameters!$I$39*$A702,$A702&lt;=Parameters!$J$40,Parameters!$I$40*$A702,$A702&lt;=Parameters!$J$41,Parameters!$I$41*$A702,$A702&gt;Parameters!$J$41,Parameters!$I$42*$A702))</f>
        <v>104355.12</v>
      </c>
      <c r="AG702" s="290">
        <f t="shared" si="340"/>
        <v>149.72040172166427</v>
      </c>
      <c r="AI702" s="428">
        <f t="shared" si="316"/>
        <v>149.05999999999767</v>
      </c>
      <c r="AJ702" s="428">
        <f t="shared" si="317"/>
        <v>159.36000000000058</v>
      </c>
      <c r="AK702" s="428">
        <f t="shared" si="318"/>
        <v>150.22999999999593</v>
      </c>
      <c r="AL702" s="428">
        <f t="shared" si="319"/>
        <v>158.45999999999185</v>
      </c>
      <c r="AM702" s="428">
        <f t="shared" si="320"/>
        <v>149.05999999999767</v>
      </c>
      <c r="AN702" s="428">
        <f t="shared" si="321"/>
        <v>159.36000000000058</v>
      </c>
      <c r="AO702" s="428">
        <f t="shared" si="322"/>
        <v>150.22999999999593</v>
      </c>
      <c r="AP702" s="428">
        <f t="shared" si="323"/>
        <v>158.45999999999185</v>
      </c>
      <c r="AQ702" s="428">
        <f t="shared" si="324"/>
        <v>149.05999999999767</v>
      </c>
      <c r="AR702" s="428">
        <f t="shared" si="325"/>
        <v>159.36000000000058</v>
      </c>
      <c r="AS702" s="428">
        <f t="shared" si="326"/>
        <v>150.22999999999593</v>
      </c>
      <c r="AT702" s="428">
        <f t="shared" si="327"/>
        <v>158.45999999999185</v>
      </c>
      <c r="AU702" s="428">
        <f t="shared" si="328"/>
        <v>149.05999999999767</v>
      </c>
      <c r="AV702" s="428">
        <f t="shared" si="329"/>
        <v>159.36000000000058</v>
      </c>
      <c r="AW702" s="428">
        <f t="shared" si="330"/>
        <v>150.22999999999593</v>
      </c>
      <c r="AX702" s="428">
        <f t="shared" si="331"/>
        <v>158.45999999999185</v>
      </c>
    </row>
    <row r="703">
      <c r="A703" s="413">
        <v>698</v>
      </c>
      <c r="B703" s="290" cm="1">
        <f t="array" ref="B703">IF(Parameters!$C$55="No",IF($A703&lt;=Parameters!$D$23,Parameters!$C$23*$A703,IF($A703&lt;=Parameters!$D$24,Parameters!$C$23*Parameters!$D$23+Parameters!$C$24*($A703-Parameters!$D$23),IF($A703&lt;=Parameters!$D$25,Parameters!$C$23*Parameters!$D$23+Parameters!$C$24*(Parameters!$D$24-Parameters!$D$23)+Parameters!$C$25*($A703-Parameters!$D$24),Parameters!$C$23*Parameters!$D$23+Parameters!$C$24*(Parameters!$D$24-Parameters!$D$23)+Parameters!$C$25*(Parameters!$D$25-Parameters!$D$24)+Parameters!$C$26*($A703-Parameters!$D$25)))),_xlfn.IFS($A703&lt;=Parameters!$D$23,Parameters!$C$23*$A703,$A703&lt;=Parameters!$D$24,Parameters!$C$24*$A703,$A703&lt;=Parameters!$D$25,Parameters!$C$25*$A703,$A703&gt;Parameters!$D$25,Parameters!$C$26*$A703))</f>
        <v>84162.880000000005</v>
      </c>
      <c r="C703" s="290">
        <f t="shared" si="343"/>
        <v>120.57719197707738</v>
      </c>
      <c r="D703" s="290" cm="1">
        <f t="array" ref="D703">IF(Parameters!$C$55="No",IF($A703&lt;=Parameters!$D$28,Parameters!$C$28*$A703,IF($A703&lt;=Parameters!$D$29,Parameters!$C$28*Parameters!$D$28+Parameters!$C$29*($A703-Parameters!$D$28),IF($A703&lt;=Parameters!$D$30,Parameters!$C$28*Parameters!$D$28+Parameters!$C$29*(Parameters!$D$29-Parameters!$D$28)+Parameters!$C$30*($A703-Parameters!$D$29),Parameters!$C$28*Parameters!$D$28+Parameters!$C$29*(Parameters!$D$29-Parameters!$D$28)+Parameters!$C$30*(Parameters!$D$30-Parameters!$D$29)+Parameters!$C$31*($A703-Parameters!$D$30)))),_xlfn.IFS($A703&lt;=Parameters!$D$28,Parameters!$C$28*$A703,$A703&lt;=Parameters!$D$29,Parameters!$C$29*$A703,$A703&lt;=Parameters!$D$30,Parameters!$C$30*$A703,$A703&gt;Parameters!$D$30,Parameters!$C$31*$A703))</f>
        <v>98717.78</v>
      </c>
      <c r="E703" s="290">
        <f t="shared" si="344"/>
        <v>141.42948424068769</v>
      </c>
      <c r="F703" s="290" cm="1">
        <f t="array" ref="F703">IF(Parameters!$C$55="No",IF($A703&lt;=Parameters!$D$34,Parameters!$C$34*$A703,IF($A703&lt;=Parameters!$D$35,Parameters!$C$34*Parameters!$D$34+Parameters!$C$35*($A703-Parameters!$D$34),IF($A703&lt;=Parameters!$D$36,Parameters!$C$34*Parameters!$D$34+Parameters!$C$35*(Parameters!$D$35-Parameters!$D$34)+Parameters!$C$36*($A703-Parameters!$D$35),Parameters!$C$34*Parameters!$D$34+Parameters!$C$35*(Parameters!$D$35-Parameters!$D$34)+Parameters!$C$36*(Parameters!$D$36-Parameters!$D$35)+Parameters!$C$37*($A703-Parameters!$D$36)))),_xlfn.IFS($A703&lt;=Parameters!$D$34,Parameters!$C$34*$A703,$A703&lt;=Parameters!$D$35,Parameters!$C$35*$A703,$A703&lt;=Parameters!$D$36,Parameters!$C$36*$A703,$A703&gt;Parameters!$D$36,Parameters!$C$37*$A703))</f>
        <v>97615.54</v>
      </c>
      <c r="G703" s="290">
        <f t="shared" si="333"/>
        <v>139.85034383954155</v>
      </c>
      <c r="H703" s="290" cm="1">
        <f t="array" ref="H703">IF(Parameters!$C$55="No",IF($A703&lt;=Parameters!$D$39,Parameters!$C$39*$A703,IF($A703&lt;=Parameters!$D$40,Parameters!$C$39*Parameters!$D$39+Parameters!$C$40*($A703-Parameters!$D$39),IF($A703&lt;=Parameters!$D$41,Parameters!$C$39*Parameters!$D$39+Parameters!$C$40*(Parameters!$D$40-Parameters!$D$39)+Parameters!$C$41*($A703-Parameters!$D$40),Parameters!$C$39*Parameters!$D$39+Parameters!$C$40*(Parameters!$D$40-Parameters!$D$39)+Parameters!$C$41*(Parameters!$D$41-Parameters!$D$40)+Parameters!$C$42*($A703-Parameters!$D$41)))),_xlfn.IFS($A703&lt;=Parameters!$D$39,Parameters!$C$39*$A703,$A703&lt;=Parameters!$D$40,Parameters!$C$40*$A703,$A703&lt;=Parameters!$D$41,Parameters!$C$41*$A703,$A703&gt;Parameters!$D$41,Parameters!$C$42*$A703))</f>
        <v>104513.58</v>
      </c>
      <c r="I703" s="290">
        <f t="shared" si="334"/>
        <v>149.73292263610315</v>
      </c>
      <c r="J703" s="290" cm="1">
        <f t="array" ref="J703">IF(Parameters!$D$55="No",IF($A703&lt;=Parameters!$F$23,Parameters!$E$23*$A703,IF($A703&lt;=Parameters!$F$24,Parameters!$E$23*Parameters!$F$23+Parameters!$E$24*($A703-Parameters!$F$23),IF($A703&lt;=Parameters!$F$25,Parameters!$E$23*Parameters!$F$23+Parameters!$E$24*(Parameters!$F$24-Parameters!$F$23)+Parameters!$E$25*($A703-Parameters!$F$24),Parameters!$E$23*Parameters!$F$23+Parameters!$E$24*(Parameters!$F$24-Parameters!$F$23)+Parameters!$E$25*(Parameters!$F$25-Parameters!$F$24)+Parameters!$E$26*($A703-Parameters!$F$25)))),_xlfn.IFS($A703&lt;=Parameters!$F$23,Parameters!$E$23*$A703,$A703&lt;=Parameters!$F$24,Parameters!$E$24*$A703,$A703&lt;=Parameters!$F$25,Parameters!$E$25*$A703,$A703&gt;Parameters!$F$25,Parameters!$E$26*$A703))</f>
        <v>84162.880000000005</v>
      </c>
      <c r="K703" s="290">
        <f t="shared" si="310"/>
        <v>120.57719197707738</v>
      </c>
      <c r="L703" s="290" cm="1">
        <f t="array" ref="L703">IF(Parameters!$D$55="No",IF($A703&lt;=Parameters!$F$28,Parameters!$E$28*$A703,IF($A703&lt;=Parameters!$F$29,Parameters!$E$28*Parameters!$F$28+Parameters!$E$29*($A703-Parameters!$F$28),IF($A703&lt;=Parameters!$F$30,Parameters!$E$28*Parameters!$F$28+Parameters!$E$29*(Parameters!$F$29-Parameters!$F$28)+Parameters!$E$30*($A703-Parameters!$F$29),Parameters!$E$28*Parameters!$F$28+Parameters!$E$29*(Parameters!$F$29-Parameters!$F$28)+Parameters!$E$30*(Parameters!$F$30-Parameters!$F$29)+Parameters!$E$31*($A703-Parameters!$F$30)))),_xlfn.IFS($A703&lt;=Parameters!$F$28,Parameters!$E$28*$A703,$A703&lt;=Parameters!$F$29,Parameters!$E$29*$A703,$A703&lt;=Parameters!$F$30,Parameters!$E$30*$A703,$A703&gt;Parameters!$F$30,Parameters!$E$31*$A703))</f>
        <v>98717.78</v>
      </c>
      <c r="M703" s="290">
        <f t="shared" si="311"/>
        <v>141.42948424068769</v>
      </c>
      <c r="N703" s="290" cm="1">
        <f t="array" ref="N703">IF(Parameters!$D$55="No",IF($A703&lt;=Parameters!$F$34,Parameters!$E$34*$A703,IF($A703&lt;=Parameters!$F$35,Parameters!$E$34*Parameters!$F$34+Parameters!$E$35*($A703-Parameters!$F$34),IF($A703&lt;=Parameters!$F$36,Parameters!$E$34*Parameters!$F$34+Parameters!$E$35*(Parameters!$F$35-Parameters!$F$34)+Parameters!$E$36*($A703-Parameters!$F$35),Parameters!$E$34*Parameters!$F$34+Parameters!$E$35*(Parameters!$F$35-Parameters!$F$34)+Parameters!$E$36*(Parameters!$F$36-Parameters!$F$35)+Parameters!$E$37*($A703-Parameters!$F$36)))),_xlfn.IFS($A703&lt;=Parameters!$F$34,Parameters!$E$34*$A703,$A703&lt;=Parameters!$F$35,Parameters!$E$35*$A703,$A703&lt;=Parameters!$F$36,Parameters!$E$36*$A703,$A703&gt;Parameters!$F$36,Parameters!$E$37*$A703))</f>
        <v>97615.54</v>
      </c>
      <c r="O703" s="290">
        <f t="shared" si="335"/>
        <v>139.85034383954155</v>
      </c>
      <c r="P703" s="290" cm="1">
        <f t="array" ref="P703">IF(Parameters!$D$55="No",IF($A703&lt;=Parameters!$F$39,Parameters!$E$39*$A703,IF($A703&lt;=Parameters!$F$40,Parameters!$E$39*Parameters!$F$39+Parameters!$E$40*($A703-Parameters!$F$39),IF($A703&lt;=Parameters!$F$41,Parameters!$E$39*Parameters!$F$39+Parameters!$E$40*(Parameters!$F$40-Parameters!$F$39)+Parameters!$E$41*($A703-Parameters!$F$40),Parameters!$E$39*Parameters!$F$39+Parameters!$E$40*(Parameters!$F$40-Parameters!$F$39)+Parameters!$E$41*(Parameters!$F$41-Parameters!$F$40)+Parameters!$E$42*($A703-Parameters!$F$41)))),_xlfn.IFS($A703&lt;=Parameters!$F$39,Parameters!$E$39*$A703,$A703&lt;=Parameters!$F$40,Parameters!$E$40*$A703,$A703&lt;=Parameters!$F$41,Parameters!$E$41*$A703,$A703&gt;Parameters!$F$41,Parameters!$E$42*$A703))</f>
        <v>104513.58</v>
      </c>
      <c r="Q703" s="290">
        <f t="shared" si="336"/>
        <v>149.73292263610315</v>
      </c>
      <c r="R703" s="290" cm="1">
        <f t="array" ref="R703">IF(Parameters!$E$55="No",IF($A703&lt;=Parameters!$H$23,Parameters!$G$23*$A703,IF($A703&lt;=Parameters!$H$24,Parameters!$G$23*Parameters!$H$23+Parameters!$G$24*($A703-Parameters!$H$23),IF($A703&lt;=Parameters!$H$25,Parameters!$G$23*Parameters!$H$23+Parameters!$G$24*(Parameters!$H$24-Parameters!$H$23)+Parameters!$G$25*($A703-Parameters!$H$24),Parameters!$G$23*Parameters!$H$23+Parameters!$G$24*(Parameters!$H$24-Parameters!$H$23)+Parameters!$G$25*(Parameters!$H$25-Parameters!$H$24)+Parameters!$G$26*($A703-Parameters!$H$25)))),_xlfn.IFS($A703&lt;=Parameters!$H$23,Parameters!$G$23*$A703,$A703&lt;=Parameters!$H$24,Parameters!$G$24*$A703,$A703&lt;=Parameters!$H$25,Parameters!$G$25*$A703,$A703&gt;Parameters!$H$25,Parameters!$G$26*$A703))</f>
        <v>84162.880000000005</v>
      </c>
      <c r="S703" s="290">
        <f t="shared" si="312"/>
        <v>120.57719197707738</v>
      </c>
      <c r="T703" s="290" cm="1">
        <f t="array" ref="T703">IF(Parameters!$E$55="No",IF($A703&lt;=Parameters!$H$28,Parameters!$G$28*$A703,IF($A703&lt;=Parameters!$H$29,Parameters!$G$28*Parameters!$H$28+Parameters!$G$29*($A703-Parameters!$H$28),IF($A703&lt;=Parameters!$H$30,Parameters!$G$28*Parameters!$H$28+Parameters!$G$29*(Parameters!$H$29-Parameters!$H$28)+Parameters!$G$30*($A703-Parameters!$H$29),Parameters!$G$28*Parameters!$H$28+Parameters!$G$29*(Parameters!$H$29-Parameters!$H$28)+Parameters!$G$30*(Parameters!$H$30-Parameters!$H$29)+Parameters!$G$31*($A703-Parameters!$H$30)))),_xlfn.IFS($A703&lt;=Parameters!$H$28,Parameters!$G$28*$A703,$A703&lt;=Parameters!$H$29,Parameters!$G$29*$A703,$A703&lt;=Parameters!$H$30,Parameters!$G$30*$A703,$A703&gt;Parameters!$H$30,Parameters!$G$31*$A703))</f>
        <v>98717.78</v>
      </c>
      <c r="U703" s="290">
        <f t="shared" si="313"/>
        <v>141.42948424068769</v>
      </c>
      <c r="V703" s="290" cm="1">
        <f t="array" ref="V703">IF(Parameters!$E$55="No",IF($A703&lt;=Parameters!$H$34,Parameters!$G$34*$A703,IF($A703&lt;=Parameters!$H$35,Parameters!$G$34*Parameters!$H$34+Parameters!$G$35*($A703-Parameters!$H$34),IF($A703&lt;=Parameters!$H$36,Parameters!$G$34*Parameters!$H$34+Parameters!$G$35*(Parameters!$H$35-Parameters!$H$34)+Parameters!$G$36*($A703-Parameters!$H$35),Parameters!$G$34*Parameters!$H$34+Parameters!$G$35*(Parameters!$H$35-Parameters!$H$34)+Parameters!$G$36*(Parameters!$H$36-Parameters!$H$35)+Parameters!$G$37*($A703-Parameters!$H$36)))),_xlfn.IFS($A703&lt;=Parameters!$H$34,Parameters!$G$34*$A703,$A703&lt;=Parameters!$H$35,Parameters!$G$35*$A703,$A703&lt;=Parameters!$H$36,Parameters!$G$36*$A703,$A703&gt;Parameters!$H$36,Parameters!$G$37*$A703))</f>
        <v>97615.54</v>
      </c>
      <c r="W703" s="290">
        <f t="shared" si="337"/>
        <v>139.85034383954155</v>
      </c>
      <c r="X703" s="290" cm="1">
        <f t="array" ref="X703">IF(Parameters!$E$55="No",IF($A703&lt;=Parameters!$H$39,Parameters!$G$39*$A703,IF($A703&lt;=Parameters!$H$40,Parameters!$G$39*Parameters!$H$39+Parameters!$G$40*($A703-Parameters!$H$39),IF($A703&lt;=Parameters!$H$41,Parameters!$G$39*Parameters!$H$39+Parameters!$G$40*(Parameters!$H$40-Parameters!$H$39)+Parameters!$G$41*($A703-Parameters!$H$40),Parameters!$G$39*Parameters!$H$39+Parameters!$G$40*(Parameters!$H$40-Parameters!$H$39)+Parameters!$G$41*(Parameters!$H$41-Parameters!$H$40)+Parameters!$G$42*($A703-Parameters!$H$41)))),_xlfn.IFS($A703&lt;=Parameters!$H$39,Parameters!$G$39*$A703,$A703&lt;=Parameters!$H$40,Parameters!$G$40*$A703,$A703&lt;=Parameters!$H$41,Parameters!$G$41*$A703,$A703&gt;Parameters!$H$41,Parameters!$G$42*$A703))</f>
        <v>104513.58</v>
      </c>
      <c r="Y703" s="290">
        <f t="shared" si="338"/>
        <v>149.73292263610315</v>
      </c>
      <c r="Z703" s="290" cm="1">
        <f t="array" ref="Z703">IF(Parameters!$F$55="No",IF($A703&lt;=Parameters!$J$23,Parameters!$I$23*$A703,IF($A703&lt;=Parameters!$J$24,Parameters!$I$23*Parameters!$J$23+Parameters!$I$24*($A703-Parameters!$J$23),IF($A703&lt;=Parameters!$J$25,Parameters!$I$23*Parameters!$J$23+Parameters!$I$24*(Parameters!$J$24-Parameters!$J$23)+Parameters!$I$25*($A703-Parameters!$J$24),Parameters!$I$23*Parameters!$J$23+Parameters!$I$24*(Parameters!$J$24-Parameters!$J$23)+Parameters!$I$25*(Parameters!$J$25-Parameters!$J$24)+Parameters!$I$26*($A703-Parameters!$J$25)))),_xlfn.IFS($A703&lt;=Parameters!$J$23,Parameters!$I$23*$A703,$A703&lt;=Parameters!$J$24,Parameters!$I$24*$A703,$A703&lt;=Parameters!$J$25,Parameters!$I$25*$A703,$A703&gt;Parameters!$J$25,Parameters!$I$26*$A703))</f>
        <v>84162.880000000005</v>
      </c>
      <c r="AA703" s="290">
        <f t="shared" si="314"/>
        <v>120.57719197707738</v>
      </c>
      <c r="AB703" s="290" cm="1">
        <f t="array" ref="AB703">IF(Parameters!$F$55="No",IF($A703&lt;=Parameters!$J$28,Parameters!$I$28*$A703,IF($A703&lt;=Parameters!$J$29,Parameters!$I$28*Parameters!$J$28+Parameters!$I$29*($A703-Parameters!$J$28),IF($A703&lt;=Parameters!$J$30,Parameters!$I$28*Parameters!$J$28+Parameters!$I$29*(Parameters!$J$29-Parameters!$J$28)+Parameters!$I$30*($A703-Parameters!$J$29),Parameters!$I$28*Parameters!$J$28+Parameters!$I$29*(Parameters!$J$29-Parameters!$J$28)+Parameters!$I$30*(Parameters!$J$30-Parameters!$J$29)+Parameters!$I$31*($A703-Parameters!$J$30)))),_xlfn.IFS($A703&lt;=Parameters!$J$28,Parameters!$I$28*$A703,$A703&lt;=Parameters!$J$29,Parameters!$I$29*$A703,$A703&lt;=Parameters!$J$30,Parameters!$I$30*$A703,$A703&gt;Parameters!$J$30,Parameters!$I$31*$A703))</f>
        <v>98717.78</v>
      </c>
      <c r="AC703" s="290">
        <f t="shared" si="315"/>
        <v>141.42948424068769</v>
      </c>
      <c r="AD703" s="290" cm="1">
        <f t="array" ref="AD703">IF(Parameters!$F$55="No",IF($A703&lt;=Parameters!$J$34,Parameters!$I$34*$A703,IF($A703&lt;=Parameters!$J$35,Parameters!$I$34*Parameters!$J$34+Parameters!$I$35*($A703-Parameters!$J$34),IF($A703&lt;=Parameters!$J$36,Parameters!$I$34*Parameters!$J$34+Parameters!$I$35*(Parameters!$J$35-Parameters!$J$34)+Parameters!$I$36*($A703-Parameters!$J$35),Parameters!$I$34*Parameters!$J$34+Parameters!$I$35*(Parameters!$J$35-Parameters!$J$34)+Parameters!$I$36*(Parameters!$J$36-Parameters!$J$35)+Parameters!$I$37*($A703-Parameters!$J$36)))),_xlfn.IFS($A703&lt;=Parameters!$J$34,Parameters!$I$34*$A703,$A703&lt;=Parameters!$J$35,Parameters!$I$35*$A703,$A703&lt;=Parameters!$J$36,Parameters!$I$36*$A703,$A703&gt;Parameters!$J$36,Parameters!$I$37*$A703))</f>
        <v>97615.54</v>
      </c>
      <c r="AE703" s="290">
        <f t="shared" si="339"/>
        <v>139.85034383954155</v>
      </c>
      <c r="AF703" s="290" cm="1">
        <f t="array" ref="AF703">IF(Parameters!$F$55="No",IF($A703&lt;=Parameters!$J$39,Parameters!$I$39*$A703,IF($A703&lt;=Parameters!$J$40,Parameters!$I$39*Parameters!$J$39+Parameters!$I$40*($A703-Parameters!$J$39),IF($A703&lt;=Parameters!$J$41,Parameters!$I$39*Parameters!$J$39+Parameters!$I$40*(Parameters!$J$40-Parameters!$J$39)+Parameters!$I$41*($A703-Parameters!$J$40),Parameters!$I$39*Parameters!$J$39+Parameters!$I$40*(Parameters!$J$40-Parameters!$J$39)+Parameters!$I$41*(Parameters!$J$41-Parameters!$J$40)+Parameters!$I$42*($A703-Parameters!$J$41)))),_xlfn.IFS($A703&lt;=Parameters!$J$39,Parameters!$I$39*$A703,$A703&lt;=Parameters!$J$40,Parameters!$I$40*$A703,$A703&lt;=Parameters!$J$41,Parameters!$I$41*$A703,$A703&gt;Parameters!$J$41,Parameters!$I$42*$A703))</f>
        <v>104513.58</v>
      </c>
      <c r="AG703" s="290">
        <f t="shared" si="340"/>
        <v>149.73292263610315</v>
      </c>
      <c r="AI703" s="428">
        <f t="shared" si="316"/>
        <v>149.05999999999767</v>
      </c>
      <c r="AJ703" s="428">
        <f t="shared" si="317"/>
        <v>159.35999999998603</v>
      </c>
      <c r="AK703" s="428">
        <f t="shared" si="318"/>
        <v>150.22999999999593</v>
      </c>
      <c r="AL703" s="428">
        <f t="shared" si="319"/>
        <v>158.4600000000064</v>
      </c>
      <c r="AM703" s="428">
        <f t="shared" si="320"/>
        <v>149.05999999999767</v>
      </c>
      <c r="AN703" s="428">
        <f t="shared" si="321"/>
        <v>159.35999999998603</v>
      </c>
      <c r="AO703" s="428">
        <f t="shared" si="322"/>
        <v>150.22999999999593</v>
      </c>
      <c r="AP703" s="428">
        <f t="shared" si="323"/>
        <v>158.4600000000064</v>
      </c>
      <c r="AQ703" s="428">
        <f t="shared" si="324"/>
        <v>149.05999999999767</v>
      </c>
      <c r="AR703" s="428">
        <f t="shared" si="325"/>
        <v>159.35999999998603</v>
      </c>
      <c r="AS703" s="428">
        <f t="shared" si="326"/>
        <v>150.22999999999593</v>
      </c>
      <c r="AT703" s="428">
        <f t="shared" si="327"/>
        <v>158.4600000000064</v>
      </c>
      <c r="AU703" s="428">
        <f t="shared" si="328"/>
        <v>149.05999999999767</v>
      </c>
      <c r="AV703" s="428">
        <f t="shared" si="329"/>
        <v>159.35999999998603</v>
      </c>
      <c r="AW703" s="428">
        <f t="shared" si="330"/>
        <v>150.22999999999593</v>
      </c>
      <c r="AX703" s="428">
        <f t="shared" si="331"/>
        <v>158.4600000000064</v>
      </c>
    </row>
    <row r="704">
      <c r="A704" s="413">
        <v>699</v>
      </c>
      <c r="B704" s="290" cm="1">
        <f t="array" ref="B704">IF(Parameters!$C$55="No",IF($A704&lt;=Parameters!$D$23,Parameters!$C$23*$A704,IF($A704&lt;=Parameters!$D$24,Parameters!$C$23*Parameters!$D$23+Parameters!$C$24*($A704-Parameters!$D$23),IF($A704&lt;=Parameters!$D$25,Parameters!$C$23*Parameters!$D$23+Parameters!$C$24*(Parameters!$D$24-Parameters!$D$23)+Parameters!$C$25*($A704-Parameters!$D$24),Parameters!$C$23*Parameters!$D$23+Parameters!$C$24*(Parameters!$D$24-Parameters!$D$23)+Parameters!$C$25*(Parameters!$D$25-Parameters!$D$24)+Parameters!$C$26*($A704-Parameters!$D$25)))),_xlfn.IFS($A704&lt;=Parameters!$D$23,Parameters!$C$23*$A704,$A704&lt;=Parameters!$D$24,Parameters!$C$24*$A704,$A704&lt;=Parameters!$D$25,Parameters!$C$25*$A704,$A704&gt;Parameters!$D$25,Parameters!$C$26*$A704))</f>
        <v>84311.94</v>
      </c>
      <c r="C704" s="290">
        <f t="shared" si="343"/>
        <v>120.61793991416309</v>
      </c>
      <c r="D704" s="290" cm="1">
        <f t="array" ref="D704">IF(Parameters!$C$55="No",IF($A704&lt;=Parameters!$D$28,Parameters!$C$28*$A704,IF($A704&lt;=Parameters!$D$29,Parameters!$C$28*Parameters!$D$28+Parameters!$C$29*($A704-Parameters!$D$28),IF($A704&lt;=Parameters!$D$30,Parameters!$C$28*Parameters!$D$28+Parameters!$C$29*(Parameters!$D$29-Parameters!$D$28)+Parameters!$C$30*($A704-Parameters!$D$29),Parameters!$C$28*Parameters!$D$28+Parameters!$C$29*(Parameters!$D$29-Parameters!$D$28)+Parameters!$C$30*(Parameters!$D$30-Parameters!$D$29)+Parameters!$C$31*($A704-Parameters!$D$30)))),_xlfn.IFS($A704&lt;=Parameters!$D$28,Parameters!$C$28*$A704,$A704&lt;=Parameters!$D$29,Parameters!$C$29*$A704,$A704&lt;=Parameters!$D$30,Parameters!$C$30*$A704,$A704&gt;Parameters!$D$30,Parameters!$C$31*$A704))</f>
        <v>98877.14</v>
      </c>
      <c r="E704" s="290">
        <f t="shared" si="344"/>
        <v>141.45513590844064</v>
      </c>
      <c r="F704" s="290" cm="1">
        <f t="array" ref="F704">IF(Parameters!$C$55="No",IF($A704&lt;=Parameters!$D$34,Parameters!$C$34*$A704,IF($A704&lt;=Parameters!$D$35,Parameters!$C$34*Parameters!$D$34+Parameters!$C$35*($A704-Parameters!$D$34),IF($A704&lt;=Parameters!$D$36,Parameters!$C$34*Parameters!$D$34+Parameters!$C$35*(Parameters!$D$35-Parameters!$D$34)+Parameters!$C$36*($A704-Parameters!$D$35),Parameters!$C$34*Parameters!$D$34+Parameters!$C$35*(Parameters!$D$35-Parameters!$D$34)+Parameters!$C$36*(Parameters!$D$36-Parameters!$D$35)+Parameters!$C$37*($A704-Parameters!$D$36)))),_xlfn.IFS($A704&lt;=Parameters!$D$34,Parameters!$C$34*$A704,$A704&lt;=Parameters!$D$35,Parameters!$C$35*$A704,$A704&lt;=Parameters!$D$36,Parameters!$C$36*$A704,$A704&gt;Parameters!$D$36,Parameters!$C$37*$A704))</f>
        <v>97765.77</v>
      </c>
      <c r="G704" s="290">
        <f t="shared" si="333"/>
        <v>139.86519313304723</v>
      </c>
      <c r="H704" s="290" cm="1">
        <f t="array" ref="H704">IF(Parameters!$C$55="No",IF($A704&lt;=Parameters!$D$39,Parameters!$C$39*$A704,IF($A704&lt;=Parameters!$D$40,Parameters!$C$39*Parameters!$D$39+Parameters!$C$40*($A704-Parameters!$D$39),IF($A704&lt;=Parameters!$D$41,Parameters!$C$39*Parameters!$D$39+Parameters!$C$40*(Parameters!$D$40-Parameters!$D$39)+Parameters!$C$41*($A704-Parameters!$D$40),Parameters!$C$39*Parameters!$D$39+Parameters!$C$40*(Parameters!$D$40-Parameters!$D$39)+Parameters!$C$41*(Parameters!$D$41-Parameters!$D$40)+Parameters!$C$42*($A704-Parameters!$D$41)))),_xlfn.IFS($A704&lt;=Parameters!$D$39,Parameters!$C$39*$A704,$A704&lt;=Parameters!$D$40,Parameters!$C$40*$A704,$A704&lt;=Parameters!$D$41,Parameters!$C$41*$A704,$A704&gt;Parameters!$D$41,Parameters!$C$42*$A704))</f>
        <v>104672.04000000001</v>
      </c>
      <c r="I704" s="290">
        <f t="shared" si="334"/>
        <v>149.74540772532191</v>
      </c>
      <c r="J704" s="290" cm="1">
        <f t="array" ref="J704">IF(Parameters!$D$55="No",IF($A704&lt;=Parameters!$F$23,Parameters!$E$23*$A704,IF($A704&lt;=Parameters!$F$24,Parameters!$E$23*Parameters!$F$23+Parameters!$E$24*($A704-Parameters!$F$23),IF($A704&lt;=Parameters!$F$25,Parameters!$E$23*Parameters!$F$23+Parameters!$E$24*(Parameters!$F$24-Parameters!$F$23)+Parameters!$E$25*($A704-Parameters!$F$24),Parameters!$E$23*Parameters!$F$23+Parameters!$E$24*(Parameters!$F$24-Parameters!$F$23)+Parameters!$E$25*(Parameters!$F$25-Parameters!$F$24)+Parameters!$E$26*($A704-Parameters!$F$25)))),_xlfn.IFS($A704&lt;=Parameters!$F$23,Parameters!$E$23*$A704,$A704&lt;=Parameters!$F$24,Parameters!$E$24*$A704,$A704&lt;=Parameters!$F$25,Parameters!$E$25*$A704,$A704&gt;Parameters!$F$25,Parameters!$E$26*$A704))</f>
        <v>84311.94</v>
      </c>
      <c r="K704" s="290">
        <f t="shared" si="310"/>
        <v>120.61793991416309</v>
      </c>
      <c r="L704" s="290" cm="1">
        <f t="array" ref="L704">IF(Parameters!$D$55="No",IF($A704&lt;=Parameters!$F$28,Parameters!$E$28*$A704,IF($A704&lt;=Parameters!$F$29,Parameters!$E$28*Parameters!$F$28+Parameters!$E$29*($A704-Parameters!$F$28),IF($A704&lt;=Parameters!$F$30,Parameters!$E$28*Parameters!$F$28+Parameters!$E$29*(Parameters!$F$29-Parameters!$F$28)+Parameters!$E$30*($A704-Parameters!$F$29),Parameters!$E$28*Parameters!$F$28+Parameters!$E$29*(Parameters!$F$29-Parameters!$F$28)+Parameters!$E$30*(Parameters!$F$30-Parameters!$F$29)+Parameters!$E$31*($A704-Parameters!$F$30)))),_xlfn.IFS($A704&lt;=Parameters!$F$28,Parameters!$E$28*$A704,$A704&lt;=Parameters!$F$29,Parameters!$E$29*$A704,$A704&lt;=Parameters!$F$30,Parameters!$E$30*$A704,$A704&gt;Parameters!$F$30,Parameters!$E$31*$A704))</f>
        <v>98877.14</v>
      </c>
      <c r="M704" s="290">
        <f t="shared" si="311"/>
        <v>141.45513590844064</v>
      </c>
      <c r="N704" s="290" cm="1">
        <f t="array" ref="N704">IF(Parameters!$D$55="No",IF($A704&lt;=Parameters!$F$34,Parameters!$E$34*$A704,IF($A704&lt;=Parameters!$F$35,Parameters!$E$34*Parameters!$F$34+Parameters!$E$35*($A704-Parameters!$F$34),IF($A704&lt;=Parameters!$F$36,Parameters!$E$34*Parameters!$F$34+Parameters!$E$35*(Parameters!$F$35-Parameters!$F$34)+Parameters!$E$36*($A704-Parameters!$F$35),Parameters!$E$34*Parameters!$F$34+Parameters!$E$35*(Parameters!$F$35-Parameters!$F$34)+Parameters!$E$36*(Parameters!$F$36-Parameters!$F$35)+Parameters!$E$37*($A704-Parameters!$F$36)))),_xlfn.IFS($A704&lt;=Parameters!$F$34,Parameters!$E$34*$A704,$A704&lt;=Parameters!$F$35,Parameters!$E$35*$A704,$A704&lt;=Parameters!$F$36,Parameters!$E$36*$A704,$A704&gt;Parameters!$F$36,Parameters!$E$37*$A704))</f>
        <v>97765.77</v>
      </c>
      <c r="O704" s="290">
        <f t="shared" si="335"/>
        <v>139.86519313304723</v>
      </c>
      <c r="P704" s="290" cm="1">
        <f t="array" ref="P704">IF(Parameters!$D$55="No",IF($A704&lt;=Parameters!$F$39,Parameters!$E$39*$A704,IF($A704&lt;=Parameters!$F$40,Parameters!$E$39*Parameters!$F$39+Parameters!$E$40*($A704-Parameters!$F$39),IF($A704&lt;=Parameters!$F$41,Parameters!$E$39*Parameters!$F$39+Parameters!$E$40*(Parameters!$F$40-Parameters!$F$39)+Parameters!$E$41*($A704-Parameters!$F$40),Parameters!$E$39*Parameters!$F$39+Parameters!$E$40*(Parameters!$F$40-Parameters!$F$39)+Parameters!$E$41*(Parameters!$F$41-Parameters!$F$40)+Parameters!$E$42*($A704-Parameters!$F$41)))),_xlfn.IFS($A704&lt;=Parameters!$F$39,Parameters!$E$39*$A704,$A704&lt;=Parameters!$F$40,Parameters!$E$40*$A704,$A704&lt;=Parameters!$F$41,Parameters!$E$41*$A704,$A704&gt;Parameters!$F$41,Parameters!$E$42*$A704))</f>
        <v>104672.04000000001</v>
      </c>
      <c r="Q704" s="290">
        <f t="shared" si="336"/>
        <v>149.74540772532191</v>
      </c>
      <c r="R704" s="290" cm="1">
        <f t="array" ref="R704">IF(Parameters!$E$55="No",IF($A704&lt;=Parameters!$H$23,Parameters!$G$23*$A704,IF($A704&lt;=Parameters!$H$24,Parameters!$G$23*Parameters!$H$23+Parameters!$G$24*($A704-Parameters!$H$23),IF($A704&lt;=Parameters!$H$25,Parameters!$G$23*Parameters!$H$23+Parameters!$G$24*(Parameters!$H$24-Parameters!$H$23)+Parameters!$G$25*($A704-Parameters!$H$24),Parameters!$G$23*Parameters!$H$23+Parameters!$G$24*(Parameters!$H$24-Parameters!$H$23)+Parameters!$G$25*(Parameters!$H$25-Parameters!$H$24)+Parameters!$G$26*($A704-Parameters!$H$25)))),_xlfn.IFS($A704&lt;=Parameters!$H$23,Parameters!$G$23*$A704,$A704&lt;=Parameters!$H$24,Parameters!$G$24*$A704,$A704&lt;=Parameters!$H$25,Parameters!$G$25*$A704,$A704&gt;Parameters!$H$25,Parameters!$G$26*$A704))</f>
        <v>84311.94</v>
      </c>
      <c r="S704" s="290">
        <f t="shared" si="312"/>
        <v>120.61793991416309</v>
      </c>
      <c r="T704" s="290" cm="1">
        <f t="array" ref="T704">IF(Parameters!$E$55="No",IF($A704&lt;=Parameters!$H$28,Parameters!$G$28*$A704,IF($A704&lt;=Parameters!$H$29,Parameters!$G$28*Parameters!$H$28+Parameters!$G$29*($A704-Parameters!$H$28),IF($A704&lt;=Parameters!$H$30,Parameters!$G$28*Parameters!$H$28+Parameters!$G$29*(Parameters!$H$29-Parameters!$H$28)+Parameters!$G$30*($A704-Parameters!$H$29),Parameters!$G$28*Parameters!$H$28+Parameters!$G$29*(Parameters!$H$29-Parameters!$H$28)+Parameters!$G$30*(Parameters!$H$30-Parameters!$H$29)+Parameters!$G$31*($A704-Parameters!$H$30)))),_xlfn.IFS($A704&lt;=Parameters!$H$28,Parameters!$G$28*$A704,$A704&lt;=Parameters!$H$29,Parameters!$G$29*$A704,$A704&lt;=Parameters!$H$30,Parameters!$G$30*$A704,$A704&gt;Parameters!$H$30,Parameters!$G$31*$A704))</f>
        <v>98877.14</v>
      </c>
      <c r="U704" s="290">
        <f t="shared" si="313"/>
        <v>141.45513590844064</v>
      </c>
      <c r="V704" s="290" cm="1">
        <f t="array" ref="V704">IF(Parameters!$E$55="No",IF($A704&lt;=Parameters!$H$34,Parameters!$G$34*$A704,IF($A704&lt;=Parameters!$H$35,Parameters!$G$34*Parameters!$H$34+Parameters!$G$35*($A704-Parameters!$H$34),IF($A704&lt;=Parameters!$H$36,Parameters!$G$34*Parameters!$H$34+Parameters!$G$35*(Parameters!$H$35-Parameters!$H$34)+Parameters!$G$36*($A704-Parameters!$H$35),Parameters!$G$34*Parameters!$H$34+Parameters!$G$35*(Parameters!$H$35-Parameters!$H$34)+Parameters!$G$36*(Parameters!$H$36-Parameters!$H$35)+Parameters!$G$37*($A704-Parameters!$H$36)))),_xlfn.IFS($A704&lt;=Parameters!$H$34,Parameters!$G$34*$A704,$A704&lt;=Parameters!$H$35,Parameters!$G$35*$A704,$A704&lt;=Parameters!$H$36,Parameters!$G$36*$A704,$A704&gt;Parameters!$H$36,Parameters!$G$37*$A704))</f>
        <v>97765.77</v>
      </c>
      <c r="W704" s="290">
        <f t="shared" si="337"/>
        <v>139.86519313304723</v>
      </c>
      <c r="X704" s="290" cm="1">
        <f t="array" ref="X704">IF(Parameters!$E$55="No",IF($A704&lt;=Parameters!$H$39,Parameters!$G$39*$A704,IF($A704&lt;=Parameters!$H$40,Parameters!$G$39*Parameters!$H$39+Parameters!$G$40*($A704-Parameters!$H$39),IF($A704&lt;=Parameters!$H$41,Parameters!$G$39*Parameters!$H$39+Parameters!$G$40*(Parameters!$H$40-Parameters!$H$39)+Parameters!$G$41*($A704-Parameters!$H$40),Parameters!$G$39*Parameters!$H$39+Parameters!$G$40*(Parameters!$H$40-Parameters!$H$39)+Parameters!$G$41*(Parameters!$H$41-Parameters!$H$40)+Parameters!$G$42*($A704-Parameters!$H$41)))),_xlfn.IFS($A704&lt;=Parameters!$H$39,Parameters!$G$39*$A704,$A704&lt;=Parameters!$H$40,Parameters!$G$40*$A704,$A704&lt;=Parameters!$H$41,Parameters!$G$41*$A704,$A704&gt;Parameters!$H$41,Parameters!$G$42*$A704))</f>
        <v>104672.04000000001</v>
      </c>
      <c r="Y704" s="290">
        <f t="shared" si="338"/>
        <v>149.74540772532191</v>
      </c>
      <c r="Z704" s="290" cm="1">
        <f t="array" ref="Z704">IF(Parameters!$F$55="No",IF($A704&lt;=Parameters!$J$23,Parameters!$I$23*$A704,IF($A704&lt;=Parameters!$J$24,Parameters!$I$23*Parameters!$J$23+Parameters!$I$24*($A704-Parameters!$J$23),IF($A704&lt;=Parameters!$J$25,Parameters!$I$23*Parameters!$J$23+Parameters!$I$24*(Parameters!$J$24-Parameters!$J$23)+Parameters!$I$25*($A704-Parameters!$J$24),Parameters!$I$23*Parameters!$J$23+Parameters!$I$24*(Parameters!$J$24-Parameters!$J$23)+Parameters!$I$25*(Parameters!$J$25-Parameters!$J$24)+Parameters!$I$26*($A704-Parameters!$J$25)))),_xlfn.IFS($A704&lt;=Parameters!$J$23,Parameters!$I$23*$A704,$A704&lt;=Parameters!$J$24,Parameters!$I$24*$A704,$A704&lt;=Parameters!$J$25,Parameters!$I$25*$A704,$A704&gt;Parameters!$J$25,Parameters!$I$26*$A704))</f>
        <v>84311.94</v>
      </c>
      <c r="AA704" s="290">
        <f t="shared" si="314"/>
        <v>120.61793991416309</v>
      </c>
      <c r="AB704" s="290" cm="1">
        <f t="array" ref="AB704">IF(Parameters!$F$55="No",IF($A704&lt;=Parameters!$J$28,Parameters!$I$28*$A704,IF($A704&lt;=Parameters!$J$29,Parameters!$I$28*Parameters!$J$28+Parameters!$I$29*($A704-Parameters!$J$28),IF($A704&lt;=Parameters!$J$30,Parameters!$I$28*Parameters!$J$28+Parameters!$I$29*(Parameters!$J$29-Parameters!$J$28)+Parameters!$I$30*($A704-Parameters!$J$29),Parameters!$I$28*Parameters!$J$28+Parameters!$I$29*(Parameters!$J$29-Parameters!$J$28)+Parameters!$I$30*(Parameters!$J$30-Parameters!$J$29)+Parameters!$I$31*($A704-Parameters!$J$30)))),_xlfn.IFS($A704&lt;=Parameters!$J$28,Parameters!$I$28*$A704,$A704&lt;=Parameters!$J$29,Parameters!$I$29*$A704,$A704&lt;=Parameters!$J$30,Parameters!$I$30*$A704,$A704&gt;Parameters!$J$30,Parameters!$I$31*$A704))</f>
        <v>98877.14</v>
      </c>
      <c r="AC704" s="290">
        <f t="shared" si="315"/>
        <v>141.45513590844064</v>
      </c>
      <c r="AD704" s="290" cm="1">
        <f t="array" ref="AD704">IF(Parameters!$F$55="No",IF($A704&lt;=Parameters!$J$34,Parameters!$I$34*$A704,IF($A704&lt;=Parameters!$J$35,Parameters!$I$34*Parameters!$J$34+Parameters!$I$35*($A704-Parameters!$J$34),IF($A704&lt;=Parameters!$J$36,Parameters!$I$34*Parameters!$J$34+Parameters!$I$35*(Parameters!$J$35-Parameters!$J$34)+Parameters!$I$36*($A704-Parameters!$J$35),Parameters!$I$34*Parameters!$J$34+Parameters!$I$35*(Parameters!$J$35-Parameters!$J$34)+Parameters!$I$36*(Parameters!$J$36-Parameters!$J$35)+Parameters!$I$37*($A704-Parameters!$J$36)))),_xlfn.IFS($A704&lt;=Parameters!$J$34,Parameters!$I$34*$A704,$A704&lt;=Parameters!$J$35,Parameters!$I$35*$A704,$A704&lt;=Parameters!$J$36,Parameters!$I$36*$A704,$A704&gt;Parameters!$J$36,Parameters!$I$37*$A704))</f>
        <v>97765.77</v>
      </c>
      <c r="AE704" s="290">
        <f t="shared" si="339"/>
        <v>139.86519313304723</v>
      </c>
      <c r="AF704" s="290" cm="1">
        <f t="array" ref="AF704">IF(Parameters!$F$55="No",IF($A704&lt;=Parameters!$J$39,Parameters!$I$39*$A704,IF($A704&lt;=Parameters!$J$40,Parameters!$I$39*Parameters!$J$39+Parameters!$I$40*($A704-Parameters!$J$39),IF($A704&lt;=Parameters!$J$41,Parameters!$I$39*Parameters!$J$39+Parameters!$I$40*(Parameters!$J$40-Parameters!$J$39)+Parameters!$I$41*($A704-Parameters!$J$40),Parameters!$I$39*Parameters!$J$39+Parameters!$I$40*(Parameters!$J$40-Parameters!$J$39)+Parameters!$I$41*(Parameters!$J$41-Parameters!$J$40)+Parameters!$I$42*($A704-Parameters!$J$41)))),_xlfn.IFS($A704&lt;=Parameters!$J$39,Parameters!$I$39*$A704,$A704&lt;=Parameters!$J$40,Parameters!$I$40*$A704,$A704&lt;=Parameters!$J$41,Parameters!$I$41*$A704,$A704&gt;Parameters!$J$41,Parameters!$I$42*$A704))</f>
        <v>104672.04000000001</v>
      </c>
      <c r="AG704" s="290">
        <f t="shared" si="340"/>
        <v>149.74540772532191</v>
      </c>
      <c r="AI704" s="428">
        <f t="shared" si="316"/>
        <v>149.05999999999767</v>
      </c>
      <c r="AJ704" s="428">
        <f t="shared" si="317"/>
        <v>159.36000000000058</v>
      </c>
      <c r="AK704" s="428">
        <f t="shared" si="318"/>
        <v>150.23000000001048</v>
      </c>
      <c r="AL704" s="428">
        <f t="shared" si="319"/>
        <v>158.4600000000064</v>
      </c>
      <c r="AM704" s="428">
        <f t="shared" si="320"/>
        <v>149.05999999999767</v>
      </c>
      <c r="AN704" s="428">
        <f t="shared" si="321"/>
        <v>159.36000000000058</v>
      </c>
      <c r="AO704" s="428">
        <f t="shared" si="322"/>
        <v>150.23000000001048</v>
      </c>
      <c r="AP704" s="428">
        <f t="shared" si="323"/>
        <v>158.4600000000064</v>
      </c>
      <c r="AQ704" s="428">
        <f t="shared" si="324"/>
        <v>149.05999999999767</v>
      </c>
      <c r="AR704" s="428">
        <f t="shared" si="325"/>
        <v>159.36000000000058</v>
      </c>
      <c r="AS704" s="428">
        <f t="shared" si="326"/>
        <v>150.23000000001048</v>
      </c>
      <c r="AT704" s="428">
        <f t="shared" si="327"/>
        <v>158.4600000000064</v>
      </c>
      <c r="AU704" s="428">
        <f t="shared" si="328"/>
        <v>149.05999999999767</v>
      </c>
      <c r="AV704" s="428">
        <f t="shared" si="329"/>
        <v>159.36000000000058</v>
      </c>
      <c r="AW704" s="428">
        <f t="shared" si="330"/>
        <v>150.23000000001048</v>
      </c>
      <c r="AX704" s="428">
        <f t="shared" si="331"/>
        <v>158.4600000000064</v>
      </c>
    </row>
    <row r="705">
      <c r="A705" s="413">
        <v>700</v>
      </c>
      <c r="B705" s="290" cm="1">
        <f t="array" ref="B705">IF(Parameters!$C$55="No",IF($A705&lt;=Parameters!$D$23,Parameters!$C$23*$A705,IF($A705&lt;=Parameters!$D$24,Parameters!$C$23*Parameters!$D$23+Parameters!$C$24*($A705-Parameters!$D$23),IF($A705&lt;=Parameters!$D$25,Parameters!$C$23*Parameters!$D$23+Parameters!$C$24*(Parameters!$D$24-Parameters!$D$23)+Parameters!$C$25*($A705-Parameters!$D$24),Parameters!$C$23*Parameters!$D$23+Parameters!$C$24*(Parameters!$D$24-Parameters!$D$23)+Parameters!$C$25*(Parameters!$D$25-Parameters!$D$24)+Parameters!$C$26*($A705-Parameters!$D$25)))),_xlfn.IFS($A705&lt;=Parameters!$D$23,Parameters!$C$23*$A705,$A705&lt;=Parameters!$D$24,Parameters!$C$24*$A705,$A705&lt;=Parameters!$D$25,Parameters!$C$25*$A705,$A705&gt;Parameters!$D$25,Parameters!$C$26*$A705))</f>
        <v>84461</v>
      </c>
      <c r="C705" s="290">
        <f t="shared" si="343"/>
        <v>120.65857142857143</v>
      </c>
      <c r="D705" s="290" cm="1">
        <f t="array" ref="D705">IF(Parameters!$C$55="No",IF($A705&lt;=Parameters!$D$28,Parameters!$C$28*$A705,IF($A705&lt;=Parameters!$D$29,Parameters!$C$28*Parameters!$D$28+Parameters!$C$29*($A705-Parameters!$D$28),IF($A705&lt;=Parameters!$D$30,Parameters!$C$28*Parameters!$D$28+Parameters!$C$29*(Parameters!$D$29-Parameters!$D$28)+Parameters!$C$30*($A705-Parameters!$D$29),Parameters!$C$28*Parameters!$D$28+Parameters!$C$29*(Parameters!$D$29-Parameters!$D$28)+Parameters!$C$30*(Parameters!$D$30-Parameters!$D$29)+Parameters!$C$31*($A705-Parameters!$D$30)))),_xlfn.IFS($A705&lt;=Parameters!$D$28,Parameters!$C$28*$A705,$A705&lt;=Parameters!$D$29,Parameters!$C$29*$A705,$A705&lt;=Parameters!$D$30,Parameters!$C$30*$A705,$A705&gt;Parameters!$D$30,Parameters!$C$31*$A705))</f>
        <v>99036.5</v>
      </c>
      <c r="E705" s="290">
        <f t="shared" si="344"/>
        <v>141.4807142857143</v>
      </c>
      <c r="F705" s="290" cm="1">
        <f t="array" ref="F705">IF(Parameters!$C$55="No",IF($A705&lt;=Parameters!$D$34,Parameters!$C$34*$A705,IF($A705&lt;=Parameters!$D$35,Parameters!$C$34*Parameters!$D$34+Parameters!$C$35*($A705-Parameters!$D$34),IF($A705&lt;=Parameters!$D$36,Parameters!$C$34*Parameters!$D$34+Parameters!$C$35*(Parameters!$D$35-Parameters!$D$34)+Parameters!$C$36*($A705-Parameters!$D$35),Parameters!$C$34*Parameters!$D$34+Parameters!$C$35*(Parameters!$D$35-Parameters!$D$34)+Parameters!$C$36*(Parameters!$D$36-Parameters!$D$35)+Parameters!$C$37*($A705-Parameters!$D$36)))),_xlfn.IFS($A705&lt;=Parameters!$D$34,Parameters!$C$34*$A705,$A705&lt;=Parameters!$D$35,Parameters!$C$35*$A705,$A705&lt;=Parameters!$D$36,Parameters!$C$36*$A705,$A705&gt;Parameters!$D$36,Parameters!$C$37*$A705))</f>
        <v>97916</v>
      </c>
      <c r="G705" s="290">
        <f t="shared" si="333"/>
        <v>139.88</v>
      </c>
      <c r="H705" s="290" cm="1">
        <f t="array" ref="H705">IF(Parameters!$C$55="No",IF($A705&lt;=Parameters!$D$39,Parameters!$C$39*$A705,IF($A705&lt;=Parameters!$D$40,Parameters!$C$39*Parameters!$D$39+Parameters!$C$40*($A705-Parameters!$D$39),IF($A705&lt;=Parameters!$D$41,Parameters!$C$39*Parameters!$D$39+Parameters!$C$40*(Parameters!$D$40-Parameters!$D$39)+Parameters!$C$41*($A705-Parameters!$D$40),Parameters!$C$39*Parameters!$D$39+Parameters!$C$40*(Parameters!$D$40-Parameters!$D$39)+Parameters!$C$41*(Parameters!$D$41-Parameters!$D$40)+Parameters!$C$42*($A705-Parameters!$D$41)))),_xlfn.IFS($A705&lt;=Parameters!$D$39,Parameters!$C$39*$A705,$A705&lt;=Parameters!$D$40,Parameters!$C$40*$A705,$A705&lt;=Parameters!$D$41,Parameters!$C$41*$A705,$A705&gt;Parameters!$D$41,Parameters!$C$42*$A705))</f>
        <v>104830.5</v>
      </c>
      <c r="I705" s="290">
        <f t="shared" si="334"/>
        <v>149.75785714285715</v>
      </c>
      <c r="J705" s="290" cm="1">
        <f t="array" ref="J705">IF(Parameters!$D$55="No",IF($A705&lt;=Parameters!$F$23,Parameters!$E$23*$A705,IF($A705&lt;=Parameters!$F$24,Parameters!$E$23*Parameters!$F$23+Parameters!$E$24*($A705-Parameters!$F$23),IF($A705&lt;=Parameters!$F$25,Parameters!$E$23*Parameters!$F$23+Parameters!$E$24*(Parameters!$F$24-Parameters!$F$23)+Parameters!$E$25*($A705-Parameters!$F$24),Parameters!$E$23*Parameters!$F$23+Parameters!$E$24*(Parameters!$F$24-Parameters!$F$23)+Parameters!$E$25*(Parameters!$F$25-Parameters!$F$24)+Parameters!$E$26*($A705-Parameters!$F$25)))),_xlfn.IFS($A705&lt;=Parameters!$F$23,Parameters!$E$23*$A705,$A705&lt;=Parameters!$F$24,Parameters!$E$24*$A705,$A705&lt;=Parameters!$F$25,Parameters!$E$25*$A705,$A705&gt;Parameters!$F$25,Parameters!$E$26*$A705))</f>
        <v>84461</v>
      </c>
      <c r="K705" s="290">
        <f t="shared" si="310"/>
        <v>120.65857142857143</v>
      </c>
      <c r="L705" s="290" cm="1">
        <f t="array" ref="L705">IF(Parameters!$D$55="No",IF($A705&lt;=Parameters!$F$28,Parameters!$E$28*$A705,IF($A705&lt;=Parameters!$F$29,Parameters!$E$28*Parameters!$F$28+Parameters!$E$29*($A705-Parameters!$F$28),IF($A705&lt;=Parameters!$F$30,Parameters!$E$28*Parameters!$F$28+Parameters!$E$29*(Parameters!$F$29-Parameters!$F$28)+Parameters!$E$30*($A705-Parameters!$F$29),Parameters!$E$28*Parameters!$F$28+Parameters!$E$29*(Parameters!$F$29-Parameters!$F$28)+Parameters!$E$30*(Parameters!$F$30-Parameters!$F$29)+Parameters!$E$31*($A705-Parameters!$F$30)))),_xlfn.IFS($A705&lt;=Parameters!$F$28,Parameters!$E$28*$A705,$A705&lt;=Parameters!$F$29,Parameters!$E$29*$A705,$A705&lt;=Parameters!$F$30,Parameters!$E$30*$A705,$A705&gt;Parameters!$F$30,Parameters!$E$31*$A705))</f>
        <v>99036.5</v>
      </c>
      <c r="M705" s="290">
        <f t="shared" si="311"/>
        <v>141.4807142857143</v>
      </c>
      <c r="N705" s="290" cm="1">
        <f t="array" ref="N705">IF(Parameters!$D$55="No",IF($A705&lt;=Parameters!$F$34,Parameters!$E$34*$A705,IF($A705&lt;=Parameters!$F$35,Parameters!$E$34*Parameters!$F$34+Parameters!$E$35*($A705-Parameters!$F$34),IF($A705&lt;=Parameters!$F$36,Parameters!$E$34*Parameters!$F$34+Parameters!$E$35*(Parameters!$F$35-Parameters!$F$34)+Parameters!$E$36*($A705-Parameters!$F$35),Parameters!$E$34*Parameters!$F$34+Parameters!$E$35*(Parameters!$F$35-Parameters!$F$34)+Parameters!$E$36*(Parameters!$F$36-Parameters!$F$35)+Parameters!$E$37*($A705-Parameters!$F$36)))),_xlfn.IFS($A705&lt;=Parameters!$F$34,Parameters!$E$34*$A705,$A705&lt;=Parameters!$F$35,Parameters!$E$35*$A705,$A705&lt;=Parameters!$F$36,Parameters!$E$36*$A705,$A705&gt;Parameters!$F$36,Parameters!$E$37*$A705))</f>
        <v>97916</v>
      </c>
      <c r="O705" s="290">
        <f t="shared" si="335"/>
        <v>139.88</v>
      </c>
      <c r="P705" s="290" cm="1">
        <f t="array" ref="P705">IF(Parameters!$D$55="No",IF($A705&lt;=Parameters!$F$39,Parameters!$E$39*$A705,IF($A705&lt;=Parameters!$F$40,Parameters!$E$39*Parameters!$F$39+Parameters!$E$40*($A705-Parameters!$F$39),IF($A705&lt;=Parameters!$F$41,Parameters!$E$39*Parameters!$F$39+Parameters!$E$40*(Parameters!$F$40-Parameters!$F$39)+Parameters!$E$41*($A705-Parameters!$F$40),Parameters!$E$39*Parameters!$F$39+Parameters!$E$40*(Parameters!$F$40-Parameters!$F$39)+Parameters!$E$41*(Parameters!$F$41-Parameters!$F$40)+Parameters!$E$42*($A705-Parameters!$F$41)))),_xlfn.IFS($A705&lt;=Parameters!$F$39,Parameters!$E$39*$A705,$A705&lt;=Parameters!$F$40,Parameters!$E$40*$A705,$A705&lt;=Parameters!$F$41,Parameters!$E$41*$A705,$A705&gt;Parameters!$F$41,Parameters!$E$42*$A705))</f>
        <v>104830.5</v>
      </c>
      <c r="Q705" s="290">
        <f t="shared" si="336"/>
        <v>149.75785714285715</v>
      </c>
      <c r="R705" s="290" cm="1">
        <f t="array" ref="R705">IF(Parameters!$E$55="No",IF($A705&lt;=Parameters!$H$23,Parameters!$G$23*$A705,IF($A705&lt;=Parameters!$H$24,Parameters!$G$23*Parameters!$H$23+Parameters!$G$24*($A705-Parameters!$H$23),IF($A705&lt;=Parameters!$H$25,Parameters!$G$23*Parameters!$H$23+Parameters!$G$24*(Parameters!$H$24-Parameters!$H$23)+Parameters!$G$25*($A705-Parameters!$H$24),Parameters!$G$23*Parameters!$H$23+Parameters!$G$24*(Parameters!$H$24-Parameters!$H$23)+Parameters!$G$25*(Parameters!$H$25-Parameters!$H$24)+Parameters!$G$26*($A705-Parameters!$H$25)))),_xlfn.IFS($A705&lt;=Parameters!$H$23,Parameters!$G$23*$A705,$A705&lt;=Parameters!$H$24,Parameters!$G$24*$A705,$A705&lt;=Parameters!$H$25,Parameters!$G$25*$A705,$A705&gt;Parameters!$H$25,Parameters!$G$26*$A705))</f>
        <v>84461</v>
      </c>
      <c r="S705" s="290">
        <f t="shared" si="312"/>
        <v>120.65857142857143</v>
      </c>
      <c r="T705" s="290" cm="1">
        <f t="array" ref="T705">IF(Parameters!$E$55="No",IF($A705&lt;=Parameters!$H$28,Parameters!$G$28*$A705,IF($A705&lt;=Parameters!$H$29,Parameters!$G$28*Parameters!$H$28+Parameters!$G$29*($A705-Parameters!$H$28),IF($A705&lt;=Parameters!$H$30,Parameters!$G$28*Parameters!$H$28+Parameters!$G$29*(Parameters!$H$29-Parameters!$H$28)+Parameters!$G$30*($A705-Parameters!$H$29),Parameters!$G$28*Parameters!$H$28+Parameters!$G$29*(Parameters!$H$29-Parameters!$H$28)+Parameters!$G$30*(Parameters!$H$30-Parameters!$H$29)+Parameters!$G$31*($A705-Parameters!$H$30)))),_xlfn.IFS($A705&lt;=Parameters!$H$28,Parameters!$G$28*$A705,$A705&lt;=Parameters!$H$29,Parameters!$G$29*$A705,$A705&lt;=Parameters!$H$30,Parameters!$G$30*$A705,$A705&gt;Parameters!$H$30,Parameters!$G$31*$A705))</f>
        <v>99036.5</v>
      </c>
      <c r="U705" s="290">
        <f t="shared" si="313"/>
        <v>141.4807142857143</v>
      </c>
      <c r="V705" s="290" cm="1">
        <f t="array" ref="V705">IF(Parameters!$E$55="No",IF($A705&lt;=Parameters!$H$34,Parameters!$G$34*$A705,IF($A705&lt;=Parameters!$H$35,Parameters!$G$34*Parameters!$H$34+Parameters!$G$35*($A705-Parameters!$H$34),IF($A705&lt;=Parameters!$H$36,Parameters!$G$34*Parameters!$H$34+Parameters!$G$35*(Parameters!$H$35-Parameters!$H$34)+Parameters!$G$36*($A705-Parameters!$H$35),Parameters!$G$34*Parameters!$H$34+Parameters!$G$35*(Parameters!$H$35-Parameters!$H$34)+Parameters!$G$36*(Parameters!$H$36-Parameters!$H$35)+Parameters!$G$37*($A705-Parameters!$H$36)))),_xlfn.IFS($A705&lt;=Parameters!$H$34,Parameters!$G$34*$A705,$A705&lt;=Parameters!$H$35,Parameters!$G$35*$A705,$A705&lt;=Parameters!$H$36,Parameters!$G$36*$A705,$A705&gt;Parameters!$H$36,Parameters!$G$37*$A705))</f>
        <v>97916</v>
      </c>
      <c r="W705" s="290">
        <f t="shared" si="337"/>
        <v>139.88</v>
      </c>
      <c r="X705" s="290" cm="1">
        <f t="array" ref="X705">IF(Parameters!$E$55="No",IF($A705&lt;=Parameters!$H$39,Parameters!$G$39*$A705,IF($A705&lt;=Parameters!$H$40,Parameters!$G$39*Parameters!$H$39+Parameters!$G$40*($A705-Parameters!$H$39),IF($A705&lt;=Parameters!$H$41,Parameters!$G$39*Parameters!$H$39+Parameters!$G$40*(Parameters!$H$40-Parameters!$H$39)+Parameters!$G$41*($A705-Parameters!$H$40),Parameters!$G$39*Parameters!$H$39+Parameters!$G$40*(Parameters!$H$40-Parameters!$H$39)+Parameters!$G$41*(Parameters!$H$41-Parameters!$H$40)+Parameters!$G$42*($A705-Parameters!$H$41)))),_xlfn.IFS($A705&lt;=Parameters!$H$39,Parameters!$G$39*$A705,$A705&lt;=Parameters!$H$40,Parameters!$G$40*$A705,$A705&lt;=Parameters!$H$41,Parameters!$G$41*$A705,$A705&gt;Parameters!$H$41,Parameters!$G$42*$A705))</f>
        <v>104830.5</v>
      </c>
      <c r="Y705" s="290">
        <f t="shared" si="338"/>
        <v>149.75785714285715</v>
      </c>
      <c r="Z705" s="290" cm="1">
        <f t="array" ref="Z705">IF(Parameters!$F$55="No",IF($A705&lt;=Parameters!$J$23,Parameters!$I$23*$A705,IF($A705&lt;=Parameters!$J$24,Parameters!$I$23*Parameters!$J$23+Parameters!$I$24*($A705-Parameters!$J$23),IF($A705&lt;=Parameters!$J$25,Parameters!$I$23*Parameters!$J$23+Parameters!$I$24*(Parameters!$J$24-Parameters!$J$23)+Parameters!$I$25*($A705-Parameters!$J$24),Parameters!$I$23*Parameters!$J$23+Parameters!$I$24*(Parameters!$J$24-Parameters!$J$23)+Parameters!$I$25*(Parameters!$J$25-Parameters!$J$24)+Parameters!$I$26*($A705-Parameters!$J$25)))),_xlfn.IFS($A705&lt;=Parameters!$J$23,Parameters!$I$23*$A705,$A705&lt;=Parameters!$J$24,Parameters!$I$24*$A705,$A705&lt;=Parameters!$J$25,Parameters!$I$25*$A705,$A705&gt;Parameters!$J$25,Parameters!$I$26*$A705))</f>
        <v>84461</v>
      </c>
      <c r="AA705" s="290">
        <f t="shared" si="314"/>
        <v>120.65857142857143</v>
      </c>
      <c r="AB705" s="290" cm="1">
        <f t="array" ref="AB705">IF(Parameters!$F$55="No",IF($A705&lt;=Parameters!$J$28,Parameters!$I$28*$A705,IF($A705&lt;=Parameters!$J$29,Parameters!$I$28*Parameters!$J$28+Parameters!$I$29*($A705-Parameters!$J$28),IF($A705&lt;=Parameters!$J$30,Parameters!$I$28*Parameters!$J$28+Parameters!$I$29*(Parameters!$J$29-Parameters!$J$28)+Parameters!$I$30*($A705-Parameters!$J$29),Parameters!$I$28*Parameters!$J$28+Parameters!$I$29*(Parameters!$J$29-Parameters!$J$28)+Parameters!$I$30*(Parameters!$J$30-Parameters!$J$29)+Parameters!$I$31*($A705-Parameters!$J$30)))),_xlfn.IFS($A705&lt;=Parameters!$J$28,Parameters!$I$28*$A705,$A705&lt;=Parameters!$J$29,Parameters!$I$29*$A705,$A705&lt;=Parameters!$J$30,Parameters!$I$30*$A705,$A705&gt;Parameters!$J$30,Parameters!$I$31*$A705))</f>
        <v>99036.5</v>
      </c>
      <c r="AC705" s="290">
        <f t="shared" si="315"/>
        <v>141.4807142857143</v>
      </c>
      <c r="AD705" s="290" cm="1">
        <f t="array" ref="AD705">IF(Parameters!$F$55="No",IF($A705&lt;=Parameters!$J$34,Parameters!$I$34*$A705,IF($A705&lt;=Parameters!$J$35,Parameters!$I$34*Parameters!$J$34+Parameters!$I$35*($A705-Parameters!$J$34),IF($A705&lt;=Parameters!$J$36,Parameters!$I$34*Parameters!$J$34+Parameters!$I$35*(Parameters!$J$35-Parameters!$J$34)+Parameters!$I$36*($A705-Parameters!$J$35),Parameters!$I$34*Parameters!$J$34+Parameters!$I$35*(Parameters!$J$35-Parameters!$J$34)+Parameters!$I$36*(Parameters!$J$36-Parameters!$J$35)+Parameters!$I$37*($A705-Parameters!$J$36)))),_xlfn.IFS($A705&lt;=Parameters!$J$34,Parameters!$I$34*$A705,$A705&lt;=Parameters!$J$35,Parameters!$I$35*$A705,$A705&lt;=Parameters!$J$36,Parameters!$I$36*$A705,$A705&gt;Parameters!$J$36,Parameters!$I$37*$A705))</f>
        <v>97916</v>
      </c>
      <c r="AE705" s="290">
        <f t="shared" si="339"/>
        <v>139.88</v>
      </c>
      <c r="AF705" s="290" cm="1">
        <f t="array" ref="AF705">IF(Parameters!$F$55="No",IF($A705&lt;=Parameters!$J$39,Parameters!$I$39*$A705,IF($A705&lt;=Parameters!$J$40,Parameters!$I$39*Parameters!$J$39+Parameters!$I$40*($A705-Parameters!$J$39),IF($A705&lt;=Parameters!$J$41,Parameters!$I$39*Parameters!$J$39+Parameters!$I$40*(Parameters!$J$40-Parameters!$J$39)+Parameters!$I$41*($A705-Parameters!$J$40),Parameters!$I$39*Parameters!$J$39+Parameters!$I$40*(Parameters!$J$40-Parameters!$J$39)+Parameters!$I$41*(Parameters!$J$41-Parameters!$J$40)+Parameters!$I$42*($A705-Parameters!$J$41)))),_xlfn.IFS($A705&lt;=Parameters!$J$39,Parameters!$I$39*$A705,$A705&lt;=Parameters!$J$40,Parameters!$I$40*$A705,$A705&lt;=Parameters!$J$41,Parameters!$I$41*$A705,$A705&gt;Parameters!$J$41,Parameters!$I$42*$A705))</f>
        <v>104830.5</v>
      </c>
      <c r="AG705" s="290">
        <f t="shared" si="340"/>
        <v>149.75785714285715</v>
      </c>
      <c r="AI705" s="428">
        <f t="shared" si="316"/>
        <v>149.05999999999767</v>
      </c>
      <c r="AJ705" s="428">
        <f t="shared" si="317"/>
        <v>159.36000000000058</v>
      </c>
      <c r="AK705" s="428">
        <f t="shared" si="318"/>
        <v>150.22999999999593</v>
      </c>
      <c r="AL705" s="428">
        <f t="shared" si="319"/>
        <v>158.45999999999185</v>
      </c>
      <c r="AM705" s="428">
        <f t="shared" si="320"/>
        <v>149.05999999999767</v>
      </c>
      <c r="AN705" s="428">
        <f t="shared" si="321"/>
        <v>159.36000000000058</v>
      </c>
      <c r="AO705" s="428">
        <f t="shared" si="322"/>
        <v>150.22999999999593</v>
      </c>
      <c r="AP705" s="428">
        <f t="shared" si="323"/>
        <v>158.45999999999185</v>
      </c>
      <c r="AQ705" s="428">
        <f t="shared" si="324"/>
        <v>149.05999999999767</v>
      </c>
      <c r="AR705" s="428">
        <f t="shared" si="325"/>
        <v>159.36000000000058</v>
      </c>
      <c r="AS705" s="428">
        <f t="shared" si="326"/>
        <v>150.22999999999593</v>
      </c>
      <c r="AT705" s="428">
        <f t="shared" si="327"/>
        <v>158.45999999999185</v>
      </c>
      <c r="AU705" s="428">
        <f t="shared" si="328"/>
        <v>149.05999999999767</v>
      </c>
      <c r="AV705" s="428">
        <f t="shared" si="329"/>
        <v>159.36000000000058</v>
      </c>
      <c r="AW705" s="428">
        <f t="shared" si="330"/>
        <v>150.22999999999593</v>
      </c>
      <c r="AX705" s="428">
        <f t="shared" si="331"/>
        <v>158.45999999999185</v>
      </c>
    </row>
  </sheetData>
  <mergeCells count="41">
    <mergeCell ref="AI1:AL1"/>
    <mergeCell ref="AM1:AP1"/>
    <mergeCell ref="AQ1:AT1"/>
    <mergeCell ref="AU1:AX1"/>
    <mergeCell ref="AI2:AJ2"/>
    <mergeCell ref="AK2:AL2"/>
    <mergeCell ref="AM2:AN2"/>
    <mergeCell ref="AO2:AP2"/>
    <mergeCell ref="AQ2:AR2"/>
    <mergeCell ref="AS2:AT2"/>
    <mergeCell ref="AU2:AV2"/>
    <mergeCell ref="AW2:AX2"/>
    <mergeCell ref="A1:A4"/>
    <mergeCell ref="B2:E2"/>
    <mergeCell ref="F2:I2"/>
    <mergeCell ref="B3:C3"/>
    <mergeCell ref="D3:E3"/>
    <mergeCell ref="F3:G3"/>
    <mergeCell ref="H3:I3"/>
    <mergeCell ref="B1:I1"/>
    <mergeCell ref="J1:Q1"/>
    <mergeCell ref="J2:M2"/>
    <mergeCell ref="N2:Q2"/>
    <mergeCell ref="J3:K3"/>
    <mergeCell ref="L3:M3"/>
    <mergeCell ref="N3:O3"/>
    <mergeCell ref="P3:Q3"/>
    <mergeCell ref="R1:Y1"/>
    <mergeCell ref="R2:U2"/>
    <mergeCell ref="V2:Y2"/>
    <mergeCell ref="R3:S3"/>
    <mergeCell ref="T3:U3"/>
    <mergeCell ref="V3:W3"/>
    <mergeCell ref="X3:Y3"/>
    <mergeCell ref="Z1:AG1"/>
    <mergeCell ref="Z2:AC2"/>
    <mergeCell ref="AD2:AG2"/>
    <mergeCell ref="Z3:AA3"/>
    <mergeCell ref="AB3:AC3"/>
    <mergeCell ref="AD3:AE3"/>
    <mergeCell ref="AF3:AG3"/>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5" tint="0.59996337778863"/>
  </sheetPr>
  <dimension ref="A1:H241"/>
  <sheetViews>
    <sheetView workbookViewId="0">
      <selection activeCell="G19" sqref="G19"/>
    </sheetView>
  </sheetViews>
  <sheetFormatPr baseColWidth="10" defaultColWidth="8.88671875" defaultRowHeight="14.4"/>
  <sheetData>
    <row r="1">
      <c r="A1" t="s">
        <v>9196</v>
      </c>
      <c r="B1" t="s">
        <v>9190</v>
      </c>
      <c r="C1" t="s">
        <v>9191</v>
      </c>
      <c r="D1" t="s">
        <v>9192</v>
      </c>
      <c r="E1" t="s">
        <v>9193</v>
      </c>
      <c r="F1" t="s">
        <v>9194</v>
      </c>
      <c r="G1" t="s">
        <v>9195</v>
      </c>
      <c r="H1" t="s">
        <v>9213</v>
      </c>
    </row>
    <row r="2">
      <c r="A2" s="9">
        <v>1</v>
      </c>
      <c r="B2" s="9">
        <v>0</v>
      </c>
      <c r="C2" s="9">
        <v>67</v>
      </c>
      <c r="D2" s="9">
        <v>0</v>
      </c>
      <c r="E2" s="9">
        <v>29270.249435661586</v>
      </c>
      <c r="F2" s="9">
        <v>0</v>
      </c>
      <c r="G2" s="9">
        <v>0</v>
      </c>
      <c r="H2" s="9">
        <v>0</v>
      </c>
    </row>
    <row r="3">
      <c r="A3" s="9">
        <v>1</v>
      </c>
      <c r="B3" s="9">
        <v>1</v>
      </c>
      <c r="C3" s="9">
        <v>77</v>
      </c>
      <c r="D3" s="9">
        <v>0</v>
      </c>
      <c r="E3" s="9">
        <v>0</v>
      </c>
      <c r="F3" s="9">
        <v>0</v>
      </c>
      <c r="G3" s="9">
        <v>0</v>
      </c>
      <c r="H3" s="9">
        <v>0</v>
      </c>
    </row>
    <row r="4">
      <c r="A4" s="9">
        <v>1</v>
      </c>
      <c r="B4" s="9">
        <v>2</v>
      </c>
      <c r="C4" s="9">
        <v>88</v>
      </c>
      <c r="D4" s="9">
        <v>0</v>
      </c>
      <c r="E4" s="9">
        <v>0</v>
      </c>
      <c r="F4" s="9">
        <v>0</v>
      </c>
      <c r="G4" s="9">
        <v>0</v>
      </c>
      <c r="H4" s="9">
        <v>0</v>
      </c>
    </row>
    <row r="5">
      <c r="A5" s="9">
        <v>1</v>
      </c>
      <c r="B5" s="9">
        <v>3</v>
      </c>
      <c r="C5" s="9">
        <v>101</v>
      </c>
      <c r="D5" s="9">
        <v>0</v>
      </c>
      <c r="E5" s="9">
        <v>2447.4224667593598</v>
      </c>
      <c r="F5" s="9">
        <v>0</v>
      </c>
      <c r="G5" s="9">
        <v>0</v>
      </c>
      <c r="H5" s="9">
        <v>0</v>
      </c>
    </row>
    <row r="6">
      <c r="A6" s="9">
        <v>1</v>
      </c>
      <c r="B6" s="9">
        <v>4</v>
      </c>
      <c r="C6" s="9">
        <v>116</v>
      </c>
      <c r="D6" s="9">
        <v>0</v>
      </c>
      <c r="E6" s="9">
        <v>0</v>
      </c>
      <c r="F6" s="9">
        <v>0</v>
      </c>
      <c r="G6" s="9">
        <v>0</v>
      </c>
      <c r="H6" s="9">
        <v>0</v>
      </c>
    </row>
    <row r="7">
      <c r="A7" s="9">
        <v>1</v>
      </c>
      <c r="B7" s="9">
        <v>5</v>
      </c>
      <c r="C7" s="9">
        <v>134</v>
      </c>
      <c r="D7" s="9">
        <v>0</v>
      </c>
      <c r="E7" s="9">
        <v>0</v>
      </c>
      <c r="F7" s="9">
        <v>0</v>
      </c>
      <c r="G7" s="9">
        <v>0</v>
      </c>
      <c r="H7" s="9">
        <v>0</v>
      </c>
    </row>
    <row r="8">
      <c r="A8" s="9">
        <v>1</v>
      </c>
      <c r="B8" s="9">
        <v>6</v>
      </c>
      <c r="C8" s="9">
        <v>153</v>
      </c>
      <c r="D8" s="9">
        <v>0</v>
      </c>
      <c r="E8" s="9">
        <v>0</v>
      </c>
      <c r="F8" s="9">
        <v>0</v>
      </c>
      <c r="G8" s="9">
        <v>0</v>
      </c>
      <c r="H8" s="9">
        <v>0</v>
      </c>
    </row>
    <row r="9">
      <c r="A9" s="9">
        <v>1</v>
      </c>
      <c r="B9" s="9">
        <v>7</v>
      </c>
      <c r="C9" s="9">
        <v>176</v>
      </c>
      <c r="D9" s="9">
        <v>0</v>
      </c>
      <c r="E9" s="9">
        <v>698.52751000512103</v>
      </c>
      <c r="F9" s="9">
        <v>0</v>
      </c>
      <c r="G9" s="9">
        <v>0</v>
      </c>
      <c r="H9" s="9">
        <v>0</v>
      </c>
    </row>
    <row r="10">
      <c r="A10" s="9">
        <v>1</v>
      </c>
      <c r="B10" s="9">
        <v>8</v>
      </c>
      <c r="C10" s="9">
        <v>202</v>
      </c>
      <c r="D10" s="9">
        <v>0</v>
      </c>
      <c r="E10" s="9">
        <v>5737.6052075939042</v>
      </c>
      <c r="F10" s="9">
        <v>0</v>
      </c>
      <c r="G10" s="9">
        <v>0</v>
      </c>
      <c r="H10" s="9">
        <v>0</v>
      </c>
    </row>
    <row r="11">
      <c r="A11" s="9">
        <v>1</v>
      </c>
      <c r="B11" s="9">
        <v>9</v>
      </c>
      <c r="C11" s="9">
        <v>232</v>
      </c>
      <c r="D11" s="9">
        <v>0</v>
      </c>
      <c r="E11" s="9">
        <v>0</v>
      </c>
      <c r="F11" s="9">
        <v>0</v>
      </c>
      <c r="G11" s="9">
        <v>0</v>
      </c>
      <c r="H11" s="9">
        <v>0</v>
      </c>
    </row>
    <row r="12">
      <c r="A12" s="9">
        <v>1</v>
      </c>
      <c r="B12" s="9">
        <v>10</v>
      </c>
      <c r="C12" s="9">
        <v>267</v>
      </c>
      <c r="D12" s="9">
        <v>0</v>
      </c>
      <c r="E12" s="9">
        <v>0</v>
      </c>
      <c r="F12" s="9">
        <v>0</v>
      </c>
      <c r="G12" s="9">
        <v>0</v>
      </c>
      <c r="H12" s="9">
        <v>0</v>
      </c>
    </row>
    <row r="13">
      <c r="A13" s="9">
        <v>1</v>
      </c>
      <c r="B13" s="9">
        <v>11</v>
      </c>
      <c r="C13" s="9">
        <v>306</v>
      </c>
      <c r="D13" s="9">
        <v>0</v>
      </c>
      <c r="E13" s="9">
        <v>16830.857847355768</v>
      </c>
      <c r="F13" s="9">
        <v>0</v>
      </c>
      <c r="G13" s="9">
        <v>0</v>
      </c>
      <c r="H13" s="9">
        <v>0</v>
      </c>
    </row>
    <row r="14">
      <c r="A14" s="9">
        <v>1</v>
      </c>
      <c r="B14" s="9">
        <v>12</v>
      </c>
      <c r="C14" s="9">
        <v>351</v>
      </c>
      <c r="D14" s="9">
        <v>0</v>
      </c>
      <c r="E14" s="9">
        <v>1523.939303710875</v>
      </c>
      <c r="F14" s="9">
        <v>0</v>
      </c>
      <c r="G14" s="9">
        <v>0</v>
      </c>
      <c r="H14" s="9">
        <v>0</v>
      </c>
    </row>
    <row r="15">
      <c r="A15" s="9">
        <v>1</v>
      </c>
      <c r="B15" s="9">
        <v>13</v>
      </c>
      <c r="C15" s="9">
        <v>404</v>
      </c>
      <c r="D15" s="9">
        <v>0</v>
      </c>
      <c r="E15" s="9">
        <v>1822.6407078422972</v>
      </c>
      <c r="F15" s="9">
        <v>0</v>
      </c>
      <c r="G15" s="9">
        <v>0</v>
      </c>
      <c r="H15" s="9">
        <v>0</v>
      </c>
    </row>
    <row r="16">
      <c r="A16" s="9">
        <v>1</v>
      </c>
      <c r="B16" s="9">
        <v>14</v>
      </c>
      <c r="C16" s="9">
        <v>463</v>
      </c>
      <c r="D16" s="9">
        <v>0</v>
      </c>
      <c r="E16" s="9">
        <v>0</v>
      </c>
      <c r="F16" s="9">
        <v>0</v>
      </c>
      <c r="G16" s="9">
        <v>0</v>
      </c>
      <c r="H16" s="9">
        <v>0</v>
      </c>
    </row>
    <row r="17">
      <c r="A17" s="9">
        <v>1</v>
      </c>
      <c r="B17" s="9">
        <v>15</v>
      </c>
      <c r="C17" s="9">
        <v>532</v>
      </c>
      <c r="D17" s="9">
        <v>0</v>
      </c>
      <c r="E17" s="9">
        <v>141759.29630269209</v>
      </c>
      <c r="F17" s="9">
        <v>0</v>
      </c>
      <c r="G17" s="9">
        <v>0</v>
      </c>
      <c r="H17" s="9">
        <v>0</v>
      </c>
    </row>
    <row r="18">
      <c r="A18" s="9">
        <v>1</v>
      </c>
      <c r="B18" s="9">
        <v>16</v>
      </c>
      <c r="C18" s="9">
        <v>611</v>
      </c>
      <c r="D18" s="9">
        <v>0</v>
      </c>
      <c r="E18" s="9">
        <v>3238.8038862420426</v>
      </c>
      <c r="F18" s="9">
        <v>0</v>
      </c>
      <c r="G18" s="9">
        <v>0</v>
      </c>
      <c r="H18" s="9">
        <v>0</v>
      </c>
    </row>
    <row r="19">
      <c r="A19" s="9">
        <v>1</v>
      </c>
      <c r="B19" s="9">
        <v>17</v>
      </c>
      <c r="C19" s="9">
        <v>702</v>
      </c>
      <c r="D19" s="9">
        <v>0</v>
      </c>
      <c r="E19" s="9">
        <v>11813.947213876791</v>
      </c>
      <c r="F19" s="9">
        <v>0</v>
      </c>
      <c r="G19" s="9">
        <v>0</v>
      </c>
      <c r="H19" s="9">
        <v>0</v>
      </c>
    </row>
    <row r="20">
      <c r="A20" s="9">
        <v>1</v>
      </c>
      <c r="B20" s="9">
        <v>18</v>
      </c>
      <c r="C20" s="9">
        <v>806</v>
      </c>
      <c r="D20" s="9">
        <v>0</v>
      </c>
      <c r="E20" s="9">
        <v>106821.90795112247</v>
      </c>
      <c r="F20" s="9">
        <v>0</v>
      </c>
      <c r="G20" s="9">
        <v>0</v>
      </c>
      <c r="H20" s="9">
        <v>0</v>
      </c>
    </row>
    <row r="21">
      <c r="A21" s="9">
        <v>1</v>
      </c>
      <c r="B21" s="9">
        <v>19</v>
      </c>
      <c r="C21" s="9">
        <v>925</v>
      </c>
      <c r="D21" s="9">
        <v>0</v>
      </c>
      <c r="E21" s="9">
        <v>6521.2983204894799</v>
      </c>
      <c r="F21" s="9">
        <v>0</v>
      </c>
      <c r="G21" s="9">
        <v>0</v>
      </c>
      <c r="H21" s="9">
        <v>0</v>
      </c>
    </row>
    <row r="22">
      <c r="A22" s="9">
        <v>1</v>
      </c>
      <c r="B22" s="9">
        <v>20</v>
      </c>
      <c r="C22" s="9">
        <v>1062</v>
      </c>
      <c r="D22" s="9">
        <v>0</v>
      </c>
      <c r="E22" s="9">
        <v>104781.4744480697</v>
      </c>
      <c r="F22" s="9">
        <v>0</v>
      </c>
      <c r="G22" s="9">
        <v>0</v>
      </c>
      <c r="H22" s="9">
        <v>0</v>
      </c>
    </row>
    <row r="23">
      <c r="A23" s="9">
        <v>1</v>
      </c>
      <c r="B23" s="9">
        <v>21</v>
      </c>
      <c r="C23" s="9">
        <v>1220</v>
      </c>
      <c r="D23" s="9">
        <v>0</v>
      </c>
      <c r="E23" s="9">
        <v>59743.494116562746</v>
      </c>
      <c r="F23" s="9">
        <v>0</v>
      </c>
      <c r="G23" s="9">
        <v>0</v>
      </c>
      <c r="H23" s="9">
        <v>0</v>
      </c>
    </row>
    <row r="24">
      <c r="A24" s="9">
        <v>1</v>
      </c>
      <c r="B24" s="9">
        <v>22</v>
      </c>
      <c r="C24" s="9">
        <v>1400</v>
      </c>
      <c r="D24" s="9">
        <v>0</v>
      </c>
      <c r="E24" s="9">
        <v>28593.606758217484</v>
      </c>
      <c r="F24" s="9">
        <v>0</v>
      </c>
      <c r="G24" s="9">
        <v>0</v>
      </c>
      <c r="H24" s="9">
        <v>1672.6521700366056</v>
      </c>
    </row>
    <row r="25">
      <c r="A25" s="9">
        <v>1</v>
      </c>
      <c r="B25" s="9">
        <v>23</v>
      </c>
      <c r="C25" s="9">
        <v>1608</v>
      </c>
      <c r="D25" s="9">
        <v>0</v>
      </c>
      <c r="E25" s="9">
        <v>295918.21124008822</v>
      </c>
      <c r="F25" s="9">
        <v>0</v>
      </c>
      <c r="G25" s="9">
        <v>0</v>
      </c>
      <c r="H25" s="9">
        <v>0</v>
      </c>
    </row>
    <row r="26">
      <c r="A26" s="9">
        <v>1</v>
      </c>
      <c r="B26" s="9">
        <v>24</v>
      </c>
      <c r="C26" s="9">
        <v>1846</v>
      </c>
      <c r="D26" s="9">
        <v>0</v>
      </c>
      <c r="E26" s="9">
        <v>47359.037835323245</v>
      </c>
      <c r="F26" s="9">
        <v>0</v>
      </c>
      <c r="G26" s="9">
        <v>0</v>
      </c>
      <c r="H26" s="9">
        <v>0</v>
      </c>
    </row>
    <row r="27">
      <c r="A27" s="9">
        <v>1</v>
      </c>
      <c r="B27" s="9">
        <v>25</v>
      </c>
      <c r="C27" s="9">
        <v>2120</v>
      </c>
      <c r="D27" s="9">
        <v>0</v>
      </c>
      <c r="E27" s="9">
        <v>444982.61103572493</v>
      </c>
      <c r="F27" s="9">
        <v>0</v>
      </c>
      <c r="G27" s="9">
        <v>0</v>
      </c>
      <c r="H27" s="9">
        <v>0</v>
      </c>
    </row>
    <row r="28">
      <c r="A28" s="9">
        <v>1</v>
      </c>
      <c r="B28" s="9">
        <v>26</v>
      </c>
      <c r="C28" s="9">
        <v>2434</v>
      </c>
      <c r="D28" s="9">
        <v>0</v>
      </c>
      <c r="E28" s="9">
        <v>403129.18489757838</v>
      </c>
      <c r="F28" s="9">
        <v>0</v>
      </c>
      <c r="G28" s="9">
        <v>0</v>
      </c>
      <c r="H28" s="9">
        <v>0</v>
      </c>
    </row>
    <row r="29">
      <c r="A29" s="9">
        <v>1</v>
      </c>
      <c r="B29" s="9">
        <v>27</v>
      </c>
      <c r="C29" s="9">
        <v>2795</v>
      </c>
      <c r="D29" s="9">
        <v>0</v>
      </c>
      <c r="E29" s="9">
        <v>174730.97587693422</v>
      </c>
      <c r="F29" s="9">
        <v>0</v>
      </c>
      <c r="G29" s="9">
        <v>0</v>
      </c>
      <c r="H29" s="9">
        <v>0</v>
      </c>
    </row>
    <row r="30">
      <c r="A30" s="9">
        <v>1</v>
      </c>
      <c r="B30" s="9">
        <v>28</v>
      </c>
      <c r="C30" s="9">
        <v>3210</v>
      </c>
      <c r="D30" s="9">
        <v>0</v>
      </c>
      <c r="E30" s="9">
        <v>135570.64879644848</v>
      </c>
      <c r="F30" s="9">
        <v>0</v>
      </c>
      <c r="G30" s="9">
        <v>0</v>
      </c>
      <c r="H30" s="9">
        <v>0</v>
      </c>
    </row>
    <row r="31">
      <c r="A31" s="9">
        <v>1</v>
      </c>
      <c r="B31" s="9">
        <v>29</v>
      </c>
      <c r="C31" s="9">
        <v>3685</v>
      </c>
      <c r="D31" s="9">
        <v>0</v>
      </c>
      <c r="E31" s="9">
        <v>242098.43036050806</v>
      </c>
      <c r="F31" s="9">
        <v>0</v>
      </c>
      <c r="G31" s="9">
        <v>0</v>
      </c>
      <c r="H31" s="9">
        <v>0</v>
      </c>
    </row>
    <row r="32">
      <c r="A32" s="9">
        <v>1</v>
      </c>
      <c r="B32" s="9">
        <v>30</v>
      </c>
      <c r="C32" s="9">
        <v>4232</v>
      </c>
      <c r="D32" s="9">
        <v>0</v>
      </c>
      <c r="E32" s="9">
        <v>1342394.5685490472</v>
      </c>
      <c r="F32" s="9">
        <v>0</v>
      </c>
      <c r="G32" s="9">
        <v>0</v>
      </c>
      <c r="H32" s="9">
        <v>0</v>
      </c>
    </row>
    <row r="33">
      <c r="A33" s="9">
        <v>1</v>
      </c>
      <c r="B33" s="9">
        <v>31</v>
      </c>
      <c r="C33" s="9">
        <v>4859</v>
      </c>
      <c r="D33" s="9">
        <v>0</v>
      </c>
      <c r="E33" s="9">
        <v>195335.82629233858</v>
      </c>
      <c r="F33" s="9">
        <v>0</v>
      </c>
      <c r="G33" s="9">
        <v>0</v>
      </c>
      <c r="H33" s="9">
        <v>0</v>
      </c>
    </row>
    <row r="34">
      <c r="A34" s="9">
        <v>1</v>
      </c>
      <c r="B34" s="9">
        <v>32</v>
      </c>
      <c r="C34" s="9">
        <v>5579</v>
      </c>
      <c r="D34" s="9">
        <v>0</v>
      </c>
      <c r="E34" s="9">
        <v>517678.83269826201</v>
      </c>
      <c r="F34" s="9">
        <v>0</v>
      </c>
      <c r="G34" s="9">
        <v>0</v>
      </c>
      <c r="H34" s="9">
        <v>3453.5945258922193</v>
      </c>
    </row>
    <row r="35">
      <c r="A35" s="9">
        <v>1</v>
      </c>
      <c r="B35" s="9">
        <v>33</v>
      </c>
      <c r="C35" s="9">
        <v>6406</v>
      </c>
      <c r="D35" s="9">
        <v>0</v>
      </c>
      <c r="E35" s="9">
        <v>273620.91662727465</v>
      </c>
      <c r="F35" s="9">
        <v>2476.2456400314159</v>
      </c>
      <c r="G35" s="9">
        <v>0</v>
      </c>
      <c r="H35" s="9">
        <v>0</v>
      </c>
    </row>
    <row r="36">
      <c r="A36" s="9">
        <v>1</v>
      </c>
      <c r="B36" s="9">
        <v>34</v>
      </c>
      <c r="C36" s="9">
        <v>7356</v>
      </c>
      <c r="D36" s="9">
        <v>0</v>
      </c>
      <c r="E36" s="9">
        <v>128171.98686617998</v>
      </c>
      <c r="F36" s="9">
        <v>505768.48685223353</v>
      </c>
      <c r="G36" s="9">
        <v>0</v>
      </c>
      <c r="H36" s="9">
        <v>0</v>
      </c>
    </row>
    <row r="37">
      <c r="A37" s="9">
        <v>1</v>
      </c>
      <c r="B37" s="9">
        <v>35</v>
      </c>
      <c r="C37" s="9">
        <v>8447</v>
      </c>
      <c r="D37" s="9">
        <v>0</v>
      </c>
      <c r="E37" s="9">
        <v>110647.58734151923</v>
      </c>
      <c r="F37" s="9">
        <v>287715.05543260288</v>
      </c>
      <c r="G37" s="9">
        <v>0</v>
      </c>
      <c r="H37" s="9">
        <v>0</v>
      </c>
    </row>
    <row r="38">
      <c r="A38" s="9">
        <v>1</v>
      </c>
      <c r="B38" s="9">
        <v>36</v>
      </c>
      <c r="C38" s="9">
        <v>9699</v>
      </c>
      <c r="D38" s="9">
        <v>0</v>
      </c>
      <c r="E38" s="9">
        <v>621230.46697812818</v>
      </c>
      <c r="F38" s="9">
        <v>564802.00368139055</v>
      </c>
      <c r="G38" s="9">
        <v>0</v>
      </c>
      <c r="H38" s="9">
        <v>0</v>
      </c>
    </row>
    <row r="39">
      <c r="A39" s="9">
        <v>1</v>
      </c>
      <c r="B39" s="9">
        <v>37</v>
      </c>
      <c r="C39" s="9">
        <v>11136</v>
      </c>
      <c r="D39" s="9">
        <v>0</v>
      </c>
      <c r="E39" s="9">
        <v>153512.71283943841</v>
      </c>
      <c r="F39" s="9">
        <v>528644.97563135473</v>
      </c>
      <c r="G39" s="9">
        <v>0</v>
      </c>
      <c r="H39" s="9">
        <v>0</v>
      </c>
    </row>
    <row r="40">
      <c r="A40" s="9">
        <v>1</v>
      </c>
      <c r="B40" s="9">
        <v>38</v>
      </c>
      <c r="C40" s="9">
        <v>12787</v>
      </c>
      <c r="D40" s="9">
        <v>0</v>
      </c>
      <c r="E40" s="9">
        <v>56167.610982637525</v>
      </c>
      <c r="F40" s="9">
        <v>342968.69728960533</v>
      </c>
      <c r="G40" s="9">
        <v>4353.8867031687705</v>
      </c>
      <c r="H40" s="9">
        <v>0</v>
      </c>
    </row>
    <row r="41">
      <c r="A41" s="9">
        <v>1</v>
      </c>
      <c r="B41" s="9">
        <v>39</v>
      </c>
      <c r="C41" s="9">
        <v>14683</v>
      </c>
      <c r="D41" s="9">
        <v>0</v>
      </c>
      <c r="E41" s="9">
        <v>0</v>
      </c>
      <c r="F41" s="9">
        <v>205506.84483571287</v>
      </c>
      <c r="G41" s="9">
        <v>530939.62538845197</v>
      </c>
      <c r="H41" s="9">
        <v>0</v>
      </c>
    </row>
    <row r="42">
      <c r="A42" s="9">
        <v>1</v>
      </c>
      <c r="B42" s="9">
        <v>40</v>
      </c>
      <c r="C42" s="9">
        <v>16860</v>
      </c>
      <c r="D42" s="9">
        <v>0</v>
      </c>
      <c r="E42" s="9">
        <v>0</v>
      </c>
      <c r="F42" s="9">
        <v>23387.37922423019</v>
      </c>
      <c r="G42" s="9">
        <v>441586.92670972156</v>
      </c>
      <c r="H42" s="9">
        <v>0</v>
      </c>
    </row>
    <row r="43">
      <c r="A43" s="9">
        <v>1</v>
      </c>
      <c r="B43" s="9">
        <v>41</v>
      </c>
      <c r="C43" s="9">
        <v>19359</v>
      </c>
      <c r="D43" s="9">
        <v>0</v>
      </c>
      <c r="E43" s="9">
        <v>0</v>
      </c>
      <c r="F43" s="9">
        <v>182054.49418322888</v>
      </c>
      <c r="G43" s="9">
        <v>506610.24903744418</v>
      </c>
      <c r="H43" s="9">
        <v>3069.8618007930836</v>
      </c>
    </row>
    <row r="44">
      <c r="A44" s="9">
        <v>1</v>
      </c>
      <c r="B44" s="9">
        <v>42</v>
      </c>
      <c r="C44" s="9">
        <v>22229</v>
      </c>
      <c r="D44" s="9">
        <v>0</v>
      </c>
      <c r="E44" s="9">
        <v>0</v>
      </c>
      <c r="F44" s="9">
        <v>95357.381442526486</v>
      </c>
      <c r="G44" s="9">
        <v>427547.08966043877</v>
      </c>
      <c r="H44" s="9">
        <v>0</v>
      </c>
    </row>
    <row r="45">
      <c r="A45" s="9">
        <v>1</v>
      </c>
      <c r="B45" s="9">
        <v>43</v>
      </c>
      <c r="C45" s="9">
        <v>25524</v>
      </c>
      <c r="D45" s="9">
        <v>0</v>
      </c>
      <c r="E45" s="9">
        <v>0</v>
      </c>
      <c r="F45" s="9">
        <v>109312.02419674653</v>
      </c>
      <c r="G45" s="9">
        <v>337285.86372827436</v>
      </c>
      <c r="H45" s="9">
        <v>0</v>
      </c>
    </row>
    <row r="46">
      <c r="A46" s="9">
        <v>1</v>
      </c>
      <c r="B46" s="9">
        <v>44</v>
      </c>
      <c r="C46" s="9">
        <v>29308</v>
      </c>
      <c r="D46" s="9">
        <v>0</v>
      </c>
      <c r="E46" s="9">
        <v>0</v>
      </c>
      <c r="F46" s="9">
        <v>7303.0658672754707</v>
      </c>
      <c r="G46" s="9">
        <v>335941.74295969552</v>
      </c>
      <c r="H46" s="9">
        <v>0</v>
      </c>
    </row>
    <row r="47">
      <c r="A47" s="9">
        <v>1</v>
      </c>
      <c r="B47" s="9">
        <v>45</v>
      </c>
      <c r="C47" s="9">
        <v>33653</v>
      </c>
      <c r="D47" s="9">
        <v>0</v>
      </c>
      <c r="E47" s="9">
        <v>0</v>
      </c>
      <c r="F47" s="9">
        <v>0</v>
      </c>
      <c r="G47" s="9">
        <v>178448.46822953279</v>
      </c>
      <c r="H47" s="9">
        <v>0</v>
      </c>
    </row>
    <row r="48">
      <c r="A48" s="9">
        <v>1</v>
      </c>
      <c r="B48" s="9">
        <v>46</v>
      </c>
      <c r="C48" s="9">
        <v>38642</v>
      </c>
      <c r="D48" s="9">
        <v>0</v>
      </c>
      <c r="E48" s="9">
        <v>0</v>
      </c>
      <c r="F48" s="9">
        <v>0</v>
      </c>
      <c r="G48" s="9">
        <v>203880.65075145313</v>
      </c>
      <c r="H48" s="9">
        <v>0</v>
      </c>
    </row>
    <row r="49">
      <c r="A49" s="9">
        <v>1</v>
      </c>
      <c r="B49" s="9">
        <v>47</v>
      </c>
      <c r="C49" s="9">
        <v>44370</v>
      </c>
      <c r="D49" s="9">
        <v>0</v>
      </c>
      <c r="E49" s="9">
        <v>0</v>
      </c>
      <c r="F49" s="9">
        <v>0</v>
      </c>
      <c r="G49" s="9">
        <v>161046.59764543135</v>
      </c>
      <c r="H49" s="9">
        <v>0</v>
      </c>
    </row>
    <row r="50">
      <c r="A50" s="9">
        <v>1</v>
      </c>
      <c r="B50" s="9">
        <v>48</v>
      </c>
      <c r="C50" s="9">
        <v>50948</v>
      </c>
      <c r="D50" s="9">
        <v>0</v>
      </c>
      <c r="E50" s="9">
        <v>0</v>
      </c>
      <c r="F50" s="9">
        <v>0</v>
      </c>
      <c r="G50" s="9">
        <v>44388.465354489199</v>
      </c>
      <c r="H50" s="9">
        <v>0</v>
      </c>
    </row>
    <row r="51">
      <c r="A51" s="9">
        <v>1</v>
      </c>
      <c r="B51" s="9">
        <v>49</v>
      </c>
      <c r="C51" s="9">
        <v>58501</v>
      </c>
      <c r="D51" s="9">
        <v>0</v>
      </c>
      <c r="E51" s="9">
        <v>0</v>
      </c>
      <c r="F51" s="9">
        <v>0</v>
      </c>
      <c r="G51" s="9">
        <v>57903.658101739165</v>
      </c>
      <c r="H51" s="9">
        <v>0</v>
      </c>
    </row>
    <row r="52">
      <c r="A52" s="9">
        <v>1</v>
      </c>
      <c r="B52" s="9">
        <v>50</v>
      </c>
      <c r="C52" s="9">
        <v>67173</v>
      </c>
      <c r="D52" s="9">
        <v>0</v>
      </c>
      <c r="E52" s="9">
        <v>0</v>
      </c>
      <c r="F52" s="9">
        <v>0</v>
      </c>
      <c r="G52" s="9">
        <v>51773.687155489904</v>
      </c>
      <c r="H52" s="9">
        <v>0</v>
      </c>
    </row>
    <row r="53">
      <c r="A53" s="9">
        <v>1</v>
      </c>
      <c r="B53" s="9">
        <v>51</v>
      </c>
      <c r="C53" s="9">
        <v>77131</v>
      </c>
      <c r="D53" s="9">
        <v>0</v>
      </c>
      <c r="E53" s="9">
        <v>0</v>
      </c>
      <c r="F53" s="9">
        <v>0</v>
      </c>
      <c r="G53" s="9">
        <v>37102.500177737849</v>
      </c>
      <c r="H53" s="9">
        <v>0</v>
      </c>
    </row>
    <row r="54">
      <c r="A54" s="9">
        <v>1</v>
      </c>
      <c r="B54" s="9">
        <v>52</v>
      </c>
      <c r="C54" s="9">
        <v>88565</v>
      </c>
      <c r="D54" s="9">
        <v>0</v>
      </c>
      <c r="E54" s="9">
        <v>0</v>
      </c>
      <c r="F54" s="9">
        <v>0</v>
      </c>
      <c r="G54" s="9">
        <v>4443.4238018772903</v>
      </c>
      <c r="H54" s="9">
        <v>0</v>
      </c>
    </row>
    <row r="55">
      <c r="A55" s="9">
        <v>1</v>
      </c>
      <c r="B55" s="9">
        <v>53</v>
      </c>
      <c r="C55" s="9">
        <v>101695</v>
      </c>
      <c r="D55" s="9">
        <v>0</v>
      </c>
      <c r="E55" s="9">
        <v>0</v>
      </c>
      <c r="F55" s="9">
        <v>0</v>
      </c>
      <c r="G55" s="9">
        <v>13219.785013505498</v>
      </c>
      <c r="H55" s="9">
        <v>0</v>
      </c>
    </row>
    <row r="56">
      <c r="A56" s="9">
        <v>1</v>
      </c>
      <c r="B56" s="9">
        <v>54</v>
      </c>
      <c r="C56" s="9">
        <v>116771</v>
      </c>
      <c r="D56" s="9">
        <v>0</v>
      </c>
      <c r="E56" s="9">
        <v>0</v>
      </c>
      <c r="F56" s="9">
        <v>0</v>
      </c>
      <c r="G56" s="9">
        <v>8339.0319970237051</v>
      </c>
      <c r="H56" s="9">
        <v>0</v>
      </c>
    </row>
    <row r="57">
      <c r="A57" s="9">
        <v>1</v>
      </c>
      <c r="B57" s="9">
        <v>55</v>
      </c>
      <c r="C57" s="9">
        <v>134081</v>
      </c>
      <c r="D57" s="9">
        <v>0</v>
      </c>
      <c r="E57" s="9">
        <v>0</v>
      </c>
      <c r="F57" s="9">
        <v>0</v>
      </c>
      <c r="G57" s="9">
        <v>11416.745417274944</v>
      </c>
      <c r="H57" s="9">
        <v>0</v>
      </c>
    </row>
    <row r="58">
      <c r="A58" s="9">
        <v>1</v>
      </c>
      <c r="B58" s="9">
        <v>56</v>
      </c>
      <c r="C58" s="9">
        <v>153958</v>
      </c>
      <c r="D58" s="9">
        <v>0</v>
      </c>
      <c r="E58" s="9">
        <v>0</v>
      </c>
      <c r="F58" s="9">
        <v>0</v>
      </c>
      <c r="G58" s="9">
        <v>27454.534572429082</v>
      </c>
      <c r="H58" s="9">
        <v>0</v>
      </c>
    </row>
    <row r="59">
      <c r="A59" s="9">
        <v>1</v>
      </c>
      <c r="B59" s="9">
        <v>57</v>
      </c>
      <c r="C59" s="9">
        <v>176781</v>
      </c>
      <c r="D59" s="9">
        <v>0</v>
      </c>
      <c r="E59" s="9">
        <v>0</v>
      </c>
      <c r="F59" s="9">
        <v>0</v>
      </c>
      <c r="G59" s="9">
        <v>0</v>
      </c>
      <c r="H59" s="9">
        <v>0</v>
      </c>
    </row>
    <row r="60">
      <c r="A60" s="9">
        <v>1</v>
      </c>
      <c r="B60" s="9">
        <v>58</v>
      </c>
      <c r="C60" s="9">
        <v>202988</v>
      </c>
      <c r="D60" s="9">
        <v>0</v>
      </c>
      <c r="E60" s="9">
        <v>0</v>
      </c>
      <c r="F60" s="9">
        <v>0</v>
      </c>
      <c r="G60" s="9">
        <v>0</v>
      </c>
      <c r="H60" s="9">
        <v>0</v>
      </c>
    </row>
    <row r="61">
      <c r="A61" s="9">
        <v>1</v>
      </c>
      <c r="B61" s="9">
        <v>59</v>
      </c>
      <c r="C61" s="9">
        <v>233080</v>
      </c>
      <c r="D61" s="9">
        <v>0</v>
      </c>
      <c r="E61" s="9">
        <v>0</v>
      </c>
      <c r="F61" s="9">
        <v>0</v>
      </c>
      <c r="G61" s="9">
        <v>2888.0537586037058</v>
      </c>
      <c r="H61" s="9">
        <v>0</v>
      </c>
    </row>
    <row r="62">
      <c r="A62" s="9">
        <v>2</v>
      </c>
      <c r="B62" s="9">
        <v>0</v>
      </c>
      <c r="C62" s="9">
        <v>67</v>
      </c>
      <c r="D62" s="9">
        <v>0</v>
      </c>
      <c r="E62" s="9">
        <v>29270.249435661586</v>
      </c>
      <c r="F62" s="9">
        <v>0</v>
      </c>
      <c r="G62" s="9">
        <v>0</v>
      </c>
      <c r="H62" s="9">
        <v>0</v>
      </c>
    </row>
    <row r="63">
      <c r="A63" s="9">
        <v>2</v>
      </c>
      <c r="B63" s="9">
        <v>1</v>
      </c>
      <c r="C63" s="9">
        <v>77</v>
      </c>
      <c r="D63" s="9">
        <v>0</v>
      </c>
      <c r="E63" s="9">
        <v>0</v>
      </c>
      <c r="F63" s="9">
        <v>0</v>
      </c>
      <c r="G63" s="9">
        <v>0</v>
      </c>
      <c r="H63" s="9">
        <v>0</v>
      </c>
    </row>
    <row r="64">
      <c r="A64" s="9">
        <v>2</v>
      </c>
      <c r="B64" s="9">
        <v>2</v>
      </c>
      <c r="C64" s="9">
        <v>88</v>
      </c>
      <c r="D64" s="9">
        <v>0</v>
      </c>
      <c r="E64" s="9">
        <v>0</v>
      </c>
      <c r="F64" s="9">
        <v>0</v>
      </c>
      <c r="G64" s="9">
        <v>0</v>
      </c>
      <c r="H64" s="9">
        <v>0</v>
      </c>
    </row>
    <row r="65">
      <c r="A65" s="9">
        <v>2</v>
      </c>
      <c r="B65" s="9">
        <v>3</v>
      </c>
      <c r="C65" s="9">
        <v>101</v>
      </c>
      <c r="D65" s="9">
        <v>0</v>
      </c>
      <c r="E65" s="9">
        <v>2447.4224667593598</v>
      </c>
      <c r="F65" s="9">
        <v>0</v>
      </c>
      <c r="G65" s="9">
        <v>0</v>
      </c>
      <c r="H65" s="9">
        <v>0</v>
      </c>
    </row>
    <row r="66">
      <c r="A66" s="9">
        <v>2</v>
      </c>
      <c r="B66" s="9">
        <v>4</v>
      </c>
      <c r="C66" s="9">
        <v>116</v>
      </c>
      <c r="D66" s="9">
        <v>0</v>
      </c>
      <c r="E66" s="9">
        <v>0</v>
      </c>
      <c r="F66" s="9">
        <v>0</v>
      </c>
      <c r="G66" s="9">
        <v>0</v>
      </c>
      <c r="H66" s="9">
        <v>0</v>
      </c>
    </row>
    <row r="67">
      <c r="A67" s="9">
        <v>2</v>
      </c>
      <c r="B67" s="9">
        <v>5</v>
      </c>
      <c r="C67" s="9">
        <v>134</v>
      </c>
      <c r="D67" s="9">
        <v>0</v>
      </c>
      <c r="E67" s="9">
        <v>0</v>
      </c>
      <c r="F67" s="9">
        <v>0</v>
      </c>
      <c r="G67" s="9">
        <v>0</v>
      </c>
      <c r="H67" s="9">
        <v>0</v>
      </c>
    </row>
    <row r="68">
      <c r="A68" s="9">
        <v>2</v>
      </c>
      <c r="B68" s="9">
        <v>6</v>
      </c>
      <c r="C68" s="9">
        <v>153</v>
      </c>
      <c r="D68" s="9">
        <v>0</v>
      </c>
      <c r="E68" s="9">
        <v>0</v>
      </c>
      <c r="F68" s="9">
        <v>0</v>
      </c>
      <c r="G68" s="9">
        <v>0</v>
      </c>
      <c r="H68" s="9">
        <v>0</v>
      </c>
    </row>
    <row r="69">
      <c r="A69" s="9">
        <v>2</v>
      </c>
      <c r="B69" s="9">
        <v>7</v>
      </c>
      <c r="C69" s="9">
        <v>176</v>
      </c>
      <c r="D69" s="9">
        <v>0</v>
      </c>
      <c r="E69" s="9">
        <v>698.52751000512103</v>
      </c>
      <c r="F69" s="9">
        <v>0</v>
      </c>
      <c r="G69" s="9">
        <v>0</v>
      </c>
      <c r="H69" s="9">
        <v>0</v>
      </c>
    </row>
    <row r="70">
      <c r="A70" s="9">
        <v>2</v>
      </c>
      <c r="B70" s="9">
        <v>8</v>
      </c>
      <c r="C70" s="9">
        <v>202</v>
      </c>
      <c r="D70" s="9">
        <v>0</v>
      </c>
      <c r="E70" s="9">
        <v>5737.6052075939033</v>
      </c>
      <c r="F70" s="9">
        <v>0</v>
      </c>
      <c r="G70" s="9">
        <v>0</v>
      </c>
      <c r="H70" s="9">
        <v>0</v>
      </c>
    </row>
    <row r="71">
      <c r="A71" s="9">
        <v>2</v>
      </c>
      <c r="B71" s="9">
        <v>9</v>
      </c>
      <c r="C71" s="9">
        <v>232</v>
      </c>
      <c r="D71" s="9">
        <v>0</v>
      </c>
      <c r="E71" s="9">
        <v>0</v>
      </c>
      <c r="F71" s="9">
        <v>0</v>
      </c>
      <c r="G71" s="9">
        <v>0</v>
      </c>
      <c r="H71" s="9">
        <v>0</v>
      </c>
    </row>
    <row r="72">
      <c r="A72" s="9">
        <v>2</v>
      </c>
      <c r="B72" s="9">
        <v>10</v>
      </c>
      <c r="C72" s="9">
        <v>267</v>
      </c>
      <c r="D72" s="9">
        <v>0</v>
      </c>
      <c r="E72" s="9">
        <v>0</v>
      </c>
      <c r="F72" s="9">
        <v>0</v>
      </c>
      <c r="G72" s="9">
        <v>0</v>
      </c>
      <c r="H72" s="9">
        <v>0</v>
      </c>
    </row>
    <row r="73">
      <c r="A73" s="9">
        <v>2</v>
      </c>
      <c r="B73" s="9">
        <v>11</v>
      </c>
      <c r="C73" s="9">
        <v>306</v>
      </c>
      <c r="D73" s="9">
        <v>0</v>
      </c>
      <c r="E73" s="9">
        <v>16830.857847355768</v>
      </c>
      <c r="F73" s="9">
        <v>0</v>
      </c>
      <c r="G73" s="9">
        <v>0</v>
      </c>
      <c r="H73" s="9">
        <v>0</v>
      </c>
    </row>
    <row r="74">
      <c r="A74" s="9">
        <v>2</v>
      </c>
      <c r="B74" s="9">
        <v>12</v>
      </c>
      <c r="C74" s="9">
        <v>351</v>
      </c>
      <c r="D74" s="9">
        <v>0</v>
      </c>
      <c r="E74" s="9">
        <v>1523.939303710875</v>
      </c>
      <c r="F74" s="9">
        <v>0</v>
      </c>
      <c r="G74" s="9">
        <v>0</v>
      </c>
      <c r="H74" s="9">
        <v>0</v>
      </c>
    </row>
    <row r="75">
      <c r="A75" s="9">
        <v>2</v>
      </c>
      <c r="B75" s="9">
        <v>13</v>
      </c>
      <c r="C75" s="9">
        <v>404</v>
      </c>
      <c r="D75" s="9">
        <v>0</v>
      </c>
      <c r="E75" s="9">
        <v>1822.6407078422972</v>
      </c>
      <c r="F75" s="9">
        <v>0</v>
      </c>
      <c r="G75" s="9">
        <v>0</v>
      </c>
      <c r="H75" s="9">
        <v>0</v>
      </c>
    </row>
    <row r="76">
      <c r="A76" s="9">
        <v>2</v>
      </c>
      <c r="B76" s="9">
        <v>14</v>
      </c>
      <c r="C76" s="9">
        <v>463</v>
      </c>
      <c r="D76" s="9">
        <v>0</v>
      </c>
      <c r="E76" s="9">
        <v>0</v>
      </c>
      <c r="F76" s="9">
        <v>0</v>
      </c>
      <c r="G76" s="9">
        <v>0</v>
      </c>
      <c r="H76" s="9">
        <v>0</v>
      </c>
    </row>
    <row r="77">
      <c r="A77" s="9">
        <v>2</v>
      </c>
      <c r="B77" s="9">
        <v>15</v>
      </c>
      <c r="C77" s="9">
        <v>532</v>
      </c>
      <c r="D77" s="9">
        <v>0</v>
      </c>
      <c r="E77" s="9">
        <v>141759.29630269212</v>
      </c>
      <c r="F77" s="9">
        <v>0</v>
      </c>
      <c r="G77" s="9">
        <v>0</v>
      </c>
      <c r="H77" s="9">
        <v>0</v>
      </c>
    </row>
    <row r="78">
      <c r="A78" s="9">
        <v>2</v>
      </c>
      <c r="B78" s="9">
        <v>16</v>
      </c>
      <c r="C78" s="9">
        <v>611</v>
      </c>
      <c r="D78" s="9">
        <v>0</v>
      </c>
      <c r="E78" s="9">
        <v>3238.8038862420426</v>
      </c>
      <c r="F78" s="9">
        <v>0</v>
      </c>
      <c r="G78" s="9">
        <v>0</v>
      </c>
      <c r="H78" s="9">
        <v>0</v>
      </c>
    </row>
    <row r="79">
      <c r="A79" s="9">
        <v>2</v>
      </c>
      <c r="B79" s="9">
        <v>17</v>
      </c>
      <c r="C79" s="9">
        <v>702</v>
      </c>
      <c r="D79" s="9">
        <v>0</v>
      </c>
      <c r="E79" s="9">
        <v>11813.947213876789</v>
      </c>
      <c r="F79" s="9">
        <v>0</v>
      </c>
      <c r="G79" s="9">
        <v>0</v>
      </c>
      <c r="H79" s="9">
        <v>0</v>
      </c>
    </row>
    <row r="80">
      <c r="A80" s="9">
        <v>2</v>
      </c>
      <c r="B80" s="9">
        <v>18</v>
      </c>
      <c r="C80" s="9">
        <v>806</v>
      </c>
      <c r="D80" s="9">
        <v>0</v>
      </c>
      <c r="E80" s="9">
        <v>106821.90795112246</v>
      </c>
      <c r="F80" s="9">
        <v>0</v>
      </c>
      <c r="G80" s="9">
        <v>0</v>
      </c>
      <c r="H80" s="9">
        <v>0</v>
      </c>
    </row>
    <row r="81">
      <c r="A81" s="9">
        <v>2</v>
      </c>
      <c r="B81" s="9">
        <v>19</v>
      </c>
      <c r="C81" s="9">
        <v>925</v>
      </c>
      <c r="D81" s="9">
        <v>0</v>
      </c>
      <c r="E81" s="9">
        <v>6521.2983204894799</v>
      </c>
      <c r="F81" s="9">
        <v>0</v>
      </c>
      <c r="G81" s="9">
        <v>0</v>
      </c>
      <c r="H81" s="9">
        <v>0</v>
      </c>
    </row>
    <row r="82">
      <c r="A82" s="9">
        <v>2</v>
      </c>
      <c r="B82" s="9">
        <v>20</v>
      </c>
      <c r="C82" s="9">
        <v>1062</v>
      </c>
      <c r="D82" s="9">
        <v>0</v>
      </c>
      <c r="E82" s="9">
        <v>104781.47444806971</v>
      </c>
      <c r="F82" s="9">
        <v>0</v>
      </c>
      <c r="G82" s="9">
        <v>0</v>
      </c>
      <c r="H82" s="9">
        <v>0</v>
      </c>
    </row>
    <row r="83">
      <c r="A83" s="9">
        <v>2</v>
      </c>
      <c r="B83" s="9">
        <v>21</v>
      </c>
      <c r="C83" s="9">
        <v>1220</v>
      </c>
      <c r="D83" s="9">
        <v>0</v>
      </c>
      <c r="E83" s="9">
        <v>59743.494116562746</v>
      </c>
      <c r="F83" s="9">
        <v>0</v>
      </c>
      <c r="G83" s="9">
        <v>0</v>
      </c>
      <c r="H83" s="9">
        <v>0</v>
      </c>
    </row>
    <row r="84">
      <c r="A84" s="9">
        <v>2</v>
      </c>
      <c r="B84" s="9">
        <v>22</v>
      </c>
      <c r="C84" s="9">
        <v>1400</v>
      </c>
      <c r="D84" s="9">
        <v>0</v>
      </c>
      <c r="E84" s="9">
        <v>28593.60675821748</v>
      </c>
      <c r="F84" s="9">
        <v>0</v>
      </c>
      <c r="G84" s="9">
        <v>0</v>
      </c>
      <c r="H84" s="9">
        <v>1672.6521700366056</v>
      </c>
    </row>
    <row r="85">
      <c r="A85" s="9">
        <v>2</v>
      </c>
      <c r="B85" s="9">
        <v>23</v>
      </c>
      <c r="C85" s="9">
        <v>1608</v>
      </c>
      <c r="D85" s="9">
        <v>0</v>
      </c>
      <c r="E85" s="9">
        <v>295918.21124008804</v>
      </c>
      <c r="F85" s="9">
        <v>0</v>
      </c>
      <c r="G85" s="9">
        <v>0</v>
      </c>
      <c r="H85" s="9">
        <v>0</v>
      </c>
    </row>
    <row r="86">
      <c r="A86" s="9">
        <v>2</v>
      </c>
      <c r="B86" s="9">
        <v>24</v>
      </c>
      <c r="C86" s="9">
        <v>1846</v>
      </c>
      <c r="D86" s="9">
        <v>0</v>
      </c>
      <c r="E86" s="9">
        <v>47359.037835323252</v>
      </c>
      <c r="F86" s="9">
        <v>0</v>
      </c>
      <c r="G86" s="9">
        <v>0</v>
      </c>
      <c r="H86" s="9">
        <v>0</v>
      </c>
    </row>
    <row r="87">
      <c r="A87" s="9">
        <v>2</v>
      </c>
      <c r="B87" s="9">
        <v>25</v>
      </c>
      <c r="C87" s="9">
        <v>2120</v>
      </c>
      <c r="D87" s="9">
        <v>0</v>
      </c>
      <c r="E87" s="9">
        <v>444982.61103572516</v>
      </c>
      <c r="F87" s="9">
        <v>0</v>
      </c>
      <c r="G87" s="9">
        <v>0</v>
      </c>
      <c r="H87" s="9">
        <v>0</v>
      </c>
    </row>
    <row r="88">
      <c r="A88" s="9">
        <v>2</v>
      </c>
      <c r="B88" s="9">
        <v>26</v>
      </c>
      <c r="C88" s="9">
        <v>2434</v>
      </c>
      <c r="D88" s="9">
        <v>0</v>
      </c>
      <c r="E88" s="9">
        <v>403129.1848975785</v>
      </c>
      <c r="F88" s="9">
        <v>0</v>
      </c>
      <c r="G88" s="9">
        <v>0</v>
      </c>
      <c r="H88" s="9">
        <v>0</v>
      </c>
    </row>
    <row r="89">
      <c r="A89" s="9">
        <v>2</v>
      </c>
      <c r="B89" s="9">
        <v>27</v>
      </c>
      <c r="C89" s="9">
        <v>2795</v>
      </c>
      <c r="D89" s="9">
        <v>0</v>
      </c>
      <c r="E89" s="9">
        <v>174730.97587693422</v>
      </c>
      <c r="F89" s="9">
        <v>0</v>
      </c>
      <c r="G89" s="9">
        <v>0</v>
      </c>
      <c r="H89" s="9">
        <v>0</v>
      </c>
    </row>
    <row r="90">
      <c r="A90" s="9">
        <v>2</v>
      </c>
      <c r="B90" s="9">
        <v>28</v>
      </c>
      <c r="C90" s="9">
        <v>3210</v>
      </c>
      <c r="D90" s="9">
        <v>0</v>
      </c>
      <c r="E90" s="9">
        <v>135570.64879644848</v>
      </c>
      <c r="F90" s="9">
        <v>0</v>
      </c>
      <c r="G90" s="9">
        <v>0</v>
      </c>
      <c r="H90" s="9">
        <v>0</v>
      </c>
    </row>
    <row r="91">
      <c r="A91" s="9">
        <v>2</v>
      </c>
      <c r="B91" s="9">
        <v>29</v>
      </c>
      <c r="C91" s="9">
        <v>3685</v>
      </c>
      <c r="D91" s="9">
        <v>0</v>
      </c>
      <c r="E91" s="9">
        <v>242098.43036050801</v>
      </c>
      <c r="F91" s="9">
        <v>0</v>
      </c>
      <c r="G91" s="9">
        <v>0</v>
      </c>
      <c r="H91" s="9">
        <v>0</v>
      </c>
    </row>
    <row r="92">
      <c r="A92" s="9">
        <v>2</v>
      </c>
      <c r="B92" s="9">
        <v>30</v>
      </c>
      <c r="C92" s="9">
        <v>4232</v>
      </c>
      <c r="D92" s="9">
        <v>0</v>
      </c>
      <c r="E92" s="9">
        <v>1342394.5685490461</v>
      </c>
      <c r="F92" s="9">
        <v>0</v>
      </c>
      <c r="G92" s="9">
        <v>0</v>
      </c>
      <c r="H92" s="9">
        <v>0</v>
      </c>
    </row>
    <row r="93">
      <c r="A93" s="9">
        <v>2</v>
      </c>
      <c r="B93" s="9">
        <v>31</v>
      </c>
      <c r="C93" s="9">
        <v>4859</v>
      </c>
      <c r="D93" s="9">
        <v>0</v>
      </c>
      <c r="E93" s="9">
        <v>195335.82629233858</v>
      </c>
      <c r="F93" s="9">
        <v>0</v>
      </c>
      <c r="G93" s="9">
        <v>0</v>
      </c>
      <c r="H93" s="9">
        <v>0</v>
      </c>
    </row>
    <row r="94">
      <c r="A94" s="9">
        <v>2</v>
      </c>
      <c r="B94" s="9">
        <v>32</v>
      </c>
      <c r="C94" s="9">
        <v>5579</v>
      </c>
      <c r="D94" s="9">
        <v>0</v>
      </c>
      <c r="E94" s="9">
        <v>517678.83269826253</v>
      </c>
      <c r="F94" s="9">
        <v>0</v>
      </c>
      <c r="G94" s="9">
        <v>0</v>
      </c>
      <c r="H94" s="9">
        <v>3453.5945258922193</v>
      </c>
    </row>
    <row r="95">
      <c r="A95" s="9">
        <v>2</v>
      </c>
      <c r="B95" s="9">
        <v>33</v>
      </c>
      <c r="C95" s="9">
        <v>6406</v>
      </c>
      <c r="D95" s="9">
        <v>0</v>
      </c>
      <c r="E95" s="9">
        <v>273620.91662727471</v>
      </c>
      <c r="F95" s="9">
        <v>2476.2456400314159</v>
      </c>
      <c r="G95" s="9">
        <v>0</v>
      </c>
      <c r="H95" s="9">
        <v>0</v>
      </c>
    </row>
    <row r="96">
      <c r="A96" s="9">
        <v>2</v>
      </c>
      <c r="B96" s="9">
        <v>34</v>
      </c>
      <c r="C96" s="9">
        <v>7356</v>
      </c>
      <c r="D96" s="9">
        <v>0</v>
      </c>
      <c r="E96" s="9">
        <v>128171.98686617997</v>
      </c>
      <c r="F96" s="9">
        <v>505768.48685223347</v>
      </c>
      <c r="G96" s="9">
        <v>0</v>
      </c>
      <c r="H96" s="9">
        <v>0</v>
      </c>
    </row>
    <row r="97">
      <c r="A97" s="9">
        <v>2</v>
      </c>
      <c r="B97" s="9">
        <v>35</v>
      </c>
      <c r="C97" s="9">
        <v>8447</v>
      </c>
      <c r="D97" s="9">
        <v>0</v>
      </c>
      <c r="E97" s="9">
        <v>110647.58734151923</v>
      </c>
      <c r="F97" s="9">
        <v>287715.055432603</v>
      </c>
      <c r="G97" s="9">
        <v>0</v>
      </c>
      <c r="H97" s="9">
        <v>0</v>
      </c>
    </row>
    <row r="98">
      <c r="A98" s="9">
        <v>2</v>
      </c>
      <c r="B98" s="9">
        <v>36</v>
      </c>
      <c r="C98" s="9">
        <v>9699</v>
      </c>
      <c r="D98" s="9">
        <v>0</v>
      </c>
      <c r="E98" s="9">
        <v>621230.46697812842</v>
      </c>
      <c r="F98" s="9">
        <v>564802.00368139066</v>
      </c>
      <c r="G98" s="9">
        <v>0</v>
      </c>
      <c r="H98" s="9">
        <v>0</v>
      </c>
    </row>
    <row r="99">
      <c r="A99" s="9">
        <v>2</v>
      </c>
      <c r="B99" s="9">
        <v>37</v>
      </c>
      <c r="C99" s="9">
        <v>11136</v>
      </c>
      <c r="D99" s="9">
        <v>0</v>
      </c>
      <c r="E99" s="9">
        <v>153512.71283943843</v>
      </c>
      <c r="F99" s="9">
        <v>528644.97563135473</v>
      </c>
      <c r="G99" s="9">
        <v>0</v>
      </c>
      <c r="H99" s="9">
        <v>0</v>
      </c>
    </row>
    <row r="100">
      <c r="A100" s="9">
        <v>2</v>
      </c>
      <c r="B100" s="9">
        <v>38</v>
      </c>
      <c r="C100" s="9">
        <v>12787</v>
      </c>
      <c r="D100" s="9">
        <v>0</v>
      </c>
      <c r="E100" s="9">
        <v>56167.610982637503</v>
      </c>
      <c r="F100" s="9">
        <v>342968.69728960574</v>
      </c>
      <c r="G100" s="9">
        <v>4353.8867031687705</v>
      </c>
      <c r="H100" s="9">
        <v>0</v>
      </c>
    </row>
    <row r="101">
      <c r="A101" s="9">
        <v>2</v>
      </c>
      <c r="B101" s="9">
        <v>39</v>
      </c>
      <c r="C101" s="9">
        <v>14683</v>
      </c>
      <c r="D101" s="9">
        <v>0</v>
      </c>
      <c r="E101" s="9">
        <v>0</v>
      </c>
      <c r="F101" s="9">
        <v>205506.84483571301</v>
      </c>
      <c r="G101" s="9">
        <v>530939.62538845197</v>
      </c>
      <c r="H101" s="9">
        <v>0</v>
      </c>
    </row>
    <row r="102">
      <c r="A102" s="9">
        <v>2</v>
      </c>
      <c r="B102" s="9">
        <v>40</v>
      </c>
      <c r="C102" s="9">
        <v>16860</v>
      </c>
      <c r="D102" s="9">
        <v>0</v>
      </c>
      <c r="E102" s="9">
        <v>0</v>
      </c>
      <c r="F102" s="9">
        <v>23387.37922423019</v>
      </c>
      <c r="G102" s="9">
        <v>441586.9267097218</v>
      </c>
      <c r="H102" s="9">
        <v>0</v>
      </c>
    </row>
    <row r="103">
      <c r="A103" s="9">
        <v>2</v>
      </c>
      <c r="B103" s="9">
        <v>41</v>
      </c>
      <c r="C103" s="9">
        <v>19359</v>
      </c>
      <c r="D103" s="9">
        <v>0</v>
      </c>
      <c r="E103" s="9">
        <v>0</v>
      </c>
      <c r="F103" s="9">
        <v>182054.49418322885</v>
      </c>
      <c r="G103" s="9">
        <v>506610.24903744448</v>
      </c>
      <c r="H103" s="9">
        <v>3069.8618007930836</v>
      </c>
    </row>
    <row r="104">
      <c r="A104" s="9">
        <v>2</v>
      </c>
      <c r="B104" s="9">
        <v>42</v>
      </c>
      <c r="C104" s="9">
        <v>22229</v>
      </c>
      <c r="D104" s="9">
        <v>0</v>
      </c>
      <c r="E104" s="9">
        <v>0</v>
      </c>
      <c r="F104" s="9">
        <v>95357.381442526486</v>
      </c>
      <c r="G104" s="9">
        <v>427547.08966043848</v>
      </c>
      <c r="H104" s="9">
        <v>0</v>
      </c>
    </row>
    <row r="105">
      <c r="A105" s="9">
        <v>2</v>
      </c>
      <c r="B105" s="9">
        <v>43</v>
      </c>
      <c r="C105" s="9">
        <v>25524</v>
      </c>
      <c r="D105" s="9">
        <v>0</v>
      </c>
      <c r="E105" s="9">
        <v>0</v>
      </c>
      <c r="F105" s="9">
        <v>109312.0241967465</v>
      </c>
      <c r="G105" s="9">
        <v>337285.86372827442</v>
      </c>
      <c r="H105" s="9">
        <v>0</v>
      </c>
    </row>
    <row r="106">
      <c r="A106" s="9">
        <v>2</v>
      </c>
      <c r="B106" s="9">
        <v>44</v>
      </c>
      <c r="C106" s="9">
        <v>29308</v>
      </c>
      <c r="D106" s="9">
        <v>0</v>
      </c>
      <c r="E106" s="9">
        <v>0</v>
      </c>
      <c r="F106" s="9">
        <v>7303.0658672754707</v>
      </c>
      <c r="G106" s="9">
        <v>335941.74295969564</v>
      </c>
      <c r="H106" s="9">
        <v>0</v>
      </c>
    </row>
    <row r="107">
      <c r="A107" s="9">
        <v>2</v>
      </c>
      <c r="B107" s="9">
        <v>45</v>
      </c>
      <c r="C107" s="9">
        <v>33653</v>
      </c>
      <c r="D107" s="9">
        <v>0</v>
      </c>
      <c r="E107" s="9">
        <v>0</v>
      </c>
      <c r="F107" s="9">
        <v>0</v>
      </c>
      <c r="G107" s="9">
        <v>178448.46822953271</v>
      </c>
      <c r="H107" s="9">
        <v>0</v>
      </c>
    </row>
    <row r="108">
      <c r="A108" s="9">
        <v>2</v>
      </c>
      <c r="B108" s="9">
        <v>46</v>
      </c>
      <c r="C108" s="9">
        <v>38642</v>
      </c>
      <c r="D108" s="9">
        <v>0</v>
      </c>
      <c r="E108" s="9">
        <v>0</v>
      </c>
      <c r="F108" s="9">
        <v>0</v>
      </c>
      <c r="G108" s="9">
        <v>203880.6507514531</v>
      </c>
      <c r="H108" s="9">
        <v>0</v>
      </c>
    </row>
    <row r="109">
      <c r="A109" s="9">
        <v>2</v>
      </c>
      <c r="B109" s="9">
        <v>47</v>
      </c>
      <c r="C109" s="9">
        <v>44370</v>
      </c>
      <c r="D109" s="9">
        <v>0</v>
      </c>
      <c r="E109" s="9">
        <v>0</v>
      </c>
      <c r="F109" s="9">
        <v>0</v>
      </c>
      <c r="G109" s="9">
        <v>161046.59764543132</v>
      </c>
      <c r="H109" s="9">
        <v>0</v>
      </c>
    </row>
    <row r="110">
      <c r="A110" s="9">
        <v>2</v>
      </c>
      <c r="B110" s="9">
        <v>48</v>
      </c>
      <c r="C110" s="9">
        <v>50948</v>
      </c>
      <c r="D110" s="9">
        <v>0</v>
      </c>
      <c r="E110" s="9">
        <v>0</v>
      </c>
      <c r="F110" s="9">
        <v>0</v>
      </c>
      <c r="G110" s="9">
        <v>44388.465354489192</v>
      </c>
      <c r="H110" s="9">
        <v>0</v>
      </c>
    </row>
    <row r="111">
      <c r="A111" s="9">
        <v>2</v>
      </c>
      <c r="B111" s="9">
        <v>49</v>
      </c>
      <c r="C111" s="9">
        <v>58501</v>
      </c>
      <c r="D111" s="9">
        <v>0</v>
      </c>
      <c r="E111" s="9">
        <v>0</v>
      </c>
      <c r="F111" s="9">
        <v>0</v>
      </c>
      <c r="G111" s="9">
        <v>57903.658101739173</v>
      </c>
      <c r="H111" s="9">
        <v>0</v>
      </c>
    </row>
    <row r="112">
      <c r="A112" s="9">
        <v>2</v>
      </c>
      <c r="B112" s="9">
        <v>50</v>
      </c>
      <c r="C112" s="9">
        <v>67173</v>
      </c>
      <c r="D112" s="9">
        <v>0</v>
      </c>
      <c r="E112" s="9">
        <v>0</v>
      </c>
      <c r="F112" s="9">
        <v>0</v>
      </c>
      <c r="G112" s="9">
        <v>51773.687155489912</v>
      </c>
      <c r="H112" s="9">
        <v>0</v>
      </c>
    </row>
    <row r="113">
      <c r="A113" s="9">
        <v>2</v>
      </c>
      <c r="B113" s="9">
        <v>51</v>
      </c>
      <c r="C113" s="9">
        <v>77131</v>
      </c>
      <c r="D113" s="9">
        <v>0</v>
      </c>
      <c r="E113" s="9">
        <v>0</v>
      </c>
      <c r="F113" s="9">
        <v>0</v>
      </c>
      <c r="G113" s="9">
        <v>37102.500177737849</v>
      </c>
      <c r="H113" s="9">
        <v>0</v>
      </c>
    </row>
    <row r="114">
      <c r="A114" s="9">
        <v>2</v>
      </c>
      <c r="B114" s="9">
        <v>52</v>
      </c>
      <c r="C114" s="9">
        <v>88565</v>
      </c>
      <c r="D114" s="9">
        <v>0</v>
      </c>
      <c r="E114" s="9">
        <v>0</v>
      </c>
      <c r="F114" s="9">
        <v>0</v>
      </c>
      <c r="G114" s="9">
        <v>4443.4238018772903</v>
      </c>
      <c r="H114" s="9">
        <v>0</v>
      </c>
    </row>
    <row r="115">
      <c r="A115" s="9">
        <v>2</v>
      </c>
      <c r="B115" s="9">
        <v>53</v>
      </c>
      <c r="C115" s="9">
        <v>101695</v>
      </c>
      <c r="D115" s="9">
        <v>0</v>
      </c>
      <c r="E115" s="9">
        <v>0</v>
      </c>
      <c r="F115" s="9">
        <v>0</v>
      </c>
      <c r="G115" s="9">
        <v>13219.785013505498</v>
      </c>
      <c r="H115" s="9">
        <v>0</v>
      </c>
    </row>
    <row r="116">
      <c r="A116" s="9">
        <v>2</v>
      </c>
      <c r="B116" s="9">
        <v>54</v>
      </c>
      <c r="C116" s="9">
        <v>116771</v>
      </c>
      <c r="D116" s="9">
        <v>0</v>
      </c>
      <c r="E116" s="9">
        <v>0</v>
      </c>
      <c r="F116" s="9">
        <v>0</v>
      </c>
      <c r="G116" s="9">
        <v>8339.0319970237051</v>
      </c>
      <c r="H116" s="9">
        <v>0</v>
      </c>
    </row>
    <row r="117">
      <c r="A117" s="9">
        <v>2</v>
      </c>
      <c r="B117" s="9">
        <v>55</v>
      </c>
      <c r="C117" s="9">
        <v>134081</v>
      </c>
      <c r="D117" s="9">
        <v>0</v>
      </c>
      <c r="E117" s="9">
        <v>0</v>
      </c>
      <c r="F117" s="9">
        <v>0</v>
      </c>
      <c r="G117" s="9">
        <v>11416.745417274944</v>
      </c>
      <c r="H117" s="9">
        <v>0</v>
      </c>
    </row>
    <row r="118">
      <c r="A118" s="9">
        <v>2</v>
      </c>
      <c r="B118" s="9">
        <v>56</v>
      </c>
      <c r="C118" s="9">
        <v>153958</v>
      </c>
      <c r="D118" s="9">
        <v>0</v>
      </c>
      <c r="E118" s="9">
        <v>0</v>
      </c>
      <c r="F118" s="9">
        <v>0</v>
      </c>
      <c r="G118" s="9">
        <v>27454.534572429082</v>
      </c>
      <c r="H118" s="9">
        <v>0</v>
      </c>
    </row>
    <row r="119">
      <c r="A119" s="9">
        <v>2</v>
      </c>
      <c r="B119" s="9">
        <v>57</v>
      </c>
      <c r="C119" s="9">
        <v>176781</v>
      </c>
      <c r="D119" s="9">
        <v>0</v>
      </c>
      <c r="E119" s="9">
        <v>0</v>
      </c>
      <c r="F119" s="9">
        <v>0</v>
      </c>
      <c r="G119" s="9">
        <v>0</v>
      </c>
      <c r="H119" s="9">
        <v>0</v>
      </c>
    </row>
    <row r="120">
      <c r="A120" s="9">
        <v>2</v>
      </c>
      <c r="B120" s="9">
        <v>58</v>
      </c>
      <c r="C120" s="9">
        <v>202988</v>
      </c>
      <c r="D120" s="9">
        <v>0</v>
      </c>
      <c r="E120" s="9">
        <v>0</v>
      </c>
      <c r="F120" s="9">
        <v>0</v>
      </c>
      <c r="G120" s="9">
        <v>0</v>
      </c>
      <c r="H120" s="9">
        <v>0</v>
      </c>
    </row>
    <row r="121">
      <c r="A121" s="9">
        <v>2</v>
      </c>
      <c r="B121" s="9">
        <v>59</v>
      </c>
      <c r="C121" s="9">
        <v>233080</v>
      </c>
      <c r="D121" s="9">
        <v>0</v>
      </c>
      <c r="E121" s="9">
        <v>0</v>
      </c>
      <c r="F121" s="9">
        <v>0</v>
      </c>
      <c r="G121" s="9">
        <v>2888.0537586037058</v>
      </c>
      <c r="H121" s="9">
        <v>0</v>
      </c>
    </row>
    <row r="122">
      <c r="A122" s="9">
        <v>3</v>
      </c>
      <c r="B122" s="9">
        <v>0</v>
      </c>
      <c r="C122" s="9">
        <v>67</v>
      </c>
      <c r="D122" s="9">
        <v>0</v>
      </c>
      <c r="E122" s="9">
        <v>29270.249435661583</v>
      </c>
      <c r="F122" s="9">
        <v>0</v>
      </c>
      <c r="G122" s="9">
        <v>0</v>
      </c>
      <c r="H122" s="9">
        <v>0</v>
      </c>
    </row>
    <row r="123">
      <c r="A123" s="9">
        <v>3</v>
      </c>
      <c r="B123" s="9">
        <v>1</v>
      </c>
      <c r="C123" s="9">
        <v>77</v>
      </c>
      <c r="D123" s="9">
        <v>0</v>
      </c>
      <c r="E123" s="9">
        <v>0</v>
      </c>
      <c r="F123" s="9">
        <v>0</v>
      </c>
      <c r="G123" s="9">
        <v>0</v>
      </c>
      <c r="H123" s="9">
        <v>0</v>
      </c>
    </row>
    <row r="124">
      <c r="A124" s="9">
        <v>3</v>
      </c>
      <c r="B124" s="9">
        <v>2</v>
      </c>
      <c r="C124" s="9">
        <v>88</v>
      </c>
      <c r="D124" s="9">
        <v>0</v>
      </c>
      <c r="E124" s="9">
        <v>0</v>
      </c>
      <c r="F124" s="9">
        <v>0</v>
      </c>
      <c r="G124" s="9">
        <v>0</v>
      </c>
      <c r="H124" s="9">
        <v>0</v>
      </c>
    </row>
    <row r="125">
      <c r="A125" s="9">
        <v>3</v>
      </c>
      <c r="B125" s="9">
        <v>3</v>
      </c>
      <c r="C125" s="9">
        <v>101</v>
      </c>
      <c r="D125" s="9">
        <v>0</v>
      </c>
      <c r="E125" s="9">
        <v>2447.4224667593598</v>
      </c>
      <c r="F125" s="9">
        <v>0</v>
      </c>
      <c r="G125" s="9">
        <v>0</v>
      </c>
      <c r="H125" s="9">
        <v>0</v>
      </c>
    </row>
    <row r="126">
      <c r="A126" s="9">
        <v>3</v>
      </c>
      <c r="B126" s="9">
        <v>4</v>
      </c>
      <c r="C126" s="9">
        <v>116</v>
      </c>
      <c r="D126" s="9">
        <v>0</v>
      </c>
      <c r="E126" s="9">
        <v>0</v>
      </c>
      <c r="F126" s="9">
        <v>0</v>
      </c>
      <c r="G126" s="9">
        <v>0</v>
      </c>
      <c r="H126" s="9">
        <v>0</v>
      </c>
    </row>
    <row r="127">
      <c r="A127" s="9">
        <v>3</v>
      </c>
      <c r="B127" s="9">
        <v>5</v>
      </c>
      <c r="C127" s="9">
        <v>134</v>
      </c>
      <c r="D127" s="9">
        <v>0</v>
      </c>
      <c r="E127" s="9">
        <v>0</v>
      </c>
      <c r="F127" s="9">
        <v>0</v>
      </c>
      <c r="G127" s="9">
        <v>0</v>
      </c>
      <c r="H127" s="9">
        <v>0</v>
      </c>
    </row>
    <row r="128">
      <c r="A128" s="9">
        <v>3</v>
      </c>
      <c r="B128" s="9">
        <v>6</v>
      </c>
      <c r="C128" s="9">
        <v>153</v>
      </c>
      <c r="D128" s="9">
        <v>0</v>
      </c>
      <c r="E128" s="9">
        <v>0</v>
      </c>
      <c r="F128" s="9">
        <v>0</v>
      </c>
      <c r="G128" s="9">
        <v>0</v>
      </c>
      <c r="H128" s="9">
        <v>0</v>
      </c>
    </row>
    <row r="129">
      <c r="A129" s="9">
        <v>3</v>
      </c>
      <c r="B129" s="9">
        <v>7</v>
      </c>
      <c r="C129" s="9">
        <v>176</v>
      </c>
      <c r="D129" s="9">
        <v>0</v>
      </c>
      <c r="E129" s="9">
        <v>698.52751000512103</v>
      </c>
      <c r="F129" s="9">
        <v>0</v>
      </c>
      <c r="G129" s="9">
        <v>0</v>
      </c>
      <c r="H129" s="9">
        <v>0</v>
      </c>
    </row>
    <row r="130">
      <c r="A130" s="9">
        <v>3</v>
      </c>
      <c r="B130" s="9">
        <v>8</v>
      </c>
      <c r="C130" s="9">
        <v>202</v>
      </c>
      <c r="D130" s="9">
        <v>0</v>
      </c>
      <c r="E130" s="9">
        <v>5737.6052075939033</v>
      </c>
      <c r="F130" s="9">
        <v>0</v>
      </c>
      <c r="G130" s="9">
        <v>0</v>
      </c>
      <c r="H130" s="9">
        <v>0</v>
      </c>
    </row>
    <row r="131">
      <c r="A131" s="9">
        <v>3</v>
      </c>
      <c r="B131" s="9">
        <v>9</v>
      </c>
      <c r="C131" s="9">
        <v>232</v>
      </c>
      <c r="D131" s="9">
        <v>0</v>
      </c>
      <c r="E131" s="9">
        <v>0</v>
      </c>
      <c r="F131" s="9">
        <v>0</v>
      </c>
      <c r="G131" s="9">
        <v>0</v>
      </c>
      <c r="H131" s="9">
        <v>0</v>
      </c>
    </row>
    <row r="132">
      <c r="A132" s="9">
        <v>3</v>
      </c>
      <c r="B132" s="9">
        <v>10</v>
      </c>
      <c r="C132" s="9">
        <v>267</v>
      </c>
      <c r="D132" s="9">
        <v>0</v>
      </c>
      <c r="E132" s="9">
        <v>0</v>
      </c>
      <c r="F132" s="9">
        <v>0</v>
      </c>
      <c r="G132" s="9">
        <v>0</v>
      </c>
      <c r="H132" s="9">
        <v>0</v>
      </c>
    </row>
    <row r="133">
      <c r="A133" s="9">
        <v>3</v>
      </c>
      <c r="B133" s="9">
        <v>11</v>
      </c>
      <c r="C133" s="9">
        <v>306</v>
      </c>
      <c r="D133" s="9">
        <v>0</v>
      </c>
      <c r="E133" s="9">
        <v>16830.857847355772</v>
      </c>
      <c r="F133" s="9">
        <v>0</v>
      </c>
      <c r="G133" s="9">
        <v>0</v>
      </c>
      <c r="H133" s="9">
        <v>0</v>
      </c>
    </row>
    <row r="134">
      <c r="A134" s="9">
        <v>3</v>
      </c>
      <c r="B134" s="9">
        <v>12</v>
      </c>
      <c r="C134" s="9">
        <v>351</v>
      </c>
      <c r="D134" s="9">
        <v>0</v>
      </c>
      <c r="E134" s="9">
        <v>1523.939303710875</v>
      </c>
      <c r="F134" s="9">
        <v>0</v>
      </c>
      <c r="G134" s="9">
        <v>0</v>
      </c>
      <c r="H134" s="9">
        <v>0</v>
      </c>
    </row>
    <row r="135">
      <c r="A135" s="9">
        <v>3</v>
      </c>
      <c r="B135" s="9">
        <v>13</v>
      </c>
      <c r="C135" s="9">
        <v>404</v>
      </c>
      <c r="D135" s="9">
        <v>0</v>
      </c>
      <c r="E135" s="9">
        <v>1822.6407078422972</v>
      </c>
      <c r="F135" s="9">
        <v>0</v>
      </c>
      <c r="G135" s="9">
        <v>0</v>
      </c>
      <c r="H135" s="9">
        <v>0</v>
      </c>
    </row>
    <row r="136">
      <c r="A136" s="9">
        <v>3</v>
      </c>
      <c r="B136" s="9">
        <v>14</v>
      </c>
      <c r="C136" s="9">
        <v>463</v>
      </c>
      <c r="D136" s="9">
        <v>0</v>
      </c>
      <c r="E136" s="9">
        <v>0</v>
      </c>
      <c r="F136" s="9">
        <v>0</v>
      </c>
      <c r="G136" s="9">
        <v>0</v>
      </c>
      <c r="H136" s="9">
        <v>0</v>
      </c>
    </row>
    <row r="137">
      <c r="A137" s="9">
        <v>3</v>
      </c>
      <c r="B137" s="9">
        <v>15</v>
      </c>
      <c r="C137" s="9">
        <v>532</v>
      </c>
      <c r="D137" s="9">
        <v>0</v>
      </c>
      <c r="E137" s="9">
        <v>141759.29630269209</v>
      </c>
      <c r="F137" s="9">
        <v>0</v>
      </c>
      <c r="G137" s="9">
        <v>0</v>
      </c>
      <c r="H137" s="9">
        <v>0</v>
      </c>
    </row>
    <row r="138">
      <c r="A138" s="9">
        <v>3</v>
      </c>
      <c r="B138" s="9">
        <v>16</v>
      </c>
      <c r="C138" s="9">
        <v>611</v>
      </c>
      <c r="D138" s="9">
        <v>0</v>
      </c>
      <c r="E138" s="9">
        <v>3238.8038862420426</v>
      </c>
      <c r="F138" s="9">
        <v>0</v>
      </c>
      <c r="G138" s="9">
        <v>0</v>
      </c>
      <c r="H138" s="9">
        <v>0</v>
      </c>
    </row>
    <row r="139">
      <c r="A139" s="9">
        <v>3</v>
      </c>
      <c r="B139" s="9">
        <v>17</v>
      </c>
      <c r="C139" s="9">
        <v>702</v>
      </c>
      <c r="D139" s="9">
        <v>0</v>
      </c>
      <c r="E139" s="9">
        <v>11813.947213876791</v>
      </c>
      <c r="F139" s="9">
        <v>0</v>
      </c>
      <c r="G139" s="9">
        <v>0</v>
      </c>
      <c r="H139" s="9">
        <v>0</v>
      </c>
    </row>
    <row r="140">
      <c r="A140" s="9">
        <v>3</v>
      </c>
      <c r="B140" s="9">
        <v>18</v>
      </c>
      <c r="C140" s="9">
        <v>806</v>
      </c>
      <c r="D140" s="9">
        <v>0</v>
      </c>
      <c r="E140" s="9">
        <v>106821.90795112248</v>
      </c>
      <c r="F140" s="9">
        <v>0</v>
      </c>
      <c r="G140" s="9">
        <v>0</v>
      </c>
      <c r="H140" s="9">
        <v>0</v>
      </c>
    </row>
    <row r="141">
      <c r="A141" s="9">
        <v>3</v>
      </c>
      <c r="B141" s="9">
        <v>19</v>
      </c>
      <c r="C141" s="9">
        <v>925</v>
      </c>
      <c r="D141" s="9">
        <v>0</v>
      </c>
      <c r="E141" s="9">
        <v>6521.2983204894808</v>
      </c>
      <c r="F141" s="9">
        <v>0</v>
      </c>
      <c r="G141" s="9">
        <v>0</v>
      </c>
      <c r="H141" s="9">
        <v>0</v>
      </c>
    </row>
    <row r="142">
      <c r="A142" s="9">
        <v>3</v>
      </c>
      <c r="B142" s="9">
        <v>20</v>
      </c>
      <c r="C142" s="9">
        <v>1062</v>
      </c>
      <c r="D142" s="9">
        <v>0</v>
      </c>
      <c r="E142" s="9">
        <v>104781.47444806971</v>
      </c>
      <c r="F142" s="9">
        <v>0</v>
      </c>
      <c r="G142" s="9">
        <v>0</v>
      </c>
      <c r="H142" s="9">
        <v>0</v>
      </c>
    </row>
    <row r="143">
      <c r="A143" s="9">
        <v>3</v>
      </c>
      <c r="B143" s="9">
        <v>21</v>
      </c>
      <c r="C143" s="9">
        <v>1220</v>
      </c>
      <c r="D143" s="9">
        <v>0</v>
      </c>
      <c r="E143" s="9">
        <v>59743.494116562732</v>
      </c>
      <c r="F143" s="9">
        <v>0</v>
      </c>
      <c r="G143" s="9">
        <v>0</v>
      </c>
      <c r="H143" s="9">
        <v>0</v>
      </c>
    </row>
    <row r="144">
      <c r="A144" s="9">
        <v>3</v>
      </c>
      <c r="B144" s="9">
        <v>22</v>
      </c>
      <c r="C144" s="9">
        <v>1400</v>
      </c>
      <c r="D144" s="9">
        <v>0</v>
      </c>
      <c r="E144" s="9">
        <v>28593.60675821748</v>
      </c>
      <c r="F144" s="9">
        <v>0</v>
      </c>
      <c r="G144" s="9">
        <v>0</v>
      </c>
      <c r="H144" s="9">
        <v>1672.6521700366056</v>
      </c>
    </row>
    <row r="145">
      <c r="A145" s="9">
        <v>3</v>
      </c>
      <c r="B145" s="9">
        <v>23</v>
      </c>
      <c r="C145" s="9">
        <v>1608</v>
      </c>
      <c r="D145" s="9">
        <v>0</v>
      </c>
      <c r="E145" s="9">
        <v>295918.21124008804</v>
      </c>
      <c r="F145" s="9">
        <v>0</v>
      </c>
      <c r="G145" s="9">
        <v>0</v>
      </c>
      <c r="H145" s="9">
        <v>0</v>
      </c>
    </row>
    <row r="146">
      <c r="A146" s="9">
        <v>3</v>
      </c>
      <c r="B146" s="9">
        <v>24</v>
      </c>
      <c r="C146" s="9">
        <v>1846</v>
      </c>
      <c r="D146" s="9">
        <v>0</v>
      </c>
      <c r="E146" s="9">
        <v>47359.037835323252</v>
      </c>
      <c r="F146" s="9">
        <v>0</v>
      </c>
      <c r="G146" s="9">
        <v>0</v>
      </c>
      <c r="H146" s="9">
        <v>0</v>
      </c>
    </row>
    <row r="147">
      <c r="A147" s="9">
        <v>3</v>
      </c>
      <c r="B147" s="9">
        <v>25</v>
      </c>
      <c r="C147" s="9">
        <v>2120</v>
      </c>
      <c r="D147" s="9">
        <v>0</v>
      </c>
      <c r="E147" s="9">
        <v>444982.61103572475</v>
      </c>
      <c r="F147" s="9">
        <v>0</v>
      </c>
      <c r="G147" s="9">
        <v>0</v>
      </c>
      <c r="H147" s="9">
        <v>0</v>
      </c>
    </row>
    <row r="148">
      <c r="A148" s="9">
        <v>3</v>
      </c>
      <c r="B148" s="9">
        <v>26</v>
      </c>
      <c r="C148" s="9">
        <v>2434</v>
      </c>
      <c r="D148" s="9">
        <v>0</v>
      </c>
      <c r="E148" s="9">
        <v>403129.18489757838</v>
      </c>
      <c r="F148" s="9">
        <v>0</v>
      </c>
      <c r="G148" s="9">
        <v>0</v>
      </c>
      <c r="H148" s="9">
        <v>0</v>
      </c>
    </row>
    <row r="149">
      <c r="A149" s="9">
        <v>3</v>
      </c>
      <c r="B149" s="9">
        <v>27</v>
      </c>
      <c r="C149" s="9">
        <v>2795</v>
      </c>
      <c r="D149" s="9">
        <v>0</v>
      </c>
      <c r="E149" s="9">
        <v>174730.97587693422</v>
      </c>
      <c r="F149" s="9">
        <v>0</v>
      </c>
      <c r="G149" s="9">
        <v>0</v>
      </c>
      <c r="H149" s="9">
        <v>0</v>
      </c>
    </row>
    <row r="150">
      <c r="A150" s="9">
        <v>3</v>
      </c>
      <c r="B150" s="9">
        <v>28</v>
      </c>
      <c r="C150" s="9">
        <v>3210</v>
      </c>
      <c r="D150" s="9">
        <v>0</v>
      </c>
      <c r="E150" s="9">
        <v>135570.64879644843</v>
      </c>
      <c r="F150" s="9">
        <v>0</v>
      </c>
      <c r="G150" s="9">
        <v>0</v>
      </c>
      <c r="H150" s="9">
        <v>0</v>
      </c>
    </row>
    <row r="151">
      <c r="A151" s="9">
        <v>3</v>
      </c>
      <c r="B151" s="9">
        <v>29</v>
      </c>
      <c r="C151" s="9">
        <v>3685</v>
      </c>
      <c r="D151" s="9">
        <v>0</v>
      </c>
      <c r="E151" s="9">
        <v>242098.43036050812</v>
      </c>
      <c r="F151" s="9">
        <v>0</v>
      </c>
      <c r="G151" s="9">
        <v>0</v>
      </c>
      <c r="H151" s="9">
        <v>0</v>
      </c>
    </row>
    <row r="152">
      <c r="A152" s="9">
        <v>3</v>
      </c>
      <c r="B152" s="9">
        <v>30</v>
      </c>
      <c r="C152" s="9">
        <v>4232</v>
      </c>
      <c r="D152" s="9">
        <v>0</v>
      </c>
      <c r="E152" s="9">
        <v>1342394.5685490463</v>
      </c>
      <c r="F152" s="9">
        <v>0</v>
      </c>
      <c r="G152" s="9">
        <v>0</v>
      </c>
      <c r="H152" s="9">
        <v>0</v>
      </c>
    </row>
    <row r="153">
      <c r="A153" s="9">
        <v>3</v>
      </c>
      <c r="B153" s="9">
        <v>31</v>
      </c>
      <c r="C153" s="9">
        <v>4859</v>
      </c>
      <c r="D153" s="9">
        <v>0</v>
      </c>
      <c r="E153" s="9">
        <v>195335.82629233852</v>
      </c>
      <c r="F153" s="9">
        <v>0</v>
      </c>
      <c r="G153" s="9">
        <v>0</v>
      </c>
      <c r="H153" s="9">
        <v>0</v>
      </c>
    </row>
    <row r="154">
      <c r="A154" s="9">
        <v>3</v>
      </c>
      <c r="B154" s="9">
        <v>32</v>
      </c>
      <c r="C154" s="9">
        <v>5579</v>
      </c>
      <c r="D154" s="9">
        <v>0</v>
      </c>
      <c r="E154" s="9">
        <v>517678.83269826235</v>
      </c>
      <c r="F154" s="9">
        <v>0</v>
      </c>
      <c r="G154" s="9">
        <v>0</v>
      </c>
      <c r="H154" s="9">
        <v>3453.5945258922193</v>
      </c>
    </row>
    <row r="155">
      <c r="A155" s="9">
        <v>3</v>
      </c>
      <c r="B155" s="9">
        <v>33</v>
      </c>
      <c r="C155" s="9">
        <v>6406</v>
      </c>
      <c r="D155" s="9">
        <v>0</v>
      </c>
      <c r="E155" s="9">
        <v>273620.91662727471</v>
      </c>
      <c r="F155" s="9">
        <v>2476.2456400314159</v>
      </c>
      <c r="G155" s="9">
        <v>0</v>
      </c>
      <c r="H155" s="9">
        <v>0</v>
      </c>
    </row>
    <row r="156">
      <c r="A156" s="9">
        <v>3</v>
      </c>
      <c r="B156" s="9">
        <v>34</v>
      </c>
      <c r="C156" s="9">
        <v>7356</v>
      </c>
      <c r="D156" s="9">
        <v>0</v>
      </c>
      <c r="E156" s="9">
        <v>128171.98686617997</v>
      </c>
      <c r="F156" s="9">
        <v>505768.48685223336</v>
      </c>
      <c r="G156" s="9">
        <v>0</v>
      </c>
      <c r="H156" s="9">
        <v>0</v>
      </c>
    </row>
    <row r="157">
      <c r="A157" s="9">
        <v>3</v>
      </c>
      <c r="B157" s="9">
        <v>35</v>
      </c>
      <c r="C157" s="9">
        <v>8447</v>
      </c>
      <c r="D157" s="9">
        <v>0</v>
      </c>
      <c r="E157" s="9">
        <v>110647.58734151925</v>
      </c>
      <c r="F157" s="9">
        <v>287715.05543260288</v>
      </c>
      <c r="G157" s="9">
        <v>0</v>
      </c>
      <c r="H157" s="9">
        <v>0</v>
      </c>
    </row>
    <row r="158">
      <c r="A158" s="9">
        <v>3</v>
      </c>
      <c r="B158" s="9">
        <v>36</v>
      </c>
      <c r="C158" s="9">
        <v>9699</v>
      </c>
      <c r="D158" s="9">
        <v>0</v>
      </c>
      <c r="E158" s="9">
        <v>621230.46697812795</v>
      </c>
      <c r="F158" s="9">
        <v>564802.00368139055</v>
      </c>
      <c r="G158" s="9">
        <v>0</v>
      </c>
      <c r="H158" s="9">
        <v>0</v>
      </c>
    </row>
    <row r="159">
      <c r="A159" s="9">
        <v>3</v>
      </c>
      <c r="B159" s="9">
        <v>37</v>
      </c>
      <c r="C159" s="9">
        <v>11136</v>
      </c>
      <c r="D159" s="9">
        <v>0</v>
      </c>
      <c r="E159" s="9">
        <v>153512.71283943841</v>
      </c>
      <c r="F159" s="9">
        <v>528644.97563135496</v>
      </c>
      <c r="G159" s="9">
        <v>0</v>
      </c>
      <c r="H159" s="9">
        <v>0</v>
      </c>
    </row>
    <row r="160">
      <c r="A160" s="9">
        <v>3</v>
      </c>
      <c r="B160" s="9">
        <v>38</v>
      </c>
      <c r="C160" s="9">
        <v>12787</v>
      </c>
      <c r="D160" s="9">
        <v>0</v>
      </c>
      <c r="E160" s="9">
        <v>56167.610982637525</v>
      </c>
      <c r="F160" s="9">
        <v>342968.69728960562</v>
      </c>
      <c r="G160" s="9">
        <v>4353.8867031687705</v>
      </c>
      <c r="H160" s="9">
        <v>0</v>
      </c>
    </row>
    <row r="161">
      <c r="A161" s="9">
        <v>3</v>
      </c>
      <c r="B161" s="9">
        <v>39</v>
      </c>
      <c r="C161" s="9">
        <v>14683</v>
      </c>
      <c r="D161" s="9">
        <v>0</v>
      </c>
      <c r="E161" s="9">
        <v>0</v>
      </c>
      <c r="F161" s="9">
        <v>205506.84483571289</v>
      </c>
      <c r="G161" s="9">
        <v>530939.62538845185</v>
      </c>
      <c r="H161" s="9">
        <v>0</v>
      </c>
    </row>
    <row r="162">
      <c r="A162" s="9">
        <v>3</v>
      </c>
      <c r="B162" s="9">
        <v>40</v>
      </c>
      <c r="C162" s="9">
        <v>16860</v>
      </c>
      <c r="D162" s="9">
        <v>0</v>
      </c>
      <c r="E162" s="9">
        <v>0</v>
      </c>
      <c r="F162" s="9">
        <v>23387.379224230193</v>
      </c>
      <c r="G162" s="9">
        <v>441586.92670972156</v>
      </c>
      <c r="H162" s="9">
        <v>0</v>
      </c>
    </row>
    <row r="163">
      <c r="A163" s="9">
        <v>3</v>
      </c>
      <c r="B163" s="9">
        <v>41</v>
      </c>
      <c r="C163" s="9">
        <v>19359</v>
      </c>
      <c r="D163" s="9">
        <v>0</v>
      </c>
      <c r="E163" s="9">
        <v>0</v>
      </c>
      <c r="F163" s="9">
        <v>182054.49418322885</v>
      </c>
      <c r="G163" s="9">
        <v>506610.24903744459</v>
      </c>
      <c r="H163" s="9">
        <v>3069.8618007930836</v>
      </c>
    </row>
    <row r="164">
      <c r="A164" s="9">
        <v>3</v>
      </c>
      <c r="B164" s="9">
        <v>42</v>
      </c>
      <c r="C164" s="9">
        <v>22229</v>
      </c>
      <c r="D164" s="9">
        <v>0</v>
      </c>
      <c r="E164" s="9">
        <v>0</v>
      </c>
      <c r="F164" s="9">
        <v>95357.381442526501</v>
      </c>
      <c r="G164" s="9">
        <v>427547.08966043865</v>
      </c>
      <c r="H164" s="9">
        <v>0</v>
      </c>
    </row>
    <row r="165">
      <c r="A165" s="9">
        <v>3</v>
      </c>
      <c r="B165" s="9">
        <v>43</v>
      </c>
      <c r="C165" s="9">
        <v>25524</v>
      </c>
      <c r="D165" s="9">
        <v>0</v>
      </c>
      <c r="E165" s="9">
        <v>0</v>
      </c>
      <c r="F165" s="9">
        <v>109312.02419674651</v>
      </c>
      <c r="G165" s="9">
        <v>337285.8637282743</v>
      </c>
      <c r="H165" s="9">
        <v>0</v>
      </c>
    </row>
    <row r="166">
      <c r="A166" s="9">
        <v>3</v>
      </c>
      <c r="B166" s="9">
        <v>44</v>
      </c>
      <c r="C166" s="9">
        <v>29308</v>
      </c>
      <c r="D166" s="9">
        <v>0</v>
      </c>
      <c r="E166" s="9">
        <v>0</v>
      </c>
      <c r="F166" s="9">
        <v>7303.0658672754698</v>
      </c>
      <c r="G166" s="9">
        <v>335941.74295969564</v>
      </c>
      <c r="H166" s="9">
        <v>0</v>
      </c>
    </row>
    <row r="167">
      <c r="A167" s="9">
        <v>3</v>
      </c>
      <c r="B167" s="9">
        <v>45</v>
      </c>
      <c r="C167" s="9">
        <v>33653</v>
      </c>
      <c r="D167" s="9">
        <v>0</v>
      </c>
      <c r="E167" s="9">
        <v>0</v>
      </c>
      <c r="F167" s="9">
        <v>0</v>
      </c>
      <c r="G167" s="9">
        <v>178448.46822953271</v>
      </c>
      <c r="H167" s="9">
        <v>0</v>
      </c>
    </row>
    <row r="168">
      <c r="A168" s="9">
        <v>3</v>
      </c>
      <c r="B168" s="9">
        <v>46</v>
      </c>
      <c r="C168" s="9">
        <v>38642</v>
      </c>
      <c r="D168" s="9">
        <v>0</v>
      </c>
      <c r="E168" s="9">
        <v>0</v>
      </c>
      <c r="F168" s="9">
        <v>0</v>
      </c>
      <c r="G168" s="9">
        <v>203880.6507514531</v>
      </c>
      <c r="H168" s="9">
        <v>0</v>
      </c>
    </row>
    <row r="169">
      <c r="A169" s="9">
        <v>3</v>
      </c>
      <c r="B169" s="9">
        <v>47</v>
      </c>
      <c r="C169" s="9">
        <v>44370</v>
      </c>
      <c r="D169" s="9">
        <v>0</v>
      </c>
      <c r="E169" s="9">
        <v>0</v>
      </c>
      <c r="F169" s="9">
        <v>0</v>
      </c>
      <c r="G169" s="9">
        <v>161046.59764543132</v>
      </c>
      <c r="H169" s="9">
        <v>0</v>
      </c>
    </row>
    <row r="170">
      <c r="A170" s="9">
        <v>3</v>
      </c>
      <c r="B170" s="9">
        <v>48</v>
      </c>
      <c r="C170" s="9">
        <v>50948</v>
      </c>
      <c r="D170" s="9">
        <v>0</v>
      </c>
      <c r="E170" s="9">
        <v>0</v>
      </c>
      <c r="F170" s="9">
        <v>0</v>
      </c>
      <c r="G170" s="9">
        <v>44388.465354489199</v>
      </c>
      <c r="H170" s="9">
        <v>0</v>
      </c>
    </row>
    <row r="171">
      <c r="A171" s="9">
        <v>3</v>
      </c>
      <c r="B171" s="9">
        <v>49</v>
      </c>
      <c r="C171" s="9">
        <v>58501</v>
      </c>
      <c r="D171" s="9">
        <v>0</v>
      </c>
      <c r="E171" s="9">
        <v>0</v>
      </c>
      <c r="F171" s="9">
        <v>0</v>
      </c>
      <c r="G171" s="9">
        <v>57903.658101739173</v>
      </c>
      <c r="H171" s="9">
        <v>0</v>
      </c>
    </row>
    <row r="172">
      <c r="A172" s="9">
        <v>3</v>
      </c>
      <c r="B172" s="9">
        <v>50</v>
      </c>
      <c r="C172" s="9">
        <v>67173</v>
      </c>
      <c r="D172" s="9">
        <v>0</v>
      </c>
      <c r="E172" s="9">
        <v>0</v>
      </c>
      <c r="F172" s="9">
        <v>0</v>
      </c>
      <c r="G172" s="9">
        <v>51773.687155489912</v>
      </c>
      <c r="H172" s="9">
        <v>0</v>
      </c>
    </row>
    <row r="173">
      <c r="A173" s="9">
        <v>3</v>
      </c>
      <c r="B173" s="9">
        <v>51</v>
      </c>
      <c r="C173" s="9">
        <v>77131</v>
      </c>
      <c r="D173" s="9">
        <v>0</v>
      </c>
      <c r="E173" s="9">
        <v>0</v>
      </c>
      <c r="F173" s="9">
        <v>0</v>
      </c>
      <c r="G173" s="9">
        <v>37102.500177737857</v>
      </c>
      <c r="H173" s="9">
        <v>0</v>
      </c>
    </row>
    <row r="174">
      <c r="A174" s="9">
        <v>3</v>
      </c>
      <c r="B174" s="9">
        <v>52</v>
      </c>
      <c r="C174" s="9">
        <v>88565</v>
      </c>
      <c r="D174" s="9">
        <v>0</v>
      </c>
      <c r="E174" s="9">
        <v>0</v>
      </c>
      <c r="F174" s="9">
        <v>0</v>
      </c>
      <c r="G174" s="9">
        <v>4443.4238018772903</v>
      </c>
      <c r="H174" s="9">
        <v>0</v>
      </c>
    </row>
    <row r="175">
      <c r="A175" s="9">
        <v>3</v>
      </c>
      <c r="B175" s="9">
        <v>53</v>
      </c>
      <c r="C175" s="9">
        <v>101695</v>
      </c>
      <c r="D175" s="9">
        <v>0</v>
      </c>
      <c r="E175" s="9">
        <v>0</v>
      </c>
      <c r="F175" s="9">
        <v>0</v>
      </c>
      <c r="G175" s="9">
        <v>13219.785013505498</v>
      </c>
      <c r="H175" s="9">
        <v>0</v>
      </c>
    </row>
    <row r="176">
      <c r="A176" s="9">
        <v>3</v>
      </c>
      <c r="B176" s="9">
        <v>54</v>
      </c>
      <c r="C176" s="9">
        <v>116771</v>
      </c>
      <c r="D176" s="9">
        <v>0</v>
      </c>
      <c r="E176" s="9">
        <v>0</v>
      </c>
      <c r="F176" s="9">
        <v>0</v>
      </c>
      <c r="G176" s="9">
        <v>8339.0319970237051</v>
      </c>
      <c r="H176" s="9">
        <v>0</v>
      </c>
    </row>
    <row r="177">
      <c r="A177" s="9">
        <v>3</v>
      </c>
      <c r="B177" s="9">
        <v>55</v>
      </c>
      <c r="C177" s="9">
        <v>134081</v>
      </c>
      <c r="D177" s="9">
        <v>0</v>
      </c>
      <c r="E177" s="9">
        <v>0</v>
      </c>
      <c r="F177" s="9">
        <v>0</v>
      </c>
      <c r="G177" s="9">
        <v>11416.745417274944</v>
      </c>
      <c r="H177" s="9">
        <v>0</v>
      </c>
    </row>
    <row r="178">
      <c r="A178" s="9">
        <v>3</v>
      </c>
      <c r="B178" s="9">
        <v>56</v>
      </c>
      <c r="C178" s="9">
        <v>153958</v>
      </c>
      <c r="D178" s="9">
        <v>0</v>
      </c>
      <c r="E178" s="9">
        <v>0</v>
      </c>
      <c r="F178" s="9">
        <v>0</v>
      </c>
      <c r="G178" s="9">
        <v>27454.534572429082</v>
      </c>
      <c r="H178" s="9">
        <v>0</v>
      </c>
    </row>
    <row r="179">
      <c r="A179" s="9">
        <v>3</v>
      </c>
      <c r="B179" s="9">
        <v>57</v>
      </c>
      <c r="C179" s="9">
        <v>176781</v>
      </c>
      <c r="D179" s="9">
        <v>0</v>
      </c>
      <c r="E179" s="9">
        <v>0</v>
      </c>
      <c r="F179" s="9">
        <v>0</v>
      </c>
      <c r="G179" s="9">
        <v>0</v>
      </c>
      <c r="H179" s="9">
        <v>0</v>
      </c>
    </row>
    <row r="180">
      <c r="A180" s="9">
        <v>3</v>
      </c>
      <c r="B180" s="9">
        <v>58</v>
      </c>
      <c r="C180" s="9">
        <v>202988</v>
      </c>
      <c r="D180" s="9">
        <v>0</v>
      </c>
      <c r="E180" s="9">
        <v>0</v>
      </c>
      <c r="F180" s="9">
        <v>0</v>
      </c>
      <c r="G180" s="9">
        <v>0</v>
      </c>
      <c r="H180" s="9">
        <v>0</v>
      </c>
    </row>
    <row r="181">
      <c r="A181" s="9">
        <v>3</v>
      </c>
      <c r="B181" s="9">
        <v>59</v>
      </c>
      <c r="C181" s="9">
        <v>233080</v>
      </c>
      <c r="D181" s="9">
        <v>0</v>
      </c>
      <c r="E181" s="9">
        <v>0</v>
      </c>
      <c r="F181" s="9">
        <v>0</v>
      </c>
      <c r="G181" s="9">
        <v>2888.0537586037058</v>
      </c>
      <c r="H181" s="9">
        <v>0</v>
      </c>
    </row>
    <row r="182">
      <c r="A182" s="9">
        <v>4</v>
      </c>
      <c r="B182" s="9">
        <v>0</v>
      </c>
      <c r="C182" s="9">
        <v>67</v>
      </c>
      <c r="D182" s="9">
        <v>0</v>
      </c>
      <c r="E182" s="9">
        <v>29270.249435661583</v>
      </c>
      <c r="F182" s="9">
        <v>0</v>
      </c>
      <c r="G182" s="9">
        <v>0</v>
      </c>
      <c r="H182" s="9">
        <v>0</v>
      </c>
    </row>
    <row r="183">
      <c r="A183" s="9">
        <v>4</v>
      </c>
      <c r="B183" s="9">
        <v>1</v>
      </c>
      <c r="C183" s="9">
        <v>77</v>
      </c>
      <c r="D183" s="9">
        <v>0</v>
      </c>
      <c r="E183" s="9">
        <v>0</v>
      </c>
      <c r="F183" s="9">
        <v>0</v>
      </c>
      <c r="G183" s="9">
        <v>0</v>
      </c>
      <c r="H183" s="9">
        <v>0</v>
      </c>
    </row>
    <row r="184">
      <c r="A184" s="9">
        <v>4</v>
      </c>
      <c r="B184" s="9">
        <v>2</v>
      </c>
      <c r="C184" s="9">
        <v>88</v>
      </c>
      <c r="D184" s="9">
        <v>0</v>
      </c>
      <c r="E184" s="9">
        <v>0</v>
      </c>
      <c r="F184" s="9">
        <v>0</v>
      </c>
      <c r="G184" s="9">
        <v>0</v>
      </c>
      <c r="H184" s="9">
        <v>0</v>
      </c>
    </row>
    <row r="185">
      <c r="A185" s="9">
        <v>4</v>
      </c>
      <c r="B185" s="9">
        <v>3</v>
      </c>
      <c r="C185" s="9">
        <v>101</v>
      </c>
      <c r="D185" s="9">
        <v>0</v>
      </c>
      <c r="E185" s="9">
        <v>2447.4224667593598</v>
      </c>
      <c r="F185" s="9">
        <v>0</v>
      </c>
      <c r="G185" s="9">
        <v>0</v>
      </c>
      <c r="H185" s="9">
        <v>0</v>
      </c>
    </row>
    <row r="186">
      <c r="A186" s="9">
        <v>4</v>
      </c>
      <c r="B186" s="9">
        <v>4</v>
      </c>
      <c r="C186" s="9">
        <v>116</v>
      </c>
      <c r="D186" s="9">
        <v>0</v>
      </c>
      <c r="E186" s="9">
        <v>0</v>
      </c>
      <c r="F186" s="9">
        <v>0</v>
      </c>
      <c r="G186" s="9">
        <v>0</v>
      </c>
      <c r="H186" s="9">
        <v>0</v>
      </c>
    </row>
    <row r="187">
      <c r="A187" s="9">
        <v>4</v>
      </c>
      <c r="B187" s="9">
        <v>5</v>
      </c>
      <c r="C187" s="9">
        <v>134</v>
      </c>
      <c r="D187" s="9">
        <v>0</v>
      </c>
      <c r="E187" s="9">
        <v>0</v>
      </c>
      <c r="F187" s="9">
        <v>0</v>
      </c>
      <c r="G187" s="9">
        <v>0</v>
      </c>
      <c r="H187" s="9">
        <v>0</v>
      </c>
    </row>
    <row r="188">
      <c r="A188" s="9">
        <v>4</v>
      </c>
      <c r="B188" s="9">
        <v>6</v>
      </c>
      <c r="C188" s="9">
        <v>153</v>
      </c>
      <c r="D188" s="9">
        <v>0</v>
      </c>
      <c r="E188" s="9">
        <v>0</v>
      </c>
      <c r="F188" s="9">
        <v>0</v>
      </c>
      <c r="G188" s="9">
        <v>0</v>
      </c>
      <c r="H188" s="9">
        <v>0</v>
      </c>
    </row>
    <row r="189">
      <c r="A189" s="9">
        <v>4</v>
      </c>
      <c r="B189" s="9">
        <v>7</v>
      </c>
      <c r="C189" s="9">
        <v>176</v>
      </c>
      <c r="D189" s="9">
        <v>0</v>
      </c>
      <c r="E189" s="9">
        <v>698.52751000512103</v>
      </c>
      <c r="F189" s="9">
        <v>0</v>
      </c>
      <c r="G189" s="9">
        <v>0</v>
      </c>
      <c r="H189" s="9">
        <v>0</v>
      </c>
    </row>
    <row r="190">
      <c r="A190" s="9">
        <v>4</v>
      </c>
      <c r="B190" s="9">
        <v>8</v>
      </c>
      <c r="C190" s="9">
        <v>202</v>
      </c>
      <c r="D190" s="9">
        <v>0</v>
      </c>
      <c r="E190" s="9">
        <v>5737.6052075939033</v>
      </c>
      <c r="F190" s="9">
        <v>0</v>
      </c>
      <c r="G190" s="9">
        <v>0</v>
      </c>
      <c r="H190" s="9">
        <v>0</v>
      </c>
    </row>
    <row r="191">
      <c r="A191" s="9">
        <v>4</v>
      </c>
      <c r="B191" s="9">
        <v>9</v>
      </c>
      <c r="C191" s="9">
        <v>232</v>
      </c>
      <c r="D191" s="9">
        <v>0</v>
      </c>
      <c r="E191" s="9">
        <v>0</v>
      </c>
      <c r="F191" s="9">
        <v>0</v>
      </c>
      <c r="G191" s="9">
        <v>0</v>
      </c>
      <c r="H191" s="9">
        <v>0</v>
      </c>
    </row>
    <row r="192">
      <c r="A192" s="9">
        <v>4</v>
      </c>
      <c r="B192" s="9">
        <v>10</v>
      </c>
      <c r="C192" s="9">
        <v>267</v>
      </c>
      <c r="D192" s="9">
        <v>0</v>
      </c>
      <c r="E192" s="9">
        <v>0</v>
      </c>
      <c r="F192" s="9">
        <v>0</v>
      </c>
      <c r="G192" s="9">
        <v>0</v>
      </c>
      <c r="H192" s="9">
        <v>0</v>
      </c>
    </row>
    <row r="193">
      <c r="A193" s="9">
        <v>4</v>
      </c>
      <c r="B193" s="9">
        <v>11</v>
      </c>
      <c r="C193" s="9">
        <v>306</v>
      </c>
      <c r="D193" s="9">
        <v>0</v>
      </c>
      <c r="E193" s="9">
        <v>16830.857847355768</v>
      </c>
      <c r="F193" s="9">
        <v>0</v>
      </c>
      <c r="G193" s="9">
        <v>0</v>
      </c>
      <c r="H193" s="9">
        <v>0</v>
      </c>
    </row>
    <row r="194">
      <c r="A194" s="9">
        <v>4</v>
      </c>
      <c r="B194" s="9">
        <v>12</v>
      </c>
      <c r="C194" s="9">
        <v>351</v>
      </c>
      <c r="D194" s="9">
        <v>0</v>
      </c>
      <c r="E194" s="9">
        <v>1523.939303710875</v>
      </c>
      <c r="F194" s="9">
        <v>0</v>
      </c>
      <c r="G194" s="9">
        <v>0</v>
      </c>
      <c r="H194" s="9">
        <v>0</v>
      </c>
    </row>
    <row r="195">
      <c r="A195" s="9">
        <v>4</v>
      </c>
      <c r="B195" s="9">
        <v>13</v>
      </c>
      <c r="C195" s="9">
        <v>404</v>
      </c>
      <c r="D195" s="9">
        <v>0</v>
      </c>
      <c r="E195" s="9">
        <v>1822.6407078422972</v>
      </c>
      <c r="F195" s="9">
        <v>0</v>
      </c>
      <c r="G195" s="9">
        <v>0</v>
      </c>
      <c r="H195" s="9">
        <v>0</v>
      </c>
    </row>
    <row r="196">
      <c r="A196" s="9">
        <v>4</v>
      </c>
      <c r="B196" s="9">
        <v>14</v>
      </c>
      <c r="C196" s="9">
        <v>463</v>
      </c>
      <c r="D196" s="9">
        <v>0</v>
      </c>
      <c r="E196" s="9">
        <v>0</v>
      </c>
      <c r="F196" s="9">
        <v>0</v>
      </c>
      <c r="G196" s="9">
        <v>0</v>
      </c>
      <c r="H196" s="9">
        <v>0</v>
      </c>
    </row>
    <row r="197">
      <c r="A197" s="9">
        <v>4</v>
      </c>
      <c r="B197" s="9">
        <v>15</v>
      </c>
      <c r="C197" s="9">
        <v>532</v>
      </c>
      <c r="D197" s="9">
        <v>0</v>
      </c>
      <c r="E197" s="9">
        <v>141759.29630269209</v>
      </c>
      <c r="F197" s="9">
        <v>0</v>
      </c>
      <c r="G197" s="9">
        <v>0</v>
      </c>
      <c r="H197" s="9">
        <v>0</v>
      </c>
    </row>
    <row r="198">
      <c r="A198" s="9">
        <v>4</v>
      </c>
      <c r="B198" s="9">
        <v>16</v>
      </c>
      <c r="C198" s="9">
        <v>611</v>
      </c>
      <c r="D198" s="9">
        <v>0</v>
      </c>
      <c r="E198" s="9">
        <v>3238.8038862420426</v>
      </c>
      <c r="F198" s="9">
        <v>0</v>
      </c>
      <c r="G198" s="9">
        <v>0</v>
      </c>
      <c r="H198" s="9">
        <v>0</v>
      </c>
    </row>
    <row r="199">
      <c r="A199" s="9">
        <v>4</v>
      </c>
      <c r="B199" s="9">
        <v>17</v>
      </c>
      <c r="C199" s="9">
        <v>702</v>
      </c>
      <c r="D199" s="9">
        <v>0</v>
      </c>
      <c r="E199" s="9">
        <v>11813.947213876791</v>
      </c>
      <c r="F199" s="9">
        <v>0</v>
      </c>
      <c r="G199" s="9">
        <v>0</v>
      </c>
      <c r="H199" s="9">
        <v>0</v>
      </c>
    </row>
    <row r="200">
      <c r="A200" s="9">
        <v>4</v>
      </c>
      <c r="B200" s="9">
        <v>18</v>
      </c>
      <c r="C200" s="9">
        <v>806</v>
      </c>
      <c r="D200" s="9">
        <v>0</v>
      </c>
      <c r="E200" s="9">
        <v>106821.90795112248</v>
      </c>
      <c r="F200" s="9">
        <v>0</v>
      </c>
      <c r="G200" s="9">
        <v>0</v>
      </c>
      <c r="H200" s="9">
        <v>0</v>
      </c>
    </row>
    <row r="201">
      <c r="A201" s="9">
        <v>4</v>
      </c>
      <c r="B201" s="9">
        <v>19</v>
      </c>
      <c r="C201" s="9">
        <v>925</v>
      </c>
      <c r="D201" s="9">
        <v>0</v>
      </c>
      <c r="E201" s="9">
        <v>6521.2983204894799</v>
      </c>
      <c r="F201" s="9">
        <v>0</v>
      </c>
      <c r="G201" s="9">
        <v>0</v>
      </c>
      <c r="H201" s="9">
        <v>0</v>
      </c>
    </row>
    <row r="202">
      <c r="A202" s="9">
        <v>4</v>
      </c>
      <c r="B202" s="9">
        <v>20</v>
      </c>
      <c r="C202" s="9">
        <v>1062</v>
      </c>
      <c r="D202" s="9">
        <v>0</v>
      </c>
      <c r="E202" s="9">
        <v>104781.47444806974</v>
      </c>
      <c r="F202" s="9">
        <v>0</v>
      </c>
      <c r="G202" s="9">
        <v>0</v>
      </c>
      <c r="H202" s="9">
        <v>0</v>
      </c>
    </row>
    <row r="203">
      <c r="A203" s="9">
        <v>4</v>
      </c>
      <c r="B203" s="9">
        <v>21</v>
      </c>
      <c r="C203" s="9">
        <v>1220</v>
      </c>
      <c r="D203" s="9">
        <v>0</v>
      </c>
      <c r="E203" s="9">
        <v>59743.494116562739</v>
      </c>
      <c r="F203" s="9">
        <v>0</v>
      </c>
      <c r="G203" s="9">
        <v>0</v>
      </c>
      <c r="H203" s="9">
        <v>0</v>
      </c>
    </row>
    <row r="204">
      <c r="A204" s="9">
        <v>4</v>
      </c>
      <c r="B204" s="9">
        <v>22</v>
      </c>
      <c r="C204" s="9">
        <v>1400</v>
      </c>
      <c r="D204" s="9">
        <v>0</v>
      </c>
      <c r="E204" s="9">
        <v>28593.606758217476</v>
      </c>
      <c r="F204" s="9">
        <v>0</v>
      </c>
      <c r="G204" s="9">
        <v>0</v>
      </c>
      <c r="H204" s="9">
        <v>1672.6521700366056</v>
      </c>
    </row>
    <row r="205">
      <c r="A205" s="9">
        <v>4</v>
      </c>
      <c r="B205" s="9">
        <v>23</v>
      </c>
      <c r="C205" s="9">
        <v>1608</v>
      </c>
      <c r="D205" s="9">
        <v>0</v>
      </c>
      <c r="E205" s="9">
        <v>295918.21124008839</v>
      </c>
      <c r="F205" s="9">
        <v>0</v>
      </c>
      <c r="G205" s="9">
        <v>0</v>
      </c>
      <c r="H205" s="9">
        <v>0</v>
      </c>
    </row>
    <row r="206">
      <c r="A206" s="9">
        <v>4</v>
      </c>
      <c r="B206" s="9">
        <v>24</v>
      </c>
      <c r="C206" s="9">
        <v>1846</v>
      </c>
      <c r="D206" s="9">
        <v>0</v>
      </c>
      <c r="E206" s="9">
        <v>47359.037835323252</v>
      </c>
      <c r="F206" s="9">
        <v>0</v>
      </c>
      <c r="G206" s="9">
        <v>0</v>
      </c>
      <c r="H206" s="9">
        <v>0</v>
      </c>
    </row>
    <row r="207">
      <c r="A207" s="9">
        <v>4</v>
      </c>
      <c r="B207" s="9">
        <v>25</v>
      </c>
      <c r="C207" s="9">
        <v>2120</v>
      </c>
      <c r="D207" s="9">
        <v>0</v>
      </c>
      <c r="E207" s="9">
        <v>444982.61103572475</v>
      </c>
      <c r="F207" s="9">
        <v>0</v>
      </c>
      <c r="G207" s="9">
        <v>0</v>
      </c>
      <c r="H207" s="9">
        <v>0</v>
      </c>
    </row>
    <row r="208">
      <c r="A208" s="9">
        <v>4</v>
      </c>
      <c r="B208" s="9">
        <v>26</v>
      </c>
      <c r="C208" s="9">
        <v>2434</v>
      </c>
      <c r="D208" s="9">
        <v>0</v>
      </c>
      <c r="E208" s="9">
        <v>403129.18489757873</v>
      </c>
      <c r="F208" s="9">
        <v>0</v>
      </c>
      <c r="G208" s="9">
        <v>0</v>
      </c>
      <c r="H208" s="9">
        <v>0</v>
      </c>
    </row>
    <row r="209">
      <c r="A209" s="9">
        <v>4</v>
      </c>
      <c r="B209" s="9">
        <v>27</v>
      </c>
      <c r="C209" s="9">
        <v>2795</v>
      </c>
      <c r="D209" s="9">
        <v>0</v>
      </c>
      <c r="E209" s="9">
        <v>174730.97587693419</v>
      </c>
      <c r="F209" s="9">
        <v>0</v>
      </c>
      <c r="G209" s="9">
        <v>0</v>
      </c>
      <c r="H209" s="9">
        <v>0</v>
      </c>
    </row>
    <row r="210">
      <c r="A210" s="9">
        <v>4</v>
      </c>
      <c r="B210" s="9">
        <v>28</v>
      </c>
      <c r="C210" s="9">
        <v>3210</v>
      </c>
      <c r="D210" s="9">
        <v>0</v>
      </c>
      <c r="E210" s="9">
        <v>135570.64879644851</v>
      </c>
      <c r="F210" s="9">
        <v>0</v>
      </c>
      <c r="G210" s="9">
        <v>0</v>
      </c>
      <c r="H210" s="9">
        <v>0</v>
      </c>
    </row>
    <row r="211">
      <c r="A211" s="9">
        <v>4</v>
      </c>
      <c r="B211" s="9">
        <v>29</v>
      </c>
      <c r="C211" s="9">
        <v>3685</v>
      </c>
      <c r="D211" s="9">
        <v>0</v>
      </c>
      <c r="E211" s="9">
        <v>242098.43036050806</v>
      </c>
      <c r="F211" s="9">
        <v>0</v>
      </c>
      <c r="G211" s="9">
        <v>0</v>
      </c>
      <c r="H211" s="9">
        <v>0</v>
      </c>
    </row>
    <row r="212">
      <c r="A212" s="9">
        <v>4</v>
      </c>
      <c r="B212" s="9">
        <v>30</v>
      </c>
      <c r="C212" s="9">
        <v>4232</v>
      </c>
      <c r="D212" s="9">
        <v>0</v>
      </c>
      <c r="E212" s="9">
        <v>1342394.5685490444</v>
      </c>
      <c r="F212" s="9">
        <v>0</v>
      </c>
      <c r="G212" s="9">
        <v>0</v>
      </c>
      <c r="H212" s="9">
        <v>0</v>
      </c>
    </row>
    <row r="213">
      <c r="A213" s="9">
        <v>4</v>
      </c>
      <c r="B213" s="9">
        <v>31</v>
      </c>
      <c r="C213" s="9">
        <v>4859</v>
      </c>
      <c r="D213" s="9">
        <v>0</v>
      </c>
      <c r="E213" s="9">
        <v>195335.82629233855</v>
      </c>
      <c r="F213" s="9">
        <v>0</v>
      </c>
      <c r="G213" s="9">
        <v>0</v>
      </c>
      <c r="H213" s="9">
        <v>0</v>
      </c>
    </row>
    <row r="214">
      <c r="A214" s="9">
        <v>4</v>
      </c>
      <c r="B214" s="9">
        <v>32</v>
      </c>
      <c r="C214" s="9">
        <v>5579</v>
      </c>
      <c r="D214" s="9">
        <v>0</v>
      </c>
      <c r="E214" s="9">
        <v>517678.83269826235</v>
      </c>
      <c r="F214" s="9">
        <v>0</v>
      </c>
      <c r="G214" s="9">
        <v>0</v>
      </c>
      <c r="H214" s="9">
        <v>3453.5945258922193</v>
      </c>
    </row>
    <row r="215">
      <c r="A215" s="9">
        <v>4</v>
      </c>
      <c r="B215" s="9">
        <v>33</v>
      </c>
      <c r="C215" s="9">
        <v>6406</v>
      </c>
      <c r="D215" s="9">
        <v>0</v>
      </c>
      <c r="E215" s="9">
        <v>273620.91662727471</v>
      </c>
      <c r="F215" s="9">
        <v>2476.2456400314159</v>
      </c>
      <c r="G215" s="9">
        <v>0</v>
      </c>
      <c r="H215" s="9">
        <v>0</v>
      </c>
    </row>
    <row r="216">
      <c r="A216" s="9">
        <v>4</v>
      </c>
      <c r="B216" s="9">
        <v>34</v>
      </c>
      <c r="C216" s="9">
        <v>7356</v>
      </c>
      <c r="D216" s="9">
        <v>0</v>
      </c>
      <c r="E216" s="9">
        <v>128171.98686617997</v>
      </c>
      <c r="F216" s="9">
        <v>505768.48685223336</v>
      </c>
      <c r="G216" s="9">
        <v>0</v>
      </c>
      <c r="H216" s="9">
        <v>0</v>
      </c>
    </row>
    <row r="217">
      <c r="A217" s="9">
        <v>4</v>
      </c>
      <c r="B217" s="9">
        <v>35</v>
      </c>
      <c r="C217" s="9">
        <v>8447</v>
      </c>
      <c r="D217" s="9">
        <v>0</v>
      </c>
      <c r="E217" s="9">
        <v>110647.58734151923</v>
      </c>
      <c r="F217" s="9">
        <v>287715.05543260282</v>
      </c>
      <c r="G217" s="9">
        <v>0</v>
      </c>
      <c r="H217" s="9">
        <v>0</v>
      </c>
    </row>
    <row r="218">
      <c r="A218" s="9">
        <v>4</v>
      </c>
      <c r="B218" s="9">
        <v>36</v>
      </c>
      <c r="C218" s="9">
        <v>9699</v>
      </c>
      <c r="D218" s="9">
        <v>0</v>
      </c>
      <c r="E218" s="9">
        <v>621230.46697812807</v>
      </c>
      <c r="F218" s="9">
        <v>564802.00368139055</v>
      </c>
      <c r="G218" s="9">
        <v>0</v>
      </c>
      <c r="H218" s="9">
        <v>0</v>
      </c>
    </row>
    <row r="219">
      <c r="A219" s="9">
        <v>4</v>
      </c>
      <c r="B219" s="9">
        <v>37</v>
      </c>
      <c r="C219" s="9">
        <v>11136</v>
      </c>
      <c r="D219" s="9">
        <v>0</v>
      </c>
      <c r="E219" s="9">
        <v>153512.71283943841</v>
      </c>
      <c r="F219" s="9">
        <v>528644.97563135473</v>
      </c>
      <c r="G219" s="9">
        <v>0</v>
      </c>
      <c r="H219" s="9">
        <v>0</v>
      </c>
    </row>
    <row r="220">
      <c r="A220" s="9">
        <v>4</v>
      </c>
      <c r="B220" s="9">
        <v>38</v>
      </c>
      <c r="C220" s="9">
        <v>12787</v>
      </c>
      <c r="D220" s="9">
        <v>0</v>
      </c>
      <c r="E220" s="9">
        <v>56167.610982637518</v>
      </c>
      <c r="F220" s="9">
        <v>342968.69728960533</v>
      </c>
      <c r="G220" s="9">
        <v>4353.8867031687705</v>
      </c>
      <c r="H220" s="9">
        <v>0</v>
      </c>
    </row>
    <row r="221">
      <c r="A221" s="9">
        <v>4</v>
      </c>
      <c r="B221" s="9">
        <v>39</v>
      </c>
      <c r="C221" s="9">
        <v>14683</v>
      </c>
      <c r="D221" s="9">
        <v>0</v>
      </c>
      <c r="E221" s="9">
        <v>0</v>
      </c>
      <c r="F221" s="9">
        <v>205506.84483571287</v>
      </c>
      <c r="G221" s="9">
        <v>530939.62538845197</v>
      </c>
      <c r="H221" s="9">
        <v>0</v>
      </c>
    </row>
    <row r="222">
      <c r="A222" s="9">
        <v>4</v>
      </c>
      <c r="B222" s="9">
        <v>40</v>
      </c>
      <c r="C222" s="9">
        <v>16860</v>
      </c>
      <c r="D222" s="9">
        <v>0</v>
      </c>
      <c r="E222" s="9">
        <v>0</v>
      </c>
      <c r="F222" s="9">
        <v>23387.37922423019</v>
      </c>
      <c r="G222" s="9">
        <v>441586.92670972174</v>
      </c>
      <c r="H222" s="9">
        <v>0</v>
      </c>
    </row>
    <row r="223">
      <c r="A223" s="9">
        <v>4</v>
      </c>
      <c r="B223" s="9">
        <v>41</v>
      </c>
      <c r="C223" s="9">
        <v>19359</v>
      </c>
      <c r="D223" s="9">
        <v>0</v>
      </c>
      <c r="E223" s="9">
        <v>0</v>
      </c>
      <c r="F223" s="9">
        <v>182054.49418322885</v>
      </c>
      <c r="G223" s="9">
        <v>506610.24903744413</v>
      </c>
      <c r="H223" s="9">
        <v>3069.8618007930836</v>
      </c>
    </row>
    <row r="224">
      <c r="A224" s="9">
        <v>4</v>
      </c>
      <c r="B224" s="9">
        <v>42</v>
      </c>
      <c r="C224" s="9">
        <v>22229</v>
      </c>
      <c r="D224" s="9">
        <v>0</v>
      </c>
      <c r="E224" s="9">
        <v>0</v>
      </c>
      <c r="F224" s="9">
        <v>95357.381442526486</v>
      </c>
      <c r="G224" s="9">
        <v>427547.08966043853</v>
      </c>
      <c r="H224" s="9">
        <v>0</v>
      </c>
    </row>
    <row r="225">
      <c r="A225" s="9">
        <v>4</v>
      </c>
      <c r="B225" s="9">
        <v>43</v>
      </c>
      <c r="C225" s="9">
        <v>25524</v>
      </c>
      <c r="D225" s="9">
        <v>0</v>
      </c>
      <c r="E225" s="9">
        <v>0</v>
      </c>
      <c r="F225" s="9">
        <v>109312.02419674651</v>
      </c>
      <c r="G225" s="9">
        <v>337285.8637282743</v>
      </c>
      <c r="H225" s="9">
        <v>0</v>
      </c>
    </row>
    <row r="226">
      <c r="A226" s="9">
        <v>4</v>
      </c>
      <c r="B226" s="9">
        <v>44</v>
      </c>
      <c r="C226" s="9">
        <v>29308</v>
      </c>
      <c r="D226" s="9">
        <v>0</v>
      </c>
      <c r="E226" s="9">
        <v>0</v>
      </c>
      <c r="F226" s="9">
        <v>7303.0658672754707</v>
      </c>
      <c r="G226" s="9">
        <v>335941.74295969569</v>
      </c>
      <c r="H226" s="9">
        <v>0</v>
      </c>
    </row>
    <row r="227">
      <c r="A227" s="9">
        <v>4</v>
      </c>
      <c r="B227" s="9">
        <v>45</v>
      </c>
      <c r="C227" s="9">
        <v>33653</v>
      </c>
      <c r="D227" s="9">
        <v>0</v>
      </c>
      <c r="E227" s="9">
        <v>0</v>
      </c>
      <c r="F227" s="9">
        <v>0</v>
      </c>
      <c r="G227" s="9">
        <v>178448.46822953274</v>
      </c>
      <c r="H227" s="9">
        <v>0</v>
      </c>
    </row>
    <row r="228">
      <c r="A228" s="9">
        <v>4</v>
      </c>
      <c r="B228" s="9">
        <v>46</v>
      </c>
      <c r="C228" s="9">
        <v>38642</v>
      </c>
      <c r="D228" s="9">
        <v>0</v>
      </c>
      <c r="E228" s="9">
        <v>0</v>
      </c>
      <c r="F228" s="9">
        <v>0</v>
      </c>
      <c r="G228" s="9">
        <v>203880.6507514531</v>
      </c>
      <c r="H228" s="9">
        <v>0</v>
      </c>
    </row>
    <row r="229">
      <c r="A229" s="9">
        <v>4</v>
      </c>
      <c r="B229" s="9">
        <v>47</v>
      </c>
      <c r="C229" s="9">
        <v>44370</v>
      </c>
      <c r="D229" s="9">
        <v>0</v>
      </c>
      <c r="E229" s="9">
        <v>0</v>
      </c>
      <c r="F229" s="9">
        <v>0</v>
      </c>
      <c r="G229" s="9">
        <v>161046.59764543132</v>
      </c>
      <c r="H229" s="9">
        <v>0</v>
      </c>
    </row>
    <row r="230">
      <c r="A230" s="9">
        <v>4</v>
      </c>
      <c r="B230" s="9">
        <v>48</v>
      </c>
      <c r="C230" s="9">
        <v>50948</v>
      </c>
      <c r="D230" s="9">
        <v>0</v>
      </c>
      <c r="E230" s="9">
        <v>0</v>
      </c>
      <c r="F230" s="9">
        <v>0</v>
      </c>
      <c r="G230" s="9">
        <v>44388.465354489184</v>
      </c>
      <c r="H230" s="9">
        <v>0</v>
      </c>
    </row>
    <row r="231">
      <c r="A231" s="9">
        <v>4</v>
      </c>
      <c r="B231" s="9">
        <v>49</v>
      </c>
      <c r="C231" s="9">
        <v>58501</v>
      </c>
      <c r="D231" s="9">
        <v>0</v>
      </c>
      <c r="E231" s="9">
        <v>0</v>
      </c>
      <c r="F231" s="9">
        <v>0</v>
      </c>
      <c r="G231" s="9">
        <v>57903.658101739173</v>
      </c>
      <c r="H231" s="9">
        <v>0</v>
      </c>
    </row>
    <row r="232">
      <c r="A232" s="9">
        <v>4</v>
      </c>
      <c r="B232" s="9">
        <v>50</v>
      </c>
      <c r="C232" s="9">
        <v>67173</v>
      </c>
      <c r="D232" s="9">
        <v>0</v>
      </c>
      <c r="E232" s="9">
        <v>0</v>
      </c>
      <c r="F232" s="9">
        <v>0</v>
      </c>
      <c r="G232" s="9">
        <v>51773.687155489912</v>
      </c>
      <c r="H232" s="9">
        <v>0</v>
      </c>
    </row>
    <row r="233">
      <c r="A233" s="9">
        <v>4</v>
      </c>
      <c r="B233" s="9">
        <v>51</v>
      </c>
      <c r="C233" s="9">
        <v>77131</v>
      </c>
      <c r="D233" s="9">
        <v>0</v>
      </c>
      <c r="E233" s="9">
        <v>0</v>
      </c>
      <c r="F233" s="9">
        <v>0</v>
      </c>
      <c r="G233" s="9">
        <v>37102.500177737857</v>
      </c>
      <c r="H233" s="9">
        <v>0</v>
      </c>
    </row>
    <row r="234">
      <c r="A234" s="9">
        <v>4</v>
      </c>
      <c r="B234" s="9">
        <v>52</v>
      </c>
      <c r="C234" s="9">
        <v>88565</v>
      </c>
      <c r="D234" s="9">
        <v>0</v>
      </c>
      <c r="E234" s="9">
        <v>0</v>
      </c>
      <c r="F234" s="9">
        <v>0</v>
      </c>
      <c r="G234" s="9">
        <v>4443.4238018772903</v>
      </c>
      <c r="H234" s="9">
        <v>0</v>
      </c>
    </row>
    <row r="235">
      <c r="A235" s="9">
        <v>4</v>
      </c>
      <c r="B235" s="9">
        <v>53</v>
      </c>
      <c r="C235" s="9">
        <v>101695</v>
      </c>
      <c r="D235" s="9">
        <v>0</v>
      </c>
      <c r="E235" s="9">
        <v>0</v>
      </c>
      <c r="F235" s="9">
        <v>0</v>
      </c>
      <c r="G235" s="9">
        <v>13219.785013505498</v>
      </c>
      <c r="H235" s="9">
        <v>0</v>
      </c>
    </row>
    <row r="236">
      <c r="A236" s="9">
        <v>4</v>
      </c>
      <c r="B236" s="9">
        <v>54</v>
      </c>
      <c r="C236" s="9">
        <v>116771</v>
      </c>
      <c r="D236" s="9">
        <v>0</v>
      </c>
      <c r="E236" s="9">
        <v>0</v>
      </c>
      <c r="F236" s="9">
        <v>0</v>
      </c>
      <c r="G236" s="9">
        <v>8339.0319970237051</v>
      </c>
      <c r="H236" s="9">
        <v>0</v>
      </c>
    </row>
    <row r="237">
      <c r="A237" s="9">
        <v>4</v>
      </c>
      <c r="B237" s="9">
        <v>55</v>
      </c>
      <c r="C237" s="9">
        <v>134081</v>
      </c>
      <c r="D237" s="9">
        <v>0</v>
      </c>
      <c r="E237" s="9">
        <v>0</v>
      </c>
      <c r="F237" s="9">
        <v>0</v>
      </c>
      <c r="G237" s="9">
        <v>11416.745417274944</v>
      </c>
      <c r="H237" s="9">
        <v>0</v>
      </c>
    </row>
    <row r="238">
      <c r="A238" s="9">
        <v>4</v>
      </c>
      <c r="B238" s="9">
        <v>56</v>
      </c>
      <c r="C238" s="9">
        <v>153958</v>
      </c>
      <c r="D238" s="9">
        <v>0</v>
      </c>
      <c r="E238" s="9">
        <v>0</v>
      </c>
      <c r="F238" s="9">
        <v>0</v>
      </c>
      <c r="G238" s="9">
        <v>27454.534572429082</v>
      </c>
      <c r="H238" s="9">
        <v>0</v>
      </c>
    </row>
    <row r="239">
      <c r="A239" s="9">
        <v>4</v>
      </c>
      <c r="B239" s="9">
        <v>57</v>
      </c>
      <c r="C239" s="9">
        <v>176781</v>
      </c>
      <c r="D239" s="9">
        <v>0</v>
      </c>
      <c r="E239" s="9">
        <v>0</v>
      </c>
      <c r="F239" s="9">
        <v>0</v>
      </c>
      <c r="G239" s="9">
        <v>0</v>
      </c>
      <c r="H239" s="9">
        <v>0</v>
      </c>
    </row>
    <row r="240">
      <c r="A240" s="9">
        <v>4</v>
      </c>
      <c r="B240" s="9">
        <v>58</v>
      </c>
      <c r="C240" s="9">
        <v>202988</v>
      </c>
      <c r="D240" s="9">
        <v>0</v>
      </c>
      <c r="E240" s="9">
        <v>0</v>
      </c>
      <c r="F240" s="9">
        <v>0</v>
      </c>
      <c r="G240" s="9">
        <v>0</v>
      </c>
      <c r="H240" s="9">
        <v>0</v>
      </c>
    </row>
    <row r="241">
      <c r="A241" s="9">
        <v>4</v>
      </c>
      <c r="B241" s="9">
        <v>59</v>
      </c>
      <c r="C241" s="9">
        <v>233080</v>
      </c>
      <c r="D241" s="9">
        <v>0</v>
      </c>
      <c r="E241" s="9">
        <v>0</v>
      </c>
      <c r="F241" s="9">
        <v>0</v>
      </c>
      <c r="G241" s="9">
        <v>2888.0537586037058</v>
      </c>
      <c r="H241" s="9">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31"/>
  <sheetViews>
    <sheetView workbookViewId="0">
      <selection activeCell="T2" sqref="T2"/>
    </sheetView>
  </sheetViews>
  <sheetFormatPr baseColWidth="10" defaultColWidth="8.88671875" defaultRowHeight="14.4"/>
  <sheetData>
    <row r="1">
      <c r="A1" t="s">
        <v>9196</v>
      </c>
      <c r="B1" t="s">
        <v>9197</v>
      </c>
      <c r="C1" t="s">
        <v>9198</v>
      </c>
      <c r="D1" t="s">
        <v>9199</v>
      </c>
      <c r="E1" t="s">
        <v>9200</v>
      </c>
      <c r="F1" t="s">
        <v>9201</v>
      </c>
      <c r="G1" t="s">
        <v>9202</v>
      </c>
      <c r="H1" t="s">
        <v>9203</v>
      </c>
      <c r="I1" t="s">
        <v>9204</v>
      </c>
      <c r="J1" t="s">
        <v>9205</v>
      </c>
    </row>
    <row r="2">
      <c r="A2" s="9">
        <v>2</v>
      </c>
      <c r="B2" s="9">
        <v>1</v>
      </c>
      <c r="C2" s="9">
        <v>0</v>
      </c>
      <c r="D2" s="9">
        <v>0</v>
      </c>
      <c r="E2" s="9">
        <v>0</v>
      </c>
      <c r="F2" s="9">
        <v>0</v>
      </c>
      <c r="G2" s="9">
        <v>0</v>
      </c>
      <c r="H2" s="9">
        <v>0</v>
      </c>
      <c r="I2" s="9">
        <v>0</v>
      </c>
      <c r="J2" s="9">
        <v>0</v>
      </c>
    </row>
    <row r="3">
      <c r="A3" s="9">
        <v>2</v>
      </c>
      <c r="B3" s="9">
        <v>2</v>
      </c>
      <c r="C3" s="9">
        <v>0</v>
      </c>
      <c r="D3" s="9">
        <v>0</v>
      </c>
      <c r="E3" s="9">
        <v>0</v>
      </c>
      <c r="F3" s="9">
        <v>0</v>
      </c>
      <c r="G3" s="9">
        <v>0</v>
      </c>
      <c r="H3" s="9">
        <v>0</v>
      </c>
      <c r="I3" s="9">
        <v>0</v>
      </c>
      <c r="J3" s="9">
        <v>0</v>
      </c>
    </row>
    <row r="4">
      <c r="A4" s="9">
        <v>2</v>
      </c>
      <c r="B4" s="9">
        <v>3</v>
      </c>
      <c r="C4" s="9">
        <v>0</v>
      </c>
      <c r="D4" s="9">
        <v>0</v>
      </c>
      <c r="E4" s="9">
        <v>0</v>
      </c>
      <c r="F4" s="9">
        <v>0</v>
      </c>
      <c r="G4" s="9">
        <v>0</v>
      </c>
      <c r="H4" s="9">
        <v>0</v>
      </c>
      <c r="I4" s="9">
        <v>0</v>
      </c>
      <c r="J4" s="9">
        <v>0</v>
      </c>
    </row>
    <row r="5">
      <c r="A5" s="9">
        <v>2</v>
      </c>
      <c r="B5" s="9">
        <v>4</v>
      </c>
      <c r="C5" s="9">
        <v>0</v>
      </c>
      <c r="D5" s="9">
        <v>0</v>
      </c>
      <c r="E5" s="9">
        <v>0</v>
      </c>
      <c r="F5" s="9">
        <v>0</v>
      </c>
      <c r="G5" s="9">
        <v>0</v>
      </c>
      <c r="H5" s="9">
        <v>0</v>
      </c>
      <c r="I5" s="9">
        <v>0</v>
      </c>
      <c r="J5" s="9">
        <v>0</v>
      </c>
    </row>
    <row r="6">
      <c r="A6" s="9">
        <v>2</v>
      </c>
      <c r="B6" s="9">
        <v>5</v>
      </c>
      <c r="C6" s="9">
        <v>0</v>
      </c>
      <c r="D6" s="9">
        <v>0</v>
      </c>
      <c r="E6" s="9">
        <v>0</v>
      </c>
      <c r="F6" s="9">
        <v>0</v>
      </c>
      <c r="G6" s="9">
        <v>0</v>
      </c>
      <c r="H6" s="9">
        <v>0</v>
      </c>
      <c r="I6" s="9">
        <v>0</v>
      </c>
      <c r="J6" s="9">
        <v>0</v>
      </c>
    </row>
    <row r="7">
      <c r="A7" s="9">
        <v>2</v>
      </c>
      <c r="B7" s="9">
        <v>6</v>
      </c>
      <c r="C7" s="9">
        <v>0</v>
      </c>
      <c r="D7" s="9">
        <v>0</v>
      </c>
      <c r="E7" s="9">
        <v>0</v>
      </c>
      <c r="F7" s="9">
        <v>0</v>
      </c>
      <c r="G7" s="9">
        <v>0</v>
      </c>
      <c r="H7" s="9">
        <v>0</v>
      </c>
      <c r="I7" s="9">
        <v>0</v>
      </c>
      <c r="J7" s="9">
        <v>0</v>
      </c>
    </row>
    <row r="8">
      <c r="A8" s="9">
        <v>2</v>
      </c>
      <c r="B8" s="9">
        <v>7</v>
      </c>
      <c r="C8" s="9">
        <v>0</v>
      </c>
      <c r="D8" s="9">
        <v>0</v>
      </c>
      <c r="E8" s="9">
        <v>0</v>
      </c>
      <c r="F8" s="9">
        <v>0</v>
      </c>
      <c r="G8" s="9">
        <v>0</v>
      </c>
      <c r="H8" s="9">
        <v>0</v>
      </c>
      <c r="I8" s="9">
        <v>0</v>
      </c>
      <c r="J8" s="9">
        <v>0</v>
      </c>
    </row>
    <row r="9">
      <c r="A9" s="9">
        <v>2</v>
      </c>
      <c r="B9" s="9">
        <v>8</v>
      </c>
      <c r="C9" s="9">
        <v>0</v>
      </c>
      <c r="D9" s="9">
        <v>0</v>
      </c>
      <c r="E9" s="9">
        <v>0</v>
      </c>
      <c r="F9" s="9">
        <v>0</v>
      </c>
      <c r="G9" s="9">
        <v>0</v>
      </c>
      <c r="H9" s="9">
        <v>0</v>
      </c>
      <c r="I9" s="9">
        <v>0</v>
      </c>
      <c r="J9" s="9">
        <v>0</v>
      </c>
    </row>
    <row r="10">
      <c r="A10" s="9">
        <v>2</v>
      </c>
      <c r="B10" s="9">
        <v>9</v>
      </c>
      <c r="C10" s="9">
        <v>0</v>
      </c>
      <c r="D10" s="9">
        <v>0</v>
      </c>
      <c r="E10" s="9">
        <v>0</v>
      </c>
      <c r="F10" s="9">
        <v>0</v>
      </c>
      <c r="G10" s="9">
        <v>0</v>
      </c>
      <c r="H10" s="9">
        <v>0</v>
      </c>
      <c r="I10" s="9">
        <v>0</v>
      </c>
      <c r="J10" s="9">
        <v>0</v>
      </c>
    </row>
    <row r="11">
      <c r="A11" s="9">
        <v>2</v>
      </c>
      <c r="B11" s="9">
        <v>10</v>
      </c>
      <c r="C11" s="9">
        <v>0</v>
      </c>
      <c r="D11" s="9">
        <v>0</v>
      </c>
      <c r="E11" s="9">
        <v>0</v>
      </c>
      <c r="F11" s="9">
        <v>0</v>
      </c>
      <c r="G11" s="9">
        <v>0</v>
      </c>
      <c r="H11" s="9">
        <v>0</v>
      </c>
      <c r="I11" s="9">
        <v>0</v>
      </c>
      <c r="J11" s="9">
        <v>0</v>
      </c>
    </row>
    <row r="12">
      <c r="A12" s="9">
        <v>3</v>
      </c>
      <c r="B12" s="9">
        <v>1</v>
      </c>
      <c r="C12" s="9">
        <v>0</v>
      </c>
      <c r="D12" s="9">
        <v>0</v>
      </c>
      <c r="E12" s="9">
        <v>0</v>
      </c>
      <c r="F12" s="9">
        <v>0</v>
      </c>
      <c r="G12" s="9">
        <v>0</v>
      </c>
      <c r="H12" s="9">
        <v>0</v>
      </c>
      <c r="I12" s="9">
        <v>0</v>
      </c>
      <c r="J12" s="9">
        <v>0</v>
      </c>
    </row>
    <row r="13">
      <c r="A13" s="9">
        <v>3</v>
      </c>
      <c r="B13" s="9">
        <v>2</v>
      </c>
      <c r="C13" s="9">
        <v>0</v>
      </c>
      <c r="D13" s="9">
        <v>0</v>
      </c>
      <c r="E13" s="9">
        <v>0</v>
      </c>
      <c r="F13" s="9">
        <v>0</v>
      </c>
      <c r="G13" s="9">
        <v>0</v>
      </c>
      <c r="H13" s="9">
        <v>0</v>
      </c>
      <c r="I13" s="9">
        <v>0</v>
      </c>
      <c r="J13" s="9">
        <v>0</v>
      </c>
    </row>
    <row r="14">
      <c r="A14" s="9">
        <v>3</v>
      </c>
      <c r="B14" s="9">
        <v>3</v>
      </c>
      <c r="C14" s="9">
        <v>0</v>
      </c>
      <c r="D14" s="9">
        <v>0</v>
      </c>
      <c r="E14" s="9">
        <v>0</v>
      </c>
      <c r="F14" s="9">
        <v>0</v>
      </c>
      <c r="G14" s="9">
        <v>0</v>
      </c>
      <c r="H14" s="9">
        <v>0</v>
      </c>
      <c r="I14" s="9">
        <v>0</v>
      </c>
      <c r="J14" s="9">
        <v>0</v>
      </c>
    </row>
    <row r="15">
      <c r="A15" s="9">
        <v>3</v>
      </c>
      <c r="B15" s="9">
        <v>4</v>
      </c>
      <c r="C15" s="9">
        <v>0</v>
      </c>
      <c r="D15" s="9">
        <v>0</v>
      </c>
      <c r="E15" s="9">
        <v>0</v>
      </c>
      <c r="F15" s="9">
        <v>0</v>
      </c>
      <c r="G15" s="9">
        <v>0</v>
      </c>
      <c r="H15" s="9">
        <v>0</v>
      </c>
      <c r="I15" s="9">
        <v>0</v>
      </c>
      <c r="J15" s="9">
        <v>0</v>
      </c>
    </row>
    <row r="16">
      <c r="A16" s="9">
        <v>3</v>
      </c>
      <c r="B16" s="9">
        <v>5</v>
      </c>
      <c r="C16" s="9">
        <v>0</v>
      </c>
      <c r="D16" s="9">
        <v>0</v>
      </c>
      <c r="E16" s="9">
        <v>0</v>
      </c>
      <c r="F16" s="9">
        <v>0</v>
      </c>
      <c r="G16" s="9">
        <v>0</v>
      </c>
      <c r="H16" s="9">
        <v>0</v>
      </c>
      <c r="I16" s="9">
        <v>0</v>
      </c>
      <c r="J16" s="9">
        <v>0</v>
      </c>
    </row>
    <row r="17">
      <c r="A17" s="9">
        <v>3</v>
      </c>
      <c r="B17" s="9">
        <v>6</v>
      </c>
      <c r="C17" s="9">
        <v>0</v>
      </c>
      <c r="D17" s="9">
        <v>0</v>
      </c>
      <c r="E17" s="9">
        <v>0</v>
      </c>
      <c r="F17" s="9">
        <v>0</v>
      </c>
      <c r="G17" s="9">
        <v>0</v>
      </c>
      <c r="H17" s="9">
        <v>0</v>
      </c>
      <c r="I17" s="9">
        <v>0</v>
      </c>
      <c r="J17" s="9">
        <v>0</v>
      </c>
    </row>
    <row r="18">
      <c r="A18" s="9">
        <v>3</v>
      </c>
      <c r="B18" s="9">
        <v>7</v>
      </c>
      <c r="C18" s="9">
        <v>0</v>
      </c>
      <c r="D18" s="9">
        <v>0</v>
      </c>
      <c r="E18" s="9">
        <v>0</v>
      </c>
      <c r="F18" s="9">
        <v>0</v>
      </c>
      <c r="G18" s="9">
        <v>0</v>
      </c>
      <c r="H18" s="9">
        <v>0</v>
      </c>
      <c r="I18" s="9">
        <v>0</v>
      </c>
      <c r="J18" s="9">
        <v>0</v>
      </c>
    </row>
    <row r="19">
      <c r="A19" s="9">
        <v>3</v>
      </c>
      <c r="B19" s="9">
        <v>8</v>
      </c>
      <c r="C19" s="9">
        <v>0</v>
      </c>
      <c r="D19" s="9">
        <v>0</v>
      </c>
      <c r="E19" s="9">
        <v>0</v>
      </c>
      <c r="F19" s="9">
        <v>0</v>
      </c>
      <c r="G19" s="9">
        <v>0</v>
      </c>
      <c r="H19" s="9">
        <v>0</v>
      </c>
      <c r="I19" s="9">
        <v>0</v>
      </c>
      <c r="J19" s="9">
        <v>0</v>
      </c>
    </row>
    <row r="20">
      <c r="A20" s="9">
        <v>3</v>
      </c>
      <c r="B20" s="9">
        <v>9</v>
      </c>
      <c r="C20" s="9">
        <v>0</v>
      </c>
      <c r="D20" s="9">
        <v>0</v>
      </c>
      <c r="E20" s="9">
        <v>0</v>
      </c>
      <c r="F20" s="9">
        <v>0</v>
      </c>
      <c r="G20" s="9">
        <v>0</v>
      </c>
      <c r="H20" s="9">
        <v>0</v>
      </c>
      <c r="I20" s="9">
        <v>0</v>
      </c>
      <c r="J20" s="9">
        <v>0</v>
      </c>
    </row>
    <row r="21">
      <c r="A21" s="9">
        <v>3</v>
      </c>
      <c r="B21" s="9">
        <v>10</v>
      </c>
      <c r="C21" s="9">
        <v>0</v>
      </c>
      <c r="D21" s="9">
        <v>0</v>
      </c>
      <c r="E21" s="9">
        <v>0</v>
      </c>
      <c r="F21" s="9">
        <v>0</v>
      </c>
      <c r="G21" s="9">
        <v>0</v>
      </c>
      <c r="H21" s="9">
        <v>0</v>
      </c>
      <c r="I21" s="9">
        <v>0</v>
      </c>
      <c r="J21" s="9">
        <v>0</v>
      </c>
    </row>
    <row r="22">
      <c r="A22" s="9">
        <v>4</v>
      </c>
      <c r="B22" s="9">
        <v>1</v>
      </c>
      <c r="C22" s="9">
        <v>0</v>
      </c>
      <c r="D22" s="9">
        <v>0</v>
      </c>
      <c r="E22" s="9">
        <v>0</v>
      </c>
      <c r="F22" s="9">
        <v>0</v>
      </c>
      <c r="G22" s="9">
        <v>0</v>
      </c>
      <c r="H22" s="9">
        <v>0</v>
      </c>
      <c r="I22" s="9">
        <v>0</v>
      </c>
      <c r="J22" s="9">
        <v>0</v>
      </c>
    </row>
    <row r="23">
      <c r="A23" s="9">
        <v>4</v>
      </c>
      <c r="B23" s="9">
        <v>2</v>
      </c>
      <c r="C23" s="9">
        <v>0</v>
      </c>
      <c r="D23" s="9">
        <v>0</v>
      </c>
      <c r="E23" s="9">
        <v>0</v>
      </c>
      <c r="F23" s="9">
        <v>0</v>
      </c>
      <c r="G23" s="9">
        <v>0</v>
      </c>
      <c r="H23" s="9">
        <v>0</v>
      </c>
      <c r="I23" s="9">
        <v>0</v>
      </c>
      <c r="J23" s="9">
        <v>0</v>
      </c>
    </row>
    <row r="24">
      <c r="A24" s="9">
        <v>4</v>
      </c>
      <c r="B24" s="9">
        <v>3</v>
      </c>
      <c r="C24" s="9">
        <v>0</v>
      </c>
      <c r="D24" s="9">
        <v>0</v>
      </c>
      <c r="E24" s="9">
        <v>0</v>
      </c>
      <c r="F24" s="9">
        <v>0</v>
      </c>
      <c r="G24" s="9">
        <v>0</v>
      </c>
      <c r="H24" s="9">
        <v>0</v>
      </c>
      <c r="I24" s="9">
        <v>0</v>
      </c>
      <c r="J24" s="9">
        <v>0</v>
      </c>
    </row>
    <row r="25">
      <c r="A25" s="9">
        <v>4</v>
      </c>
      <c r="B25" s="9">
        <v>4</v>
      </c>
      <c r="C25" s="9">
        <v>0</v>
      </c>
      <c r="D25" s="9">
        <v>0</v>
      </c>
      <c r="E25" s="9">
        <v>0</v>
      </c>
      <c r="F25" s="9">
        <v>0</v>
      </c>
      <c r="G25" s="9">
        <v>0</v>
      </c>
      <c r="H25" s="9">
        <v>0</v>
      </c>
      <c r="I25" s="9">
        <v>0</v>
      </c>
      <c r="J25" s="9">
        <v>0</v>
      </c>
    </row>
    <row r="26">
      <c r="A26" s="9">
        <v>4</v>
      </c>
      <c r="B26" s="9">
        <v>5</v>
      </c>
      <c r="C26" s="9">
        <v>0</v>
      </c>
      <c r="D26" s="9">
        <v>0</v>
      </c>
      <c r="E26" s="9">
        <v>0</v>
      </c>
      <c r="F26" s="9">
        <v>0</v>
      </c>
      <c r="G26" s="9">
        <v>0</v>
      </c>
      <c r="H26" s="9">
        <v>0</v>
      </c>
      <c r="I26" s="9">
        <v>0</v>
      </c>
      <c r="J26" s="9">
        <v>0</v>
      </c>
    </row>
    <row r="27">
      <c r="A27" s="9">
        <v>4</v>
      </c>
      <c r="B27" s="9">
        <v>6</v>
      </c>
      <c r="C27" s="9">
        <v>0</v>
      </c>
      <c r="D27" s="9">
        <v>0</v>
      </c>
      <c r="E27" s="9">
        <v>0</v>
      </c>
      <c r="F27" s="9">
        <v>0</v>
      </c>
      <c r="G27" s="9">
        <v>0</v>
      </c>
      <c r="H27" s="9">
        <v>0</v>
      </c>
      <c r="I27" s="9">
        <v>0</v>
      </c>
      <c r="J27" s="9">
        <v>0</v>
      </c>
    </row>
    <row r="28">
      <c r="A28" s="9">
        <v>4</v>
      </c>
      <c r="B28" s="9">
        <v>7</v>
      </c>
      <c r="C28" s="9">
        <v>0</v>
      </c>
      <c r="D28" s="9">
        <v>0</v>
      </c>
      <c r="E28" s="9">
        <v>0</v>
      </c>
      <c r="F28" s="9">
        <v>0</v>
      </c>
      <c r="G28" s="9">
        <v>0</v>
      </c>
      <c r="H28" s="9">
        <v>0</v>
      </c>
      <c r="I28" s="9">
        <v>0</v>
      </c>
      <c r="J28" s="9">
        <v>0</v>
      </c>
    </row>
    <row r="29">
      <c r="A29" s="9">
        <v>4</v>
      </c>
      <c r="B29" s="9">
        <v>8</v>
      </c>
      <c r="C29" s="9">
        <v>0</v>
      </c>
      <c r="D29" s="9">
        <v>0</v>
      </c>
      <c r="E29" s="9">
        <v>0</v>
      </c>
      <c r="F29" s="9">
        <v>0</v>
      </c>
      <c r="G29" s="9">
        <v>0</v>
      </c>
      <c r="H29" s="9">
        <v>0</v>
      </c>
      <c r="I29" s="9">
        <v>0</v>
      </c>
      <c r="J29" s="9">
        <v>0</v>
      </c>
    </row>
    <row r="30">
      <c r="A30" s="9">
        <v>4</v>
      </c>
      <c r="B30" s="9">
        <v>9</v>
      </c>
      <c r="C30" s="9">
        <v>0</v>
      </c>
      <c r="D30" s="9">
        <v>0</v>
      </c>
      <c r="E30" s="9">
        <v>0</v>
      </c>
      <c r="F30" s="9">
        <v>0</v>
      </c>
      <c r="G30" s="9">
        <v>0</v>
      </c>
      <c r="H30" s="9">
        <v>0</v>
      </c>
      <c r="I30" s="9">
        <v>0</v>
      </c>
      <c r="J30" s="9">
        <v>0</v>
      </c>
    </row>
    <row r="31">
      <c r="A31" s="9">
        <v>4</v>
      </c>
      <c r="B31" s="9">
        <v>10</v>
      </c>
      <c r="C31" s="9">
        <v>0</v>
      </c>
      <c r="D31" s="9">
        <v>0</v>
      </c>
      <c r="E31" s="9">
        <v>0</v>
      </c>
      <c r="F31" s="9">
        <v>0</v>
      </c>
      <c r="G31" s="9">
        <v>0</v>
      </c>
      <c r="H31" s="9">
        <v>0</v>
      </c>
      <c r="I31" s="9">
        <v>0</v>
      </c>
      <c r="J31" s="9">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313C3-851E-4DC4-ABDE-82AA17D75AB6}">
  <sheetPr>
    <tabColor theme="5" tint="0.59996337778863"/>
  </sheetPr>
  <dimension ref="A1:M41"/>
  <sheetViews>
    <sheetView zoomScale="85" zoomScaleNormal="85" workbookViewId="0">
      <selection activeCell="M29" sqref="M29"/>
    </sheetView>
  </sheetViews>
  <sheetFormatPr baseColWidth="10" defaultColWidth="8.44140625" defaultRowHeight="14.4"/>
  <sheetData>
    <row r="1">
      <c r="A1" t="s">
        <v>247</v>
      </c>
      <c r="B1" t="s">
        <v>1149</v>
      </c>
      <c r="C1" t="s">
        <v>1150</v>
      </c>
      <c r="D1" t="s">
        <v>1151</v>
      </c>
      <c r="E1" t="s">
        <v>1152</v>
      </c>
      <c r="F1" t="s">
        <v>1153</v>
      </c>
      <c r="G1" t="s">
        <v>1154</v>
      </c>
      <c r="H1" t="s">
        <v>1148</v>
      </c>
    </row>
    <row r="2">
      <c r="A2" s="584">
        <f>Perc_change_elec_spend!C2</f>
        <v>0</v>
      </c>
      <c r="B2" s="584">
        <f>Perc_change_elec_spend!D2-Perc_change_elec_spend!C2</f>
        <v>0</v>
      </c>
      <c r="C2" s="584">
        <f>Perc_change_elec_spend!E2-Perc_change_elec_spend!D2</f>
        <v>0</v>
      </c>
      <c r="D2" s="584">
        <f>Perc_change_elec_spend!G2-Perc_change_elec_spend!E2</f>
        <v>0</v>
      </c>
      <c r="E2" s="584">
        <f>Perc_change_elec_spend!H2-Perc_change_elec_spend!G2</f>
        <v>0</v>
      </c>
      <c r="F2" s="584">
        <f>Perc_change_elec_spend!I2-Perc_change_elec_spend!H2</f>
        <v>0</v>
      </c>
      <c r="G2" s="584">
        <f>Perc_change_elec_spend!F2</f>
        <v>0</v>
      </c>
      <c r="H2" s="452">
        <f>Perc_change_elec_spend!J2</f>
        <v>0</v>
      </c>
    </row>
    <row r="3">
      <c r="A3" s="584">
        <f>Perc_change_elec_spend!C3</f>
        <v>0</v>
      </c>
      <c r="B3" s="584">
        <f>Perc_change_elec_spend!D3-Perc_change_elec_spend!C3</f>
        <v>0</v>
      </c>
      <c r="C3" s="584">
        <f>Perc_change_elec_spend!E3-Perc_change_elec_spend!D3</f>
        <v>0</v>
      </c>
      <c r="D3" s="584">
        <f>Perc_change_elec_spend!G3-Perc_change_elec_spend!E3</f>
        <v>0</v>
      </c>
      <c r="E3" s="584">
        <f>Perc_change_elec_spend!H3-Perc_change_elec_spend!G3</f>
        <v>0</v>
      </c>
      <c r="F3" s="584">
        <f>Perc_change_elec_spend!I3-Perc_change_elec_spend!H3</f>
        <v>0</v>
      </c>
      <c r="G3" s="584">
        <f>Perc_change_elec_spend!F3</f>
        <v>0</v>
      </c>
      <c r="H3" s="452">
        <f>Perc_change_elec_spend!J3</f>
        <v>0</v>
      </c>
    </row>
    <row r="4">
      <c r="A4" s="584">
        <f>Perc_change_elec_spend!C4</f>
        <v>0</v>
      </c>
      <c r="B4" s="584">
        <f>Perc_change_elec_spend!D4-Perc_change_elec_spend!C4</f>
        <v>0</v>
      </c>
      <c r="C4" s="584">
        <f>Perc_change_elec_spend!E4-Perc_change_elec_spend!D4</f>
        <v>0</v>
      </c>
      <c r="D4" s="584">
        <f>Perc_change_elec_spend!G4-Perc_change_elec_spend!E4</f>
        <v>0</v>
      </c>
      <c r="E4" s="584">
        <f>Perc_change_elec_spend!H4-Perc_change_elec_spend!G4</f>
        <v>0</v>
      </c>
      <c r="F4" s="584">
        <f>Perc_change_elec_spend!I4-Perc_change_elec_spend!H4</f>
        <v>0</v>
      </c>
      <c r="G4" s="584">
        <f>Perc_change_elec_spend!F4</f>
        <v>0</v>
      </c>
      <c r="H4" s="452">
        <f>Perc_change_elec_spend!J4</f>
        <v>0</v>
      </c>
    </row>
    <row r="5">
      <c r="A5" s="584">
        <f>Perc_change_elec_spend!C5</f>
        <v>0</v>
      </c>
      <c r="B5" s="584">
        <f>Perc_change_elec_spend!D5-Perc_change_elec_spend!C5</f>
        <v>0</v>
      </c>
      <c r="C5" s="584">
        <f>Perc_change_elec_spend!E5-Perc_change_elec_spend!D5</f>
        <v>0</v>
      </c>
      <c r="D5" s="584">
        <f>Perc_change_elec_spend!G5-Perc_change_elec_spend!E5</f>
        <v>0</v>
      </c>
      <c r="E5" s="584">
        <f>Perc_change_elec_spend!H5-Perc_change_elec_spend!G5</f>
        <v>0</v>
      </c>
      <c r="F5" s="584">
        <f>Perc_change_elec_spend!I5-Perc_change_elec_spend!H5</f>
        <v>0</v>
      </c>
      <c r="G5" s="584">
        <f>Perc_change_elec_spend!F5</f>
        <v>0</v>
      </c>
      <c r="H5" s="452">
        <f>Perc_change_elec_spend!J5</f>
        <v>0</v>
      </c>
    </row>
    <row r="6">
      <c r="A6" s="584">
        <f>Perc_change_elec_spend!C6</f>
        <v>0</v>
      </c>
      <c r="B6" s="584">
        <f>Perc_change_elec_spend!D6-Perc_change_elec_spend!C6</f>
        <v>0</v>
      </c>
      <c r="C6" s="584">
        <f>Perc_change_elec_spend!E6-Perc_change_elec_spend!D6</f>
        <v>0</v>
      </c>
      <c r="D6" s="584">
        <f>Perc_change_elec_spend!G6-Perc_change_elec_spend!E6</f>
        <v>0</v>
      </c>
      <c r="E6" s="584">
        <f>Perc_change_elec_spend!H6-Perc_change_elec_spend!G6</f>
        <v>0</v>
      </c>
      <c r="F6" s="584">
        <f>Perc_change_elec_spend!I6-Perc_change_elec_spend!H6</f>
        <v>0</v>
      </c>
      <c r="G6" s="584">
        <f>Perc_change_elec_spend!F6</f>
        <v>0</v>
      </c>
      <c r="H6" s="452">
        <f>Perc_change_elec_spend!J6</f>
        <v>0</v>
      </c>
    </row>
    <row r="7">
      <c r="A7" s="584">
        <f>Perc_change_elec_spend!C7</f>
        <v>0</v>
      </c>
      <c r="B7" s="584">
        <f>Perc_change_elec_spend!D7-Perc_change_elec_spend!C7</f>
        <v>0</v>
      </c>
      <c r="C7" s="584">
        <f>Perc_change_elec_spend!E7-Perc_change_elec_spend!D7</f>
        <v>0</v>
      </c>
      <c r="D7" s="584">
        <f>Perc_change_elec_spend!G7-Perc_change_elec_spend!E7</f>
        <v>0</v>
      </c>
      <c r="E7" s="584">
        <f>Perc_change_elec_spend!H7-Perc_change_elec_spend!G7</f>
        <v>0</v>
      </c>
      <c r="F7" s="584">
        <f>Perc_change_elec_spend!I7-Perc_change_elec_spend!H7</f>
        <v>0</v>
      </c>
      <c r="G7" s="584">
        <f>Perc_change_elec_spend!F7</f>
        <v>0</v>
      </c>
      <c r="H7" s="452">
        <f>Perc_change_elec_spend!J7</f>
        <v>0</v>
      </c>
    </row>
    <row r="8">
      <c r="A8" s="584">
        <f>Perc_change_elec_spend!C8</f>
        <v>0</v>
      </c>
      <c r="B8" s="584">
        <f>Perc_change_elec_spend!D8-Perc_change_elec_spend!C8</f>
        <v>0</v>
      </c>
      <c r="C8" s="584">
        <f>Perc_change_elec_spend!E8-Perc_change_elec_spend!D8</f>
        <v>0</v>
      </c>
      <c r="D8" s="584">
        <f>Perc_change_elec_spend!G8-Perc_change_elec_spend!E8</f>
        <v>0</v>
      </c>
      <c r="E8" s="584">
        <f>Perc_change_elec_spend!H8-Perc_change_elec_spend!G8</f>
        <v>0</v>
      </c>
      <c r="F8" s="584">
        <f>Perc_change_elec_spend!I8-Perc_change_elec_spend!H8</f>
        <v>0</v>
      </c>
      <c r="G8" s="584">
        <f>Perc_change_elec_spend!F8</f>
        <v>0</v>
      </c>
      <c r="H8" s="452">
        <f>Perc_change_elec_spend!J8</f>
        <v>0</v>
      </c>
    </row>
    <row r="9">
      <c r="A9" s="584">
        <f>Perc_change_elec_spend!C9</f>
        <v>0</v>
      </c>
      <c r="B9" s="584">
        <f>Perc_change_elec_spend!D9-Perc_change_elec_spend!C9</f>
        <v>0</v>
      </c>
      <c r="C9" s="584">
        <f>Perc_change_elec_spend!E9-Perc_change_elec_spend!D9</f>
        <v>0</v>
      </c>
      <c r="D9" s="584">
        <f>Perc_change_elec_spend!G9-Perc_change_elec_spend!E9</f>
        <v>0</v>
      </c>
      <c r="E9" s="584">
        <f>Perc_change_elec_spend!H9-Perc_change_elec_spend!G9</f>
        <v>0</v>
      </c>
      <c r="F9" s="584">
        <f>Perc_change_elec_spend!I9-Perc_change_elec_spend!H9</f>
        <v>0</v>
      </c>
      <c r="G9" s="584">
        <f>Perc_change_elec_spend!F9</f>
        <v>0</v>
      </c>
      <c r="H9" s="452">
        <f>Perc_change_elec_spend!J9</f>
        <v>0</v>
      </c>
    </row>
    <row r="10">
      <c r="A10" s="584">
        <f>Perc_change_elec_spend!C10</f>
        <v>0</v>
      </c>
      <c r="B10" s="584">
        <f>Perc_change_elec_spend!D10-Perc_change_elec_spend!C10</f>
        <v>0</v>
      </c>
      <c r="C10" s="584">
        <f>Perc_change_elec_spend!E10-Perc_change_elec_spend!D10</f>
        <v>0</v>
      </c>
      <c r="D10" s="584">
        <f>Perc_change_elec_spend!G10-Perc_change_elec_spend!E10</f>
        <v>0</v>
      </c>
      <c r="E10" s="584">
        <f>Perc_change_elec_spend!H10-Perc_change_elec_spend!G10</f>
        <v>0</v>
      </c>
      <c r="F10" s="584">
        <f>Perc_change_elec_spend!I10-Perc_change_elec_spend!H10</f>
        <v>0</v>
      </c>
      <c r="G10" s="584">
        <f>Perc_change_elec_spend!F10</f>
        <v>0</v>
      </c>
      <c r="H10" s="452">
        <f>Perc_change_elec_spend!J10</f>
        <v>0</v>
      </c>
    </row>
    <row r="11">
      <c r="A11" s="584">
        <f>Perc_change_elec_spend!C11</f>
        <v>0</v>
      </c>
      <c r="B11" s="584">
        <f>Perc_change_elec_spend!D11-Perc_change_elec_spend!C11</f>
        <v>0</v>
      </c>
      <c r="C11" s="584">
        <f>Perc_change_elec_spend!E11-Perc_change_elec_spend!D11</f>
        <v>0</v>
      </c>
      <c r="D11" s="584">
        <f>Perc_change_elec_spend!G11-Perc_change_elec_spend!E11</f>
        <v>0</v>
      </c>
      <c r="E11" s="584">
        <f>Perc_change_elec_spend!H11-Perc_change_elec_spend!G11</f>
        <v>0</v>
      </c>
      <c r="F11" s="584">
        <f>Perc_change_elec_spend!I11-Perc_change_elec_spend!H11</f>
        <v>0</v>
      </c>
      <c r="G11" s="584">
        <f>Perc_change_elec_spend!F11</f>
        <v>0</v>
      </c>
      <c r="H11" s="452">
        <f>Perc_change_elec_spend!J11</f>
        <v>0</v>
      </c>
    </row>
    <row r="12">
      <c r="A12" s="584">
        <f>Perc_change_elec_spend!C12</f>
        <v>0</v>
      </c>
      <c r="B12" s="584">
        <f>Perc_change_elec_spend!D12-Perc_change_elec_spend!C12</f>
        <v>0</v>
      </c>
      <c r="C12" s="584">
        <f>Perc_change_elec_spend!E12-Perc_change_elec_spend!D12</f>
        <v>0</v>
      </c>
      <c r="D12" s="584">
        <f>Perc_change_elec_spend!G12-Perc_change_elec_spend!E12</f>
        <v>0</v>
      </c>
      <c r="E12" s="584">
        <f>Perc_change_elec_spend!H12-Perc_change_elec_spend!G12</f>
        <v>0</v>
      </c>
      <c r="F12" s="584">
        <f>Perc_change_elec_spend!I12-Perc_change_elec_spend!H12</f>
        <v>0</v>
      </c>
      <c r="G12" s="584">
        <f>Perc_change_elec_spend!F12</f>
        <v>0</v>
      </c>
      <c r="H12" s="452">
        <f>Perc_change_elec_spend!J12</f>
        <v>0</v>
      </c>
    </row>
    <row r="13">
      <c r="A13" s="584">
        <f>Perc_change_elec_spend!C13</f>
        <v>0</v>
      </c>
      <c r="B13" s="584">
        <f>Perc_change_elec_spend!D13-Perc_change_elec_spend!C13</f>
        <v>0</v>
      </c>
      <c r="C13" s="584">
        <f>Perc_change_elec_spend!E13-Perc_change_elec_spend!D13</f>
        <v>0</v>
      </c>
      <c r="D13" s="584">
        <f>Perc_change_elec_spend!G13-Perc_change_elec_spend!E13</f>
        <v>0</v>
      </c>
      <c r="E13" s="584">
        <f>Perc_change_elec_spend!H13-Perc_change_elec_spend!G13</f>
        <v>0</v>
      </c>
      <c r="F13" s="584">
        <f>Perc_change_elec_spend!I13-Perc_change_elec_spend!H13</f>
        <v>0</v>
      </c>
      <c r="G13" s="584">
        <f>Perc_change_elec_spend!F13</f>
        <v>0</v>
      </c>
      <c r="H13" s="452">
        <f>Perc_change_elec_spend!J13</f>
        <v>0</v>
      </c>
    </row>
    <row r="14">
      <c r="A14" s="584">
        <f>Perc_change_elec_spend!C14</f>
        <v>0</v>
      </c>
      <c r="B14" s="584">
        <f>Perc_change_elec_spend!D14-Perc_change_elec_spend!C14</f>
        <v>0</v>
      </c>
      <c r="C14" s="584">
        <f>Perc_change_elec_spend!E14-Perc_change_elec_spend!D14</f>
        <v>0</v>
      </c>
      <c r="D14" s="584">
        <f>Perc_change_elec_spend!G14-Perc_change_elec_spend!E14</f>
        <v>0</v>
      </c>
      <c r="E14" s="584">
        <f>Perc_change_elec_spend!H14-Perc_change_elec_spend!G14</f>
        <v>0</v>
      </c>
      <c r="F14" s="584">
        <f>Perc_change_elec_spend!I14-Perc_change_elec_spend!H14</f>
        <v>0</v>
      </c>
      <c r="G14" s="584">
        <f>Perc_change_elec_spend!F14</f>
        <v>0</v>
      </c>
      <c r="H14" s="452">
        <f>Perc_change_elec_spend!J14</f>
        <v>0</v>
      </c>
    </row>
    <row r="15">
      <c r="A15" s="584">
        <f>Perc_change_elec_spend!C15</f>
        <v>0</v>
      </c>
      <c r="B15" s="584">
        <f>Perc_change_elec_spend!D15-Perc_change_elec_spend!C15</f>
        <v>0</v>
      </c>
      <c r="C15" s="584">
        <f>Perc_change_elec_spend!E15-Perc_change_elec_spend!D15</f>
        <v>0</v>
      </c>
      <c r="D15" s="584">
        <f>Perc_change_elec_spend!G15-Perc_change_elec_spend!E15</f>
        <v>0</v>
      </c>
      <c r="E15" s="584">
        <f>Perc_change_elec_spend!H15-Perc_change_elec_spend!G15</f>
        <v>0</v>
      </c>
      <c r="F15" s="584">
        <f>Perc_change_elec_spend!I15-Perc_change_elec_spend!H15</f>
        <v>0</v>
      </c>
      <c r="G15" s="584">
        <f>Perc_change_elec_spend!F15</f>
        <v>0</v>
      </c>
      <c r="H15" s="452">
        <f>Perc_change_elec_spend!J15</f>
        <v>0</v>
      </c>
    </row>
    <row r="16">
      <c r="A16" s="584">
        <f>Perc_change_elec_spend!C16</f>
        <v>0</v>
      </c>
      <c r="B16" s="584">
        <f>Perc_change_elec_spend!D16-Perc_change_elec_spend!C16</f>
        <v>0</v>
      </c>
      <c r="C16" s="584">
        <f>Perc_change_elec_spend!E16-Perc_change_elec_spend!D16</f>
        <v>0</v>
      </c>
      <c r="D16" s="584">
        <f>Perc_change_elec_spend!G16-Perc_change_elec_spend!E16</f>
        <v>0</v>
      </c>
      <c r="E16" s="584">
        <f>Perc_change_elec_spend!H16-Perc_change_elec_spend!G16</f>
        <v>0</v>
      </c>
      <c r="F16" s="584">
        <f>Perc_change_elec_spend!I16-Perc_change_elec_spend!H16</f>
        <v>0</v>
      </c>
      <c r="G16" s="584">
        <f>Perc_change_elec_spend!F16</f>
        <v>0</v>
      </c>
      <c r="H16" s="452">
        <f>Perc_change_elec_spend!J16</f>
        <v>0</v>
      </c>
    </row>
    <row r="17">
      <c r="A17" s="584">
        <f>Perc_change_elec_spend!C17</f>
        <v>0</v>
      </c>
      <c r="B17" s="584">
        <f>Perc_change_elec_spend!D17-Perc_change_elec_spend!C17</f>
        <v>0</v>
      </c>
      <c r="C17" s="584">
        <f>Perc_change_elec_spend!E17-Perc_change_elec_spend!D17</f>
        <v>0</v>
      </c>
      <c r="D17" s="584">
        <f>Perc_change_elec_spend!G17-Perc_change_elec_spend!E17</f>
        <v>0</v>
      </c>
      <c r="E17" s="584">
        <f>Perc_change_elec_spend!H17-Perc_change_elec_spend!G17</f>
        <v>0</v>
      </c>
      <c r="F17" s="584">
        <f>Perc_change_elec_spend!I17-Perc_change_elec_spend!H17</f>
        <v>0</v>
      </c>
      <c r="G17" s="584">
        <f>Perc_change_elec_spend!F17</f>
        <v>0</v>
      </c>
      <c r="H17" s="452">
        <f>Perc_change_elec_spend!J17</f>
        <v>0</v>
      </c>
    </row>
    <row r="18">
      <c r="A18" s="584">
        <f>Perc_change_elec_spend!C18</f>
        <v>0</v>
      </c>
      <c r="B18" s="584">
        <f>Perc_change_elec_spend!D18-Perc_change_elec_spend!C18</f>
        <v>0</v>
      </c>
      <c r="C18" s="584">
        <f>Perc_change_elec_spend!E18-Perc_change_elec_spend!D18</f>
        <v>0</v>
      </c>
      <c r="D18" s="584">
        <f>Perc_change_elec_spend!G18-Perc_change_elec_spend!E18</f>
        <v>0</v>
      </c>
      <c r="E18" s="584">
        <f>Perc_change_elec_spend!H18-Perc_change_elec_spend!G18</f>
        <v>0</v>
      </c>
      <c r="F18" s="584">
        <f>Perc_change_elec_spend!I18-Perc_change_elec_spend!H18</f>
        <v>0</v>
      </c>
      <c r="G18" s="584">
        <f>Perc_change_elec_spend!F18</f>
        <v>0</v>
      </c>
      <c r="H18" s="452">
        <f>Perc_change_elec_spend!J18</f>
        <v>0</v>
      </c>
    </row>
    <row r="19">
      <c r="A19" s="584">
        <f>Perc_change_elec_spend!C19</f>
        <v>0</v>
      </c>
      <c r="B19" s="584">
        <f>Perc_change_elec_spend!D19-Perc_change_elec_spend!C19</f>
        <v>0</v>
      </c>
      <c r="C19" s="584">
        <f>Perc_change_elec_spend!E19-Perc_change_elec_spend!D19</f>
        <v>0</v>
      </c>
      <c r="D19" s="584">
        <f>Perc_change_elec_spend!G19-Perc_change_elec_spend!E19</f>
        <v>0</v>
      </c>
      <c r="E19" s="584">
        <f>Perc_change_elec_spend!H19-Perc_change_elec_spend!G19</f>
        <v>0</v>
      </c>
      <c r="F19" s="584">
        <f>Perc_change_elec_spend!I19-Perc_change_elec_spend!H19</f>
        <v>0</v>
      </c>
      <c r="G19" s="584">
        <f>Perc_change_elec_spend!F19</f>
        <v>0</v>
      </c>
      <c r="H19" s="452">
        <f>Perc_change_elec_spend!J19</f>
        <v>0</v>
      </c>
    </row>
    <row r="20">
      <c r="A20" s="584">
        <f>Perc_change_elec_spend!C20</f>
        <v>0</v>
      </c>
      <c r="B20" s="584">
        <f>Perc_change_elec_spend!D20-Perc_change_elec_spend!C20</f>
        <v>0</v>
      </c>
      <c r="C20" s="584">
        <f>Perc_change_elec_spend!E20-Perc_change_elec_spend!D20</f>
        <v>0</v>
      </c>
      <c r="D20" s="584">
        <f>Perc_change_elec_spend!G20-Perc_change_elec_spend!E20</f>
        <v>0</v>
      </c>
      <c r="E20" s="584">
        <f>Perc_change_elec_spend!H20-Perc_change_elec_spend!G20</f>
        <v>0</v>
      </c>
      <c r="F20" s="584">
        <f>Perc_change_elec_spend!I20-Perc_change_elec_spend!H20</f>
        <v>0</v>
      </c>
      <c r="G20" s="584">
        <f>Perc_change_elec_spend!F20</f>
        <v>0</v>
      </c>
      <c r="H20" s="452">
        <f>Perc_change_elec_spend!J20</f>
        <v>0</v>
      </c>
    </row>
    <row r="21">
      <c r="A21" s="584">
        <f>Perc_change_elec_spend!C21</f>
        <v>0</v>
      </c>
      <c r="B21" s="584">
        <f>Perc_change_elec_spend!D21-Perc_change_elec_spend!C21</f>
        <v>0</v>
      </c>
      <c r="C21" s="584">
        <f>Perc_change_elec_spend!E21-Perc_change_elec_spend!D21</f>
        <v>0</v>
      </c>
      <c r="D21" s="584">
        <f>Perc_change_elec_spend!G21-Perc_change_elec_spend!E21</f>
        <v>0</v>
      </c>
      <c r="E21" s="584">
        <f>Perc_change_elec_spend!H21-Perc_change_elec_spend!G21</f>
        <v>0</v>
      </c>
      <c r="F21" s="584">
        <f>Perc_change_elec_spend!I21-Perc_change_elec_spend!H21</f>
        <v>0</v>
      </c>
      <c r="G21" s="584">
        <f>Perc_change_elec_spend!F21</f>
        <v>0</v>
      </c>
      <c r="H21" s="452">
        <f>Perc_change_elec_spend!J21</f>
        <v>0</v>
      </c>
    </row>
    <row r="22">
      <c r="A22" s="584">
        <f>Perc_change_elec_spend!C22</f>
        <v>0</v>
      </c>
      <c r="B22" s="584">
        <f>Perc_change_elec_spend!D22-Perc_change_elec_spend!C22</f>
        <v>0</v>
      </c>
      <c r="C22" s="584">
        <f>Perc_change_elec_spend!E22-Perc_change_elec_spend!D22</f>
        <v>0</v>
      </c>
      <c r="D22" s="584">
        <f>Perc_change_elec_spend!G22-Perc_change_elec_spend!E22</f>
        <v>0</v>
      </c>
      <c r="E22" s="584">
        <f>Perc_change_elec_spend!H22-Perc_change_elec_spend!G22</f>
        <v>0</v>
      </c>
      <c r="F22" s="584">
        <f>Perc_change_elec_spend!I22-Perc_change_elec_spend!H22</f>
        <v>0</v>
      </c>
      <c r="G22" s="584">
        <f>Perc_change_elec_spend!F22</f>
        <v>0</v>
      </c>
      <c r="H22" s="452">
        <f>Perc_change_elec_spend!J22</f>
        <v>0</v>
      </c>
      <c r="J22" s="775"/>
      <c r="K22" t="s">
        <v>1155</v>
      </c>
    </row>
    <row r="23">
      <c r="A23" s="584">
        <f>Perc_change_elec_spend!C23</f>
        <v>0</v>
      </c>
      <c r="B23" s="584">
        <f>Perc_change_elec_spend!D23-Perc_change_elec_spend!C23</f>
        <v>0</v>
      </c>
      <c r="C23" s="584">
        <f>Perc_change_elec_spend!E23-Perc_change_elec_spend!D23</f>
        <v>0</v>
      </c>
      <c r="D23" s="584">
        <f>Perc_change_elec_spend!G23-Perc_change_elec_spend!E23</f>
        <v>0</v>
      </c>
      <c r="E23" s="584">
        <f>Perc_change_elec_spend!H23-Perc_change_elec_spend!G23</f>
        <v>0</v>
      </c>
      <c r="F23" s="584">
        <f>Perc_change_elec_spend!I23-Perc_change_elec_spend!H23</f>
        <v>0</v>
      </c>
      <c r="G23" s="584">
        <f>Perc_change_elec_spend!F23</f>
        <v>0</v>
      </c>
      <c r="H23" s="452">
        <f>Perc_change_elec_spend!J23</f>
        <v>0</v>
      </c>
      <c r="J23" s="776"/>
      <c r="K23" t="s">
        <v>1156</v>
      </c>
    </row>
    <row r="24">
      <c r="A24" s="584">
        <f>Perc_change_elec_spend!C24</f>
        <v>0</v>
      </c>
      <c r="B24" s="584">
        <f>Perc_change_elec_spend!D24-Perc_change_elec_spend!C24</f>
        <v>0</v>
      </c>
      <c r="C24" s="584">
        <f>Perc_change_elec_spend!E24-Perc_change_elec_spend!D24</f>
        <v>0</v>
      </c>
      <c r="D24" s="584">
        <f>Perc_change_elec_spend!G24-Perc_change_elec_spend!E24</f>
        <v>0</v>
      </c>
      <c r="E24" s="584">
        <f>Perc_change_elec_spend!H24-Perc_change_elec_spend!G24</f>
        <v>0</v>
      </c>
      <c r="F24" s="584">
        <f>Perc_change_elec_spend!I24-Perc_change_elec_spend!H24</f>
        <v>0</v>
      </c>
      <c r="G24" s="584">
        <f>Perc_change_elec_spend!F24</f>
        <v>0</v>
      </c>
      <c r="H24" s="452">
        <f>Perc_change_elec_spend!J24</f>
        <v>0</v>
      </c>
      <c r="J24" s="777"/>
      <c r="K24" t="s">
        <v>1157</v>
      </c>
    </row>
    <row r="25">
      <c r="A25" s="584">
        <f>Perc_change_elec_spend!C25</f>
        <v>0</v>
      </c>
      <c r="B25" s="584">
        <f>Perc_change_elec_spend!D25-Perc_change_elec_spend!C25</f>
        <v>0</v>
      </c>
      <c r="C25" s="584">
        <f>Perc_change_elec_spend!E25-Perc_change_elec_spend!D25</f>
        <v>0</v>
      </c>
      <c r="D25" s="584">
        <f>Perc_change_elec_spend!G25-Perc_change_elec_spend!E25</f>
        <v>0</v>
      </c>
      <c r="E25" s="584">
        <f>Perc_change_elec_spend!H25-Perc_change_elec_spend!G25</f>
        <v>0</v>
      </c>
      <c r="F25" s="584">
        <f>Perc_change_elec_spend!I25-Perc_change_elec_spend!H25</f>
        <v>0</v>
      </c>
      <c r="G25" s="584">
        <f>Perc_change_elec_spend!F25</f>
        <v>0</v>
      </c>
      <c r="H25" s="452">
        <f>Perc_change_elec_spend!J25</f>
        <v>0</v>
      </c>
      <c r="K25" t="s">
        <v>1158</v>
      </c>
    </row>
    <row r="26">
      <c r="A26" s="584">
        <f>Perc_change_elec_spend!C26</f>
        <v>0</v>
      </c>
      <c r="B26" s="584">
        <f>Perc_change_elec_spend!D26-Perc_change_elec_spend!C26</f>
        <v>0</v>
      </c>
      <c r="C26" s="584">
        <f>Perc_change_elec_spend!E26-Perc_change_elec_spend!D26</f>
        <v>0</v>
      </c>
      <c r="D26" s="584">
        <f>Perc_change_elec_spend!G26-Perc_change_elec_spend!E26</f>
        <v>0</v>
      </c>
      <c r="E26" s="584">
        <f>Perc_change_elec_spend!H26-Perc_change_elec_spend!G26</f>
        <v>0</v>
      </c>
      <c r="F26" s="584">
        <f>Perc_change_elec_spend!I26-Perc_change_elec_spend!H26</f>
        <v>0</v>
      </c>
      <c r="G26" s="584">
        <f>Perc_change_elec_spend!F26</f>
        <v>0</v>
      </c>
      <c r="H26" s="452">
        <f>Perc_change_elec_spend!J26</f>
        <v>0</v>
      </c>
      <c r="K26" t="s">
        <v>245</v>
      </c>
    </row>
    <row r="27">
      <c r="A27" s="584">
        <f>Perc_change_elec_spend!C27</f>
        <v>0</v>
      </c>
      <c r="B27" s="584">
        <f>Perc_change_elec_spend!D27-Perc_change_elec_spend!C27</f>
        <v>0</v>
      </c>
      <c r="C27" s="584">
        <f>Perc_change_elec_spend!E27-Perc_change_elec_spend!D27</f>
        <v>0</v>
      </c>
      <c r="D27" s="584">
        <f>Perc_change_elec_spend!G27-Perc_change_elec_spend!E27</f>
        <v>0</v>
      </c>
      <c r="E27" s="584">
        <f>Perc_change_elec_spend!H27-Perc_change_elec_spend!G27</f>
        <v>0</v>
      </c>
      <c r="F27" s="584">
        <f>Perc_change_elec_spend!I27-Perc_change_elec_spend!H27</f>
        <v>0</v>
      </c>
      <c r="G27" s="584">
        <f>Perc_change_elec_spend!F27</f>
        <v>0</v>
      </c>
      <c r="H27" s="452">
        <f>Perc_change_elec_spend!J27</f>
        <v>0</v>
      </c>
    </row>
    <row r="28">
      <c r="A28" s="584">
        <f>Perc_change_elec_spend!C28</f>
        <v>0</v>
      </c>
      <c r="B28" s="584">
        <f>Perc_change_elec_spend!D28-Perc_change_elec_spend!C28</f>
        <v>0</v>
      </c>
      <c r="C28" s="584">
        <f>Perc_change_elec_spend!E28-Perc_change_elec_spend!D28</f>
        <v>0</v>
      </c>
      <c r="D28" s="584">
        <f>Perc_change_elec_spend!G28-Perc_change_elec_spend!E28</f>
        <v>0</v>
      </c>
      <c r="E28" s="584">
        <f>Perc_change_elec_spend!H28-Perc_change_elec_spend!G28</f>
        <v>0</v>
      </c>
      <c r="F28" s="584">
        <f>Perc_change_elec_spend!I28-Perc_change_elec_spend!H28</f>
        <v>0</v>
      </c>
      <c r="G28" s="584">
        <f>Perc_change_elec_spend!F28</f>
        <v>0</v>
      </c>
      <c r="H28" s="452">
        <f>Perc_change_elec_spend!J28</f>
        <v>0</v>
      </c>
    </row>
    <row r="29">
      <c r="A29" s="584">
        <f>Perc_change_elec_spend!C29</f>
        <v>0</v>
      </c>
      <c r="B29" s="584">
        <f>Perc_change_elec_spend!D29-Perc_change_elec_spend!C29</f>
        <v>0</v>
      </c>
      <c r="C29" s="584">
        <f>Perc_change_elec_spend!E29-Perc_change_elec_spend!D29</f>
        <v>0</v>
      </c>
      <c r="D29" s="584">
        <f>Perc_change_elec_spend!G29-Perc_change_elec_spend!E29</f>
        <v>0</v>
      </c>
      <c r="E29" s="584">
        <f>Perc_change_elec_spend!H29-Perc_change_elec_spend!G29</f>
        <v>0</v>
      </c>
      <c r="F29" s="584">
        <f>Perc_change_elec_spend!I29-Perc_change_elec_spend!H29</f>
        <v>0</v>
      </c>
      <c r="G29" s="584">
        <f>Perc_change_elec_spend!F29</f>
        <v>0</v>
      </c>
      <c r="H29" s="452">
        <f>Perc_change_elec_spend!J29</f>
        <v>0</v>
      </c>
    </row>
    <row r="30">
      <c r="A30" s="584">
        <f>Perc_change_elec_spend!C30</f>
        <v>0</v>
      </c>
      <c r="B30" s="584">
        <f>Perc_change_elec_spend!D30-Perc_change_elec_spend!C30</f>
        <v>0</v>
      </c>
      <c r="C30" s="584">
        <f>Perc_change_elec_spend!E30-Perc_change_elec_spend!D30</f>
        <v>0</v>
      </c>
      <c r="D30" s="584">
        <f>Perc_change_elec_spend!G30-Perc_change_elec_spend!E30</f>
        <v>0</v>
      </c>
      <c r="E30" s="584">
        <f>Perc_change_elec_spend!H30-Perc_change_elec_spend!G30</f>
        <v>0</v>
      </c>
      <c r="F30" s="584">
        <f>Perc_change_elec_spend!I30-Perc_change_elec_spend!H30</f>
        <v>0</v>
      </c>
      <c r="G30" s="584">
        <f>Perc_change_elec_spend!F30</f>
        <v>0</v>
      </c>
      <c r="H30" s="452">
        <f>Perc_change_elec_spend!J30</f>
        <v>0</v>
      </c>
    </row>
    <row r="31">
      <c r="A31" s="584">
        <f>Perc_change_elec_spend!C31</f>
        <v>0</v>
      </c>
      <c r="B31" s="584">
        <f>Perc_change_elec_spend!D31-Perc_change_elec_spend!C31</f>
        <v>0</v>
      </c>
      <c r="C31" s="584">
        <f>Perc_change_elec_spend!E31-Perc_change_elec_spend!D31</f>
        <v>0</v>
      </c>
      <c r="D31" s="584">
        <f>Perc_change_elec_spend!G31-Perc_change_elec_spend!E31</f>
        <v>0</v>
      </c>
      <c r="E31" s="584">
        <f>Perc_change_elec_spend!H31-Perc_change_elec_spend!G31</f>
        <v>0</v>
      </c>
      <c r="F31" s="584">
        <f>Perc_change_elec_spend!I31-Perc_change_elec_spend!H31</f>
        <v>0</v>
      </c>
      <c r="G31" s="584">
        <f>Perc_change_elec_spend!F31</f>
        <v>0</v>
      </c>
      <c r="H31" s="452">
        <f>Perc_change_elec_spend!J31</f>
        <v>0</v>
      </c>
    </row>
    <row r="37">
      <c r="J37">
        <f>105.4-52.6</f>
        <v>52.800000000000004</v>
      </c>
      <c r="L37">
        <f>37.93-37.76</f>
        <v>0.17000000000000171</v>
      </c>
    </row>
    <row r="38">
      <c r="J38">
        <f>743.4-650.3</f>
        <v>93.100000000000023</v>
      </c>
      <c r="L38">
        <f>650.3-605.3</f>
        <v>45</v>
      </c>
      <c r="M38">
        <v>45</v>
      </c>
    </row>
    <row r="39">
      <c r="J39">
        <f>204.8-58.9</f>
        <v>145.9</v>
      </c>
      <c r="L39">
        <f>650.3-531.3</f>
        <v>119</v>
      </c>
      <c r="M39">
        <v>119</v>
      </c>
    </row>
    <row r="40">
      <c r="L40">
        <f>108-52.6</f>
        <v>55.4</v>
      </c>
    </row>
    <row r="41">
      <c r="L41">
        <f>713.4-650.3</f>
        <v>63.100000000000023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F7"/>
  <sheetViews>
    <sheetView workbookViewId="0">
      <selection activeCell="K12" sqref="K12"/>
    </sheetView>
  </sheetViews>
  <sheetFormatPr baseColWidth="10" defaultColWidth="8.88671875" defaultRowHeight="14.4"/>
  <sheetData>
    <row r="1">
      <c r="A1" t="s">
        <v>9206</v>
      </c>
      <c r="B1" t="s">
        <v>9207</v>
      </c>
      <c r="C1" t="s">
        <v>9208</v>
      </c>
      <c r="D1" t="s">
        <v>9209</v>
      </c>
      <c r="E1" t="s">
        <v>9210</v>
      </c>
      <c r="F1" t="s">
        <v>9211</v>
      </c>
    </row>
    <row r="2">
      <c r="A2" s="9">
        <v>0</v>
      </c>
      <c r="B2" s="9">
        <v>1</v>
      </c>
      <c r="C2" s="9">
        <v>106.17567667465724</v>
      </c>
      <c r="D2" s="9">
        <v>106.17567667465715</v>
      </c>
      <c r="E2" s="9">
        <v>106.17567667465734</v>
      </c>
      <c r="F2" s="9">
        <v>106.17567667465708</v>
      </c>
    </row>
    <row r="3">
      <c r="A3" s="9">
        <v>1</v>
      </c>
      <c r="B3" s="9">
        <v>1</v>
      </c>
      <c r="C3" s="9">
        <v>95.450096042045971</v>
      </c>
      <c r="D3" s="9">
        <v>95.45009604204607</v>
      </c>
      <c r="E3" s="9">
        <v>95.450096042045814</v>
      </c>
      <c r="F3" s="9">
        <v>95.450096042045942</v>
      </c>
    </row>
    <row r="4">
      <c r="A4" s="9">
        <v>0</v>
      </c>
      <c r="B4" s="9">
        <v>2</v>
      </c>
      <c r="C4" s="9">
        <v>141.60673218197175</v>
      </c>
      <c r="D4" s="9">
        <v>141.60673218197175</v>
      </c>
      <c r="E4" s="9">
        <v>141.60673218197175</v>
      </c>
      <c r="F4" s="9">
        <v>141.60673218197178</v>
      </c>
    </row>
    <row r="5">
      <c r="A5" s="9">
        <v>1</v>
      </c>
      <c r="B5" s="9">
        <v>2</v>
      </c>
      <c r="C5" s="9">
        <v>134.59570085223478</v>
      </c>
      <c r="D5" s="9">
        <v>134.59570085223481</v>
      </c>
      <c r="E5" s="9">
        <v>134.59570085223478</v>
      </c>
      <c r="F5" s="9">
        <v>134.59570085223478</v>
      </c>
    </row>
    <row r="6">
      <c r="A6" s="9"/>
      <c r="B6" s="9">
        <v>3</v>
      </c>
      <c r="C6" s="9">
        <v>144.45000000000002</v>
      </c>
      <c r="D6" s="9">
        <v>144.45000000000002</v>
      </c>
      <c r="E6" s="9">
        <v>144.45000000000002</v>
      </c>
      <c r="F6" s="9">
        <v>144.45000000000002</v>
      </c>
    </row>
    <row r="7">
      <c r="A7" s="9"/>
      <c r="B7" s="9">
        <v>4</v>
      </c>
      <c r="C7" s="9">
        <v>102.44036521355854</v>
      </c>
      <c r="D7" s="9">
        <v>102.44036521355854</v>
      </c>
      <c r="E7" s="9">
        <v>102.44036521355854</v>
      </c>
      <c r="F7" s="9">
        <v>102.44036521355854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F6"/>
  <sheetViews>
    <sheetView workbookViewId="0">
      <selection activeCell="E8" sqref="E8"/>
    </sheetView>
  </sheetViews>
  <sheetFormatPr baseColWidth="10" defaultColWidth="8.88671875" defaultRowHeight="14.4"/>
  <sheetData>
    <row r="1">
      <c r="A1" t="s">
        <v>9212</v>
      </c>
      <c r="B1" t="s">
        <v>9213</v>
      </c>
      <c r="C1" t="s">
        <v>9214</v>
      </c>
      <c r="D1" t="s">
        <v>9215</v>
      </c>
      <c r="E1" t="s">
        <v>9216</v>
      </c>
      <c r="F1" t="s">
        <v>9217</v>
      </c>
    </row>
    <row r="2">
      <c r="A2" s="9">
        <v>0.5</v>
      </c>
      <c r="B2" s="9">
        <v>0</v>
      </c>
      <c r="C2" s="9">
        <v>-0.01746817778285667</v>
      </c>
      <c r="D2" s="9">
        <v>-0.017468177782856666</v>
      </c>
      <c r="E2" s="9">
        <v>-0.01746817778285667</v>
      </c>
      <c r="F2" s="9">
        <v>-0.01746817778285667</v>
      </c>
    </row>
    <row r="3">
      <c r="A3" s="9">
        <v>1</v>
      </c>
      <c r="B3" s="9">
        <v>0</v>
      </c>
      <c r="C3" s="9">
        <v>1.2305743727351213</v>
      </c>
      <c r="D3" s="9">
        <v>1.2305743727351222</v>
      </c>
      <c r="E3" s="9">
        <v>1.230574372735123</v>
      </c>
      <c r="F3" s="9">
        <v>1.2305743727351237</v>
      </c>
    </row>
    <row r="4">
      <c r="A4" s="9">
        <v>2</v>
      </c>
      <c r="B4" s="9">
        <v>0</v>
      </c>
      <c r="C4" s="9">
        <v>2.3133554068645581</v>
      </c>
      <c r="D4" s="9">
        <v>2.3133554068645577</v>
      </c>
      <c r="E4" s="9">
        <v>2.3133554068645643</v>
      </c>
      <c r="F4" s="9">
        <v>2.3133554068645643</v>
      </c>
    </row>
    <row r="5">
      <c r="A5" s="9">
        <v>3</v>
      </c>
      <c r="B5" s="9">
        <v>0</v>
      </c>
      <c r="C5" s="9">
        <v>3.8642403890287422</v>
      </c>
      <c r="D5" s="9">
        <v>3.8642403890287453</v>
      </c>
      <c r="E5" s="9">
        <v>3.8642403890287453</v>
      </c>
      <c r="F5" s="9">
        <v>3.8642403890287484</v>
      </c>
    </row>
    <row r="6">
      <c r="A6" s="9"/>
      <c r="B6" s="9">
        <v>1</v>
      </c>
      <c r="C6" s="9">
        <v>0.76899816715918012</v>
      </c>
      <c r="D6" s="9">
        <v>0.76899816715918012</v>
      </c>
      <c r="E6" s="9">
        <v>0.76899816715918012</v>
      </c>
      <c r="F6" s="9">
        <v>0.76899816715918012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G9" sqref="G9"/>
    </sheetView>
  </sheetViews>
  <sheetFormatPr baseColWidth="10" defaultColWidth="10.88671875" defaultRowHeight="14.4"/>
  <cols>
    <col min="1" max="1" width="10.88671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10.44140625" style="187" customWidth="true"/>
    <col min="8" max="8" width="12.44140625" style="187" bestFit="true" customWidth="true"/>
    <col min="9" max="10" width="18.5546875" style="187" customWidth="true"/>
    <col min="11" max="12" width="11" style="187" customWidth="true"/>
    <col min="13" max="13" width="11" style="292" customWidth="true"/>
    <col min="14" max="16" width="11" style="292" hidden="true" customWidth="true"/>
    <col min="17" max="17" width="11" style="292" customWidth="true"/>
    <col min="18" max="27" width="11" style="187" customWidth="true"/>
    <col min="28" max="16384" width="10.88671875" style="187"/>
  </cols>
  <sheetData>
    <row r="2">
      <c r="G2" s="337" t="s">
        <v>672</v>
      </c>
      <c r="H2" s="291" t="s">
        <v>14</v>
      </c>
      <c r="K2" s="292"/>
      <c r="L2" s="292"/>
      <c r="R2" s="292"/>
      <c r="S2" s="292"/>
      <c r="T2" s="292"/>
      <c r="U2" s="292"/>
      <c r="V2" s="292"/>
    </row>
    <row r="3">
      <c r="K3" s="292"/>
      <c r="L3" s="292"/>
      <c r="R3" s="292"/>
      <c r="S3" s="292"/>
      <c r="T3" s="292"/>
      <c r="U3" s="292"/>
      <c r="V3" s="292"/>
    </row>
    <row r="4" ht="43.2">
      <c r="I4" s="239" t="str">
        <f ca="true">+B19</f>
        <v>Percentage of population who pays VAT on electricity</v>
      </c>
      <c r="J4" s="239" t="str">
        <f ca="true">+B20</f>
        <v>Percentage of population receiving electricity subsidies</v>
      </c>
      <c r="K4" s="292"/>
      <c r="L4" s="548"/>
      <c r="R4" s="292"/>
      <c r="S4" s="292"/>
      <c r="T4" s="292"/>
      <c r="U4" s="292"/>
      <c r="V4" s="292"/>
    </row>
    <row r="5">
      <c r="A5" s="187" t="s">
        <v>400</v>
      </c>
      <c r="I5" s="301" t="s">
        <v>425</v>
      </c>
      <c r="J5" s="301" t="s">
        <v>440</v>
      </c>
      <c r="K5" s="292"/>
      <c r="L5" s="292"/>
      <c r="O5" s="292" t="s">
        <v>673</v>
      </c>
      <c r="P5" s="292" t="s">
        <v>674</v>
      </c>
      <c r="R5" s="292"/>
      <c r="S5" s="292"/>
      <c r="T5" s="292"/>
      <c r="U5" s="292"/>
      <c r="V5" s="292"/>
    </row>
    <row r="6">
      <c r="A6" s="187" t="str">
        <f>labels!I2</f>
        <v>Bottom decile</v>
      </c>
      <c r="H6" s="302" t="str">
        <f t="shared" ref="H6:H15" si="0">+A6</f>
        <v>Bottom decile</v>
      </c>
      <c r="I6" s="242">
        <f>100*INDEX(stats!$D:$D,MATCH(Elec_Coverage!O6,stats!$A:$A,0))</f>
        <v>0.39464358852964365</v>
      </c>
      <c r="J6" s="242">
        <f>100*INDEX(stats!$D:$D,MATCH(Elec_Coverage!P6,stats!$A:$A,0))</f>
        <v>18.054032596525186</v>
      </c>
      <c r="K6" s="292"/>
      <c r="L6" s="292"/>
      <c r="N6" s="292">
        <v>1</v>
      </c>
      <c r="O6" s="548" t="str">
        <f>+_xlfn.CONCAT($B$31,"_",O$5,"_elec_pc_coverage__yd_",$N6)</f>
        <v>1_vat_elec_pc_coverage__yd_1</v>
      </c>
      <c r="P6" s="548" t="str">
        <f>+_xlfn.CONCAT($B$31,"_",P$5,"_elec_direct_pc_coverage__yd_",$N6)</f>
        <v>1_subsidy_elec_direct_pc_coverage__yd_1</v>
      </c>
      <c r="R6" s="292"/>
      <c r="S6" s="292"/>
      <c r="T6" s="292"/>
      <c r="U6" s="292"/>
      <c r="V6" s="292"/>
    </row>
    <row r="7">
      <c r="A7" s="187">
        <f>labels!I3</f>
        <v>2</v>
      </c>
      <c r="H7" s="296">
        <f t="shared" si="0"/>
        <v>2</v>
      </c>
      <c r="I7" s="242">
        <f>100*INDEX(stats!$D:$D,MATCH(Elec_Coverage!O7,stats!$A:$A,0))</f>
        <v>3.0950116012898734</v>
      </c>
      <c r="J7" s="242">
        <f>100*INDEX(stats!$D:$D,MATCH(Elec_Coverage!P7,stats!$A:$A,0))</f>
        <v>37.484066556078268</v>
      </c>
      <c r="K7" s="292"/>
      <c r="L7" s="292"/>
      <c r="N7" s="292">
        <v>2</v>
      </c>
      <c r="O7" s="548" t="str">
        <f t="shared" ref="O7:O15" si="1">+_xlfn.CONCAT($B$31,"_",O$5,"_elec_pc_coverage__yd_",$N7)</f>
        <v>1_vat_elec_pc_coverage__yd_2</v>
      </c>
      <c r="P7" s="548" t="str">
        <f t="shared" ref="P7:P15" si="2">+_xlfn.CONCAT($B$31,"_",P$5,"_elec_direct_pc_coverage__yd_",$N7)</f>
        <v>1_subsidy_elec_direct_pc_coverage__yd_2</v>
      </c>
      <c r="R7" s="292"/>
      <c r="S7" s="292"/>
      <c r="T7" s="292"/>
      <c r="U7" s="292"/>
      <c r="V7" s="292"/>
    </row>
    <row r="8">
      <c r="A8" s="187">
        <f>labels!I4</f>
        <v>3</v>
      </c>
      <c r="H8" s="296">
        <f t="shared" si="0"/>
        <v>3</v>
      </c>
      <c r="I8" s="242">
        <f>100*INDEX(stats!$D:$D,MATCH(Elec_Coverage!O8,stats!$A:$A,0))</f>
        <v>9.1549521273674905</v>
      </c>
      <c r="J8" s="242">
        <f>100*INDEX(stats!$D:$D,MATCH(Elec_Coverage!P8,stats!$A:$A,0))</f>
        <v>55.998336314713669</v>
      </c>
      <c r="K8" s="292"/>
      <c r="L8" s="292"/>
      <c r="N8" s="292">
        <v>3</v>
      </c>
      <c r="O8" s="548" t="str">
        <f t="shared" si="1"/>
        <v>1_vat_elec_pc_coverage__yd_3</v>
      </c>
      <c r="P8" s="548" t="str">
        <f t="shared" si="2"/>
        <v>1_subsidy_elec_direct_pc_coverage__yd_3</v>
      </c>
      <c r="R8" s="292"/>
      <c r="S8" s="292"/>
      <c r="T8" s="292"/>
      <c r="U8" s="292"/>
      <c r="V8" s="292"/>
    </row>
    <row r="9">
      <c r="A9" s="187">
        <f>labels!I5</f>
        <v>4</v>
      </c>
      <c r="H9" s="296">
        <f t="shared" si="0"/>
        <v>4</v>
      </c>
      <c r="I9" s="242">
        <f>100*INDEX(stats!$D:$D,MATCH(Elec_Coverage!O9,stats!$A:$A,0))</f>
        <v>13.866960212054183</v>
      </c>
      <c r="J9" s="242">
        <f>100*INDEX(stats!$D:$D,MATCH(Elec_Coverage!P9,stats!$A:$A,0))</f>
        <v>64.578173521573945</v>
      </c>
      <c r="K9" s="292"/>
      <c r="L9" s="292"/>
      <c r="N9" s="292">
        <v>4</v>
      </c>
      <c r="O9" s="548" t="str">
        <f t="shared" si="1"/>
        <v>1_vat_elec_pc_coverage__yd_4</v>
      </c>
      <c r="P9" s="548" t="str">
        <f t="shared" si="2"/>
        <v>1_subsidy_elec_direct_pc_coverage__yd_4</v>
      </c>
      <c r="R9" s="292"/>
      <c r="S9" s="292"/>
      <c r="T9" s="292"/>
      <c r="U9" s="292"/>
      <c r="V9" s="292"/>
    </row>
    <row r="10">
      <c r="A10" s="187">
        <f>labels!I6</f>
        <v>5</v>
      </c>
      <c r="H10" s="296">
        <f t="shared" si="0"/>
        <v>5</v>
      </c>
      <c r="I10" s="242">
        <f>100*INDEX(stats!$D:$D,MATCH(Elec_Coverage!O10,stats!$A:$A,0))</f>
        <v>13.948038805069638</v>
      </c>
      <c r="J10" s="242">
        <f>100*INDEX(stats!$D:$D,MATCH(Elec_Coverage!P10,stats!$A:$A,0))</f>
        <v>71.710905050810027</v>
      </c>
      <c r="K10" s="292"/>
      <c r="L10" s="292"/>
      <c r="N10" s="292">
        <v>5</v>
      </c>
      <c r="O10" s="548" t="str">
        <f t="shared" si="1"/>
        <v>1_vat_elec_pc_coverage__yd_5</v>
      </c>
      <c r="P10" s="548" t="str">
        <f t="shared" si="2"/>
        <v>1_subsidy_elec_direct_pc_coverage__yd_5</v>
      </c>
      <c r="R10" s="292"/>
      <c r="S10" s="292"/>
      <c r="T10" s="292"/>
      <c r="U10" s="292"/>
      <c r="V10" s="292"/>
    </row>
    <row r="11">
      <c r="A11" s="187">
        <f>labels!I7</f>
        <v>6</v>
      </c>
      <c r="H11" s="296">
        <f t="shared" si="0"/>
        <v>6</v>
      </c>
      <c r="I11" s="242">
        <f>100*INDEX(stats!$D:$D,MATCH(Elec_Coverage!O11,stats!$A:$A,0))</f>
        <v>18.786934476847637</v>
      </c>
      <c r="J11" s="242">
        <f>100*INDEX(stats!$D:$D,MATCH(Elec_Coverage!P11,stats!$A:$A,0))</f>
        <v>76.138111340434179</v>
      </c>
      <c r="K11" s="292"/>
      <c r="L11" s="292"/>
      <c r="N11" s="292">
        <v>6</v>
      </c>
      <c r="O11" s="548" t="str">
        <f t="shared" si="1"/>
        <v>1_vat_elec_pc_coverage__yd_6</v>
      </c>
      <c r="P11" s="548" t="str">
        <f t="shared" si="2"/>
        <v>1_subsidy_elec_direct_pc_coverage__yd_6</v>
      </c>
      <c r="R11" s="292"/>
      <c r="S11" s="292"/>
      <c r="T11" s="292"/>
      <c r="U11" s="292"/>
      <c r="V11" s="292"/>
    </row>
    <row r="12">
      <c r="A12" s="187">
        <f>labels!I8</f>
        <v>7</v>
      </c>
      <c r="H12" s="296">
        <f t="shared" si="0"/>
        <v>7</v>
      </c>
      <c r="I12" s="242">
        <f>100*INDEX(stats!$D:$D,MATCH(Elec_Coverage!O12,stats!$A:$A,0))</f>
        <v>24.574842584192893</v>
      </c>
      <c r="J12" s="242">
        <f>100*INDEX(stats!$D:$D,MATCH(Elec_Coverage!P12,stats!$A:$A,0))</f>
        <v>82.597578906055205</v>
      </c>
      <c r="K12" s="292"/>
      <c r="L12" s="292"/>
      <c r="N12" s="292">
        <v>7</v>
      </c>
      <c r="O12" s="548" t="str">
        <f t="shared" si="1"/>
        <v>1_vat_elec_pc_coverage__yd_7</v>
      </c>
      <c r="P12" s="548" t="str">
        <f t="shared" si="2"/>
        <v>1_subsidy_elec_direct_pc_coverage__yd_7</v>
      </c>
      <c r="R12" s="292"/>
      <c r="S12" s="292"/>
      <c r="T12" s="292"/>
      <c r="U12" s="292"/>
      <c r="V12" s="292"/>
    </row>
    <row r="13">
      <c r="A13" s="187">
        <f>labels!I9</f>
        <v>8</v>
      </c>
      <c r="H13" s="296">
        <f t="shared" si="0"/>
        <v>8</v>
      </c>
      <c r="I13" s="242">
        <f>100*INDEX(stats!$D:$D,MATCH(Elec_Coverage!O13,stats!$A:$A,0))</f>
        <v>29.991972470199137</v>
      </c>
      <c r="J13" s="242">
        <f>100*INDEX(stats!$D:$D,MATCH(Elec_Coverage!P13,stats!$A:$A,0))</f>
        <v>87.559041930716134</v>
      </c>
      <c r="K13" s="292"/>
      <c r="L13" s="292"/>
      <c r="N13" s="292">
        <v>8</v>
      </c>
      <c r="O13" s="548" t="str">
        <f t="shared" si="1"/>
        <v>1_vat_elec_pc_coverage__yd_8</v>
      </c>
      <c r="P13" s="548" t="str">
        <f t="shared" si="2"/>
        <v>1_subsidy_elec_direct_pc_coverage__yd_8</v>
      </c>
      <c r="R13" s="292"/>
      <c r="S13" s="292"/>
      <c r="T13" s="292"/>
      <c r="U13" s="292"/>
      <c r="V13" s="292"/>
    </row>
    <row r="14">
      <c r="A14" s="187">
        <f>labels!I10</f>
        <v>9</v>
      </c>
      <c r="H14" s="296">
        <f t="shared" si="0"/>
        <v>9</v>
      </c>
      <c r="I14" s="242">
        <f>100*INDEX(stats!$D:$D,MATCH(Elec_Coverage!O14,stats!$A:$A,0))</f>
        <v>34.20142487410903</v>
      </c>
      <c r="J14" s="242">
        <f>100*INDEX(stats!$D:$D,MATCH(Elec_Coverage!P14,stats!$A:$A,0))</f>
        <v>91.308983228041001</v>
      </c>
      <c r="K14" s="292"/>
      <c r="L14" s="292"/>
      <c r="N14" s="292">
        <v>9</v>
      </c>
      <c r="O14" s="548" t="str">
        <f t="shared" si="1"/>
        <v>1_vat_elec_pc_coverage__yd_9</v>
      </c>
      <c r="P14" s="548" t="str">
        <f t="shared" si="2"/>
        <v>1_subsidy_elec_direct_pc_coverage__yd_9</v>
      </c>
      <c r="R14" s="292"/>
      <c r="S14" s="292"/>
      <c r="T14" s="292"/>
      <c r="U14" s="292"/>
      <c r="V14" s="292"/>
    </row>
    <row r="15">
      <c r="A15" s="187" t="str">
        <f>labels!I11</f>
        <v>Top decile</v>
      </c>
      <c r="H15" s="653" t="str">
        <f t="shared" si="0"/>
        <v>Top decile</v>
      </c>
      <c r="I15" s="244">
        <f>100*INDEX(stats!$D:$D,MATCH(Elec_Coverage!O15,stats!$A:$A,0))</f>
        <v>46.129686560906514</v>
      </c>
      <c r="J15" s="244">
        <f>100*INDEX(stats!$D:$D,MATCH(Elec_Coverage!P15,stats!$A:$A,0))</f>
        <v>96.20180091772589</v>
      </c>
      <c r="K15" s="292"/>
      <c r="L15" s="292"/>
      <c r="N15" s="292">
        <v>10</v>
      </c>
      <c r="O15" s="548" t="str">
        <f t="shared" si="1"/>
        <v>1_vat_elec_pc_coverage__yd_10</v>
      </c>
      <c r="P15" s="548" t="str">
        <f t="shared" si="2"/>
        <v>1_subsidy_elec_direct_pc_coverage__yd_10</v>
      </c>
      <c r="R15" s="292"/>
      <c r="S15" s="292"/>
      <c r="T15" s="292"/>
      <c r="U15" s="292"/>
      <c r="V15" s="292"/>
    </row>
    <row r="16">
      <c r="A16" s="187" t="str">
        <f>labels!J2</f>
        <v>Deciles of Per Capita Disposable Income</v>
      </c>
      <c r="K16" s="292"/>
      <c r="L16" s="292"/>
      <c r="R16" s="292"/>
      <c r="S16" s="292"/>
      <c r="T16" s="292"/>
      <c r="U16" s="292"/>
      <c r="V16" s="292"/>
    </row>
    <row r="18">
      <c r="A18" s="187" t="s">
        <v>395</v>
      </c>
    </row>
    <row r="19">
      <c r="A19" s="187" t="s">
        <v>675</v>
      </c>
      <c r="B19" s="187" t="str" cm="1">
        <f t="array" aca="true" ref="B19" ca="true">+INDIRECT(A19)</f>
        <v>Percentage of population who pays VAT on electricity</v>
      </c>
    </row>
    <row r="20">
      <c r="A20" s="187" t="s">
        <v>676</v>
      </c>
      <c r="B20" s="187" t="str" cm="1">
        <f t="array" aca="true" ref="B20" ca="true">+INDIRECT(A20)</f>
        <v>Percentage of population receiving electricity subsidies</v>
      </c>
    </row>
    <row r="21">
      <c r="A21" s="187" t="s">
        <v>677</v>
      </c>
    </row>
    <row r="22">
      <c r="A22" s="187" t="s">
        <v>678</v>
      </c>
      <c r="B22" s="187" t="str" cm="1">
        <f t="array" aca="true" ref="B22" ca="true">+INDIRECT(A22)</f>
        <v>Tranche1</v>
      </c>
    </row>
    <row r="23">
      <c r="A23" s="187" t="s">
        <v>679</v>
      </c>
      <c r="B23" s="187" t="str" cm="1">
        <f t="array" aca="true" ref="B23" ca="true">+INDIRECT(A23)</f>
        <v>Tranche2</v>
      </c>
    </row>
    <row r="24">
      <c r="A24" s="187" t="s">
        <v>680</v>
      </c>
      <c r="B24" s="187" t="str" cm="1">
        <f t="array" aca="true" ref="B24" ca="true">+INDIRECT(A24)</f>
        <v>Tranche3</v>
      </c>
    </row>
    <row r="26">
      <c r="A26" s="246" t="s">
        <v>681</v>
      </c>
      <c r="B26" s="187" t="s">
        <v>352</v>
      </c>
    </row>
    <row r="27">
      <c r="A27" s="247" t="s">
        <v>682</v>
      </c>
      <c r="B27" s="248" t="s">
        <v>683</v>
      </c>
    </row>
    <row r="28">
      <c r="A28" s="246" t="s">
        <v>684</v>
      </c>
      <c r="B28" s="187" t="s">
        <v>685</v>
      </c>
    </row>
    <row r="30">
      <c r="A30" s="187" t="s">
        <v>686</v>
      </c>
      <c r="B30" s="187" t="s">
        <v>687</v>
      </c>
    </row>
    <row r="31">
      <c r="A31" s="1" t="str">
        <f>H2</f>
        <v>Baseline</v>
      </c>
      <c r="B31" s="1">
        <f>VLOOKUP(A31,labels!$F$2:$G$8,2,FALSE)</f>
        <v>1</v>
      </c>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 workbookViewId="0">
      <selection activeCell="K21" sqref="K21"/>
    </sheetView>
  </sheetViews>
  <sheetFormatPr baseColWidth="10" defaultColWidth="10.88671875" defaultRowHeight="14.4"/>
  <cols>
    <col min="1" max="1" width="9.5546875" style="187" hidden="true" customWidth="true"/>
    <col min="2" max="2" width="17.109375" style="187" hidden="true" customWidth="true"/>
    <col min="3" max="3" width="12.109375" style="187" hidden="true" customWidth="true"/>
    <col min="4" max="4" width="9.33203125" style="187" hidden="true" customWidth="true"/>
    <col min="5" max="5" width="11.109375" style="187" hidden="true" customWidth="true"/>
    <col min="6" max="6" width="4" style="187" customWidth="true"/>
    <col min="7" max="7" width="9.44140625" style="187" customWidth="true"/>
    <col min="8" max="8" width="12.44140625" style="187" bestFit="true" customWidth="true"/>
    <col min="9" max="10" width="18.5546875" style="187" customWidth="true"/>
    <col min="11" max="13" width="11" style="187" customWidth="true"/>
    <col min="14" max="16" width="11" style="187" hidden="true" customWidth="true"/>
    <col min="17" max="26" width="11" style="187" customWidth="true"/>
    <col min="27" max="16384" width="10.88671875" style="187"/>
  </cols>
  <sheetData>
    <row r="2">
      <c r="G2" s="337" t="s">
        <v>672</v>
      </c>
      <c r="H2" s="291" t="s">
        <v>14</v>
      </c>
    </row>
    <row r="4" ht="43.2">
      <c r="I4" s="239" t="str">
        <f ca="true">+B19</f>
        <v>Percentage of population who pays VAT on fuel</v>
      </c>
      <c r="J4" s="239" t="str">
        <f ca="true">+B20</f>
        <v>Percentage of population receiving fuel subsidies</v>
      </c>
      <c r="L4" s="85"/>
    </row>
    <row r="5">
      <c r="A5" s="187" t="s">
        <v>400</v>
      </c>
      <c r="I5" s="300" t="s">
        <v>425</v>
      </c>
      <c r="J5" s="300" t="s">
        <v>440</v>
      </c>
      <c r="O5" s="187" t="s">
        <v>688</v>
      </c>
      <c r="P5" s="187" t="s">
        <v>689</v>
      </c>
    </row>
    <row r="6">
      <c r="A6" s="187" t="str">
        <f>labels!I2</f>
        <v>Bottom decile</v>
      </c>
      <c r="H6" s="302" t="str">
        <f t="shared" ref="H6:H15" si="0">+A6</f>
        <v>Bottom decile</v>
      </c>
      <c r="I6" s="303">
        <f>100*INDEX(stats!$D:$D,MATCH(Fuels_Coverage!O6,stats!$A:$A,0))</f>
        <v>18.827972441479755</v>
      </c>
      <c r="J6" s="303">
        <f>100*INDEX(stats!$D:$D,MATCH(Fuels_Coverage!P6,stats!$A:$A,0))</f>
        <v>18.827972441479755</v>
      </c>
      <c r="N6" s="187">
        <v>1</v>
      </c>
      <c r="O6" s="85" t="str">
        <f>+_xlfn.CONCAT($B$31,"_",O$5,$N6)</f>
        <v>1_vat_fuel_pc_coverage__yd_1</v>
      </c>
      <c r="P6" s="85" t="str">
        <f>+_xlfn.CONCAT($B$31,"_",P$5,$N6)</f>
        <v>1_subsidy_fuel_direct_pc_coverage__yd_1</v>
      </c>
    </row>
    <row r="7">
      <c r="A7" s="187">
        <f>labels!I3</f>
        <v>2</v>
      </c>
      <c r="H7" s="296">
        <f t="shared" si="0"/>
        <v>2</v>
      </c>
      <c r="I7" s="304">
        <f>100*INDEX(stats!$D:$D,MATCH(Fuels_Coverage!O7,stats!$A:$A,0))</f>
        <v>29.119993071455124</v>
      </c>
      <c r="J7" s="304">
        <f>100*INDEX(stats!$D:$D,MATCH(Fuels_Coverage!P7,stats!$A:$A,0))</f>
        <v>29.119993071455124</v>
      </c>
      <c r="N7" s="187">
        <v>2</v>
      </c>
      <c r="O7" s="85" t="str">
        <f t="shared" ref="O7:P15" si="1">+_xlfn.CONCAT($B$31,"_",O$5,$N7)</f>
        <v>1_vat_fuel_pc_coverage__yd_2</v>
      </c>
      <c r="P7" s="85" t="str">
        <f t="shared" si="1"/>
        <v>1_subsidy_fuel_direct_pc_coverage__yd_2</v>
      </c>
    </row>
    <row r="8">
      <c r="A8" s="187">
        <f>labels!I4</f>
        <v>3</v>
      </c>
      <c r="H8" s="296">
        <f t="shared" si="0"/>
        <v>3</v>
      </c>
      <c r="I8" s="304">
        <f>100*INDEX(stats!$D:$D,MATCH(Fuels_Coverage!O8,stats!$A:$A,0))</f>
        <v>40.715381405602962</v>
      </c>
      <c r="J8" s="304">
        <f>100*INDEX(stats!$D:$D,MATCH(Fuels_Coverage!P8,stats!$A:$A,0))</f>
        <v>40.715381405602962</v>
      </c>
      <c r="N8" s="187">
        <v>3</v>
      </c>
      <c r="O8" s="85" t="str">
        <f t="shared" si="1"/>
        <v>1_vat_fuel_pc_coverage__yd_3</v>
      </c>
      <c r="P8" s="85" t="str">
        <f t="shared" si="1"/>
        <v>1_subsidy_fuel_direct_pc_coverage__yd_3</v>
      </c>
    </row>
    <row r="9">
      <c r="A9" s="187">
        <f>labels!I5</f>
        <v>4</v>
      </c>
      <c r="H9" s="296">
        <f t="shared" si="0"/>
        <v>4</v>
      </c>
      <c r="I9" s="304">
        <f>100*INDEX(stats!$D:$D,MATCH(Fuels_Coverage!O9,stats!$A:$A,0))</f>
        <v>49.633926912944062</v>
      </c>
      <c r="J9" s="304">
        <f>100*INDEX(stats!$D:$D,MATCH(Fuels_Coverage!P9,stats!$A:$A,0))</f>
        <v>49.633926912944062</v>
      </c>
      <c r="N9" s="187">
        <v>4</v>
      </c>
      <c r="O9" s="85" t="str">
        <f t="shared" si="1"/>
        <v>1_vat_fuel_pc_coverage__yd_4</v>
      </c>
      <c r="P9" s="85" t="str">
        <f t="shared" si="1"/>
        <v>1_subsidy_fuel_direct_pc_coverage__yd_4</v>
      </c>
    </row>
    <row r="10">
      <c r="A10" s="187">
        <f>labels!I6</f>
        <v>5</v>
      </c>
      <c r="H10" s="296">
        <f t="shared" si="0"/>
        <v>5</v>
      </c>
      <c r="I10" s="304">
        <f>100*INDEX(stats!$D:$D,MATCH(Fuels_Coverage!O10,stats!$A:$A,0))</f>
        <v>59.52805668954155</v>
      </c>
      <c r="J10" s="304">
        <f>100*INDEX(stats!$D:$D,MATCH(Fuels_Coverage!P10,stats!$A:$A,0))</f>
        <v>59.52805668954155</v>
      </c>
      <c r="N10" s="187">
        <v>5</v>
      </c>
      <c r="O10" s="85" t="str">
        <f t="shared" si="1"/>
        <v>1_vat_fuel_pc_coverage__yd_5</v>
      </c>
      <c r="P10" s="85" t="str">
        <f t="shared" si="1"/>
        <v>1_subsidy_fuel_direct_pc_coverage__yd_5</v>
      </c>
    </row>
    <row r="11">
      <c r="A11" s="187">
        <f>labels!I7</f>
        <v>6</v>
      </c>
      <c r="H11" s="296">
        <f t="shared" si="0"/>
        <v>6</v>
      </c>
      <c r="I11" s="304">
        <f>100*INDEX(stats!$D:$D,MATCH(Fuels_Coverage!O11,stats!$A:$A,0))</f>
        <v>65.464702662890332</v>
      </c>
      <c r="J11" s="304">
        <f>100*INDEX(stats!$D:$D,MATCH(Fuels_Coverage!P11,stats!$A:$A,0))</f>
        <v>65.464702662890332</v>
      </c>
      <c r="N11" s="187">
        <v>6</v>
      </c>
      <c r="O11" s="85" t="str">
        <f t="shared" si="1"/>
        <v>1_vat_fuel_pc_coverage__yd_6</v>
      </c>
      <c r="P11" s="85" t="str">
        <f t="shared" si="1"/>
        <v>1_subsidy_fuel_direct_pc_coverage__yd_6</v>
      </c>
    </row>
    <row r="12">
      <c r="A12" s="187">
        <f>labels!I8</f>
        <v>7</v>
      </c>
      <c r="H12" s="296">
        <f t="shared" si="0"/>
        <v>7</v>
      </c>
      <c r="I12" s="304">
        <f>100*INDEX(stats!$D:$D,MATCH(Fuels_Coverage!O12,stats!$A:$A,0))</f>
        <v>73.491679603955816</v>
      </c>
      <c r="J12" s="304">
        <f>100*INDEX(stats!$D:$D,MATCH(Fuels_Coverage!P12,stats!$A:$A,0))</f>
        <v>73.491679603955816</v>
      </c>
      <c r="N12" s="187">
        <v>7</v>
      </c>
      <c r="O12" s="85" t="str">
        <f t="shared" si="1"/>
        <v>1_vat_fuel_pc_coverage__yd_7</v>
      </c>
      <c r="P12" s="85" t="str">
        <f t="shared" si="1"/>
        <v>1_subsidy_fuel_direct_pc_coverage__yd_7</v>
      </c>
    </row>
    <row r="13">
      <c r="A13" s="187">
        <f>labels!I9</f>
        <v>8</v>
      </c>
      <c r="H13" s="296">
        <f t="shared" si="0"/>
        <v>8</v>
      </c>
      <c r="I13" s="304">
        <f>100*INDEX(stats!$D:$D,MATCH(Fuels_Coverage!O13,stats!$A:$A,0))</f>
        <v>78.893913139689914</v>
      </c>
      <c r="J13" s="304">
        <f>100*INDEX(stats!$D:$D,MATCH(Fuels_Coverage!P13,stats!$A:$A,0))</f>
        <v>78.893913139689914</v>
      </c>
      <c r="N13" s="187">
        <v>8</v>
      </c>
      <c r="O13" s="85" t="str">
        <f t="shared" si="1"/>
        <v>1_vat_fuel_pc_coverage__yd_8</v>
      </c>
      <c r="P13" s="85" t="str">
        <f t="shared" si="1"/>
        <v>1_subsidy_fuel_direct_pc_coverage__yd_8</v>
      </c>
    </row>
    <row r="14">
      <c r="A14" s="187">
        <f>labels!I10</f>
        <v>9</v>
      </c>
      <c r="H14" s="296">
        <f t="shared" si="0"/>
        <v>9</v>
      </c>
      <c r="I14" s="304">
        <f>100*INDEX(stats!$D:$D,MATCH(Fuels_Coverage!O14,stats!$A:$A,0))</f>
        <v>83.131800585088044</v>
      </c>
      <c r="J14" s="304">
        <f>100*INDEX(stats!$D:$D,MATCH(Fuels_Coverage!P14,stats!$A:$A,0))</f>
        <v>83.131800585088044</v>
      </c>
      <c r="N14" s="187">
        <v>9</v>
      </c>
      <c r="O14" s="85" t="str">
        <f t="shared" si="1"/>
        <v>1_vat_fuel_pc_coverage__yd_9</v>
      </c>
      <c r="P14" s="85" t="str">
        <f t="shared" si="1"/>
        <v>1_subsidy_fuel_direct_pc_coverage__yd_9</v>
      </c>
    </row>
    <row r="15">
      <c r="A15" s="187" t="str">
        <f>labels!I11</f>
        <v>Top decile</v>
      </c>
      <c r="H15" s="653" t="str">
        <f t="shared" si="0"/>
        <v>Top decile</v>
      </c>
      <c r="I15" s="654">
        <f>100*INDEX(stats!$D:$D,MATCH(Fuels_Coverage!O15,stats!$A:$A,0))</f>
        <v>90.537045285965249</v>
      </c>
      <c r="J15" s="654">
        <f>100*INDEX(stats!$D:$D,MATCH(Fuels_Coverage!P15,stats!$A:$A,0))</f>
        <v>90.537045285965249</v>
      </c>
      <c r="N15" s="187">
        <v>10</v>
      </c>
      <c r="O15" s="85" t="str">
        <f t="shared" si="1"/>
        <v>1_vat_fuel_pc_coverage__yd_10</v>
      </c>
      <c r="P15" s="85" t="str">
        <f t="shared" si="1"/>
        <v>1_subsidy_fuel_direct_pc_coverage__yd_10</v>
      </c>
    </row>
    <row r="16">
      <c r="A16" s="187" t="str">
        <f>labels!J2</f>
        <v>Deciles of Per Capita Disposable Income</v>
      </c>
    </row>
    <row r="18">
      <c r="A18" s="187" t="s">
        <v>395</v>
      </c>
    </row>
    <row r="19">
      <c r="A19" s="187" t="s">
        <v>690</v>
      </c>
      <c r="B19" s="187" t="str" cm="1">
        <f t="array" aca="true" ref="B19" ca="true">+INDIRECT(A19)</f>
        <v>Percentage of population who pays VAT on fuel</v>
      </c>
    </row>
    <row r="20">
      <c r="A20" s="187" t="s">
        <v>691</v>
      </c>
      <c r="B20" s="187" t="str" cm="1">
        <f t="array" aca="true" ref="B20" ca="true">+INDIRECT(A20)</f>
        <v>Percentage of population receiving fuel subsidies</v>
      </c>
    </row>
    <row r="21">
      <c r="A21" s="187" t="s">
        <v>677</v>
      </c>
    </row>
    <row r="22">
      <c r="A22" s="187" t="s">
        <v>678</v>
      </c>
      <c r="B22" s="187" t="str" cm="1">
        <f t="array" aca="true" ref="B22" ca="true">+INDIRECT(A22)</f>
        <v>Tranche1</v>
      </c>
    </row>
    <row r="23">
      <c r="A23" s="187" t="s">
        <v>679</v>
      </c>
      <c r="B23" s="187" t="str" cm="1">
        <f t="array" aca="true" ref="B23" ca="true">+INDIRECT(A23)</f>
        <v>Tranche2</v>
      </c>
    </row>
    <row r="24">
      <c r="A24" s="187" t="s">
        <v>680</v>
      </c>
      <c r="B24" s="187" t="str" cm="1">
        <f t="array" aca="true" ref="B24" ca="true">+INDIRECT(A24)</f>
        <v>Tranche3</v>
      </c>
    </row>
    <row r="26">
      <c r="A26" s="246" t="s">
        <v>681</v>
      </c>
      <c r="B26" s="187" t="s">
        <v>352</v>
      </c>
    </row>
    <row r="27">
      <c r="A27" s="247" t="s">
        <v>682</v>
      </c>
      <c r="B27" s="248" t="s">
        <v>683</v>
      </c>
    </row>
    <row r="28">
      <c r="A28" s="246" t="s">
        <v>684</v>
      </c>
      <c r="B28" s="187" t="s">
        <v>685</v>
      </c>
    </row>
    <row r="30">
      <c r="A30" s="187" t="s">
        <v>686</v>
      </c>
      <c r="B30" s="187" t="s">
        <v>687</v>
      </c>
    </row>
    <row r="31">
      <c r="A31" s="1" t="str">
        <f>H2</f>
        <v>Baseline</v>
      </c>
      <c r="B31" s="1">
        <f>VLOOKUP(A31,labels!$F$2:$G$8,2,FALSE)</f>
        <v>1</v>
      </c>
    </row>
    <row r="43">
      <c r="A43" s="249"/>
      <c r="B43" s="245"/>
    </row>
    <row r="60">
      <c r="A60" s="246"/>
    </row>
    <row r="61">
      <c r="A61" s="247"/>
      <c r="B61" s="248"/>
    </row>
    <row r="62">
      <c r="A62" s="246"/>
    </row>
    <row r="65">
      <c r="A65" s="1"/>
      <c r="B65" s="1"/>
      <c r="C65" s="1"/>
    </row>
  </sheetData>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AI34"/>
  <sheetViews>
    <sheetView topLeftCell="F1" zoomScaleNormal="100" workbookViewId="0">
      <selection activeCell="R18" sqref="R18"/>
    </sheetView>
  </sheetViews>
  <sheetFormatPr baseColWidth="10" defaultColWidth="0.109375" defaultRowHeight="14.4"/>
  <cols>
    <col min="1" max="1" width="9" style="187" hidden="true" customWidth="true"/>
    <col min="2" max="2" width="38.6640625" style="187" hidden="true" customWidth="true"/>
    <col min="3" max="4" width="0.0" style="187" hidden="true" customWidth="true"/>
    <col min="5" max="5" width="13.33203125" style="187" hidden="true" customWidth="true"/>
    <col min="6" max="6" width="3" style="187" customWidth="true"/>
    <col min="7" max="7" width="14.33203125" style="187" bestFit="true" customWidth="true"/>
    <col min="8" max="8" width="38.6640625" style="187" customWidth="true"/>
    <col min="9" max="9" width="6.6640625" style="187" customWidth="true"/>
    <col min="10" max="10" width="8.33203125" style="187" customWidth="true"/>
    <col min="11" max="11" width="6.6640625" style="187" customWidth="true"/>
    <col min="12" max="12" width="1.44140625" style="187" customWidth="true"/>
    <col min="13" max="13" width="6.6640625" style="187" customWidth="true"/>
    <col min="14" max="14" width="8.33203125" style="187" customWidth="true"/>
    <col min="15" max="15" width="6.6640625" style="187" customWidth="true"/>
    <col min="16" max="16" width="2.6640625" style="187" customWidth="true"/>
    <col min="17" max="17" width="6.6640625" style="187" customWidth="true"/>
    <col min="18" max="18" width="8.33203125" style="187" customWidth="true"/>
    <col min="19" max="19" width="6.6640625" style="187" customWidth="true"/>
    <col min="20" max="20" width="11.44140625" style="187" customWidth="true"/>
    <col min="21" max="21" width="18.33203125" style="256" customWidth="true"/>
    <col min="22" max="22" width="14.88671875" style="256" bestFit="true" customWidth="true"/>
    <col min="23" max="23" width="13.44140625" style="256" customWidth="true"/>
    <col min="24" max="24" width="14.44140625" style="256" customWidth="true"/>
    <col min="25" max="28" width="13.44140625" style="256" customWidth="true"/>
    <col min="29" max="29" width="15.44140625" style="256" customWidth="true"/>
    <col min="30" max="30" width="20" style="256" customWidth="true"/>
    <col min="31" max="31" width="14.44140625" style="256" customWidth="true"/>
    <col min="32" max="32" width="19.88671875" style="256" customWidth="true"/>
    <col min="33" max="33" width="18.88671875" style="187" customWidth="true"/>
    <col min="34" max="35" width="18.88671875" style="256" customWidth="true"/>
    <col min="36" max="36" width="18.88671875" style="187" customWidth="true"/>
    <col min="37" max="37" width="17.6640625" style="187" customWidth="true"/>
    <col min="38" max="47" width="0.109375" style="187"/>
    <col min="48" max="48" width="0.109375" style="187" customWidth="true"/>
    <col min="49" max="197" width="0.109375" style="187"/>
    <col min="198" max="198" width="0.33203125" style="187" customWidth="true"/>
    <col min="199" max="217" width="0.109375" style="187"/>
    <col min="218" max="218" width="0.0" style="187" hidden="true" customWidth="true"/>
    <col min="219" max="252" width="0.109375" style="187" hidden="true" customWidth="true"/>
    <col min="253" max="16384" width="0.109375" style="187"/>
  </cols>
  <sheetData>
    <row r="1">
      <c r="V1" s="257" t="s">
        <v>673</v>
      </c>
      <c r="W1" s="257" t="s">
        <v>674</v>
      </c>
      <c r="X1" s="257" t="s">
        <v>709</v>
      </c>
      <c r="Y1" s="257" t="s">
        <v>673</v>
      </c>
      <c r="Z1" s="257" t="s">
        <v>674</v>
      </c>
      <c r="AA1" s="257" t="s">
        <v>709</v>
      </c>
      <c r="AB1" s="257" t="s">
        <v>673</v>
      </c>
      <c r="AC1" s="257" t="s">
        <v>674</v>
      </c>
      <c r="AD1" s="257" t="s">
        <v>709</v>
      </c>
      <c r="AE1" s="257"/>
      <c r="AF1" s="257"/>
      <c r="AG1" s="246"/>
      <c r="AH1" s="257"/>
      <c r="AI1" s="257"/>
    </row>
    <row r="2">
      <c r="G2" s="196" t="s">
        <v>672</v>
      </c>
      <c r="H2" s="291" t="s">
        <v>14</v>
      </c>
      <c r="U2" s="258" t="s">
        <v>710</v>
      </c>
      <c r="V2" s="253">
        <f>100*INDEX(stats!$D:$D,MATCH(_xlfn.CONCAT($W$34,"_",$U$2),stats!$A:$A,0))</f>
        <v>37.497073378062801</v>
      </c>
      <c r="W2" s="253">
        <f>100*INDEX(stats!$D:$D,MATCH(_xlfn.CONCAT($W$34,"_",$U$2),stats!$A:$A,0))</f>
        <v>37.497073378062801</v>
      </c>
      <c r="X2" s="253">
        <f>100*INDEX(stats!$D:$D,MATCH(_xlfn.CONCAT($W$34,"_",$U$2),stats!$A:$A,0))</f>
        <v>37.497073378062801</v>
      </c>
      <c r="Y2" s="253">
        <f>100*INDEX(stats!$D:$D,MATCH(_xlfn.CONCAT($W$34,"_",$U$2),stats!$A:$A,0))</f>
        <v>37.497073378062801</v>
      </c>
      <c r="Z2" s="253">
        <f>100*INDEX(stats!$D:$D,MATCH(_xlfn.CONCAT($W$34,"_",$U$2),stats!$A:$A,0))</f>
        <v>37.497073378062801</v>
      </c>
      <c r="AA2" s="253">
        <f>100*INDEX(stats!$D:$D,MATCH(_xlfn.CONCAT($W$34,"_",$U$2),stats!$A:$A,0))</f>
        <v>37.497073378062801</v>
      </c>
      <c r="AB2" s="253">
        <f>100*INDEX(stats!$D:$D,MATCH(_xlfn.CONCAT($W$34,"_",$U$2),stats!$A:$A,0))</f>
        <v>37.497073378062801</v>
      </c>
      <c r="AC2" s="253">
        <f>100*INDEX(stats!$D:$D,MATCH(_xlfn.CONCAT($W$34,"_",$U$2),stats!$A:$A,0))</f>
        <v>37.497073378062801</v>
      </c>
      <c r="AD2" s="253">
        <f>100*INDEX(stats!$D:$D,MATCH(_xlfn.CONCAT($W$34,"_",$U$2),stats!$A:$A,0))</f>
        <v>37.497073378062801</v>
      </c>
      <c r="AE2" s="253"/>
      <c r="AF2" s="253"/>
      <c r="AG2" s="254"/>
      <c r="AH2" s="253"/>
      <c r="AI2" s="253"/>
    </row>
    <row r="3">
      <c r="U3" s="258" t="s">
        <v>711</v>
      </c>
      <c r="V3" s="253">
        <f>100*INDEX(stats!$D:$D,MATCH(_xlfn.CONCAT($W$34,"_",$U$3),stats!$A:$A,0))</f>
        <v>33.38147</v>
      </c>
      <c r="W3" s="253">
        <f>100*INDEX(stats!$D:$D,MATCH(_xlfn.CONCAT($W$34,"_",$U$3),stats!$A:$A,0))</f>
        <v>33.38147</v>
      </c>
      <c r="X3" s="253">
        <f>100*INDEX(stats!$D:$D,MATCH(_xlfn.CONCAT($W$34,"_",$U$3),stats!$A:$A,0))</f>
        <v>33.38147</v>
      </c>
      <c r="Y3" s="253">
        <f>100*INDEX(stats!$D:$D,MATCH(_xlfn.CONCAT($W$34,"_",$U$3),stats!$A:$A,0))</f>
        <v>33.38147</v>
      </c>
      <c r="Z3" s="253">
        <f>100*INDEX(stats!$D:$D,MATCH(_xlfn.CONCAT($W$34,"_",$U$3),stats!$A:$A,0))</f>
        <v>33.38147</v>
      </c>
      <c r="AA3" s="253">
        <f>100*INDEX(stats!$D:$D,MATCH(_xlfn.CONCAT($W$34,"_",$U$3),stats!$A:$A,0))</f>
        <v>33.38147</v>
      </c>
      <c r="AB3" s="253">
        <f>100*INDEX(stats!$D:$D,MATCH(_xlfn.CONCAT($W$34,"_",$U$3),stats!$A:$A,0))</f>
        <v>33.38147</v>
      </c>
      <c r="AC3" s="253">
        <f>100*INDEX(stats!$D:$D,MATCH(_xlfn.CONCAT($W$34,"_",$U$3),stats!$A:$A,0))</f>
        <v>33.38147</v>
      </c>
      <c r="AD3" s="253">
        <f>100*INDEX(stats!$D:$D,MATCH(_xlfn.CONCAT($W$34,"_",$U$3),stats!$A:$A,0))</f>
        <v>33.38147</v>
      </c>
      <c r="AE3" s="253"/>
      <c r="AF3" s="253"/>
      <c r="AG3" s="254"/>
      <c r="AH3" s="253"/>
      <c r="AI3" s="253"/>
    </row>
    <row r="4">
      <c r="H4" s="241"/>
      <c r="I4" s="241"/>
      <c r="J4" s="241"/>
      <c r="K4" s="241"/>
      <c r="L4" s="241"/>
      <c r="M4" s="241"/>
      <c r="N4" s="241"/>
      <c r="O4" s="241"/>
      <c r="P4" s="241"/>
      <c r="Q4" s="250"/>
      <c r="R4" s="251"/>
      <c r="AC4" s="260"/>
    </row>
    <row r="5">
      <c r="H5" s="240"/>
      <c r="I5" s="949" t="s">
        <v>418</v>
      </c>
      <c r="J5" s="949"/>
      <c r="K5" s="949"/>
      <c r="L5" s="262"/>
      <c r="M5" s="949" t="s">
        <v>432</v>
      </c>
      <c r="N5" s="949"/>
      <c r="O5" s="949"/>
      <c r="P5" s="262"/>
      <c r="Q5" s="949" t="s">
        <v>712</v>
      </c>
      <c r="R5" s="949"/>
      <c r="S5" s="949"/>
      <c r="T5" s="263"/>
      <c r="V5" s="257" t="s">
        <v>713</v>
      </c>
      <c r="W5" s="257" t="s">
        <v>714</v>
      </c>
      <c r="X5" s="257" t="s">
        <v>715</v>
      </c>
      <c r="Y5" s="257" t="s">
        <v>716</v>
      </c>
      <c r="Z5" s="257" t="s">
        <v>717</v>
      </c>
      <c r="AA5" s="257" t="s">
        <v>718</v>
      </c>
      <c r="AB5" s="257" t="s">
        <v>719</v>
      </c>
      <c r="AC5" s="257" t="s">
        <v>720</v>
      </c>
      <c r="AD5" s="257" t="s">
        <v>721</v>
      </c>
      <c r="AF5" s="257"/>
      <c r="AI5" s="257"/>
    </row>
    <row r="6">
      <c r="A6" s="264" t="s">
        <v>395</v>
      </c>
      <c r="H6" s="265"/>
      <c r="I6" s="266" t="s">
        <v>425</v>
      </c>
      <c r="J6" s="266" t="s">
        <v>440</v>
      </c>
      <c r="K6" s="261" t="s">
        <v>210</v>
      </c>
      <c r="L6" s="266"/>
      <c r="M6" s="266" t="s">
        <v>425</v>
      </c>
      <c r="N6" s="266" t="s">
        <v>440</v>
      </c>
      <c r="O6" s="266" t="s">
        <v>210</v>
      </c>
      <c r="P6" s="266"/>
      <c r="Q6" s="267" t="s">
        <v>722</v>
      </c>
      <c r="R6" s="268" t="s">
        <v>440</v>
      </c>
      <c r="S6" s="266" t="s">
        <v>210</v>
      </c>
      <c r="T6" s="263"/>
      <c r="V6" s="256" t="s">
        <v>723</v>
      </c>
      <c r="W6" s="256" t="s">
        <v>724</v>
      </c>
      <c r="X6" s="256" t="s">
        <v>725</v>
      </c>
      <c r="Y6" s="256" t="s">
        <v>726</v>
      </c>
      <c r="Z6" s="256" t="s">
        <v>727</v>
      </c>
      <c r="AA6" s="256" t="s">
        <v>728</v>
      </c>
      <c r="AB6" s="256" t="s">
        <v>729</v>
      </c>
      <c r="AC6" s="256" t="s">
        <v>730</v>
      </c>
      <c r="AD6" s="256" t="s">
        <v>731</v>
      </c>
    </row>
    <row r="7">
      <c r="A7" s="264"/>
      <c r="H7" s="269" t="s">
        <v>732</v>
      </c>
      <c r="I7" s="305">
        <f t="shared" ref="I7:K10" si="0">+V7</f>
        <v>37.54597134452716</v>
      </c>
      <c r="J7" s="305">
        <f t="shared" si="0"/>
        <v>36.637088781834407</v>
      </c>
      <c r="K7" s="305">
        <f t="shared" si="0"/>
        <v>36.804237564577008</v>
      </c>
      <c r="L7" s="306"/>
      <c r="M7" s="305">
        <f>+Y7</f>
        <v>37.68129382628576</v>
      </c>
      <c r="N7" s="305">
        <f>+Z7</f>
        <v>36.879888735671017</v>
      </c>
      <c r="O7" s="305">
        <f>+AC7</f>
        <v>36.091929706870282</v>
      </c>
      <c r="P7" s="305"/>
      <c r="Q7" s="307">
        <f>+AB7</f>
        <v>37.761655679655725</v>
      </c>
      <c r="R7" s="308">
        <f>+AC7</f>
        <v>36.091929706870282</v>
      </c>
      <c r="S7" s="307">
        <f>+AD7</f>
        <v>36.294022555983894</v>
      </c>
      <c r="T7" s="271"/>
      <c r="U7" s="258" t="s">
        <v>733</v>
      </c>
      <c r="V7" s="256">
        <f>100*INDEX(stats!$D:$D,MATCH(_xlfn.CONCAT($W$34,"_",V$6,$U7),stats!$A:$A,0))</f>
        <v>37.54597134452716</v>
      </c>
      <c r="W7" s="256">
        <f>100*INDEX(stats!$D:$D,MATCH(_xlfn.CONCAT($W$34,"_",W$6,$U7),stats!$A:$A,0))</f>
        <v>36.637088781834407</v>
      </c>
      <c r="X7" s="256">
        <f>100*INDEX(stats!$D:$D,MATCH(_xlfn.CONCAT($W$34,"_",X$6,$U7),stats!$A:$A,0))</f>
        <v>36.804237564577008</v>
      </c>
      <c r="Y7" s="256">
        <f>100*INDEX(stats!$D:$D,MATCH(_xlfn.CONCAT($W$34,"_",Y$6,$U7),stats!$A:$A,0))</f>
        <v>37.68129382628576</v>
      </c>
      <c r="Z7" s="256">
        <f>100*INDEX(stats!$D:$D,MATCH(_xlfn.CONCAT($W$34,"_",Z$6,$U7),stats!$A:$A,0))</f>
        <v>36.879888735671017</v>
      </c>
      <c r="AA7" s="256">
        <f>100*INDEX(stats!$D:$D,MATCH(_xlfn.CONCAT($W$34,"_",AA$6,$U7),stats!$A:$A,0))</f>
        <v>37.075265496845034</v>
      </c>
      <c r="AB7" s="256">
        <f>100*INDEX(stats!$D:$D,MATCH(_xlfn.CONCAT($W$34,"_",AB$6,$U7),stats!$A:$A,0))</f>
        <v>37.761655679655725</v>
      </c>
      <c r="AC7" s="256">
        <f>100*INDEX(stats!$D:$D,MATCH(_xlfn.CONCAT($W$34,"_",AC$6,$U7),stats!$A:$A,0))</f>
        <v>36.091929706870282</v>
      </c>
      <c r="AD7" s="256">
        <f>100*INDEX(stats!$D:$D,MATCH(_xlfn.CONCAT($W$34,"_",$AD6,$U7),stats!$A:$A,0))</f>
        <v>36.294022555983894</v>
      </c>
    </row>
    <row r="8">
      <c r="A8" s="264"/>
      <c r="H8" s="269" t="s">
        <v>734</v>
      </c>
      <c r="I8" s="305">
        <f t="shared" si="0"/>
        <v>33.329219999999999</v>
      </c>
      <c r="J8" s="305">
        <f t="shared" si="0"/>
        <v>33.534520000000001</v>
      </c>
      <c r="K8" s="305">
        <f t="shared" si="0"/>
        <v>33.48169</v>
      </c>
      <c r="L8" s="306"/>
      <c r="M8" s="305">
        <f t="shared" ref="M8:N12" si="1">+Y8</f>
        <v>33.296489999999999</v>
      </c>
      <c r="N8" s="305">
        <f t="shared" si="1"/>
        <v>33.590720000000005</v>
      </c>
      <c r="O8" s="305">
        <f>+AC8</f>
        <v>33.739109999999997</v>
      </c>
      <c r="P8" s="305"/>
      <c r="Q8" s="272">
        <f t="shared" ref="Q8:S12" si="2">+AB8</f>
        <v>33.243850000000002</v>
      </c>
      <c r="R8" s="308">
        <f t="shared" si="2"/>
        <v>33.739109999999997</v>
      </c>
      <c r="S8" s="272">
        <f t="shared" si="2"/>
        <v>33.600659999999998</v>
      </c>
      <c r="T8" s="270"/>
      <c r="U8" s="258" t="s">
        <v>735</v>
      </c>
      <c r="V8" s="256">
        <f>100*INDEX(stats!$D:$D,MATCH(_xlfn.CONCAT($W$34,"_",V$6,$U8),stats!$A:$A,0))</f>
        <v>33.329219999999999</v>
      </c>
      <c r="W8" s="256">
        <f>100*INDEX(stats!$D:$D,MATCH(_xlfn.CONCAT($W$34,"_",W$6,$U8),stats!$A:$A,0))</f>
        <v>33.534520000000001</v>
      </c>
      <c r="X8" s="256">
        <f>100*INDEX(stats!$D:$D,MATCH(_xlfn.CONCAT($W$34,"_",X$6,$U8),stats!$A:$A,0))</f>
        <v>33.48169</v>
      </c>
      <c r="Y8" s="256">
        <f>100*INDEX(stats!$D:$D,MATCH(_xlfn.CONCAT($W$34,"_",Y$6,$U8),stats!$A:$A,0))</f>
        <v>33.296489999999999</v>
      </c>
      <c r="Z8" s="256">
        <f>100*INDEX(stats!$D:$D,MATCH(_xlfn.CONCAT($W$34,"_",Z$6,$U8),stats!$A:$A,0))</f>
        <v>33.590720000000005</v>
      </c>
      <c r="AA8" s="256">
        <f>100*INDEX(stats!$D:$D,MATCH(_xlfn.CONCAT($W$34,"_",AA$6,$U8),stats!$A:$A,0))</f>
        <v>33.502600000000001</v>
      </c>
      <c r="AB8" s="256">
        <f>100*INDEX(stats!$D:$D,MATCH(_xlfn.CONCAT($W$34,"_",AB$6,$U8),stats!$A:$A,0))</f>
        <v>33.243850000000002</v>
      </c>
      <c r="AC8" s="256">
        <f>100*INDEX(stats!$D:$D,MATCH(_xlfn.CONCAT($W$34,"_",AC$6,$U8),stats!$A:$A,0))</f>
        <v>33.739109999999997</v>
      </c>
      <c r="AD8" s="256">
        <f>100*INDEX(stats!$D:$D,MATCH(_xlfn.CONCAT($W$34,"_",$AD$6,$U8),stats!$A:$A,0))</f>
        <v>33.600659999999998</v>
      </c>
    </row>
    <row r="9">
      <c r="A9" s="187" t="s">
        <v>736</v>
      </c>
      <c r="B9" s="187" cm="1">
        <f t="array" aca="true" ref="B9" ca="true">INDIRECT(A9)</f>
        <v>0</v>
      </c>
      <c r="H9" s="269" t="s">
        <v>456</v>
      </c>
      <c r="I9" s="272">
        <f t="shared" si="0"/>
        <v>-4.8897966464359399E-2</v>
      </c>
      <c r="J9" s="272">
        <f t="shared" si="0"/>
        <v>0.85998459622839363</v>
      </c>
      <c r="K9" s="305">
        <f t="shared" si="0"/>
        <v>0.69283581348579304</v>
      </c>
      <c r="L9" s="272"/>
      <c r="M9" s="272">
        <f t="shared" si="1"/>
        <v>-0.18422044822295902</v>
      </c>
      <c r="N9" s="272">
        <f t="shared" si="1"/>
        <v>0.61718464239178417</v>
      </c>
      <c r="O9" s="305">
        <f>+AC9</f>
        <v>1.4051436711925192</v>
      </c>
      <c r="P9" s="272"/>
      <c r="Q9" s="272">
        <f t="shared" si="2"/>
        <v>-0.26458230159292384</v>
      </c>
      <c r="R9" s="308">
        <f t="shared" si="2"/>
        <v>1.4051436711925192</v>
      </c>
      <c r="S9" s="272">
        <f t="shared" si="2"/>
        <v>1.2030508220789073</v>
      </c>
      <c r="T9" s="270"/>
      <c r="U9" s="269"/>
      <c r="V9" s="253">
        <f t="shared" ref="V9:X10" si="3">+V2-V7</f>
        <v>-4.8897966464359399E-2</v>
      </c>
      <c r="W9" s="273">
        <f t="shared" si="3"/>
        <v>0.85998459622839363</v>
      </c>
      <c r="X9" s="273">
        <f t="shared" si="3"/>
        <v>0.69283581348579304</v>
      </c>
      <c r="Y9" s="273">
        <f t="shared" ref="Y9:AC10" si="4">+Y2-Y7</f>
        <v>-0.18422044822295902</v>
      </c>
      <c r="Z9" s="273">
        <f t="shared" si="4"/>
        <v>0.61718464239178417</v>
      </c>
      <c r="AA9" s="273">
        <f>+AA2-AA7</f>
        <v>0.42180788121776658</v>
      </c>
      <c r="AB9" s="253">
        <f t="shared" si="4"/>
        <v>-0.26458230159292384</v>
      </c>
      <c r="AC9" s="273">
        <f t="shared" si="4"/>
        <v>1.4051436711925192</v>
      </c>
      <c r="AD9" s="253">
        <f>AD2-AD7</f>
        <v>1.2030508220789073</v>
      </c>
      <c r="AE9" s="253"/>
      <c r="AF9" s="273"/>
      <c r="AG9" s="241"/>
      <c r="AH9" s="273"/>
      <c r="AI9" s="273"/>
    </row>
    <row r="10">
      <c r="A10" s="187" t="s">
        <v>737</v>
      </c>
      <c r="B10" s="187" cm="1">
        <f t="array" aca="true" ref="B10" ca="true">INDIRECT(A10)</f>
        <v>0</v>
      </c>
      <c r="H10" s="269" t="s">
        <v>458</v>
      </c>
      <c r="I10" s="272">
        <f t="shared" si="0"/>
        <v>5.2250000000000796E-2</v>
      </c>
      <c r="J10" s="272">
        <f t="shared" si="0"/>
        <v>-0.15305000000000035</v>
      </c>
      <c r="K10" s="305">
        <f t="shared" si="0"/>
        <v>-0.1002200000000002</v>
      </c>
      <c r="L10" s="272"/>
      <c r="M10" s="272">
        <f t="shared" si="1"/>
        <v>8.498000000000161E-2</v>
      </c>
      <c r="N10" s="272">
        <f t="shared" si="1"/>
        <v>-0.20925000000000438</v>
      </c>
      <c r="O10" s="305">
        <f>+AC10</f>
        <v>-0.35763999999999641</v>
      </c>
      <c r="P10" s="272"/>
      <c r="Q10" s="272">
        <f t="shared" si="2"/>
        <v>0.1376199999999983</v>
      </c>
      <c r="R10" s="308">
        <f t="shared" si="2"/>
        <v>-0.35763999999999641</v>
      </c>
      <c r="S10" s="272">
        <f t="shared" si="2"/>
        <v>-0.21918999999999755</v>
      </c>
      <c r="T10" s="270"/>
      <c r="U10" s="269"/>
      <c r="V10" s="253">
        <f t="shared" si="3"/>
        <v>5.2250000000000796E-2</v>
      </c>
      <c r="W10" s="253">
        <f t="shared" si="3"/>
        <v>-0.15305000000000035</v>
      </c>
      <c r="X10" s="253">
        <f t="shared" si="3"/>
        <v>-0.1002200000000002</v>
      </c>
      <c r="Y10" s="274">
        <f t="shared" si="4"/>
        <v>8.498000000000161E-2</v>
      </c>
      <c r="Z10" s="253">
        <f t="shared" si="4"/>
        <v>-0.20925000000000438</v>
      </c>
      <c r="AA10" s="253">
        <f>+AA3-AA8</f>
        <v>-0.12113000000000085</v>
      </c>
      <c r="AB10" s="253">
        <f t="shared" si="4"/>
        <v>0.1376199999999983</v>
      </c>
      <c r="AC10" s="253">
        <f t="shared" si="4"/>
        <v>-0.35763999999999641</v>
      </c>
      <c r="AD10" s="253">
        <f>AD3-AD8</f>
        <v>-0.21918999999999755</v>
      </c>
      <c r="AE10" s="253"/>
      <c r="AF10" s="253"/>
      <c r="AG10" s="241"/>
      <c r="AH10" s="274"/>
      <c r="AI10" s="253"/>
    </row>
    <row r="11">
      <c r="A11" s="187" t="s">
        <v>738</v>
      </c>
      <c r="B11" s="187" cm="1">
        <f t="array" aca="true" ref="B11" ca="true">INDIRECT(A11)</f>
        <v>0</v>
      </c>
      <c r="H11" s="269" t="s">
        <v>459</v>
      </c>
      <c r="I11" s="309">
        <f>+V11</f>
        <v>18.432221195572716</v>
      </c>
      <c r="J11" s="656">
        <f>-W11</f>
        <v>-121.2432363448083</v>
      </c>
      <c r="K11" s="656">
        <f>-X11</f>
        <v>-102.81101514923559</v>
      </c>
      <c r="L11" s="275"/>
      <c r="M11" s="309">
        <f t="shared" si="1"/>
        <v>35.109415945835295</v>
      </c>
      <c r="N11" s="656">
        <f>-Z11</f>
        <v>-123.31341827196607</v>
      </c>
      <c r="O11" s="656">
        <f>-AC11</f>
        <v>-244.55665461677435</v>
      </c>
      <c r="P11" s="305"/>
      <c r="Q11" s="272">
        <f t="shared" si="2"/>
        <v>53.54163714140801</v>
      </c>
      <c r="R11" s="657">
        <f>-AC11</f>
        <v>-244.55665461677435</v>
      </c>
      <c r="S11" s="656">
        <f>-AD11</f>
        <v>-191.01501747536634</v>
      </c>
      <c r="T11" s="270"/>
      <c r="U11" s="258" t="s">
        <v>739</v>
      </c>
      <c r="V11" s="276">
        <f>INDEX(stats!$D:$D,MATCH(_xlfn.CONCAT($W$34,"_",V5,$U11),stats!$A:$A,0))/1000000000</f>
        <v>18.432221195572716</v>
      </c>
      <c r="W11" s="276">
        <f>INDEX(stats!$D:$D,MATCH(_xlfn.CONCAT($W$34,"_",W5,$U11),stats!$A:$A,0))/1000000000</f>
        <v>121.2432363448083</v>
      </c>
      <c r="X11" s="276">
        <f>INDEX(stats!$D:$D,MATCH(_xlfn.CONCAT($W$34,"_",X5,$U11),stats!$A:$A,0))/1000000000</f>
        <v>102.81101514923559</v>
      </c>
      <c r="Y11" s="276">
        <f>INDEX(stats!$D:$D,MATCH(_xlfn.CONCAT($W$34,"_",Y5,$U11),stats!$A:$A,0))/1000000000</f>
        <v>35.109415945835295</v>
      </c>
      <c r="Z11" s="276">
        <f>INDEX(stats!$D:$D,MATCH(_xlfn.CONCAT($W$34,"_",Z5,$U11),stats!$A:$A,0))/1000000000</f>
        <v>123.31341827196607</v>
      </c>
      <c r="AA11" s="276">
        <f>INDEX(stats!$D:$D,MATCH(_xlfn.CONCAT($W$34,"_",AA5,$U11),stats!$A:$A,0))/1000000000</f>
        <v>88.204002326130762</v>
      </c>
      <c r="AB11" s="276">
        <f>INDEX(stats!$D:$D,MATCH(_xlfn.CONCAT($W$34,"_",AB5,$U11),stats!$A:$A,0))/1000000000</f>
        <v>53.54163714140801</v>
      </c>
      <c r="AC11" s="276">
        <f>INDEX(stats!$D:$D,MATCH(_xlfn.CONCAT($W$34,"_",AC5,$U11),stats!$A:$A,0))/1000000000</f>
        <v>244.55665461677435</v>
      </c>
      <c r="AD11" s="277">
        <f>INDEX(stats!$D:$D,MATCH(_xlfn.CONCAT($W$34,"_",AD5,U11),stats!$A:$A,0))/1000000000</f>
        <v>191.01501747536634</v>
      </c>
      <c r="AE11" s="276"/>
      <c r="AF11" s="276"/>
      <c r="AG11" s="278"/>
      <c r="AH11" s="276"/>
      <c r="AI11" s="276"/>
    </row>
    <row r="12">
      <c r="A12" s="187" t="s">
        <v>740</v>
      </c>
      <c r="B12" s="187" cm="1">
        <f t="array" aca="true" ref="B12" ca="true">INDIRECT(A12)</f>
        <v>0</v>
      </c>
      <c r="H12" s="279" t="s">
        <v>460</v>
      </c>
      <c r="I12" s="310">
        <f>+V12</f>
        <v>0.11181207883271287</v>
      </c>
      <c r="J12" s="658">
        <f>-W12</f>
        <v>-0.73547610764214921</v>
      </c>
      <c r="K12" s="658">
        <f>-X12</f>
        <v>-0.62366402880943639</v>
      </c>
      <c r="L12" s="281"/>
      <c r="M12" s="311">
        <f t="shared" si="1"/>
        <v>0.21297795538874914</v>
      </c>
      <c r="N12" s="658">
        <f>-Z12</f>
        <v>-0.74803408111596037</v>
      </c>
      <c r="O12" s="658">
        <f>-AC12</f>
        <v>-1.4835101887581095</v>
      </c>
      <c r="P12" s="311"/>
      <c r="Q12" s="310">
        <f t="shared" si="2"/>
        <v>0.32479003422146202</v>
      </c>
      <c r="R12" s="659">
        <f>-AC12</f>
        <v>-1.4835101887581095</v>
      </c>
      <c r="S12" s="660">
        <f>-AD12</f>
        <v>-1.1587201545366475</v>
      </c>
      <c r="T12" s="270"/>
      <c r="U12" s="282">
        <f>GDP_2022</f>
        <v>16485</v>
      </c>
      <c r="V12" s="283">
        <f t="shared" ref="V12:AD12" si="5">100*(V11/$U12)</f>
        <v>0.11181207883271287</v>
      </c>
      <c r="W12" s="283">
        <f t="shared" si="5"/>
        <v>0.73547610764214921</v>
      </c>
      <c r="X12" s="283">
        <f t="shared" si="5"/>
        <v>0.62366402880943639</v>
      </c>
      <c r="Y12" s="283">
        <f t="shared" si="5"/>
        <v>0.21297795538874914</v>
      </c>
      <c r="Z12" s="283">
        <f t="shared" si="5"/>
        <v>0.74803408111596037</v>
      </c>
      <c r="AA12" s="283">
        <f t="shared" si="5"/>
        <v>0.53505612572721117</v>
      </c>
      <c r="AB12" s="283">
        <f t="shared" si="5"/>
        <v>0.32479003422146202</v>
      </c>
      <c r="AC12" s="283">
        <f t="shared" si="5"/>
        <v>1.4835101887581095</v>
      </c>
      <c r="AD12" s="283">
        <f t="shared" si="5"/>
        <v>1.1587201545366475</v>
      </c>
      <c r="AE12" s="283"/>
      <c r="AF12" s="283"/>
      <c r="AG12" s="284"/>
      <c r="AH12" s="283"/>
      <c r="AI12" s="283"/>
    </row>
    <row r="13">
      <c r="S13" s="243"/>
      <c r="T13" s="243"/>
    </row>
    <row r="14">
      <c r="A14" s="246" t="s">
        <v>681</v>
      </c>
      <c r="B14" s="187" t="s">
        <v>352</v>
      </c>
      <c r="D14" s="241"/>
      <c r="E14" s="248"/>
      <c r="V14" s="257"/>
      <c r="W14" s="257"/>
      <c r="X14" s="257"/>
      <c r="Y14" s="257"/>
      <c r="Z14" s="257"/>
      <c r="AA14" s="257"/>
    </row>
    <row r="15">
      <c r="A15" s="247" t="s">
        <v>682</v>
      </c>
      <c r="B15" s="248" t="s">
        <v>683</v>
      </c>
      <c r="R15" s="252"/>
      <c r="U15" s="258"/>
      <c r="V15" s="253"/>
      <c r="W15" s="253"/>
      <c r="X15" s="259"/>
      <c r="Y15" s="253"/>
      <c r="Z15" s="253"/>
      <c r="AA15" s="253"/>
    </row>
    <row r="16">
      <c r="A16" s="246" t="s">
        <v>684</v>
      </c>
      <c r="B16" s="187" t="s">
        <v>685</v>
      </c>
      <c r="U16" s="258"/>
      <c r="V16" s="285" t="s">
        <v>741</v>
      </c>
      <c r="W16" s="253"/>
      <c r="X16" s="259"/>
      <c r="Y16" s="253"/>
      <c r="Z16" s="253"/>
      <c r="AA16" s="253"/>
    </row>
    <row r="18">
      <c r="H18" s="240"/>
      <c r="I18" s="949" t="s">
        <v>418</v>
      </c>
      <c r="J18" s="949"/>
      <c r="K18" s="262"/>
      <c r="L18" s="262"/>
      <c r="M18" s="949" t="s">
        <v>432</v>
      </c>
      <c r="N18" s="949"/>
      <c r="O18" s="263"/>
      <c r="P18" s="263"/>
      <c r="V18" s="285" t="s">
        <v>742</v>
      </c>
      <c r="W18" s="285" t="s">
        <v>743</v>
      </c>
      <c r="Y18" s="285" t="s">
        <v>744</v>
      </c>
      <c r="Z18" s="285" t="s">
        <v>745</v>
      </c>
      <c r="AA18" s="285"/>
      <c r="AC18" s="260"/>
      <c r="AE18" s="257"/>
      <c r="AF18" s="257"/>
      <c r="AG18" s="246"/>
      <c r="AH18" s="257"/>
      <c r="AI18" s="257"/>
    </row>
    <row r="19">
      <c r="H19" s="265"/>
      <c r="I19" s="266" t="s">
        <v>426</v>
      </c>
      <c r="J19" s="266" t="s">
        <v>439</v>
      </c>
      <c r="K19" s="266"/>
      <c r="L19" s="266"/>
      <c r="M19" s="266" t="s">
        <v>426</v>
      </c>
      <c r="N19" s="266" t="s">
        <v>439</v>
      </c>
      <c r="O19" s="263"/>
      <c r="P19" s="263"/>
      <c r="V19" s="256" t="s">
        <v>746</v>
      </c>
      <c r="W19" s="256" t="s">
        <v>747</v>
      </c>
      <c r="Y19" s="256" t="s">
        <v>748</v>
      </c>
      <c r="Z19" s="256" t="s">
        <v>749</v>
      </c>
      <c r="AC19" s="260"/>
      <c r="AD19" s="258"/>
      <c r="AE19" s="253"/>
      <c r="AF19" s="253"/>
      <c r="AG19" s="254"/>
      <c r="AH19" s="253"/>
      <c r="AI19" s="253"/>
    </row>
    <row r="20">
      <c r="H20" s="269" t="s">
        <v>732</v>
      </c>
      <c r="I20" s="270">
        <f t="shared" ref="I20:J23" si="6">+V20</f>
        <v>36.788642085971581</v>
      </c>
      <c r="J20" s="270">
        <f t="shared" si="6"/>
        <v>37.407237485990471</v>
      </c>
      <c r="K20" s="270"/>
      <c r="L20" s="263"/>
      <c r="M20" s="270">
        <f t="shared" ref="M20:N23" si="7">+Y20</f>
        <v>37.204576291250383</v>
      </c>
      <c r="N20" s="270">
        <f t="shared" si="7"/>
        <v>37.264329208669622</v>
      </c>
      <c r="O20" s="270"/>
      <c r="P20" s="270"/>
      <c r="S20" s="258"/>
      <c r="T20" s="258"/>
      <c r="U20" s="258" t="s">
        <v>733</v>
      </c>
      <c r="V20" s="256">
        <f>100*INDEX(stats!$D:$D,MATCH(_xlfn.CONCAT($W$34,"_",V$19,$U20),stats!$A:$A,0))</f>
        <v>36.788642085971581</v>
      </c>
      <c r="W20" s="256">
        <f>100*INDEX(stats!$D:$D,MATCH(_xlfn.CONCAT($W$34,"_",W$19,$U20),stats!$A:$A,0))</f>
        <v>37.407237485990471</v>
      </c>
      <c r="Y20" s="256">
        <f>100*INDEX(stats!$D:$D,MATCH(_xlfn.CONCAT($W$34,"_",Y$19,$U20),stats!$A:$A,0))</f>
        <v>37.204576291250383</v>
      </c>
      <c r="Z20" s="256">
        <f>100*INDEX(stats!$D:$D,MATCH(_xlfn.CONCAT($W$34,"_",Z$19,$U20),stats!$A:$A,0))</f>
        <v>37.264329208669622</v>
      </c>
      <c r="AC20" s="260"/>
      <c r="AD20" s="258"/>
      <c r="AE20" s="253"/>
      <c r="AF20" s="253"/>
      <c r="AG20" s="254"/>
      <c r="AH20" s="253"/>
      <c r="AI20" s="253"/>
    </row>
    <row r="21">
      <c r="H21" s="269" t="s">
        <v>734</v>
      </c>
      <c r="I21" s="270">
        <f t="shared" si="6"/>
        <v>33.5246</v>
      </c>
      <c r="J21" s="270">
        <f t="shared" si="6"/>
        <v>33.391779999999997</v>
      </c>
      <c r="K21" s="270"/>
      <c r="L21" s="263"/>
      <c r="M21" s="270">
        <f t="shared" si="7"/>
        <v>33.565179999999998</v>
      </c>
      <c r="N21" s="270">
        <f t="shared" si="7"/>
        <v>33.408359999999995</v>
      </c>
      <c r="O21" s="270"/>
      <c r="P21" s="270"/>
      <c r="S21" s="258"/>
      <c r="T21" s="258"/>
      <c r="U21" s="258" t="s">
        <v>735</v>
      </c>
      <c r="V21" s="256">
        <f>100*INDEX(stats!$D:$D,MATCH(_xlfn.CONCAT($W$34,"_",V$19,$U21),stats!$A:$A,0))</f>
        <v>33.5246</v>
      </c>
      <c r="W21" s="256">
        <f>100*INDEX(stats!$D:$D,MATCH(_xlfn.CONCAT($W$34,"_",W$19,$U21),stats!$A:$A,0))</f>
        <v>33.391779999999997</v>
      </c>
      <c r="Y21" s="256">
        <f>100*INDEX(stats!$D:$D,MATCH(_xlfn.CONCAT($W$34,"_",Y$19,$U21),stats!$A:$A,0))</f>
        <v>33.565179999999998</v>
      </c>
      <c r="Z21" s="256">
        <f>100*INDEX(stats!$D:$D,MATCH(_xlfn.CONCAT($W$34,"_",Z$19,$U21),stats!$A:$A,0))</f>
        <v>33.408359999999995</v>
      </c>
      <c r="AC21" s="260"/>
    </row>
    <row r="22">
      <c r="H22" s="269" t="s">
        <v>456</v>
      </c>
      <c r="I22" s="271">
        <f t="shared" si="6"/>
        <v>0.70843129209121969</v>
      </c>
      <c r="J22" s="271">
        <f t="shared" si="6"/>
        <v>8.9835892072329671E-2</v>
      </c>
      <c r="K22" s="271"/>
      <c r="L22" s="272"/>
      <c r="M22" s="271">
        <f t="shared" si="7"/>
        <v>0.29249708681241771</v>
      </c>
      <c r="N22" s="271">
        <f t="shared" si="7"/>
        <v>0.23274416939317888</v>
      </c>
      <c r="O22" s="271"/>
      <c r="P22" s="271"/>
      <c r="S22" s="258"/>
      <c r="T22" s="258"/>
      <c r="U22" s="269"/>
      <c r="V22" s="253">
        <f>+V2-V20</f>
        <v>0.70843129209121969</v>
      </c>
      <c r="W22" s="253">
        <f>+W2-W20</f>
        <v>8.9835892072329671E-2</v>
      </c>
      <c r="Y22" s="253">
        <f>+Y2-Y20</f>
        <v>0.29249708681241771</v>
      </c>
      <c r="Z22" s="253">
        <f>+Z2-Z20</f>
        <v>0.23274416939317888</v>
      </c>
      <c r="AA22" s="253"/>
      <c r="AC22" s="260"/>
      <c r="AI22" s="257"/>
    </row>
    <row r="23" ht="15.6">
      <c r="H23" s="269" t="s">
        <v>458</v>
      </c>
      <c r="I23" s="271">
        <f t="shared" si="6"/>
        <v>-0.14312999999999931</v>
      </c>
      <c r="J23" s="271">
        <f t="shared" si="6"/>
        <v>-1.0309999999996933E-2</v>
      </c>
      <c r="K23" s="271"/>
      <c r="L23" s="272"/>
      <c r="M23" s="271">
        <f t="shared" si="7"/>
        <v>-0.18370999999999782</v>
      </c>
      <c r="N23" s="271">
        <f t="shared" si="7"/>
        <v>-2.6889999999994529E-2</v>
      </c>
      <c r="O23" s="271"/>
      <c r="P23" s="271"/>
      <c r="S23" s="286"/>
      <c r="T23" s="286"/>
      <c r="U23" s="269"/>
      <c r="V23" s="253">
        <f>+V3-V21</f>
        <v>-0.14312999999999931</v>
      </c>
      <c r="W23" s="253">
        <f>+W3-W21</f>
        <v>-1.0309999999996933E-2</v>
      </c>
      <c r="Y23" s="274">
        <f>+Y3-Y21</f>
        <v>-0.18370999999999782</v>
      </c>
      <c r="Z23" s="253">
        <f>+Z3-Z21</f>
        <v>-2.6889999999994529E-2</v>
      </c>
      <c r="AA23" s="253"/>
      <c r="AC23" s="260"/>
    </row>
    <row r="24">
      <c r="H24" s="269" t="s">
        <v>459</v>
      </c>
      <c r="I24" s="661">
        <f>-V24</f>
        <v>-100.14839277400445</v>
      </c>
      <c r="J24" s="661">
        <f>-W24</f>
        <v>-21.094843570803832</v>
      </c>
      <c r="K24" s="661"/>
      <c r="L24" s="662"/>
      <c r="M24" s="661">
        <f>-Y24</f>
        <v>-72.861019740762174</v>
      </c>
      <c r="N24" s="661">
        <f>-Z24</f>
        <v>-50.452398531203897</v>
      </c>
      <c r="O24" s="270"/>
      <c r="P24" s="270"/>
      <c r="U24" s="258" t="s">
        <v>739</v>
      </c>
      <c r="V24" s="276">
        <f>INDEX(stats!$D:$D,MATCH(_xlfn.CONCAT($W$34,"_",V18,$U24),stats!$A:$A,0))/1000000000</f>
        <v>100.14839277400445</v>
      </c>
      <c r="W24" s="276">
        <f>INDEX(stats!$D:$D,MATCH(_xlfn.CONCAT($W$34,"_",W18,$U24),stats!$A:$A,0))/1000000000</f>
        <v>21.094843570803832</v>
      </c>
      <c r="X24" s="276"/>
      <c r="Y24" s="276">
        <f>INDEX(stats!$D:$D,MATCH(_xlfn.CONCAT($W$34,"_",Y18,$U24),stats!$A:$A,0))/1000000000</f>
        <v>72.861019740762174</v>
      </c>
      <c r="Z24" s="276">
        <f>INDEX(stats!$D:$D,MATCH(_xlfn.CONCAT($W$34,"_",Z18,$U24),stats!$A:$A,0))/1000000000</f>
        <v>50.452398531203897</v>
      </c>
      <c r="AA24" s="276"/>
      <c r="AD24" s="258"/>
    </row>
    <row r="25">
      <c r="H25" s="279" t="s">
        <v>460</v>
      </c>
      <c r="I25" s="280">
        <f>-V25</f>
        <v>-0.60751224006068827</v>
      </c>
      <c r="J25" s="280">
        <f>-W25</f>
        <v>-0.12796386758146092</v>
      </c>
      <c r="K25" s="280"/>
      <c r="L25" s="281"/>
      <c r="M25" s="280">
        <f>-Y25</f>
        <v>-0.44198374122391371</v>
      </c>
      <c r="N25" s="280">
        <f>-Z25</f>
        <v>-0.30605033989204672</v>
      </c>
      <c r="O25" s="270"/>
      <c r="P25" s="270"/>
      <c r="U25" s="282">
        <f>GDP_2022</f>
        <v>16485</v>
      </c>
      <c r="V25" s="283">
        <f>100*(V24/$U25)</f>
        <v>0.60751224006068827</v>
      </c>
      <c r="W25" s="283">
        <f>100*(W24/$U25)</f>
        <v>0.12796386758146092</v>
      </c>
      <c r="X25" s="283"/>
      <c r="Y25" s="283">
        <f>100*(Y24/$U25)</f>
        <v>0.44198374122391371</v>
      </c>
      <c r="Z25" s="283">
        <f>100*(Z24/$U25)</f>
        <v>0.30605033989204672</v>
      </c>
      <c r="AA25" s="283"/>
      <c r="AD25" s="258"/>
    </row>
    <row r="26">
      <c r="AD26" s="269"/>
      <c r="AE26" s="253"/>
      <c r="AF26" s="253"/>
      <c r="AG26" s="241"/>
      <c r="AH26" s="273"/>
      <c r="AI26" s="273"/>
    </row>
    <row r="27">
      <c r="AD27" s="269"/>
      <c r="AE27" s="253"/>
      <c r="AF27" s="253"/>
      <c r="AG27" s="241"/>
      <c r="AH27" s="274"/>
      <c r="AI27" s="253"/>
    </row>
    <row r="28">
      <c r="I28" s="255" t="s">
        <v>750</v>
      </c>
      <c r="AD28" s="258"/>
      <c r="AE28" s="277"/>
      <c r="AF28" s="287"/>
      <c r="AG28" s="278"/>
      <c r="AH28" s="276"/>
      <c r="AI28" s="276"/>
    </row>
    <row r="29" ht="15.6">
      <c r="H29" s="255" t="s">
        <v>751</v>
      </c>
      <c r="I29" s="255" t="s">
        <v>752</v>
      </c>
      <c r="AD29" s="288"/>
      <c r="AG29" s="284"/>
      <c r="AH29" s="283"/>
      <c r="AI29" s="283"/>
    </row>
    <row r="30">
      <c r="AD30" s="285"/>
      <c r="AE30" s="277"/>
    </row>
    <row r="31">
      <c r="I31" s="255" t="s">
        <v>753</v>
      </c>
    </row>
    <row r="32">
      <c r="H32" s="255" t="s">
        <v>751</v>
      </c>
      <c r="I32" s="255" t="s">
        <v>754</v>
      </c>
    </row>
    <row r="33">
      <c r="V33" s="187" t="s">
        <v>686</v>
      </c>
      <c r="W33" s="187" t="s">
        <v>687</v>
      </c>
    </row>
    <row r="34">
      <c r="V34" s="1" t="str">
        <f>H2</f>
        <v>Baseline</v>
      </c>
      <c r="W34" s="1">
        <f>VLOOKUP(V34,labels!$F$2:$G$8,2,FALSE)</f>
        <v>1</v>
      </c>
    </row>
  </sheetData>
  <mergeCells count="5">
    <mergeCell ref="Q5:S5"/>
    <mergeCell ref="I18:J18"/>
    <mergeCell ref="M18:N18"/>
    <mergeCell ref="I5:K5"/>
    <mergeCell ref="M5:O5"/>
  </mergeCells>
  <dataValidations count="1">
    <dataValidation type="list" allowBlank="true" showInputMessage="true" showErrorMessage="true" sqref="H2">
      <formula1>scenarios</formula1>
    </dataValidation>
  </dataValidation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W20" sqref="W20"/>
    </sheetView>
  </sheetViews>
  <sheetFormatPr baseColWidth="10" defaultColWidth="17" defaultRowHeight="14.4"/>
  <cols>
    <col min="1" max="1" width="9.33203125" style="1" customWidth="true"/>
    <col min="2" max="6" width="8" style="1" customWidth="true"/>
    <col min="7" max="7" width="4" style="1" customWidth="true"/>
    <col min="8" max="8" width="17" style="1"/>
    <col min="9" max="9" width="19" style="1" bestFit="true" customWidth="true"/>
    <col min="10" max="10" width="18.6640625" style="1" customWidth="true"/>
    <col min="11" max="14" width="11.6640625" style="1" customWidth="true"/>
    <col min="15" max="17" width="7.44140625" style="1" customWidth="true"/>
    <col min="18" max="18" width="3" style="1" hidden="true" customWidth="true"/>
    <col min="19" max="19" width="25.33203125" style="1" hidden="true" customWidth="true"/>
    <col min="20" max="22" width="17" style="1" hidden="true" customWidth="true"/>
    <col min="23" max="23" width="17" style="1" customWidth="true"/>
    <col min="24" max="16384" width="17" style="1"/>
  </cols>
  <sheetData>
    <row r="2">
      <c r="H2" s="196" t="s">
        <v>672</v>
      </c>
      <c r="I2" s="291" t="s">
        <v>14</v>
      </c>
    </row>
    <row r="3">
      <c r="H3" s="196" t="s">
        <v>692</v>
      </c>
      <c r="I3" s="291" t="s">
        <v>406</v>
      </c>
      <c r="K3" s="299"/>
      <c r="L3" s="299"/>
      <c r="M3" s="299"/>
      <c r="N3" s="299"/>
    </row>
    <row r="4">
      <c r="A4" s="187" t="s">
        <v>400</v>
      </c>
      <c r="B4" s="187"/>
      <c r="C4" s="187"/>
      <c r="D4" s="187"/>
      <c r="E4" s="187"/>
      <c r="K4" s="299">
        <v>2</v>
      </c>
      <c r="L4" s="299">
        <v>3</v>
      </c>
      <c r="M4" s="299">
        <v>4</v>
      </c>
      <c r="N4" s="299">
        <v>5</v>
      </c>
      <c r="O4" s="293"/>
    </row>
    <row r="5" ht="27.6" customHeight="true">
      <c r="A5" s="187" t="s">
        <v>693</v>
      </c>
      <c r="B5" s="187" t="str">
        <f>labels!I2</f>
        <v>Bottom decile</v>
      </c>
      <c r="C5" s="187"/>
      <c r="D5" s="187"/>
      <c r="E5" s="187"/>
      <c r="J5" s="298" t="str">
        <f>_xlfn.CONCAT("Distribution of ",I3," in the ",I2," scenario")</f>
        <v>Distribution of Electricity VAT in the Baseline scenario</v>
      </c>
    </row>
    <row r="6">
      <c r="A6" s="187" t="s">
        <v>694</v>
      </c>
      <c r="B6" s="187">
        <f>labels!I3</f>
        <v>2</v>
      </c>
      <c r="C6" s="187"/>
      <c r="D6" s="187"/>
      <c r="E6" s="187"/>
      <c r="J6" s="1" t="str">
        <f ca="true">_xlfn.CONCAT("(",B18,")")</f>
        <v>(Percentage of Disposable Income)</v>
      </c>
      <c r="S6" s="293">
        <v>2</v>
      </c>
      <c r="T6" s="293">
        <v>3</v>
      </c>
      <c r="U6" s="293">
        <v>4</v>
      </c>
      <c r="V6" s="293">
        <v>5</v>
      </c>
    </row>
    <row r="7" ht="28.8">
      <c r="A7" s="249" t="s">
        <v>695</v>
      </c>
      <c r="B7" s="187">
        <f>labels!I4</f>
        <v>3</v>
      </c>
      <c r="C7" s="187"/>
      <c r="D7" s="187"/>
      <c r="E7" s="187"/>
      <c r="J7" s="295" t="str">
        <f>B15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S7" s="294" t="str">
        <f>IF(HLOOKUP($I$3,colcodes,S6,FALSE)&lt;&gt;0,HLOOKUP($I$3,colcodes,S6,FALSE),"")</f>
        <v>vat_elec</v>
      </c>
      <c r="T7" s="294" t="str">
        <f>IF(HLOOKUP($I$3,colcodes,T6,FALSE)&lt;&gt;0,HLOOKUP($I$3,colcodes,T6,FALSE),"")</f>
        <v/>
      </c>
      <c r="U7" s="294" t="str">
        <f>IF(HLOOKUP($I$3,colcodes,U6,FALSE)&lt;&gt;0,HLOOKUP($I$3,colcodes,U6,FALSE),"")</f>
        <v/>
      </c>
      <c r="V7" s="294" t="str">
        <f>IF(HLOOKUP($I$3,colcodes,V6,FALSE)&lt;&gt;0,HLOOKUP($I$3,colcodes,V6,FALSE),"")</f>
        <v/>
      </c>
    </row>
    <row r="8">
      <c r="A8" s="187" t="s">
        <v>696</v>
      </c>
      <c r="B8" s="187">
        <f>labels!I5</f>
        <v>4</v>
      </c>
      <c r="C8" s="187"/>
      <c r="D8" s="187"/>
      <c r="E8" s="187"/>
      <c r="J8" s="296" t="str">
        <f t="shared" ref="J8:J17" si="0">B5</f>
        <v>Bottom decile</v>
      </c>
      <c r="K8" s="297">
        <f>_xlfn.IFNA(100*INDEX(stats!$D:$D,MATCH(S8,stats!$A:$A,0)),"")</f>
        <v>-6.4394215903135123E-3</v>
      </c>
      <c r="L8" s="297" t="str">
        <f>_xlfn.IFNA(100*INDEX(stats!$D:$D,MATCH(T8,stats!$A:$A,0)),"")</f>
        <v/>
      </c>
      <c r="M8" s="297" t="str">
        <f>_xlfn.IFNA(100*INDEX(stats!$D:$D,MATCH(U8,stats!$A:$A,0)),"")</f>
        <v/>
      </c>
      <c r="N8" s="297" t="str">
        <f>_xlfn.IFNA(IF(N$7="Total",SUM($K8:M8),100*INDEX(stats!$D:$D,MATCH(V8,stats!$A:$A,0))),"")</f>
        <v/>
      </c>
      <c r="R8" s="250">
        <v>1</v>
      </c>
      <c r="S8" s="1" t="str">
        <f>_xlfn.CONCAT($B$29,"_",S$7,"_pc_netcash__yd_",$R8)</f>
        <v>1_vat_elec_pc_netcash__yd_1</v>
      </c>
      <c r="T8" s="1" t="str">
        <f>_xlfn.CONCAT($B$29,"_",T$7,"_pc_netcash__yd_",$R8)</f>
        <v>1__pc_netcash__yd_1</v>
      </c>
      <c r="U8" s="1" t="str">
        <f>_xlfn.CONCAT($B$29,"_",U$7,"_pc_netcash__yd_",$R8)</f>
        <v>1__pc_netcash__yd_1</v>
      </c>
      <c r="V8" s="1" t="str">
        <f>_xlfn.CONCAT($B$29,"_",V$7,"_pc_netcash__yd_",$R8)</f>
        <v>1__pc_netcash__yd_1</v>
      </c>
    </row>
    <row r="9">
      <c r="A9" s="187" t="s">
        <v>697</v>
      </c>
      <c r="B9" s="187">
        <f>labels!I6</f>
        <v>5</v>
      </c>
      <c r="C9" s="187"/>
      <c r="D9" s="187"/>
      <c r="E9" s="187"/>
      <c r="J9" s="296">
        <f t="shared" si="0"/>
        <v>2</v>
      </c>
      <c r="K9" s="297">
        <f>_xlfn.IFNA(100*INDEX(stats!$D:$D,MATCH(S9,stats!$A:$A,0)),"")</f>
        <v>-2.7955794282448085E-2</v>
      </c>
      <c r="L9" s="297" t="str">
        <f>_xlfn.IFNA(100*INDEX(stats!$D:$D,MATCH(T9,stats!$A:$A,0)),"")</f>
        <v/>
      </c>
      <c r="M9" s="297" t="str">
        <f>_xlfn.IFNA(100*INDEX(stats!$D:$D,MATCH(U9,stats!$A:$A,0)),"")</f>
        <v/>
      </c>
      <c r="N9" s="297" t="str">
        <f>_xlfn.IFNA(IF(N$7="Total",SUM($K9:M9),100*INDEX(stats!$D:$D,MATCH(V9,stats!$A:$A,0))),"")</f>
        <v/>
      </c>
      <c r="R9" s="250">
        <v>2</v>
      </c>
      <c r="S9" s="1" t="str">
        <f t="shared" ref="S9:V17" si="1">_xlfn.CONCAT($B$29,"_",S$7,"_pc_netcash__yd_",$R9)</f>
        <v>1_vat_elec_pc_netcash__yd_2</v>
      </c>
      <c r="T9" s="1" t="str">
        <f t="shared" si="1"/>
        <v>1__pc_netcash__yd_2</v>
      </c>
      <c r="U9" s="1" t="str">
        <f t="shared" si="1"/>
        <v>1__pc_netcash__yd_2</v>
      </c>
      <c r="V9" s="1" t="str">
        <f t="shared" si="1"/>
        <v>1__pc_netcash__yd_2</v>
      </c>
    </row>
    <row r="10">
      <c r="A10" s="187" t="s">
        <v>698</v>
      </c>
      <c r="B10" s="187">
        <f>labels!I7</f>
        <v>6</v>
      </c>
      <c r="C10" s="187"/>
      <c r="D10" s="187"/>
      <c r="E10" s="187"/>
      <c r="J10" s="296">
        <f t="shared" si="0"/>
        <v>3</v>
      </c>
      <c r="K10" s="297">
        <f>_xlfn.IFNA(100*INDEX(stats!$D:$D,MATCH(S10,stats!$A:$A,0)),"")</f>
        <v>-7.7217933397420196E-2</v>
      </c>
      <c r="L10" s="297" t="str">
        <f>_xlfn.IFNA(100*INDEX(stats!$D:$D,MATCH(T10,stats!$A:$A,0)),"")</f>
        <v/>
      </c>
      <c r="M10" s="297" t="str">
        <f>_xlfn.IFNA(100*INDEX(stats!$D:$D,MATCH(U10,stats!$A:$A,0)),"")</f>
        <v/>
      </c>
      <c r="N10" s="297" t="str">
        <f>_xlfn.IFNA(IF(N$7="Total",SUM($K10:M10),100*INDEX(stats!$D:$D,MATCH(V10,stats!$A:$A,0))),"")</f>
        <v/>
      </c>
      <c r="R10" s="250">
        <v>3</v>
      </c>
      <c r="S10" s="1" t="str">
        <f t="shared" si="1"/>
        <v>1_vat_elec_pc_netcash__yd_3</v>
      </c>
      <c r="T10" s="1" t="str">
        <f t="shared" si="1"/>
        <v>1__pc_netcash__yd_3</v>
      </c>
      <c r="U10" s="1" t="str">
        <f t="shared" si="1"/>
        <v>1__pc_netcash__yd_3</v>
      </c>
      <c r="V10" s="1" t="str">
        <f t="shared" si="1"/>
        <v>1__pc_netcash__yd_3</v>
      </c>
    </row>
    <row r="11">
      <c r="A11" s="187" t="s">
        <v>699</v>
      </c>
      <c r="B11" s="187">
        <f>labels!I8</f>
        <v>7</v>
      </c>
      <c r="C11" s="187"/>
      <c r="D11" s="187"/>
      <c r="E11" s="187"/>
      <c r="J11" s="296">
        <f t="shared" si="0"/>
        <v>4</v>
      </c>
      <c r="K11" s="297">
        <f>_xlfn.IFNA(100*INDEX(stats!$D:$D,MATCH(S11,stats!$A:$A,0)),"")</f>
        <v>-0.11718015732056057</v>
      </c>
      <c r="L11" s="297" t="str">
        <f>_xlfn.IFNA(100*INDEX(stats!$D:$D,MATCH(T11,stats!$A:$A,0)),"")</f>
        <v/>
      </c>
      <c r="M11" s="297" t="str">
        <f>_xlfn.IFNA(100*INDEX(stats!$D:$D,MATCH(U11,stats!$A:$A,0)),"")</f>
        <v/>
      </c>
      <c r="N11" s="297" t="str">
        <f>_xlfn.IFNA(IF(N$7="Total",SUM($K11:M11),100*INDEX(stats!$D:$D,MATCH(V11,stats!$A:$A,0))),"")</f>
        <v/>
      </c>
      <c r="R11" s="250">
        <v>4</v>
      </c>
      <c r="S11" s="1" t="str">
        <f t="shared" si="1"/>
        <v>1_vat_elec_pc_netcash__yd_4</v>
      </c>
      <c r="T11" s="1" t="str">
        <f t="shared" si="1"/>
        <v>1__pc_netcash__yd_4</v>
      </c>
      <c r="U11" s="1" t="str">
        <f t="shared" si="1"/>
        <v>1__pc_netcash__yd_4</v>
      </c>
      <c r="V11" s="1" t="str">
        <f t="shared" si="1"/>
        <v>1__pc_netcash__yd_4</v>
      </c>
    </row>
    <row r="12">
      <c r="A12" s="187" t="s">
        <v>700</v>
      </c>
      <c r="B12" s="187">
        <f>labels!I9</f>
        <v>8</v>
      </c>
      <c r="C12" s="187"/>
      <c r="D12" s="187"/>
      <c r="E12" s="187"/>
      <c r="J12" s="296">
        <f t="shared" si="0"/>
        <v>5</v>
      </c>
      <c r="K12" s="297">
        <f>_xlfn.IFNA(100*INDEX(stats!$D:$D,MATCH(S12,stats!$A:$A,0)),"")</f>
        <v>-8.9717584453959748E-2</v>
      </c>
      <c r="L12" s="297" t="str">
        <f>_xlfn.IFNA(100*INDEX(stats!$D:$D,MATCH(T12,stats!$A:$A,0)),"")</f>
        <v/>
      </c>
      <c r="M12" s="297" t="str">
        <f>_xlfn.IFNA(100*INDEX(stats!$D:$D,MATCH(U12,stats!$A:$A,0)),"")</f>
        <v/>
      </c>
      <c r="N12" s="297" t="str">
        <f>_xlfn.IFNA(IF(N$7="Total",SUM($K12:M12),100*INDEX(stats!$D:$D,MATCH(V12,stats!$A:$A,0))),"")</f>
        <v/>
      </c>
      <c r="R12" s="250">
        <v>5</v>
      </c>
      <c r="S12" s="1" t="str">
        <f t="shared" si="1"/>
        <v>1_vat_elec_pc_netcash__yd_5</v>
      </c>
      <c r="T12" s="1" t="str">
        <f t="shared" si="1"/>
        <v>1__pc_netcash__yd_5</v>
      </c>
      <c r="U12" s="1" t="str">
        <f t="shared" si="1"/>
        <v>1__pc_netcash__yd_5</v>
      </c>
      <c r="V12" s="1" t="str">
        <f t="shared" si="1"/>
        <v>1__pc_netcash__yd_5</v>
      </c>
    </row>
    <row r="13">
      <c r="A13" s="187" t="s">
        <v>701</v>
      </c>
      <c r="B13" s="187">
        <f>labels!I10</f>
        <v>9</v>
      </c>
      <c r="C13" s="187"/>
      <c r="D13" s="187"/>
      <c r="E13" s="187"/>
      <c r="J13" s="296">
        <f t="shared" si="0"/>
        <v>6</v>
      </c>
      <c r="K13" s="297">
        <f>_xlfn.IFNA(100*INDEX(stats!$D:$D,MATCH(S13,stats!$A:$A,0)),"")</f>
        <v>-0.13551531046946949</v>
      </c>
      <c r="L13" s="297" t="str">
        <f>_xlfn.IFNA(100*INDEX(stats!$D:$D,MATCH(T13,stats!$A:$A,0)),"")</f>
        <v/>
      </c>
      <c r="M13" s="297" t="str">
        <f>_xlfn.IFNA(100*INDEX(stats!$D:$D,MATCH(U13,stats!$A:$A,0)),"")</f>
        <v/>
      </c>
      <c r="N13" s="297" t="str">
        <f>_xlfn.IFNA(IF(N$7="Total",SUM($K13:M13),100*INDEX(stats!$D:$D,MATCH(V13,stats!$A:$A,0))),"")</f>
        <v/>
      </c>
      <c r="R13" s="250">
        <v>6</v>
      </c>
      <c r="S13" s="1" t="str">
        <f t="shared" si="1"/>
        <v>1_vat_elec_pc_netcash__yd_6</v>
      </c>
      <c r="T13" s="1" t="str">
        <f t="shared" si="1"/>
        <v>1__pc_netcash__yd_6</v>
      </c>
      <c r="U13" s="1" t="str">
        <f t="shared" si="1"/>
        <v>1__pc_netcash__yd_6</v>
      </c>
      <c r="V13" s="1" t="str">
        <f t="shared" si="1"/>
        <v>1__pc_netcash__yd_6</v>
      </c>
    </row>
    <row r="14">
      <c r="A14" s="187" t="s">
        <v>702</v>
      </c>
      <c r="B14" s="187" t="str">
        <f>labels!I11</f>
        <v>Top decile</v>
      </c>
      <c r="C14" s="187"/>
      <c r="D14" s="187"/>
      <c r="E14" s="187"/>
      <c r="J14" s="296">
        <f t="shared" si="0"/>
        <v>7</v>
      </c>
      <c r="K14" s="297">
        <f>_xlfn.IFNA(100*INDEX(stats!$D:$D,MATCH(S14,stats!$A:$A,0)),"")</f>
        <v>-0.16099932302144809</v>
      </c>
      <c r="L14" s="297" t="str">
        <f>_xlfn.IFNA(100*INDEX(stats!$D:$D,MATCH(T14,stats!$A:$A,0)),"")</f>
        <v/>
      </c>
      <c r="M14" s="297" t="str">
        <f>_xlfn.IFNA(100*INDEX(stats!$D:$D,MATCH(U14,stats!$A:$A,0)),"")</f>
        <v/>
      </c>
      <c r="N14" s="297" t="str">
        <f>_xlfn.IFNA(IF(N$7="Total",SUM($K14:M14),100*INDEX(stats!$D:$D,MATCH(V14,stats!$A:$A,0))),"")</f>
        <v/>
      </c>
      <c r="R14" s="250">
        <v>7</v>
      </c>
      <c r="S14" s="1" t="str">
        <f t="shared" si="1"/>
        <v>1_vat_elec_pc_netcash__yd_7</v>
      </c>
      <c r="T14" s="1" t="str">
        <f t="shared" si="1"/>
        <v>1__pc_netcash__yd_7</v>
      </c>
      <c r="U14" s="1" t="str">
        <f t="shared" si="1"/>
        <v>1__pc_netcash__yd_7</v>
      </c>
      <c r="V14" s="1" t="str">
        <f t="shared" si="1"/>
        <v>1__pc_netcash__yd_7</v>
      </c>
    </row>
    <row r="15">
      <c r="A15" s="187" t="s">
        <v>703</v>
      </c>
      <c r="B15" s="187" t="str">
        <f>labels!J2</f>
        <v>Deciles of Per Capita Disposable Income</v>
      </c>
      <c r="C15" s="187"/>
      <c r="D15" s="187"/>
      <c r="E15" s="187"/>
      <c r="J15" s="296">
        <f t="shared" si="0"/>
        <v>8</v>
      </c>
      <c r="K15" s="297">
        <f>_xlfn.IFNA(100*INDEX(stats!$D:$D,MATCH(S15,stats!$A:$A,0)),"")</f>
        <v>-0.22581951958687047</v>
      </c>
      <c r="L15" s="297" t="str">
        <f>_xlfn.IFNA(100*INDEX(stats!$D:$D,MATCH(T15,stats!$A:$A,0)),"")</f>
        <v/>
      </c>
      <c r="M15" s="297" t="str">
        <f>_xlfn.IFNA(100*INDEX(stats!$D:$D,MATCH(U15,stats!$A:$A,0)),"")</f>
        <v/>
      </c>
      <c r="N15" s="297" t="str">
        <f>_xlfn.IFNA(IF(N$7="Total",SUM($K15:M15),100*INDEX(stats!$D:$D,MATCH(V15,stats!$A:$A,0))),"")</f>
        <v/>
      </c>
      <c r="R15" s="250">
        <v>8</v>
      </c>
      <c r="S15" s="1" t="str">
        <f t="shared" si="1"/>
        <v>1_vat_elec_pc_netcash__yd_8</v>
      </c>
      <c r="T15" s="1" t="str">
        <f t="shared" si="1"/>
        <v>1__pc_netcash__yd_8</v>
      </c>
      <c r="U15" s="1" t="str">
        <f t="shared" si="1"/>
        <v>1__pc_netcash__yd_8</v>
      </c>
      <c r="V15" s="1" t="str">
        <f t="shared" si="1"/>
        <v>1__pc_netcash__yd_8</v>
      </c>
    </row>
    <row r="16">
      <c r="A16" s="187"/>
      <c r="B16" s="187"/>
      <c r="C16" s="187"/>
      <c r="D16" s="241"/>
      <c r="E16" s="248"/>
      <c r="J16" s="296">
        <f t="shared" si="0"/>
        <v>9</v>
      </c>
      <c r="K16" s="297">
        <f>_xlfn.IFNA(100*INDEX(stats!$D:$D,MATCH(S16,stats!$A:$A,0)),"")</f>
        <v>-0.21615463752574687</v>
      </c>
      <c r="L16" s="297" t="str">
        <f>_xlfn.IFNA(100*INDEX(stats!$D:$D,MATCH(T16,stats!$A:$A,0)),"")</f>
        <v/>
      </c>
      <c r="M16" s="297" t="str">
        <f>_xlfn.IFNA(100*INDEX(stats!$D:$D,MATCH(U16,stats!$A:$A,0)),"")</f>
        <v/>
      </c>
      <c r="N16" s="297" t="str">
        <f>_xlfn.IFNA(IF(N$7="Total",SUM($K16:M16),100*INDEX(stats!$D:$D,MATCH(V16,stats!$A:$A,0))),"")</f>
        <v/>
      </c>
      <c r="R16" s="250">
        <v>9</v>
      </c>
      <c r="S16" s="1" t="str">
        <f t="shared" si="1"/>
        <v>1_vat_elec_pc_netcash__yd_9</v>
      </c>
      <c r="T16" s="1" t="str">
        <f t="shared" si="1"/>
        <v>1__pc_netcash__yd_9</v>
      </c>
      <c r="U16" s="1" t="str">
        <f t="shared" si="1"/>
        <v>1__pc_netcash__yd_9</v>
      </c>
      <c r="V16" s="1" t="str">
        <f t="shared" si="1"/>
        <v>1__pc_netcash__yd_9</v>
      </c>
    </row>
    <row r="17">
      <c r="A17" s="187" t="s">
        <v>395</v>
      </c>
      <c r="B17" s="187"/>
      <c r="C17" s="187"/>
      <c r="D17" s="187"/>
      <c r="E17" s="187"/>
      <c r="I17" s="241"/>
      <c r="J17" s="296" t="str">
        <f t="shared" si="0"/>
        <v>Top decile</v>
      </c>
      <c r="K17" s="297">
        <f>_xlfn.IFNA(100*INDEX(stats!$D:$D,MATCH(S17,stats!$A:$A,0)),"")</f>
        <v>-0.29762933466692881</v>
      </c>
      <c r="L17" s="297" t="str">
        <f>_xlfn.IFNA(100*INDEX(stats!$D:$D,MATCH(T17,stats!$A:$A,0)),"")</f>
        <v/>
      </c>
      <c r="M17" s="297" t="str">
        <f>_xlfn.IFNA(100*INDEX(stats!$D:$D,MATCH(U17,stats!$A:$A,0)),"")</f>
        <v/>
      </c>
      <c r="N17" s="297" t="str">
        <f>_xlfn.IFNA(IF(N$7="Total",SUM($K17:M17),100*INDEX(stats!$D:$D,MATCH(V17,stats!$A:$A,0))),"")</f>
        <v/>
      </c>
      <c r="R17" s="250">
        <v>10</v>
      </c>
      <c r="S17" s="1" t="str">
        <f t="shared" si="1"/>
        <v>1_vat_elec_pc_netcash__yd_10</v>
      </c>
      <c r="T17" s="1" t="str">
        <f t="shared" si="1"/>
        <v>1__pc_netcash__yd_10</v>
      </c>
      <c r="U17" s="1" t="str">
        <f t="shared" si="1"/>
        <v>1__pc_netcash__yd_10</v>
      </c>
      <c r="V17" s="1" t="str">
        <f t="shared" si="1"/>
        <v>1__pc_netcash__yd_10</v>
      </c>
    </row>
    <row r="18">
      <c r="A18" s="187" t="s">
        <v>704</v>
      </c>
      <c r="B18" s="187" t="str" cm="1">
        <f t="array" aca="true" ref="B18" ca="true">+INDIRECT(A18)</f>
        <v>Percentage of Disposable Income</v>
      </c>
      <c r="C18" s="187"/>
      <c r="D18" s="187"/>
      <c r="E18" s="187"/>
      <c r="I18" s="241"/>
    </row>
    <row r="19">
      <c r="A19" s="187" t="s">
        <v>677</v>
      </c>
      <c r="B19" s="187"/>
      <c r="C19" s="187"/>
      <c r="D19" s="187"/>
      <c r="E19" s="187"/>
    </row>
    <row r="20">
      <c r="A20" s="187" t="s">
        <v>678</v>
      </c>
      <c r="B20" s="187" t="str" cm="1">
        <f t="array" aca="true" ref="B20" ca="true">+INDIRECT(A20)</f>
        <v>Tranche1</v>
      </c>
      <c r="C20" s="187"/>
      <c r="D20" s="187"/>
      <c r="E20" s="187"/>
    </row>
    <row r="21">
      <c r="A21" s="187" t="s">
        <v>679</v>
      </c>
      <c r="B21" s="187" t="str" cm="1">
        <f t="array" aca="true" ref="B21" ca="true">+INDIRECT(A21)</f>
        <v>Tranche2</v>
      </c>
      <c r="C21" s="187"/>
      <c r="D21" s="187"/>
      <c r="E21" s="187"/>
    </row>
    <row r="22">
      <c r="A22" s="187" t="s">
        <v>680</v>
      </c>
      <c r="B22" s="187" t="str" cm="1">
        <f t="array" aca="true" ref="B22" ca="true">+INDIRECT(A22)</f>
        <v>Tranche3</v>
      </c>
      <c r="C22" s="187"/>
      <c r="D22" s="187"/>
      <c r="E22" s="187"/>
    </row>
    <row r="23">
      <c r="A23" s="187"/>
      <c r="B23" s="187"/>
      <c r="C23" s="187"/>
      <c r="D23" s="187"/>
      <c r="E23" s="187"/>
    </row>
    <row r="24">
      <c r="A24" s="246" t="s">
        <v>681</v>
      </c>
      <c r="B24" s="187" t="s">
        <v>352</v>
      </c>
      <c r="C24" s="187"/>
      <c r="D24" s="187"/>
      <c r="E24" s="187"/>
    </row>
    <row r="25">
      <c r="A25" s="247" t="s">
        <v>682</v>
      </c>
      <c r="B25" s="248" t="s">
        <v>683</v>
      </c>
      <c r="C25" s="187"/>
      <c r="D25" s="187"/>
      <c r="E25" s="187"/>
    </row>
    <row r="26">
      <c r="A26" s="246" t="s">
        <v>684</v>
      </c>
      <c r="B26" s="187" t="s">
        <v>685</v>
      </c>
      <c r="C26" s="187"/>
      <c r="D26" s="187"/>
      <c r="E26" s="187"/>
    </row>
    <row r="27">
      <c r="A27" s="187"/>
      <c r="B27" s="187"/>
      <c r="C27" s="187"/>
      <c r="D27" s="187"/>
      <c r="E27" s="187"/>
    </row>
    <row r="28">
      <c r="A28" s="187" t="s">
        <v>686</v>
      </c>
      <c r="B28" s="187" t="s">
        <v>687</v>
      </c>
      <c r="C28" s="187"/>
      <c r="D28" s="187"/>
      <c r="E28" s="187"/>
    </row>
    <row r="29">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true" showInputMessage="true" showErrorMessage="true" sqref="I3">
      <formula1>policies</formula1>
    </dataValidation>
    <dataValidation type="list" allowBlank="true" showInputMessage="true" showErrorMessage="true" sqref="I2">
      <formula1>scenarios</formula1>
    </dataValidation>
  </dataValidation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I1" zoomScaleNormal="100" workbookViewId="0">
      <selection activeCell="L21" sqref="L21"/>
    </sheetView>
  </sheetViews>
  <sheetFormatPr baseColWidth="10" defaultColWidth="17" defaultRowHeight="14.4"/>
  <cols>
    <col min="1" max="1" width="9.33203125" style="1" hidden="true" customWidth="true"/>
    <col min="2" max="6" width="8" style="1" hidden="true" customWidth="true"/>
    <col min="7" max="7" width="4" style="1" customWidth="true"/>
    <col min="8" max="8" width="17" style="1"/>
    <col min="9" max="9" width="21.21875" style="1" bestFit="true" customWidth="true"/>
    <col min="10" max="10" width="18.6640625" style="1" customWidth="true"/>
    <col min="11" max="12" width="11.6640625" style="1" customWidth="true"/>
    <col min="13" max="13" width="19.44140625" style="1" customWidth="true"/>
    <col min="14" max="14" width="11.6640625" style="1" customWidth="true"/>
    <col min="15" max="17" width="7.44140625" style="1" customWidth="true"/>
    <col min="18" max="18" width="3" style="1" bestFit="true" customWidth="true"/>
    <col min="19" max="19" width="31.44140625" style="1" bestFit="true" customWidth="true"/>
    <col min="20" max="20" width="32.88671875" style="1" bestFit="true" customWidth="true"/>
    <col min="21" max="21" width="37.109375" style="1" customWidth="true"/>
    <col min="22" max="22" width="15.33203125" style="1" bestFit="true" customWidth="true"/>
    <col min="23" max="23" width="17" style="1" customWidth="true"/>
    <col min="24" max="16384" width="17" style="1"/>
  </cols>
  <sheetData>
    <row r="2">
      <c r="H2" s="196" t="s">
        <v>672</v>
      </c>
      <c r="I2" s="291" t="s">
        <v>14</v>
      </c>
    </row>
    <row r="3">
      <c r="H3" s="196" t="s">
        <v>692</v>
      </c>
      <c r="I3" s="291" t="s">
        <v>414</v>
      </c>
    </row>
    <row r="4">
      <c r="A4" s="187" t="s">
        <v>400</v>
      </c>
      <c r="B4" s="187"/>
      <c r="C4" s="187"/>
      <c r="D4" s="187"/>
      <c r="E4" s="187"/>
      <c r="K4" s="299">
        <v>2</v>
      </c>
      <c r="L4" s="299">
        <v>3</v>
      </c>
      <c r="M4" s="299">
        <v>4</v>
      </c>
      <c r="N4" s="299">
        <v>5</v>
      </c>
      <c r="O4" s="293"/>
    </row>
    <row r="5" ht="27.6" customHeight="true">
      <c r="A5" s="187" t="str">
        <f>labels!I2</f>
        <v>Bottom decile</v>
      </c>
      <c r="C5" s="187"/>
      <c r="D5" s="187"/>
      <c r="E5" s="187"/>
      <c r="J5" s="298" t="str">
        <f>_xlfn.CONCAT("Distribution of ",I3," in the ",I2," scenario")</f>
        <v>Distribution of Fuel VAT in the Baseline scenario</v>
      </c>
    </row>
    <row r="6">
      <c r="A6" s="187">
        <f>labels!I3</f>
        <v>2</v>
      </c>
      <c r="C6" s="187"/>
      <c r="D6" s="187"/>
      <c r="E6" s="187"/>
      <c r="J6" s="1" t="str">
        <f ca="true">_xlfn.CONCAT("(",B18,")")</f>
        <v>(Percentage of total tax)</v>
      </c>
      <c r="S6" s="293">
        <v>2</v>
      </c>
      <c r="T6" s="293">
        <v>3</v>
      </c>
      <c r="U6" s="293">
        <v>4</v>
      </c>
      <c r="V6" s="293">
        <v>5</v>
      </c>
    </row>
    <row r="7" ht="28.8">
      <c r="A7" s="187">
        <f>labels!I4</f>
        <v>3</v>
      </c>
      <c r="C7" s="187"/>
      <c r="D7" s="187"/>
      <c r="E7" s="187"/>
      <c r="J7" s="295" t="str">
        <f>A15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Q7" s="713"/>
      <c r="R7" s="713"/>
      <c r="S7" s="714" t="str">
        <f>IF(HLOOKUP($I$3,colcodes,S6,FALSE)&lt;&gt;0,HLOOKUP($I$3,colcodes,S6,FALSE),"")</f>
        <v>vat_fuel</v>
      </c>
      <c r="T7" s="714" t="str">
        <f>IF(HLOOKUP($I$3,colcodes,T6,FALSE)&lt;&gt;0,HLOOKUP($I$3,colcodes,T6,FALSE),"")</f>
        <v/>
      </c>
      <c r="U7" s="714" t="str">
        <f>IF(HLOOKUP($I$3,colcodes,U6,FALSE)&lt;&gt;0,HLOOKUP($I$3,colcodes,U6,FALSE),"")</f>
        <v/>
      </c>
      <c r="V7" s="714" t="str">
        <f>IF(HLOOKUP($I$3,colcodes,V6,FALSE)&lt;&gt;0,HLOOKUP($I$3,colcodes,V6,FALSE),"")</f>
        <v/>
      </c>
    </row>
    <row r="8">
      <c r="A8" s="187">
        <f>labels!I5</f>
        <v>4</v>
      </c>
      <c r="C8" s="187"/>
      <c r="D8" s="187"/>
      <c r="E8" s="187"/>
      <c r="J8" s="296" t="str">
        <f t="shared" ref="J8:J17" si="0">A5</f>
        <v>Bottom decile</v>
      </c>
      <c r="K8" s="297">
        <f>_xlfn.IFNA(100*INDEX(stats!$D:$D,MATCH(S8,stats!$A:$A,0)),"")</f>
        <v>1.2630583845973564</v>
      </c>
      <c r="L8" s="500" t="str">
        <f>_xlfn.IFNA(100*INDEX(stats!$D:$D,MATCH(T8,stats!$A:$A,0)),"")</f>
        <v/>
      </c>
      <c r="M8" s="586" t="str">
        <f>_xlfn.IFNA(100*INDEX(stats!$D:$D,MATCH(U8,stats!$A:$A,0)),"")</f>
        <v/>
      </c>
      <c r="N8" s="297" t="str">
        <f>_xlfn.IFNA(IF(N$7="Total",SUM($K8:M8)/3,100*INDEX(stats!$D:$D,MATCH(V8,stats!$A:$A,0))),"")</f>
        <v/>
      </c>
      <c r="Q8" s="713"/>
      <c r="R8" s="715">
        <v>1</v>
      </c>
      <c r="S8" s="713" t="str">
        <f>_xlfn.CONCAT($B$29,"_",S$7,"_pc_ai__yd_",$R8)</f>
        <v>1_vat_fuel_pc_ai__yd_1</v>
      </c>
      <c r="T8" s="713" t="str">
        <f>_xlfn.CONCAT($B$29,"_",T$7,"_pc_ai__yd_",$R8)</f>
        <v>1__pc_ai__yd_1</v>
      </c>
      <c r="U8" s="713" t="str">
        <f>_xlfn.CONCAT($B$29,"_",U$7,"_pc_ai__yd_",$R8)</f>
        <v>1__pc_ai__yd_1</v>
      </c>
      <c r="V8" s="713" t="str">
        <f>_xlfn.CONCAT($B$29,"_",V$7,"_pc_ai__yd_",$R8)</f>
        <v>1__pc_ai__yd_1</v>
      </c>
    </row>
    <row r="9">
      <c r="A9" s="187">
        <f>labels!I6</f>
        <v>5</v>
      </c>
      <c r="C9" s="187"/>
      <c r="D9" s="187"/>
      <c r="E9" s="187"/>
      <c r="J9" s="296">
        <f t="shared" si="0"/>
        <v>2</v>
      </c>
      <c r="K9" s="297">
        <f>_xlfn.IFNA(100*INDEX(stats!$D:$D,MATCH(S9,stats!$A:$A,0)),"")</f>
        <v>1.9249003032785479</v>
      </c>
      <c r="L9" s="500" t="str">
        <f>_xlfn.IFNA(100*INDEX(stats!$D:$D,MATCH(T9,stats!$A:$A,0)),"")</f>
        <v/>
      </c>
      <c r="M9" s="586" t="str">
        <f>_xlfn.IFNA(100*INDEX(stats!$D:$D,MATCH(U9,stats!$A:$A,0)),"")</f>
        <v/>
      </c>
      <c r="N9" s="297" t="str">
        <f>_xlfn.IFNA(IF(N$7="Total",SUM($K9:M9)/3,100*INDEX(stats!$D:$D,MATCH(V9,stats!$A:$A,0))),"")</f>
        <v/>
      </c>
      <c r="Q9" s="713"/>
      <c r="R9" s="715">
        <v>2</v>
      </c>
      <c r="S9" s="713" t="str">
        <f t="shared" ref="S9:V17" si="1">_xlfn.CONCAT($B$29,"_",S$7,"_pc_ai__yd_",$R9)</f>
        <v>1_vat_fuel_pc_ai__yd_2</v>
      </c>
      <c r="T9" s="713" t="str">
        <f t="shared" si="1"/>
        <v>1__pc_ai__yd_2</v>
      </c>
      <c r="U9" s="713" t="str">
        <f t="shared" si="1"/>
        <v>1__pc_ai__yd_2</v>
      </c>
      <c r="V9" s="713" t="str">
        <f t="shared" si="1"/>
        <v>1__pc_ai__yd_2</v>
      </c>
    </row>
    <row r="10">
      <c r="A10" s="187">
        <f>labels!I7</f>
        <v>6</v>
      </c>
      <c r="C10" s="187"/>
      <c r="D10" s="187"/>
      <c r="E10" s="187"/>
      <c r="J10" s="296">
        <f t="shared" si="0"/>
        <v>3</v>
      </c>
      <c r="K10" s="297">
        <f>_xlfn.IFNA(100*INDEX(stats!$D:$D,MATCH(S10,stats!$A:$A,0)),"")</f>
        <v>2.9265023579374358</v>
      </c>
      <c r="L10" s="500" t="str">
        <f>_xlfn.IFNA(100*INDEX(stats!$D:$D,MATCH(T10,stats!$A:$A,0)),"")</f>
        <v/>
      </c>
      <c r="M10" s="586" t="str">
        <f>_xlfn.IFNA(100*INDEX(stats!$D:$D,MATCH(U10,stats!$A:$A,0)),"")</f>
        <v/>
      </c>
      <c r="N10" s="297" t="str">
        <f>_xlfn.IFNA(IF(N$7="Total",SUM($K10:M10)/3,100*INDEX(stats!$D:$D,MATCH(V10,stats!$A:$A,0))),"")</f>
        <v/>
      </c>
      <c r="Q10" s="713"/>
      <c r="R10" s="715">
        <v>3</v>
      </c>
      <c r="S10" s="713" t="str">
        <f t="shared" si="1"/>
        <v>1_vat_fuel_pc_ai__yd_3</v>
      </c>
      <c r="T10" s="713" t="str">
        <f t="shared" si="1"/>
        <v>1__pc_ai__yd_3</v>
      </c>
      <c r="U10" s="713" t="str">
        <f t="shared" si="1"/>
        <v>1__pc_ai__yd_3</v>
      </c>
      <c r="V10" s="713" t="str">
        <f t="shared" si="1"/>
        <v>1__pc_ai__yd_3</v>
      </c>
    </row>
    <row r="11">
      <c r="A11" s="187">
        <f>labels!I8</f>
        <v>7</v>
      </c>
      <c r="C11" s="187"/>
      <c r="D11" s="187"/>
      <c r="E11" s="187"/>
      <c r="J11" s="296">
        <f t="shared" si="0"/>
        <v>4</v>
      </c>
      <c r="K11" s="297">
        <f>_xlfn.IFNA(100*INDEX(stats!$D:$D,MATCH(S11,stats!$A:$A,0)),"")</f>
        <v>3.9332437649230627</v>
      </c>
      <c r="L11" s="500" t="str">
        <f>_xlfn.IFNA(100*INDEX(stats!$D:$D,MATCH(T11,stats!$A:$A,0)),"")</f>
        <v/>
      </c>
      <c r="M11" s="586" t="str">
        <f>_xlfn.IFNA(100*INDEX(stats!$D:$D,MATCH(U11,stats!$A:$A,0)),"")</f>
        <v/>
      </c>
      <c r="N11" s="297" t="str">
        <f>_xlfn.IFNA(IF(N$7="Total",SUM($K11:M11)/3,100*INDEX(stats!$D:$D,MATCH(V11,stats!$A:$A,0))),"")</f>
        <v/>
      </c>
      <c r="Q11" s="713"/>
      <c r="R11" s="715">
        <v>4</v>
      </c>
      <c r="S11" s="713" t="str">
        <f t="shared" si="1"/>
        <v>1_vat_fuel_pc_ai__yd_4</v>
      </c>
      <c r="T11" s="713" t="str">
        <f t="shared" si="1"/>
        <v>1__pc_ai__yd_4</v>
      </c>
      <c r="U11" s="713" t="str">
        <f t="shared" si="1"/>
        <v>1__pc_ai__yd_4</v>
      </c>
      <c r="V11" s="713" t="str">
        <f t="shared" si="1"/>
        <v>1__pc_ai__yd_4</v>
      </c>
    </row>
    <row r="12">
      <c r="A12" s="187">
        <f>labels!I9</f>
        <v>8</v>
      </c>
      <c r="C12" s="187"/>
      <c r="D12" s="187"/>
      <c r="E12" s="187"/>
      <c r="J12" s="296">
        <f t="shared" si="0"/>
        <v>5</v>
      </c>
      <c r="K12" s="297">
        <f>_xlfn.IFNA(100*INDEX(stats!$D:$D,MATCH(S12,stats!$A:$A,0)),"")</f>
        <v>5.4472693474467073</v>
      </c>
      <c r="L12" s="500" t="str">
        <f>_xlfn.IFNA(100*INDEX(stats!$D:$D,MATCH(T12,stats!$A:$A,0)),"")</f>
        <v/>
      </c>
      <c r="M12" s="586" t="str">
        <f>_xlfn.IFNA(100*INDEX(stats!$D:$D,MATCH(U12,stats!$A:$A,0)),"")</f>
        <v/>
      </c>
      <c r="N12" s="297" t="str">
        <f>_xlfn.IFNA(IF(N$7="Total",SUM($K12:M12)/3,100*INDEX(stats!$D:$D,MATCH(V12,stats!$A:$A,0))),"")</f>
        <v/>
      </c>
      <c r="Q12" s="713"/>
      <c r="R12" s="715">
        <v>5</v>
      </c>
      <c r="S12" s="713" t="str">
        <f t="shared" si="1"/>
        <v>1_vat_fuel_pc_ai__yd_5</v>
      </c>
      <c r="T12" s="713" t="str">
        <f t="shared" si="1"/>
        <v>1__pc_ai__yd_5</v>
      </c>
      <c r="U12" s="713" t="str">
        <f t="shared" si="1"/>
        <v>1__pc_ai__yd_5</v>
      </c>
      <c r="V12" s="713" t="str">
        <f t="shared" si="1"/>
        <v>1__pc_ai__yd_5</v>
      </c>
    </row>
    <row r="13">
      <c r="A13" s="187">
        <f>labels!I10</f>
        <v>9</v>
      </c>
      <c r="C13" s="187"/>
      <c r="D13" s="187"/>
      <c r="E13" s="187"/>
      <c r="J13" s="296">
        <f t="shared" si="0"/>
        <v>6</v>
      </c>
      <c r="K13" s="297">
        <f>_xlfn.IFNA(100*INDEX(stats!$D:$D,MATCH(S13,stats!$A:$A,0)),"")</f>
        <v>4.792033066683727</v>
      </c>
      <c r="L13" s="500" t="str">
        <f>_xlfn.IFNA(100*INDEX(stats!$D:$D,MATCH(T13,stats!$A:$A,0)),"")</f>
        <v/>
      </c>
      <c r="M13" s="586" t="str">
        <f>_xlfn.IFNA(100*INDEX(stats!$D:$D,MATCH(U13,stats!$A:$A,0)),"")</f>
        <v/>
      </c>
      <c r="N13" s="297" t="str">
        <f>_xlfn.IFNA(IF(N$7="Total",SUM($K13:M13)/3,100*INDEX(stats!$D:$D,MATCH(V13,stats!$A:$A,0))),"")</f>
        <v/>
      </c>
      <c r="Q13" s="713"/>
      <c r="R13" s="715">
        <v>6</v>
      </c>
      <c r="S13" s="713" t="str">
        <f t="shared" si="1"/>
        <v>1_vat_fuel_pc_ai__yd_6</v>
      </c>
      <c r="T13" s="713" t="str">
        <f t="shared" si="1"/>
        <v>1__pc_ai__yd_6</v>
      </c>
      <c r="U13" s="713" t="str">
        <f t="shared" si="1"/>
        <v>1__pc_ai__yd_6</v>
      </c>
      <c r="V13" s="713" t="str">
        <f t="shared" si="1"/>
        <v>1__pc_ai__yd_6</v>
      </c>
    </row>
    <row r="14">
      <c r="A14" s="187" t="str">
        <f>labels!I11</f>
        <v>Top decile</v>
      </c>
      <c r="C14" s="187"/>
      <c r="D14" s="187"/>
      <c r="E14" s="187"/>
      <c r="J14" s="296">
        <f t="shared" si="0"/>
        <v>7</v>
      </c>
      <c r="K14" s="297">
        <f>_xlfn.IFNA(100*INDEX(stats!$D:$D,MATCH(S14,stats!$A:$A,0)),"")</f>
        <v>8.1673904407746303</v>
      </c>
      <c r="L14" s="500" t="str">
        <f>_xlfn.IFNA(100*INDEX(stats!$D:$D,MATCH(T14,stats!$A:$A,0)),"")</f>
        <v/>
      </c>
      <c r="M14" s="586" t="str">
        <f>_xlfn.IFNA(100*INDEX(stats!$D:$D,MATCH(U14,stats!$A:$A,0)),"")</f>
        <v/>
      </c>
      <c r="N14" s="297" t="str">
        <f>_xlfn.IFNA(IF(N$7="Total",SUM($K14:M14)/3,100*INDEX(stats!$D:$D,MATCH(V14,stats!$A:$A,0))),"")</f>
        <v/>
      </c>
      <c r="Q14" s="713"/>
      <c r="R14" s="715">
        <v>7</v>
      </c>
      <c r="S14" s="713" t="str">
        <f t="shared" si="1"/>
        <v>1_vat_fuel_pc_ai__yd_7</v>
      </c>
      <c r="T14" s="713" t="str">
        <f t="shared" si="1"/>
        <v>1__pc_ai__yd_7</v>
      </c>
      <c r="U14" s="713" t="str">
        <f t="shared" si="1"/>
        <v>1__pc_ai__yd_7</v>
      </c>
      <c r="V14" s="713" t="str">
        <f t="shared" si="1"/>
        <v>1__pc_ai__yd_7</v>
      </c>
    </row>
    <row r="15">
      <c r="A15" s="187" t="str">
        <f>labels!J2</f>
        <v>Deciles of Per Capita Disposable Income</v>
      </c>
      <c r="C15" s="187"/>
      <c r="D15" s="187"/>
      <c r="E15" s="187"/>
      <c r="J15" s="296">
        <f t="shared" si="0"/>
        <v>8</v>
      </c>
      <c r="K15" s="297">
        <f>_xlfn.IFNA(100*INDEX(stats!$D:$D,MATCH(S15,stats!$A:$A,0)),"")</f>
        <v>12.076150595099588</v>
      </c>
      <c r="L15" s="500" t="str">
        <f>_xlfn.IFNA(100*INDEX(stats!$D:$D,MATCH(T15,stats!$A:$A,0)),"")</f>
        <v/>
      </c>
      <c r="M15" s="586" t="str">
        <f>_xlfn.IFNA(100*INDEX(stats!$D:$D,MATCH(U15,stats!$A:$A,0)),"")</f>
        <v/>
      </c>
      <c r="N15" s="297" t="str">
        <f>_xlfn.IFNA(IF(N$7="Total",SUM($K15:M15)/3,100*INDEX(stats!$D:$D,MATCH(V15,stats!$A:$A,0))),"")</f>
        <v/>
      </c>
      <c r="Q15" s="713"/>
      <c r="R15" s="715">
        <v>8</v>
      </c>
      <c r="S15" s="713" t="str">
        <f t="shared" si="1"/>
        <v>1_vat_fuel_pc_ai__yd_8</v>
      </c>
      <c r="T15" s="713" t="str">
        <f t="shared" si="1"/>
        <v>1__pc_ai__yd_8</v>
      </c>
      <c r="U15" s="713" t="str">
        <f t="shared" si="1"/>
        <v>1__pc_ai__yd_8</v>
      </c>
      <c r="V15" s="713" t="str">
        <f t="shared" si="1"/>
        <v>1__pc_ai__yd_8</v>
      </c>
    </row>
    <row r="16">
      <c r="A16" s="187"/>
      <c r="B16" s="187"/>
      <c r="C16" s="187"/>
      <c r="D16" s="241"/>
      <c r="E16" s="248"/>
      <c r="J16" s="296">
        <f t="shared" si="0"/>
        <v>9</v>
      </c>
      <c r="K16" s="297">
        <f>_xlfn.IFNA(100*INDEX(stats!$D:$D,MATCH(S16,stats!$A:$A,0)),"")</f>
        <v>13.337693181055835</v>
      </c>
      <c r="L16" s="500" t="str">
        <f>_xlfn.IFNA(100*INDEX(stats!$D:$D,MATCH(T16,stats!$A:$A,0)),"")</f>
        <v/>
      </c>
      <c r="M16" s="586" t="str">
        <f>_xlfn.IFNA(100*INDEX(stats!$D:$D,MATCH(U16,stats!$A:$A,0)),"")</f>
        <v/>
      </c>
      <c r="N16" s="297" t="str">
        <f>_xlfn.IFNA(IF(N$7="Total",SUM($K16:M16)/3,100*INDEX(stats!$D:$D,MATCH(V16,stats!$A:$A,0))),"")</f>
        <v/>
      </c>
      <c r="Q16" s="713"/>
      <c r="R16" s="715">
        <v>9</v>
      </c>
      <c r="S16" s="713" t="str">
        <f t="shared" si="1"/>
        <v>1_vat_fuel_pc_ai__yd_9</v>
      </c>
      <c r="T16" s="713" t="str">
        <f t="shared" si="1"/>
        <v>1__pc_ai__yd_9</v>
      </c>
      <c r="U16" s="713" t="str">
        <f t="shared" si="1"/>
        <v>1__pc_ai__yd_9</v>
      </c>
      <c r="V16" s="713" t="str">
        <f t="shared" si="1"/>
        <v>1__pc_ai__yd_9</v>
      </c>
    </row>
    <row r="17">
      <c r="A17" s="187" t="s">
        <v>395</v>
      </c>
      <c r="B17" s="187"/>
      <c r="C17" s="187"/>
      <c r="D17" s="187"/>
      <c r="E17" s="187"/>
      <c r="I17" s="241"/>
      <c r="J17" s="296" t="str">
        <f t="shared" si="0"/>
        <v>Top decile</v>
      </c>
      <c r="K17" s="297">
        <f>_xlfn.IFNA(100*INDEX(stats!$D:$D,MATCH(S17,stats!$A:$A,0)),"")</f>
        <v>46.13175855820311</v>
      </c>
      <c r="L17" s="500" t="str">
        <f>_xlfn.IFNA(100*INDEX(stats!$D:$D,MATCH(T17,stats!$A:$A,0)),"")</f>
        <v/>
      </c>
      <c r="M17" s="586" t="str">
        <f>_xlfn.IFNA(100*INDEX(stats!$D:$D,MATCH(U17,stats!$A:$A,0)),"")</f>
        <v/>
      </c>
      <c r="N17" s="297" t="str">
        <f>_xlfn.IFNA(IF(N$7="Total",SUM($K17:M17)/3,100*INDEX(stats!$D:$D,MATCH(V17,stats!$A:$A,0))),"")</f>
        <v/>
      </c>
      <c r="Q17" s="713"/>
      <c r="R17" s="715">
        <v>10</v>
      </c>
      <c r="S17" s="713" t="str">
        <f t="shared" si="1"/>
        <v>1_vat_fuel_pc_ai__yd_10</v>
      </c>
      <c r="T17" s="713" t="str">
        <f t="shared" si="1"/>
        <v>1__pc_ai__yd_10</v>
      </c>
      <c r="U17" s="713" t="str">
        <f t="shared" si="1"/>
        <v>1__pc_ai__yd_10</v>
      </c>
      <c r="V17" s="713" t="str">
        <f t="shared" si="1"/>
        <v>1__pc_ai__yd_10</v>
      </c>
    </row>
    <row r="18">
      <c r="A18" s="187" t="str">
        <f>_xlfn.CONCAT("labels!D",MATCH(I3,policies,0)+1)</f>
        <v>labels!D5</v>
      </c>
      <c r="B18" s="187" t="str" cm="1">
        <f t="array" aca="true" ref="B18" ca="true">+INDIRECT(A18)</f>
        <v>Percentage of total tax</v>
      </c>
      <c r="C18" s="187"/>
      <c r="D18" s="187"/>
      <c r="E18" s="187"/>
      <c r="I18" s="241"/>
      <c r="Q18" s="713"/>
      <c r="R18" s="713"/>
      <c r="S18" s="713"/>
      <c r="T18" s="713"/>
      <c r="U18" s="713"/>
      <c r="V18" s="713"/>
    </row>
    <row r="19">
      <c r="A19" s="187" t="s">
        <v>677</v>
      </c>
      <c r="B19" s="187"/>
      <c r="C19" s="187"/>
      <c r="D19" s="187"/>
      <c r="E19" s="187"/>
      <c r="Q19" s="713"/>
      <c r="R19" s="713"/>
      <c r="S19" s="713"/>
      <c r="T19" s="713"/>
      <c r="U19" s="713"/>
      <c r="V19" s="713"/>
    </row>
    <row r="20">
      <c r="A20" s="187" t="s">
        <v>678</v>
      </c>
      <c r="B20" s="187" t="str" cm="1">
        <f t="array" aca="true" ref="B20" ca="true">+INDIRECT(A20)</f>
        <v>Tranche1</v>
      </c>
      <c r="C20" s="187"/>
      <c r="D20" s="187"/>
      <c r="E20" s="187"/>
      <c r="Q20" s="713"/>
      <c r="R20" s="713"/>
      <c r="S20" s="713"/>
      <c r="T20" s="713"/>
      <c r="U20" s="713"/>
      <c r="V20" s="713"/>
    </row>
    <row r="21">
      <c r="A21" s="187" t="s">
        <v>679</v>
      </c>
      <c r="B21" s="187" t="str" cm="1">
        <f t="array" aca="true" ref="B21" ca="true">+INDIRECT(A21)</f>
        <v>Tranche2</v>
      </c>
      <c r="C21" s="187"/>
      <c r="D21" s="187"/>
      <c r="E21" s="187"/>
      <c r="Q21" s="713"/>
      <c r="R21" s="713"/>
      <c r="S21" s="713"/>
      <c r="T21" s="713"/>
      <c r="U21" s="713"/>
      <c r="V21" s="713"/>
    </row>
    <row r="22">
      <c r="A22" s="187" t="s">
        <v>680</v>
      </c>
      <c r="B22" s="187" t="str" cm="1">
        <f t="array" aca="true" ref="B22" ca="true">+INDIRECT(A22)</f>
        <v>Tranche3</v>
      </c>
      <c r="C22" s="187"/>
      <c r="D22" s="187"/>
      <c r="E22" s="187"/>
      <c r="Q22" s="713"/>
      <c r="R22" s="713"/>
      <c r="S22" s="713"/>
      <c r="T22" s="713" t="s">
        <v>410</v>
      </c>
      <c r="U22" s="713">
        <v>140723254441.61591</v>
      </c>
      <c r="V22" s="713">
        <f>+U22/1000000000</f>
        <v>140.72325444161589</v>
      </c>
    </row>
    <row r="23">
      <c r="A23" s="187"/>
      <c r="B23" s="187"/>
      <c r="C23" s="187"/>
      <c r="D23" s="187"/>
      <c r="E23" s="187"/>
      <c r="Q23" s="713"/>
      <c r="R23" s="713"/>
      <c r="S23" s="713"/>
      <c r="T23" s="713">
        <v>2</v>
      </c>
      <c r="U23" s="713">
        <v>271379317840.30051</v>
      </c>
      <c r="V23" s="713">
        <f t="shared" ref="V23:V31" si="2">+U23/1000000000</f>
        <v>271.37931784030053</v>
      </c>
    </row>
    <row r="24">
      <c r="A24" s="246" t="s">
        <v>681</v>
      </c>
      <c r="B24" s="187" t="s">
        <v>352</v>
      </c>
      <c r="C24" s="187"/>
      <c r="D24" s="187"/>
      <c r="E24" s="187"/>
      <c r="Q24" s="713"/>
      <c r="R24" s="713"/>
      <c r="S24" s="713"/>
      <c r="T24" s="713">
        <v>3</v>
      </c>
      <c r="U24" s="713">
        <v>397377541853.53601</v>
      </c>
      <c r="V24" s="713">
        <f t="shared" si="2"/>
        <v>397.377541853536</v>
      </c>
    </row>
    <row r="25">
      <c r="A25" s="247" t="s">
        <v>682</v>
      </c>
      <c r="B25" s="248" t="s">
        <v>683</v>
      </c>
      <c r="C25" s="187"/>
      <c r="D25" s="187"/>
      <c r="E25" s="187"/>
      <c r="Q25" s="713"/>
      <c r="R25" s="713"/>
      <c r="S25" s="713"/>
      <c r="T25" s="713">
        <v>4</v>
      </c>
      <c r="U25" s="713">
        <v>577525439294.14539</v>
      </c>
      <c r="V25" s="713">
        <f t="shared" si="2"/>
        <v>577.52543929414537</v>
      </c>
    </row>
    <row r="26">
      <c r="A26" s="246" t="s">
        <v>684</v>
      </c>
      <c r="B26" s="187" t="s">
        <v>685</v>
      </c>
      <c r="C26" s="187"/>
      <c r="D26" s="187"/>
      <c r="E26" s="187"/>
      <c r="Q26" s="713"/>
      <c r="R26" s="713"/>
      <c r="S26" s="713"/>
      <c r="T26" s="713">
        <v>5</v>
      </c>
      <c r="U26" s="713">
        <v>701871393348.09155</v>
      </c>
      <c r="V26" s="713">
        <f t="shared" si="2"/>
        <v>701.8713933480916</v>
      </c>
    </row>
    <row r="27">
      <c r="A27" s="187"/>
      <c r="B27" s="187"/>
      <c r="C27" s="187"/>
      <c r="D27" s="187"/>
      <c r="E27" s="187"/>
      <c r="Q27" s="713"/>
      <c r="R27" s="713"/>
      <c r="S27" s="713"/>
      <c r="T27" s="713">
        <v>6</v>
      </c>
      <c r="U27" s="713">
        <v>1019301136839.8069</v>
      </c>
      <c r="V27" s="713">
        <f t="shared" si="2"/>
        <v>1019.3011368398069</v>
      </c>
    </row>
    <row r="28">
      <c r="A28" s="187" t="s">
        <v>686</v>
      </c>
      <c r="B28" s="187" t="s">
        <v>687</v>
      </c>
      <c r="C28" s="187"/>
      <c r="D28" s="187"/>
      <c r="E28" s="187"/>
      <c r="Q28" s="713"/>
      <c r="R28" s="713"/>
      <c r="S28" s="713"/>
      <c r="T28" s="713">
        <v>7</v>
      </c>
      <c r="U28" s="713">
        <v>1406891013539.417</v>
      </c>
      <c r="V28" s="713">
        <f t="shared" si="2"/>
        <v>1406.8910135394169</v>
      </c>
    </row>
    <row r="29">
      <c r="A29" s="1" t="str">
        <f>I2</f>
        <v>Baseline</v>
      </c>
      <c r="B29" s="1">
        <f>VLOOKUP(A29,labels!$F$2:$G$8,2,FALSE)</f>
        <v>1</v>
      </c>
      <c r="Q29" s="713"/>
      <c r="R29" s="713"/>
      <c r="S29" s="713"/>
      <c r="T29" s="713">
        <v>8</v>
      </c>
      <c r="U29" s="713">
        <v>1814037904761.6951</v>
      </c>
      <c r="V29" s="713">
        <f t="shared" si="2"/>
        <v>1814.037904761695</v>
      </c>
    </row>
    <row r="30">
      <c r="Q30" s="713"/>
      <c r="R30" s="713"/>
      <c r="S30" s="713"/>
      <c r="T30" s="713">
        <v>9</v>
      </c>
      <c r="U30" s="713">
        <v>2523354020171.498</v>
      </c>
      <c r="V30" s="713">
        <f t="shared" si="2"/>
        <v>2523.3540201714982</v>
      </c>
    </row>
    <row r="31">
      <c r="Q31" s="713"/>
      <c r="R31" s="713"/>
      <c r="S31" s="713"/>
      <c r="T31" s="713" t="s">
        <v>457</v>
      </c>
      <c r="U31" s="713">
        <v>5147334843096.5234</v>
      </c>
      <c r="V31" s="713">
        <f t="shared" si="2"/>
        <v>5147.3348430965234</v>
      </c>
    </row>
    <row r="32">
      <c r="Q32" s="713"/>
      <c r="R32" s="713"/>
      <c r="S32" s="713"/>
      <c r="T32" s="713"/>
      <c r="U32" s="713"/>
      <c r="V32" s="713"/>
    </row>
    <row r="33">
      <c r="Q33" s="713"/>
      <c r="R33" s="713"/>
      <c r="S33" s="713"/>
      <c r="T33" s="713"/>
      <c r="U33" s="713"/>
      <c r="V33" s="713"/>
    </row>
    <row r="34">
      <c r="Q34" s="713"/>
      <c r="R34" s="713"/>
      <c r="S34" s="713"/>
      <c r="T34" s="713"/>
      <c r="U34" s="713"/>
      <c r="V34" s="713"/>
    </row>
  </sheetData>
  <conditionalFormatting sqref="J7:N7">
    <cfRule type="cellIs" dxfId="0" priority="1" operator="notEqual">
      <formula>""</formula>
    </cfRule>
  </conditionalFormatting>
  <dataValidations count="2">
    <dataValidation type="list" allowBlank="true" showInputMessage="true" showErrorMessage="true" sqref="I2">
      <formula1>scenarios</formula1>
    </dataValidation>
    <dataValidation type="list" allowBlank="true" showInputMessage="true" showErrorMessage="true" sqref="I3">
      <formula1>policies</formula1>
    </dataValidation>
  </dataValidation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topLeftCell="E1" zoomScale="85" zoomScaleNormal="85" workbookViewId="0">
      <selection activeCell="Q22" sqref="Q22"/>
    </sheetView>
  </sheetViews>
  <sheetFormatPr baseColWidth="10" defaultColWidth="10.88671875" defaultRowHeight="14.4"/>
  <cols>
    <col min="1" max="4" width="10.88671875" style="187" hidden="true" customWidth="true"/>
    <col min="5" max="5" width="3.5546875" style="187" customWidth="true"/>
    <col min="6" max="6" width="15" style="187" bestFit="true" customWidth="true"/>
    <col min="7" max="7" width="10.88671875" style="187"/>
    <col min="8" max="8" width="13" style="187" bestFit="true" customWidth="true"/>
    <col min="9" max="13" width="10.88671875" style="187"/>
    <col min="14" max="18" width="10.88671875" style="187" customWidth="true"/>
    <col min="19" max="16384" width="10.88671875" style="187"/>
  </cols>
  <sheetData>
    <row r="2">
      <c r="F2" s="196" t="s">
        <v>672</v>
      </c>
      <c r="G2" s="291" t="s">
        <v>14</v>
      </c>
    </row>
    <row r="3">
      <c r="F3" s="196" t="s">
        <v>705</v>
      </c>
      <c r="G3" s="291" t="s">
        <v>418</v>
      </c>
      <c r="I3" s="187" t="str">
        <f ca="true">B20</f>
        <v>Percentage of Disposable Income</v>
      </c>
    </row>
    <row r="5">
      <c r="I5" s="951" t="s">
        <v>425</v>
      </c>
      <c r="J5" s="950" t="s">
        <v>440</v>
      </c>
      <c r="K5" s="950"/>
      <c r="L5" s="950"/>
      <c r="N5" s="718"/>
      <c r="O5" s="718" t="s">
        <v>706</v>
      </c>
      <c r="P5" s="718"/>
      <c r="Q5" s="718"/>
      <c r="R5" s="718"/>
      <c r="S5" s="718"/>
      <c r="T5" s="718"/>
      <c r="U5" s="718"/>
    </row>
    <row r="6">
      <c r="A6" s="187" t="s">
        <v>400</v>
      </c>
      <c r="H6" s="241"/>
      <c r="I6" s="952"/>
      <c r="J6" s="312" t="s">
        <v>426</v>
      </c>
      <c r="K6" s="313" t="s">
        <v>439</v>
      </c>
      <c r="L6" s="312" t="s">
        <v>210</v>
      </c>
      <c r="N6" s="719"/>
      <c r="O6" s="719" t="str">
        <f>_xlfn.CONCAT($B$37,"_","vat_",$A$33,"_pc_")</f>
        <v>1_vat_elec_pc_</v>
      </c>
      <c r="P6" s="719" t="str">
        <f>_xlfn.CONCAT($B$37,"_subsidy_",$A$33,"_direct_pc_")</f>
        <v>1_subsidy_elec_direct_pc_</v>
      </c>
      <c r="Q6" s="719" t="str">
        <f>_xlfn.CONCAT($B$37,"_subsidy_",$A$33,"_indirect_pc_")</f>
        <v>1_subsidy_elec_indirect_pc_</v>
      </c>
      <c r="R6" s="719" t="str">
        <f>_xlfn.CONCAT($B$37,"_subsidy_",$A$33,"_pc_")</f>
        <v>1_subsidy_elec_pc_</v>
      </c>
      <c r="S6" s="718"/>
      <c r="T6" s="718"/>
      <c r="U6" s="718"/>
    </row>
    <row r="7">
      <c r="A7" s="187" t="str">
        <f>labels!I2</f>
        <v>Bottom decile</v>
      </c>
      <c r="H7" s="302" t="str">
        <f t="shared" ref="H7:H16" si="0">+A7</f>
        <v>Bottom decile</v>
      </c>
      <c r="I7" s="314">
        <f>100*INDEX(stats!$D:$D,MATCH(RI_Con!O7,stats!$A:$A,0))</f>
        <v>-1.631705614249404</v>
      </c>
      <c r="J7" s="314">
        <f>100*INDEX(stats!$D:$D,MATCH(RI_Con!P7,stats!$A:$A,0))</f>
        <v>1.23207848894732</v>
      </c>
      <c r="K7" s="314">
        <f>100*INDEX(stats!$D:$D,MATCH(RI_Con!Q7,stats!$A:$A,0))</f>
        <v>0.17292873546441909</v>
      </c>
      <c r="L7" s="314">
        <f>100*INDEX(stats!$D:$D,MATCH(RI_Con!R7,stats!$A:$A,0))</f>
        <v>0.39536858747374309</v>
      </c>
      <c r="N7" s="719">
        <v>1</v>
      </c>
      <c r="O7" s="720" t="str">
        <f>+_xlfn.CONCAT(O$6,$O$5,"_yd_",$N7)</f>
        <v>1_vat_elec_pc_cond_netcash__yd_1</v>
      </c>
      <c r="P7" s="720" t="str">
        <f>+_xlfn.CONCAT(P$6,$O$5,"_yd_",$N7)</f>
        <v>1_subsidy_elec_direct_pc_cond_netcash__yd_1</v>
      </c>
      <c r="Q7" s="720" t="str">
        <f>+_xlfn.CONCAT(Q$6,$O$5,"_yd_",$N7)</f>
        <v>1_subsidy_elec_indirect_pc_cond_netcash__yd_1</v>
      </c>
      <c r="R7" s="720" t="str">
        <f>+_xlfn.CONCAT(R$6,$O$5,"_yd_",$N7)</f>
        <v>1_subsidy_elec_pc_cond_netcash__yd_1</v>
      </c>
      <c r="S7" s="720"/>
      <c r="T7" s="720"/>
      <c r="U7" s="720"/>
      <c r="V7" s="251"/>
      <c r="W7" s="251"/>
    </row>
    <row r="8">
      <c r="A8" s="187">
        <f>labels!I3</f>
        <v>2</v>
      </c>
      <c r="H8" s="296">
        <f t="shared" si="0"/>
        <v>2</v>
      </c>
      <c r="I8" s="252">
        <f>100*INDEX(stats!$D:$D,MATCH(RI_Con!O8,stats!$A:$A,0))</f>
        <v>-0.90325329542536326</v>
      </c>
      <c r="J8" s="252">
        <f>100*INDEX(stats!$D:$D,MATCH(RI_Con!P8,stats!$A:$A,0))</f>
        <v>1.2759533382489299</v>
      </c>
      <c r="K8" s="252">
        <f>100*INDEX(stats!$D:$D,MATCH(RI_Con!Q8,stats!$A:$A,0))</f>
        <v>0.18015091246302309</v>
      </c>
      <c r="L8" s="252">
        <f>100*INDEX(stats!$D:$D,MATCH(RI_Con!R8,stats!$A:$A,0))</f>
        <v>0.65843011099675441</v>
      </c>
      <c r="N8" s="719">
        <v>2</v>
      </c>
      <c r="O8" s="720" t="str">
        <f t="shared" ref="O8:R16" si="1">+_xlfn.CONCAT(O$6,$O$5,"_yd_",$N8)</f>
        <v>1_vat_elec_pc_cond_netcash__yd_2</v>
      </c>
      <c r="P8" s="720" t="str">
        <f t="shared" si="1"/>
        <v>1_subsidy_elec_direct_pc_cond_netcash__yd_2</v>
      </c>
      <c r="Q8" s="720" t="str">
        <f t="shared" si="1"/>
        <v>1_subsidy_elec_indirect_pc_cond_netcash__yd_2</v>
      </c>
      <c r="R8" s="720" t="str">
        <f t="shared" si="1"/>
        <v>1_subsidy_elec_pc_cond_netcash__yd_2</v>
      </c>
      <c r="S8" s="720"/>
      <c r="T8" s="720"/>
      <c r="U8" s="720"/>
      <c r="V8" s="251"/>
      <c r="W8" s="251"/>
    </row>
    <row r="9">
      <c r="A9" s="187">
        <f>labels!I4</f>
        <v>3</v>
      </c>
      <c r="H9" s="296">
        <f t="shared" si="0"/>
        <v>3</v>
      </c>
      <c r="I9" s="252">
        <f>100*INDEX(stats!$D:$D,MATCH(RI_Con!O9,stats!$A:$A,0))</f>
        <v>-0.84345534878972894</v>
      </c>
      <c r="J9" s="252">
        <f>100*INDEX(stats!$D:$D,MATCH(RI_Con!P9,stats!$A:$A,0))</f>
        <v>1.3076483876016918</v>
      </c>
      <c r="K9" s="252">
        <f>100*INDEX(stats!$D:$D,MATCH(RI_Con!Q9,stats!$A:$A,0))</f>
        <v>0.19816968871349197</v>
      </c>
      <c r="L9" s="252">
        <f>100*INDEX(stats!$D:$D,MATCH(RI_Con!R9,stats!$A:$A,0))</f>
        <v>0.93043103061661792</v>
      </c>
      <c r="N9" s="719">
        <v>3</v>
      </c>
      <c r="O9" s="720" t="str">
        <f t="shared" si="1"/>
        <v>1_vat_elec_pc_cond_netcash__yd_3</v>
      </c>
      <c r="P9" s="720" t="str">
        <f t="shared" si="1"/>
        <v>1_subsidy_elec_direct_pc_cond_netcash__yd_3</v>
      </c>
      <c r="Q9" s="720" t="str">
        <f t="shared" si="1"/>
        <v>1_subsidy_elec_indirect_pc_cond_netcash__yd_3</v>
      </c>
      <c r="R9" s="720" t="str">
        <f t="shared" si="1"/>
        <v>1_subsidy_elec_pc_cond_netcash__yd_3</v>
      </c>
      <c r="S9" s="720"/>
      <c r="T9" s="720"/>
      <c r="U9" s="720"/>
      <c r="V9" s="251"/>
      <c r="W9" s="251"/>
    </row>
    <row r="10">
      <c r="A10" s="187">
        <f>labels!I5</f>
        <v>4</v>
      </c>
      <c r="H10" s="296">
        <f t="shared" si="0"/>
        <v>4</v>
      </c>
      <c r="I10" s="252">
        <f>100*INDEX(stats!$D:$D,MATCH(RI_Con!O10,stats!$A:$A,0))</f>
        <v>-0.84503132286122051</v>
      </c>
      <c r="J10" s="252">
        <f>100*INDEX(stats!$D:$D,MATCH(RI_Con!P10,stats!$A:$A,0))</f>
        <v>1.3848768413676775</v>
      </c>
      <c r="K10" s="252">
        <f>100*INDEX(stats!$D:$D,MATCH(RI_Con!Q10,stats!$A:$A,0))</f>
        <v>0.20499886724546132</v>
      </c>
      <c r="L10" s="252">
        <f>100*INDEX(stats!$D:$D,MATCH(RI_Con!R10,stats!$A:$A,0))</f>
        <v>1.0993001571817869</v>
      </c>
      <c r="N10" s="719">
        <v>4</v>
      </c>
      <c r="O10" s="720" t="str">
        <f t="shared" si="1"/>
        <v>1_vat_elec_pc_cond_netcash__yd_4</v>
      </c>
      <c r="P10" s="720" t="str">
        <f t="shared" si="1"/>
        <v>1_subsidy_elec_direct_pc_cond_netcash__yd_4</v>
      </c>
      <c r="Q10" s="720" t="str">
        <f t="shared" si="1"/>
        <v>1_subsidy_elec_indirect_pc_cond_netcash__yd_4</v>
      </c>
      <c r="R10" s="720" t="str">
        <f t="shared" si="1"/>
        <v>1_subsidy_elec_pc_cond_netcash__yd_4</v>
      </c>
      <c r="S10" s="720"/>
      <c r="T10" s="720"/>
      <c r="U10" s="720"/>
      <c r="V10" s="251"/>
      <c r="W10" s="251"/>
    </row>
    <row r="11">
      <c r="A11" s="187">
        <f>labels!I6</f>
        <v>5</v>
      </c>
      <c r="H11" s="296">
        <f t="shared" si="0"/>
        <v>5</v>
      </c>
      <c r="I11" s="252">
        <f>100*INDEX(stats!$D:$D,MATCH(RI_Con!O11,stats!$A:$A,0))</f>
        <v>-0.64322723579855878</v>
      </c>
      <c r="J11" s="252">
        <f>100*INDEX(stats!$D:$D,MATCH(RI_Con!P11,stats!$A:$A,0))</f>
        <v>1.192847566138018</v>
      </c>
      <c r="K11" s="252">
        <f>100*INDEX(stats!$D:$D,MATCH(RI_Con!Q11,stats!$A:$A,0))</f>
        <v>0.21371506729519599</v>
      </c>
      <c r="L11" s="252">
        <f>100*INDEX(stats!$D:$D,MATCH(RI_Con!R11,stats!$A:$A,0))</f>
        <v>1.0689737168927307</v>
      </c>
      <c r="N11" s="719">
        <v>5</v>
      </c>
      <c r="O11" s="720" t="str">
        <f t="shared" si="1"/>
        <v>1_vat_elec_pc_cond_netcash__yd_5</v>
      </c>
      <c r="P11" s="720" t="str">
        <f t="shared" si="1"/>
        <v>1_subsidy_elec_direct_pc_cond_netcash__yd_5</v>
      </c>
      <c r="Q11" s="720" t="str">
        <f t="shared" si="1"/>
        <v>1_subsidy_elec_indirect_pc_cond_netcash__yd_5</v>
      </c>
      <c r="R11" s="720" t="str">
        <f t="shared" si="1"/>
        <v>1_subsidy_elec_pc_cond_netcash__yd_5</v>
      </c>
      <c r="S11" s="720"/>
      <c r="T11" s="720"/>
      <c r="U11" s="720"/>
      <c r="V11" s="251"/>
      <c r="W11" s="251"/>
    </row>
    <row r="12">
      <c r="A12" s="187">
        <f>labels!I7</f>
        <v>6</v>
      </c>
      <c r="H12" s="296">
        <f t="shared" si="0"/>
        <v>6</v>
      </c>
      <c r="I12" s="252">
        <f>100*INDEX(stats!$D:$D,MATCH(RI_Con!O12,stats!$A:$A,0))</f>
        <v>-0.72132742378206438</v>
      </c>
      <c r="J12" s="252">
        <f>100*INDEX(stats!$D:$D,MATCH(RI_Con!P12,stats!$A:$A,0))</f>
        <v>1.2866990434789494</v>
      </c>
      <c r="K12" s="252">
        <f>100*INDEX(stats!$D:$D,MATCH(RI_Con!Q12,stats!$A:$A,0))</f>
        <v>0.21329492031786726</v>
      </c>
      <c r="L12" s="252">
        <f>100*INDEX(stats!$D:$D,MATCH(RI_Con!R12,stats!$A:$A,0))</f>
        <v>1.1929632706581714</v>
      </c>
      <c r="N12" s="719">
        <v>6</v>
      </c>
      <c r="O12" s="720" t="str">
        <f t="shared" si="1"/>
        <v>1_vat_elec_pc_cond_netcash__yd_6</v>
      </c>
      <c r="P12" s="720" t="str">
        <f t="shared" si="1"/>
        <v>1_subsidy_elec_direct_pc_cond_netcash__yd_6</v>
      </c>
      <c r="Q12" s="720" t="str">
        <f t="shared" si="1"/>
        <v>1_subsidy_elec_indirect_pc_cond_netcash__yd_6</v>
      </c>
      <c r="R12" s="720" t="str">
        <f t="shared" si="1"/>
        <v>1_subsidy_elec_pc_cond_netcash__yd_6</v>
      </c>
      <c r="S12" s="720"/>
      <c r="T12" s="720"/>
      <c r="U12" s="720"/>
      <c r="V12" s="251"/>
      <c r="W12" s="251"/>
    </row>
    <row r="13">
      <c r="A13" s="187">
        <f>labels!I8</f>
        <v>7</v>
      </c>
      <c r="H13" s="296">
        <f t="shared" si="0"/>
        <v>7</v>
      </c>
      <c r="I13" s="252">
        <f>100*INDEX(stats!$D:$D,MATCH(RI_Con!O13,stats!$A:$A,0))</f>
        <v>-0.65513877645347185</v>
      </c>
      <c r="J13" s="252">
        <f>100*INDEX(stats!$D:$D,MATCH(RI_Con!P13,stats!$A:$A,0))</f>
        <v>1.2845492148122359</v>
      </c>
      <c r="K13" s="252">
        <f>100*INDEX(stats!$D:$D,MATCH(RI_Con!Q13,stats!$A:$A,0))</f>
        <v>0.22061272298722931</v>
      </c>
      <c r="L13" s="252">
        <f>100*INDEX(stats!$D:$D,MATCH(RI_Con!R13,stats!$A:$A,0))</f>
        <v>1.2816192742788783</v>
      </c>
      <c r="N13" s="719">
        <v>7</v>
      </c>
      <c r="O13" s="720" t="str">
        <f t="shared" si="1"/>
        <v>1_vat_elec_pc_cond_netcash__yd_7</v>
      </c>
      <c r="P13" s="720" t="str">
        <f t="shared" si="1"/>
        <v>1_subsidy_elec_direct_pc_cond_netcash__yd_7</v>
      </c>
      <c r="Q13" s="720" t="str">
        <f t="shared" si="1"/>
        <v>1_subsidy_elec_indirect_pc_cond_netcash__yd_7</v>
      </c>
      <c r="R13" s="720" t="str">
        <f t="shared" si="1"/>
        <v>1_subsidy_elec_pc_cond_netcash__yd_7</v>
      </c>
      <c r="S13" s="720"/>
      <c r="T13" s="720"/>
      <c r="U13" s="720"/>
      <c r="V13" s="251"/>
      <c r="W13" s="251"/>
    </row>
    <row r="14">
      <c r="A14" s="187">
        <f>labels!I9</f>
        <v>8</v>
      </c>
      <c r="H14" s="296">
        <f t="shared" si="0"/>
        <v>8</v>
      </c>
      <c r="I14" s="252">
        <f>100*INDEX(stats!$D:$D,MATCH(RI_Con!O14,stats!$A:$A,0))</f>
        <v>-0.75293320508096317</v>
      </c>
      <c r="J14" s="252">
        <f>100*INDEX(stats!$D:$D,MATCH(RI_Con!P14,stats!$A:$A,0))</f>
        <v>1.3814957547287736</v>
      </c>
      <c r="K14" s="252">
        <f>100*INDEX(stats!$D:$D,MATCH(RI_Con!Q14,stats!$A:$A,0))</f>
        <v>0.22889745875787879</v>
      </c>
      <c r="L14" s="252">
        <f>100*INDEX(stats!$D:$D,MATCH(RI_Con!R14,stats!$A:$A,0))</f>
        <v>1.4385219059119092</v>
      </c>
      <c r="N14" s="719">
        <v>8</v>
      </c>
      <c r="O14" s="720" t="str">
        <f t="shared" si="1"/>
        <v>1_vat_elec_pc_cond_netcash__yd_8</v>
      </c>
      <c r="P14" s="720" t="str">
        <f t="shared" si="1"/>
        <v>1_subsidy_elec_direct_pc_cond_netcash__yd_8</v>
      </c>
      <c r="Q14" s="720" t="str">
        <f t="shared" si="1"/>
        <v>1_subsidy_elec_indirect_pc_cond_netcash__yd_8</v>
      </c>
      <c r="R14" s="720" t="str">
        <f t="shared" si="1"/>
        <v>1_subsidy_elec_pc_cond_netcash__yd_8</v>
      </c>
      <c r="S14" s="720"/>
      <c r="T14" s="720"/>
      <c r="U14" s="720"/>
      <c r="V14" s="251"/>
      <c r="W14" s="251"/>
    </row>
    <row r="15">
      <c r="A15" s="187">
        <f>labels!I10</f>
        <v>9</v>
      </c>
      <c r="H15" s="296">
        <f t="shared" si="0"/>
        <v>9</v>
      </c>
      <c r="I15" s="252">
        <f>100*INDEX(stats!$D:$D,MATCH(RI_Con!O15,stats!$A:$A,0))</f>
        <v>-0.63200477267068211</v>
      </c>
      <c r="J15" s="252">
        <f>100*INDEX(stats!$D:$D,MATCH(RI_Con!P15,stats!$A:$A,0))</f>
        <v>1.3124863404127838</v>
      </c>
      <c r="K15" s="252">
        <f>100*INDEX(stats!$D:$D,MATCH(RI_Con!Q15,stats!$A:$A,0))</f>
        <v>0.23319970666570489</v>
      </c>
      <c r="L15" s="252">
        <f>100*INDEX(stats!$D:$D,MATCH(RI_Con!R15,stats!$A:$A,0))</f>
        <v>1.4316176391035429</v>
      </c>
      <c r="N15" s="719">
        <v>9</v>
      </c>
      <c r="O15" s="720" t="str">
        <f t="shared" si="1"/>
        <v>1_vat_elec_pc_cond_netcash__yd_9</v>
      </c>
      <c r="P15" s="720" t="str">
        <f t="shared" si="1"/>
        <v>1_subsidy_elec_direct_pc_cond_netcash__yd_9</v>
      </c>
      <c r="Q15" s="720" t="str">
        <f t="shared" si="1"/>
        <v>1_subsidy_elec_indirect_pc_cond_netcash__yd_9</v>
      </c>
      <c r="R15" s="720" t="str">
        <f t="shared" si="1"/>
        <v>1_subsidy_elec_pc_cond_netcash__yd_9</v>
      </c>
      <c r="S15" s="720"/>
      <c r="T15" s="720"/>
      <c r="U15" s="720"/>
      <c r="V15" s="251"/>
      <c r="W15" s="251"/>
    </row>
    <row r="16">
      <c r="A16" s="187" t="str">
        <f>labels!I11</f>
        <v>Top decile</v>
      </c>
      <c r="H16" s="653" t="str">
        <f t="shared" si="0"/>
        <v>Top decile</v>
      </c>
      <c r="I16" s="655">
        <f>100*INDEX(stats!$D:$D,MATCH(RI_Con!O16,stats!$A:$A,0))</f>
        <v>-0.64520129412533334</v>
      </c>
      <c r="J16" s="655">
        <f>100*INDEX(stats!$D:$D,MATCH(RI_Con!P16,stats!$A:$A,0))</f>
        <v>1.3398704340858789</v>
      </c>
      <c r="K16" s="655">
        <f>100*INDEX(stats!$D:$D,MATCH(RI_Con!Q16,stats!$A:$A,0))</f>
        <v>0.24157695529208784</v>
      </c>
      <c r="L16" s="655">
        <f>100*INDEX(stats!$D:$D,MATCH(RI_Con!R16,stats!$A:$A,0))</f>
        <v>1.5305564428468548</v>
      </c>
      <c r="N16" s="719">
        <v>10</v>
      </c>
      <c r="O16" s="720" t="str">
        <f t="shared" si="1"/>
        <v>1_vat_elec_pc_cond_netcash__yd_10</v>
      </c>
      <c r="P16" s="720" t="str">
        <f t="shared" si="1"/>
        <v>1_subsidy_elec_direct_pc_cond_netcash__yd_10</v>
      </c>
      <c r="Q16" s="720" t="str">
        <f t="shared" si="1"/>
        <v>1_subsidy_elec_indirect_pc_cond_netcash__yd_10</v>
      </c>
      <c r="R16" s="720" t="str">
        <f t="shared" si="1"/>
        <v>1_subsidy_elec_pc_cond_netcash__yd_10</v>
      </c>
      <c r="S16" s="720"/>
      <c r="T16" s="720"/>
      <c r="U16" s="720"/>
      <c r="V16" s="251"/>
      <c r="W16" s="251"/>
    </row>
    <row r="17">
      <c r="A17" s="187" t="str">
        <f>labels!J2</f>
        <v>Deciles of Per Capita Disposable Income</v>
      </c>
    </row>
    <row r="18">
      <c r="D18" s="241"/>
      <c r="E18" s="248"/>
    </row>
    <row r="19">
      <c r="A19" s="187" t="s">
        <v>395</v>
      </c>
    </row>
    <row r="20">
      <c r="A20" s="187" t="s">
        <v>704</v>
      </c>
      <c r="B20" s="187" t="str" cm="1">
        <f t="array" aca="true" ref="B20" ca="true">+INDIRECT(A20)</f>
        <v>Percentage of Disposable Income</v>
      </c>
    </row>
    <row r="21">
      <c r="A21" s="187" t="s">
        <v>704</v>
      </c>
      <c r="B21" s="187" t="s">
        <v>707</v>
      </c>
    </row>
    <row r="22">
      <c r="A22" s="187" t="s">
        <v>677</v>
      </c>
    </row>
    <row r="23">
      <c r="A23" s="187" t="s">
        <v>678</v>
      </c>
      <c r="B23" s="187" t="str">
        <f>+[6]labels!A3</f>
        <v>Tranche1</v>
      </c>
    </row>
    <row r="24">
      <c r="A24" s="187" t="s">
        <v>679</v>
      </c>
      <c r="B24" s="187" t="str">
        <f>+[6]labels!A4</f>
        <v>Tranche2</v>
      </c>
    </row>
    <row r="25">
      <c r="A25" s="187" t="s">
        <v>680</v>
      </c>
      <c r="B25" s="187" t="str">
        <f>+[6]labels!A5</f>
        <v>Tranche3</v>
      </c>
    </row>
    <row r="27">
      <c r="A27" s="246" t="s">
        <v>681</v>
      </c>
      <c r="B27" s="187" t="s">
        <v>352</v>
      </c>
    </row>
    <row r="28">
      <c r="A28" s="247" t="s">
        <v>682</v>
      </c>
      <c r="B28" s="248" t="s">
        <v>683</v>
      </c>
    </row>
    <row r="29">
      <c r="A29" s="246" t="s">
        <v>684</v>
      </c>
      <c r="B29" s="187" t="s">
        <v>685</v>
      </c>
    </row>
    <row r="32">
      <c r="A32" s="187" t="s">
        <v>708</v>
      </c>
    </row>
    <row r="33">
      <c r="A33" s="187" t="str">
        <f>LOWER(LEFT(G3,4))</f>
        <v>elec</v>
      </c>
    </row>
    <row r="36">
      <c r="A36" s="187" t="s">
        <v>686</v>
      </c>
      <c r="B36" s="187" t="s">
        <v>687</v>
      </c>
    </row>
    <row r="37">
      <c r="A37" s="1" t="str">
        <f>G2</f>
        <v>Baseline</v>
      </c>
      <c r="B37" s="1">
        <f>VLOOKUP(A37,labels!$F$2:$G$8,2,FALSE)</f>
        <v>1</v>
      </c>
    </row>
    <row r="78">
      <c r="M78" s="252">
        <f>J7+K7</f>
        <v>1.4050072244117391</v>
      </c>
    </row>
  </sheetData>
  <mergeCells count="2">
    <mergeCell ref="J5:L5"/>
    <mergeCell ref="I5:I6"/>
  </mergeCells>
  <phoneticPr fontId="50" type="noConversion"/>
  <dataValidations count="1">
    <dataValidation type="list" allowBlank="true" showInputMessage="true" showErrorMessage="true" sqref="G2">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3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true" customWidth="true"/>
    <col min="2" max="2" width="31" style="1" customWidth="true"/>
    <col min="3" max="5" width="9.88671875" style="1" customWidth="true"/>
    <col min="6" max="16384" width="11.5546875" style="1"/>
  </cols>
  <sheetData>
    <row r="1">
      <c r="K1" s="368"/>
      <c r="L1" s="368"/>
      <c r="M1" s="368"/>
      <c r="N1" s="368"/>
      <c r="O1" s="368"/>
      <c r="P1" s="368"/>
      <c r="Q1" s="368"/>
    </row>
    <row r="2">
      <c r="B2" s="337" t="s">
        <v>755</v>
      </c>
      <c r="C2" s="361" t="s">
        <v>423</v>
      </c>
      <c r="J2" s="293"/>
      <c r="K2" s="368"/>
      <c r="L2" s="368"/>
      <c r="M2" s="368"/>
      <c r="N2" s="368"/>
      <c r="O2" s="368"/>
      <c r="P2" s="368"/>
      <c r="Q2" s="368"/>
    </row>
    <row r="3">
      <c r="J3" s="293"/>
      <c r="K3" s="368"/>
      <c r="L3" s="368"/>
      <c r="M3" s="368"/>
      <c r="N3" s="368"/>
      <c r="O3" s="368"/>
      <c r="P3" s="368"/>
      <c r="Q3" s="368"/>
    </row>
    <row r="4">
      <c r="J4" s="293"/>
      <c r="K4" s="368"/>
      <c r="L4" s="368"/>
      <c r="M4" s="368"/>
      <c r="N4" s="368"/>
      <c r="O4" s="368"/>
      <c r="P4" s="368"/>
      <c r="Q4" s="368"/>
    </row>
    <row r="5">
      <c r="J5" s="293"/>
      <c r="K5" s="368"/>
      <c r="L5" s="368"/>
      <c r="M5" s="368"/>
      <c r="N5" s="368"/>
      <c r="O5" s="368"/>
      <c r="P5" s="368"/>
      <c r="Q5" s="368"/>
    </row>
    <row r="6">
      <c r="Q6" s="368"/>
    </row>
    <row r="7" ht="28.8">
      <c r="A7" s="299">
        <f>VLOOKUP(C2,[2]labels!$F$2:$G$8,2,FALSE)</f>
        <v>2</v>
      </c>
      <c r="B7" s="569"/>
      <c r="C7" s="587" t="s">
        <v>14</v>
      </c>
      <c r="D7" s="588" t="s">
        <v>15</v>
      </c>
      <c r="E7" s="589" t="s">
        <v>756</v>
      </c>
      <c r="Q7" s="368"/>
    </row>
    <row r="8">
      <c r="A8" s="299">
        <v>6</v>
      </c>
      <c r="B8" s="190" t="s">
        <v>605</v>
      </c>
      <c r="C8" s="527">
        <f>[2]Parameters!C6</f>
        <v>476.32255555555554</v>
      </c>
      <c r="D8" s="527" cm="1">
        <f t="array" aca="true" ref="D8" ca="true">INDIRECT(_xlfn.CONCAT("Parameters!",VLOOKUP($C$2,[2]labels!$F$2:$H$8,3,FALSE),A8))</f>
        <v>476.32255555555554</v>
      </c>
      <c r="E8" s="527">
        <f>[2]Parameters!D6</f>
        <v>641.59355555555555</v>
      </c>
    </row>
    <row r="9">
      <c r="A9" s="299">
        <v>7</v>
      </c>
      <c r="B9" s="191" t="s">
        <v>606</v>
      </c>
      <c r="C9" s="527">
        <f>[2]Parameters!C7</f>
        <v>409.99941999999999</v>
      </c>
      <c r="D9" s="527" cm="1">
        <f t="array" aca="true" ref="D9" ca="true">INDIRECT(_xlfn.CONCAT("Parameters!",VLOOKUP($C$2,[2]labels!$F$2:$H$8,3,FALSE),A9))</f>
        <v>409.99941999999999</v>
      </c>
      <c r="E9" s="527">
        <f>[2]Parameters!D7</f>
        <v>771.7300251821863</v>
      </c>
      <c r="Q9" s="368"/>
    </row>
    <row r="10">
      <c r="A10" s="299">
        <v>8</v>
      </c>
      <c r="B10" s="190" t="s">
        <v>607</v>
      </c>
      <c r="C10" s="527">
        <f>[2]Parameters!C8</f>
        <v>654.99999999999784</v>
      </c>
      <c r="D10" s="527" cm="1">
        <f t="array" aca="true" ref="D10" ca="true">INDIRECT(_xlfn.CONCAT("Parameters!",VLOOKUP($C$2,[2]labels!$F$2:$H$8,3,FALSE),A10))</f>
        <v>754.9995600000002</v>
      </c>
      <c r="E10" s="527">
        <f>[2]Parameters!D8</f>
        <v>922.80154137931049</v>
      </c>
      <c r="Q10" s="368"/>
    </row>
    <row r="11" ht="28.8">
      <c r="A11" s="299">
        <v>9</v>
      </c>
      <c r="B11" s="11" t="s">
        <v>608</v>
      </c>
      <c r="C11" s="527">
        <f>[2]Parameters!C9</f>
        <v>664.9997800000001</v>
      </c>
      <c r="D11" s="527" cm="1">
        <f t="array" aca="true" ref="D11" ca="true">INDIRECT(_xlfn.CONCAT("Parameters!",VLOOKUP($C$2,[2]labels!$F$2:$H$8,3,FALSE),A11))</f>
        <v>664.9997800000001</v>
      </c>
      <c r="E11" s="527">
        <f>[2]Parameters!D9</f>
        <v>872.64418834668618</v>
      </c>
    </row>
    <row r="12">
      <c r="A12" s="299">
        <v>10</v>
      </c>
      <c r="B12" s="11" t="s">
        <v>609</v>
      </c>
      <c r="C12" s="527">
        <f>[2]Parameters!C10</f>
        <v>496.99964</v>
      </c>
      <c r="D12" s="527" cm="1">
        <f t="array" aca="true" ref="D12" ca="true">INDIRECT(_xlfn.CONCAT("Parameters!",VLOOKUP($C$2,[2]labels!$F$2:$H$8,3,FALSE),A12))</f>
        <v>496.99964</v>
      </c>
      <c r="E12" s="527">
        <f>[2]Parameters!D10</f>
        <v>720.61888834668605</v>
      </c>
    </row>
    <row r="13" ht="29.4" thickBot="true">
      <c r="A13" s="299">
        <v>11</v>
      </c>
      <c r="B13" s="467" t="s">
        <v>610</v>
      </c>
      <c r="C13" s="528">
        <f>[2]Parameters!C11</f>
        <v>889.99999999999727</v>
      </c>
      <c r="D13" s="528" cm="1">
        <f t="array" aca="true" ref="D13" ca="true">INDIRECT(_xlfn.CONCAT("Parameters!",VLOOKUP($C$2,[2]labels!$F$2:$H$8,3,FALSE),A13))</f>
        <v>990.00009999999997</v>
      </c>
      <c r="E13" s="528">
        <f>[2]Parameters!D11</f>
        <v>990.00039042128606</v>
      </c>
    </row>
    <row r="14" ht="15" thickTop="true">
      <c r="A14" s="299"/>
    </row>
    <row r="15">
      <c r="A15" s="299"/>
    </row>
  </sheetData>
  <dataValidations count="1">
    <dataValidation type="list" allowBlank="true" showInputMessage="true" showErrorMessage="true" sqref="C2">
      <formula1>reforms</formula1>
    </dataValidation>
  </dataValidation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V37"/>
  <sheetViews>
    <sheetView topLeftCell="C4" zoomScale="78" workbookViewId="0">
      <selection activeCell="C37" sqref="C37"/>
    </sheetView>
  </sheetViews>
  <sheetFormatPr baseColWidth="10" defaultColWidth="11.5546875" defaultRowHeight="14.4"/>
  <cols>
    <col min="1" max="1" width="3" style="1" customWidth="true"/>
    <col min="2" max="2" width="17.44140625" style="1" customWidth="true"/>
    <col min="3" max="4" width="22.6640625" style="1" customWidth="true"/>
    <col min="5" max="5" width="1.88671875" style="1" customWidth="true"/>
    <col min="6" max="7" width="22.5546875" style="1" customWidth="true"/>
    <col min="8" max="9" width="11.5546875" style="1"/>
    <col min="10" max="10" width="10.33203125" style="1" bestFit="true" customWidth="true"/>
    <col min="11" max="11" width="12.88671875" style="1" bestFit="true" customWidth="true"/>
    <col min="12" max="12" width="12.6640625" style="1" bestFit="true" customWidth="true"/>
    <col min="13" max="13" width="12.88671875" style="1" bestFit="true" customWidth="true"/>
    <col min="14" max="14" width="10.33203125" style="1" bestFit="true" customWidth="true"/>
    <col min="15" max="16" width="11.6640625" style="1" bestFit="true" customWidth="true"/>
    <col min="17" max="16384" width="11.5546875" style="1"/>
  </cols>
  <sheetData>
    <row r="2" ht="23.4">
      <c r="B2" s="315" t="s">
        <v>757</v>
      </c>
      <c r="M2" s="196" t="s">
        <v>755</v>
      </c>
    </row>
    <row r="3" ht="25.2" customHeight="true">
      <c r="B3" s="316"/>
      <c r="C3" s="956" t="s">
        <v>262</v>
      </c>
      <c r="D3" s="956"/>
      <c r="E3" s="316"/>
      <c r="F3" s="956" t="s">
        <v>758</v>
      </c>
      <c r="G3" s="956"/>
      <c r="J3" s="959" t="s">
        <v>759</v>
      </c>
      <c r="K3" s="957" t="s">
        <v>14</v>
      </c>
      <c r="L3" s="957"/>
      <c r="M3" s="958" t="s">
        <v>423</v>
      </c>
      <c r="N3" s="958"/>
    </row>
    <row r="4" ht="25.2">
      <c r="B4" s="318"/>
      <c r="C4" s="317" t="s">
        <v>760</v>
      </c>
      <c r="D4" s="317" t="s">
        <v>761</v>
      </c>
      <c r="E4" s="319"/>
      <c r="F4" s="317" t="s">
        <v>760</v>
      </c>
      <c r="G4" s="317" t="s">
        <v>761</v>
      </c>
      <c r="J4" s="960"/>
      <c r="K4" s="320" t="s">
        <v>760</v>
      </c>
      <c r="L4" s="320" t="s">
        <v>761</v>
      </c>
      <c r="M4" s="320" t="s">
        <v>760</v>
      </c>
      <c r="N4" s="320" t="s">
        <v>761</v>
      </c>
    </row>
    <row r="5" ht="25.2">
      <c r="B5" s="316" t="s">
        <v>418</v>
      </c>
      <c r="C5" s="321">
        <f>K5-M5</f>
        <v>13.892125497278315</v>
      </c>
      <c r="D5" s="321">
        <f>(L5-N5)*100</f>
        <v>8.4271310265564545E-2</v>
      </c>
      <c r="E5" s="322"/>
      <c r="F5" s="322">
        <v>99.7</v>
      </c>
      <c r="G5" s="322">
        <v>0.6</v>
      </c>
      <c r="J5" s="323" t="s">
        <v>418</v>
      </c>
      <c r="K5" s="324">
        <f>INDEX(stats!$D:$D,MATCH(_xlfn.CONCAT(K$10,"_all_elec_pc_benefits__yd_0"),stats!$A:$A,0))/1000000000</f>
        <v>102.81101514923559</v>
      </c>
      <c r="L5" s="325">
        <f>K5/$L$13</f>
        <v>6.2366402880943634E-3</v>
      </c>
      <c r="M5" s="324">
        <f>INDEX(stats!$D:$D,MATCH(_xlfn.CONCAT(M$10,"_all_elec_pc_benefits__yd_0"),stats!$A:$A,0))/1000000000</f>
        <v>88.918889651957272</v>
      </c>
      <c r="N5" s="325">
        <f>M5/$L$13</f>
        <v>5.393927185438718E-3</v>
      </c>
    </row>
    <row r="6" ht="25.2">
      <c r="B6" s="326" t="s">
        <v>432</v>
      </c>
      <c r="C6" s="327">
        <f>K6-M6</f>
        <v>0</v>
      </c>
      <c r="D6" s="327">
        <f>(L6-N6)*100</f>
        <v>0</v>
      </c>
      <c r="E6" s="328"/>
      <c r="F6" s="328">
        <v>158.5</v>
      </c>
      <c r="G6" s="328">
        <v>0.9</v>
      </c>
      <c r="J6" s="329" t="s">
        <v>432</v>
      </c>
      <c r="K6" s="330">
        <f>INDEX(stats!$D:$D,MATCH(_xlfn.CONCAT(K$10,"_all_fuel_pc_benefits__yd_0"),stats!$A:$A,0))/1000000000</f>
        <v>88.204002326130762</v>
      </c>
      <c r="L6" s="331">
        <f t="shared" ref="L6:N7" si="0">K6/$L$13</f>
        <v>5.3505612572721118E-3</v>
      </c>
      <c r="M6" s="330">
        <f>INDEX(stats!$D:$D,MATCH(_xlfn.CONCAT(M$10,"_all_fuel_pc_benefits__yd_0"),stats!$A:$A,0))/1000000000</f>
        <v>88.204002326130762</v>
      </c>
      <c r="N6" s="331">
        <f t="shared" si="0"/>
        <v>5.3505612572721118E-3</v>
      </c>
    </row>
    <row r="7" ht="25.2">
      <c r="B7" s="332" t="s">
        <v>210</v>
      </c>
      <c r="C7" s="333">
        <f>K7-M7</f>
        <v>13.8921254972783</v>
      </c>
      <c r="D7" s="333">
        <f>(L7-N7)*100</f>
        <v>8.4271310265564447E-2</v>
      </c>
      <c r="E7" s="328"/>
      <c r="F7" s="319">
        <v>258.2</v>
      </c>
      <c r="G7" s="319">
        <v>1.5</v>
      </c>
      <c r="J7" s="334" t="s">
        <v>210</v>
      </c>
      <c r="K7" s="335">
        <f>INDEX(stats!$D:$D,MATCH(_xlfn.CONCAT(K$10,"_all_policies_pc_benefits__yd_0"),stats!$A:$A,0))/1000000000</f>
        <v>191.01501747536634</v>
      </c>
      <c r="L7" s="336">
        <f t="shared" si="0"/>
        <v>1.1587201545366474E-2</v>
      </c>
      <c r="M7" s="335">
        <f>INDEX(stats!$D:$D,MATCH(_xlfn.CONCAT(M$10,"_all_policies_pc_benefits__yd_0"),stats!$A:$A,0))/1000000000</f>
        <v>177.12289197808803</v>
      </c>
      <c r="N7" s="336">
        <f t="shared" si="0"/>
        <v>1.074448844271083E-2</v>
      </c>
    </row>
    <row r="8">
      <c r="K8" s="293"/>
      <c r="L8" s="293"/>
      <c r="M8" s="293"/>
      <c r="N8" s="293"/>
      <c r="O8" s="293"/>
      <c r="P8" s="293"/>
      <c r="Q8" s="293"/>
      <c r="R8" s="293"/>
      <c r="S8" s="293"/>
    </row>
    <row r="9">
      <c r="K9" s="293"/>
      <c r="L9" s="293"/>
      <c r="M9" s="293"/>
      <c r="N9" s="293"/>
      <c r="O9" s="293"/>
      <c r="P9" s="293"/>
      <c r="Q9" s="293"/>
      <c r="R9" s="293"/>
      <c r="S9" s="293"/>
    </row>
    <row r="10">
      <c r="K10" s="299">
        <v>1</v>
      </c>
      <c r="L10" s="299">
        <v>1</v>
      </c>
      <c r="M10" s="299">
        <f>VLOOKUP(M3,labels!$F$2:$G$8,2,FALSE)</f>
        <v>2</v>
      </c>
      <c r="N10" s="299">
        <f>M10</f>
        <v>2</v>
      </c>
      <c r="O10" s="293"/>
      <c r="P10" s="293"/>
      <c r="Q10" s="293"/>
      <c r="R10" s="293"/>
      <c r="S10" s="293"/>
    </row>
    <row r="11">
      <c r="K11" s="293"/>
      <c r="L11" s="293"/>
      <c r="M11" s="293"/>
      <c r="N11" s="293"/>
      <c r="O11" s="293"/>
      <c r="P11" s="293"/>
      <c r="Q11" s="293"/>
      <c r="R11" s="293"/>
      <c r="S11" s="293"/>
    </row>
    <row r="12">
      <c r="K12" s="293"/>
      <c r="L12" s="293"/>
      <c r="M12" s="293"/>
      <c r="N12" s="293"/>
      <c r="O12" s="293"/>
      <c r="P12" s="293"/>
      <c r="Q12" s="293"/>
      <c r="R12" s="293"/>
      <c r="S12" s="293"/>
    </row>
    <row r="13">
      <c r="K13" s="337" t="s">
        <v>762</v>
      </c>
      <c r="L13" s="338">
        <f>GDP_2022</f>
        <v>16485</v>
      </c>
    </row>
    <row r="19">
      <c r="K19" s="953" t="s">
        <v>763</v>
      </c>
      <c r="L19" s="954"/>
      <c r="M19" s="955"/>
      <c r="N19" s="953" t="s">
        <v>14</v>
      </c>
      <c r="O19" s="954"/>
      <c r="P19" s="955"/>
      <c r="Q19" s="954" t="str">
        <f>M3</f>
        <v>Reform 1</v>
      </c>
      <c r="R19" s="954"/>
      <c r="S19" s="954"/>
    </row>
    <row r="20">
      <c r="J20" s="85"/>
      <c r="K20" s="349" t="s">
        <v>425</v>
      </c>
      <c r="L20" s="339" t="s">
        <v>440</v>
      </c>
      <c r="M20" s="345" t="s">
        <v>210</v>
      </c>
      <c r="N20" s="349" t="s">
        <v>425</v>
      </c>
      <c r="O20" s="339" t="s">
        <v>440</v>
      </c>
      <c r="P20" s="345" t="s">
        <v>210</v>
      </c>
      <c r="Q20" s="339" t="s">
        <v>425</v>
      </c>
      <c r="R20" s="339" t="s">
        <v>440</v>
      </c>
      <c r="S20" s="339" t="s">
        <v>210</v>
      </c>
    </row>
    <row r="21">
      <c r="J21" s="340" t="s">
        <v>418</v>
      </c>
      <c r="K21" s="354">
        <f t="shared" ref="K21:M23" si="1">Q21-N21</f>
        <v>0</v>
      </c>
      <c r="L21" s="355">
        <f t="shared" si="1"/>
        <v>13.892125497278315</v>
      </c>
      <c r="M21" s="529">
        <f t="shared" si="1"/>
        <v>13.892125497278315</v>
      </c>
      <c r="N21" s="350">
        <f>INDEX(stats!$D:$D,MATCH(_xlfn.CONCAT(N$24,N25),stats!$A:$A,0))/1000000000</f>
        <v>18.432221195572716</v>
      </c>
      <c r="O21" s="342">
        <f>-INDEX(stats!$D:$D,MATCH(_xlfn.CONCAT(O$24,O25),stats!$A:$A,0))/1000000000</f>
        <v>-121.2432363448083</v>
      </c>
      <c r="P21" s="346">
        <f>-INDEX(stats!$D:$D,MATCH(_xlfn.CONCAT(P$24,P25),stats!$A:$A,0))/1000000000</f>
        <v>-102.81101514923559</v>
      </c>
      <c r="Q21" s="350">
        <f>INDEX(stats!$D:$D,MATCH(_xlfn.CONCAT(Q$24,Q25),stats!$A:$A,0))/1000000000</f>
        <v>18.432221195572716</v>
      </c>
      <c r="R21" s="342">
        <f>-INDEX(stats!$D:$D,MATCH(_xlfn.CONCAT(R$24,R25),stats!$A:$A,0))/1000000000</f>
        <v>-107.35111084752998</v>
      </c>
      <c r="S21" s="346">
        <f>-INDEX(stats!$D:$D,MATCH(_xlfn.CONCAT(S$24,S25),stats!$A:$A,0))/1000000000</f>
        <v>-88.918889651957272</v>
      </c>
    </row>
    <row r="22">
      <c r="J22" s="85" t="s">
        <v>432</v>
      </c>
      <c r="K22" s="356">
        <f t="shared" si="1"/>
        <v>0</v>
      </c>
      <c r="L22" s="357">
        <f t="shared" si="1"/>
        <v>0</v>
      </c>
      <c r="M22" s="530">
        <f t="shared" si="1"/>
        <v>0</v>
      </c>
      <c r="N22" s="351">
        <f>INDEX(stats!$D:$D,MATCH(_xlfn.CONCAT(N$24,N26),stats!$A:$A,0))/1000000000</f>
        <v>35.109415945835295</v>
      </c>
      <c r="O22" s="343">
        <f>-INDEX(stats!$D:$D,MATCH(_xlfn.CONCAT(O$24,O26),stats!$A:$A,0))/1000000000</f>
        <v>-123.31341827196607</v>
      </c>
      <c r="P22" s="347">
        <f>-INDEX(stats!$D:$D,MATCH(_xlfn.CONCAT(P$24,P26),stats!$A:$A,0))/1000000000</f>
        <v>-88.204002326130762</v>
      </c>
      <c r="Q22" s="351">
        <f>INDEX(stats!$D:$D,MATCH(_xlfn.CONCAT(Q$24,Q26),stats!$A:$A,0))/1000000000</f>
        <v>35.109415945835295</v>
      </c>
      <c r="R22" s="343">
        <f>-INDEX(stats!$D:$D,MATCH(_xlfn.CONCAT(R$24,R26),stats!$A:$A,0))/1000000000</f>
        <v>-123.31341827196607</v>
      </c>
      <c r="S22" s="347">
        <f>-INDEX(stats!$D:$D,MATCH(_xlfn.CONCAT(S$24,S26),stats!$A:$A,0))/1000000000</f>
        <v>-88.204002326130762</v>
      </c>
    </row>
    <row r="23">
      <c r="J23" s="341" t="s">
        <v>210</v>
      </c>
      <c r="K23" s="358">
        <f t="shared" si="1"/>
        <v>0</v>
      </c>
      <c r="L23" s="359">
        <f t="shared" si="1"/>
        <v>13.8921254972783</v>
      </c>
      <c r="M23" s="531">
        <f t="shared" si="1"/>
        <v>13.8921254972783</v>
      </c>
      <c r="N23" s="352">
        <f>INDEX(stats!$D:$D,MATCH(_xlfn.CONCAT(N$24,N27),stats!$A:$A,0))/1000000000</f>
        <v>53.54163714140801</v>
      </c>
      <c r="O23" s="344">
        <f>-INDEX(stats!$D:$D,MATCH(_xlfn.CONCAT(O$24,O27),stats!$A:$A,0))/1000000000</f>
        <v>-244.55665461677435</v>
      </c>
      <c r="P23" s="348">
        <f>-INDEX(stats!$D:$D,MATCH(_xlfn.CONCAT(P$24,P27),stats!$A:$A,0))/1000000000</f>
        <v>-191.01501747536634</v>
      </c>
      <c r="Q23" s="344">
        <f>INDEX(stats!$D:$D,MATCH(_xlfn.CONCAT(Q$24,Q27),stats!$A:$A,0))/1000000000</f>
        <v>53.54163714140801</v>
      </c>
      <c r="R23" s="344">
        <f>-INDEX(stats!$D:$D,MATCH(_xlfn.CONCAT(R$24,R27),stats!$A:$A,0))/1000000000</f>
        <v>-230.66452911949605</v>
      </c>
      <c r="S23" s="348">
        <f>-INDEX(stats!$D:$D,MATCH(_xlfn.CONCAT(S$24,S27),stats!$A:$A,0))/1000000000</f>
        <v>-177.12289197808803</v>
      </c>
    </row>
    <row r="24">
      <c r="M24" s="293"/>
      <c r="N24" s="293">
        <v>1</v>
      </c>
      <c r="O24" s="293">
        <v>1</v>
      </c>
      <c r="P24" s="293">
        <v>1</v>
      </c>
      <c r="Q24" s="293">
        <f>M10</f>
        <v>2</v>
      </c>
      <c r="R24" s="293">
        <f>Q24</f>
        <v>2</v>
      </c>
      <c r="S24" s="293">
        <f>R24</f>
        <v>2</v>
      </c>
      <c r="T24" s="293"/>
      <c r="U24" s="293"/>
      <c r="V24" s="293"/>
    </row>
    <row r="25">
      <c r="M25" s="814" t="s">
        <v>419</v>
      </c>
      <c r="N25" s="293" t="str">
        <f t="shared" ref="N25:S26" si="2">_xlfn.CONCAT("_",N$28,"_",$M25,"_pc_benefits__yd_0")</f>
        <v>_vat_elec_pc_benefits__yd_0</v>
      </c>
      <c r="O25" s="293" t="str">
        <f t="shared" si="2"/>
        <v>_subsidy_elec_pc_benefits__yd_0</v>
      </c>
      <c r="P25" s="293" t="str">
        <f t="shared" si="2"/>
        <v>_all_elec_pc_benefits__yd_0</v>
      </c>
      <c r="Q25" s="293" t="str">
        <f t="shared" si="2"/>
        <v>_vat_elec_pc_benefits__yd_0</v>
      </c>
      <c r="R25" s="293" t="str">
        <f t="shared" si="2"/>
        <v>_subsidy_elec_pc_benefits__yd_0</v>
      </c>
      <c r="S25" s="293" t="str">
        <f t="shared" si="2"/>
        <v>_all_elec_pc_benefits__yd_0</v>
      </c>
      <c r="T25" s="293"/>
      <c r="U25" s="293"/>
      <c r="V25" s="293"/>
    </row>
    <row r="26">
      <c r="M26" s="814" t="s">
        <v>433</v>
      </c>
      <c r="N26" s="293" t="str">
        <f t="shared" si="2"/>
        <v>_vat_fuel_pc_benefits__yd_0</v>
      </c>
      <c r="O26" s="293" t="str">
        <f t="shared" si="2"/>
        <v>_subsidy_fuel_pc_benefits__yd_0</v>
      </c>
      <c r="P26" s="293" t="str">
        <f t="shared" si="2"/>
        <v>_all_fuel_pc_benefits__yd_0</v>
      </c>
      <c r="Q26" s="293" t="str">
        <f t="shared" si="2"/>
        <v>_vat_fuel_pc_benefits__yd_0</v>
      </c>
      <c r="R26" s="293" t="str">
        <f t="shared" si="2"/>
        <v>_subsidy_fuel_pc_benefits__yd_0</v>
      </c>
      <c r="S26" s="293" t="str">
        <f t="shared" si="2"/>
        <v>_all_fuel_pc_benefits__yd_0</v>
      </c>
      <c r="T26" s="293"/>
      <c r="U26" s="293"/>
      <c r="V26" s="293"/>
    </row>
    <row r="27">
      <c r="M27" s="293"/>
      <c r="N27" s="293" t="s">
        <v>764</v>
      </c>
      <c r="O27" s="293" t="s">
        <v>765</v>
      </c>
      <c r="P27" s="293" t="s">
        <v>670</v>
      </c>
      <c r="Q27" s="293" t="s">
        <v>764</v>
      </c>
      <c r="R27" s="293" t="s">
        <v>765</v>
      </c>
      <c r="S27" s="293" t="s">
        <v>670</v>
      </c>
      <c r="T27" s="293"/>
      <c r="U27" s="293"/>
      <c r="V27" s="293"/>
    </row>
    <row r="28">
      <c r="M28" s="293"/>
      <c r="N28" s="814" t="s">
        <v>673</v>
      </c>
      <c r="O28" s="814" t="s">
        <v>674</v>
      </c>
      <c r="P28" s="814" t="s">
        <v>766</v>
      </c>
      <c r="Q28" s="814" t="s">
        <v>673</v>
      </c>
      <c r="R28" s="814" t="s">
        <v>674</v>
      </c>
      <c r="S28" s="814" t="s">
        <v>766</v>
      </c>
      <c r="T28" s="293"/>
      <c r="U28" s="293"/>
      <c r="V28" s="293"/>
    </row>
    <row r="29">
      <c r="M29" s="293"/>
      <c r="N29" s="293"/>
      <c r="O29" s="293"/>
      <c r="P29" s="293"/>
      <c r="Q29" s="293"/>
      <c r="R29" s="293"/>
      <c r="S29" s="293"/>
      <c r="T29" s="293"/>
      <c r="U29" s="293"/>
      <c r="V29" s="293"/>
    </row>
    <row r="32">
      <c r="N32" s="353"/>
    </row>
    <row r="33" ht="43.2">
      <c r="K33" s="370" t="s">
        <v>9834</v>
      </c>
      <c r="L33" s="370" t="s">
        <v>9835</v>
      </c>
      <c r="M33" s="370" t="s">
        <v>9836</v>
      </c>
      <c r="N33" s="815" t="s">
        <v>9837</v>
      </c>
    </row>
    <row r="34">
      <c r="J34" s="340" t="s">
        <v>418</v>
      </c>
      <c r="K34" s="294">
        <v>279.8</v>
      </c>
      <c r="L34" s="366">
        <f>L21/O21</f>
        <v>-0.11458062252454203</v>
      </c>
      <c r="M34" s="816">
        <f>K34*L34</f>
        <v>-32.05965818236686</v>
      </c>
      <c r="N34" s="366">
        <f>K34+M34</f>
        <v>247.74034181763315</v>
      </c>
    </row>
    <row r="35">
      <c r="J35" s="812" t="s">
        <v>432</v>
      </c>
      <c r="K35" s="294">
        <v>524.70000000000005</v>
      </c>
      <c r="L35" s="366">
        <f>L22/O22</f>
        <v>0</v>
      </c>
      <c r="M35" s="816">
        <f>K35*L35</f>
        <v>0</v>
      </c>
      <c r="N35" s="366">
        <f>K35+M35</f>
        <v>524.70000000000005</v>
      </c>
    </row>
    <row r="36">
      <c r="J36" s="813" t="s">
        <v>210</v>
      </c>
      <c r="K36" s="362">
        <f>K34+K35</f>
        <v>804.5</v>
      </c>
      <c r="L36" s="362"/>
      <c r="M36" s="817">
        <f>M34+M35</f>
        <v>-32.05965818236686</v>
      </c>
      <c r="N36" s="726">
        <f>N34+N35</f>
        <v>772.44034181763323</v>
      </c>
    </row>
    <row r="37">
      <c r="K37" s="617">
        <f>K36</f>
        <v>804.5</v>
      </c>
      <c r="L37" s="724">
        <f>M23/P23</f>
        <v>-7.272792307583803E-2</v>
      </c>
      <c r="M37" s="816">
        <f>K37*L37</f>
        <v>-58.509614114511699</v>
      </c>
      <c r="N37" s="366">
        <f>K37+M37</f>
        <v>745.99038588548831</v>
      </c>
    </row>
  </sheetData>
  <mergeCells count="8">
    <mergeCell ref="K19:M19"/>
    <mergeCell ref="N19:P19"/>
    <mergeCell ref="Q19:S19"/>
    <mergeCell ref="C3:D3"/>
    <mergeCell ref="F3:G3"/>
    <mergeCell ref="K3:L3"/>
    <mergeCell ref="M3:N3"/>
    <mergeCell ref="J3:J4"/>
  </mergeCells>
  <dataValidations count="1">
    <dataValidation type="list" allowBlank="true" showInputMessage="true" showErrorMessage="true" sqref="M3:N3">
      <formula1>reforms</formula1>
    </dataValidation>
  </dataValidation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Y48"/>
  <sheetViews>
    <sheetView topLeftCell="Q1" zoomScale="70" zoomScaleNormal="70" workbookViewId="0">
      <selection activeCell="W32" sqref="W32"/>
    </sheetView>
  </sheetViews>
  <sheetFormatPr baseColWidth="10" defaultColWidth="11.5546875" defaultRowHeight="14.4"/>
  <cols>
    <col min="1" max="1" width="9.5546875" style="1" hidden="true" customWidth="true"/>
    <col min="2" max="2" width="12.44140625" style="1" hidden="true" customWidth="true"/>
    <col min="3" max="6" width="11.5546875" style="1" hidden="true" customWidth="true"/>
    <col min="7" max="7" width="3.88671875" style="1" customWidth="true"/>
    <col min="8" max="8" width="16" style="1" customWidth="true"/>
    <col min="9" max="9" width="12.6640625" style="1" bestFit="true" customWidth="true"/>
    <col min="10" max="10" width="8.33203125" style="1" bestFit="true" customWidth="true"/>
    <col min="11" max="11" width="8.5546875" style="1" bestFit="true" customWidth="true"/>
    <col min="12" max="12" width="8.33203125" style="1" bestFit="true" customWidth="true"/>
    <col min="13" max="13" width="8.5546875" style="1" bestFit="true" customWidth="true"/>
    <col min="14" max="14" width="11.5546875" style="368"/>
    <col min="15" max="29" width="11.5546875" style="293"/>
    <col min="30" max="16384" width="11.5546875" style="1"/>
  </cols>
  <sheetData>
    <row r="2">
      <c r="H2" s="337" t="s">
        <v>755</v>
      </c>
      <c r="I2" s="361" t="s">
        <v>423</v>
      </c>
    </row>
    <row r="3">
      <c r="H3" s="337" t="s">
        <v>767</v>
      </c>
      <c r="I3" s="361" t="s">
        <v>210</v>
      </c>
    </row>
    <row r="4">
      <c r="H4" s="337" t="s">
        <v>769</v>
      </c>
      <c r="I4" s="361" t="s">
        <v>418</v>
      </c>
      <c r="Q4" s="299"/>
      <c r="R4" s="299"/>
      <c r="S4" s="299"/>
      <c r="T4" s="299"/>
      <c r="U4" s="299"/>
      <c r="V4" s="299"/>
      <c r="W4" s="299"/>
    </row>
    <row r="5">
      <c r="Q5" s="299"/>
      <c r="R5" s="299" t="str">
        <f>VLOOKUP($I$3,$A$25:$B$27,2,FALSE)</f>
        <v>pc_benefits</v>
      </c>
      <c r="S5" s="299" t="str">
        <f>VLOOKUP($I$3,$A$25:$B$27,2,FALSE)</f>
        <v>pc_benefits</v>
      </c>
      <c r="T5" s="299" t="str">
        <f>VLOOKUP($I$3,$A$25:$B$27,2,FALSE)</f>
        <v>pc_benefits</v>
      </c>
      <c r="U5" s="299" t="str">
        <f>VLOOKUP($I$3,$A$25:$B$27,2,FALSE)</f>
        <v>pc_benefits</v>
      </c>
      <c r="V5" s="299"/>
      <c r="W5" s="299"/>
    </row>
    <row r="6">
      <c r="I6" s="294"/>
      <c r="J6" s="961" t="s">
        <v>425</v>
      </c>
      <c r="K6" s="962"/>
      <c r="L6" s="963" t="s">
        <v>440</v>
      </c>
      <c r="M6" s="963"/>
      <c r="Q6" s="299"/>
      <c r="R6" s="299" t="str">
        <f>VLOOKUP($I$4,$A$33:$C$35,2,FALSE)</f>
        <v>vat_elec</v>
      </c>
      <c r="S6" s="299" t="str">
        <f>VLOOKUP($I$4,$A$33:$C$35,2,FALSE)</f>
        <v>vat_elec</v>
      </c>
      <c r="T6" s="299" t="str">
        <f>VLOOKUP($I$4,$A$33:$C$35,3,FALSE)</f>
        <v>subsidy_elec</v>
      </c>
      <c r="U6" s="299" t="str">
        <f>VLOOKUP($I$4,$A$33:$C$35,3,FALSE)</f>
        <v>subsidy_elec</v>
      </c>
      <c r="V6" s="299"/>
      <c r="W6" s="299"/>
    </row>
    <row r="7">
      <c r="I7" s="294"/>
      <c r="J7" s="365" t="s">
        <v>14</v>
      </c>
      <c r="K7" s="672" t="s">
        <v>15</v>
      </c>
      <c r="L7" s="363" t="s">
        <v>14</v>
      </c>
      <c r="M7" s="671" t="s">
        <v>15</v>
      </c>
      <c r="Q7" s="299"/>
      <c r="R7" s="299">
        <v>1</v>
      </c>
      <c r="S7" s="299">
        <f>VLOOKUP(I2,labels!$F$2:$G$8,2,FALSE)</f>
        <v>2</v>
      </c>
      <c r="T7" s="299">
        <v>1</v>
      </c>
      <c r="U7" s="299">
        <f>S7</f>
        <v>2</v>
      </c>
      <c r="V7" s="299"/>
      <c r="W7" s="299"/>
    </row>
    <row r="8">
      <c r="I8" s="200" t="str">
        <f t="shared" ref="I8:I17" si="0">A10</f>
        <v>Bottom decile</v>
      </c>
      <c r="J8" s="521">
        <f>$C$23*_xlfn.IFNA(IF($I$3="Total",INDEX(stats!$D:$D,MATCH(R8,stats!$A:$A,0))/1000000000,100*INDEX(stats!$D:$D,MATCH(R8,stats!$A:$A,0))),"")</f>
        <v>2.3132455275366674E-2</v>
      </c>
      <c r="K8" s="522">
        <f>$C$23*_xlfn.IFNA(IF($I$3="Total",INDEX(stats!$D:$D,MATCH(S8,stats!$A:$A,0))/1000000000,100*INDEX(stats!$D:$D,MATCH(S8,stats!$A:$A,0))),"")</f>
        <v>2.3132455275366674E-2</v>
      </c>
      <c r="L8" s="523">
        <f>_xlfn.IFNA(IF($I$3="Total",INDEX(stats!$D:$D,MATCH(T8,stats!$A:$A,0))/1000000000,100*INDEX(stats!$D:$D,MATCH(T8,stats!$A:$A,0))),"")</f>
        <v>1.2951042660226315</v>
      </c>
      <c r="M8" s="523">
        <f>_xlfn.IFNA(IF($I$3="Total",INDEX(stats!$D:$D,MATCH(U8,stats!$A:$A,0))/1000000000,100*INDEX(stats!$D:$D,MATCH(U8,stats!$A:$A,0))),"")</f>
        <v>1.1064073178001195</v>
      </c>
      <c r="Q8" s="299">
        <v>1</v>
      </c>
      <c r="R8" s="299" t="str">
        <f>_xlfn.CONCAT(R$7,"_",R$6,"_",R$5,"__yd_",$Q8)</f>
        <v>1_vat_elec_pc_benefits__yd_1</v>
      </c>
      <c r="S8" s="299" t="str">
        <f t="shared" ref="S8:U17" si="1">_xlfn.CONCAT(S$7,"_",S$6,"_",S$5,"__yd_",$Q8)</f>
        <v>2_vat_elec_pc_benefits__yd_1</v>
      </c>
      <c r="T8" s="299" t="str">
        <f t="shared" si="1"/>
        <v>1_subsidy_elec_pc_benefits__yd_1</v>
      </c>
      <c r="U8" s="299" t="str">
        <f t="shared" si="1"/>
        <v>2_subsidy_elec_pc_benefits__yd_1</v>
      </c>
      <c r="V8" s="299"/>
      <c r="W8" s="299"/>
    </row>
    <row r="9">
      <c r="I9" s="294">
        <f t="shared" si="0"/>
        <v>2</v>
      </c>
      <c r="J9" s="521">
        <f>$C$23*_xlfn.IFNA(IF($I$3="Total",INDEX(stats!$D:$D,MATCH(R9,stats!$A:$A,0))/1000000000,100*INDEX(stats!$D:$D,MATCH(R9,stats!$A:$A,0))),"")</f>
        <v>0.13044829747810147</v>
      </c>
      <c r="K9" s="522">
        <f>$C$23*_xlfn.IFNA(IF($I$3="Total",INDEX(stats!$D:$D,MATCH(S9,stats!$A:$A,0))/1000000000,100*INDEX(stats!$D:$D,MATCH(S9,stats!$A:$A,0))),"")</f>
        <v>0.13044829747810147</v>
      </c>
      <c r="L9" s="523">
        <f>_xlfn.IFNA(IF($I$3="Total",INDEX(stats!$D:$D,MATCH(T9,stats!$A:$A,0))/1000000000,100*INDEX(stats!$D:$D,MATCH(T9,stats!$A:$A,0))),"")</f>
        <v>2.953089546873338</v>
      </c>
      <c r="M9" s="523">
        <f>_xlfn.IFNA(IF($I$3="Total",INDEX(stats!$D:$D,MATCH(U9,stats!$A:$A,0))/1000000000,100*INDEX(stats!$D:$D,MATCH(U9,stats!$A:$A,0))),"")</f>
        <v>2.5907041406605003</v>
      </c>
      <c r="Q9" s="299">
        <v>2</v>
      </c>
      <c r="R9" s="299" t="str">
        <f t="shared" ref="R9:R17" si="2">_xlfn.CONCAT(R$7,"_",R$6,"_",R$5,"__yd_",$Q9)</f>
        <v>1_vat_elec_pc_benefits__yd_2</v>
      </c>
      <c r="S9" s="299" t="str">
        <f t="shared" si="1"/>
        <v>2_vat_elec_pc_benefits__yd_2</v>
      </c>
      <c r="T9" s="299" t="str">
        <f t="shared" si="1"/>
        <v>1_subsidy_elec_pc_benefits__yd_2</v>
      </c>
      <c r="U9" s="299" t="str">
        <f t="shared" si="1"/>
        <v>2_subsidy_elec_pc_benefits__yd_2</v>
      </c>
      <c r="V9" s="299"/>
      <c r="W9" s="299"/>
    </row>
    <row r="10">
      <c r="A10" s="360" t="str">
        <f>labels!I2</f>
        <v>Bottom decile</v>
      </c>
      <c r="I10" s="294">
        <f t="shared" si="0"/>
        <v>3</v>
      </c>
      <c r="J10" s="521">
        <f>$C$23*_xlfn.IFNA(IF($I$3="Total",INDEX(stats!$D:$D,MATCH(R10,stats!$A:$A,0))/1000000000,100*INDEX(stats!$D:$D,MATCH(R10,stats!$A:$A,0))),"")</f>
        <v>0.41363332553718457</v>
      </c>
      <c r="K10" s="522">
        <f>$C$23*_xlfn.IFNA(IF($I$3="Total",INDEX(stats!$D:$D,MATCH(S10,stats!$A:$A,0))/1000000000,100*INDEX(stats!$D:$D,MATCH(S10,stats!$A:$A,0))),"")</f>
        <v>0.41363332553718457</v>
      </c>
      <c r="L10" s="523">
        <f>_xlfn.IFNA(IF($I$3="Total",INDEX(stats!$D:$D,MATCH(T10,stats!$A:$A,0))/1000000000,100*INDEX(stats!$D:$D,MATCH(T10,stats!$A:$A,0))),"")</f>
        <v>5.0133939489369768</v>
      </c>
      <c r="M10" s="523">
        <f>_xlfn.IFNA(IF($I$3="Total",INDEX(stats!$D:$D,MATCH(U10,stats!$A:$A,0))/1000000000,100*INDEX(stats!$D:$D,MATCH(U10,stats!$A:$A,0))),"")</f>
        <v>4.4345523432403189</v>
      </c>
      <c r="Q10" s="299">
        <v>3</v>
      </c>
      <c r="R10" s="299" t="str">
        <f t="shared" si="2"/>
        <v>1_vat_elec_pc_benefits__yd_3</v>
      </c>
      <c r="S10" s="299" t="str">
        <f t="shared" si="1"/>
        <v>2_vat_elec_pc_benefits__yd_3</v>
      </c>
      <c r="T10" s="299" t="str">
        <f t="shared" si="1"/>
        <v>1_subsidy_elec_pc_benefits__yd_3</v>
      </c>
      <c r="U10" s="299" t="str">
        <f t="shared" si="1"/>
        <v>2_subsidy_elec_pc_benefits__yd_3</v>
      </c>
      <c r="V10" s="299"/>
      <c r="W10" s="299"/>
    </row>
    <row r="11">
      <c r="A11" s="360">
        <f>labels!I3</f>
        <v>2</v>
      </c>
      <c r="I11" s="294">
        <f t="shared" si="0"/>
        <v>4</v>
      </c>
      <c r="J11" s="521">
        <f>$C$23*_xlfn.IFNA(IF($I$3="Total",INDEX(stats!$D:$D,MATCH(R11,stats!$A:$A,0))/1000000000,100*INDEX(stats!$D:$D,MATCH(R11,stats!$A:$A,0))),"")</f>
        <v>0.73617557770375786</v>
      </c>
      <c r="K11" s="522">
        <f>$C$23*_xlfn.IFNA(IF($I$3="Total",INDEX(stats!$D:$D,MATCH(S11,stats!$A:$A,0))/1000000000,100*INDEX(stats!$D:$D,MATCH(S11,stats!$A:$A,0))),"")</f>
        <v>0.73617557770375786</v>
      </c>
      <c r="L11" s="523">
        <f>_xlfn.IFNA(IF($I$3="Total",INDEX(stats!$D:$D,MATCH(T11,stats!$A:$A,0))/1000000000,100*INDEX(stats!$D:$D,MATCH(T11,stats!$A:$A,0))),"")</f>
        <v>6.8835702614272885</v>
      </c>
      <c r="M11" s="523">
        <f>_xlfn.IFNA(IF($I$3="Total",INDEX(stats!$D:$D,MATCH(U11,stats!$A:$A,0))/1000000000,100*INDEX(stats!$D:$D,MATCH(U11,stats!$A:$A,0))),"")</f>
        <v>6.1059528421074436</v>
      </c>
      <c r="Q11" s="299">
        <v>4</v>
      </c>
      <c r="R11" s="299" t="str">
        <f t="shared" si="2"/>
        <v>1_vat_elec_pc_benefits__yd_4</v>
      </c>
      <c r="S11" s="299" t="str">
        <f t="shared" si="1"/>
        <v>2_vat_elec_pc_benefits__yd_4</v>
      </c>
      <c r="T11" s="299" t="str">
        <f t="shared" si="1"/>
        <v>1_subsidy_elec_pc_benefits__yd_4</v>
      </c>
      <c r="U11" s="299" t="str">
        <f t="shared" si="1"/>
        <v>2_subsidy_elec_pc_benefits__yd_4</v>
      </c>
      <c r="V11" s="299"/>
      <c r="W11" s="299"/>
    </row>
    <row r="12">
      <c r="A12" s="360">
        <f>labels!I4</f>
        <v>3</v>
      </c>
      <c r="I12" s="294">
        <f t="shared" si="0"/>
        <v>5</v>
      </c>
      <c r="J12" s="521">
        <f>$C$23*_xlfn.IFNA(IF($I$3="Total",INDEX(stats!$D:$D,MATCH(R12,stats!$A:$A,0))/1000000000,100*INDEX(stats!$D:$D,MATCH(R12,stats!$A:$A,0))),"")</f>
        <v>0.64112402705454885</v>
      </c>
      <c r="K12" s="522">
        <f>$C$23*_xlfn.IFNA(IF($I$3="Total",INDEX(stats!$D:$D,MATCH(S12,stats!$A:$A,0))/1000000000,100*INDEX(stats!$D:$D,MATCH(S12,stats!$A:$A,0))),"")</f>
        <v>0.64112402705454885</v>
      </c>
      <c r="L12" s="523">
        <f>_xlfn.IFNA(IF($I$3="Total",INDEX(stats!$D:$D,MATCH(T12,stats!$A:$A,0))/1000000000,100*INDEX(stats!$D:$D,MATCH(T12,stats!$A:$A,0))),"")</f>
        <v>7.5976885284035003</v>
      </c>
      <c r="M12" s="523">
        <f>_xlfn.IFNA(IF($I$3="Total",INDEX(stats!$D:$D,MATCH(U12,stats!$A:$A,0))/1000000000,100*INDEX(stats!$D:$D,MATCH(U12,stats!$A:$A,0))),"")</f>
        <v>6.7346339171701723</v>
      </c>
      <c r="Q12" s="299">
        <v>5</v>
      </c>
      <c r="R12" s="299" t="str">
        <f t="shared" si="2"/>
        <v>1_vat_elec_pc_benefits__yd_5</v>
      </c>
      <c r="S12" s="299" t="str">
        <f t="shared" si="1"/>
        <v>2_vat_elec_pc_benefits__yd_5</v>
      </c>
      <c r="T12" s="299" t="str">
        <f t="shared" si="1"/>
        <v>1_subsidy_elec_pc_benefits__yd_5</v>
      </c>
      <c r="U12" s="299" t="str">
        <f t="shared" si="1"/>
        <v>2_subsidy_elec_pc_benefits__yd_5</v>
      </c>
      <c r="V12" s="299"/>
      <c r="W12" s="299"/>
    </row>
    <row r="13">
      <c r="A13" s="360">
        <f>labels!I5</f>
        <v>4</v>
      </c>
      <c r="I13" s="294">
        <f t="shared" si="0"/>
        <v>6</v>
      </c>
      <c r="J13" s="521">
        <f>$C$23*_xlfn.IFNA(IF($I$3="Total",INDEX(stats!$D:$D,MATCH(R13,stats!$A:$A,0))/1000000000,100*INDEX(stats!$D:$D,MATCH(R13,stats!$A:$A,0))),"")</f>
        <v>1.1028193211933244</v>
      </c>
      <c r="K13" s="522">
        <f>$C$23*_xlfn.IFNA(IF($I$3="Total",INDEX(stats!$D:$D,MATCH(S13,stats!$A:$A,0))/1000000000,100*INDEX(stats!$D:$D,MATCH(S13,stats!$A:$A,0))),"")</f>
        <v>1.1028193211933244</v>
      </c>
      <c r="L13" s="523">
        <f>_xlfn.IFNA(IF($I$3="Total",INDEX(stats!$D:$D,MATCH(T13,stats!$A:$A,0))/1000000000,100*INDEX(stats!$D:$D,MATCH(T13,stats!$A:$A,0))),"")</f>
        <v>9.7459657817818801</v>
      </c>
      <c r="M13" s="523">
        <f>_xlfn.IFNA(IF($I$3="Total",INDEX(stats!$D:$D,MATCH(U13,stats!$A:$A,0))/1000000000,100*INDEX(stats!$D:$D,MATCH(U13,stats!$A:$A,0))),"")</f>
        <v>8.648650727667567</v>
      </c>
      <c r="Q13" s="299">
        <v>6</v>
      </c>
      <c r="R13" s="299" t="str">
        <f t="shared" si="2"/>
        <v>1_vat_elec_pc_benefits__yd_6</v>
      </c>
      <c r="S13" s="299" t="str">
        <f t="shared" si="1"/>
        <v>2_vat_elec_pc_benefits__yd_6</v>
      </c>
      <c r="T13" s="299" t="str">
        <f t="shared" si="1"/>
        <v>1_subsidy_elec_pc_benefits__yd_6</v>
      </c>
      <c r="U13" s="299" t="str">
        <f t="shared" si="1"/>
        <v>2_subsidy_elec_pc_benefits__yd_6</v>
      </c>
      <c r="V13" s="299"/>
      <c r="W13" s="299"/>
    </row>
    <row r="14">
      <c r="A14" s="360">
        <f>labels!I6</f>
        <v>5</v>
      </c>
      <c r="I14" s="294">
        <f t="shared" si="0"/>
        <v>7</v>
      </c>
      <c r="J14" s="521">
        <f>$C$23*_xlfn.IFNA(IF($I$3="Total",INDEX(stats!$D:$D,MATCH(R14,stats!$A:$A,0))/1000000000,100*INDEX(stats!$D:$D,MATCH(R14,stats!$A:$A,0))),"")</f>
        <v>1.540865525478549</v>
      </c>
      <c r="K14" s="522">
        <f>$C$23*_xlfn.IFNA(IF($I$3="Total",INDEX(stats!$D:$D,MATCH(S14,stats!$A:$A,0))/1000000000,100*INDEX(stats!$D:$D,MATCH(S14,stats!$A:$A,0))),"")</f>
        <v>1.540865525478549</v>
      </c>
      <c r="L14" s="523">
        <f>_xlfn.IFNA(IF($I$3="Total",INDEX(stats!$D:$D,MATCH(T14,stats!$A:$A,0))/1000000000,100*INDEX(stats!$D:$D,MATCH(T14,stats!$A:$A,0))),"")</f>
        <v>12.123703322405339</v>
      </c>
      <c r="M14" s="523">
        <f>_xlfn.IFNA(IF($I$3="Total",INDEX(stats!$D:$D,MATCH(U14,stats!$A:$A,0))/1000000000,100*INDEX(stats!$D:$D,MATCH(U14,stats!$A:$A,0))),"")</f>
        <v>10.767011934109243</v>
      </c>
      <c r="Q14" s="299">
        <v>7</v>
      </c>
      <c r="R14" s="299" t="str">
        <f t="shared" si="2"/>
        <v>1_vat_elec_pc_benefits__yd_7</v>
      </c>
      <c r="S14" s="299" t="str">
        <f t="shared" si="1"/>
        <v>2_vat_elec_pc_benefits__yd_7</v>
      </c>
      <c r="T14" s="299" t="str">
        <f t="shared" si="1"/>
        <v>1_subsidy_elec_pc_benefits__yd_7</v>
      </c>
      <c r="U14" s="299" t="str">
        <f t="shared" si="1"/>
        <v>2_subsidy_elec_pc_benefits__yd_7</v>
      </c>
      <c r="V14" s="299"/>
      <c r="W14" s="299"/>
    </row>
    <row r="15">
      <c r="A15" s="360">
        <f>labels!I7</f>
        <v>6</v>
      </c>
      <c r="I15" s="294">
        <f t="shared" si="0"/>
        <v>8</v>
      </c>
      <c r="J15" s="521">
        <f>$C$23*_xlfn.IFNA(IF($I$3="Total",INDEX(stats!$D:$D,MATCH(R15,stats!$A:$A,0))/1000000000,100*INDEX(stats!$D:$D,MATCH(R15,stats!$A:$A,0))),"")</f>
        <v>2.5138357207762683</v>
      </c>
      <c r="K15" s="522">
        <f>$C$23*_xlfn.IFNA(IF($I$3="Total",INDEX(stats!$D:$D,MATCH(S15,stats!$A:$A,0))/1000000000,100*INDEX(stats!$D:$D,MATCH(S15,stats!$A:$A,0))),"")</f>
        <v>2.5138357207762683</v>
      </c>
      <c r="L15" s="523">
        <f>_xlfn.IFNA(IF($I$3="Total",INDEX(stats!$D:$D,MATCH(T15,stats!$A:$A,0))/1000000000,100*INDEX(stats!$D:$D,MATCH(T15,stats!$A:$A,0))),"")</f>
        <v>16.033511681471403</v>
      </c>
      <c r="M15" s="523">
        <f>_xlfn.IFNA(IF($I$3="Total",INDEX(stats!$D:$D,MATCH(U15,stats!$A:$A,0))/1000000000,100*INDEX(stats!$D:$D,MATCH(U15,stats!$A:$A,0))),"")</f>
        <v>14.238072050497749</v>
      </c>
      <c r="Q15" s="299">
        <v>8</v>
      </c>
      <c r="R15" s="299" t="str">
        <f t="shared" si="2"/>
        <v>1_vat_elec_pc_benefits__yd_8</v>
      </c>
      <c r="S15" s="299" t="str">
        <f t="shared" si="1"/>
        <v>2_vat_elec_pc_benefits__yd_8</v>
      </c>
      <c r="T15" s="299" t="str">
        <f t="shared" si="1"/>
        <v>1_subsidy_elec_pc_benefits__yd_8</v>
      </c>
      <c r="U15" s="299" t="str">
        <f t="shared" si="1"/>
        <v>2_subsidy_elec_pc_benefits__yd_8</v>
      </c>
      <c r="V15" s="299"/>
      <c r="W15" s="299"/>
    </row>
    <row r="16">
      <c r="A16" s="360">
        <f>labels!I8</f>
        <v>7</v>
      </c>
      <c r="I16" s="294">
        <f t="shared" si="0"/>
        <v>9</v>
      </c>
      <c r="J16" s="521">
        <f>$C$23*_xlfn.IFNA(IF($I$3="Total",INDEX(stats!$D:$D,MATCH(R16,stats!$A:$A,0))/1000000000,100*INDEX(stats!$D:$D,MATCH(R16,stats!$A:$A,0))),"")</f>
        <v>3.0442038636869584</v>
      </c>
      <c r="K16" s="522">
        <f>$C$23*_xlfn.IFNA(IF($I$3="Total",INDEX(stats!$D:$D,MATCH(S16,stats!$A:$A,0))/1000000000,100*INDEX(stats!$D:$D,MATCH(S16,stats!$A:$A,0))),"")</f>
        <v>3.0442038636869584</v>
      </c>
      <c r="L16" s="523">
        <f>_xlfn.IFNA(IF($I$3="Total",INDEX(stats!$D:$D,MATCH(T16,stats!$A:$A,0))/1000000000,100*INDEX(stats!$D:$D,MATCH(T16,stats!$A:$A,0))),"")</f>
        <v>20.069873357336892</v>
      </c>
      <c r="M16" s="523">
        <f>_xlfn.IFNA(IF($I$3="Total",INDEX(stats!$D:$D,MATCH(U16,stats!$A:$A,0))/1000000000,100*INDEX(stats!$D:$D,MATCH(U16,stats!$A:$A,0))),"")</f>
        <v>17.824607697601895</v>
      </c>
      <c r="Q16" s="299">
        <v>9</v>
      </c>
      <c r="R16" s="299" t="str">
        <f t="shared" si="2"/>
        <v>1_vat_elec_pc_benefits__yd_9</v>
      </c>
      <c r="S16" s="299" t="str">
        <f t="shared" si="1"/>
        <v>2_vat_elec_pc_benefits__yd_9</v>
      </c>
      <c r="T16" s="299" t="str">
        <f t="shared" si="1"/>
        <v>1_subsidy_elec_pc_benefits__yd_9</v>
      </c>
      <c r="U16" s="299" t="str">
        <f t="shared" si="1"/>
        <v>2_subsidy_elec_pc_benefits__yd_9</v>
      </c>
      <c r="V16" s="299"/>
      <c r="W16" s="299"/>
    </row>
    <row r="17">
      <c r="A17" s="360">
        <f>labels!I9</f>
        <v>8</v>
      </c>
      <c r="I17" s="362" t="str">
        <f t="shared" si="0"/>
        <v>Top decile</v>
      </c>
      <c r="J17" s="524">
        <f>$C$23*_xlfn.IFNA(IF($I$3="Total",INDEX(stats!$D:$D,MATCH(R17,stats!$A:$A,0))/1000000000,100*INDEX(stats!$D:$D,MATCH(R17,stats!$A:$A,0))),"")</f>
        <v>8.2859830813886575</v>
      </c>
      <c r="K17" s="525">
        <f>$C$23*_xlfn.IFNA(IF($I$3="Total",INDEX(stats!$D:$D,MATCH(S17,stats!$A:$A,0))/1000000000,100*INDEX(stats!$D:$D,MATCH(S17,stats!$A:$A,0))),"")</f>
        <v>8.2859830813886575</v>
      </c>
      <c r="L17" s="526">
        <f>_xlfn.IFNA(IF($I$3="Total",INDEX(stats!$D:$D,MATCH(T17,stats!$A:$A,0))/1000000000,100*INDEX(stats!$D:$D,MATCH(T17,stats!$A:$A,0))),"")</f>
        <v>39.527335650149048</v>
      </c>
      <c r="M17" s="526">
        <f>_xlfn.IFNA(IF($I$3="Total",INDEX(stats!$D:$D,MATCH(U17,stats!$A:$A,0))/1000000000,100*INDEX(stats!$D:$D,MATCH(U17,stats!$A:$A,0))),"")</f>
        <v>34.900517876674982</v>
      </c>
      <c r="Q17" s="299">
        <v>10</v>
      </c>
      <c r="R17" s="299" t="str">
        <f t="shared" si="2"/>
        <v>1_vat_elec_pc_benefits__yd_10</v>
      </c>
      <c r="S17" s="299" t="str">
        <f t="shared" si="1"/>
        <v>2_vat_elec_pc_benefits__yd_10</v>
      </c>
      <c r="T17" s="299" t="str">
        <f t="shared" si="1"/>
        <v>1_subsidy_elec_pc_benefits__yd_10</v>
      </c>
      <c r="U17" s="299" t="str">
        <f t="shared" si="1"/>
        <v>2_subsidy_elec_pc_benefits__yd_10</v>
      </c>
      <c r="V17" s="299"/>
      <c r="W17" s="299"/>
    </row>
    <row r="18">
      <c r="A18" s="360">
        <f>labels!I10</f>
        <v>9</v>
      </c>
      <c r="Q18" s="299"/>
      <c r="R18" s="299"/>
      <c r="S18" s="299"/>
      <c r="T18" s="299"/>
      <c r="U18" s="299"/>
      <c r="V18" s="299"/>
      <c r="W18" s="299"/>
    </row>
    <row r="19">
      <c r="A19" s="360" t="str">
        <f>labels!I11</f>
        <v>Top decile</v>
      </c>
      <c r="Q19" s="299"/>
      <c r="R19" s="299"/>
      <c r="S19" s="299"/>
      <c r="T19" s="299"/>
      <c r="U19" s="299"/>
      <c r="V19" s="299"/>
      <c r="W19" s="299"/>
    </row>
    <row r="20">
      <c r="A20" s="360"/>
    </row>
    <row r="21">
      <c r="A21" s="360" t="str">
        <f>labels!J2</f>
        <v>Deciles of Per Capita Disposable Income</v>
      </c>
    </row>
    <row r="23">
      <c r="A23" s="1" t="s">
        <v>771</v>
      </c>
      <c r="C23" s="1">
        <f>IF(I3&lt;&gt;A25,1,-1)</f>
        <v>1</v>
      </c>
    </row>
    <row r="24">
      <c r="E24" s="1" t="s">
        <v>673</v>
      </c>
      <c r="F24" s="1" t="s">
        <v>793</v>
      </c>
    </row>
    <row r="25">
      <c r="A25" s="1" t="s">
        <v>768</v>
      </c>
      <c r="B25" s="1" t="s">
        <v>772</v>
      </c>
      <c r="C25" s="360" t="s">
        <v>704</v>
      </c>
      <c r="D25" s="360" t="s">
        <v>704</v>
      </c>
      <c r="E25" s="1" t="str">
        <f>_xlfn.CONCAT("VAT on ",LOWER($I$4)," as a share of disposable income")</f>
        <v>VAT on electricity as a share of disposable income</v>
      </c>
      <c r="F25" s="1" t="str">
        <f>_xlfn.CONCAT($I$4," subsidy as a share of disposable income")</f>
        <v>Electricity subsidy as a share of disposable income</v>
      </c>
    </row>
    <row r="26">
      <c r="A26" s="1" t="s">
        <v>773</v>
      </c>
      <c r="B26" s="1" t="s">
        <v>774</v>
      </c>
      <c r="C26" s="360" t="s">
        <v>775</v>
      </c>
      <c r="D26" s="360" t="s">
        <v>776</v>
      </c>
      <c r="E26" s="1" t="str">
        <f>_xlfn.CONCAT("Share of VAT paid on ",LOWER($I$4)," by decile")</f>
        <v>Share of VAT paid on electricity by decile</v>
      </c>
      <c r="F26" s="1" t="str">
        <f>_xlfn.CONCAT("Share of ",LOWER($I$4)," subsidies by decile")</f>
        <v>Share of electricity subsidies by decile</v>
      </c>
      <c r="I26" s="255"/>
    </row>
    <row r="27">
      <c r="A27" s="1" t="s">
        <v>210</v>
      </c>
      <c r="B27" s="1" t="s">
        <v>777</v>
      </c>
      <c r="C27" s="360" t="s">
        <v>1028</v>
      </c>
      <c r="D27" s="360" t="s">
        <v>1029</v>
      </c>
      <c r="E27" s="1" t="str">
        <f>_xlfn.CONCAT("VAT collected due to ",LOWER($I$4))</f>
        <v>VAT collected due to electricity</v>
      </c>
      <c r="F27" s="1" t="str">
        <f>_xlfn.CONCAT("Subsidies received due to ",LOWER($I$4))</f>
        <v>Subsidies received due to electricity</v>
      </c>
    </row>
    <row r="29">
      <c r="A29" s="360" t="str">
        <f>VLOOKUP($I$3,$A$25:$D$27,3,FALSE)</f>
        <v>labels!D15</v>
      </c>
      <c r="B29" s="367" t="str" cm="1">
        <f t="array" aca="true" ref="B29" ca="true">INDIRECT(A29)</f>
        <v>Total VAT collected from households (billion CFA)</v>
      </c>
      <c r="C29" s="1" t="str">
        <f ca="true">_xlfn.CONCAT(INDIRECT(A29)," (-)")</f>
        <v>Total VAT collected from households (billion CFA) (-)</v>
      </c>
    </row>
    <row r="30">
      <c r="A30" s="360" t="str">
        <f>VLOOKUP($I$3,$A$25:$D$27,4,FALSE)</f>
        <v>labels!D16</v>
      </c>
      <c r="B30" s="367" t="str" cm="1">
        <f t="array" aca="true" ref="B30" ca="true">INDIRECT(A30)</f>
        <v>Total subsidy to households (billion CFA)</v>
      </c>
    </row>
    <row r="32">
      <c r="B32" s="1" t="s">
        <v>425</v>
      </c>
      <c r="C32" s="1" t="s">
        <v>440</v>
      </c>
      <c r="N32" s="1"/>
      <c r="O32" s="1"/>
      <c r="P32" s="1"/>
      <c r="Q32" s="1"/>
      <c r="R32" s="1"/>
      <c r="S32" s="1"/>
      <c r="T32" s="1"/>
      <c r="U32" s="1"/>
      <c r="V32" s="1"/>
      <c r="W32" s="1"/>
      <c r="X32" s="1"/>
      <c r="Y32" s="1"/>
    </row>
    <row r="33">
      <c r="A33" s="1" t="s">
        <v>418</v>
      </c>
      <c r="B33" s="1" t="s">
        <v>427</v>
      </c>
      <c r="C33" s="1" t="s">
        <v>442</v>
      </c>
      <c r="N33" s="1"/>
      <c r="O33" s="1"/>
      <c r="P33" s="1"/>
      <c r="Q33" s="1"/>
      <c r="R33" s="1"/>
      <c r="S33" s="1"/>
      <c r="T33" s="1"/>
      <c r="U33" s="1"/>
      <c r="V33" s="1"/>
      <c r="W33" s="1"/>
      <c r="X33" s="1"/>
      <c r="Y33" s="1"/>
    </row>
    <row r="34">
      <c r="A34" s="1" t="s">
        <v>432</v>
      </c>
      <c r="B34" s="1" t="s">
        <v>429</v>
      </c>
      <c r="C34" s="1" t="s">
        <v>444</v>
      </c>
      <c r="N34" s="1"/>
      <c r="O34" s="1"/>
      <c r="P34" s="1"/>
      <c r="Q34" s="1"/>
      <c r="R34" s="1"/>
      <c r="S34" s="1"/>
      <c r="T34" s="1"/>
      <c r="U34" s="1"/>
      <c r="V34" s="1"/>
      <c r="W34" s="1"/>
      <c r="X34" s="1"/>
      <c r="Y34" s="1"/>
    </row>
    <row r="35">
      <c r="A35" s="1" t="s">
        <v>770</v>
      </c>
      <c r="B35" s="368" t="s">
        <v>431</v>
      </c>
      <c r="C35" s="368" t="s">
        <v>445</v>
      </c>
      <c r="N35" s="1"/>
      <c r="O35" s="1"/>
      <c r="P35" s="1"/>
      <c r="Q35" s="1"/>
      <c r="R35" s="1"/>
      <c r="S35" s="1"/>
      <c r="T35" s="1"/>
      <c r="U35" s="1"/>
      <c r="V35" s="1"/>
      <c r="W35" s="1"/>
      <c r="X35" s="1"/>
      <c r="Y35" s="1"/>
    </row>
    <row r="36">
      <c r="N36" s="1"/>
      <c r="O36" s="1"/>
      <c r="P36" s="1"/>
      <c r="Q36" s="1"/>
      <c r="R36" s="1"/>
      <c r="S36" s="1"/>
      <c r="T36" s="1"/>
      <c r="U36" s="1"/>
      <c r="V36" s="1"/>
      <c r="W36" s="1"/>
      <c r="X36" s="1"/>
      <c r="Y36" s="1"/>
    </row>
    <row r="37">
      <c r="N37" s="1"/>
      <c r="O37" s="1"/>
      <c r="P37" s="1"/>
      <c r="Q37" s="1"/>
      <c r="R37" s="1"/>
      <c r="S37" s="1"/>
      <c r="T37" s="1"/>
      <c r="U37" s="1"/>
      <c r="V37" s="1"/>
      <c r="W37" s="1"/>
      <c r="X37" s="1"/>
      <c r="Y37" s="1"/>
    </row>
    <row r="38">
      <c r="A38" s="1" t="s">
        <v>916</v>
      </c>
      <c r="N38" s="1"/>
      <c r="O38" s="1"/>
      <c r="P38" s="1"/>
      <c r="Q38" s="1"/>
      <c r="R38" s="1"/>
      <c r="S38" s="1"/>
      <c r="T38" s="1"/>
      <c r="U38" s="1"/>
      <c r="V38" s="1"/>
      <c r="W38" s="1"/>
      <c r="X38" s="1"/>
      <c r="Y38" s="1"/>
    </row>
    <row r="39">
      <c r="A39" s="1" t="str">
        <f>VLOOKUP($I$3,$A$25:$F$27,5,FALSE)</f>
        <v>VAT collected due to electricity</v>
      </c>
      <c r="E39" s="1" t="str">
        <f>A39</f>
        <v>VAT collected due to electricity</v>
      </c>
      <c r="N39" s="1"/>
      <c r="O39" s="1"/>
      <c r="P39" s="1"/>
      <c r="Q39" s="1"/>
      <c r="R39" s="1"/>
      <c r="S39" s="1"/>
      <c r="T39" s="1"/>
      <c r="U39" s="1"/>
      <c r="V39" s="1"/>
      <c r="W39" s="1"/>
      <c r="X39" s="1"/>
      <c r="Y39" s="1"/>
    </row>
    <row r="40">
      <c r="A40" s="1" t="str">
        <f>VLOOKUP($I$3,$A$25:$F$27,6,FALSE)</f>
        <v>Subsidies received due to electricity</v>
      </c>
      <c r="E40" s="1" t="str">
        <f>A40</f>
        <v>Subsidies received due to electricity</v>
      </c>
      <c r="N40" s="1"/>
      <c r="O40" s="1"/>
      <c r="P40" s="1"/>
      <c r="Q40" s="1"/>
      <c r="R40" s="1"/>
      <c r="S40" s="1"/>
      <c r="T40" s="1"/>
      <c r="U40" s="1"/>
      <c r="V40" s="1"/>
      <c r="W40" s="1"/>
      <c r="X40" s="1"/>
      <c r="Y40" s="1"/>
    </row>
    <row r="41">
      <c r="N41" s="1"/>
      <c r="O41" s="1"/>
      <c r="P41" s="1"/>
      <c r="Q41" s="1"/>
      <c r="R41" s="1"/>
      <c r="S41" s="1"/>
      <c r="T41" s="1"/>
      <c r="U41" s="1"/>
      <c r="V41" s="1"/>
      <c r="W41" s="1"/>
      <c r="X41" s="1"/>
      <c r="Y41" s="1"/>
    </row>
    <row r="42">
      <c r="N42" s="1"/>
      <c r="O42" s="1"/>
      <c r="P42" s="1"/>
      <c r="Q42" s="1"/>
      <c r="R42" s="1"/>
      <c r="S42" s="1"/>
      <c r="T42" s="1"/>
      <c r="U42" s="1"/>
      <c r="V42" s="1"/>
      <c r="W42" s="1"/>
      <c r="X42" s="1"/>
      <c r="Y42" s="1"/>
    </row>
    <row r="43">
      <c r="N43" s="1"/>
      <c r="O43" s="1"/>
      <c r="P43" s="1"/>
      <c r="Q43" s="1"/>
      <c r="R43" s="1"/>
      <c r="S43" s="1"/>
      <c r="T43" s="1"/>
      <c r="U43" s="1"/>
      <c r="V43" s="1"/>
      <c r="W43" s="1"/>
      <c r="X43" s="1"/>
      <c r="Y43" s="1"/>
    </row>
    <row r="44">
      <c r="N44" s="1"/>
      <c r="O44" s="1"/>
      <c r="P44" s="1"/>
      <c r="Q44" s="1"/>
      <c r="R44" s="1"/>
      <c r="S44" s="1"/>
      <c r="T44" s="1"/>
      <c r="U44" s="1"/>
      <c r="V44" s="1"/>
      <c r="W44" s="1"/>
      <c r="X44" s="1"/>
      <c r="Y44" s="1"/>
    </row>
    <row r="45">
      <c r="N45" s="1"/>
      <c r="O45" s="1"/>
      <c r="P45" s="1"/>
      <c r="Q45" s="1"/>
      <c r="R45" s="1"/>
      <c r="S45" s="1"/>
      <c r="T45" s="1"/>
      <c r="U45" s="1"/>
      <c r="V45" s="1"/>
      <c r="W45" s="1"/>
      <c r="X45" s="1"/>
      <c r="Y45" s="1"/>
    </row>
    <row r="46">
      <c r="N46" s="1"/>
      <c r="O46" s="1"/>
      <c r="P46" s="1"/>
      <c r="Q46" s="1"/>
      <c r="R46" s="1"/>
      <c r="S46" s="1"/>
      <c r="T46" s="1"/>
      <c r="U46" s="1"/>
      <c r="V46" s="1"/>
      <c r="W46" s="1"/>
      <c r="X46" s="1"/>
      <c r="Y46" s="1"/>
    </row>
    <row r="47">
      <c r="N47" s="1"/>
      <c r="O47" s="1"/>
      <c r="P47" s="1"/>
      <c r="Q47" s="1"/>
      <c r="R47" s="1"/>
      <c r="S47" s="1"/>
      <c r="T47" s="1"/>
      <c r="U47" s="1"/>
      <c r="V47" s="1"/>
      <c r="W47" s="1"/>
      <c r="X47" s="1"/>
      <c r="Y47" s="1"/>
    </row>
    <row r="48">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true" showInputMessage="true" showErrorMessage="true" sqref="I3">
      <formula1>$A$25:$A$27</formula1>
    </dataValidation>
    <dataValidation type="list" allowBlank="true" showInputMessage="true" showErrorMessage="true" sqref="I4">
      <formula1>$A$33:$A$35</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V45"/>
  <sheetViews>
    <sheetView topLeftCell="F1" zoomScale="85" zoomScaleNormal="85" workbookViewId="0">
      <selection activeCell="J24" sqref="J24"/>
    </sheetView>
  </sheetViews>
  <sheetFormatPr baseColWidth="10" defaultColWidth="11.5546875" defaultRowHeight="14.4"/>
  <cols>
    <col min="1" max="1" width="9.5546875" style="1" hidden="true" customWidth="true"/>
    <col min="2" max="2" width="12.44140625" style="1" hidden="true" customWidth="true"/>
    <col min="3" max="5" width="11.5546875" style="1" hidden="true" customWidth="true"/>
    <col min="6" max="6" width="3.88671875" style="1" customWidth="true"/>
    <col min="7" max="7" width="16" style="1" customWidth="true"/>
    <col min="8" max="8" width="12.6640625" style="1" bestFit="true" customWidth="true"/>
    <col min="9" max="9" width="9.33203125" style="1" customWidth="true"/>
    <col min="10" max="10" width="8.5546875" style="1" bestFit="true" customWidth="true"/>
    <col min="11" max="11" width="9.33203125" style="1" bestFit="true" customWidth="true"/>
    <col min="12" max="12" width="8.5546875" style="1" bestFit="true" customWidth="true"/>
    <col min="13" max="28" width="11.5546875" style="293"/>
    <col min="29" max="16384" width="11.5546875" style="1"/>
  </cols>
  <sheetData>
    <row r="2">
      <c r="G2" s="337" t="s">
        <v>755</v>
      </c>
      <c r="H2" s="361" t="s">
        <v>423</v>
      </c>
    </row>
    <row r="5">
      <c r="Q5" s="293" t="s">
        <v>772</v>
      </c>
      <c r="R5" s="293" t="s">
        <v>772</v>
      </c>
      <c r="S5" s="293" t="s">
        <v>772</v>
      </c>
      <c r="T5" s="293" t="s">
        <v>772</v>
      </c>
    </row>
    <row r="6">
      <c r="H6" s="294"/>
      <c r="I6" s="961" t="s">
        <v>425</v>
      </c>
      <c r="J6" s="962"/>
      <c r="K6" s="963" t="s">
        <v>440</v>
      </c>
      <c r="L6" s="963"/>
      <c r="Q6" s="293" t="s">
        <v>427</v>
      </c>
      <c r="R6" s="293" t="s">
        <v>429</v>
      </c>
      <c r="S6" s="293" t="s">
        <v>442</v>
      </c>
      <c r="T6" s="293" t="s">
        <v>444</v>
      </c>
    </row>
    <row r="7">
      <c r="H7" s="294"/>
      <c r="I7" s="365" t="s">
        <v>418</v>
      </c>
      <c r="J7" s="364" t="s">
        <v>432</v>
      </c>
      <c r="K7" s="365" t="s">
        <v>418</v>
      </c>
      <c r="L7" s="363" t="s">
        <v>432</v>
      </c>
      <c r="Q7" s="293">
        <f>VLOOKUP($H$2,labels!$F$2:$G$8,2,FALSE)</f>
        <v>2</v>
      </c>
      <c r="R7" s="293">
        <f>VLOOKUP($H$2,labels!$F$2:$G$8,2,FALSE)</f>
        <v>2</v>
      </c>
      <c r="S7" s="293">
        <f>VLOOKUP($H$2,labels!$F$2:$G$8,2,FALSE)</f>
        <v>2</v>
      </c>
      <c r="T7" s="293">
        <f>VLOOKUP($H$2,labels!$F$2:$G$8,2,FALSE)</f>
        <v>2</v>
      </c>
    </row>
    <row r="8">
      <c r="H8" s="200" t="str">
        <f t="shared" ref="H8:H17" si="0">A10</f>
        <v>Bottom decile</v>
      </c>
      <c r="I8" s="521">
        <f>-100*INDEX(stats!$D:$D,MATCH(Q8,stats!$A:$A,0))</f>
        <v>6.4394215903135123E-3</v>
      </c>
      <c r="J8" s="522">
        <f>-100*INDEX(stats!$D:$D,MATCH(R8,stats!$A:$A,0))</f>
        <v>0.13965379434593411</v>
      </c>
      <c r="K8" s="523">
        <f>100*INDEX(stats!$D:$D,MATCH(S8,stats!$A:$A,0))</f>
        <v>0.33707253679952931</v>
      </c>
      <c r="L8" s="523">
        <f>100*INDEX(stats!$D:$D,MATCH(T8,stats!$A:$A,0))</f>
        <v>0.70671764766741108</v>
      </c>
      <c r="P8" s="293">
        <v>1</v>
      </c>
      <c r="Q8" s="293" t="str">
        <f>_xlfn.CONCAT(Q$7,"_",Q$6,"_",Q$5,"__yd_",$P8)</f>
        <v>2_vat_elec_pc_netcash__yd_1</v>
      </c>
      <c r="R8" s="293" t="str">
        <f t="shared" ref="R8:T17" si="1">_xlfn.CONCAT(R$7,"_",R$6,"_",R$5,"__yd_",$P8)</f>
        <v>2_vat_fuel_pc_netcash__yd_1</v>
      </c>
      <c r="S8" s="293" t="str">
        <f t="shared" si="1"/>
        <v>2_subsidy_elec_pc_netcash__yd_1</v>
      </c>
      <c r="T8" s="293" t="str">
        <f t="shared" si="1"/>
        <v>2_subsidy_fuel_pc_netcash__yd_1</v>
      </c>
    </row>
    <row r="9">
      <c r="H9" s="294">
        <f t="shared" si="0"/>
        <v>2</v>
      </c>
      <c r="I9" s="521">
        <f>-100*INDEX(stats!$D:$D,MATCH(Q9,stats!$A:$A,0))</f>
        <v>2.7955794282448085E-2</v>
      </c>
      <c r="J9" s="522">
        <f>-100*INDEX(stats!$D:$D,MATCH(R9,stats!$A:$A,0))</f>
        <v>0.15459566410765674</v>
      </c>
      <c r="K9" s="523">
        <f>100*INDEX(stats!$D:$D,MATCH(S9,stats!$A:$A,0))</f>
        <v>0.57739831702286881</v>
      </c>
      <c r="L9" s="523">
        <f>100*INDEX(stats!$D:$D,MATCH(T9,stats!$A:$A,0))</f>
        <v>0.74157282608274311</v>
      </c>
      <c r="P9" s="293">
        <v>2</v>
      </c>
      <c r="Q9" s="293" t="str">
        <f t="shared" ref="Q9:Q17" si="2">_xlfn.CONCAT(Q$7,"_",Q$6,"_",Q$5,"__yd_",$P9)</f>
        <v>2_vat_elec_pc_netcash__yd_2</v>
      </c>
      <c r="R9" s="293" t="str">
        <f t="shared" si="1"/>
        <v>2_vat_fuel_pc_netcash__yd_2</v>
      </c>
      <c r="S9" s="293" t="str">
        <f t="shared" si="1"/>
        <v>2_subsidy_elec_pc_netcash__yd_2</v>
      </c>
      <c r="T9" s="293" t="str">
        <f t="shared" si="1"/>
        <v>2_subsidy_fuel_pc_netcash__yd_2</v>
      </c>
    </row>
    <row r="10">
      <c r="A10" s="360" t="str">
        <f>labels!I2</f>
        <v>Bottom decile</v>
      </c>
      <c r="H10" s="294">
        <f t="shared" si="0"/>
        <v>3</v>
      </c>
      <c r="I10" s="521">
        <f>-100*INDEX(stats!$D:$D,MATCH(Q10,stats!$A:$A,0))</f>
        <v>7.7217933397420196E-2</v>
      </c>
      <c r="J10" s="522">
        <f>-100*INDEX(stats!$D:$D,MATCH(R10,stats!$A:$A,0))</f>
        <v>0.19091390628726354</v>
      </c>
      <c r="K10" s="523">
        <f>100*INDEX(stats!$D:$D,MATCH(S10,stats!$A:$A,0))</f>
        <v>0.8231116365375416</v>
      </c>
      <c r="L10" s="523">
        <f>100*INDEX(stats!$D:$D,MATCH(T10,stats!$A:$A,0))</f>
        <v>0.85455776987381216</v>
      </c>
      <c r="P10" s="293">
        <v>3</v>
      </c>
      <c r="Q10" s="293" t="str">
        <f t="shared" si="2"/>
        <v>2_vat_elec_pc_netcash__yd_3</v>
      </c>
      <c r="R10" s="293" t="str">
        <f t="shared" si="1"/>
        <v>2_vat_fuel_pc_netcash__yd_3</v>
      </c>
      <c r="S10" s="293" t="str">
        <f t="shared" si="1"/>
        <v>2_subsidy_elec_pc_netcash__yd_3</v>
      </c>
      <c r="T10" s="293" t="str">
        <f t="shared" si="1"/>
        <v>2_subsidy_fuel_pc_netcash__yd_3</v>
      </c>
    </row>
    <row r="11">
      <c r="A11" s="360">
        <f>labels!I3</f>
        <v>2</v>
      </c>
      <c r="H11" s="294">
        <f t="shared" si="0"/>
        <v>4</v>
      </c>
      <c r="I11" s="521">
        <f>-100*INDEX(stats!$D:$D,MATCH(Q11,stats!$A:$A,0))</f>
        <v>0.11718015732056057</v>
      </c>
      <c r="J11" s="522">
        <f>-100*INDEX(stats!$D:$D,MATCH(R11,stats!$A:$A,0))</f>
        <v>0.22011209332341372</v>
      </c>
      <c r="K11" s="523">
        <f>100*INDEX(stats!$D:$D,MATCH(S11,stats!$A:$A,0))</f>
        <v>0.97507863865035871</v>
      </c>
      <c r="L11" s="523">
        <f>100*INDEX(stats!$D:$D,MATCH(T11,stats!$A:$A,0))</f>
        <v>0.93148940097744892</v>
      </c>
      <c r="P11" s="293">
        <v>4</v>
      </c>
      <c r="Q11" s="293" t="str">
        <f t="shared" si="2"/>
        <v>2_vat_elec_pc_netcash__yd_4</v>
      </c>
      <c r="R11" s="293" t="str">
        <f t="shared" si="1"/>
        <v>2_vat_fuel_pc_netcash__yd_4</v>
      </c>
      <c r="S11" s="293" t="str">
        <f t="shared" si="1"/>
        <v>2_subsidy_elec_pc_netcash__yd_4</v>
      </c>
      <c r="T11" s="293" t="str">
        <f t="shared" si="1"/>
        <v>2_subsidy_fuel_pc_netcash__yd_4</v>
      </c>
    </row>
    <row r="12">
      <c r="A12" s="360">
        <f>labels!I4</f>
        <v>3</v>
      </c>
      <c r="H12" s="294">
        <f t="shared" si="0"/>
        <v>5</v>
      </c>
      <c r="I12" s="521">
        <f>-100*INDEX(stats!$D:$D,MATCH(Q12,stats!$A:$A,0))</f>
        <v>8.9717584453959748E-2</v>
      </c>
      <c r="J12" s="522">
        <f>-100*INDEX(stats!$D:$D,MATCH(R12,stats!$A:$A,0))</f>
        <v>0.26738907485806951</v>
      </c>
      <c r="K12" s="523">
        <f>100*INDEX(stats!$D:$D,MATCH(S12,stats!$A:$A,0))</f>
        <v>0.94761092036797834</v>
      </c>
      <c r="L12" s="523">
        <f>100*INDEX(stats!$D:$D,MATCH(T12,stats!$A:$A,0))</f>
        <v>1.0610025598431629</v>
      </c>
      <c r="P12" s="293">
        <v>5</v>
      </c>
      <c r="Q12" s="293" t="str">
        <f t="shared" si="2"/>
        <v>2_vat_elec_pc_netcash__yd_5</v>
      </c>
      <c r="R12" s="293" t="str">
        <f t="shared" si="1"/>
        <v>2_vat_fuel_pc_netcash__yd_5</v>
      </c>
      <c r="S12" s="293" t="str">
        <f t="shared" si="1"/>
        <v>2_subsidy_elec_pc_netcash__yd_5</v>
      </c>
      <c r="T12" s="293" t="str">
        <f t="shared" si="1"/>
        <v>2_subsidy_fuel_pc_netcash__yd_5</v>
      </c>
    </row>
    <row r="13">
      <c r="A13" s="360">
        <f>labels!I5</f>
        <v>4</v>
      </c>
      <c r="H13" s="294">
        <f t="shared" si="0"/>
        <v>6</v>
      </c>
      <c r="I13" s="521">
        <f>-100*INDEX(stats!$D:$D,MATCH(Q13,stats!$A:$A,0))</f>
        <v>0.13551531046946949</v>
      </c>
      <c r="J13" s="522">
        <f>-100*INDEX(stats!$D:$D,MATCH(R13,stats!$A:$A,0))</f>
        <v>0.20579917597497974</v>
      </c>
      <c r="K13" s="523">
        <f>100*INDEX(stats!$D:$D,MATCH(S13,stats!$A:$A,0))</f>
        <v>1.0585762830208936</v>
      </c>
      <c r="L13" s="523">
        <f>100*INDEX(stats!$D:$D,MATCH(T13,stats!$A:$A,0))</f>
        <v>0.93299360630885453</v>
      </c>
      <c r="P13" s="293">
        <v>6</v>
      </c>
      <c r="Q13" s="293" t="str">
        <f t="shared" si="2"/>
        <v>2_vat_elec_pc_netcash__yd_6</v>
      </c>
      <c r="R13" s="293" t="str">
        <f t="shared" si="1"/>
        <v>2_vat_fuel_pc_netcash__yd_6</v>
      </c>
      <c r="S13" s="293" t="str">
        <f t="shared" si="1"/>
        <v>2_subsidy_elec_pc_netcash__yd_6</v>
      </c>
      <c r="T13" s="293" t="str">
        <f t="shared" si="1"/>
        <v>2_subsidy_fuel_pc_netcash__yd_6</v>
      </c>
    </row>
    <row r="14">
      <c r="A14" s="360">
        <f>labels!I6</f>
        <v>5</v>
      </c>
      <c r="H14" s="294">
        <f t="shared" si="0"/>
        <v>7</v>
      </c>
      <c r="I14" s="521">
        <f>-100*INDEX(stats!$D:$D,MATCH(Q14,stats!$A:$A,0))</f>
        <v>0.16099932302144809</v>
      </c>
      <c r="J14" s="522">
        <f>-100*INDEX(stats!$D:$D,MATCH(R14,stats!$A:$A,0))</f>
        <v>0.30104889183753886</v>
      </c>
      <c r="K14" s="523">
        <f>100*INDEX(stats!$D:$D,MATCH(S14,stats!$A:$A,0))</f>
        <v>1.1383758273040183</v>
      </c>
      <c r="L14" s="523">
        <f>100*INDEX(stats!$D:$D,MATCH(T14,stats!$A:$A,0))</f>
        <v>1.1521849951873173</v>
      </c>
      <c r="P14" s="293">
        <v>7</v>
      </c>
      <c r="Q14" s="293" t="str">
        <f t="shared" si="2"/>
        <v>2_vat_elec_pc_netcash__yd_7</v>
      </c>
      <c r="R14" s="293" t="str">
        <f t="shared" si="1"/>
        <v>2_vat_fuel_pc_netcash__yd_7</v>
      </c>
      <c r="S14" s="293" t="str">
        <f t="shared" si="1"/>
        <v>2_subsidy_elec_pc_netcash__yd_7</v>
      </c>
      <c r="T14" s="293" t="str">
        <f t="shared" si="1"/>
        <v>2_subsidy_fuel_pc_netcash__yd_7</v>
      </c>
    </row>
    <row r="15">
      <c r="A15" s="360">
        <f>labels!I7</f>
        <v>6</v>
      </c>
      <c r="H15" s="294">
        <f t="shared" si="0"/>
        <v>8</v>
      </c>
      <c r="I15" s="521">
        <f>-100*INDEX(stats!$D:$D,MATCH(Q15,stats!$A:$A,0))</f>
        <v>0.22581951958687047</v>
      </c>
      <c r="J15" s="522">
        <f>-100*INDEX(stats!$D:$D,MATCH(R15,stats!$A:$A,0))</f>
        <v>0.3800803863766159</v>
      </c>
      <c r="K15" s="523">
        <f>100*INDEX(stats!$D:$D,MATCH(S15,stats!$A:$A,0))</f>
        <v>1.2774394941251903</v>
      </c>
      <c r="L15" s="523">
        <f>100*INDEX(stats!$D:$D,MATCH(T15,stats!$A:$A,0))</f>
        <v>1.339855462866798</v>
      </c>
      <c r="P15" s="293">
        <v>8</v>
      </c>
      <c r="Q15" s="293" t="str">
        <f t="shared" si="2"/>
        <v>2_vat_elec_pc_netcash__yd_8</v>
      </c>
      <c r="R15" s="293" t="str">
        <f t="shared" si="1"/>
        <v>2_vat_fuel_pc_netcash__yd_8</v>
      </c>
      <c r="S15" s="293" t="str">
        <f t="shared" si="1"/>
        <v>2_subsidy_elec_pc_netcash__yd_8</v>
      </c>
      <c r="T15" s="293" t="str">
        <f t="shared" si="1"/>
        <v>2_subsidy_fuel_pc_netcash__yd_8</v>
      </c>
    </row>
    <row r="16">
      <c r="A16" s="360">
        <f>labels!I8</f>
        <v>7</v>
      </c>
      <c r="H16" s="294">
        <f t="shared" si="0"/>
        <v>9</v>
      </c>
      <c r="I16" s="521">
        <f>-100*INDEX(stats!$D:$D,MATCH(Q16,stats!$A:$A,0))</f>
        <v>0.21615463752574687</v>
      </c>
      <c r="J16" s="522">
        <f>-100*INDEX(stats!$D:$D,MATCH(R16,stats!$A:$A,0))</f>
        <v>0.33128044729357875</v>
      </c>
      <c r="K16" s="523">
        <f>100*INDEX(stats!$D:$D,MATCH(S16,stats!$A:$A,0))</f>
        <v>1.2714558149243458</v>
      </c>
      <c r="L16" s="523">
        <f>100*INDEX(stats!$D:$D,MATCH(T16,stats!$A:$A,0))</f>
        <v>1.250031826465682</v>
      </c>
      <c r="P16" s="293">
        <v>9</v>
      </c>
      <c r="Q16" s="293" t="str">
        <f t="shared" si="2"/>
        <v>2_vat_elec_pc_netcash__yd_9</v>
      </c>
      <c r="R16" s="293" t="str">
        <f t="shared" si="1"/>
        <v>2_vat_fuel_pc_netcash__yd_9</v>
      </c>
      <c r="S16" s="293" t="str">
        <f t="shared" si="1"/>
        <v>2_subsidy_elec_pc_netcash__yd_9</v>
      </c>
      <c r="T16" s="293" t="str">
        <f t="shared" si="1"/>
        <v>2_subsidy_fuel_pc_netcash__yd_9</v>
      </c>
    </row>
    <row r="17">
      <c r="A17" s="360">
        <f>labels!I9</f>
        <v>8</v>
      </c>
      <c r="H17" s="362" t="str">
        <f t="shared" si="0"/>
        <v>Top decile</v>
      </c>
      <c r="I17" s="524">
        <f>-100*INDEX(stats!$D:$D,MATCH(Q17,stats!$A:$A,0))</f>
        <v>0.29762933466692881</v>
      </c>
      <c r="J17" s="525">
        <f>-100*INDEX(stats!$D:$D,MATCH(R17,stats!$A:$A,0))</f>
        <v>0.52623559500509653</v>
      </c>
      <c r="K17" s="526">
        <f>100*INDEX(stats!$D:$D,MATCH(S17,stats!$A:$A,0))</f>
        <v>1.3534316636878101</v>
      </c>
      <c r="L17" s="526">
        <f>100*INDEX(stats!$D:$D,MATCH(T17,stats!$A:$A,0))</f>
        <v>1.6707697955040592</v>
      </c>
      <c r="P17" s="293">
        <v>10</v>
      </c>
      <c r="Q17" s="293" t="str">
        <f t="shared" si="2"/>
        <v>2_vat_elec_pc_netcash__yd_10</v>
      </c>
      <c r="R17" s="293" t="str">
        <f t="shared" si="1"/>
        <v>2_vat_fuel_pc_netcash__yd_10</v>
      </c>
      <c r="S17" s="293" t="str">
        <f t="shared" si="1"/>
        <v>2_subsidy_elec_pc_netcash__yd_10</v>
      </c>
      <c r="T17" s="293" t="str">
        <f t="shared" si="1"/>
        <v>2_subsidy_fuel_pc_netcash__yd_10</v>
      </c>
    </row>
    <row r="18">
      <c r="A18" s="360">
        <f>labels!I10</f>
        <v>9</v>
      </c>
    </row>
    <row r="19">
      <c r="A19" s="360" t="str">
        <f>labels!I11</f>
        <v>Top decile</v>
      </c>
    </row>
    <row r="20">
      <c r="A20" s="360"/>
    </row>
    <row r="21">
      <c r="A21" s="360" t="str">
        <f>labels!J2</f>
        <v>Deciles of Per Capita Disposable Income</v>
      </c>
    </row>
    <row r="24">
      <c r="J24" s="1" t="str">
        <f>R10</f>
        <v>2_vat_fuel_pc_netcash__yd_3</v>
      </c>
    </row>
    <row r="25">
      <c r="A25" s="1" t="s">
        <v>440</v>
      </c>
      <c r="B25" s="1" t="s">
        <v>772</v>
      </c>
      <c r="C25" s="360" t="s">
        <v>704</v>
      </c>
      <c r="D25" s="360" t="s">
        <v>704</v>
      </c>
    </row>
    <row r="26">
      <c r="A26" s="1" t="s">
        <v>425</v>
      </c>
      <c r="B26" s="1" t="s">
        <v>774</v>
      </c>
      <c r="C26" s="360" t="s">
        <v>775</v>
      </c>
      <c r="D26" s="360" t="s">
        <v>776</v>
      </c>
      <c r="H26" s="255"/>
    </row>
    <row r="27">
      <c r="A27" s="1" t="s">
        <v>780</v>
      </c>
      <c r="B27" s="1" t="s">
        <v>777</v>
      </c>
      <c r="C27" s="360" t="s">
        <v>778</v>
      </c>
      <c r="D27" s="360" t="s">
        <v>779</v>
      </c>
    </row>
    <row r="29">
      <c r="A29" s="360" t="str">
        <f>C25</f>
        <v>labels!C4</v>
      </c>
      <c r="B29" s="367" t="str">
        <f ca="true">_xlfn.CONCAT(INDIRECT(A29)," (-)")</f>
        <v>Percentage of Disposable Income (-)</v>
      </c>
    </row>
    <row r="30">
      <c r="A30" s="360" t="str">
        <f>D25</f>
        <v>labels!C4</v>
      </c>
      <c r="B30" s="367" t="str" cm="1">
        <f t="array" aca="true" ref="B30" ca="true">INDIRECT(A30)</f>
        <v>Percentage of Disposable Income</v>
      </c>
    </row>
    <row r="32">
      <c r="B32" s="1" t="s">
        <v>425</v>
      </c>
      <c r="C32" s="1" t="s">
        <v>440</v>
      </c>
    </row>
    <row r="33">
      <c r="A33" s="1" t="s">
        <v>418</v>
      </c>
      <c r="B33" s="1" t="s">
        <v>427</v>
      </c>
      <c r="C33" s="1" t="s">
        <v>442</v>
      </c>
      <c r="H33" s="294"/>
      <c r="I33" s="673"/>
      <c r="J33" s="673"/>
      <c r="K33" s="673"/>
      <c r="L33" s="371"/>
    </row>
    <row r="34" ht="43.2">
      <c r="A34" s="1" t="s">
        <v>432</v>
      </c>
      <c r="B34" s="1" t="s">
        <v>429</v>
      </c>
      <c r="C34" s="1" t="s">
        <v>444</v>
      </c>
      <c r="H34" s="294"/>
      <c r="I34" s="675" t="s">
        <v>13</v>
      </c>
      <c r="J34" s="676" t="s">
        <v>919</v>
      </c>
      <c r="K34" s="677" t="s">
        <v>920</v>
      </c>
      <c r="L34" s="674"/>
      <c r="Q34" s="299"/>
      <c r="R34" s="299">
        <v>1</v>
      </c>
      <c r="S34" s="299">
        <f>VLOOKUP($H$2,labels!$F$2:$G$8,2,FALSE)</f>
        <v>2</v>
      </c>
      <c r="T34" s="299"/>
      <c r="U34" s="299"/>
      <c r="V34" s="299"/>
    </row>
    <row r="35">
      <c r="A35" s="1" t="s">
        <v>770</v>
      </c>
      <c r="B35" s="368" t="s">
        <v>431</v>
      </c>
      <c r="C35" s="368" t="s">
        <v>445</v>
      </c>
      <c r="H35" s="200" t="str">
        <f>A10</f>
        <v>Bottom decile</v>
      </c>
      <c r="I35" s="521">
        <f>elec_cost_deciles!B2*100</f>
        <v>0.76071281536266677</v>
      </c>
      <c r="J35" s="523">
        <f>100*INDEX(stats!$D:$D,MATCH(R35,stats!$A:$A,0))</f>
        <v>0.22243985200932409</v>
      </c>
      <c r="K35" s="522">
        <f>100*INDEX(stats!$D:$D,MATCH(S35,stats!$A:$A,0))</f>
        <v>0.20492274098782354</v>
      </c>
      <c r="L35" s="523"/>
      <c r="Q35" s="299">
        <v>1</v>
      </c>
      <c r="R35" s="299" t="str">
        <f>_xlfn.CONCAT(R$34,"_subsidy_elec_direct_pc_netcash__yd_",$Q35)</f>
        <v>1_subsidy_elec_direct_pc_netcash__yd_1</v>
      </c>
      <c r="S35" s="299" t="str">
        <f>_xlfn.CONCAT(S$34,"_subsidy_elec_direct_pc_netcash__yd_",$Q35)</f>
        <v>2_subsidy_elec_direct_pc_netcash__yd_1</v>
      </c>
      <c r="T35" s="299"/>
      <c r="U35" s="299"/>
      <c r="V35" s="299"/>
    </row>
    <row r="36">
      <c r="H36" s="294">
        <f t="shared" ref="H36:H44" si="3">A11</f>
        <v>2</v>
      </c>
      <c r="I36" s="521">
        <f>elec_cost_deciles!B3*100</f>
        <v>1.1403041768935227</v>
      </c>
      <c r="J36" s="523">
        <f>100*INDEX(stats!$D:$D,MATCH(R36,stats!$A:$A,0))</f>
        <v>0.47827919853373135</v>
      </c>
      <c r="K36" s="522">
        <f>100*INDEX(stats!$D:$D,MATCH(S36,stats!$A:$A,0))</f>
        <v>0.43972943143630089</v>
      </c>
      <c r="L36" s="523"/>
      <c r="Q36" s="299">
        <v>2</v>
      </c>
      <c r="R36" s="299" t="str">
        <f t="shared" ref="R36:S44" si="4">_xlfn.CONCAT(R$34,"_subsidy_elec_direct_pc_netcash__yd_",$Q36)</f>
        <v>1_subsidy_elec_direct_pc_netcash__yd_2</v>
      </c>
      <c r="S36" s="299" t="str">
        <f t="shared" si="4"/>
        <v>2_subsidy_elec_direct_pc_netcash__yd_2</v>
      </c>
      <c r="T36" s="299"/>
      <c r="U36" s="299"/>
      <c r="V36" s="299"/>
    </row>
    <row r="37">
      <c r="H37" s="294">
        <f t="shared" si="3"/>
        <v>3</v>
      </c>
      <c r="I37" s="521">
        <f>elec_cost_deciles!B4*100</f>
        <v>1.503155567008539</v>
      </c>
      <c r="J37" s="523">
        <f>100*INDEX(stats!$D:$D,MATCH(R37,stats!$A:$A,0))</f>
        <v>0.73226134190312597</v>
      </c>
      <c r="K37" s="522">
        <f>100*INDEX(stats!$D:$D,MATCH(S37,stats!$A:$A,0))</f>
        <v>0.67167304636207847</v>
      </c>
      <c r="L37" s="523"/>
      <c r="Q37" s="299">
        <v>3</v>
      </c>
      <c r="R37" s="299" t="str">
        <f t="shared" si="4"/>
        <v>1_subsidy_elec_direct_pc_netcash__yd_3</v>
      </c>
      <c r="S37" s="299" t="str">
        <f t="shared" si="4"/>
        <v>2_subsidy_elec_direct_pc_netcash__yd_3</v>
      </c>
      <c r="T37" s="299"/>
      <c r="U37" s="299"/>
      <c r="V37" s="299"/>
    </row>
    <row r="38">
      <c r="H38" s="294">
        <f t="shared" si="3"/>
        <v>4</v>
      </c>
      <c r="I38" s="521">
        <f>elec_cost_deciles!B5*100</f>
        <v>1.8836051790643342</v>
      </c>
      <c r="J38" s="523">
        <f>100*INDEX(stats!$D:$D,MATCH(R38,stats!$A:$A,0))</f>
        <v>0.89430128993632541</v>
      </c>
      <c r="K38" s="522">
        <f>100*INDEX(stats!$D:$D,MATCH(S38,stats!$A:$A,0))</f>
        <v>0.81842128280163862</v>
      </c>
      <c r="L38" s="523"/>
      <c r="Q38" s="299">
        <v>4</v>
      </c>
      <c r="R38" s="299" t="str">
        <f t="shared" si="4"/>
        <v>1_subsidy_elec_direct_pc_netcash__yd_4</v>
      </c>
      <c r="S38" s="299" t="str">
        <f t="shared" si="4"/>
        <v>2_subsidy_elec_direct_pc_netcash__yd_4</v>
      </c>
      <c r="T38" s="299"/>
      <c r="U38" s="299"/>
      <c r="V38" s="299"/>
    </row>
    <row r="39">
      <c r="H39" s="294">
        <f t="shared" si="3"/>
        <v>5</v>
      </c>
      <c r="I39" s="521">
        <f>elec_cost_deciles!B6*100</f>
        <v>1.9466362127531236</v>
      </c>
      <c r="J39" s="523">
        <f>100*INDEX(stats!$D:$D,MATCH(R39,stats!$A:$A,0))</f>
        <v>0.85525864959753484</v>
      </c>
      <c r="K39" s="522">
        <f>100*INDEX(stats!$D:$D,MATCH(S39,stats!$A:$A,0))</f>
        <v>0.78429276257831404</v>
      </c>
      <c r="L39" s="523"/>
      <c r="Q39" s="299">
        <v>5</v>
      </c>
      <c r="R39" s="299" t="str">
        <f t="shared" si="4"/>
        <v>1_subsidy_elec_direct_pc_netcash__yd_5</v>
      </c>
      <c r="S39" s="299" t="str">
        <f t="shared" si="4"/>
        <v>2_subsidy_elec_direct_pc_netcash__yd_5</v>
      </c>
      <c r="T39" s="299"/>
      <c r="U39" s="299"/>
      <c r="V39" s="299"/>
    </row>
    <row r="40">
      <c r="H40" s="294">
        <f t="shared" si="3"/>
        <v>6</v>
      </c>
      <c r="I40" s="521">
        <f>elec_cost_deciles!B7*100</f>
        <v>2.5793590814124472</v>
      </c>
      <c r="J40" s="523">
        <f>100*INDEX(stats!$D:$D,MATCH(R40,stats!$A:$A,0))</f>
        <v>0.97966835034030397</v>
      </c>
      <c r="K40" s="522">
        <f>100*INDEX(stats!$D:$D,MATCH(S40,stats!$A:$A,0))</f>
        <v>0.89557919585674317</v>
      </c>
      <c r="L40" s="523"/>
      <c r="Q40" s="299">
        <v>6</v>
      </c>
      <c r="R40" s="299" t="str">
        <f t="shared" si="4"/>
        <v>1_subsidy_elec_direct_pc_netcash__yd_6</v>
      </c>
      <c r="S40" s="299" t="str">
        <f t="shared" si="4"/>
        <v>2_subsidy_elec_direct_pc_netcash__yd_6</v>
      </c>
      <c r="T40" s="299"/>
      <c r="U40" s="299"/>
      <c r="V40" s="299"/>
    </row>
    <row r="41">
      <c r="H41" s="294">
        <f t="shared" si="3"/>
        <v>7</v>
      </c>
      <c r="I41" s="521">
        <f>elec_cost_deciles!B8*100</f>
        <v>2.9892093995178186</v>
      </c>
      <c r="J41" s="523">
        <f>100*INDEX(stats!$D:$D,MATCH(R41,stats!$A:$A,0))</f>
        <v>1.0610065512916493</v>
      </c>
      <c r="K41" s="522">
        <f>100*INDEX(stats!$D:$D,MATCH(S41,stats!$A:$A,0))</f>
        <v>0.96978657452349759</v>
      </c>
      <c r="L41" s="523"/>
      <c r="Q41" s="299">
        <v>7</v>
      </c>
      <c r="R41" s="299" t="str">
        <f t="shared" si="4"/>
        <v>1_subsidy_elec_direct_pc_netcash__yd_7</v>
      </c>
      <c r="S41" s="299" t="str">
        <f t="shared" si="4"/>
        <v>2_subsidy_elec_direct_pc_netcash__yd_7</v>
      </c>
      <c r="T41" s="299"/>
      <c r="U41" s="299"/>
      <c r="V41" s="299"/>
    </row>
    <row r="42">
      <c r="H42" s="294">
        <f t="shared" si="3"/>
        <v>8</v>
      </c>
      <c r="I42" s="521">
        <f>elec_cost_deciles!B9*100</f>
        <v>3.2825041813009035</v>
      </c>
      <c r="J42" s="523">
        <f>100*INDEX(stats!$D:$D,MATCH(R42,stats!$A:$A,0))</f>
        <v>1.2096244471540303</v>
      </c>
      <c r="K42" s="522">
        <f>100*INDEX(stats!$D:$D,MATCH(S42,stats!$A:$A,0))</f>
        <v>1.10251915855785</v>
      </c>
      <c r="L42" s="523"/>
      <c r="Q42" s="299">
        <v>8</v>
      </c>
      <c r="R42" s="299" t="str">
        <f t="shared" si="4"/>
        <v>1_subsidy_elec_direct_pc_netcash__yd_8</v>
      </c>
      <c r="S42" s="299" t="str">
        <f t="shared" si="4"/>
        <v>2_subsidy_elec_direct_pc_netcash__yd_8</v>
      </c>
      <c r="T42" s="299"/>
      <c r="U42" s="299"/>
      <c r="V42" s="299"/>
    </row>
    <row r="43">
      <c r="H43" s="294">
        <f t="shared" si="3"/>
        <v>9</v>
      </c>
      <c r="I43" s="521">
        <f>elec_cost_deciles!B10*100</f>
        <v>3.5818481066294852</v>
      </c>
      <c r="J43" s="523">
        <f>100*INDEX(stats!$D:$D,MATCH(R43,stats!$A:$A,0))</f>
        <v>1.1984179324378379</v>
      </c>
      <c r="K43" s="522">
        <f>100*INDEX(stats!$D:$D,MATCH(S43,stats!$A:$A,0))</f>
        <v>1.0932477598173715</v>
      </c>
      <c r="L43" s="523"/>
      <c r="Q43" s="299">
        <v>9</v>
      </c>
      <c r="R43" s="299" t="str">
        <f t="shared" si="4"/>
        <v>1_subsidy_elec_direct_pc_netcash__yd_9</v>
      </c>
      <c r="S43" s="299" t="str">
        <f t="shared" si="4"/>
        <v>2_subsidy_elec_direct_pc_netcash__yd_9</v>
      </c>
      <c r="T43" s="299"/>
      <c r="U43" s="299"/>
      <c r="V43" s="299"/>
    </row>
    <row r="44">
      <c r="H44" s="362" t="str">
        <f t="shared" si="3"/>
        <v>Top decile</v>
      </c>
      <c r="I44" s="524">
        <f>elec_cost_deciles!B11*100</f>
        <v>3.74231993059436</v>
      </c>
      <c r="J44" s="526">
        <f>100*INDEX(stats!$D:$D,MATCH(R44,stats!$A:$A,0))</f>
        <v>1.2889794875547671</v>
      </c>
      <c r="K44" s="525">
        <f>100*INDEX(stats!$D:$D,MATCH(S44,stats!$A:$A,0))</f>
        <v>1.1688218287235594</v>
      </c>
      <c r="L44" s="521"/>
      <c r="Q44" s="299">
        <v>10</v>
      </c>
      <c r="R44" s="299" t="str">
        <f t="shared" si="4"/>
        <v>1_subsidy_elec_direct_pc_netcash__yd_10</v>
      </c>
      <c r="S44" s="299" t="str">
        <f t="shared" si="4"/>
        <v>2_subsidy_elec_direct_pc_netcash__yd_10</v>
      </c>
      <c r="T44" s="299"/>
      <c r="U44" s="299"/>
      <c r="V44" s="299"/>
    </row>
    <row r="45">
      <c r="Q45" s="299"/>
      <c r="R45" s="299"/>
      <c r="S45" s="299"/>
      <c r="T45" s="299"/>
      <c r="U45" s="299"/>
      <c r="V45" s="299"/>
    </row>
  </sheetData>
  <mergeCells count="2">
    <mergeCell ref="I6:J6"/>
    <mergeCell ref="K6:L6"/>
  </mergeCells>
  <dataValidations count="1">
    <dataValidation type="list" allowBlank="true" showInputMessage="true" showErrorMessage="true" sqref="H2">
      <formula1>scenarios</formula1>
    </dataValidation>
  </dataValidation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true"/>
    <col min="3" max="5" width="12.6640625" bestFit="true" customWidth="true"/>
    <col min="6" max="6" width="11.109375" customWidth="true"/>
    <col min="7" max="7" width="8" bestFit="true" customWidth="true"/>
    <col min="8" max="8" width="17.33203125" customWidth="true"/>
    <col min="9" max="9" width="9.109375" bestFit="true" customWidth="true"/>
    <col min="10" max="11" width="8.6640625" bestFit="true" customWidth="true"/>
    <col min="12" max="12" width="9.109375" bestFit="true" customWidth="true"/>
    <col min="13" max="15" width="5.109375" bestFit="true" customWidth="true"/>
    <col min="16" max="17" width="8" bestFit="true" customWidth="true"/>
  </cols>
  <sheetData>
    <row r="3">
      <c r="B3" s="1"/>
      <c r="C3" s="1" t="s">
        <v>781</v>
      </c>
      <c r="D3" s="1" t="s">
        <v>782</v>
      </c>
      <c r="E3" s="1" t="s">
        <v>783</v>
      </c>
      <c r="F3" s="549" t="s">
        <v>784</v>
      </c>
      <c r="H3" s="1"/>
      <c r="I3" s="549" t="s">
        <v>785</v>
      </c>
      <c r="J3" s="549" t="s">
        <v>21</v>
      </c>
      <c r="K3" s="549" t="s">
        <v>23</v>
      </c>
      <c r="L3" s="1" t="s">
        <v>786</v>
      </c>
      <c r="M3" s="549" t="s">
        <v>787</v>
      </c>
      <c r="N3" s="549" t="s">
        <v>788</v>
      </c>
      <c r="O3" s="549" t="s">
        <v>789</v>
      </c>
      <c r="P3" s="1"/>
      <c r="Q3" s="1"/>
    </row>
    <row r="4">
      <c r="B4" s="549" t="s">
        <v>790</v>
      </c>
      <c r="C4" s="1">
        <v>392.76400000000001</v>
      </c>
      <c r="D4" s="1">
        <v>536.19759999999997</v>
      </c>
      <c r="E4" s="1">
        <v>505.97300000000001</v>
      </c>
      <c r="F4" s="556">
        <f>L4</f>
        <v>1435.4633559093313</v>
      </c>
      <c r="H4" s="1" t="s">
        <v>791</v>
      </c>
      <c r="I4" s="550">
        <f>100*O4/L4</f>
        <v>21.373779178681225</v>
      </c>
      <c r="J4" s="550">
        <f>100*N4/L4</f>
        <v>23.775604306860213</v>
      </c>
      <c r="K4" s="550">
        <f>100*M4/L4</f>
        <v>54.788523920779888</v>
      </c>
      <c r="L4" s="553">
        <f>calibdata!A2</f>
        <v>1435.4633559093313</v>
      </c>
      <c r="M4" s="553">
        <f>calibdata!B2</f>
        <v>786.46918412641378</v>
      </c>
      <c r="N4" s="553">
        <f>calibdata!C2</f>
        <v>341.29008747097913</v>
      </c>
      <c r="O4" s="553">
        <f>calibdata!D2</f>
        <v>306.81276788294741</v>
      </c>
      <c r="P4" t="s">
        <v>792</v>
      </c>
      <c r="Q4" t="s">
        <v>793</v>
      </c>
    </row>
    <row r="5">
      <c r="B5" s="549" t="s">
        <v>794</v>
      </c>
      <c r="C5" s="1">
        <v>704.04219999999998</v>
      </c>
      <c r="D5" s="1">
        <v>627.08109999999999</v>
      </c>
      <c r="E5" s="1">
        <v>492.66770000000002</v>
      </c>
      <c r="F5" s="556">
        <f>L6</f>
        <v>2021.7362388352001</v>
      </c>
      <c r="H5" s="551" t="s">
        <v>795</v>
      </c>
      <c r="I5" s="550">
        <f>100*O5/L5</f>
        <v>35.246743856046287</v>
      </c>
      <c r="J5" s="550">
        <f>100*N5/L5</f>
        <v>37.352229196867746</v>
      </c>
      <c r="K5" s="550">
        <f>100*M5/L5</f>
        <v>27.36045619801089</v>
      </c>
      <c r="L5" s="555">
        <v>1435.5170000000001</v>
      </c>
      <c r="M5" s="555">
        <v>392.76400000000001</v>
      </c>
      <c r="N5" s="555">
        <v>536.19759999999997</v>
      </c>
      <c r="O5" s="555">
        <v>505.97300000000001</v>
      </c>
      <c r="P5" s="428">
        <v>1101524</v>
      </c>
      <c r="Q5" s="428">
        <v>1111227</v>
      </c>
    </row>
    <row r="6">
      <c r="B6" s="549" t="s">
        <v>796</v>
      </c>
      <c r="C6" s="1">
        <v>953.04459999999995</v>
      </c>
      <c r="D6" s="1">
        <v>597.66539999999998</v>
      </c>
      <c r="E6" s="1">
        <v>452.67039999999997</v>
      </c>
      <c r="F6" s="1">
        <f>+SUM(C6:E6)</f>
        <v>2003.3804</v>
      </c>
      <c r="H6" s="552" t="s">
        <v>797</v>
      </c>
      <c r="I6" s="550">
        <f>100*O6/L6</f>
        <v>22.610286694506978</v>
      </c>
      <c r="J6" s="550">
        <f>100*N6/L6</f>
        <v>28.988630229586974</v>
      </c>
      <c r="K6" s="550">
        <f>100*M6/L6</f>
        <v>48.338990482227196</v>
      </c>
      <c r="L6" s="553">
        <f>calibdata!A9</f>
        <v>2021.7362388352001</v>
      </c>
      <c r="M6" s="553">
        <f>calibdata!B9</f>
        <v>977.28688806628543</v>
      </c>
      <c r="N6" s="553">
        <f>calibdata!C9</f>
        <v>586.07364249349553</v>
      </c>
      <c r="O6" s="553">
        <f>calibdata!D9</f>
        <v>457.12035980738108</v>
      </c>
      <c r="P6" s="428">
        <v>1190856</v>
      </c>
      <c r="Q6" s="428">
        <v>1201346</v>
      </c>
    </row>
    <row r="7">
      <c r="B7" s="549" t="s">
        <v>798</v>
      </c>
      <c r="C7" s="1">
        <v>729.04100000000005</v>
      </c>
      <c r="D7" s="1">
        <v>489.08699999999999</v>
      </c>
      <c r="E7" s="1">
        <v>541.44500000000005</v>
      </c>
      <c r="F7" s="1">
        <v>1759.5740000000001</v>
      </c>
      <c r="H7" s="549" t="s">
        <v>799</v>
      </c>
      <c r="I7" s="353">
        <f>100*E7/F7</f>
        <v>30.771368524426936</v>
      </c>
      <c r="J7" s="353">
        <f>100*D7/F7</f>
        <v>27.795761928739566</v>
      </c>
      <c r="K7" s="353">
        <f>100*C7/F7</f>
        <v>41.432812714895768</v>
      </c>
    </row>
    <row r="8">
      <c r="B8" s="549" t="s">
        <v>800</v>
      </c>
      <c r="C8" s="1">
        <f>+K7*F8</f>
        <v>84108.952450964105</v>
      </c>
      <c r="D8" s="1">
        <f>+J7*F8</f>
        <v>56425.626579828393</v>
      </c>
      <c r="E8" s="1">
        <f>+I7*F8</f>
        <v>62466.132576648306</v>
      </c>
      <c r="F8" s="1">
        <f>4662*0.435437209302326</f>
        <v>2030.0082697674438</v>
      </c>
    </row>
    <row r="13">
      <c r="B13" s="428"/>
      <c r="C13" s="554">
        <v>392.76400000000001</v>
      </c>
      <c r="D13" s="554">
        <v>536.19759999999997</v>
      </c>
      <c r="E13" s="554">
        <v>505.97300000000001</v>
      </c>
      <c r="F13" s="554">
        <v>1435.5170000000001</v>
      </c>
      <c r="G13" s="428"/>
      <c r="H13" s="428"/>
    </row>
    <row r="14">
      <c r="B14" s="428"/>
      <c r="C14" s="554">
        <v>704.04219999999998</v>
      </c>
      <c r="D14" s="554">
        <v>627.08109999999999</v>
      </c>
      <c r="E14" s="554">
        <v>492.66770000000002</v>
      </c>
      <c r="F14" s="554">
        <v>1824.5309999999999</v>
      </c>
      <c r="G14" s="428"/>
      <c r="H14" s="428"/>
    </row>
    <row r="15">
      <c r="B15" s="428"/>
      <c r="C15" s="554">
        <v>953.04459999999995</v>
      </c>
      <c r="D15" s="554">
        <v>597.66539999999998</v>
      </c>
      <c r="E15" s="554">
        <v>452.67039999999997</v>
      </c>
      <c r="F15" s="554">
        <v>2003.3804</v>
      </c>
      <c r="G15" s="428"/>
      <c r="H15" s="428"/>
    </row>
    <row r="16">
      <c r="B16" s="428"/>
      <c r="C16" s="554">
        <v>729.04100000000005</v>
      </c>
      <c r="D16" s="554">
        <v>489.08699999999999</v>
      </c>
      <c r="E16" s="554">
        <v>541.44500000000005</v>
      </c>
      <c r="F16" s="554">
        <v>1759.5740000000001</v>
      </c>
      <c r="G16" s="428"/>
      <c r="H16" s="428"/>
    </row>
    <row r="17">
      <c r="B17" s="428"/>
      <c r="C17" s="554">
        <v>84108.952450964105</v>
      </c>
      <c r="D17" s="554">
        <v>56425.626579828393</v>
      </c>
      <c r="E17" s="554">
        <v>62466.132576648306</v>
      </c>
      <c r="F17" s="554">
        <v>2030.0082697674438</v>
      </c>
      <c r="G17" s="428"/>
      <c r="H17" s="428"/>
    </row>
    <row r="18">
      <c r="B18" s="428"/>
      <c r="C18" s="428"/>
      <c r="D18" s="428"/>
      <c r="E18" s="428"/>
      <c r="F18" s="428"/>
      <c r="G18" s="428"/>
      <c r="H18" s="428"/>
    </row>
    <row r="19">
      <c r="B19" s="428"/>
      <c r="C19" s="428"/>
      <c r="D19" s="428"/>
      <c r="E19" s="428"/>
      <c r="F19" s="428"/>
      <c r="G19" s="428"/>
      <c r="H19" s="428"/>
    </row>
    <row r="20">
      <c r="B20" s="428"/>
      <c r="C20" s="428"/>
      <c r="D20" s="428"/>
      <c r="E20" s="428"/>
      <c r="F20" s="428"/>
      <c r="G20" s="428"/>
      <c r="H20" s="428"/>
    </row>
  </sheetData>
  <pageMargins left="0.7" right="0.7" top="0.75" bottom="0.75" header="0.3" footer="0.3"/>
  <pageSetup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W97"/>
  <sheetViews>
    <sheetView topLeftCell="H44" zoomScaleNormal="100" workbookViewId="0">
      <selection activeCell="Q60" sqref="Q60"/>
    </sheetView>
  </sheetViews>
  <sheetFormatPr baseColWidth="10" defaultColWidth="11.5546875" defaultRowHeight="14.4"/>
  <cols>
    <col min="1" max="1" width="9" style="1" hidden="true" customWidth="true"/>
    <col min="2" max="6" width="11.5546875" style="1" hidden="true" customWidth="true"/>
    <col min="7" max="7" width="3.5546875" style="1" hidden="true" customWidth="true"/>
    <col min="8" max="8" width="23.44140625" style="1" customWidth="true"/>
    <col min="9" max="9" width="10.109375" style="1" customWidth="true"/>
    <col min="10" max="10" width="11.88671875" style="1" customWidth="true"/>
    <col min="11" max="11" width="2.33203125" style="1" customWidth="true"/>
    <col min="12" max="12" width="10.109375" style="1" customWidth="true"/>
    <col min="13" max="13" width="13.33203125" style="1" customWidth="true"/>
    <col min="14" max="14" width="14.109375" style="1" customWidth="true"/>
    <col min="15" max="18" width="11.5546875" style="293"/>
    <col min="19" max="19" width="17" style="293" customWidth="true"/>
    <col min="20" max="29" width="11.5546875" style="293"/>
    <col min="30" max="30" width="11.5546875" style="368"/>
    <col min="31" max="16384" width="11.5546875" style="1"/>
  </cols>
  <sheetData>
    <row r="2">
      <c r="H2" s="337" t="s">
        <v>755</v>
      </c>
      <c r="I2" s="361" t="s">
        <v>423</v>
      </c>
    </row>
    <row r="3">
      <c r="H3" s="337" t="s">
        <v>767</v>
      </c>
      <c r="I3" s="361" t="s">
        <v>801</v>
      </c>
    </row>
    <row r="4">
      <c r="H4" s="337" t="s">
        <v>802</v>
      </c>
      <c r="I4" s="361" t="s">
        <v>770</v>
      </c>
    </row>
    <row r="6">
      <c r="H6" s="294"/>
      <c r="I6" s="964" t="s">
        <v>803</v>
      </c>
      <c r="J6" s="964"/>
      <c r="K6" s="200"/>
      <c r="L6" s="964" t="s">
        <v>15</v>
      </c>
      <c r="M6" s="964"/>
      <c r="N6" s="965" t="str">
        <f>VLOOKUP($I$3,$A$9:$D$10,4,FALSE)</f>
        <v>Change due to the reform (pp)</v>
      </c>
    </row>
    <row r="7" ht="28.8">
      <c r="H7" s="294"/>
      <c r="I7" s="369" t="str">
        <f>VLOOKUP($I$3,$A$9:$D$10,2,FALSE)</f>
        <v>Headcount ratio (%)</v>
      </c>
      <c r="J7" s="369" t="str">
        <f>VLOOKUP($I$3,$A$9:$D$10,3,FALSE)</f>
        <v>Change w.r.t. DI (pp)</v>
      </c>
      <c r="K7" s="369"/>
      <c r="L7" s="369" t="str">
        <f>I7</f>
        <v>Headcount ratio (%)</v>
      </c>
      <c r="M7" s="369" t="str">
        <f>J7</f>
        <v>Change w.r.t. DI (pp)</v>
      </c>
      <c r="N7" s="865"/>
    </row>
    <row r="8">
      <c r="H8" s="362"/>
      <c r="I8" s="370" t="s">
        <v>804</v>
      </c>
      <c r="J8" s="370" t="s">
        <v>805</v>
      </c>
      <c r="K8" s="369"/>
      <c r="L8" s="370" t="s">
        <v>806</v>
      </c>
      <c r="M8" s="370" t="s">
        <v>807</v>
      </c>
      <c r="N8" s="362" t="s">
        <v>808</v>
      </c>
      <c r="S8" s="293" t="str">
        <f>INDEX($E$9:$E$10,MATCH($I$3,A9:A10,0))</f>
        <v>fgt0__yd_0</v>
      </c>
      <c r="T8" s="293">
        <v>1</v>
      </c>
      <c r="W8" s="293">
        <f>VLOOKUP(I2,labels!$F$2:$G$8,2,FALSE)</f>
        <v>2</v>
      </c>
    </row>
    <row r="9" ht="14.4" customHeight="true">
      <c r="A9" s="1" t="s">
        <v>809</v>
      </c>
      <c r="B9" s="369" t="s">
        <v>810</v>
      </c>
      <c r="C9" s="294" t="s">
        <v>811</v>
      </c>
      <c r="D9" s="371" t="s">
        <v>812</v>
      </c>
      <c r="E9" s="1" t="s">
        <v>735</v>
      </c>
      <c r="F9" s="1" t="s">
        <v>813</v>
      </c>
      <c r="H9" s="372" t="s">
        <v>814</v>
      </c>
      <c r="I9" s="366">
        <f>100*INDEX(stats!$D:$D,MATCH(T9,stats!$A:$A,0))</f>
        <v>37.497073378062801</v>
      </c>
      <c r="J9" s="366"/>
      <c r="K9" s="294"/>
      <c r="L9" s="366">
        <f>100*INDEX(stats!$D:$D,MATCH(W9,stats!$A:$A,0))</f>
        <v>37.497073378062801</v>
      </c>
      <c r="M9" s="366"/>
      <c r="N9" s="366"/>
      <c r="S9" s="293" t="s">
        <v>815</v>
      </c>
      <c r="T9" s="293" t="str">
        <f>_xlfn.CONCAT(T$8,"_",$S9,"_",$S$8)</f>
        <v>1_yd_pc_fgt0__yd_0</v>
      </c>
      <c r="W9" s="293" t="str">
        <f>_xlfn.CONCAT(W$8,"_",$S9,"_",$S$8)</f>
        <v>2_yd_pc_fgt0__yd_0</v>
      </c>
    </row>
    <row r="10">
      <c r="A10" s="1" t="s">
        <v>801</v>
      </c>
      <c r="B10" s="1" t="s">
        <v>816</v>
      </c>
      <c r="C10" s="1" t="s">
        <v>817</v>
      </c>
      <c r="D10" s="371" t="s">
        <v>818</v>
      </c>
      <c r="E10" s="1" t="s">
        <v>733</v>
      </c>
      <c r="F10" s="1" t="s">
        <v>819</v>
      </c>
      <c r="H10" s="372" t="s">
        <v>820</v>
      </c>
      <c r="I10" s="366">
        <f>100*INDEX(stats!$D:$D,MATCH(T10,stats!$A:$A,0))</f>
        <v>37.761655679655725</v>
      </c>
      <c r="J10" s="366">
        <f>I10-$I$9</f>
        <v>0.26458230159292384</v>
      </c>
      <c r="K10" s="294"/>
      <c r="L10" s="366">
        <f>100*INDEX(stats!$D:$D,MATCH(W10,stats!$A:$A,0))</f>
        <v>37.761655679655725</v>
      </c>
      <c r="M10" s="366">
        <f>L10-$I$9</f>
        <v>0.26458230159292384</v>
      </c>
      <c r="N10" s="366">
        <f>M10-J10</f>
        <v>0</v>
      </c>
      <c r="R10" s="293">
        <v>2</v>
      </c>
      <c r="S10" s="293" t="str">
        <f>_xlfn.CONCAT("inc_",VLOOKUP($I$4,$A$14:$D$16,$R10,FALSE))</f>
        <v>inc_all_tax</v>
      </c>
      <c r="T10" s="293" t="str">
        <f>_xlfn.CONCAT(T$8,"_",$S10,"_",$S$8)</f>
        <v>1_inc_all_tax_fgt0__yd_0</v>
      </c>
      <c r="W10" s="293" t="str">
        <f>_xlfn.CONCAT(W$8,"_",$S10,"_",$S$8)</f>
        <v>2_inc_all_tax_fgt0__yd_0</v>
      </c>
    </row>
    <row r="11">
      <c r="H11" s="372" t="s">
        <v>821</v>
      </c>
      <c r="I11" s="366">
        <f>100*INDEX(stats!$D:$D,MATCH(T11,stats!$A:$A,0))</f>
        <v>36.091929706870282</v>
      </c>
      <c r="J11" s="366">
        <f>I11-$I$9</f>
        <v>-1.4051436711925192</v>
      </c>
      <c r="K11" s="294"/>
      <c r="L11" s="366">
        <f>100*INDEX(stats!$D:$D,MATCH(W11,stats!$A:$A,0))</f>
        <v>36.149766831140141</v>
      </c>
      <c r="M11" s="366">
        <f>L11-$I$9</f>
        <v>-1.3473065469226597</v>
      </c>
      <c r="N11" s="366">
        <f>M11-J11</f>
        <v>5.783712426985943E-2</v>
      </c>
      <c r="R11" s="293">
        <v>3</v>
      </c>
      <c r="S11" s="293" t="str">
        <f>_xlfn.CONCAT("inc_",VLOOKUP($I$4,$A$14:$D$16,$R11,FALSE))</f>
        <v>inc_all_subs</v>
      </c>
      <c r="T11" s="293" t="str">
        <f>_xlfn.CONCAT(T$8,"_",$S11,"_",$S$8)</f>
        <v>1_inc_all_subs_fgt0__yd_0</v>
      </c>
      <c r="W11" s="293" t="str">
        <f>_xlfn.CONCAT(W$8,"_",$S11,"_",$S$8)</f>
        <v>2_inc_all_subs_fgt0__yd_0</v>
      </c>
    </row>
    <row r="12">
      <c r="H12" s="374" t="s">
        <v>822</v>
      </c>
      <c r="I12" s="375">
        <f>100*INDEX(stats!$D:$D,MATCH(T12,stats!$A:$A,0))</f>
        <v>36.294022555983894</v>
      </c>
      <c r="J12" s="375">
        <f>I12-$I$9</f>
        <v>-1.2030508220789073</v>
      </c>
      <c r="K12" s="376"/>
      <c r="L12" s="375">
        <f>100*INDEX(stats!$D:$D,MATCH(W12,stats!$A:$A,0))</f>
        <v>36.498493510595985</v>
      </c>
      <c r="M12" s="375">
        <f>L12-$I$9</f>
        <v>-0.99857986746681604</v>
      </c>
      <c r="N12" s="375">
        <f>M12-J12</f>
        <v>0.2044709546120913</v>
      </c>
      <c r="R12" s="293">
        <v>4</v>
      </c>
      <c r="S12" s="293" t="str">
        <f>_xlfn.CONCAT("inc_",VLOOKUP($I$4,$A$14:$D$16,$R12,FALSE))</f>
        <v>inc_all_policies</v>
      </c>
      <c r="T12" s="293" t="str">
        <f>_xlfn.CONCAT(T$8,"_",$S12,"_",$S$8)</f>
        <v>1_inc_all_policies_fgt0__yd_0</v>
      </c>
      <c r="W12" s="293" t="str">
        <f>_xlfn.CONCAT(W$8,"_",$S12,"_",$S$8)</f>
        <v>2_inc_all_policies_fgt0__yd_0</v>
      </c>
    </row>
    <row r="14">
      <c r="A14" s="1" t="s">
        <v>418</v>
      </c>
      <c r="B14" s="1" t="s">
        <v>427</v>
      </c>
      <c r="C14" s="1" t="s">
        <v>442</v>
      </c>
      <c r="D14" s="1" t="s">
        <v>449</v>
      </c>
    </row>
    <row r="15" ht="25.8">
      <c r="A15" s="1" t="s">
        <v>432</v>
      </c>
      <c r="B15" s="1" t="s">
        <v>429</v>
      </c>
      <c r="C15" s="1" t="s">
        <v>444</v>
      </c>
      <c r="D15" s="1" t="s">
        <v>450</v>
      </c>
      <c r="H15" s="373" t="s">
        <v>823</v>
      </c>
    </row>
    <row r="16">
      <c r="A16" s="1" t="s">
        <v>770</v>
      </c>
      <c r="B16" s="1" t="s">
        <v>431</v>
      </c>
      <c r="C16" s="368" t="s">
        <v>445</v>
      </c>
      <c r="D16" s="1" t="s">
        <v>451</v>
      </c>
    </row>
    <row r="17">
      <c r="C17" s="368"/>
    </row>
    <row r="18">
      <c r="H18" s="294"/>
      <c r="I18" s="964" t="s">
        <v>803</v>
      </c>
      <c r="J18" s="964"/>
      <c r="K18" s="200"/>
      <c r="L18" s="964" t="s">
        <v>15</v>
      </c>
      <c r="M18" s="964"/>
      <c r="N18" s="965" t="str">
        <f>VLOOKUP($I$3,$A$9:$D$10,4,FALSE)</f>
        <v>Change due to the reform (pp)</v>
      </c>
    </row>
    <row r="19" ht="28.8">
      <c r="H19" s="294"/>
      <c r="I19" s="369" t="str">
        <f>VLOOKUP($I$3,$A$9:$D$10,2,FALSE)</f>
        <v>Headcount ratio (%)</v>
      </c>
      <c r="J19" s="369" t="str">
        <f>VLOOKUP($I$3,$A$9:$D$10,3,FALSE)</f>
        <v>Change w.r.t. DI (pp)</v>
      </c>
      <c r="K19" s="369"/>
      <c r="L19" s="369" t="str">
        <f>I19</f>
        <v>Headcount ratio (%)</v>
      </c>
      <c r="M19" s="369" t="str">
        <f>J19</f>
        <v>Change w.r.t. DI (pp)</v>
      </c>
      <c r="N19" s="865"/>
    </row>
    <row r="20">
      <c r="H20" s="362"/>
      <c r="I20" s="370" t="s">
        <v>804</v>
      </c>
      <c r="J20" s="370" t="s">
        <v>805</v>
      </c>
      <c r="K20" s="369"/>
      <c r="L20" s="370" t="s">
        <v>806</v>
      </c>
      <c r="M20" s="370" t="s">
        <v>807</v>
      </c>
      <c r="N20" s="362" t="s">
        <v>808</v>
      </c>
      <c r="S20" s="293" t="str">
        <f>INDEX($E$9:$E$10,MATCH($I$3,A9:A10,0))</f>
        <v>fgt0__yd_0</v>
      </c>
      <c r="T20" s="293">
        <v>1</v>
      </c>
      <c r="W20" s="293">
        <f>VLOOKUP(I2,labels!$F$2:$G$8,2,FALSE)</f>
        <v>2</v>
      </c>
    </row>
    <row r="21">
      <c r="H21" s="372" t="s">
        <v>814</v>
      </c>
      <c r="I21" s="366">
        <f>100*INDEX(stats!$D:$D,MATCH(T21,stats!$A:$A,0))</f>
        <v>37.497073378062801</v>
      </c>
      <c r="J21" s="366"/>
      <c r="K21" s="294"/>
      <c r="L21" s="366">
        <f>100*INDEX(stats!$D:$D,MATCH(W21,stats!$A:$A,0))</f>
        <v>37.497073378062801</v>
      </c>
      <c r="M21" s="366"/>
      <c r="N21" s="366"/>
      <c r="S21" s="293" t="s">
        <v>815</v>
      </c>
      <c r="T21" s="293" t="str">
        <f>_xlfn.CONCAT(T$20,"_",$S21,"_",$S$20)</f>
        <v>1_yd_pc_fgt0__yd_0</v>
      </c>
      <c r="W21" s="293" t="str">
        <f>_xlfn.CONCAT(W$20,"_",$S21,"_",$S$20)</f>
        <v>2_yd_pc_fgt0__yd_0</v>
      </c>
    </row>
    <row r="22">
      <c r="H22" s="372" t="s">
        <v>412</v>
      </c>
      <c r="I22" s="366">
        <f>100*INDEX(stats!$D:$D,MATCH(T22,stats!$A:$A,0))</f>
        <v>36.637088781834407</v>
      </c>
      <c r="J22" s="366">
        <f>I22-$I$9</f>
        <v>-0.85998459622839363</v>
      </c>
      <c r="K22" s="294"/>
      <c r="L22" s="366">
        <f>100*INDEX(stats!$D:$D,MATCH(W22,stats!$A:$A,0))</f>
        <v>36.734365772202118</v>
      </c>
      <c r="M22" s="366">
        <f>L22-$I$9</f>
        <v>-0.7627076058606832</v>
      </c>
      <c r="N22" s="366">
        <f>M22-J22</f>
        <v>9.7276990367710425E-2</v>
      </c>
      <c r="R22" s="293">
        <v>2</v>
      </c>
      <c r="S22" s="293" t="s">
        <v>824</v>
      </c>
      <c r="T22" s="293" t="str">
        <f>_xlfn.CONCAT(T$20,"_",$S22,"_",$S$20)</f>
        <v>1_inc_subsidy_elec_fgt0__yd_0</v>
      </c>
      <c r="W22" s="293" t="str">
        <f>_xlfn.CONCAT(W$20,"_",$S22,"_",$S$20)</f>
        <v>2_inc_subsidy_elec_fgt0__yd_0</v>
      </c>
    </row>
    <row r="23">
      <c r="H23" s="372" t="s">
        <v>415</v>
      </c>
      <c r="I23" s="366">
        <f>100*INDEX(stats!$D:$D,MATCH(T23,stats!$A:$A,0))</f>
        <v>36.879888735671017</v>
      </c>
      <c r="J23" s="366">
        <f>I23-$I$9</f>
        <v>-0.61718464239178417</v>
      </c>
      <c r="K23" s="294"/>
      <c r="L23" s="366">
        <f>100*INDEX(stats!$D:$D,MATCH(W23,stats!$A:$A,0))</f>
        <v>36.879888735671017</v>
      </c>
      <c r="M23" s="366">
        <f>L23-$I$9</f>
        <v>-0.61718464239178417</v>
      </c>
      <c r="N23" s="366">
        <f>M23-J23</f>
        <v>0</v>
      </c>
      <c r="R23" s="293">
        <v>3</v>
      </c>
      <c r="S23" s="293" t="s">
        <v>825</v>
      </c>
      <c r="T23" s="293" t="str">
        <f>_xlfn.CONCAT(T$20,"_",$S23,"_",$S$20)</f>
        <v>1_inc_subsidy_fuel_fgt0__yd_0</v>
      </c>
      <c r="W23" s="293" t="str">
        <f>_xlfn.CONCAT(W$20,"_",$S23,"_",$S$20)</f>
        <v>2_inc_subsidy_fuel_fgt0__yd_0</v>
      </c>
    </row>
    <row r="24">
      <c r="H24" s="374" t="s">
        <v>826</v>
      </c>
      <c r="I24" s="375">
        <f>100*INDEX(stats!$D:$D,MATCH(T24,stats!$A:$A,0))</f>
        <v>36.091929706870282</v>
      </c>
      <c r="J24" s="375">
        <f>I24-$I$9</f>
        <v>-1.4051436711925192</v>
      </c>
      <c r="K24" s="376"/>
      <c r="L24" s="375">
        <f>100*INDEX(stats!$D:$D,MATCH(W24,stats!$A:$A,0))</f>
        <v>36.149766831140141</v>
      </c>
      <c r="M24" s="375">
        <f>L24-$I$9</f>
        <v>-1.3473065469226597</v>
      </c>
      <c r="N24" s="375">
        <f>M24-J24</f>
        <v>5.783712426985943E-2</v>
      </c>
      <c r="R24" s="293">
        <v>4</v>
      </c>
      <c r="S24" s="293" t="s">
        <v>827</v>
      </c>
      <c r="T24" s="293" t="str">
        <f>_xlfn.CONCAT(T$20,"_",$S24,"_",$S$20)</f>
        <v>1_inc_all_subs_fgt0__yd_0</v>
      </c>
      <c r="W24" s="293" t="str">
        <f>_xlfn.CONCAT(W$20,"_",$S24,"_",$S$20)</f>
        <v>2_inc_all_subs_fgt0__yd_0</v>
      </c>
    </row>
    <row r="25">
      <c r="I25" s="187"/>
      <c r="L25" s="187"/>
    </row>
    <row r="27">
      <c r="H27" s="294"/>
      <c r="I27" s="964" t="s">
        <v>803</v>
      </c>
      <c r="J27" s="964"/>
      <c r="K27" s="200"/>
      <c r="L27" s="964" t="s">
        <v>15</v>
      </c>
      <c r="M27" s="964"/>
      <c r="N27" s="965" t="str">
        <f>VLOOKUP($I$3,$A$9:$D$10,4,FALSE)</f>
        <v>Change due to the reform (pp)</v>
      </c>
    </row>
    <row r="28" ht="28.8">
      <c r="H28" s="294"/>
      <c r="I28" s="369" t="str">
        <f>VLOOKUP($I$3,$A$9:$D$10,2,FALSE)</f>
        <v>Headcount ratio (%)</v>
      </c>
      <c r="J28" s="369" t="str">
        <f>VLOOKUP($I$3,$A$9:$D$10,3,FALSE)</f>
        <v>Change w.r.t. DI (pp)</v>
      </c>
      <c r="K28" s="369"/>
      <c r="L28" s="369" t="str">
        <f>I28</f>
        <v>Headcount ratio (%)</v>
      </c>
      <c r="M28" s="369" t="str">
        <f>J28</f>
        <v>Change w.r.t. DI (pp)</v>
      </c>
      <c r="N28" s="865"/>
    </row>
    <row r="29">
      <c r="H29" s="362"/>
      <c r="I29" s="370" t="s">
        <v>804</v>
      </c>
      <c r="J29" s="370" t="s">
        <v>805</v>
      </c>
      <c r="K29" s="369"/>
      <c r="L29" s="370" t="s">
        <v>806</v>
      </c>
      <c r="M29" s="370" t="s">
        <v>807</v>
      </c>
      <c r="N29" s="362" t="s">
        <v>808</v>
      </c>
      <c r="S29" s="293" t="str">
        <f>INDEX($E$9:$E$10,MATCH($I$3,A$9:A$10,0))</f>
        <v>fgt0__yd_0</v>
      </c>
      <c r="T29" s="293">
        <v>1</v>
      </c>
      <c r="W29" s="293">
        <f>VLOOKUP(I2,labels!$F$2:$G$8,2,FALSE)</f>
        <v>2</v>
      </c>
    </row>
    <row r="30">
      <c r="H30" s="372" t="s">
        <v>814</v>
      </c>
      <c r="I30" s="366">
        <f>100*INDEX(stats!$D:$D,MATCH(T30,stats!$A:$A,0))</f>
        <v>37.497073378062801</v>
      </c>
      <c r="J30" s="366"/>
      <c r="K30" s="294"/>
      <c r="L30" s="366">
        <f>100*INDEX(stats!$D:$D,MATCH(W30,stats!$A:$A,0))</f>
        <v>37.497073378062801</v>
      </c>
      <c r="M30" s="366"/>
      <c r="N30" s="366"/>
      <c r="S30" s="293" t="s">
        <v>815</v>
      </c>
      <c r="T30" s="293" t="str">
        <f>_xlfn.CONCAT(T$8,"_",$S30,"_",$S$8)</f>
        <v>1_yd_pc_fgt0__yd_0</v>
      </c>
      <c r="W30" s="293" t="str">
        <f>_xlfn.CONCAT(W$29,"_",$S30,"_",$S$29)</f>
        <v>2_yd_pc_fgt0__yd_0</v>
      </c>
    </row>
    <row r="31">
      <c r="H31" s="372" t="s">
        <v>406</v>
      </c>
      <c r="I31" s="366">
        <f>100*INDEX(stats!$D:$D,MATCH(T31,stats!$A:$A,0))</f>
        <v>37.54597134452716</v>
      </c>
      <c r="J31" s="366">
        <f>I31-$I$9</f>
        <v>4.8897966464359399E-2</v>
      </c>
      <c r="K31" s="294"/>
      <c r="L31" s="366">
        <f>100*INDEX(stats!$D:$D,MATCH(W31,stats!$A:$A,0))</f>
        <v>37.54597134452716</v>
      </c>
      <c r="M31" s="366">
        <f>L31-$I$9</f>
        <v>4.8897966464359399E-2</v>
      </c>
      <c r="N31" s="366">
        <f>M31-J31</f>
        <v>0</v>
      </c>
      <c r="R31" s="293">
        <v>2</v>
      </c>
      <c r="S31" s="293" t="s">
        <v>828</v>
      </c>
      <c r="T31" s="293" t="str">
        <f>_xlfn.CONCAT(T$29,"_",$S31,"_",$S$29)</f>
        <v>1_inc_vat_elec_fgt0__yd_0</v>
      </c>
      <c r="W31" s="293" t="str">
        <f>_xlfn.CONCAT(W$29,"_",$S31,"_",$S$29)</f>
        <v>2_inc_vat_elec_fgt0__yd_0</v>
      </c>
    </row>
    <row r="32">
      <c r="H32" s="372" t="s">
        <v>414</v>
      </c>
      <c r="I32" s="366">
        <f>100*INDEX(stats!$D:$D,MATCH(T32,stats!$A:$A,0))</f>
        <v>37.68129382628576</v>
      </c>
      <c r="J32" s="366">
        <f>I32-$I$9</f>
        <v>0.18422044822295902</v>
      </c>
      <c r="K32" s="294"/>
      <c r="L32" s="366">
        <f>100*INDEX(stats!$D:$D,MATCH(W32,stats!$A:$A,0))</f>
        <v>37.68129382628576</v>
      </c>
      <c r="M32" s="366">
        <f>L32-$I$9</f>
        <v>0.18422044822295902</v>
      </c>
      <c r="N32" s="366">
        <f>M32-J32</f>
        <v>0</v>
      </c>
      <c r="R32" s="293">
        <v>3</v>
      </c>
      <c r="S32" s="293" t="s">
        <v>829</v>
      </c>
      <c r="T32" s="293" t="str">
        <f>_xlfn.CONCAT(T$29,"_",$S32,"_",$S$29)</f>
        <v>1_inc_vat_fuel_fgt0__yd_0</v>
      </c>
      <c r="W32" s="293" t="str">
        <f>_xlfn.CONCAT(W$29,"_",$S32,"_",$S$29)</f>
        <v>2_inc_vat_fuel_fgt0__yd_0</v>
      </c>
    </row>
    <row r="33">
      <c r="H33" s="374" t="s">
        <v>830</v>
      </c>
      <c r="I33" s="375">
        <f>100*INDEX(stats!$D:$D,MATCH(T33,stats!$A:$A,0))</f>
        <v>37.761655679655725</v>
      </c>
      <c r="J33" s="375">
        <f>I33-$I$9</f>
        <v>0.26458230159292384</v>
      </c>
      <c r="K33" s="376"/>
      <c r="L33" s="375">
        <f>100*INDEX(stats!$D:$D,MATCH(W33,stats!$A:$A,0))</f>
        <v>37.761655679655725</v>
      </c>
      <c r="M33" s="375">
        <f>L33-$I$9</f>
        <v>0.26458230159292384</v>
      </c>
      <c r="N33" s="375">
        <f>M33-J33</f>
        <v>0</v>
      </c>
      <c r="R33" s="293">
        <v>4</v>
      </c>
      <c r="S33" s="293" t="s">
        <v>831</v>
      </c>
      <c r="T33" s="293" t="str">
        <f>_xlfn.CONCAT(T$29,"_",$S33,"_",$S$29)</f>
        <v>1_inc_all_tax_fgt0__yd_0</v>
      </c>
      <c r="W33" s="293" t="str">
        <f>_xlfn.CONCAT(W$29,"_",$S33,"_",$S$29)</f>
        <v>2_inc_all_tax_fgt0__yd_0</v>
      </c>
    </row>
    <row r="36">
      <c r="I36" s="1" t="s">
        <v>14</v>
      </c>
      <c r="L36" s="1" t="s">
        <v>15</v>
      </c>
      <c r="N36" s="1" t="s">
        <v>832</v>
      </c>
    </row>
    <row r="37">
      <c r="H37" s="294"/>
      <c r="I37" s="964" t="s">
        <v>803</v>
      </c>
      <c r="J37" s="964"/>
      <c r="K37" s="200"/>
      <c r="L37" s="964" t="s">
        <v>15</v>
      </c>
      <c r="M37" s="964"/>
      <c r="N37" s="965" t="str">
        <f>VLOOKUP($I$3,$A$9:$D$10,4,FALSE)</f>
        <v>Change due to the reform (pp)</v>
      </c>
      <c r="O37" s="293" t="s">
        <v>833</v>
      </c>
    </row>
    <row r="38" ht="72">
      <c r="H38" s="369" t="str">
        <f>+P38</f>
        <v>Effect of subsidies and VAT on poverty (percentage points)</v>
      </c>
      <c r="I38" s="369" t="str">
        <f>VLOOKUP($I$3,$A$9:$D$10,2,FALSE)</f>
        <v>Headcount ratio (%)</v>
      </c>
      <c r="J38" s="369" t="str">
        <f>VLOOKUP($I$3,$A$9:$D$10,3,FALSE)</f>
        <v>Change w.r.t. DI (pp)</v>
      </c>
      <c r="K38" s="369"/>
      <c r="L38" s="369" t="str">
        <f>I38</f>
        <v>Headcount ratio (%)</v>
      </c>
      <c r="M38" s="369" t="str">
        <f>J38</f>
        <v>Change w.r.t. DI (pp)</v>
      </c>
      <c r="N38" s="865"/>
      <c r="O38" s="369" t="str">
        <f>VLOOKUP($I$3,$A$9:$F$10,6,FALSE)</f>
        <v>poverty (percentage points)</v>
      </c>
      <c r="P38" s="721" t="str">
        <f>+_xlfn.CONCAT(O37," on ",O38)</f>
        <v>Effect of subsidies and VAT on poverty (percentage points)</v>
      </c>
    </row>
    <row r="39">
      <c r="H39" s="362"/>
      <c r="I39" s="370" t="s">
        <v>804</v>
      </c>
      <c r="J39" s="370" t="s">
        <v>805</v>
      </c>
      <c r="K39" s="369"/>
      <c r="L39" s="370" t="s">
        <v>806</v>
      </c>
      <c r="M39" s="370" t="s">
        <v>807</v>
      </c>
      <c r="N39" s="362" t="s">
        <v>808</v>
      </c>
      <c r="P39" s="647"/>
      <c r="S39" s="293" t="str">
        <f>INDEX($E$9:$E$10,MATCH($I$3,A$9:A$10,0))</f>
        <v>fgt0__yd_0</v>
      </c>
      <c r="T39" s="293">
        <v>1</v>
      </c>
      <c r="W39" s="293">
        <f>VLOOKUP(I2,labels!$F$2:$G$8,2,FALSE)</f>
        <v>2</v>
      </c>
    </row>
    <row r="40">
      <c r="H40" s="372" t="s">
        <v>814</v>
      </c>
      <c r="I40" s="366">
        <f>100*INDEX(stats!$D:$D,MATCH(T40,stats!$A:$A,0))</f>
        <v>37.497073378062801</v>
      </c>
      <c r="J40" s="366"/>
      <c r="K40" s="294"/>
      <c r="L40" s="366">
        <f>100*INDEX(stats!$D:$D,MATCH(W40,stats!$A:$A,0))</f>
        <v>37.497073378062801</v>
      </c>
      <c r="M40" s="366"/>
      <c r="N40" s="366"/>
      <c r="S40" s="293" t="s">
        <v>815</v>
      </c>
      <c r="T40" s="293" t="str">
        <f>_xlfn.CONCAT(T$8,"_",$S40,"_",$S$8)</f>
        <v>1_yd_pc_fgt0__yd_0</v>
      </c>
      <c r="W40" s="293" t="str">
        <f t="shared" ref="W40:W48" si="0">_xlfn.CONCAT(W$29,"_",$S40,"_",$S$29)</f>
        <v>2_yd_pc_fgt0__yd_0</v>
      </c>
    </row>
    <row r="41">
      <c r="H41" s="645" t="s">
        <v>1095</v>
      </c>
      <c r="I41" s="366">
        <f>100*INDEX(stats!$D:$D,MATCH(T41,stats!$A:$A,0))</f>
        <v>36.804237564577008</v>
      </c>
      <c r="J41" s="366">
        <f t="shared" ref="J41:J48" si="1">I41-$I$40</f>
        <v>-0.69283581348579304</v>
      </c>
      <c r="K41" s="294"/>
      <c r="L41" s="366">
        <f>100*INDEX(stats!$D:$D,MATCH(W41,stats!$A:$A,0))</f>
        <v>36.914685793806093</v>
      </c>
      <c r="M41" s="366">
        <f t="shared" ref="M41:M48" si="2">L41-$I$40</f>
        <v>-0.58238758425670767</v>
      </c>
      <c r="N41" s="366">
        <f t="shared" ref="N41:N48" si="3">M41-J41</f>
        <v>0.11044822922908537</v>
      </c>
      <c r="S41" s="293" t="s">
        <v>834</v>
      </c>
      <c r="T41" s="293" t="str">
        <f t="shared" ref="T41:T48" si="4">_xlfn.CONCAT(T$29,"_",$S41,"_",$S$29)</f>
        <v>1_inc_all_elec_fgt0__yd_0</v>
      </c>
      <c r="W41" s="293" t="str">
        <f t="shared" si="0"/>
        <v>2_inc_all_elec_fgt0__yd_0</v>
      </c>
    </row>
    <row r="42">
      <c r="H42" s="645" t="s">
        <v>432</v>
      </c>
      <c r="I42" s="366">
        <f>100*INDEX(stats!$D:$D,MATCH(T42,stats!$A:$A,0))</f>
        <v>37.075265496845034</v>
      </c>
      <c r="J42" s="366">
        <f t="shared" si="1"/>
        <v>-0.42180788121776658</v>
      </c>
      <c r="K42" s="294"/>
      <c r="L42" s="366">
        <f>100*INDEX(stats!$D:$D,MATCH(W42,stats!$A:$A,0))</f>
        <v>37.075265496845034</v>
      </c>
      <c r="M42" s="366">
        <f t="shared" si="2"/>
        <v>-0.42180788121776658</v>
      </c>
      <c r="N42" s="366">
        <f t="shared" si="3"/>
        <v>0</v>
      </c>
      <c r="S42" s="293" t="s">
        <v>835</v>
      </c>
      <c r="T42" s="293" t="str">
        <f t="shared" si="4"/>
        <v>1_inc_all_fuel_fgt0__yd_0</v>
      </c>
      <c r="W42" s="293" t="str">
        <f t="shared" si="0"/>
        <v>2_inc_all_fuel_fgt0__yd_0</v>
      </c>
    </row>
    <row r="43">
      <c r="H43" s="646" t="s">
        <v>836</v>
      </c>
      <c r="I43" s="375">
        <f>100*INDEX(stats!$D:$D,MATCH(T43,stats!$A:$A,0))</f>
        <v>36.294022555983894</v>
      </c>
      <c r="J43" s="375">
        <f t="shared" si="1"/>
        <v>-1.2030508220789073</v>
      </c>
      <c r="K43" s="376"/>
      <c r="L43" s="375">
        <f>100*INDEX(stats!$D:$D,MATCH(W43,stats!$A:$A,0))</f>
        <v>36.498493510595985</v>
      </c>
      <c r="M43" s="375">
        <f t="shared" si="2"/>
        <v>-0.99857986746681604</v>
      </c>
      <c r="N43" s="375">
        <f t="shared" si="3"/>
        <v>0.2044709546120913</v>
      </c>
      <c r="S43" s="293" t="s">
        <v>837</v>
      </c>
      <c r="T43" s="293" t="str">
        <f t="shared" si="4"/>
        <v>1_inc_all_policies_fgt0__yd_0</v>
      </c>
      <c r="W43" s="293" t="str">
        <f t="shared" si="0"/>
        <v>2_inc_all_policies_fgt0__yd_0</v>
      </c>
    </row>
    <row r="44">
      <c r="H44" s="1" t="s">
        <v>1089</v>
      </c>
      <c r="I44" s="366">
        <f>100*INDEX(stats!$D:$D,MATCH(T44,stats!$A:$A,0))</f>
        <v>37.497073378062801</v>
      </c>
      <c r="J44" s="366">
        <f t="shared" si="1"/>
        <v>0</v>
      </c>
      <c r="K44" s="294"/>
      <c r="L44" s="366">
        <f>100*INDEX(stats!$D:$D,MATCH(W44,stats!$A:$A,0))</f>
        <v>37.497073378062801</v>
      </c>
      <c r="M44" s="366">
        <f t="shared" si="2"/>
        <v>0</v>
      </c>
      <c r="N44" s="366">
        <f t="shared" si="3"/>
        <v>0</v>
      </c>
      <c r="S44" s="293" t="s">
        <v>1078</v>
      </c>
      <c r="T44" s="293" t="str">
        <f t="shared" si="4"/>
        <v>1_inc_am_new_pnbsf_fgt0__yd_0</v>
      </c>
      <c r="W44" s="293" t="str">
        <f t="shared" si="0"/>
        <v>2_inc_am_new_pnbsf_fgt0__yd_0</v>
      </c>
    </row>
    <row r="45">
      <c r="H45" s="1" t="s">
        <v>1090</v>
      </c>
      <c r="I45" s="366">
        <f>100*INDEX(stats!$D:$D,MATCH(T45,stats!$A:$A,0))</f>
        <v>37.497073378062801</v>
      </c>
      <c r="J45" s="366">
        <f t="shared" si="1"/>
        <v>0</v>
      </c>
      <c r="K45" s="294"/>
      <c r="L45" s="366">
        <f>100*INDEX(stats!$D:$D,MATCH(W45,stats!$A:$A,0))</f>
        <v>37.497073378062801</v>
      </c>
      <c r="M45" s="366">
        <f t="shared" si="2"/>
        <v>0</v>
      </c>
      <c r="N45" s="366">
        <f t="shared" si="3"/>
        <v>0</v>
      </c>
      <c r="S45" s="293" t="s">
        <v>1080</v>
      </c>
      <c r="T45" s="293" t="str">
        <f t="shared" si="4"/>
        <v>1_inc_subs_public_transport_fgt0__yd_0</v>
      </c>
      <c r="W45" s="293" t="str">
        <f t="shared" si="0"/>
        <v>2_inc_subs_public_transport_fgt0__yd_0</v>
      </c>
    </row>
    <row r="46">
      <c r="H46" s="569" t="s">
        <v>1091</v>
      </c>
      <c r="I46" s="366">
        <f>100*INDEX(stats!$D:$D,MATCH(T46,stats!$A:$A,0))</f>
        <v>37.497073378062801</v>
      </c>
      <c r="J46" s="366">
        <f t="shared" si="1"/>
        <v>0</v>
      </c>
      <c r="K46" s="294"/>
      <c r="L46" s="366">
        <f>100*INDEX(stats!$D:$D,MATCH(W46,stats!$A:$A,0))</f>
        <v>37.497073378062801</v>
      </c>
      <c r="M46" s="366">
        <f t="shared" si="2"/>
        <v>0</v>
      </c>
      <c r="N46" s="366">
        <f t="shared" si="3"/>
        <v>0</v>
      </c>
      <c r="S46" s="293" t="s">
        <v>1079</v>
      </c>
      <c r="T46" s="293" t="str">
        <f t="shared" si="4"/>
        <v>1_inc_am_delayed_pnbsf_fgt0__yd_0</v>
      </c>
      <c r="W46" s="293" t="str">
        <f t="shared" si="0"/>
        <v>2_inc_am_delayed_pnbsf_fgt0__yd_0</v>
      </c>
    </row>
    <row r="47">
      <c r="H47" s="745" t="s">
        <v>1093</v>
      </c>
      <c r="I47" s="375">
        <f>100*INDEX(stats!$D:$D,MATCH(T47,stats!$A:$A,0))</f>
        <v>37.497073378062801</v>
      </c>
      <c r="J47" s="375">
        <f t="shared" si="1"/>
        <v>0</v>
      </c>
      <c r="K47" s="376"/>
      <c r="L47" s="375">
        <f>100*INDEX(stats!$D:$D,MATCH(W47,stats!$A:$A,0))</f>
        <v>37.497073378062801</v>
      </c>
      <c r="M47" s="375">
        <f t="shared" si="2"/>
        <v>0</v>
      </c>
      <c r="N47" s="375">
        <f t="shared" si="3"/>
        <v>0</v>
      </c>
      <c r="S47" s="293" t="s">
        <v>1094</v>
      </c>
      <c r="T47" s="293" t="str">
        <f t="shared" si="4"/>
        <v>1_inc_all_miti_noST_fgt0__yd_0</v>
      </c>
      <c r="W47" s="293" t="str">
        <f t="shared" si="0"/>
        <v>2_inc_all_miti_noST_fgt0__yd_0</v>
      </c>
    </row>
    <row r="48">
      <c r="H48" s="745" t="s">
        <v>1092</v>
      </c>
      <c r="I48" s="375">
        <f>100*INDEX(stats!$D:$D,MATCH(T48,stats!$A:$A,0))</f>
        <v>36.294022555983894</v>
      </c>
      <c r="J48" s="375">
        <f t="shared" si="1"/>
        <v>-1.2030508220789073</v>
      </c>
      <c r="K48" s="376"/>
      <c r="L48" s="375">
        <f>100*INDEX(stats!$D:$D,MATCH(W48,stats!$A:$A,0))</f>
        <v>36.498493510595985</v>
      </c>
      <c r="M48" s="375">
        <f t="shared" si="2"/>
        <v>-0.99857986746681604</v>
      </c>
      <c r="N48" s="375">
        <f t="shared" si="3"/>
        <v>0.2044709546120913</v>
      </c>
      <c r="S48" s="293" t="s">
        <v>1081</v>
      </c>
      <c r="T48" s="293" t="str">
        <f t="shared" si="4"/>
        <v>1_inc_all_policies_miti_fgt0__yd_0</v>
      </c>
      <c r="W48" s="293" t="str">
        <f t="shared" si="0"/>
        <v>2_inc_all_policies_miti_fgt0__yd_0</v>
      </c>
    </row>
    <row r="50">
      <c r="I50" s="353"/>
      <c r="J50" s="353"/>
      <c r="K50" s="366"/>
    </row>
    <row r="51">
      <c r="I51" s="353"/>
      <c r="J51" s="353"/>
      <c r="K51" s="366"/>
      <c r="Q51" s="1"/>
    </row>
    <row r="52">
      <c r="I52" s="353"/>
      <c r="J52" s="353"/>
      <c r="K52" s="375"/>
      <c r="Q52" s="1"/>
    </row>
    <row r="53">
      <c r="Q53" s="1"/>
    </row>
    <row r="54">
      <c r="Q54" s="1"/>
    </row>
    <row r="75">
      <c r="I75" s="1" t="s">
        <v>803</v>
      </c>
      <c r="L75" s="1" t="s">
        <v>15</v>
      </c>
      <c r="N75" s="1" t="s">
        <v>818</v>
      </c>
    </row>
    <row r="76">
      <c r="H76" s="1" t="s">
        <v>838</v>
      </c>
      <c r="I76" s="1" t="s">
        <v>816</v>
      </c>
      <c r="J76" s="1" t="s">
        <v>817</v>
      </c>
      <c r="L76" s="1" t="s">
        <v>816</v>
      </c>
      <c r="M76" s="1" t="s">
        <v>817</v>
      </c>
    </row>
    <row r="77">
      <c r="I77" s="1" t="s">
        <v>804</v>
      </c>
      <c r="J77" s="1" t="s">
        <v>805</v>
      </c>
      <c r="L77" s="1" t="s">
        <v>806</v>
      </c>
      <c r="M77" s="1" t="s">
        <v>807</v>
      </c>
      <c r="N77" s="1" t="s">
        <v>808</v>
      </c>
    </row>
    <row r="78">
      <c r="H78" s="1" t="s">
        <v>814</v>
      </c>
      <c r="I78" s="1">
        <v>38.494498958556925</v>
      </c>
      <c r="L78" s="1">
        <v>38.494498958556925</v>
      </c>
    </row>
    <row r="79">
      <c r="H79" s="1" t="s">
        <v>418</v>
      </c>
      <c r="I79" s="353">
        <v>37.867939232945957</v>
      </c>
      <c r="J79" s="353">
        <v>-0.62655972561096718</v>
      </c>
      <c r="K79" s="353"/>
      <c r="L79" s="353">
        <v>37.867939232945957</v>
      </c>
      <c r="M79" s="353">
        <v>-0.62655972561096718</v>
      </c>
      <c r="N79" s="353">
        <f>+M79-J79</f>
        <v>0</v>
      </c>
    </row>
    <row r="80">
      <c r="H80" s="1" t="s">
        <v>432</v>
      </c>
      <c r="I80" s="353">
        <v>38.086871196846353</v>
      </c>
      <c r="J80" s="353">
        <v>-0.40762776171057169</v>
      </c>
      <c r="K80" s="353"/>
      <c r="L80" s="353">
        <v>38.131595932864158</v>
      </c>
      <c r="M80" s="353">
        <v>-0.36290302569276633</v>
      </c>
      <c r="N80" s="353">
        <f>+M80-J80</f>
        <v>4.4724736017805355E-2</v>
      </c>
    </row>
    <row r="81">
      <c r="H81" s="1" t="s">
        <v>836</v>
      </c>
      <c r="I81" s="353">
        <v>37.457179486518228</v>
      </c>
      <c r="J81" s="353">
        <v>-1.0373194720386962</v>
      </c>
      <c r="K81" s="353"/>
      <c r="L81" s="353">
        <v>37.468855524439</v>
      </c>
      <c r="M81" s="353">
        <v>-1.0256434341179244</v>
      </c>
      <c r="N81" s="353">
        <f>+M81-J81</f>
        <v>1.1676037920771876E-2</v>
      </c>
    </row>
    <row r="83">
      <c r="O83" s="1"/>
    </row>
    <row r="84">
      <c r="H84" s="1" t="s">
        <v>858</v>
      </c>
      <c r="O84" s="1"/>
    </row>
    <row r="85">
      <c r="O85" s="1"/>
    </row>
    <row r="86">
      <c r="O86" s="1"/>
    </row>
    <row r="87">
      <c r="O87" s="1"/>
    </row>
    <row r="88">
      <c r="O88" s="1"/>
    </row>
    <row r="89">
      <c r="O89" s="1"/>
    </row>
    <row r="90">
      <c r="O90" s="1"/>
    </row>
    <row r="91">
      <c r="O91" s="1"/>
    </row>
    <row r="92">
      <c r="O92" s="1"/>
    </row>
    <row r="93">
      <c r="O93" s="1"/>
    </row>
    <row r="94">
      <c r="O94" s="1"/>
    </row>
    <row r="95">
      <c r="O95" s="1"/>
    </row>
    <row r="96">
      <c r="O96" s="1"/>
    </row>
    <row r="97">
      <c r="O97" s="1"/>
    </row>
  </sheetData>
  <mergeCells count="12">
    <mergeCell ref="I37:J37"/>
    <mergeCell ref="L37:M37"/>
    <mergeCell ref="N37:N38"/>
    <mergeCell ref="I27:J27"/>
    <mergeCell ref="L27:M27"/>
    <mergeCell ref="N27:N28"/>
    <mergeCell ref="I6:J6"/>
    <mergeCell ref="L6:M6"/>
    <mergeCell ref="N6:N7"/>
    <mergeCell ref="I18:J18"/>
    <mergeCell ref="L18:M18"/>
    <mergeCell ref="N18:N19"/>
  </mergeCells>
  <phoneticPr fontId="50" type="noConversion"/>
  <dataValidations count="3">
    <dataValidation type="list" allowBlank="true" showInputMessage="true" showErrorMessage="true" sqref="I3">
      <formula1>$A$9:$A$10</formula1>
    </dataValidation>
    <dataValidation type="list" allowBlank="true" showInputMessage="true" showErrorMessage="true" sqref="I4">
      <formula1>$A$14:$A$16</formula1>
    </dataValidation>
    <dataValidation type="list" allowBlank="true" showInputMessage="true" showErrorMessage="true" sqref="I2">
      <formula1>reforms</formula1>
    </dataValidation>
  </dataValidations>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63" zoomScale="70" zoomScaleNormal="70" workbookViewId="0">
      <selection activeCell="S82" sqref="S82"/>
    </sheetView>
  </sheetViews>
  <sheetFormatPr baseColWidth="10" defaultColWidth="10.33203125" defaultRowHeight="15.6"/>
  <cols>
    <col min="1" max="3" width="0.0" style="590" hidden="true" customWidth="true"/>
    <col min="4" max="4" width="29.109375" style="590" hidden="true" customWidth="true"/>
    <col min="5" max="5" width="0.0" style="590" hidden="true" customWidth="true"/>
    <col min="6" max="6" width="10.33203125" style="590"/>
    <col min="7" max="7" width="9" style="590" customWidth="true"/>
    <col min="8" max="8" width="10.33203125" style="591"/>
    <col min="9" max="10" width="10.6640625" style="590" bestFit="true" customWidth="true"/>
    <col min="11" max="17" width="10.33203125" style="590"/>
    <col min="18" max="18" width="13.109375" style="590" customWidth="true"/>
    <col min="19" max="19" width="12.44140625" style="590" customWidth="true"/>
    <col min="20" max="20" width="10.33203125" style="590"/>
    <col min="21" max="21" width="12" style="590" customWidth="true"/>
    <col min="22" max="24" width="10.33203125" style="590"/>
    <col min="25" max="25" width="20.109375" style="590" customWidth="true"/>
    <col min="26" max="26" width="9.6640625" style="590" customWidth="true"/>
    <col min="27" max="27" width="11.44140625" style="590" customWidth="true"/>
    <col min="28" max="28" width="10.33203125" style="590"/>
    <col min="29" max="29" width="11.44140625" style="590" customWidth="true"/>
    <col min="30" max="31" width="10.33203125" style="590"/>
    <col min="32" max="32" width="23.33203125" style="590" customWidth="true"/>
    <col min="33" max="33" width="20.44140625" style="590" customWidth="true"/>
    <col min="34" max="16384" width="10.33203125" style="590"/>
  </cols>
  <sheetData>
    <row r="1">
      <c r="F1" s="966" t="s">
        <v>839</v>
      </c>
      <c r="G1" s="966"/>
      <c r="H1" s="966"/>
      <c r="I1" s="966"/>
      <c r="J1" s="966"/>
      <c r="K1" s="966"/>
      <c r="O1" s="966" t="s">
        <v>840</v>
      </c>
      <c r="P1" s="966"/>
      <c r="Q1" s="966"/>
      <c r="R1" s="966"/>
      <c r="S1" s="966"/>
      <c r="T1" s="966"/>
      <c r="U1" s="966"/>
      <c r="X1" s="966" t="s">
        <v>841</v>
      </c>
      <c r="Y1" s="966"/>
      <c r="Z1" s="966"/>
      <c r="AA1" s="966"/>
      <c r="AB1" s="966"/>
      <c r="AC1" s="966"/>
      <c r="AD1" s="966"/>
      <c r="AF1" s="86"/>
      <c r="AG1" s="966" t="s">
        <v>841</v>
      </c>
      <c r="AH1" s="966"/>
      <c r="AI1" s="966"/>
      <c r="AJ1" s="966"/>
      <c r="AK1" s="966"/>
      <c r="AL1" s="966"/>
      <c r="AM1" s="966"/>
    </row>
    <row r="2">
      <c r="Y2" s="590" t="s">
        <v>842</v>
      </c>
      <c r="Z2" s="592" t="s">
        <v>843</v>
      </c>
      <c r="AF2" s="88"/>
    </row>
    <row r="3">
      <c r="G3" s="593"/>
      <c r="H3" s="967" t="s">
        <v>315</v>
      </c>
      <c r="I3" s="967"/>
      <c r="J3" s="594" t="s">
        <v>561</v>
      </c>
      <c r="O3" s="1"/>
      <c r="P3" s="569"/>
      <c r="Q3" s="862" t="s">
        <v>844</v>
      </c>
      <c r="R3" s="862"/>
      <c r="S3" s="862"/>
      <c r="T3" s="569"/>
      <c r="Y3" s="590" t="str">
        <f>+Parameters!B11</f>
        <v>Premium Gasoline  (Super Carburant)</v>
      </c>
      <c r="Z3" s="595">
        <f>100*Parameters!E11</f>
        <v>2.9335471873669536E-5</v>
      </c>
      <c r="AF3" s="88"/>
      <c r="AH3" s="590" t="s">
        <v>845</v>
      </c>
    </row>
    <row r="4" ht="13.95" customHeight="true">
      <c r="E4" s="596"/>
      <c r="G4" s="968" t="s">
        <v>846</v>
      </c>
      <c r="H4" s="593" t="s">
        <v>847</v>
      </c>
      <c r="I4" s="596">
        <f>Parameters!C24</f>
        <v>91.17</v>
      </c>
      <c r="J4" s="595"/>
      <c r="O4" s="1"/>
      <c r="P4" s="1"/>
      <c r="Q4" s="1" t="s">
        <v>333</v>
      </c>
      <c r="R4" s="1" t="s">
        <v>352</v>
      </c>
      <c r="S4" s="1" t="s">
        <v>356</v>
      </c>
      <c r="T4" s="1" t="s">
        <v>360</v>
      </c>
      <c r="Y4" s="590" t="str">
        <f>+Parameters!B9</f>
        <v>Regular Gasoline (Essence Ordinaire)</v>
      </c>
      <c r="Z4" s="595">
        <f>100*Parameters!E9</f>
        <v>23.794853746758996</v>
      </c>
      <c r="AA4" s="4"/>
      <c r="AF4" s="90"/>
    </row>
    <row r="5">
      <c r="D5" s="597" t="s">
        <v>848</v>
      </c>
      <c r="E5" s="596">
        <v>15319.1</v>
      </c>
      <c r="G5" s="968"/>
      <c r="H5" s="593" t="s">
        <v>849</v>
      </c>
      <c r="I5" s="596">
        <f>Parameters!C25</f>
        <v>136.49</v>
      </c>
      <c r="J5" s="595"/>
      <c r="O5" s="1"/>
      <c r="P5" s="1" t="s">
        <v>13</v>
      </c>
      <c r="Q5" s="214">
        <f>+elec_pmts_info!T6</f>
        <v>158</v>
      </c>
      <c r="R5" s="214">
        <f>+elec_pmts_info!T7</f>
        <v>136.99999999999997</v>
      </c>
      <c r="S5" s="214">
        <f>+elec_pmts_info!T8</f>
        <v>124</v>
      </c>
      <c r="T5" s="214">
        <f>+elec_pmts_info!T9</f>
        <v>142.39140180447515</v>
      </c>
      <c r="Y5" s="590" t="str">
        <f>+Parameters!B6</f>
        <v>LPG (Butane)</v>
      </c>
      <c r="Z5" s="595">
        <f>100*Parameters!E6</f>
        <v>25.759454497153101</v>
      </c>
      <c r="AF5" s="86"/>
      <c r="AG5" s="969" t="s">
        <v>850</v>
      </c>
      <c r="AH5" s="590" t="s">
        <v>851</v>
      </c>
      <c r="AI5" s="598">
        <v>16.400396583391</v>
      </c>
    </row>
    <row r="6" ht="19.2" customHeight="true">
      <c r="A6" s="590" t="s">
        <v>852</v>
      </c>
      <c r="D6" s="597" t="s">
        <v>853</v>
      </c>
      <c r="E6" s="596">
        <v>16922</v>
      </c>
      <c r="G6" s="968"/>
      <c r="H6" s="593" t="s">
        <v>854</v>
      </c>
      <c r="I6" s="596">
        <f>Parameters!C26</f>
        <v>149.06</v>
      </c>
      <c r="J6" s="595">
        <v>18</v>
      </c>
      <c r="O6" s="1"/>
      <c r="P6" s="1" t="s">
        <v>855</v>
      </c>
      <c r="Q6" s="214">
        <f>+elec_pmts_info!Q6</f>
        <v>148.99728315331177</v>
      </c>
      <c r="R6" s="214">
        <f>+elec_pmts_info!Q7</f>
        <v>114.2821636932038</v>
      </c>
      <c r="S6" s="214">
        <f>+elec_pmts_info!Q8</f>
        <v>85.270977168535367</v>
      </c>
      <c r="T6" s="214">
        <f>+elec_pmts_info!Q9</f>
        <v>122.0362669208306</v>
      </c>
      <c r="U6" s="599"/>
      <c r="Y6" s="590" t="str">
        <f>+Parameters!B8</f>
        <v>Diesel (Gasoil)</v>
      </c>
      <c r="Z6" s="595">
        <f>100*Parameters!E8</f>
        <v>18.183972810502336</v>
      </c>
      <c r="AF6" s="86"/>
      <c r="AG6" s="969"/>
      <c r="AH6" s="590" t="s">
        <v>856</v>
      </c>
      <c r="AI6" s="598">
        <v>23.158566810061998</v>
      </c>
    </row>
    <row r="7">
      <c r="A7" s="590" t="s">
        <v>857</v>
      </c>
      <c r="B7" s="590" cm="1">
        <f t="array" aca="true" ref="B7" ca="true">+INDIRECT(A7)</f>
        <v>2</v>
      </c>
      <c r="C7" s="590" t="s">
        <v>858</v>
      </c>
      <c r="D7" s="590" t="s">
        <v>859</v>
      </c>
      <c r="E7" s="600">
        <f>750/E5*100</f>
        <v>4.8958489728508852</v>
      </c>
      <c r="G7" s="968" t="s">
        <v>860</v>
      </c>
      <c r="H7" s="593" t="str">
        <f>_xlfn.CONCAT("0 - ",[1]Parameters!D36)</f>
        <v>0 - 150</v>
      </c>
      <c r="I7" s="596">
        <f>+Parameters!C29</f>
        <v>91.17</v>
      </c>
      <c r="J7" s="595"/>
      <c r="O7" s="1"/>
      <c r="P7" s="1" t="s">
        <v>861</v>
      </c>
      <c r="Q7" s="500">
        <f>100*(Q5-Q6)/Q5</f>
        <v>5.6979220548659688</v>
      </c>
      <c r="R7" s="500">
        <f>100*(R5-R6)/R5</f>
        <v>16.582362267734435</v>
      </c>
      <c r="S7" s="500">
        <f>100*(S5-S6)/S5</f>
        <v>31.23308292860051</v>
      </c>
      <c r="T7" s="500">
        <f>100*(T5-T6)/T5</f>
        <v>14.295199447221695</v>
      </c>
      <c r="U7" s="599"/>
      <c r="Y7" s="590" t="str">
        <f>+Parameters!B10</f>
        <v>Boat Gasoline (Essence Pirogue)</v>
      </c>
      <c r="Z7" s="595">
        <f>100*Parameters!E10</f>
        <v>31.031555231605861</v>
      </c>
      <c r="AG7" s="969" t="s">
        <v>846</v>
      </c>
      <c r="AH7" s="590" t="s">
        <v>851</v>
      </c>
      <c r="AI7" s="598">
        <v>17.940740740740999</v>
      </c>
    </row>
    <row r="8">
      <c r="A8" s="590" t="s">
        <v>862</v>
      </c>
      <c r="B8" s="590" cm="1">
        <f t="array" aca="true" ref="B8" ca="true">INDIRECT(A8)</f>
        <v>3</v>
      </c>
      <c r="E8" s="600">
        <f>750/E6*100</f>
        <v>4.4321002245597452</v>
      </c>
      <c r="G8" s="968"/>
      <c r="H8" s="593" t="str">
        <f>_xlfn.CONCAT([1]Parameters!D36, " - ", [1]Parameters!D37)</f>
        <v>150 - 250</v>
      </c>
      <c r="I8" s="596">
        <f>+Parameters!C30</f>
        <v>136.49</v>
      </c>
      <c r="J8" s="595"/>
      <c r="O8" s="1"/>
      <c r="P8" s="1"/>
      <c r="Q8" s="500">
        <f>Q5-Q6</f>
        <v>9.0027168466882301</v>
      </c>
      <c r="R8" s="500">
        <f>R5-R6</f>
        <v>22.717836306796173</v>
      </c>
      <c r="S8" s="500">
        <f>S5-S6</f>
        <v>38.729022831464633</v>
      </c>
      <c r="T8" s="598">
        <f>T5-T6</f>
        <v>20.355134883644553</v>
      </c>
      <c r="Y8" s="590" t="str">
        <f>+Parameters!B7</f>
        <v>Kerosene (Pétrole Lampant)</v>
      </c>
      <c r="Z8" s="595">
        <f>100*Parameters!E7</f>
        <v>46.872687776634152</v>
      </c>
      <c r="AG8" s="969"/>
      <c r="AH8" s="590" t="s">
        <v>856</v>
      </c>
      <c r="AI8" s="598">
        <v>24.70140074663</v>
      </c>
    </row>
    <row r="9">
      <c r="C9" s="590" t="s">
        <v>858</v>
      </c>
      <c r="G9" s="968"/>
      <c r="H9" s="593" t="str">
        <f>_xlfn.CONCAT([1]Parameters!D37, " + ")</f>
        <v>250 + </v>
      </c>
      <c r="I9" s="596">
        <f>+Parameters!C31</f>
        <v>159.36000000000001</v>
      </c>
      <c r="J9" s="595">
        <v>18</v>
      </c>
      <c r="O9" s="1"/>
      <c r="P9" s="1"/>
      <c r="Q9" s="1"/>
      <c r="R9" s="1"/>
      <c r="S9" s="1"/>
      <c r="AG9" s="969"/>
      <c r="AH9" s="590" t="s">
        <v>863</v>
      </c>
      <c r="AI9" s="598">
        <v>25.715459572383999</v>
      </c>
    </row>
    <row r="10">
      <c r="O10" s="1"/>
      <c r="P10" s="1"/>
      <c r="Q10" s="1"/>
      <c r="R10" s="1"/>
      <c r="S10" s="1"/>
    </row>
    <row r="11">
      <c r="O11" s="1"/>
      <c r="P11" s="1"/>
      <c r="Q11" s="1"/>
      <c r="R11" s="1"/>
      <c r="S11" s="1"/>
    </row>
    <row r="12">
      <c r="O12" s="1"/>
      <c r="P12" s="1"/>
      <c r="Q12" s="1"/>
      <c r="R12" s="1"/>
      <c r="S12" s="1"/>
    </row>
    <row r="13">
      <c r="C13" s="590" t="s">
        <v>858</v>
      </c>
      <c r="O13" s="1"/>
      <c r="P13" s="1"/>
      <c r="Q13" s="1"/>
      <c r="R13" s="1"/>
      <c r="S13" s="1"/>
    </row>
    <row r="14">
      <c r="A14" s="590" t="s">
        <v>684</v>
      </c>
    </row>
    <row r="15">
      <c r="A15" s="590" t="s">
        <v>864</v>
      </c>
      <c r="B15" s="590" cm="1">
        <f t="array" aca="true" ref="B15" ca="true">INDIRECT(A15)</f>
        <v>0</v>
      </c>
    </row>
    <row r="16">
      <c r="A16" s="590" t="s">
        <v>865</v>
      </c>
      <c r="B16" s="590" cm="1">
        <f t="array" aca="true" ref="B16" ca="true">INDIRECT(A16)</f>
        <v>0</v>
      </c>
      <c r="C16" s="590" t="s">
        <v>858</v>
      </c>
    </row>
    <row r="17">
      <c r="A17" s="590" t="s">
        <v>866</v>
      </c>
      <c r="B17" s="590" cm="1">
        <f t="array" aca="true" ref="B17" ca="true">INDIRECT(A17)</f>
        <v>0</v>
      </c>
      <c r="C17" s="590" t="s">
        <v>858</v>
      </c>
    </row>
    <row r="18">
      <c r="A18" s="590" t="s">
        <v>867</v>
      </c>
      <c r="B18" s="590" cm="1">
        <f t="array" aca="true" ref="B18" ca="true">INDIRECT(A18)</f>
        <v>0</v>
      </c>
      <c r="C18" s="590" t="s">
        <v>858</v>
      </c>
    </row>
    <row r="19">
      <c r="A19" s="590" t="s">
        <v>868</v>
      </c>
      <c r="B19" s="590" cm="1">
        <f t="array" aca="true" ref="B19" ca="true">INDIRECT('F1'!A19)</f>
        <v>0</v>
      </c>
      <c r="C19" s="590" t="s">
        <v>858</v>
      </c>
    </row>
    <row r="20">
      <c r="A20" s="590" t="s">
        <v>869</v>
      </c>
      <c r="B20" s="590" cm="1">
        <f t="array" aca="true" ref="B20" ca="true">INDIRECT(A20)</f>
        <v>0</v>
      </c>
      <c r="C20" s="590" t="s">
        <v>858</v>
      </c>
    </row>
    <row r="21">
      <c r="A21" s="590" t="s">
        <v>870</v>
      </c>
      <c r="B21" s="590" cm="1">
        <f t="array" aca="true" ref="B21" ca="true">INDIRECT(A21)</f>
        <v>0</v>
      </c>
      <c r="C21" s="590" t="s">
        <v>858</v>
      </c>
    </row>
    <row r="22">
      <c r="A22" s="590" t="s">
        <v>871</v>
      </c>
      <c r="B22" s="590" cm="1">
        <f t="array" aca="true" ref="B22" ca="true">INDIRECT(A22)</f>
        <v>0</v>
      </c>
      <c r="C22" s="590" t="s">
        <v>858</v>
      </c>
    </row>
    <row r="23">
      <c r="A23" s="590" t="s">
        <v>872</v>
      </c>
      <c r="B23" s="590" cm="1">
        <f t="array" aca="true" ref="B23" ca="true">INDIRECT(A23)</f>
        <v>0</v>
      </c>
      <c r="C23" s="590" t="s">
        <v>858</v>
      </c>
    </row>
    <row r="24">
      <c r="A24" s="590" t="s">
        <v>873</v>
      </c>
      <c r="B24" s="590" cm="1">
        <f t="array" aca="true" ref="B24" ca="true">INDIRECT(A24)</f>
        <v>0</v>
      </c>
      <c r="C24" s="590" t="s">
        <v>858</v>
      </c>
    </row>
    <row r="25">
      <c r="A25" s="590" t="s">
        <v>874</v>
      </c>
      <c r="B25" s="590" cm="1">
        <f t="array" aca="true" ref="B25" ca="true">INDIRECT(A25)</f>
        <v>0</v>
      </c>
    </row>
    <row r="26">
      <c r="A26" s="590" t="s">
        <v>875</v>
      </c>
      <c r="B26" s="590" cm="1">
        <f t="array" aca="true" ref="B26" ca="true">INDIRECT(A26)</f>
        <v>0</v>
      </c>
    </row>
    <row r="30">
      <c r="E30" s="966" t="s">
        <v>876</v>
      </c>
      <c r="F30" s="966"/>
      <c r="G30" s="966"/>
      <c r="H30" s="966"/>
      <c r="I30" s="966"/>
      <c r="J30" s="966"/>
      <c r="K30" s="966"/>
      <c r="O30" s="966" t="s">
        <v>877</v>
      </c>
      <c r="P30" s="966"/>
      <c r="Q30" s="966"/>
      <c r="R30" s="966"/>
      <c r="S30" s="966"/>
      <c r="T30" s="966"/>
      <c r="U30" s="966"/>
      <c r="X30" s="966" t="s">
        <v>878</v>
      </c>
      <c r="Y30" s="966"/>
      <c r="Z30" s="966"/>
      <c r="AA30" s="966"/>
      <c r="AB30" s="966"/>
      <c r="AC30" s="966"/>
      <c r="AD30" s="966"/>
      <c r="AK30" s="590" t="s">
        <v>879</v>
      </c>
    </row>
    <row r="31">
      <c r="E31" s="601" t="s">
        <v>880</v>
      </c>
      <c r="G31" s="601"/>
      <c r="O31" s="602" t="s">
        <v>880</v>
      </c>
    </row>
    <row r="32">
      <c r="G32" s="1"/>
      <c r="H32" s="1"/>
      <c r="I32" s="569" t="s">
        <v>14</v>
      </c>
      <c r="J32" s="569" t="s">
        <v>15</v>
      </c>
      <c r="O32" s="592"/>
      <c r="P32" s="592" t="s">
        <v>14</v>
      </c>
      <c r="Q32" s="592" t="s">
        <v>15</v>
      </c>
      <c r="R32" s="592"/>
      <c r="S32" s="592"/>
      <c r="T32" s="603" t="s">
        <v>14</v>
      </c>
      <c r="U32" s="603" t="s">
        <v>15</v>
      </c>
    </row>
    <row r="33">
      <c r="G33" s="907" t="s">
        <v>846</v>
      </c>
      <c r="H33" s="593" t="s">
        <v>847</v>
      </c>
      <c r="I33" s="214">
        <f>100*(Parameters!$C$56-Parameters!C24)/Parameters!$C$56</f>
        <v>40.673499267935583</v>
      </c>
      <c r="J33" s="214">
        <f>100*(Parameters!$C$56-Parameters!E24)/Parameters!$C$56</f>
        <v>40.673499267935583</v>
      </c>
      <c r="O33" s="604" t="str">
        <f>+Parameters!B6</f>
        <v>LPG (Butane)</v>
      </c>
      <c r="P33" s="605">
        <f>100*Parameters!E6</f>
        <v>25.759454497153101</v>
      </c>
      <c r="Q33" s="605">
        <f>100*Parameters!H6</f>
        <v>25.759454497153101</v>
      </c>
      <c r="R33" s="970" t="s">
        <v>881</v>
      </c>
      <c r="S33" s="604" t="s">
        <v>882</v>
      </c>
      <c r="T33" s="606">
        <v>41.957356893675062</v>
      </c>
      <c r="U33" s="595">
        <v>41.965525611708706</v>
      </c>
    </row>
    <row r="34">
      <c r="G34" s="907"/>
      <c r="H34" s="593" t="s">
        <v>849</v>
      </c>
      <c r="I34" s="214">
        <f>100*(Parameters!$C$56-Parameters!C25)/Parameters!$C$56</f>
        <v>11.182690743452092</v>
      </c>
      <c r="J34" s="214">
        <f>100*(Parameters!$C$56-Parameters!E25)/Parameters!$C$56</f>
        <v>11.182690743452092</v>
      </c>
      <c r="O34" s="604" t="str">
        <f>+Parameters!B7</f>
        <v>Kerosene (Pétrole Lampant)</v>
      </c>
      <c r="P34" s="605">
        <f>100*Parameters!E7</f>
        <v>46.872687776634152</v>
      </c>
      <c r="Q34" s="605">
        <f>100*Parameters!H7</f>
        <v>46.872687776634152</v>
      </c>
      <c r="R34" s="970"/>
      <c r="S34" s="604" t="s">
        <v>883</v>
      </c>
      <c r="T34" s="606">
        <v>53.276345251792613</v>
      </c>
      <c r="U34" s="595">
        <v>53.276279154821658</v>
      </c>
      <c r="Y34" s="592"/>
      <c r="Z34" s="592" t="s">
        <v>842</v>
      </c>
      <c r="AA34" s="590" t="s">
        <v>884</v>
      </c>
    </row>
    <row r="35">
      <c r="G35" s="907"/>
      <c r="H35" s="593" t="s">
        <v>854</v>
      </c>
      <c r="I35" s="214">
        <f>100*(Parameters!$C$56-Parameters!C26)/Parameters!$C$56</f>
        <v>3.0030909386692755</v>
      </c>
      <c r="J35" s="214">
        <f>100*(Parameters!$C$56-Parameters!E26)/Parameters!$C$56</f>
        <v>3.0030909386692755</v>
      </c>
      <c r="O35" s="604" t="str">
        <f>+Parameters!B8</f>
        <v>Diesel (Gasoil)</v>
      </c>
      <c r="P35" s="605">
        <f>100*Parameters!E8</f>
        <v>18.183972810502336</v>
      </c>
      <c r="Q35" s="605">
        <f>100*Parameters!H8</f>
        <v>18.183972810502336</v>
      </c>
      <c r="R35" s="970"/>
      <c r="S35" s="607" t="s">
        <v>885</v>
      </c>
      <c r="T35" s="595">
        <v>31.990288677038293</v>
      </c>
      <c r="U35" s="595">
        <v>27.201449500370583</v>
      </c>
      <c r="V35" s="590" t="s">
        <v>886</v>
      </c>
      <c r="W35" s="590" t="s">
        <v>858</v>
      </c>
      <c r="Y35" s="4"/>
      <c r="Z35" s="592" t="s">
        <v>887</v>
      </c>
      <c r="AA35" s="595">
        <f>0.03*100</f>
        <v>3</v>
      </c>
    </row>
    <row r="36">
      <c r="G36" s="907" t="s">
        <v>860</v>
      </c>
      <c r="H36" s="593" t="s">
        <v>847</v>
      </c>
      <c r="I36" s="214">
        <f>100*(Parameters!$C$56-Parameters!C29)/Parameters!$C$56</f>
        <v>40.673499267935583</v>
      </c>
      <c r="J36" s="214">
        <f>100*(Parameters!$C$56-Parameters!E29)/Parameters!$C$56</f>
        <v>40.673499267935583</v>
      </c>
      <c r="O36" s="604" t="str">
        <f>+Parameters!B9</f>
        <v>Regular Gasoline (Essence Ordinaire)</v>
      </c>
      <c r="P36" s="605">
        <f>100*Parameters!E9</f>
        <v>23.794853746758996</v>
      </c>
      <c r="Q36" s="605">
        <f>100*Parameters!H9</f>
        <v>23.794853746758996</v>
      </c>
      <c r="R36" s="603" t="s">
        <v>888</v>
      </c>
      <c r="S36" s="608"/>
      <c r="T36" s="609">
        <v>37.199142808936806</v>
      </c>
      <c r="U36" s="609">
        <v>34.00793379466878</v>
      </c>
      <c r="V36" s="590" t="s">
        <v>889</v>
      </c>
      <c r="W36" s="590" t="s">
        <v>858</v>
      </c>
      <c r="Y36" s="4"/>
      <c r="Z36" s="4" t="s">
        <v>38</v>
      </c>
      <c r="AA36" s="595">
        <f>0.6*100</f>
        <v>60</v>
      </c>
    </row>
    <row r="37">
      <c r="G37" s="907"/>
      <c r="H37" s="593" t="s">
        <v>849</v>
      </c>
      <c r="I37" s="214">
        <f>100*(Parameters!$C$56-Parameters!C30)/Parameters!$C$56</f>
        <v>11.182690743452092</v>
      </c>
      <c r="J37" s="214">
        <f>100*(Parameters!$C$56-Parameters!E30)/Parameters!$C$56</f>
        <v>11.182690743452092</v>
      </c>
      <c r="O37" s="604" t="str">
        <f>+Parameters!B10</f>
        <v>Boat Gasoline (Essence Pirogue)</v>
      </c>
      <c r="P37" s="605">
        <f>100*Parameters!E10</f>
        <v>31.031555231605861</v>
      </c>
      <c r="Q37" s="605">
        <f>100*Parameters!H10</f>
        <v>31.031555231605861</v>
      </c>
      <c r="R37" s="604"/>
      <c r="S37" s="607"/>
      <c r="Y37" s="4"/>
      <c r="Z37" s="4" t="s">
        <v>37</v>
      </c>
      <c r="AA37" s="595">
        <v>0.5</v>
      </c>
    </row>
    <row r="38">
      <c r="G38" s="909"/>
      <c r="H38" s="593" t="s">
        <v>854</v>
      </c>
      <c r="I38" s="214">
        <f>100*(Parameters!$C$56-Parameters!C31)/Parameters!$C$56</f>
        <v>-3.6993655441678879</v>
      </c>
      <c r="J38" s="214">
        <f>100*(Parameters!$C$56-Parameters!E31)/Parameters!$C$56</f>
        <v>-3.6993655441678879</v>
      </c>
      <c r="O38" s="604" t="str">
        <f>+Parameters!B11</f>
        <v>Premium Gasoline  (Super Carburant)</v>
      </c>
      <c r="P38" s="605">
        <f>100*Parameters!E11</f>
        <v>2.9335471873669536E-5</v>
      </c>
      <c r="Q38" s="605">
        <f>100*Parameters!H11</f>
        <v>2.9335471873669536E-5</v>
      </c>
      <c r="R38" s="604"/>
      <c r="S38" s="607"/>
      <c r="Y38" s="4"/>
      <c r="Z38" s="4" t="s">
        <v>36</v>
      </c>
      <c r="AA38" s="595">
        <f>0.05*100</f>
        <v>5</v>
      </c>
    </row>
    <row r="39" ht="16.2" thickBot="true">
      <c r="G39" s="610" t="s">
        <v>890</v>
      </c>
      <c r="H39" s="611"/>
      <c r="I39" s="612">
        <f>100*Parameters!C49</f>
        <v>-10.656869828107093</v>
      </c>
      <c r="J39" s="612">
        <f>100*Parameters!D49</f>
        <v>-14.114022385930769</v>
      </c>
      <c r="Z39" s="4" t="s">
        <v>891</v>
      </c>
      <c r="AA39" s="595">
        <f>0.15*100</f>
        <v>15</v>
      </c>
    </row>
    <row r="40" ht="16.2" thickTop="true">
      <c r="Z40" s="4" t="s">
        <v>33</v>
      </c>
      <c r="AA40" s="595">
        <f>0.17*100</f>
        <v>17</v>
      </c>
    </row>
    <row r="41">
      <c r="Z41" s="593"/>
      <c r="AA41" s="593"/>
      <c r="AB41" s="593"/>
    </row>
    <row r="54">
      <c r="O54" s="86"/>
    </row>
    <row r="55">
      <c r="O55" s="88"/>
    </row>
    <row r="56">
      <c r="O56" s="88"/>
    </row>
    <row r="57">
      <c r="O57" s="90"/>
    </row>
    <row r="58">
      <c r="O58" s="86"/>
    </row>
    <row r="59">
      <c r="O59" s="86"/>
      <c r="AB59" s="221"/>
      <c r="AC59" s="222"/>
    </row>
    <row r="60">
      <c r="E60" s="966"/>
      <c r="F60" s="966"/>
      <c r="G60" s="966"/>
      <c r="H60" s="966"/>
      <c r="I60" s="966"/>
      <c r="J60" s="966"/>
      <c r="K60" s="966"/>
      <c r="O60" s="966" t="s">
        <v>892</v>
      </c>
      <c r="P60" s="966"/>
      <c r="Q60" s="966"/>
      <c r="R60" s="966"/>
      <c r="S60" s="966"/>
      <c r="T60" s="966"/>
      <c r="U60" s="966"/>
      <c r="X60" s="966" t="s">
        <v>893</v>
      </c>
      <c r="Y60" s="966"/>
      <c r="Z60" s="966"/>
      <c r="AA60" s="966"/>
      <c r="AB60" s="966"/>
      <c r="AC60" s="966"/>
      <c r="AD60" s="966"/>
    </row>
    <row r="61" ht="16.2" thickBot="true">
      <c r="E61" s="601" t="s">
        <v>894</v>
      </c>
      <c r="O61" s="972" t="s">
        <v>895</v>
      </c>
      <c r="P61" s="972"/>
      <c r="Q61" s="972"/>
      <c r="R61" s="613"/>
      <c r="Y61" s="614"/>
      <c r="Z61" s="614"/>
      <c r="AA61" s="614"/>
      <c r="AB61" s="614"/>
      <c r="AC61" s="614"/>
    </row>
    <row r="62" ht="36.6" thickBot="true">
      <c r="P62" s="615" t="s">
        <v>896</v>
      </c>
      <c r="Q62" s="615" t="s">
        <v>897</v>
      </c>
      <c r="R62" s="615" t="s">
        <v>898</v>
      </c>
      <c r="S62" s="615" t="s">
        <v>425</v>
      </c>
      <c r="T62" s="615" t="s">
        <v>899</v>
      </c>
      <c r="U62" s="615" t="s">
        <v>900</v>
      </c>
      <c r="Y62" s="614"/>
      <c r="Z62" s="616" t="s">
        <v>14</v>
      </c>
      <c r="AA62" s="616"/>
      <c r="AB62" s="973" t="s">
        <v>15</v>
      </c>
      <c r="AC62" s="973"/>
    </row>
    <row r="63" ht="43.2" customHeight="true" thickBot="true">
      <c r="G63" s="569" t="s">
        <v>901</v>
      </c>
      <c r="H63" s="569" t="s">
        <v>7</v>
      </c>
      <c r="I63" s="588" t="s">
        <v>10</v>
      </c>
      <c r="J63" s="617"/>
      <c r="K63" s="617"/>
      <c r="O63" s="615" t="s">
        <v>10</v>
      </c>
      <c r="P63" s="618">
        <v>91.17</v>
      </c>
      <c r="Q63" s="613">
        <v>300</v>
      </c>
      <c r="R63" s="613">
        <f t="shared" ref="R63:R68" si="0">Q63*$P63</f>
        <v>27351</v>
      </c>
      <c r="S63" s="613">
        <v>0</v>
      </c>
      <c r="T63" s="974">
        <f>SUM(R63:R65)</f>
        <v>61101</v>
      </c>
      <c r="U63" s="974">
        <f>SUM(R63:R65,S65)</f>
        <v>63126</v>
      </c>
      <c r="Y63" s="619"/>
      <c r="Z63" s="620" t="s">
        <v>16</v>
      </c>
      <c r="AA63" s="620" t="s">
        <v>17</v>
      </c>
      <c r="AB63" s="620" t="s">
        <v>16</v>
      </c>
      <c r="AC63" s="620" t="s">
        <v>17</v>
      </c>
      <c r="AD63" s="621"/>
    </row>
    <row r="64" ht="16.2" thickTop="true">
      <c r="G64" s="1">
        <v>0</v>
      </c>
      <c r="H64" s="1">
        <v>42.44318181818182</v>
      </c>
      <c r="I64" s="1">
        <v>42.44318181818182</v>
      </c>
      <c r="J64" s="1"/>
      <c r="K64" s="1"/>
      <c r="O64" s="615"/>
      <c r="P64" s="618">
        <v>112.5</v>
      </c>
      <c r="Q64" s="613">
        <v>200</v>
      </c>
      <c r="R64" s="613">
        <f t="shared" si="0"/>
        <v>22500</v>
      </c>
      <c r="S64" s="613">
        <v>0</v>
      </c>
      <c r="T64" s="974"/>
      <c r="U64" s="974"/>
      <c r="Y64" s="971" t="s">
        <v>18</v>
      </c>
      <c r="Z64" s="971"/>
      <c r="AA64" s="971"/>
      <c r="AB64" s="971"/>
      <c r="AC64" s="971"/>
    </row>
    <row r="65">
      <c r="G65" s="1">
        <v>100</v>
      </c>
      <c r="H65" s="1">
        <v>42.44318181818182</v>
      </c>
      <c r="I65" s="1">
        <v>42.44318181818182</v>
      </c>
      <c r="J65" s="1"/>
      <c r="K65" s="1"/>
      <c r="O65" s="615"/>
      <c r="P65" s="618">
        <v>112.5</v>
      </c>
      <c r="Q65" s="613">
        <v>100</v>
      </c>
      <c r="R65" s="613">
        <f t="shared" si="0"/>
        <v>11250</v>
      </c>
      <c r="S65" s="613">
        <f>R65*0.18</f>
        <v>2025</v>
      </c>
      <c r="T65" s="974"/>
      <c r="U65" s="974"/>
      <c r="Y65" s="622" t="s">
        <v>10</v>
      </c>
      <c r="Z65" s="613"/>
      <c r="AA65" s="613"/>
      <c r="AB65" s="623"/>
      <c r="AC65" s="623"/>
      <c r="AE65" s="624"/>
    </row>
    <row r="66">
      <c r="G66" s="1">
        <v>150</v>
      </c>
      <c r="H66" s="1">
        <v>42.44318181818182</v>
      </c>
      <c r="I66" s="1">
        <v>42.44318181818182</v>
      </c>
      <c r="J66" s="1"/>
      <c r="K66" s="1"/>
      <c r="O66" s="615" t="s">
        <v>7</v>
      </c>
      <c r="P66" s="618">
        <v>91.17</v>
      </c>
      <c r="Q66" s="613">
        <v>150</v>
      </c>
      <c r="R66" s="613">
        <f t="shared" si="0"/>
        <v>13675.5</v>
      </c>
      <c r="S66" s="613">
        <v>0</v>
      </c>
      <c r="T66" s="974">
        <f>SUM(R66:R68)</f>
        <v>68542.5</v>
      </c>
      <c r="U66" s="974">
        <f>SUM(R66:R68,S68)</f>
        <v>76393.56</v>
      </c>
      <c r="Y66" s="625" t="s">
        <v>19</v>
      </c>
      <c r="Z66" s="626">
        <v>91.17</v>
      </c>
      <c r="AA66" s="613">
        <v>300</v>
      </c>
      <c r="AB66" s="626">
        <v>91.17</v>
      </c>
      <c r="AC66" s="613">
        <v>300</v>
      </c>
    </row>
    <row r="67">
      <c r="G67" s="1">
        <v>150</v>
      </c>
      <c r="H67" s="1">
        <v>28.977272727272734</v>
      </c>
      <c r="I67" s="1">
        <v>42.44318181818182</v>
      </c>
      <c r="J67" s="1"/>
      <c r="K67" s="1"/>
      <c r="O67" s="615"/>
      <c r="P67" s="618">
        <v>112.5</v>
      </c>
      <c r="Q67" s="613">
        <v>100</v>
      </c>
      <c r="R67" s="613">
        <f t="shared" si="0"/>
        <v>11250</v>
      </c>
      <c r="S67" s="613">
        <v>0</v>
      </c>
      <c r="T67" s="974"/>
      <c r="U67" s="974"/>
      <c r="Y67" s="625" t="s">
        <v>21</v>
      </c>
      <c r="Z67" s="627">
        <v>112.5</v>
      </c>
      <c r="AA67" s="613">
        <v>500</v>
      </c>
      <c r="AB67" s="627">
        <v>131.19999999999999</v>
      </c>
      <c r="AC67" s="613">
        <v>500</v>
      </c>
    </row>
    <row r="68">
      <c r="G68" s="1">
        <v>200</v>
      </c>
      <c r="H68" s="1">
        <v>28.977272727272734</v>
      </c>
      <c r="I68" s="1">
        <v>42.44318181818182</v>
      </c>
      <c r="J68" s="1"/>
      <c r="K68" s="1"/>
      <c r="O68" s="615"/>
      <c r="P68" s="618">
        <v>124.62</v>
      </c>
      <c r="Q68" s="613">
        <v>350</v>
      </c>
      <c r="R68" s="613">
        <f t="shared" si="0"/>
        <v>43617</v>
      </c>
      <c r="S68" s="613">
        <f>R68*0.18</f>
        <v>7851.0599999999995</v>
      </c>
      <c r="T68" s="974"/>
      <c r="U68" s="974"/>
      <c r="Y68" s="628" t="s">
        <v>23</v>
      </c>
      <c r="Z68" s="629">
        <v>112.5</v>
      </c>
      <c r="AA68" s="630"/>
      <c r="AB68" s="629">
        <v>131.19999999999999</v>
      </c>
      <c r="AC68" s="630"/>
    </row>
    <row r="69">
      <c r="G69" s="1">
        <v>250</v>
      </c>
      <c r="H69" s="1">
        <v>28.977272727272734</v>
      </c>
      <c r="I69" s="1">
        <v>42.44318181818182</v>
      </c>
      <c r="J69" s="1"/>
      <c r="K69" s="1"/>
      <c r="O69" s="615"/>
      <c r="P69" s="615"/>
      <c r="Q69" s="615"/>
      <c r="Y69" s="622" t="s">
        <v>7</v>
      </c>
      <c r="Z69" s="613"/>
      <c r="AA69" s="613"/>
      <c r="AB69" s="623"/>
      <c r="AC69" s="623"/>
    </row>
    <row r="70">
      <c r="G70" s="1">
        <v>250</v>
      </c>
      <c r="H70" s="1">
        <v>21.325757575757574</v>
      </c>
      <c r="I70" s="1">
        <v>42.44318181818182</v>
      </c>
      <c r="J70" s="1"/>
      <c r="K70" s="1"/>
      <c r="Q70" s="1"/>
      <c r="R70" s="1"/>
      <c r="Y70" s="625" t="s">
        <v>19</v>
      </c>
      <c r="Z70" s="626">
        <v>91.17</v>
      </c>
      <c r="AA70" s="613">
        <v>150</v>
      </c>
      <c r="AB70" s="626">
        <v>91.17</v>
      </c>
      <c r="AC70" s="613">
        <v>150</v>
      </c>
    </row>
    <row r="71">
      <c r="G71" s="1">
        <v>300</v>
      </c>
      <c r="H71" s="1">
        <v>21.325757575757574</v>
      </c>
      <c r="I71" s="1">
        <v>42.44318181818182</v>
      </c>
      <c r="J71" s="1"/>
      <c r="K71" s="1"/>
      <c r="N71" s="615"/>
      <c r="Q71" s="1"/>
      <c r="R71" s="1"/>
      <c r="Y71" s="625" t="s">
        <v>21</v>
      </c>
      <c r="Z71" s="627">
        <v>112.5</v>
      </c>
      <c r="AA71" s="613">
        <v>250</v>
      </c>
      <c r="AB71" s="627">
        <v>131.19999999999999</v>
      </c>
      <c r="AC71" s="613">
        <v>250</v>
      </c>
    </row>
    <row r="72" ht="16.2" thickBot="true">
      <c r="G72" s="1">
        <v>300</v>
      </c>
      <c r="H72" s="1">
        <v>21.325757575757574</v>
      </c>
      <c r="I72" s="1">
        <v>28.977272727272734</v>
      </c>
      <c r="J72" s="1"/>
      <c r="K72" s="1"/>
      <c r="N72" s="1"/>
      <c r="Q72" s="1"/>
      <c r="R72" s="1"/>
      <c r="Y72" s="631" t="s">
        <v>23</v>
      </c>
      <c r="Z72" s="632">
        <v>124.62</v>
      </c>
      <c r="AA72" s="633"/>
      <c r="AB72" s="629">
        <v>145.30000000000001</v>
      </c>
      <c r="AC72" s="633"/>
      <c r="AD72" s="621"/>
    </row>
    <row r="73" ht="16.2" thickTop="true">
      <c r="G73" s="1">
        <v>350</v>
      </c>
      <c r="H73" s="1">
        <v>21.325757575757574</v>
      </c>
      <c r="I73" s="1">
        <v>28.977272727272734</v>
      </c>
      <c r="J73" s="1"/>
      <c r="K73" s="1"/>
      <c r="Y73" s="971" t="s">
        <v>613</v>
      </c>
      <c r="Z73" s="971"/>
      <c r="AA73" s="971"/>
      <c r="AB73" s="971"/>
      <c r="AC73" s="971"/>
    </row>
    <row r="74">
      <c r="G74" s="1">
        <v>400</v>
      </c>
      <c r="H74" s="1">
        <v>21.325757575757574</v>
      </c>
      <c r="I74" s="1">
        <v>28.977272727272734</v>
      </c>
      <c r="J74" s="1"/>
      <c r="K74" s="1"/>
      <c r="Y74" s="622" t="s">
        <v>27</v>
      </c>
      <c r="Z74" s="613"/>
      <c r="AA74" s="613"/>
      <c r="AB74" s="623"/>
      <c r="AC74" s="623"/>
    </row>
    <row r="75">
      <c r="G75" s="1">
        <v>450</v>
      </c>
      <c r="H75" s="1">
        <v>21.325757575757574</v>
      </c>
      <c r="I75" s="1">
        <v>28.977272727272734</v>
      </c>
      <c r="J75" s="1"/>
      <c r="K75" s="1"/>
      <c r="Y75" s="625" t="s">
        <v>19</v>
      </c>
      <c r="Z75" s="634">
        <v>96.72</v>
      </c>
      <c r="AA75" s="635">
        <v>100</v>
      </c>
      <c r="AB75" s="634">
        <v>96.72</v>
      </c>
      <c r="AC75" s="635">
        <v>100</v>
      </c>
    </row>
    <row r="76">
      <c r="G76" s="1">
        <v>500</v>
      </c>
      <c r="H76" s="1">
        <v>21.325757575757574</v>
      </c>
      <c r="I76" s="1">
        <v>28.977272727272734</v>
      </c>
      <c r="J76" s="1"/>
      <c r="K76" s="1"/>
      <c r="N76" s="590" t="s">
        <v>845</v>
      </c>
      <c r="Y76" s="625" t="s">
        <v>21</v>
      </c>
      <c r="Z76" s="636">
        <v>113.38</v>
      </c>
      <c r="AA76" s="635">
        <v>600</v>
      </c>
      <c r="AB76" s="627">
        <v>132.19999999999999</v>
      </c>
      <c r="AC76" s="635">
        <v>600</v>
      </c>
    </row>
    <row r="77">
      <c r="G77" s="1">
        <v>500</v>
      </c>
      <c r="H77" s="1">
        <v>21.325757575757574</v>
      </c>
      <c r="I77" s="1">
        <v>28.977272727272734</v>
      </c>
      <c r="J77" s="1"/>
      <c r="K77" s="1"/>
      <c r="Y77" s="628" t="s">
        <v>23</v>
      </c>
      <c r="Z77" s="637">
        <v>113.38</v>
      </c>
      <c r="AA77" s="630"/>
      <c r="AB77" s="629">
        <v>132.19999999999999</v>
      </c>
      <c r="AC77" s="630"/>
    </row>
    <row r="78">
      <c r="G78" s="590">
        <v>550</v>
      </c>
      <c r="H78" s="1">
        <v>21.325757575757574</v>
      </c>
      <c r="I78" s="1">
        <v>28.977272727272734</v>
      </c>
      <c r="K78" s="214"/>
      <c r="M78" s="590" t="s">
        <v>851</v>
      </c>
      <c r="N78" s="590">
        <v>1.1640039658339127</v>
      </c>
      <c r="Y78" s="622" t="s">
        <v>28</v>
      </c>
      <c r="Z78" s="613"/>
      <c r="AA78" s="613"/>
      <c r="AB78" s="613"/>
      <c r="AC78" s="613"/>
    </row>
    <row r="79">
      <c r="G79" s="590">
        <v>600</v>
      </c>
      <c r="H79" s="1">
        <v>21.325757575757574</v>
      </c>
      <c r="I79" s="1">
        <v>28.977272727272734</v>
      </c>
      <c r="K79" s="214"/>
      <c r="M79" s="590" t="s">
        <v>856</v>
      </c>
      <c r="N79" s="590">
        <v>1.2315856681006248</v>
      </c>
      <c r="Y79" s="625" t="s">
        <v>19</v>
      </c>
      <c r="Z79" s="638">
        <v>96.72</v>
      </c>
      <c r="AA79" s="635">
        <v>50</v>
      </c>
      <c r="AB79" s="638">
        <v>96.72</v>
      </c>
      <c r="AC79" s="635">
        <v>50</v>
      </c>
    </row>
    <row r="80">
      <c r="K80" s="214"/>
      <c r="M80" s="590" t="s">
        <v>851</v>
      </c>
      <c r="N80" s="590">
        <v>1.1794074074074075</v>
      </c>
      <c r="Y80" s="625" t="s">
        <v>21</v>
      </c>
      <c r="Z80" s="639">
        <v>113.38</v>
      </c>
      <c r="AA80" s="635">
        <v>300</v>
      </c>
      <c r="AB80" s="627">
        <v>132.19999999999999</v>
      </c>
      <c r="AC80" s="635">
        <v>300</v>
      </c>
    </row>
    <row r="81" ht="16.2" thickBot="true">
      <c r="K81" s="214"/>
      <c r="M81" s="590" t="s">
        <v>856</v>
      </c>
      <c r="N81" s="590">
        <v>1.2470140074662976</v>
      </c>
      <c r="Y81" s="631" t="s">
        <v>23</v>
      </c>
      <c r="Z81" s="640">
        <v>123.92</v>
      </c>
      <c r="AA81" s="633"/>
      <c r="AB81" s="629">
        <v>144.5</v>
      </c>
      <c r="AC81" s="633"/>
      <c r="AD81" s="624"/>
    </row>
    <row r="82" ht="16.2" thickTop="true">
      <c r="K82" s="214"/>
      <c r="M82" s="590" t="s">
        <v>863</v>
      </c>
      <c r="N82" s="590">
        <v>1.2571545957238424</v>
      </c>
      <c r="Y82" s="971" t="s">
        <v>614</v>
      </c>
      <c r="Z82" s="971"/>
      <c r="AA82" s="971"/>
      <c r="AB82" s="971"/>
      <c r="AC82" s="971"/>
    </row>
    <row r="83" ht="16.2" thickBot="true">
      <c r="K83" s="214"/>
      <c r="Y83" s="641"/>
      <c r="Z83" s="642">
        <v>114</v>
      </c>
      <c r="AA83" s="643"/>
      <c r="AB83" s="642">
        <v>114</v>
      </c>
      <c r="AC83" s="641"/>
    </row>
    <row r="84">
      <c r="K84" s="214"/>
      <c r="Y84" s="644"/>
      <c r="Z84" s="644"/>
      <c r="AA84" s="644"/>
    </row>
    <row r="87">
      <c r="M87" s="590" t="s">
        <v>926</v>
      </c>
      <c r="N87" s="590" t="s">
        <v>927</v>
      </c>
      <c r="O87" s="590" t="s">
        <v>928</v>
      </c>
      <c r="P87" s="590" t="s">
        <v>11</v>
      </c>
      <c r="Q87" s="590" t="s">
        <v>925</v>
      </c>
    </row>
    <row r="88">
      <c r="L88" s="678"/>
      <c r="M88" s="678" t="str">
        <f>tab_elec_tranches!B1</f>
        <v>tranche_sociale</v>
      </c>
      <c r="N88" s="678" t="str">
        <f>tab_elec_tranches!C1</f>
        <v>tranche1</v>
      </c>
      <c r="O88" s="678" t="str">
        <f>tab_elec_tranches!D1</f>
        <v>tranche2</v>
      </c>
      <c r="P88" s="678" t="str">
        <f>tab_elec_tranches!E1</f>
        <v>tranche3</v>
      </c>
      <c r="Q88" s="678" t="str">
        <f>tab_elec_tranches!F1</f>
        <v>tranche_gdp</v>
      </c>
      <c r="R88" s="678"/>
      <c r="S88" s="678"/>
    </row>
    <row r="89" ht="16.2" customHeight="true">
      <c r="L89" s="590">
        <f>tab_elec_tranches!A2</f>
        <v>1</v>
      </c>
      <c r="M89" s="590">
        <f>tab_elec_tranches!B2</f>
        <v>0.76415828760439153</v>
      </c>
      <c r="N89" s="590">
        <f>tab_elec_tranches!C2</f>
        <v>16.119819878913226</v>
      </c>
      <c r="O89" s="590">
        <f>tab_elec_tranches!D2</f>
        <v>1.5395691290823177</v>
      </c>
      <c r="P89" s="590">
        <f>tab_elec_tranches!E2</f>
        <v>0.39464358852964387</v>
      </c>
      <c r="Q89" s="590">
        <f>tab_elec_tranches!F2</f>
        <v>0</v>
      </c>
      <c r="V89" s="615"/>
      <c r="W89" s="615"/>
      <c r="X89" s="615"/>
      <c r="Y89" s="615"/>
      <c r="Z89" s="615"/>
      <c r="AA89" s="615"/>
    </row>
    <row r="90">
      <c r="L90" s="590">
        <f>tab_elec_tranches!A3</f>
        <v>2</v>
      </c>
      <c r="M90" s="590">
        <f>tab_elec_tranches!B3</f>
        <v>8.6754052537398846E-2</v>
      </c>
      <c r="N90" s="590">
        <f>tab_elec_tranches!C3</f>
        <v>26.901393309581312</v>
      </c>
      <c r="O90" s="590">
        <f>tab_elec_tranches!D3</f>
        <v>7.4876616452070941</v>
      </c>
      <c r="P90" s="590">
        <f>tab_elec_tranches!E3</f>
        <v>3.0950116012898734</v>
      </c>
      <c r="Q90" s="590">
        <f>tab_elec_tranches!F3</f>
        <v>0</v>
      </c>
    </row>
    <row r="91">
      <c r="L91" s="590">
        <f>tab_elec_tranches!A4</f>
        <v>3</v>
      </c>
      <c r="M91" s="590">
        <f>tab_elec_tranches!B4</f>
        <v>8.2214723926560124E-2</v>
      </c>
      <c r="N91" s="590">
        <f>tab_elec_tranches!C4</f>
        <v>34.949861239097949</v>
      </c>
      <c r="O91" s="590">
        <f>tab_elec_tranches!D4</f>
        <v>11.893522948248295</v>
      </c>
      <c r="P91" s="590">
        <f>tab_elec_tranches!E4</f>
        <v>9.1549521273675083</v>
      </c>
      <c r="Q91" s="590">
        <f>tab_elec_tranches!F4</f>
        <v>0</v>
      </c>
      <c r="W91" s="615"/>
    </row>
    <row r="92">
      <c r="L92" s="590">
        <f>tab_elec_tranches!A5</f>
        <v>4</v>
      </c>
      <c r="M92" s="590">
        <f>tab_elec_tranches!B5</f>
        <v>0.10192187866610318</v>
      </c>
      <c r="N92" s="590">
        <f>tab_elec_tranches!C5</f>
        <v>37.168112891340108</v>
      </c>
      <c r="O92" s="590">
        <f>tab_elec_tranches!D5</f>
        <v>13.543100418179652</v>
      </c>
      <c r="P92" s="590">
        <f>tab_elec_tranches!E5</f>
        <v>13.866960212054181</v>
      </c>
      <c r="Q92" s="590">
        <f>tab_elec_tranches!F5</f>
        <v>0</v>
      </c>
      <c r="Y92" s="601"/>
      <c r="Z92" s="601"/>
      <c r="AA92" s="601"/>
    </row>
    <row r="93">
      <c r="L93" s="590">
        <f>tab_elec_tranches!A6</f>
        <v>5</v>
      </c>
      <c r="M93" s="590">
        <f>tab_elec_tranches!B6</f>
        <v>0.22783139204497743</v>
      </c>
      <c r="N93" s="590">
        <f>tab_elec_tranches!C6</f>
        <v>40.227877331297869</v>
      </c>
      <c r="O93" s="590">
        <f>tab_elec_tranches!D6</f>
        <v>17.534988914442522</v>
      </c>
      <c r="P93" s="590">
        <f>tab_elec_tranches!E6</f>
        <v>13.948038805069643</v>
      </c>
      <c r="Q93" s="590">
        <f>tab_elec_tranches!F6</f>
        <v>0</v>
      </c>
      <c r="Y93" s="599"/>
    </row>
    <row r="94">
      <c r="L94" s="590">
        <f>tab_elec_tranches!A7</f>
        <v>6</v>
      </c>
      <c r="M94" s="590">
        <f>tab_elec_tranches!B7</f>
        <v>1.5876486758203714E-2</v>
      </c>
      <c r="N94" s="590">
        <f>tab_elec_tranches!C7</f>
        <v>39.836119615936482</v>
      </c>
      <c r="O94" s="590">
        <f>tab_elec_tranches!D7</f>
        <v>17.515057247650102</v>
      </c>
      <c r="P94" s="590">
        <f>tab_elec_tranches!E7</f>
        <v>18.786934476847648</v>
      </c>
      <c r="Q94" s="590">
        <f>tab_elec_tranches!F7</f>
        <v>0</v>
      </c>
    </row>
    <row r="95">
      <c r="L95" s="590">
        <f>tab_elec_tranches!A8</f>
        <v>7</v>
      </c>
      <c r="M95" s="590">
        <f>tab_elec_tranches!B8</f>
        <v>5.1290651514113744E-2</v>
      </c>
      <c r="N95" s="590">
        <f>tab_elec_tranches!C8</f>
        <v>38.048471072037017</v>
      </c>
      <c r="O95" s="590">
        <f>tab_elec_tranches!D8</f>
        <v>19.974265249825244</v>
      </c>
      <c r="P95" s="590">
        <f>tab_elec_tranches!E8</f>
        <v>24.574842584192886</v>
      </c>
      <c r="Q95" s="590">
        <f>tab_elec_tranches!F8</f>
        <v>0</v>
      </c>
    </row>
    <row r="96">
      <c r="L96" s="590">
        <f>tab_elec_tranches!A9</f>
        <v>8</v>
      </c>
      <c r="M96" s="590">
        <f>tab_elec_tranches!B9</f>
        <v>0</v>
      </c>
      <c r="N96" s="590">
        <f>tab_elec_tranches!C9</f>
        <v>33.870629267319494</v>
      </c>
      <c r="O96" s="590">
        <f>tab_elec_tranches!D9</f>
        <v>23.696440193197475</v>
      </c>
      <c r="P96" s="590">
        <f>tab_elec_tranches!E9</f>
        <v>29.991972470199137</v>
      </c>
      <c r="Q96" s="590">
        <f>tab_elec_tranches!F9</f>
        <v>0</v>
      </c>
    </row>
    <row r="97">
      <c r="L97" s="590">
        <f>tab_elec_tranches!A10</f>
        <v>9</v>
      </c>
      <c r="M97" s="590">
        <f>tab_elec_tranches!B10</f>
        <v>0</v>
      </c>
      <c r="N97" s="590">
        <f>tab_elec_tranches!C10</f>
        <v>32.924186343015414</v>
      </c>
      <c r="O97" s="590">
        <f>tab_elec_tranches!D10</f>
        <v>24.1833720109165</v>
      </c>
      <c r="P97" s="590">
        <f>tab_elec_tranches!E10</f>
        <v>34.201424874108987</v>
      </c>
      <c r="Q97" s="590">
        <f>tab_elec_tranches!F10</f>
        <v>0</v>
      </c>
      <c r="Y97" s="599"/>
    </row>
    <row r="98">
      <c r="L98" s="590">
        <f>tab_elec_tranches!A11</f>
        <v>10</v>
      </c>
      <c r="M98" s="590">
        <f>tab_elec_tranches!B11</f>
        <v>0</v>
      </c>
      <c r="N98" s="590">
        <f>tab_elec_tranches!C11</f>
        <v>24.133955865578461</v>
      </c>
      <c r="O98" s="590">
        <f>tab_elec_tranches!D11</f>
        <v>25.938158491240948</v>
      </c>
      <c r="P98" s="590">
        <f>tab_elec_tranches!E11</f>
        <v>45.581184528516538</v>
      </c>
      <c r="Q98" s="590">
        <f>tab_elec_tranches!F11</f>
        <v>0.54850203239000128</v>
      </c>
    </row>
    <row r="100">
      <c r="T100" s="678"/>
      <c r="U100" s="678"/>
    </row>
    <row r="101">
      <c r="F101" s="1"/>
    </row>
    <row r="102">
      <c r="F102" s="1"/>
    </row>
    <row r="103">
      <c r="F103" s="1"/>
    </row>
    <row r="104">
      <c r="F104" s="1"/>
      <c r="G104" s="617"/>
      <c r="H104" s="617"/>
    </row>
    <row r="105">
      <c r="F105" s="1"/>
      <c r="G105" s="1"/>
      <c r="H105" s="1"/>
    </row>
    <row r="106">
      <c r="F106" s="1"/>
      <c r="G106" s="1"/>
      <c r="H106" s="1"/>
    </row>
    <row r="107">
      <c r="F107" s="1"/>
      <c r="G107" s="1"/>
      <c r="H107" s="1"/>
    </row>
    <row r="108">
      <c r="F108" s="1"/>
      <c r="G108" s="1"/>
      <c r="H108" s="1"/>
    </row>
    <row r="109">
      <c r="F109" s="1"/>
      <c r="G109" s="1"/>
      <c r="H109" s="1"/>
    </row>
    <row r="110">
      <c r="F110" s="1"/>
      <c r="G110" s="1"/>
      <c r="H110" s="1"/>
    </row>
    <row r="111">
      <c r="F111" s="1"/>
      <c r="G111" s="1"/>
      <c r="H111" s="590"/>
    </row>
    <row r="112">
      <c r="F112" s="1"/>
      <c r="G112" s="1"/>
      <c r="H112" s="1"/>
    </row>
    <row r="113">
      <c r="F113" s="1"/>
      <c r="G113" s="1"/>
      <c r="H113" s="590"/>
    </row>
    <row r="114">
      <c r="F114" s="1"/>
      <c r="G114" s="1"/>
      <c r="H114" s="590"/>
    </row>
    <row r="115">
      <c r="G115" s="1"/>
      <c r="H115" s="590"/>
    </row>
    <row r="116">
      <c r="F116" s="1"/>
      <c r="G116" s="1"/>
      <c r="H116" s="590"/>
    </row>
    <row r="117">
      <c r="F117" s="1"/>
      <c r="G117" s="1"/>
    </row>
    <row r="118">
      <c r="F118" s="1"/>
      <c r="G118" s="1"/>
    </row>
    <row r="119">
      <c r="G119" s="1"/>
    </row>
    <row r="120">
      <c r="F120" s="1"/>
      <c r="G120" s="1"/>
    </row>
    <row r="121">
      <c r="F121" s="1"/>
      <c r="G121" s="1"/>
    </row>
    <row r="122">
      <c r="F122" s="1"/>
      <c r="G122" s="1"/>
    </row>
    <row r="123">
      <c r="G123" s="1"/>
    </row>
    <row r="124">
      <c r="F124" s="1"/>
      <c r="G124" s="1"/>
    </row>
    <row r="125">
      <c r="F125" s="1"/>
      <c r="G125" s="1"/>
    </row>
    <row r="126">
      <c r="F126" s="1"/>
      <c r="G126" s="1"/>
    </row>
    <row r="127">
      <c r="G127" s="1"/>
    </row>
    <row r="128">
      <c r="F128" s="1"/>
      <c r="G128" s="1"/>
    </row>
    <row r="129">
      <c r="F129" s="1"/>
      <c r="G129" s="1"/>
    </row>
    <row r="130">
      <c r="F130" s="1"/>
      <c r="G130" s="1"/>
    </row>
    <row r="131">
      <c r="G131" s="1"/>
    </row>
    <row r="132">
      <c r="F132" s="1"/>
      <c r="G132" s="1"/>
    </row>
    <row r="133">
      <c r="F133" s="1"/>
      <c r="G133" s="1"/>
    </row>
    <row r="134">
      <c r="F134" s="1"/>
      <c r="G134" s="1"/>
    </row>
    <row r="135">
      <c r="G135" s="1"/>
    </row>
    <row r="136">
      <c r="F136" s="1"/>
      <c r="G136" s="1"/>
    </row>
    <row r="137">
      <c r="F137" s="1"/>
      <c r="G137" s="1"/>
    </row>
    <row r="138">
      <c r="F138" s="1"/>
      <c r="G138" s="1"/>
    </row>
    <row r="140">
      <c r="F140" s="1"/>
    </row>
    <row r="141">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sortState ref="Y3:Z8">
      <sortCondition ref="Z2:Z8"/>
    </sortState>
  </autoFilter>
  <mergeCells count="28">
    <mergeCell ref="Y73:AC73"/>
    <mergeCell ref="Y82:AC82"/>
    <mergeCell ref="O61:Q61"/>
    <mergeCell ref="AB62:AC62"/>
    <mergeCell ref="T63:T65"/>
    <mergeCell ref="U63:U65"/>
    <mergeCell ref="Y64:AC64"/>
    <mergeCell ref="T66:T68"/>
    <mergeCell ref="U66:U68"/>
    <mergeCell ref="X60:AD60"/>
    <mergeCell ref="G4:G6"/>
    <mergeCell ref="AG5:AG6"/>
    <mergeCell ref="G7:G9"/>
    <mergeCell ref="AG7:AG9"/>
    <mergeCell ref="E30:K30"/>
    <mergeCell ref="O30:U30"/>
    <mergeCell ref="X30:AD30"/>
    <mergeCell ref="G33:G35"/>
    <mergeCell ref="R33:R35"/>
    <mergeCell ref="G36:G38"/>
    <mergeCell ref="E60:K60"/>
    <mergeCell ref="O60:U60"/>
    <mergeCell ref="F1:K1"/>
    <mergeCell ref="O1:U1"/>
    <mergeCell ref="X1:AD1"/>
    <mergeCell ref="AG1:AM1"/>
    <mergeCell ref="H3:I3"/>
    <mergeCell ref="Q3:S3"/>
  </mergeCells>
  <phoneticPr fontId="50" type="noConversion"/>
  <pageMargins left="0.7" right="0.7" top="0.75" bottom="0.75" header="0.3" footer="0.3"/>
  <pageSetup orientation="portrait" horizontalDpi="0" verticalDpi="0"/>
  <drawing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5" bestFit="true" customWidth="true"/>
    <col min="2" max="2" width="14.5546875" style="255" bestFit="true" customWidth="true"/>
    <col min="3" max="3" width="12.33203125" style="255" bestFit="true" customWidth="true"/>
    <col min="4" max="4" width="18.33203125" style="255" bestFit="true" customWidth="true"/>
    <col min="5" max="5" width="13" style="255" bestFit="true" customWidth="true"/>
    <col min="6" max="6" width="21.88671875" style="255" bestFit="true" customWidth="true"/>
    <col min="7" max="7" width="5.109375" style="255" bestFit="true" customWidth="true"/>
    <col min="8" max="8" width="11.109375" style="255" bestFit="true" customWidth="true"/>
    <col min="9" max="16384" width="8.88671875" style="255"/>
  </cols>
  <sheetData>
    <row r="1">
      <c r="A1" s="255" t="s">
        <v>1178</v>
      </c>
      <c r="B1" s="255" t="s">
        <v>9197</v>
      </c>
      <c r="C1" s="255" t="s">
        <v>9099</v>
      </c>
      <c r="D1" s="255" t="s">
        <v>9111</v>
      </c>
      <c r="E1" s="255" t="s">
        <v>9112</v>
      </c>
      <c r="F1" s="255" t="s">
        <v>9113</v>
      </c>
      <c r="G1" s="255" t="s">
        <v>9165</v>
      </c>
      <c r="H1" s="255" t="s">
        <v>9166</v>
      </c>
      <c r="I1" s="255" t="s">
        <v>9196</v>
      </c>
    </row>
    <row r="2">
      <c r="A2" s="255" t="s">
        <v>1179</v>
      </c>
      <c r="B2" s="9">
        <v>1</v>
      </c>
      <c r="C2" s="255" t="s">
        <v>9103</v>
      </c>
      <c r="D2" s="9">
        <v>328926.88151748211</v>
      </c>
      <c r="E2" s="9">
        <v>1747011.7004889275</v>
      </c>
      <c r="F2" s="255" t="s">
        <v>9114</v>
      </c>
      <c r="G2" s="9"/>
      <c r="H2" s="255" t="s">
        <v>9168</v>
      </c>
      <c r="I2" s="9">
        <v>1</v>
      </c>
    </row>
    <row r="3">
      <c r="A3" s="255" t="s">
        <v>1180</v>
      </c>
      <c r="B3" s="9">
        <v>1</v>
      </c>
      <c r="C3" s="255" t="s">
        <v>9104</v>
      </c>
      <c r="D3" s="9">
        <v>742145772.43832171</v>
      </c>
      <c r="E3" s="9">
        <v>1747011.7004889275</v>
      </c>
      <c r="F3" s="255" t="s">
        <v>9114</v>
      </c>
      <c r="G3" s="9"/>
      <c r="H3" s="255" t="s">
        <v>9168</v>
      </c>
      <c r="I3" s="9">
        <v>1</v>
      </c>
    </row>
    <row r="4">
      <c r="A4" s="255" t="s">
        <v>1181</v>
      </c>
      <c r="B4" s="9">
        <v>1</v>
      </c>
      <c r="C4" s="255" t="s">
        <v>9105</v>
      </c>
      <c r="D4" s="9">
        <v>0.18827972441479754</v>
      </c>
      <c r="E4" s="9">
        <v>1747011.7004889275</v>
      </c>
      <c r="F4" s="255" t="s">
        <v>9114</v>
      </c>
      <c r="G4" s="9"/>
      <c r="H4" s="255" t="s">
        <v>9168</v>
      </c>
      <c r="I4" s="9">
        <v>1</v>
      </c>
    </row>
    <row r="5">
      <c r="A5" s="255" t="s">
        <v>1182</v>
      </c>
      <c r="B5" s="9">
        <v>1</v>
      </c>
      <c r="C5" s="255" t="s">
        <v>9205</v>
      </c>
      <c r="D5" s="9">
        <v>424.80870175661732</v>
      </c>
      <c r="E5" s="9">
        <v>1747011.7004889275</v>
      </c>
      <c r="F5" s="255" t="s">
        <v>9114</v>
      </c>
      <c r="G5" s="9"/>
      <c r="H5" s="255" t="s">
        <v>9168</v>
      </c>
      <c r="I5" s="9">
        <v>1</v>
      </c>
    </row>
    <row r="6">
      <c r="A6" s="255" t="s">
        <v>1183</v>
      </c>
      <c r="B6" s="9">
        <v>1</v>
      </c>
      <c r="C6" s="255" t="s">
        <v>9103</v>
      </c>
      <c r="D6" s="9">
        <v>0</v>
      </c>
      <c r="E6" s="9">
        <v>1747011.7004889275</v>
      </c>
      <c r="F6" s="255" t="s">
        <v>9115</v>
      </c>
      <c r="G6" s="9"/>
      <c r="H6" s="255" t="s">
        <v>9168</v>
      </c>
      <c r="I6" s="9">
        <v>1</v>
      </c>
    </row>
    <row r="7">
      <c r="A7" s="255" t="s">
        <v>1184</v>
      </c>
      <c r="B7" s="9">
        <v>1</v>
      </c>
      <c r="C7" s="255" t="s">
        <v>9104</v>
      </c>
      <c r="D7" s="9">
        <v>0</v>
      </c>
      <c r="E7" s="9">
        <v>1747011.7004889275</v>
      </c>
      <c r="F7" s="255" t="s">
        <v>9115</v>
      </c>
      <c r="G7" s="9"/>
      <c r="H7" s="255" t="s">
        <v>9168</v>
      </c>
      <c r="I7" s="9">
        <v>1</v>
      </c>
    </row>
    <row r="8">
      <c r="A8" s="255" t="s">
        <v>1185</v>
      </c>
      <c r="B8" s="9">
        <v>1</v>
      </c>
      <c r="C8" s="255" t="s">
        <v>9105</v>
      </c>
      <c r="D8" s="9">
        <v>0</v>
      </c>
      <c r="E8" s="9">
        <v>1747011.7004889275</v>
      </c>
      <c r="F8" s="255" t="s">
        <v>9115</v>
      </c>
      <c r="G8" s="9"/>
      <c r="H8" s="255" t="s">
        <v>9168</v>
      </c>
      <c r="I8" s="9">
        <v>1</v>
      </c>
    </row>
    <row r="9">
      <c r="A9" s="255" t="s">
        <v>1186</v>
      </c>
      <c r="B9" s="9">
        <v>1</v>
      </c>
      <c r="C9" s="255" t="s">
        <v>9205</v>
      </c>
      <c r="D9" s="9">
        <v>0</v>
      </c>
      <c r="E9" s="9">
        <v>1747011.7004889275</v>
      </c>
      <c r="F9" s="255" t="s">
        <v>9115</v>
      </c>
      <c r="G9" s="9"/>
      <c r="H9" s="255" t="s">
        <v>9168</v>
      </c>
      <c r="I9" s="9">
        <v>1</v>
      </c>
    </row>
    <row r="10">
      <c r="A10" s="255" t="s">
        <v>1187</v>
      </c>
      <c r="B10" s="9">
        <v>1</v>
      </c>
      <c r="C10" s="255" t="s">
        <v>9103</v>
      </c>
      <c r="D10" s="9">
        <v>0</v>
      </c>
      <c r="E10" s="9">
        <v>1747011.7004889275</v>
      </c>
      <c r="F10" s="255" t="s">
        <v>9116</v>
      </c>
      <c r="G10" s="9"/>
      <c r="H10" s="255" t="s">
        <v>9168</v>
      </c>
      <c r="I10" s="9">
        <v>1</v>
      </c>
    </row>
    <row r="11">
      <c r="A11" s="255" t="s">
        <v>1188</v>
      </c>
      <c r="B11" s="9">
        <v>1</v>
      </c>
      <c r="C11" s="255" t="s">
        <v>9104</v>
      </c>
      <c r="D11" s="9">
        <v>0</v>
      </c>
      <c r="E11" s="9">
        <v>1747011.7004889275</v>
      </c>
      <c r="F11" s="255" t="s">
        <v>9116</v>
      </c>
      <c r="G11" s="9"/>
      <c r="H11" s="255" t="s">
        <v>9168</v>
      </c>
      <c r="I11" s="9">
        <v>1</v>
      </c>
    </row>
    <row r="12">
      <c r="A12" s="255" t="s">
        <v>1189</v>
      </c>
      <c r="B12" s="9">
        <v>1</v>
      </c>
      <c r="C12" s="255" t="s">
        <v>9105</v>
      </c>
      <c r="D12" s="9">
        <v>0</v>
      </c>
      <c r="E12" s="9">
        <v>1747011.7004889275</v>
      </c>
      <c r="F12" s="255" t="s">
        <v>9116</v>
      </c>
      <c r="G12" s="9"/>
      <c r="H12" s="255" t="s">
        <v>9168</v>
      </c>
      <c r="I12" s="9">
        <v>1</v>
      </c>
    </row>
    <row r="13">
      <c r="A13" s="255" t="s">
        <v>1190</v>
      </c>
      <c r="B13" s="9">
        <v>1</v>
      </c>
      <c r="C13" s="255" t="s">
        <v>9205</v>
      </c>
      <c r="D13" s="9">
        <v>0</v>
      </c>
      <c r="E13" s="9">
        <v>1747011.7004889275</v>
      </c>
      <c r="F13" s="255" t="s">
        <v>9116</v>
      </c>
      <c r="G13" s="9"/>
      <c r="H13" s="255" t="s">
        <v>9168</v>
      </c>
      <c r="I13" s="9">
        <v>1</v>
      </c>
    </row>
    <row r="14">
      <c r="A14" s="255" t="s">
        <v>1191</v>
      </c>
      <c r="B14" s="9">
        <v>1</v>
      </c>
      <c r="C14" s="255" t="s">
        <v>9103</v>
      </c>
      <c r="D14" s="9">
        <v>0</v>
      </c>
      <c r="E14" s="9">
        <v>1747011.7004889275</v>
      </c>
      <c r="F14" s="255" t="s">
        <v>9117</v>
      </c>
      <c r="G14" s="9"/>
      <c r="H14" s="255" t="s">
        <v>9168</v>
      </c>
      <c r="I14" s="9">
        <v>1</v>
      </c>
    </row>
    <row r="15">
      <c r="A15" s="255" t="s">
        <v>1192</v>
      </c>
      <c r="B15" s="9">
        <v>1</v>
      </c>
      <c r="C15" s="255" t="s">
        <v>9104</v>
      </c>
      <c r="D15" s="9">
        <v>0</v>
      </c>
      <c r="E15" s="9">
        <v>1747011.7004889275</v>
      </c>
      <c r="F15" s="255" t="s">
        <v>9117</v>
      </c>
      <c r="G15" s="9"/>
      <c r="H15" s="255" t="s">
        <v>9168</v>
      </c>
      <c r="I15" s="9">
        <v>1</v>
      </c>
    </row>
    <row r="16">
      <c r="A16" s="255" t="s">
        <v>1193</v>
      </c>
      <c r="B16" s="9">
        <v>1</v>
      </c>
      <c r="C16" s="255" t="s">
        <v>9105</v>
      </c>
      <c r="D16" s="9">
        <v>0</v>
      </c>
      <c r="E16" s="9">
        <v>1747011.7004889275</v>
      </c>
      <c r="F16" s="255" t="s">
        <v>9117</v>
      </c>
      <c r="G16" s="9"/>
      <c r="H16" s="255" t="s">
        <v>9168</v>
      </c>
      <c r="I16" s="9">
        <v>1</v>
      </c>
    </row>
    <row r="17">
      <c r="A17" s="255" t="s">
        <v>1194</v>
      </c>
      <c r="B17" s="9">
        <v>1</v>
      </c>
      <c r="C17" s="255" t="s">
        <v>9205</v>
      </c>
      <c r="D17" s="9">
        <v>0</v>
      </c>
      <c r="E17" s="9">
        <v>1747011.7004889275</v>
      </c>
      <c r="F17" s="255" t="s">
        <v>9117</v>
      </c>
      <c r="G17" s="9"/>
      <c r="H17" s="255" t="s">
        <v>9168</v>
      </c>
      <c r="I17" s="9">
        <v>1</v>
      </c>
    </row>
    <row r="18">
      <c r="A18" s="255" t="s">
        <v>1195</v>
      </c>
      <c r="B18" s="9">
        <v>1</v>
      </c>
      <c r="C18" s="255" t="s">
        <v>9103</v>
      </c>
      <c r="D18" s="9">
        <v>0</v>
      </c>
      <c r="E18" s="9">
        <v>1747011.7004889275</v>
      </c>
      <c r="F18" s="255" t="s">
        <v>9118</v>
      </c>
      <c r="G18" s="9"/>
      <c r="H18" s="255" t="s">
        <v>9168</v>
      </c>
      <c r="I18" s="9">
        <v>1</v>
      </c>
    </row>
    <row r="19">
      <c r="A19" s="255" t="s">
        <v>1196</v>
      </c>
      <c r="B19" s="9">
        <v>1</v>
      </c>
      <c r="C19" s="255" t="s">
        <v>9104</v>
      </c>
      <c r="D19" s="9">
        <v>0</v>
      </c>
      <c r="E19" s="9">
        <v>1747011.7004889275</v>
      </c>
      <c r="F19" s="255" t="s">
        <v>9118</v>
      </c>
      <c r="G19" s="9"/>
      <c r="H19" s="255" t="s">
        <v>9168</v>
      </c>
      <c r="I19" s="9">
        <v>1</v>
      </c>
    </row>
    <row r="20">
      <c r="A20" s="255" t="s">
        <v>1197</v>
      </c>
      <c r="B20" s="9">
        <v>1</v>
      </c>
      <c r="C20" s="255" t="s">
        <v>9105</v>
      </c>
      <c r="D20" s="9">
        <v>0</v>
      </c>
      <c r="E20" s="9">
        <v>1747011.7004889275</v>
      </c>
      <c r="F20" s="255" t="s">
        <v>9118</v>
      </c>
      <c r="G20" s="9"/>
      <c r="H20" s="255" t="s">
        <v>9168</v>
      </c>
      <c r="I20" s="9">
        <v>1</v>
      </c>
    </row>
    <row r="21">
      <c r="A21" s="255" t="s">
        <v>1198</v>
      </c>
      <c r="B21" s="9">
        <v>1</v>
      </c>
      <c r="C21" s="255" t="s">
        <v>9205</v>
      </c>
      <c r="D21" s="9">
        <v>0</v>
      </c>
      <c r="E21" s="9">
        <v>1747011.7004889275</v>
      </c>
      <c r="F21" s="255" t="s">
        <v>9118</v>
      </c>
      <c r="G21" s="9"/>
      <c r="H21" s="255" t="s">
        <v>9168</v>
      </c>
      <c r="I21" s="9">
        <v>1</v>
      </c>
    </row>
    <row r="22">
      <c r="A22" s="255" t="s">
        <v>1199</v>
      </c>
      <c r="B22" s="9">
        <v>1</v>
      </c>
      <c r="C22" s="255" t="s">
        <v>9103</v>
      </c>
      <c r="D22" s="9">
        <v>0</v>
      </c>
      <c r="E22" s="9">
        <v>1747011.7004889275</v>
      </c>
      <c r="F22" s="255" t="s">
        <v>9119</v>
      </c>
      <c r="G22" s="9"/>
      <c r="H22" s="255" t="s">
        <v>9168</v>
      </c>
      <c r="I22" s="9">
        <v>1</v>
      </c>
    </row>
    <row r="23">
      <c r="A23" s="255" t="s">
        <v>1200</v>
      </c>
      <c r="B23" s="9">
        <v>1</v>
      </c>
      <c r="C23" s="255" t="s">
        <v>9104</v>
      </c>
      <c r="D23" s="9">
        <v>0</v>
      </c>
      <c r="E23" s="9">
        <v>1747011.7004889275</v>
      </c>
      <c r="F23" s="255" t="s">
        <v>9119</v>
      </c>
      <c r="G23" s="9"/>
      <c r="H23" s="255" t="s">
        <v>9168</v>
      </c>
      <c r="I23" s="9">
        <v>1</v>
      </c>
    </row>
    <row r="24">
      <c r="A24" s="255" t="s">
        <v>1201</v>
      </c>
      <c r="B24" s="9">
        <v>1</v>
      </c>
      <c r="C24" s="255" t="s">
        <v>9105</v>
      </c>
      <c r="D24" s="9">
        <v>0</v>
      </c>
      <c r="E24" s="9">
        <v>1747011.7004889275</v>
      </c>
      <c r="F24" s="255" t="s">
        <v>9119</v>
      </c>
      <c r="G24" s="9"/>
      <c r="H24" s="255" t="s">
        <v>9168</v>
      </c>
      <c r="I24" s="9">
        <v>1</v>
      </c>
    </row>
    <row r="25">
      <c r="A25" s="255" t="s">
        <v>1202</v>
      </c>
      <c r="B25" s="9">
        <v>1</v>
      </c>
      <c r="C25" s="255" t="s">
        <v>9205</v>
      </c>
      <c r="D25" s="9">
        <v>0</v>
      </c>
      <c r="E25" s="9">
        <v>1747011.7004889275</v>
      </c>
      <c r="F25" s="255" t="s">
        <v>9119</v>
      </c>
      <c r="G25" s="9"/>
      <c r="H25" s="255" t="s">
        <v>9168</v>
      </c>
      <c r="I25" s="9">
        <v>1</v>
      </c>
    </row>
    <row r="26">
      <c r="A26" s="255" t="s">
        <v>1203</v>
      </c>
      <c r="B26" s="9">
        <v>1</v>
      </c>
      <c r="C26" s="255" t="s">
        <v>9103</v>
      </c>
      <c r="D26" s="9">
        <v>0</v>
      </c>
      <c r="E26" s="9">
        <v>1747011.7004889275</v>
      </c>
      <c r="F26" s="255" t="s">
        <v>9120</v>
      </c>
      <c r="G26" s="9"/>
      <c r="H26" s="255" t="s">
        <v>9168</v>
      </c>
      <c r="I26" s="9">
        <v>1</v>
      </c>
    </row>
    <row r="27">
      <c r="A27" s="255" t="s">
        <v>1204</v>
      </c>
      <c r="B27" s="9">
        <v>1</v>
      </c>
      <c r="C27" s="255" t="s">
        <v>9104</v>
      </c>
      <c r="D27" s="9">
        <v>0</v>
      </c>
      <c r="E27" s="9">
        <v>1747011.7004889275</v>
      </c>
      <c r="F27" s="255" t="s">
        <v>9120</v>
      </c>
      <c r="G27" s="9"/>
      <c r="H27" s="255" t="s">
        <v>9168</v>
      </c>
      <c r="I27" s="9">
        <v>1</v>
      </c>
    </row>
    <row r="28">
      <c r="A28" s="255" t="s">
        <v>1205</v>
      </c>
      <c r="B28" s="9">
        <v>1</v>
      </c>
      <c r="C28" s="255" t="s">
        <v>9105</v>
      </c>
      <c r="D28" s="9">
        <v>0</v>
      </c>
      <c r="E28" s="9">
        <v>1747011.7004889275</v>
      </c>
      <c r="F28" s="255" t="s">
        <v>9120</v>
      </c>
      <c r="G28" s="9"/>
      <c r="H28" s="255" t="s">
        <v>9168</v>
      </c>
      <c r="I28" s="9">
        <v>1</v>
      </c>
    </row>
    <row r="29">
      <c r="A29" s="255" t="s">
        <v>1206</v>
      </c>
      <c r="B29" s="9">
        <v>1</v>
      </c>
      <c r="C29" s="255" t="s">
        <v>9205</v>
      </c>
      <c r="D29" s="9">
        <v>0</v>
      </c>
      <c r="E29" s="9">
        <v>1747011.7004889275</v>
      </c>
      <c r="F29" s="255" t="s">
        <v>9120</v>
      </c>
      <c r="G29" s="9"/>
      <c r="H29" s="255" t="s">
        <v>9168</v>
      </c>
      <c r="I29" s="9">
        <v>1</v>
      </c>
    </row>
    <row r="30">
      <c r="A30" s="255" t="s">
        <v>1207</v>
      </c>
      <c r="B30" s="9">
        <v>1</v>
      </c>
      <c r="C30" s="255" t="s">
        <v>9103</v>
      </c>
      <c r="D30" s="9">
        <v>0</v>
      </c>
      <c r="E30" s="9">
        <v>1747011.7004889275</v>
      </c>
      <c r="F30" s="255" t="s">
        <v>9121</v>
      </c>
      <c r="G30" s="9"/>
      <c r="H30" s="255" t="s">
        <v>9168</v>
      </c>
      <c r="I30" s="9">
        <v>1</v>
      </c>
    </row>
    <row r="31">
      <c r="A31" s="255" t="s">
        <v>1208</v>
      </c>
      <c r="B31" s="9">
        <v>1</v>
      </c>
      <c r="C31" s="255" t="s">
        <v>9104</v>
      </c>
      <c r="D31" s="9">
        <v>0</v>
      </c>
      <c r="E31" s="9">
        <v>1747011.7004889275</v>
      </c>
      <c r="F31" s="255" t="s">
        <v>9121</v>
      </c>
      <c r="G31" s="9"/>
      <c r="H31" s="255" t="s">
        <v>9168</v>
      </c>
      <c r="I31" s="9">
        <v>1</v>
      </c>
    </row>
    <row r="32">
      <c r="A32" s="255" t="s">
        <v>1209</v>
      </c>
      <c r="B32" s="9">
        <v>1</v>
      </c>
      <c r="C32" s="255" t="s">
        <v>9105</v>
      </c>
      <c r="D32" s="9">
        <v>0</v>
      </c>
      <c r="E32" s="9">
        <v>1747011.7004889275</v>
      </c>
      <c r="F32" s="255" t="s">
        <v>9121</v>
      </c>
      <c r="G32" s="9"/>
      <c r="H32" s="255" t="s">
        <v>9168</v>
      </c>
      <c r="I32" s="9">
        <v>1</v>
      </c>
    </row>
    <row r="33">
      <c r="A33" s="255" t="s">
        <v>1210</v>
      </c>
      <c r="B33" s="9">
        <v>1</v>
      </c>
      <c r="C33" s="255" t="s">
        <v>9205</v>
      </c>
      <c r="D33" s="9">
        <v>0</v>
      </c>
      <c r="E33" s="9">
        <v>1747011.7004889275</v>
      </c>
      <c r="F33" s="255" t="s">
        <v>9121</v>
      </c>
      <c r="G33" s="9"/>
      <c r="H33" s="255" t="s">
        <v>9168</v>
      </c>
      <c r="I33" s="9">
        <v>1</v>
      </c>
    </row>
    <row r="34">
      <c r="A34" s="255" t="s">
        <v>1211</v>
      </c>
      <c r="B34" s="9">
        <v>1</v>
      </c>
      <c r="C34" s="255" t="s">
        <v>9103</v>
      </c>
      <c r="D34" s="9">
        <v>1663405.6356916542</v>
      </c>
      <c r="E34" s="9">
        <v>1747011.7004889275</v>
      </c>
      <c r="F34" s="255" t="s">
        <v>9122</v>
      </c>
      <c r="G34" s="9"/>
      <c r="H34" s="255" t="s">
        <v>9168</v>
      </c>
      <c r="I34" s="9">
        <v>1</v>
      </c>
    </row>
    <row r="35">
      <c r="A35" s="255" t="s">
        <v>1212</v>
      </c>
      <c r="B35" s="9">
        <v>1</v>
      </c>
      <c r="C35" s="255" t="s">
        <v>9104</v>
      </c>
      <c r="D35" s="9">
        <v>1157953655.3186772</v>
      </c>
      <c r="E35" s="9">
        <v>1747011.7004889275</v>
      </c>
      <c r="F35" s="255" t="s">
        <v>9122</v>
      </c>
      <c r="G35" s="9"/>
      <c r="H35" s="255" t="s">
        <v>9168</v>
      </c>
      <c r="I35" s="9">
        <v>1</v>
      </c>
    </row>
    <row r="36">
      <c r="A36" s="255" t="s">
        <v>1213</v>
      </c>
      <c r="B36" s="9">
        <v>1</v>
      </c>
      <c r="C36" s="255" t="s">
        <v>9105</v>
      </c>
      <c r="D36" s="9">
        <v>0.95214338588924452</v>
      </c>
      <c r="E36" s="9">
        <v>1747011.7004889275</v>
      </c>
      <c r="F36" s="255" t="s">
        <v>9122</v>
      </c>
      <c r="G36" s="9"/>
      <c r="H36" s="255" t="s">
        <v>9168</v>
      </c>
      <c r="I36" s="9">
        <v>1</v>
      </c>
    </row>
    <row r="37">
      <c r="A37" s="255" t="s">
        <v>1214</v>
      </c>
      <c r="B37" s="9">
        <v>1</v>
      </c>
      <c r="C37" s="255" t="s">
        <v>9205</v>
      </c>
      <c r="D37" s="9">
        <v>662.81963366049945</v>
      </c>
      <c r="E37" s="9">
        <v>1747011.7004889275</v>
      </c>
      <c r="F37" s="255" t="s">
        <v>9122</v>
      </c>
      <c r="G37" s="9"/>
      <c r="H37" s="255" t="s">
        <v>9168</v>
      </c>
      <c r="I37" s="9">
        <v>1</v>
      </c>
    </row>
    <row r="38">
      <c r="A38" s="255" t="s">
        <v>1215</v>
      </c>
      <c r="B38" s="9">
        <v>1</v>
      </c>
      <c r="C38" s="255" t="s">
        <v>9103</v>
      </c>
      <c r="D38" s="9">
        <v>1663405.6356916542</v>
      </c>
      <c r="E38" s="9">
        <v>1747011.7004889275</v>
      </c>
      <c r="F38" s="255" t="s">
        <v>9123</v>
      </c>
      <c r="G38" s="9"/>
      <c r="H38" s="255" t="s">
        <v>9168</v>
      </c>
      <c r="I38" s="9">
        <v>1</v>
      </c>
    </row>
    <row r="39">
      <c r="A39" s="255" t="s">
        <v>1216</v>
      </c>
      <c r="B39" s="9">
        <v>1</v>
      </c>
      <c r="C39" s="255" t="s">
        <v>9104</v>
      </c>
      <c r="D39" s="9">
        <v>1157953655.3186772</v>
      </c>
      <c r="E39" s="9">
        <v>1747011.7004889275</v>
      </c>
      <c r="F39" s="255" t="s">
        <v>9123</v>
      </c>
      <c r="G39" s="9"/>
      <c r="H39" s="255" t="s">
        <v>9168</v>
      </c>
      <c r="I39" s="9">
        <v>1</v>
      </c>
    </row>
    <row r="40">
      <c r="A40" s="255" t="s">
        <v>1217</v>
      </c>
      <c r="B40" s="9">
        <v>1</v>
      </c>
      <c r="C40" s="255" t="s">
        <v>9105</v>
      </c>
      <c r="D40" s="9">
        <v>0.95214338588924452</v>
      </c>
      <c r="E40" s="9">
        <v>1747011.7004889275</v>
      </c>
      <c r="F40" s="255" t="s">
        <v>9123</v>
      </c>
      <c r="G40" s="9"/>
      <c r="H40" s="255" t="s">
        <v>9168</v>
      </c>
      <c r="I40" s="9">
        <v>1</v>
      </c>
    </row>
    <row r="41">
      <c r="A41" s="255" t="s">
        <v>1218</v>
      </c>
      <c r="B41" s="9">
        <v>1</v>
      </c>
      <c r="C41" s="255" t="s">
        <v>9205</v>
      </c>
      <c r="D41" s="9">
        <v>662.81963366049945</v>
      </c>
      <c r="E41" s="9">
        <v>1747011.7004889275</v>
      </c>
      <c r="F41" s="255" t="s">
        <v>9123</v>
      </c>
      <c r="G41" s="9"/>
      <c r="H41" s="255" t="s">
        <v>9168</v>
      </c>
      <c r="I41" s="9">
        <v>1</v>
      </c>
    </row>
    <row r="42">
      <c r="A42" s="255" t="s">
        <v>1219</v>
      </c>
      <c r="B42" s="9">
        <v>1</v>
      </c>
      <c r="C42" s="255" t="s">
        <v>9103</v>
      </c>
      <c r="D42" s="9">
        <v>1663405.6356916542</v>
      </c>
      <c r="E42" s="9">
        <v>1747011.7004889275</v>
      </c>
      <c r="F42" s="255" t="s">
        <v>9124</v>
      </c>
      <c r="G42" s="9"/>
      <c r="H42" s="255" t="s">
        <v>9168</v>
      </c>
      <c r="I42" s="9">
        <v>1</v>
      </c>
    </row>
    <row r="43">
      <c r="A43" s="255" t="s">
        <v>1220</v>
      </c>
      <c r="B43" s="9">
        <v>1</v>
      </c>
      <c r="C43" s="255" t="s">
        <v>9104</v>
      </c>
      <c r="D43" s="9">
        <v>1157953655.3186772</v>
      </c>
      <c r="E43" s="9">
        <v>1747011.7004889275</v>
      </c>
      <c r="F43" s="255" t="s">
        <v>9124</v>
      </c>
      <c r="G43" s="9"/>
      <c r="H43" s="255" t="s">
        <v>9168</v>
      </c>
      <c r="I43" s="9">
        <v>1</v>
      </c>
    </row>
    <row r="44">
      <c r="A44" s="255" t="s">
        <v>1221</v>
      </c>
      <c r="B44" s="9">
        <v>1</v>
      </c>
      <c r="C44" s="255" t="s">
        <v>9105</v>
      </c>
      <c r="D44" s="9">
        <v>0.95214338588924452</v>
      </c>
      <c r="E44" s="9">
        <v>1747011.7004889275</v>
      </c>
      <c r="F44" s="255" t="s">
        <v>9124</v>
      </c>
      <c r="G44" s="9"/>
      <c r="H44" s="255" t="s">
        <v>9168</v>
      </c>
      <c r="I44" s="9">
        <v>1</v>
      </c>
    </row>
    <row r="45">
      <c r="A45" s="255" t="s">
        <v>1222</v>
      </c>
      <c r="B45" s="9">
        <v>1</v>
      </c>
      <c r="C45" s="255" t="s">
        <v>9205</v>
      </c>
      <c r="D45" s="9">
        <v>662.81963366049945</v>
      </c>
      <c r="E45" s="9">
        <v>1747011.7004889275</v>
      </c>
      <c r="F45" s="255" t="s">
        <v>9124</v>
      </c>
      <c r="G45" s="9"/>
      <c r="H45" s="255" t="s">
        <v>9168</v>
      </c>
      <c r="I45" s="9">
        <v>1</v>
      </c>
    </row>
    <row r="46">
      <c r="A46" s="255" t="s">
        <v>1223</v>
      </c>
      <c r="B46" s="9">
        <v>1</v>
      </c>
      <c r="C46" s="255" t="s">
        <v>9103</v>
      </c>
      <c r="D46" s="9">
        <v>1747011.7004889275</v>
      </c>
      <c r="E46" s="9">
        <v>1747011.7004889275</v>
      </c>
      <c r="F46" s="255" t="s">
        <v>9125</v>
      </c>
      <c r="G46" s="9"/>
      <c r="H46" s="255" t="s">
        <v>9168</v>
      </c>
      <c r="I46" s="9">
        <v>1</v>
      </c>
    </row>
    <row r="47">
      <c r="A47" s="255" t="s">
        <v>1224</v>
      </c>
      <c r="B47" s="9">
        <v>1</v>
      </c>
      <c r="C47" s="255" t="s">
        <v>9104</v>
      </c>
      <c r="D47" s="9">
        <v>725485301.29114246</v>
      </c>
      <c r="E47" s="9">
        <v>1747011.7004889275</v>
      </c>
      <c r="F47" s="255" t="s">
        <v>9125</v>
      </c>
      <c r="G47" s="9"/>
      <c r="H47" s="255" t="s">
        <v>9168</v>
      </c>
      <c r="I47" s="9">
        <v>1</v>
      </c>
    </row>
    <row r="48">
      <c r="A48" s="255" t="s">
        <v>1225</v>
      </c>
      <c r="B48" s="9">
        <v>1</v>
      </c>
      <c r="C48" s="255" t="s">
        <v>9105</v>
      </c>
      <c r="D48" s="9">
        <v>1</v>
      </c>
      <c r="E48" s="9">
        <v>1747011.7004889275</v>
      </c>
      <c r="F48" s="255" t="s">
        <v>9125</v>
      </c>
      <c r="G48" s="9"/>
      <c r="H48" s="255" t="s">
        <v>9168</v>
      </c>
      <c r="I48" s="9">
        <v>1</v>
      </c>
    </row>
    <row r="49">
      <c r="A49" s="255" t="s">
        <v>1226</v>
      </c>
      <c r="B49" s="9">
        <v>1</v>
      </c>
      <c r="C49" s="255" t="s">
        <v>9205</v>
      </c>
      <c r="D49" s="9">
        <v>415.27214791297877</v>
      </c>
      <c r="E49" s="9">
        <v>1747011.7004889275</v>
      </c>
      <c r="F49" s="255" t="s">
        <v>9125</v>
      </c>
      <c r="G49" s="9"/>
      <c r="H49" s="255" t="s">
        <v>9168</v>
      </c>
      <c r="I49" s="9">
        <v>1</v>
      </c>
    </row>
    <row r="50">
      <c r="A50" s="255" t="s">
        <v>1227</v>
      </c>
      <c r="B50" s="9">
        <v>1</v>
      </c>
      <c r="C50" s="255" t="s">
        <v>9103</v>
      </c>
      <c r="D50" s="9">
        <v>332997.48679636902</v>
      </c>
      <c r="E50" s="9">
        <v>1747011.7004889275</v>
      </c>
      <c r="F50" s="255" t="s">
        <v>9126</v>
      </c>
      <c r="G50" s="9"/>
      <c r="H50" s="255" t="s">
        <v>9168</v>
      </c>
      <c r="I50" s="9">
        <v>1</v>
      </c>
    </row>
    <row r="51">
      <c r="A51" s="255" t="s">
        <v>1228</v>
      </c>
      <c r="B51" s="9">
        <v>1</v>
      </c>
      <c r="C51" s="255" t="s">
        <v>9104</v>
      </c>
      <c r="D51" s="9">
        <v>515958636.18197739</v>
      </c>
      <c r="E51" s="9">
        <v>1747011.7004889275</v>
      </c>
      <c r="F51" s="255" t="s">
        <v>9126</v>
      </c>
      <c r="G51" s="9"/>
      <c r="H51" s="255" t="s">
        <v>9168</v>
      </c>
      <c r="I51" s="9">
        <v>1</v>
      </c>
    </row>
    <row r="52">
      <c r="A52" s="255" t="s">
        <v>1229</v>
      </c>
      <c r="B52" s="9">
        <v>1</v>
      </c>
      <c r="C52" s="255" t="s">
        <v>9105</v>
      </c>
      <c r="D52" s="9">
        <v>0.19060976334799284</v>
      </c>
      <c r="E52" s="9">
        <v>1747011.7004889275</v>
      </c>
      <c r="F52" s="255" t="s">
        <v>9126</v>
      </c>
      <c r="G52" s="9"/>
      <c r="H52" s="255" t="s">
        <v>9168</v>
      </c>
      <c r="I52" s="9">
        <v>1</v>
      </c>
    </row>
    <row r="53">
      <c r="A53" s="255" t="s">
        <v>1230</v>
      </c>
      <c r="B53" s="9">
        <v>1</v>
      </c>
      <c r="C53" s="255" t="s">
        <v>9205</v>
      </c>
      <c r="D53" s="9">
        <v>295.33782517746079</v>
      </c>
      <c r="E53" s="9">
        <v>1747011.7004889275</v>
      </c>
      <c r="F53" s="255" t="s">
        <v>9126</v>
      </c>
      <c r="G53" s="9"/>
      <c r="H53" s="255" t="s">
        <v>9168</v>
      </c>
      <c r="I53" s="9">
        <v>1</v>
      </c>
    </row>
    <row r="54">
      <c r="A54" s="255" t="s">
        <v>1231</v>
      </c>
      <c r="B54" s="9">
        <v>1</v>
      </c>
      <c r="C54" s="255" t="s">
        <v>9103</v>
      </c>
      <c r="D54" s="9">
        <v>1663405.6356916542</v>
      </c>
      <c r="E54" s="9">
        <v>1747011.7004889275</v>
      </c>
      <c r="F54" s="255" t="s">
        <v>9127</v>
      </c>
      <c r="G54" s="9"/>
      <c r="H54" s="255" t="s">
        <v>9168</v>
      </c>
      <c r="I54" s="9">
        <v>1</v>
      </c>
    </row>
    <row r="55">
      <c r="A55" s="255" t="s">
        <v>1232</v>
      </c>
      <c r="B55" s="9">
        <v>1</v>
      </c>
      <c r="C55" s="255" t="s">
        <v>9104</v>
      </c>
      <c r="D55" s="9">
        <v>1673912291.5006547</v>
      </c>
      <c r="E55" s="9">
        <v>1747011.7004889275</v>
      </c>
      <c r="F55" s="255" t="s">
        <v>9127</v>
      </c>
      <c r="G55" s="9"/>
      <c r="H55" s="255" t="s">
        <v>9168</v>
      </c>
      <c r="I55" s="9">
        <v>1</v>
      </c>
    </row>
    <row r="56">
      <c r="A56" s="255" t="s">
        <v>1233</v>
      </c>
      <c r="B56" s="9">
        <v>1</v>
      </c>
      <c r="C56" s="255" t="s">
        <v>9105</v>
      </c>
      <c r="D56" s="9">
        <v>0.95214338588924452</v>
      </c>
      <c r="E56" s="9">
        <v>1747011.7004889275</v>
      </c>
      <c r="F56" s="255" t="s">
        <v>9127</v>
      </c>
      <c r="G56" s="9"/>
      <c r="H56" s="255" t="s">
        <v>9168</v>
      </c>
      <c r="I56" s="9">
        <v>1</v>
      </c>
    </row>
    <row r="57">
      <c r="A57" s="255" t="s">
        <v>1234</v>
      </c>
      <c r="B57" s="9">
        <v>1</v>
      </c>
      <c r="C57" s="255" t="s">
        <v>9205</v>
      </c>
      <c r="D57" s="9">
        <v>958.15745883796035</v>
      </c>
      <c r="E57" s="9">
        <v>1747011.7004889275</v>
      </c>
      <c r="F57" s="255" t="s">
        <v>9127</v>
      </c>
      <c r="G57" s="9"/>
      <c r="H57" s="255" t="s">
        <v>9168</v>
      </c>
      <c r="I57" s="9">
        <v>1</v>
      </c>
    </row>
    <row r="58">
      <c r="A58" s="255" t="s">
        <v>1235</v>
      </c>
      <c r="B58" s="9">
        <v>1</v>
      </c>
      <c r="C58" s="255" t="s">
        <v>9103</v>
      </c>
      <c r="D58" s="9">
        <v>1663405.6356916542</v>
      </c>
      <c r="E58" s="9">
        <v>1747011.7004889275</v>
      </c>
      <c r="F58" s="255" t="s">
        <v>9128</v>
      </c>
      <c r="G58" s="9"/>
      <c r="H58" s="255" t="s">
        <v>9168</v>
      </c>
      <c r="I58" s="9">
        <v>1</v>
      </c>
    </row>
    <row r="59">
      <c r="A59" s="255" t="s">
        <v>1236</v>
      </c>
      <c r="B59" s="9">
        <v>1</v>
      </c>
      <c r="C59" s="255" t="s">
        <v>9104</v>
      </c>
      <c r="D59" s="9">
        <v>1673912291.5006547</v>
      </c>
      <c r="E59" s="9">
        <v>1747011.7004889275</v>
      </c>
      <c r="F59" s="255" t="s">
        <v>9128</v>
      </c>
      <c r="G59" s="9"/>
      <c r="H59" s="255" t="s">
        <v>9168</v>
      </c>
      <c r="I59" s="9">
        <v>1</v>
      </c>
    </row>
    <row r="60">
      <c r="A60" s="255" t="s">
        <v>1237</v>
      </c>
      <c r="B60" s="9">
        <v>1</v>
      </c>
      <c r="C60" s="255" t="s">
        <v>9105</v>
      </c>
      <c r="D60" s="9">
        <v>0.95214338588924452</v>
      </c>
      <c r="E60" s="9">
        <v>1747011.7004889275</v>
      </c>
      <c r="F60" s="255" t="s">
        <v>9128</v>
      </c>
      <c r="G60" s="9"/>
      <c r="H60" s="255" t="s">
        <v>9168</v>
      </c>
      <c r="I60" s="9">
        <v>1</v>
      </c>
    </row>
    <row r="61">
      <c r="A61" s="255" t="s">
        <v>1238</v>
      </c>
      <c r="B61" s="9">
        <v>1</v>
      </c>
      <c r="C61" s="255" t="s">
        <v>9205</v>
      </c>
      <c r="D61" s="9">
        <v>958.15745883796035</v>
      </c>
      <c r="E61" s="9">
        <v>1747011.7004889275</v>
      </c>
      <c r="F61" s="255" t="s">
        <v>9128</v>
      </c>
      <c r="G61" s="9"/>
      <c r="H61" s="255" t="s">
        <v>9168</v>
      </c>
      <c r="I61" s="9">
        <v>1</v>
      </c>
    </row>
    <row r="62">
      <c r="A62" s="255" t="s">
        <v>1239</v>
      </c>
      <c r="B62" s="9">
        <v>1</v>
      </c>
      <c r="C62" s="255" t="s">
        <v>9103</v>
      </c>
      <c r="D62" s="9">
        <v>306108.73151288688</v>
      </c>
      <c r="E62" s="9">
        <v>1747011.7004889275</v>
      </c>
      <c r="F62" s="255" t="s">
        <v>9129</v>
      </c>
      <c r="G62" s="9"/>
      <c r="H62" s="255" t="s">
        <v>9168</v>
      </c>
      <c r="I62" s="9">
        <v>1</v>
      </c>
    </row>
    <row r="63">
      <c r="A63" s="255" t="s">
        <v>1240</v>
      </c>
      <c r="B63" s="9">
        <v>1</v>
      </c>
      <c r="C63" s="255" t="s">
        <v>9104</v>
      </c>
      <c r="D63" s="9">
        <v>179224915.16941923</v>
      </c>
      <c r="E63" s="9">
        <v>1747011.7004889275</v>
      </c>
      <c r="F63" s="255" t="s">
        <v>9129</v>
      </c>
      <c r="G63" s="9"/>
      <c r="H63" s="255" t="s">
        <v>9168</v>
      </c>
      <c r="I63" s="9">
        <v>1</v>
      </c>
    </row>
    <row r="64">
      <c r="A64" s="255" t="s">
        <v>1241</v>
      </c>
      <c r="B64" s="9">
        <v>1</v>
      </c>
      <c r="C64" s="255" t="s">
        <v>9105</v>
      </c>
      <c r="D64" s="9">
        <v>0.17521847817459824</v>
      </c>
      <c r="E64" s="9">
        <v>1747011.7004889275</v>
      </c>
      <c r="F64" s="255" t="s">
        <v>9129</v>
      </c>
      <c r="G64" s="9"/>
      <c r="H64" s="255" t="s">
        <v>9168</v>
      </c>
      <c r="I64" s="9">
        <v>1</v>
      </c>
    </row>
    <row r="65">
      <c r="A65" s="255" t="s">
        <v>1242</v>
      </c>
      <c r="B65" s="9">
        <v>1</v>
      </c>
      <c r="C65" s="255" t="s">
        <v>9205</v>
      </c>
      <c r="D65" s="9">
        <v>102.58941890272426</v>
      </c>
      <c r="E65" s="9">
        <v>1747011.7004889275</v>
      </c>
      <c r="F65" s="255" t="s">
        <v>9129</v>
      </c>
      <c r="G65" s="9"/>
      <c r="H65" s="255" t="s">
        <v>9168</v>
      </c>
      <c r="I65" s="9">
        <v>1</v>
      </c>
    </row>
    <row r="66">
      <c r="A66" s="255" t="s">
        <v>1243</v>
      </c>
      <c r="B66" s="9">
        <v>1</v>
      </c>
      <c r="C66" s="255" t="s">
        <v>9103</v>
      </c>
      <c r="D66" s="9">
        <v>306108.73151288688</v>
      </c>
      <c r="E66" s="9">
        <v>1747011.7004889275</v>
      </c>
      <c r="F66" s="255" t="s">
        <v>9130</v>
      </c>
      <c r="G66" s="9"/>
      <c r="H66" s="255" t="s">
        <v>9168</v>
      </c>
      <c r="I66" s="9">
        <v>1</v>
      </c>
    </row>
    <row r="67">
      <c r="A67" s="255" t="s">
        <v>1244</v>
      </c>
      <c r="B67" s="9">
        <v>1</v>
      </c>
      <c r="C67" s="255" t="s">
        <v>9104</v>
      </c>
      <c r="D67" s="9">
        <v>179224915.16941923</v>
      </c>
      <c r="E67" s="9">
        <v>1747011.7004889275</v>
      </c>
      <c r="F67" s="255" t="s">
        <v>9130</v>
      </c>
      <c r="G67" s="9"/>
      <c r="H67" s="255" t="s">
        <v>9168</v>
      </c>
      <c r="I67" s="9">
        <v>1</v>
      </c>
    </row>
    <row r="68">
      <c r="A68" s="255" t="s">
        <v>1245</v>
      </c>
      <c r="B68" s="9">
        <v>1</v>
      </c>
      <c r="C68" s="255" t="s">
        <v>9105</v>
      </c>
      <c r="D68" s="9">
        <v>0.17521847817459824</v>
      </c>
      <c r="E68" s="9">
        <v>1747011.7004889275</v>
      </c>
      <c r="F68" s="255" t="s">
        <v>9130</v>
      </c>
      <c r="G68" s="9"/>
      <c r="H68" s="255" t="s">
        <v>9168</v>
      </c>
      <c r="I68" s="9">
        <v>1</v>
      </c>
    </row>
    <row r="69">
      <c r="A69" s="255" t="s">
        <v>1246</v>
      </c>
      <c r="B69" s="9">
        <v>1</v>
      </c>
      <c r="C69" s="255" t="s">
        <v>9205</v>
      </c>
      <c r="D69" s="9">
        <v>102.58941890272426</v>
      </c>
      <c r="E69" s="9">
        <v>1747011.7004889275</v>
      </c>
      <c r="F69" s="255" t="s">
        <v>9130</v>
      </c>
      <c r="G69" s="9"/>
      <c r="H69" s="255" t="s">
        <v>9168</v>
      </c>
      <c r="I69" s="9">
        <v>1</v>
      </c>
    </row>
    <row r="70">
      <c r="A70" s="255" t="s">
        <v>1247</v>
      </c>
      <c r="B70" s="9">
        <v>1</v>
      </c>
      <c r="C70" s="255" t="s">
        <v>9103</v>
      </c>
      <c r="D70" s="9">
        <v>1747011.7004889275</v>
      </c>
      <c r="E70" s="9">
        <v>1747011.7004889275</v>
      </c>
      <c r="F70" s="255" t="s">
        <v>9131</v>
      </c>
      <c r="G70" s="9"/>
      <c r="H70" s="255" t="s">
        <v>9168</v>
      </c>
      <c r="I70" s="9">
        <v>1</v>
      </c>
    </row>
    <row r="71">
      <c r="A71" s="255" t="s">
        <v>1248</v>
      </c>
      <c r="B71" s="9">
        <v>1</v>
      </c>
      <c r="C71" s="255" t="s">
        <v>9104</v>
      </c>
      <c r="D71" s="9">
        <v>978728740.14925802</v>
      </c>
      <c r="E71" s="9">
        <v>1747011.7004889275</v>
      </c>
      <c r="F71" s="255" t="s">
        <v>9131</v>
      </c>
      <c r="G71" s="9"/>
      <c r="H71" s="255" t="s">
        <v>9168</v>
      </c>
      <c r="I71" s="9">
        <v>1</v>
      </c>
    </row>
    <row r="72">
      <c r="A72" s="255" t="s">
        <v>1249</v>
      </c>
      <c r="B72" s="9">
        <v>1</v>
      </c>
      <c r="C72" s="255" t="s">
        <v>9105</v>
      </c>
      <c r="D72" s="9">
        <v>1</v>
      </c>
      <c r="E72" s="9">
        <v>1747011.7004889275</v>
      </c>
      <c r="F72" s="255" t="s">
        <v>9131</v>
      </c>
      <c r="G72" s="9"/>
      <c r="H72" s="255" t="s">
        <v>9168</v>
      </c>
      <c r="I72" s="9">
        <v>1</v>
      </c>
    </row>
    <row r="73">
      <c r="A73" s="255" t="s">
        <v>1250</v>
      </c>
      <c r="B73" s="9">
        <v>1</v>
      </c>
      <c r="C73" s="255" t="s">
        <v>9205</v>
      </c>
      <c r="D73" s="9">
        <v>560.23021475777523</v>
      </c>
      <c r="E73" s="9">
        <v>1747011.7004889275</v>
      </c>
      <c r="F73" s="255" t="s">
        <v>9131</v>
      </c>
      <c r="G73" s="9"/>
      <c r="H73" s="255" t="s">
        <v>9168</v>
      </c>
      <c r="I73" s="9">
        <v>1</v>
      </c>
    </row>
    <row r="74">
      <c r="A74" s="255" t="s">
        <v>1251</v>
      </c>
      <c r="B74" s="9">
        <v>1</v>
      </c>
      <c r="C74" s="255" t="s">
        <v>9103</v>
      </c>
      <c r="D74" s="9">
        <v>1747011.7004889275</v>
      </c>
      <c r="E74" s="9">
        <v>1747011.7004889275</v>
      </c>
      <c r="F74" s="255" t="s">
        <v>9132</v>
      </c>
      <c r="G74" s="9"/>
      <c r="H74" s="255" t="s">
        <v>9168</v>
      </c>
      <c r="I74" s="9">
        <v>1</v>
      </c>
    </row>
    <row r="75">
      <c r="A75" s="255" t="s">
        <v>1252</v>
      </c>
      <c r="B75" s="9">
        <v>1</v>
      </c>
      <c r="C75" s="255" t="s">
        <v>9104</v>
      </c>
      <c r="D75" s="9">
        <v>1467631073.7294641</v>
      </c>
      <c r="E75" s="9">
        <v>1747011.7004889275</v>
      </c>
      <c r="F75" s="255" t="s">
        <v>9132</v>
      </c>
      <c r="G75" s="9"/>
      <c r="H75" s="255" t="s">
        <v>9168</v>
      </c>
      <c r="I75" s="9">
        <v>1</v>
      </c>
    </row>
    <row r="76">
      <c r="A76" s="255" t="s">
        <v>1253</v>
      </c>
      <c r="B76" s="9">
        <v>1</v>
      </c>
      <c r="C76" s="255" t="s">
        <v>9105</v>
      </c>
      <c r="D76" s="9">
        <v>1</v>
      </c>
      <c r="E76" s="9">
        <v>1747011.7004889275</v>
      </c>
      <c r="F76" s="255" t="s">
        <v>9132</v>
      </c>
      <c r="G76" s="9"/>
      <c r="H76" s="255" t="s">
        <v>9168</v>
      </c>
      <c r="I76" s="9">
        <v>1</v>
      </c>
    </row>
    <row r="77">
      <c r="A77" s="255" t="s">
        <v>1254</v>
      </c>
      <c r="B77" s="9">
        <v>1</v>
      </c>
      <c r="C77" s="255" t="s">
        <v>9205</v>
      </c>
      <c r="D77" s="9">
        <v>840.08084966959598</v>
      </c>
      <c r="E77" s="9">
        <v>1747011.7004889275</v>
      </c>
      <c r="F77" s="255" t="s">
        <v>9132</v>
      </c>
      <c r="G77" s="9"/>
      <c r="H77" s="255" t="s">
        <v>9168</v>
      </c>
      <c r="I77" s="9">
        <v>1</v>
      </c>
    </row>
    <row r="78">
      <c r="A78" s="255" t="s">
        <v>1255</v>
      </c>
      <c r="B78" s="9">
        <v>1</v>
      </c>
      <c r="C78" s="255" t="s">
        <v>9103</v>
      </c>
      <c r="D78" s="9">
        <v>315406.0618713799</v>
      </c>
      <c r="E78" s="9">
        <v>1747011.7004889275</v>
      </c>
      <c r="F78" s="255" t="s">
        <v>9133</v>
      </c>
      <c r="G78" s="9"/>
      <c r="H78" s="255" t="s">
        <v>9168</v>
      </c>
      <c r="I78" s="9">
        <v>1</v>
      </c>
    </row>
    <row r="79">
      <c r="A79" s="255" t="s">
        <v>1256</v>
      </c>
      <c r="B79" s="9">
        <v>1</v>
      </c>
      <c r="C79" s="255" t="s">
        <v>9104</v>
      </c>
      <c r="D79" s="9">
        <v>708816660.43685496</v>
      </c>
      <c r="E79" s="9">
        <v>1747011.7004889275</v>
      </c>
      <c r="F79" s="255" t="s">
        <v>9133</v>
      </c>
      <c r="G79" s="9"/>
      <c r="H79" s="255" t="s">
        <v>9168</v>
      </c>
      <c r="I79" s="9">
        <v>1</v>
      </c>
    </row>
    <row r="80">
      <c r="A80" s="255" t="s">
        <v>1257</v>
      </c>
      <c r="B80" s="9">
        <v>1</v>
      </c>
      <c r="C80" s="255" t="s">
        <v>9105</v>
      </c>
      <c r="D80" s="9">
        <v>0.18054032596525185</v>
      </c>
      <c r="E80" s="9">
        <v>1747011.7004889275</v>
      </c>
      <c r="F80" s="255" t="s">
        <v>9133</v>
      </c>
      <c r="G80" s="9"/>
      <c r="H80" s="255" t="s">
        <v>9168</v>
      </c>
      <c r="I80" s="9">
        <v>1</v>
      </c>
    </row>
    <row r="81">
      <c r="A81" s="255" t="s">
        <v>1258</v>
      </c>
      <c r="B81" s="9">
        <v>1</v>
      </c>
      <c r="C81" s="255" t="s">
        <v>9205</v>
      </c>
      <c r="D81" s="9">
        <v>405.730917679877</v>
      </c>
      <c r="E81" s="9">
        <v>1747011.7004889275</v>
      </c>
      <c r="F81" s="255" t="s">
        <v>9133</v>
      </c>
      <c r="G81" s="9"/>
      <c r="H81" s="255" t="s">
        <v>9168</v>
      </c>
      <c r="I81" s="9">
        <v>1</v>
      </c>
    </row>
    <row r="82">
      <c r="A82" s="255" t="s">
        <v>1259</v>
      </c>
      <c r="B82" s="9">
        <v>1</v>
      </c>
      <c r="C82" s="255" t="s">
        <v>9103</v>
      </c>
      <c r="D82" s="9">
        <v>0</v>
      </c>
      <c r="E82" s="9">
        <v>1747011.7004889275</v>
      </c>
      <c r="F82" s="255" t="s">
        <v>9134</v>
      </c>
      <c r="G82" s="9"/>
      <c r="H82" s="255" t="s">
        <v>9168</v>
      </c>
      <c r="I82" s="9">
        <v>1</v>
      </c>
    </row>
    <row r="83">
      <c r="A83" s="255" t="s">
        <v>1260</v>
      </c>
      <c r="B83" s="9">
        <v>1</v>
      </c>
      <c r="C83" s="255" t="s">
        <v>9104</v>
      </c>
      <c r="D83" s="9">
        <v>-502535442.66566443</v>
      </c>
      <c r="E83" s="9">
        <v>1747011.7004889275</v>
      </c>
      <c r="F83" s="255" t="s">
        <v>9134</v>
      </c>
      <c r="G83" s="9"/>
      <c r="H83" s="255" t="s">
        <v>9168</v>
      </c>
      <c r="I83" s="9">
        <v>1</v>
      </c>
    </row>
    <row r="84">
      <c r="A84" s="255" t="s">
        <v>1261</v>
      </c>
      <c r="B84" s="9">
        <v>1</v>
      </c>
      <c r="C84" s="255" t="s">
        <v>9105</v>
      </c>
      <c r="D84" s="9">
        <v>0</v>
      </c>
      <c r="E84" s="9">
        <v>1747011.7004889275</v>
      </c>
      <c r="F84" s="255" t="s">
        <v>9134</v>
      </c>
      <c r="G84" s="9"/>
      <c r="H84" s="255" t="s">
        <v>9168</v>
      </c>
      <c r="I84" s="9">
        <v>1</v>
      </c>
    </row>
    <row r="85">
      <c r="A85" s="255" t="s">
        <v>1262</v>
      </c>
      <c r="B85" s="9">
        <v>1</v>
      </c>
      <c r="C85" s="255" t="s">
        <v>9205</v>
      </c>
      <c r="D85" s="9">
        <v>-287.65430851151274</v>
      </c>
      <c r="E85" s="9">
        <v>1747011.7004889275</v>
      </c>
      <c r="F85" s="255" t="s">
        <v>9134</v>
      </c>
      <c r="G85" s="9"/>
      <c r="H85" s="255" t="s">
        <v>9168</v>
      </c>
      <c r="I85" s="9">
        <v>1</v>
      </c>
    </row>
    <row r="86">
      <c r="A86" s="255" t="s">
        <v>1263</v>
      </c>
      <c r="B86" s="9">
        <v>1</v>
      </c>
      <c r="C86" s="255" t="s">
        <v>9103</v>
      </c>
      <c r="D86" s="9">
        <v>306909.37725586141</v>
      </c>
      <c r="E86" s="9">
        <v>1747011.7004889275</v>
      </c>
      <c r="F86" s="255" t="s">
        <v>9135</v>
      </c>
      <c r="G86" s="9"/>
      <c r="H86" s="255" t="s">
        <v>9168</v>
      </c>
      <c r="I86" s="9">
        <v>1</v>
      </c>
    </row>
    <row r="87">
      <c r="A87" s="255" t="s">
        <v>1264</v>
      </c>
      <c r="B87" s="9">
        <v>1</v>
      </c>
      <c r="C87" s="255" t="s">
        <v>9104</v>
      </c>
      <c r="D87" s="9">
        <v>206281217.77119052</v>
      </c>
      <c r="E87" s="9">
        <v>1747011.7004889275</v>
      </c>
      <c r="F87" s="255" t="s">
        <v>9135</v>
      </c>
      <c r="G87" s="9"/>
      <c r="H87" s="255" t="s">
        <v>9168</v>
      </c>
      <c r="I87" s="9">
        <v>1</v>
      </c>
    </row>
    <row r="88">
      <c r="A88" s="255" t="s">
        <v>1265</v>
      </c>
      <c r="B88" s="9">
        <v>1</v>
      </c>
      <c r="C88" s="255" t="s">
        <v>9105</v>
      </c>
      <c r="D88" s="9">
        <v>0.17567677261117839</v>
      </c>
      <c r="E88" s="9">
        <v>1747011.7004889275</v>
      </c>
      <c r="F88" s="255" t="s">
        <v>9135</v>
      </c>
      <c r="G88" s="9"/>
      <c r="H88" s="255" t="s">
        <v>9168</v>
      </c>
      <c r="I88" s="9">
        <v>1</v>
      </c>
    </row>
    <row r="89">
      <c r="A89" s="255" t="s">
        <v>1266</v>
      </c>
      <c r="B89" s="9">
        <v>1</v>
      </c>
      <c r="C89" s="255" t="s">
        <v>9205</v>
      </c>
      <c r="D89" s="9">
        <v>118.07660916836426</v>
      </c>
      <c r="E89" s="9">
        <v>1747011.7004889275</v>
      </c>
      <c r="F89" s="255" t="s">
        <v>9135</v>
      </c>
      <c r="G89" s="9"/>
      <c r="H89" s="255" t="s">
        <v>9168</v>
      </c>
      <c r="I89" s="9">
        <v>1</v>
      </c>
    </row>
    <row r="90">
      <c r="A90" s="255" t="s">
        <v>1267</v>
      </c>
      <c r="B90" s="9">
        <v>1</v>
      </c>
      <c r="C90" s="255" t="s">
        <v>9103</v>
      </c>
      <c r="D90" s="9">
        <v>6894.4696668422539</v>
      </c>
      <c r="E90" s="9">
        <v>1747011.7004889275</v>
      </c>
      <c r="F90" s="255" t="s">
        <v>9136</v>
      </c>
      <c r="G90" s="9"/>
      <c r="H90" s="255" t="s">
        <v>9168</v>
      </c>
      <c r="I90" s="9">
        <v>1</v>
      </c>
    </row>
    <row r="91">
      <c r="A91" s="255" t="s">
        <v>1268</v>
      </c>
      <c r="B91" s="9">
        <v>1</v>
      </c>
      <c r="C91" s="255" t="s">
        <v>9104</v>
      </c>
      <c r="D91" s="9">
        <v>27056302.601771295</v>
      </c>
      <c r="E91" s="9">
        <v>1747011.7004889275</v>
      </c>
      <c r="F91" s="255" t="s">
        <v>9136</v>
      </c>
      <c r="G91" s="9"/>
      <c r="H91" s="255" t="s">
        <v>9168</v>
      </c>
      <c r="I91" s="9">
        <v>1</v>
      </c>
    </row>
    <row r="92">
      <c r="A92" s="255" t="s">
        <v>1269</v>
      </c>
      <c r="B92" s="9">
        <v>1</v>
      </c>
      <c r="C92" s="255" t="s">
        <v>9105</v>
      </c>
      <c r="D92" s="9">
        <v>0.0039464358852964367</v>
      </c>
      <c r="E92" s="9">
        <v>1747011.7004889275</v>
      </c>
      <c r="F92" s="255" t="s">
        <v>9136</v>
      </c>
      <c r="G92" s="9"/>
      <c r="H92" s="255" t="s">
        <v>9168</v>
      </c>
      <c r="I92" s="9">
        <v>1</v>
      </c>
    </row>
    <row r="93">
      <c r="A93" s="255" t="s">
        <v>1270</v>
      </c>
      <c r="B93" s="9">
        <v>1</v>
      </c>
      <c r="C93" s="255" t="s">
        <v>9205</v>
      </c>
      <c r="D93" s="9">
        <v>15.487190265639995</v>
      </c>
      <c r="E93" s="9">
        <v>1747011.7004889275</v>
      </c>
      <c r="F93" s="255" t="s">
        <v>9136</v>
      </c>
      <c r="G93" s="9"/>
      <c r="H93" s="255" t="s">
        <v>9168</v>
      </c>
      <c r="I93" s="9">
        <v>1</v>
      </c>
    </row>
    <row r="94">
      <c r="A94" s="255" t="s">
        <v>1271</v>
      </c>
      <c r="B94" s="9">
        <v>1</v>
      </c>
      <c r="C94" s="255" t="s">
        <v>9103</v>
      </c>
      <c r="D94" s="9">
        <v>328926.88151748211</v>
      </c>
      <c r="E94" s="9">
        <v>1747011.7004889275</v>
      </c>
      <c r="F94" s="255" t="s">
        <v>9137</v>
      </c>
      <c r="G94" s="9"/>
      <c r="H94" s="255" t="s">
        <v>9168</v>
      </c>
      <c r="I94" s="9">
        <v>1</v>
      </c>
    </row>
    <row r="95">
      <c r="A95" s="255" t="s">
        <v>1272</v>
      </c>
      <c r="B95" s="9">
        <v>1</v>
      </c>
      <c r="C95" s="255" t="s">
        <v>9104</v>
      </c>
      <c r="D95" s="9">
        <v>488902333.5802061</v>
      </c>
      <c r="E95" s="9">
        <v>1747011.7004889275</v>
      </c>
      <c r="F95" s="255" t="s">
        <v>9137</v>
      </c>
      <c r="G95" s="9"/>
      <c r="H95" s="255" t="s">
        <v>9168</v>
      </c>
      <c r="I95" s="9">
        <v>1</v>
      </c>
    </row>
    <row r="96">
      <c r="A96" s="255" t="s">
        <v>1273</v>
      </c>
      <c r="B96" s="9">
        <v>1</v>
      </c>
      <c r="C96" s="255" t="s">
        <v>9105</v>
      </c>
      <c r="D96" s="9">
        <v>0.18827972441479754</v>
      </c>
      <c r="E96" s="9">
        <v>1747011.7004889275</v>
      </c>
      <c r="F96" s="255" t="s">
        <v>9137</v>
      </c>
      <c r="G96" s="9"/>
      <c r="H96" s="255" t="s">
        <v>9168</v>
      </c>
      <c r="I96" s="9">
        <v>1</v>
      </c>
    </row>
    <row r="97">
      <c r="A97" s="255" t="s">
        <v>1274</v>
      </c>
      <c r="B97" s="9">
        <v>1</v>
      </c>
      <c r="C97" s="255" t="s">
        <v>9205</v>
      </c>
      <c r="D97" s="9">
        <v>279.8506349118208</v>
      </c>
      <c r="E97" s="9">
        <v>1747011.7004889275</v>
      </c>
      <c r="F97" s="255" t="s">
        <v>9137</v>
      </c>
      <c r="G97" s="9"/>
      <c r="H97" s="255" t="s">
        <v>9168</v>
      </c>
      <c r="I97" s="9">
        <v>1</v>
      </c>
    </row>
    <row r="98">
      <c r="A98" s="255" t="s">
        <v>1275</v>
      </c>
      <c r="B98" s="9">
        <v>1</v>
      </c>
      <c r="C98" s="255" t="s">
        <v>9103</v>
      </c>
      <c r="D98" s="9">
        <v>0</v>
      </c>
      <c r="E98" s="9">
        <v>1747011.7004889275</v>
      </c>
      <c r="F98" s="255" t="s">
        <v>9138</v>
      </c>
      <c r="G98" s="9"/>
      <c r="H98" s="255" t="s">
        <v>9168</v>
      </c>
      <c r="I98" s="9">
        <v>1</v>
      </c>
    </row>
    <row r="99">
      <c r="A99" s="255" t="s">
        <v>1276</v>
      </c>
      <c r="B99" s="9">
        <v>1</v>
      </c>
      <c r="C99" s="255" t="s">
        <v>9104</v>
      </c>
      <c r="D99" s="9">
        <v>0</v>
      </c>
      <c r="E99" s="9">
        <v>1747011.7004889275</v>
      </c>
      <c r="F99" s="255" t="s">
        <v>9138</v>
      </c>
      <c r="G99" s="9"/>
      <c r="H99" s="255" t="s">
        <v>9168</v>
      </c>
      <c r="I99" s="9">
        <v>1</v>
      </c>
    </row>
    <row r="100">
      <c r="A100" s="255" t="s">
        <v>1277</v>
      </c>
      <c r="B100" s="9">
        <v>1</v>
      </c>
      <c r="C100" s="255" t="s">
        <v>9105</v>
      </c>
      <c r="D100" s="9">
        <v>0</v>
      </c>
      <c r="E100" s="9">
        <v>1747011.7004889275</v>
      </c>
      <c r="F100" s="255" t="s">
        <v>9138</v>
      </c>
      <c r="G100" s="9"/>
      <c r="H100" s="255" t="s">
        <v>9168</v>
      </c>
      <c r="I100" s="9">
        <v>1</v>
      </c>
    </row>
    <row r="101">
      <c r="A101" s="255" t="s">
        <v>1278</v>
      </c>
      <c r="B101" s="9">
        <v>1</v>
      </c>
      <c r="C101" s="255" t="s">
        <v>9205</v>
      </c>
      <c r="D101" s="9">
        <v>0</v>
      </c>
      <c r="E101" s="9">
        <v>1747011.7004889275</v>
      </c>
      <c r="F101" s="255" t="s">
        <v>9138</v>
      </c>
      <c r="G101" s="9"/>
      <c r="H101" s="255" t="s">
        <v>9168</v>
      </c>
      <c r="I101" s="9">
        <v>1</v>
      </c>
    </row>
    <row r="102">
      <c r="A102" s="255" t="s">
        <v>1279</v>
      </c>
      <c r="B102" s="9">
        <v>2</v>
      </c>
      <c r="C102" s="255" t="s">
        <v>9103</v>
      </c>
      <c r="D102" s="9">
        <v>508617.5324975847</v>
      </c>
      <c r="E102" s="9">
        <v>1746626.5573948817</v>
      </c>
      <c r="F102" s="255" t="s">
        <v>9114</v>
      </c>
      <c r="G102" s="9"/>
      <c r="H102" s="255" t="s">
        <v>9168</v>
      </c>
      <c r="I102" s="9">
        <v>1</v>
      </c>
    </row>
    <row r="103">
      <c r="A103" s="255" t="s">
        <v>1280</v>
      </c>
      <c r="B103" s="9">
        <v>2</v>
      </c>
      <c r="C103" s="255" t="s">
        <v>9104</v>
      </c>
      <c r="D103" s="9">
        <v>1073372773.2094773</v>
      </c>
      <c r="E103" s="9">
        <v>1746626.5573948817</v>
      </c>
      <c r="F103" s="255" t="s">
        <v>9114</v>
      </c>
      <c r="G103" s="9"/>
      <c r="H103" s="255" t="s">
        <v>9168</v>
      </c>
      <c r="I103" s="9">
        <v>1</v>
      </c>
    </row>
    <row r="104">
      <c r="A104" s="255" t="s">
        <v>1281</v>
      </c>
      <c r="B104" s="9">
        <v>2</v>
      </c>
      <c r="C104" s="255" t="s">
        <v>9105</v>
      </c>
      <c r="D104" s="9">
        <v>0.29119993071455125</v>
      </c>
      <c r="E104" s="9">
        <v>1746626.5573948817</v>
      </c>
      <c r="F104" s="255" t="s">
        <v>9114</v>
      </c>
      <c r="G104" s="9"/>
      <c r="H104" s="255" t="s">
        <v>9168</v>
      </c>
      <c r="I104" s="9">
        <v>1</v>
      </c>
    </row>
    <row r="105">
      <c r="A105" s="255" t="s">
        <v>1282</v>
      </c>
      <c r="B105" s="9">
        <v>2</v>
      </c>
      <c r="C105" s="255" t="s">
        <v>9205</v>
      </c>
      <c r="D105" s="9">
        <v>614.54050876818678</v>
      </c>
      <c r="E105" s="9">
        <v>1746626.5573948817</v>
      </c>
      <c r="F105" s="255" t="s">
        <v>9114</v>
      </c>
      <c r="G105" s="9"/>
      <c r="H105" s="255" t="s">
        <v>9168</v>
      </c>
      <c r="I105" s="9">
        <v>1</v>
      </c>
    </row>
    <row r="106">
      <c r="A106" s="255" t="s">
        <v>1283</v>
      </c>
      <c r="B106" s="9">
        <v>2</v>
      </c>
      <c r="C106" s="255" t="s">
        <v>9103</v>
      </c>
      <c r="D106" s="9">
        <v>0</v>
      </c>
      <c r="E106" s="9">
        <v>1746626.5573948817</v>
      </c>
      <c r="F106" s="255" t="s">
        <v>9115</v>
      </c>
      <c r="G106" s="9"/>
      <c r="H106" s="255" t="s">
        <v>9168</v>
      </c>
      <c r="I106" s="9">
        <v>1</v>
      </c>
    </row>
    <row r="107">
      <c r="A107" s="255" t="s">
        <v>1284</v>
      </c>
      <c r="B107" s="9">
        <v>2</v>
      </c>
      <c r="C107" s="255" t="s">
        <v>9104</v>
      </c>
      <c r="D107" s="9">
        <v>0</v>
      </c>
      <c r="E107" s="9">
        <v>1746626.5573948817</v>
      </c>
      <c r="F107" s="255" t="s">
        <v>9115</v>
      </c>
      <c r="G107" s="9"/>
      <c r="H107" s="255" t="s">
        <v>9168</v>
      </c>
      <c r="I107" s="9">
        <v>1</v>
      </c>
    </row>
    <row r="108">
      <c r="A108" s="255" t="s">
        <v>1285</v>
      </c>
      <c r="B108" s="9">
        <v>2</v>
      </c>
      <c r="C108" s="255" t="s">
        <v>9105</v>
      </c>
      <c r="D108" s="9">
        <v>0</v>
      </c>
      <c r="E108" s="9">
        <v>1746626.5573948817</v>
      </c>
      <c r="F108" s="255" t="s">
        <v>9115</v>
      </c>
      <c r="G108" s="9"/>
      <c r="H108" s="255" t="s">
        <v>9168</v>
      </c>
      <c r="I108" s="9">
        <v>1</v>
      </c>
    </row>
    <row r="109">
      <c r="A109" s="255" t="s">
        <v>1286</v>
      </c>
      <c r="B109" s="9">
        <v>2</v>
      </c>
      <c r="C109" s="255" t="s">
        <v>9205</v>
      </c>
      <c r="D109" s="9">
        <v>0</v>
      </c>
      <c r="E109" s="9">
        <v>1746626.5573948817</v>
      </c>
      <c r="F109" s="255" t="s">
        <v>9115</v>
      </c>
      <c r="G109" s="9"/>
      <c r="H109" s="255" t="s">
        <v>9168</v>
      </c>
      <c r="I109" s="9">
        <v>1</v>
      </c>
    </row>
    <row r="110">
      <c r="A110" s="255" t="s">
        <v>1287</v>
      </c>
      <c r="B110" s="9">
        <v>2</v>
      </c>
      <c r="C110" s="255" t="s">
        <v>9103</v>
      </c>
      <c r="D110" s="9">
        <v>0</v>
      </c>
      <c r="E110" s="9">
        <v>1746626.5573948817</v>
      </c>
      <c r="F110" s="255" t="s">
        <v>9116</v>
      </c>
      <c r="G110" s="9"/>
      <c r="H110" s="255" t="s">
        <v>9168</v>
      </c>
      <c r="I110" s="9">
        <v>1</v>
      </c>
    </row>
    <row r="111">
      <c r="A111" s="255" t="s">
        <v>1288</v>
      </c>
      <c r="B111" s="9">
        <v>2</v>
      </c>
      <c r="C111" s="255" t="s">
        <v>9104</v>
      </c>
      <c r="D111" s="9">
        <v>0</v>
      </c>
      <c r="E111" s="9">
        <v>1746626.5573948817</v>
      </c>
      <c r="F111" s="255" t="s">
        <v>9116</v>
      </c>
      <c r="G111" s="9"/>
      <c r="H111" s="255" t="s">
        <v>9168</v>
      </c>
      <c r="I111" s="9">
        <v>1</v>
      </c>
    </row>
    <row r="112">
      <c r="A112" s="255" t="s">
        <v>1289</v>
      </c>
      <c r="B112" s="9">
        <v>2</v>
      </c>
      <c r="C112" s="255" t="s">
        <v>9105</v>
      </c>
      <c r="D112" s="9">
        <v>0</v>
      </c>
      <c r="E112" s="9">
        <v>1746626.5573948817</v>
      </c>
      <c r="F112" s="255" t="s">
        <v>9116</v>
      </c>
      <c r="G112" s="9"/>
      <c r="H112" s="255" t="s">
        <v>9168</v>
      </c>
      <c r="I112" s="9">
        <v>1</v>
      </c>
    </row>
    <row r="113">
      <c r="A113" s="255" t="s">
        <v>1290</v>
      </c>
      <c r="B113" s="9">
        <v>2</v>
      </c>
      <c r="C113" s="255" t="s">
        <v>9205</v>
      </c>
      <c r="D113" s="9">
        <v>0</v>
      </c>
      <c r="E113" s="9">
        <v>1746626.5573948817</v>
      </c>
      <c r="F113" s="255" t="s">
        <v>9116</v>
      </c>
      <c r="G113" s="9"/>
      <c r="H113" s="255" t="s">
        <v>9168</v>
      </c>
      <c r="I113" s="9">
        <v>1</v>
      </c>
    </row>
    <row r="114">
      <c r="A114" s="255" t="s">
        <v>1291</v>
      </c>
      <c r="B114" s="9">
        <v>2</v>
      </c>
      <c r="C114" s="255" t="s">
        <v>9103</v>
      </c>
      <c r="D114" s="9">
        <v>0</v>
      </c>
      <c r="E114" s="9">
        <v>1746626.5573948817</v>
      </c>
      <c r="F114" s="255" t="s">
        <v>9117</v>
      </c>
      <c r="G114" s="9"/>
      <c r="H114" s="255" t="s">
        <v>9168</v>
      </c>
      <c r="I114" s="9">
        <v>1</v>
      </c>
    </row>
    <row r="115">
      <c r="A115" s="255" t="s">
        <v>1292</v>
      </c>
      <c r="B115" s="9">
        <v>2</v>
      </c>
      <c r="C115" s="255" t="s">
        <v>9104</v>
      </c>
      <c r="D115" s="9">
        <v>0</v>
      </c>
      <c r="E115" s="9">
        <v>1746626.5573948817</v>
      </c>
      <c r="F115" s="255" t="s">
        <v>9117</v>
      </c>
      <c r="G115" s="9"/>
      <c r="H115" s="255" t="s">
        <v>9168</v>
      </c>
      <c r="I115" s="9">
        <v>1</v>
      </c>
    </row>
    <row r="116">
      <c r="A116" s="255" t="s">
        <v>1293</v>
      </c>
      <c r="B116" s="9">
        <v>2</v>
      </c>
      <c r="C116" s="255" t="s">
        <v>9105</v>
      </c>
      <c r="D116" s="9">
        <v>0</v>
      </c>
      <c r="E116" s="9">
        <v>1746626.5573948817</v>
      </c>
      <c r="F116" s="255" t="s">
        <v>9117</v>
      </c>
      <c r="G116" s="9"/>
      <c r="H116" s="255" t="s">
        <v>9168</v>
      </c>
      <c r="I116" s="9">
        <v>1</v>
      </c>
    </row>
    <row r="117">
      <c r="A117" s="255" t="s">
        <v>1294</v>
      </c>
      <c r="B117" s="9">
        <v>2</v>
      </c>
      <c r="C117" s="255" t="s">
        <v>9205</v>
      </c>
      <c r="D117" s="9">
        <v>0</v>
      </c>
      <c r="E117" s="9">
        <v>1746626.5573948817</v>
      </c>
      <c r="F117" s="255" t="s">
        <v>9117</v>
      </c>
      <c r="G117" s="9"/>
      <c r="H117" s="255" t="s">
        <v>9168</v>
      </c>
      <c r="I117" s="9">
        <v>1</v>
      </c>
    </row>
    <row r="118">
      <c r="A118" s="255" t="s">
        <v>1295</v>
      </c>
      <c r="B118" s="9">
        <v>2</v>
      </c>
      <c r="C118" s="255" t="s">
        <v>9103</v>
      </c>
      <c r="D118" s="9">
        <v>0</v>
      </c>
      <c r="E118" s="9">
        <v>1746626.5573948817</v>
      </c>
      <c r="F118" s="255" t="s">
        <v>9118</v>
      </c>
      <c r="G118" s="9"/>
      <c r="H118" s="255" t="s">
        <v>9168</v>
      </c>
      <c r="I118" s="9">
        <v>1</v>
      </c>
    </row>
    <row r="119">
      <c r="A119" s="255" t="s">
        <v>1296</v>
      </c>
      <c r="B119" s="9">
        <v>2</v>
      </c>
      <c r="C119" s="255" t="s">
        <v>9104</v>
      </c>
      <c r="D119" s="9">
        <v>0</v>
      </c>
      <c r="E119" s="9">
        <v>1746626.5573948817</v>
      </c>
      <c r="F119" s="255" t="s">
        <v>9118</v>
      </c>
      <c r="G119" s="9"/>
      <c r="H119" s="255" t="s">
        <v>9168</v>
      </c>
      <c r="I119" s="9">
        <v>1</v>
      </c>
    </row>
    <row r="120">
      <c r="A120" s="255" t="s">
        <v>1297</v>
      </c>
      <c r="B120" s="9">
        <v>2</v>
      </c>
      <c r="C120" s="255" t="s">
        <v>9105</v>
      </c>
      <c r="D120" s="9">
        <v>0</v>
      </c>
      <c r="E120" s="9">
        <v>1746626.5573948817</v>
      </c>
      <c r="F120" s="255" t="s">
        <v>9118</v>
      </c>
      <c r="G120" s="9"/>
      <c r="H120" s="255" t="s">
        <v>9168</v>
      </c>
      <c r="I120" s="9">
        <v>1</v>
      </c>
    </row>
    <row r="121">
      <c r="A121" s="255" t="s">
        <v>1298</v>
      </c>
      <c r="B121" s="9">
        <v>2</v>
      </c>
      <c r="C121" s="255" t="s">
        <v>9205</v>
      </c>
      <c r="D121" s="9">
        <v>0</v>
      </c>
      <c r="E121" s="9">
        <v>1746626.5573948817</v>
      </c>
      <c r="F121" s="255" t="s">
        <v>9118</v>
      </c>
      <c r="G121" s="9"/>
      <c r="H121" s="255" t="s">
        <v>9168</v>
      </c>
      <c r="I121" s="9">
        <v>1</v>
      </c>
    </row>
    <row r="122">
      <c r="A122" s="255" t="s">
        <v>1299</v>
      </c>
      <c r="B122" s="9">
        <v>2</v>
      </c>
      <c r="C122" s="255" t="s">
        <v>9103</v>
      </c>
      <c r="D122" s="9">
        <v>0</v>
      </c>
      <c r="E122" s="9">
        <v>1746626.5573948817</v>
      </c>
      <c r="F122" s="255" t="s">
        <v>9119</v>
      </c>
      <c r="G122" s="9"/>
      <c r="H122" s="255" t="s">
        <v>9168</v>
      </c>
      <c r="I122" s="9">
        <v>1</v>
      </c>
    </row>
    <row r="123">
      <c r="A123" s="255" t="s">
        <v>1300</v>
      </c>
      <c r="B123" s="9">
        <v>2</v>
      </c>
      <c r="C123" s="255" t="s">
        <v>9104</v>
      </c>
      <c r="D123" s="9">
        <v>0</v>
      </c>
      <c r="E123" s="9">
        <v>1746626.5573948817</v>
      </c>
      <c r="F123" s="255" t="s">
        <v>9119</v>
      </c>
      <c r="G123" s="9"/>
      <c r="H123" s="255" t="s">
        <v>9168</v>
      </c>
      <c r="I123" s="9">
        <v>1</v>
      </c>
    </row>
    <row r="124">
      <c r="A124" s="255" t="s">
        <v>1301</v>
      </c>
      <c r="B124" s="9">
        <v>2</v>
      </c>
      <c r="C124" s="255" t="s">
        <v>9105</v>
      </c>
      <c r="D124" s="9">
        <v>0</v>
      </c>
      <c r="E124" s="9">
        <v>1746626.5573948817</v>
      </c>
      <c r="F124" s="255" t="s">
        <v>9119</v>
      </c>
      <c r="G124" s="9"/>
      <c r="H124" s="255" t="s">
        <v>9168</v>
      </c>
      <c r="I124" s="9">
        <v>1</v>
      </c>
    </row>
    <row r="125">
      <c r="A125" s="255" t="s">
        <v>1302</v>
      </c>
      <c r="B125" s="9">
        <v>2</v>
      </c>
      <c r="C125" s="255" t="s">
        <v>9205</v>
      </c>
      <c r="D125" s="9">
        <v>0</v>
      </c>
      <c r="E125" s="9">
        <v>1746626.5573948817</v>
      </c>
      <c r="F125" s="255" t="s">
        <v>9119</v>
      </c>
      <c r="G125" s="9"/>
      <c r="H125" s="255" t="s">
        <v>9168</v>
      </c>
      <c r="I125" s="9">
        <v>1</v>
      </c>
    </row>
    <row r="126">
      <c r="A126" s="255" t="s">
        <v>1303</v>
      </c>
      <c r="B126" s="9">
        <v>2</v>
      </c>
      <c r="C126" s="255" t="s">
        <v>9103</v>
      </c>
      <c r="D126" s="9">
        <v>0</v>
      </c>
      <c r="E126" s="9">
        <v>1746626.5573948817</v>
      </c>
      <c r="F126" s="255" t="s">
        <v>9120</v>
      </c>
      <c r="G126" s="9"/>
      <c r="H126" s="255" t="s">
        <v>9168</v>
      </c>
      <c r="I126" s="9">
        <v>1</v>
      </c>
    </row>
    <row r="127">
      <c r="A127" s="255" t="s">
        <v>1304</v>
      </c>
      <c r="B127" s="9">
        <v>2</v>
      </c>
      <c r="C127" s="255" t="s">
        <v>9104</v>
      </c>
      <c r="D127" s="9">
        <v>0</v>
      </c>
      <c r="E127" s="9">
        <v>1746626.5573948817</v>
      </c>
      <c r="F127" s="255" t="s">
        <v>9120</v>
      </c>
      <c r="G127" s="9"/>
      <c r="H127" s="255" t="s">
        <v>9168</v>
      </c>
      <c r="I127" s="9">
        <v>1</v>
      </c>
    </row>
    <row r="128">
      <c r="A128" s="255" t="s">
        <v>1305</v>
      </c>
      <c r="B128" s="9">
        <v>2</v>
      </c>
      <c r="C128" s="255" t="s">
        <v>9105</v>
      </c>
      <c r="D128" s="9">
        <v>0</v>
      </c>
      <c r="E128" s="9">
        <v>1746626.5573948817</v>
      </c>
      <c r="F128" s="255" t="s">
        <v>9120</v>
      </c>
      <c r="G128" s="9"/>
      <c r="H128" s="255" t="s">
        <v>9168</v>
      </c>
      <c r="I128" s="9">
        <v>1</v>
      </c>
    </row>
    <row r="129">
      <c r="A129" s="255" t="s">
        <v>1306</v>
      </c>
      <c r="B129" s="9">
        <v>2</v>
      </c>
      <c r="C129" s="255" t="s">
        <v>9205</v>
      </c>
      <c r="D129" s="9">
        <v>0</v>
      </c>
      <c r="E129" s="9">
        <v>1746626.5573948817</v>
      </c>
      <c r="F129" s="255" t="s">
        <v>9120</v>
      </c>
      <c r="G129" s="9"/>
      <c r="H129" s="255" t="s">
        <v>9168</v>
      </c>
      <c r="I129" s="9">
        <v>1</v>
      </c>
    </row>
    <row r="130">
      <c r="A130" s="255" t="s">
        <v>1307</v>
      </c>
      <c r="B130" s="9">
        <v>2</v>
      </c>
      <c r="C130" s="255" t="s">
        <v>9103</v>
      </c>
      <c r="D130" s="9">
        <v>0</v>
      </c>
      <c r="E130" s="9">
        <v>1746626.5573948817</v>
      </c>
      <c r="F130" s="255" t="s">
        <v>9121</v>
      </c>
      <c r="G130" s="9"/>
      <c r="H130" s="255" t="s">
        <v>9168</v>
      </c>
      <c r="I130" s="9">
        <v>1</v>
      </c>
    </row>
    <row r="131">
      <c r="A131" s="255" t="s">
        <v>1308</v>
      </c>
      <c r="B131" s="9">
        <v>2</v>
      </c>
      <c r="C131" s="255" t="s">
        <v>9104</v>
      </c>
      <c r="D131" s="9">
        <v>0</v>
      </c>
      <c r="E131" s="9">
        <v>1746626.5573948817</v>
      </c>
      <c r="F131" s="255" t="s">
        <v>9121</v>
      </c>
      <c r="G131" s="9"/>
      <c r="H131" s="255" t="s">
        <v>9168</v>
      </c>
      <c r="I131" s="9">
        <v>1</v>
      </c>
    </row>
    <row r="132">
      <c r="A132" s="255" t="s">
        <v>1309</v>
      </c>
      <c r="B132" s="9">
        <v>2</v>
      </c>
      <c r="C132" s="255" t="s">
        <v>9105</v>
      </c>
      <c r="D132" s="9">
        <v>0</v>
      </c>
      <c r="E132" s="9">
        <v>1746626.5573948817</v>
      </c>
      <c r="F132" s="255" t="s">
        <v>9121</v>
      </c>
      <c r="G132" s="9"/>
      <c r="H132" s="255" t="s">
        <v>9168</v>
      </c>
      <c r="I132" s="9">
        <v>1</v>
      </c>
    </row>
    <row r="133">
      <c r="A133" s="255" t="s">
        <v>1310</v>
      </c>
      <c r="B133" s="9">
        <v>2</v>
      </c>
      <c r="C133" s="255" t="s">
        <v>9205</v>
      </c>
      <c r="D133" s="9">
        <v>0</v>
      </c>
      <c r="E133" s="9">
        <v>1746626.5573948817</v>
      </c>
      <c r="F133" s="255" t="s">
        <v>9121</v>
      </c>
      <c r="G133" s="9"/>
      <c r="H133" s="255" t="s">
        <v>9168</v>
      </c>
      <c r="I133" s="9">
        <v>1</v>
      </c>
    </row>
    <row r="134">
      <c r="A134" s="255" t="s">
        <v>1311</v>
      </c>
      <c r="B134" s="9">
        <v>2</v>
      </c>
      <c r="C134" s="255" t="s">
        <v>9103</v>
      </c>
      <c r="D134" s="9">
        <v>1686584.7343543458</v>
      </c>
      <c r="E134" s="9">
        <v>1746626.5573948817</v>
      </c>
      <c r="F134" s="255" t="s">
        <v>9122</v>
      </c>
      <c r="G134" s="9"/>
      <c r="H134" s="255" t="s">
        <v>9168</v>
      </c>
      <c r="I134" s="9">
        <v>1</v>
      </c>
    </row>
    <row r="135">
      <c r="A135" s="255" t="s">
        <v>1312</v>
      </c>
      <c r="B135" s="9">
        <v>2</v>
      </c>
      <c r="C135" s="255" t="s">
        <v>9104</v>
      </c>
      <c r="D135" s="9">
        <v>2510840032.4221606</v>
      </c>
      <c r="E135" s="9">
        <v>1746626.5573948817</v>
      </c>
      <c r="F135" s="255" t="s">
        <v>9122</v>
      </c>
      <c r="G135" s="9"/>
      <c r="H135" s="255" t="s">
        <v>9168</v>
      </c>
      <c r="I135" s="9">
        <v>1</v>
      </c>
    </row>
    <row r="136">
      <c r="A136" s="255" t="s">
        <v>1313</v>
      </c>
      <c r="B136" s="9">
        <v>2</v>
      </c>
      <c r="C136" s="255" t="s">
        <v>9105</v>
      </c>
      <c r="D136" s="9">
        <v>0.96562412108854623</v>
      </c>
      <c r="E136" s="9">
        <v>1746626.5573948817</v>
      </c>
      <c r="F136" s="255" t="s">
        <v>9122</v>
      </c>
      <c r="G136" s="9"/>
      <c r="H136" s="255" t="s">
        <v>9168</v>
      </c>
      <c r="I136" s="9">
        <v>1</v>
      </c>
    </row>
    <row r="137">
      <c r="A137" s="255" t="s">
        <v>1314</v>
      </c>
      <c r="B137" s="9">
        <v>2</v>
      </c>
      <c r="C137" s="255" t="s">
        <v>9205</v>
      </c>
      <c r="D137" s="9">
        <v>1437.5368459798951</v>
      </c>
      <c r="E137" s="9">
        <v>1746626.5573948817</v>
      </c>
      <c r="F137" s="255" t="s">
        <v>9122</v>
      </c>
      <c r="G137" s="9"/>
      <c r="H137" s="255" t="s">
        <v>9168</v>
      </c>
      <c r="I137" s="9">
        <v>1</v>
      </c>
    </row>
    <row r="138">
      <c r="A138" s="255" t="s">
        <v>1315</v>
      </c>
      <c r="B138" s="9">
        <v>2</v>
      </c>
      <c r="C138" s="255" t="s">
        <v>9103</v>
      </c>
      <c r="D138" s="9">
        <v>1686584.7343543458</v>
      </c>
      <c r="E138" s="9">
        <v>1746626.5573948817</v>
      </c>
      <c r="F138" s="255" t="s">
        <v>9123</v>
      </c>
      <c r="G138" s="9"/>
      <c r="H138" s="255" t="s">
        <v>9168</v>
      </c>
      <c r="I138" s="9">
        <v>1</v>
      </c>
    </row>
    <row r="139">
      <c r="A139" s="255" t="s">
        <v>1316</v>
      </c>
      <c r="B139" s="9">
        <v>2</v>
      </c>
      <c r="C139" s="255" t="s">
        <v>9104</v>
      </c>
      <c r="D139" s="9">
        <v>2510840032.4221606</v>
      </c>
      <c r="E139" s="9">
        <v>1746626.5573948817</v>
      </c>
      <c r="F139" s="255" t="s">
        <v>9123</v>
      </c>
      <c r="G139" s="9"/>
      <c r="H139" s="255" t="s">
        <v>9168</v>
      </c>
      <c r="I139" s="9">
        <v>1</v>
      </c>
    </row>
    <row r="140">
      <c r="A140" s="255" t="s">
        <v>1317</v>
      </c>
      <c r="B140" s="9">
        <v>2</v>
      </c>
      <c r="C140" s="255" t="s">
        <v>9105</v>
      </c>
      <c r="D140" s="9">
        <v>0.96562412108854623</v>
      </c>
      <c r="E140" s="9">
        <v>1746626.5573948817</v>
      </c>
      <c r="F140" s="255" t="s">
        <v>9123</v>
      </c>
      <c r="G140" s="9"/>
      <c r="H140" s="255" t="s">
        <v>9168</v>
      </c>
      <c r="I140" s="9">
        <v>1</v>
      </c>
    </row>
    <row r="141">
      <c r="A141" s="255" t="s">
        <v>1318</v>
      </c>
      <c r="B141" s="9">
        <v>2</v>
      </c>
      <c r="C141" s="255" t="s">
        <v>9205</v>
      </c>
      <c r="D141" s="9">
        <v>1437.5368459798951</v>
      </c>
      <c r="E141" s="9">
        <v>1746626.5573948817</v>
      </c>
      <c r="F141" s="255" t="s">
        <v>9123</v>
      </c>
      <c r="G141" s="9"/>
      <c r="H141" s="255" t="s">
        <v>9168</v>
      </c>
      <c r="I141" s="9">
        <v>1</v>
      </c>
    </row>
    <row r="142">
      <c r="A142" s="255" t="s">
        <v>1319</v>
      </c>
      <c r="B142" s="9">
        <v>2</v>
      </c>
      <c r="C142" s="255" t="s">
        <v>9103</v>
      </c>
      <c r="D142" s="9">
        <v>1686584.7343543458</v>
      </c>
      <c r="E142" s="9">
        <v>1746626.5573948817</v>
      </c>
      <c r="F142" s="255" t="s">
        <v>9124</v>
      </c>
      <c r="G142" s="9"/>
      <c r="H142" s="255" t="s">
        <v>9168</v>
      </c>
      <c r="I142" s="9">
        <v>1</v>
      </c>
    </row>
    <row r="143">
      <c r="A143" s="255" t="s">
        <v>1320</v>
      </c>
      <c r="B143" s="9">
        <v>2</v>
      </c>
      <c r="C143" s="255" t="s">
        <v>9104</v>
      </c>
      <c r="D143" s="9">
        <v>2510840032.4221606</v>
      </c>
      <c r="E143" s="9">
        <v>1746626.5573948817</v>
      </c>
      <c r="F143" s="255" t="s">
        <v>9124</v>
      </c>
      <c r="G143" s="9"/>
      <c r="H143" s="255" t="s">
        <v>9168</v>
      </c>
      <c r="I143" s="9">
        <v>1</v>
      </c>
    </row>
    <row r="144">
      <c r="A144" s="255" t="s">
        <v>1321</v>
      </c>
      <c r="B144" s="9">
        <v>2</v>
      </c>
      <c r="C144" s="255" t="s">
        <v>9105</v>
      </c>
      <c r="D144" s="9">
        <v>0.96562412108854623</v>
      </c>
      <c r="E144" s="9">
        <v>1746626.5573948817</v>
      </c>
      <c r="F144" s="255" t="s">
        <v>9124</v>
      </c>
      <c r="G144" s="9"/>
      <c r="H144" s="255" t="s">
        <v>9168</v>
      </c>
      <c r="I144" s="9">
        <v>1</v>
      </c>
    </row>
    <row r="145">
      <c r="A145" s="255" t="s">
        <v>1322</v>
      </c>
      <c r="B145" s="9">
        <v>2</v>
      </c>
      <c r="C145" s="255" t="s">
        <v>9205</v>
      </c>
      <c r="D145" s="9">
        <v>1437.5368459798951</v>
      </c>
      <c r="E145" s="9">
        <v>1746626.5573948817</v>
      </c>
      <c r="F145" s="255" t="s">
        <v>9124</v>
      </c>
      <c r="G145" s="9"/>
      <c r="H145" s="255" t="s">
        <v>9168</v>
      </c>
      <c r="I145" s="9">
        <v>1</v>
      </c>
    </row>
    <row r="146">
      <c r="A146" s="255" t="s">
        <v>1323</v>
      </c>
      <c r="B146" s="9">
        <v>2</v>
      </c>
      <c r="C146" s="255" t="s">
        <v>9103</v>
      </c>
      <c r="D146" s="9">
        <v>1746626.5573948817</v>
      </c>
      <c r="E146" s="9">
        <v>1746626.5573948817</v>
      </c>
      <c r="F146" s="255" t="s">
        <v>9125</v>
      </c>
      <c r="G146" s="9"/>
      <c r="H146" s="255" t="s">
        <v>9168</v>
      </c>
      <c r="I146" s="9">
        <v>1</v>
      </c>
    </row>
    <row r="147">
      <c r="A147" s="255" t="s">
        <v>1324</v>
      </c>
      <c r="B147" s="9">
        <v>2</v>
      </c>
      <c r="C147" s="255" t="s">
        <v>9104</v>
      </c>
      <c r="D147" s="9">
        <v>1061608163.3745357</v>
      </c>
      <c r="E147" s="9">
        <v>1746626.5573948817</v>
      </c>
      <c r="F147" s="255" t="s">
        <v>9125</v>
      </c>
      <c r="G147" s="9"/>
      <c r="H147" s="255" t="s">
        <v>9168</v>
      </c>
      <c r="I147" s="9">
        <v>1</v>
      </c>
    </row>
    <row r="148">
      <c r="A148" s="255" t="s">
        <v>1325</v>
      </c>
      <c r="B148" s="9">
        <v>2</v>
      </c>
      <c r="C148" s="255" t="s">
        <v>9105</v>
      </c>
      <c r="D148" s="9">
        <v>1</v>
      </c>
      <c r="E148" s="9">
        <v>1746626.5573948817</v>
      </c>
      <c r="F148" s="255" t="s">
        <v>9125</v>
      </c>
      <c r="G148" s="9"/>
      <c r="H148" s="255" t="s">
        <v>9168</v>
      </c>
      <c r="I148" s="9">
        <v>1</v>
      </c>
    </row>
    <row r="149">
      <c r="A149" s="255" t="s">
        <v>1326</v>
      </c>
      <c r="B149" s="9">
        <v>2</v>
      </c>
      <c r="C149" s="255" t="s">
        <v>9205</v>
      </c>
      <c r="D149" s="9">
        <v>607.80489045004515</v>
      </c>
      <c r="E149" s="9">
        <v>1746626.5573948817</v>
      </c>
      <c r="F149" s="255" t="s">
        <v>9125</v>
      </c>
      <c r="G149" s="9"/>
      <c r="H149" s="255" t="s">
        <v>9168</v>
      </c>
      <c r="I149" s="9">
        <v>1</v>
      </c>
    </row>
    <row r="150">
      <c r="A150" s="255" t="s">
        <v>1327</v>
      </c>
      <c r="B150" s="9">
        <v>2</v>
      </c>
      <c r="C150" s="255" t="s">
        <v>9103</v>
      </c>
      <c r="D150" s="9">
        <v>534754.21886707202</v>
      </c>
      <c r="E150" s="9">
        <v>1746626.5573948817</v>
      </c>
      <c r="F150" s="255" t="s">
        <v>9126</v>
      </c>
      <c r="G150" s="9"/>
      <c r="H150" s="255" t="s">
        <v>9168</v>
      </c>
      <c r="I150" s="9">
        <v>1</v>
      </c>
    </row>
    <row r="151">
      <c r="A151" s="255" t="s">
        <v>1328</v>
      </c>
      <c r="B151" s="9">
        <v>2</v>
      </c>
      <c r="C151" s="255" t="s">
        <v>9104</v>
      </c>
      <c r="D151" s="9">
        <v>888141571.69795406</v>
      </c>
      <c r="E151" s="9">
        <v>1746626.5573948817</v>
      </c>
      <c r="F151" s="255" t="s">
        <v>9126</v>
      </c>
      <c r="G151" s="9"/>
      <c r="H151" s="255" t="s">
        <v>9168</v>
      </c>
      <c r="I151" s="9">
        <v>1</v>
      </c>
    </row>
    <row r="152">
      <c r="A152" s="255" t="s">
        <v>1329</v>
      </c>
      <c r="B152" s="9">
        <v>2</v>
      </c>
      <c r="C152" s="255" t="s">
        <v>9105</v>
      </c>
      <c r="D152" s="9">
        <v>0.30616402607817067</v>
      </c>
      <c r="E152" s="9">
        <v>1746626.5573948817</v>
      </c>
      <c r="F152" s="255" t="s">
        <v>9126</v>
      </c>
      <c r="G152" s="9"/>
      <c r="H152" s="255" t="s">
        <v>9168</v>
      </c>
      <c r="I152" s="9">
        <v>1</v>
      </c>
    </row>
    <row r="153">
      <c r="A153" s="255" t="s">
        <v>1330</v>
      </c>
      <c r="B153" s="9">
        <v>2</v>
      </c>
      <c r="C153" s="255" t="s">
        <v>9205</v>
      </c>
      <c r="D153" s="9">
        <v>508.48967567665397</v>
      </c>
      <c r="E153" s="9">
        <v>1746626.5573948817</v>
      </c>
      <c r="F153" s="255" t="s">
        <v>9126</v>
      </c>
      <c r="G153" s="9"/>
      <c r="H153" s="255" t="s">
        <v>9168</v>
      </c>
      <c r="I153" s="9">
        <v>1</v>
      </c>
    </row>
    <row r="154">
      <c r="A154" s="255" t="s">
        <v>1331</v>
      </c>
      <c r="B154" s="9">
        <v>2</v>
      </c>
      <c r="C154" s="255" t="s">
        <v>9103</v>
      </c>
      <c r="D154" s="9">
        <v>1692188.5108489378</v>
      </c>
      <c r="E154" s="9">
        <v>1746626.5573948817</v>
      </c>
      <c r="F154" s="255" t="s">
        <v>9127</v>
      </c>
      <c r="G154" s="9"/>
      <c r="H154" s="255" t="s">
        <v>9168</v>
      </c>
      <c r="I154" s="9">
        <v>1</v>
      </c>
    </row>
    <row r="155">
      <c r="A155" s="255" t="s">
        <v>1332</v>
      </c>
      <c r="B155" s="9">
        <v>2</v>
      </c>
      <c r="C155" s="255" t="s">
        <v>9104</v>
      </c>
      <c r="D155" s="9">
        <v>3398981604.1201148</v>
      </c>
      <c r="E155" s="9">
        <v>1746626.5573948817</v>
      </c>
      <c r="F155" s="255" t="s">
        <v>9127</v>
      </c>
      <c r="G155" s="9"/>
      <c r="H155" s="255" t="s">
        <v>9168</v>
      </c>
      <c r="I155" s="9">
        <v>1</v>
      </c>
    </row>
    <row r="156">
      <c r="A156" s="255" t="s">
        <v>1333</v>
      </c>
      <c r="B156" s="9">
        <v>2</v>
      </c>
      <c r="C156" s="255" t="s">
        <v>9105</v>
      </c>
      <c r="D156" s="9">
        <v>0.96883246374821008</v>
      </c>
      <c r="E156" s="9">
        <v>1746626.5573948817</v>
      </c>
      <c r="F156" s="255" t="s">
        <v>9127</v>
      </c>
      <c r="G156" s="9"/>
      <c r="H156" s="255" t="s">
        <v>9168</v>
      </c>
      <c r="I156" s="9">
        <v>1</v>
      </c>
    </row>
    <row r="157">
      <c r="A157" s="255" t="s">
        <v>1334</v>
      </c>
      <c r="B157" s="9">
        <v>2</v>
      </c>
      <c r="C157" s="255" t="s">
        <v>9205</v>
      </c>
      <c r="D157" s="9">
        <v>1946.0265216565492</v>
      </c>
      <c r="E157" s="9">
        <v>1746626.5573948817</v>
      </c>
      <c r="F157" s="255" t="s">
        <v>9127</v>
      </c>
      <c r="G157" s="9"/>
      <c r="H157" s="255" t="s">
        <v>9168</v>
      </c>
      <c r="I157" s="9">
        <v>1</v>
      </c>
    </row>
    <row r="158">
      <c r="A158" s="255" t="s">
        <v>1335</v>
      </c>
      <c r="B158" s="9">
        <v>2</v>
      </c>
      <c r="C158" s="255" t="s">
        <v>9103</v>
      </c>
      <c r="D158" s="9">
        <v>1692188.5108489378</v>
      </c>
      <c r="E158" s="9">
        <v>1746626.5573948817</v>
      </c>
      <c r="F158" s="255" t="s">
        <v>9128</v>
      </c>
      <c r="G158" s="9"/>
      <c r="H158" s="255" t="s">
        <v>9168</v>
      </c>
      <c r="I158" s="9">
        <v>1</v>
      </c>
    </row>
    <row r="159">
      <c r="A159" s="255" t="s">
        <v>1336</v>
      </c>
      <c r="B159" s="9">
        <v>2</v>
      </c>
      <c r="C159" s="255" t="s">
        <v>9104</v>
      </c>
      <c r="D159" s="9">
        <v>3398981604.1201148</v>
      </c>
      <c r="E159" s="9">
        <v>1746626.5573948817</v>
      </c>
      <c r="F159" s="255" t="s">
        <v>9128</v>
      </c>
      <c r="G159" s="9"/>
      <c r="H159" s="255" t="s">
        <v>9168</v>
      </c>
      <c r="I159" s="9">
        <v>1</v>
      </c>
    </row>
    <row r="160">
      <c r="A160" s="255" t="s">
        <v>1337</v>
      </c>
      <c r="B160" s="9">
        <v>2</v>
      </c>
      <c r="C160" s="255" t="s">
        <v>9105</v>
      </c>
      <c r="D160" s="9">
        <v>0.96883246374821008</v>
      </c>
      <c r="E160" s="9">
        <v>1746626.5573948817</v>
      </c>
      <c r="F160" s="255" t="s">
        <v>9128</v>
      </c>
      <c r="G160" s="9"/>
      <c r="H160" s="255" t="s">
        <v>9168</v>
      </c>
      <c r="I160" s="9">
        <v>1</v>
      </c>
    </row>
    <row r="161">
      <c r="A161" s="255" t="s">
        <v>1338</v>
      </c>
      <c r="B161" s="9">
        <v>2</v>
      </c>
      <c r="C161" s="255" t="s">
        <v>9205</v>
      </c>
      <c r="D161" s="9">
        <v>1946.0265216565492</v>
      </c>
      <c r="E161" s="9">
        <v>1746626.5573948817</v>
      </c>
      <c r="F161" s="255" t="s">
        <v>9128</v>
      </c>
      <c r="G161" s="9"/>
      <c r="H161" s="255" t="s">
        <v>9168</v>
      </c>
      <c r="I161" s="9">
        <v>1</v>
      </c>
    </row>
    <row r="162">
      <c r="A162" s="255" t="s">
        <v>1339</v>
      </c>
      <c r="B162" s="9">
        <v>2</v>
      </c>
      <c r="C162" s="255" t="s">
        <v>9103</v>
      </c>
      <c r="D162" s="9">
        <v>608151.7002282578</v>
      </c>
      <c r="E162" s="9">
        <v>1746626.5573948817</v>
      </c>
      <c r="F162" s="255" t="s">
        <v>9129</v>
      </c>
      <c r="G162" s="9"/>
      <c r="H162" s="255" t="s">
        <v>9168</v>
      </c>
      <c r="I162" s="9">
        <v>1</v>
      </c>
    </row>
    <row r="163">
      <c r="A163" s="255" t="s">
        <v>1340</v>
      </c>
      <c r="B163" s="9">
        <v>2</v>
      </c>
      <c r="C163" s="255" t="s">
        <v>9104</v>
      </c>
      <c r="D163" s="9">
        <v>1113409952.1451037</v>
      </c>
      <c r="E163" s="9">
        <v>1746626.5573948817</v>
      </c>
      <c r="F163" s="255" t="s">
        <v>9129</v>
      </c>
      <c r="G163" s="9"/>
      <c r="H163" s="255" t="s">
        <v>9168</v>
      </c>
      <c r="I163" s="9">
        <v>1</v>
      </c>
    </row>
    <row r="164">
      <c r="A164" s="255" t="s">
        <v>1341</v>
      </c>
      <c r="B164" s="9">
        <v>2</v>
      </c>
      <c r="C164" s="255" t="s">
        <v>9105</v>
      </c>
      <c r="D164" s="9">
        <v>0.34818644984725566</v>
      </c>
      <c r="E164" s="9">
        <v>1746626.5573948817</v>
      </c>
      <c r="F164" s="255" t="s">
        <v>9129</v>
      </c>
      <c r="G164" s="9"/>
      <c r="H164" s="255" t="s">
        <v>9168</v>
      </c>
      <c r="I164" s="9">
        <v>1</v>
      </c>
    </row>
    <row r="165">
      <c r="A165" s="255" t="s">
        <v>1342</v>
      </c>
      <c r="B165" s="9">
        <v>2</v>
      </c>
      <c r="C165" s="255" t="s">
        <v>9205</v>
      </c>
      <c r="D165" s="9">
        <v>637.46308415564829</v>
      </c>
      <c r="E165" s="9">
        <v>1746626.5573948817</v>
      </c>
      <c r="F165" s="255" t="s">
        <v>9129</v>
      </c>
      <c r="G165" s="9"/>
      <c r="H165" s="255" t="s">
        <v>9168</v>
      </c>
      <c r="I165" s="9">
        <v>1</v>
      </c>
    </row>
    <row r="166">
      <c r="A166" s="255" t="s">
        <v>1343</v>
      </c>
      <c r="B166" s="9">
        <v>2</v>
      </c>
      <c r="C166" s="255" t="s">
        <v>9103</v>
      </c>
      <c r="D166" s="9">
        <v>608151.7002282578</v>
      </c>
      <c r="E166" s="9">
        <v>1746626.5573948817</v>
      </c>
      <c r="F166" s="255" t="s">
        <v>9130</v>
      </c>
      <c r="G166" s="9"/>
      <c r="H166" s="255" t="s">
        <v>9168</v>
      </c>
      <c r="I166" s="9">
        <v>1</v>
      </c>
    </row>
    <row r="167">
      <c r="A167" s="255" t="s">
        <v>1344</v>
      </c>
      <c r="B167" s="9">
        <v>2</v>
      </c>
      <c r="C167" s="255" t="s">
        <v>9104</v>
      </c>
      <c r="D167" s="9">
        <v>1113409952.1451037</v>
      </c>
      <c r="E167" s="9">
        <v>1746626.5573948817</v>
      </c>
      <c r="F167" s="255" t="s">
        <v>9130</v>
      </c>
      <c r="G167" s="9"/>
      <c r="H167" s="255" t="s">
        <v>9168</v>
      </c>
      <c r="I167" s="9">
        <v>1</v>
      </c>
    </row>
    <row r="168">
      <c r="A168" s="255" t="s">
        <v>1345</v>
      </c>
      <c r="B168" s="9">
        <v>2</v>
      </c>
      <c r="C168" s="255" t="s">
        <v>9105</v>
      </c>
      <c r="D168" s="9">
        <v>0.34818644984725566</v>
      </c>
      <c r="E168" s="9">
        <v>1746626.5573948817</v>
      </c>
      <c r="F168" s="255" t="s">
        <v>9130</v>
      </c>
      <c r="G168" s="9"/>
      <c r="H168" s="255" t="s">
        <v>9168</v>
      </c>
      <c r="I168" s="9">
        <v>1</v>
      </c>
    </row>
    <row r="169">
      <c r="A169" s="255" t="s">
        <v>1346</v>
      </c>
      <c r="B169" s="9">
        <v>2</v>
      </c>
      <c r="C169" s="255" t="s">
        <v>9205</v>
      </c>
      <c r="D169" s="9">
        <v>637.46308415564829</v>
      </c>
      <c r="E169" s="9">
        <v>1746626.5573948817</v>
      </c>
      <c r="F169" s="255" t="s">
        <v>9130</v>
      </c>
      <c r="G169" s="9"/>
      <c r="H169" s="255" t="s">
        <v>9168</v>
      </c>
      <c r="I169" s="9">
        <v>1</v>
      </c>
    </row>
    <row r="170">
      <c r="A170" s="255" t="s">
        <v>1347</v>
      </c>
      <c r="B170" s="9">
        <v>2</v>
      </c>
      <c r="C170" s="255" t="s">
        <v>9103</v>
      </c>
      <c r="D170" s="9">
        <v>1746626.5573948817</v>
      </c>
      <c r="E170" s="9">
        <v>1746626.5573948817</v>
      </c>
      <c r="F170" s="255" t="s">
        <v>9131</v>
      </c>
      <c r="G170" s="9"/>
      <c r="H170" s="255" t="s">
        <v>9168</v>
      </c>
      <c r="I170" s="9">
        <v>1</v>
      </c>
    </row>
    <row r="171">
      <c r="A171" s="255" t="s">
        <v>1348</v>
      </c>
      <c r="B171" s="9">
        <v>2</v>
      </c>
      <c r="C171" s="255" t="s">
        <v>9104</v>
      </c>
      <c r="D171" s="9">
        <v>1397430080.2770572</v>
      </c>
      <c r="E171" s="9">
        <v>1746626.5573948817</v>
      </c>
      <c r="F171" s="255" t="s">
        <v>9131</v>
      </c>
      <c r="G171" s="9"/>
      <c r="H171" s="255" t="s">
        <v>9168</v>
      </c>
      <c r="I171" s="9">
        <v>1</v>
      </c>
    </row>
    <row r="172">
      <c r="A172" s="255" t="s">
        <v>1349</v>
      </c>
      <c r="B172" s="9">
        <v>2</v>
      </c>
      <c r="C172" s="255" t="s">
        <v>9105</v>
      </c>
      <c r="D172" s="9">
        <v>1</v>
      </c>
      <c r="E172" s="9">
        <v>1746626.5573948817</v>
      </c>
      <c r="F172" s="255" t="s">
        <v>9131</v>
      </c>
      <c r="G172" s="9"/>
      <c r="H172" s="255" t="s">
        <v>9168</v>
      </c>
      <c r="I172" s="9">
        <v>1</v>
      </c>
    </row>
    <row r="173">
      <c r="A173" s="255" t="s">
        <v>1350</v>
      </c>
      <c r="B173" s="9">
        <v>2</v>
      </c>
      <c r="C173" s="255" t="s">
        <v>9205</v>
      </c>
      <c r="D173" s="9">
        <v>800.07376182424707</v>
      </c>
      <c r="E173" s="9">
        <v>1746626.5573948817</v>
      </c>
      <c r="F173" s="255" t="s">
        <v>9131</v>
      </c>
      <c r="G173" s="9"/>
      <c r="H173" s="255" t="s">
        <v>9168</v>
      </c>
      <c r="I173" s="9">
        <v>1</v>
      </c>
    </row>
    <row r="174">
      <c r="A174" s="255" t="s">
        <v>1351</v>
      </c>
      <c r="B174" s="9">
        <v>2</v>
      </c>
      <c r="C174" s="255" t="s">
        <v>9103</v>
      </c>
      <c r="D174" s="9">
        <v>1746626.5573948817</v>
      </c>
      <c r="E174" s="9">
        <v>1746626.5573948817</v>
      </c>
      <c r="F174" s="255" t="s">
        <v>9132</v>
      </c>
      <c r="G174" s="9"/>
      <c r="H174" s="255" t="s">
        <v>9168</v>
      </c>
      <c r="I174" s="9">
        <v>1</v>
      </c>
    </row>
    <row r="175">
      <c r="A175" s="255" t="s">
        <v>1352</v>
      </c>
      <c r="B175" s="9">
        <v>2</v>
      </c>
      <c r="C175" s="255" t="s">
        <v>9104</v>
      </c>
      <c r="D175" s="9">
        <v>2134980936.584013</v>
      </c>
      <c r="E175" s="9">
        <v>1746626.5573948817</v>
      </c>
      <c r="F175" s="255" t="s">
        <v>9132</v>
      </c>
      <c r="G175" s="9"/>
      <c r="H175" s="255" t="s">
        <v>9168</v>
      </c>
      <c r="I175" s="9">
        <v>1</v>
      </c>
    </row>
    <row r="176">
      <c r="A176" s="255" t="s">
        <v>1353</v>
      </c>
      <c r="B176" s="9">
        <v>2</v>
      </c>
      <c r="C176" s="255" t="s">
        <v>9105</v>
      </c>
      <c r="D176" s="9">
        <v>1</v>
      </c>
      <c r="E176" s="9">
        <v>1746626.5573948817</v>
      </c>
      <c r="F176" s="255" t="s">
        <v>9132</v>
      </c>
      <c r="G176" s="9"/>
      <c r="H176" s="255" t="s">
        <v>9168</v>
      </c>
      <c r="I176" s="9">
        <v>1</v>
      </c>
    </row>
    <row r="177">
      <c r="A177" s="255" t="s">
        <v>1354</v>
      </c>
      <c r="B177" s="9">
        <v>2</v>
      </c>
      <c r="C177" s="255" t="s">
        <v>9205</v>
      </c>
      <c r="D177" s="9">
        <v>1222.3453992182319</v>
      </c>
      <c r="E177" s="9">
        <v>1746626.5573948817</v>
      </c>
      <c r="F177" s="255" t="s">
        <v>9132</v>
      </c>
      <c r="G177" s="9"/>
      <c r="H177" s="255" t="s">
        <v>9168</v>
      </c>
      <c r="I177" s="9">
        <v>1</v>
      </c>
    </row>
    <row r="178">
      <c r="A178" s="255" t="s">
        <v>1355</v>
      </c>
      <c r="B178" s="9">
        <v>2</v>
      </c>
      <c r="C178" s="255" t="s">
        <v>9103</v>
      </c>
      <c r="D178" s="9">
        <v>654706.66126003605</v>
      </c>
      <c r="E178" s="9">
        <v>1746626.5573948817</v>
      </c>
      <c r="F178" s="255" t="s">
        <v>9133</v>
      </c>
      <c r="G178" s="9"/>
      <c r="H178" s="255" t="s">
        <v>9168</v>
      </c>
      <c r="I178" s="9">
        <v>1</v>
      </c>
    </row>
    <row r="179">
      <c r="A179" s="255" t="s">
        <v>1356</v>
      </c>
      <c r="B179" s="9">
        <v>2</v>
      </c>
      <c r="C179" s="255" t="s">
        <v>9104</v>
      </c>
      <c r="D179" s="9">
        <v>1991923401.6038871</v>
      </c>
      <c r="E179" s="9">
        <v>1746626.5573948817</v>
      </c>
      <c r="F179" s="255" t="s">
        <v>9133</v>
      </c>
      <c r="G179" s="9"/>
      <c r="H179" s="255" t="s">
        <v>9168</v>
      </c>
      <c r="I179" s="9">
        <v>1</v>
      </c>
    </row>
    <row r="180">
      <c r="A180" s="255" t="s">
        <v>1357</v>
      </c>
      <c r="B180" s="9">
        <v>2</v>
      </c>
      <c r="C180" s="255" t="s">
        <v>9105</v>
      </c>
      <c r="D180" s="9">
        <v>0.37484066556078266</v>
      </c>
      <c r="E180" s="9">
        <v>1746626.5573948817</v>
      </c>
      <c r="F180" s="255" t="s">
        <v>9133</v>
      </c>
      <c r="G180" s="9"/>
      <c r="H180" s="255" t="s">
        <v>9168</v>
      </c>
      <c r="I180" s="9">
        <v>1</v>
      </c>
    </row>
    <row r="181">
      <c r="A181" s="255" t="s">
        <v>1358</v>
      </c>
      <c r="B181" s="9">
        <v>2</v>
      </c>
      <c r="C181" s="255" t="s">
        <v>9205</v>
      </c>
      <c r="D181" s="9">
        <v>1140.4403495243248</v>
      </c>
      <c r="E181" s="9">
        <v>1746626.5573948817</v>
      </c>
      <c r="F181" s="255" t="s">
        <v>9133</v>
      </c>
      <c r="G181" s="9"/>
      <c r="H181" s="255" t="s">
        <v>9168</v>
      </c>
      <c r="I181" s="9">
        <v>1</v>
      </c>
    </row>
    <row r="182">
      <c r="A182" s="255" t="s">
        <v>1359</v>
      </c>
      <c r="B182" s="9">
        <v>2</v>
      </c>
      <c r="C182" s="255" t="s">
        <v>9103</v>
      </c>
      <c r="D182" s="9">
        <v>0</v>
      </c>
      <c r="E182" s="9">
        <v>1746626.5573948817</v>
      </c>
      <c r="F182" s="255" t="s">
        <v>9134</v>
      </c>
      <c r="G182" s="9"/>
      <c r="H182" s="255" t="s">
        <v>9168</v>
      </c>
      <c r="I182" s="9">
        <v>1</v>
      </c>
    </row>
    <row r="183">
      <c r="A183" s="255" t="s">
        <v>1360</v>
      </c>
      <c r="B183" s="9">
        <v>2</v>
      </c>
      <c r="C183" s="255" t="s">
        <v>9104</v>
      </c>
      <c r="D183" s="9">
        <v>-727922734.06778526</v>
      </c>
      <c r="E183" s="9">
        <v>1746626.5573948817</v>
      </c>
      <c r="F183" s="255" t="s">
        <v>9134</v>
      </c>
      <c r="G183" s="9"/>
      <c r="H183" s="255" t="s">
        <v>9168</v>
      </c>
      <c r="I183" s="9">
        <v>1</v>
      </c>
    </row>
    <row r="184">
      <c r="A184" s="255" t="s">
        <v>1361</v>
      </c>
      <c r="B184" s="9">
        <v>2</v>
      </c>
      <c r="C184" s="255" t="s">
        <v>9105</v>
      </c>
      <c r="D184" s="9">
        <v>0</v>
      </c>
      <c r="E184" s="9">
        <v>1746626.5573948817</v>
      </c>
      <c r="F184" s="255" t="s">
        <v>9134</v>
      </c>
      <c r="G184" s="9"/>
      <c r="H184" s="255" t="s">
        <v>9168</v>
      </c>
      <c r="I184" s="9">
        <v>1</v>
      </c>
    </row>
    <row r="185">
      <c r="A185" s="255" t="s">
        <v>1362</v>
      </c>
      <c r="B185" s="9">
        <v>2</v>
      </c>
      <c r="C185" s="255" t="s">
        <v>9205</v>
      </c>
      <c r="D185" s="9">
        <v>-416.75922708600763</v>
      </c>
      <c r="E185" s="9">
        <v>1746626.5573948817</v>
      </c>
      <c r="F185" s="255" t="s">
        <v>9134</v>
      </c>
      <c r="G185" s="9"/>
      <c r="H185" s="255" t="s">
        <v>9168</v>
      </c>
      <c r="I185" s="9">
        <v>1</v>
      </c>
    </row>
    <row r="186">
      <c r="A186" s="255" t="s">
        <v>1363</v>
      </c>
      <c r="B186" s="9">
        <v>2</v>
      </c>
      <c r="C186" s="255" t="s">
        <v>9103</v>
      </c>
      <c r="D186" s="9">
        <v>622089.80097685638</v>
      </c>
      <c r="E186" s="9">
        <v>1746626.5573948817</v>
      </c>
      <c r="F186" s="255" t="s">
        <v>9135</v>
      </c>
      <c r="G186" s="9"/>
      <c r="H186" s="255" t="s">
        <v>9168</v>
      </c>
      <c r="I186" s="9">
        <v>1</v>
      </c>
    </row>
    <row r="187">
      <c r="A187" s="255" t="s">
        <v>1364</v>
      </c>
      <c r="B187" s="9">
        <v>2</v>
      </c>
      <c r="C187" s="255" t="s">
        <v>9104</v>
      </c>
      <c r="D187" s="9">
        <v>1264000667.5361018</v>
      </c>
      <c r="E187" s="9">
        <v>1746626.5573948817</v>
      </c>
      <c r="F187" s="255" t="s">
        <v>9135</v>
      </c>
      <c r="G187" s="9"/>
      <c r="H187" s="255" t="s">
        <v>9168</v>
      </c>
      <c r="I187" s="9">
        <v>1</v>
      </c>
    </row>
    <row r="188">
      <c r="A188" s="255" t="s">
        <v>1365</v>
      </c>
      <c r="B188" s="9">
        <v>2</v>
      </c>
      <c r="C188" s="255" t="s">
        <v>9105</v>
      </c>
      <c r="D188" s="9">
        <v>0.35616646176771305</v>
      </c>
      <c r="E188" s="9">
        <v>1746626.5573948817</v>
      </c>
      <c r="F188" s="255" t="s">
        <v>9135</v>
      </c>
      <c r="G188" s="9"/>
      <c r="H188" s="255" t="s">
        <v>9168</v>
      </c>
      <c r="I188" s="9">
        <v>1</v>
      </c>
    </row>
    <row r="189">
      <c r="A189" s="255" t="s">
        <v>1366</v>
      </c>
      <c r="B189" s="9">
        <v>2</v>
      </c>
      <c r="C189" s="255" t="s">
        <v>9205</v>
      </c>
      <c r="D189" s="9">
        <v>723.68112243831717</v>
      </c>
      <c r="E189" s="9">
        <v>1746626.5573948817</v>
      </c>
      <c r="F189" s="255" t="s">
        <v>9135</v>
      </c>
      <c r="G189" s="9"/>
      <c r="H189" s="255" t="s">
        <v>9168</v>
      </c>
      <c r="I189" s="9">
        <v>1</v>
      </c>
    </row>
    <row r="190">
      <c r="A190" s="255" t="s">
        <v>1367</v>
      </c>
      <c r="B190" s="9">
        <v>2</v>
      </c>
      <c r="C190" s="255" t="s">
        <v>9103</v>
      </c>
      <c r="D190" s="9">
        <v>54058.294582581519</v>
      </c>
      <c r="E190" s="9">
        <v>1746626.5573948817</v>
      </c>
      <c r="F190" s="255" t="s">
        <v>9136</v>
      </c>
      <c r="G190" s="9"/>
      <c r="H190" s="255" t="s">
        <v>9168</v>
      </c>
      <c r="I190" s="9">
        <v>1</v>
      </c>
    </row>
    <row r="191">
      <c r="A191" s="255" t="s">
        <v>1368</v>
      </c>
      <c r="B191" s="9">
        <v>2</v>
      </c>
      <c r="C191" s="255" t="s">
        <v>9104</v>
      </c>
      <c r="D191" s="9">
        <v>150590715.39099824</v>
      </c>
      <c r="E191" s="9">
        <v>1746626.5573948817</v>
      </c>
      <c r="F191" s="255" t="s">
        <v>9136</v>
      </c>
      <c r="G191" s="9"/>
      <c r="H191" s="255" t="s">
        <v>9168</v>
      </c>
      <c r="I191" s="9">
        <v>1</v>
      </c>
    </row>
    <row r="192">
      <c r="A192" s="255" t="s">
        <v>1369</v>
      </c>
      <c r="B192" s="9">
        <v>2</v>
      </c>
      <c r="C192" s="255" t="s">
        <v>9105</v>
      </c>
      <c r="D192" s="9">
        <v>0.030950116012898734</v>
      </c>
      <c r="E192" s="9">
        <v>1746626.5573948817</v>
      </c>
      <c r="F192" s="255" t="s">
        <v>9136</v>
      </c>
      <c r="G192" s="9"/>
      <c r="H192" s="255" t="s">
        <v>9168</v>
      </c>
      <c r="I192" s="9">
        <v>1</v>
      </c>
    </row>
    <row r="193">
      <c r="A193" s="255" t="s">
        <v>1370</v>
      </c>
      <c r="B193" s="9">
        <v>2</v>
      </c>
      <c r="C193" s="255" t="s">
        <v>9205</v>
      </c>
      <c r="D193" s="9">
        <v>86.218038282668985</v>
      </c>
      <c r="E193" s="9">
        <v>1746626.5573948817</v>
      </c>
      <c r="F193" s="255" t="s">
        <v>9136</v>
      </c>
      <c r="G193" s="9"/>
      <c r="H193" s="255" t="s">
        <v>9168</v>
      </c>
      <c r="I193" s="9">
        <v>1</v>
      </c>
    </row>
    <row r="194">
      <c r="A194" s="255" t="s">
        <v>1371</v>
      </c>
      <c r="B194" s="9">
        <v>2</v>
      </c>
      <c r="C194" s="255" t="s">
        <v>9103</v>
      </c>
      <c r="D194" s="9">
        <v>508617.5324975847</v>
      </c>
      <c r="E194" s="9">
        <v>1746626.5573948817</v>
      </c>
      <c r="F194" s="255" t="s">
        <v>9137</v>
      </c>
      <c r="G194" s="9"/>
      <c r="H194" s="255" t="s">
        <v>9168</v>
      </c>
      <c r="I194" s="9">
        <v>1</v>
      </c>
    </row>
    <row r="195">
      <c r="A195" s="255" t="s">
        <v>1372</v>
      </c>
      <c r="B195" s="9">
        <v>2</v>
      </c>
      <c r="C195" s="255" t="s">
        <v>9104</v>
      </c>
      <c r="D195" s="9">
        <v>737550856.30695581</v>
      </c>
      <c r="E195" s="9">
        <v>1746626.5573948817</v>
      </c>
      <c r="F195" s="255" t="s">
        <v>9137</v>
      </c>
      <c r="G195" s="9"/>
      <c r="H195" s="255" t="s">
        <v>9168</v>
      </c>
      <c r="I195" s="9">
        <v>1</v>
      </c>
    </row>
    <row r="196">
      <c r="A196" s="255" t="s">
        <v>1373</v>
      </c>
      <c r="B196" s="9">
        <v>2</v>
      </c>
      <c r="C196" s="255" t="s">
        <v>9105</v>
      </c>
      <c r="D196" s="9">
        <v>0.29119993071455125</v>
      </c>
      <c r="E196" s="9">
        <v>1746626.5573948817</v>
      </c>
      <c r="F196" s="255" t="s">
        <v>9137</v>
      </c>
      <c r="G196" s="9"/>
      <c r="H196" s="255" t="s">
        <v>9168</v>
      </c>
      <c r="I196" s="9">
        <v>1</v>
      </c>
    </row>
    <row r="197">
      <c r="A197" s="255" t="s">
        <v>1374</v>
      </c>
      <c r="B197" s="9">
        <v>2</v>
      </c>
      <c r="C197" s="255" t="s">
        <v>9205</v>
      </c>
      <c r="D197" s="9">
        <v>422.27163739398497</v>
      </c>
      <c r="E197" s="9">
        <v>1746626.5573948817</v>
      </c>
      <c r="F197" s="255" t="s">
        <v>9137</v>
      </c>
      <c r="G197" s="9"/>
      <c r="H197" s="255" t="s">
        <v>9168</v>
      </c>
      <c r="I197" s="9">
        <v>1</v>
      </c>
    </row>
    <row r="198">
      <c r="A198" s="255" t="s">
        <v>1375</v>
      </c>
      <c r="B198" s="9">
        <v>2</v>
      </c>
      <c r="C198" s="255" t="s">
        <v>9103</v>
      </c>
      <c r="D198" s="9">
        <v>0</v>
      </c>
      <c r="E198" s="9">
        <v>1746626.5573948817</v>
      </c>
      <c r="F198" s="255" t="s">
        <v>9138</v>
      </c>
      <c r="G198" s="9"/>
      <c r="H198" s="255" t="s">
        <v>9168</v>
      </c>
      <c r="I198" s="9">
        <v>1</v>
      </c>
    </row>
    <row r="199">
      <c r="A199" s="255" t="s">
        <v>1376</v>
      </c>
      <c r="B199" s="9">
        <v>2</v>
      </c>
      <c r="C199" s="255" t="s">
        <v>9104</v>
      </c>
      <c r="D199" s="9">
        <v>0</v>
      </c>
      <c r="E199" s="9">
        <v>1746626.5573948817</v>
      </c>
      <c r="F199" s="255" t="s">
        <v>9138</v>
      </c>
      <c r="G199" s="9"/>
      <c r="H199" s="255" t="s">
        <v>9168</v>
      </c>
      <c r="I199" s="9">
        <v>1</v>
      </c>
    </row>
    <row r="200">
      <c r="A200" s="255" t="s">
        <v>1377</v>
      </c>
      <c r="B200" s="9">
        <v>2</v>
      </c>
      <c r="C200" s="255" t="s">
        <v>9105</v>
      </c>
      <c r="D200" s="9">
        <v>0</v>
      </c>
      <c r="E200" s="9">
        <v>1746626.5573948817</v>
      </c>
      <c r="F200" s="255" t="s">
        <v>9138</v>
      </c>
      <c r="G200" s="9"/>
      <c r="H200" s="255" t="s">
        <v>9168</v>
      </c>
      <c r="I200" s="9">
        <v>1</v>
      </c>
    </row>
    <row r="201">
      <c r="A201" s="255" t="s">
        <v>1378</v>
      </c>
      <c r="B201" s="9">
        <v>2</v>
      </c>
      <c r="C201" s="255" t="s">
        <v>9205</v>
      </c>
      <c r="D201" s="9">
        <v>0</v>
      </c>
      <c r="E201" s="9">
        <v>1746626.5573948817</v>
      </c>
      <c r="F201" s="255" t="s">
        <v>9138</v>
      </c>
      <c r="G201" s="9"/>
      <c r="H201" s="255" t="s">
        <v>9168</v>
      </c>
      <c r="I201" s="9">
        <v>1</v>
      </c>
    </row>
    <row r="202">
      <c r="A202" s="255" t="s">
        <v>1379</v>
      </c>
      <c r="B202" s="9">
        <v>3</v>
      </c>
      <c r="C202" s="255" t="s">
        <v>9103</v>
      </c>
      <c r="D202" s="9">
        <v>712296.63470643468</v>
      </c>
      <c r="E202" s="9">
        <v>1749453.4255017771</v>
      </c>
      <c r="F202" s="255" t="s">
        <v>9114</v>
      </c>
      <c r="G202" s="9"/>
      <c r="H202" s="255" t="s">
        <v>9168</v>
      </c>
      <c r="I202" s="9">
        <v>1</v>
      </c>
    </row>
    <row r="203">
      <c r="A203" s="255" t="s">
        <v>1380</v>
      </c>
      <c r="B203" s="9">
        <v>3</v>
      </c>
      <c r="C203" s="255" t="s">
        <v>9104</v>
      </c>
      <c r="D203" s="9">
        <v>1700940084.8665478</v>
      </c>
      <c r="E203" s="9">
        <v>1749453.4255017771</v>
      </c>
      <c r="F203" s="255" t="s">
        <v>9114</v>
      </c>
      <c r="G203" s="9"/>
      <c r="H203" s="255" t="s">
        <v>9168</v>
      </c>
      <c r="I203" s="9">
        <v>1</v>
      </c>
    </row>
    <row r="204">
      <c r="A204" s="255" t="s">
        <v>1381</v>
      </c>
      <c r="B204" s="9">
        <v>3</v>
      </c>
      <c r="C204" s="255" t="s">
        <v>9105</v>
      </c>
      <c r="D204" s="9">
        <v>0.40715381405602963</v>
      </c>
      <c r="E204" s="9">
        <v>1749453.4255017771</v>
      </c>
      <c r="F204" s="255" t="s">
        <v>9114</v>
      </c>
      <c r="G204" s="9"/>
      <c r="H204" s="255" t="s">
        <v>9168</v>
      </c>
      <c r="I204" s="9">
        <v>1</v>
      </c>
    </row>
    <row r="205">
      <c r="A205" s="255" t="s">
        <v>1382</v>
      </c>
      <c r="B205" s="9">
        <v>3</v>
      </c>
      <c r="C205" s="255" t="s">
        <v>9205</v>
      </c>
      <c r="D205" s="9">
        <v>972.269430024229</v>
      </c>
      <c r="E205" s="9">
        <v>1749453.4255017771</v>
      </c>
      <c r="F205" s="255" t="s">
        <v>9114</v>
      </c>
      <c r="G205" s="9"/>
      <c r="H205" s="255" t="s">
        <v>9168</v>
      </c>
      <c r="I205" s="9">
        <v>1</v>
      </c>
    </row>
    <row r="206">
      <c r="A206" s="255" t="s">
        <v>1383</v>
      </c>
      <c r="B206" s="9">
        <v>3</v>
      </c>
      <c r="C206" s="255" t="s">
        <v>9103</v>
      </c>
      <c r="D206" s="9">
        <v>0</v>
      </c>
      <c r="E206" s="9">
        <v>1749453.4255017771</v>
      </c>
      <c r="F206" s="255" t="s">
        <v>9115</v>
      </c>
      <c r="G206" s="9"/>
      <c r="H206" s="255" t="s">
        <v>9168</v>
      </c>
      <c r="I206" s="9">
        <v>1</v>
      </c>
    </row>
    <row r="207">
      <c r="A207" s="255" t="s">
        <v>1384</v>
      </c>
      <c r="B207" s="9">
        <v>3</v>
      </c>
      <c r="C207" s="255" t="s">
        <v>9104</v>
      </c>
      <c r="D207" s="9">
        <v>0</v>
      </c>
      <c r="E207" s="9">
        <v>1749453.4255017771</v>
      </c>
      <c r="F207" s="255" t="s">
        <v>9115</v>
      </c>
      <c r="G207" s="9"/>
      <c r="H207" s="255" t="s">
        <v>9168</v>
      </c>
      <c r="I207" s="9">
        <v>1</v>
      </c>
    </row>
    <row r="208">
      <c r="A208" s="255" t="s">
        <v>1385</v>
      </c>
      <c r="B208" s="9">
        <v>3</v>
      </c>
      <c r="C208" s="255" t="s">
        <v>9105</v>
      </c>
      <c r="D208" s="9">
        <v>0</v>
      </c>
      <c r="E208" s="9">
        <v>1749453.4255017771</v>
      </c>
      <c r="F208" s="255" t="s">
        <v>9115</v>
      </c>
      <c r="G208" s="9"/>
      <c r="H208" s="255" t="s">
        <v>9168</v>
      </c>
      <c r="I208" s="9">
        <v>1</v>
      </c>
    </row>
    <row r="209">
      <c r="A209" s="255" t="s">
        <v>1386</v>
      </c>
      <c r="B209" s="9">
        <v>3</v>
      </c>
      <c r="C209" s="255" t="s">
        <v>9205</v>
      </c>
      <c r="D209" s="9">
        <v>0</v>
      </c>
      <c r="E209" s="9">
        <v>1749453.4255017771</v>
      </c>
      <c r="F209" s="255" t="s">
        <v>9115</v>
      </c>
      <c r="G209" s="9"/>
      <c r="H209" s="255" t="s">
        <v>9168</v>
      </c>
      <c r="I209" s="9">
        <v>1</v>
      </c>
    </row>
    <row r="210">
      <c r="A210" s="255" t="s">
        <v>1387</v>
      </c>
      <c r="B210" s="9">
        <v>3</v>
      </c>
      <c r="C210" s="255" t="s">
        <v>9103</v>
      </c>
      <c r="D210" s="9">
        <v>0</v>
      </c>
      <c r="E210" s="9">
        <v>1749453.4255017771</v>
      </c>
      <c r="F210" s="255" t="s">
        <v>9116</v>
      </c>
      <c r="G210" s="9"/>
      <c r="H210" s="255" t="s">
        <v>9168</v>
      </c>
      <c r="I210" s="9">
        <v>1</v>
      </c>
    </row>
    <row r="211">
      <c r="A211" s="255" t="s">
        <v>1388</v>
      </c>
      <c r="B211" s="9">
        <v>3</v>
      </c>
      <c r="C211" s="255" t="s">
        <v>9104</v>
      </c>
      <c r="D211" s="9">
        <v>0</v>
      </c>
      <c r="E211" s="9">
        <v>1749453.4255017771</v>
      </c>
      <c r="F211" s="255" t="s">
        <v>9116</v>
      </c>
      <c r="G211" s="9"/>
      <c r="H211" s="255" t="s">
        <v>9168</v>
      </c>
      <c r="I211" s="9">
        <v>1</v>
      </c>
    </row>
    <row r="212">
      <c r="A212" s="255" t="s">
        <v>1389</v>
      </c>
      <c r="B212" s="9">
        <v>3</v>
      </c>
      <c r="C212" s="255" t="s">
        <v>9105</v>
      </c>
      <c r="D212" s="9">
        <v>0</v>
      </c>
      <c r="E212" s="9">
        <v>1749453.4255017771</v>
      </c>
      <c r="F212" s="255" t="s">
        <v>9116</v>
      </c>
      <c r="G212" s="9"/>
      <c r="H212" s="255" t="s">
        <v>9168</v>
      </c>
      <c r="I212" s="9">
        <v>1</v>
      </c>
    </row>
    <row r="213">
      <c r="A213" s="255" t="s">
        <v>1390</v>
      </c>
      <c r="B213" s="9">
        <v>3</v>
      </c>
      <c r="C213" s="255" t="s">
        <v>9205</v>
      </c>
      <c r="D213" s="9">
        <v>0</v>
      </c>
      <c r="E213" s="9">
        <v>1749453.4255017771</v>
      </c>
      <c r="F213" s="255" t="s">
        <v>9116</v>
      </c>
      <c r="G213" s="9"/>
      <c r="H213" s="255" t="s">
        <v>9168</v>
      </c>
      <c r="I213" s="9">
        <v>1</v>
      </c>
    </row>
    <row r="214">
      <c r="A214" s="255" t="s">
        <v>1391</v>
      </c>
      <c r="B214" s="9">
        <v>3</v>
      </c>
      <c r="C214" s="255" t="s">
        <v>9103</v>
      </c>
      <c r="D214" s="9">
        <v>0</v>
      </c>
      <c r="E214" s="9">
        <v>1749453.4255017771</v>
      </c>
      <c r="F214" s="255" t="s">
        <v>9117</v>
      </c>
      <c r="G214" s="9"/>
      <c r="H214" s="255" t="s">
        <v>9168</v>
      </c>
      <c r="I214" s="9">
        <v>1</v>
      </c>
    </row>
    <row r="215">
      <c r="A215" s="255" t="s">
        <v>1392</v>
      </c>
      <c r="B215" s="9">
        <v>3</v>
      </c>
      <c r="C215" s="255" t="s">
        <v>9104</v>
      </c>
      <c r="D215" s="9">
        <v>0</v>
      </c>
      <c r="E215" s="9">
        <v>1749453.4255017771</v>
      </c>
      <c r="F215" s="255" t="s">
        <v>9117</v>
      </c>
      <c r="G215" s="9"/>
      <c r="H215" s="255" t="s">
        <v>9168</v>
      </c>
      <c r="I215" s="9">
        <v>1</v>
      </c>
    </row>
    <row r="216">
      <c r="A216" s="255" t="s">
        <v>1393</v>
      </c>
      <c r="B216" s="9">
        <v>3</v>
      </c>
      <c r="C216" s="255" t="s">
        <v>9105</v>
      </c>
      <c r="D216" s="9">
        <v>0</v>
      </c>
      <c r="E216" s="9">
        <v>1749453.4255017771</v>
      </c>
      <c r="F216" s="255" t="s">
        <v>9117</v>
      </c>
      <c r="G216" s="9"/>
      <c r="H216" s="255" t="s">
        <v>9168</v>
      </c>
      <c r="I216" s="9">
        <v>1</v>
      </c>
    </row>
    <row r="217">
      <c r="A217" s="255" t="s">
        <v>1394</v>
      </c>
      <c r="B217" s="9">
        <v>3</v>
      </c>
      <c r="C217" s="255" t="s">
        <v>9205</v>
      </c>
      <c r="D217" s="9">
        <v>0</v>
      </c>
      <c r="E217" s="9">
        <v>1749453.4255017771</v>
      </c>
      <c r="F217" s="255" t="s">
        <v>9117</v>
      </c>
      <c r="G217" s="9"/>
      <c r="H217" s="255" t="s">
        <v>9168</v>
      </c>
      <c r="I217" s="9">
        <v>1</v>
      </c>
    </row>
    <row r="218">
      <c r="A218" s="255" t="s">
        <v>1395</v>
      </c>
      <c r="B218" s="9">
        <v>3</v>
      </c>
      <c r="C218" s="255" t="s">
        <v>9103</v>
      </c>
      <c r="D218" s="9">
        <v>0</v>
      </c>
      <c r="E218" s="9">
        <v>1749453.4255017771</v>
      </c>
      <c r="F218" s="255" t="s">
        <v>9118</v>
      </c>
      <c r="G218" s="9"/>
      <c r="H218" s="255" t="s">
        <v>9168</v>
      </c>
      <c r="I218" s="9">
        <v>1</v>
      </c>
    </row>
    <row r="219">
      <c r="A219" s="255" t="s">
        <v>1396</v>
      </c>
      <c r="B219" s="9">
        <v>3</v>
      </c>
      <c r="C219" s="255" t="s">
        <v>9104</v>
      </c>
      <c r="D219" s="9">
        <v>0</v>
      </c>
      <c r="E219" s="9">
        <v>1749453.4255017771</v>
      </c>
      <c r="F219" s="255" t="s">
        <v>9118</v>
      </c>
      <c r="G219" s="9"/>
      <c r="H219" s="255" t="s">
        <v>9168</v>
      </c>
      <c r="I219" s="9">
        <v>1</v>
      </c>
    </row>
    <row r="220">
      <c r="A220" s="255" t="s">
        <v>1397</v>
      </c>
      <c r="B220" s="9">
        <v>3</v>
      </c>
      <c r="C220" s="255" t="s">
        <v>9105</v>
      </c>
      <c r="D220" s="9">
        <v>0</v>
      </c>
      <c r="E220" s="9">
        <v>1749453.4255017771</v>
      </c>
      <c r="F220" s="255" t="s">
        <v>9118</v>
      </c>
      <c r="G220" s="9"/>
      <c r="H220" s="255" t="s">
        <v>9168</v>
      </c>
      <c r="I220" s="9">
        <v>1</v>
      </c>
    </row>
    <row r="221">
      <c r="A221" s="255" t="s">
        <v>1398</v>
      </c>
      <c r="B221" s="9">
        <v>3</v>
      </c>
      <c r="C221" s="255" t="s">
        <v>9205</v>
      </c>
      <c r="D221" s="9">
        <v>0</v>
      </c>
      <c r="E221" s="9">
        <v>1749453.4255017771</v>
      </c>
      <c r="F221" s="255" t="s">
        <v>9118</v>
      </c>
      <c r="G221" s="9"/>
      <c r="H221" s="255" t="s">
        <v>9168</v>
      </c>
      <c r="I221" s="9">
        <v>1</v>
      </c>
    </row>
    <row r="222">
      <c r="A222" s="255" t="s">
        <v>1399</v>
      </c>
      <c r="B222" s="9">
        <v>3</v>
      </c>
      <c r="C222" s="255" t="s">
        <v>9103</v>
      </c>
      <c r="D222" s="9">
        <v>0</v>
      </c>
      <c r="E222" s="9">
        <v>1749453.4255017771</v>
      </c>
      <c r="F222" s="255" t="s">
        <v>9119</v>
      </c>
      <c r="G222" s="9"/>
      <c r="H222" s="255" t="s">
        <v>9168</v>
      </c>
      <c r="I222" s="9">
        <v>1</v>
      </c>
    </row>
    <row r="223">
      <c r="A223" s="255" t="s">
        <v>1400</v>
      </c>
      <c r="B223" s="9">
        <v>3</v>
      </c>
      <c r="C223" s="255" t="s">
        <v>9104</v>
      </c>
      <c r="D223" s="9">
        <v>0</v>
      </c>
      <c r="E223" s="9">
        <v>1749453.4255017771</v>
      </c>
      <c r="F223" s="255" t="s">
        <v>9119</v>
      </c>
      <c r="G223" s="9"/>
      <c r="H223" s="255" t="s">
        <v>9168</v>
      </c>
      <c r="I223" s="9">
        <v>1</v>
      </c>
    </row>
    <row r="224">
      <c r="A224" s="255" t="s">
        <v>1401</v>
      </c>
      <c r="B224" s="9">
        <v>3</v>
      </c>
      <c r="C224" s="255" t="s">
        <v>9105</v>
      </c>
      <c r="D224" s="9">
        <v>0</v>
      </c>
      <c r="E224" s="9">
        <v>1749453.4255017771</v>
      </c>
      <c r="F224" s="255" t="s">
        <v>9119</v>
      </c>
      <c r="G224" s="9"/>
      <c r="H224" s="255" t="s">
        <v>9168</v>
      </c>
      <c r="I224" s="9">
        <v>1</v>
      </c>
    </row>
    <row r="225">
      <c r="A225" s="255" t="s">
        <v>1402</v>
      </c>
      <c r="B225" s="9">
        <v>3</v>
      </c>
      <c r="C225" s="255" t="s">
        <v>9205</v>
      </c>
      <c r="D225" s="9">
        <v>0</v>
      </c>
      <c r="E225" s="9">
        <v>1749453.4255017771</v>
      </c>
      <c r="F225" s="255" t="s">
        <v>9119</v>
      </c>
      <c r="G225" s="9"/>
      <c r="H225" s="255" t="s">
        <v>9168</v>
      </c>
      <c r="I225" s="9">
        <v>1</v>
      </c>
    </row>
    <row r="226">
      <c r="A226" s="255" t="s">
        <v>1403</v>
      </c>
      <c r="B226" s="9">
        <v>3</v>
      </c>
      <c r="C226" s="255" t="s">
        <v>9103</v>
      </c>
      <c r="D226" s="9">
        <v>0</v>
      </c>
      <c r="E226" s="9">
        <v>1749453.4255017771</v>
      </c>
      <c r="F226" s="255" t="s">
        <v>9120</v>
      </c>
      <c r="G226" s="9"/>
      <c r="H226" s="255" t="s">
        <v>9168</v>
      </c>
      <c r="I226" s="9">
        <v>1</v>
      </c>
    </row>
    <row r="227">
      <c r="A227" s="255" t="s">
        <v>1404</v>
      </c>
      <c r="B227" s="9">
        <v>3</v>
      </c>
      <c r="C227" s="255" t="s">
        <v>9104</v>
      </c>
      <c r="D227" s="9">
        <v>0</v>
      </c>
      <c r="E227" s="9">
        <v>1749453.4255017771</v>
      </c>
      <c r="F227" s="255" t="s">
        <v>9120</v>
      </c>
      <c r="G227" s="9"/>
      <c r="H227" s="255" t="s">
        <v>9168</v>
      </c>
      <c r="I227" s="9">
        <v>1</v>
      </c>
    </row>
    <row r="228">
      <c r="A228" s="255" t="s">
        <v>1405</v>
      </c>
      <c r="B228" s="9">
        <v>3</v>
      </c>
      <c r="C228" s="255" t="s">
        <v>9105</v>
      </c>
      <c r="D228" s="9">
        <v>0</v>
      </c>
      <c r="E228" s="9">
        <v>1749453.4255017771</v>
      </c>
      <c r="F228" s="255" t="s">
        <v>9120</v>
      </c>
      <c r="G228" s="9"/>
      <c r="H228" s="255" t="s">
        <v>9168</v>
      </c>
      <c r="I228" s="9">
        <v>1</v>
      </c>
    </row>
    <row r="229">
      <c r="A229" s="255" t="s">
        <v>1406</v>
      </c>
      <c r="B229" s="9">
        <v>3</v>
      </c>
      <c r="C229" s="255" t="s">
        <v>9205</v>
      </c>
      <c r="D229" s="9">
        <v>0</v>
      </c>
      <c r="E229" s="9">
        <v>1749453.4255017771</v>
      </c>
      <c r="F229" s="255" t="s">
        <v>9120</v>
      </c>
      <c r="G229" s="9"/>
      <c r="H229" s="255" t="s">
        <v>9168</v>
      </c>
      <c r="I229" s="9">
        <v>1</v>
      </c>
    </row>
    <row r="230">
      <c r="A230" s="255" t="s">
        <v>1407</v>
      </c>
      <c r="B230" s="9">
        <v>3</v>
      </c>
      <c r="C230" s="255" t="s">
        <v>9103</v>
      </c>
      <c r="D230" s="9">
        <v>0</v>
      </c>
      <c r="E230" s="9">
        <v>1749453.4255017771</v>
      </c>
      <c r="F230" s="255" t="s">
        <v>9121</v>
      </c>
      <c r="G230" s="9"/>
      <c r="H230" s="255" t="s">
        <v>9168</v>
      </c>
      <c r="I230" s="9">
        <v>1</v>
      </c>
    </row>
    <row r="231">
      <c r="A231" s="255" t="s">
        <v>1408</v>
      </c>
      <c r="B231" s="9">
        <v>3</v>
      </c>
      <c r="C231" s="255" t="s">
        <v>9104</v>
      </c>
      <c r="D231" s="9">
        <v>0</v>
      </c>
      <c r="E231" s="9">
        <v>1749453.4255017771</v>
      </c>
      <c r="F231" s="255" t="s">
        <v>9121</v>
      </c>
      <c r="G231" s="9"/>
      <c r="H231" s="255" t="s">
        <v>9168</v>
      </c>
      <c r="I231" s="9">
        <v>1</v>
      </c>
    </row>
    <row r="232">
      <c r="A232" s="255" t="s">
        <v>1409</v>
      </c>
      <c r="B232" s="9">
        <v>3</v>
      </c>
      <c r="C232" s="255" t="s">
        <v>9105</v>
      </c>
      <c r="D232" s="9">
        <v>0</v>
      </c>
      <c r="E232" s="9">
        <v>1749453.4255017771</v>
      </c>
      <c r="F232" s="255" t="s">
        <v>9121</v>
      </c>
      <c r="G232" s="9"/>
      <c r="H232" s="255" t="s">
        <v>9168</v>
      </c>
      <c r="I232" s="9">
        <v>1</v>
      </c>
    </row>
    <row r="233">
      <c r="A233" s="255" t="s">
        <v>1410</v>
      </c>
      <c r="B233" s="9">
        <v>3</v>
      </c>
      <c r="C233" s="255" t="s">
        <v>9205</v>
      </c>
      <c r="D233" s="9">
        <v>0</v>
      </c>
      <c r="E233" s="9">
        <v>1749453.4255017771</v>
      </c>
      <c r="F233" s="255" t="s">
        <v>9121</v>
      </c>
      <c r="G233" s="9"/>
      <c r="H233" s="255" t="s">
        <v>9168</v>
      </c>
      <c r="I233" s="9">
        <v>1</v>
      </c>
    </row>
    <row r="234">
      <c r="A234" s="255" t="s">
        <v>1411</v>
      </c>
      <c r="B234" s="9">
        <v>3</v>
      </c>
      <c r="C234" s="255" t="s">
        <v>9103</v>
      </c>
      <c r="D234" s="9">
        <v>1707714.4348255757</v>
      </c>
      <c r="E234" s="9">
        <v>1749453.4255017771</v>
      </c>
      <c r="F234" s="255" t="s">
        <v>9122</v>
      </c>
      <c r="G234" s="9"/>
      <c r="H234" s="255" t="s">
        <v>9168</v>
      </c>
      <c r="I234" s="9">
        <v>1</v>
      </c>
    </row>
    <row r="235">
      <c r="A235" s="255" t="s">
        <v>1412</v>
      </c>
      <c r="B235" s="9">
        <v>3</v>
      </c>
      <c r="C235" s="255" t="s">
        <v>9104</v>
      </c>
      <c r="D235" s="9">
        <v>4082111902.5370197</v>
      </c>
      <c r="E235" s="9">
        <v>1749453.4255017771</v>
      </c>
      <c r="F235" s="255" t="s">
        <v>9122</v>
      </c>
      <c r="G235" s="9"/>
      <c r="H235" s="255" t="s">
        <v>9168</v>
      </c>
      <c r="I235" s="9">
        <v>1</v>
      </c>
    </row>
    <row r="236">
      <c r="A236" s="255" t="s">
        <v>1413</v>
      </c>
      <c r="B236" s="9">
        <v>3</v>
      </c>
      <c r="C236" s="255" t="s">
        <v>9105</v>
      </c>
      <c r="D236" s="9">
        <v>0.9761416965620392</v>
      </c>
      <c r="E236" s="9">
        <v>1749453.4255017771</v>
      </c>
      <c r="F236" s="255" t="s">
        <v>9122</v>
      </c>
      <c r="G236" s="9"/>
      <c r="H236" s="255" t="s">
        <v>9168</v>
      </c>
      <c r="I236" s="9">
        <v>1</v>
      </c>
    </row>
    <row r="237">
      <c r="A237" s="255" t="s">
        <v>1414</v>
      </c>
      <c r="B237" s="9">
        <v>3</v>
      </c>
      <c r="C237" s="255" t="s">
        <v>9205</v>
      </c>
      <c r="D237" s="9">
        <v>2333.3641485003759</v>
      </c>
      <c r="E237" s="9">
        <v>1749453.4255017771</v>
      </c>
      <c r="F237" s="255" t="s">
        <v>9122</v>
      </c>
      <c r="G237" s="9"/>
      <c r="H237" s="255" t="s">
        <v>9168</v>
      </c>
      <c r="I237" s="9">
        <v>1</v>
      </c>
    </row>
    <row r="238">
      <c r="A238" s="255" t="s">
        <v>1415</v>
      </c>
      <c r="B238" s="9">
        <v>3</v>
      </c>
      <c r="C238" s="255" t="s">
        <v>9103</v>
      </c>
      <c r="D238" s="9">
        <v>1707714.4348255757</v>
      </c>
      <c r="E238" s="9">
        <v>1749453.4255017771</v>
      </c>
      <c r="F238" s="255" t="s">
        <v>9123</v>
      </c>
      <c r="G238" s="9"/>
      <c r="H238" s="255" t="s">
        <v>9168</v>
      </c>
      <c r="I238" s="9">
        <v>1</v>
      </c>
    </row>
    <row r="239">
      <c r="A239" s="255" t="s">
        <v>1416</v>
      </c>
      <c r="B239" s="9">
        <v>3</v>
      </c>
      <c r="C239" s="255" t="s">
        <v>9104</v>
      </c>
      <c r="D239" s="9">
        <v>4082111902.5370197</v>
      </c>
      <c r="E239" s="9">
        <v>1749453.4255017771</v>
      </c>
      <c r="F239" s="255" t="s">
        <v>9123</v>
      </c>
      <c r="G239" s="9"/>
      <c r="H239" s="255" t="s">
        <v>9168</v>
      </c>
      <c r="I239" s="9">
        <v>1</v>
      </c>
    </row>
    <row r="240">
      <c r="A240" s="255" t="s">
        <v>1417</v>
      </c>
      <c r="B240" s="9">
        <v>3</v>
      </c>
      <c r="C240" s="255" t="s">
        <v>9105</v>
      </c>
      <c r="D240" s="9">
        <v>0.9761416965620392</v>
      </c>
      <c r="E240" s="9">
        <v>1749453.4255017771</v>
      </c>
      <c r="F240" s="255" t="s">
        <v>9123</v>
      </c>
      <c r="G240" s="9"/>
      <c r="H240" s="255" t="s">
        <v>9168</v>
      </c>
      <c r="I240" s="9">
        <v>1</v>
      </c>
    </row>
    <row r="241">
      <c r="A241" s="255" t="s">
        <v>1418</v>
      </c>
      <c r="B241" s="9">
        <v>3</v>
      </c>
      <c r="C241" s="255" t="s">
        <v>9205</v>
      </c>
      <c r="D241" s="9">
        <v>2333.3641485003759</v>
      </c>
      <c r="E241" s="9">
        <v>1749453.4255017771</v>
      </c>
      <c r="F241" s="255" t="s">
        <v>9123</v>
      </c>
      <c r="G241" s="9"/>
      <c r="H241" s="255" t="s">
        <v>9168</v>
      </c>
      <c r="I241" s="9">
        <v>1</v>
      </c>
    </row>
    <row r="242">
      <c r="A242" s="255" t="s">
        <v>1419</v>
      </c>
      <c r="B242" s="9">
        <v>3</v>
      </c>
      <c r="C242" s="255" t="s">
        <v>9103</v>
      </c>
      <c r="D242" s="9">
        <v>1707714.4348255757</v>
      </c>
      <c r="E242" s="9">
        <v>1749453.4255017771</v>
      </c>
      <c r="F242" s="255" t="s">
        <v>9124</v>
      </c>
      <c r="G242" s="9"/>
      <c r="H242" s="255" t="s">
        <v>9168</v>
      </c>
      <c r="I242" s="9">
        <v>1</v>
      </c>
    </row>
    <row r="243">
      <c r="A243" s="255" t="s">
        <v>1420</v>
      </c>
      <c r="B243" s="9">
        <v>3</v>
      </c>
      <c r="C243" s="255" t="s">
        <v>9104</v>
      </c>
      <c r="D243" s="9">
        <v>4082111902.5370197</v>
      </c>
      <c r="E243" s="9">
        <v>1749453.4255017771</v>
      </c>
      <c r="F243" s="255" t="s">
        <v>9124</v>
      </c>
      <c r="G243" s="9"/>
      <c r="H243" s="255" t="s">
        <v>9168</v>
      </c>
      <c r="I243" s="9">
        <v>1</v>
      </c>
    </row>
    <row r="244">
      <c r="A244" s="255" t="s">
        <v>1421</v>
      </c>
      <c r="B244" s="9">
        <v>3</v>
      </c>
      <c r="C244" s="255" t="s">
        <v>9105</v>
      </c>
      <c r="D244" s="9">
        <v>0.9761416965620392</v>
      </c>
      <c r="E244" s="9">
        <v>1749453.4255017771</v>
      </c>
      <c r="F244" s="255" t="s">
        <v>9124</v>
      </c>
      <c r="G244" s="9"/>
      <c r="H244" s="255" t="s">
        <v>9168</v>
      </c>
      <c r="I244" s="9">
        <v>1</v>
      </c>
    </row>
    <row r="245">
      <c r="A245" s="255" t="s">
        <v>1422</v>
      </c>
      <c r="B245" s="9">
        <v>3</v>
      </c>
      <c r="C245" s="255" t="s">
        <v>9205</v>
      </c>
      <c r="D245" s="9">
        <v>2333.3641485003759</v>
      </c>
      <c r="E245" s="9">
        <v>1749453.4255017771</v>
      </c>
      <c r="F245" s="255" t="s">
        <v>9124</v>
      </c>
      <c r="G245" s="9"/>
      <c r="H245" s="255" t="s">
        <v>9168</v>
      </c>
      <c r="I245" s="9">
        <v>1</v>
      </c>
    </row>
    <row r="246">
      <c r="A246" s="255" t="s">
        <v>1423</v>
      </c>
      <c r="B246" s="9">
        <v>3</v>
      </c>
      <c r="C246" s="255" t="s">
        <v>9103</v>
      </c>
      <c r="D246" s="9">
        <v>1749453.4255017771</v>
      </c>
      <c r="E246" s="9">
        <v>1749453.4255017771</v>
      </c>
      <c r="F246" s="255" t="s">
        <v>9125</v>
      </c>
      <c r="G246" s="9"/>
      <c r="H246" s="255" t="s">
        <v>9168</v>
      </c>
      <c r="I246" s="9">
        <v>1</v>
      </c>
    </row>
    <row r="247">
      <c r="A247" s="255" t="s">
        <v>1424</v>
      </c>
      <c r="B247" s="9">
        <v>3</v>
      </c>
      <c r="C247" s="255" t="s">
        <v>9104</v>
      </c>
      <c r="D247" s="9">
        <v>1421280213.1355207</v>
      </c>
      <c r="E247" s="9">
        <v>1749453.4255017771</v>
      </c>
      <c r="F247" s="255" t="s">
        <v>9125</v>
      </c>
      <c r="G247" s="9"/>
      <c r="H247" s="255" t="s">
        <v>9168</v>
      </c>
      <c r="I247" s="9">
        <v>1</v>
      </c>
    </row>
    <row r="248">
      <c r="A248" s="255" t="s">
        <v>1425</v>
      </c>
      <c r="B248" s="9">
        <v>3</v>
      </c>
      <c r="C248" s="255" t="s">
        <v>9105</v>
      </c>
      <c r="D248" s="9">
        <v>1</v>
      </c>
      <c r="E248" s="9">
        <v>1749453.4255017771</v>
      </c>
      <c r="F248" s="255" t="s">
        <v>9125</v>
      </c>
      <c r="G248" s="9"/>
      <c r="H248" s="255" t="s">
        <v>9168</v>
      </c>
      <c r="I248" s="9">
        <v>1</v>
      </c>
    </row>
    <row r="249">
      <c r="A249" s="255" t="s">
        <v>1426</v>
      </c>
      <c r="B249" s="9">
        <v>3</v>
      </c>
      <c r="C249" s="255" t="s">
        <v>9205</v>
      </c>
      <c r="D249" s="9">
        <v>812.41386161959133</v>
      </c>
      <c r="E249" s="9">
        <v>1749453.4255017771</v>
      </c>
      <c r="F249" s="255" t="s">
        <v>9125</v>
      </c>
      <c r="G249" s="9"/>
      <c r="H249" s="255" t="s">
        <v>9168</v>
      </c>
      <c r="I249" s="9">
        <v>1</v>
      </c>
    </row>
    <row r="250">
      <c r="A250" s="255" t="s">
        <v>1427</v>
      </c>
      <c r="B250" s="9">
        <v>3</v>
      </c>
      <c r="C250" s="255" t="s">
        <v>9103</v>
      </c>
      <c r="D250" s="9">
        <v>771329.19124251546</v>
      </c>
      <c r="E250" s="9">
        <v>1749453.4255017771</v>
      </c>
      <c r="F250" s="255" t="s">
        <v>9126</v>
      </c>
      <c r="G250" s="9"/>
      <c r="H250" s="255" t="s">
        <v>9168</v>
      </c>
      <c r="I250" s="9">
        <v>1</v>
      </c>
    </row>
    <row r="251">
      <c r="A251" s="255" t="s">
        <v>1428</v>
      </c>
      <c r="B251" s="9">
        <v>3</v>
      </c>
      <c r="C251" s="255" t="s">
        <v>9104</v>
      </c>
      <c r="D251" s="9">
        <v>1580061396.4007366</v>
      </c>
      <c r="E251" s="9">
        <v>1749453.4255017771</v>
      </c>
      <c r="F251" s="255" t="s">
        <v>9126</v>
      </c>
      <c r="G251" s="9"/>
      <c r="H251" s="255" t="s">
        <v>9168</v>
      </c>
      <c r="I251" s="9">
        <v>1</v>
      </c>
    </row>
    <row r="252">
      <c r="A252" s="255" t="s">
        <v>1429</v>
      </c>
      <c r="B252" s="9">
        <v>3</v>
      </c>
      <c r="C252" s="255" t="s">
        <v>9105</v>
      </c>
      <c r="D252" s="9">
        <v>0.44089724253235452</v>
      </c>
      <c r="E252" s="9">
        <v>1749453.4255017771</v>
      </c>
      <c r="F252" s="255" t="s">
        <v>9126</v>
      </c>
      <c r="G252" s="9"/>
      <c r="H252" s="255" t="s">
        <v>9168</v>
      </c>
      <c r="I252" s="9">
        <v>1</v>
      </c>
    </row>
    <row r="253">
      <c r="A253" s="255" t="s">
        <v>1430</v>
      </c>
      <c r="B253" s="9">
        <v>3</v>
      </c>
      <c r="C253" s="255" t="s">
        <v>9205</v>
      </c>
      <c r="D253" s="9">
        <v>903.17431339879442</v>
      </c>
      <c r="E253" s="9">
        <v>1749453.4255017771</v>
      </c>
      <c r="F253" s="255" t="s">
        <v>9126</v>
      </c>
      <c r="G253" s="9"/>
      <c r="H253" s="255" t="s">
        <v>9168</v>
      </c>
      <c r="I253" s="9">
        <v>1</v>
      </c>
    </row>
    <row r="254">
      <c r="A254" s="255" t="s">
        <v>1431</v>
      </c>
      <c r="B254" s="9">
        <v>3</v>
      </c>
      <c r="C254" s="255" t="s">
        <v>9103</v>
      </c>
      <c r="D254" s="9">
        <v>1710840.611653948</v>
      </c>
      <c r="E254" s="9">
        <v>1749453.4255017771</v>
      </c>
      <c r="F254" s="255" t="s">
        <v>9127</v>
      </c>
      <c r="G254" s="9"/>
      <c r="H254" s="255" t="s">
        <v>9168</v>
      </c>
      <c r="I254" s="9">
        <v>1</v>
      </c>
    </row>
    <row r="255">
      <c r="A255" s="255" t="s">
        <v>1432</v>
      </c>
      <c r="B255" s="9">
        <v>3</v>
      </c>
      <c r="C255" s="255" t="s">
        <v>9104</v>
      </c>
      <c r="D255" s="9">
        <v>5662173298.9377565</v>
      </c>
      <c r="E255" s="9">
        <v>1749453.4255017771</v>
      </c>
      <c r="F255" s="255" t="s">
        <v>9127</v>
      </c>
      <c r="G255" s="9"/>
      <c r="H255" s="255" t="s">
        <v>9168</v>
      </c>
      <c r="I255" s="9">
        <v>1</v>
      </c>
    </row>
    <row r="256">
      <c r="A256" s="255" t="s">
        <v>1433</v>
      </c>
      <c r="B256" s="9">
        <v>3</v>
      </c>
      <c r="C256" s="255" t="s">
        <v>9105</v>
      </c>
      <c r="D256" s="9">
        <v>0.97792864143453595</v>
      </c>
      <c r="E256" s="9">
        <v>1749453.4255017771</v>
      </c>
      <c r="F256" s="255" t="s">
        <v>9127</v>
      </c>
      <c r="G256" s="9"/>
      <c r="H256" s="255" t="s">
        <v>9168</v>
      </c>
      <c r="I256" s="9">
        <v>1</v>
      </c>
    </row>
    <row r="257">
      <c r="A257" s="255" t="s">
        <v>1434</v>
      </c>
      <c r="B257" s="9">
        <v>3</v>
      </c>
      <c r="C257" s="255" t="s">
        <v>9205</v>
      </c>
      <c r="D257" s="9">
        <v>3236.5384618991702</v>
      </c>
      <c r="E257" s="9">
        <v>1749453.4255017771</v>
      </c>
      <c r="F257" s="255" t="s">
        <v>9127</v>
      </c>
      <c r="G257" s="9"/>
      <c r="H257" s="255" t="s">
        <v>9168</v>
      </c>
      <c r="I257" s="9">
        <v>1</v>
      </c>
    </row>
    <row r="258">
      <c r="A258" s="255" t="s">
        <v>1435</v>
      </c>
      <c r="B258" s="9">
        <v>3</v>
      </c>
      <c r="C258" s="255" t="s">
        <v>9103</v>
      </c>
      <c r="D258" s="9">
        <v>1710840.611653948</v>
      </c>
      <c r="E258" s="9">
        <v>1749453.4255017771</v>
      </c>
      <c r="F258" s="255" t="s">
        <v>9128</v>
      </c>
      <c r="G258" s="9"/>
      <c r="H258" s="255" t="s">
        <v>9168</v>
      </c>
      <c r="I258" s="9">
        <v>1</v>
      </c>
    </row>
    <row r="259">
      <c r="A259" s="255" t="s">
        <v>1436</v>
      </c>
      <c r="B259" s="9">
        <v>3</v>
      </c>
      <c r="C259" s="255" t="s">
        <v>9104</v>
      </c>
      <c r="D259" s="9">
        <v>5662173298.9377565</v>
      </c>
      <c r="E259" s="9">
        <v>1749453.4255017771</v>
      </c>
      <c r="F259" s="255" t="s">
        <v>9128</v>
      </c>
      <c r="G259" s="9"/>
      <c r="H259" s="255" t="s">
        <v>9168</v>
      </c>
      <c r="I259" s="9">
        <v>1</v>
      </c>
    </row>
    <row r="260">
      <c r="A260" s="255" t="s">
        <v>1437</v>
      </c>
      <c r="B260" s="9">
        <v>3</v>
      </c>
      <c r="C260" s="255" t="s">
        <v>9105</v>
      </c>
      <c r="D260" s="9">
        <v>0.97792864143453595</v>
      </c>
      <c r="E260" s="9">
        <v>1749453.4255017771</v>
      </c>
      <c r="F260" s="255" t="s">
        <v>9128</v>
      </c>
      <c r="G260" s="9"/>
      <c r="H260" s="255" t="s">
        <v>9168</v>
      </c>
      <c r="I260" s="9">
        <v>1</v>
      </c>
    </row>
    <row r="261">
      <c r="A261" s="255" t="s">
        <v>1438</v>
      </c>
      <c r="B261" s="9">
        <v>3</v>
      </c>
      <c r="C261" s="255" t="s">
        <v>9205</v>
      </c>
      <c r="D261" s="9">
        <v>3236.5384618991702</v>
      </c>
      <c r="E261" s="9">
        <v>1749453.4255017771</v>
      </c>
      <c r="F261" s="255" t="s">
        <v>9128</v>
      </c>
      <c r="G261" s="9"/>
      <c r="H261" s="255" t="s">
        <v>9168</v>
      </c>
      <c r="I261" s="9">
        <v>1</v>
      </c>
    </row>
    <row r="262">
      <c r="A262" s="255" t="s">
        <v>1439</v>
      </c>
      <c r="B262" s="9">
        <v>3</v>
      </c>
      <c r="C262" s="255" t="s">
        <v>9103</v>
      </c>
      <c r="D262" s="9">
        <v>890098.90443964442</v>
      </c>
      <c r="E262" s="9">
        <v>1749453.4255017771</v>
      </c>
      <c r="F262" s="255" t="s">
        <v>9129</v>
      </c>
      <c r="G262" s="9"/>
      <c r="H262" s="255" t="s">
        <v>9168</v>
      </c>
      <c r="I262" s="9">
        <v>1</v>
      </c>
    </row>
    <row r="263">
      <c r="A263" s="255" t="s">
        <v>1440</v>
      </c>
      <c r="B263" s="9">
        <v>3</v>
      </c>
      <c r="C263" s="255" t="s">
        <v>9104</v>
      </c>
      <c r="D263" s="9">
        <v>2064593480.6475828</v>
      </c>
      <c r="E263" s="9">
        <v>1749453.4255017771</v>
      </c>
      <c r="F263" s="255" t="s">
        <v>9129</v>
      </c>
      <c r="G263" s="9"/>
      <c r="H263" s="255" t="s">
        <v>9168</v>
      </c>
      <c r="I263" s="9">
        <v>1</v>
      </c>
    </row>
    <row r="264">
      <c r="A264" s="255" t="s">
        <v>1441</v>
      </c>
      <c r="B264" s="9">
        <v>3</v>
      </c>
      <c r="C264" s="255" t="s">
        <v>9105</v>
      </c>
      <c r="D264" s="9">
        <v>0.50878685391944445</v>
      </c>
      <c r="E264" s="9">
        <v>1749453.4255017771</v>
      </c>
      <c r="F264" s="255" t="s">
        <v>9129</v>
      </c>
      <c r="G264" s="9"/>
      <c r="H264" s="255" t="s">
        <v>9168</v>
      </c>
      <c r="I264" s="9">
        <v>1</v>
      </c>
    </row>
    <row r="265">
      <c r="A265" s="255" t="s">
        <v>1442</v>
      </c>
      <c r="B265" s="9">
        <v>3</v>
      </c>
      <c r="C265" s="255" t="s">
        <v>9205</v>
      </c>
      <c r="D265" s="9">
        <v>1180.1362931713472</v>
      </c>
      <c r="E265" s="9">
        <v>1749453.4255017771</v>
      </c>
      <c r="F265" s="255" t="s">
        <v>9129</v>
      </c>
      <c r="G265" s="9"/>
      <c r="H265" s="255" t="s">
        <v>9168</v>
      </c>
      <c r="I265" s="9">
        <v>1</v>
      </c>
    </row>
    <row r="266">
      <c r="A266" s="255" t="s">
        <v>1443</v>
      </c>
      <c r="B266" s="9">
        <v>3</v>
      </c>
      <c r="C266" s="255" t="s">
        <v>9103</v>
      </c>
      <c r="D266" s="9">
        <v>890098.90443964442</v>
      </c>
      <c r="E266" s="9">
        <v>1749453.4255017771</v>
      </c>
      <c r="F266" s="255" t="s">
        <v>9130</v>
      </c>
      <c r="G266" s="9"/>
      <c r="H266" s="255" t="s">
        <v>9168</v>
      </c>
      <c r="I266" s="9">
        <v>1</v>
      </c>
    </row>
    <row r="267">
      <c r="A267" s="255" t="s">
        <v>1444</v>
      </c>
      <c r="B267" s="9">
        <v>3</v>
      </c>
      <c r="C267" s="255" t="s">
        <v>9104</v>
      </c>
      <c r="D267" s="9">
        <v>2064593480.6475828</v>
      </c>
      <c r="E267" s="9">
        <v>1749453.4255017771</v>
      </c>
      <c r="F267" s="255" t="s">
        <v>9130</v>
      </c>
      <c r="G267" s="9"/>
      <c r="H267" s="255" t="s">
        <v>9168</v>
      </c>
      <c r="I267" s="9">
        <v>1</v>
      </c>
    </row>
    <row r="268">
      <c r="A268" s="255" t="s">
        <v>1445</v>
      </c>
      <c r="B268" s="9">
        <v>3</v>
      </c>
      <c r="C268" s="255" t="s">
        <v>9105</v>
      </c>
      <c r="D268" s="9">
        <v>0.50878685391944445</v>
      </c>
      <c r="E268" s="9">
        <v>1749453.4255017771</v>
      </c>
      <c r="F268" s="255" t="s">
        <v>9130</v>
      </c>
      <c r="G268" s="9"/>
      <c r="H268" s="255" t="s">
        <v>9168</v>
      </c>
      <c r="I268" s="9">
        <v>1</v>
      </c>
    </row>
    <row r="269">
      <c r="A269" s="255" t="s">
        <v>1446</v>
      </c>
      <c r="B269" s="9">
        <v>3</v>
      </c>
      <c r="C269" s="255" t="s">
        <v>9205</v>
      </c>
      <c r="D269" s="9">
        <v>1180.1362931713472</v>
      </c>
      <c r="E269" s="9">
        <v>1749453.4255017771</v>
      </c>
      <c r="F269" s="255" t="s">
        <v>9130</v>
      </c>
      <c r="G269" s="9"/>
      <c r="H269" s="255" t="s">
        <v>9168</v>
      </c>
      <c r="I269" s="9">
        <v>1</v>
      </c>
    </row>
    <row r="270">
      <c r="A270" s="255" t="s">
        <v>1447</v>
      </c>
      <c r="B270" s="9">
        <v>3</v>
      </c>
      <c r="C270" s="255" t="s">
        <v>9103</v>
      </c>
      <c r="D270" s="9">
        <v>1749453.4255017771</v>
      </c>
      <c r="E270" s="9">
        <v>1749453.4255017771</v>
      </c>
      <c r="F270" s="255" t="s">
        <v>9131</v>
      </c>
      <c r="G270" s="9"/>
      <c r="H270" s="255" t="s">
        <v>9168</v>
      </c>
      <c r="I270" s="9">
        <v>1</v>
      </c>
    </row>
    <row r="271">
      <c r="A271" s="255" t="s">
        <v>1448</v>
      </c>
      <c r="B271" s="9">
        <v>3</v>
      </c>
      <c r="C271" s="255" t="s">
        <v>9104</v>
      </c>
      <c r="D271" s="9">
        <v>2017518421.889437</v>
      </c>
      <c r="E271" s="9">
        <v>1749453.4255017771</v>
      </c>
      <c r="F271" s="255" t="s">
        <v>9131</v>
      </c>
      <c r="G271" s="9"/>
      <c r="H271" s="255" t="s">
        <v>9168</v>
      </c>
      <c r="I271" s="9">
        <v>1</v>
      </c>
    </row>
    <row r="272">
      <c r="A272" s="255" t="s">
        <v>1449</v>
      </c>
      <c r="B272" s="9">
        <v>3</v>
      </c>
      <c r="C272" s="255" t="s">
        <v>9105</v>
      </c>
      <c r="D272" s="9">
        <v>1</v>
      </c>
      <c r="E272" s="9">
        <v>1749453.4255017771</v>
      </c>
      <c r="F272" s="255" t="s">
        <v>9131</v>
      </c>
      <c r="G272" s="9"/>
      <c r="H272" s="255" t="s">
        <v>9168</v>
      </c>
      <c r="I272" s="9">
        <v>1</v>
      </c>
    </row>
    <row r="273">
      <c r="A273" s="255" t="s">
        <v>1450</v>
      </c>
      <c r="B273" s="9">
        <v>3</v>
      </c>
      <c r="C273" s="255" t="s">
        <v>9205</v>
      </c>
      <c r="D273" s="9">
        <v>1153.2278553290287</v>
      </c>
      <c r="E273" s="9">
        <v>1749453.4255017771</v>
      </c>
      <c r="F273" s="255" t="s">
        <v>9131</v>
      </c>
      <c r="G273" s="9"/>
      <c r="H273" s="255" t="s">
        <v>9168</v>
      </c>
      <c r="I273" s="9">
        <v>1</v>
      </c>
    </row>
    <row r="274">
      <c r="A274" s="255" t="s">
        <v>1451</v>
      </c>
      <c r="B274" s="9">
        <v>3</v>
      </c>
      <c r="C274" s="255" t="s">
        <v>9103</v>
      </c>
      <c r="D274" s="9">
        <v>1749453.4255017771</v>
      </c>
      <c r="E274" s="9">
        <v>1749453.4255017771</v>
      </c>
      <c r="F274" s="255" t="s">
        <v>9132</v>
      </c>
      <c r="G274" s="9"/>
      <c r="H274" s="255" t="s">
        <v>9168</v>
      </c>
      <c r="I274" s="9">
        <v>1</v>
      </c>
    </row>
    <row r="275">
      <c r="A275" s="255" t="s">
        <v>1452</v>
      </c>
      <c r="B275" s="9">
        <v>3</v>
      </c>
      <c r="C275" s="255" t="s">
        <v>9104</v>
      </c>
      <c r="D275" s="9">
        <v>3122220298.0020685</v>
      </c>
      <c r="E275" s="9">
        <v>1749453.4255017771</v>
      </c>
      <c r="F275" s="255" t="s">
        <v>9132</v>
      </c>
      <c r="G275" s="9"/>
      <c r="H275" s="255" t="s">
        <v>9168</v>
      </c>
      <c r="I275" s="9">
        <v>1</v>
      </c>
    </row>
    <row r="276">
      <c r="A276" s="255" t="s">
        <v>1453</v>
      </c>
      <c r="B276" s="9">
        <v>3</v>
      </c>
      <c r="C276" s="255" t="s">
        <v>9105</v>
      </c>
      <c r="D276" s="9">
        <v>1</v>
      </c>
      <c r="E276" s="9">
        <v>1749453.4255017771</v>
      </c>
      <c r="F276" s="255" t="s">
        <v>9132</v>
      </c>
      <c r="G276" s="9"/>
      <c r="H276" s="255" t="s">
        <v>9168</v>
      </c>
      <c r="I276" s="9">
        <v>1</v>
      </c>
    </row>
    <row r="277">
      <c r="A277" s="255" t="s">
        <v>1454</v>
      </c>
      <c r="B277" s="9">
        <v>3</v>
      </c>
      <c r="C277" s="255" t="s">
        <v>9205</v>
      </c>
      <c r="D277" s="9">
        <v>1784.6832916438202</v>
      </c>
      <c r="E277" s="9">
        <v>1749453.4255017771</v>
      </c>
      <c r="F277" s="255" t="s">
        <v>9132</v>
      </c>
      <c r="G277" s="9"/>
      <c r="H277" s="255" t="s">
        <v>9168</v>
      </c>
      <c r="I277" s="9">
        <v>1</v>
      </c>
    </row>
    <row r="278">
      <c r="A278" s="255" t="s">
        <v>1455</v>
      </c>
      <c r="B278" s="9">
        <v>3</v>
      </c>
      <c r="C278" s="255" t="s">
        <v>9103</v>
      </c>
      <c r="D278" s="9">
        <v>979664.81288176391</v>
      </c>
      <c r="E278" s="9">
        <v>1749453.4255017771</v>
      </c>
      <c r="F278" s="255" t="s">
        <v>9133</v>
      </c>
      <c r="G278" s="9"/>
      <c r="H278" s="255" t="s">
        <v>9168</v>
      </c>
      <c r="I278" s="9">
        <v>1</v>
      </c>
    </row>
    <row r="279">
      <c r="A279" s="255" t="s">
        <v>1456</v>
      </c>
      <c r="B279" s="9">
        <v>3</v>
      </c>
      <c r="C279" s="255" t="s">
        <v>9104</v>
      </c>
      <c r="D279" s="9">
        <v>3517001208.7307615</v>
      </c>
      <c r="E279" s="9">
        <v>1749453.4255017771</v>
      </c>
      <c r="F279" s="255" t="s">
        <v>9133</v>
      </c>
      <c r="G279" s="9"/>
      <c r="H279" s="255" t="s">
        <v>9168</v>
      </c>
      <c r="I279" s="9">
        <v>1</v>
      </c>
    </row>
    <row r="280">
      <c r="A280" s="255" t="s">
        <v>1457</v>
      </c>
      <c r="B280" s="9">
        <v>3</v>
      </c>
      <c r="C280" s="255" t="s">
        <v>9105</v>
      </c>
      <c r="D280" s="9">
        <v>0.5599833631471367</v>
      </c>
      <c r="E280" s="9">
        <v>1749453.4255017771</v>
      </c>
      <c r="F280" s="255" t="s">
        <v>9133</v>
      </c>
      <c r="G280" s="9"/>
      <c r="H280" s="255" t="s">
        <v>9168</v>
      </c>
      <c r="I280" s="9">
        <v>1</v>
      </c>
    </row>
    <row r="281">
      <c r="A281" s="255" t="s">
        <v>1458</v>
      </c>
      <c r="B281" s="9">
        <v>3</v>
      </c>
      <c r="C281" s="255" t="s">
        <v>9205</v>
      </c>
      <c r="D281" s="9">
        <v>2010.3428633557464</v>
      </c>
      <c r="E281" s="9">
        <v>1749453.4255017771</v>
      </c>
      <c r="F281" s="255" t="s">
        <v>9133</v>
      </c>
      <c r="G281" s="9"/>
      <c r="H281" s="255" t="s">
        <v>9168</v>
      </c>
      <c r="I281" s="9">
        <v>1</v>
      </c>
    </row>
    <row r="282">
      <c r="A282" s="255" t="s">
        <v>1459</v>
      </c>
      <c r="B282" s="9">
        <v>3</v>
      </c>
      <c r="C282" s="255" t="s">
        <v>9103</v>
      </c>
      <c r="D282" s="9">
        <v>0</v>
      </c>
      <c r="E282" s="9">
        <v>1749453.4255017771</v>
      </c>
      <c r="F282" s="255" t="s">
        <v>9134</v>
      </c>
      <c r="G282" s="9"/>
      <c r="H282" s="255" t="s">
        <v>9168</v>
      </c>
      <c r="I282" s="9">
        <v>1</v>
      </c>
    </row>
    <row r="283">
      <c r="A283" s="255" t="s">
        <v>1460</v>
      </c>
      <c r="B283" s="9">
        <v>3</v>
      </c>
      <c r="C283" s="255" t="s">
        <v>9104</v>
      </c>
      <c r="D283" s="9">
        <v>-977048207.79507339</v>
      </c>
      <c r="E283" s="9">
        <v>1749453.4255017771</v>
      </c>
      <c r="F283" s="255" t="s">
        <v>9134</v>
      </c>
      <c r="G283" s="9"/>
      <c r="H283" s="255" t="s">
        <v>9168</v>
      </c>
      <c r="I283" s="9">
        <v>1</v>
      </c>
    </row>
    <row r="284">
      <c r="A284" s="255" t="s">
        <v>1461</v>
      </c>
      <c r="B284" s="9">
        <v>3</v>
      </c>
      <c r="C284" s="255" t="s">
        <v>9105</v>
      </c>
      <c r="D284" s="9">
        <v>0</v>
      </c>
      <c r="E284" s="9">
        <v>1749453.4255017771</v>
      </c>
      <c r="F284" s="255" t="s">
        <v>9134</v>
      </c>
      <c r="G284" s="9"/>
      <c r="H284" s="255" t="s">
        <v>9168</v>
      </c>
      <c r="I284" s="9">
        <v>1</v>
      </c>
    </row>
    <row r="285">
      <c r="A285" s="255" t="s">
        <v>1462</v>
      </c>
      <c r="B285" s="9">
        <v>3</v>
      </c>
      <c r="C285" s="255" t="s">
        <v>9205</v>
      </c>
      <c r="D285" s="9">
        <v>-558.4876931003962</v>
      </c>
      <c r="E285" s="9">
        <v>1749453.4255017771</v>
      </c>
      <c r="F285" s="255" t="s">
        <v>9134</v>
      </c>
      <c r="G285" s="9"/>
      <c r="H285" s="255" t="s">
        <v>9168</v>
      </c>
      <c r="I285" s="9">
        <v>1</v>
      </c>
    </row>
    <row r="286">
      <c r="A286" s="255" t="s">
        <v>1463</v>
      </c>
      <c r="B286" s="9">
        <v>3</v>
      </c>
      <c r="C286" s="255" t="s">
        <v>9103</v>
      </c>
      <c r="D286" s="9">
        <v>927865.08419462468</v>
      </c>
      <c r="E286" s="9">
        <v>1749453.4255017771</v>
      </c>
      <c r="F286" s="255" t="s">
        <v>9135</v>
      </c>
      <c r="G286" s="9"/>
      <c r="H286" s="255" t="s">
        <v>9168</v>
      </c>
      <c r="I286" s="9">
        <v>1</v>
      </c>
    </row>
    <row r="287">
      <c r="A287" s="255" t="s">
        <v>1464</v>
      </c>
      <c r="B287" s="9">
        <v>3</v>
      </c>
      <c r="C287" s="255" t="s">
        <v>9104</v>
      </c>
      <c r="D287" s="9">
        <v>2539953000.935688</v>
      </c>
      <c r="E287" s="9">
        <v>1749453.4255017771</v>
      </c>
      <c r="F287" s="255" t="s">
        <v>9135</v>
      </c>
      <c r="G287" s="9"/>
      <c r="H287" s="255" t="s">
        <v>9168</v>
      </c>
      <c r="I287" s="9">
        <v>1</v>
      </c>
    </row>
    <row r="288">
      <c r="A288" s="255" t="s">
        <v>1465</v>
      </c>
      <c r="B288" s="9">
        <v>3</v>
      </c>
      <c r="C288" s="255" t="s">
        <v>9105</v>
      </c>
      <c r="D288" s="9">
        <v>0.53037427042591601</v>
      </c>
      <c r="E288" s="9">
        <v>1749453.4255017771</v>
      </c>
      <c r="F288" s="255" t="s">
        <v>9135</v>
      </c>
      <c r="G288" s="9"/>
      <c r="H288" s="255" t="s">
        <v>9168</v>
      </c>
      <c r="I288" s="9">
        <v>1</v>
      </c>
    </row>
    <row r="289">
      <c r="A289" s="255" t="s">
        <v>1466</v>
      </c>
      <c r="B289" s="9">
        <v>3</v>
      </c>
      <c r="C289" s="255" t="s">
        <v>9205</v>
      </c>
      <c r="D289" s="9">
        <v>1451.85517025535</v>
      </c>
      <c r="E289" s="9">
        <v>1749453.4255017771</v>
      </c>
      <c r="F289" s="255" t="s">
        <v>9135</v>
      </c>
      <c r="G289" s="9"/>
      <c r="H289" s="255" t="s">
        <v>9168</v>
      </c>
      <c r="I289" s="9">
        <v>1</v>
      </c>
    </row>
    <row r="290">
      <c r="A290" s="255" t="s">
        <v>1467</v>
      </c>
      <c r="B290" s="9">
        <v>3</v>
      </c>
      <c r="C290" s="255" t="s">
        <v>9103</v>
      </c>
      <c r="D290" s="9">
        <v>160161.62359527839</v>
      </c>
      <c r="E290" s="9">
        <v>1749453.4255017771</v>
      </c>
      <c r="F290" s="255" t="s">
        <v>9136</v>
      </c>
      <c r="G290" s="9"/>
      <c r="H290" s="255" t="s">
        <v>9168</v>
      </c>
      <c r="I290" s="9">
        <v>1</v>
      </c>
    </row>
    <row r="291">
      <c r="A291" s="255" t="s">
        <v>1468</v>
      </c>
      <c r="B291" s="9">
        <v>3</v>
      </c>
      <c r="C291" s="255" t="s">
        <v>9104</v>
      </c>
      <c r="D291" s="9">
        <v>475359520.28810537</v>
      </c>
      <c r="E291" s="9">
        <v>1749453.4255017771</v>
      </c>
      <c r="F291" s="255" t="s">
        <v>9136</v>
      </c>
      <c r="G291" s="9"/>
      <c r="H291" s="255" t="s">
        <v>9168</v>
      </c>
      <c r="I291" s="9">
        <v>1</v>
      </c>
    </row>
    <row r="292">
      <c r="A292" s="255" t="s">
        <v>1469</v>
      </c>
      <c r="B292" s="9">
        <v>3</v>
      </c>
      <c r="C292" s="255" t="s">
        <v>9105</v>
      </c>
      <c r="D292" s="9">
        <v>0.091549521273674911</v>
      </c>
      <c r="E292" s="9">
        <v>1749453.4255017771</v>
      </c>
      <c r="F292" s="255" t="s">
        <v>9136</v>
      </c>
      <c r="G292" s="9"/>
      <c r="H292" s="255" t="s">
        <v>9168</v>
      </c>
      <c r="I292" s="9">
        <v>1</v>
      </c>
    </row>
    <row r="293">
      <c r="A293" s="255" t="s">
        <v>1470</v>
      </c>
      <c r="B293" s="9">
        <v>3</v>
      </c>
      <c r="C293" s="255" t="s">
        <v>9205</v>
      </c>
      <c r="D293" s="9">
        <v>271.718877084003</v>
      </c>
      <c r="E293" s="9">
        <v>1749453.4255017771</v>
      </c>
      <c r="F293" s="255" t="s">
        <v>9136</v>
      </c>
      <c r="G293" s="9"/>
      <c r="H293" s="255" t="s">
        <v>9168</v>
      </c>
      <c r="I293" s="9">
        <v>1</v>
      </c>
    </row>
    <row r="294">
      <c r="A294" s="255" t="s">
        <v>1471</v>
      </c>
      <c r="B294" s="9">
        <v>3</v>
      </c>
      <c r="C294" s="255" t="s">
        <v>9103</v>
      </c>
      <c r="D294" s="9">
        <v>712296.63470643468</v>
      </c>
      <c r="E294" s="9">
        <v>1749453.4255017771</v>
      </c>
      <c r="F294" s="255" t="s">
        <v>9137</v>
      </c>
      <c r="G294" s="9"/>
      <c r="H294" s="255" t="s">
        <v>9168</v>
      </c>
      <c r="I294" s="9">
        <v>1</v>
      </c>
    </row>
    <row r="295">
      <c r="A295" s="255" t="s">
        <v>1472</v>
      </c>
      <c r="B295" s="9">
        <v>3</v>
      </c>
      <c r="C295" s="255" t="s">
        <v>9104</v>
      </c>
      <c r="D295" s="9">
        <v>1104701876.1126313</v>
      </c>
      <c r="E295" s="9">
        <v>1749453.4255017771</v>
      </c>
      <c r="F295" s="255" t="s">
        <v>9137</v>
      </c>
      <c r="G295" s="9"/>
      <c r="H295" s="255" t="s">
        <v>9168</v>
      </c>
      <c r="I295" s="9">
        <v>1</v>
      </c>
    </row>
    <row r="296">
      <c r="A296" s="255" t="s">
        <v>1473</v>
      </c>
      <c r="B296" s="9">
        <v>3</v>
      </c>
      <c r="C296" s="255" t="s">
        <v>9105</v>
      </c>
      <c r="D296" s="9">
        <v>0.40715381405602963</v>
      </c>
      <c r="E296" s="9">
        <v>1749453.4255017771</v>
      </c>
      <c r="F296" s="255" t="s">
        <v>9137</v>
      </c>
      <c r="G296" s="9"/>
      <c r="H296" s="255" t="s">
        <v>9168</v>
      </c>
      <c r="I296" s="9">
        <v>1</v>
      </c>
    </row>
    <row r="297">
      <c r="A297" s="255" t="s">
        <v>1474</v>
      </c>
      <c r="B297" s="9">
        <v>3</v>
      </c>
      <c r="C297" s="255" t="s">
        <v>9205</v>
      </c>
      <c r="D297" s="9">
        <v>631.45543631479154</v>
      </c>
      <c r="E297" s="9">
        <v>1749453.4255017771</v>
      </c>
      <c r="F297" s="255" t="s">
        <v>9137</v>
      </c>
      <c r="G297" s="9"/>
      <c r="H297" s="255" t="s">
        <v>9168</v>
      </c>
      <c r="I297" s="9">
        <v>1</v>
      </c>
    </row>
    <row r="298">
      <c r="A298" s="255" t="s">
        <v>1475</v>
      </c>
      <c r="B298" s="9">
        <v>3</v>
      </c>
      <c r="C298" s="255" t="s">
        <v>9103</v>
      </c>
      <c r="D298" s="9">
        <v>0</v>
      </c>
      <c r="E298" s="9">
        <v>1749453.4255017771</v>
      </c>
      <c r="F298" s="255" t="s">
        <v>9138</v>
      </c>
      <c r="G298" s="9"/>
      <c r="H298" s="255" t="s">
        <v>9168</v>
      </c>
      <c r="I298" s="9">
        <v>1</v>
      </c>
    </row>
    <row r="299">
      <c r="A299" s="255" t="s">
        <v>1476</v>
      </c>
      <c r="B299" s="9">
        <v>3</v>
      </c>
      <c r="C299" s="255" t="s">
        <v>9104</v>
      </c>
      <c r="D299" s="9">
        <v>0</v>
      </c>
      <c r="E299" s="9">
        <v>1749453.4255017771</v>
      </c>
      <c r="F299" s="255" t="s">
        <v>9138</v>
      </c>
      <c r="G299" s="9"/>
      <c r="H299" s="255" t="s">
        <v>9168</v>
      </c>
      <c r="I299" s="9">
        <v>1</v>
      </c>
    </row>
    <row r="300">
      <c r="A300" s="255" t="s">
        <v>1477</v>
      </c>
      <c r="B300" s="9">
        <v>3</v>
      </c>
      <c r="C300" s="255" t="s">
        <v>9105</v>
      </c>
      <c r="D300" s="9">
        <v>0</v>
      </c>
      <c r="E300" s="9">
        <v>1749453.4255017771</v>
      </c>
      <c r="F300" s="255" t="s">
        <v>9138</v>
      </c>
      <c r="G300" s="9"/>
      <c r="H300" s="255" t="s">
        <v>9168</v>
      </c>
      <c r="I300" s="9">
        <v>1</v>
      </c>
    </row>
    <row r="301">
      <c r="A301" s="255" t="s">
        <v>1478</v>
      </c>
      <c r="B301" s="9">
        <v>3</v>
      </c>
      <c r="C301" s="255" t="s">
        <v>9205</v>
      </c>
      <c r="D301" s="9">
        <v>0</v>
      </c>
      <c r="E301" s="9">
        <v>1749453.4255017771</v>
      </c>
      <c r="F301" s="255" t="s">
        <v>9138</v>
      </c>
      <c r="G301" s="9"/>
      <c r="H301" s="255" t="s">
        <v>9168</v>
      </c>
      <c r="I301" s="9">
        <v>1</v>
      </c>
    </row>
    <row r="302">
      <c r="A302" s="255" t="s">
        <v>1479</v>
      </c>
      <c r="B302" s="9">
        <v>4</v>
      </c>
      <c r="C302" s="255" t="s">
        <v>9103</v>
      </c>
      <c r="D302" s="9">
        <v>865776.11752649944</v>
      </c>
      <c r="E302" s="9">
        <v>1744323.2308518251</v>
      </c>
      <c r="F302" s="255" t="s">
        <v>9114</v>
      </c>
      <c r="G302" s="9"/>
      <c r="H302" s="255" t="s">
        <v>9168</v>
      </c>
      <c r="I302" s="9">
        <v>1</v>
      </c>
    </row>
    <row r="303">
      <c r="A303" s="255" t="s">
        <v>1480</v>
      </c>
      <c r="B303" s="9">
        <v>4</v>
      </c>
      <c r="C303" s="255" t="s">
        <v>9104</v>
      </c>
      <c r="D303" s="9">
        <v>2315870833.5440617</v>
      </c>
      <c r="E303" s="9">
        <v>1744323.2308518251</v>
      </c>
      <c r="F303" s="255" t="s">
        <v>9114</v>
      </c>
      <c r="G303" s="9"/>
      <c r="H303" s="255" t="s">
        <v>9168</v>
      </c>
      <c r="I303" s="9">
        <v>1</v>
      </c>
    </row>
    <row r="304">
      <c r="A304" s="255" t="s">
        <v>1481</v>
      </c>
      <c r="B304" s="9">
        <v>4</v>
      </c>
      <c r="C304" s="255" t="s">
        <v>9105</v>
      </c>
      <c r="D304" s="9">
        <v>0.49633926912944065</v>
      </c>
      <c r="E304" s="9">
        <v>1744323.2308518251</v>
      </c>
      <c r="F304" s="255" t="s">
        <v>9114</v>
      </c>
      <c r="G304" s="9"/>
      <c r="H304" s="255" t="s">
        <v>9168</v>
      </c>
      <c r="I304" s="9">
        <v>1</v>
      </c>
    </row>
    <row r="305">
      <c r="A305" s="255" t="s">
        <v>1482</v>
      </c>
      <c r="B305" s="9">
        <v>4</v>
      </c>
      <c r="C305" s="255" t="s">
        <v>9205</v>
      </c>
      <c r="D305" s="9">
        <v>1327.6615208599419</v>
      </c>
      <c r="E305" s="9">
        <v>1744323.2308518251</v>
      </c>
      <c r="F305" s="255" t="s">
        <v>9114</v>
      </c>
      <c r="G305" s="9"/>
      <c r="H305" s="255" t="s">
        <v>9168</v>
      </c>
      <c r="I305" s="9">
        <v>1</v>
      </c>
    </row>
    <row r="306">
      <c r="A306" s="255" t="s">
        <v>1483</v>
      </c>
      <c r="B306" s="9">
        <v>4</v>
      </c>
      <c r="C306" s="255" t="s">
        <v>9103</v>
      </c>
      <c r="D306" s="9">
        <v>0</v>
      </c>
      <c r="E306" s="9">
        <v>1744323.2308518251</v>
      </c>
      <c r="F306" s="255" t="s">
        <v>9115</v>
      </c>
      <c r="G306" s="9"/>
      <c r="H306" s="255" t="s">
        <v>9168</v>
      </c>
      <c r="I306" s="9">
        <v>1</v>
      </c>
    </row>
    <row r="307">
      <c r="A307" s="255" t="s">
        <v>1484</v>
      </c>
      <c r="B307" s="9">
        <v>4</v>
      </c>
      <c r="C307" s="255" t="s">
        <v>9104</v>
      </c>
      <c r="D307" s="9">
        <v>0</v>
      </c>
      <c r="E307" s="9">
        <v>1744323.2308518251</v>
      </c>
      <c r="F307" s="255" t="s">
        <v>9115</v>
      </c>
      <c r="G307" s="9"/>
      <c r="H307" s="255" t="s">
        <v>9168</v>
      </c>
      <c r="I307" s="9">
        <v>1</v>
      </c>
    </row>
    <row r="308">
      <c r="A308" s="255" t="s">
        <v>1485</v>
      </c>
      <c r="B308" s="9">
        <v>4</v>
      </c>
      <c r="C308" s="255" t="s">
        <v>9105</v>
      </c>
      <c r="D308" s="9">
        <v>0</v>
      </c>
      <c r="E308" s="9">
        <v>1744323.2308518251</v>
      </c>
      <c r="F308" s="255" t="s">
        <v>9115</v>
      </c>
      <c r="G308" s="9"/>
      <c r="H308" s="255" t="s">
        <v>9168</v>
      </c>
      <c r="I308" s="9">
        <v>1</v>
      </c>
    </row>
    <row r="309">
      <c r="A309" s="255" t="s">
        <v>1486</v>
      </c>
      <c r="B309" s="9">
        <v>4</v>
      </c>
      <c r="C309" s="255" t="s">
        <v>9205</v>
      </c>
      <c r="D309" s="9">
        <v>0</v>
      </c>
      <c r="E309" s="9">
        <v>1744323.2308518251</v>
      </c>
      <c r="F309" s="255" t="s">
        <v>9115</v>
      </c>
      <c r="G309" s="9"/>
      <c r="H309" s="255" t="s">
        <v>9168</v>
      </c>
      <c r="I309" s="9">
        <v>1</v>
      </c>
    </row>
    <row r="310">
      <c r="A310" s="255" t="s">
        <v>1487</v>
      </c>
      <c r="B310" s="9">
        <v>4</v>
      </c>
      <c r="C310" s="255" t="s">
        <v>9103</v>
      </c>
      <c r="D310" s="9">
        <v>0</v>
      </c>
      <c r="E310" s="9">
        <v>1744323.2308518251</v>
      </c>
      <c r="F310" s="255" t="s">
        <v>9116</v>
      </c>
      <c r="G310" s="9"/>
      <c r="H310" s="255" t="s">
        <v>9168</v>
      </c>
      <c r="I310" s="9">
        <v>1</v>
      </c>
    </row>
    <row r="311">
      <c r="A311" s="255" t="s">
        <v>1488</v>
      </c>
      <c r="B311" s="9">
        <v>4</v>
      </c>
      <c r="C311" s="255" t="s">
        <v>9104</v>
      </c>
      <c r="D311" s="9">
        <v>0</v>
      </c>
      <c r="E311" s="9">
        <v>1744323.2308518251</v>
      </c>
      <c r="F311" s="255" t="s">
        <v>9116</v>
      </c>
      <c r="G311" s="9"/>
      <c r="H311" s="255" t="s">
        <v>9168</v>
      </c>
      <c r="I311" s="9">
        <v>1</v>
      </c>
    </row>
    <row r="312">
      <c r="A312" s="255" t="s">
        <v>1489</v>
      </c>
      <c r="B312" s="9">
        <v>4</v>
      </c>
      <c r="C312" s="255" t="s">
        <v>9105</v>
      </c>
      <c r="D312" s="9">
        <v>0</v>
      </c>
      <c r="E312" s="9">
        <v>1744323.2308518251</v>
      </c>
      <c r="F312" s="255" t="s">
        <v>9116</v>
      </c>
      <c r="G312" s="9"/>
      <c r="H312" s="255" t="s">
        <v>9168</v>
      </c>
      <c r="I312" s="9">
        <v>1</v>
      </c>
    </row>
    <row r="313">
      <c r="A313" s="255" t="s">
        <v>1490</v>
      </c>
      <c r="B313" s="9">
        <v>4</v>
      </c>
      <c r="C313" s="255" t="s">
        <v>9205</v>
      </c>
      <c r="D313" s="9">
        <v>0</v>
      </c>
      <c r="E313" s="9">
        <v>1744323.2308518251</v>
      </c>
      <c r="F313" s="255" t="s">
        <v>9116</v>
      </c>
      <c r="G313" s="9"/>
      <c r="H313" s="255" t="s">
        <v>9168</v>
      </c>
      <c r="I313" s="9">
        <v>1</v>
      </c>
    </row>
    <row r="314">
      <c r="A314" s="255" t="s">
        <v>1491</v>
      </c>
      <c r="B314" s="9">
        <v>4</v>
      </c>
      <c r="C314" s="255" t="s">
        <v>9103</v>
      </c>
      <c r="D314" s="9">
        <v>0</v>
      </c>
      <c r="E314" s="9">
        <v>1744323.2308518251</v>
      </c>
      <c r="F314" s="255" t="s">
        <v>9117</v>
      </c>
      <c r="G314" s="9"/>
      <c r="H314" s="255" t="s">
        <v>9168</v>
      </c>
      <c r="I314" s="9">
        <v>1</v>
      </c>
    </row>
    <row r="315">
      <c r="A315" s="255" t="s">
        <v>1492</v>
      </c>
      <c r="B315" s="9">
        <v>4</v>
      </c>
      <c r="C315" s="255" t="s">
        <v>9104</v>
      </c>
      <c r="D315" s="9">
        <v>0</v>
      </c>
      <c r="E315" s="9">
        <v>1744323.2308518251</v>
      </c>
      <c r="F315" s="255" t="s">
        <v>9117</v>
      </c>
      <c r="G315" s="9"/>
      <c r="H315" s="255" t="s">
        <v>9168</v>
      </c>
      <c r="I315" s="9">
        <v>1</v>
      </c>
    </row>
    <row r="316">
      <c r="A316" s="255" t="s">
        <v>1493</v>
      </c>
      <c r="B316" s="9">
        <v>4</v>
      </c>
      <c r="C316" s="255" t="s">
        <v>9105</v>
      </c>
      <c r="D316" s="9">
        <v>0</v>
      </c>
      <c r="E316" s="9">
        <v>1744323.2308518251</v>
      </c>
      <c r="F316" s="255" t="s">
        <v>9117</v>
      </c>
      <c r="G316" s="9"/>
      <c r="H316" s="255" t="s">
        <v>9168</v>
      </c>
      <c r="I316" s="9">
        <v>1</v>
      </c>
    </row>
    <row r="317">
      <c r="A317" s="255" t="s">
        <v>1494</v>
      </c>
      <c r="B317" s="9">
        <v>4</v>
      </c>
      <c r="C317" s="255" t="s">
        <v>9205</v>
      </c>
      <c r="D317" s="9">
        <v>0</v>
      </c>
      <c r="E317" s="9">
        <v>1744323.2308518251</v>
      </c>
      <c r="F317" s="255" t="s">
        <v>9117</v>
      </c>
      <c r="G317" s="9"/>
      <c r="H317" s="255" t="s">
        <v>9168</v>
      </c>
      <c r="I317" s="9">
        <v>1</v>
      </c>
    </row>
    <row r="318">
      <c r="A318" s="255" t="s">
        <v>1495</v>
      </c>
      <c r="B318" s="9">
        <v>4</v>
      </c>
      <c r="C318" s="255" t="s">
        <v>9103</v>
      </c>
      <c r="D318" s="9">
        <v>0</v>
      </c>
      <c r="E318" s="9">
        <v>1744323.2308518251</v>
      </c>
      <c r="F318" s="255" t="s">
        <v>9118</v>
      </c>
      <c r="G318" s="9"/>
      <c r="H318" s="255" t="s">
        <v>9168</v>
      </c>
      <c r="I318" s="9">
        <v>1</v>
      </c>
    </row>
    <row r="319">
      <c r="A319" s="255" t="s">
        <v>1496</v>
      </c>
      <c r="B319" s="9">
        <v>4</v>
      </c>
      <c r="C319" s="255" t="s">
        <v>9104</v>
      </c>
      <c r="D319" s="9">
        <v>0</v>
      </c>
      <c r="E319" s="9">
        <v>1744323.2308518251</v>
      </c>
      <c r="F319" s="255" t="s">
        <v>9118</v>
      </c>
      <c r="G319" s="9"/>
      <c r="H319" s="255" t="s">
        <v>9168</v>
      </c>
      <c r="I319" s="9">
        <v>1</v>
      </c>
    </row>
    <row r="320">
      <c r="A320" s="255" t="s">
        <v>1497</v>
      </c>
      <c r="B320" s="9">
        <v>4</v>
      </c>
      <c r="C320" s="255" t="s">
        <v>9105</v>
      </c>
      <c r="D320" s="9">
        <v>0</v>
      </c>
      <c r="E320" s="9">
        <v>1744323.2308518251</v>
      </c>
      <c r="F320" s="255" t="s">
        <v>9118</v>
      </c>
      <c r="G320" s="9"/>
      <c r="H320" s="255" t="s">
        <v>9168</v>
      </c>
      <c r="I320" s="9">
        <v>1</v>
      </c>
    </row>
    <row r="321">
      <c r="A321" s="255" t="s">
        <v>1498</v>
      </c>
      <c r="B321" s="9">
        <v>4</v>
      </c>
      <c r="C321" s="255" t="s">
        <v>9205</v>
      </c>
      <c r="D321" s="9">
        <v>0</v>
      </c>
      <c r="E321" s="9">
        <v>1744323.2308518251</v>
      </c>
      <c r="F321" s="255" t="s">
        <v>9118</v>
      </c>
      <c r="G321" s="9"/>
      <c r="H321" s="255" t="s">
        <v>9168</v>
      </c>
      <c r="I321" s="9">
        <v>1</v>
      </c>
    </row>
    <row r="322">
      <c r="A322" s="255" t="s">
        <v>1499</v>
      </c>
      <c r="B322" s="9">
        <v>4</v>
      </c>
      <c r="C322" s="255" t="s">
        <v>9103</v>
      </c>
      <c r="D322" s="9">
        <v>0</v>
      </c>
      <c r="E322" s="9">
        <v>1744323.2308518251</v>
      </c>
      <c r="F322" s="255" t="s">
        <v>9119</v>
      </c>
      <c r="G322" s="9"/>
      <c r="H322" s="255" t="s">
        <v>9168</v>
      </c>
      <c r="I322" s="9">
        <v>1</v>
      </c>
    </row>
    <row r="323">
      <c r="A323" s="255" t="s">
        <v>1500</v>
      </c>
      <c r="B323" s="9">
        <v>4</v>
      </c>
      <c r="C323" s="255" t="s">
        <v>9104</v>
      </c>
      <c r="D323" s="9">
        <v>0</v>
      </c>
      <c r="E323" s="9">
        <v>1744323.2308518251</v>
      </c>
      <c r="F323" s="255" t="s">
        <v>9119</v>
      </c>
      <c r="G323" s="9"/>
      <c r="H323" s="255" t="s">
        <v>9168</v>
      </c>
      <c r="I323" s="9">
        <v>1</v>
      </c>
    </row>
    <row r="324">
      <c r="A324" s="255" t="s">
        <v>1501</v>
      </c>
      <c r="B324" s="9">
        <v>4</v>
      </c>
      <c r="C324" s="255" t="s">
        <v>9105</v>
      </c>
      <c r="D324" s="9">
        <v>0</v>
      </c>
      <c r="E324" s="9">
        <v>1744323.2308518251</v>
      </c>
      <c r="F324" s="255" t="s">
        <v>9119</v>
      </c>
      <c r="G324" s="9"/>
      <c r="H324" s="255" t="s">
        <v>9168</v>
      </c>
      <c r="I324" s="9">
        <v>1</v>
      </c>
    </row>
    <row r="325">
      <c r="A325" s="255" t="s">
        <v>1502</v>
      </c>
      <c r="B325" s="9">
        <v>4</v>
      </c>
      <c r="C325" s="255" t="s">
        <v>9205</v>
      </c>
      <c r="D325" s="9">
        <v>0</v>
      </c>
      <c r="E325" s="9">
        <v>1744323.2308518251</v>
      </c>
      <c r="F325" s="255" t="s">
        <v>9119</v>
      </c>
      <c r="G325" s="9"/>
      <c r="H325" s="255" t="s">
        <v>9168</v>
      </c>
      <c r="I325" s="9">
        <v>1</v>
      </c>
    </row>
    <row r="326">
      <c r="A326" s="255" t="s">
        <v>1503</v>
      </c>
      <c r="B326" s="9">
        <v>4</v>
      </c>
      <c r="C326" s="255" t="s">
        <v>9103</v>
      </c>
      <c r="D326" s="9">
        <v>0</v>
      </c>
      <c r="E326" s="9">
        <v>1744323.2308518251</v>
      </c>
      <c r="F326" s="255" t="s">
        <v>9120</v>
      </c>
      <c r="G326" s="9"/>
      <c r="H326" s="255" t="s">
        <v>9168</v>
      </c>
      <c r="I326" s="9">
        <v>1</v>
      </c>
    </row>
    <row r="327">
      <c r="A327" s="255" t="s">
        <v>1504</v>
      </c>
      <c r="B327" s="9">
        <v>4</v>
      </c>
      <c r="C327" s="255" t="s">
        <v>9104</v>
      </c>
      <c r="D327" s="9">
        <v>0</v>
      </c>
      <c r="E327" s="9">
        <v>1744323.2308518251</v>
      </c>
      <c r="F327" s="255" t="s">
        <v>9120</v>
      </c>
      <c r="G327" s="9"/>
      <c r="H327" s="255" t="s">
        <v>9168</v>
      </c>
      <c r="I327" s="9">
        <v>1</v>
      </c>
    </row>
    <row r="328">
      <c r="A328" s="255" t="s">
        <v>1505</v>
      </c>
      <c r="B328" s="9">
        <v>4</v>
      </c>
      <c r="C328" s="255" t="s">
        <v>9105</v>
      </c>
      <c r="D328" s="9">
        <v>0</v>
      </c>
      <c r="E328" s="9">
        <v>1744323.2308518251</v>
      </c>
      <c r="F328" s="255" t="s">
        <v>9120</v>
      </c>
      <c r="G328" s="9"/>
      <c r="H328" s="255" t="s">
        <v>9168</v>
      </c>
      <c r="I328" s="9">
        <v>1</v>
      </c>
    </row>
    <row r="329">
      <c r="A329" s="255" t="s">
        <v>1506</v>
      </c>
      <c r="B329" s="9">
        <v>4</v>
      </c>
      <c r="C329" s="255" t="s">
        <v>9205</v>
      </c>
      <c r="D329" s="9">
        <v>0</v>
      </c>
      <c r="E329" s="9">
        <v>1744323.2308518251</v>
      </c>
      <c r="F329" s="255" t="s">
        <v>9120</v>
      </c>
      <c r="G329" s="9"/>
      <c r="H329" s="255" t="s">
        <v>9168</v>
      </c>
      <c r="I329" s="9">
        <v>1</v>
      </c>
    </row>
    <row r="330">
      <c r="A330" s="255" t="s">
        <v>1507</v>
      </c>
      <c r="B330" s="9">
        <v>4</v>
      </c>
      <c r="C330" s="255" t="s">
        <v>9103</v>
      </c>
      <c r="D330" s="9">
        <v>0</v>
      </c>
      <c r="E330" s="9">
        <v>1744323.2308518251</v>
      </c>
      <c r="F330" s="255" t="s">
        <v>9121</v>
      </c>
      <c r="G330" s="9"/>
      <c r="H330" s="255" t="s">
        <v>9168</v>
      </c>
      <c r="I330" s="9">
        <v>1</v>
      </c>
    </row>
    <row r="331">
      <c r="A331" s="255" t="s">
        <v>1508</v>
      </c>
      <c r="B331" s="9">
        <v>4</v>
      </c>
      <c r="C331" s="255" t="s">
        <v>9104</v>
      </c>
      <c r="D331" s="9">
        <v>0</v>
      </c>
      <c r="E331" s="9">
        <v>1744323.2308518251</v>
      </c>
      <c r="F331" s="255" t="s">
        <v>9121</v>
      </c>
      <c r="G331" s="9"/>
      <c r="H331" s="255" t="s">
        <v>9168</v>
      </c>
      <c r="I331" s="9">
        <v>1</v>
      </c>
    </row>
    <row r="332">
      <c r="A332" s="255" t="s">
        <v>1509</v>
      </c>
      <c r="B332" s="9">
        <v>4</v>
      </c>
      <c r="C332" s="255" t="s">
        <v>9105</v>
      </c>
      <c r="D332" s="9">
        <v>0</v>
      </c>
      <c r="E332" s="9">
        <v>1744323.2308518251</v>
      </c>
      <c r="F332" s="255" t="s">
        <v>9121</v>
      </c>
      <c r="G332" s="9"/>
      <c r="H332" s="255" t="s">
        <v>9168</v>
      </c>
      <c r="I332" s="9">
        <v>1</v>
      </c>
    </row>
    <row r="333">
      <c r="A333" s="255" t="s">
        <v>1510</v>
      </c>
      <c r="B333" s="9">
        <v>4</v>
      </c>
      <c r="C333" s="255" t="s">
        <v>9205</v>
      </c>
      <c r="D333" s="9">
        <v>0</v>
      </c>
      <c r="E333" s="9">
        <v>1744323.2308518251</v>
      </c>
      <c r="F333" s="255" t="s">
        <v>9121</v>
      </c>
      <c r="G333" s="9"/>
      <c r="H333" s="255" t="s">
        <v>9168</v>
      </c>
      <c r="I333" s="9">
        <v>1</v>
      </c>
    </row>
    <row r="334">
      <c r="A334" s="255" t="s">
        <v>1511</v>
      </c>
      <c r="B334" s="9">
        <v>4</v>
      </c>
      <c r="C334" s="255" t="s">
        <v>9103</v>
      </c>
      <c r="D334" s="9">
        <v>1681849.0446192375</v>
      </c>
      <c r="E334" s="9">
        <v>1744323.2308518251</v>
      </c>
      <c r="F334" s="255" t="s">
        <v>9122</v>
      </c>
      <c r="G334" s="9"/>
      <c r="H334" s="255" t="s">
        <v>9168</v>
      </c>
      <c r="I334" s="9">
        <v>1</v>
      </c>
    </row>
    <row r="335">
      <c r="A335" s="255" t="s">
        <v>1512</v>
      </c>
      <c r="B335" s="9">
        <v>4</v>
      </c>
      <c r="C335" s="255" t="s">
        <v>9104</v>
      </c>
      <c r="D335" s="9">
        <v>5308347981.0279961</v>
      </c>
      <c r="E335" s="9">
        <v>1744323.2308518251</v>
      </c>
      <c r="F335" s="255" t="s">
        <v>9122</v>
      </c>
      <c r="G335" s="9"/>
      <c r="H335" s="255" t="s">
        <v>9168</v>
      </c>
      <c r="I335" s="9">
        <v>1</v>
      </c>
    </row>
    <row r="336">
      <c r="A336" s="255" t="s">
        <v>1513</v>
      </c>
      <c r="B336" s="9">
        <v>4</v>
      </c>
      <c r="C336" s="255" t="s">
        <v>9105</v>
      </c>
      <c r="D336" s="9">
        <v>0.96418428355042962</v>
      </c>
      <c r="E336" s="9">
        <v>1744323.2308518251</v>
      </c>
      <c r="F336" s="255" t="s">
        <v>9122</v>
      </c>
      <c r="G336" s="9"/>
      <c r="H336" s="255" t="s">
        <v>9168</v>
      </c>
      <c r="I336" s="9">
        <v>1</v>
      </c>
    </row>
    <row r="337">
      <c r="A337" s="255" t="s">
        <v>1514</v>
      </c>
      <c r="B337" s="9">
        <v>4</v>
      </c>
      <c r="C337" s="255" t="s">
        <v>9205</v>
      </c>
      <c r="D337" s="9">
        <v>3043.213486548425</v>
      </c>
      <c r="E337" s="9">
        <v>1744323.2308518251</v>
      </c>
      <c r="F337" s="255" t="s">
        <v>9122</v>
      </c>
      <c r="G337" s="9"/>
      <c r="H337" s="255" t="s">
        <v>9168</v>
      </c>
      <c r="I337" s="9">
        <v>1</v>
      </c>
    </row>
    <row r="338">
      <c r="A338" s="255" t="s">
        <v>1515</v>
      </c>
      <c r="B338" s="9">
        <v>4</v>
      </c>
      <c r="C338" s="255" t="s">
        <v>9103</v>
      </c>
      <c r="D338" s="9">
        <v>1681849.0446192375</v>
      </c>
      <c r="E338" s="9">
        <v>1744323.2308518251</v>
      </c>
      <c r="F338" s="255" t="s">
        <v>9123</v>
      </c>
      <c r="G338" s="9"/>
      <c r="H338" s="255" t="s">
        <v>9168</v>
      </c>
      <c r="I338" s="9">
        <v>1</v>
      </c>
    </row>
    <row r="339">
      <c r="A339" s="255" t="s">
        <v>1516</v>
      </c>
      <c r="B339" s="9">
        <v>4</v>
      </c>
      <c r="C339" s="255" t="s">
        <v>9104</v>
      </c>
      <c r="D339" s="9">
        <v>5308347981.0279961</v>
      </c>
      <c r="E339" s="9">
        <v>1744323.2308518251</v>
      </c>
      <c r="F339" s="255" t="s">
        <v>9123</v>
      </c>
      <c r="G339" s="9"/>
      <c r="H339" s="255" t="s">
        <v>9168</v>
      </c>
      <c r="I339" s="9">
        <v>1</v>
      </c>
    </row>
    <row r="340">
      <c r="A340" s="255" t="s">
        <v>1517</v>
      </c>
      <c r="B340" s="9">
        <v>4</v>
      </c>
      <c r="C340" s="255" t="s">
        <v>9105</v>
      </c>
      <c r="D340" s="9">
        <v>0.96418428355042962</v>
      </c>
      <c r="E340" s="9">
        <v>1744323.2308518251</v>
      </c>
      <c r="F340" s="255" t="s">
        <v>9123</v>
      </c>
      <c r="G340" s="9"/>
      <c r="H340" s="255" t="s">
        <v>9168</v>
      </c>
      <c r="I340" s="9">
        <v>1</v>
      </c>
    </row>
    <row r="341">
      <c r="A341" s="255" t="s">
        <v>1518</v>
      </c>
      <c r="B341" s="9">
        <v>4</v>
      </c>
      <c r="C341" s="255" t="s">
        <v>9205</v>
      </c>
      <c r="D341" s="9">
        <v>3043.213486548425</v>
      </c>
      <c r="E341" s="9">
        <v>1744323.2308518251</v>
      </c>
      <c r="F341" s="255" t="s">
        <v>9123</v>
      </c>
      <c r="G341" s="9"/>
      <c r="H341" s="255" t="s">
        <v>9168</v>
      </c>
      <c r="I341" s="9">
        <v>1</v>
      </c>
    </row>
    <row r="342">
      <c r="A342" s="255" t="s">
        <v>1519</v>
      </c>
      <c r="B342" s="9">
        <v>4</v>
      </c>
      <c r="C342" s="255" t="s">
        <v>9103</v>
      </c>
      <c r="D342" s="9">
        <v>1681849.0446192375</v>
      </c>
      <c r="E342" s="9">
        <v>1744323.2308518251</v>
      </c>
      <c r="F342" s="255" t="s">
        <v>9124</v>
      </c>
      <c r="G342" s="9"/>
      <c r="H342" s="255" t="s">
        <v>9168</v>
      </c>
      <c r="I342" s="9">
        <v>1</v>
      </c>
    </row>
    <row r="343">
      <c r="A343" s="255" t="s">
        <v>1520</v>
      </c>
      <c r="B343" s="9">
        <v>4</v>
      </c>
      <c r="C343" s="255" t="s">
        <v>9104</v>
      </c>
      <c r="D343" s="9">
        <v>5308347981.0279961</v>
      </c>
      <c r="E343" s="9">
        <v>1744323.2308518251</v>
      </c>
      <c r="F343" s="255" t="s">
        <v>9124</v>
      </c>
      <c r="G343" s="9"/>
      <c r="H343" s="255" t="s">
        <v>9168</v>
      </c>
      <c r="I343" s="9">
        <v>1</v>
      </c>
    </row>
    <row r="344">
      <c r="A344" s="255" t="s">
        <v>1521</v>
      </c>
      <c r="B344" s="9">
        <v>4</v>
      </c>
      <c r="C344" s="255" t="s">
        <v>9105</v>
      </c>
      <c r="D344" s="9">
        <v>0.96418428355042962</v>
      </c>
      <c r="E344" s="9">
        <v>1744323.2308518251</v>
      </c>
      <c r="F344" s="255" t="s">
        <v>9124</v>
      </c>
      <c r="G344" s="9"/>
      <c r="H344" s="255" t="s">
        <v>9168</v>
      </c>
      <c r="I344" s="9">
        <v>1</v>
      </c>
    </row>
    <row r="345">
      <c r="A345" s="255" t="s">
        <v>1522</v>
      </c>
      <c r="B345" s="9">
        <v>4</v>
      </c>
      <c r="C345" s="255" t="s">
        <v>9205</v>
      </c>
      <c r="D345" s="9">
        <v>3043.213486548425</v>
      </c>
      <c r="E345" s="9">
        <v>1744323.2308518251</v>
      </c>
      <c r="F345" s="255" t="s">
        <v>9124</v>
      </c>
      <c r="G345" s="9"/>
      <c r="H345" s="255" t="s">
        <v>9168</v>
      </c>
      <c r="I345" s="9">
        <v>1</v>
      </c>
    </row>
    <row r="346">
      <c r="A346" s="255" t="s">
        <v>1523</v>
      </c>
      <c r="B346" s="9">
        <v>4</v>
      </c>
      <c r="C346" s="255" t="s">
        <v>9103</v>
      </c>
      <c r="D346" s="9">
        <v>1744323.2308518251</v>
      </c>
      <c r="E346" s="9">
        <v>1744323.2308518251</v>
      </c>
      <c r="F346" s="255" t="s">
        <v>9125</v>
      </c>
      <c r="G346" s="9"/>
      <c r="H346" s="255" t="s">
        <v>9168</v>
      </c>
      <c r="I346" s="9">
        <v>1</v>
      </c>
    </row>
    <row r="347">
      <c r="A347" s="255" t="s">
        <v>1524</v>
      </c>
      <c r="B347" s="9">
        <v>4</v>
      </c>
      <c r="C347" s="255" t="s">
        <v>9104</v>
      </c>
      <c r="D347" s="9">
        <v>1709857175.7887783</v>
      </c>
      <c r="E347" s="9">
        <v>1744323.2308518251</v>
      </c>
      <c r="F347" s="255" t="s">
        <v>9125</v>
      </c>
      <c r="G347" s="9"/>
      <c r="H347" s="255" t="s">
        <v>9168</v>
      </c>
      <c r="I347" s="9">
        <v>1</v>
      </c>
    </row>
    <row r="348">
      <c r="A348" s="255" t="s">
        <v>1525</v>
      </c>
      <c r="B348" s="9">
        <v>4</v>
      </c>
      <c r="C348" s="255" t="s">
        <v>9105</v>
      </c>
      <c r="D348" s="9">
        <v>1</v>
      </c>
      <c r="E348" s="9">
        <v>1744323.2308518251</v>
      </c>
      <c r="F348" s="255" t="s">
        <v>9125</v>
      </c>
      <c r="G348" s="9"/>
      <c r="H348" s="255" t="s">
        <v>9168</v>
      </c>
      <c r="I348" s="9">
        <v>1</v>
      </c>
    </row>
    <row r="349">
      <c r="A349" s="255" t="s">
        <v>1526</v>
      </c>
      <c r="B349" s="9">
        <v>4</v>
      </c>
      <c r="C349" s="255" t="s">
        <v>9205</v>
      </c>
      <c r="D349" s="9">
        <v>980.24101585448955</v>
      </c>
      <c r="E349" s="9">
        <v>1744323.2308518251</v>
      </c>
      <c r="F349" s="255" t="s">
        <v>9125</v>
      </c>
      <c r="G349" s="9"/>
      <c r="H349" s="255" t="s">
        <v>9168</v>
      </c>
      <c r="I349" s="9">
        <v>1</v>
      </c>
    </row>
    <row r="350">
      <c r="A350" s="255" t="s">
        <v>1527</v>
      </c>
      <c r="B350" s="9">
        <v>4</v>
      </c>
      <c r="C350" s="255" t="s">
        <v>9103</v>
      </c>
      <c r="D350" s="9">
        <v>904343.89258936862</v>
      </c>
      <c r="E350" s="9">
        <v>1744323.2308518251</v>
      </c>
      <c r="F350" s="255" t="s">
        <v>9126</v>
      </c>
      <c r="G350" s="9"/>
      <c r="H350" s="255" t="s">
        <v>9168</v>
      </c>
      <c r="I350" s="9">
        <v>1</v>
      </c>
    </row>
    <row r="351">
      <c r="A351" s="255" t="s">
        <v>1528</v>
      </c>
      <c r="B351" s="9">
        <v>4</v>
      </c>
      <c r="C351" s="255" t="s">
        <v>9104</v>
      </c>
      <c r="D351" s="9">
        <v>2339988689.8875375</v>
      </c>
      <c r="E351" s="9">
        <v>1744323.2308518251</v>
      </c>
      <c r="F351" s="255" t="s">
        <v>9126</v>
      </c>
      <c r="G351" s="9"/>
      <c r="H351" s="255" t="s">
        <v>9168</v>
      </c>
      <c r="I351" s="9">
        <v>1</v>
      </c>
    </row>
    <row r="352">
      <c r="A352" s="255" t="s">
        <v>1529</v>
      </c>
      <c r="B352" s="9">
        <v>4</v>
      </c>
      <c r="C352" s="255" t="s">
        <v>9105</v>
      </c>
      <c r="D352" s="9">
        <v>0.51844972112636489</v>
      </c>
      <c r="E352" s="9">
        <v>1744323.2308518251</v>
      </c>
      <c r="F352" s="255" t="s">
        <v>9126</v>
      </c>
      <c r="G352" s="9"/>
      <c r="H352" s="255" t="s">
        <v>9168</v>
      </c>
      <c r="I352" s="9">
        <v>1</v>
      </c>
    </row>
    <row r="353">
      <c r="A353" s="255" t="s">
        <v>1530</v>
      </c>
      <c r="B353" s="9">
        <v>4</v>
      </c>
      <c r="C353" s="255" t="s">
        <v>9205</v>
      </c>
      <c r="D353" s="9">
        <v>1341.4880043447133</v>
      </c>
      <c r="E353" s="9">
        <v>1744323.2308518251</v>
      </c>
      <c r="F353" s="255" t="s">
        <v>9126</v>
      </c>
      <c r="G353" s="9"/>
      <c r="H353" s="255" t="s">
        <v>9168</v>
      </c>
      <c r="I353" s="9">
        <v>1</v>
      </c>
    </row>
    <row r="354">
      <c r="A354" s="255" t="s">
        <v>1531</v>
      </c>
      <c r="B354" s="9">
        <v>4</v>
      </c>
      <c r="C354" s="255" t="s">
        <v>9103</v>
      </c>
      <c r="D354" s="9">
        <v>1721287.3527693122</v>
      </c>
      <c r="E354" s="9">
        <v>1744323.2308518251</v>
      </c>
      <c r="F354" s="255" t="s">
        <v>9127</v>
      </c>
      <c r="G354" s="9"/>
      <c r="H354" s="255" t="s">
        <v>9168</v>
      </c>
      <c r="I354" s="9">
        <v>1</v>
      </c>
    </row>
    <row r="355">
      <c r="A355" s="255" t="s">
        <v>1532</v>
      </c>
      <c r="B355" s="9">
        <v>4</v>
      </c>
      <c r="C355" s="255" t="s">
        <v>9104</v>
      </c>
      <c r="D355" s="9">
        <v>7648336670.9155331</v>
      </c>
      <c r="E355" s="9">
        <v>1744323.2308518251</v>
      </c>
      <c r="F355" s="255" t="s">
        <v>9127</v>
      </c>
      <c r="G355" s="9"/>
      <c r="H355" s="255" t="s">
        <v>9168</v>
      </c>
      <c r="I355" s="9">
        <v>1</v>
      </c>
    </row>
    <row r="356">
      <c r="A356" s="255" t="s">
        <v>1533</v>
      </c>
      <c r="B356" s="9">
        <v>4</v>
      </c>
      <c r="C356" s="255" t="s">
        <v>9105</v>
      </c>
      <c r="D356" s="9">
        <v>0.98679380193127197</v>
      </c>
      <c r="E356" s="9">
        <v>1744323.2308518251</v>
      </c>
      <c r="F356" s="255" t="s">
        <v>9127</v>
      </c>
      <c r="G356" s="9"/>
      <c r="H356" s="255" t="s">
        <v>9168</v>
      </c>
      <c r="I356" s="9">
        <v>1</v>
      </c>
    </row>
    <row r="357">
      <c r="A357" s="255" t="s">
        <v>1534</v>
      </c>
      <c r="B357" s="9">
        <v>4</v>
      </c>
      <c r="C357" s="255" t="s">
        <v>9205</v>
      </c>
      <c r="D357" s="9">
        <v>4384.7014908931378</v>
      </c>
      <c r="E357" s="9">
        <v>1744323.2308518251</v>
      </c>
      <c r="F357" s="255" t="s">
        <v>9127</v>
      </c>
      <c r="G357" s="9"/>
      <c r="H357" s="255" t="s">
        <v>9168</v>
      </c>
      <c r="I357" s="9">
        <v>1</v>
      </c>
    </row>
    <row r="358">
      <c r="A358" s="255" t="s">
        <v>1535</v>
      </c>
      <c r="B358" s="9">
        <v>4</v>
      </c>
      <c r="C358" s="255" t="s">
        <v>9103</v>
      </c>
      <c r="D358" s="9">
        <v>1721287.3527693122</v>
      </c>
      <c r="E358" s="9">
        <v>1744323.2308518251</v>
      </c>
      <c r="F358" s="255" t="s">
        <v>9128</v>
      </c>
      <c r="G358" s="9"/>
      <c r="H358" s="255" t="s">
        <v>9168</v>
      </c>
      <c r="I358" s="9">
        <v>1</v>
      </c>
    </row>
    <row r="359">
      <c r="A359" s="255" t="s">
        <v>1536</v>
      </c>
      <c r="B359" s="9">
        <v>4</v>
      </c>
      <c r="C359" s="255" t="s">
        <v>9104</v>
      </c>
      <c r="D359" s="9">
        <v>7648336670.9155331</v>
      </c>
      <c r="E359" s="9">
        <v>1744323.2308518251</v>
      </c>
      <c r="F359" s="255" t="s">
        <v>9128</v>
      </c>
      <c r="G359" s="9"/>
      <c r="H359" s="255" t="s">
        <v>9168</v>
      </c>
      <c r="I359" s="9">
        <v>1</v>
      </c>
    </row>
    <row r="360">
      <c r="A360" s="255" t="s">
        <v>1537</v>
      </c>
      <c r="B360" s="9">
        <v>4</v>
      </c>
      <c r="C360" s="255" t="s">
        <v>9105</v>
      </c>
      <c r="D360" s="9">
        <v>0.98679380193127197</v>
      </c>
      <c r="E360" s="9">
        <v>1744323.2308518251</v>
      </c>
      <c r="F360" s="255" t="s">
        <v>9128</v>
      </c>
      <c r="G360" s="9"/>
      <c r="H360" s="255" t="s">
        <v>9168</v>
      </c>
      <c r="I360" s="9">
        <v>1</v>
      </c>
    </row>
    <row r="361">
      <c r="A361" s="255" t="s">
        <v>1538</v>
      </c>
      <c r="B361" s="9">
        <v>4</v>
      </c>
      <c r="C361" s="255" t="s">
        <v>9205</v>
      </c>
      <c r="D361" s="9">
        <v>4384.7014908931378</v>
      </c>
      <c r="E361" s="9">
        <v>1744323.2308518251</v>
      </c>
      <c r="F361" s="255" t="s">
        <v>9128</v>
      </c>
      <c r="G361" s="9"/>
      <c r="H361" s="255" t="s">
        <v>9168</v>
      </c>
      <c r="I361" s="9">
        <v>1</v>
      </c>
    </row>
    <row r="362">
      <c r="A362" s="255" t="s">
        <v>1539</v>
      </c>
      <c r="B362" s="9">
        <v>4</v>
      </c>
      <c r="C362" s="255" t="s">
        <v>9103</v>
      </c>
      <c r="D362" s="9">
        <v>1008012.6416435658</v>
      </c>
      <c r="E362" s="9">
        <v>1744323.2308518251</v>
      </c>
      <c r="F362" s="255" t="s">
        <v>9129</v>
      </c>
      <c r="G362" s="9"/>
      <c r="H362" s="255" t="s">
        <v>9168</v>
      </c>
      <c r="I362" s="9">
        <v>1</v>
      </c>
    </row>
    <row r="363">
      <c r="A363" s="255" t="s">
        <v>1540</v>
      </c>
      <c r="B363" s="9">
        <v>4</v>
      </c>
      <c r="C363" s="255" t="s">
        <v>9104</v>
      </c>
      <c r="D363" s="9">
        <v>2758512345.1579113</v>
      </c>
      <c r="E363" s="9">
        <v>1744323.2308518251</v>
      </c>
      <c r="F363" s="255" t="s">
        <v>9129</v>
      </c>
      <c r="G363" s="9"/>
      <c r="H363" s="255" t="s">
        <v>9168</v>
      </c>
      <c r="I363" s="9">
        <v>1</v>
      </c>
    </row>
    <row r="364">
      <c r="A364" s="255" t="s">
        <v>1541</v>
      </c>
      <c r="B364" s="9">
        <v>4</v>
      </c>
      <c r="C364" s="255" t="s">
        <v>9105</v>
      </c>
      <c r="D364" s="9">
        <v>0.57788179611144186</v>
      </c>
      <c r="E364" s="9">
        <v>1744323.2308518251</v>
      </c>
      <c r="F364" s="255" t="s">
        <v>9129</v>
      </c>
      <c r="G364" s="9"/>
      <c r="H364" s="255" t="s">
        <v>9168</v>
      </c>
      <c r="I364" s="9">
        <v>1</v>
      </c>
    </row>
    <row r="365">
      <c r="A365" s="255" t="s">
        <v>1542</v>
      </c>
      <c r="B365" s="9">
        <v>4</v>
      </c>
      <c r="C365" s="255" t="s">
        <v>9205</v>
      </c>
      <c r="D365" s="9">
        <v>1581.422695271229</v>
      </c>
      <c r="E365" s="9">
        <v>1744323.2308518251</v>
      </c>
      <c r="F365" s="255" t="s">
        <v>9129</v>
      </c>
      <c r="G365" s="9"/>
      <c r="H365" s="255" t="s">
        <v>9168</v>
      </c>
      <c r="I365" s="9">
        <v>1</v>
      </c>
    </row>
    <row r="366">
      <c r="A366" s="255" t="s">
        <v>1543</v>
      </c>
      <c r="B366" s="9">
        <v>4</v>
      </c>
      <c r="C366" s="255" t="s">
        <v>9103</v>
      </c>
      <c r="D366" s="9">
        <v>1008012.6416435658</v>
      </c>
      <c r="E366" s="9">
        <v>1744323.2308518251</v>
      </c>
      <c r="F366" s="255" t="s">
        <v>9130</v>
      </c>
      <c r="G366" s="9"/>
      <c r="H366" s="255" t="s">
        <v>9168</v>
      </c>
      <c r="I366" s="9">
        <v>1</v>
      </c>
    </row>
    <row r="367">
      <c r="A367" s="255" t="s">
        <v>1544</v>
      </c>
      <c r="B367" s="9">
        <v>4</v>
      </c>
      <c r="C367" s="255" t="s">
        <v>9104</v>
      </c>
      <c r="D367" s="9">
        <v>2758512345.1579113</v>
      </c>
      <c r="E367" s="9">
        <v>1744323.2308518251</v>
      </c>
      <c r="F367" s="255" t="s">
        <v>9130</v>
      </c>
      <c r="G367" s="9"/>
      <c r="H367" s="255" t="s">
        <v>9168</v>
      </c>
      <c r="I367" s="9">
        <v>1</v>
      </c>
    </row>
    <row r="368">
      <c r="A368" s="255" t="s">
        <v>1545</v>
      </c>
      <c r="B368" s="9">
        <v>4</v>
      </c>
      <c r="C368" s="255" t="s">
        <v>9105</v>
      </c>
      <c r="D368" s="9">
        <v>0.57788179611144186</v>
      </c>
      <c r="E368" s="9">
        <v>1744323.2308518251</v>
      </c>
      <c r="F368" s="255" t="s">
        <v>9130</v>
      </c>
      <c r="G368" s="9"/>
      <c r="H368" s="255" t="s">
        <v>9168</v>
      </c>
      <c r="I368" s="9">
        <v>1</v>
      </c>
    </row>
    <row r="369">
      <c r="A369" s="255" t="s">
        <v>1546</v>
      </c>
      <c r="B369" s="9">
        <v>4</v>
      </c>
      <c r="C369" s="255" t="s">
        <v>9205</v>
      </c>
      <c r="D369" s="9">
        <v>1581.422695271229</v>
      </c>
      <c r="E369" s="9">
        <v>1744323.2308518251</v>
      </c>
      <c r="F369" s="255" t="s">
        <v>9130</v>
      </c>
      <c r="G369" s="9"/>
      <c r="H369" s="255" t="s">
        <v>9168</v>
      </c>
      <c r="I369" s="9">
        <v>1</v>
      </c>
    </row>
    <row r="370">
      <c r="A370" s="255" t="s">
        <v>1547</v>
      </c>
      <c r="B370" s="9">
        <v>4</v>
      </c>
      <c r="C370" s="255" t="s">
        <v>9103</v>
      </c>
      <c r="D370" s="9">
        <v>1744323.2308518251</v>
      </c>
      <c r="E370" s="9">
        <v>1744323.2308518251</v>
      </c>
      <c r="F370" s="255" t="s">
        <v>9131</v>
      </c>
      <c r="G370" s="9"/>
      <c r="H370" s="255" t="s">
        <v>9168</v>
      </c>
      <c r="I370" s="9">
        <v>1</v>
      </c>
    </row>
    <row r="371">
      <c r="A371" s="255" t="s">
        <v>1548</v>
      </c>
      <c r="B371" s="9">
        <v>4</v>
      </c>
      <c r="C371" s="255" t="s">
        <v>9104</v>
      </c>
      <c r="D371" s="9">
        <v>2549835635.8700848</v>
      </c>
      <c r="E371" s="9">
        <v>1744323.2308518251</v>
      </c>
      <c r="F371" s="255" t="s">
        <v>9131</v>
      </c>
      <c r="G371" s="9"/>
      <c r="H371" s="255" t="s">
        <v>9168</v>
      </c>
      <c r="I371" s="9">
        <v>1</v>
      </c>
    </row>
    <row r="372">
      <c r="A372" s="255" t="s">
        <v>1549</v>
      </c>
      <c r="B372" s="9">
        <v>4</v>
      </c>
      <c r="C372" s="255" t="s">
        <v>9105</v>
      </c>
      <c r="D372" s="9">
        <v>1</v>
      </c>
      <c r="E372" s="9">
        <v>1744323.2308518251</v>
      </c>
      <c r="F372" s="255" t="s">
        <v>9131</v>
      </c>
      <c r="G372" s="9"/>
      <c r="H372" s="255" t="s">
        <v>9168</v>
      </c>
      <c r="I372" s="9">
        <v>1</v>
      </c>
    </row>
    <row r="373">
      <c r="A373" s="255" t="s">
        <v>1550</v>
      </c>
      <c r="B373" s="9">
        <v>4</v>
      </c>
      <c r="C373" s="255" t="s">
        <v>9205</v>
      </c>
      <c r="D373" s="9">
        <v>1461.7907912771961</v>
      </c>
      <c r="E373" s="9">
        <v>1744323.2308518251</v>
      </c>
      <c r="F373" s="255" t="s">
        <v>9131</v>
      </c>
      <c r="G373" s="9"/>
      <c r="H373" s="255" t="s">
        <v>9168</v>
      </c>
      <c r="I373" s="9">
        <v>1</v>
      </c>
    </row>
    <row r="374">
      <c r="A374" s="255" t="s">
        <v>1551</v>
      </c>
      <c r="B374" s="9">
        <v>4</v>
      </c>
      <c r="C374" s="255" t="s">
        <v>9103</v>
      </c>
      <c r="D374" s="9">
        <v>1744323.2308518251</v>
      </c>
      <c r="E374" s="9">
        <v>1744323.2308518251</v>
      </c>
      <c r="F374" s="255" t="s">
        <v>9132</v>
      </c>
      <c r="G374" s="9"/>
      <c r="H374" s="255" t="s">
        <v>9168</v>
      </c>
      <c r="I374" s="9">
        <v>1</v>
      </c>
    </row>
    <row r="375">
      <c r="A375" s="255" t="s">
        <v>1552</v>
      </c>
      <c r="B375" s="9">
        <v>4</v>
      </c>
      <c r="C375" s="255" t="s">
        <v>9104</v>
      </c>
      <c r="D375" s="9">
        <v>4025728009.3328395</v>
      </c>
      <c r="E375" s="9">
        <v>1744323.2308518251</v>
      </c>
      <c r="F375" s="255" t="s">
        <v>9132</v>
      </c>
      <c r="G375" s="9"/>
      <c r="H375" s="255" t="s">
        <v>9168</v>
      </c>
      <c r="I375" s="9">
        <v>1</v>
      </c>
    </row>
    <row r="376">
      <c r="A376" s="255" t="s">
        <v>1553</v>
      </c>
      <c r="B376" s="9">
        <v>4</v>
      </c>
      <c r="C376" s="255" t="s">
        <v>9105</v>
      </c>
      <c r="D376" s="9">
        <v>1</v>
      </c>
      <c r="E376" s="9">
        <v>1744323.2308518251</v>
      </c>
      <c r="F376" s="255" t="s">
        <v>9132</v>
      </c>
      <c r="G376" s="9"/>
      <c r="H376" s="255" t="s">
        <v>9168</v>
      </c>
      <c r="I376" s="9">
        <v>1</v>
      </c>
    </row>
    <row r="377">
      <c r="A377" s="255" t="s">
        <v>1554</v>
      </c>
      <c r="B377" s="9">
        <v>4</v>
      </c>
      <c r="C377" s="255" t="s">
        <v>9205</v>
      </c>
      <c r="D377" s="9">
        <v>2307.9025367144313</v>
      </c>
      <c r="E377" s="9">
        <v>1744323.2308518251</v>
      </c>
      <c r="F377" s="255" t="s">
        <v>9132</v>
      </c>
      <c r="G377" s="9"/>
      <c r="H377" s="255" t="s">
        <v>9168</v>
      </c>
      <c r="I377" s="9">
        <v>1</v>
      </c>
    </row>
    <row r="378">
      <c r="A378" s="255" t="s">
        <v>1555</v>
      </c>
      <c r="B378" s="9">
        <v>4</v>
      </c>
      <c r="C378" s="255" t="s">
        <v>9103</v>
      </c>
      <c r="D378" s="9">
        <v>1126452.0827966165</v>
      </c>
      <c r="E378" s="9">
        <v>1744323.2308518251</v>
      </c>
      <c r="F378" s="255" t="s">
        <v>9133</v>
      </c>
      <c r="G378" s="9"/>
      <c r="H378" s="255" t="s">
        <v>9168</v>
      </c>
      <c r="I378" s="9">
        <v>1</v>
      </c>
    </row>
    <row r="379">
      <c r="A379" s="255" t="s">
        <v>1556</v>
      </c>
      <c r="B379" s="9">
        <v>4</v>
      </c>
      <c r="C379" s="255" t="s">
        <v>9104</v>
      </c>
      <c r="D379" s="9">
        <v>4789428415.2931004</v>
      </c>
      <c r="E379" s="9">
        <v>1744323.2308518251</v>
      </c>
      <c r="F379" s="255" t="s">
        <v>9133</v>
      </c>
      <c r="G379" s="9"/>
      <c r="H379" s="255" t="s">
        <v>9168</v>
      </c>
      <c r="I379" s="9">
        <v>1</v>
      </c>
    </row>
    <row r="380">
      <c r="A380" s="255" t="s">
        <v>1557</v>
      </c>
      <c r="B380" s="9">
        <v>4</v>
      </c>
      <c r="C380" s="255" t="s">
        <v>9105</v>
      </c>
      <c r="D380" s="9">
        <v>0.64578173521573945</v>
      </c>
      <c r="E380" s="9">
        <v>1744323.2308518251</v>
      </c>
      <c r="F380" s="255" t="s">
        <v>9133</v>
      </c>
      <c r="G380" s="9"/>
      <c r="H380" s="255" t="s">
        <v>9168</v>
      </c>
      <c r="I380" s="9">
        <v>1</v>
      </c>
    </row>
    <row r="381">
      <c r="A381" s="255" t="s">
        <v>1558</v>
      </c>
      <c r="B381" s="9">
        <v>4</v>
      </c>
      <c r="C381" s="255" t="s">
        <v>9205</v>
      </c>
      <c r="D381" s="9">
        <v>2745.7230005210813</v>
      </c>
      <c r="E381" s="9">
        <v>1744323.2308518251</v>
      </c>
      <c r="F381" s="255" t="s">
        <v>9133</v>
      </c>
      <c r="G381" s="9"/>
      <c r="H381" s="255" t="s">
        <v>9168</v>
      </c>
      <c r="I381" s="9">
        <v>1</v>
      </c>
    </row>
    <row r="382">
      <c r="A382" s="255" t="s">
        <v>1559</v>
      </c>
      <c r="B382" s="9">
        <v>4</v>
      </c>
      <c r="C382" s="255" t="s">
        <v>9103</v>
      </c>
      <c r="D382" s="9">
        <v>0</v>
      </c>
      <c r="E382" s="9">
        <v>1744323.2308518251</v>
      </c>
      <c r="F382" s="255" t="s">
        <v>9134</v>
      </c>
      <c r="G382" s="9"/>
      <c r="H382" s="255" t="s">
        <v>9168</v>
      </c>
      <c r="I382" s="9">
        <v>1</v>
      </c>
    </row>
    <row r="383">
      <c r="A383" s="255" t="s">
        <v>1560</v>
      </c>
      <c r="B383" s="9">
        <v>4</v>
      </c>
      <c r="C383" s="255" t="s">
        <v>9104</v>
      </c>
      <c r="D383" s="9">
        <v>-1166819753.7104068</v>
      </c>
      <c r="E383" s="9">
        <v>1744323.2308518251</v>
      </c>
      <c r="F383" s="255" t="s">
        <v>9134</v>
      </c>
      <c r="G383" s="9"/>
      <c r="H383" s="255" t="s">
        <v>9168</v>
      </c>
      <c r="I383" s="9">
        <v>1</v>
      </c>
    </row>
    <row r="384">
      <c r="A384" s="255" t="s">
        <v>1561</v>
      </c>
      <c r="B384" s="9">
        <v>4</v>
      </c>
      <c r="C384" s="255" t="s">
        <v>9105</v>
      </c>
      <c r="D384" s="9">
        <v>0</v>
      </c>
      <c r="E384" s="9">
        <v>1744323.2308518251</v>
      </c>
      <c r="F384" s="255" t="s">
        <v>9134</v>
      </c>
      <c r="G384" s="9"/>
      <c r="H384" s="255" t="s">
        <v>9168</v>
      </c>
      <c r="I384" s="9">
        <v>1</v>
      </c>
    </row>
    <row r="385">
      <c r="A385" s="255" t="s">
        <v>1562</v>
      </c>
      <c r="B385" s="9">
        <v>4</v>
      </c>
      <c r="C385" s="255" t="s">
        <v>9205</v>
      </c>
      <c r="D385" s="9">
        <v>-668.9240463423746</v>
      </c>
      <c r="E385" s="9">
        <v>1744323.2308518251</v>
      </c>
      <c r="F385" s="255" t="s">
        <v>9134</v>
      </c>
      <c r="G385" s="9"/>
      <c r="H385" s="255" t="s">
        <v>9168</v>
      </c>
      <c r="I385" s="9">
        <v>1</v>
      </c>
    </row>
    <row r="386">
      <c r="A386" s="255" t="s">
        <v>1563</v>
      </c>
      <c r="B386" s="9">
        <v>4</v>
      </c>
      <c r="C386" s="255" t="s">
        <v>9103</v>
      </c>
      <c r="D386" s="9">
        <v>1087835.00738745</v>
      </c>
      <c r="E386" s="9">
        <v>1744323.2308518251</v>
      </c>
      <c r="F386" s="255" t="s">
        <v>9135</v>
      </c>
      <c r="G386" s="9"/>
      <c r="H386" s="255" t="s">
        <v>9168</v>
      </c>
      <c r="I386" s="9">
        <v>1</v>
      </c>
    </row>
    <row r="387">
      <c r="A387" s="255" t="s">
        <v>1564</v>
      </c>
      <c r="B387" s="9">
        <v>4</v>
      </c>
      <c r="C387" s="255" t="s">
        <v>9104</v>
      </c>
      <c r="D387" s="9">
        <v>3622608661.5826941</v>
      </c>
      <c r="E387" s="9">
        <v>1744323.2308518251</v>
      </c>
      <c r="F387" s="255" t="s">
        <v>9135</v>
      </c>
      <c r="G387" s="9"/>
      <c r="H387" s="255" t="s">
        <v>9168</v>
      </c>
      <c r="I387" s="9">
        <v>1</v>
      </c>
    </row>
    <row r="388">
      <c r="A388" s="255" t="s">
        <v>1565</v>
      </c>
      <c r="B388" s="9">
        <v>4</v>
      </c>
      <c r="C388" s="255" t="s">
        <v>9105</v>
      </c>
      <c r="D388" s="9">
        <v>0.62364301990991378</v>
      </c>
      <c r="E388" s="9">
        <v>1744323.2308518251</v>
      </c>
      <c r="F388" s="255" t="s">
        <v>9135</v>
      </c>
      <c r="G388" s="9"/>
      <c r="H388" s="255" t="s">
        <v>9168</v>
      </c>
      <c r="I388" s="9">
        <v>1</v>
      </c>
    </row>
    <row r="389">
      <c r="A389" s="255" t="s">
        <v>1566</v>
      </c>
      <c r="B389" s="9">
        <v>4</v>
      </c>
      <c r="C389" s="255" t="s">
        <v>9205</v>
      </c>
      <c r="D389" s="9">
        <v>2076.7989541787074</v>
      </c>
      <c r="E389" s="9">
        <v>1744323.2308518251</v>
      </c>
      <c r="F389" s="255" t="s">
        <v>9135</v>
      </c>
      <c r="G389" s="9"/>
      <c r="H389" s="255" t="s">
        <v>9168</v>
      </c>
      <c r="I389" s="9">
        <v>1</v>
      </c>
    </row>
    <row r="390">
      <c r="A390" s="255" t="s">
        <v>1567</v>
      </c>
      <c r="B390" s="9">
        <v>4</v>
      </c>
      <c r="C390" s="255" t="s">
        <v>9103</v>
      </c>
      <c r="D390" s="9">
        <v>241884.60839184062</v>
      </c>
      <c r="E390" s="9">
        <v>1744323.2308518251</v>
      </c>
      <c r="F390" s="255" t="s">
        <v>9136</v>
      </c>
      <c r="G390" s="9"/>
      <c r="H390" s="255" t="s">
        <v>9168</v>
      </c>
      <c r="I390" s="9">
        <v>1</v>
      </c>
    </row>
    <row r="391">
      <c r="A391" s="255" t="s">
        <v>1568</v>
      </c>
      <c r="B391" s="9">
        <v>4</v>
      </c>
      <c r="C391" s="255" t="s">
        <v>9104</v>
      </c>
      <c r="D391" s="9">
        <v>864096316.42478251</v>
      </c>
      <c r="E391" s="9">
        <v>1744323.2308518251</v>
      </c>
      <c r="F391" s="255" t="s">
        <v>9136</v>
      </c>
      <c r="G391" s="9"/>
      <c r="H391" s="255" t="s">
        <v>9168</v>
      </c>
      <c r="I391" s="9">
        <v>1</v>
      </c>
    </row>
    <row r="392">
      <c r="A392" s="255" t="s">
        <v>1569</v>
      </c>
      <c r="B392" s="9">
        <v>4</v>
      </c>
      <c r="C392" s="255" t="s">
        <v>9105</v>
      </c>
      <c r="D392" s="9">
        <v>0.13866960212054183</v>
      </c>
      <c r="E392" s="9">
        <v>1744323.2308518251</v>
      </c>
      <c r="F392" s="255" t="s">
        <v>9136</v>
      </c>
      <c r="G392" s="9"/>
      <c r="H392" s="255" t="s">
        <v>9168</v>
      </c>
      <c r="I392" s="9">
        <v>1</v>
      </c>
    </row>
    <row r="393">
      <c r="A393" s="255" t="s">
        <v>1570</v>
      </c>
      <c r="B393" s="9">
        <v>4</v>
      </c>
      <c r="C393" s="255" t="s">
        <v>9205</v>
      </c>
      <c r="D393" s="9">
        <v>495.37625890747819</v>
      </c>
      <c r="E393" s="9">
        <v>1744323.2308518251</v>
      </c>
      <c r="F393" s="255" t="s">
        <v>9136</v>
      </c>
      <c r="G393" s="9"/>
      <c r="H393" s="255" t="s">
        <v>9168</v>
      </c>
      <c r="I393" s="9">
        <v>1</v>
      </c>
    </row>
    <row r="394">
      <c r="A394" s="255" t="s">
        <v>1571</v>
      </c>
      <c r="B394" s="9">
        <v>4</v>
      </c>
      <c r="C394" s="255" t="s">
        <v>9103</v>
      </c>
      <c r="D394" s="9">
        <v>865776.11752649944</v>
      </c>
      <c r="E394" s="9">
        <v>1744323.2308518251</v>
      </c>
      <c r="F394" s="255" t="s">
        <v>9137</v>
      </c>
      <c r="G394" s="9"/>
      <c r="H394" s="255" t="s">
        <v>9168</v>
      </c>
      <c r="I394" s="9">
        <v>1</v>
      </c>
    </row>
    <row r="395">
      <c r="A395" s="255" t="s">
        <v>1572</v>
      </c>
      <c r="B395" s="9">
        <v>4</v>
      </c>
      <c r="C395" s="255" t="s">
        <v>9104</v>
      </c>
      <c r="D395" s="9">
        <v>1475892373.462755</v>
      </c>
      <c r="E395" s="9">
        <v>1744323.2308518251</v>
      </c>
      <c r="F395" s="255" t="s">
        <v>9137</v>
      </c>
      <c r="G395" s="9"/>
      <c r="H395" s="255" t="s">
        <v>9168</v>
      </c>
      <c r="I395" s="9">
        <v>1</v>
      </c>
    </row>
    <row r="396">
      <c r="A396" s="255" t="s">
        <v>1573</v>
      </c>
      <c r="B396" s="9">
        <v>4</v>
      </c>
      <c r="C396" s="255" t="s">
        <v>9105</v>
      </c>
      <c r="D396" s="9">
        <v>0.49633926912944065</v>
      </c>
      <c r="E396" s="9">
        <v>1744323.2308518251</v>
      </c>
      <c r="F396" s="255" t="s">
        <v>9137</v>
      </c>
      <c r="G396" s="9"/>
      <c r="H396" s="255" t="s">
        <v>9168</v>
      </c>
      <c r="I396" s="9">
        <v>1</v>
      </c>
    </row>
    <row r="397">
      <c r="A397" s="255" t="s">
        <v>1574</v>
      </c>
      <c r="B397" s="9">
        <v>4</v>
      </c>
      <c r="C397" s="255" t="s">
        <v>9205</v>
      </c>
      <c r="D397" s="9">
        <v>846.11174543723519</v>
      </c>
      <c r="E397" s="9">
        <v>1744323.2308518251</v>
      </c>
      <c r="F397" s="255" t="s">
        <v>9137</v>
      </c>
      <c r="G397" s="9"/>
      <c r="H397" s="255" t="s">
        <v>9168</v>
      </c>
      <c r="I397" s="9">
        <v>1</v>
      </c>
    </row>
    <row r="398">
      <c r="A398" s="255" t="s">
        <v>1575</v>
      </c>
      <c r="B398" s="9">
        <v>4</v>
      </c>
      <c r="C398" s="255" t="s">
        <v>9103</v>
      </c>
      <c r="D398" s="9">
        <v>0</v>
      </c>
      <c r="E398" s="9">
        <v>1744323.2308518251</v>
      </c>
      <c r="F398" s="255" t="s">
        <v>9138</v>
      </c>
      <c r="G398" s="9"/>
      <c r="H398" s="255" t="s">
        <v>9168</v>
      </c>
      <c r="I398" s="9">
        <v>1</v>
      </c>
    </row>
    <row r="399">
      <c r="A399" s="255" t="s">
        <v>1576</v>
      </c>
      <c r="B399" s="9">
        <v>4</v>
      </c>
      <c r="C399" s="255" t="s">
        <v>9104</v>
      </c>
      <c r="D399" s="9">
        <v>0</v>
      </c>
      <c r="E399" s="9">
        <v>1744323.2308518251</v>
      </c>
      <c r="F399" s="255" t="s">
        <v>9138</v>
      </c>
      <c r="G399" s="9"/>
      <c r="H399" s="255" t="s">
        <v>9168</v>
      </c>
      <c r="I399" s="9">
        <v>1</v>
      </c>
    </row>
    <row r="400">
      <c r="A400" s="255" t="s">
        <v>1577</v>
      </c>
      <c r="B400" s="9">
        <v>4</v>
      </c>
      <c r="C400" s="255" t="s">
        <v>9105</v>
      </c>
      <c r="D400" s="9">
        <v>0</v>
      </c>
      <c r="E400" s="9">
        <v>1744323.2308518251</v>
      </c>
      <c r="F400" s="255" t="s">
        <v>9138</v>
      </c>
      <c r="G400" s="9"/>
      <c r="H400" s="255" t="s">
        <v>9168</v>
      </c>
      <c r="I400" s="9">
        <v>1</v>
      </c>
    </row>
    <row r="401">
      <c r="A401" s="255" t="s">
        <v>1578</v>
      </c>
      <c r="B401" s="9">
        <v>4</v>
      </c>
      <c r="C401" s="255" t="s">
        <v>9205</v>
      </c>
      <c r="D401" s="9">
        <v>0</v>
      </c>
      <c r="E401" s="9">
        <v>1744323.2308518251</v>
      </c>
      <c r="F401" s="255" t="s">
        <v>9138</v>
      </c>
      <c r="G401" s="9"/>
      <c r="H401" s="255" t="s">
        <v>9168</v>
      </c>
      <c r="I401" s="9">
        <v>1</v>
      </c>
    </row>
    <row r="402">
      <c r="A402" s="255" t="s">
        <v>1579</v>
      </c>
      <c r="B402" s="9">
        <v>5</v>
      </c>
      <c r="C402" s="255" t="s">
        <v>9103</v>
      </c>
      <c r="D402" s="9">
        <v>1040681.6870241468</v>
      </c>
      <c r="E402" s="9">
        <v>1748220.4945000052</v>
      </c>
      <c r="F402" s="255" t="s">
        <v>9114</v>
      </c>
      <c r="G402" s="9"/>
      <c r="H402" s="255" t="s">
        <v>9168</v>
      </c>
      <c r="I402" s="9">
        <v>1</v>
      </c>
    </row>
    <row r="403">
      <c r="A403" s="255" t="s">
        <v>1580</v>
      </c>
      <c r="B403" s="9">
        <v>5</v>
      </c>
      <c r="C403" s="255" t="s">
        <v>9104</v>
      </c>
      <c r="D403" s="9">
        <v>3187092296.5026665</v>
      </c>
      <c r="E403" s="9">
        <v>1748220.4945000052</v>
      </c>
      <c r="F403" s="255" t="s">
        <v>9114</v>
      </c>
      <c r="G403" s="9"/>
      <c r="H403" s="255" t="s">
        <v>9168</v>
      </c>
      <c r="I403" s="9">
        <v>1</v>
      </c>
    </row>
    <row r="404">
      <c r="A404" s="255" t="s">
        <v>1581</v>
      </c>
      <c r="B404" s="9">
        <v>5</v>
      </c>
      <c r="C404" s="255" t="s">
        <v>9105</v>
      </c>
      <c r="D404" s="9">
        <v>0.59528056689541553</v>
      </c>
      <c r="E404" s="9">
        <v>1748220.4945000052</v>
      </c>
      <c r="F404" s="255" t="s">
        <v>9114</v>
      </c>
      <c r="G404" s="9"/>
      <c r="H404" s="255" t="s">
        <v>9168</v>
      </c>
      <c r="I404" s="9">
        <v>1</v>
      </c>
    </row>
    <row r="405">
      <c r="A405" s="255" t="s">
        <v>1582</v>
      </c>
      <c r="B405" s="9">
        <v>5</v>
      </c>
      <c r="C405" s="255" t="s">
        <v>9205</v>
      </c>
      <c r="D405" s="9">
        <v>1823.0493845195322</v>
      </c>
      <c r="E405" s="9">
        <v>1748220.4945000052</v>
      </c>
      <c r="F405" s="255" t="s">
        <v>9114</v>
      </c>
      <c r="G405" s="9"/>
      <c r="H405" s="255" t="s">
        <v>9168</v>
      </c>
      <c r="I405" s="9">
        <v>1</v>
      </c>
    </row>
    <row r="406">
      <c r="A406" s="255" t="s">
        <v>1583</v>
      </c>
      <c r="B406" s="9">
        <v>5</v>
      </c>
      <c r="C406" s="255" t="s">
        <v>9103</v>
      </c>
      <c r="D406" s="9">
        <v>0</v>
      </c>
      <c r="E406" s="9">
        <v>1748220.4945000052</v>
      </c>
      <c r="F406" s="255" t="s">
        <v>9115</v>
      </c>
      <c r="G406" s="9"/>
      <c r="H406" s="255" t="s">
        <v>9168</v>
      </c>
      <c r="I406" s="9">
        <v>1</v>
      </c>
    </row>
    <row r="407">
      <c r="A407" s="255" t="s">
        <v>1584</v>
      </c>
      <c r="B407" s="9">
        <v>5</v>
      </c>
      <c r="C407" s="255" t="s">
        <v>9104</v>
      </c>
      <c r="D407" s="9">
        <v>0</v>
      </c>
      <c r="E407" s="9">
        <v>1748220.4945000052</v>
      </c>
      <c r="F407" s="255" t="s">
        <v>9115</v>
      </c>
      <c r="G407" s="9"/>
      <c r="H407" s="255" t="s">
        <v>9168</v>
      </c>
      <c r="I407" s="9">
        <v>1</v>
      </c>
    </row>
    <row r="408">
      <c r="A408" s="255" t="s">
        <v>1585</v>
      </c>
      <c r="B408" s="9">
        <v>5</v>
      </c>
      <c r="C408" s="255" t="s">
        <v>9105</v>
      </c>
      <c r="D408" s="9">
        <v>0</v>
      </c>
      <c r="E408" s="9">
        <v>1748220.4945000052</v>
      </c>
      <c r="F408" s="255" t="s">
        <v>9115</v>
      </c>
      <c r="G408" s="9"/>
      <c r="H408" s="255" t="s">
        <v>9168</v>
      </c>
      <c r="I408" s="9">
        <v>1</v>
      </c>
    </row>
    <row r="409">
      <c r="A409" s="255" t="s">
        <v>1586</v>
      </c>
      <c r="B409" s="9">
        <v>5</v>
      </c>
      <c r="C409" s="255" t="s">
        <v>9205</v>
      </c>
      <c r="D409" s="9">
        <v>0</v>
      </c>
      <c r="E409" s="9">
        <v>1748220.4945000052</v>
      </c>
      <c r="F409" s="255" t="s">
        <v>9115</v>
      </c>
      <c r="G409" s="9"/>
      <c r="H409" s="255" t="s">
        <v>9168</v>
      </c>
      <c r="I409" s="9">
        <v>1</v>
      </c>
    </row>
    <row r="410">
      <c r="A410" s="255" t="s">
        <v>1587</v>
      </c>
      <c r="B410" s="9">
        <v>5</v>
      </c>
      <c r="C410" s="255" t="s">
        <v>9103</v>
      </c>
      <c r="D410" s="9">
        <v>0</v>
      </c>
      <c r="E410" s="9">
        <v>1748220.4945000052</v>
      </c>
      <c r="F410" s="255" t="s">
        <v>9116</v>
      </c>
      <c r="G410" s="9"/>
      <c r="H410" s="255" t="s">
        <v>9168</v>
      </c>
      <c r="I410" s="9">
        <v>1</v>
      </c>
    </row>
    <row r="411">
      <c r="A411" s="255" t="s">
        <v>1588</v>
      </c>
      <c r="B411" s="9">
        <v>5</v>
      </c>
      <c r="C411" s="255" t="s">
        <v>9104</v>
      </c>
      <c r="D411" s="9">
        <v>0</v>
      </c>
      <c r="E411" s="9">
        <v>1748220.4945000052</v>
      </c>
      <c r="F411" s="255" t="s">
        <v>9116</v>
      </c>
      <c r="G411" s="9"/>
      <c r="H411" s="255" t="s">
        <v>9168</v>
      </c>
      <c r="I411" s="9">
        <v>1</v>
      </c>
    </row>
    <row r="412">
      <c r="A412" s="255" t="s">
        <v>1589</v>
      </c>
      <c r="B412" s="9">
        <v>5</v>
      </c>
      <c r="C412" s="255" t="s">
        <v>9105</v>
      </c>
      <c r="D412" s="9">
        <v>0</v>
      </c>
      <c r="E412" s="9">
        <v>1748220.4945000052</v>
      </c>
      <c r="F412" s="255" t="s">
        <v>9116</v>
      </c>
      <c r="G412" s="9"/>
      <c r="H412" s="255" t="s">
        <v>9168</v>
      </c>
      <c r="I412" s="9">
        <v>1</v>
      </c>
    </row>
    <row r="413">
      <c r="A413" s="255" t="s">
        <v>1590</v>
      </c>
      <c r="B413" s="9">
        <v>5</v>
      </c>
      <c r="C413" s="255" t="s">
        <v>9205</v>
      </c>
      <c r="D413" s="9">
        <v>0</v>
      </c>
      <c r="E413" s="9">
        <v>1748220.4945000052</v>
      </c>
      <c r="F413" s="255" t="s">
        <v>9116</v>
      </c>
      <c r="G413" s="9"/>
      <c r="H413" s="255" t="s">
        <v>9168</v>
      </c>
      <c r="I413" s="9">
        <v>1</v>
      </c>
    </row>
    <row r="414">
      <c r="A414" s="255" t="s">
        <v>1591</v>
      </c>
      <c r="B414" s="9">
        <v>5</v>
      </c>
      <c r="C414" s="255" t="s">
        <v>9103</v>
      </c>
      <c r="D414" s="9">
        <v>0</v>
      </c>
      <c r="E414" s="9">
        <v>1748220.4945000052</v>
      </c>
      <c r="F414" s="255" t="s">
        <v>9117</v>
      </c>
      <c r="G414" s="9"/>
      <c r="H414" s="255" t="s">
        <v>9168</v>
      </c>
      <c r="I414" s="9">
        <v>1</v>
      </c>
    </row>
    <row r="415">
      <c r="A415" s="255" t="s">
        <v>1592</v>
      </c>
      <c r="B415" s="9">
        <v>5</v>
      </c>
      <c r="C415" s="255" t="s">
        <v>9104</v>
      </c>
      <c r="D415" s="9">
        <v>0</v>
      </c>
      <c r="E415" s="9">
        <v>1748220.4945000052</v>
      </c>
      <c r="F415" s="255" t="s">
        <v>9117</v>
      </c>
      <c r="G415" s="9"/>
      <c r="H415" s="255" t="s">
        <v>9168</v>
      </c>
      <c r="I415" s="9">
        <v>1</v>
      </c>
    </row>
    <row r="416">
      <c r="A416" s="255" t="s">
        <v>1593</v>
      </c>
      <c r="B416" s="9">
        <v>5</v>
      </c>
      <c r="C416" s="255" t="s">
        <v>9105</v>
      </c>
      <c r="D416" s="9">
        <v>0</v>
      </c>
      <c r="E416" s="9">
        <v>1748220.4945000052</v>
      </c>
      <c r="F416" s="255" t="s">
        <v>9117</v>
      </c>
      <c r="G416" s="9"/>
      <c r="H416" s="255" t="s">
        <v>9168</v>
      </c>
      <c r="I416" s="9">
        <v>1</v>
      </c>
    </row>
    <row r="417">
      <c r="A417" s="255" t="s">
        <v>1594</v>
      </c>
      <c r="B417" s="9">
        <v>5</v>
      </c>
      <c r="C417" s="255" t="s">
        <v>9205</v>
      </c>
      <c r="D417" s="9">
        <v>0</v>
      </c>
      <c r="E417" s="9">
        <v>1748220.4945000052</v>
      </c>
      <c r="F417" s="255" t="s">
        <v>9117</v>
      </c>
      <c r="G417" s="9"/>
      <c r="H417" s="255" t="s">
        <v>9168</v>
      </c>
      <c r="I417" s="9">
        <v>1</v>
      </c>
    </row>
    <row r="418">
      <c r="A418" s="255" t="s">
        <v>1595</v>
      </c>
      <c r="B418" s="9">
        <v>5</v>
      </c>
      <c r="C418" s="255" t="s">
        <v>9103</v>
      </c>
      <c r="D418" s="9">
        <v>0</v>
      </c>
      <c r="E418" s="9">
        <v>1748220.4945000052</v>
      </c>
      <c r="F418" s="255" t="s">
        <v>9118</v>
      </c>
      <c r="G418" s="9"/>
      <c r="H418" s="255" t="s">
        <v>9168</v>
      </c>
      <c r="I418" s="9">
        <v>1</v>
      </c>
    </row>
    <row r="419">
      <c r="A419" s="255" t="s">
        <v>1596</v>
      </c>
      <c r="B419" s="9">
        <v>5</v>
      </c>
      <c r="C419" s="255" t="s">
        <v>9104</v>
      </c>
      <c r="D419" s="9">
        <v>0</v>
      </c>
      <c r="E419" s="9">
        <v>1748220.4945000052</v>
      </c>
      <c r="F419" s="255" t="s">
        <v>9118</v>
      </c>
      <c r="G419" s="9"/>
      <c r="H419" s="255" t="s">
        <v>9168</v>
      </c>
      <c r="I419" s="9">
        <v>1</v>
      </c>
    </row>
    <row r="420">
      <c r="A420" s="255" t="s">
        <v>1597</v>
      </c>
      <c r="B420" s="9">
        <v>5</v>
      </c>
      <c r="C420" s="255" t="s">
        <v>9105</v>
      </c>
      <c r="D420" s="9">
        <v>0</v>
      </c>
      <c r="E420" s="9">
        <v>1748220.4945000052</v>
      </c>
      <c r="F420" s="255" t="s">
        <v>9118</v>
      </c>
      <c r="G420" s="9"/>
      <c r="H420" s="255" t="s">
        <v>9168</v>
      </c>
      <c r="I420" s="9">
        <v>1</v>
      </c>
    </row>
    <row r="421">
      <c r="A421" s="255" t="s">
        <v>1598</v>
      </c>
      <c r="B421" s="9">
        <v>5</v>
      </c>
      <c r="C421" s="255" t="s">
        <v>9205</v>
      </c>
      <c r="D421" s="9">
        <v>0</v>
      </c>
      <c r="E421" s="9">
        <v>1748220.4945000052</v>
      </c>
      <c r="F421" s="255" t="s">
        <v>9118</v>
      </c>
      <c r="G421" s="9"/>
      <c r="H421" s="255" t="s">
        <v>9168</v>
      </c>
      <c r="I421" s="9">
        <v>1</v>
      </c>
    </row>
    <row r="422">
      <c r="A422" s="255" t="s">
        <v>1599</v>
      </c>
      <c r="B422" s="9">
        <v>5</v>
      </c>
      <c r="C422" s="255" t="s">
        <v>9103</v>
      </c>
      <c r="D422" s="9">
        <v>0</v>
      </c>
      <c r="E422" s="9">
        <v>1748220.4945000052</v>
      </c>
      <c r="F422" s="255" t="s">
        <v>9119</v>
      </c>
      <c r="G422" s="9"/>
      <c r="H422" s="255" t="s">
        <v>9168</v>
      </c>
      <c r="I422" s="9">
        <v>1</v>
      </c>
    </row>
    <row r="423">
      <c r="A423" s="255" t="s">
        <v>1600</v>
      </c>
      <c r="B423" s="9">
        <v>5</v>
      </c>
      <c r="C423" s="255" t="s">
        <v>9104</v>
      </c>
      <c r="D423" s="9">
        <v>0</v>
      </c>
      <c r="E423" s="9">
        <v>1748220.4945000052</v>
      </c>
      <c r="F423" s="255" t="s">
        <v>9119</v>
      </c>
      <c r="G423" s="9"/>
      <c r="H423" s="255" t="s">
        <v>9168</v>
      </c>
      <c r="I423" s="9">
        <v>1</v>
      </c>
    </row>
    <row r="424">
      <c r="A424" s="255" t="s">
        <v>1601</v>
      </c>
      <c r="B424" s="9">
        <v>5</v>
      </c>
      <c r="C424" s="255" t="s">
        <v>9105</v>
      </c>
      <c r="D424" s="9">
        <v>0</v>
      </c>
      <c r="E424" s="9">
        <v>1748220.4945000052</v>
      </c>
      <c r="F424" s="255" t="s">
        <v>9119</v>
      </c>
      <c r="G424" s="9"/>
      <c r="H424" s="255" t="s">
        <v>9168</v>
      </c>
      <c r="I424" s="9">
        <v>1</v>
      </c>
    </row>
    <row r="425">
      <c r="A425" s="255" t="s">
        <v>1602</v>
      </c>
      <c r="B425" s="9">
        <v>5</v>
      </c>
      <c r="C425" s="255" t="s">
        <v>9205</v>
      </c>
      <c r="D425" s="9">
        <v>0</v>
      </c>
      <c r="E425" s="9">
        <v>1748220.4945000052</v>
      </c>
      <c r="F425" s="255" t="s">
        <v>9119</v>
      </c>
      <c r="G425" s="9"/>
      <c r="H425" s="255" t="s">
        <v>9168</v>
      </c>
      <c r="I425" s="9">
        <v>1</v>
      </c>
    </row>
    <row r="426">
      <c r="A426" s="255" t="s">
        <v>1603</v>
      </c>
      <c r="B426" s="9">
        <v>5</v>
      </c>
      <c r="C426" s="255" t="s">
        <v>9103</v>
      </c>
      <c r="D426" s="9">
        <v>0</v>
      </c>
      <c r="E426" s="9">
        <v>1748220.4945000052</v>
      </c>
      <c r="F426" s="255" t="s">
        <v>9120</v>
      </c>
      <c r="G426" s="9"/>
      <c r="H426" s="255" t="s">
        <v>9168</v>
      </c>
      <c r="I426" s="9">
        <v>1</v>
      </c>
    </row>
    <row r="427">
      <c r="A427" s="255" t="s">
        <v>1604</v>
      </c>
      <c r="B427" s="9">
        <v>5</v>
      </c>
      <c r="C427" s="255" t="s">
        <v>9104</v>
      </c>
      <c r="D427" s="9">
        <v>0</v>
      </c>
      <c r="E427" s="9">
        <v>1748220.4945000052</v>
      </c>
      <c r="F427" s="255" t="s">
        <v>9120</v>
      </c>
      <c r="G427" s="9"/>
      <c r="H427" s="255" t="s">
        <v>9168</v>
      </c>
      <c r="I427" s="9">
        <v>1</v>
      </c>
    </row>
    <row r="428">
      <c r="A428" s="255" t="s">
        <v>1605</v>
      </c>
      <c r="B428" s="9">
        <v>5</v>
      </c>
      <c r="C428" s="255" t="s">
        <v>9105</v>
      </c>
      <c r="D428" s="9">
        <v>0</v>
      </c>
      <c r="E428" s="9">
        <v>1748220.4945000052</v>
      </c>
      <c r="F428" s="255" t="s">
        <v>9120</v>
      </c>
      <c r="G428" s="9"/>
      <c r="H428" s="255" t="s">
        <v>9168</v>
      </c>
      <c r="I428" s="9">
        <v>1</v>
      </c>
    </row>
    <row r="429">
      <c r="A429" s="255" t="s">
        <v>1606</v>
      </c>
      <c r="B429" s="9">
        <v>5</v>
      </c>
      <c r="C429" s="255" t="s">
        <v>9205</v>
      </c>
      <c r="D429" s="9">
        <v>0</v>
      </c>
      <c r="E429" s="9">
        <v>1748220.4945000052</v>
      </c>
      <c r="F429" s="255" t="s">
        <v>9120</v>
      </c>
      <c r="G429" s="9"/>
      <c r="H429" s="255" t="s">
        <v>9168</v>
      </c>
      <c r="I429" s="9">
        <v>1</v>
      </c>
    </row>
    <row r="430">
      <c r="A430" s="255" t="s">
        <v>1607</v>
      </c>
      <c r="B430" s="9">
        <v>5</v>
      </c>
      <c r="C430" s="255" t="s">
        <v>9103</v>
      </c>
      <c r="D430" s="9">
        <v>0</v>
      </c>
      <c r="E430" s="9">
        <v>1748220.4945000052</v>
      </c>
      <c r="F430" s="255" t="s">
        <v>9121</v>
      </c>
      <c r="G430" s="9"/>
      <c r="H430" s="255" t="s">
        <v>9168</v>
      </c>
      <c r="I430" s="9">
        <v>1</v>
      </c>
    </row>
    <row r="431">
      <c r="A431" s="255" t="s">
        <v>1608</v>
      </c>
      <c r="B431" s="9">
        <v>5</v>
      </c>
      <c r="C431" s="255" t="s">
        <v>9104</v>
      </c>
      <c r="D431" s="9">
        <v>0</v>
      </c>
      <c r="E431" s="9">
        <v>1748220.4945000052</v>
      </c>
      <c r="F431" s="255" t="s">
        <v>9121</v>
      </c>
      <c r="G431" s="9"/>
      <c r="H431" s="255" t="s">
        <v>9168</v>
      </c>
      <c r="I431" s="9">
        <v>1</v>
      </c>
    </row>
    <row r="432">
      <c r="A432" s="255" t="s">
        <v>1609</v>
      </c>
      <c r="B432" s="9">
        <v>5</v>
      </c>
      <c r="C432" s="255" t="s">
        <v>9105</v>
      </c>
      <c r="D432" s="9">
        <v>0</v>
      </c>
      <c r="E432" s="9">
        <v>1748220.4945000052</v>
      </c>
      <c r="F432" s="255" t="s">
        <v>9121</v>
      </c>
      <c r="G432" s="9"/>
      <c r="H432" s="255" t="s">
        <v>9168</v>
      </c>
      <c r="I432" s="9">
        <v>1</v>
      </c>
    </row>
    <row r="433">
      <c r="A433" s="255" t="s">
        <v>1610</v>
      </c>
      <c r="B433" s="9">
        <v>5</v>
      </c>
      <c r="C433" s="255" t="s">
        <v>9205</v>
      </c>
      <c r="D433" s="9">
        <v>0</v>
      </c>
      <c r="E433" s="9">
        <v>1748220.4945000052</v>
      </c>
      <c r="F433" s="255" t="s">
        <v>9121</v>
      </c>
      <c r="G433" s="9"/>
      <c r="H433" s="255" t="s">
        <v>9168</v>
      </c>
      <c r="I433" s="9">
        <v>1</v>
      </c>
    </row>
    <row r="434">
      <c r="A434" s="255" t="s">
        <v>1611</v>
      </c>
      <c r="B434" s="9">
        <v>5</v>
      </c>
      <c r="C434" s="255" t="s">
        <v>9103</v>
      </c>
      <c r="D434" s="9">
        <v>1720669.9436932986</v>
      </c>
      <c r="E434" s="9">
        <v>1748220.4945000052</v>
      </c>
      <c r="F434" s="255" t="s">
        <v>9122</v>
      </c>
      <c r="G434" s="9"/>
      <c r="H434" s="255" t="s">
        <v>9168</v>
      </c>
      <c r="I434" s="9">
        <v>1</v>
      </c>
    </row>
    <row r="435">
      <c r="A435" s="255" t="s">
        <v>1612</v>
      </c>
      <c r="B435" s="9">
        <v>5</v>
      </c>
      <c r="C435" s="255" t="s">
        <v>9104</v>
      </c>
      <c r="D435" s="9">
        <v>6490522726.4684458</v>
      </c>
      <c r="E435" s="9">
        <v>1748220.4945000052</v>
      </c>
      <c r="F435" s="255" t="s">
        <v>9122</v>
      </c>
      <c r="G435" s="9"/>
      <c r="H435" s="255" t="s">
        <v>9168</v>
      </c>
      <c r="I435" s="9">
        <v>1</v>
      </c>
    </row>
    <row r="436">
      <c r="A436" s="255" t="s">
        <v>1613</v>
      </c>
      <c r="B436" s="9">
        <v>5</v>
      </c>
      <c r="C436" s="255" t="s">
        <v>9105</v>
      </c>
      <c r="D436" s="9">
        <v>0.98424080320910201</v>
      </c>
      <c r="E436" s="9">
        <v>1748220.4945000052</v>
      </c>
      <c r="F436" s="255" t="s">
        <v>9122</v>
      </c>
      <c r="G436" s="9"/>
      <c r="H436" s="255" t="s">
        <v>9168</v>
      </c>
      <c r="I436" s="9">
        <v>1</v>
      </c>
    </row>
    <row r="437">
      <c r="A437" s="255" t="s">
        <v>1614</v>
      </c>
      <c r="B437" s="9">
        <v>5</v>
      </c>
      <c r="C437" s="255" t="s">
        <v>9205</v>
      </c>
      <c r="D437" s="9">
        <v>3712.6453710432843</v>
      </c>
      <c r="E437" s="9">
        <v>1748220.4945000052</v>
      </c>
      <c r="F437" s="255" t="s">
        <v>9122</v>
      </c>
      <c r="G437" s="9"/>
      <c r="H437" s="255" t="s">
        <v>9168</v>
      </c>
      <c r="I437" s="9">
        <v>1</v>
      </c>
    </row>
    <row r="438">
      <c r="A438" s="255" t="s">
        <v>1615</v>
      </c>
      <c r="B438" s="9">
        <v>5</v>
      </c>
      <c r="C438" s="255" t="s">
        <v>9103</v>
      </c>
      <c r="D438" s="9">
        <v>1720669.9436932986</v>
      </c>
      <c r="E438" s="9">
        <v>1748220.4945000052</v>
      </c>
      <c r="F438" s="255" t="s">
        <v>9123</v>
      </c>
      <c r="G438" s="9"/>
      <c r="H438" s="255" t="s">
        <v>9168</v>
      </c>
      <c r="I438" s="9">
        <v>1</v>
      </c>
    </row>
    <row r="439">
      <c r="A439" s="255" t="s">
        <v>1616</v>
      </c>
      <c r="B439" s="9">
        <v>5</v>
      </c>
      <c r="C439" s="255" t="s">
        <v>9104</v>
      </c>
      <c r="D439" s="9">
        <v>6490522726.4684458</v>
      </c>
      <c r="E439" s="9">
        <v>1748220.4945000052</v>
      </c>
      <c r="F439" s="255" t="s">
        <v>9123</v>
      </c>
      <c r="G439" s="9"/>
      <c r="H439" s="255" t="s">
        <v>9168</v>
      </c>
      <c r="I439" s="9">
        <v>1</v>
      </c>
    </row>
    <row r="440">
      <c r="A440" s="255" t="s">
        <v>1617</v>
      </c>
      <c r="B440" s="9">
        <v>5</v>
      </c>
      <c r="C440" s="255" t="s">
        <v>9105</v>
      </c>
      <c r="D440" s="9">
        <v>0.98424080320910201</v>
      </c>
      <c r="E440" s="9">
        <v>1748220.4945000052</v>
      </c>
      <c r="F440" s="255" t="s">
        <v>9123</v>
      </c>
      <c r="G440" s="9"/>
      <c r="H440" s="255" t="s">
        <v>9168</v>
      </c>
      <c r="I440" s="9">
        <v>1</v>
      </c>
    </row>
    <row r="441">
      <c r="A441" s="255" t="s">
        <v>1618</v>
      </c>
      <c r="B441" s="9">
        <v>5</v>
      </c>
      <c r="C441" s="255" t="s">
        <v>9205</v>
      </c>
      <c r="D441" s="9">
        <v>3712.6453710432843</v>
      </c>
      <c r="E441" s="9">
        <v>1748220.4945000052</v>
      </c>
      <c r="F441" s="255" t="s">
        <v>9123</v>
      </c>
      <c r="G441" s="9"/>
      <c r="H441" s="255" t="s">
        <v>9168</v>
      </c>
      <c r="I441" s="9">
        <v>1</v>
      </c>
    </row>
    <row r="442">
      <c r="A442" s="255" t="s">
        <v>1619</v>
      </c>
      <c r="B442" s="9">
        <v>5</v>
      </c>
      <c r="C442" s="255" t="s">
        <v>9103</v>
      </c>
      <c r="D442" s="9">
        <v>1720669.9436932986</v>
      </c>
      <c r="E442" s="9">
        <v>1748220.4945000052</v>
      </c>
      <c r="F442" s="255" t="s">
        <v>9124</v>
      </c>
      <c r="G442" s="9"/>
      <c r="H442" s="255" t="s">
        <v>9168</v>
      </c>
      <c r="I442" s="9">
        <v>1</v>
      </c>
    </row>
    <row r="443">
      <c r="A443" s="255" t="s">
        <v>1620</v>
      </c>
      <c r="B443" s="9">
        <v>5</v>
      </c>
      <c r="C443" s="255" t="s">
        <v>9104</v>
      </c>
      <c r="D443" s="9">
        <v>6490522726.4684458</v>
      </c>
      <c r="E443" s="9">
        <v>1748220.4945000052</v>
      </c>
      <c r="F443" s="255" t="s">
        <v>9124</v>
      </c>
      <c r="G443" s="9"/>
      <c r="H443" s="255" t="s">
        <v>9168</v>
      </c>
      <c r="I443" s="9">
        <v>1</v>
      </c>
    </row>
    <row r="444">
      <c r="A444" s="255" t="s">
        <v>1621</v>
      </c>
      <c r="B444" s="9">
        <v>5</v>
      </c>
      <c r="C444" s="255" t="s">
        <v>9105</v>
      </c>
      <c r="D444" s="9">
        <v>0.98424080320910201</v>
      </c>
      <c r="E444" s="9">
        <v>1748220.4945000052</v>
      </c>
      <c r="F444" s="255" t="s">
        <v>9124</v>
      </c>
      <c r="G444" s="9"/>
      <c r="H444" s="255" t="s">
        <v>9168</v>
      </c>
      <c r="I444" s="9">
        <v>1</v>
      </c>
    </row>
    <row r="445">
      <c r="A445" s="255" t="s">
        <v>1622</v>
      </c>
      <c r="B445" s="9">
        <v>5</v>
      </c>
      <c r="C445" s="255" t="s">
        <v>9205</v>
      </c>
      <c r="D445" s="9">
        <v>3712.6453710432843</v>
      </c>
      <c r="E445" s="9">
        <v>1748220.4945000052</v>
      </c>
      <c r="F445" s="255" t="s">
        <v>9124</v>
      </c>
      <c r="G445" s="9"/>
      <c r="H445" s="255" t="s">
        <v>9168</v>
      </c>
      <c r="I445" s="9">
        <v>1</v>
      </c>
    </row>
    <row r="446">
      <c r="A446" s="255" t="s">
        <v>1623</v>
      </c>
      <c r="B446" s="9">
        <v>5</v>
      </c>
      <c r="C446" s="255" t="s">
        <v>9103</v>
      </c>
      <c r="D446" s="9">
        <v>1748220.4945000052</v>
      </c>
      <c r="E446" s="9">
        <v>1748220.4945000052</v>
      </c>
      <c r="F446" s="255" t="s">
        <v>9125</v>
      </c>
      <c r="G446" s="9"/>
      <c r="H446" s="255" t="s">
        <v>9168</v>
      </c>
      <c r="I446" s="9">
        <v>1</v>
      </c>
    </row>
    <row r="447">
      <c r="A447" s="255" t="s">
        <v>1624</v>
      </c>
      <c r="B447" s="9">
        <v>5</v>
      </c>
      <c r="C447" s="255" t="s">
        <v>9104</v>
      </c>
      <c r="D447" s="9">
        <v>2077072308.5103419</v>
      </c>
      <c r="E447" s="9">
        <v>1748220.4945000052</v>
      </c>
      <c r="F447" s="255" t="s">
        <v>9125</v>
      </c>
      <c r="G447" s="9"/>
      <c r="H447" s="255" t="s">
        <v>9168</v>
      </c>
      <c r="I447" s="9">
        <v>1</v>
      </c>
    </row>
    <row r="448">
      <c r="A448" s="255" t="s">
        <v>1625</v>
      </c>
      <c r="B448" s="9">
        <v>5</v>
      </c>
      <c r="C448" s="255" t="s">
        <v>9105</v>
      </c>
      <c r="D448" s="9">
        <v>1</v>
      </c>
      <c r="E448" s="9">
        <v>1748220.4945000052</v>
      </c>
      <c r="F448" s="255" t="s">
        <v>9125</v>
      </c>
      <c r="G448" s="9"/>
      <c r="H448" s="255" t="s">
        <v>9168</v>
      </c>
      <c r="I448" s="9">
        <v>1</v>
      </c>
    </row>
    <row r="449">
      <c r="A449" s="255" t="s">
        <v>1626</v>
      </c>
      <c r="B449" s="9">
        <v>5</v>
      </c>
      <c r="C449" s="255" t="s">
        <v>9205</v>
      </c>
      <c r="D449" s="9">
        <v>1188.1066004230713</v>
      </c>
      <c r="E449" s="9">
        <v>1748220.4945000052</v>
      </c>
      <c r="F449" s="255" t="s">
        <v>9125</v>
      </c>
      <c r="G449" s="9"/>
      <c r="H449" s="255" t="s">
        <v>9168</v>
      </c>
      <c r="I449" s="9">
        <v>1</v>
      </c>
    </row>
    <row r="450">
      <c r="A450" s="255" t="s">
        <v>1627</v>
      </c>
      <c r="B450" s="9">
        <v>5</v>
      </c>
      <c r="C450" s="255" t="s">
        <v>9103</v>
      </c>
      <c r="D450" s="9">
        <v>1093362.9296109241</v>
      </c>
      <c r="E450" s="9">
        <v>1748220.4945000052</v>
      </c>
      <c r="F450" s="255" t="s">
        <v>9126</v>
      </c>
      <c r="G450" s="9"/>
      <c r="H450" s="255" t="s">
        <v>9168</v>
      </c>
      <c r="I450" s="9">
        <v>1</v>
      </c>
    </row>
    <row r="451">
      <c r="A451" s="255" t="s">
        <v>1628</v>
      </c>
      <c r="B451" s="9">
        <v>5</v>
      </c>
      <c r="C451" s="255" t="s">
        <v>9104</v>
      </c>
      <c r="D451" s="9">
        <v>2781331094.5083442</v>
      </c>
      <c r="E451" s="9">
        <v>1748220.4945000052</v>
      </c>
      <c r="F451" s="255" t="s">
        <v>9126</v>
      </c>
      <c r="G451" s="9"/>
      <c r="H451" s="255" t="s">
        <v>9168</v>
      </c>
      <c r="I451" s="9">
        <v>1</v>
      </c>
    </row>
    <row r="452">
      <c r="A452" s="255" t="s">
        <v>1629</v>
      </c>
      <c r="B452" s="9">
        <v>5</v>
      </c>
      <c r="C452" s="255" t="s">
        <v>9105</v>
      </c>
      <c r="D452" s="9">
        <v>0.62541477636871445</v>
      </c>
      <c r="E452" s="9">
        <v>1748220.4945000052</v>
      </c>
      <c r="F452" s="255" t="s">
        <v>9126</v>
      </c>
      <c r="G452" s="9"/>
      <c r="H452" s="255" t="s">
        <v>9168</v>
      </c>
      <c r="I452" s="9">
        <v>1</v>
      </c>
    </row>
    <row r="453">
      <c r="A453" s="255" t="s">
        <v>1630</v>
      </c>
      <c r="B453" s="9">
        <v>5</v>
      </c>
      <c r="C453" s="255" t="s">
        <v>9205</v>
      </c>
      <c r="D453" s="9">
        <v>1590.9498277011166</v>
      </c>
      <c r="E453" s="9">
        <v>1748220.4945000052</v>
      </c>
      <c r="F453" s="255" t="s">
        <v>9126</v>
      </c>
      <c r="G453" s="9"/>
      <c r="H453" s="255" t="s">
        <v>9168</v>
      </c>
      <c r="I453" s="9">
        <v>1</v>
      </c>
    </row>
    <row r="454">
      <c r="A454" s="255" t="s">
        <v>1631</v>
      </c>
      <c r="B454" s="9">
        <v>5</v>
      </c>
      <c r="C454" s="255" t="s">
        <v>9103</v>
      </c>
      <c r="D454" s="9">
        <v>1732633.4456654005</v>
      </c>
      <c r="E454" s="9">
        <v>1748220.4945000052</v>
      </c>
      <c r="F454" s="255" t="s">
        <v>9127</v>
      </c>
      <c r="G454" s="9"/>
      <c r="H454" s="255" t="s">
        <v>9168</v>
      </c>
      <c r="I454" s="9">
        <v>1</v>
      </c>
    </row>
    <row r="455">
      <c r="A455" s="255" t="s">
        <v>1632</v>
      </c>
      <c r="B455" s="9">
        <v>5</v>
      </c>
      <c r="C455" s="255" t="s">
        <v>9104</v>
      </c>
      <c r="D455" s="9">
        <v>9271853820.9767895</v>
      </c>
      <c r="E455" s="9">
        <v>1748220.4945000052</v>
      </c>
      <c r="F455" s="255" t="s">
        <v>9127</v>
      </c>
      <c r="G455" s="9"/>
      <c r="H455" s="255" t="s">
        <v>9168</v>
      </c>
      <c r="I455" s="9">
        <v>1</v>
      </c>
    </row>
    <row r="456">
      <c r="A456" s="255" t="s">
        <v>1633</v>
      </c>
      <c r="B456" s="9">
        <v>5</v>
      </c>
      <c r="C456" s="255" t="s">
        <v>9105</v>
      </c>
      <c r="D456" s="9">
        <v>0.99108404867484257</v>
      </c>
      <c r="E456" s="9">
        <v>1748220.4945000052</v>
      </c>
      <c r="F456" s="255" t="s">
        <v>9127</v>
      </c>
      <c r="G456" s="9"/>
      <c r="H456" s="255" t="s">
        <v>9168</v>
      </c>
      <c r="I456" s="9">
        <v>1</v>
      </c>
    </row>
    <row r="457">
      <c r="A457" s="255" t="s">
        <v>1634</v>
      </c>
      <c r="B457" s="9">
        <v>5</v>
      </c>
      <c r="C457" s="255" t="s">
        <v>9205</v>
      </c>
      <c r="D457" s="9">
        <v>5303.5951987444005</v>
      </c>
      <c r="E457" s="9">
        <v>1748220.4945000052</v>
      </c>
      <c r="F457" s="255" t="s">
        <v>9127</v>
      </c>
      <c r="G457" s="9"/>
      <c r="H457" s="255" t="s">
        <v>9168</v>
      </c>
      <c r="I457" s="9">
        <v>1</v>
      </c>
    </row>
    <row r="458">
      <c r="A458" s="255" t="s">
        <v>1635</v>
      </c>
      <c r="B458" s="9">
        <v>5</v>
      </c>
      <c r="C458" s="255" t="s">
        <v>9103</v>
      </c>
      <c r="D458" s="9">
        <v>1732633.4456654005</v>
      </c>
      <c r="E458" s="9">
        <v>1748220.4945000052</v>
      </c>
      <c r="F458" s="255" t="s">
        <v>9128</v>
      </c>
      <c r="G458" s="9"/>
      <c r="H458" s="255" t="s">
        <v>9168</v>
      </c>
      <c r="I458" s="9">
        <v>1</v>
      </c>
    </row>
    <row r="459">
      <c r="A459" s="255" t="s">
        <v>1636</v>
      </c>
      <c r="B459" s="9">
        <v>5</v>
      </c>
      <c r="C459" s="255" t="s">
        <v>9104</v>
      </c>
      <c r="D459" s="9">
        <v>9271853820.9767895</v>
      </c>
      <c r="E459" s="9">
        <v>1748220.4945000052</v>
      </c>
      <c r="F459" s="255" t="s">
        <v>9128</v>
      </c>
      <c r="G459" s="9"/>
      <c r="H459" s="255" t="s">
        <v>9168</v>
      </c>
      <c r="I459" s="9">
        <v>1</v>
      </c>
    </row>
    <row r="460">
      <c r="A460" s="255" t="s">
        <v>1637</v>
      </c>
      <c r="B460" s="9">
        <v>5</v>
      </c>
      <c r="C460" s="255" t="s">
        <v>9105</v>
      </c>
      <c r="D460" s="9">
        <v>0.99108404867484257</v>
      </c>
      <c r="E460" s="9">
        <v>1748220.4945000052</v>
      </c>
      <c r="F460" s="255" t="s">
        <v>9128</v>
      </c>
      <c r="G460" s="9"/>
      <c r="H460" s="255" t="s">
        <v>9168</v>
      </c>
      <c r="I460" s="9">
        <v>1</v>
      </c>
    </row>
    <row r="461">
      <c r="A461" s="255" t="s">
        <v>1638</v>
      </c>
      <c r="B461" s="9">
        <v>5</v>
      </c>
      <c r="C461" s="255" t="s">
        <v>9205</v>
      </c>
      <c r="D461" s="9">
        <v>5303.5951987444005</v>
      </c>
      <c r="E461" s="9">
        <v>1748220.4945000052</v>
      </c>
      <c r="F461" s="255" t="s">
        <v>9128</v>
      </c>
      <c r="G461" s="9"/>
      <c r="H461" s="255" t="s">
        <v>9168</v>
      </c>
      <c r="I461" s="9">
        <v>1</v>
      </c>
    </row>
    <row r="462">
      <c r="A462" s="255" t="s">
        <v>1639</v>
      </c>
      <c r="B462" s="9">
        <v>5</v>
      </c>
      <c r="C462" s="255" t="s">
        <v>9103</v>
      </c>
      <c r="D462" s="9">
        <v>1158420.6343699931</v>
      </c>
      <c r="E462" s="9">
        <v>1748220.4945000052</v>
      </c>
      <c r="F462" s="255" t="s">
        <v>9129</v>
      </c>
      <c r="G462" s="9"/>
      <c r="H462" s="255" t="s">
        <v>9168</v>
      </c>
      <c r="I462" s="9">
        <v>1</v>
      </c>
    </row>
    <row r="463">
      <c r="A463" s="255" t="s">
        <v>1640</v>
      </c>
      <c r="B463" s="9">
        <v>5</v>
      </c>
      <c r="C463" s="255" t="s">
        <v>9104</v>
      </c>
      <c r="D463" s="9">
        <v>3274912086.6546249</v>
      </c>
      <c r="E463" s="9">
        <v>1748220.4945000052</v>
      </c>
      <c r="F463" s="255" t="s">
        <v>9129</v>
      </c>
      <c r="G463" s="9"/>
      <c r="H463" s="255" t="s">
        <v>9168</v>
      </c>
      <c r="I463" s="9">
        <v>1</v>
      </c>
    </row>
    <row r="464">
      <c r="A464" s="255" t="s">
        <v>1641</v>
      </c>
      <c r="B464" s="9">
        <v>5</v>
      </c>
      <c r="C464" s="255" t="s">
        <v>9105</v>
      </c>
      <c r="D464" s="9">
        <v>0.66262844876515647</v>
      </c>
      <c r="E464" s="9">
        <v>1748220.4945000052</v>
      </c>
      <c r="F464" s="255" t="s">
        <v>9129</v>
      </c>
      <c r="G464" s="9"/>
      <c r="H464" s="255" t="s">
        <v>9168</v>
      </c>
      <c r="I464" s="9">
        <v>1</v>
      </c>
    </row>
    <row r="465">
      <c r="A465" s="255" t="s">
        <v>1642</v>
      </c>
      <c r="B465" s="9">
        <v>5</v>
      </c>
      <c r="C465" s="255" t="s">
        <v>9205</v>
      </c>
      <c r="D465" s="9">
        <v>1873.2832025237508</v>
      </c>
      <c r="E465" s="9">
        <v>1748220.4945000052</v>
      </c>
      <c r="F465" s="255" t="s">
        <v>9129</v>
      </c>
      <c r="G465" s="9"/>
      <c r="H465" s="255" t="s">
        <v>9168</v>
      </c>
      <c r="I465" s="9">
        <v>1</v>
      </c>
    </row>
    <row r="466">
      <c r="A466" s="255" t="s">
        <v>1643</v>
      </c>
      <c r="B466" s="9">
        <v>5</v>
      </c>
      <c r="C466" s="255" t="s">
        <v>9103</v>
      </c>
      <c r="D466" s="9">
        <v>1158420.6343699931</v>
      </c>
      <c r="E466" s="9">
        <v>1748220.4945000052</v>
      </c>
      <c r="F466" s="255" t="s">
        <v>9130</v>
      </c>
      <c r="G466" s="9"/>
      <c r="H466" s="255" t="s">
        <v>9168</v>
      </c>
      <c r="I466" s="9">
        <v>1</v>
      </c>
    </row>
    <row r="467">
      <c r="A467" s="255" t="s">
        <v>1644</v>
      </c>
      <c r="B467" s="9">
        <v>5</v>
      </c>
      <c r="C467" s="255" t="s">
        <v>9104</v>
      </c>
      <c r="D467" s="9">
        <v>3274912086.6546249</v>
      </c>
      <c r="E467" s="9">
        <v>1748220.4945000052</v>
      </c>
      <c r="F467" s="255" t="s">
        <v>9130</v>
      </c>
      <c r="G467" s="9"/>
      <c r="H467" s="255" t="s">
        <v>9168</v>
      </c>
      <c r="I467" s="9">
        <v>1</v>
      </c>
    </row>
    <row r="468">
      <c r="A468" s="255" t="s">
        <v>1645</v>
      </c>
      <c r="B468" s="9">
        <v>5</v>
      </c>
      <c r="C468" s="255" t="s">
        <v>9105</v>
      </c>
      <c r="D468" s="9">
        <v>0.66262844876515647</v>
      </c>
      <c r="E468" s="9">
        <v>1748220.4945000052</v>
      </c>
      <c r="F468" s="255" t="s">
        <v>9130</v>
      </c>
      <c r="G468" s="9"/>
      <c r="H468" s="255" t="s">
        <v>9168</v>
      </c>
      <c r="I468" s="9">
        <v>1</v>
      </c>
    </row>
    <row r="469">
      <c r="A469" s="255" t="s">
        <v>1646</v>
      </c>
      <c r="B469" s="9">
        <v>5</v>
      </c>
      <c r="C469" s="255" t="s">
        <v>9205</v>
      </c>
      <c r="D469" s="9">
        <v>1873.2832025237508</v>
      </c>
      <c r="E469" s="9">
        <v>1748220.4945000052</v>
      </c>
      <c r="F469" s="255" t="s">
        <v>9130</v>
      </c>
      <c r="G469" s="9"/>
      <c r="H469" s="255" t="s">
        <v>9168</v>
      </c>
      <c r="I469" s="9">
        <v>1</v>
      </c>
    </row>
    <row r="470">
      <c r="A470" s="255" t="s">
        <v>1647</v>
      </c>
      <c r="B470" s="9">
        <v>5</v>
      </c>
      <c r="C470" s="255" t="s">
        <v>9103</v>
      </c>
      <c r="D470" s="9">
        <v>1748220.4945000052</v>
      </c>
      <c r="E470" s="9">
        <v>1748220.4945000052</v>
      </c>
      <c r="F470" s="255" t="s">
        <v>9131</v>
      </c>
      <c r="G470" s="9"/>
      <c r="H470" s="255" t="s">
        <v>9168</v>
      </c>
      <c r="I470" s="9">
        <v>1</v>
      </c>
    </row>
    <row r="471">
      <c r="A471" s="255" t="s">
        <v>1648</v>
      </c>
      <c r="B471" s="9">
        <v>5</v>
      </c>
      <c r="C471" s="255" t="s">
        <v>9104</v>
      </c>
      <c r="D471" s="9">
        <v>3215610639.8138208</v>
      </c>
      <c r="E471" s="9">
        <v>1748220.4945000052</v>
      </c>
      <c r="F471" s="255" t="s">
        <v>9131</v>
      </c>
      <c r="G471" s="9"/>
      <c r="H471" s="255" t="s">
        <v>9168</v>
      </c>
      <c r="I471" s="9">
        <v>1</v>
      </c>
    </row>
    <row r="472">
      <c r="A472" s="255" t="s">
        <v>1649</v>
      </c>
      <c r="B472" s="9">
        <v>5</v>
      </c>
      <c r="C472" s="255" t="s">
        <v>9105</v>
      </c>
      <c r="D472" s="9">
        <v>1</v>
      </c>
      <c r="E472" s="9">
        <v>1748220.4945000052</v>
      </c>
      <c r="F472" s="255" t="s">
        <v>9131</v>
      </c>
      <c r="G472" s="9"/>
      <c r="H472" s="255" t="s">
        <v>9168</v>
      </c>
      <c r="I472" s="9">
        <v>1</v>
      </c>
    </row>
    <row r="473">
      <c r="A473" s="255" t="s">
        <v>1650</v>
      </c>
      <c r="B473" s="9">
        <v>5</v>
      </c>
      <c r="C473" s="255" t="s">
        <v>9205</v>
      </c>
      <c r="D473" s="9">
        <v>1839.3621685195335</v>
      </c>
      <c r="E473" s="9">
        <v>1748220.4945000052</v>
      </c>
      <c r="F473" s="255" t="s">
        <v>9131</v>
      </c>
      <c r="G473" s="9"/>
      <c r="H473" s="255" t="s">
        <v>9168</v>
      </c>
      <c r="I473" s="9">
        <v>1</v>
      </c>
    </row>
    <row r="474">
      <c r="A474" s="255" t="s">
        <v>1651</v>
      </c>
      <c r="B474" s="9">
        <v>5</v>
      </c>
      <c r="C474" s="255" t="s">
        <v>9103</v>
      </c>
      <c r="D474" s="9">
        <v>1748220.4945000052</v>
      </c>
      <c r="E474" s="9">
        <v>1748220.4945000052</v>
      </c>
      <c r="F474" s="255" t="s">
        <v>9132</v>
      </c>
      <c r="G474" s="9"/>
      <c r="H474" s="255" t="s">
        <v>9168</v>
      </c>
      <c r="I474" s="9">
        <v>1</v>
      </c>
    </row>
    <row r="475">
      <c r="A475" s="255" t="s">
        <v>1652</v>
      </c>
      <c r="B475" s="9">
        <v>5</v>
      </c>
      <c r="C475" s="255" t="s">
        <v>9104</v>
      </c>
      <c r="D475" s="9">
        <v>5264164605.0130081</v>
      </c>
      <c r="E475" s="9">
        <v>1748220.4945000052</v>
      </c>
      <c r="F475" s="255" t="s">
        <v>9132</v>
      </c>
      <c r="G475" s="9"/>
      <c r="H475" s="255" t="s">
        <v>9168</v>
      </c>
      <c r="I475" s="9">
        <v>1</v>
      </c>
    </row>
    <row r="476">
      <c r="A476" s="255" t="s">
        <v>1653</v>
      </c>
      <c r="B476" s="9">
        <v>5</v>
      </c>
      <c r="C476" s="255" t="s">
        <v>9105</v>
      </c>
      <c r="D476" s="9">
        <v>1</v>
      </c>
      <c r="E476" s="9">
        <v>1748220.4945000052</v>
      </c>
      <c r="F476" s="255" t="s">
        <v>9132</v>
      </c>
      <c r="G476" s="9"/>
      <c r="H476" s="255" t="s">
        <v>9168</v>
      </c>
      <c r="I476" s="9">
        <v>1</v>
      </c>
    </row>
    <row r="477">
      <c r="A477" s="255" t="s">
        <v>1654</v>
      </c>
      <c r="B477" s="9">
        <v>5</v>
      </c>
      <c r="C477" s="255" t="s">
        <v>9205</v>
      </c>
      <c r="D477" s="9">
        <v>3011.1559849426035</v>
      </c>
      <c r="E477" s="9">
        <v>1748220.4945000052</v>
      </c>
      <c r="F477" s="255" t="s">
        <v>9132</v>
      </c>
      <c r="G477" s="9"/>
      <c r="H477" s="255" t="s">
        <v>9168</v>
      </c>
      <c r="I477" s="9">
        <v>1</v>
      </c>
    </row>
    <row r="478">
      <c r="A478" s="255" t="s">
        <v>1655</v>
      </c>
      <c r="B478" s="9">
        <v>5</v>
      </c>
      <c r="C478" s="255" t="s">
        <v>9103</v>
      </c>
      <c r="D478" s="9">
        <v>1253664.7388897003</v>
      </c>
      <c r="E478" s="9">
        <v>1748220.4945000052</v>
      </c>
      <c r="F478" s="255" t="s">
        <v>9133</v>
      </c>
      <c r="G478" s="9"/>
      <c r="H478" s="255" t="s">
        <v>9168</v>
      </c>
      <c r="I478" s="9">
        <v>1</v>
      </c>
    </row>
    <row r="479">
      <c r="A479" s="255" t="s">
        <v>1656</v>
      </c>
      <c r="B479" s="9">
        <v>5</v>
      </c>
      <c r="C479" s="255" t="s">
        <v>9104</v>
      </c>
      <c r="D479" s="9">
        <v>5393738485.7762604</v>
      </c>
      <c r="E479" s="9">
        <v>1748220.4945000052</v>
      </c>
      <c r="F479" s="255" t="s">
        <v>9133</v>
      </c>
      <c r="G479" s="9"/>
      <c r="H479" s="255" t="s">
        <v>9168</v>
      </c>
      <c r="I479" s="9">
        <v>1</v>
      </c>
    </row>
    <row r="480">
      <c r="A480" s="255" t="s">
        <v>1657</v>
      </c>
      <c r="B480" s="9">
        <v>5</v>
      </c>
      <c r="C480" s="255" t="s">
        <v>9105</v>
      </c>
      <c r="D480" s="9">
        <v>0.71710905050810025</v>
      </c>
      <c r="E480" s="9">
        <v>1748220.4945000052</v>
      </c>
      <c r="F480" s="255" t="s">
        <v>9133</v>
      </c>
      <c r="G480" s="9"/>
      <c r="H480" s="255" t="s">
        <v>9168</v>
      </c>
      <c r="I480" s="9">
        <v>1</v>
      </c>
    </row>
    <row r="481">
      <c r="A481" s="255" t="s">
        <v>1658</v>
      </c>
      <c r="B481" s="9">
        <v>5</v>
      </c>
      <c r="C481" s="255" t="s">
        <v>9205</v>
      </c>
      <c r="D481" s="9">
        <v>3085.2735697500684</v>
      </c>
      <c r="E481" s="9">
        <v>1748220.4945000052</v>
      </c>
      <c r="F481" s="255" t="s">
        <v>9133</v>
      </c>
      <c r="G481" s="9"/>
      <c r="H481" s="255" t="s">
        <v>9168</v>
      </c>
      <c r="I481" s="9">
        <v>1</v>
      </c>
    </row>
    <row r="482">
      <c r="A482" s="255" t="s">
        <v>1659</v>
      </c>
      <c r="B482" s="9">
        <v>5</v>
      </c>
      <c r="C482" s="255" t="s">
        <v>9103</v>
      </c>
      <c r="D482" s="9">
        <v>0</v>
      </c>
      <c r="E482" s="9">
        <v>1748220.4945000052</v>
      </c>
      <c r="F482" s="255" t="s">
        <v>9134</v>
      </c>
      <c r="G482" s="9"/>
      <c r="H482" s="255" t="s">
        <v>9168</v>
      </c>
      <c r="I482" s="9">
        <v>1</v>
      </c>
    </row>
    <row r="483">
      <c r="A483" s="255" t="s">
        <v>1660</v>
      </c>
      <c r="B483" s="9">
        <v>5</v>
      </c>
      <c r="C483" s="255" t="s">
        <v>9104</v>
      </c>
      <c r="D483" s="9">
        <v>-1386049269.8124788</v>
      </c>
      <c r="E483" s="9">
        <v>1748220.4945000052</v>
      </c>
      <c r="F483" s="255" t="s">
        <v>9134</v>
      </c>
      <c r="G483" s="9"/>
      <c r="H483" s="255" t="s">
        <v>9168</v>
      </c>
      <c r="I483" s="9">
        <v>1</v>
      </c>
    </row>
    <row r="484">
      <c r="A484" s="255" t="s">
        <v>1661</v>
      </c>
      <c r="B484" s="9">
        <v>5</v>
      </c>
      <c r="C484" s="255" t="s">
        <v>9105</v>
      </c>
      <c r="D484" s="9">
        <v>0</v>
      </c>
      <c r="E484" s="9">
        <v>1748220.4945000052</v>
      </c>
      <c r="F484" s="255" t="s">
        <v>9134</v>
      </c>
      <c r="G484" s="9"/>
      <c r="H484" s="255" t="s">
        <v>9168</v>
      </c>
      <c r="I484" s="9">
        <v>1</v>
      </c>
    </row>
    <row r="485">
      <c r="A485" s="255" t="s">
        <v>1662</v>
      </c>
      <c r="B485" s="9">
        <v>5</v>
      </c>
      <c r="C485" s="255" t="s">
        <v>9205</v>
      </c>
      <c r="D485" s="9">
        <v>-792.83435594827063</v>
      </c>
      <c r="E485" s="9">
        <v>1748220.4945000052</v>
      </c>
      <c r="F485" s="255" t="s">
        <v>9134</v>
      </c>
      <c r="G485" s="9"/>
      <c r="H485" s="255" t="s">
        <v>9168</v>
      </c>
      <c r="I485" s="9">
        <v>1</v>
      </c>
    </row>
    <row r="486">
      <c r="A486" s="255" t="s">
        <v>1663</v>
      </c>
      <c r="B486" s="9">
        <v>5</v>
      </c>
      <c r="C486" s="255" t="s">
        <v>9103</v>
      </c>
      <c r="D486" s="9">
        <v>1194230.6749524784</v>
      </c>
      <c r="E486" s="9">
        <v>1748220.4945000052</v>
      </c>
      <c r="F486" s="255" t="s">
        <v>9135</v>
      </c>
      <c r="G486" s="9"/>
      <c r="H486" s="255" t="s">
        <v>9168</v>
      </c>
      <c r="I486" s="9">
        <v>1</v>
      </c>
    </row>
    <row r="487">
      <c r="A487" s="255" t="s">
        <v>1664</v>
      </c>
      <c r="B487" s="9">
        <v>5</v>
      </c>
      <c r="C487" s="255" t="s">
        <v>9104</v>
      </c>
      <c r="D487" s="9">
        <v>4007689215.9637814</v>
      </c>
      <c r="E487" s="9">
        <v>1748220.4945000052</v>
      </c>
      <c r="F487" s="255" t="s">
        <v>9135</v>
      </c>
      <c r="G487" s="9"/>
      <c r="H487" s="255" t="s">
        <v>9168</v>
      </c>
      <c r="I487" s="9">
        <v>1</v>
      </c>
    </row>
    <row r="488">
      <c r="A488" s="255" t="s">
        <v>1665</v>
      </c>
      <c r="B488" s="9">
        <v>5</v>
      </c>
      <c r="C488" s="255" t="s">
        <v>9105</v>
      </c>
      <c r="D488" s="9">
        <v>0.6831121581686016</v>
      </c>
      <c r="E488" s="9">
        <v>1748220.4945000052</v>
      </c>
      <c r="F488" s="255" t="s">
        <v>9135</v>
      </c>
      <c r="G488" s="9"/>
      <c r="H488" s="255" t="s">
        <v>9168</v>
      </c>
      <c r="I488" s="9">
        <v>1</v>
      </c>
    </row>
    <row r="489">
      <c r="A489" s="255" t="s">
        <v>1666</v>
      </c>
      <c r="B489" s="9">
        <v>5</v>
      </c>
      <c r="C489" s="255" t="s">
        <v>9205</v>
      </c>
      <c r="D489" s="9">
        <v>2292.4392138017975</v>
      </c>
      <c r="E489" s="9">
        <v>1748220.4945000052</v>
      </c>
      <c r="F489" s="255" t="s">
        <v>9135</v>
      </c>
      <c r="G489" s="9"/>
      <c r="H489" s="255" t="s">
        <v>9168</v>
      </c>
      <c r="I489" s="9">
        <v>1</v>
      </c>
    </row>
    <row r="490">
      <c r="A490" s="255" t="s">
        <v>1667</v>
      </c>
      <c r="B490" s="9">
        <v>5</v>
      </c>
      <c r="C490" s="255" t="s">
        <v>9103</v>
      </c>
      <c r="D490" s="9">
        <v>243842.47297104102</v>
      </c>
      <c r="E490" s="9">
        <v>1748220.4945000052</v>
      </c>
      <c r="F490" s="255" t="s">
        <v>9136</v>
      </c>
      <c r="G490" s="9"/>
      <c r="H490" s="255" t="s">
        <v>9168</v>
      </c>
      <c r="I490" s="9">
        <v>1</v>
      </c>
    </row>
    <row r="491">
      <c r="A491" s="255" t="s">
        <v>1668</v>
      </c>
      <c r="B491" s="9">
        <v>5</v>
      </c>
      <c r="C491" s="255" t="s">
        <v>9104</v>
      </c>
      <c r="D491" s="9">
        <v>732777129.30915654</v>
      </c>
      <c r="E491" s="9">
        <v>1748220.4945000052</v>
      </c>
      <c r="F491" s="255" t="s">
        <v>9136</v>
      </c>
      <c r="G491" s="9"/>
      <c r="H491" s="255" t="s">
        <v>9168</v>
      </c>
      <c r="I491" s="9">
        <v>1</v>
      </c>
    </row>
    <row r="492">
      <c r="A492" s="255" t="s">
        <v>1669</v>
      </c>
      <c r="B492" s="9">
        <v>5</v>
      </c>
      <c r="C492" s="255" t="s">
        <v>9105</v>
      </c>
      <c r="D492" s="9">
        <v>0.13948038805069637</v>
      </c>
      <c r="E492" s="9">
        <v>1748220.4945000052</v>
      </c>
      <c r="F492" s="255" t="s">
        <v>9136</v>
      </c>
      <c r="G492" s="9"/>
      <c r="H492" s="255" t="s">
        <v>9168</v>
      </c>
      <c r="I492" s="9">
        <v>1</v>
      </c>
    </row>
    <row r="493">
      <c r="A493" s="255" t="s">
        <v>1670</v>
      </c>
      <c r="B493" s="9">
        <v>5</v>
      </c>
      <c r="C493" s="255" t="s">
        <v>9205</v>
      </c>
      <c r="D493" s="9">
        <v>419.15601127804672</v>
      </c>
      <c r="E493" s="9">
        <v>1748220.4945000052</v>
      </c>
      <c r="F493" s="255" t="s">
        <v>9136</v>
      </c>
      <c r="G493" s="9"/>
      <c r="H493" s="255" t="s">
        <v>9168</v>
      </c>
      <c r="I493" s="9">
        <v>1</v>
      </c>
    </row>
    <row r="494">
      <c r="A494" s="255" t="s">
        <v>1671</v>
      </c>
      <c r="B494" s="9">
        <v>5</v>
      </c>
      <c r="C494" s="255" t="s">
        <v>9103</v>
      </c>
      <c r="D494" s="9">
        <v>1040681.6870241468</v>
      </c>
      <c r="E494" s="9">
        <v>1748220.4945000052</v>
      </c>
      <c r="F494" s="255" t="s">
        <v>9137</v>
      </c>
      <c r="G494" s="9"/>
      <c r="H494" s="255" t="s">
        <v>9168</v>
      </c>
      <c r="I494" s="9">
        <v>1</v>
      </c>
    </row>
    <row r="495">
      <c r="A495" s="255" t="s">
        <v>1672</v>
      </c>
      <c r="B495" s="9">
        <v>5</v>
      </c>
      <c r="C495" s="255" t="s">
        <v>9104</v>
      </c>
      <c r="D495" s="9">
        <v>2048553965.1991875</v>
      </c>
      <c r="E495" s="9">
        <v>1748220.4945000052</v>
      </c>
      <c r="F495" s="255" t="s">
        <v>9137</v>
      </c>
      <c r="G495" s="9"/>
      <c r="H495" s="255" t="s">
        <v>9168</v>
      </c>
      <c r="I495" s="9">
        <v>1</v>
      </c>
    </row>
    <row r="496">
      <c r="A496" s="255" t="s">
        <v>1673</v>
      </c>
      <c r="B496" s="9">
        <v>5</v>
      </c>
      <c r="C496" s="255" t="s">
        <v>9105</v>
      </c>
      <c r="D496" s="9">
        <v>0.59528056689541553</v>
      </c>
      <c r="E496" s="9">
        <v>1748220.4945000052</v>
      </c>
      <c r="F496" s="255" t="s">
        <v>9137</v>
      </c>
      <c r="G496" s="9"/>
      <c r="H496" s="255" t="s">
        <v>9168</v>
      </c>
      <c r="I496" s="9">
        <v>1</v>
      </c>
    </row>
    <row r="497">
      <c r="A497" s="255" t="s">
        <v>1674</v>
      </c>
      <c r="B497" s="9">
        <v>5</v>
      </c>
      <c r="C497" s="255" t="s">
        <v>9205</v>
      </c>
      <c r="D497" s="9">
        <v>1171.79381642307</v>
      </c>
      <c r="E497" s="9">
        <v>1748220.4945000052</v>
      </c>
      <c r="F497" s="255" t="s">
        <v>9137</v>
      </c>
      <c r="G497" s="9"/>
      <c r="H497" s="255" t="s">
        <v>9168</v>
      </c>
      <c r="I497" s="9">
        <v>1</v>
      </c>
    </row>
    <row r="498">
      <c r="A498" s="255" t="s">
        <v>1675</v>
      </c>
      <c r="B498" s="9">
        <v>5</v>
      </c>
      <c r="C498" s="255" t="s">
        <v>9103</v>
      </c>
      <c r="D498" s="9">
        <v>0</v>
      </c>
      <c r="E498" s="9">
        <v>1748220.4945000052</v>
      </c>
      <c r="F498" s="255" t="s">
        <v>9138</v>
      </c>
      <c r="G498" s="9"/>
      <c r="H498" s="255" t="s">
        <v>9168</v>
      </c>
      <c r="I498" s="9">
        <v>1</v>
      </c>
    </row>
    <row r="499">
      <c r="A499" s="255" t="s">
        <v>1676</v>
      </c>
      <c r="B499" s="9">
        <v>5</v>
      </c>
      <c r="C499" s="255" t="s">
        <v>9104</v>
      </c>
      <c r="D499" s="9">
        <v>0</v>
      </c>
      <c r="E499" s="9">
        <v>1748220.4945000052</v>
      </c>
      <c r="F499" s="255" t="s">
        <v>9138</v>
      </c>
      <c r="G499" s="9"/>
      <c r="H499" s="255" t="s">
        <v>9168</v>
      </c>
      <c r="I499" s="9">
        <v>1</v>
      </c>
    </row>
    <row r="500">
      <c r="A500" s="255" t="s">
        <v>1677</v>
      </c>
      <c r="B500" s="9">
        <v>5</v>
      </c>
      <c r="C500" s="255" t="s">
        <v>9105</v>
      </c>
      <c r="D500" s="9">
        <v>0</v>
      </c>
      <c r="E500" s="9">
        <v>1748220.4945000052</v>
      </c>
      <c r="F500" s="255" t="s">
        <v>9138</v>
      </c>
      <c r="G500" s="9"/>
      <c r="H500" s="255" t="s">
        <v>9168</v>
      </c>
      <c r="I500" s="9">
        <v>1</v>
      </c>
    </row>
    <row r="501">
      <c r="A501" s="255" t="s">
        <v>1678</v>
      </c>
      <c r="B501" s="9">
        <v>5</v>
      </c>
      <c r="C501" s="255" t="s">
        <v>9205</v>
      </c>
      <c r="D501" s="9">
        <v>0</v>
      </c>
      <c r="E501" s="9">
        <v>1748220.4945000052</v>
      </c>
      <c r="F501" s="255" t="s">
        <v>9138</v>
      </c>
      <c r="G501" s="9"/>
      <c r="H501" s="255" t="s">
        <v>9168</v>
      </c>
      <c r="I501" s="9">
        <v>1</v>
      </c>
    </row>
    <row r="502">
      <c r="A502" s="255" t="s">
        <v>1679</v>
      </c>
      <c r="B502" s="9">
        <v>6</v>
      </c>
      <c r="C502" s="255" t="s">
        <v>9103</v>
      </c>
      <c r="D502" s="9">
        <v>1142771.0820355953</v>
      </c>
      <c r="E502" s="9">
        <v>1745629.3782013811</v>
      </c>
      <c r="F502" s="255" t="s">
        <v>9114</v>
      </c>
      <c r="G502" s="9"/>
      <c r="H502" s="255" t="s">
        <v>9168</v>
      </c>
      <c r="I502" s="9">
        <v>1</v>
      </c>
    </row>
    <row r="503">
      <c r="A503" s="255" t="s">
        <v>1680</v>
      </c>
      <c r="B503" s="9">
        <v>6</v>
      </c>
      <c r="C503" s="255" t="s">
        <v>9104</v>
      </c>
      <c r="D503" s="9">
        <v>2969127354.2131052</v>
      </c>
      <c r="E503" s="9">
        <v>1745629.3782013811</v>
      </c>
      <c r="F503" s="255" t="s">
        <v>9114</v>
      </c>
      <c r="G503" s="9"/>
      <c r="H503" s="255" t="s">
        <v>9168</v>
      </c>
      <c r="I503" s="9">
        <v>1</v>
      </c>
    </row>
    <row r="504">
      <c r="A504" s="255" t="s">
        <v>1681</v>
      </c>
      <c r="B504" s="9">
        <v>6</v>
      </c>
      <c r="C504" s="255" t="s">
        <v>9105</v>
      </c>
      <c r="D504" s="9">
        <v>0.65464702662890328</v>
      </c>
      <c r="E504" s="9">
        <v>1745629.3782013811</v>
      </c>
      <c r="F504" s="255" t="s">
        <v>9114</v>
      </c>
      <c r="G504" s="9"/>
      <c r="H504" s="255" t="s">
        <v>9168</v>
      </c>
      <c r="I504" s="9">
        <v>1</v>
      </c>
    </row>
    <row r="505">
      <c r="A505" s="255" t="s">
        <v>1682</v>
      </c>
      <c r="B505" s="9">
        <v>6</v>
      </c>
      <c r="C505" s="255" t="s">
        <v>9205</v>
      </c>
      <c r="D505" s="9">
        <v>1700.8921775092729</v>
      </c>
      <c r="E505" s="9">
        <v>1745629.3782013811</v>
      </c>
      <c r="F505" s="255" t="s">
        <v>9114</v>
      </c>
      <c r="G505" s="9"/>
      <c r="H505" s="255" t="s">
        <v>9168</v>
      </c>
      <c r="I505" s="9">
        <v>1</v>
      </c>
    </row>
    <row r="506">
      <c r="A506" s="255" t="s">
        <v>1683</v>
      </c>
      <c r="B506" s="9">
        <v>6</v>
      </c>
      <c r="C506" s="255" t="s">
        <v>9103</v>
      </c>
      <c r="D506" s="9">
        <v>0</v>
      </c>
      <c r="E506" s="9">
        <v>1745629.3782013811</v>
      </c>
      <c r="F506" s="255" t="s">
        <v>9115</v>
      </c>
      <c r="G506" s="9"/>
      <c r="H506" s="255" t="s">
        <v>9168</v>
      </c>
      <c r="I506" s="9">
        <v>1</v>
      </c>
    </row>
    <row r="507">
      <c r="A507" s="255" t="s">
        <v>1684</v>
      </c>
      <c r="B507" s="9">
        <v>6</v>
      </c>
      <c r="C507" s="255" t="s">
        <v>9104</v>
      </c>
      <c r="D507" s="9">
        <v>0</v>
      </c>
      <c r="E507" s="9">
        <v>1745629.3782013811</v>
      </c>
      <c r="F507" s="255" t="s">
        <v>9115</v>
      </c>
      <c r="G507" s="9"/>
      <c r="H507" s="255" t="s">
        <v>9168</v>
      </c>
      <c r="I507" s="9">
        <v>1</v>
      </c>
    </row>
    <row r="508">
      <c r="A508" s="255" t="s">
        <v>1685</v>
      </c>
      <c r="B508" s="9">
        <v>6</v>
      </c>
      <c r="C508" s="255" t="s">
        <v>9105</v>
      </c>
      <c r="D508" s="9">
        <v>0</v>
      </c>
      <c r="E508" s="9">
        <v>1745629.3782013811</v>
      </c>
      <c r="F508" s="255" t="s">
        <v>9115</v>
      </c>
      <c r="G508" s="9"/>
      <c r="H508" s="255" t="s">
        <v>9168</v>
      </c>
      <c r="I508" s="9">
        <v>1</v>
      </c>
    </row>
    <row r="509">
      <c r="A509" s="255" t="s">
        <v>1686</v>
      </c>
      <c r="B509" s="9">
        <v>6</v>
      </c>
      <c r="C509" s="255" t="s">
        <v>9205</v>
      </c>
      <c r="D509" s="9">
        <v>0</v>
      </c>
      <c r="E509" s="9">
        <v>1745629.3782013811</v>
      </c>
      <c r="F509" s="255" t="s">
        <v>9115</v>
      </c>
      <c r="G509" s="9"/>
      <c r="H509" s="255" t="s">
        <v>9168</v>
      </c>
      <c r="I509" s="9">
        <v>1</v>
      </c>
    </row>
    <row r="510">
      <c r="A510" s="255" t="s">
        <v>1687</v>
      </c>
      <c r="B510" s="9">
        <v>6</v>
      </c>
      <c r="C510" s="255" t="s">
        <v>9103</v>
      </c>
      <c r="D510" s="9">
        <v>0</v>
      </c>
      <c r="E510" s="9">
        <v>1745629.3782013811</v>
      </c>
      <c r="F510" s="255" t="s">
        <v>9116</v>
      </c>
      <c r="G510" s="9"/>
      <c r="H510" s="255" t="s">
        <v>9168</v>
      </c>
      <c r="I510" s="9">
        <v>1</v>
      </c>
    </row>
    <row r="511">
      <c r="A511" s="255" t="s">
        <v>1688</v>
      </c>
      <c r="B511" s="9">
        <v>6</v>
      </c>
      <c r="C511" s="255" t="s">
        <v>9104</v>
      </c>
      <c r="D511" s="9">
        <v>0</v>
      </c>
      <c r="E511" s="9">
        <v>1745629.3782013811</v>
      </c>
      <c r="F511" s="255" t="s">
        <v>9116</v>
      </c>
      <c r="G511" s="9"/>
      <c r="H511" s="255" t="s">
        <v>9168</v>
      </c>
      <c r="I511" s="9">
        <v>1</v>
      </c>
    </row>
    <row r="512">
      <c r="A512" s="255" t="s">
        <v>1689</v>
      </c>
      <c r="B512" s="9">
        <v>6</v>
      </c>
      <c r="C512" s="255" t="s">
        <v>9105</v>
      </c>
      <c r="D512" s="9">
        <v>0</v>
      </c>
      <c r="E512" s="9">
        <v>1745629.3782013811</v>
      </c>
      <c r="F512" s="255" t="s">
        <v>9116</v>
      </c>
      <c r="G512" s="9"/>
      <c r="H512" s="255" t="s">
        <v>9168</v>
      </c>
      <c r="I512" s="9">
        <v>1</v>
      </c>
    </row>
    <row r="513">
      <c r="A513" s="255" t="s">
        <v>1690</v>
      </c>
      <c r="B513" s="9">
        <v>6</v>
      </c>
      <c r="C513" s="255" t="s">
        <v>9205</v>
      </c>
      <c r="D513" s="9">
        <v>0</v>
      </c>
      <c r="E513" s="9">
        <v>1745629.3782013811</v>
      </c>
      <c r="F513" s="255" t="s">
        <v>9116</v>
      </c>
      <c r="G513" s="9"/>
      <c r="H513" s="255" t="s">
        <v>9168</v>
      </c>
      <c r="I513" s="9">
        <v>1</v>
      </c>
    </row>
    <row r="514">
      <c r="A514" s="255" t="s">
        <v>1691</v>
      </c>
      <c r="B514" s="9">
        <v>6</v>
      </c>
      <c r="C514" s="255" t="s">
        <v>9103</v>
      </c>
      <c r="D514" s="9">
        <v>0</v>
      </c>
      <c r="E514" s="9">
        <v>1745629.3782013811</v>
      </c>
      <c r="F514" s="255" t="s">
        <v>9117</v>
      </c>
      <c r="G514" s="9"/>
      <c r="H514" s="255" t="s">
        <v>9168</v>
      </c>
      <c r="I514" s="9">
        <v>1</v>
      </c>
    </row>
    <row r="515">
      <c r="A515" s="255" t="s">
        <v>1692</v>
      </c>
      <c r="B515" s="9">
        <v>6</v>
      </c>
      <c r="C515" s="255" t="s">
        <v>9104</v>
      </c>
      <c r="D515" s="9">
        <v>0</v>
      </c>
      <c r="E515" s="9">
        <v>1745629.3782013811</v>
      </c>
      <c r="F515" s="255" t="s">
        <v>9117</v>
      </c>
      <c r="G515" s="9"/>
      <c r="H515" s="255" t="s">
        <v>9168</v>
      </c>
      <c r="I515" s="9">
        <v>1</v>
      </c>
    </row>
    <row r="516">
      <c r="A516" s="255" t="s">
        <v>1693</v>
      </c>
      <c r="B516" s="9">
        <v>6</v>
      </c>
      <c r="C516" s="255" t="s">
        <v>9105</v>
      </c>
      <c r="D516" s="9">
        <v>0</v>
      </c>
      <c r="E516" s="9">
        <v>1745629.3782013811</v>
      </c>
      <c r="F516" s="255" t="s">
        <v>9117</v>
      </c>
      <c r="G516" s="9"/>
      <c r="H516" s="255" t="s">
        <v>9168</v>
      </c>
      <c r="I516" s="9">
        <v>1</v>
      </c>
    </row>
    <row r="517">
      <c r="A517" s="255" t="s">
        <v>1694</v>
      </c>
      <c r="B517" s="9">
        <v>6</v>
      </c>
      <c r="C517" s="255" t="s">
        <v>9205</v>
      </c>
      <c r="D517" s="9">
        <v>0</v>
      </c>
      <c r="E517" s="9">
        <v>1745629.3782013811</v>
      </c>
      <c r="F517" s="255" t="s">
        <v>9117</v>
      </c>
      <c r="G517" s="9"/>
      <c r="H517" s="255" t="s">
        <v>9168</v>
      </c>
      <c r="I517" s="9">
        <v>1</v>
      </c>
    </row>
    <row r="518">
      <c r="A518" s="255" t="s">
        <v>1695</v>
      </c>
      <c r="B518" s="9">
        <v>6</v>
      </c>
      <c r="C518" s="255" t="s">
        <v>9103</v>
      </c>
      <c r="D518" s="9">
        <v>0</v>
      </c>
      <c r="E518" s="9">
        <v>1745629.3782013811</v>
      </c>
      <c r="F518" s="255" t="s">
        <v>9118</v>
      </c>
      <c r="G518" s="9"/>
      <c r="H518" s="255" t="s">
        <v>9168</v>
      </c>
      <c r="I518" s="9">
        <v>1</v>
      </c>
    </row>
    <row r="519">
      <c r="A519" s="255" t="s">
        <v>1696</v>
      </c>
      <c r="B519" s="9">
        <v>6</v>
      </c>
      <c r="C519" s="255" t="s">
        <v>9104</v>
      </c>
      <c r="D519" s="9">
        <v>0</v>
      </c>
      <c r="E519" s="9">
        <v>1745629.3782013811</v>
      </c>
      <c r="F519" s="255" t="s">
        <v>9118</v>
      </c>
      <c r="G519" s="9"/>
      <c r="H519" s="255" t="s">
        <v>9168</v>
      </c>
      <c r="I519" s="9">
        <v>1</v>
      </c>
    </row>
    <row r="520">
      <c r="A520" s="255" t="s">
        <v>1697</v>
      </c>
      <c r="B520" s="9">
        <v>6</v>
      </c>
      <c r="C520" s="255" t="s">
        <v>9105</v>
      </c>
      <c r="D520" s="9">
        <v>0</v>
      </c>
      <c r="E520" s="9">
        <v>1745629.3782013811</v>
      </c>
      <c r="F520" s="255" t="s">
        <v>9118</v>
      </c>
      <c r="G520" s="9"/>
      <c r="H520" s="255" t="s">
        <v>9168</v>
      </c>
      <c r="I520" s="9">
        <v>1</v>
      </c>
    </row>
    <row r="521">
      <c r="A521" s="255" t="s">
        <v>1698</v>
      </c>
      <c r="B521" s="9">
        <v>6</v>
      </c>
      <c r="C521" s="255" t="s">
        <v>9205</v>
      </c>
      <c r="D521" s="9">
        <v>0</v>
      </c>
      <c r="E521" s="9">
        <v>1745629.3782013811</v>
      </c>
      <c r="F521" s="255" t="s">
        <v>9118</v>
      </c>
      <c r="G521" s="9"/>
      <c r="H521" s="255" t="s">
        <v>9168</v>
      </c>
      <c r="I521" s="9">
        <v>1</v>
      </c>
    </row>
    <row r="522">
      <c r="A522" s="255" t="s">
        <v>1699</v>
      </c>
      <c r="B522" s="9">
        <v>6</v>
      </c>
      <c r="C522" s="255" t="s">
        <v>9103</v>
      </c>
      <c r="D522" s="9">
        <v>0</v>
      </c>
      <c r="E522" s="9">
        <v>1745629.3782013811</v>
      </c>
      <c r="F522" s="255" t="s">
        <v>9119</v>
      </c>
      <c r="G522" s="9"/>
      <c r="H522" s="255" t="s">
        <v>9168</v>
      </c>
      <c r="I522" s="9">
        <v>1</v>
      </c>
    </row>
    <row r="523">
      <c r="A523" s="255" t="s">
        <v>1700</v>
      </c>
      <c r="B523" s="9">
        <v>6</v>
      </c>
      <c r="C523" s="255" t="s">
        <v>9104</v>
      </c>
      <c r="D523" s="9">
        <v>0</v>
      </c>
      <c r="E523" s="9">
        <v>1745629.3782013811</v>
      </c>
      <c r="F523" s="255" t="s">
        <v>9119</v>
      </c>
      <c r="G523" s="9"/>
      <c r="H523" s="255" t="s">
        <v>9168</v>
      </c>
      <c r="I523" s="9">
        <v>1</v>
      </c>
    </row>
    <row r="524">
      <c r="A524" s="255" t="s">
        <v>1701</v>
      </c>
      <c r="B524" s="9">
        <v>6</v>
      </c>
      <c r="C524" s="255" t="s">
        <v>9105</v>
      </c>
      <c r="D524" s="9">
        <v>0</v>
      </c>
      <c r="E524" s="9">
        <v>1745629.3782013811</v>
      </c>
      <c r="F524" s="255" t="s">
        <v>9119</v>
      </c>
      <c r="G524" s="9"/>
      <c r="H524" s="255" t="s">
        <v>9168</v>
      </c>
      <c r="I524" s="9">
        <v>1</v>
      </c>
    </row>
    <row r="525">
      <c r="A525" s="255" t="s">
        <v>1702</v>
      </c>
      <c r="B525" s="9">
        <v>6</v>
      </c>
      <c r="C525" s="255" t="s">
        <v>9205</v>
      </c>
      <c r="D525" s="9">
        <v>0</v>
      </c>
      <c r="E525" s="9">
        <v>1745629.3782013811</v>
      </c>
      <c r="F525" s="255" t="s">
        <v>9119</v>
      </c>
      <c r="G525" s="9"/>
      <c r="H525" s="255" t="s">
        <v>9168</v>
      </c>
      <c r="I525" s="9">
        <v>1</v>
      </c>
    </row>
    <row r="526">
      <c r="A526" s="255" t="s">
        <v>1703</v>
      </c>
      <c r="B526" s="9">
        <v>6</v>
      </c>
      <c r="C526" s="255" t="s">
        <v>9103</v>
      </c>
      <c r="D526" s="9">
        <v>0</v>
      </c>
      <c r="E526" s="9">
        <v>1745629.3782013811</v>
      </c>
      <c r="F526" s="255" t="s">
        <v>9120</v>
      </c>
      <c r="G526" s="9"/>
      <c r="H526" s="255" t="s">
        <v>9168</v>
      </c>
      <c r="I526" s="9">
        <v>1</v>
      </c>
    </row>
    <row r="527">
      <c r="A527" s="255" t="s">
        <v>1704</v>
      </c>
      <c r="B527" s="9">
        <v>6</v>
      </c>
      <c r="C527" s="255" t="s">
        <v>9104</v>
      </c>
      <c r="D527" s="9">
        <v>0</v>
      </c>
      <c r="E527" s="9">
        <v>1745629.3782013811</v>
      </c>
      <c r="F527" s="255" t="s">
        <v>9120</v>
      </c>
      <c r="G527" s="9"/>
      <c r="H527" s="255" t="s">
        <v>9168</v>
      </c>
      <c r="I527" s="9">
        <v>1</v>
      </c>
    </row>
    <row r="528">
      <c r="A528" s="255" t="s">
        <v>1705</v>
      </c>
      <c r="B528" s="9">
        <v>6</v>
      </c>
      <c r="C528" s="255" t="s">
        <v>9105</v>
      </c>
      <c r="D528" s="9">
        <v>0</v>
      </c>
      <c r="E528" s="9">
        <v>1745629.3782013811</v>
      </c>
      <c r="F528" s="255" t="s">
        <v>9120</v>
      </c>
      <c r="G528" s="9"/>
      <c r="H528" s="255" t="s">
        <v>9168</v>
      </c>
      <c r="I528" s="9">
        <v>1</v>
      </c>
    </row>
    <row r="529">
      <c r="A529" s="255" t="s">
        <v>1706</v>
      </c>
      <c r="B529" s="9">
        <v>6</v>
      </c>
      <c r="C529" s="255" t="s">
        <v>9205</v>
      </c>
      <c r="D529" s="9">
        <v>0</v>
      </c>
      <c r="E529" s="9">
        <v>1745629.3782013811</v>
      </c>
      <c r="F529" s="255" t="s">
        <v>9120</v>
      </c>
      <c r="G529" s="9"/>
      <c r="H529" s="255" t="s">
        <v>9168</v>
      </c>
      <c r="I529" s="9">
        <v>1</v>
      </c>
    </row>
    <row r="530">
      <c r="A530" s="255" t="s">
        <v>1707</v>
      </c>
      <c r="B530" s="9">
        <v>6</v>
      </c>
      <c r="C530" s="255" t="s">
        <v>9103</v>
      </c>
      <c r="D530" s="9">
        <v>0</v>
      </c>
      <c r="E530" s="9">
        <v>1745629.3782013811</v>
      </c>
      <c r="F530" s="255" t="s">
        <v>9121</v>
      </c>
      <c r="G530" s="9"/>
      <c r="H530" s="255" t="s">
        <v>9168</v>
      </c>
      <c r="I530" s="9">
        <v>1</v>
      </c>
    </row>
    <row r="531">
      <c r="A531" s="255" t="s">
        <v>1708</v>
      </c>
      <c r="B531" s="9">
        <v>6</v>
      </c>
      <c r="C531" s="255" t="s">
        <v>9104</v>
      </c>
      <c r="D531" s="9">
        <v>0</v>
      </c>
      <c r="E531" s="9">
        <v>1745629.3782013811</v>
      </c>
      <c r="F531" s="255" t="s">
        <v>9121</v>
      </c>
      <c r="G531" s="9"/>
      <c r="H531" s="255" t="s">
        <v>9168</v>
      </c>
      <c r="I531" s="9">
        <v>1</v>
      </c>
    </row>
    <row r="532">
      <c r="A532" s="255" t="s">
        <v>1709</v>
      </c>
      <c r="B532" s="9">
        <v>6</v>
      </c>
      <c r="C532" s="255" t="s">
        <v>9105</v>
      </c>
      <c r="D532" s="9">
        <v>0</v>
      </c>
      <c r="E532" s="9">
        <v>1745629.3782013811</v>
      </c>
      <c r="F532" s="255" t="s">
        <v>9121</v>
      </c>
      <c r="G532" s="9"/>
      <c r="H532" s="255" t="s">
        <v>9168</v>
      </c>
      <c r="I532" s="9">
        <v>1</v>
      </c>
    </row>
    <row r="533">
      <c r="A533" s="255" t="s">
        <v>1710</v>
      </c>
      <c r="B533" s="9">
        <v>6</v>
      </c>
      <c r="C533" s="255" t="s">
        <v>9205</v>
      </c>
      <c r="D533" s="9">
        <v>0</v>
      </c>
      <c r="E533" s="9">
        <v>1745629.3782013811</v>
      </c>
      <c r="F533" s="255" t="s">
        <v>9121</v>
      </c>
      <c r="G533" s="9"/>
      <c r="H533" s="255" t="s">
        <v>9168</v>
      </c>
      <c r="I533" s="9">
        <v>1</v>
      </c>
    </row>
    <row r="534">
      <c r="A534" s="255" t="s">
        <v>1711</v>
      </c>
      <c r="B534" s="9">
        <v>6</v>
      </c>
      <c r="C534" s="255" t="s">
        <v>9103</v>
      </c>
      <c r="D534" s="9">
        <v>1705743.50067178</v>
      </c>
      <c r="E534" s="9">
        <v>1745629.3782013811</v>
      </c>
      <c r="F534" s="255" t="s">
        <v>9122</v>
      </c>
      <c r="G534" s="9"/>
      <c r="H534" s="255" t="s">
        <v>9168</v>
      </c>
      <c r="I534" s="9">
        <v>1</v>
      </c>
    </row>
    <row r="535">
      <c r="A535" s="255" t="s">
        <v>1712</v>
      </c>
      <c r="B535" s="9">
        <v>6</v>
      </c>
      <c r="C535" s="255" t="s">
        <v>9104</v>
      </c>
      <c r="D535" s="9">
        <v>7576101537.6750441</v>
      </c>
      <c r="E535" s="9">
        <v>1745629.3782013811</v>
      </c>
      <c r="F535" s="255" t="s">
        <v>9122</v>
      </c>
      <c r="G535" s="9"/>
      <c r="H535" s="255" t="s">
        <v>9168</v>
      </c>
      <c r="I535" s="9">
        <v>1</v>
      </c>
    </row>
    <row r="536">
      <c r="A536" s="255" t="s">
        <v>1713</v>
      </c>
      <c r="B536" s="9">
        <v>6</v>
      </c>
      <c r="C536" s="255" t="s">
        <v>9105</v>
      </c>
      <c r="D536" s="9">
        <v>0.97715100465902005</v>
      </c>
      <c r="E536" s="9">
        <v>1745629.3782013811</v>
      </c>
      <c r="F536" s="255" t="s">
        <v>9122</v>
      </c>
      <c r="G536" s="9"/>
      <c r="H536" s="255" t="s">
        <v>9168</v>
      </c>
      <c r="I536" s="9">
        <v>1</v>
      </c>
    </row>
    <row r="537">
      <c r="A537" s="255" t="s">
        <v>1714</v>
      </c>
      <c r="B537" s="9">
        <v>6</v>
      </c>
      <c r="C537" s="255" t="s">
        <v>9205</v>
      </c>
      <c r="D537" s="9">
        <v>4340.040120933988</v>
      </c>
      <c r="E537" s="9">
        <v>1745629.3782013811</v>
      </c>
      <c r="F537" s="255" t="s">
        <v>9122</v>
      </c>
      <c r="G537" s="9"/>
      <c r="H537" s="255" t="s">
        <v>9168</v>
      </c>
      <c r="I537" s="9">
        <v>1</v>
      </c>
    </row>
    <row r="538">
      <c r="A538" s="255" t="s">
        <v>1715</v>
      </c>
      <c r="B538" s="9">
        <v>6</v>
      </c>
      <c r="C538" s="255" t="s">
        <v>9103</v>
      </c>
      <c r="D538" s="9">
        <v>1705743.50067178</v>
      </c>
      <c r="E538" s="9">
        <v>1745629.3782013811</v>
      </c>
      <c r="F538" s="255" t="s">
        <v>9123</v>
      </c>
      <c r="G538" s="9"/>
      <c r="H538" s="255" t="s">
        <v>9168</v>
      </c>
      <c r="I538" s="9">
        <v>1</v>
      </c>
    </row>
    <row r="539">
      <c r="A539" s="255" t="s">
        <v>1716</v>
      </c>
      <c r="B539" s="9">
        <v>6</v>
      </c>
      <c r="C539" s="255" t="s">
        <v>9104</v>
      </c>
      <c r="D539" s="9">
        <v>7576101537.6750441</v>
      </c>
      <c r="E539" s="9">
        <v>1745629.3782013811</v>
      </c>
      <c r="F539" s="255" t="s">
        <v>9123</v>
      </c>
      <c r="G539" s="9"/>
      <c r="H539" s="255" t="s">
        <v>9168</v>
      </c>
      <c r="I539" s="9">
        <v>1</v>
      </c>
    </row>
    <row r="540">
      <c r="A540" s="255" t="s">
        <v>1717</v>
      </c>
      <c r="B540" s="9">
        <v>6</v>
      </c>
      <c r="C540" s="255" t="s">
        <v>9105</v>
      </c>
      <c r="D540" s="9">
        <v>0.97715100465902005</v>
      </c>
      <c r="E540" s="9">
        <v>1745629.3782013811</v>
      </c>
      <c r="F540" s="255" t="s">
        <v>9123</v>
      </c>
      <c r="G540" s="9"/>
      <c r="H540" s="255" t="s">
        <v>9168</v>
      </c>
      <c r="I540" s="9">
        <v>1</v>
      </c>
    </row>
    <row r="541">
      <c r="A541" s="255" t="s">
        <v>1718</v>
      </c>
      <c r="B541" s="9">
        <v>6</v>
      </c>
      <c r="C541" s="255" t="s">
        <v>9205</v>
      </c>
      <c r="D541" s="9">
        <v>4340.040120933988</v>
      </c>
      <c r="E541" s="9">
        <v>1745629.3782013811</v>
      </c>
      <c r="F541" s="255" t="s">
        <v>9123</v>
      </c>
      <c r="G541" s="9"/>
      <c r="H541" s="255" t="s">
        <v>9168</v>
      </c>
      <c r="I541" s="9">
        <v>1</v>
      </c>
    </row>
    <row r="542">
      <c r="A542" s="255" t="s">
        <v>1719</v>
      </c>
      <c r="B542" s="9">
        <v>6</v>
      </c>
      <c r="C542" s="255" t="s">
        <v>9103</v>
      </c>
      <c r="D542" s="9">
        <v>1705743.50067178</v>
      </c>
      <c r="E542" s="9">
        <v>1745629.3782013811</v>
      </c>
      <c r="F542" s="255" t="s">
        <v>9124</v>
      </c>
      <c r="G542" s="9"/>
      <c r="H542" s="255" t="s">
        <v>9168</v>
      </c>
      <c r="I542" s="9">
        <v>1</v>
      </c>
    </row>
    <row r="543">
      <c r="A543" s="255" t="s">
        <v>1720</v>
      </c>
      <c r="B543" s="9">
        <v>6</v>
      </c>
      <c r="C543" s="255" t="s">
        <v>9104</v>
      </c>
      <c r="D543" s="9">
        <v>7576101537.6750441</v>
      </c>
      <c r="E543" s="9">
        <v>1745629.3782013811</v>
      </c>
      <c r="F543" s="255" t="s">
        <v>9124</v>
      </c>
      <c r="G543" s="9"/>
      <c r="H543" s="255" t="s">
        <v>9168</v>
      </c>
      <c r="I543" s="9">
        <v>1</v>
      </c>
    </row>
    <row r="544">
      <c r="A544" s="255" t="s">
        <v>1721</v>
      </c>
      <c r="B544" s="9">
        <v>6</v>
      </c>
      <c r="C544" s="255" t="s">
        <v>9105</v>
      </c>
      <c r="D544" s="9">
        <v>0.97715100465902005</v>
      </c>
      <c r="E544" s="9">
        <v>1745629.3782013811</v>
      </c>
      <c r="F544" s="255" t="s">
        <v>9124</v>
      </c>
      <c r="G544" s="9"/>
      <c r="H544" s="255" t="s">
        <v>9168</v>
      </c>
      <c r="I544" s="9">
        <v>1</v>
      </c>
    </row>
    <row r="545">
      <c r="A545" s="255" t="s">
        <v>1722</v>
      </c>
      <c r="B545" s="9">
        <v>6</v>
      </c>
      <c r="C545" s="255" t="s">
        <v>9205</v>
      </c>
      <c r="D545" s="9">
        <v>4340.040120933988</v>
      </c>
      <c r="E545" s="9">
        <v>1745629.3782013811</v>
      </c>
      <c r="F545" s="255" t="s">
        <v>9124</v>
      </c>
      <c r="G545" s="9"/>
      <c r="H545" s="255" t="s">
        <v>9168</v>
      </c>
      <c r="I545" s="9">
        <v>1</v>
      </c>
    </row>
    <row r="546">
      <c r="A546" s="255" t="s">
        <v>1723</v>
      </c>
      <c r="B546" s="9">
        <v>6</v>
      </c>
      <c r="C546" s="255" t="s">
        <v>9103</v>
      </c>
      <c r="D546" s="9">
        <v>1745629.3782013811</v>
      </c>
      <c r="E546" s="9">
        <v>1745629.3782013811</v>
      </c>
      <c r="F546" s="255" t="s">
        <v>9125</v>
      </c>
      <c r="G546" s="9"/>
      <c r="H546" s="255" t="s">
        <v>9168</v>
      </c>
      <c r="I546" s="9">
        <v>1</v>
      </c>
    </row>
    <row r="547">
      <c r="A547" s="255" t="s">
        <v>1724</v>
      </c>
      <c r="B547" s="9">
        <v>6</v>
      </c>
      <c r="C547" s="255" t="s">
        <v>9104</v>
      </c>
      <c r="D547" s="9">
        <v>2403660566.0569253</v>
      </c>
      <c r="E547" s="9">
        <v>1745629.3782013811</v>
      </c>
      <c r="F547" s="255" t="s">
        <v>9125</v>
      </c>
      <c r="G547" s="9"/>
      <c r="H547" s="255" t="s">
        <v>9168</v>
      </c>
      <c r="I547" s="9">
        <v>1</v>
      </c>
    </row>
    <row r="548">
      <c r="A548" s="255" t="s">
        <v>1725</v>
      </c>
      <c r="B548" s="9">
        <v>6</v>
      </c>
      <c r="C548" s="255" t="s">
        <v>9105</v>
      </c>
      <c r="D548" s="9">
        <v>1</v>
      </c>
      <c r="E548" s="9">
        <v>1745629.3782013811</v>
      </c>
      <c r="F548" s="255" t="s">
        <v>9125</v>
      </c>
      <c r="G548" s="9"/>
      <c r="H548" s="255" t="s">
        <v>9168</v>
      </c>
      <c r="I548" s="9">
        <v>1</v>
      </c>
    </row>
    <row r="549">
      <c r="A549" s="255" t="s">
        <v>1726</v>
      </c>
      <c r="B549" s="9">
        <v>6</v>
      </c>
      <c r="C549" s="255" t="s">
        <v>9205</v>
      </c>
      <c r="D549" s="9">
        <v>1376.9592767357929</v>
      </c>
      <c r="E549" s="9">
        <v>1745629.3782013811</v>
      </c>
      <c r="F549" s="255" t="s">
        <v>9125</v>
      </c>
      <c r="G549" s="9"/>
      <c r="H549" s="255" t="s">
        <v>9168</v>
      </c>
      <c r="I549" s="9">
        <v>1</v>
      </c>
    </row>
    <row r="550">
      <c r="A550" s="255" t="s">
        <v>1727</v>
      </c>
      <c r="B550" s="9">
        <v>6</v>
      </c>
      <c r="C550" s="255" t="s">
        <v>9103</v>
      </c>
      <c r="D550" s="9">
        <v>1180035.6941426734</v>
      </c>
      <c r="E550" s="9">
        <v>1745629.3782013811</v>
      </c>
      <c r="F550" s="255" t="s">
        <v>9126</v>
      </c>
      <c r="G550" s="9"/>
      <c r="H550" s="255" t="s">
        <v>9168</v>
      </c>
      <c r="I550" s="9">
        <v>1</v>
      </c>
    </row>
    <row r="551">
      <c r="A551" s="255" t="s">
        <v>1728</v>
      </c>
      <c r="B551" s="9">
        <v>6</v>
      </c>
      <c r="C551" s="255" t="s">
        <v>9104</v>
      </c>
      <c r="D551" s="9">
        <v>3042902107.5736442</v>
      </c>
      <c r="E551" s="9">
        <v>1745629.3782013811</v>
      </c>
      <c r="F551" s="255" t="s">
        <v>9126</v>
      </c>
      <c r="G551" s="9"/>
      <c r="H551" s="255" t="s">
        <v>9168</v>
      </c>
      <c r="I551" s="9">
        <v>1</v>
      </c>
    </row>
    <row r="552">
      <c r="A552" s="255" t="s">
        <v>1729</v>
      </c>
      <c r="B552" s="9">
        <v>6</v>
      </c>
      <c r="C552" s="255" t="s">
        <v>9105</v>
      </c>
      <c r="D552" s="9">
        <v>0.67599440573034453</v>
      </c>
      <c r="E552" s="9">
        <v>1745629.3782013811</v>
      </c>
      <c r="F552" s="255" t="s">
        <v>9126</v>
      </c>
      <c r="G552" s="9"/>
      <c r="H552" s="255" t="s">
        <v>9168</v>
      </c>
      <c r="I552" s="9">
        <v>1</v>
      </c>
    </row>
    <row r="553">
      <c r="A553" s="255" t="s">
        <v>1730</v>
      </c>
      <c r="B553" s="9">
        <v>6</v>
      </c>
      <c r="C553" s="255" t="s">
        <v>9205</v>
      </c>
      <c r="D553" s="9">
        <v>1743.1547300773061</v>
      </c>
      <c r="E553" s="9">
        <v>1745629.3782013811</v>
      </c>
      <c r="F553" s="255" t="s">
        <v>9126</v>
      </c>
      <c r="G553" s="9"/>
      <c r="H553" s="255" t="s">
        <v>9168</v>
      </c>
      <c r="I553" s="9">
        <v>1</v>
      </c>
    </row>
    <row r="554">
      <c r="A554" s="255" t="s">
        <v>1731</v>
      </c>
      <c r="B554" s="9">
        <v>6</v>
      </c>
      <c r="C554" s="255" t="s">
        <v>9103</v>
      </c>
      <c r="D554" s="9">
        <v>1738723.393752997</v>
      </c>
      <c r="E554" s="9">
        <v>1745629.3782013811</v>
      </c>
      <c r="F554" s="255" t="s">
        <v>9127</v>
      </c>
      <c r="G554" s="9"/>
      <c r="H554" s="255" t="s">
        <v>9168</v>
      </c>
      <c r="I554" s="9">
        <v>1</v>
      </c>
    </row>
    <row r="555">
      <c r="A555" s="255" t="s">
        <v>1732</v>
      </c>
      <c r="B555" s="9">
        <v>6</v>
      </c>
      <c r="C555" s="255" t="s">
        <v>9104</v>
      </c>
      <c r="D555" s="9">
        <v>10619003645.248688</v>
      </c>
      <c r="E555" s="9">
        <v>1745629.3782013811</v>
      </c>
      <c r="F555" s="255" t="s">
        <v>9127</v>
      </c>
      <c r="G555" s="9"/>
      <c r="H555" s="255" t="s">
        <v>9168</v>
      </c>
      <c r="I555" s="9">
        <v>1</v>
      </c>
    </row>
    <row r="556">
      <c r="A556" s="255" t="s">
        <v>1733</v>
      </c>
      <c r="B556" s="9">
        <v>6</v>
      </c>
      <c r="C556" s="255" t="s">
        <v>9105</v>
      </c>
      <c r="D556" s="9">
        <v>0.99604384267667423</v>
      </c>
      <c r="E556" s="9">
        <v>1745629.3782013811</v>
      </c>
      <c r="F556" s="255" t="s">
        <v>9127</v>
      </c>
      <c r="G556" s="9"/>
      <c r="H556" s="255" t="s">
        <v>9168</v>
      </c>
      <c r="I556" s="9">
        <v>1</v>
      </c>
    </row>
    <row r="557">
      <c r="A557" s="255" t="s">
        <v>1734</v>
      </c>
      <c r="B557" s="9">
        <v>6</v>
      </c>
      <c r="C557" s="255" t="s">
        <v>9205</v>
      </c>
      <c r="D557" s="9">
        <v>6083.1948510112934</v>
      </c>
      <c r="E557" s="9">
        <v>1745629.3782013811</v>
      </c>
      <c r="F557" s="255" t="s">
        <v>9127</v>
      </c>
      <c r="G557" s="9"/>
      <c r="H557" s="255" t="s">
        <v>9168</v>
      </c>
      <c r="I557" s="9">
        <v>1</v>
      </c>
    </row>
    <row r="558">
      <c r="A558" s="255" t="s">
        <v>1735</v>
      </c>
      <c r="B558" s="9">
        <v>6</v>
      </c>
      <c r="C558" s="255" t="s">
        <v>9103</v>
      </c>
      <c r="D558" s="9">
        <v>1738723.393752997</v>
      </c>
      <c r="E558" s="9">
        <v>1745629.3782013811</v>
      </c>
      <c r="F558" s="255" t="s">
        <v>9128</v>
      </c>
      <c r="G558" s="9"/>
      <c r="H558" s="255" t="s">
        <v>9168</v>
      </c>
      <c r="I558" s="9">
        <v>1</v>
      </c>
    </row>
    <row r="559">
      <c r="A559" s="255" t="s">
        <v>1736</v>
      </c>
      <c r="B559" s="9">
        <v>6</v>
      </c>
      <c r="C559" s="255" t="s">
        <v>9104</v>
      </c>
      <c r="D559" s="9">
        <v>10619003645.248688</v>
      </c>
      <c r="E559" s="9">
        <v>1745629.3782013811</v>
      </c>
      <c r="F559" s="255" t="s">
        <v>9128</v>
      </c>
      <c r="G559" s="9"/>
      <c r="H559" s="255" t="s">
        <v>9168</v>
      </c>
      <c r="I559" s="9">
        <v>1</v>
      </c>
    </row>
    <row r="560">
      <c r="A560" s="255" t="s">
        <v>1737</v>
      </c>
      <c r="B560" s="9">
        <v>6</v>
      </c>
      <c r="C560" s="255" t="s">
        <v>9105</v>
      </c>
      <c r="D560" s="9">
        <v>0.99604384267667423</v>
      </c>
      <c r="E560" s="9">
        <v>1745629.3782013811</v>
      </c>
      <c r="F560" s="255" t="s">
        <v>9128</v>
      </c>
      <c r="G560" s="9"/>
      <c r="H560" s="255" t="s">
        <v>9168</v>
      </c>
      <c r="I560" s="9">
        <v>1</v>
      </c>
    </row>
    <row r="561">
      <c r="A561" s="255" t="s">
        <v>1738</v>
      </c>
      <c r="B561" s="9">
        <v>6</v>
      </c>
      <c r="C561" s="255" t="s">
        <v>9205</v>
      </c>
      <c r="D561" s="9">
        <v>6083.1948510112934</v>
      </c>
      <c r="E561" s="9">
        <v>1745629.3782013811</v>
      </c>
      <c r="F561" s="255" t="s">
        <v>9128</v>
      </c>
      <c r="G561" s="9"/>
      <c r="H561" s="255" t="s">
        <v>9168</v>
      </c>
      <c r="I561" s="9">
        <v>1</v>
      </c>
    </row>
    <row r="562">
      <c r="A562" s="255" t="s">
        <v>1739</v>
      </c>
      <c r="B562" s="9">
        <v>6</v>
      </c>
      <c r="C562" s="255" t="s">
        <v>9103</v>
      </c>
      <c r="D562" s="9">
        <v>1173385.7065155711</v>
      </c>
      <c r="E562" s="9">
        <v>1745629.3782013811</v>
      </c>
      <c r="F562" s="255" t="s">
        <v>9129</v>
      </c>
      <c r="G562" s="9"/>
      <c r="H562" s="255" t="s">
        <v>9168</v>
      </c>
      <c r="I562" s="9">
        <v>1</v>
      </c>
    </row>
    <row r="563">
      <c r="A563" s="255" t="s">
        <v>1740</v>
      </c>
      <c r="B563" s="9">
        <v>6</v>
      </c>
      <c r="C563" s="255" t="s">
        <v>9104</v>
      </c>
      <c r="D563" s="9">
        <v>3966576032.7498851</v>
      </c>
      <c r="E563" s="9">
        <v>1745629.3782013811</v>
      </c>
      <c r="F563" s="255" t="s">
        <v>9129</v>
      </c>
      <c r="G563" s="9"/>
      <c r="H563" s="255" t="s">
        <v>9168</v>
      </c>
      <c r="I563" s="9">
        <v>1</v>
      </c>
    </row>
    <row r="564">
      <c r="A564" s="255" t="s">
        <v>1741</v>
      </c>
      <c r="B564" s="9">
        <v>6</v>
      </c>
      <c r="C564" s="255" t="s">
        <v>9105</v>
      </c>
      <c r="D564" s="9">
        <v>0.67218489856339125</v>
      </c>
      <c r="E564" s="9">
        <v>1745629.3782013811</v>
      </c>
      <c r="F564" s="255" t="s">
        <v>9129</v>
      </c>
      <c r="G564" s="9"/>
      <c r="H564" s="255" t="s">
        <v>9168</v>
      </c>
      <c r="I564" s="9">
        <v>1</v>
      </c>
    </row>
    <row r="565">
      <c r="A565" s="255" t="s">
        <v>1742</v>
      </c>
      <c r="B565" s="9">
        <v>6</v>
      </c>
      <c r="C565" s="255" t="s">
        <v>9205</v>
      </c>
      <c r="D565" s="9">
        <v>2272.2899157648621</v>
      </c>
      <c r="E565" s="9">
        <v>1745629.3782013811</v>
      </c>
      <c r="F565" s="255" t="s">
        <v>9129</v>
      </c>
      <c r="G565" s="9"/>
      <c r="H565" s="255" t="s">
        <v>9168</v>
      </c>
      <c r="I565" s="9">
        <v>1</v>
      </c>
    </row>
    <row r="566">
      <c r="A566" s="255" t="s">
        <v>1743</v>
      </c>
      <c r="B566" s="9">
        <v>6</v>
      </c>
      <c r="C566" s="255" t="s">
        <v>9103</v>
      </c>
      <c r="D566" s="9">
        <v>1173385.7065155711</v>
      </c>
      <c r="E566" s="9">
        <v>1745629.3782013811</v>
      </c>
      <c r="F566" s="255" t="s">
        <v>9130</v>
      </c>
      <c r="G566" s="9"/>
      <c r="H566" s="255" t="s">
        <v>9168</v>
      </c>
      <c r="I566" s="9">
        <v>1</v>
      </c>
    </row>
    <row r="567">
      <c r="A567" s="255" t="s">
        <v>1744</v>
      </c>
      <c r="B567" s="9">
        <v>6</v>
      </c>
      <c r="C567" s="255" t="s">
        <v>9104</v>
      </c>
      <c r="D567" s="9">
        <v>3966576032.7498851</v>
      </c>
      <c r="E567" s="9">
        <v>1745629.3782013811</v>
      </c>
      <c r="F567" s="255" t="s">
        <v>9130</v>
      </c>
      <c r="G567" s="9"/>
      <c r="H567" s="255" t="s">
        <v>9168</v>
      </c>
      <c r="I567" s="9">
        <v>1</v>
      </c>
    </row>
    <row r="568">
      <c r="A568" s="255" t="s">
        <v>1745</v>
      </c>
      <c r="B568" s="9">
        <v>6</v>
      </c>
      <c r="C568" s="255" t="s">
        <v>9105</v>
      </c>
      <c r="D568" s="9">
        <v>0.67218489856339125</v>
      </c>
      <c r="E568" s="9">
        <v>1745629.3782013811</v>
      </c>
      <c r="F568" s="255" t="s">
        <v>9130</v>
      </c>
      <c r="G568" s="9"/>
      <c r="H568" s="255" t="s">
        <v>9168</v>
      </c>
      <c r="I568" s="9">
        <v>1</v>
      </c>
    </row>
    <row r="569">
      <c r="A569" s="255" t="s">
        <v>1746</v>
      </c>
      <c r="B569" s="9">
        <v>6</v>
      </c>
      <c r="C569" s="255" t="s">
        <v>9205</v>
      </c>
      <c r="D569" s="9">
        <v>2272.2899157648621</v>
      </c>
      <c r="E569" s="9">
        <v>1745629.3782013811</v>
      </c>
      <c r="F569" s="255" t="s">
        <v>9130</v>
      </c>
      <c r="G569" s="9"/>
      <c r="H569" s="255" t="s">
        <v>9168</v>
      </c>
      <c r="I569" s="9">
        <v>1</v>
      </c>
    </row>
    <row r="570">
      <c r="A570" s="255" t="s">
        <v>1747</v>
      </c>
      <c r="B570" s="9">
        <v>6</v>
      </c>
      <c r="C570" s="255" t="s">
        <v>9103</v>
      </c>
      <c r="D570" s="9">
        <v>1745629.3782013811</v>
      </c>
      <c r="E570" s="9">
        <v>1745629.3782013811</v>
      </c>
      <c r="F570" s="255" t="s">
        <v>9131</v>
      </c>
      <c r="G570" s="9"/>
      <c r="H570" s="255" t="s">
        <v>9168</v>
      </c>
      <c r="I570" s="9">
        <v>1</v>
      </c>
    </row>
    <row r="571">
      <c r="A571" s="255" t="s">
        <v>1748</v>
      </c>
      <c r="B571" s="9">
        <v>6</v>
      </c>
      <c r="C571" s="255" t="s">
        <v>9104</v>
      </c>
      <c r="D571" s="9">
        <v>3609525504.925159</v>
      </c>
      <c r="E571" s="9">
        <v>1745629.3782013811</v>
      </c>
      <c r="F571" s="255" t="s">
        <v>9131</v>
      </c>
      <c r="G571" s="9"/>
      <c r="H571" s="255" t="s">
        <v>9168</v>
      </c>
      <c r="I571" s="9">
        <v>1</v>
      </c>
    </row>
    <row r="572">
      <c r="A572" s="255" t="s">
        <v>1749</v>
      </c>
      <c r="B572" s="9">
        <v>6</v>
      </c>
      <c r="C572" s="255" t="s">
        <v>9105</v>
      </c>
      <c r="D572" s="9">
        <v>1</v>
      </c>
      <c r="E572" s="9">
        <v>1745629.3782013811</v>
      </c>
      <c r="F572" s="255" t="s">
        <v>9131</v>
      </c>
      <c r="G572" s="9"/>
      <c r="H572" s="255" t="s">
        <v>9168</v>
      </c>
      <c r="I572" s="9">
        <v>1</v>
      </c>
    </row>
    <row r="573">
      <c r="A573" s="255" t="s">
        <v>1750</v>
      </c>
      <c r="B573" s="9">
        <v>6</v>
      </c>
      <c r="C573" s="255" t="s">
        <v>9205</v>
      </c>
      <c r="D573" s="9">
        <v>2067.7502051691258</v>
      </c>
      <c r="E573" s="9">
        <v>1745629.3782013811</v>
      </c>
      <c r="F573" s="255" t="s">
        <v>9131</v>
      </c>
      <c r="G573" s="9"/>
      <c r="H573" s="255" t="s">
        <v>9168</v>
      </c>
      <c r="I573" s="9">
        <v>1</v>
      </c>
    </row>
    <row r="574">
      <c r="A574" s="255" t="s">
        <v>1751</v>
      </c>
      <c r="B574" s="9">
        <v>6</v>
      </c>
      <c r="C574" s="255" t="s">
        <v>9103</v>
      </c>
      <c r="D574" s="9">
        <v>1745629.3782013811</v>
      </c>
      <c r="E574" s="9">
        <v>1745629.3782013811</v>
      </c>
      <c r="F574" s="255" t="s">
        <v>9132</v>
      </c>
      <c r="G574" s="9"/>
      <c r="H574" s="255" t="s">
        <v>9168</v>
      </c>
      <c r="I574" s="9">
        <v>1</v>
      </c>
    </row>
    <row r="575">
      <c r="A575" s="255" t="s">
        <v>1752</v>
      </c>
      <c r="B575" s="9">
        <v>6</v>
      </c>
      <c r="C575" s="255" t="s">
        <v>9104</v>
      </c>
      <c r="D575" s="9">
        <v>5372787920.27003</v>
      </c>
      <c r="E575" s="9">
        <v>1745629.3782013811</v>
      </c>
      <c r="F575" s="255" t="s">
        <v>9132</v>
      </c>
      <c r="G575" s="9"/>
      <c r="H575" s="255" t="s">
        <v>9168</v>
      </c>
      <c r="I575" s="9">
        <v>1</v>
      </c>
    </row>
    <row r="576">
      <c r="A576" s="255" t="s">
        <v>1753</v>
      </c>
      <c r="B576" s="9">
        <v>6</v>
      </c>
      <c r="C576" s="255" t="s">
        <v>9105</v>
      </c>
      <c r="D576" s="9">
        <v>1</v>
      </c>
      <c r="E576" s="9">
        <v>1745629.3782013811</v>
      </c>
      <c r="F576" s="255" t="s">
        <v>9132</v>
      </c>
      <c r="G576" s="9"/>
      <c r="H576" s="255" t="s">
        <v>9168</v>
      </c>
      <c r="I576" s="9">
        <v>1</v>
      </c>
    </row>
    <row r="577">
      <c r="A577" s="255" t="s">
        <v>1754</v>
      </c>
      <c r="B577" s="9">
        <v>6</v>
      </c>
      <c r="C577" s="255" t="s">
        <v>9205</v>
      </c>
      <c r="D577" s="9">
        <v>3077.8514542450653</v>
      </c>
      <c r="E577" s="9">
        <v>1745629.3782013811</v>
      </c>
      <c r="F577" s="255" t="s">
        <v>9132</v>
      </c>
      <c r="G577" s="9"/>
      <c r="H577" s="255" t="s">
        <v>9168</v>
      </c>
      <c r="I577" s="9">
        <v>1</v>
      </c>
    </row>
    <row r="578">
      <c r="A578" s="255" t="s">
        <v>1755</v>
      </c>
      <c r="B578" s="9">
        <v>6</v>
      </c>
      <c r="C578" s="255" t="s">
        <v>9103</v>
      </c>
      <c r="D578" s="9">
        <v>1329089.2395662963</v>
      </c>
      <c r="E578" s="9">
        <v>1745629.3782013811</v>
      </c>
      <c r="F578" s="255" t="s">
        <v>9133</v>
      </c>
      <c r="G578" s="9"/>
      <c r="H578" s="255" t="s">
        <v>9168</v>
      </c>
      <c r="I578" s="9">
        <v>1</v>
      </c>
    </row>
    <row r="579">
      <c r="A579" s="255" t="s">
        <v>1756</v>
      </c>
      <c r="B579" s="9">
        <v>6</v>
      </c>
      <c r="C579" s="255" t="s">
        <v>9104</v>
      </c>
      <c r="D579" s="9">
        <v>6831074712.1657457</v>
      </c>
      <c r="E579" s="9">
        <v>1745629.3782013811</v>
      </c>
      <c r="F579" s="255" t="s">
        <v>9133</v>
      </c>
      <c r="G579" s="9"/>
      <c r="H579" s="255" t="s">
        <v>9168</v>
      </c>
      <c r="I579" s="9">
        <v>1</v>
      </c>
    </row>
    <row r="580">
      <c r="A580" s="255" t="s">
        <v>1757</v>
      </c>
      <c r="B580" s="9">
        <v>6</v>
      </c>
      <c r="C580" s="255" t="s">
        <v>9105</v>
      </c>
      <c r="D580" s="9">
        <v>0.76138111340434178</v>
      </c>
      <c r="E580" s="9">
        <v>1745629.3782013811</v>
      </c>
      <c r="F580" s="255" t="s">
        <v>9133</v>
      </c>
      <c r="G580" s="9"/>
      <c r="H580" s="255" t="s">
        <v>9168</v>
      </c>
      <c r="I580" s="9">
        <v>1</v>
      </c>
    </row>
    <row r="581">
      <c r="A581" s="255" t="s">
        <v>1758</v>
      </c>
      <c r="B581" s="9">
        <v>6</v>
      </c>
      <c r="C581" s="255" t="s">
        <v>9205</v>
      </c>
      <c r="D581" s="9">
        <v>3913.2445852877327</v>
      </c>
      <c r="E581" s="9">
        <v>1745629.3782013811</v>
      </c>
      <c r="F581" s="255" t="s">
        <v>9133</v>
      </c>
      <c r="G581" s="9"/>
      <c r="H581" s="255" t="s">
        <v>9168</v>
      </c>
      <c r="I581" s="9">
        <v>1</v>
      </c>
    </row>
    <row r="582">
      <c r="A582" s="255" t="s">
        <v>1759</v>
      </c>
      <c r="B582" s="9">
        <v>6</v>
      </c>
      <c r="C582" s="255" t="s">
        <v>9103</v>
      </c>
      <c r="D582" s="9">
        <v>0</v>
      </c>
      <c r="E582" s="9">
        <v>1745629.3782013811</v>
      </c>
      <c r="F582" s="255" t="s">
        <v>9134</v>
      </c>
      <c r="G582" s="9"/>
      <c r="H582" s="255" t="s">
        <v>9168</v>
      </c>
      <c r="I582" s="9">
        <v>1</v>
      </c>
    </row>
    <row r="583">
      <c r="A583" s="255" t="s">
        <v>1760</v>
      </c>
      <c r="B583" s="9">
        <v>6</v>
      </c>
      <c r="C583" s="255" t="s">
        <v>9104</v>
      </c>
      <c r="D583" s="9">
        <v>-1584858987.1870878</v>
      </c>
      <c r="E583" s="9">
        <v>1745629.3782013811</v>
      </c>
      <c r="F583" s="255" t="s">
        <v>9134</v>
      </c>
      <c r="G583" s="9"/>
      <c r="H583" s="255" t="s">
        <v>9168</v>
      </c>
      <c r="I583" s="9">
        <v>1</v>
      </c>
    </row>
    <row r="584">
      <c r="A584" s="255" t="s">
        <v>1761</v>
      </c>
      <c r="B584" s="9">
        <v>6</v>
      </c>
      <c r="C584" s="255" t="s">
        <v>9105</v>
      </c>
      <c r="D584" s="9">
        <v>0</v>
      </c>
      <c r="E584" s="9">
        <v>1745629.3782013811</v>
      </c>
      <c r="F584" s="255" t="s">
        <v>9134</v>
      </c>
      <c r="G584" s="9"/>
      <c r="H584" s="255" t="s">
        <v>9168</v>
      </c>
      <c r="I584" s="9">
        <v>1</v>
      </c>
    </row>
    <row r="585">
      <c r="A585" s="255" t="s">
        <v>1762</v>
      </c>
      <c r="B585" s="9">
        <v>6</v>
      </c>
      <c r="C585" s="255" t="s">
        <v>9205</v>
      </c>
      <c r="D585" s="9">
        <v>-907.90118852150397</v>
      </c>
      <c r="E585" s="9">
        <v>1745629.3782013811</v>
      </c>
      <c r="F585" s="255" t="s">
        <v>9134</v>
      </c>
      <c r="G585" s="9"/>
      <c r="H585" s="255" t="s">
        <v>9168</v>
      </c>
      <c r="I585" s="9">
        <v>1</v>
      </c>
    </row>
    <row r="586">
      <c r="A586" s="255" t="s">
        <v>1763</v>
      </c>
      <c r="B586" s="9">
        <v>6</v>
      </c>
      <c r="C586" s="255" t="s">
        <v>9103</v>
      </c>
      <c r="D586" s="9">
        <v>1304025.8087719015</v>
      </c>
      <c r="E586" s="9">
        <v>1745629.3782013811</v>
      </c>
      <c r="F586" s="255" t="s">
        <v>9135</v>
      </c>
      <c r="G586" s="9"/>
      <c r="H586" s="255" t="s">
        <v>9168</v>
      </c>
      <c r="I586" s="9">
        <v>1</v>
      </c>
    </row>
    <row r="587">
      <c r="A587" s="255" t="s">
        <v>1764</v>
      </c>
      <c r="B587" s="9">
        <v>6</v>
      </c>
      <c r="C587" s="255" t="s">
        <v>9104</v>
      </c>
      <c r="D587" s="9">
        <v>5246215724.9786587</v>
      </c>
      <c r="E587" s="9">
        <v>1745629.3782013811</v>
      </c>
      <c r="F587" s="255" t="s">
        <v>9135</v>
      </c>
      <c r="G587" s="9"/>
      <c r="H587" s="255" t="s">
        <v>9168</v>
      </c>
      <c r="I587" s="9">
        <v>1</v>
      </c>
    </row>
    <row r="588">
      <c r="A588" s="255" t="s">
        <v>1765</v>
      </c>
      <c r="B588" s="9">
        <v>6</v>
      </c>
      <c r="C588" s="255" t="s">
        <v>9105</v>
      </c>
      <c r="D588" s="9">
        <v>0.74702329432351311</v>
      </c>
      <c r="E588" s="9">
        <v>1745629.3782013811</v>
      </c>
      <c r="F588" s="255" t="s">
        <v>9135</v>
      </c>
      <c r="G588" s="9"/>
      <c r="H588" s="255" t="s">
        <v>9168</v>
      </c>
      <c r="I588" s="9">
        <v>1</v>
      </c>
    </row>
    <row r="589">
      <c r="A589" s="255" t="s">
        <v>1766</v>
      </c>
      <c r="B589" s="9">
        <v>6</v>
      </c>
      <c r="C589" s="255" t="s">
        <v>9205</v>
      </c>
      <c r="D589" s="9">
        <v>3005.343396766229</v>
      </c>
      <c r="E589" s="9">
        <v>1745629.3782013811</v>
      </c>
      <c r="F589" s="255" t="s">
        <v>9135</v>
      </c>
      <c r="G589" s="9"/>
      <c r="H589" s="255" t="s">
        <v>9168</v>
      </c>
      <c r="I589" s="9">
        <v>1</v>
      </c>
    </row>
    <row r="590">
      <c r="A590" s="255" t="s">
        <v>1767</v>
      </c>
      <c r="B590" s="9">
        <v>6</v>
      </c>
      <c r="C590" s="255" t="s">
        <v>9103</v>
      </c>
      <c r="D590" s="9">
        <v>327950.24749129626</v>
      </c>
      <c r="E590" s="9">
        <v>1745629.3782013811</v>
      </c>
      <c r="F590" s="255" t="s">
        <v>9136</v>
      </c>
      <c r="G590" s="9"/>
      <c r="H590" s="255" t="s">
        <v>9168</v>
      </c>
      <c r="I590" s="9">
        <v>1</v>
      </c>
    </row>
    <row r="591">
      <c r="A591" s="255" t="s">
        <v>1768</v>
      </c>
      <c r="B591" s="9">
        <v>6</v>
      </c>
      <c r="C591" s="255" t="s">
        <v>9104</v>
      </c>
      <c r="D591" s="9">
        <v>1279639692.2287734</v>
      </c>
      <c r="E591" s="9">
        <v>1745629.3782013811</v>
      </c>
      <c r="F591" s="255" t="s">
        <v>9136</v>
      </c>
      <c r="G591" s="9"/>
      <c r="H591" s="255" t="s">
        <v>9168</v>
      </c>
      <c r="I591" s="9">
        <v>1</v>
      </c>
    </row>
    <row r="592">
      <c r="A592" s="255" t="s">
        <v>1769</v>
      </c>
      <c r="B592" s="9">
        <v>6</v>
      </c>
      <c r="C592" s="255" t="s">
        <v>9105</v>
      </c>
      <c r="D592" s="9">
        <v>0.18786934476847636</v>
      </c>
      <c r="E592" s="9">
        <v>1745629.3782013811</v>
      </c>
      <c r="F592" s="255" t="s">
        <v>9136</v>
      </c>
      <c r="G592" s="9"/>
      <c r="H592" s="255" t="s">
        <v>9168</v>
      </c>
      <c r="I592" s="9">
        <v>1</v>
      </c>
    </row>
    <row r="593">
      <c r="A593" s="255" t="s">
        <v>1770</v>
      </c>
      <c r="B593" s="9">
        <v>6</v>
      </c>
      <c r="C593" s="255" t="s">
        <v>9205</v>
      </c>
      <c r="D593" s="9">
        <v>733.05348100136655</v>
      </c>
      <c r="E593" s="9">
        <v>1745629.3782013811</v>
      </c>
      <c r="F593" s="255" t="s">
        <v>9136</v>
      </c>
      <c r="G593" s="9"/>
      <c r="H593" s="255" t="s">
        <v>9168</v>
      </c>
      <c r="I593" s="9">
        <v>1</v>
      </c>
    </row>
    <row r="594">
      <c r="A594" s="255" t="s">
        <v>1771</v>
      </c>
      <c r="B594" s="9">
        <v>6</v>
      </c>
      <c r="C594" s="255" t="s">
        <v>9103</v>
      </c>
      <c r="D594" s="9">
        <v>1142771.0820355953</v>
      </c>
      <c r="E594" s="9">
        <v>1745629.3782013811</v>
      </c>
      <c r="F594" s="255" t="s">
        <v>9137</v>
      </c>
      <c r="G594" s="9"/>
      <c r="H594" s="255" t="s">
        <v>9168</v>
      </c>
      <c r="I594" s="9">
        <v>1</v>
      </c>
    </row>
    <row r="595">
      <c r="A595" s="255" t="s">
        <v>1772</v>
      </c>
      <c r="B595" s="9">
        <v>6</v>
      </c>
      <c r="C595" s="255" t="s">
        <v>9104</v>
      </c>
      <c r="D595" s="9">
        <v>1763262415.344871</v>
      </c>
      <c r="E595" s="9">
        <v>1745629.3782013811</v>
      </c>
      <c r="F595" s="255" t="s">
        <v>9137</v>
      </c>
      <c r="G595" s="9"/>
      <c r="H595" s="255" t="s">
        <v>9168</v>
      </c>
      <c r="I595" s="9">
        <v>1</v>
      </c>
    </row>
    <row r="596">
      <c r="A596" s="255" t="s">
        <v>1773</v>
      </c>
      <c r="B596" s="9">
        <v>6</v>
      </c>
      <c r="C596" s="255" t="s">
        <v>9105</v>
      </c>
      <c r="D596" s="9">
        <v>0.65464702662890328</v>
      </c>
      <c r="E596" s="9">
        <v>1745629.3782013811</v>
      </c>
      <c r="F596" s="255" t="s">
        <v>9137</v>
      </c>
      <c r="G596" s="9"/>
      <c r="H596" s="255" t="s">
        <v>9168</v>
      </c>
      <c r="I596" s="9">
        <v>1</v>
      </c>
    </row>
    <row r="597">
      <c r="A597" s="255" t="s">
        <v>1774</v>
      </c>
      <c r="B597" s="9">
        <v>6</v>
      </c>
      <c r="C597" s="255" t="s">
        <v>9205</v>
      </c>
      <c r="D597" s="9">
        <v>1010.1012490759398</v>
      </c>
      <c r="E597" s="9">
        <v>1745629.3782013811</v>
      </c>
      <c r="F597" s="255" t="s">
        <v>9137</v>
      </c>
      <c r="G597" s="9"/>
      <c r="H597" s="255" t="s">
        <v>9168</v>
      </c>
      <c r="I597" s="9">
        <v>1</v>
      </c>
    </row>
    <row r="598">
      <c r="A598" s="255" t="s">
        <v>1775</v>
      </c>
      <c r="B598" s="9">
        <v>6</v>
      </c>
      <c r="C598" s="255" t="s">
        <v>9103</v>
      </c>
      <c r="D598" s="9">
        <v>0</v>
      </c>
      <c r="E598" s="9">
        <v>1745629.3782013811</v>
      </c>
      <c r="F598" s="255" t="s">
        <v>9138</v>
      </c>
      <c r="G598" s="9"/>
      <c r="H598" s="255" t="s">
        <v>9168</v>
      </c>
      <c r="I598" s="9">
        <v>1</v>
      </c>
    </row>
    <row r="599">
      <c r="A599" s="255" t="s">
        <v>1776</v>
      </c>
      <c r="B599" s="9">
        <v>6</v>
      </c>
      <c r="C599" s="255" t="s">
        <v>9104</v>
      </c>
      <c r="D599" s="9">
        <v>0</v>
      </c>
      <c r="E599" s="9">
        <v>1745629.3782013811</v>
      </c>
      <c r="F599" s="255" t="s">
        <v>9138</v>
      </c>
      <c r="G599" s="9"/>
      <c r="H599" s="255" t="s">
        <v>9168</v>
      </c>
      <c r="I599" s="9">
        <v>1</v>
      </c>
    </row>
    <row r="600">
      <c r="A600" s="255" t="s">
        <v>1777</v>
      </c>
      <c r="B600" s="9">
        <v>6</v>
      </c>
      <c r="C600" s="255" t="s">
        <v>9105</v>
      </c>
      <c r="D600" s="9">
        <v>0</v>
      </c>
      <c r="E600" s="9">
        <v>1745629.3782013811</v>
      </c>
      <c r="F600" s="255" t="s">
        <v>9138</v>
      </c>
      <c r="G600" s="9"/>
      <c r="H600" s="255" t="s">
        <v>9168</v>
      </c>
      <c r="I600" s="9">
        <v>1</v>
      </c>
    </row>
    <row r="601">
      <c r="A601" s="255" t="s">
        <v>1778</v>
      </c>
      <c r="B601" s="9">
        <v>6</v>
      </c>
      <c r="C601" s="255" t="s">
        <v>9205</v>
      </c>
      <c r="D601" s="9">
        <v>0</v>
      </c>
      <c r="E601" s="9">
        <v>1745629.3782013811</v>
      </c>
      <c r="F601" s="255" t="s">
        <v>9138</v>
      </c>
      <c r="G601" s="9"/>
      <c r="H601" s="255" t="s">
        <v>9168</v>
      </c>
      <c r="I601" s="9">
        <v>1</v>
      </c>
    </row>
    <row r="602">
      <c r="A602" s="255" t="s">
        <v>1779</v>
      </c>
      <c r="B602" s="9">
        <v>7</v>
      </c>
      <c r="C602" s="255" t="s">
        <v>9103</v>
      </c>
      <c r="D602" s="9">
        <v>1288047.7476021238</v>
      </c>
      <c r="E602" s="9">
        <v>1752644.3191166262</v>
      </c>
      <c r="F602" s="255" t="s">
        <v>9114</v>
      </c>
      <c r="G602" s="9"/>
      <c r="H602" s="255" t="s">
        <v>9168</v>
      </c>
      <c r="I602" s="9">
        <v>1</v>
      </c>
    </row>
    <row r="603">
      <c r="A603" s="255" t="s">
        <v>1780</v>
      </c>
      <c r="B603" s="9">
        <v>7</v>
      </c>
      <c r="C603" s="255" t="s">
        <v>9104</v>
      </c>
      <c r="D603" s="9">
        <v>4874974482.5027771</v>
      </c>
      <c r="E603" s="9">
        <v>1752644.3191166262</v>
      </c>
      <c r="F603" s="255" t="s">
        <v>9114</v>
      </c>
      <c r="G603" s="9"/>
      <c r="H603" s="255" t="s">
        <v>9168</v>
      </c>
      <c r="I603" s="9">
        <v>1</v>
      </c>
    </row>
    <row r="604">
      <c r="A604" s="255" t="s">
        <v>1781</v>
      </c>
      <c r="B604" s="9">
        <v>7</v>
      </c>
      <c r="C604" s="255" t="s">
        <v>9105</v>
      </c>
      <c r="D604" s="9">
        <v>0.73491679603955817</v>
      </c>
      <c r="E604" s="9">
        <v>1752644.3191166262</v>
      </c>
      <c r="F604" s="255" t="s">
        <v>9114</v>
      </c>
      <c r="G604" s="9"/>
      <c r="H604" s="255" t="s">
        <v>9168</v>
      </c>
      <c r="I604" s="9">
        <v>1</v>
      </c>
    </row>
    <row r="605">
      <c r="A605" s="255" t="s">
        <v>1782</v>
      </c>
      <c r="B605" s="9">
        <v>7</v>
      </c>
      <c r="C605" s="255" t="s">
        <v>9205</v>
      </c>
      <c r="D605" s="9">
        <v>2781.4967528379511</v>
      </c>
      <c r="E605" s="9">
        <v>1752644.3191166262</v>
      </c>
      <c r="F605" s="255" t="s">
        <v>9114</v>
      </c>
      <c r="G605" s="9"/>
      <c r="H605" s="255" t="s">
        <v>9168</v>
      </c>
      <c r="I605" s="9">
        <v>1</v>
      </c>
    </row>
    <row r="606">
      <c r="A606" s="255" t="s">
        <v>1783</v>
      </c>
      <c r="B606" s="9">
        <v>7</v>
      </c>
      <c r="C606" s="255" t="s">
        <v>9103</v>
      </c>
      <c r="D606" s="9">
        <v>0</v>
      </c>
      <c r="E606" s="9">
        <v>1752644.3191166262</v>
      </c>
      <c r="F606" s="255" t="s">
        <v>9115</v>
      </c>
      <c r="G606" s="9"/>
      <c r="H606" s="255" t="s">
        <v>9168</v>
      </c>
      <c r="I606" s="9">
        <v>1</v>
      </c>
    </row>
    <row r="607">
      <c r="A607" s="255" t="s">
        <v>1784</v>
      </c>
      <c r="B607" s="9">
        <v>7</v>
      </c>
      <c r="C607" s="255" t="s">
        <v>9104</v>
      </c>
      <c r="D607" s="9">
        <v>0</v>
      </c>
      <c r="E607" s="9">
        <v>1752644.3191166262</v>
      </c>
      <c r="F607" s="255" t="s">
        <v>9115</v>
      </c>
      <c r="G607" s="9"/>
      <c r="H607" s="255" t="s">
        <v>9168</v>
      </c>
      <c r="I607" s="9">
        <v>1</v>
      </c>
    </row>
    <row r="608">
      <c r="A608" s="255" t="s">
        <v>1785</v>
      </c>
      <c r="B608" s="9">
        <v>7</v>
      </c>
      <c r="C608" s="255" t="s">
        <v>9105</v>
      </c>
      <c r="D608" s="9">
        <v>0</v>
      </c>
      <c r="E608" s="9">
        <v>1752644.3191166262</v>
      </c>
      <c r="F608" s="255" t="s">
        <v>9115</v>
      </c>
      <c r="G608" s="9"/>
      <c r="H608" s="255" t="s">
        <v>9168</v>
      </c>
      <c r="I608" s="9">
        <v>1</v>
      </c>
    </row>
    <row r="609">
      <c r="A609" s="255" t="s">
        <v>1786</v>
      </c>
      <c r="B609" s="9">
        <v>7</v>
      </c>
      <c r="C609" s="255" t="s">
        <v>9205</v>
      </c>
      <c r="D609" s="9">
        <v>0</v>
      </c>
      <c r="E609" s="9">
        <v>1752644.3191166262</v>
      </c>
      <c r="F609" s="255" t="s">
        <v>9115</v>
      </c>
      <c r="G609" s="9"/>
      <c r="H609" s="255" t="s">
        <v>9168</v>
      </c>
      <c r="I609" s="9">
        <v>1</v>
      </c>
    </row>
    <row r="610">
      <c r="A610" s="255" t="s">
        <v>1787</v>
      </c>
      <c r="B610" s="9">
        <v>7</v>
      </c>
      <c r="C610" s="255" t="s">
        <v>9103</v>
      </c>
      <c r="D610" s="9">
        <v>0</v>
      </c>
      <c r="E610" s="9">
        <v>1752644.3191166262</v>
      </c>
      <c r="F610" s="255" t="s">
        <v>9116</v>
      </c>
      <c r="G610" s="9"/>
      <c r="H610" s="255" t="s">
        <v>9168</v>
      </c>
      <c r="I610" s="9">
        <v>1</v>
      </c>
    </row>
    <row r="611">
      <c r="A611" s="255" t="s">
        <v>1788</v>
      </c>
      <c r="B611" s="9">
        <v>7</v>
      </c>
      <c r="C611" s="255" t="s">
        <v>9104</v>
      </c>
      <c r="D611" s="9">
        <v>0</v>
      </c>
      <c r="E611" s="9">
        <v>1752644.3191166262</v>
      </c>
      <c r="F611" s="255" t="s">
        <v>9116</v>
      </c>
      <c r="G611" s="9"/>
      <c r="H611" s="255" t="s">
        <v>9168</v>
      </c>
      <c r="I611" s="9">
        <v>1</v>
      </c>
    </row>
    <row r="612">
      <c r="A612" s="255" t="s">
        <v>1789</v>
      </c>
      <c r="B612" s="9">
        <v>7</v>
      </c>
      <c r="C612" s="255" t="s">
        <v>9105</v>
      </c>
      <c r="D612" s="9">
        <v>0</v>
      </c>
      <c r="E612" s="9">
        <v>1752644.3191166262</v>
      </c>
      <c r="F612" s="255" t="s">
        <v>9116</v>
      </c>
      <c r="G612" s="9"/>
      <c r="H612" s="255" t="s">
        <v>9168</v>
      </c>
      <c r="I612" s="9">
        <v>1</v>
      </c>
    </row>
    <row r="613">
      <c r="A613" s="255" t="s">
        <v>1790</v>
      </c>
      <c r="B613" s="9">
        <v>7</v>
      </c>
      <c r="C613" s="255" t="s">
        <v>9205</v>
      </c>
      <c r="D613" s="9">
        <v>0</v>
      </c>
      <c r="E613" s="9">
        <v>1752644.3191166262</v>
      </c>
      <c r="F613" s="255" t="s">
        <v>9116</v>
      </c>
      <c r="G613" s="9"/>
      <c r="H613" s="255" t="s">
        <v>9168</v>
      </c>
      <c r="I613" s="9">
        <v>1</v>
      </c>
    </row>
    <row r="614">
      <c r="A614" s="255" t="s">
        <v>1791</v>
      </c>
      <c r="B614" s="9">
        <v>7</v>
      </c>
      <c r="C614" s="255" t="s">
        <v>9103</v>
      </c>
      <c r="D614" s="9">
        <v>0</v>
      </c>
      <c r="E614" s="9">
        <v>1752644.3191166262</v>
      </c>
      <c r="F614" s="255" t="s">
        <v>9117</v>
      </c>
      <c r="G614" s="9"/>
      <c r="H614" s="255" t="s">
        <v>9168</v>
      </c>
      <c r="I614" s="9">
        <v>1</v>
      </c>
    </row>
    <row r="615">
      <c r="A615" s="255" t="s">
        <v>1792</v>
      </c>
      <c r="B615" s="9">
        <v>7</v>
      </c>
      <c r="C615" s="255" t="s">
        <v>9104</v>
      </c>
      <c r="D615" s="9">
        <v>0</v>
      </c>
      <c r="E615" s="9">
        <v>1752644.3191166262</v>
      </c>
      <c r="F615" s="255" t="s">
        <v>9117</v>
      </c>
      <c r="G615" s="9"/>
      <c r="H615" s="255" t="s">
        <v>9168</v>
      </c>
      <c r="I615" s="9">
        <v>1</v>
      </c>
    </row>
    <row r="616">
      <c r="A616" s="255" t="s">
        <v>1793</v>
      </c>
      <c r="B616" s="9">
        <v>7</v>
      </c>
      <c r="C616" s="255" t="s">
        <v>9105</v>
      </c>
      <c r="D616" s="9">
        <v>0</v>
      </c>
      <c r="E616" s="9">
        <v>1752644.3191166262</v>
      </c>
      <c r="F616" s="255" t="s">
        <v>9117</v>
      </c>
      <c r="G616" s="9"/>
      <c r="H616" s="255" t="s">
        <v>9168</v>
      </c>
      <c r="I616" s="9">
        <v>1</v>
      </c>
    </row>
    <row r="617">
      <c r="A617" s="255" t="s">
        <v>1794</v>
      </c>
      <c r="B617" s="9">
        <v>7</v>
      </c>
      <c r="C617" s="255" t="s">
        <v>9205</v>
      </c>
      <c r="D617" s="9">
        <v>0</v>
      </c>
      <c r="E617" s="9">
        <v>1752644.3191166262</v>
      </c>
      <c r="F617" s="255" t="s">
        <v>9117</v>
      </c>
      <c r="G617" s="9"/>
      <c r="H617" s="255" t="s">
        <v>9168</v>
      </c>
      <c r="I617" s="9">
        <v>1</v>
      </c>
    </row>
    <row r="618">
      <c r="A618" s="255" t="s">
        <v>1795</v>
      </c>
      <c r="B618" s="9">
        <v>7</v>
      </c>
      <c r="C618" s="255" t="s">
        <v>9103</v>
      </c>
      <c r="D618" s="9">
        <v>0</v>
      </c>
      <c r="E618" s="9">
        <v>1752644.3191166262</v>
      </c>
      <c r="F618" s="255" t="s">
        <v>9118</v>
      </c>
      <c r="G618" s="9"/>
      <c r="H618" s="255" t="s">
        <v>9168</v>
      </c>
      <c r="I618" s="9">
        <v>1</v>
      </c>
    </row>
    <row r="619">
      <c r="A619" s="255" t="s">
        <v>1796</v>
      </c>
      <c r="B619" s="9">
        <v>7</v>
      </c>
      <c r="C619" s="255" t="s">
        <v>9104</v>
      </c>
      <c r="D619" s="9">
        <v>0</v>
      </c>
      <c r="E619" s="9">
        <v>1752644.3191166262</v>
      </c>
      <c r="F619" s="255" t="s">
        <v>9118</v>
      </c>
      <c r="G619" s="9"/>
      <c r="H619" s="255" t="s">
        <v>9168</v>
      </c>
      <c r="I619" s="9">
        <v>1</v>
      </c>
    </row>
    <row r="620">
      <c r="A620" s="255" t="s">
        <v>1797</v>
      </c>
      <c r="B620" s="9">
        <v>7</v>
      </c>
      <c r="C620" s="255" t="s">
        <v>9105</v>
      </c>
      <c r="D620" s="9">
        <v>0</v>
      </c>
      <c r="E620" s="9">
        <v>1752644.3191166262</v>
      </c>
      <c r="F620" s="255" t="s">
        <v>9118</v>
      </c>
      <c r="G620" s="9"/>
      <c r="H620" s="255" t="s">
        <v>9168</v>
      </c>
      <c r="I620" s="9">
        <v>1</v>
      </c>
    </row>
    <row r="621">
      <c r="A621" s="255" t="s">
        <v>1798</v>
      </c>
      <c r="B621" s="9">
        <v>7</v>
      </c>
      <c r="C621" s="255" t="s">
        <v>9205</v>
      </c>
      <c r="D621" s="9">
        <v>0</v>
      </c>
      <c r="E621" s="9">
        <v>1752644.3191166262</v>
      </c>
      <c r="F621" s="255" t="s">
        <v>9118</v>
      </c>
      <c r="G621" s="9"/>
      <c r="H621" s="255" t="s">
        <v>9168</v>
      </c>
      <c r="I621" s="9">
        <v>1</v>
      </c>
    </row>
    <row r="622">
      <c r="A622" s="255" t="s">
        <v>1799</v>
      </c>
      <c r="B622" s="9">
        <v>7</v>
      </c>
      <c r="C622" s="255" t="s">
        <v>9103</v>
      </c>
      <c r="D622" s="9">
        <v>0</v>
      </c>
      <c r="E622" s="9">
        <v>1752644.3191166262</v>
      </c>
      <c r="F622" s="255" t="s">
        <v>9119</v>
      </c>
      <c r="G622" s="9"/>
      <c r="H622" s="255" t="s">
        <v>9168</v>
      </c>
      <c r="I622" s="9">
        <v>1</v>
      </c>
    </row>
    <row r="623">
      <c r="A623" s="255" t="s">
        <v>1800</v>
      </c>
      <c r="B623" s="9">
        <v>7</v>
      </c>
      <c r="C623" s="255" t="s">
        <v>9104</v>
      </c>
      <c r="D623" s="9">
        <v>0</v>
      </c>
      <c r="E623" s="9">
        <v>1752644.3191166262</v>
      </c>
      <c r="F623" s="255" t="s">
        <v>9119</v>
      </c>
      <c r="G623" s="9"/>
      <c r="H623" s="255" t="s">
        <v>9168</v>
      </c>
      <c r="I623" s="9">
        <v>1</v>
      </c>
    </row>
    <row r="624">
      <c r="A624" s="255" t="s">
        <v>1801</v>
      </c>
      <c r="B624" s="9">
        <v>7</v>
      </c>
      <c r="C624" s="255" t="s">
        <v>9105</v>
      </c>
      <c r="D624" s="9">
        <v>0</v>
      </c>
      <c r="E624" s="9">
        <v>1752644.3191166262</v>
      </c>
      <c r="F624" s="255" t="s">
        <v>9119</v>
      </c>
      <c r="G624" s="9"/>
      <c r="H624" s="255" t="s">
        <v>9168</v>
      </c>
      <c r="I624" s="9">
        <v>1</v>
      </c>
    </row>
    <row r="625">
      <c r="A625" s="255" t="s">
        <v>1802</v>
      </c>
      <c r="B625" s="9">
        <v>7</v>
      </c>
      <c r="C625" s="255" t="s">
        <v>9205</v>
      </c>
      <c r="D625" s="9">
        <v>0</v>
      </c>
      <c r="E625" s="9">
        <v>1752644.3191166262</v>
      </c>
      <c r="F625" s="255" t="s">
        <v>9119</v>
      </c>
      <c r="G625" s="9"/>
      <c r="H625" s="255" t="s">
        <v>9168</v>
      </c>
      <c r="I625" s="9">
        <v>1</v>
      </c>
    </row>
    <row r="626">
      <c r="A626" s="255" t="s">
        <v>1803</v>
      </c>
      <c r="B626" s="9">
        <v>7</v>
      </c>
      <c r="C626" s="255" t="s">
        <v>9103</v>
      </c>
      <c r="D626" s="9">
        <v>0</v>
      </c>
      <c r="E626" s="9">
        <v>1752644.3191166262</v>
      </c>
      <c r="F626" s="255" t="s">
        <v>9120</v>
      </c>
      <c r="G626" s="9"/>
      <c r="H626" s="255" t="s">
        <v>9168</v>
      </c>
      <c r="I626" s="9">
        <v>1</v>
      </c>
    </row>
    <row r="627">
      <c r="A627" s="255" t="s">
        <v>1804</v>
      </c>
      <c r="B627" s="9">
        <v>7</v>
      </c>
      <c r="C627" s="255" t="s">
        <v>9104</v>
      </c>
      <c r="D627" s="9">
        <v>0</v>
      </c>
      <c r="E627" s="9">
        <v>1752644.3191166262</v>
      </c>
      <c r="F627" s="255" t="s">
        <v>9120</v>
      </c>
      <c r="G627" s="9"/>
      <c r="H627" s="255" t="s">
        <v>9168</v>
      </c>
      <c r="I627" s="9">
        <v>1</v>
      </c>
    </row>
    <row r="628">
      <c r="A628" s="255" t="s">
        <v>1805</v>
      </c>
      <c r="B628" s="9">
        <v>7</v>
      </c>
      <c r="C628" s="255" t="s">
        <v>9105</v>
      </c>
      <c r="D628" s="9">
        <v>0</v>
      </c>
      <c r="E628" s="9">
        <v>1752644.3191166262</v>
      </c>
      <c r="F628" s="255" t="s">
        <v>9120</v>
      </c>
      <c r="G628" s="9"/>
      <c r="H628" s="255" t="s">
        <v>9168</v>
      </c>
      <c r="I628" s="9">
        <v>1</v>
      </c>
    </row>
    <row r="629">
      <c r="A629" s="255" t="s">
        <v>1806</v>
      </c>
      <c r="B629" s="9">
        <v>7</v>
      </c>
      <c r="C629" s="255" t="s">
        <v>9205</v>
      </c>
      <c r="D629" s="9">
        <v>0</v>
      </c>
      <c r="E629" s="9">
        <v>1752644.3191166262</v>
      </c>
      <c r="F629" s="255" t="s">
        <v>9120</v>
      </c>
      <c r="G629" s="9"/>
      <c r="H629" s="255" t="s">
        <v>9168</v>
      </c>
      <c r="I629" s="9">
        <v>1</v>
      </c>
    </row>
    <row r="630">
      <c r="A630" s="255" t="s">
        <v>1807</v>
      </c>
      <c r="B630" s="9">
        <v>7</v>
      </c>
      <c r="C630" s="255" t="s">
        <v>9103</v>
      </c>
      <c r="D630" s="9">
        <v>0</v>
      </c>
      <c r="E630" s="9">
        <v>1752644.3191166262</v>
      </c>
      <c r="F630" s="255" t="s">
        <v>9121</v>
      </c>
      <c r="G630" s="9"/>
      <c r="H630" s="255" t="s">
        <v>9168</v>
      </c>
      <c r="I630" s="9">
        <v>1</v>
      </c>
    </row>
    <row r="631">
      <c r="A631" s="255" t="s">
        <v>1808</v>
      </c>
      <c r="B631" s="9">
        <v>7</v>
      </c>
      <c r="C631" s="255" t="s">
        <v>9104</v>
      </c>
      <c r="D631" s="9">
        <v>0</v>
      </c>
      <c r="E631" s="9">
        <v>1752644.3191166262</v>
      </c>
      <c r="F631" s="255" t="s">
        <v>9121</v>
      </c>
      <c r="G631" s="9"/>
      <c r="H631" s="255" t="s">
        <v>9168</v>
      </c>
      <c r="I631" s="9">
        <v>1</v>
      </c>
    </row>
    <row r="632">
      <c r="A632" s="255" t="s">
        <v>1809</v>
      </c>
      <c r="B632" s="9">
        <v>7</v>
      </c>
      <c r="C632" s="255" t="s">
        <v>9105</v>
      </c>
      <c r="D632" s="9">
        <v>0</v>
      </c>
      <c r="E632" s="9">
        <v>1752644.3191166262</v>
      </c>
      <c r="F632" s="255" t="s">
        <v>9121</v>
      </c>
      <c r="G632" s="9"/>
      <c r="H632" s="255" t="s">
        <v>9168</v>
      </c>
      <c r="I632" s="9">
        <v>1</v>
      </c>
    </row>
    <row r="633">
      <c r="A633" s="255" t="s">
        <v>1810</v>
      </c>
      <c r="B633" s="9">
        <v>7</v>
      </c>
      <c r="C633" s="255" t="s">
        <v>9205</v>
      </c>
      <c r="D633" s="9">
        <v>0</v>
      </c>
      <c r="E633" s="9">
        <v>1752644.3191166262</v>
      </c>
      <c r="F633" s="255" t="s">
        <v>9121</v>
      </c>
      <c r="G633" s="9"/>
      <c r="H633" s="255" t="s">
        <v>9168</v>
      </c>
      <c r="I633" s="9">
        <v>1</v>
      </c>
    </row>
    <row r="634">
      <c r="A634" s="255" t="s">
        <v>1811</v>
      </c>
      <c r="B634" s="9">
        <v>7</v>
      </c>
      <c r="C634" s="255" t="s">
        <v>9103</v>
      </c>
      <c r="D634" s="9">
        <v>1723437.199579438</v>
      </c>
      <c r="E634" s="9">
        <v>1752644.3191166262</v>
      </c>
      <c r="F634" s="255" t="s">
        <v>9122</v>
      </c>
      <c r="G634" s="9"/>
      <c r="H634" s="255" t="s">
        <v>9168</v>
      </c>
      <c r="I634" s="9">
        <v>1</v>
      </c>
    </row>
    <row r="635">
      <c r="A635" s="255" t="s">
        <v>1812</v>
      </c>
      <c r="B635" s="9">
        <v>7</v>
      </c>
      <c r="C635" s="255" t="s">
        <v>9104</v>
      </c>
      <c r="D635" s="9">
        <v>9545120399.6129971</v>
      </c>
      <c r="E635" s="9">
        <v>1752644.3191166262</v>
      </c>
      <c r="F635" s="255" t="s">
        <v>9122</v>
      </c>
      <c r="G635" s="9"/>
      <c r="H635" s="255" t="s">
        <v>9168</v>
      </c>
      <c r="I635" s="9">
        <v>1</v>
      </c>
    </row>
    <row r="636">
      <c r="A636" s="255" t="s">
        <v>1813</v>
      </c>
      <c r="B636" s="9">
        <v>7</v>
      </c>
      <c r="C636" s="255" t="s">
        <v>9105</v>
      </c>
      <c r="D636" s="9">
        <v>0.98333539827869398</v>
      </c>
      <c r="E636" s="9">
        <v>1752644.3191166262</v>
      </c>
      <c r="F636" s="255" t="s">
        <v>9122</v>
      </c>
      <c r="G636" s="9"/>
      <c r="H636" s="255" t="s">
        <v>9168</v>
      </c>
      <c r="I636" s="9">
        <v>1</v>
      </c>
    </row>
    <row r="637">
      <c r="A637" s="255" t="s">
        <v>1814</v>
      </c>
      <c r="B637" s="9">
        <v>7</v>
      </c>
      <c r="C637" s="255" t="s">
        <v>9205</v>
      </c>
      <c r="D637" s="9">
        <v>5446.1252037857639</v>
      </c>
      <c r="E637" s="9">
        <v>1752644.3191166262</v>
      </c>
      <c r="F637" s="255" t="s">
        <v>9122</v>
      </c>
      <c r="G637" s="9"/>
      <c r="H637" s="255" t="s">
        <v>9168</v>
      </c>
      <c r="I637" s="9">
        <v>1</v>
      </c>
    </row>
    <row r="638">
      <c r="A638" s="255" t="s">
        <v>1815</v>
      </c>
      <c r="B638" s="9">
        <v>7</v>
      </c>
      <c r="C638" s="255" t="s">
        <v>9103</v>
      </c>
      <c r="D638" s="9">
        <v>1723437.199579438</v>
      </c>
      <c r="E638" s="9">
        <v>1752644.3191166262</v>
      </c>
      <c r="F638" s="255" t="s">
        <v>9123</v>
      </c>
      <c r="G638" s="9"/>
      <c r="H638" s="255" t="s">
        <v>9168</v>
      </c>
      <c r="I638" s="9">
        <v>1</v>
      </c>
    </row>
    <row r="639">
      <c r="A639" s="255" t="s">
        <v>1816</v>
      </c>
      <c r="B639" s="9">
        <v>7</v>
      </c>
      <c r="C639" s="255" t="s">
        <v>9104</v>
      </c>
      <c r="D639" s="9">
        <v>9545120399.6129971</v>
      </c>
      <c r="E639" s="9">
        <v>1752644.3191166262</v>
      </c>
      <c r="F639" s="255" t="s">
        <v>9123</v>
      </c>
      <c r="G639" s="9"/>
      <c r="H639" s="255" t="s">
        <v>9168</v>
      </c>
      <c r="I639" s="9">
        <v>1</v>
      </c>
    </row>
    <row r="640">
      <c r="A640" s="255" t="s">
        <v>1817</v>
      </c>
      <c r="B640" s="9">
        <v>7</v>
      </c>
      <c r="C640" s="255" t="s">
        <v>9105</v>
      </c>
      <c r="D640" s="9">
        <v>0.98333539827869398</v>
      </c>
      <c r="E640" s="9">
        <v>1752644.3191166262</v>
      </c>
      <c r="F640" s="255" t="s">
        <v>9123</v>
      </c>
      <c r="G640" s="9"/>
      <c r="H640" s="255" t="s">
        <v>9168</v>
      </c>
      <c r="I640" s="9">
        <v>1</v>
      </c>
    </row>
    <row r="641">
      <c r="A641" s="255" t="s">
        <v>1818</v>
      </c>
      <c r="B641" s="9">
        <v>7</v>
      </c>
      <c r="C641" s="255" t="s">
        <v>9205</v>
      </c>
      <c r="D641" s="9">
        <v>5446.1252037857639</v>
      </c>
      <c r="E641" s="9">
        <v>1752644.3191166262</v>
      </c>
      <c r="F641" s="255" t="s">
        <v>9123</v>
      </c>
      <c r="G641" s="9"/>
      <c r="H641" s="255" t="s">
        <v>9168</v>
      </c>
      <c r="I641" s="9">
        <v>1</v>
      </c>
    </row>
    <row r="642">
      <c r="A642" s="255" t="s">
        <v>1819</v>
      </c>
      <c r="B642" s="9">
        <v>7</v>
      </c>
      <c r="C642" s="255" t="s">
        <v>9103</v>
      </c>
      <c r="D642" s="9">
        <v>1723437.199579438</v>
      </c>
      <c r="E642" s="9">
        <v>1752644.3191166262</v>
      </c>
      <c r="F642" s="255" t="s">
        <v>9124</v>
      </c>
      <c r="G642" s="9"/>
      <c r="H642" s="255" t="s">
        <v>9168</v>
      </c>
      <c r="I642" s="9">
        <v>1</v>
      </c>
    </row>
    <row r="643">
      <c r="A643" s="255" t="s">
        <v>1820</v>
      </c>
      <c r="B643" s="9">
        <v>7</v>
      </c>
      <c r="C643" s="255" t="s">
        <v>9104</v>
      </c>
      <c r="D643" s="9">
        <v>9545120399.6129971</v>
      </c>
      <c r="E643" s="9">
        <v>1752644.3191166262</v>
      </c>
      <c r="F643" s="255" t="s">
        <v>9124</v>
      </c>
      <c r="G643" s="9"/>
      <c r="H643" s="255" t="s">
        <v>9168</v>
      </c>
      <c r="I643" s="9">
        <v>1</v>
      </c>
    </row>
    <row r="644">
      <c r="A644" s="255" t="s">
        <v>1821</v>
      </c>
      <c r="B644" s="9">
        <v>7</v>
      </c>
      <c r="C644" s="255" t="s">
        <v>9105</v>
      </c>
      <c r="D644" s="9">
        <v>0.98333539827869398</v>
      </c>
      <c r="E644" s="9">
        <v>1752644.3191166262</v>
      </c>
      <c r="F644" s="255" t="s">
        <v>9124</v>
      </c>
      <c r="G644" s="9"/>
      <c r="H644" s="255" t="s">
        <v>9168</v>
      </c>
      <c r="I644" s="9">
        <v>1</v>
      </c>
    </row>
    <row r="645">
      <c r="A645" s="255" t="s">
        <v>1822</v>
      </c>
      <c r="B645" s="9">
        <v>7</v>
      </c>
      <c r="C645" s="255" t="s">
        <v>9205</v>
      </c>
      <c r="D645" s="9">
        <v>5446.1252037857639</v>
      </c>
      <c r="E645" s="9">
        <v>1752644.3191166262</v>
      </c>
      <c r="F645" s="255" t="s">
        <v>9124</v>
      </c>
      <c r="G645" s="9"/>
      <c r="H645" s="255" t="s">
        <v>9168</v>
      </c>
      <c r="I645" s="9">
        <v>1</v>
      </c>
    </row>
    <row r="646">
      <c r="A646" s="255" t="s">
        <v>1823</v>
      </c>
      <c r="B646" s="9">
        <v>7</v>
      </c>
      <c r="C646" s="255" t="s">
        <v>9103</v>
      </c>
      <c r="D646" s="9">
        <v>1752644.3191166262</v>
      </c>
      <c r="E646" s="9">
        <v>1752644.3191166262</v>
      </c>
      <c r="F646" s="255" t="s">
        <v>9125</v>
      </c>
      <c r="G646" s="9"/>
      <c r="H646" s="255" t="s">
        <v>9168</v>
      </c>
      <c r="I646" s="9">
        <v>1</v>
      </c>
    </row>
    <row r="647">
      <c r="A647" s="255" t="s">
        <v>1824</v>
      </c>
      <c r="B647" s="9">
        <v>7</v>
      </c>
      <c r="C647" s="255" t="s">
        <v>9104</v>
      </c>
      <c r="D647" s="9">
        <v>2924151810.0473056</v>
      </c>
      <c r="E647" s="9">
        <v>1752644.3191166262</v>
      </c>
      <c r="F647" s="255" t="s">
        <v>9125</v>
      </c>
      <c r="G647" s="9"/>
      <c r="H647" s="255" t="s">
        <v>9168</v>
      </c>
      <c r="I647" s="9">
        <v>1</v>
      </c>
    </row>
    <row r="648">
      <c r="A648" s="255" t="s">
        <v>1825</v>
      </c>
      <c r="B648" s="9">
        <v>7</v>
      </c>
      <c r="C648" s="255" t="s">
        <v>9105</v>
      </c>
      <c r="D648" s="9">
        <v>1</v>
      </c>
      <c r="E648" s="9">
        <v>1752644.3191166262</v>
      </c>
      <c r="F648" s="255" t="s">
        <v>9125</v>
      </c>
      <c r="G648" s="9"/>
      <c r="H648" s="255" t="s">
        <v>9168</v>
      </c>
      <c r="I648" s="9">
        <v>1</v>
      </c>
    </row>
    <row r="649">
      <c r="A649" s="255" t="s">
        <v>1826</v>
      </c>
      <c r="B649" s="9">
        <v>7</v>
      </c>
      <c r="C649" s="255" t="s">
        <v>9205</v>
      </c>
      <c r="D649" s="9">
        <v>1668.4228386516818</v>
      </c>
      <c r="E649" s="9">
        <v>1752644.3191166262</v>
      </c>
      <c r="F649" s="255" t="s">
        <v>9125</v>
      </c>
      <c r="G649" s="9"/>
      <c r="H649" s="255" t="s">
        <v>9168</v>
      </c>
      <c r="I649" s="9">
        <v>1</v>
      </c>
    </row>
    <row r="650">
      <c r="A650" s="255" t="s">
        <v>1827</v>
      </c>
      <c r="B650" s="9">
        <v>7</v>
      </c>
      <c r="C650" s="255" t="s">
        <v>9103</v>
      </c>
      <c r="D650" s="9">
        <v>1362533.5681616284</v>
      </c>
      <c r="E650" s="9">
        <v>1752644.3191166262</v>
      </c>
      <c r="F650" s="255" t="s">
        <v>9126</v>
      </c>
      <c r="G650" s="9"/>
      <c r="H650" s="255" t="s">
        <v>9168</v>
      </c>
      <c r="I650" s="9">
        <v>1</v>
      </c>
    </row>
    <row r="651">
      <c r="A651" s="255" t="s">
        <v>1828</v>
      </c>
      <c r="B651" s="9">
        <v>7</v>
      </c>
      <c r="C651" s="255" t="s">
        <v>9104</v>
      </c>
      <c r="D651" s="9">
        <v>4819835856.4654961</v>
      </c>
      <c r="E651" s="9">
        <v>1752644.3191166262</v>
      </c>
      <c r="F651" s="255" t="s">
        <v>9126</v>
      </c>
      <c r="G651" s="9"/>
      <c r="H651" s="255" t="s">
        <v>9168</v>
      </c>
      <c r="I651" s="9">
        <v>1</v>
      </c>
    </row>
    <row r="652">
      <c r="A652" s="255" t="s">
        <v>1829</v>
      </c>
      <c r="B652" s="9">
        <v>7</v>
      </c>
      <c r="C652" s="255" t="s">
        <v>9105</v>
      </c>
      <c r="D652" s="9">
        <v>0.77741590424255469</v>
      </c>
      <c r="E652" s="9">
        <v>1752644.3191166262</v>
      </c>
      <c r="F652" s="255" t="s">
        <v>9126</v>
      </c>
      <c r="G652" s="9"/>
      <c r="H652" s="255" t="s">
        <v>9168</v>
      </c>
      <c r="I652" s="9">
        <v>1</v>
      </c>
    </row>
    <row r="653">
      <c r="A653" s="255" t="s">
        <v>1830</v>
      </c>
      <c r="B653" s="9">
        <v>7</v>
      </c>
      <c r="C653" s="255" t="s">
        <v>9205</v>
      </c>
      <c r="D653" s="9">
        <v>2750.0365042091407</v>
      </c>
      <c r="E653" s="9">
        <v>1752644.3191166262</v>
      </c>
      <c r="F653" s="255" t="s">
        <v>9126</v>
      </c>
      <c r="G653" s="9"/>
      <c r="H653" s="255" t="s">
        <v>9168</v>
      </c>
      <c r="I653" s="9">
        <v>1</v>
      </c>
    </row>
    <row r="654">
      <c r="A654" s="255" t="s">
        <v>1831</v>
      </c>
      <c r="B654" s="9">
        <v>7</v>
      </c>
      <c r="C654" s="255" t="s">
        <v>9103</v>
      </c>
      <c r="D654" s="9">
        <v>1745308.7919074418</v>
      </c>
      <c r="E654" s="9">
        <v>1752644.3191166262</v>
      </c>
      <c r="F654" s="255" t="s">
        <v>9127</v>
      </c>
      <c r="G654" s="9"/>
      <c r="H654" s="255" t="s">
        <v>9168</v>
      </c>
      <c r="I654" s="9">
        <v>1</v>
      </c>
    </row>
    <row r="655">
      <c r="A655" s="255" t="s">
        <v>1832</v>
      </c>
      <c r="B655" s="9">
        <v>7</v>
      </c>
      <c r="C655" s="255" t="s">
        <v>9104</v>
      </c>
      <c r="D655" s="9">
        <v>14364956256.078493</v>
      </c>
      <c r="E655" s="9">
        <v>1752644.3191166262</v>
      </c>
      <c r="F655" s="255" t="s">
        <v>9127</v>
      </c>
      <c r="G655" s="9"/>
      <c r="H655" s="255" t="s">
        <v>9168</v>
      </c>
      <c r="I655" s="9">
        <v>1</v>
      </c>
    </row>
    <row r="656">
      <c r="A656" s="255" t="s">
        <v>1833</v>
      </c>
      <c r="B656" s="9">
        <v>7</v>
      </c>
      <c r="C656" s="255" t="s">
        <v>9105</v>
      </c>
      <c r="D656" s="9">
        <v>0.99581459447922571</v>
      </c>
      <c r="E656" s="9">
        <v>1752644.3191166262</v>
      </c>
      <c r="F656" s="255" t="s">
        <v>9127</v>
      </c>
      <c r="G656" s="9"/>
      <c r="H656" s="255" t="s">
        <v>9168</v>
      </c>
      <c r="I656" s="9">
        <v>1</v>
      </c>
    </row>
    <row r="657">
      <c r="A657" s="255" t="s">
        <v>1834</v>
      </c>
      <c r="B657" s="9">
        <v>7</v>
      </c>
      <c r="C657" s="255" t="s">
        <v>9205</v>
      </c>
      <c r="D657" s="9">
        <v>8196.1617079949046</v>
      </c>
      <c r="E657" s="9">
        <v>1752644.3191166262</v>
      </c>
      <c r="F657" s="255" t="s">
        <v>9127</v>
      </c>
      <c r="G657" s="9"/>
      <c r="H657" s="255" t="s">
        <v>9168</v>
      </c>
      <c r="I657" s="9">
        <v>1</v>
      </c>
    </row>
    <row r="658">
      <c r="A658" s="255" t="s">
        <v>1835</v>
      </c>
      <c r="B658" s="9">
        <v>7</v>
      </c>
      <c r="C658" s="255" t="s">
        <v>9103</v>
      </c>
      <c r="D658" s="9">
        <v>1745308.7919074418</v>
      </c>
      <c r="E658" s="9">
        <v>1752644.3191166262</v>
      </c>
      <c r="F658" s="255" t="s">
        <v>9128</v>
      </c>
      <c r="G658" s="9"/>
      <c r="H658" s="255" t="s">
        <v>9168</v>
      </c>
      <c r="I658" s="9">
        <v>1</v>
      </c>
    </row>
    <row r="659">
      <c r="A659" s="255" t="s">
        <v>1836</v>
      </c>
      <c r="B659" s="9">
        <v>7</v>
      </c>
      <c r="C659" s="255" t="s">
        <v>9104</v>
      </c>
      <c r="D659" s="9">
        <v>14364956256.078493</v>
      </c>
      <c r="E659" s="9">
        <v>1752644.3191166262</v>
      </c>
      <c r="F659" s="255" t="s">
        <v>9128</v>
      </c>
      <c r="G659" s="9"/>
      <c r="H659" s="255" t="s">
        <v>9168</v>
      </c>
      <c r="I659" s="9">
        <v>1</v>
      </c>
    </row>
    <row r="660">
      <c r="A660" s="255" t="s">
        <v>1837</v>
      </c>
      <c r="B660" s="9">
        <v>7</v>
      </c>
      <c r="C660" s="255" t="s">
        <v>9105</v>
      </c>
      <c r="D660" s="9">
        <v>0.99581459447922571</v>
      </c>
      <c r="E660" s="9">
        <v>1752644.3191166262</v>
      </c>
      <c r="F660" s="255" t="s">
        <v>9128</v>
      </c>
      <c r="G660" s="9"/>
      <c r="H660" s="255" t="s">
        <v>9168</v>
      </c>
      <c r="I660" s="9">
        <v>1</v>
      </c>
    </row>
    <row r="661">
      <c r="A661" s="255" t="s">
        <v>1838</v>
      </c>
      <c r="B661" s="9">
        <v>7</v>
      </c>
      <c r="C661" s="255" t="s">
        <v>9205</v>
      </c>
      <c r="D661" s="9">
        <v>8196.1617079949046</v>
      </c>
      <c r="E661" s="9">
        <v>1752644.3191166262</v>
      </c>
      <c r="F661" s="255" t="s">
        <v>9128</v>
      </c>
      <c r="G661" s="9"/>
      <c r="H661" s="255" t="s">
        <v>9168</v>
      </c>
      <c r="I661" s="9">
        <v>1</v>
      </c>
    </row>
    <row r="662">
      <c r="A662" s="255" t="s">
        <v>1839</v>
      </c>
      <c r="B662" s="9">
        <v>7</v>
      </c>
      <c r="C662" s="255" t="s">
        <v>9103</v>
      </c>
      <c r="D662" s="9">
        <v>1280927.6726568257</v>
      </c>
      <c r="E662" s="9">
        <v>1752644.3191166262</v>
      </c>
      <c r="F662" s="255" t="s">
        <v>9129</v>
      </c>
      <c r="G662" s="9"/>
      <c r="H662" s="255" t="s">
        <v>9168</v>
      </c>
      <c r="I662" s="9">
        <v>1</v>
      </c>
    </row>
    <row r="663">
      <c r="A663" s="255" t="s">
        <v>1840</v>
      </c>
      <c r="B663" s="9">
        <v>7</v>
      </c>
      <c r="C663" s="255" t="s">
        <v>9104</v>
      </c>
      <c r="D663" s="9">
        <v>4787903814.979394</v>
      </c>
      <c r="E663" s="9">
        <v>1752644.3191166262</v>
      </c>
      <c r="F663" s="255" t="s">
        <v>9129</v>
      </c>
      <c r="G663" s="9"/>
      <c r="H663" s="255" t="s">
        <v>9168</v>
      </c>
      <c r="I663" s="9">
        <v>1</v>
      </c>
    </row>
    <row r="664">
      <c r="A664" s="255" t="s">
        <v>1841</v>
      </c>
      <c r="B664" s="9">
        <v>7</v>
      </c>
      <c r="C664" s="255" t="s">
        <v>9105</v>
      </c>
      <c r="D664" s="9">
        <v>0.73085432034632292</v>
      </c>
      <c r="E664" s="9">
        <v>1752644.3191166262</v>
      </c>
      <c r="F664" s="255" t="s">
        <v>9129</v>
      </c>
      <c r="G664" s="9"/>
      <c r="H664" s="255" t="s">
        <v>9168</v>
      </c>
      <c r="I664" s="9">
        <v>1</v>
      </c>
    </row>
    <row r="665">
      <c r="A665" s="255" t="s">
        <v>1842</v>
      </c>
      <c r="B665" s="9">
        <v>7</v>
      </c>
      <c r="C665" s="255" t="s">
        <v>9205</v>
      </c>
      <c r="D665" s="9">
        <v>2731.8171535184101</v>
      </c>
      <c r="E665" s="9">
        <v>1752644.3191166262</v>
      </c>
      <c r="F665" s="255" t="s">
        <v>9129</v>
      </c>
      <c r="G665" s="9"/>
      <c r="H665" s="255" t="s">
        <v>9168</v>
      </c>
      <c r="I665" s="9">
        <v>1</v>
      </c>
    </row>
    <row r="666">
      <c r="A666" s="255" t="s">
        <v>1843</v>
      </c>
      <c r="B666" s="9">
        <v>7</v>
      </c>
      <c r="C666" s="255" t="s">
        <v>9103</v>
      </c>
      <c r="D666" s="9">
        <v>1280927.6726568257</v>
      </c>
      <c r="E666" s="9">
        <v>1752644.3191166262</v>
      </c>
      <c r="F666" s="255" t="s">
        <v>9130</v>
      </c>
      <c r="G666" s="9"/>
      <c r="H666" s="255" t="s">
        <v>9168</v>
      </c>
      <c r="I666" s="9">
        <v>1</v>
      </c>
    </row>
    <row r="667">
      <c r="A667" s="255" t="s">
        <v>1844</v>
      </c>
      <c r="B667" s="9">
        <v>7</v>
      </c>
      <c r="C667" s="255" t="s">
        <v>9104</v>
      </c>
      <c r="D667" s="9">
        <v>4787903814.979394</v>
      </c>
      <c r="E667" s="9">
        <v>1752644.3191166262</v>
      </c>
      <c r="F667" s="255" t="s">
        <v>9130</v>
      </c>
      <c r="G667" s="9"/>
      <c r="H667" s="255" t="s">
        <v>9168</v>
      </c>
      <c r="I667" s="9">
        <v>1</v>
      </c>
    </row>
    <row r="668">
      <c r="A668" s="255" t="s">
        <v>1845</v>
      </c>
      <c r="B668" s="9">
        <v>7</v>
      </c>
      <c r="C668" s="255" t="s">
        <v>9105</v>
      </c>
      <c r="D668" s="9">
        <v>0.73085432034632292</v>
      </c>
      <c r="E668" s="9">
        <v>1752644.3191166262</v>
      </c>
      <c r="F668" s="255" t="s">
        <v>9130</v>
      </c>
      <c r="G668" s="9"/>
      <c r="H668" s="255" t="s">
        <v>9168</v>
      </c>
      <c r="I668" s="9">
        <v>1</v>
      </c>
    </row>
    <row r="669">
      <c r="A669" s="255" t="s">
        <v>1846</v>
      </c>
      <c r="B669" s="9">
        <v>7</v>
      </c>
      <c r="C669" s="255" t="s">
        <v>9205</v>
      </c>
      <c r="D669" s="9">
        <v>2731.8171535184101</v>
      </c>
      <c r="E669" s="9">
        <v>1752644.3191166262</v>
      </c>
      <c r="F669" s="255" t="s">
        <v>9130</v>
      </c>
      <c r="G669" s="9"/>
      <c r="H669" s="255" t="s">
        <v>9168</v>
      </c>
      <c r="I669" s="9">
        <v>1</v>
      </c>
    </row>
    <row r="670">
      <c r="A670" s="255" t="s">
        <v>1847</v>
      </c>
      <c r="B670" s="9">
        <v>7</v>
      </c>
      <c r="C670" s="255" t="s">
        <v>9103</v>
      </c>
      <c r="D670" s="9">
        <v>1752644.3191166262</v>
      </c>
      <c r="E670" s="9">
        <v>1752644.3191166262</v>
      </c>
      <c r="F670" s="255" t="s">
        <v>9131</v>
      </c>
      <c r="G670" s="9"/>
      <c r="H670" s="255" t="s">
        <v>9168</v>
      </c>
      <c r="I670" s="9">
        <v>1</v>
      </c>
    </row>
    <row r="671">
      <c r="A671" s="255" t="s">
        <v>1848</v>
      </c>
      <c r="B671" s="9">
        <v>7</v>
      </c>
      <c r="C671" s="255" t="s">
        <v>9104</v>
      </c>
      <c r="D671" s="9">
        <v>4757216584.6336031</v>
      </c>
      <c r="E671" s="9">
        <v>1752644.3191166262</v>
      </c>
      <c r="F671" s="255" t="s">
        <v>9131</v>
      </c>
      <c r="G671" s="9"/>
      <c r="H671" s="255" t="s">
        <v>9168</v>
      </c>
      <c r="I671" s="9">
        <v>1</v>
      </c>
    </row>
    <row r="672">
      <c r="A672" s="255" t="s">
        <v>1849</v>
      </c>
      <c r="B672" s="9">
        <v>7</v>
      </c>
      <c r="C672" s="255" t="s">
        <v>9105</v>
      </c>
      <c r="D672" s="9">
        <v>1</v>
      </c>
      <c r="E672" s="9">
        <v>1752644.3191166262</v>
      </c>
      <c r="F672" s="255" t="s">
        <v>9131</v>
      </c>
      <c r="G672" s="9"/>
      <c r="H672" s="255" t="s">
        <v>9168</v>
      </c>
      <c r="I672" s="9">
        <v>1</v>
      </c>
    </row>
    <row r="673">
      <c r="A673" s="255" t="s">
        <v>1850</v>
      </c>
      <c r="B673" s="9">
        <v>7</v>
      </c>
      <c r="C673" s="255" t="s">
        <v>9205</v>
      </c>
      <c r="D673" s="9">
        <v>2714.3080502673538</v>
      </c>
      <c r="E673" s="9">
        <v>1752644.3191166262</v>
      </c>
      <c r="F673" s="255" t="s">
        <v>9131</v>
      </c>
      <c r="G673" s="9"/>
      <c r="H673" s="255" t="s">
        <v>9168</v>
      </c>
      <c r="I673" s="9">
        <v>1</v>
      </c>
    </row>
    <row r="674">
      <c r="A674" s="255" t="s">
        <v>1851</v>
      </c>
      <c r="B674" s="9">
        <v>7</v>
      </c>
      <c r="C674" s="255" t="s">
        <v>9103</v>
      </c>
      <c r="D674" s="9">
        <v>1752644.3191166262</v>
      </c>
      <c r="E674" s="9">
        <v>1752644.3191166262</v>
      </c>
      <c r="F674" s="255" t="s">
        <v>9132</v>
      </c>
      <c r="G674" s="9"/>
      <c r="H674" s="255" t="s">
        <v>9168</v>
      </c>
      <c r="I674" s="9">
        <v>1</v>
      </c>
    </row>
    <row r="675">
      <c r="A675" s="255" t="s">
        <v>1852</v>
      </c>
      <c r="B675" s="9">
        <v>7</v>
      </c>
      <c r="C675" s="255" t="s">
        <v>9104</v>
      </c>
      <c r="D675" s="9">
        <v>7799126292.5500822</v>
      </c>
      <c r="E675" s="9">
        <v>1752644.3191166262</v>
      </c>
      <c r="F675" s="255" t="s">
        <v>9132</v>
      </c>
      <c r="G675" s="9"/>
      <c r="H675" s="255" t="s">
        <v>9168</v>
      </c>
      <c r="I675" s="9">
        <v>1</v>
      </c>
    </row>
    <row r="676">
      <c r="A676" s="255" t="s">
        <v>1853</v>
      </c>
      <c r="B676" s="9">
        <v>7</v>
      </c>
      <c r="C676" s="255" t="s">
        <v>9105</v>
      </c>
      <c r="D676" s="9">
        <v>1</v>
      </c>
      <c r="E676" s="9">
        <v>1752644.3191166262</v>
      </c>
      <c r="F676" s="255" t="s">
        <v>9132</v>
      </c>
      <c r="G676" s="9"/>
      <c r="H676" s="255" t="s">
        <v>9168</v>
      </c>
      <c r="I676" s="9">
        <v>1</v>
      </c>
    </row>
    <row r="677">
      <c r="A677" s="255" t="s">
        <v>1854</v>
      </c>
      <c r="B677" s="9">
        <v>7</v>
      </c>
      <c r="C677" s="255" t="s">
        <v>9205</v>
      </c>
      <c r="D677" s="9">
        <v>4449.9195914896327</v>
      </c>
      <c r="E677" s="9">
        <v>1752644.3191166262</v>
      </c>
      <c r="F677" s="255" t="s">
        <v>9132</v>
      </c>
      <c r="G677" s="9"/>
      <c r="H677" s="255" t="s">
        <v>9168</v>
      </c>
      <c r="I677" s="9">
        <v>1</v>
      </c>
    </row>
    <row r="678">
      <c r="A678" s="255" t="s">
        <v>1855</v>
      </c>
      <c r="B678" s="9">
        <v>7</v>
      </c>
      <c r="C678" s="255" t="s">
        <v>9103</v>
      </c>
      <c r="D678" s="9">
        <v>1447641.7744248493</v>
      </c>
      <c r="E678" s="9">
        <v>1752644.3191166262</v>
      </c>
      <c r="F678" s="255" t="s">
        <v>9133</v>
      </c>
      <c r="G678" s="9"/>
      <c r="H678" s="255" t="s">
        <v>9168</v>
      </c>
      <c r="I678" s="9">
        <v>1</v>
      </c>
    </row>
    <row r="679">
      <c r="A679" s="255" t="s">
        <v>1856</v>
      </c>
      <c r="B679" s="9">
        <v>7</v>
      </c>
      <c r="C679" s="255" t="s">
        <v>9104</v>
      </c>
      <c r="D679" s="9">
        <v>8471594066.9355211</v>
      </c>
      <c r="E679" s="9">
        <v>1752644.3191166262</v>
      </c>
      <c r="F679" s="255" t="s">
        <v>9133</v>
      </c>
      <c r="G679" s="9"/>
      <c r="H679" s="255" t="s">
        <v>9168</v>
      </c>
      <c r="I679" s="9">
        <v>1</v>
      </c>
    </row>
    <row r="680">
      <c r="A680" s="255" t="s">
        <v>1857</v>
      </c>
      <c r="B680" s="9">
        <v>7</v>
      </c>
      <c r="C680" s="255" t="s">
        <v>9105</v>
      </c>
      <c r="D680" s="9">
        <v>0.82597578906055202</v>
      </c>
      <c r="E680" s="9">
        <v>1752644.3191166262</v>
      </c>
      <c r="F680" s="255" t="s">
        <v>9133</v>
      </c>
      <c r="G680" s="9"/>
      <c r="H680" s="255" t="s">
        <v>9168</v>
      </c>
      <c r="I680" s="9">
        <v>1</v>
      </c>
    </row>
    <row r="681">
      <c r="A681" s="255" t="s">
        <v>1858</v>
      </c>
      <c r="B681" s="9">
        <v>7</v>
      </c>
      <c r="C681" s="255" t="s">
        <v>9205</v>
      </c>
      <c r="D681" s="9">
        <v>4833.6071241228246</v>
      </c>
      <c r="E681" s="9">
        <v>1752644.3191166262</v>
      </c>
      <c r="F681" s="255" t="s">
        <v>9133</v>
      </c>
      <c r="G681" s="9"/>
      <c r="H681" s="255" t="s">
        <v>9168</v>
      </c>
      <c r="I681" s="9">
        <v>1</v>
      </c>
    </row>
    <row r="682">
      <c r="A682" s="255" t="s">
        <v>1859</v>
      </c>
      <c r="B682" s="9">
        <v>7</v>
      </c>
      <c r="C682" s="255" t="s">
        <v>9103</v>
      </c>
      <c r="D682" s="9">
        <v>0</v>
      </c>
      <c r="E682" s="9">
        <v>1752644.3191166262</v>
      </c>
      <c r="F682" s="255" t="s">
        <v>9134</v>
      </c>
      <c r="G682" s="9"/>
      <c r="H682" s="255" t="s">
        <v>9168</v>
      </c>
      <c r="I682" s="9">
        <v>1</v>
      </c>
    </row>
    <row r="683">
      <c r="A683" s="255" t="s">
        <v>1860</v>
      </c>
      <c r="B683" s="9">
        <v>7</v>
      </c>
      <c r="C683" s="255" t="s">
        <v>9104</v>
      </c>
      <c r="D683" s="9">
        <v>-1905764103.4071097</v>
      </c>
      <c r="E683" s="9">
        <v>1752644.3191166262</v>
      </c>
      <c r="F683" s="255" t="s">
        <v>9134</v>
      </c>
      <c r="G683" s="9"/>
      <c r="H683" s="255" t="s">
        <v>9168</v>
      </c>
      <c r="I683" s="9">
        <v>1</v>
      </c>
    </row>
    <row r="684">
      <c r="A684" s="255" t="s">
        <v>1861</v>
      </c>
      <c r="B684" s="9">
        <v>7</v>
      </c>
      <c r="C684" s="255" t="s">
        <v>9105</v>
      </c>
      <c r="D684" s="9">
        <v>0</v>
      </c>
      <c r="E684" s="9">
        <v>1752644.3191166262</v>
      </c>
      <c r="F684" s="255" t="s">
        <v>9134</v>
      </c>
      <c r="G684" s="9"/>
      <c r="H684" s="255" t="s">
        <v>9168</v>
      </c>
      <c r="I684" s="9">
        <v>1</v>
      </c>
    </row>
    <row r="685">
      <c r="A685" s="255" t="s">
        <v>1862</v>
      </c>
      <c r="B685" s="9">
        <v>7</v>
      </c>
      <c r="C685" s="255" t="s">
        <v>9205</v>
      </c>
      <c r="D685" s="9">
        <v>-1087.3650076175522</v>
      </c>
      <c r="E685" s="9">
        <v>1752644.3191166262</v>
      </c>
      <c r="F685" s="255" t="s">
        <v>9134</v>
      </c>
      <c r="G685" s="9"/>
      <c r="H685" s="255" t="s">
        <v>9168</v>
      </c>
      <c r="I685" s="9">
        <v>1</v>
      </c>
    </row>
    <row r="686">
      <c r="A686" s="255" t="s">
        <v>1863</v>
      </c>
      <c r="B686" s="9">
        <v>7</v>
      </c>
      <c r="C686" s="255" t="s">
        <v>9103</v>
      </c>
      <c r="D686" s="9">
        <v>1432338.6743936089</v>
      </c>
      <c r="E686" s="9">
        <v>1752644.3191166262</v>
      </c>
      <c r="F686" s="255" t="s">
        <v>9135</v>
      </c>
      <c r="G686" s="9"/>
      <c r="H686" s="255" t="s">
        <v>9168</v>
      </c>
      <c r="I686" s="9">
        <v>1</v>
      </c>
    </row>
    <row r="687">
      <c r="A687" s="255" t="s">
        <v>1864</v>
      </c>
      <c r="B687" s="9">
        <v>7</v>
      </c>
      <c r="C687" s="255" t="s">
        <v>9104</v>
      </c>
      <c r="D687" s="9">
        <v>6565829963.5284109</v>
      </c>
      <c r="E687" s="9">
        <v>1752644.3191166262</v>
      </c>
      <c r="F687" s="255" t="s">
        <v>9135</v>
      </c>
      <c r="G687" s="9"/>
      <c r="H687" s="255" t="s">
        <v>9168</v>
      </c>
      <c r="I687" s="9">
        <v>1</v>
      </c>
    </row>
    <row r="688">
      <c r="A688" s="255" t="s">
        <v>1865</v>
      </c>
      <c r="B688" s="9">
        <v>7</v>
      </c>
      <c r="C688" s="255" t="s">
        <v>9105</v>
      </c>
      <c r="D688" s="9">
        <v>0.81724435401447637</v>
      </c>
      <c r="E688" s="9">
        <v>1752644.3191166262</v>
      </c>
      <c r="F688" s="255" t="s">
        <v>9135</v>
      </c>
      <c r="G688" s="9"/>
      <c r="H688" s="255" t="s">
        <v>9168</v>
      </c>
      <c r="I688" s="9">
        <v>1</v>
      </c>
    </row>
    <row r="689">
      <c r="A689" s="255" t="s">
        <v>1866</v>
      </c>
      <c r="B689" s="9">
        <v>7</v>
      </c>
      <c r="C689" s="255" t="s">
        <v>9205</v>
      </c>
      <c r="D689" s="9">
        <v>3746.242116505272</v>
      </c>
      <c r="E689" s="9">
        <v>1752644.3191166262</v>
      </c>
      <c r="F689" s="255" t="s">
        <v>9135</v>
      </c>
      <c r="G689" s="9"/>
      <c r="H689" s="255" t="s">
        <v>9168</v>
      </c>
      <c r="I689" s="9">
        <v>1</v>
      </c>
    </row>
    <row r="690">
      <c r="A690" s="255" t="s">
        <v>1867</v>
      </c>
      <c r="B690" s="9">
        <v>7</v>
      </c>
      <c r="C690" s="255" t="s">
        <v>9103</v>
      </c>
      <c r="D690" s="9">
        <v>430709.58248371026</v>
      </c>
      <c r="E690" s="9">
        <v>1752644.3191166262</v>
      </c>
      <c r="F690" s="255" t="s">
        <v>9136</v>
      </c>
      <c r="G690" s="9"/>
      <c r="H690" s="255" t="s">
        <v>9168</v>
      </c>
      <c r="I690" s="9">
        <v>1</v>
      </c>
    </row>
    <row r="691">
      <c r="A691" s="255" t="s">
        <v>1868</v>
      </c>
      <c r="B691" s="9">
        <v>7</v>
      </c>
      <c r="C691" s="255" t="s">
        <v>9104</v>
      </c>
      <c r="D691" s="9">
        <v>1777926148.5490172</v>
      </c>
      <c r="E691" s="9">
        <v>1752644.3191166262</v>
      </c>
      <c r="F691" s="255" t="s">
        <v>9136</v>
      </c>
      <c r="G691" s="9"/>
      <c r="H691" s="255" t="s">
        <v>9168</v>
      </c>
      <c r="I691" s="9">
        <v>1</v>
      </c>
    </row>
    <row r="692">
      <c r="A692" s="255" t="s">
        <v>1869</v>
      </c>
      <c r="B692" s="9">
        <v>7</v>
      </c>
      <c r="C692" s="255" t="s">
        <v>9105</v>
      </c>
      <c r="D692" s="9">
        <v>0.24574842584192894</v>
      </c>
      <c r="E692" s="9">
        <v>1752644.3191166262</v>
      </c>
      <c r="F692" s="255" t="s">
        <v>9136</v>
      </c>
      <c r="G692" s="9"/>
      <c r="H692" s="255" t="s">
        <v>9168</v>
      </c>
      <c r="I692" s="9">
        <v>1</v>
      </c>
    </row>
    <row r="693">
      <c r="A693" s="255" t="s">
        <v>1870</v>
      </c>
      <c r="B693" s="9">
        <v>7</v>
      </c>
      <c r="C693" s="255" t="s">
        <v>9205</v>
      </c>
      <c r="D693" s="9">
        <v>1014.4249629868618</v>
      </c>
      <c r="E693" s="9">
        <v>1752644.3191166262</v>
      </c>
      <c r="F693" s="255" t="s">
        <v>9136</v>
      </c>
      <c r="G693" s="9"/>
      <c r="H693" s="255" t="s">
        <v>9168</v>
      </c>
      <c r="I693" s="9">
        <v>1</v>
      </c>
    </row>
    <row r="694">
      <c r="A694" s="255" t="s">
        <v>1871</v>
      </c>
      <c r="B694" s="9">
        <v>7</v>
      </c>
      <c r="C694" s="255" t="s">
        <v>9103</v>
      </c>
      <c r="D694" s="9">
        <v>1288047.7476021238</v>
      </c>
      <c r="E694" s="9">
        <v>1752644.3191166262</v>
      </c>
      <c r="F694" s="255" t="s">
        <v>9137</v>
      </c>
      <c r="G694" s="9"/>
      <c r="H694" s="255" t="s">
        <v>9168</v>
      </c>
      <c r="I694" s="9">
        <v>1</v>
      </c>
    </row>
    <row r="695">
      <c r="A695" s="255" t="s">
        <v>1872</v>
      </c>
      <c r="B695" s="9">
        <v>7</v>
      </c>
      <c r="C695" s="255" t="s">
        <v>9104</v>
      </c>
      <c r="D695" s="9">
        <v>3041909707.9164791</v>
      </c>
      <c r="E695" s="9">
        <v>1752644.3191166262</v>
      </c>
      <c r="F695" s="255" t="s">
        <v>9137</v>
      </c>
      <c r="G695" s="9"/>
      <c r="H695" s="255" t="s">
        <v>9168</v>
      </c>
      <c r="I695" s="9">
        <v>1</v>
      </c>
    </row>
    <row r="696">
      <c r="A696" s="255" t="s">
        <v>1873</v>
      </c>
      <c r="B696" s="9">
        <v>7</v>
      </c>
      <c r="C696" s="255" t="s">
        <v>9105</v>
      </c>
      <c r="D696" s="9">
        <v>0.73491679603955817</v>
      </c>
      <c r="E696" s="9">
        <v>1752644.3191166262</v>
      </c>
      <c r="F696" s="255" t="s">
        <v>9137</v>
      </c>
      <c r="G696" s="9"/>
      <c r="H696" s="255" t="s">
        <v>9168</v>
      </c>
      <c r="I696" s="9">
        <v>1</v>
      </c>
    </row>
    <row r="697">
      <c r="A697" s="255" t="s">
        <v>1874</v>
      </c>
      <c r="B697" s="9">
        <v>7</v>
      </c>
      <c r="C697" s="255" t="s">
        <v>9205</v>
      </c>
      <c r="D697" s="9">
        <v>1735.6115412222789</v>
      </c>
      <c r="E697" s="9">
        <v>1752644.3191166262</v>
      </c>
      <c r="F697" s="255" t="s">
        <v>9137</v>
      </c>
      <c r="G697" s="9"/>
      <c r="H697" s="255" t="s">
        <v>9168</v>
      </c>
      <c r="I697" s="9">
        <v>1</v>
      </c>
    </row>
    <row r="698">
      <c r="A698" s="255" t="s">
        <v>1875</v>
      </c>
      <c r="B698" s="9">
        <v>7</v>
      </c>
      <c r="C698" s="255" t="s">
        <v>9103</v>
      </c>
      <c r="D698" s="9">
        <v>0</v>
      </c>
      <c r="E698" s="9">
        <v>1752644.3191166262</v>
      </c>
      <c r="F698" s="255" t="s">
        <v>9138</v>
      </c>
      <c r="G698" s="9"/>
      <c r="H698" s="255" t="s">
        <v>9168</v>
      </c>
      <c r="I698" s="9">
        <v>1</v>
      </c>
    </row>
    <row r="699">
      <c r="A699" s="255" t="s">
        <v>1876</v>
      </c>
      <c r="B699" s="9">
        <v>7</v>
      </c>
      <c r="C699" s="255" t="s">
        <v>9104</v>
      </c>
      <c r="D699" s="9">
        <v>0</v>
      </c>
      <c r="E699" s="9">
        <v>1752644.3191166262</v>
      </c>
      <c r="F699" s="255" t="s">
        <v>9138</v>
      </c>
      <c r="G699" s="9"/>
      <c r="H699" s="255" t="s">
        <v>9168</v>
      </c>
      <c r="I699" s="9">
        <v>1</v>
      </c>
    </row>
    <row r="700">
      <c r="A700" s="255" t="s">
        <v>1877</v>
      </c>
      <c r="B700" s="9">
        <v>7</v>
      </c>
      <c r="C700" s="255" t="s">
        <v>9105</v>
      </c>
      <c r="D700" s="9">
        <v>0</v>
      </c>
      <c r="E700" s="9">
        <v>1752644.3191166262</v>
      </c>
      <c r="F700" s="255" t="s">
        <v>9138</v>
      </c>
      <c r="G700" s="9"/>
      <c r="H700" s="255" t="s">
        <v>9168</v>
      </c>
      <c r="I700" s="9">
        <v>1</v>
      </c>
    </row>
    <row r="701">
      <c r="A701" s="255" t="s">
        <v>1878</v>
      </c>
      <c r="B701" s="9">
        <v>7</v>
      </c>
      <c r="C701" s="255" t="s">
        <v>9205</v>
      </c>
      <c r="D701" s="9">
        <v>0</v>
      </c>
      <c r="E701" s="9">
        <v>1752644.3191166262</v>
      </c>
      <c r="F701" s="255" t="s">
        <v>9138</v>
      </c>
      <c r="G701" s="9"/>
      <c r="H701" s="255" t="s">
        <v>9168</v>
      </c>
      <c r="I701" s="9">
        <v>1</v>
      </c>
    </row>
    <row r="702">
      <c r="A702" s="255" t="s">
        <v>1879</v>
      </c>
      <c r="B702" s="9">
        <v>8</v>
      </c>
      <c r="C702" s="255" t="s">
        <v>9103</v>
      </c>
      <c r="D702" s="9">
        <v>1377747.3968067053</v>
      </c>
      <c r="E702" s="9">
        <v>1746329.1424868982</v>
      </c>
      <c r="F702" s="255" t="s">
        <v>9114</v>
      </c>
      <c r="G702" s="9"/>
      <c r="H702" s="255" t="s">
        <v>9168</v>
      </c>
      <c r="I702" s="9">
        <v>1</v>
      </c>
    </row>
    <row r="703">
      <c r="A703" s="255" t="s">
        <v>1880</v>
      </c>
      <c r="B703" s="9">
        <v>8</v>
      </c>
      <c r="C703" s="255" t="s">
        <v>9104</v>
      </c>
      <c r="D703" s="9">
        <v>7068351393.4064217</v>
      </c>
      <c r="E703" s="9">
        <v>1746329.1424868982</v>
      </c>
      <c r="F703" s="255" t="s">
        <v>9114</v>
      </c>
      <c r="G703" s="9"/>
      <c r="H703" s="255" t="s">
        <v>9168</v>
      </c>
      <c r="I703" s="9">
        <v>1</v>
      </c>
    </row>
    <row r="704">
      <c r="A704" s="255" t="s">
        <v>1881</v>
      </c>
      <c r="B704" s="9">
        <v>8</v>
      </c>
      <c r="C704" s="255" t="s">
        <v>9105</v>
      </c>
      <c r="D704" s="9">
        <v>0.7889391313968992</v>
      </c>
      <c r="E704" s="9">
        <v>1746329.1424868982</v>
      </c>
      <c r="F704" s="255" t="s">
        <v>9114</v>
      </c>
      <c r="G704" s="9"/>
      <c r="H704" s="255" t="s">
        <v>9168</v>
      </c>
      <c r="I704" s="9">
        <v>1</v>
      </c>
    </row>
    <row r="705">
      <c r="A705" s="255" t="s">
        <v>1882</v>
      </c>
      <c r="B705" s="9">
        <v>8</v>
      </c>
      <c r="C705" s="255" t="s">
        <v>9205</v>
      </c>
      <c r="D705" s="9">
        <v>4047.5482092342463</v>
      </c>
      <c r="E705" s="9">
        <v>1746329.1424868982</v>
      </c>
      <c r="F705" s="255" t="s">
        <v>9114</v>
      </c>
      <c r="G705" s="9"/>
      <c r="H705" s="255" t="s">
        <v>9168</v>
      </c>
      <c r="I705" s="9">
        <v>1</v>
      </c>
    </row>
    <row r="706">
      <c r="A706" s="255" t="s">
        <v>1883</v>
      </c>
      <c r="B706" s="9">
        <v>8</v>
      </c>
      <c r="C706" s="255" t="s">
        <v>9103</v>
      </c>
      <c r="D706" s="9">
        <v>0</v>
      </c>
      <c r="E706" s="9">
        <v>1746329.1424868982</v>
      </c>
      <c r="F706" s="255" t="s">
        <v>9115</v>
      </c>
      <c r="G706" s="9"/>
      <c r="H706" s="255" t="s">
        <v>9168</v>
      </c>
      <c r="I706" s="9">
        <v>1</v>
      </c>
    </row>
    <row r="707">
      <c r="A707" s="255" t="s">
        <v>1884</v>
      </c>
      <c r="B707" s="9">
        <v>8</v>
      </c>
      <c r="C707" s="255" t="s">
        <v>9104</v>
      </c>
      <c r="D707" s="9">
        <v>0</v>
      </c>
      <c r="E707" s="9">
        <v>1746329.1424868982</v>
      </c>
      <c r="F707" s="255" t="s">
        <v>9115</v>
      </c>
      <c r="G707" s="9"/>
      <c r="H707" s="255" t="s">
        <v>9168</v>
      </c>
      <c r="I707" s="9">
        <v>1</v>
      </c>
    </row>
    <row r="708">
      <c r="A708" s="255" t="s">
        <v>1885</v>
      </c>
      <c r="B708" s="9">
        <v>8</v>
      </c>
      <c r="C708" s="255" t="s">
        <v>9105</v>
      </c>
      <c r="D708" s="9">
        <v>0</v>
      </c>
      <c r="E708" s="9">
        <v>1746329.1424868982</v>
      </c>
      <c r="F708" s="255" t="s">
        <v>9115</v>
      </c>
      <c r="G708" s="9"/>
      <c r="H708" s="255" t="s">
        <v>9168</v>
      </c>
      <c r="I708" s="9">
        <v>1</v>
      </c>
    </row>
    <row r="709">
      <c r="A709" s="255" t="s">
        <v>1886</v>
      </c>
      <c r="B709" s="9">
        <v>8</v>
      </c>
      <c r="C709" s="255" t="s">
        <v>9205</v>
      </c>
      <c r="D709" s="9">
        <v>0</v>
      </c>
      <c r="E709" s="9">
        <v>1746329.1424868982</v>
      </c>
      <c r="F709" s="255" t="s">
        <v>9115</v>
      </c>
      <c r="G709" s="9"/>
      <c r="H709" s="255" t="s">
        <v>9168</v>
      </c>
      <c r="I709" s="9">
        <v>1</v>
      </c>
    </row>
    <row r="710">
      <c r="A710" s="255" t="s">
        <v>1887</v>
      </c>
      <c r="B710" s="9">
        <v>8</v>
      </c>
      <c r="C710" s="255" t="s">
        <v>9103</v>
      </c>
      <c r="D710" s="9">
        <v>0</v>
      </c>
      <c r="E710" s="9">
        <v>1746329.1424868982</v>
      </c>
      <c r="F710" s="255" t="s">
        <v>9116</v>
      </c>
      <c r="G710" s="9"/>
      <c r="H710" s="255" t="s">
        <v>9168</v>
      </c>
      <c r="I710" s="9">
        <v>1</v>
      </c>
    </row>
    <row r="711">
      <c r="A711" s="255" t="s">
        <v>1888</v>
      </c>
      <c r="B711" s="9">
        <v>8</v>
      </c>
      <c r="C711" s="255" t="s">
        <v>9104</v>
      </c>
      <c r="D711" s="9">
        <v>0</v>
      </c>
      <c r="E711" s="9">
        <v>1746329.1424868982</v>
      </c>
      <c r="F711" s="255" t="s">
        <v>9116</v>
      </c>
      <c r="G711" s="9"/>
      <c r="H711" s="255" t="s">
        <v>9168</v>
      </c>
      <c r="I711" s="9">
        <v>1</v>
      </c>
    </row>
    <row r="712">
      <c r="A712" s="255" t="s">
        <v>1889</v>
      </c>
      <c r="B712" s="9">
        <v>8</v>
      </c>
      <c r="C712" s="255" t="s">
        <v>9105</v>
      </c>
      <c r="D712" s="9">
        <v>0</v>
      </c>
      <c r="E712" s="9">
        <v>1746329.1424868982</v>
      </c>
      <c r="F712" s="255" t="s">
        <v>9116</v>
      </c>
      <c r="G712" s="9"/>
      <c r="H712" s="255" t="s">
        <v>9168</v>
      </c>
      <c r="I712" s="9">
        <v>1</v>
      </c>
    </row>
    <row r="713">
      <c r="A713" s="255" t="s">
        <v>1890</v>
      </c>
      <c r="B713" s="9">
        <v>8</v>
      </c>
      <c r="C713" s="255" t="s">
        <v>9205</v>
      </c>
      <c r="D713" s="9">
        <v>0</v>
      </c>
      <c r="E713" s="9">
        <v>1746329.1424868982</v>
      </c>
      <c r="F713" s="255" t="s">
        <v>9116</v>
      </c>
      <c r="G713" s="9"/>
      <c r="H713" s="255" t="s">
        <v>9168</v>
      </c>
      <c r="I713" s="9">
        <v>1</v>
      </c>
    </row>
    <row r="714">
      <c r="A714" s="255" t="s">
        <v>1891</v>
      </c>
      <c r="B714" s="9">
        <v>8</v>
      </c>
      <c r="C714" s="255" t="s">
        <v>9103</v>
      </c>
      <c r="D714" s="9">
        <v>0</v>
      </c>
      <c r="E714" s="9">
        <v>1746329.1424868982</v>
      </c>
      <c r="F714" s="255" t="s">
        <v>9117</v>
      </c>
      <c r="G714" s="9"/>
      <c r="H714" s="255" t="s">
        <v>9168</v>
      </c>
      <c r="I714" s="9">
        <v>1</v>
      </c>
    </row>
    <row r="715">
      <c r="A715" s="255" t="s">
        <v>1892</v>
      </c>
      <c r="B715" s="9">
        <v>8</v>
      </c>
      <c r="C715" s="255" t="s">
        <v>9104</v>
      </c>
      <c r="D715" s="9">
        <v>0</v>
      </c>
      <c r="E715" s="9">
        <v>1746329.1424868982</v>
      </c>
      <c r="F715" s="255" t="s">
        <v>9117</v>
      </c>
      <c r="G715" s="9"/>
      <c r="H715" s="255" t="s">
        <v>9168</v>
      </c>
      <c r="I715" s="9">
        <v>1</v>
      </c>
    </row>
    <row r="716">
      <c r="A716" s="255" t="s">
        <v>1893</v>
      </c>
      <c r="B716" s="9">
        <v>8</v>
      </c>
      <c r="C716" s="255" t="s">
        <v>9105</v>
      </c>
      <c r="D716" s="9">
        <v>0</v>
      </c>
      <c r="E716" s="9">
        <v>1746329.1424868982</v>
      </c>
      <c r="F716" s="255" t="s">
        <v>9117</v>
      </c>
      <c r="G716" s="9"/>
      <c r="H716" s="255" t="s">
        <v>9168</v>
      </c>
      <c r="I716" s="9">
        <v>1</v>
      </c>
    </row>
    <row r="717">
      <c r="A717" s="255" t="s">
        <v>1894</v>
      </c>
      <c r="B717" s="9">
        <v>8</v>
      </c>
      <c r="C717" s="255" t="s">
        <v>9205</v>
      </c>
      <c r="D717" s="9">
        <v>0</v>
      </c>
      <c r="E717" s="9">
        <v>1746329.1424868982</v>
      </c>
      <c r="F717" s="255" t="s">
        <v>9117</v>
      </c>
      <c r="G717" s="9"/>
      <c r="H717" s="255" t="s">
        <v>9168</v>
      </c>
      <c r="I717" s="9">
        <v>1</v>
      </c>
    </row>
    <row r="718">
      <c r="A718" s="255" t="s">
        <v>1895</v>
      </c>
      <c r="B718" s="9">
        <v>8</v>
      </c>
      <c r="C718" s="255" t="s">
        <v>9103</v>
      </c>
      <c r="D718" s="9">
        <v>0</v>
      </c>
      <c r="E718" s="9">
        <v>1746329.1424868982</v>
      </c>
      <c r="F718" s="255" t="s">
        <v>9118</v>
      </c>
      <c r="G718" s="9"/>
      <c r="H718" s="255" t="s">
        <v>9168</v>
      </c>
      <c r="I718" s="9">
        <v>1</v>
      </c>
    </row>
    <row r="719">
      <c r="A719" s="255" t="s">
        <v>1896</v>
      </c>
      <c r="B719" s="9">
        <v>8</v>
      </c>
      <c r="C719" s="255" t="s">
        <v>9104</v>
      </c>
      <c r="D719" s="9">
        <v>0</v>
      </c>
      <c r="E719" s="9">
        <v>1746329.1424868982</v>
      </c>
      <c r="F719" s="255" t="s">
        <v>9118</v>
      </c>
      <c r="G719" s="9"/>
      <c r="H719" s="255" t="s">
        <v>9168</v>
      </c>
      <c r="I719" s="9">
        <v>1</v>
      </c>
    </row>
    <row r="720">
      <c r="A720" s="255" t="s">
        <v>1897</v>
      </c>
      <c r="B720" s="9">
        <v>8</v>
      </c>
      <c r="C720" s="255" t="s">
        <v>9105</v>
      </c>
      <c r="D720" s="9">
        <v>0</v>
      </c>
      <c r="E720" s="9">
        <v>1746329.1424868982</v>
      </c>
      <c r="F720" s="255" t="s">
        <v>9118</v>
      </c>
      <c r="G720" s="9"/>
      <c r="H720" s="255" t="s">
        <v>9168</v>
      </c>
      <c r="I720" s="9">
        <v>1</v>
      </c>
    </row>
    <row r="721">
      <c r="A721" s="255" t="s">
        <v>1898</v>
      </c>
      <c r="B721" s="9">
        <v>8</v>
      </c>
      <c r="C721" s="255" t="s">
        <v>9205</v>
      </c>
      <c r="D721" s="9">
        <v>0</v>
      </c>
      <c r="E721" s="9">
        <v>1746329.1424868982</v>
      </c>
      <c r="F721" s="255" t="s">
        <v>9118</v>
      </c>
      <c r="G721" s="9"/>
      <c r="H721" s="255" t="s">
        <v>9168</v>
      </c>
      <c r="I721" s="9">
        <v>1</v>
      </c>
    </row>
    <row r="722">
      <c r="A722" s="255" t="s">
        <v>1899</v>
      </c>
      <c r="B722" s="9">
        <v>8</v>
      </c>
      <c r="C722" s="255" t="s">
        <v>9103</v>
      </c>
      <c r="D722" s="9">
        <v>0</v>
      </c>
      <c r="E722" s="9">
        <v>1746329.1424868982</v>
      </c>
      <c r="F722" s="255" t="s">
        <v>9119</v>
      </c>
      <c r="G722" s="9"/>
      <c r="H722" s="255" t="s">
        <v>9168</v>
      </c>
      <c r="I722" s="9">
        <v>1</v>
      </c>
    </row>
    <row r="723">
      <c r="A723" s="255" t="s">
        <v>1900</v>
      </c>
      <c r="B723" s="9">
        <v>8</v>
      </c>
      <c r="C723" s="255" t="s">
        <v>9104</v>
      </c>
      <c r="D723" s="9">
        <v>0</v>
      </c>
      <c r="E723" s="9">
        <v>1746329.1424868982</v>
      </c>
      <c r="F723" s="255" t="s">
        <v>9119</v>
      </c>
      <c r="G723" s="9"/>
      <c r="H723" s="255" t="s">
        <v>9168</v>
      </c>
      <c r="I723" s="9">
        <v>1</v>
      </c>
    </row>
    <row r="724">
      <c r="A724" s="255" t="s">
        <v>1901</v>
      </c>
      <c r="B724" s="9">
        <v>8</v>
      </c>
      <c r="C724" s="255" t="s">
        <v>9105</v>
      </c>
      <c r="D724" s="9">
        <v>0</v>
      </c>
      <c r="E724" s="9">
        <v>1746329.1424868982</v>
      </c>
      <c r="F724" s="255" t="s">
        <v>9119</v>
      </c>
      <c r="G724" s="9"/>
      <c r="H724" s="255" t="s">
        <v>9168</v>
      </c>
      <c r="I724" s="9">
        <v>1</v>
      </c>
    </row>
    <row r="725">
      <c r="A725" s="255" t="s">
        <v>1902</v>
      </c>
      <c r="B725" s="9">
        <v>8</v>
      </c>
      <c r="C725" s="255" t="s">
        <v>9205</v>
      </c>
      <c r="D725" s="9">
        <v>0</v>
      </c>
      <c r="E725" s="9">
        <v>1746329.1424868982</v>
      </c>
      <c r="F725" s="255" t="s">
        <v>9119</v>
      </c>
      <c r="G725" s="9"/>
      <c r="H725" s="255" t="s">
        <v>9168</v>
      </c>
      <c r="I725" s="9">
        <v>1</v>
      </c>
    </row>
    <row r="726">
      <c r="A726" s="255" t="s">
        <v>1903</v>
      </c>
      <c r="B726" s="9">
        <v>8</v>
      </c>
      <c r="C726" s="255" t="s">
        <v>9103</v>
      </c>
      <c r="D726" s="9">
        <v>0</v>
      </c>
      <c r="E726" s="9">
        <v>1746329.1424868982</v>
      </c>
      <c r="F726" s="255" t="s">
        <v>9120</v>
      </c>
      <c r="G726" s="9"/>
      <c r="H726" s="255" t="s">
        <v>9168</v>
      </c>
      <c r="I726" s="9">
        <v>1</v>
      </c>
    </row>
    <row r="727">
      <c r="A727" s="255" t="s">
        <v>1904</v>
      </c>
      <c r="B727" s="9">
        <v>8</v>
      </c>
      <c r="C727" s="255" t="s">
        <v>9104</v>
      </c>
      <c r="D727" s="9">
        <v>0</v>
      </c>
      <c r="E727" s="9">
        <v>1746329.1424868982</v>
      </c>
      <c r="F727" s="255" t="s">
        <v>9120</v>
      </c>
      <c r="G727" s="9"/>
      <c r="H727" s="255" t="s">
        <v>9168</v>
      </c>
      <c r="I727" s="9">
        <v>1</v>
      </c>
    </row>
    <row r="728">
      <c r="A728" s="255" t="s">
        <v>1905</v>
      </c>
      <c r="B728" s="9">
        <v>8</v>
      </c>
      <c r="C728" s="255" t="s">
        <v>9105</v>
      </c>
      <c r="D728" s="9">
        <v>0</v>
      </c>
      <c r="E728" s="9">
        <v>1746329.1424868982</v>
      </c>
      <c r="F728" s="255" t="s">
        <v>9120</v>
      </c>
      <c r="G728" s="9"/>
      <c r="H728" s="255" t="s">
        <v>9168</v>
      </c>
      <c r="I728" s="9">
        <v>1</v>
      </c>
    </row>
    <row r="729">
      <c r="A729" s="255" t="s">
        <v>1906</v>
      </c>
      <c r="B729" s="9">
        <v>8</v>
      </c>
      <c r="C729" s="255" t="s">
        <v>9205</v>
      </c>
      <c r="D729" s="9">
        <v>0</v>
      </c>
      <c r="E729" s="9">
        <v>1746329.1424868982</v>
      </c>
      <c r="F729" s="255" t="s">
        <v>9120</v>
      </c>
      <c r="G729" s="9"/>
      <c r="H729" s="255" t="s">
        <v>9168</v>
      </c>
      <c r="I729" s="9">
        <v>1</v>
      </c>
    </row>
    <row r="730">
      <c r="A730" s="255" t="s">
        <v>1907</v>
      </c>
      <c r="B730" s="9">
        <v>8</v>
      </c>
      <c r="C730" s="255" t="s">
        <v>9103</v>
      </c>
      <c r="D730" s="9">
        <v>0</v>
      </c>
      <c r="E730" s="9">
        <v>1746329.1424868982</v>
      </c>
      <c r="F730" s="255" t="s">
        <v>9121</v>
      </c>
      <c r="G730" s="9"/>
      <c r="H730" s="255" t="s">
        <v>9168</v>
      </c>
      <c r="I730" s="9">
        <v>1</v>
      </c>
    </row>
    <row r="731">
      <c r="A731" s="255" t="s">
        <v>1908</v>
      </c>
      <c r="B731" s="9">
        <v>8</v>
      </c>
      <c r="C731" s="255" t="s">
        <v>9104</v>
      </c>
      <c r="D731" s="9">
        <v>0</v>
      </c>
      <c r="E731" s="9">
        <v>1746329.1424868982</v>
      </c>
      <c r="F731" s="255" t="s">
        <v>9121</v>
      </c>
      <c r="G731" s="9"/>
      <c r="H731" s="255" t="s">
        <v>9168</v>
      </c>
      <c r="I731" s="9">
        <v>1</v>
      </c>
    </row>
    <row r="732">
      <c r="A732" s="255" t="s">
        <v>1909</v>
      </c>
      <c r="B732" s="9">
        <v>8</v>
      </c>
      <c r="C732" s="255" t="s">
        <v>9105</v>
      </c>
      <c r="D732" s="9">
        <v>0</v>
      </c>
      <c r="E732" s="9">
        <v>1746329.1424868982</v>
      </c>
      <c r="F732" s="255" t="s">
        <v>9121</v>
      </c>
      <c r="G732" s="9"/>
      <c r="H732" s="255" t="s">
        <v>9168</v>
      </c>
      <c r="I732" s="9">
        <v>1</v>
      </c>
    </row>
    <row r="733">
      <c r="A733" s="255" t="s">
        <v>1910</v>
      </c>
      <c r="B733" s="9">
        <v>8</v>
      </c>
      <c r="C733" s="255" t="s">
        <v>9205</v>
      </c>
      <c r="D733" s="9">
        <v>0</v>
      </c>
      <c r="E733" s="9">
        <v>1746329.1424868982</v>
      </c>
      <c r="F733" s="255" t="s">
        <v>9121</v>
      </c>
      <c r="G733" s="9"/>
      <c r="H733" s="255" t="s">
        <v>9168</v>
      </c>
      <c r="I733" s="9">
        <v>1</v>
      </c>
    </row>
    <row r="734">
      <c r="A734" s="255" t="s">
        <v>1911</v>
      </c>
      <c r="B734" s="9">
        <v>8</v>
      </c>
      <c r="C734" s="255" t="s">
        <v>9103</v>
      </c>
      <c r="D734" s="9">
        <v>1685671.1917785699</v>
      </c>
      <c r="E734" s="9">
        <v>1746329.1424868982</v>
      </c>
      <c r="F734" s="255" t="s">
        <v>9122</v>
      </c>
      <c r="G734" s="9"/>
      <c r="H734" s="255" t="s">
        <v>9168</v>
      </c>
      <c r="I734" s="9">
        <v>1</v>
      </c>
    </row>
    <row r="735">
      <c r="A735" s="255" t="s">
        <v>1912</v>
      </c>
      <c r="B735" s="9">
        <v>8</v>
      </c>
      <c r="C735" s="255" t="s">
        <v>9104</v>
      </c>
      <c r="D735" s="9">
        <v>11618579326.435471</v>
      </c>
      <c r="E735" s="9">
        <v>1746329.1424868982</v>
      </c>
      <c r="F735" s="255" t="s">
        <v>9122</v>
      </c>
      <c r="G735" s="9"/>
      <c r="H735" s="255" t="s">
        <v>9168</v>
      </c>
      <c r="I735" s="9">
        <v>1</v>
      </c>
    </row>
    <row r="736">
      <c r="A736" s="255" t="s">
        <v>1913</v>
      </c>
      <c r="B736" s="9">
        <v>8</v>
      </c>
      <c r="C736" s="255" t="s">
        <v>9105</v>
      </c>
      <c r="D736" s="9">
        <v>0.96526545355479376</v>
      </c>
      <c r="E736" s="9">
        <v>1746329.1424868982</v>
      </c>
      <c r="F736" s="255" t="s">
        <v>9122</v>
      </c>
      <c r="G736" s="9"/>
      <c r="H736" s="255" t="s">
        <v>9168</v>
      </c>
      <c r="I736" s="9">
        <v>1</v>
      </c>
    </row>
    <row r="737">
      <c r="A737" s="255" t="s">
        <v>1914</v>
      </c>
      <c r="B737" s="9">
        <v>8</v>
      </c>
      <c r="C737" s="255" t="s">
        <v>9205</v>
      </c>
      <c r="D737" s="9">
        <v>6653.144040126238</v>
      </c>
      <c r="E737" s="9">
        <v>1746329.1424868982</v>
      </c>
      <c r="F737" s="255" t="s">
        <v>9122</v>
      </c>
      <c r="G737" s="9"/>
      <c r="H737" s="255" t="s">
        <v>9168</v>
      </c>
      <c r="I737" s="9">
        <v>1</v>
      </c>
    </row>
    <row r="738">
      <c r="A738" s="255" t="s">
        <v>1915</v>
      </c>
      <c r="B738" s="9">
        <v>8</v>
      </c>
      <c r="C738" s="255" t="s">
        <v>9103</v>
      </c>
      <c r="D738" s="9">
        <v>1685671.1917785699</v>
      </c>
      <c r="E738" s="9">
        <v>1746329.1424868982</v>
      </c>
      <c r="F738" s="255" t="s">
        <v>9123</v>
      </c>
      <c r="G738" s="9"/>
      <c r="H738" s="255" t="s">
        <v>9168</v>
      </c>
      <c r="I738" s="9">
        <v>1</v>
      </c>
    </row>
    <row r="739">
      <c r="A739" s="255" t="s">
        <v>1916</v>
      </c>
      <c r="B739" s="9">
        <v>8</v>
      </c>
      <c r="C739" s="255" t="s">
        <v>9104</v>
      </c>
      <c r="D739" s="9">
        <v>11618579326.435471</v>
      </c>
      <c r="E739" s="9">
        <v>1746329.1424868982</v>
      </c>
      <c r="F739" s="255" t="s">
        <v>9123</v>
      </c>
      <c r="G739" s="9"/>
      <c r="H739" s="255" t="s">
        <v>9168</v>
      </c>
      <c r="I739" s="9">
        <v>1</v>
      </c>
    </row>
    <row r="740">
      <c r="A740" s="255" t="s">
        <v>1917</v>
      </c>
      <c r="B740" s="9">
        <v>8</v>
      </c>
      <c r="C740" s="255" t="s">
        <v>9105</v>
      </c>
      <c r="D740" s="9">
        <v>0.96526545355479376</v>
      </c>
      <c r="E740" s="9">
        <v>1746329.1424868982</v>
      </c>
      <c r="F740" s="255" t="s">
        <v>9123</v>
      </c>
      <c r="G740" s="9"/>
      <c r="H740" s="255" t="s">
        <v>9168</v>
      </c>
      <c r="I740" s="9">
        <v>1</v>
      </c>
    </row>
    <row r="741">
      <c r="A741" s="255" t="s">
        <v>1918</v>
      </c>
      <c r="B741" s="9">
        <v>8</v>
      </c>
      <c r="C741" s="255" t="s">
        <v>9205</v>
      </c>
      <c r="D741" s="9">
        <v>6653.144040126238</v>
      </c>
      <c r="E741" s="9">
        <v>1746329.1424868982</v>
      </c>
      <c r="F741" s="255" t="s">
        <v>9123</v>
      </c>
      <c r="G741" s="9"/>
      <c r="H741" s="255" t="s">
        <v>9168</v>
      </c>
      <c r="I741" s="9">
        <v>1</v>
      </c>
    </row>
    <row r="742">
      <c r="A742" s="255" t="s">
        <v>1919</v>
      </c>
      <c r="B742" s="9">
        <v>8</v>
      </c>
      <c r="C742" s="255" t="s">
        <v>9103</v>
      </c>
      <c r="D742" s="9">
        <v>1685671.1917785699</v>
      </c>
      <c r="E742" s="9">
        <v>1746329.1424868982</v>
      </c>
      <c r="F742" s="255" t="s">
        <v>9124</v>
      </c>
      <c r="G742" s="9"/>
      <c r="H742" s="255" t="s">
        <v>9168</v>
      </c>
      <c r="I742" s="9">
        <v>1</v>
      </c>
    </row>
    <row r="743">
      <c r="A743" s="255" t="s">
        <v>1920</v>
      </c>
      <c r="B743" s="9">
        <v>8</v>
      </c>
      <c r="C743" s="255" t="s">
        <v>9104</v>
      </c>
      <c r="D743" s="9">
        <v>11618579326.435471</v>
      </c>
      <c r="E743" s="9">
        <v>1746329.1424868982</v>
      </c>
      <c r="F743" s="255" t="s">
        <v>9124</v>
      </c>
      <c r="G743" s="9"/>
      <c r="H743" s="255" t="s">
        <v>9168</v>
      </c>
      <c r="I743" s="9">
        <v>1</v>
      </c>
    </row>
    <row r="744">
      <c r="A744" s="255" t="s">
        <v>1921</v>
      </c>
      <c r="B744" s="9">
        <v>8</v>
      </c>
      <c r="C744" s="255" t="s">
        <v>9105</v>
      </c>
      <c r="D744" s="9">
        <v>0.96526545355479376</v>
      </c>
      <c r="E744" s="9">
        <v>1746329.1424868982</v>
      </c>
      <c r="F744" s="255" t="s">
        <v>9124</v>
      </c>
      <c r="G744" s="9"/>
      <c r="H744" s="255" t="s">
        <v>9168</v>
      </c>
      <c r="I744" s="9">
        <v>1</v>
      </c>
    </row>
    <row r="745">
      <c r="A745" s="255" t="s">
        <v>1922</v>
      </c>
      <c r="B745" s="9">
        <v>8</v>
      </c>
      <c r="C745" s="255" t="s">
        <v>9205</v>
      </c>
      <c r="D745" s="9">
        <v>6653.144040126238</v>
      </c>
      <c r="E745" s="9">
        <v>1746329.1424868982</v>
      </c>
      <c r="F745" s="255" t="s">
        <v>9124</v>
      </c>
      <c r="G745" s="9"/>
      <c r="H745" s="255" t="s">
        <v>9168</v>
      </c>
      <c r="I745" s="9">
        <v>1</v>
      </c>
    </row>
    <row r="746">
      <c r="A746" s="255" t="s">
        <v>1923</v>
      </c>
      <c r="B746" s="9">
        <v>8</v>
      </c>
      <c r="C746" s="255" t="s">
        <v>9103</v>
      </c>
      <c r="D746" s="9">
        <v>1746329.1424868982</v>
      </c>
      <c r="E746" s="9">
        <v>1746329.1424868982</v>
      </c>
      <c r="F746" s="255" t="s">
        <v>9125</v>
      </c>
      <c r="G746" s="9"/>
      <c r="H746" s="255" t="s">
        <v>9168</v>
      </c>
      <c r="I746" s="9">
        <v>1</v>
      </c>
    </row>
    <row r="747">
      <c r="A747" s="255" t="s">
        <v>1924</v>
      </c>
      <c r="B747" s="9">
        <v>8</v>
      </c>
      <c r="C747" s="255" t="s">
        <v>9104</v>
      </c>
      <c r="D747" s="9">
        <v>3556249262.8598948</v>
      </c>
      <c r="E747" s="9">
        <v>1746329.1424868982</v>
      </c>
      <c r="F747" s="255" t="s">
        <v>9125</v>
      </c>
      <c r="G747" s="9"/>
      <c r="H747" s="255" t="s">
        <v>9168</v>
      </c>
      <c r="I747" s="9">
        <v>1</v>
      </c>
    </row>
    <row r="748">
      <c r="A748" s="255" t="s">
        <v>1925</v>
      </c>
      <c r="B748" s="9">
        <v>8</v>
      </c>
      <c r="C748" s="255" t="s">
        <v>9105</v>
      </c>
      <c r="D748" s="9">
        <v>1</v>
      </c>
      <c r="E748" s="9">
        <v>1746329.1424868982</v>
      </c>
      <c r="F748" s="255" t="s">
        <v>9125</v>
      </c>
      <c r="G748" s="9"/>
      <c r="H748" s="255" t="s">
        <v>9168</v>
      </c>
      <c r="I748" s="9">
        <v>1</v>
      </c>
    </row>
    <row r="749">
      <c r="A749" s="255" t="s">
        <v>1926</v>
      </c>
      <c r="B749" s="9">
        <v>8</v>
      </c>
      <c r="C749" s="255" t="s">
        <v>9205</v>
      </c>
      <c r="D749" s="9">
        <v>2036.4140850306949</v>
      </c>
      <c r="E749" s="9">
        <v>1746329.1424868982</v>
      </c>
      <c r="F749" s="255" t="s">
        <v>9125</v>
      </c>
      <c r="G749" s="9"/>
      <c r="H749" s="255" t="s">
        <v>9168</v>
      </c>
      <c r="I749" s="9">
        <v>1</v>
      </c>
    </row>
    <row r="750">
      <c r="A750" s="255" t="s">
        <v>1927</v>
      </c>
      <c r="B750" s="9">
        <v>8</v>
      </c>
      <c r="C750" s="255" t="s">
        <v>9103</v>
      </c>
      <c r="D750" s="9">
        <v>1449983.9146769287</v>
      </c>
      <c r="E750" s="9">
        <v>1746329.1424868982</v>
      </c>
      <c r="F750" s="255" t="s">
        <v>9126</v>
      </c>
      <c r="G750" s="9"/>
      <c r="H750" s="255" t="s">
        <v>9168</v>
      </c>
      <c r="I750" s="9">
        <v>1</v>
      </c>
    </row>
    <row r="751">
      <c r="A751" s="255" t="s">
        <v>1928</v>
      </c>
      <c r="B751" s="9">
        <v>8</v>
      </c>
      <c r="C751" s="255" t="s">
        <v>9104</v>
      </c>
      <c r="D751" s="9">
        <v>7475121101.1373119</v>
      </c>
      <c r="E751" s="9">
        <v>1746329.1424868982</v>
      </c>
      <c r="F751" s="255" t="s">
        <v>9126</v>
      </c>
      <c r="G751" s="9"/>
      <c r="H751" s="255" t="s">
        <v>9168</v>
      </c>
      <c r="I751" s="9">
        <v>1</v>
      </c>
    </row>
    <row r="752">
      <c r="A752" s="255" t="s">
        <v>1929</v>
      </c>
      <c r="B752" s="9">
        <v>8</v>
      </c>
      <c r="C752" s="255" t="s">
        <v>9105</v>
      </c>
      <c r="D752" s="9">
        <v>0.83030390972691859</v>
      </c>
      <c r="E752" s="9">
        <v>1746329.1424868982</v>
      </c>
      <c r="F752" s="255" t="s">
        <v>9126</v>
      </c>
      <c r="G752" s="9"/>
      <c r="H752" s="255" t="s">
        <v>9168</v>
      </c>
      <c r="I752" s="9">
        <v>1</v>
      </c>
    </row>
    <row r="753">
      <c r="A753" s="255" t="s">
        <v>1930</v>
      </c>
      <c r="B753" s="9">
        <v>8</v>
      </c>
      <c r="C753" s="255" t="s">
        <v>9205</v>
      </c>
      <c r="D753" s="9">
        <v>4280.4766405559731</v>
      </c>
      <c r="E753" s="9">
        <v>1746329.1424868982</v>
      </c>
      <c r="F753" s="255" t="s">
        <v>9126</v>
      </c>
      <c r="G753" s="9"/>
      <c r="H753" s="255" t="s">
        <v>9168</v>
      </c>
      <c r="I753" s="9">
        <v>1</v>
      </c>
    </row>
    <row r="754">
      <c r="A754" s="255" t="s">
        <v>1931</v>
      </c>
      <c r="B754" s="9">
        <v>8</v>
      </c>
      <c r="C754" s="255" t="s">
        <v>9103</v>
      </c>
      <c r="D754" s="9">
        <v>1736660.3164426119</v>
      </c>
      <c r="E754" s="9">
        <v>1746329.1424868982</v>
      </c>
      <c r="F754" s="255" t="s">
        <v>9127</v>
      </c>
      <c r="G754" s="9"/>
      <c r="H754" s="255" t="s">
        <v>9168</v>
      </c>
      <c r="I754" s="9">
        <v>1</v>
      </c>
    </row>
    <row r="755">
      <c r="A755" s="255" t="s">
        <v>1932</v>
      </c>
      <c r="B755" s="9">
        <v>8</v>
      </c>
      <c r="C755" s="255" t="s">
        <v>9104</v>
      </c>
      <c r="D755" s="9">
        <v>19093700427.572781</v>
      </c>
      <c r="E755" s="9">
        <v>1746329.1424868982</v>
      </c>
      <c r="F755" s="255" t="s">
        <v>9127</v>
      </c>
      <c r="G755" s="9"/>
      <c r="H755" s="255" t="s">
        <v>9168</v>
      </c>
      <c r="I755" s="9">
        <v>1</v>
      </c>
    </row>
    <row r="756">
      <c r="A756" s="255" t="s">
        <v>1933</v>
      </c>
      <c r="B756" s="9">
        <v>8</v>
      </c>
      <c r="C756" s="255" t="s">
        <v>9105</v>
      </c>
      <c r="D756" s="9">
        <v>0.99446334267175018</v>
      </c>
      <c r="E756" s="9">
        <v>1746329.1424868982</v>
      </c>
      <c r="F756" s="255" t="s">
        <v>9127</v>
      </c>
      <c r="G756" s="9"/>
      <c r="H756" s="255" t="s">
        <v>9168</v>
      </c>
      <c r="I756" s="9">
        <v>1</v>
      </c>
    </row>
    <row r="757">
      <c r="A757" s="255" t="s">
        <v>1934</v>
      </c>
      <c r="B757" s="9">
        <v>8</v>
      </c>
      <c r="C757" s="255" t="s">
        <v>9205</v>
      </c>
      <c r="D757" s="9">
        <v>10933.62068068221</v>
      </c>
      <c r="E757" s="9">
        <v>1746329.1424868982</v>
      </c>
      <c r="F757" s="255" t="s">
        <v>9127</v>
      </c>
      <c r="G757" s="9"/>
      <c r="H757" s="255" t="s">
        <v>9168</v>
      </c>
      <c r="I757" s="9">
        <v>1</v>
      </c>
    </row>
    <row r="758">
      <c r="A758" s="255" t="s">
        <v>1935</v>
      </c>
      <c r="B758" s="9">
        <v>8</v>
      </c>
      <c r="C758" s="255" t="s">
        <v>9103</v>
      </c>
      <c r="D758" s="9">
        <v>1736660.3164426119</v>
      </c>
      <c r="E758" s="9">
        <v>1746329.1424868982</v>
      </c>
      <c r="F758" s="255" t="s">
        <v>9128</v>
      </c>
      <c r="G758" s="9"/>
      <c r="H758" s="255" t="s">
        <v>9168</v>
      </c>
      <c r="I758" s="9">
        <v>1</v>
      </c>
    </row>
    <row r="759">
      <c r="A759" s="255" t="s">
        <v>1936</v>
      </c>
      <c r="B759" s="9">
        <v>8</v>
      </c>
      <c r="C759" s="255" t="s">
        <v>9104</v>
      </c>
      <c r="D759" s="9">
        <v>19093700427.572781</v>
      </c>
      <c r="E759" s="9">
        <v>1746329.1424868982</v>
      </c>
      <c r="F759" s="255" t="s">
        <v>9128</v>
      </c>
      <c r="G759" s="9"/>
      <c r="H759" s="255" t="s">
        <v>9168</v>
      </c>
      <c r="I759" s="9">
        <v>1</v>
      </c>
    </row>
    <row r="760">
      <c r="A760" s="255" t="s">
        <v>1937</v>
      </c>
      <c r="B760" s="9">
        <v>8</v>
      </c>
      <c r="C760" s="255" t="s">
        <v>9105</v>
      </c>
      <c r="D760" s="9">
        <v>0.99446334267175018</v>
      </c>
      <c r="E760" s="9">
        <v>1746329.1424868982</v>
      </c>
      <c r="F760" s="255" t="s">
        <v>9128</v>
      </c>
      <c r="G760" s="9"/>
      <c r="H760" s="255" t="s">
        <v>9168</v>
      </c>
      <c r="I760" s="9">
        <v>1</v>
      </c>
    </row>
    <row r="761">
      <c r="A761" s="255" t="s">
        <v>1938</v>
      </c>
      <c r="B761" s="9">
        <v>8</v>
      </c>
      <c r="C761" s="255" t="s">
        <v>9205</v>
      </c>
      <c r="D761" s="9">
        <v>10933.62068068221</v>
      </c>
      <c r="E761" s="9">
        <v>1746329.1424868982</v>
      </c>
      <c r="F761" s="255" t="s">
        <v>9128</v>
      </c>
      <c r="G761" s="9"/>
      <c r="H761" s="255" t="s">
        <v>9168</v>
      </c>
      <c r="I761" s="9">
        <v>1</v>
      </c>
    </row>
    <row r="762">
      <c r="A762" s="255" t="s">
        <v>1939</v>
      </c>
      <c r="B762" s="9">
        <v>8</v>
      </c>
      <c r="C762" s="255" t="s">
        <v>9103</v>
      </c>
      <c r="D762" s="9">
        <v>1281355.9626352859</v>
      </c>
      <c r="E762" s="9">
        <v>1746329.1424868982</v>
      </c>
      <c r="F762" s="255" t="s">
        <v>9129</v>
      </c>
      <c r="G762" s="9"/>
      <c r="H762" s="255" t="s">
        <v>9168</v>
      </c>
      <c r="I762" s="9">
        <v>1</v>
      </c>
    </row>
    <row r="763">
      <c r="A763" s="255" t="s">
        <v>1940</v>
      </c>
      <c r="B763" s="9">
        <v>8</v>
      </c>
      <c r="C763" s="255" t="s">
        <v>9104</v>
      </c>
      <c r="D763" s="9">
        <v>5532764767.0697002</v>
      </c>
      <c r="E763" s="9">
        <v>1746329.1424868982</v>
      </c>
      <c r="F763" s="255" t="s">
        <v>9129</v>
      </c>
      <c r="G763" s="9"/>
      <c r="H763" s="255" t="s">
        <v>9168</v>
      </c>
      <c r="I763" s="9">
        <v>1</v>
      </c>
    </row>
    <row r="764">
      <c r="A764" s="255" t="s">
        <v>1941</v>
      </c>
      <c r="B764" s="9">
        <v>8</v>
      </c>
      <c r="C764" s="255" t="s">
        <v>9105</v>
      </c>
      <c r="D764" s="9">
        <v>0.73374252966456421</v>
      </c>
      <c r="E764" s="9">
        <v>1746329.1424868982</v>
      </c>
      <c r="F764" s="255" t="s">
        <v>9129</v>
      </c>
      <c r="G764" s="9"/>
      <c r="H764" s="255" t="s">
        <v>9168</v>
      </c>
      <c r="I764" s="9">
        <v>1</v>
      </c>
    </row>
    <row r="765">
      <c r="A765" s="255" t="s">
        <v>1942</v>
      </c>
      <c r="B765" s="9">
        <v>8</v>
      </c>
      <c r="C765" s="255" t="s">
        <v>9205</v>
      </c>
      <c r="D765" s="9">
        <v>3168.2256411243561</v>
      </c>
      <c r="E765" s="9">
        <v>1746329.1424868982</v>
      </c>
      <c r="F765" s="255" t="s">
        <v>9129</v>
      </c>
      <c r="G765" s="9"/>
      <c r="H765" s="255" t="s">
        <v>9168</v>
      </c>
      <c r="I765" s="9">
        <v>1</v>
      </c>
    </row>
    <row r="766">
      <c r="A766" s="255" t="s">
        <v>1943</v>
      </c>
      <c r="B766" s="9">
        <v>8</v>
      </c>
      <c r="C766" s="255" t="s">
        <v>9103</v>
      </c>
      <c r="D766" s="9">
        <v>1281355.9626352859</v>
      </c>
      <c r="E766" s="9">
        <v>1746329.1424868982</v>
      </c>
      <c r="F766" s="255" t="s">
        <v>9130</v>
      </c>
      <c r="G766" s="9"/>
      <c r="H766" s="255" t="s">
        <v>9168</v>
      </c>
      <c r="I766" s="9">
        <v>1</v>
      </c>
    </row>
    <row r="767">
      <c r="A767" s="255" t="s">
        <v>1944</v>
      </c>
      <c r="B767" s="9">
        <v>8</v>
      </c>
      <c r="C767" s="255" t="s">
        <v>9104</v>
      </c>
      <c r="D767" s="9">
        <v>5532764767.0697002</v>
      </c>
      <c r="E767" s="9">
        <v>1746329.1424868982</v>
      </c>
      <c r="F767" s="255" t="s">
        <v>9130</v>
      </c>
      <c r="G767" s="9"/>
      <c r="H767" s="255" t="s">
        <v>9168</v>
      </c>
      <c r="I767" s="9">
        <v>1</v>
      </c>
    </row>
    <row r="768">
      <c r="A768" s="255" t="s">
        <v>1945</v>
      </c>
      <c r="B768" s="9">
        <v>8</v>
      </c>
      <c r="C768" s="255" t="s">
        <v>9105</v>
      </c>
      <c r="D768" s="9">
        <v>0.73374252966456421</v>
      </c>
      <c r="E768" s="9">
        <v>1746329.1424868982</v>
      </c>
      <c r="F768" s="255" t="s">
        <v>9130</v>
      </c>
      <c r="G768" s="9"/>
      <c r="H768" s="255" t="s">
        <v>9168</v>
      </c>
      <c r="I768" s="9">
        <v>1</v>
      </c>
    </row>
    <row r="769">
      <c r="A769" s="255" t="s">
        <v>1946</v>
      </c>
      <c r="B769" s="9">
        <v>8</v>
      </c>
      <c r="C769" s="255" t="s">
        <v>9205</v>
      </c>
      <c r="D769" s="9">
        <v>3168.2256411243561</v>
      </c>
      <c r="E769" s="9">
        <v>1746329.1424868982</v>
      </c>
      <c r="F769" s="255" t="s">
        <v>9130</v>
      </c>
      <c r="G769" s="9"/>
      <c r="H769" s="255" t="s">
        <v>9168</v>
      </c>
      <c r="I769" s="9">
        <v>1</v>
      </c>
    </row>
    <row r="770">
      <c r="A770" s="255" t="s">
        <v>1947</v>
      </c>
      <c r="B770" s="9">
        <v>8</v>
      </c>
      <c r="C770" s="255" t="s">
        <v>9103</v>
      </c>
      <c r="D770" s="9">
        <v>1746329.1424868982</v>
      </c>
      <c r="E770" s="9">
        <v>1746329.1424868982</v>
      </c>
      <c r="F770" s="255" t="s">
        <v>9131</v>
      </c>
      <c r="G770" s="9"/>
      <c r="H770" s="255" t="s">
        <v>9168</v>
      </c>
      <c r="I770" s="9">
        <v>1</v>
      </c>
    </row>
    <row r="771">
      <c r="A771" s="255" t="s">
        <v>1948</v>
      </c>
      <c r="B771" s="9">
        <v>8</v>
      </c>
      <c r="C771" s="255" t="s">
        <v>9104</v>
      </c>
      <c r="D771" s="9">
        <v>6085814559.3657694</v>
      </c>
      <c r="E771" s="9">
        <v>1746329.1424868982</v>
      </c>
      <c r="F771" s="255" t="s">
        <v>9131</v>
      </c>
      <c r="G771" s="9"/>
      <c r="H771" s="255" t="s">
        <v>9168</v>
      </c>
      <c r="I771" s="9">
        <v>1</v>
      </c>
    </row>
    <row r="772">
      <c r="A772" s="255" t="s">
        <v>1949</v>
      </c>
      <c r="B772" s="9">
        <v>8</v>
      </c>
      <c r="C772" s="255" t="s">
        <v>9105</v>
      </c>
      <c r="D772" s="9">
        <v>1</v>
      </c>
      <c r="E772" s="9">
        <v>1746329.1424868982</v>
      </c>
      <c r="F772" s="255" t="s">
        <v>9131</v>
      </c>
      <c r="G772" s="9"/>
      <c r="H772" s="255" t="s">
        <v>9168</v>
      </c>
      <c r="I772" s="9">
        <v>1</v>
      </c>
    </row>
    <row r="773">
      <c r="A773" s="255" t="s">
        <v>1950</v>
      </c>
      <c r="B773" s="9">
        <v>8</v>
      </c>
      <c r="C773" s="255" t="s">
        <v>9205</v>
      </c>
      <c r="D773" s="9">
        <v>3484.918399001881</v>
      </c>
      <c r="E773" s="9">
        <v>1746329.1424868982</v>
      </c>
      <c r="F773" s="255" t="s">
        <v>9131</v>
      </c>
      <c r="G773" s="9"/>
      <c r="H773" s="255" t="s">
        <v>9168</v>
      </c>
      <c r="I773" s="9">
        <v>1</v>
      </c>
    </row>
    <row r="774">
      <c r="A774" s="255" t="s">
        <v>1951</v>
      </c>
      <c r="B774" s="9">
        <v>8</v>
      </c>
      <c r="C774" s="255" t="s">
        <v>9103</v>
      </c>
      <c r="D774" s="9">
        <v>1746329.1424868982</v>
      </c>
      <c r="E774" s="9">
        <v>1746329.1424868982</v>
      </c>
      <c r="F774" s="255" t="s">
        <v>9132</v>
      </c>
      <c r="G774" s="9"/>
      <c r="H774" s="255" t="s">
        <v>9168</v>
      </c>
      <c r="I774" s="9">
        <v>1</v>
      </c>
    </row>
    <row r="775">
      <c r="A775" s="255" t="s">
        <v>1952</v>
      </c>
      <c r="B775" s="9">
        <v>8</v>
      </c>
      <c r="C775" s="255" t="s">
        <v>9104</v>
      </c>
      <c r="D775" s="9">
        <v>10624600656.266317</v>
      </c>
      <c r="E775" s="9">
        <v>1746329.1424868982</v>
      </c>
      <c r="F775" s="255" t="s">
        <v>9132</v>
      </c>
      <c r="G775" s="9"/>
      <c r="H775" s="255" t="s">
        <v>9168</v>
      </c>
      <c r="I775" s="9">
        <v>1</v>
      </c>
    </row>
    <row r="776">
      <c r="A776" s="255" t="s">
        <v>1953</v>
      </c>
      <c r="B776" s="9">
        <v>8</v>
      </c>
      <c r="C776" s="255" t="s">
        <v>9105</v>
      </c>
      <c r="D776" s="9">
        <v>1</v>
      </c>
      <c r="E776" s="9">
        <v>1746329.1424868982</v>
      </c>
      <c r="F776" s="255" t="s">
        <v>9132</v>
      </c>
      <c r="G776" s="9"/>
      <c r="H776" s="255" t="s">
        <v>9168</v>
      </c>
      <c r="I776" s="9">
        <v>1</v>
      </c>
    </row>
    <row r="777">
      <c r="A777" s="255" t="s">
        <v>1954</v>
      </c>
      <c r="B777" s="9">
        <v>8</v>
      </c>
      <c r="C777" s="255" t="s">
        <v>9205</v>
      </c>
      <c r="D777" s="9">
        <v>6083.9622942649412</v>
      </c>
      <c r="E777" s="9">
        <v>1746329.1424868982</v>
      </c>
      <c r="F777" s="255" t="s">
        <v>9132</v>
      </c>
      <c r="G777" s="9"/>
      <c r="H777" s="255" t="s">
        <v>9168</v>
      </c>
      <c r="I777" s="9">
        <v>1</v>
      </c>
    </row>
    <row r="778">
      <c r="A778" s="255" t="s">
        <v>1955</v>
      </c>
      <c r="B778" s="9">
        <v>8</v>
      </c>
      <c r="C778" s="255" t="s">
        <v>9103</v>
      </c>
      <c r="D778" s="9">
        <v>1529069.0661184187</v>
      </c>
      <c r="E778" s="9">
        <v>1746329.1424868982</v>
      </c>
      <c r="F778" s="255" t="s">
        <v>9133</v>
      </c>
      <c r="G778" s="9"/>
      <c r="H778" s="255" t="s">
        <v>9168</v>
      </c>
      <c r="I778" s="9">
        <v>1</v>
      </c>
    </row>
    <row r="779">
      <c r="A779" s="255" t="s">
        <v>1956</v>
      </c>
      <c r="B779" s="9">
        <v>8</v>
      </c>
      <c r="C779" s="255" t="s">
        <v>9104</v>
      </c>
      <c r="D779" s="9">
        <v>10791889535.308731</v>
      </c>
      <c r="E779" s="9">
        <v>1746329.1424868982</v>
      </c>
      <c r="F779" s="255" t="s">
        <v>9133</v>
      </c>
      <c r="G779" s="9"/>
      <c r="H779" s="255" t="s">
        <v>9168</v>
      </c>
      <c r="I779" s="9">
        <v>1</v>
      </c>
    </row>
    <row r="780">
      <c r="A780" s="255" t="s">
        <v>1957</v>
      </c>
      <c r="B780" s="9">
        <v>8</v>
      </c>
      <c r="C780" s="255" t="s">
        <v>9105</v>
      </c>
      <c r="D780" s="9">
        <v>0.87559041930716131</v>
      </c>
      <c r="E780" s="9">
        <v>1746329.1424868982</v>
      </c>
      <c r="F780" s="255" t="s">
        <v>9133</v>
      </c>
      <c r="G780" s="9"/>
      <c r="H780" s="255" t="s">
        <v>9168</v>
      </c>
      <c r="I780" s="9">
        <v>1</v>
      </c>
    </row>
    <row r="781">
      <c r="A781" s="255" t="s">
        <v>1958</v>
      </c>
      <c r="B781" s="9">
        <v>8</v>
      </c>
      <c r="C781" s="255" t="s">
        <v>9205</v>
      </c>
      <c r="D781" s="9">
        <v>6179.7568813060661</v>
      </c>
      <c r="E781" s="9">
        <v>1746329.1424868982</v>
      </c>
      <c r="F781" s="255" t="s">
        <v>9133</v>
      </c>
      <c r="G781" s="9"/>
      <c r="H781" s="255" t="s">
        <v>9168</v>
      </c>
      <c r="I781" s="9">
        <v>1</v>
      </c>
    </row>
    <row r="782">
      <c r="A782" s="255" t="s">
        <v>1959</v>
      </c>
      <c r="B782" s="9">
        <v>8</v>
      </c>
      <c r="C782" s="255" t="s">
        <v>9103</v>
      </c>
      <c r="D782" s="9">
        <v>0</v>
      </c>
      <c r="E782" s="9">
        <v>1746329.1424868982</v>
      </c>
      <c r="F782" s="255" t="s">
        <v>9134</v>
      </c>
      <c r="G782" s="9"/>
      <c r="H782" s="255" t="s">
        <v>9168</v>
      </c>
      <c r="I782" s="9">
        <v>1</v>
      </c>
    </row>
    <row r="783">
      <c r="A783" s="255" t="s">
        <v>1960</v>
      </c>
      <c r="B783" s="9">
        <v>8</v>
      </c>
      <c r="C783" s="255" t="s">
        <v>9104</v>
      </c>
      <c r="D783" s="9">
        <v>-2322789764.0022659</v>
      </c>
      <c r="E783" s="9">
        <v>1746329.1424868982</v>
      </c>
      <c r="F783" s="255" t="s">
        <v>9134</v>
      </c>
      <c r="G783" s="9"/>
      <c r="H783" s="255" t="s">
        <v>9168</v>
      </c>
      <c r="I783" s="9">
        <v>1</v>
      </c>
    </row>
    <row r="784">
      <c r="A784" s="255" t="s">
        <v>1961</v>
      </c>
      <c r="B784" s="9">
        <v>8</v>
      </c>
      <c r="C784" s="255" t="s">
        <v>9105</v>
      </c>
      <c r="D784" s="9">
        <v>0</v>
      </c>
      <c r="E784" s="9">
        <v>1746329.1424868982</v>
      </c>
      <c r="F784" s="255" t="s">
        <v>9134</v>
      </c>
      <c r="G784" s="9"/>
      <c r="H784" s="255" t="s">
        <v>9168</v>
      </c>
      <c r="I784" s="9">
        <v>1</v>
      </c>
    </row>
    <row r="785">
      <c r="A785" s="255" t="s">
        <v>1962</v>
      </c>
      <c r="B785" s="9">
        <v>8</v>
      </c>
      <c r="C785" s="255" t="s">
        <v>9205</v>
      </c>
      <c r="D785" s="9">
        <v>-1330.0984948887965</v>
      </c>
      <c r="E785" s="9">
        <v>1746329.1424868982</v>
      </c>
      <c r="F785" s="255" t="s">
        <v>9134</v>
      </c>
      <c r="G785" s="9"/>
      <c r="H785" s="255" t="s">
        <v>9168</v>
      </c>
      <c r="I785" s="9">
        <v>1</v>
      </c>
    </row>
    <row r="786">
      <c r="A786" s="255" t="s">
        <v>1963</v>
      </c>
      <c r="B786" s="9">
        <v>8</v>
      </c>
      <c r="C786" s="255" t="s">
        <v>9103</v>
      </c>
      <c r="D786" s="9">
        <v>1515357.7097295779</v>
      </c>
      <c r="E786" s="9">
        <v>1746329.1424868982</v>
      </c>
      <c r="F786" s="255" t="s">
        <v>9135</v>
      </c>
      <c r="G786" s="9"/>
      <c r="H786" s="255" t="s">
        <v>9168</v>
      </c>
      <c r="I786" s="9">
        <v>1</v>
      </c>
    </row>
    <row r="787">
      <c r="A787" s="255" t="s">
        <v>1964</v>
      </c>
      <c r="B787" s="9">
        <v>8</v>
      </c>
      <c r="C787" s="255" t="s">
        <v>9104</v>
      </c>
      <c r="D787" s="9">
        <v>8469099771.3064651</v>
      </c>
      <c r="E787" s="9">
        <v>1746329.1424868982</v>
      </c>
      <c r="F787" s="255" t="s">
        <v>9135</v>
      </c>
      <c r="G787" s="9"/>
      <c r="H787" s="255" t="s">
        <v>9168</v>
      </c>
      <c r="I787" s="9">
        <v>1</v>
      </c>
    </row>
    <row r="788">
      <c r="A788" s="255" t="s">
        <v>1965</v>
      </c>
      <c r="B788" s="9">
        <v>8</v>
      </c>
      <c r="C788" s="255" t="s">
        <v>9105</v>
      </c>
      <c r="D788" s="9">
        <v>0.8677388888852875</v>
      </c>
      <c r="E788" s="9">
        <v>1746329.1424868982</v>
      </c>
      <c r="F788" s="255" t="s">
        <v>9135</v>
      </c>
      <c r="G788" s="9"/>
      <c r="H788" s="255" t="s">
        <v>9168</v>
      </c>
      <c r="I788" s="9">
        <v>1</v>
      </c>
    </row>
    <row r="789">
      <c r="A789" s="255" t="s">
        <v>1966</v>
      </c>
      <c r="B789" s="9">
        <v>8</v>
      </c>
      <c r="C789" s="255" t="s">
        <v>9205</v>
      </c>
      <c r="D789" s="9">
        <v>4849.6583864172699</v>
      </c>
      <c r="E789" s="9">
        <v>1746329.1424868982</v>
      </c>
      <c r="F789" s="255" t="s">
        <v>9135</v>
      </c>
      <c r="G789" s="9"/>
      <c r="H789" s="255" t="s">
        <v>9168</v>
      </c>
      <c r="I789" s="9">
        <v>1</v>
      </c>
    </row>
    <row r="790">
      <c r="A790" s="255" t="s">
        <v>1967</v>
      </c>
      <c r="B790" s="9">
        <v>8</v>
      </c>
      <c r="C790" s="255" t="s">
        <v>9103</v>
      </c>
      <c r="D790" s="9">
        <v>523758.55565373518</v>
      </c>
      <c r="E790" s="9">
        <v>1746329.1424868982</v>
      </c>
      <c r="F790" s="255" t="s">
        <v>9136</v>
      </c>
      <c r="G790" s="9"/>
      <c r="H790" s="255" t="s">
        <v>9168</v>
      </c>
      <c r="I790" s="9">
        <v>1</v>
      </c>
    </row>
    <row r="791">
      <c r="A791" s="255" t="s">
        <v>1968</v>
      </c>
      <c r="B791" s="9">
        <v>8</v>
      </c>
      <c r="C791" s="255" t="s">
        <v>9104</v>
      </c>
      <c r="D791" s="9">
        <v>2936335004.2367649</v>
      </c>
      <c r="E791" s="9">
        <v>1746329.1424868982</v>
      </c>
      <c r="F791" s="255" t="s">
        <v>9136</v>
      </c>
      <c r="G791" s="9"/>
      <c r="H791" s="255" t="s">
        <v>9168</v>
      </c>
      <c r="I791" s="9">
        <v>1</v>
      </c>
    </row>
    <row r="792">
      <c r="A792" s="255" t="s">
        <v>1969</v>
      </c>
      <c r="B792" s="9">
        <v>8</v>
      </c>
      <c r="C792" s="255" t="s">
        <v>9105</v>
      </c>
      <c r="D792" s="9">
        <v>0.29991972470199135</v>
      </c>
      <c r="E792" s="9">
        <v>1746329.1424868982</v>
      </c>
      <c r="F792" s="255" t="s">
        <v>9136</v>
      </c>
      <c r="G792" s="9"/>
      <c r="H792" s="255" t="s">
        <v>9168</v>
      </c>
      <c r="I792" s="9">
        <v>1</v>
      </c>
    </row>
    <row r="793">
      <c r="A793" s="255" t="s">
        <v>1970</v>
      </c>
      <c r="B793" s="9">
        <v>8</v>
      </c>
      <c r="C793" s="255" t="s">
        <v>9205</v>
      </c>
      <c r="D793" s="9">
        <v>1681.4327452929135</v>
      </c>
      <c r="E793" s="9">
        <v>1746329.1424868982</v>
      </c>
      <c r="F793" s="255" t="s">
        <v>9136</v>
      </c>
      <c r="G793" s="9"/>
      <c r="H793" s="255" t="s">
        <v>9168</v>
      </c>
      <c r="I793" s="9">
        <v>1</v>
      </c>
    </row>
    <row r="794">
      <c r="A794" s="255" t="s">
        <v>1971</v>
      </c>
      <c r="B794" s="9">
        <v>8</v>
      </c>
      <c r="C794" s="255" t="s">
        <v>9103</v>
      </c>
      <c r="D794" s="9">
        <v>1377747.3968067053</v>
      </c>
      <c r="E794" s="9">
        <v>1746329.1424868982</v>
      </c>
      <c r="F794" s="255" t="s">
        <v>9137</v>
      </c>
      <c r="G794" s="9"/>
      <c r="H794" s="255" t="s">
        <v>9168</v>
      </c>
      <c r="I794" s="9">
        <v>1</v>
      </c>
    </row>
    <row r="795">
      <c r="A795" s="255" t="s">
        <v>1972</v>
      </c>
      <c r="B795" s="9">
        <v>8</v>
      </c>
      <c r="C795" s="255" t="s">
        <v>9104</v>
      </c>
      <c r="D795" s="9">
        <v>4538786096.900547</v>
      </c>
      <c r="E795" s="9">
        <v>1746329.1424868982</v>
      </c>
      <c r="F795" s="255" t="s">
        <v>9137</v>
      </c>
      <c r="G795" s="9"/>
      <c r="H795" s="255" t="s">
        <v>9168</v>
      </c>
      <c r="I795" s="9">
        <v>1</v>
      </c>
    </row>
    <row r="796">
      <c r="A796" s="255" t="s">
        <v>1973</v>
      </c>
      <c r="B796" s="9">
        <v>8</v>
      </c>
      <c r="C796" s="255" t="s">
        <v>9105</v>
      </c>
      <c r="D796" s="9">
        <v>0.7889391313968992</v>
      </c>
      <c r="E796" s="9">
        <v>1746329.1424868982</v>
      </c>
      <c r="F796" s="255" t="s">
        <v>9137</v>
      </c>
      <c r="G796" s="9"/>
      <c r="H796" s="255" t="s">
        <v>9168</v>
      </c>
      <c r="I796" s="9">
        <v>1</v>
      </c>
    </row>
    <row r="797">
      <c r="A797" s="255" t="s">
        <v>1974</v>
      </c>
      <c r="B797" s="9">
        <v>8</v>
      </c>
      <c r="C797" s="255" t="s">
        <v>9205</v>
      </c>
      <c r="D797" s="9">
        <v>2599.0438952630598</v>
      </c>
      <c r="E797" s="9">
        <v>1746329.1424868982</v>
      </c>
      <c r="F797" s="255" t="s">
        <v>9137</v>
      </c>
      <c r="G797" s="9"/>
      <c r="H797" s="255" t="s">
        <v>9168</v>
      </c>
      <c r="I797" s="9">
        <v>1</v>
      </c>
    </row>
    <row r="798">
      <c r="A798" s="255" t="s">
        <v>1975</v>
      </c>
      <c r="B798" s="9">
        <v>8</v>
      </c>
      <c r="C798" s="255" t="s">
        <v>9103</v>
      </c>
      <c r="D798" s="9">
        <v>0</v>
      </c>
      <c r="E798" s="9">
        <v>1746329.1424868982</v>
      </c>
      <c r="F798" s="255" t="s">
        <v>9138</v>
      </c>
      <c r="G798" s="9"/>
      <c r="H798" s="255" t="s">
        <v>9168</v>
      </c>
      <c r="I798" s="9">
        <v>1</v>
      </c>
    </row>
    <row r="799">
      <c r="A799" s="255" t="s">
        <v>1976</v>
      </c>
      <c r="B799" s="9">
        <v>8</v>
      </c>
      <c r="C799" s="255" t="s">
        <v>9104</v>
      </c>
      <c r="D799" s="9">
        <v>0</v>
      </c>
      <c r="E799" s="9">
        <v>1746329.1424868982</v>
      </c>
      <c r="F799" s="255" t="s">
        <v>9138</v>
      </c>
      <c r="G799" s="9"/>
      <c r="H799" s="255" t="s">
        <v>9168</v>
      </c>
      <c r="I799" s="9">
        <v>1</v>
      </c>
    </row>
    <row r="800">
      <c r="A800" s="255" t="s">
        <v>1977</v>
      </c>
      <c r="B800" s="9">
        <v>8</v>
      </c>
      <c r="C800" s="255" t="s">
        <v>9105</v>
      </c>
      <c r="D800" s="9">
        <v>0</v>
      </c>
      <c r="E800" s="9">
        <v>1746329.1424868982</v>
      </c>
      <c r="F800" s="255" t="s">
        <v>9138</v>
      </c>
      <c r="G800" s="9"/>
      <c r="H800" s="255" t="s">
        <v>9168</v>
      </c>
      <c r="I800" s="9">
        <v>1</v>
      </c>
    </row>
    <row r="801">
      <c r="A801" s="255" t="s">
        <v>1978</v>
      </c>
      <c r="B801" s="9">
        <v>8</v>
      </c>
      <c r="C801" s="255" t="s">
        <v>9205</v>
      </c>
      <c r="D801" s="9">
        <v>0</v>
      </c>
      <c r="E801" s="9">
        <v>1746329.1424868982</v>
      </c>
      <c r="F801" s="255" t="s">
        <v>9138</v>
      </c>
      <c r="G801" s="9"/>
      <c r="H801" s="255" t="s">
        <v>9168</v>
      </c>
      <c r="I801" s="9">
        <v>1</v>
      </c>
    </row>
    <row r="802">
      <c r="A802" s="255" t="s">
        <v>1979</v>
      </c>
      <c r="B802" s="9">
        <v>9</v>
      </c>
      <c r="C802" s="255" t="s">
        <v>9103</v>
      </c>
      <c r="D802" s="9">
        <v>1453025.8654662177</v>
      </c>
      <c r="E802" s="9">
        <v>1747858.0461865487</v>
      </c>
      <c r="F802" s="255" t="s">
        <v>9114</v>
      </c>
      <c r="G802" s="9"/>
      <c r="H802" s="255" t="s">
        <v>9168</v>
      </c>
      <c r="I802" s="9">
        <v>1</v>
      </c>
    </row>
    <row r="803">
      <c r="A803" s="255" t="s">
        <v>1980</v>
      </c>
      <c r="B803" s="9">
        <v>9</v>
      </c>
      <c r="C803" s="255" t="s">
        <v>9104</v>
      </c>
      <c r="D803" s="9">
        <v>8007253608.9850616</v>
      </c>
      <c r="E803" s="9">
        <v>1747858.0461865487</v>
      </c>
      <c r="F803" s="255" t="s">
        <v>9114</v>
      </c>
      <c r="G803" s="9"/>
      <c r="H803" s="255" t="s">
        <v>9168</v>
      </c>
      <c r="I803" s="9">
        <v>1</v>
      </c>
    </row>
    <row r="804">
      <c r="A804" s="255" t="s">
        <v>1981</v>
      </c>
      <c r="B804" s="9">
        <v>9</v>
      </c>
      <c r="C804" s="255" t="s">
        <v>9105</v>
      </c>
      <c r="D804" s="9">
        <v>0.83131800585088045</v>
      </c>
      <c r="E804" s="9">
        <v>1747858.0461865487</v>
      </c>
      <c r="F804" s="255" t="s">
        <v>9114</v>
      </c>
      <c r="G804" s="9"/>
      <c r="H804" s="255" t="s">
        <v>9168</v>
      </c>
      <c r="I804" s="9">
        <v>1</v>
      </c>
    </row>
    <row r="805">
      <c r="A805" s="255" t="s">
        <v>1982</v>
      </c>
      <c r="B805" s="9">
        <v>9</v>
      </c>
      <c r="C805" s="255" t="s">
        <v>9205</v>
      </c>
      <c r="D805" s="9">
        <v>4581.1807351604848</v>
      </c>
      <c r="E805" s="9">
        <v>1747858.0461865487</v>
      </c>
      <c r="F805" s="255" t="s">
        <v>9114</v>
      </c>
      <c r="G805" s="9"/>
      <c r="H805" s="255" t="s">
        <v>9168</v>
      </c>
      <c r="I805" s="9">
        <v>1</v>
      </c>
    </row>
    <row r="806">
      <c r="A806" s="255" t="s">
        <v>1983</v>
      </c>
      <c r="B806" s="9">
        <v>9</v>
      </c>
      <c r="C806" s="255" t="s">
        <v>9103</v>
      </c>
      <c r="D806" s="9">
        <v>0</v>
      </c>
      <c r="E806" s="9">
        <v>1747858.0461865487</v>
      </c>
      <c r="F806" s="255" t="s">
        <v>9115</v>
      </c>
      <c r="G806" s="9"/>
      <c r="H806" s="255" t="s">
        <v>9168</v>
      </c>
      <c r="I806" s="9">
        <v>1</v>
      </c>
    </row>
    <row r="807">
      <c r="A807" s="255" t="s">
        <v>1984</v>
      </c>
      <c r="B807" s="9">
        <v>9</v>
      </c>
      <c r="C807" s="255" t="s">
        <v>9104</v>
      </c>
      <c r="D807" s="9">
        <v>0</v>
      </c>
      <c r="E807" s="9">
        <v>1747858.0461865487</v>
      </c>
      <c r="F807" s="255" t="s">
        <v>9115</v>
      </c>
      <c r="G807" s="9"/>
      <c r="H807" s="255" t="s">
        <v>9168</v>
      </c>
      <c r="I807" s="9">
        <v>1</v>
      </c>
    </row>
    <row r="808">
      <c r="A808" s="255" t="s">
        <v>1985</v>
      </c>
      <c r="B808" s="9">
        <v>9</v>
      </c>
      <c r="C808" s="255" t="s">
        <v>9105</v>
      </c>
      <c r="D808" s="9">
        <v>0</v>
      </c>
      <c r="E808" s="9">
        <v>1747858.0461865487</v>
      </c>
      <c r="F808" s="255" t="s">
        <v>9115</v>
      </c>
      <c r="G808" s="9"/>
      <c r="H808" s="255" t="s">
        <v>9168</v>
      </c>
      <c r="I808" s="9">
        <v>1</v>
      </c>
    </row>
    <row r="809">
      <c r="A809" s="255" t="s">
        <v>1986</v>
      </c>
      <c r="B809" s="9">
        <v>9</v>
      </c>
      <c r="C809" s="255" t="s">
        <v>9205</v>
      </c>
      <c r="D809" s="9">
        <v>0</v>
      </c>
      <c r="E809" s="9">
        <v>1747858.0461865487</v>
      </c>
      <c r="F809" s="255" t="s">
        <v>9115</v>
      </c>
      <c r="G809" s="9"/>
      <c r="H809" s="255" t="s">
        <v>9168</v>
      </c>
      <c r="I809" s="9">
        <v>1</v>
      </c>
    </row>
    <row r="810">
      <c r="A810" s="255" t="s">
        <v>1987</v>
      </c>
      <c r="B810" s="9">
        <v>9</v>
      </c>
      <c r="C810" s="255" t="s">
        <v>9103</v>
      </c>
      <c r="D810" s="9">
        <v>0</v>
      </c>
      <c r="E810" s="9">
        <v>1747858.0461865487</v>
      </c>
      <c r="F810" s="255" t="s">
        <v>9116</v>
      </c>
      <c r="G810" s="9"/>
      <c r="H810" s="255" t="s">
        <v>9168</v>
      </c>
      <c r="I810" s="9">
        <v>1</v>
      </c>
    </row>
    <row r="811">
      <c r="A811" s="255" t="s">
        <v>1988</v>
      </c>
      <c r="B811" s="9">
        <v>9</v>
      </c>
      <c r="C811" s="255" t="s">
        <v>9104</v>
      </c>
      <c r="D811" s="9">
        <v>0</v>
      </c>
      <c r="E811" s="9">
        <v>1747858.0461865487</v>
      </c>
      <c r="F811" s="255" t="s">
        <v>9116</v>
      </c>
      <c r="G811" s="9"/>
      <c r="H811" s="255" t="s">
        <v>9168</v>
      </c>
      <c r="I811" s="9">
        <v>1</v>
      </c>
    </row>
    <row r="812">
      <c r="A812" s="255" t="s">
        <v>1989</v>
      </c>
      <c r="B812" s="9">
        <v>9</v>
      </c>
      <c r="C812" s="255" t="s">
        <v>9105</v>
      </c>
      <c r="D812" s="9">
        <v>0</v>
      </c>
      <c r="E812" s="9">
        <v>1747858.0461865487</v>
      </c>
      <c r="F812" s="255" t="s">
        <v>9116</v>
      </c>
      <c r="G812" s="9"/>
      <c r="H812" s="255" t="s">
        <v>9168</v>
      </c>
      <c r="I812" s="9">
        <v>1</v>
      </c>
    </row>
    <row r="813">
      <c r="A813" s="255" t="s">
        <v>1990</v>
      </c>
      <c r="B813" s="9">
        <v>9</v>
      </c>
      <c r="C813" s="255" t="s">
        <v>9205</v>
      </c>
      <c r="D813" s="9">
        <v>0</v>
      </c>
      <c r="E813" s="9">
        <v>1747858.0461865487</v>
      </c>
      <c r="F813" s="255" t="s">
        <v>9116</v>
      </c>
      <c r="G813" s="9"/>
      <c r="H813" s="255" t="s">
        <v>9168</v>
      </c>
      <c r="I813" s="9">
        <v>1</v>
      </c>
    </row>
    <row r="814">
      <c r="A814" s="255" t="s">
        <v>1991</v>
      </c>
      <c r="B814" s="9">
        <v>9</v>
      </c>
      <c r="C814" s="255" t="s">
        <v>9103</v>
      </c>
      <c r="D814" s="9">
        <v>0</v>
      </c>
      <c r="E814" s="9">
        <v>1747858.0461865487</v>
      </c>
      <c r="F814" s="255" t="s">
        <v>9117</v>
      </c>
      <c r="G814" s="9"/>
      <c r="H814" s="255" t="s">
        <v>9168</v>
      </c>
      <c r="I814" s="9">
        <v>1</v>
      </c>
    </row>
    <row r="815">
      <c r="A815" s="255" t="s">
        <v>1992</v>
      </c>
      <c r="B815" s="9">
        <v>9</v>
      </c>
      <c r="C815" s="255" t="s">
        <v>9104</v>
      </c>
      <c r="D815" s="9">
        <v>0</v>
      </c>
      <c r="E815" s="9">
        <v>1747858.0461865487</v>
      </c>
      <c r="F815" s="255" t="s">
        <v>9117</v>
      </c>
      <c r="G815" s="9"/>
      <c r="H815" s="255" t="s">
        <v>9168</v>
      </c>
      <c r="I815" s="9">
        <v>1</v>
      </c>
    </row>
    <row r="816">
      <c r="A816" s="255" t="s">
        <v>1993</v>
      </c>
      <c r="B816" s="9">
        <v>9</v>
      </c>
      <c r="C816" s="255" t="s">
        <v>9105</v>
      </c>
      <c r="D816" s="9">
        <v>0</v>
      </c>
      <c r="E816" s="9">
        <v>1747858.0461865487</v>
      </c>
      <c r="F816" s="255" t="s">
        <v>9117</v>
      </c>
      <c r="G816" s="9"/>
      <c r="H816" s="255" t="s">
        <v>9168</v>
      </c>
      <c r="I816" s="9">
        <v>1</v>
      </c>
    </row>
    <row r="817">
      <c r="A817" s="255" t="s">
        <v>1994</v>
      </c>
      <c r="B817" s="9">
        <v>9</v>
      </c>
      <c r="C817" s="255" t="s">
        <v>9205</v>
      </c>
      <c r="D817" s="9">
        <v>0</v>
      </c>
      <c r="E817" s="9">
        <v>1747858.0461865487</v>
      </c>
      <c r="F817" s="255" t="s">
        <v>9117</v>
      </c>
      <c r="G817" s="9"/>
      <c r="H817" s="255" t="s">
        <v>9168</v>
      </c>
      <c r="I817" s="9">
        <v>1</v>
      </c>
    </row>
    <row r="818">
      <c r="A818" s="255" t="s">
        <v>1995</v>
      </c>
      <c r="B818" s="9">
        <v>9</v>
      </c>
      <c r="C818" s="255" t="s">
        <v>9103</v>
      </c>
      <c r="D818" s="9">
        <v>0</v>
      </c>
      <c r="E818" s="9">
        <v>1747858.0461865487</v>
      </c>
      <c r="F818" s="255" t="s">
        <v>9118</v>
      </c>
      <c r="G818" s="9"/>
      <c r="H818" s="255" t="s">
        <v>9168</v>
      </c>
      <c r="I818" s="9">
        <v>1</v>
      </c>
    </row>
    <row r="819">
      <c r="A819" s="255" t="s">
        <v>1996</v>
      </c>
      <c r="B819" s="9">
        <v>9</v>
      </c>
      <c r="C819" s="255" t="s">
        <v>9104</v>
      </c>
      <c r="D819" s="9">
        <v>0</v>
      </c>
      <c r="E819" s="9">
        <v>1747858.0461865487</v>
      </c>
      <c r="F819" s="255" t="s">
        <v>9118</v>
      </c>
      <c r="G819" s="9"/>
      <c r="H819" s="255" t="s">
        <v>9168</v>
      </c>
      <c r="I819" s="9">
        <v>1</v>
      </c>
    </row>
    <row r="820">
      <c r="A820" s="255" t="s">
        <v>1997</v>
      </c>
      <c r="B820" s="9">
        <v>9</v>
      </c>
      <c r="C820" s="255" t="s">
        <v>9105</v>
      </c>
      <c r="D820" s="9">
        <v>0</v>
      </c>
      <c r="E820" s="9">
        <v>1747858.0461865487</v>
      </c>
      <c r="F820" s="255" t="s">
        <v>9118</v>
      </c>
      <c r="G820" s="9"/>
      <c r="H820" s="255" t="s">
        <v>9168</v>
      </c>
      <c r="I820" s="9">
        <v>1</v>
      </c>
    </row>
    <row r="821">
      <c r="A821" s="255" t="s">
        <v>1998</v>
      </c>
      <c r="B821" s="9">
        <v>9</v>
      </c>
      <c r="C821" s="255" t="s">
        <v>9205</v>
      </c>
      <c r="D821" s="9">
        <v>0</v>
      </c>
      <c r="E821" s="9">
        <v>1747858.0461865487</v>
      </c>
      <c r="F821" s="255" t="s">
        <v>9118</v>
      </c>
      <c r="G821" s="9"/>
      <c r="H821" s="255" t="s">
        <v>9168</v>
      </c>
      <c r="I821" s="9">
        <v>1</v>
      </c>
    </row>
    <row r="822">
      <c r="A822" s="255" t="s">
        <v>1999</v>
      </c>
      <c r="B822" s="9">
        <v>9</v>
      </c>
      <c r="C822" s="255" t="s">
        <v>9103</v>
      </c>
      <c r="D822" s="9">
        <v>0</v>
      </c>
      <c r="E822" s="9">
        <v>1747858.0461865487</v>
      </c>
      <c r="F822" s="255" t="s">
        <v>9119</v>
      </c>
      <c r="G822" s="9"/>
      <c r="H822" s="255" t="s">
        <v>9168</v>
      </c>
      <c r="I822" s="9">
        <v>1</v>
      </c>
    </row>
    <row r="823">
      <c r="A823" s="255" t="s">
        <v>2000</v>
      </c>
      <c r="B823" s="9">
        <v>9</v>
      </c>
      <c r="C823" s="255" t="s">
        <v>9104</v>
      </c>
      <c r="D823" s="9">
        <v>0</v>
      </c>
      <c r="E823" s="9">
        <v>1747858.0461865487</v>
      </c>
      <c r="F823" s="255" t="s">
        <v>9119</v>
      </c>
      <c r="G823" s="9"/>
      <c r="H823" s="255" t="s">
        <v>9168</v>
      </c>
      <c r="I823" s="9">
        <v>1</v>
      </c>
    </row>
    <row r="824">
      <c r="A824" s="255" t="s">
        <v>2001</v>
      </c>
      <c r="B824" s="9">
        <v>9</v>
      </c>
      <c r="C824" s="255" t="s">
        <v>9105</v>
      </c>
      <c r="D824" s="9">
        <v>0</v>
      </c>
      <c r="E824" s="9">
        <v>1747858.0461865487</v>
      </c>
      <c r="F824" s="255" t="s">
        <v>9119</v>
      </c>
      <c r="G824" s="9"/>
      <c r="H824" s="255" t="s">
        <v>9168</v>
      </c>
      <c r="I824" s="9">
        <v>1</v>
      </c>
    </row>
    <row r="825">
      <c r="A825" s="255" t="s">
        <v>2002</v>
      </c>
      <c r="B825" s="9">
        <v>9</v>
      </c>
      <c r="C825" s="255" t="s">
        <v>9205</v>
      </c>
      <c r="D825" s="9">
        <v>0</v>
      </c>
      <c r="E825" s="9">
        <v>1747858.0461865487</v>
      </c>
      <c r="F825" s="255" t="s">
        <v>9119</v>
      </c>
      <c r="G825" s="9"/>
      <c r="H825" s="255" t="s">
        <v>9168</v>
      </c>
      <c r="I825" s="9">
        <v>1</v>
      </c>
    </row>
    <row r="826">
      <c r="A826" s="255" t="s">
        <v>2003</v>
      </c>
      <c r="B826" s="9">
        <v>9</v>
      </c>
      <c r="C826" s="255" t="s">
        <v>9103</v>
      </c>
      <c r="D826" s="9">
        <v>0</v>
      </c>
      <c r="E826" s="9">
        <v>1747858.0461865487</v>
      </c>
      <c r="F826" s="255" t="s">
        <v>9120</v>
      </c>
      <c r="G826" s="9"/>
      <c r="H826" s="255" t="s">
        <v>9168</v>
      </c>
      <c r="I826" s="9">
        <v>1</v>
      </c>
    </row>
    <row r="827">
      <c r="A827" s="255" t="s">
        <v>2004</v>
      </c>
      <c r="B827" s="9">
        <v>9</v>
      </c>
      <c r="C827" s="255" t="s">
        <v>9104</v>
      </c>
      <c r="D827" s="9">
        <v>0</v>
      </c>
      <c r="E827" s="9">
        <v>1747858.0461865487</v>
      </c>
      <c r="F827" s="255" t="s">
        <v>9120</v>
      </c>
      <c r="G827" s="9"/>
      <c r="H827" s="255" t="s">
        <v>9168</v>
      </c>
      <c r="I827" s="9">
        <v>1</v>
      </c>
    </row>
    <row r="828">
      <c r="A828" s="255" t="s">
        <v>2005</v>
      </c>
      <c r="B828" s="9">
        <v>9</v>
      </c>
      <c r="C828" s="255" t="s">
        <v>9105</v>
      </c>
      <c r="D828" s="9">
        <v>0</v>
      </c>
      <c r="E828" s="9">
        <v>1747858.0461865487</v>
      </c>
      <c r="F828" s="255" t="s">
        <v>9120</v>
      </c>
      <c r="G828" s="9"/>
      <c r="H828" s="255" t="s">
        <v>9168</v>
      </c>
      <c r="I828" s="9">
        <v>1</v>
      </c>
    </row>
    <row r="829">
      <c r="A829" s="255" t="s">
        <v>2006</v>
      </c>
      <c r="B829" s="9">
        <v>9</v>
      </c>
      <c r="C829" s="255" t="s">
        <v>9205</v>
      </c>
      <c r="D829" s="9">
        <v>0</v>
      </c>
      <c r="E829" s="9">
        <v>1747858.0461865487</v>
      </c>
      <c r="F829" s="255" t="s">
        <v>9120</v>
      </c>
      <c r="G829" s="9"/>
      <c r="H829" s="255" t="s">
        <v>9168</v>
      </c>
      <c r="I829" s="9">
        <v>1</v>
      </c>
    </row>
    <row r="830">
      <c r="A830" s="255" t="s">
        <v>2007</v>
      </c>
      <c r="B830" s="9">
        <v>9</v>
      </c>
      <c r="C830" s="255" t="s">
        <v>9103</v>
      </c>
      <c r="D830" s="9">
        <v>0</v>
      </c>
      <c r="E830" s="9">
        <v>1747858.0461865487</v>
      </c>
      <c r="F830" s="255" t="s">
        <v>9121</v>
      </c>
      <c r="G830" s="9"/>
      <c r="H830" s="255" t="s">
        <v>9168</v>
      </c>
      <c r="I830" s="9">
        <v>1</v>
      </c>
    </row>
    <row r="831">
      <c r="A831" s="255" t="s">
        <v>2008</v>
      </c>
      <c r="B831" s="9">
        <v>9</v>
      </c>
      <c r="C831" s="255" t="s">
        <v>9104</v>
      </c>
      <c r="D831" s="9">
        <v>0</v>
      </c>
      <c r="E831" s="9">
        <v>1747858.0461865487</v>
      </c>
      <c r="F831" s="255" t="s">
        <v>9121</v>
      </c>
      <c r="G831" s="9"/>
      <c r="H831" s="255" t="s">
        <v>9168</v>
      </c>
      <c r="I831" s="9">
        <v>1</v>
      </c>
    </row>
    <row r="832">
      <c r="A832" s="255" t="s">
        <v>2009</v>
      </c>
      <c r="B832" s="9">
        <v>9</v>
      </c>
      <c r="C832" s="255" t="s">
        <v>9105</v>
      </c>
      <c r="D832" s="9">
        <v>0</v>
      </c>
      <c r="E832" s="9">
        <v>1747858.0461865487</v>
      </c>
      <c r="F832" s="255" t="s">
        <v>9121</v>
      </c>
      <c r="G832" s="9"/>
      <c r="H832" s="255" t="s">
        <v>9168</v>
      </c>
      <c r="I832" s="9">
        <v>1</v>
      </c>
    </row>
    <row r="833">
      <c r="A833" s="255" t="s">
        <v>2010</v>
      </c>
      <c r="B833" s="9">
        <v>9</v>
      </c>
      <c r="C833" s="255" t="s">
        <v>9205</v>
      </c>
      <c r="D833" s="9">
        <v>0</v>
      </c>
      <c r="E833" s="9">
        <v>1747858.0461865487</v>
      </c>
      <c r="F833" s="255" t="s">
        <v>9121</v>
      </c>
      <c r="G833" s="9"/>
      <c r="H833" s="255" t="s">
        <v>9168</v>
      </c>
      <c r="I833" s="9">
        <v>1</v>
      </c>
    </row>
    <row r="834">
      <c r="A834" s="255" t="s">
        <v>2011</v>
      </c>
      <c r="B834" s="9">
        <v>9</v>
      </c>
      <c r="C834" s="255" t="s">
        <v>9103</v>
      </c>
      <c r="D834" s="9">
        <v>1704904.1824481632</v>
      </c>
      <c r="E834" s="9">
        <v>1747858.0461865487</v>
      </c>
      <c r="F834" s="255" t="s">
        <v>9122</v>
      </c>
      <c r="G834" s="9"/>
      <c r="H834" s="255" t="s">
        <v>9168</v>
      </c>
      <c r="I834" s="9">
        <v>1</v>
      </c>
    </row>
    <row r="835">
      <c r="A835" s="255" t="s">
        <v>2012</v>
      </c>
      <c r="B835" s="9">
        <v>9</v>
      </c>
      <c r="C835" s="255" t="s">
        <v>9104</v>
      </c>
      <c r="D835" s="9">
        <v>14859825513.163746</v>
      </c>
      <c r="E835" s="9">
        <v>1747858.0461865487</v>
      </c>
      <c r="F835" s="255" t="s">
        <v>9122</v>
      </c>
      <c r="G835" s="9"/>
      <c r="H835" s="255" t="s">
        <v>9168</v>
      </c>
      <c r="I835" s="9">
        <v>1</v>
      </c>
    </row>
    <row r="836">
      <c r="A836" s="255" t="s">
        <v>2013</v>
      </c>
      <c r="B836" s="9">
        <v>9</v>
      </c>
      <c r="C836" s="255" t="s">
        <v>9105</v>
      </c>
      <c r="D836" s="9">
        <v>0.97542485567858239</v>
      </c>
      <c r="E836" s="9">
        <v>1747858.0461865487</v>
      </c>
      <c r="F836" s="255" t="s">
        <v>9122</v>
      </c>
      <c r="G836" s="9"/>
      <c r="H836" s="255" t="s">
        <v>9168</v>
      </c>
      <c r="I836" s="9">
        <v>1</v>
      </c>
    </row>
    <row r="837">
      <c r="A837" s="255" t="s">
        <v>2014</v>
      </c>
      <c r="B837" s="9">
        <v>9</v>
      </c>
      <c r="C837" s="255" t="s">
        <v>9205</v>
      </c>
      <c r="D837" s="9">
        <v>8501.734763635237</v>
      </c>
      <c r="E837" s="9">
        <v>1747858.0461865487</v>
      </c>
      <c r="F837" s="255" t="s">
        <v>9122</v>
      </c>
      <c r="G837" s="9"/>
      <c r="H837" s="255" t="s">
        <v>9168</v>
      </c>
      <c r="I837" s="9">
        <v>1</v>
      </c>
    </row>
    <row r="838">
      <c r="A838" s="255" t="s">
        <v>2015</v>
      </c>
      <c r="B838" s="9">
        <v>9</v>
      </c>
      <c r="C838" s="255" t="s">
        <v>9103</v>
      </c>
      <c r="D838" s="9">
        <v>1704904.1824481632</v>
      </c>
      <c r="E838" s="9">
        <v>1747858.0461865487</v>
      </c>
      <c r="F838" s="255" t="s">
        <v>9123</v>
      </c>
      <c r="G838" s="9"/>
      <c r="H838" s="255" t="s">
        <v>9168</v>
      </c>
      <c r="I838" s="9">
        <v>1</v>
      </c>
    </row>
    <row r="839">
      <c r="A839" s="255" t="s">
        <v>2016</v>
      </c>
      <c r="B839" s="9">
        <v>9</v>
      </c>
      <c r="C839" s="255" t="s">
        <v>9104</v>
      </c>
      <c r="D839" s="9">
        <v>14859825513.163746</v>
      </c>
      <c r="E839" s="9">
        <v>1747858.0461865487</v>
      </c>
      <c r="F839" s="255" t="s">
        <v>9123</v>
      </c>
      <c r="G839" s="9"/>
      <c r="H839" s="255" t="s">
        <v>9168</v>
      </c>
      <c r="I839" s="9">
        <v>1</v>
      </c>
    </row>
    <row r="840">
      <c r="A840" s="255" t="s">
        <v>2017</v>
      </c>
      <c r="B840" s="9">
        <v>9</v>
      </c>
      <c r="C840" s="255" t="s">
        <v>9105</v>
      </c>
      <c r="D840" s="9">
        <v>0.97542485567858239</v>
      </c>
      <c r="E840" s="9">
        <v>1747858.0461865487</v>
      </c>
      <c r="F840" s="255" t="s">
        <v>9123</v>
      </c>
      <c r="G840" s="9"/>
      <c r="H840" s="255" t="s">
        <v>9168</v>
      </c>
      <c r="I840" s="9">
        <v>1</v>
      </c>
    </row>
    <row r="841">
      <c r="A841" s="255" t="s">
        <v>2018</v>
      </c>
      <c r="B841" s="9">
        <v>9</v>
      </c>
      <c r="C841" s="255" t="s">
        <v>9205</v>
      </c>
      <c r="D841" s="9">
        <v>8501.734763635237</v>
      </c>
      <c r="E841" s="9">
        <v>1747858.0461865487</v>
      </c>
      <c r="F841" s="255" t="s">
        <v>9123</v>
      </c>
      <c r="G841" s="9"/>
      <c r="H841" s="255" t="s">
        <v>9168</v>
      </c>
      <c r="I841" s="9">
        <v>1</v>
      </c>
    </row>
    <row r="842">
      <c r="A842" s="255" t="s">
        <v>2019</v>
      </c>
      <c r="B842" s="9">
        <v>9</v>
      </c>
      <c r="C842" s="255" t="s">
        <v>9103</v>
      </c>
      <c r="D842" s="9">
        <v>1704904.1824481632</v>
      </c>
      <c r="E842" s="9">
        <v>1747858.0461865487</v>
      </c>
      <c r="F842" s="255" t="s">
        <v>9124</v>
      </c>
      <c r="G842" s="9"/>
      <c r="H842" s="255" t="s">
        <v>9168</v>
      </c>
      <c r="I842" s="9">
        <v>1</v>
      </c>
    </row>
    <row r="843">
      <c r="A843" s="255" t="s">
        <v>2020</v>
      </c>
      <c r="B843" s="9">
        <v>9</v>
      </c>
      <c r="C843" s="255" t="s">
        <v>9104</v>
      </c>
      <c r="D843" s="9">
        <v>14859825513.163746</v>
      </c>
      <c r="E843" s="9">
        <v>1747858.0461865487</v>
      </c>
      <c r="F843" s="255" t="s">
        <v>9124</v>
      </c>
      <c r="G843" s="9"/>
      <c r="H843" s="255" t="s">
        <v>9168</v>
      </c>
      <c r="I843" s="9">
        <v>1</v>
      </c>
    </row>
    <row r="844">
      <c r="A844" s="255" t="s">
        <v>2021</v>
      </c>
      <c r="B844" s="9">
        <v>9</v>
      </c>
      <c r="C844" s="255" t="s">
        <v>9105</v>
      </c>
      <c r="D844" s="9">
        <v>0.97542485567858239</v>
      </c>
      <c r="E844" s="9">
        <v>1747858.0461865487</v>
      </c>
      <c r="F844" s="255" t="s">
        <v>9124</v>
      </c>
      <c r="G844" s="9"/>
      <c r="H844" s="255" t="s">
        <v>9168</v>
      </c>
      <c r="I844" s="9">
        <v>1</v>
      </c>
    </row>
    <row r="845">
      <c r="A845" s="255" t="s">
        <v>2022</v>
      </c>
      <c r="B845" s="9">
        <v>9</v>
      </c>
      <c r="C845" s="255" t="s">
        <v>9205</v>
      </c>
      <c r="D845" s="9">
        <v>8501.734763635237</v>
      </c>
      <c r="E845" s="9">
        <v>1747858.0461865487</v>
      </c>
      <c r="F845" s="255" t="s">
        <v>9124</v>
      </c>
      <c r="G845" s="9"/>
      <c r="H845" s="255" t="s">
        <v>9168</v>
      </c>
      <c r="I845" s="9">
        <v>1</v>
      </c>
    </row>
    <row r="846">
      <c r="A846" s="255" t="s">
        <v>2023</v>
      </c>
      <c r="B846" s="9">
        <v>9</v>
      </c>
      <c r="C846" s="255" t="s">
        <v>9103</v>
      </c>
      <c r="D846" s="9">
        <v>1747858.0461865487</v>
      </c>
      <c r="E846" s="9">
        <v>1747858.0461865487</v>
      </c>
      <c r="F846" s="255" t="s">
        <v>9125</v>
      </c>
      <c r="G846" s="9"/>
      <c r="H846" s="255" t="s">
        <v>9168</v>
      </c>
      <c r="I846" s="9">
        <v>1</v>
      </c>
    </row>
    <row r="847">
      <c r="A847" s="255" t="s">
        <v>2024</v>
      </c>
      <c r="B847" s="9">
        <v>9</v>
      </c>
      <c r="C847" s="255" t="s">
        <v>9104</v>
      </c>
      <c r="D847" s="9">
        <v>4577463738.8774929</v>
      </c>
      <c r="E847" s="9">
        <v>1747858.0461865487</v>
      </c>
      <c r="F847" s="255" t="s">
        <v>9125</v>
      </c>
      <c r="G847" s="9"/>
      <c r="H847" s="255" t="s">
        <v>9168</v>
      </c>
      <c r="I847" s="9">
        <v>1</v>
      </c>
    </row>
    <row r="848">
      <c r="A848" s="255" t="s">
        <v>2025</v>
      </c>
      <c r="B848" s="9">
        <v>9</v>
      </c>
      <c r="C848" s="255" t="s">
        <v>9105</v>
      </c>
      <c r="D848" s="9">
        <v>1</v>
      </c>
      <c r="E848" s="9">
        <v>1747858.0461865487</v>
      </c>
      <c r="F848" s="255" t="s">
        <v>9125</v>
      </c>
      <c r="G848" s="9"/>
      <c r="H848" s="255" t="s">
        <v>9168</v>
      </c>
      <c r="I848" s="9">
        <v>1</v>
      </c>
    </row>
    <row r="849">
      <c r="A849" s="255" t="s">
        <v>2026</v>
      </c>
      <c r="B849" s="9">
        <v>9</v>
      </c>
      <c r="C849" s="255" t="s">
        <v>9205</v>
      </c>
      <c r="D849" s="9">
        <v>2618.8990283647672</v>
      </c>
      <c r="E849" s="9">
        <v>1747858.0461865487</v>
      </c>
      <c r="F849" s="255" t="s">
        <v>9125</v>
      </c>
      <c r="G849" s="9"/>
      <c r="H849" s="255" t="s">
        <v>9168</v>
      </c>
      <c r="I849" s="9">
        <v>1</v>
      </c>
    </row>
    <row r="850">
      <c r="A850" s="255" t="s">
        <v>2027</v>
      </c>
      <c r="B850" s="9">
        <v>9</v>
      </c>
      <c r="C850" s="255" t="s">
        <v>9103</v>
      </c>
      <c r="D850" s="9">
        <v>1503444.8411467376</v>
      </c>
      <c r="E850" s="9">
        <v>1747858.0461865487</v>
      </c>
      <c r="F850" s="255" t="s">
        <v>9126</v>
      </c>
      <c r="G850" s="9"/>
      <c r="H850" s="255" t="s">
        <v>9168</v>
      </c>
      <c r="I850" s="9">
        <v>1</v>
      </c>
    </row>
    <row r="851">
      <c r="A851" s="255" t="s">
        <v>2028</v>
      </c>
      <c r="B851" s="9">
        <v>9</v>
      </c>
      <c r="C851" s="255" t="s">
        <v>9104</v>
      </c>
      <c r="D851" s="9">
        <v>8498744597.55056</v>
      </c>
      <c r="E851" s="9">
        <v>1747858.0461865487</v>
      </c>
      <c r="F851" s="255" t="s">
        <v>9126</v>
      </c>
      <c r="G851" s="9"/>
      <c r="H851" s="255" t="s">
        <v>9168</v>
      </c>
      <c r="I851" s="9">
        <v>1</v>
      </c>
    </row>
    <row r="852">
      <c r="A852" s="255" t="s">
        <v>2029</v>
      </c>
      <c r="B852" s="9">
        <v>9</v>
      </c>
      <c r="C852" s="255" t="s">
        <v>9105</v>
      </c>
      <c r="D852" s="9">
        <v>0.86016415602338625</v>
      </c>
      <c r="E852" s="9">
        <v>1747858.0461865487</v>
      </c>
      <c r="F852" s="255" t="s">
        <v>9126</v>
      </c>
      <c r="G852" s="9"/>
      <c r="H852" s="255" t="s">
        <v>9168</v>
      </c>
      <c r="I852" s="9">
        <v>1</v>
      </c>
    </row>
    <row r="853">
      <c r="A853" s="255" t="s">
        <v>2030</v>
      </c>
      <c r="B853" s="9">
        <v>9</v>
      </c>
      <c r="C853" s="255" t="s">
        <v>9205</v>
      </c>
      <c r="D853" s="9">
        <v>4862.3769053173382</v>
      </c>
      <c r="E853" s="9">
        <v>1747858.0461865487</v>
      </c>
      <c r="F853" s="255" t="s">
        <v>9126</v>
      </c>
      <c r="G853" s="9"/>
      <c r="H853" s="255" t="s">
        <v>9168</v>
      </c>
      <c r="I853" s="9">
        <v>1</v>
      </c>
    </row>
    <row r="854">
      <c r="A854" s="255" t="s">
        <v>2031</v>
      </c>
      <c r="B854" s="9">
        <v>9</v>
      </c>
      <c r="C854" s="255" t="s">
        <v>9103</v>
      </c>
      <c r="D854" s="9">
        <v>1741889.5443288872</v>
      </c>
      <c r="E854" s="9">
        <v>1747858.0461865487</v>
      </c>
      <c r="F854" s="255" t="s">
        <v>9127</v>
      </c>
      <c r="G854" s="9"/>
      <c r="H854" s="255" t="s">
        <v>9168</v>
      </c>
      <c r="I854" s="9">
        <v>1</v>
      </c>
    </row>
    <row r="855">
      <c r="A855" s="255" t="s">
        <v>2032</v>
      </c>
      <c r="B855" s="9">
        <v>9</v>
      </c>
      <c r="C855" s="255" t="s">
        <v>9104</v>
      </c>
      <c r="D855" s="9">
        <v>23358570110.714306</v>
      </c>
      <c r="E855" s="9">
        <v>1747858.0461865487</v>
      </c>
      <c r="F855" s="255" t="s">
        <v>9127</v>
      </c>
      <c r="G855" s="9"/>
      <c r="H855" s="255" t="s">
        <v>9168</v>
      </c>
      <c r="I855" s="9">
        <v>1</v>
      </c>
    </row>
    <row r="856">
      <c r="A856" s="255" t="s">
        <v>2033</v>
      </c>
      <c r="B856" s="9">
        <v>9</v>
      </c>
      <c r="C856" s="255" t="s">
        <v>9105</v>
      </c>
      <c r="D856" s="9">
        <v>0.99658524794351389</v>
      </c>
      <c r="E856" s="9">
        <v>1747858.0461865487</v>
      </c>
      <c r="F856" s="255" t="s">
        <v>9127</v>
      </c>
      <c r="G856" s="9"/>
      <c r="H856" s="255" t="s">
        <v>9168</v>
      </c>
      <c r="I856" s="9">
        <v>1</v>
      </c>
    </row>
    <row r="857">
      <c r="A857" s="255" t="s">
        <v>2034</v>
      </c>
      <c r="B857" s="9">
        <v>9</v>
      </c>
      <c r="C857" s="255" t="s">
        <v>9205</v>
      </c>
      <c r="D857" s="9">
        <v>13364.111668952577</v>
      </c>
      <c r="E857" s="9">
        <v>1747858.0461865487</v>
      </c>
      <c r="F857" s="255" t="s">
        <v>9127</v>
      </c>
      <c r="G857" s="9"/>
      <c r="H857" s="255" t="s">
        <v>9168</v>
      </c>
      <c r="I857" s="9">
        <v>1</v>
      </c>
    </row>
    <row r="858">
      <c r="A858" s="255" t="s">
        <v>2035</v>
      </c>
      <c r="B858" s="9">
        <v>9</v>
      </c>
      <c r="C858" s="255" t="s">
        <v>9103</v>
      </c>
      <c r="D858" s="9">
        <v>1741889.5443288872</v>
      </c>
      <c r="E858" s="9">
        <v>1747858.0461865487</v>
      </c>
      <c r="F858" s="255" t="s">
        <v>9128</v>
      </c>
      <c r="G858" s="9"/>
      <c r="H858" s="255" t="s">
        <v>9168</v>
      </c>
      <c r="I858" s="9">
        <v>1</v>
      </c>
    </row>
    <row r="859">
      <c r="A859" s="255" t="s">
        <v>2036</v>
      </c>
      <c r="B859" s="9">
        <v>9</v>
      </c>
      <c r="C859" s="255" t="s">
        <v>9104</v>
      </c>
      <c r="D859" s="9">
        <v>23358570110.714306</v>
      </c>
      <c r="E859" s="9">
        <v>1747858.0461865487</v>
      </c>
      <c r="F859" s="255" t="s">
        <v>9128</v>
      </c>
      <c r="G859" s="9"/>
      <c r="H859" s="255" t="s">
        <v>9168</v>
      </c>
      <c r="I859" s="9">
        <v>1</v>
      </c>
    </row>
    <row r="860">
      <c r="A860" s="255" t="s">
        <v>2037</v>
      </c>
      <c r="B860" s="9">
        <v>9</v>
      </c>
      <c r="C860" s="255" t="s">
        <v>9105</v>
      </c>
      <c r="D860" s="9">
        <v>0.99658524794351389</v>
      </c>
      <c r="E860" s="9">
        <v>1747858.0461865487</v>
      </c>
      <c r="F860" s="255" t="s">
        <v>9128</v>
      </c>
      <c r="G860" s="9"/>
      <c r="H860" s="255" t="s">
        <v>9168</v>
      </c>
      <c r="I860" s="9">
        <v>1</v>
      </c>
    </row>
    <row r="861">
      <c r="A861" s="255" t="s">
        <v>2038</v>
      </c>
      <c r="B861" s="9">
        <v>9</v>
      </c>
      <c r="C861" s="255" t="s">
        <v>9205</v>
      </c>
      <c r="D861" s="9">
        <v>13364.111668952577</v>
      </c>
      <c r="E861" s="9">
        <v>1747858.0461865487</v>
      </c>
      <c r="F861" s="255" t="s">
        <v>9128</v>
      </c>
      <c r="G861" s="9"/>
      <c r="H861" s="255" t="s">
        <v>9168</v>
      </c>
      <c r="I861" s="9">
        <v>1</v>
      </c>
    </row>
    <row r="862">
      <c r="A862" s="255" t="s">
        <v>2039</v>
      </c>
      <c r="B862" s="9">
        <v>9</v>
      </c>
      <c r="C862" s="255" t="s">
        <v>9103</v>
      </c>
      <c r="D862" s="9">
        <v>1282238.6878440031</v>
      </c>
      <c r="E862" s="9">
        <v>1747858.0461865487</v>
      </c>
      <c r="F862" s="255" t="s">
        <v>9129</v>
      </c>
      <c r="G862" s="9"/>
      <c r="H862" s="255" t="s">
        <v>9168</v>
      </c>
      <c r="I862" s="9">
        <v>1</v>
      </c>
    </row>
    <row r="863">
      <c r="A863" s="255" t="s">
        <v>2040</v>
      </c>
      <c r="B863" s="9">
        <v>9</v>
      </c>
      <c r="C863" s="255" t="s">
        <v>9104</v>
      </c>
      <c r="D863" s="9">
        <v>7242366489.1572933</v>
      </c>
      <c r="E863" s="9">
        <v>1747858.0461865487</v>
      </c>
      <c r="F863" s="255" t="s">
        <v>9129</v>
      </c>
      <c r="G863" s="9"/>
      <c r="H863" s="255" t="s">
        <v>9168</v>
      </c>
      <c r="I863" s="9">
        <v>1</v>
      </c>
    </row>
    <row r="864">
      <c r="A864" s="255" t="s">
        <v>2041</v>
      </c>
      <c r="B864" s="9">
        <v>9</v>
      </c>
      <c r="C864" s="255" t="s">
        <v>9105</v>
      </c>
      <c r="D864" s="9">
        <v>0.73360573568406939</v>
      </c>
      <c r="E864" s="9">
        <v>1747858.0461865487</v>
      </c>
      <c r="F864" s="255" t="s">
        <v>9129</v>
      </c>
      <c r="G864" s="9"/>
      <c r="H864" s="255" t="s">
        <v>9168</v>
      </c>
      <c r="I864" s="9">
        <v>1</v>
      </c>
    </row>
    <row r="865">
      <c r="A865" s="255" t="s">
        <v>2042</v>
      </c>
      <c r="B865" s="9">
        <v>9</v>
      </c>
      <c r="C865" s="255" t="s">
        <v>9205</v>
      </c>
      <c r="D865" s="9">
        <v>4143.5667530086803</v>
      </c>
      <c r="E865" s="9">
        <v>1747858.0461865487</v>
      </c>
      <c r="F865" s="255" t="s">
        <v>9129</v>
      </c>
      <c r="G865" s="9"/>
      <c r="H865" s="255" t="s">
        <v>9168</v>
      </c>
      <c r="I865" s="9">
        <v>1</v>
      </c>
    </row>
    <row r="866">
      <c r="A866" s="255" t="s">
        <v>2043</v>
      </c>
      <c r="B866" s="9">
        <v>9</v>
      </c>
      <c r="C866" s="255" t="s">
        <v>9103</v>
      </c>
      <c r="D866" s="9">
        <v>1282238.6878440031</v>
      </c>
      <c r="E866" s="9">
        <v>1747858.0461865487</v>
      </c>
      <c r="F866" s="255" t="s">
        <v>9130</v>
      </c>
      <c r="G866" s="9"/>
      <c r="H866" s="255" t="s">
        <v>9168</v>
      </c>
      <c r="I866" s="9">
        <v>1</v>
      </c>
    </row>
    <row r="867">
      <c r="A867" s="255" t="s">
        <v>2044</v>
      </c>
      <c r="B867" s="9">
        <v>9</v>
      </c>
      <c r="C867" s="255" t="s">
        <v>9104</v>
      </c>
      <c r="D867" s="9">
        <v>7242366489.1572933</v>
      </c>
      <c r="E867" s="9">
        <v>1747858.0461865487</v>
      </c>
      <c r="F867" s="255" t="s">
        <v>9130</v>
      </c>
      <c r="G867" s="9"/>
      <c r="H867" s="255" t="s">
        <v>9168</v>
      </c>
      <c r="I867" s="9">
        <v>1</v>
      </c>
    </row>
    <row r="868">
      <c r="A868" s="255" t="s">
        <v>2045</v>
      </c>
      <c r="B868" s="9">
        <v>9</v>
      </c>
      <c r="C868" s="255" t="s">
        <v>9105</v>
      </c>
      <c r="D868" s="9">
        <v>0.73360573568406939</v>
      </c>
      <c r="E868" s="9">
        <v>1747858.0461865487</v>
      </c>
      <c r="F868" s="255" t="s">
        <v>9130</v>
      </c>
      <c r="G868" s="9"/>
      <c r="H868" s="255" t="s">
        <v>9168</v>
      </c>
      <c r="I868" s="9">
        <v>1</v>
      </c>
    </row>
    <row r="869">
      <c r="A869" s="255" t="s">
        <v>2046</v>
      </c>
      <c r="B869" s="9">
        <v>9</v>
      </c>
      <c r="C869" s="255" t="s">
        <v>9205</v>
      </c>
      <c r="D869" s="9">
        <v>4143.5667530086803</v>
      </c>
      <c r="E869" s="9">
        <v>1747858.0461865487</v>
      </c>
      <c r="F869" s="255" t="s">
        <v>9130</v>
      </c>
      <c r="G869" s="9"/>
      <c r="H869" s="255" t="s">
        <v>9168</v>
      </c>
      <c r="I869" s="9">
        <v>1</v>
      </c>
    </row>
    <row r="870">
      <c r="A870" s="255" t="s">
        <v>2047</v>
      </c>
      <c r="B870" s="9">
        <v>9</v>
      </c>
      <c r="C870" s="255" t="s">
        <v>9103</v>
      </c>
      <c r="D870" s="9">
        <v>1747858.0461865487</v>
      </c>
      <c r="E870" s="9">
        <v>1747858.0461865487</v>
      </c>
      <c r="F870" s="255" t="s">
        <v>9131</v>
      </c>
      <c r="G870" s="9"/>
      <c r="H870" s="255" t="s">
        <v>9168</v>
      </c>
      <c r="I870" s="9">
        <v>1</v>
      </c>
    </row>
    <row r="871">
      <c r="A871" s="255" t="s">
        <v>2048</v>
      </c>
      <c r="B871" s="9">
        <v>9</v>
      </c>
      <c r="C871" s="255" t="s">
        <v>9104</v>
      </c>
      <c r="D871" s="9">
        <v>7617459024.0064535</v>
      </c>
      <c r="E871" s="9">
        <v>1747858.0461865487</v>
      </c>
      <c r="F871" s="255" t="s">
        <v>9131</v>
      </c>
      <c r="G871" s="9"/>
      <c r="H871" s="255" t="s">
        <v>9168</v>
      </c>
      <c r="I871" s="9">
        <v>1</v>
      </c>
    </row>
    <row r="872">
      <c r="A872" s="255" t="s">
        <v>2049</v>
      </c>
      <c r="B872" s="9">
        <v>9</v>
      </c>
      <c r="C872" s="255" t="s">
        <v>9105</v>
      </c>
      <c r="D872" s="9">
        <v>1</v>
      </c>
      <c r="E872" s="9">
        <v>1747858.0461865487</v>
      </c>
      <c r="F872" s="255" t="s">
        <v>9131</v>
      </c>
      <c r="G872" s="9"/>
      <c r="H872" s="255" t="s">
        <v>9168</v>
      </c>
      <c r="I872" s="9">
        <v>1</v>
      </c>
    </row>
    <row r="873">
      <c r="A873" s="255" t="s">
        <v>2050</v>
      </c>
      <c r="B873" s="9">
        <v>9</v>
      </c>
      <c r="C873" s="255" t="s">
        <v>9205</v>
      </c>
      <c r="D873" s="9">
        <v>4358.1680106265585</v>
      </c>
      <c r="E873" s="9">
        <v>1747858.0461865487</v>
      </c>
      <c r="F873" s="255" t="s">
        <v>9131</v>
      </c>
      <c r="G873" s="9"/>
      <c r="H873" s="255" t="s">
        <v>9168</v>
      </c>
      <c r="I873" s="9">
        <v>1</v>
      </c>
    </row>
    <row r="874">
      <c r="A874" s="255" t="s">
        <v>2051</v>
      </c>
      <c r="B874" s="9">
        <v>9</v>
      </c>
      <c r="C874" s="255" t="s">
        <v>9103</v>
      </c>
      <c r="D874" s="9">
        <v>1747858.0461865487</v>
      </c>
      <c r="E874" s="9">
        <v>1747858.0461865487</v>
      </c>
      <c r="F874" s="255" t="s">
        <v>9132</v>
      </c>
      <c r="G874" s="9"/>
      <c r="H874" s="255" t="s">
        <v>9168</v>
      </c>
      <c r="I874" s="9">
        <v>1</v>
      </c>
    </row>
    <row r="875">
      <c r="A875" s="255" t="s">
        <v>2052</v>
      </c>
      <c r="B875" s="9">
        <v>9</v>
      </c>
      <c r="C875" s="255" t="s">
        <v>9104</v>
      </c>
      <c r="D875" s="9">
        <v>12584717347.862555</v>
      </c>
      <c r="E875" s="9">
        <v>1747858.0461865487</v>
      </c>
      <c r="F875" s="255" t="s">
        <v>9132</v>
      </c>
      <c r="G875" s="9"/>
      <c r="H875" s="255" t="s">
        <v>9168</v>
      </c>
      <c r="I875" s="9">
        <v>1</v>
      </c>
    </row>
    <row r="876">
      <c r="A876" s="255" t="s">
        <v>2053</v>
      </c>
      <c r="B876" s="9">
        <v>9</v>
      </c>
      <c r="C876" s="255" t="s">
        <v>9105</v>
      </c>
      <c r="D876" s="9">
        <v>1</v>
      </c>
      <c r="E876" s="9">
        <v>1747858.0461865487</v>
      </c>
      <c r="F876" s="255" t="s">
        <v>9132</v>
      </c>
      <c r="G876" s="9"/>
      <c r="H876" s="255" t="s">
        <v>9168</v>
      </c>
      <c r="I876" s="9">
        <v>1</v>
      </c>
    </row>
    <row r="877">
      <c r="A877" s="255" t="s">
        <v>2054</v>
      </c>
      <c r="B877" s="9">
        <v>9</v>
      </c>
      <c r="C877" s="255" t="s">
        <v>9205</v>
      </c>
      <c r="D877" s="9">
        <v>7200.079763525252</v>
      </c>
      <c r="E877" s="9">
        <v>1747858.0461865487</v>
      </c>
      <c r="F877" s="255" t="s">
        <v>9132</v>
      </c>
      <c r="G877" s="9"/>
      <c r="H877" s="255" t="s">
        <v>9168</v>
      </c>
      <c r="I877" s="9">
        <v>1</v>
      </c>
    </row>
    <row r="878">
      <c r="A878" s="255" t="s">
        <v>2055</v>
      </c>
      <c r="B878" s="9">
        <v>9</v>
      </c>
      <c r="C878" s="255" t="s">
        <v>9103</v>
      </c>
      <c r="D878" s="9">
        <v>1595951.4102424409</v>
      </c>
      <c r="E878" s="9">
        <v>1747858.0461865487</v>
      </c>
      <c r="F878" s="255" t="s">
        <v>9133</v>
      </c>
      <c r="G878" s="9"/>
      <c r="H878" s="255" t="s">
        <v>9168</v>
      </c>
      <c r="I878" s="9">
        <v>1</v>
      </c>
    </row>
    <row r="879">
      <c r="A879" s="255" t="s">
        <v>2056</v>
      </c>
      <c r="B879" s="9">
        <v>9</v>
      </c>
      <c r="C879" s="255" t="s">
        <v>9104</v>
      </c>
      <c r="D879" s="9">
        <v>13747622053.719461</v>
      </c>
      <c r="E879" s="9">
        <v>1747858.0461865487</v>
      </c>
      <c r="F879" s="255" t="s">
        <v>9133</v>
      </c>
      <c r="G879" s="9"/>
      <c r="H879" s="255" t="s">
        <v>9168</v>
      </c>
      <c r="I879" s="9">
        <v>1</v>
      </c>
    </row>
    <row r="880">
      <c r="A880" s="255" t="s">
        <v>2057</v>
      </c>
      <c r="B880" s="9">
        <v>9</v>
      </c>
      <c r="C880" s="255" t="s">
        <v>9105</v>
      </c>
      <c r="D880" s="9">
        <v>0.91308983228041007</v>
      </c>
      <c r="E880" s="9">
        <v>1747858.0461865487</v>
      </c>
      <c r="F880" s="255" t="s">
        <v>9133</v>
      </c>
      <c r="G880" s="9"/>
      <c r="H880" s="255" t="s">
        <v>9168</v>
      </c>
      <c r="I880" s="9">
        <v>1</v>
      </c>
    </row>
    <row r="881">
      <c r="A881" s="255" t="s">
        <v>2058</v>
      </c>
      <c r="B881" s="9">
        <v>9</v>
      </c>
      <c r="C881" s="255" t="s">
        <v>9205</v>
      </c>
      <c r="D881" s="9">
        <v>7865.4110862800462</v>
      </c>
      <c r="E881" s="9">
        <v>1747858.0461865487</v>
      </c>
      <c r="F881" s="255" t="s">
        <v>9133</v>
      </c>
      <c r="G881" s="9"/>
      <c r="H881" s="255" t="s">
        <v>9168</v>
      </c>
      <c r="I881" s="9">
        <v>1</v>
      </c>
    </row>
    <row r="882">
      <c r="A882" s="255" t="s">
        <v>2059</v>
      </c>
      <c r="B882" s="9">
        <v>9</v>
      </c>
      <c r="C882" s="255" t="s">
        <v>9103</v>
      </c>
      <c r="D882" s="9">
        <v>0</v>
      </c>
      <c r="E882" s="9">
        <v>1747858.0461865487</v>
      </c>
      <c r="F882" s="255" t="s">
        <v>9134</v>
      </c>
      <c r="G882" s="9"/>
      <c r="H882" s="255" t="s">
        <v>9168</v>
      </c>
      <c r="I882" s="9">
        <v>1</v>
      </c>
    </row>
    <row r="883">
      <c r="A883" s="255" t="s">
        <v>2060</v>
      </c>
      <c r="B883" s="9">
        <v>9</v>
      </c>
      <c r="C883" s="255" t="s">
        <v>9104</v>
      </c>
      <c r="D883" s="9">
        <v>-2973769290.8677092</v>
      </c>
      <c r="E883" s="9">
        <v>1747858.0461865487</v>
      </c>
      <c r="F883" s="255" t="s">
        <v>9134</v>
      </c>
      <c r="G883" s="9"/>
      <c r="H883" s="255" t="s">
        <v>9168</v>
      </c>
      <c r="I883" s="9">
        <v>1</v>
      </c>
    </row>
    <row r="884">
      <c r="A884" s="255" t="s">
        <v>2061</v>
      </c>
      <c r="B884" s="9">
        <v>9</v>
      </c>
      <c r="C884" s="255" t="s">
        <v>9105</v>
      </c>
      <c r="D884" s="9">
        <v>0</v>
      </c>
      <c r="E884" s="9">
        <v>1747858.0461865487</v>
      </c>
      <c r="F884" s="255" t="s">
        <v>9134</v>
      </c>
      <c r="G884" s="9"/>
      <c r="H884" s="255" t="s">
        <v>9168</v>
      </c>
      <c r="I884" s="9">
        <v>1</v>
      </c>
    </row>
    <row r="885">
      <c r="A885" s="255" t="s">
        <v>2062</v>
      </c>
      <c r="B885" s="9">
        <v>9</v>
      </c>
      <c r="C885" s="255" t="s">
        <v>9205</v>
      </c>
      <c r="D885" s="9">
        <v>-1701.3791808527219</v>
      </c>
      <c r="E885" s="9">
        <v>1747858.0461865487</v>
      </c>
      <c r="F885" s="255" t="s">
        <v>9134</v>
      </c>
      <c r="G885" s="9"/>
      <c r="H885" s="255" t="s">
        <v>9168</v>
      </c>
      <c r="I885" s="9">
        <v>1</v>
      </c>
    </row>
    <row r="886">
      <c r="A886" s="255" t="s">
        <v>2063</v>
      </c>
      <c r="B886" s="9">
        <v>9</v>
      </c>
      <c r="C886" s="255" t="s">
        <v>9103</v>
      </c>
      <c r="D886" s="9">
        <v>1550338.8987628878</v>
      </c>
      <c r="E886" s="9">
        <v>1747858.0461865487</v>
      </c>
      <c r="F886" s="255" t="s">
        <v>9135</v>
      </c>
      <c r="G886" s="9"/>
      <c r="H886" s="255" t="s">
        <v>9168</v>
      </c>
      <c r="I886" s="9">
        <v>1</v>
      </c>
    </row>
    <row r="887">
      <c r="A887" s="255" t="s">
        <v>2064</v>
      </c>
      <c r="B887" s="9">
        <v>9</v>
      </c>
      <c r="C887" s="255" t="s">
        <v>9104</v>
      </c>
      <c r="D887" s="9">
        <v>10773852762.851751</v>
      </c>
      <c r="E887" s="9">
        <v>1747858.0461865487</v>
      </c>
      <c r="F887" s="255" t="s">
        <v>9135</v>
      </c>
      <c r="G887" s="9"/>
      <c r="H887" s="255" t="s">
        <v>9168</v>
      </c>
      <c r="I887" s="9">
        <v>1</v>
      </c>
    </row>
    <row r="888">
      <c r="A888" s="255" t="s">
        <v>2065</v>
      </c>
      <c r="B888" s="9">
        <v>9</v>
      </c>
      <c r="C888" s="255" t="s">
        <v>9105</v>
      </c>
      <c r="D888" s="9">
        <v>0.88699359890546869</v>
      </c>
      <c r="E888" s="9">
        <v>1747858.0461865487</v>
      </c>
      <c r="F888" s="255" t="s">
        <v>9135</v>
      </c>
      <c r="G888" s="9"/>
      <c r="H888" s="255" t="s">
        <v>9168</v>
      </c>
      <c r="I888" s="9">
        <v>1</v>
      </c>
    </row>
    <row r="889">
      <c r="A889" s="255" t="s">
        <v>2066</v>
      </c>
      <c r="B889" s="9">
        <v>9</v>
      </c>
      <c r="C889" s="255" t="s">
        <v>9205</v>
      </c>
      <c r="D889" s="9">
        <v>6164.0319054273241</v>
      </c>
      <c r="E889" s="9">
        <v>1747858.0461865487</v>
      </c>
      <c r="F889" s="255" t="s">
        <v>9135</v>
      </c>
      <c r="G889" s="9"/>
      <c r="H889" s="255" t="s">
        <v>9168</v>
      </c>
      <c r="I889" s="9">
        <v>1</v>
      </c>
    </row>
    <row r="890">
      <c r="A890" s="255" t="s">
        <v>2067</v>
      </c>
      <c r="B890" s="9">
        <v>9</v>
      </c>
      <c r="C890" s="255" t="s">
        <v>9103</v>
      </c>
      <c r="D890" s="9">
        <v>599465.00874259882</v>
      </c>
      <c r="E890" s="9">
        <v>1747858.0461865487</v>
      </c>
      <c r="F890" s="255" t="s">
        <v>9136</v>
      </c>
      <c r="G890" s="9"/>
      <c r="H890" s="255" t="s">
        <v>9168</v>
      </c>
      <c r="I890" s="9">
        <v>1</v>
      </c>
    </row>
    <row r="891">
      <c r="A891" s="255" t="s">
        <v>2068</v>
      </c>
      <c r="B891" s="9">
        <v>9</v>
      </c>
      <c r="C891" s="255" t="s">
        <v>9104</v>
      </c>
      <c r="D891" s="9">
        <v>3531486273.694459</v>
      </c>
      <c r="E891" s="9">
        <v>1747858.0461865487</v>
      </c>
      <c r="F891" s="255" t="s">
        <v>9136</v>
      </c>
      <c r="G891" s="9"/>
      <c r="H891" s="255" t="s">
        <v>9168</v>
      </c>
      <c r="I891" s="9">
        <v>1</v>
      </c>
    </row>
    <row r="892">
      <c r="A892" s="255" t="s">
        <v>2069</v>
      </c>
      <c r="B892" s="9">
        <v>9</v>
      </c>
      <c r="C892" s="255" t="s">
        <v>9105</v>
      </c>
      <c r="D892" s="9">
        <v>0.34297122129025459</v>
      </c>
      <c r="E892" s="9">
        <v>1747858.0461865487</v>
      </c>
      <c r="F892" s="255" t="s">
        <v>9136</v>
      </c>
      <c r="G892" s="9"/>
      <c r="H892" s="255" t="s">
        <v>9168</v>
      </c>
      <c r="I892" s="9">
        <v>1</v>
      </c>
    </row>
    <row r="893">
      <c r="A893" s="255" t="s">
        <v>2070</v>
      </c>
      <c r="B893" s="9">
        <v>9</v>
      </c>
      <c r="C893" s="255" t="s">
        <v>9205</v>
      </c>
      <c r="D893" s="9">
        <v>2020.4651524186443</v>
      </c>
      <c r="E893" s="9">
        <v>1747858.0461865487</v>
      </c>
      <c r="F893" s="255" t="s">
        <v>9136</v>
      </c>
      <c r="G893" s="9"/>
      <c r="H893" s="255" t="s">
        <v>9168</v>
      </c>
      <c r="I893" s="9">
        <v>1</v>
      </c>
    </row>
    <row r="894">
      <c r="A894" s="255" t="s">
        <v>2071</v>
      </c>
      <c r="B894" s="9">
        <v>9</v>
      </c>
      <c r="C894" s="255" t="s">
        <v>9103</v>
      </c>
      <c r="D894" s="9">
        <v>1453025.8654662177</v>
      </c>
      <c r="E894" s="9">
        <v>1747858.0461865487</v>
      </c>
      <c r="F894" s="255" t="s">
        <v>9137</v>
      </c>
      <c r="G894" s="9"/>
      <c r="H894" s="255" t="s">
        <v>9168</v>
      </c>
      <c r="I894" s="9">
        <v>1</v>
      </c>
    </row>
    <row r="895">
      <c r="A895" s="255" t="s">
        <v>2072</v>
      </c>
      <c r="B895" s="9">
        <v>9</v>
      </c>
      <c r="C895" s="255" t="s">
        <v>9104</v>
      </c>
      <c r="D895" s="9">
        <v>4967258323.856101</v>
      </c>
      <c r="E895" s="9">
        <v>1747858.0461865487</v>
      </c>
      <c r="F895" s="255" t="s">
        <v>9137</v>
      </c>
      <c r="G895" s="9"/>
      <c r="H895" s="255" t="s">
        <v>9168</v>
      </c>
      <c r="I895" s="9">
        <v>1</v>
      </c>
    </row>
    <row r="896">
      <c r="A896" s="255" t="s">
        <v>2073</v>
      </c>
      <c r="B896" s="9">
        <v>9</v>
      </c>
      <c r="C896" s="255" t="s">
        <v>9105</v>
      </c>
      <c r="D896" s="9">
        <v>0.83131800585088045</v>
      </c>
      <c r="E896" s="9">
        <v>1747858.0461865487</v>
      </c>
      <c r="F896" s="255" t="s">
        <v>9137</v>
      </c>
      <c r="G896" s="9"/>
      <c r="H896" s="255" t="s">
        <v>9168</v>
      </c>
      <c r="I896" s="9">
        <v>1</v>
      </c>
    </row>
    <row r="897">
      <c r="A897" s="255" t="s">
        <v>2074</v>
      </c>
      <c r="B897" s="9">
        <v>9</v>
      </c>
      <c r="C897" s="255" t="s">
        <v>9205</v>
      </c>
      <c r="D897" s="9">
        <v>2841.911752898694</v>
      </c>
      <c r="E897" s="9">
        <v>1747858.0461865487</v>
      </c>
      <c r="F897" s="255" t="s">
        <v>9137</v>
      </c>
      <c r="G897" s="9"/>
      <c r="H897" s="255" t="s">
        <v>9168</v>
      </c>
      <c r="I897" s="9">
        <v>1</v>
      </c>
    </row>
    <row r="898">
      <c r="A898" s="255" t="s">
        <v>2075</v>
      </c>
      <c r="B898" s="9">
        <v>9</v>
      </c>
      <c r="C898" s="255" t="s">
        <v>9103</v>
      </c>
      <c r="D898" s="9">
        <v>0</v>
      </c>
      <c r="E898" s="9">
        <v>1747858.0461865487</v>
      </c>
      <c r="F898" s="255" t="s">
        <v>9138</v>
      </c>
      <c r="G898" s="9"/>
      <c r="H898" s="255" t="s">
        <v>9168</v>
      </c>
      <c r="I898" s="9">
        <v>1</v>
      </c>
    </row>
    <row r="899">
      <c r="A899" s="255" t="s">
        <v>2076</v>
      </c>
      <c r="B899" s="9">
        <v>9</v>
      </c>
      <c r="C899" s="255" t="s">
        <v>9104</v>
      </c>
      <c r="D899" s="9">
        <v>0</v>
      </c>
      <c r="E899" s="9">
        <v>1747858.0461865487</v>
      </c>
      <c r="F899" s="255" t="s">
        <v>9138</v>
      </c>
      <c r="G899" s="9"/>
      <c r="H899" s="255" t="s">
        <v>9168</v>
      </c>
      <c r="I899" s="9">
        <v>1</v>
      </c>
    </row>
    <row r="900">
      <c r="A900" s="255" t="s">
        <v>2077</v>
      </c>
      <c r="B900" s="9">
        <v>9</v>
      </c>
      <c r="C900" s="255" t="s">
        <v>9105</v>
      </c>
      <c r="D900" s="9">
        <v>0</v>
      </c>
      <c r="E900" s="9">
        <v>1747858.0461865487</v>
      </c>
      <c r="F900" s="255" t="s">
        <v>9138</v>
      </c>
      <c r="G900" s="9"/>
      <c r="H900" s="255" t="s">
        <v>9168</v>
      </c>
      <c r="I900" s="9">
        <v>1</v>
      </c>
    </row>
    <row r="901">
      <c r="A901" s="255" t="s">
        <v>2078</v>
      </c>
      <c r="B901" s="9">
        <v>9</v>
      </c>
      <c r="C901" s="255" t="s">
        <v>9205</v>
      </c>
      <c r="D901" s="9">
        <v>0</v>
      </c>
      <c r="E901" s="9">
        <v>1747858.0461865487</v>
      </c>
      <c r="F901" s="255" t="s">
        <v>9138</v>
      </c>
      <c r="G901" s="9"/>
      <c r="H901" s="255" t="s">
        <v>9168</v>
      </c>
      <c r="I901" s="9">
        <v>1</v>
      </c>
    </row>
    <row r="902">
      <c r="A902" s="255" t="s">
        <v>2079</v>
      </c>
      <c r="B902" s="9">
        <v>10</v>
      </c>
      <c r="C902" s="255" t="s">
        <v>9103</v>
      </c>
      <c r="D902" s="9">
        <v>1583495.8240093032</v>
      </c>
      <c r="E902" s="9">
        <v>1749003.2052711262</v>
      </c>
      <c r="F902" s="255" t="s">
        <v>9114</v>
      </c>
      <c r="G902" s="9"/>
      <c r="H902" s="255" t="s">
        <v>9168</v>
      </c>
      <c r="I902" s="9">
        <v>1</v>
      </c>
    </row>
    <row r="903">
      <c r="A903" s="255" t="s">
        <v>2080</v>
      </c>
      <c r="B903" s="9">
        <v>10</v>
      </c>
      <c r="C903" s="255" t="s">
        <v>9104</v>
      </c>
      <c r="D903" s="9">
        <v>25651673371.900261</v>
      </c>
      <c r="E903" s="9">
        <v>1749003.2052711262</v>
      </c>
      <c r="F903" s="255" t="s">
        <v>9114</v>
      </c>
      <c r="G903" s="9"/>
      <c r="H903" s="255" t="s">
        <v>9168</v>
      </c>
      <c r="I903" s="9">
        <v>1</v>
      </c>
    </row>
    <row r="904">
      <c r="A904" s="255" t="s">
        <v>2081</v>
      </c>
      <c r="B904" s="9">
        <v>10</v>
      </c>
      <c r="C904" s="255" t="s">
        <v>9105</v>
      </c>
      <c r="D904" s="9">
        <v>0.90537045285965245</v>
      </c>
      <c r="E904" s="9">
        <v>1749003.2052711262</v>
      </c>
      <c r="F904" s="255" t="s">
        <v>9114</v>
      </c>
      <c r="G904" s="9"/>
      <c r="H904" s="255" t="s">
        <v>9168</v>
      </c>
      <c r="I904" s="9">
        <v>1</v>
      </c>
    </row>
    <row r="905">
      <c r="A905" s="255" t="s">
        <v>2082</v>
      </c>
      <c r="B905" s="9">
        <v>10</v>
      </c>
      <c r="C905" s="255" t="s">
        <v>9205</v>
      </c>
      <c r="D905" s="9">
        <v>14666.453037130826</v>
      </c>
      <c r="E905" s="9">
        <v>1749003.2052711262</v>
      </c>
      <c r="F905" s="255" t="s">
        <v>9114</v>
      </c>
      <c r="G905" s="9"/>
      <c r="H905" s="255" t="s">
        <v>9168</v>
      </c>
      <c r="I905" s="9">
        <v>1</v>
      </c>
    </row>
    <row r="906">
      <c r="A906" s="255" t="s">
        <v>2083</v>
      </c>
      <c r="B906" s="9">
        <v>10</v>
      </c>
      <c r="C906" s="255" t="s">
        <v>9103</v>
      </c>
      <c r="D906" s="9">
        <v>0</v>
      </c>
      <c r="E906" s="9">
        <v>1749003.2052711262</v>
      </c>
      <c r="F906" s="255" t="s">
        <v>9115</v>
      </c>
      <c r="G906" s="9"/>
      <c r="H906" s="255" t="s">
        <v>9168</v>
      </c>
      <c r="I906" s="9">
        <v>1</v>
      </c>
    </row>
    <row r="907">
      <c r="A907" s="255" t="s">
        <v>2084</v>
      </c>
      <c r="B907" s="9">
        <v>10</v>
      </c>
      <c r="C907" s="255" t="s">
        <v>9104</v>
      </c>
      <c r="D907" s="9">
        <v>0</v>
      </c>
      <c r="E907" s="9">
        <v>1749003.2052711262</v>
      </c>
      <c r="F907" s="255" t="s">
        <v>9115</v>
      </c>
      <c r="G907" s="9"/>
      <c r="H907" s="255" t="s">
        <v>9168</v>
      </c>
      <c r="I907" s="9">
        <v>1</v>
      </c>
    </row>
    <row r="908">
      <c r="A908" s="255" t="s">
        <v>2085</v>
      </c>
      <c r="B908" s="9">
        <v>10</v>
      </c>
      <c r="C908" s="255" t="s">
        <v>9105</v>
      </c>
      <c r="D908" s="9">
        <v>0</v>
      </c>
      <c r="E908" s="9">
        <v>1749003.2052711262</v>
      </c>
      <c r="F908" s="255" t="s">
        <v>9115</v>
      </c>
      <c r="G908" s="9"/>
      <c r="H908" s="255" t="s">
        <v>9168</v>
      </c>
      <c r="I908" s="9">
        <v>1</v>
      </c>
    </row>
    <row r="909">
      <c r="A909" s="255" t="s">
        <v>2086</v>
      </c>
      <c r="B909" s="9">
        <v>10</v>
      </c>
      <c r="C909" s="255" t="s">
        <v>9205</v>
      </c>
      <c r="D909" s="9">
        <v>0</v>
      </c>
      <c r="E909" s="9">
        <v>1749003.2052711262</v>
      </c>
      <c r="F909" s="255" t="s">
        <v>9115</v>
      </c>
      <c r="G909" s="9"/>
      <c r="H909" s="255" t="s">
        <v>9168</v>
      </c>
      <c r="I909" s="9">
        <v>1</v>
      </c>
    </row>
    <row r="910">
      <c r="A910" s="255" t="s">
        <v>2087</v>
      </c>
      <c r="B910" s="9">
        <v>10</v>
      </c>
      <c r="C910" s="255" t="s">
        <v>9103</v>
      </c>
      <c r="D910" s="9">
        <v>0</v>
      </c>
      <c r="E910" s="9">
        <v>1749003.2052711262</v>
      </c>
      <c r="F910" s="255" t="s">
        <v>9116</v>
      </c>
      <c r="G910" s="9"/>
      <c r="H910" s="255" t="s">
        <v>9168</v>
      </c>
      <c r="I910" s="9">
        <v>1</v>
      </c>
    </row>
    <row r="911">
      <c r="A911" s="255" t="s">
        <v>2088</v>
      </c>
      <c r="B911" s="9">
        <v>10</v>
      </c>
      <c r="C911" s="255" t="s">
        <v>9104</v>
      </c>
      <c r="D911" s="9">
        <v>0</v>
      </c>
      <c r="E911" s="9">
        <v>1749003.2052711262</v>
      </c>
      <c r="F911" s="255" t="s">
        <v>9116</v>
      </c>
      <c r="G911" s="9"/>
      <c r="H911" s="255" t="s">
        <v>9168</v>
      </c>
      <c r="I911" s="9">
        <v>1</v>
      </c>
    </row>
    <row r="912">
      <c r="A912" s="255" t="s">
        <v>2089</v>
      </c>
      <c r="B912" s="9">
        <v>10</v>
      </c>
      <c r="C912" s="255" t="s">
        <v>9105</v>
      </c>
      <c r="D912" s="9">
        <v>0</v>
      </c>
      <c r="E912" s="9">
        <v>1749003.2052711262</v>
      </c>
      <c r="F912" s="255" t="s">
        <v>9116</v>
      </c>
      <c r="G912" s="9"/>
      <c r="H912" s="255" t="s">
        <v>9168</v>
      </c>
      <c r="I912" s="9">
        <v>1</v>
      </c>
    </row>
    <row r="913">
      <c r="A913" s="255" t="s">
        <v>2090</v>
      </c>
      <c r="B913" s="9">
        <v>10</v>
      </c>
      <c r="C913" s="255" t="s">
        <v>9205</v>
      </c>
      <c r="D913" s="9">
        <v>0</v>
      </c>
      <c r="E913" s="9">
        <v>1749003.2052711262</v>
      </c>
      <c r="F913" s="255" t="s">
        <v>9116</v>
      </c>
      <c r="G913" s="9"/>
      <c r="H913" s="255" t="s">
        <v>9168</v>
      </c>
      <c r="I913" s="9">
        <v>1</v>
      </c>
    </row>
    <row r="914">
      <c r="A914" s="255" t="s">
        <v>2091</v>
      </c>
      <c r="B914" s="9">
        <v>10</v>
      </c>
      <c r="C914" s="255" t="s">
        <v>9103</v>
      </c>
      <c r="D914" s="9">
        <v>0</v>
      </c>
      <c r="E914" s="9">
        <v>1749003.2052711262</v>
      </c>
      <c r="F914" s="255" t="s">
        <v>9117</v>
      </c>
      <c r="G914" s="9"/>
      <c r="H914" s="255" t="s">
        <v>9168</v>
      </c>
      <c r="I914" s="9">
        <v>1</v>
      </c>
    </row>
    <row r="915">
      <c r="A915" s="255" t="s">
        <v>2092</v>
      </c>
      <c r="B915" s="9">
        <v>10</v>
      </c>
      <c r="C915" s="255" t="s">
        <v>9104</v>
      </c>
      <c r="D915" s="9">
        <v>0</v>
      </c>
      <c r="E915" s="9">
        <v>1749003.2052711262</v>
      </c>
      <c r="F915" s="255" t="s">
        <v>9117</v>
      </c>
      <c r="G915" s="9"/>
      <c r="H915" s="255" t="s">
        <v>9168</v>
      </c>
      <c r="I915" s="9">
        <v>1</v>
      </c>
    </row>
    <row r="916">
      <c r="A916" s="255" t="s">
        <v>2093</v>
      </c>
      <c r="B916" s="9">
        <v>10</v>
      </c>
      <c r="C916" s="255" t="s">
        <v>9105</v>
      </c>
      <c r="D916" s="9">
        <v>0</v>
      </c>
      <c r="E916" s="9">
        <v>1749003.2052711262</v>
      </c>
      <c r="F916" s="255" t="s">
        <v>9117</v>
      </c>
      <c r="G916" s="9"/>
      <c r="H916" s="255" t="s">
        <v>9168</v>
      </c>
      <c r="I916" s="9">
        <v>1</v>
      </c>
    </row>
    <row r="917">
      <c r="A917" s="255" t="s">
        <v>2094</v>
      </c>
      <c r="B917" s="9">
        <v>10</v>
      </c>
      <c r="C917" s="255" t="s">
        <v>9205</v>
      </c>
      <c r="D917" s="9">
        <v>0</v>
      </c>
      <c r="E917" s="9">
        <v>1749003.2052711262</v>
      </c>
      <c r="F917" s="255" t="s">
        <v>9117</v>
      </c>
      <c r="G917" s="9"/>
      <c r="H917" s="255" t="s">
        <v>9168</v>
      </c>
      <c r="I917" s="9">
        <v>1</v>
      </c>
    </row>
    <row r="918">
      <c r="A918" s="255" t="s">
        <v>2095</v>
      </c>
      <c r="B918" s="9">
        <v>10</v>
      </c>
      <c r="C918" s="255" t="s">
        <v>9103</v>
      </c>
      <c r="D918" s="9">
        <v>0</v>
      </c>
      <c r="E918" s="9">
        <v>1749003.2052711262</v>
      </c>
      <c r="F918" s="255" t="s">
        <v>9118</v>
      </c>
      <c r="G918" s="9"/>
      <c r="H918" s="255" t="s">
        <v>9168</v>
      </c>
      <c r="I918" s="9">
        <v>1</v>
      </c>
    </row>
    <row r="919">
      <c r="A919" s="255" t="s">
        <v>2096</v>
      </c>
      <c r="B919" s="9">
        <v>10</v>
      </c>
      <c r="C919" s="255" t="s">
        <v>9104</v>
      </c>
      <c r="D919" s="9">
        <v>0</v>
      </c>
      <c r="E919" s="9">
        <v>1749003.2052711262</v>
      </c>
      <c r="F919" s="255" t="s">
        <v>9118</v>
      </c>
      <c r="G919" s="9"/>
      <c r="H919" s="255" t="s">
        <v>9168</v>
      </c>
      <c r="I919" s="9">
        <v>1</v>
      </c>
    </row>
    <row r="920">
      <c r="A920" s="255" t="s">
        <v>2097</v>
      </c>
      <c r="B920" s="9">
        <v>10</v>
      </c>
      <c r="C920" s="255" t="s">
        <v>9105</v>
      </c>
      <c r="D920" s="9">
        <v>0</v>
      </c>
      <c r="E920" s="9">
        <v>1749003.2052711262</v>
      </c>
      <c r="F920" s="255" t="s">
        <v>9118</v>
      </c>
      <c r="G920" s="9"/>
      <c r="H920" s="255" t="s">
        <v>9168</v>
      </c>
      <c r="I920" s="9">
        <v>1</v>
      </c>
    </row>
    <row r="921">
      <c r="A921" s="255" t="s">
        <v>2098</v>
      </c>
      <c r="B921" s="9">
        <v>10</v>
      </c>
      <c r="C921" s="255" t="s">
        <v>9205</v>
      </c>
      <c r="D921" s="9">
        <v>0</v>
      </c>
      <c r="E921" s="9">
        <v>1749003.2052711262</v>
      </c>
      <c r="F921" s="255" t="s">
        <v>9118</v>
      </c>
      <c r="G921" s="9"/>
      <c r="H921" s="255" t="s">
        <v>9168</v>
      </c>
      <c r="I921" s="9">
        <v>1</v>
      </c>
    </row>
    <row r="922">
      <c r="A922" s="255" t="s">
        <v>2099</v>
      </c>
      <c r="B922" s="9">
        <v>10</v>
      </c>
      <c r="C922" s="255" t="s">
        <v>9103</v>
      </c>
      <c r="D922" s="9">
        <v>0</v>
      </c>
      <c r="E922" s="9">
        <v>1749003.2052711262</v>
      </c>
      <c r="F922" s="255" t="s">
        <v>9119</v>
      </c>
      <c r="G922" s="9"/>
      <c r="H922" s="255" t="s">
        <v>9168</v>
      </c>
      <c r="I922" s="9">
        <v>1</v>
      </c>
    </row>
    <row r="923">
      <c r="A923" s="255" t="s">
        <v>2100</v>
      </c>
      <c r="B923" s="9">
        <v>10</v>
      </c>
      <c r="C923" s="255" t="s">
        <v>9104</v>
      </c>
      <c r="D923" s="9">
        <v>0</v>
      </c>
      <c r="E923" s="9">
        <v>1749003.2052711262</v>
      </c>
      <c r="F923" s="255" t="s">
        <v>9119</v>
      </c>
      <c r="G923" s="9"/>
      <c r="H923" s="255" t="s">
        <v>9168</v>
      </c>
      <c r="I923" s="9">
        <v>1</v>
      </c>
    </row>
    <row r="924">
      <c r="A924" s="255" t="s">
        <v>2101</v>
      </c>
      <c r="B924" s="9">
        <v>10</v>
      </c>
      <c r="C924" s="255" t="s">
        <v>9105</v>
      </c>
      <c r="D924" s="9">
        <v>0</v>
      </c>
      <c r="E924" s="9">
        <v>1749003.2052711262</v>
      </c>
      <c r="F924" s="255" t="s">
        <v>9119</v>
      </c>
      <c r="G924" s="9"/>
      <c r="H924" s="255" t="s">
        <v>9168</v>
      </c>
      <c r="I924" s="9">
        <v>1</v>
      </c>
    </row>
    <row r="925">
      <c r="A925" s="255" t="s">
        <v>2102</v>
      </c>
      <c r="B925" s="9">
        <v>10</v>
      </c>
      <c r="C925" s="255" t="s">
        <v>9205</v>
      </c>
      <c r="D925" s="9">
        <v>0</v>
      </c>
      <c r="E925" s="9">
        <v>1749003.2052711262</v>
      </c>
      <c r="F925" s="255" t="s">
        <v>9119</v>
      </c>
      <c r="G925" s="9"/>
      <c r="H925" s="255" t="s">
        <v>9168</v>
      </c>
      <c r="I925" s="9">
        <v>1</v>
      </c>
    </row>
    <row r="926">
      <c r="A926" s="255" t="s">
        <v>2103</v>
      </c>
      <c r="B926" s="9">
        <v>10</v>
      </c>
      <c r="C926" s="255" t="s">
        <v>9103</v>
      </c>
      <c r="D926" s="9">
        <v>0</v>
      </c>
      <c r="E926" s="9">
        <v>1749003.2052711262</v>
      </c>
      <c r="F926" s="255" t="s">
        <v>9120</v>
      </c>
      <c r="G926" s="9"/>
      <c r="H926" s="255" t="s">
        <v>9168</v>
      </c>
      <c r="I926" s="9">
        <v>1</v>
      </c>
    </row>
    <row r="927">
      <c r="A927" s="255" t="s">
        <v>2104</v>
      </c>
      <c r="B927" s="9">
        <v>10</v>
      </c>
      <c r="C927" s="255" t="s">
        <v>9104</v>
      </c>
      <c r="D927" s="9">
        <v>0</v>
      </c>
      <c r="E927" s="9">
        <v>1749003.2052711262</v>
      </c>
      <c r="F927" s="255" t="s">
        <v>9120</v>
      </c>
      <c r="G927" s="9"/>
      <c r="H927" s="255" t="s">
        <v>9168</v>
      </c>
      <c r="I927" s="9">
        <v>1</v>
      </c>
    </row>
    <row r="928">
      <c r="A928" s="255" t="s">
        <v>2105</v>
      </c>
      <c r="B928" s="9">
        <v>10</v>
      </c>
      <c r="C928" s="255" t="s">
        <v>9105</v>
      </c>
      <c r="D928" s="9">
        <v>0</v>
      </c>
      <c r="E928" s="9">
        <v>1749003.2052711262</v>
      </c>
      <c r="F928" s="255" t="s">
        <v>9120</v>
      </c>
      <c r="G928" s="9"/>
      <c r="H928" s="255" t="s">
        <v>9168</v>
      </c>
      <c r="I928" s="9">
        <v>1</v>
      </c>
    </row>
    <row r="929">
      <c r="A929" s="255" t="s">
        <v>2106</v>
      </c>
      <c r="B929" s="9">
        <v>10</v>
      </c>
      <c r="C929" s="255" t="s">
        <v>9205</v>
      </c>
      <c r="D929" s="9">
        <v>0</v>
      </c>
      <c r="E929" s="9">
        <v>1749003.2052711262</v>
      </c>
      <c r="F929" s="255" t="s">
        <v>9120</v>
      </c>
      <c r="G929" s="9"/>
      <c r="H929" s="255" t="s">
        <v>9168</v>
      </c>
      <c r="I929" s="9">
        <v>1</v>
      </c>
    </row>
    <row r="930">
      <c r="A930" s="255" t="s">
        <v>2107</v>
      </c>
      <c r="B930" s="9">
        <v>10</v>
      </c>
      <c r="C930" s="255" t="s">
        <v>9103</v>
      </c>
      <c r="D930" s="9">
        <v>0</v>
      </c>
      <c r="E930" s="9">
        <v>1749003.2052711262</v>
      </c>
      <c r="F930" s="255" t="s">
        <v>9121</v>
      </c>
      <c r="G930" s="9"/>
      <c r="H930" s="255" t="s">
        <v>9168</v>
      </c>
      <c r="I930" s="9">
        <v>1</v>
      </c>
    </row>
    <row r="931">
      <c r="A931" s="255" t="s">
        <v>2108</v>
      </c>
      <c r="B931" s="9">
        <v>10</v>
      </c>
      <c r="C931" s="255" t="s">
        <v>9104</v>
      </c>
      <c r="D931" s="9">
        <v>0</v>
      </c>
      <c r="E931" s="9">
        <v>1749003.2052711262</v>
      </c>
      <c r="F931" s="255" t="s">
        <v>9121</v>
      </c>
      <c r="G931" s="9"/>
      <c r="H931" s="255" t="s">
        <v>9168</v>
      </c>
      <c r="I931" s="9">
        <v>1</v>
      </c>
    </row>
    <row r="932">
      <c r="A932" s="255" t="s">
        <v>2109</v>
      </c>
      <c r="B932" s="9">
        <v>10</v>
      </c>
      <c r="C932" s="255" t="s">
        <v>9105</v>
      </c>
      <c r="D932" s="9">
        <v>0</v>
      </c>
      <c r="E932" s="9">
        <v>1749003.2052711262</v>
      </c>
      <c r="F932" s="255" t="s">
        <v>9121</v>
      </c>
      <c r="G932" s="9"/>
      <c r="H932" s="255" t="s">
        <v>9168</v>
      </c>
      <c r="I932" s="9">
        <v>1</v>
      </c>
    </row>
    <row r="933">
      <c r="A933" s="255" t="s">
        <v>2110</v>
      </c>
      <c r="B933" s="9">
        <v>10</v>
      </c>
      <c r="C933" s="255" t="s">
        <v>9205</v>
      </c>
      <c r="D933" s="9">
        <v>0</v>
      </c>
      <c r="E933" s="9">
        <v>1749003.2052711262</v>
      </c>
      <c r="F933" s="255" t="s">
        <v>9121</v>
      </c>
      <c r="G933" s="9"/>
      <c r="H933" s="255" t="s">
        <v>9168</v>
      </c>
      <c r="I933" s="9">
        <v>1</v>
      </c>
    </row>
    <row r="934">
      <c r="A934" s="255" t="s">
        <v>2111</v>
      </c>
      <c r="B934" s="9">
        <v>10</v>
      </c>
      <c r="C934" s="255" t="s">
        <v>9103</v>
      </c>
      <c r="D934" s="9">
        <v>1600518.5858954345</v>
      </c>
      <c r="E934" s="9">
        <v>1749003.2052711262</v>
      </c>
      <c r="F934" s="255" t="s">
        <v>9122</v>
      </c>
      <c r="G934" s="9"/>
      <c r="H934" s="255" t="s">
        <v>9168</v>
      </c>
      <c r="I934" s="9">
        <v>1</v>
      </c>
    </row>
    <row r="935">
      <c r="A935" s="255" t="s">
        <v>2112</v>
      </c>
      <c r="B935" s="9">
        <v>10</v>
      </c>
      <c r="C935" s="255" t="s">
        <v>9104</v>
      </c>
      <c r="D935" s="9">
        <v>24682555431.92477</v>
      </c>
      <c r="E935" s="9">
        <v>1749003.2052711262</v>
      </c>
      <c r="F935" s="255" t="s">
        <v>9122</v>
      </c>
      <c r="G935" s="9"/>
      <c r="H935" s="255" t="s">
        <v>9168</v>
      </c>
      <c r="I935" s="9">
        <v>1</v>
      </c>
    </row>
    <row r="936">
      <c r="A936" s="255" t="s">
        <v>2113</v>
      </c>
      <c r="B936" s="9">
        <v>10</v>
      </c>
      <c r="C936" s="255" t="s">
        <v>9105</v>
      </c>
      <c r="D936" s="9">
        <v>0.91510328916025396</v>
      </c>
      <c r="E936" s="9">
        <v>1749003.2052711262</v>
      </c>
      <c r="F936" s="255" t="s">
        <v>9122</v>
      </c>
      <c r="G936" s="9"/>
      <c r="H936" s="255" t="s">
        <v>9168</v>
      </c>
      <c r="I936" s="9">
        <v>1</v>
      </c>
    </row>
    <row r="937">
      <c r="A937" s="255" t="s">
        <v>2114</v>
      </c>
      <c r="B937" s="9">
        <v>10</v>
      </c>
      <c r="C937" s="255" t="s">
        <v>9205</v>
      </c>
      <c r="D937" s="9">
        <v>14112.355744996214</v>
      </c>
      <c r="E937" s="9">
        <v>1749003.2052711262</v>
      </c>
      <c r="F937" s="255" t="s">
        <v>9122</v>
      </c>
      <c r="G937" s="9"/>
      <c r="H937" s="255" t="s">
        <v>9168</v>
      </c>
      <c r="I937" s="9">
        <v>1</v>
      </c>
    </row>
    <row r="938">
      <c r="A938" s="255" t="s">
        <v>2115</v>
      </c>
      <c r="B938" s="9">
        <v>10</v>
      </c>
      <c r="C938" s="255" t="s">
        <v>9103</v>
      </c>
      <c r="D938" s="9">
        <v>1600518.5858954345</v>
      </c>
      <c r="E938" s="9">
        <v>1749003.2052711262</v>
      </c>
      <c r="F938" s="255" t="s">
        <v>9123</v>
      </c>
      <c r="G938" s="9"/>
      <c r="H938" s="255" t="s">
        <v>9168</v>
      </c>
      <c r="I938" s="9">
        <v>1</v>
      </c>
    </row>
    <row r="939">
      <c r="A939" s="255" t="s">
        <v>2116</v>
      </c>
      <c r="B939" s="9">
        <v>10</v>
      </c>
      <c r="C939" s="255" t="s">
        <v>9104</v>
      </c>
      <c r="D939" s="9">
        <v>24682555431.92477</v>
      </c>
      <c r="E939" s="9">
        <v>1749003.2052711262</v>
      </c>
      <c r="F939" s="255" t="s">
        <v>9123</v>
      </c>
      <c r="G939" s="9"/>
      <c r="H939" s="255" t="s">
        <v>9168</v>
      </c>
      <c r="I939" s="9">
        <v>1</v>
      </c>
    </row>
    <row r="940">
      <c r="A940" s="255" t="s">
        <v>2117</v>
      </c>
      <c r="B940" s="9">
        <v>10</v>
      </c>
      <c r="C940" s="255" t="s">
        <v>9105</v>
      </c>
      <c r="D940" s="9">
        <v>0.91510328916025396</v>
      </c>
      <c r="E940" s="9">
        <v>1749003.2052711262</v>
      </c>
      <c r="F940" s="255" t="s">
        <v>9123</v>
      </c>
      <c r="G940" s="9"/>
      <c r="H940" s="255" t="s">
        <v>9168</v>
      </c>
      <c r="I940" s="9">
        <v>1</v>
      </c>
    </row>
    <row r="941">
      <c r="A941" s="255" t="s">
        <v>2118</v>
      </c>
      <c r="B941" s="9">
        <v>10</v>
      </c>
      <c r="C941" s="255" t="s">
        <v>9205</v>
      </c>
      <c r="D941" s="9">
        <v>14112.355744996214</v>
      </c>
      <c r="E941" s="9">
        <v>1749003.2052711262</v>
      </c>
      <c r="F941" s="255" t="s">
        <v>9123</v>
      </c>
      <c r="G941" s="9"/>
      <c r="H941" s="255" t="s">
        <v>9168</v>
      </c>
      <c r="I941" s="9">
        <v>1</v>
      </c>
    </row>
    <row r="942">
      <c r="A942" s="255" t="s">
        <v>2119</v>
      </c>
      <c r="B942" s="9">
        <v>10</v>
      </c>
      <c r="C942" s="255" t="s">
        <v>9103</v>
      </c>
      <c r="D942" s="9">
        <v>1600518.5858954345</v>
      </c>
      <c r="E942" s="9">
        <v>1749003.2052711262</v>
      </c>
      <c r="F942" s="255" t="s">
        <v>9124</v>
      </c>
      <c r="G942" s="9"/>
      <c r="H942" s="255" t="s">
        <v>9168</v>
      </c>
      <c r="I942" s="9">
        <v>1</v>
      </c>
    </row>
    <row r="943">
      <c r="A943" s="255" t="s">
        <v>2120</v>
      </c>
      <c r="B943" s="9">
        <v>10</v>
      </c>
      <c r="C943" s="255" t="s">
        <v>9104</v>
      </c>
      <c r="D943" s="9">
        <v>24682555431.92477</v>
      </c>
      <c r="E943" s="9">
        <v>1749003.2052711262</v>
      </c>
      <c r="F943" s="255" t="s">
        <v>9124</v>
      </c>
      <c r="G943" s="9"/>
      <c r="H943" s="255" t="s">
        <v>9168</v>
      </c>
      <c r="I943" s="9">
        <v>1</v>
      </c>
    </row>
    <row r="944">
      <c r="A944" s="255" t="s">
        <v>2121</v>
      </c>
      <c r="B944" s="9">
        <v>10</v>
      </c>
      <c r="C944" s="255" t="s">
        <v>9105</v>
      </c>
      <c r="D944" s="9">
        <v>0.91510328916025396</v>
      </c>
      <c r="E944" s="9">
        <v>1749003.2052711262</v>
      </c>
      <c r="F944" s="255" t="s">
        <v>9124</v>
      </c>
      <c r="G944" s="9"/>
      <c r="H944" s="255" t="s">
        <v>9168</v>
      </c>
      <c r="I944" s="9">
        <v>1</v>
      </c>
    </row>
    <row r="945">
      <c r="A945" s="255" t="s">
        <v>2122</v>
      </c>
      <c r="B945" s="9">
        <v>10</v>
      </c>
      <c r="C945" s="255" t="s">
        <v>9205</v>
      </c>
      <c r="D945" s="9">
        <v>14112.355744996214</v>
      </c>
      <c r="E945" s="9">
        <v>1749003.2052711262</v>
      </c>
      <c r="F945" s="255" t="s">
        <v>9124</v>
      </c>
      <c r="G945" s="9"/>
      <c r="H945" s="255" t="s">
        <v>9168</v>
      </c>
      <c r="I945" s="9">
        <v>1</v>
      </c>
    </row>
    <row r="946">
      <c r="A946" s="255" t="s">
        <v>2123</v>
      </c>
      <c r="B946" s="9">
        <v>10</v>
      </c>
      <c r="C946" s="255" t="s">
        <v>9103</v>
      </c>
      <c r="D946" s="9">
        <v>1749003.2052711262</v>
      </c>
      <c r="E946" s="9">
        <v>1749003.2052711262</v>
      </c>
      <c r="F946" s="255" t="s">
        <v>9125</v>
      </c>
      <c r="G946" s="9"/>
      <c r="H946" s="255" t="s">
        <v>9168</v>
      </c>
      <c r="I946" s="9">
        <v>1</v>
      </c>
    </row>
    <row r="947">
      <c r="A947" s="255" t="s">
        <v>2124</v>
      </c>
      <c r="B947" s="9">
        <v>10</v>
      </c>
      <c r="C947" s="255" t="s">
        <v>9104</v>
      </c>
      <c r="D947" s="9">
        <v>8404570502.5248833</v>
      </c>
      <c r="E947" s="9">
        <v>1749003.2052711262</v>
      </c>
      <c r="F947" s="255" t="s">
        <v>9125</v>
      </c>
      <c r="G947" s="9"/>
      <c r="H947" s="255" t="s">
        <v>9168</v>
      </c>
      <c r="I947" s="9">
        <v>1</v>
      </c>
    </row>
    <row r="948">
      <c r="A948" s="255" t="s">
        <v>2125</v>
      </c>
      <c r="B948" s="9">
        <v>10</v>
      </c>
      <c r="C948" s="255" t="s">
        <v>9105</v>
      </c>
      <c r="D948" s="9">
        <v>1</v>
      </c>
      <c r="E948" s="9">
        <v>1749003.2052711262</v>
      </c>
      <c r="F948" s="255" t="s">
        <v>9125</v>
      </c>
      <c r="G948" s="9"/>
      <c r="H948" s="255" t="s">
        <v>9168</v>
      </c>
      <c r="I948" s="9">
        <v>1</v>
      </c>
    </row>
    <row r="949">
      <c r="A949" s="255" t="s">
        <v>2126</v>
      </c>
      <c r="B949" s="9">
        <v>10</v>
      </c>
      <c r="C949" s="255" t="s">
        <v>9205</v>
      </c>
      <c r="D949" s="9">
        <v>4805.3488279468456</v>
      </c>
      <c r="E949" s="9">
        <v>1749003.2052711262</v>
      </c>
      <c r="F949" s="255" t="s">
        <v>9125</v>
      </c>
      <c r="G949" s="9"/>
      <c r="H949" s="255" t="s">
        <v>9168</v>
      </c>
      <c r="I949" s="9">
        <v>1</v>
      </c>
    </row>
    <row r="950">
      <c r="A950" s="255" t="s">
        <v>2127</v>
      </c>
      <c r="B950" s="9">
        <v>10</v>
      </c>
      <c r="C950" s="255" t="s">
        <v>9103</v>
      </c>
      <c r="D950" s="9">
        <v>1610246.2947756953</v>
      </c>
      <c r="E950" s="9">
        <v>1749003.2052711262</v>
      </c>
      <c r="F950" s="255" t="s">
        <v>9126</v>
      </c>
      <c r="G950" s="9"/>
      <c r="H950" s="255" t="s">
        <v>9168</v>
      </c>
      <c r="I950" s="9">
        <v>1</v>
      </c>
    </row>
    <row r="951">
      <c r="A951" s="255" t="s">
        <v>2128</v>
      </c>
      <c r="B951" s="9">
        <v>10</v>
      </c>
      <c r="C951" s="255" t="s">
        <v>9104</v>
      </c>
      <c r="D951" s="9">
        <v>27510600440.127983</v>
      </c>
      <c r="E951" s="9">
        <v>1749003.2052711262</v>
      </c>
      <c r="F951" s="255" t="s">
        <v>9126</v>
      </c>
      <c r="G951" s="9"/>
      <c r="H951" s="255" t="s">
        <v>9168</v>
      </c>
      <c r="I951" s="9">
        <v>1</v>
      </c>
    </row>
    <row r="952">
      <c r="A952" s="255" t="s">
        <v>2129</v>
      </c>
      <c r="B952" s="9">
        <v>10</v>
      </c>
      <c r="C952" s="255" t="s">
        <v>9105</v>
      </c>
      <c r="D952" s="9">
        <v>0.92066514796699805</v>
      </c>
      <c r="E952" s="9">
        <v>1749003.2052711262</v>
      </c>
      <c r="F952" s="255" t="s">
        <v>9126</v>
      </c>
      <c r="G952" s="9"/>
      <c r="H952" s="255" t="s">
        <v>9168</v>
      </c>
      <c r="I952" s="9">
        <v>1</v>
      </c>
    </row>
    <row r="953">
      <c r="A953" s="255" t="s">
        <v>2130</v>
      </c>
      <c r="B953" s="9">
        <v>10</v>
      </c>
      <c r="C953" s="255" t="s">
        <v>9205</v>
      </c>
      <c r="D953" s="9">
        <v>15729.302471954794</v>
      </c>
      <c r="E953" s="9">
        <v>1749003.2052711262</v>
      </c>
      <c r="F953" s="255" t="s">
        <v>9126</v>
      </c>
      <c r="G953" s="9"/>
      <c r="H953" s="255" t="s">
        <v>9168</v>
      </c>
      <c r="I953" s="9">
        <v>1</v>
      </c>
    </row>
    <row r="954">
      <c r="A954" s="255" t="s">
        <v>2131</v>
      </c>
      <c r="B954" s="9">
        <v>10</v>
      </c>
      <c r="C954" s="255" t="s">
        <v>9103</v>
      </c>
      <c r="D954" s="9">
        <v>1746343.9016437472</v>
      </c>
      <c r="E954" s="9">
        <v>1749003.2052711262</v>
      </c>
      <c r="F954" s="255" t="s">
        <v>9127</v>
      </c>
      <c r="G954" s="9"/>
      <c r="H954" s="255" t="s">
        <v>9168</v>
      </c>
      <c r="I954" s="9">
        <v>1</v>
      </c>
    </row>
    <row r="955">
      <c r="A955" s="255" t="s">
        <v>2132</v>
      </c>
      <c r="B955" s="9">
        <v>10</v>
      </c>
      <c r="C955" s="255" t="s">
        <v>9104</v>
      </c>
      <c r="D955" s="9">
        <v>52193155872.052757</v>
      </c>
      <c r="E955" s="9">
        <v>1749003.2052711262</v>
      </c>
      <c r="F955" s="255" t="s">
        <v>9127</v>
      </c>
      <c r="G955" s="9"/>
      <c r="H955" s="255" t="s">
        <v>9168</v>
      </c>
      <c r="I955" s="9">
        <v>1</v>
      </c>
    </row>
    <row r="956">
      <c r="A956" s="255" t="s">
        <v>2133</v>
      </c>
      <c r="B956" s="9">
        <v>10</v>
      </c>
      <c r="C956" s="255" t="s">
        <v>9105</v>
      </c>
      <c r="D956" s="9">
        <v>0.99847953187314675</v>
      </c>
      <c r="E956" s="9">
        <v>1749003.2052711262</v>
      </c>
      <c r="F956" s="255" t="s">
        <v>9127</v>
      </c>
      <c r="G956" s="9"/>
      <c r="H956" s="255" t="s">
        <v>9168</v>
      </c>
      <c r="I956" s="9">
        <v>1</v>
      </c>
    </row>
    <row r="957">
      <c r="A957" s="255" t="s">
        <v>2134</v>
      </c>
      <c r="B957" s="9">
        <v>10</v>
      </c>
      <c r="C957" s="255" t="s">
        <v>9205</v>
      </c>
      <c r="D957" s="9">
        <v>29841.658216951011</v>
      </c>
      <c r="E957" s="9">
        <v>1749003.2052711262</v>
      </c>
      <c r="F957" s="255" t="s">
        <v>9127</v>
      </c>
      <c r="G957" s="9"/>
      <c r="H957" s="255" t="s">
        <v>9168</v>
      </c>
      <c r="I957" s="9">
        <v>1</v>
      </c>
    </row>
    <row r="958">
      <c r="A958" s="255" t="s">
        <v>2135</v>
      </c>
      <c r="B958" s="9">
        <v>10</v>
      </c>
      <c r="C958" s="255" t="s">
        <v>9103</v>
      </c>
      <c r="D958" s="9">
        <v>1746343.9016437472</v>
      </c>
      <c r="E958" s="9">
        <v>1749003.2052711262</v>
      </c>
      <c r="F958" s="255" t="s">
        <v>9128</v>
      </c>
      <c r="G958" s="9"/>
      <c r="H958" s="255" t="s">
        <v>9168</v>
      </c>
      <c r="I958" s="9">
        <v>1</v>
      </c>
    </row>
    <row r="959">
      <c r="A959" s="255" t="s">
        <v>2136</v>
      </c>
      <c r="B959" s="9">
        <v>10</v>
      </c>
      <c r="C959" s="255" t="s">
        <v>9104</v>
      </c>
      <c r="D959" s="9">
        <v>52193155872.052757</v>
      </c>
      <c r="E959" s="9">
        <v>1749003.2052711262</v>
      </c>
      <c r="F959" s="255" t="s">
        <v>9128</v>
      </c>
      <c r="G959" s="9"/>
      <c r="H959" s="255" t="s">
        <v>9168</v>
      </c>
      <c r="I959" s="9">
        <v>1</v>
      </c>
    </row>
    <row r="960">
      <c r="A960" s="255" t="s">
        <v>2137</v>
      </c>
      <c r="B960" s="9">
        <v>10</v>
      </c>
      <c r="C960" s="255" t="s">
        <v>9105</v>
      </c>
      <c r="D960" s="9">
        <v>0.99847953187314675</v>
      </c>
      <c r="E960" s="9">
        <v>1749003.2052711262</v>
      </c>
      <c r="F960" s="255" t="s">
        <v>9128</v>
      </c>
      <c r="G960" s="9"/>
      <c r="H960" s="255" t="s">
        <v>9168</v>
      </c>
      <c r="I960" s="9">
        <v>1</v>
      </c>
    </row>
    <row r="961">
      <c r="A961" s="255" t="s">
        <v>2138</v>
      </c>
      <c r="B961" s="9">
        <v>10</v>
      </c>
      <c r="C961" s="255" t="s">
        <v>9205</v>
      </c>
      <c r="D961" s="9">
        <v>29841.658216951011</v>
      </c>
      <c r="E961" s="9">
        <v>1749003.2052711262</v>
      </c>
      <c r="F961" s="255" t="s">
        <v>9128</v>
      </c>
      <c r="G961" s="9"/>
      <c r="H961" s="255" t="s">
        <v>9168</v>
      </c>
      <c r="I961" s="9">
        <v>1</v>
      </c>
    </row>
    <row r="962">
      <c r="A962" s="255" t="s">
        <v>2139</v>
      </c>
      <c r="B962" s="9">
        <v>10</v>
      </c>
      <c r="C962" s="255" t="s">
        <v>9103</v>
      </c>
      <c r="D962" s="9">
        <v>1185463.8583641057</v>
      </c>
      <c r="E962" s="9">
        <v>1749003.2052711262</v>
      </c>
      <c r="F962" s="255" t="s">
        <v>9129</v>
      </c>
      <c r="G962" s="9"/>
      <c r="H962" s="255" t="s">
        <v>9168</v>
      </c>
      <c r="I962" s="9">
        <v>1</v>
      </c>
    </row>
    <row r="963">
      <c r="A963" s="255" t="s">
        <v>2140</v>
      </c>
      <c r="B963" s="9">
        <v>10</v>
      </c>
      <c r="C963" s="255" t="s">
        <v>9104</v>
      </c>
      <c r="D963" s="9">
        <v>8317548753.1100121</v>
      </c>
      <c r="E963" s="9">
        <v>1749003.2052711262</v>
      </c>
      <c r="F963" s="255" t="s">
        <v>9129</v>
      </c>
      <c r="G963" s="9"/>
      <c r="H963" s="255" t="s">
        <v>9168</v>
      </c>
      <c r="I963" s="9">
        <v>1</v>
      </c>
    </row>
    <row r="964">
      <c r="A964" s="255" t="s">
        <v>2141</v>
      </c>
      <c r="B964" s="9">
        <v>10</v>
      </c>
      <c r="C964" s="255" t="s">
        <v>9105</v>
      </c>
      <c r="D964" s="9">
        <v>0.67779398847947681</v>
      </c>
      <c r="E964" s="9">
        <v>1749003.2052711262</v>
      </c>
      <c r="F964" s="255" t="s">
        <v>9129</v>
      </c>
      <c r="G964" s="9"/>
      <c r="H964" s="255" t="s">
        <v>9168</v>
      </c>
      <c r="I964" s="9">
        <v>1</v>
      </c>
    </row>
    <row r="965">
      <c r="A965" s="255" t="s">
        <v>2142</v>
      </c>
      <c r="B965" s="9">
        <v>10</v>
      </c>
      <c r="C965" s="255" t="s">
        <v>9205</v>
      </c>
      <c r="D965" s="9">
        <v>4755.5937736664382</v>
      </c>
      <c r="E965" s="9">
        <v>1749003.2052711262</v>
      </c>
      <c r="F965" s="255" t="s">
        <v>9129</v>
      </c>
      <c r="G965" s="9"/>
      <c r="H965" s="255" t="s">
        <v>9168</v>
      </c>
      <c r="I965" s="9">
        <v>1</v>
      </c>
    </row>
    <row r="966">
      <c r="A966" s="255" t="s">
        <v>2143</v>
      </c>
      <c r="B966" s="9">
        <v>10</v>
      </c>
      <c r="C966" s="255" t="s">
        <v>9103</v>
      </c>
      <c r="D966" s="9">
        <v>1185463.8583641057</v>
      </c>
      <c r="E966" s="9">
        <v>1749003.2052711262</v>
      </c>
      <c r="F966" s="255" t="s">
        <v>9130</v>
      </c>
      <c r="G966" s="9"/>
      <c r="H966" s="255" t="s">
        <v>9168</v>
      </c>
      <c r="I966" s="9">
        <v>1</v>
      </c>
    </row>
    <row r="967">
      <c r="A967" s="255" t="s">
        <v>2144</v>
      </c>
      <c r="B967" s="9">
        <v>10</v>
      </c>
      <c r="C967" s="255" t="s">
        <v>9104</v>
      </c>
      <c r="D967" s="9">
        <v>8317548753.1100121</v>
      </c>
      <c r="E967" s="9">
        <v>1749003.2052711262</v>
      </c>
      <c r="F967" s="255" t="s">
        <v>9130</v>
      </c>
      <c r="G967" s="9"/>
      <c r="H967" s="255" t="s">
        <v>9168</v>
      </c>
      <c r="I967" s="9">
        <v>1</v>
      </c>
    </row>
    <row r="968">
      <c r="A968" s="255" t="s">
        <v>2145</v>
      </c>
      <c r="B968" s="9">
        <v>10</v>
      </c>
      <c r="C968" s="255" t="s">
        <v>9105</v>
      </c>
      <c r="D968" s="9">
        <v>0.67779398847947681</v>
      </c>
      <c r="E968" s="9">
        <v>1749003.2052711262</v>
      </c>
      <c r="F968" s="255" t="s">
        <v>9130</v>
      </c>
      <c r="G968" s="9"/>
      <c r="H968" s="255" t="s">
        <v>9168</v>
      </c>
      <c r="I968" s="9">
        <v>1</v>
      </c>
    </row>
    <row r="969">
      <c r="A969" s="255" t="s">
        <v>2146</v>
      </c>
      <c r="B969" s="9">
        <v>10</v>
      </c>
      <c r="C969" s="255" t="s">
        <v>9205</v>
      </c>
      <c r="D969" s="9">
        <v>4755.5937736664382</v>
      </c>
      <c r="E969" s="9">
        <v>1749003.2052711262</v>
      </c>
      <c r="F969" s="255" t="s">
        <v>9130</v>
      </c>
      <c r="G969" s="9"/>
      <c r="H969" s="255" t="s">
        <v>9168</v>
      </c>
      <c r="I969" s="9">
        <v>1</v>
      </c>
    </row>
    <row r="970">
      <c r="A970" s="255" t="s">
        <v>2147</v>
      </c>
      <c r="B970" s="9">
        <v>10</v>
      </c>
      <c r="C970" s="255" t="s">
        <v>9103</v>
      </c>
      <c r="D970" s="9">
        <v>1749003.2052711262</v>
      </c>
      <c r="E970" s="9">
        <v>1749003.2052711262</v>
      </c>
      <c r="F970" s="255" t="s">
        <v>9131</v>
      </c>
      <c r="G970" s="9"/>
      <c r="H970" s="255" t="s">
        <v>9168</v>
      </c>
      <c r="I970" s="9">
        <v>1</v>
      </c>
    </row>
    <row r="971">
      <c r="A971" s="255" t="s">
        <v>2148</v>
      </c>
      <c r="B971" s="9">
        <v>10</v>
      </c>
      <c r="C971" s="255" t="s">
        <v>9104</v>
      </c>
      <c r="D971" s="9">
        <v>16365006678.814756</v>
      </c>
      <c r="E971" s="9">
        <v>1749003.2052711262</v>
      </c>
      <c r="F971" s="255" t="s">
        <v>9131</v>
      </c>
      <c r="G971" s="9"/>
      <c r="H971" s="255" t="s">
        <v>9168</v>
      </c>
      <c r="I971" s="9">
        <v>1</v>
      </c>
    </row>
    <row r="972">
      <c r="A972" s="255" t="s">
        <v>2149</v>
      </c>
      <c r="B972" s="9">
        <v>10</v>
      </c>
      <c r="C972" s="255" t="s">
        <v>9105</v>
      </c>
      <c r="D972" s="9">
        <v>1</v>
      </c>
      <c r="E972" s="9">
        <v>1749003.2052711262</v>
      </c>
      <c r="F972" s="255" t="s">
        <v>9131</v>
      </c>
      <c r="G972" s="9"/>
      <c r="H972" s="255" t="s">
        <v>9168</v>
      </c>
      <c r="I972" s="9">
        <v>1</v>
      </c>
    </row>
    <row r="973">
      <c r="A973" s="255" t="s">
        <v>2150</v>
      </c>
      <c r="B973" s="9">
        <v>10</v>
      </c>
      <c r="C973" s="255" t="s">
        <v>9205</v>
      </c>
      <c r="D973" s="9">
        <v>9356.7619713297736</v>
      </c>
      <c r="E973" s="9">
        <v>1749003.2052711262</v>
      </c>
      <c r="F973" s="255" t="s">
        <v>9131</v>
      </c>
      <c r="G973" s="9"/>
      <c r="H973" s="255" t="s">
        <v>9168</v>
      </c>
      <c r="I973" s="9">
        <v>1</v>
      </c>
    </row>
    <row r="974">
      <c r="A974" s="255" t="s">
        <v>2151</v>
      </c>
      <c r="B974" s="9">
        <v>10</v>
      </c>
      <c r="C974" s="255" t="s">
        <v>9103</v>
      </c>
      <c r="D974" s="9">
        <v>1749003.2052711262</v>
      </c>
      <c r="E974" s="9">
        <v>1749003.2052711262</v>
      </c>
      <c r="F974" s="255" t="s">
        <v>9132</v>
      </c>
      <c r="G974" s="9"/>
      <c r="H974" s="255" t="s">
        <v>9168</v>
      </c>
      <c r="I974" s="9">
        <v>1</v>
      </c>
    </row>
    <row r="975">
      <c r="A975" s="255" t="s">
        <v>2152</v>
      </c>
      <c r="B975" s="9">
        <v>10</v>
      </c>
      <c r="C975" s="255" t="s">
        <v>9104</v>
      </c>
      <c r="D975" s="9">
        <v>34056243874.425144</v>
      </c>
      <c r="E975" s="9">
        <v>1749003.2052711262</v>
      </c>
      <c r="F975" s="255" t="s">
        <v>9132</v>
      </c>
      <c r="G975" s="9"/>
      <c r="H975" s="255" t="s">
        <v>9168</v>
      </c>
      <c r="I975" s="9">
        <v>1</v>
      </c>
    </row>
    <row r="976">
      <c r="A976" s="255" t="s">
        <v>2153</v>
      </c>
      <c r="B976" s="9">
        <v>10</v>
      </c>
      <c r="C976" s="255" t="s">
        <v>9105</v>
      </c>
      <c r="D976" s="9">
        <v>1</v>
      </c>
      <c r="E976" s="9">
        <v>1749003.2052711262</v>
      </c>
      <c r="F976" s="255" t="s">
        <v>9132</v>
      </c>
      <c r="G976" s="9"/>
      <c r="H976" s="255" t="s">
        <v>9168</v>
      </c>
      <c r="I976" s="9">
        <v>1</v>
      </c>
    </row>
    <row r="977">
      <c r="A977" s="255" t="s">
        <v>2154</v>
      </c>
      <c r="B977" s="9">
        <v>10</v>
      </c>
      <c r="C977" s="255" t="s">
        <v>9205</v>
      </c>
      <c r="D977" s="9">
        <v>19471.801865077672</v>
      </c>
      <c r="E977" s="9">
        <v>1749003.2052711262</v>
      </c>
      <c r="F977" s="255" t="s">
        <v>9132</v>
      </c>
      <c r="G977" s="9"/>
      <c r="H977" s="255" t="s">
        <v>9168</v>
      </c>
      <c r="I977" s="9">
        <v>1</v>
      </c>
    </row>
    <row r="978">
      <c r="A978" s="255" t="s">
        <v>2155</v>
      </c>
      <c r="B978" s="9">
        <v>10</v>
      </c>
      <c r="C978" s="255" t="s">
        <v>9103</v>
      </c>
      <c r="D978" s="9">
        <v>1679684.5278209697</v>
      </c>
      <c r="E978" s="9">
        <v>1749003.2052711262</v>
      </c>
      <c r="F978" s="255" t="s">
        <v>9133</v>
      </c>
      <c r="G978" s="9"/>
      <c r="H978" s="255" t="s">
        <v>9168</v>
      </c>
      <c r="I978" s="9">
        <v>1</v>
      </c>
    </row>
    <row r="979">
      <c r="A979" s="255" t="s">
        <v>2156</v>
      </c>
      <c r="B979" s="9">
        <v>10</v>
      </c>
      <c r="C979" s="255" t="s">
        <v>9104</v>
      </c>
      <c r="D979" s="9">
        <v>23805557400.047844</v>
      </c>
      <c r="E979" s="9">
        <v>1749003.2052711262</v>
      </c>
      <c r="F979" s="255" t="s">
        <v>9133</v>
      </c>
      <c r="G979" s="9"/>
      <c r="H979" s="255" t="s">
        <v>9168</v>
      </c>
      <c r="I979" s="9">
        <v>1</v>
      </c>
    </row>
    <row r="980">
      <c r="A980" s="255" t="s">
        <v>2157</v>
      </c>
      <c r="B980" s="9">
        <v>10</v>
      </c>
      <c r="C980" s="255" t="s">
        <v>9105</v>
      </c>
      <c r="D980" s="9">
        <v>0.96036675219276635</v>
      </c>
      <c r="E980" s="9">
        <v>1749003.2052711262</v>
      </c>
      <c r="F980" s="255" t="s">
        <v>9133</v>
      </c>
      <c r="G980" s="9"/>
      <c r="H980" s="255" t="s">
        <v>9168</v>
      </c>
      <c r="I980" s="9">
        <v>1</v>
      </c>
    </row>
    <row r="981">
      <c r="A981" s="255" t="s">
        <v>2158</v>
      </c>
      <c r="B981" s="9">
        <v>10</v>
      </c>
      <c r="C981" s="255" t="s">
        <v>9205</v>
      </c>
      <c r="D981" s="9">
        <v>13610.928400990302</v>
      </c>
      <c r="E981" s="9">
        <v>1749003.2052711262</v>
      </c>
      <c r="F981" s="255" t="s">
        <v>9133</v>
      </c>
      <c r="G981" s="9"/>
      <c r="H981" s="255" t="s">
        <v>9168</v>
      </c>
      <c r="I981" s="9">
        <v>1</v>
      </c>
    </row>
    <row r="982">
      <c r="A982" s="255" t="s">
        <v>2159</v>
      </c>
      <c r="B982" s="9">
        <v>10</v>
      </c>
      <c r="C982" s="255" t="s">
        <v>9103</v>
      </c>
      <c r="D982" s="9">
        <v>0</v>
      </c>
      <c r="E982" s="9">
        <v>1749003.2052711262</v>
      </c>
      <c r="F982" s="255" t="s">
        <v>9134</v>
      </c>
      <c r="G982" s="9"/>
      <c r="H982" s="255" t="s">
        <v>9168</v>
      </c>
      <c r="I982" s="9">
        <v>1</v>
      </c>
    </row>
    <row r="983">
      <c r="A983" s="255" t="s">
        <v>2160</v>
      </c>
      <c r="B983" s="9">
        <v>10</v>
      </c>
      <c r="C983" s="255" t="s">
        <v>9104</v>
      </c>
      <c r="D983" s="9">
        <v>-5668645402.4202366</v>
      </c>
      <c r="E983" s="9">
        <v>1749003.2052711262</v>
      </c>
      <c r="F983" s="255" t="s">
        <v>9134</v>
      </c>
      <c r="G983" s="9"/>
      <c r="H983" s="255" t="s">
        <v>9168</v>
      </c>
      <c r="I983" s="9">
        <v>1</v>
      </c>
    </row>
    <row r="984">
      <c r="A984" s="255" t="s">
        <v>2161</v>
      </c>
      <c r="B984" s="9">
        <v>10</v>
      </c>
      <c r="C984" s="255" t="s">
        <v>9105</v>
      </c>
      <c r="D984" s="9">
        <v>0</v>
      </c>
      <c r="E984" s="9">
        <v>1749003.2052711262</v>
      </c>
      <c r="F984" s="255" t="s">
        <v>9134</v>
      </c>
      <c r="G984" s="9"/>
      <c r="H984" s="255" t="s">
        <v>9168</v>
      </c>
      <c r="I984" s="9">
        <v>1</v>
      </c>
    </row>
    <row r="985">
      <c r="A985" s="255" t="s">
        <v>2162</v>
      </c>
      <c r="B985" s="9">
        <v>10</v>
      </c>
      <c r="C985" s="255" t="s">
        <v>9205</v>
      </c>
      <c r="D985" s="9">
        <v>-3241.0720491169695</v>
      </c>
      <c r="E985" s="9">
        <v>1749003.2052711262</v>
      </c>
      <c r="F985" s="255" t="s">
        <v>9134</v>
      </c>
      <c r="G985" s="9"/>
      <c r="H985" s="255" t="s">
        <v>9168</v>
      </c>
      <c r="I985" s="9">
        <v>1</v>
      </c>
    </row>
    <row r="986">
      <c r="A986" s="255" t="s">
        <v>2163</v>
      </c>
      <c r="B986" s="9">
        <v>10</v>
      </c>
      <c r="C986" s="255" t="s">
        <v>9103</v>
      </c>
      <c r="D986" s="9">
        <v>1598093.9459607643</v>
      </c>
      <c r="E986" s="9">
        <v>1749003.2052711262</v>
      </c>
      <c r="F986" s="255" t="s">
        <v>9135</v>
      </c>
      <c r="G986" s="9"/>
      <c r="H986" s="255" t="s">
        <v>9168</v>
      </c>
      <c r="I986" s="9">
        <v>1</v>
      </c>
    </row>
    <row r="987">
      <c r="A987" s="255" t="s">
        <v>2164</v>
      </c>
      <c r="B987" s="9">
        <v>10</v>
      </c>
      <c r="C987" s="255" t="s">
        <v>9104</v>
      </c>
      <c r="D987" s="9">
        <v>18136911997.627609</v>
      </c>
      <c r="E987" s="9">
        <v>1749003.2052711262</v>
      </c>
      <c r="F987" s="255" t="s">
        <v>9135</v>
      </c>
      <c r="G987" s="9"/>
      <c r="H987" s="255" t="s">
        <v>9168</v>
      </c>
      <c r="I987" s="9">
        <v>1</v>
      </c>
    </row>
    <row r="988">
      <c r="A988" s="255" t="s">
        <v>2165</v>
      </c>
      <c r="B988" s="9">
        <v>10</v>
      </c>
      <c r="C988" s="255" t="s">
        <v>9105</v>
      </c>
      <c r="D988" s="9">
        <v>0.91371699099489734</v>
      </c>
      <c r="E988" s="9">
        <v>1749003.2052711262</v>
      </c>
      <c r="F988" s="255" t="s">
        <v>9135</v>
      </c>
      <c r="G988" s="9"/>
      <c r="H988" s="255" t="s">
        <v>9168</v>
      </c>
      <c r="I988" s="9">
        <v>1</v>
      </c>
    </row>
    <row r="989">
      <c r="A989" s="255" t="s">
        <v>2166</v>
      </c>
      <c r="B989" s="9">
        <v>10</v>
      </c>
      <c r="C989" s="255" t="s">
        <v>9205</v>
      </c>
      <c r="D989" s="9">
        <v>10369.856351873334</v>
      </c>
      <c r="E989" s="9">
        <v>1749003.2052711262</v>
      </c>
      <c r="F989" s="255" t="s">
        <v>9135</v>
      </c>
      <c r="G989" s="9"/>
      <c r="H989" s="255" t="s">
        <v>9168</v>
      </c>
      <c r="I989" s="9">
        <v>1</v>
      </c>
    </row>
    <row r="990">
      <c r="A990" s="255" t="s">
        <v>2167</v>
      </c>
      <c r="B990" s="9">
        <v>10</v>
      </c>
      <c r="C990" s="255" t="s">
        <v>9103</v>
      </c>
      <c r="D990" s="9">
        <v>806042.23108158063</v>
      </c>
      <c r="E990" s="9">
        <v>1749003.2052711262</v>
      </c>
      <c r="F990" s="255" t="s">
        <v>9136</v>
      </c>
      <c r="G990" s="9"/>
      <c r="H990" s="255" t="s">
        <v>9168</v>
      </c>
      <c r="I990" s="9">
        <v>1</v>
      </c>
    </row>
    <row r="991">
      <c r="A991" s="255" t="s">
        <v>2168</v>
      </c>
      <c r="B991" s="9">
        <v>10</v>
      </c>
      <c r="C991" s="255" t="s">
        <v>9104</v>
      </c>
      <c r="D991" s="9">
        <v>9819363244.5175953</v>
      </c>
      <c r="E991" s="9">
        <v>1749003.2052711262</v>
      </c>
      <c r="F991" s="255" t="s">
        <v>9136</v>
      </c>
      <c r="G991" s="9"/>
      <c r="H991" s="255" t="s">
        <v>9168</v>
      </c>
      <c r="I991" s="9">
        <v>1</v>
      </c>
    </row>
    <row r="992">
      <c r="A992" s="255" t="s">
        <v>2169</v>
      </c>
      <c r="B992" s="9">
        <v>10</v>
      </c>
      <c r="C992" s="255" t="s">
        <v>9105</v>
      </c>
      <c r="D992" s="9">
        <v>0.46085806398315315</v>
      </c>
      <c r="E992" s="9">
        <v>1749003.2052711262</v>
      </c>
      <c r="F992" s="255" t="s">
        <v>9136</v>
      </c>
      <c r="G992" s="9"/>
      <c r="H992" s="255" t="s">
        <v>9168</v>
      </c>
      <c r="I992" s="9">
        <v>1</v>
      </c>
    </row>
    <row r="993">
      <c r="A993" s="255" t="s">
        <v>2170</v>
      </c>
      <c r="B993" s="9">
        <v>10</v>
      </c>
      <c r="C993" s="255" t="s">
        <v>9205</v>
      </c>
      <c r="D993" s="9">
        <v>5614.2625782068944</v>
      </c>
      <c r="E993" s="9">
        <v>1749003.2052711262</v>
      </c>
      <c r="F993" s="255" t="s">
        <v>9136</v>
      </c>
      <c r="G993" s="9"/>
      <c r="H993" s="255" t="s">
        <v>9168</v>
      </c>
      <c r="I993" s="9">
        <v>1</v>
      </c>
    </row>
    <row r="994">
      <c r="A994" s="255" t="s">
        <v>2171</v>
      </c>
      <c r="B994" s="9">
        <v>10</v>
      </c>
      <c r="C994" s="255" t="s">
        <v>9103</v>
      </c>
      <c r="D994" s="9">
        <v>1583495.8240093032</v>
      </c>
      <c r="E994" s="9">
        <v>1749003.2052711262</v>
      </c>
      <c r="F994" s="255" t="s">
        <v>9137</v>
      </c>
      <c r="G994" s="9"/>
      <c r="H994" s="255" t="s">
        <v>9168</v>
      </c>
      <c r="I994" s="9">
        <v>1</v>
      </c>
    </row>
    <row r="995">
      <c r="A995" s="255" t="s">
        <v>2172</v>
      </c>
      <c r="B995" s="9">
        <v>10</v>
      </c>
      <c r="C995" s="255" t="s">
        <v>9104</v>
      </c>
      <c r="D995" s="9">
        <v>17691237195.61039</v>
      </c>
      <c r="E995" s="9">
        <v>1749003.2052711262</v>
      </c>
      <c r="F995" s="255" t="s">
        <v>9137</v>
      </c>
      <c r="G995" s="9"/>
      <c r="H995" s="255" t="s">
        <v>9168</v>
      </c>
      <c r="I995" s="9">
        <v>1</v>
      </c>
    </row>
    <row r="996">
      <c r="A996" s="255" t="s">
        <v>2173</v>
      </c>
      <c r="B996" s="9">
        <v>10</v>
      </c>
      <c r="C996" s="255" t="s">
        <v>9105</v>
      </c>
      <c r="D996" s="9">
        <v>0.90537045285965245</v>
      </c>
      <c r="E996" s="9">
        <v>1749003.2052711262</v>
      </c>
      <c r="F996" s="255" t="s">
        <v>9137</v>
      </c>
      <c r="G996" s="9"/>
      <c r="H996" s="255" t="s">
        <v>9168</v>
      </c>
      <c r="I996" s="9">
        <v>1</v>
      </c>
    </row>
    <row r="997">
      <c r="A997" s="255" t="s">
        <v>2174</v>
      </c>
      <c r="B997" s="9">
        <v>10</v>
      </c>
      <c r="C997" s="255" t="s">
        <v>9205</v>
      </c>
      <c r="D997" s="9">
        <v>10115.0398937479</v>
      </c>
      <c r="E997" s="9">
        <v>1749003.2052711262</v>
      </c>
      <c r="F997" s="255" t="s">
        <v>9137</v>
      </c>
      <c r="G997" s="9"/>
      <c r="H997" s="255" t="s">
        <v>9168</v>
      </c>
      <c r="I997" s="9">
        <v>1</v>
      </c>
    </row>
    <row r="998">
      <c r="A998" s="255" t="s">
        <v>2175</v>
      </c>
      <c r="B998" s="9">
        <v>10</v>
      </c>
      <c r="C998" s="255" t="s">
        <v>9103</v>
      </c>
      <c r="D998" s="9">
        <v>0</v>
      </c>
      <c r="E998" s="9">
        <v>1749003.2052711262</v>
      </c>
      <c r="F998" s="255" t="s">
        <v>9138</v>
      </c>
      <c r="G998" s="9"/>
      <c r="H998" s="255" t="s">
        <v>9168</v>
      </c>
      <c r="I998" s="9">
        <v>1</v>
      </c>
    </row>
    <row r="999">
      <c r="A999" s="255" t="s">
        <v>2176</v>
      </c>
      <c r="B999" s="9">
        <v>10</v>
      </c>
      <c r="C999" s="255" t="s">
        <v>9104</v>
      </c>
      <c r="D999" s="9">
        <v>0</v>
      </c>
      <c r="E999" s="9">
        <v>1749003.2052711262</v>
      </c>
      <c r="F999" s="255" t="s">
        <v>9138</v>
      </c>
      <c r="G999" s="9"/>
      <c r="H999" s="255" t="s">
        <v>9168</v>
      </c>
      <c r="I999" s="9">
        <v>1</v>
      </c>
    </row>
    <row r="1000">
      <c r="A1000" s="255" t="s">
        <v>2177</v>
      </c>
      <c r="B1000" s="9">
        <v>10</v>
      </c>
      <c r="C1000" s="255" t="s">
        <v>9105</v>
      </c>
      <c r="D1000" s="9">
        <v>0</v>
      </c>
      <c r="E1000" s="9">
        <v>1749003.2052711262</v>
      </c>
      <c r="F1000" s="255" t="s">
        <v>9138</v>
      </c>
      <c r="G1000" s="9"/>
      <c r="H1000" s="255" t="s">
        <v>9168</v>
      </c>
      <c r="I1000" s="9">
        <v>1</v>
      </c>
    </row>
    <row r="1001">
      <c r="A1001" s="255" t="s">
        <v>2178</v>
      </c>
      <c r="B1001" s="9">
        <v>10</v>
      </c>
      <c r="C1001" s="255" t="s">
        <v>9205</v>
      </c>
      <c r="D1001" s="9">
        <v>0</v>
      </c>
      <c r="E1001" s="9">
        <v>1749003.2052711262</v>
      </c>
      <c r="F1001" s="255" t="s">
        <v>9138</v>
      </c>
      <c r="G1001" s="9"/>
      <c r="H1001" s="255" t="s">
        <v>9168</v>
      </c>
      <c r="I1001" s="9">
        <v>1</v>
      </c>
    </row>
    <row r="1002">
      <c r="A1002" s="255" t="s">
        <v>2179</v>
      </c>
      <c r="B1002" s="9">
        <v>1</v>
      </c>
      <c r="C1002" s="255" t="s">
        <v>9100</v>
      </c>
      <c r="D1002" s="9">
        <v>0.00047267734574105093</v>
      </c>
      <c r="E1002" s="9"/>
      <c r="F1002" s="255" t="s">
        <v>9129</v>
      </c>
      <c r="G1002" s="9"/>
      <c r="H1002" s="255" t="s">
        <v>9168</v>
      </c>
      <c r="I1002" s="9">
        <v>1</v>
      </c>
    </row>
    <row r="1003">
      <c r="A1003" s="255" t="s">
        <v>2180</v>
      </c>
      <c r="B1003" s="9">
        <v>1</v>
      </c>
      <c r="C1003" s="255" t="s">
        <v>9100</v>
      </c>
      <c r="D1003" s="9">
        <v>0.00047267734574105093</v>
      </c>
      <c r="E1003" s="9"/>
      <c r="F1003" s="255" t="s">
        <v>9130</v>
      </c>
      <c r="G1003" s="9"/>
      <c r="H1003" s="255" t="s">
        <v>9168</v>
      </c>
      <c r="I1003" s="9">
        <v>1</v>
      </c>
    </row>
    <row r="1004">
      <c r="A1004" s="255" t="s">
        <v>2181</v>
      </c>
      <c r="B1004" s="9">
        <v>1</v>
      </c>
      <c r="C1004" s="255" t="s">
        <v>9100</v>
      </c>
      <c r="D1004" s="9">
        <v>0.0030263928474265553</v>
      </c>
      <c r="E1004" s="9"/>
      <c r="F1004" s="255" t="s">
        <v>9131</v>
      </c>
      <c r="G1004" s="9"/>
      <c r="H1004" s="255" t="s">
        <v>9168</v>
      </c>
      <c r="I1004" s="9">
        <v>1</v>
      </c>
    </row>
    <row r="1005">
      <c r="A1005" s="255" t="s">
        <v>2182</v>
      </c>
      <c r="B1005" s="9">
        <v>1</v>
      </c>
      <c r="C1005" s="255" t="s">
        <v>9100</v>
      </c>
      <c r="D1005" s="9">
        <v>0</v>
      </c>
      <c r="E1005" s="9"/>
      <c r="F1005" s="255" t="s">
        <v>9121</v>
      </c>
      <c r="G1005" s="9"/>
      <c r="H1005" s="255" t="s">
        <v>9168</v>
      </c>
      <c r="I1005" s="9">
        <v>1</v>
      </c>
    </row>
    <row r="1006">
      <c r="A1006" s="255" t="s">
        <v>2183</v>
      </c>
      <c r="B1006" s="9">
        <v>1</v>
      </c>
      <c r="C1006" s="255" t="s">
        <v>9100</v>
      </c>
      <c r="D1006" s="9">
        <v>0</v>
      </c>
      <c r="E1006" s="9"/>
      <c r="F1006" s="255" t="s">
        <v>9120</v>
      </c>
      <c r="G1006" s="9"/>
      <c r="H1006" s="255" t="s">
        <v>9168</v>
      </c>
      <c r="I1006" s="9">
        <v>1</v>
      </c>
    </row>
    <row r="1007">
      <c r="A1007" s="255" t="s">
        <v>2184</v>
      </c>
      <c r="B1007" s="9">
        <v>1</v>
      </c>
      <c r="C1007" s="255" t="s">
        <v>9100</v>
      </c>
      <c r="D1007" s="9">
        <v>0.003499070193167606</v>
      </c>
      <c r="E1007" s="9"/>
      <c r="F1007" s="255" t="s">
        <v>9122</v>
      </c>
      <c r="G1007" s="9"/>
      <c r="H1007" s="255" t="s">
        <v>9168</v>
      </c>
      <c r="I1007" s="9">
        <v>1</v>
      </c>
    </row>
    <row r="1008">
      <c r="A1008" s="255" t="s">
        <v>2185</v>
      </c>
      <c r="B1008" s="9">
        <v>1</v>
      </c>
      <c r="C1008" s="255" t="s">
        <v>9100</v>
      </c>
      <c r="D1008" s="9">
        <v>0.003499070193167606</v>
      </c>
      <c r="E1008" s="9"/>
      <c r="F1008" s="255" t="s">
        <v>9123</v>
      </c>
      <c r="G1008" s="9"/>
      <c r="H1008" s="255" t="s">
        <v>9168</v>
      </c>
      <c r="I1008" s="9">
        <v>1</v>
      </c>
    </row>
    <row r="1009">
      <c r="A1009" s="255" t="s">
        <v>2186</v>
      </c>
      <c r="B1009" s="9">
        <v>1</v>
      </c>
      <c r="C1009" s="255" t="s">
        <v>9100</v>
      </c>
      <c r="D1009" s="9">
        <v>0.003499070193167606</v>
      </c>
      <c r="E1009" s="9"/>
      <c r="F1009" s="255" t="s">
        <v>9124</v>
      </c>
      <c r="G1009" s="9"/>
      <c r="H1009" s="255" t="s">
        <v>9168</v>
      </c>
      <c r="I1009" s="9">
        <v>1</v>
      </c>
    </row>
    <row r="1010">
      <c r="A1010" s="255" t="s">
        <v>2187</v>
      </c>
      <c r="B1010" s="9">
        <v>1</v>
      </c>
      <c r="C1010" s="255" t="s">
        <v>9100</v>
      </c>
      <c r="D1010" s="9">
        <v>0.0051163953893881477</v>
      </c>
      <c r="E1010" s="9"/>
      <c r="F1010" s="255" t="s">
        <v>9127</v>
      </c>
      <c r="G1010" s="9"/>
      <c r="H1010" s="255" t="s">
        <v>9168</v>
      </c>
      <c r="I1010" s="9">
        <v>1</v>
      </c>
    </row>
    <row r="1011">
      <c r="A1011" s="255" t="s">
        <v>2188</v>
      </c>
      <c r="B1011" s="9">
        <v>1</v>
      </c>
      <c r="C1011" s="255" t="s">
        <v>9100</v>
      </c>
      <c r="D1011" s="9">
        <v>0.0051163953893881477</v>
      </c>
      <c r="E1011" s="9"/>
      <c r="F1011" s="255" t="s">
        <v>9128</v>
      </c>
      <c r="G1011" s="9"/>
      <c r="H1011" s="255" t="s">
        <v>9168</v>
      </c>
      <c r="I1011" s="9">
        <v>1</v>
      </c>
    </row>
    <row r="1012">
      <c r="A1012" s="255" t="s">
        <v>2189</v>
      </c>
      <c r="B1012" s="9">
        <v>1</v>
      </c>
      <c r="C1012" s="255" t="s">
        <v>9100</v>
      </c>
      <c r="D1012" s="9">
        <v>-0.0016173251962205411</v>
      </c>
      <c r="E1012" s="9"/>
      <c r="F1012" s="255" t="s">
        <v>9126</v>
      </c>
      <c r="G1012" s="9"/>
      <c r="H1012" s="255" t="s">
        <v>9168</v>
      </c>
      <c r="I1012" s="9">
        <v>1</v>
      </c>
    </row>
    <row r="1013">
      <c r="A1013" s="255" t="s">
        <v>2190</v>
      </c>
      <c r="B1013" s="9">
        <v>1</v>
      </c>
      <c r="C1013" s="255" t="s">
        <v>9100</v>
      </c>
      <c r="D1013" s="9">
        <v>0</v>
      </c>
      <c r="E1013" s="9"/>
      <c r="F1013" s="255" t="s">
        <v>9115</v>
      </c>
      <c r="G1013" s="9"/>
      <c r="H1013" s="255" t="s">
        <v>9168</v>
      </c>
      <c r="I1013" s="9">
        <v>1</v>
      </c>
    </row>
    <row r="1014">
      <c r="A1014" s="255" t="s">
        <v>2191</v>
      </c>
      <c r="B1014" s="9">
        <v>1</v>
      </c>
      <c r="C1014" s="255" t="s">
        <v>9100</v>
      </c>
      <c r="D1014" s="9">
        <v>0</v>
      </c>
      <c r="E1014" s="9"/>
      <c r="F1014" s="255" t="s">
        <v>9138</v>
      </c>
      <c r="G1014" s="9"/>
      <c r="H1014" s="255" t="s">
        <v>9168</v>
      </c>
      <c r="I1014" s="9">
        <v>1</v>
      </c>
    </row>
    <row r="1015">
      <c r="A1015" s="255" t="s">
        <v>2192</v>
      </c>
      <c r="B1015" s="9">
        <v>1</v>
      </c>
      <c r="C1015" s="255" t="s">
        <v>9100</v>
      </c>
      <c r="D1015" s="9">
        <v>0</v>
      </c>
      <c r="E1015" s="9"/>
      <c r="F1015" s="255" t="s">
        <v>9119</v>
      </c>
      <c r="G1015" s="9"/>
      <c r="H1015" s="255" t="s">
        <v>9168</v>
      </c>
      <c r="I1015" s="9">
        <v>1</v>
      </c>
    </row>
    <row r="1016">
      <c r="A1016" s="255" t="s">
        <v>2193</v>
      </c>
      <c r="B1016" s="9">
        <v>1</v>
      </c>
      <c r="C1016" s="255" t="s">
        <v>9100</v>
      </c>
      <c r="D1016" s="9">
        <v>0</v>
      </c>
      <c r="E1016" s="9"/>
      <c r="F1016" s="255" t="s">
        <v>9118</v>
      </c>
      <c r="G1016" s="9"/>
      <c r="H1016" s="255" t="s">
        <v>9168</v>
      </c>
      <c r="I1016" s="9">
        <v>1</v>
      </c>
    </row>
    <row r="1017">
      <c r="A1017" s="255" t="s">
        <v>2194</v>
      </c>
      <c r="B1017" s="9">
        <v>1</v>
      </c>
      <c r="C1017" s="255" t="s">
        <v>9100</v>
      </c>
      <c r="D1017" s="9">
        <v>0</v>
      </c>
      <c r="E1017" s="9"/>
      <c r="F1017" s="255" t="s">
        <v>9116</v>
      </c>
      <c r="G1017" s="9"/>
      <c r="H1017" s="255" t="s">
        <v>9168</v>
      </c>
      <c r="I1017" s="9">
        <v>1</v>
      </c>
    </row>
    <row r="1018">
      <c r="A1018" s="255" t="s">
        <v>2195</v>
      </c>
      <c r="B1018" s="9">
        <v>1</v>
      </c>
      <c r="C1018" s="255" t="s">
        <v>9100</v>
      </c>
      <c r="D1018" s="9">
        <v>0</v>
      </c>
      <c r="E1018" s="9"/>
      <c r="F1018" s="255" t="s">
        <v>9117</v>
      </c>
      <c r="G1018" s="9"/>
      <c r="H1018" s="255" t="s">
        <v>9168</v>
      </c>
      <c r="I1018" s="9">
        <v>1</v>
      </c>
    </row>
    <row r="1019">
      <c r="A1019" s="255" t="s">
        <v>2196</v>
      </c>
      <c r="B1019" s="9">
        <v>1</v>
      </c>
      <c r="C1019" s="255" t="s">
        <v>9100</v>
      </c>
      <c r="D1019" s="9">
        <v>0.002123280821737602</v>
      </c>
      <c r="E1019" s="9"/>
      <c r="F1019" s="255" t="s">
        <v>9133</v>
      </c>
      <c r="G1019" s="9"/>
      <c r="H1019" s="255" t="s">
        <v>9168</v>
      </c>
      <c r="I1019" s="9">
        <v>1</v>
      </c>
    </row>
    <row r="1020">
      <c r="A1020" s="255" t="s">
        <v>2197</v>
      </c>
      <c r="B1020" s="9">
        <v>1</v>
      </c>
      <c r="C1020" s="255" t="s">
        <v>9100</v>
      </c>
      <c r="D1020" s="9">
        <v>-0.0015752824458944244</v>
      </c>
      <c r="E1020" s="9"/>
      <c r="F1020" s="255" t="s">
        <v>9134</v>
      </c>
      <c r="G1020" s="9"/>
      <c r="H1020" s="255" t="s">
        <v>9168</v>
      </c>
      <c r="I1020" s="9">
        <v>1</v>
      </c>
    </row>
    <row r="1021">
      <c r="A1021" s="255" t="s">
        <v>2198</v>
      </c>
      <c r="B1021" s="9">
        <v>1</v>
      </c>
      <c r="C1021" s="255" t="s">
        <v>9100</v>
      </c>
      <c r="D1021" s="9">
        <v>0.00054799837584317761</v>
      </c>
      <c r="E1021" s="9"/>
      <c r="F1021" s="255" t="s">
        <v>9135</v>
      </c>
      <c r="G1021" s="9"/>
      <c r="H1021" s="255" t="s">
        <v>9168</v>
      </c>
      <c r="I1021" s="9">
        <v>1</v>
      </c>
    </row>
    <row r="1022">
      <c r="A1022" s="255" t="s">
        <v>2199</v>
      </c>
      <c r="B1022" s="9">
        <v>1</v>
      </c>
      <c r="C1022" s="255" t="s">
        <v>9100</v>
      </c>
      <c r="D1022" s="9">
        <v>0.0023084712406098756</v>
      </c>
      <c r="E1022" s="9"/>
      <c r="F1022" s="255" t="s">
        <v>9114</v>
      </c>
      <c r="G1022" s="9"/>
      <c r="H1022" s="255" t="s">
        <v>9168</v>
      </c>
      <c r="I1022" s="9">
        <v>1</v>
      </c>
    </row>
    <row r="1023">
      <c r="A1023" s="255" t="s">
        <v>2200</v>
      </c>
      <c r="B1023" s="9">
        <v>1</v>
      </c>
      <c r="C1023" s="255" t="s">
        <v>9100</v>
      </c>
      <c r="D1023" s="9">
        <v>0.0022599257729350938</v>
      </c>
      <c r="E1023" s="9"/>
      <c r="F1023" s="255" t="s">
        <v>9125</v>
      </c>
      <c r="G1023" s="9"/>
      <c r="H1023" s="255" t="s">
        <v>9168</v>
      </c>
      <c r="I1023" s="9">
        <v>1</v>
      </c>
    </row>
    <row r="1024">
      <c r="A1024" s="255" t="s">
        <v>2201</v>
      </c>
      <c r="B1024" s="9">
        <v>1</v>
      </c>
      <c r="C1024" s="255" t="s">
        <v>9100</v>
      </c>
      <c r="D1024" s="9">
        <v>0.0045683970135449699</v>
      </c>
      <c r="E1024" s="9"/>
      <c r="F1024" s="255" t="s">
        <v>9132</v>
      </c>
      <c r="G1024" s="9"/>
      <c r="H1024" s="255" t="s">
        <v>9168</v>
      </c>
      <c r="I1024" s="9">
        <v>1</v>
      </c>
    </row>
    <row r="1025">
      <c r="A1025" s="255" t="s">
        <v>2202</v>
      </c>
      <c r="B1025" s="9">
        <v>1</v>
      </c>
      <c r="C1025" s="255" t="s">
        <v>9100</v>
      </c>
      <c r="D1025" s="9">
        <v>-7.5321030102126798e-05</v>
      </c>
      <c r="E1025" s="9"/>
      <c r="F1025" s="255" t="s">
        <v>9136</v>
      </c>
      <c r="G1025" s="9"/>
      <c r="H1025" s="255" t="s">
        <v>9168</v>
      </c>
      <c r="I1025" s="9">
        <v>1</v>
      </c>
    </row>
    <row r="1026">
      <c r="A1026" s="255" t="s">
        <v>2203</v>
      </c>
      <c r="B1026" s="9">
        <v>1</v>
      </c>
      <c r="C1026" s="255" t="s">
        <v>9100</v>
      </c>
      <c r="D1026" s="9">
        <v>-0.0015420041661184144</v>
      </c>
      <c r="E1026" s="9"/>
      <c r="F1026" s="255" t="s">
        <v>9137</v>
      </c>
      <c r="G1026" s="9"/>
      <c r="H1026" s="255" t="s">
        <v>9168</v>
      </c>
      <c r="I1026" s="9">
        <v>1</v>
      </c>
    </row>
    <row r="1027">
      <c r="A1027" s="255" t="s">
        <v>2204</v>
      </c>
      <c r="B1027" s="9">
        <v>2</v>
      </c>
      <c r="C1027" s="255" t="s">
        <v>9100</v>
      </c>
      <c r="D1027" s="9">
        <v>0.0024701000996291498</v>
      </c>
      <c r="E1027" s="9"/>
      <c r="F1027" s="255" t="s">
        <v>9129</v>
      </c>
      <c r="G1027" s="9"/>
      <c r="H1027" s="255" t="s">
        <v>9168</v>
      </c>
      <c r="I1027" s="9">
        <v>1</v>
      </c>
    </row>
    <row r="1028">
      <c r="A1028" s="255" t="s">
        <v>2205</v>
      </c>
      <c r="B1028" s="9">
        <v>2</v>
      </c>
      <c r="C1028" s="255" t="s">
        <v>9100</v>
      </c>
      <c r="D1028" s="9">
        <v>0.0024701000996291498</v>
      </c>
      <c r="E1028" s="9"/>
      <c r="F1028" s="255" t="s">
        <v>9130</v>
      </c>
      <c r="G1028" s="9"/>
      <c r="H1028" s="255" t="s">
        <v>9168</v>
      </c>
      <c r="I1028" s="9">
        <v>1</v>
      </c>
    </row>
    <row r="1029">
      <c r="A1029" s="255" t="s">
        <v>2206</v>
      </c>
      <c r="B1029" s="9">
        <v>2</v>
      </c>
      <c r="C1029" s="255" t="s">
        <v>9100</v>
      </c>
      <c r="D1029" s="9">
        <v>0.0031521370843124513</v>
      </c>
      <c r="E1029" s="9"/>
      <c r="F1029" s="255" t="s">
        <v>9131</v>
      </c>
      <c r="G1029" s="9"/>
      <c r="H1029" s="255" t="s">
        <v>9168</v>
      </c>
      <c r="I1029" s="9">
        <v>1</v>
      </c>
    </row>
    <row r="1030">
      <c r="A1030" s="255" t="s">
        <v>2207</v>
      </c>
      <c r="B1030" s="9">
        <v>2</v>
      </c>
      <c r="C1030" s="255" t="s">
        <v>9100</v>
      </c>
      <c r="D1030" s="9">
        <v>0</v>
      </c>
      <c r="E1030" s="9"/>
      <c r="F1030" s="255" t="s">
        <v>9121</v>
      </c>
      <c r="G1030" s="9"/>
      <c r="H1030" s="255" t="s">
        <v>9168</v>
      </c>
      <c r="I1030" s="9">
        <v>1</v>
      </c>
    </row>
    <row r="1031">
      <c r="A1031" s="255" t="s">
        <v>2208</v>
      </c>
      <c r="B1031" s="9">
        <v>2</v>
      </c>
      <c r="C1031" s="255" t="s">
        <v>9100</v>
      </c>
      <c r="D1031" s="9">
        <v>0</v>
      </c>
      <c r="E1031" s="9"/>
      <c r="F1031" s="255" t="s">
        <v>9120</v>
      </c>
      <c r="G1031" s="9"/>
      <c r="H1031" s="255" t="s">
        <v>9168</v>
      </c>
      <c r="I1031" s="9">
        <v>1</v>
      </c>
    </row>
    <row r="1032">
      <c r="A1032" s="255" t="s">
        <v>2209</v>
      </c>
      <c r="B1032" s="9">
        <v>2</v>
      </c>
      <c r="C1032" s="255" t="s">
        <v>9100</v>
      </c>
      <c r="D1032" s="9">
        <v>0.0056222371839416002</v>
      </c>
      <c r="E1032" s="9"/>
      <c r="F1032" s="255" t="s">
        <v>9122</v>
      </c>
      <c r="G1032" s="9"/>
      <c r="H1032" s="255" t="s">
        <v>9168</v>
      </c>
      <c r="I1032" s="9">
        <v>1</v>
      </c>
    </row>
    <row r="1033">
      <c r="A1033" s="255" t="s">
        <v>2210</v>
      </c>
      <c r="B1033" s="9">
        <v>2</v>
      </c>
      <c r="C1033" s="255" t="s">
        <v>9100</v>
      </c>
      <c r="D1033" s="9">
        <v>0.0056222371839416002</v>
      </c>
      <c r="E1033" s="9"/>
      <c r="F1033" s="255" t="s">
        <v>9123</v>
      </c>
      <c r="G1033" s="9"/>
      <c r="H1033" s="255" t="s">
        <v>9168</v>
      </c>
      <c r="I1033" s="9">
        <v>1</v>
      </c>
    </row>
    <row r="1034">
      <c r="A1034" s="255" t="s">
        <v>2211</v>
      </c>
      <c r="B1034" s="9">
        <v>2</v>
      </c>
      <c r="C1034" s="255" t="s">
        <v>9100</v>
      </c>
      <c r="D1034" s="9">
        <v>0.0056222371839416002</v>
      </c>
      <c r="E1034" s="9"/>
      <c r="F1034" s="255" t="s">
        <v>9124</v>
      </c>
      <c r="G1034" s="9"/>
      <c r="H1034" s="255" t="s">
        <v>9168</v>
      </c>
      <c r="I1034" s="9">
        <v>1</v>
      </c>
    </row>
    <row r="1035">
      <c r="A1035" s="255" t="s">
        <v>2212</v>
      </c>
      <c r="B1035" s="9">
        <v>2</v>
      </c>
      <c r="C1035" s="255" t="s">
        <v>9100</v>
      </c>
      <c r="D1035" s="9">
        <v>0.0076329004957179526</v>
      </c>
      <c r="E1035" s="9"/>
      <c r="F1035" s="255" t="s">
        <v>9127</v>
      </c>
      <c r="G1035" s="9"/>
      <c r="H1035" s="255" t="s">
        <v>9168</v>
      </c>
      <c r="I1035" s="9">
        <v>1</v>
      </c>
    </row>
    <row r="1036">
      <c r="A1036" s="255" t="s">
        <v>2213</v>
      </c>
      <c r="B1036" s="9">
        <v>2</v>
      </c>
      <c r="C1036" s="255" t="s">
        <v>9100</v>
      </c>
      <c r="D1036" s="9">
        <v>0.0076329004957179526</v>
      </c>
      <c r="E1036" s="9"/>
      <c r="F1036" s="255" t="s">
        <v>9128</v>
      </c>
      <c r="G1036" s="9"/>
      <c r="H1036" s="255" t="s">
        <v>9168</v>
      </c>
      <c r="I1036" s="9">
        <v>1</v>
      </c>
    </row>
    <row r="1037">
      <c r="A1037" s="255" t="s">
        <v>2214</v>
      </c>
      <c r="B1037" s="9">
        <v>2</v>
      </c>
      <c r="C1037" s="255" t="s">
        <v>9100</v>
      </c>
      <c r="D1037" s="9">
        <v>-0.0020106633117763519</v>
      </c>
      <c r="E1037" s="9"/>
      <c r="F1037" s="255" t="s">
        <v>9126</v>
      </c>
      <c r="G1037" s="9"/>
      <c r="H1037" s="255" t="s">
        <v>9168</v>
      </c>
      <c r="I1037" s="9">
        <v>1</v>
      </c>
    </row>
    <row r="1038">
      <c r="A1038" s="255" t="s">
        <v>2215</v>
      </c>
      <c r="B1038" s="9">
        <v>2</v>
      </c>
      <c r="C1038" s="255" t="s">
        <v>9100</v>
      </c>
      <c r="D1038" s="9">
        <v>0</v>
      </c>
      <c r="E1038" s="9"/>
      <c r="F1038" s="255" t="s">
        <v>9115</v>
      </c>
      <c r="G1038" s="9"/>
      <c r="H1038" s="255" t="s">
        <v>9168</v>
      </c>
      <c r="I1038" s="9">
        <v>1</v>
      </c>
    </row>
    <row r="1039">
      <c r="A1039" s="255" t="s">
        <v>2216</v>
      </c>
      <c r="B1039" s="9">
        <v>2</v>
      </c>
      <c r="C1039" s="255" t="s">
        <v>9100</v>
      </c>
      <c r="D1039" s="9">
        <v>0</v>
      </c>
      <c r="E1039" s="9"/>
      <c r="F1039" s="255" t="s">
        <v>9138</v>
      </c>
      <c r="G1039" s="9"/>
      <c r="H1039" s="255" t="s">
        <v>9168</v>
      </c>
      <c r="I1039" s="9">
        <v>1</v>
      </c>
    </row>
    <row r="1040">
      <c r="A1040" s="255" t="s">
        <v>2217</v>
      </c>
      <c r="B1040" s="9">
        <v>2</v>
      </c>
      <c r="C1040" s="255" t="s">
        <v>9100</v>
      </c>
      <c r="D1040" s="9">
        <v>0</v>
      </c>
      <c r="E1040" s="9"/>
      <c r="F1040" s="255" t="s">
        <v>9119</v>
      </c>
      <c r="G1040" s="9"/>
      <c r="H1040" s="255" t="s">
        <v>9168</v>
      </c>
      <c r="I1040" s="9">
        <v>1</v>
      </c>
    </row>
    <row r="1041">
      <c r="A1041" s="255" t="s">
        <v>2218</v>
      </c>
      <c r="B1041" s="9">
        <v>2</v>
      </c>
      <c r="C1041" s="255" t="s">
        <v>9100</v>
      </c>
      <c r="D1041" s="9">
        <v>0</v>
      </c>
      <c r="E1041" s="9"/>
      <c r="F1041" s="255" t="s">
        <v>9118</v>
      </c>
      <c r="G1041" s="9"/>
      <c r="H1041" s="255" t="s">
        <v>9168</v>
      </c>
      <c r="I1041" s="9">
        <v>1</v>
      </c>
    </row>
    <row r="1042">
      <c r="A1042" s="255" t="s">
        <v>2219</v>
      </c>
      <c r="B1042" s="9">
        <v>2</v>
      </c>
      <c r="C1042" s="255" t="s">
        <v>9100</v>
      </c>
      <c r="D1042" s="9">
        <v>0</v>
      </c>
      <c r="E1042" s="9"/>
      <c r="F1042" s="255" t="s">
        <v>9116</v>
      </c>
      <c r="G1042" s="9"/>
      <c r="H1042" s="255" t="s">
        <v>9168</v>
      </c>
      <c r="I1042" s="9">
        <v>1</v>
      </c>
    </row>
    <row r="1043">
      <c r="A1043" s="255" t="s">
        <v>2220</v>
      </c>
      <c r="B1043" s="9">
        <v>2</v>
      </c>
      <c r="C1043" s="255" t="s">
        <v>9100</v>
      </c>
      <c r="D1043" s="9">
        <v>0</v>
      </c>
      <c r="E1043" s="9"/>
      <c r="F1043" s="255" t="s">
        <v>9117</v>
      </c>
      <c r="G1043" s="9"/>
      <c r="H1043" s="255" t="s">
        <v>9168</v>
      </c>
      <c r="I1043" s="9">
        <v>1</v>
      </c>
    </row>
    <row r="1044">
      <c r="A1044" s="255" t="s">
        <v>2221</v>
      </c>
      <c r="B1044" s="9">
        <v>2</v>
      </c>
      <c r="C1044" s="255" t="s">
        <v>9100</v>
      </c>
      <c r="D1044" s="9">
        <v>0.0044338481259411826</v>
      </c>
      <c r="E1044" s="9"/>
      <c r="F1044" s="255" t="s">
        <v>9133</v>
      </c>
      <c r="G1044" s="9"/>
      <c r="H1044" s="255" t="s">
        <v>9168</v>
      </c>
      <c r="I1044" s="9">
        <v>1</v>
      </c>
    </row>
    <row r="1045">
      <c r="A1045" s="255" t="s">
        <v>2222</v>
      </c>
      <c r="B1045" s="9">
        <v>2</v>
      </c>
      <c r="C1045" s="255" t="s">
        <v>9100</v>
      </c>
      <c r="D1045" s="9">
        <v>-0.0016410723715333834</v>
      </c>
      <c r="E1045" s="9"/>
      <c r="F1045" s="255" t="s">
        <v>9134</v>
      </c>
      <c r="G1045" s="9"/>
      <c r="H1045" s="255" t="s">
        <v>9168</v>
      </c>
      <c r="I1045" s="9">
        <v>1</v>
      </c>
    </row>
    <row r="1046">
      <c r="A1046" s="255" t="s">
        <v>2223</v>
      </c>
      <c r="B1046" s="9">
        <v>2</v>
      </c>
      <c r="C1046" s="255" t="s">
        <v>9100</v>
      </c>
      <c r="D1046" s="9">
        <v>0.0027927757544077996</v>
      </c>
      <c r="E1046" s="9"/>
      <c r="F1046" s="255" t="s">
        <v>9135</v>
      </c>
      <c r="G1046" s="9"/>
      <c r="H1046" s="255" t="s">
        <v>9168</v>
      </c>
      <c r="I1046" s="9">
        <v>1</v>
      </c>
    </row>
    <row r="1047">
      <c r="A1047" s="255" t="s">
        <v>2224</v>
      </c>
      <c r="B1047" s="9">
        <v>2</v>
      </c>
      <c r="C1047" s="255" t="s">
        <v>9100</v>
      </c>
      <c r="D1047" s="9">
        <v>0.0024519948712971836</v>
      </c>
      <c r="E1047" s="9"/>
      <c r="F1047" s="255" t="s">
        <v>9114</v>
      </c>
      <c r="G1047" s="9"/>
      <c r="H1047" s="255" t="s">
        <v>9168</v>
      </c>
      <c r="I1047" s="9">
        <v>1</v>
      </c>
    </row>
    <row r="1048">
      <c r="A1048" s="255" t="s">
        <v>2225</v>
      </c>
      <c r="B1048" s="9">
        <v>2</v>
      </c>
      <c r="C1048" s="255" t="s">
        <v>9100</v>
      </c>
      <c r="D1048" s="9">
        <v>0.0023881298700129698</v>
      </c>
      <c r="E1048" s="9"/>
      <c r="F1048" s="255" t="s">
        <v>9125</v>
      </c>
      <c r="G1048" s="9"/>
      <c r="H1048" s="255" t="s">
        <v>9168</v>
      </c>
      <c r="I1048" s="9">
        <v>1</v>
      </c>
    </row>
    <row r="1049">
      <c r="A1049" s="255" t="s">
        <v>2226</v>
      </c>
      <c r="B1049" s="9">
        <v>2</v>
      </c>
      <c r="C1049" s="255" t="s">
        <v>9100</v>
      </c>
      <c r="D1049" s="9">
        <v>0.0048401247413101534</v>
      </c>
      <c r="E1049" s="9"/>
      <c r="F1049" s="255" t="s">
        <v>9132</v>
      </c>
      <c r="G1049" s="9"/>
      <c r="H1049" s="255" t="s">
        <v>9168</v>
      </c>
      <c r="I1049" s="9">
        <v>1</v>
      </c>
    </row>
    <row r="1050">
      <c r="A1050" s="255" t="s">
        <v>2227</v>
      </c>
      <c r="B1050" s="9">
        <v>2</v>
      </c>
      <c r="C1050" s="255" t="s">
        <v>9100</v>
      </c>
      <c r="D1050" s="9">
        <v>-0.00032267565477864967</v>
      </c>
      <c r="E1050" s="9"/>
      <c r="F1050" s="255" t="s">
        <v>9136</v>
      </c>
      <c r="G1050" s="9"/>
      <c r="H1050" s="255" t="s">
        <v>9168</v>
      </c>
      <c r="I1050" s="9">
        <v>1</v>
      </c>
    </row>
    <row r="1051">
      <c r="A1051" s="255" t="s">
        <v>2228</v>
      </c>
      <c r="B1051" s="9">
        <v>2</v>
      </c>
      <c r="C1051" s="255" t="s">
        <v>9100</v>
      </c>
      <c r="D1051" s="9">
        <v>-0.0016879876569977023</v>
      </c>
      <c r="E1051" s="9"/>
      <c r="F1051" s="255" t="s">
        <v>9137</v>
      </c>
      <c r="G1051" s="9"/>
      <c r="H1051" s="255" t="s">
        <v>9168</v>
      </c>
      <c r="I1051" s="9">
        <v>1</v>
      </c>
    </row>
    <row r="1052">
      <c r="A1052" s="255" t="s">
        <v>2229</v>
      </c>
      <c r="B1052" s="9">
        <v>3</v>
      </c>
      <c r="C1052" s="255" t="s">
        <v>9100</v>
      </c>
      <c r="D1052" s="9">
        <v>0.0038375316337573291</v>
      </c>
      <c r="E1052" s="9"/>
      <c r="F1052" s="255" t="s">
        <v>9129</v>
      </c>
      <c r="G1052" s="9"/>
      <c r="H1052" s="255" t="s">
        <v>9168</v>
      </c>
      <c r="I1052" s="9">
        <v>1</v>
      </c>
    </row>
    <row r="1053">
      <c r="A1053" s="255" t="s">
        <v>2230</v>
      </c>
      <c r="B1053" s="9">
        <v>3</v>
      </c>
      <c r="C1053" s="255" t="s">
        <v>9100</v>
      </c>
      <c r="D1053" s="9">
        <v>0.0038375316337573291</v>
      </c>
      <c r="E1053" s="9"/>
      <c r="F1053" s="255" t="s">
        <v>9130</v>
      </c>
      <c r="G1053" s="9"/>
      <c r="H1053" s="255" t="s">
        <v>9168</v>
      </c>
      <c r="I1053" s="9">
        <v>1</v>
      </c>
    </row>
    <row r="1054">
      <c r="A1054" s="255" t="s">
        <v>2231</v>
      </c>
      <c r="B1054" s="9">
        <v>3</v>
      </c>
      <c r="C1054" s="255" t="s">
        <v>9100</v>
      </c>
      <c r="D1054" s="9">
        <v>0.0037274784909202886</v>
      </c>
      <c r="E1054" s="9"/>
      <c r="F1054" s="255" t="s">
        <v>9131</v>
      </c>
      <c r="G1054" s="9"/>
      <c r="H1054" s="255" t="s">
        <v>9168</v>
      </c>
      <c r="I1054" s="9">
        <v>1</v>
      </c>
    </row>
    <row r="1055">
      <c r="A1055" s="255" t="s">
        <v>2232</v>
      </c>
      <c r="B1055" s="9">
        <v>3</v>
      </c>
      <c r="C1055" s="255" t="s">
        <v>9100</v>
      </c>
      <c r="D1055" s="9">
        <v>0</v>
      </c>
      <c r="E1055" s="9"/>
      <c r="F1055" s="255" t="s">
        <v>9121</v>
      </c>
      <c r="G1055" s="9"/>
      <c r="H1055" s="255" t="s">
        <v>9168</v>
      </c>
      <c r="I1055" s="9">
        <v>1</v>
      </c>
    </row>
    <row r="1056">
      <c r="A1056" s="255" t="s">
        <v>2233</v>
      </c>
      <c r="B1056" s="9">
        <v>3</v>
      </c>
      <c r="C1056" s="255" t="s">
        <v>9100</v>
      </c>
      <c r="D1056" s="9">
        <v>0</v>
      </c>
      <c r="E1056" s="9"/>
      <c r="F1056" s="255" t="s">
        <v>9120</v>
      </c>
      <c r="G1056" s="9"/>
      <c r="H1056" s="255" t="s">
        <v>9168</v>
      </c>
      <c r="I1056" s="9">
        <v>1</v>
      </c>
    </row>
    <row r="1057">
      <c r="A1057" s="255" t="s">
        <v>2234</v>
      </c>
      <c r="B1057" s="9">
        <v>3</v>
      </c>
      <c r="C1057" s="255" t="s">
        <v>9100</v>
      </c>
      <c r="D1057" s="9">
        <v>0.0075650101246776168</v>
      </c>
      <c r="E1057" s="9"/>
      <c r="F1057" s="255" t="s">
        <v>9122</v>
      </c>
      <c r="G1057" s="9"/>
      <c r="H1057" s="255" t="s">
        <v>9168</v>
      </c>
      <c r="I1057" s="9">
        <v>1</v>
      </c>
    </row>
    <row r="1058">
      <c r="A1058" s="255" t="s">
        <v>2235</v>
      </c>
      <c r="B1058" s="9">
        <v>3</v>
      </c>
      <c r="C1058" s="255" t="s">
        <v>9100</v>
      </c>
      <c r="D1058" s="9">
        <v>0.0075650101246776168</v>
      </c>
      <c r="E1058" s="9"/>
      <c r="F1058" s="255" t="s">
        <v>9123</v>
      </c>
      <c r="G1058" s="9"/>
      <c r="H1058" s="255" t="s">
        <v>9168</v>
      </c>
      <c r="I1058" s="9">
        <v>1</v>
      </c>
    </row>
    <row r="1059">
      <c r="A1059" s="255" t="s">
        <v>2236</v>
      </c>
      <c r="B1059" s="9">
        <v>3</v>
      </c>
      <c r="C1059" s="255" t="s">
        <v>9100</v>
      </c>
      <c r="D1059" s="9">
        <v>0.0075650101246776168</v>
      </c>
      <c r="E1059" s="9"/>
      <c r="F1059" s="255" t="s">
        <v>9124</v>
      </c>
      <c r="G1059" s="9"/>
      <c r="H1059" s="255" t="s">
        <v>9168</v>
      </c>
      <c r="I1059" s="9">
        <v>1</v>
      </c>
    </row>
    <row r="1060">
      <c r="A1060" s="255" t="s">
        <v>2237</v>
      </c>
      <c r="B1060" s="9">
        <v>3</v>
      </c>
      <c r="C1060" s="255" t="s">
        <v>9100</v>
      </c>
      <c r="D1060" s="9">
        <v>0.010505960332166201</v>
      </c>
      <c r="E1060" s="9"/>
      <c r="F1060" s="255" t="s">
        <v>9127</v>
      </c>
      <c r="G1060" s="9"/>
      <c r="H1060" s="255" t="s">
        <v>9168</v>
      </c>
      <c r="I1060" s="9">
        <v>1</v>
      </c>
    </row>
    <row r="1061">
      <c r="A1061" s="255" t="s">
        <v>2238</v>
      </c>
      <c r="B1061" s="9">
        <v>3</v>
      </c>
      <c r="C1061" s="255" t="s">
        <v>9100</v>
      </c>
      <c r="D1061" s="9">
        <v>0.010505960332166201</v>
      </c>
      <c r="E1061" s="9"/>
      <c r="F1061" s="255" t="s">
        <v>9128</v>
      </c>
      <c r="G1061" s="9"/>
      <c r="H1061" s="255" t="s">
        <v>9168</v>
      </c>
      <c r="I1061" s="9">
        <v>1</v>
      </c>
    </row>
    <row r="1062">
      <c r="A1062" s="255" t="s">
        <v>2239</v>
      </c>
      <c r="B1062" s="9">
        <v>3</v>
      </c>
      <c r="C1062" s="255" t="s">
        <v>9100</v>
      </c>
      <c r="D1062" s="9">
        <v>-0.0029409502074885822</v>
      </c>
      <c r="E1062" s="9"/>
      <c r="F1062" s="255" t="s">
        <v>9126</v>
      </c>
      <c r="G1062" s="9"/>
      <c r="H1062" s="255" t="s">
        <v>9168</v>
      </c>
      <c r="I1062" s="9">
        <v>1</v>
      </c>
    </row>
    <row r="1063">
      <c r="A1063" s="255" t="s">
        <v>2240</v>
      </c>
      <c r="B1063" s="9">
        <v>3</v>
      </c>
      <c r="C1063" s="255" t="s">
        <v>9100</v>
      </c>
      <c r="D1063" s="9">
        <v>0</v>
      </c>
      <c r="E1063" s="9"/>
      <c r="F1063" s="255" t="s">
        <v>9115</v>
      </c>
      <c r="G1063" s="9"/>
      <c r="H1063" s="255" t="s">
        <v>9168</v>
      </c>
      <c r="I1063" s="9">
        <v>1</v>
      </c>
    </row>
    <row r="1064">
      <c r="A1064" s="255" t="s">
        <v>2241</v>
      </c>
      <c r="B1064" s="9">
        <v>3</v>
      </c>
      <c r="C1064" s="255" t="s">
        <v>9100</v>
      </c>
      <c r="D1064" s="9">
        <v>0</v>
      </c>
      <c r="E1064" s="9"/>
      <c r="F1064" s="255" t="s">
        <v>9138</v>
      </c>
      <c r="G1064" s="9"/>
      <c r="H1064" s="255" t="s">
        <v>9168</v>
      </c>
      <c r="I1064" s="9">
        <v>1</v>
      </c>
    </row>
    <row r="1065">
      <c r="A1065" s="255" t="s">
        <v>2242</v>
      </c>
      <c r="B1065" s="9">
        <v>3</v>
      </c>
      <c r="C1065" s="255" t="s">
        <v>9100</v>
      </c>
      <c r="D1065" s="9">
        <v>0</v>
      </c>
      <c r="E1065" s="9"/>
      <c r="F1065" s="255" t="s">
        <v>9119</v>
      </c>
      <c r="G1065" s="9"/>
      <c r="H1065" s="255" t="s">
        <v>9168</v>
      </c>
      <c r="I1065" s="9">
        <v>1</v>
      </c>
    </row>
    <row r="1066">
      <c r="A1066" s="255" t="s">
        <v>2243</v>
      </c>
      <c r="B1066" s="9">
        <v>3</v>
      </c>
      <c r="C1066" s="255" t="s">
        <v>9100</v>
      </c>
      <c r="D1066" s="9">
        <v>0</v>
      </c>
      <c r="E1066" s="9"/>
      <c r="F1066" s="255" t="s">
        <v>9118</v>
      </c>
      <c r="G1066" s="9"/>
      <c r="H1066" s="255" t="s">
        <v>9168</v>
      </c>
      <c r="I1066" s="9">
        <v>1</v>
      </c>
    </row>
    <row r="1067">
      <c r="A1067" s="255" t="s">
        <v>2244</v>
      </c>
      <c r="B1067" s="9">
        <v>3</v>
      </c>
      <c r="C1067" s="255" t="s">
        <v>9100</v>
      </c>
      <c r="D1067" s="9">
        <v>0</v>
      </c>
      <c r="E1067" s="9"/>
      <c r="F1067" s="255" t="s">
        <v>9116</v>
      </c>
      <c r="G1067" s="9"/>
      <c r="H1067" s="255" t="s">
        <v>9168</v>
      </c>
      <c r="I1067" s="9">
        <v>1</v>
      </c>
    </row>
    <row r="1068">
      <c r="A1068" s="255" t="s">
        <v>2245</v>
      </c>
      <c r="B1068" s="9">
        <v>3</v>
      </c>
      <c r="C1068" s="255" t="s">
        <v>9100</v>
      </c>
      <c r="D1068" s="9">
        <v>0</v>
      </c>
      <c r="E1068" s="9"/>
      <c r="F1068" s="255" t="s">
        <v>9117</v>
      </c>
      <c r="G1068" s="9"/>
      <c r="H1068" s="255" t="s">
        <v>9168</v>
      </c>
      <c r="I1068" s="9">
        <v>1</v>
      </c>
    </row>
    <row r="1069">
      <c r="A1069" s="255" t="s">
        <v>2246</v>
      </c>
      <c r="B1069" s="9">
        <v>3</v>
      </c>
      <c r="C1069" s="255" t="s">
        <v>9100</v>
      </c>
      <c r="D1069" s="9">
        <v>0.0065303003873501816</v>
      </c>
      <c r="E1069" s="9"/>
      <c r="F1069" s="255" t="s">
        <v>9133</v>
      </c>
      <c r="G1069" s="9"/>
      <c r="H1069" s="255" t="s">
        <v>9168</v>
      </c>
      <c r="I1069" s="9">
        <v>1</v>
      </c>
    </row>
    <row r="1070">
      <c r="A1070" s="255" t="s">
        <v>2247</v>
      </c>
      <c r="B1070" s="9">
        <v>3</v>
      </c>
      <c r="C1070" s="255" t="s">
        <v>9100</v>
      </c>
      <c r="D1070" s="9">
        <v>-0.0018052131769792387</v>
      </c>
      <c r="E1070" s="9"/>
      <c r="F1070" s="255" t="s">
        <v>9134</v>
      </c>
      <c r="G1070" s="9"/>
      <c r="H1070" s="255" t="s">
        <v>9168</v>
      </c>
      <c r="I1070" s="9">
        <v>1</v>
      </c>
    </row>
    <row r="1071">
      <c r="A1071" s="255" t="s">
        <v>2248</v>
      </c>
      <c r="B1071" s="9">
        <v>3</v>
      </c>
      <c r="C1071" s="255" t="s">
        <v>9100</v>
      </c>
      <c r="D1071" s="9">
        <v>0.0047250872103709431</v>
      </c>
      <c r="E1071" s="9"/>
      <c r="F1071" s="255" t="s">
        <v>9135</v>
      </c>
      <c r="G1071" s="9"/>
      <c r="H1071" s="255" t="s">
        <v>9168</v>
      </c>
      <c r="I1071" s="9">
        <v>1</v>
      </c>
    </row>
    <row r="1072">
      <c r="A1072" s="255" t="s">
        <v>2249</v>
      </c>
      <c r="B1072" s="9">
        <v>3</v>
      </c>
      <c r="C1072" s="255" t="s">
        <v>9100</v>
      </c>
      <c r="D1072" s="9">
        <v>0.0031564858270260489</v>
      </c>
      <c r="E1072" s="9"/>
      <c r="F1072" s="255" t="s">
        <v>9114</v>
      </c>
      <c r="G1072" s="9"/>
      <c r="H1072" s="255" t="s">
        <v>9168</v>
      </c>
      <c r="I1072" s="9">
        <v>1</v>
      </c>
    </row>
    <row r="1073">
      <c r="A1073" s="255" t="s">
        <v>2250</v>
      </c>
      <c r="B1073" s="9">
        <v>3</v>
      </c>
      <c r="C1073" s="255" t="s">
        <v>9100</v>
      </c>
      <c r="D1073" s="9">
        <v>0.0026243872947692083</v>
      </c>
      <c r="E1073" s="9"/>
      <c r="F1073" s="255" t="s">
        <v>9125</v>
      </c>
      <c r="G1073" s="9"/>
      <c r="H1073" s="255" t="s">
        <v>9168</v>
      </c>
      <c r="I1073" s="9">
        <v>1</v>
      </c>
    </row>
    <row r="1074">
      <c r="A1074" s="255" t="s">
        <v>2251</v>
      </c>
      <c r="B1074" s="9">
        <v>3</v>
      </c>
      <c r="C1074" s="255" t="s">
        <v>9100</v>
      </c>
      <c r="D1074" s="9">
        <v>0.0057808731217952568</v>
      </c>
      <c r="E1074" s="9"/>
      <c r="F1074" s="255" t="s">
        <v>9132</v>
      </c>
      <c r="G1074" s="9"/>
      <c r="H1074" s="255" t="s">
        <v>9168</v>
      </c>
      <c r="I1074" s="9">
        <v>1</v>
      </c>
    </row>
    <row r="1075">
      <c r="A1075" s="255" t="s">
        <v>2252</v>
      </c>
      <c r="B1075" s="9">
        <v>3</v>
      </c>
      <c r="C1075" s="255" t="s">
        <v>9100</v>
      </c>
      <c r="D1075" s="9">
        <v>-0.00088755557661361389</v>
      </c>
      <c r="E1075" s="9"/>
      <c r="F1075" s="255" t="s">
        <v>9136</v>
      </c>
      <c r="G1075" s="9"/>
      <c r="H1075" s="255" t="s">
        <v>9168</v>
      </c>
      <c r="I1075" s="9">
        <v>1</v>
      </c>
    </row>
    <row r="1076">
      <c r="A1076" s="255" t="s">
        <v>2253</v>
      </c>
      <c r="B1076" s="9">
        <v>3</v>
      </c>
      <c r="C1076" s="255" t="s">
        <v>9100</v>
      </c>
      <c r="D1076" s="9">
        <v>-0.0020533946308749682</v>
      </c>
      <c r="E1076" s="9"/>
      <c r="F1076" s="255" t="s">
        <v>9137</v>
      </c>
      <c r="G1076" s="9"/>
      <c r="H1076" s="255" t="s">
        <v>9168</v>
      </c>
      <c r="I1076" s="9">
        <v>1</v>
      </c>
    </row>
    <row r="1077">
      <c r="A1077" s="255" t="s">
        <v>2254</v>
      </c>
      <c r="B1077" s="9">
        <v>4</v>
      </c>
      <c r="C1077" s="255" t="s">
        <v>9100</v>
      </c>
      <c r="D1077" s="9">
        <v>0.0044070413173288659</v>
      </c>
      <c r="E1077" s="9"/>
      <c r="F1077" s="255" t="s">
        <v>9129</v>
      </c>
      <c r="G1077" s="9"/>
      <c r="H1077" s="255" t="s">
        <v>9168</v>
      </c>
      <c r="I1077" s="9">
        <v>1</v>
      </c>
    </row>
    <row r="1078">
      <c r="A1078" s="255" t="s">
        <v>2255</v>
      </c>
      <c r="B1078" s="9">
        <v>4</v>
      </c>
      <c r="C1078" s="255" t="s">
        <v>9100</v>
      </c>
      <c r="D1078" s="9">
        <v>0.0044070413173288659</v>
      </c>
      <c r="E1078" s="9"/>
      <c r="F1078" s="255" t="s">
        <v>9130</v>
      </c>
      <c r="G1078" s="9"/>
      <c r="H1078" s="255" t="s">
        <v>9168</v>
      </c>
      <c r="I1078" s="9">
        <v>1</v>
      </c>
    </row>
    <row r="1079">
      <c r="A1079" s="255" t="s">
        <v>2256</v>
      </c>
      <c r="B1079" s="9">
        <v>4</v>
      </c>
      <c r="C1079" s="255" t="s">
        <v>9100</v>
      </c>
      <c r="D1079" s="9">
        <v>0.0040769295960215134</v>
      </c>
      <c r="E1079" s="9"/>
      <c r="F1079" s="255" t="s">
        <v>9131</v>
      </c>
      <c r="G1079" s="9"/>
      <c r="H1079" s="255" t="s">
        <v>9168</v>
      </c>
      <c r="I1079" s="9">
        <v>1</v>
      </c>
    </row>
    <row r="1080">
      <c r="A1080" s="255" t="s">
        <v>2257</v>
      </c>
      <c r="B1080" s="9">
        <v>4</v>
      </c>
      <c r="C1080" s="255" t="s">
        <v>9100</v>
      </c>
      <c r="D1080" s="9">
        <v>0</v>
      </c>
      <c r="E1080" s="9"/>
      <c r="F1080" s="255" t="s">
        <v>9121</v>
      </c>
      <c r="G1080" s="9"/>
      <c r="H1080" s="255" t="s">
        <v>9168</v>
      </c>
      <c r="I1080" s="9">
        <v>1</v>
      </c>
    </row>
    <row r="1081">
      <c r="A1081" s="255" t="s">
        <v>2258</v>
      </c>
      <c r="B1081" s="9">
        <v>4</v>
      </c>
      <c r="C1081" s="255" t="s">
        <v>9100</v>
      </c>
      <c r="D1081" s="9">
        <v>0</v>
      </c>
      <c r="E1081" s="9"/>
      <c r="F1081" s="255" t="s">
        <v>9120</v>
      </c>
      <c r="G1081" s="9"/>
      <c r="H1081" s="255" t="s">
        <v>9168</v>
      </c>
      <c r="I1081" s="9">
        <v>1</v>
      </c>
    </row>
    <row r="1082">
      <c r="A1082" s="255" t="s">
        <v>2259</v>
      </c>
      <c r="B1082" s="9">
        <v>4</v>
      </c>
      <c r="C1082" s="255" t="s">
        <v>9100</v>
      </c>
      <c r="D1082" s="9">
        <v>0.0084839709133503801</v>
      </c>
      <c r="E1082" s="9"/>
      <c r="F1082" s="255" t="s">
        <v>9122</v>
      </c>
      <c r="G1082" s="9"/>
      <c r="H1082" s="255" t="s">
        <v>9168</v>
      </c>
      <c r="I1082" s="9">
        <v>1</v>
      </c>
    </row>
    <row r="1083">
      <c r="A1083" s="255" t="s">
        <v>2260</v>
      </c>
      <c r="B1083" s="9">
        <v>4</v>
      </c>
      <c r="C1083" s="255" t="s">
        <v>9100</v>
      </c>
      <c r="D1083" s="9">
        <v>0.0084839709133503801</v>
      </c>
      <c r="E1083" s="9"/>
      <c r="F1083" s="255" t="s">
        <v>9123</v>
      </c>
      <c r="G1083" s="9"/>
      <c r="H1083" s="255" t="s">
        <v>9168</v>
      </c>
      <c r="I1083" s="9">
        <v>1</v>
      </c>
    </row>
    <row r="1084">
      <c r="A1084" s="255" t="s">
        <v>2261</v>
      </c>
      <c r="B1084" s="9">
        <v>4</v>
      </c>
      <c r="C1084" s="255" t="s">
        <v>9100</v>
      </c>
      <c r="D1084" s="9">
        <v>0.0084839709133503801</v>
      </c>
      <c r="E1084" s="9"/>
      <c r="F1084" s="255" t="s">
        <v>9124</v>
      </c>
      <c r="G1084" s="9"/>
      <c r="H1084" s="255" t="s">
        <v>9168</v>
      </c>
      <c r="I1084" s="9">
        <v>1</v>
      </c>
    </row>
    <row r="1085">
      <c r="A1085" s="255" t="s">
        <v>2262</v>
      </c>
      <c r="B1085" s="9">
        <v>4</v>
      </c>
      <c r="C1085" s="255" t="s">
        <v>9100</v>
      </c>
      <c r="D1085" s="9">
        <v>0.012211294574913564</v>
      </c>
      <c r="E1085" s="9"/>
      <c r="F1085" s="255" t="s">
        <v>9127</v>
      </c>
      <c r="G1085" s="9"/>
      <c r="H1085" s="255" t="s">
        <v>9168</v>
      </c>
      <c r="I1085" s="9">
        <v>1</v>
      </c>
    </row>
    <row r="1086">
      <c r="A1086" s="255" t="s">
        <v>2263</v>
      </c>
      <c r="B1086" s="9">
        <v>4</v>
      </c>
      <c r="C1086" s="255" t="s">
        <v>9100</v>
      </c>
      <c r="D1086" s="9">
        <v>0.012211294574913564</v>
      </c>
      <c r="E1086" s="9"/>
      <c r="F1086" s="255" t="s">
        <v>9128</v>
      </c>
      <c r="G1086" s="9"/>
      <c r="H1086" s="255" t="s">
        <v>9168</v>
      </c>
      <c r="I1086" s="9">
        <v>1</v>
      </c>
    </row>
    <row r="1087">
      <c r="A1087" s="255" t="s">
        <v>2264</v>
      </c>
      <c r="B1087" s="9">
        <v>4</v>
      </c>
      <c r="C1087" s="255" t="s">
        <v>9100</v>
      </c>
      <c r="D1087" s="9">
        <v>-0.0037273236615631847</v>
      </c>
      <c r="E1087" s="9"/>
      <c r="F1087" s="255" t="s">
        <v>9126</v>
      </c>
      <c r="G1087" s="9"/>
      <c r="H1087" s="255" t="s">
        <v>9168</v>
      </c>
      <c r="I1087" s="9">
        <v>1</v>
      </c>
    </row>
    <row r="1088">
      <c r="A1088" s="255" t="s">
        <v>2265</v>
      </c>
      <c r="B1088" s="9">
        <v>4</v>
      </c>
      <c r="C1088" s="255" t="s">
        <v>9100</v>
      </c>
      <c r="D1088" s="9">
        <v>0</v>
      </c>
      <c r="E1088" s="9"/>
      <c r="F1088" s="255" t="s">
        <v>9115</v>
      </c>
      <c r="G1088" s="9"/>
      <c r="H1088" s="255" t="s">
        <v>9168</v>
      </c>
      <c r="I1088" s="9">
        <v>1</v>
      </c>
    </row>
    <row r="1089">
      <c r="A1089" s="255" t="s">
        <v>2266</v>
      </c>
      <c r="B1089" s="9">
        <v>4</v>
      </c>
      <c r="C1089" s="255" t="s">
        <v>9100</v>
      </c>
      <c r="D1089" s="9">
        <v>0</v>
      </c>
      <c r="E1089" s="9"/>
      <c r="F1089" s="255" t="s">
        <v>9138</v>
      </c>
      <c r="G1089" s="9"/>
      <c r="H1089" s="255" t="s">
        <v>9168</v>
      </c>
      <c r="I1089" s="9">
        <v>1</v>
      </c>
    </row>
    <row r="1090">
      <c r="A1090" s="255" t="s">
        <v>2267</v>
      </c>
      <c r="B1090" s="9">
        <v>4</v>
      </c>
      <c r="C1090" s="255" t="s">
        <v>9100</v>
      </c>
      <c r="D1090" s="9">
        <v>0</v>
      </c>
      <c r="E1090" s="9"/>
      <c r="F1090" s="255" t="s">
        <v>9119</v>
      </c>
      <c r="G1090" s="9"/>
      <c r="H1090" s="255" t="s">
        <v>9168</v>
      </c>
      <c r="I1090" s="9">
        <v>1</v>
      </c>
    </row>
    <row r="1091">
      <c r="A1091" s="255" t="s">
        <v>2268</v>
      </c>
      <c r="B1091" s="9">
        <v>4</v>
      </c>
      <c r="C1091" s="255" t="s">
        <v>9100</v>
      </c>
      <c r="D1091" s="9">
        <v>0</v>
      </c>
      <c r="E1091" s="9"/>
      <c r="F1091" s="255" t="s">
        <v>9118</v>
      </c>
      <c r="G1091" s="9"/>
      <c r="H1091" s="255" t="s">
        <v>9168</v>
      </c>
      <c r="I1091" s="9">
        <v>1</v>
      </c>
    </row>
    <row r="1092">
      <c r="A1092" s="255" t="s">
        <v>2269</v>
      </c>
      <c r="B1092" s="9">
        <v>4</v>
      </c>
      <c r="C1092" s="255" t="s">
        <v>9100</v>
      </c>
      <c r="D1092" s="9">
        <v>0</v>
      </c>
      <c r="E1092" s="9"/>
      <c r="F1092" s="255" t="s">
        <v>9116</v>
      </c>
      <c r="G1092" s="9"/>
      <c r="H1092" s="255" t="s">
        <v>9168</v>
      </c>
      <c r="I1092" s="9">
        <v>1</v>
      </c>
    </row>
    <row r="1093">
      <c r="A1093" s="255" t="s">
        <v>2270</v>
      </c>
      <c r="B1093" s="9">
        <v>4</v>
      </c>
      <c r="C1093" s="255" t="s">
        <v>9100</v>
      </c>
      <c r="D1093" s="9">
        <v>0</v>
      </c>
      <c r="E1093" s="9"/>
      <c r="F1093" s="255" t="s">
        <v>9117</v>
      </c>
      <c r="G1093" s="9"/>
      <c r="H1093" s="255" t="s">
        <v>9168</v>
      </c>
      <c r="I1093" s="9">
        <v>1</v>
      </c>
    </row>
    <row r="1094">
      <c r="A1094" s="255" t="s">
        <v>2271</v>
      </c>
      <c r="B1094" s="9">
        <v>4</v>
      </c>
      <c r="C1094" s="255" t="s">
        <v>9100</v>
      </c>
      <c r="D1094" s="9">
        <v>0.0076496213753343614</v>
      </c>
      <c r="E1094" s="9"/>
      <c r="F1094" s="255" t="s">
        <v>9133</v>
      </c>
      <c r="G1094" s="9"/>
      <c r="H1094" s="255" t="s">
        <v>9168</v>
      </c>
      <c r="I1094" s="9">
        <v>1</v>
      </c>
    </row>
    <row r="1095">
      <c r="A1095" s="255" t="s">
        <v>2272</v>
      </c>
      <c r="B1095" s="9">
        <v>4</v>
      </c>
      <c r="C1095" s="255" t="s">
        <v>9100</v>
      </c>
      <c r="D1095" s="9">
        <v>-0.001867423110061782</v>
      </c>
      <c r="E1095" s="9"/>
      <c r="F1095" s="255" t="s">
        <v>9134</v>
      </c>
      <c r="G1095" s="9"/>
      <c r="H1095" s="255" t="s">
        <v>9168</v>
      </c>
      <c r="I1095" s="9">
        <v>1</v>
      </c>
    </row>
    <row r="1096">
      <c r="A1096" s="255" t="s">
        <v>2273</v>
      </c>
      <c r="B1096" s="9">
        <v>4</v>
      </c>
      <c r="C1096" s="255" t="s">
        <v>9100</v>
      </c>
      <c r="D1096" s="9">
        <v>0.0057821982652725796</v>
      </c>
      <c r="E1096" s="9"/>
      <c r="F1096" s="255" t="s">
        <v>9135</v>
      </c>
      <c r="G1096" s="9"/>
      <c r="H1096" s="255" t="s">
        <v>9168</v>
      </c>
      <c r="I1096" s="9">
        <v>1</v>
      </c>
    </row>
    <row r="1097">
      <c r="A1097" s="255" t="s">
        <v>2274</v>
      </c>
      <c r="B1097" s="9">
        <v>4</v>
      </c>
      <c r="C1097" s="255" t="s">
        <v>9100</v>
      </c>
      <c r="D1097" s="9">
        <v>0.0036932659670911795</v>
      </c>
      <c r="E1097" s="9"/>
      <c r="F1097" s="255" t="s">
        <v>9114</v>
      </c>
      <c r="G1097" s="9"/>
      <c r="H1097" s="255" t="s">
        <v>9168</v>
      </c>
      <c r="I1097" s="9">
        <v>1</v>
      </c>
    </row>
    <row r="1098">
      <c r="A1098" s="255" t="s">
        <v>2275</v>
      </c>
      <c r="B1098" s="9">
        <v>4</v>
      </c>
      <c r="C1098" s="255" t="s">
        <v>9100</v>
      </c>
      <c r="D1098" s="9">
        <v>0.0027358303425498052</v>
      </c>
      <c r="E1098" s="9"/>
      <c r="F1098" s="255" t="s">
        <v>9125</v>
      </c>
      <c r="G1098" s="9"/>
      <c r="H1098" s="255" t="s">
        <v>9168</v>
      </c>
      <c r="I1098" s="9">
        <v>1</v>
      </c>
    </row>
    <row r="1099">
      <c r="A1099" s="255" t="s">
        <v>2276</v>
      </c>
      <c r="B1099" s="9">
        <v>4</v>
      </c>
      <c r="C1099" s="255" t="s">
        <v>9100</v>
      </c>
      <c r="D1099" s="9">
        <v>0.0064290963096409852</v>
      </c>
      <c r="E1099" s="9"/>
      <c r="F1099" s="255" t="s">
        <v>9132</v>
      </c>
      <c r="G1099" s="9"/>
      <c r="H1099" s="255" t="s">
        <v>9168</v>
      </c>
      <c r="I1099" s="9">
        <v>1</v>
      </c>
    </row>
    <row r="1100">
      <c r="A1100" s="255" t="s">
        <v>2277</v>
      </c>
      <c r="B1100" s="9">
        <v>4</v>
      </c>
      <c r="C1100" s="255" t="s">
        <v>9100</v>
      </c>
      <c r="D1100" s="9">
        <v>-0.001375156947943714</v>
      </c>
      <c r="E1100" s="9"/>
      <c r="F1100" s="255" t="s">
        <v>9136</v>
      </c>
      <c r="G1100" s="9"/>
      <c r="H1100" s="255" t="s">
        <v>9168</v>
      </c>
      <c r="I1100" s="9">
        <v>1</v>
      </c>
    </row>
    <row r="1101">
      <c r="A1101" s="255" t="s">
        <v>2278</v>
      </c>
      <c r="B1101" s="9">
        <v>4</v>
      </c>
      <c r="C1101" s="255" t="s">
        <v>9100</v>
      </c>
      <c r="D1101" s="9">
        <v>-0.002352166713619471</v>
      </c>
      <c r="E1101" s="9"/>
      <c r="F1101" s="255" t="s">
        <v>9137</v>
      </c>
      <c r="G1101" s="9"/>
      <c r="H1101" s="255" t="s">
        <v>9168</v>
      </c>
      <c r="I1101" s="9">
        <v>1</v>
      </c>
    </row>
    <row r="1102">
      <c r="A1102" s="255" t="s">
        <v>2279</v>
      </c>
      <c r="B1102" s="9">
        <v>5</v>
      </c>
      <c r="C1102" s="255" t="s">
        <v>9100</v>
      </c>
      <c r="D1102" s="9">
        <v>0.0046222416092630315</v>
      </c>
      <c r="E1102" s="9"/>
      <c r="F1102" s="255" t="s">
        <v>9129</v>
      </c>
      <c r="G1102" s="9"/>
      <c r="H1102" s="255" t="s">
        <v>9168</v>
      </c>
      <c r="I1102" s="9">
        <v>1</v>
      </c>
    </row>
    <row r="1103">
      <c r="A1103" s="255" t="s">
        <v>2280</v>
      </c>
      <c r="B1103" s="9">
        <v>5</v>
      </c>
      <c r="C1103" s="255" t="s">
        <v>9100</v>
      </c>
      <c r="D1103" s="9">
        <v>0.0046222416092630315</v>
      </c>
      <c r="E1103" s="9"/>
      <c r="F1103" s="255" t="s">
        <v>9130</v>
      </c>
      <c r="G1103" s="9"/>
      <c r="H1103" s="255" t="s">
        <v>9168</v>
      </c>
      <c r="I1103" s="9">
        <v>1</v>
      </c>
    </row>
    <row r="1104">
      <c r="A1104" s="255" t="s">
        <v>2281</v>
      </c>
      <c r="B1104" s="9">
        <v>5</v>
      </c>
      <c r="C1104" s="255" t="s">
        <v>9100</v>
      </c>
      <c r="D1104" s="9">
        <v>0.0045120339687870865</v>
      </c>
      <c r="E1104" s="9"/>
      <c r="F1104" s="255" t="s">
        <v>9131</v>
      </c>
      <c r="G1104" s="9"/>
      <c r="H1104" s="255" t="s">
        <v>9168</v>
      </c>
      <c r="I1104" s="9">
        <v>1</v>
      </c>
    </row>
    <row r="1105">
      <c r="A1105" s="255" t="s">
        <v>2282</v>
      </c>
      <c r="B1105" s="9">
        <v>5</v>
      </c>
      <c r="C1105" s="255" t="s">
        <v>9100</v>
      </c>
      <c r="D1105" s="9">
        <v>0</v>
      </c>
      <c r="E1105" s="9"/>
      <c r="F1105" s="255" t="s">
        <v>9121</v>
      </c>
      <c r="G1105" s="9"/>
      <c r="H1105" s="255" t="s">
        <v>9168</v>
      </c>
      <c r="I1105" s="9">
        <v>1</v>
      </c>
    </row>
    <row r="1106">
      <c r="A1106" s="255" t="s">
        <v>2283</v>
      </c>
      <c r="B1106" s="9">
        <v>5</v>
      </c>
      <c r="C1106" s="255" t="s">
        <v>9100</v>
      </c>
      <c r="D1106" s="9">
        <v>0</v>
      </c>
      <c r="E1106" s="9"/>
      <c r="F1106" s="255" t="s">
        <v>9120</v>
      </c>
      <c r="G1106" s="9"/>
      <c r="H1106" s="255" t="s">
        <v>9168</v>
      </c>
      <c r="I1106" s="9">
        <v>1</v>
      </c>
    </row>
    <row r="1107">
      <c r="A1107" s="255" t="s">
        <v>2284</v>
      </c>
      <c r="B1107" s="9">
        <v>5</v>
      </c>
      <c r="C1107" s="255" t="s">
        <v>9100</v>
      </c>
      <c r="D1107" s="9">
        <v>0.0091342755780501172</v>
      </c>
      <c r="E1107" s="9"/>
      <c r="F1107" s="255" t="s">
        <v>9122</v>
      </c>
      <c r="G1107" s="9"/>
      <c r="H1107" s="255" t="s">
        <v>9168</v>
      </c>
      <c r="I1107" s="9">
        <v>1</v>
      </c>
    </row>
    <row r="1108">
      <c r="A1108" s="255" t="s">
        <v>2285</v>
      </c>
      <c r="B1108" s="9">
        <v>5</v>
      </c>
      <c r="C1108" s="255" t="s">
        <v>9100</v>
      </c>
      <c r="D1108" s="9">
        <v>0.0091342755780501172</v>
      </c>
      <c r="E1108" s="9"/>
      <c r="F1108" s="255" t="s">
        <v>9123</v>
      </c>
      <c r="G1108" s="9"/>
      <c r="H1108" s="255" t="s">
        <v>9168</v>
      </c>
      <c r="I1108" s="9">
        <v>1</v>
      </c>
    </row>
    <row r="1109">
      <c r="A1109" s="255" t="s">
        <v>2286</v>
      </c>
      <c r="B1109" s="9">
        <v>5</v>
      </c>
      <c r="C1109" s="255" t="s">
        <v>9100</v>
      </c>
      <c r="D1109" s="9">
        <v>0.0091342755780501172</v>
      </c>
      <c r="E1109" s="9"/>
      <c r="F1109" s="255" t="s">
        <v>9124</v>
      </c>
      <c r="G1109" s="9"/>
      <c r="H1109" s="255" t="s">
        <v>9168</v>
      </c>
      <c r="I1109" s="9">
        <v>1</v>
      </c>
    </row>
    <row r="1110">
      <c r="A1110" s="255" t="s">
        <v>2287</v>
      </c>
      <c r="B1110" s="9">
        <v>5</v>
      </c>
      <c r="C1110" s="255" t="s">
        <v>9100</v>
      </c>
      <c r="D1110" s="9">
        <v>0.013022917875123429</v>
      </c>
      <c r="E1110" s="9"/>
      <c r="F1110" s="255" t="s">
        <v>9127</v>
      </c>
      <c r="G1110" s="9"/>
      <c r="H1110" s="255" t="s">
        <v>9168</v>
      </c>
      <c r="I1110" s="9">
        <v>1</v>
      </c>
    </row>
    <row r="1111">
      <c r="A1111" s="255" t="s">
        <v>2288</v>
      </c>
      <c r="B1111" s="9">
        <v>5</v>
      </c>
      <c r="C1111" s="255" t="s">
        <v>9100</v>
      </c>
      <c r="D1111" s="9">
        <v>0.013022917875123429</v>
      </c>
      <c r="E1111" s="9"/>
      <c r="F1111" s="255" t="s">
        <v>9128</v>
      </c>
      <c r="G1111" s="9"/>
      <c r="H1111" s="255" t="s">
        <v>9168</v>
      </c>
      <c r="I1111" s="9">
        <v>1</v>
      </c>
    </row>
    <row r="1112">
      <c r="A1112" s="255" t="s">
        <v>2289</v>
      </c>
      <c r="B1112" s="9">
        <v>5</v>
      </c>
      <c r="C1112" s="255" t="s">
        <v>9100</v>
      </c>
      <c r="D1112" s="9">
        <v>-0.003888642297073312</v>
      </c>
      <c r="E1112" s="9"/>
      <c r="F1112" s="255" t="s">
        <v>9126</v>
      </c>
      <c r="G1112" s="9"/>
      <c r="H1112" s="255" t="s">
        <v>9168</v>
      </c>
      <c r="I1112" s="9">
        <v>1</v>
      </c>
    </row>
    <row r="1113">
      <c r="A1113" s="255" t="s">
        <v>2290</v>
      </c>
      <c r="B1113" s="9">
        <v>5</v>
      </c>
      <c r="C1113" s="255" t="s">
        <v>9100</v>
      </c>
      <c r="D1113" s="9">
        <v>0</v>
      </c>
      <c r="E1113" s="9"/>
      <c r="F1113" s="255" t="s">
        <v>9115</v>
      </c>
      <c r="G1113" s="9"/>
      <c r="H1113" s="255" t="s">
        <v>9168</v>
      </c>
      <c r="I1113" s="9">
        <v>1</v>
      </c>
    </row>
    <row r="1114">
      <c r="A1114" s="255" t="s">
        <v>2291</v>
      </c>
      <c r="B1114" s="9">
        <v>5</v>
      </c>
      <c r="C1114" s="255" t="s">
        <v>9100</v>
      </c>
      <c r="D1114" s="9">
        <v>0</v>
      </c>
      <c r="E1114" s="9"/>
      <c r="F1114" s="255" t="s">
        <v>9138</v>
      </c>
      <c r="G1114" s="9"/>
      <c r="H1114" s="255" t="s">
        <v>9168</v>
      </c>
      <c r="I1114" s="9">
        <v>1</v>
      </c>
    </row>
    <row r="1115">
      <c r="A1115" s="255" t="s">
        <v>2292</v>
      </c>
      <c r="B1115" s="9">
        <v>5</v>
      </c>
      <c r="C1115" s="255" t="s">
        <v>9100</v>
      </c>
      <c r="D1115" s="9">
        <v>0</v>
      </c>
      <c r="E1115" s="9"/>
      <c r="F1115" s="255" t="s">
        <v>9119</v>
      </c>
      <c r="G1115" s="9"/>
      <c r="H1115" s="255" t="s">
        <v>9168</v>
      </c>
      <c r="I1115" s="9">
        <v>1</v>
      </c>
    </row>
    <row r="1116">
      <c r="A1116" s="255" t="s">
        <v>2293</v>
      </c>
      <c r="B1116" s="9">
        <v>5</v>
      </c>
      <c r="C1116" s="255" t="s">
        <v>9100</v>
      </c>
      <c r="D1116" s="9">
        <v>0</v>
      </c>
      <c r="E1116" s="9"/>
      <c r="F1116" s="255" t="s">
        <v>9118</v>
      </c>
      <c r="G1116" s="9"/>
      <c r="H1116" s="255" t="s">
        <v>9168</v>
      </c>
      <c r="I1116" s="9">
        <v>1</v>
      </c>
    </row>
    <row r="1117">
      <c r="A1117" s="255" t="s">
        <v>2294</v>
      </c>
      <c r="B1117" s="9">
        <v>5</v>
      </c>
      <c r="C1117" s="255" t="s">
        <v>9100</v>
      </c>
      <c r="D1117" s="9">
        <v>0</v>
      </c>
      <c r="E1117" s="9"/>
      <c r="F1117" s="255" t="s">
        <v>9116</v>
      </c>
      <c r="G1117" s="9"/>
      <c r="H1117" s="255" t="s">
        <v>9168</v>
      </c>
      <c r="I1117" s="9">
        <v>1</v>
      </c>
    </row>
    <row r="1118">
      <c r="A1118" s="255" t="s">
        <v>2295</v>
      </c>
      <c r="B1118" s="9">
        <v>5</v>
      </c>
      <c r="C1118" s="255" t="s">
        <v>9100</v>
      </c>
      <c r="D1118" s="9">
        <v>0</v>
      </c>
      <c r="E1118" s="9"/>
      <c r="F1118" s="255" t="s">
        <v>9117</v>
      </c>
      <c r="G1118" s="9"/>
      <c r="H1118" s="255" t="s">
        <v>9168</v>
      </c>
      <c r="I1118" s="9">
        <v>1</v>
      </c>
    </row>
    <row r="1119">
      <c r="A1119" s="255" t="s">
        <v>2296</v>
      </c>
      <c r="B1119" s="9">
        <v>5</v>
      </c>
      <c r="C1119" s="255" t="s">
        <v>9100</v>
      </c>
      <c r="D1119" s="9">
        <v>0.0075943312177729162</v>
      </c>
      <c r="E1119" s="9"/>
      <c r="F1119" s="255" t="s">
        <v>9133</v>
      </c>
      <c r="G1119" s="9"/>
      <c r="H1119" s="255" t="s">
        <v>9168</v>
      </c>
      <c r="I1119" s="9">
        <v>1</v>
      </c>
    </row>
    <row r="1120">
      <c r="A1120" s="255" t="s">
        <v>2297</v>
      </c>
      <c r="B1120" s="9">
        <v>5</v>
      </c>
      <c r="C1120" s="255" t="s">
        <v>9100</v>
      </c>
      <c r="D1120" s="9">
        <v>-0.0019468227361353577</v>
      </c>
      <c r="E1120" s="9"/>
      <c r="F1120" s="255" t="s">
        <v>9134</v>
      </c>
      <c r="G1120" s="9"/>
      <c r="H1120" s="255" t="s">
        <v>9168</v>
      </c>
      <c r="I1120" s="9">
        <v>1</v>
      </c>
    </row>
    <row r="1121">
      <c r="A1121" s="255" t="s">
        <v>2298</v>
      </c>
      <c r="B1121" s="9">
        <v>5</v>
      </c>
      <c r="C1121" s="255" t="s">
        <v>9100</v>
      </c>
      <c r="D1121" s="9">
        <v>0.0056475084816375578</v>
      </c>
      <c r="E1121" s="9"/>
      <c r="F1121" s="255" t="s">
        <v>9135</v>
      </c>
      <c r="G1121" s="9"/>
      <c r="H1121" s="255" t="s">
        <v>9168</v>
      </c>
      <c r="I1121" s="9">
        <v>1</v>
      </c>
    </row>
    <row r="1122">
      <c r="A1122" s="255" t="s">
        <v>2299</v>
      </c>
      <c r="B1122" s="9">
        <v>5</v>
      </c>
      <c r="C1122" s="255" t="s">
        <v>9100</v>
      </c>
      <c r="D1122" s="9">
        <v>0.0044587604178928748</v>
      </c>
      <c r="E1122" s="9"/>
      <c r="F1122" s="255" t="s">
        <v>9114</v>
      </c>
      <c r="G1122" s="9"/>
      <c r="H1122" s="255" t="s">
        <v>9168</v>
      </c>
      <c r="I1122" s="9">
        <v>1</v>
      </c>
    </row>
    <row r="1123">
      <c r="A1123" s="255" t="s">
        <v>2300</v>
      </c>
      <c r="B1123" s="9">
        <v>5</v>
      </c>
      <c r="C1123" s="255" t="s">
        <v>9100</v>
      </c>
      <c r="D1123" s="9">
        <v>0.0029166489755929957</v>
      </c>
      <c r="E1123" s="9"/>
      <c r="F1123" s="255" t="s">
        <v>9125</v>
      </c>
      <c r="G1123" s="9"/>
      <c r="H1123" s="255" t="s">
        <v>9168</v>
      </c>
      <c r="I1123" s="9">
        <v>1</v>
      </c>
    </row>
    <row r="1124">
      <c r="A1124" s="255" t="s">
        <v>2301</v>
      </c>
      <c r="B1124" s="9">
        <v>5</v>
      </c>
      <c r="C1124" s="255" t="s">
        <v>9100</v>
      </c>
      <c r="D1124" s="9">
        <v>0.0073754093934858709</v>
      </c>
      <c r="E1124" s="9"/>
      <c r="F1124" s="255" t="s">
        <v>9132</v>
      </c>
      <c r="G1124" s="9"/>
      <c r="H1124" s="255" t="s">
        <v>9168</v>
      </c>
      <c r="I1124" s="9">
        <v>1</v>
      </c>
    </row>
    <row r="1125">
      <c r="A1125" s="255" t="s">
        <v>2302</v>
      </c>
      <c r="B1125" s="9">
        <v>5</v>
      </c>
      <c r="C1125" s="255" t="s">
        <v>9100</v>
      </c>
      <c r="D1125" s="9">
        <v>-0.0010252668723745274</v>
      </c>
      <c r="E1125" s="9"/>
      <c r="F1125" s="255" t="s">
        <v>9136</v>
      </c>
      <c r="G1125" s="9"/>
      <c r="H1125" s="255" t="s">
        <v>9168</v>
      </c>
      <c r="I1125" s="9">
        <v>1</v>
      </c>
    </row>
    <row r="1126">
      <c r="A1126" s="255" t="s">
        <v>2303</v>
      </c>
      <c r="B1126" s="9">
        <v>5</v>
      </c>
      <c r="C1126" s="255" t="s">
        <v>9100</v>
      </c>
      <c r="D1126" s="9">
        <v>-0.002863375424698784</v>
      </c>
      <c r="E1126" s="9"/>
      <c r="F1126" s="255" t="s">
        <v>9137</v>
      </c>
      <c r="G1126" s="9"/>
      <c r="H1126" s="255" t="s">
        <v>9168</v>
      </c>
      <c r="I1126" s="9">
        <v>1</v>
      </c>
    </row>
    <row r="1127">
      <c r="A1127" s="255" t="s">
        <v>2304</v>
      </c>
      <c r="B1127" s="9">
        <v>6</v>
      </c>
      <c r="C1127" s="255" t="s">
        <v>9100</v>
      </c>
      <c r="D1127" s="9">
        <v>0.0048411757385450945</v>
      </c>
      <c r="E1127" s="9"/>
      <c r="F1127" s="255" t="s">
        <v>9129</v>
      </c>
      <c r="G1127" s="9"/>
      <c r="H1127" s="255" t="s">
        <v>9168</v>
      </c>
      <c r="I1127" s="9">
        <v>1</v>
      </c>
    </row>
    <row r="1128">
      <c r="A1128" s="255" t="s">
        <v>2305</v>
      </c>
      <c r="B1128" s="9">
        <v>6</v>
      </c>
      <c r="C1128" s="255" t="s">
        <v>9100</v>
      </c>
      <c r="D1128" s="9">
        <v>0.0048411757385450945</v>
      </c>
      <c r="E1128" s="9"/>
      <c r="F1128" s="255" t="s">
        <v>9130</v>
      </c>
      <c r="G1128" s="9"/>
      <c r="H1128" s="255" t="s">
        <v>9168</v>
      </c>
      <c r="I1128" s="9">
        <v>1</v>
      </c>
    </row>
    <row r="1129">
      <c r="A1129" s="255" t="s">
        <v>2306</v>
      </c>
      <c r="B1129" s="9">
        <v>6</v>
      </c>
      <c r="C1129" s="255" t="s">
        <v>9100</v>
      </c>
      <c r="D1129" s="9">
        <v>0.0044179994391354404</v>
      </c>
      <c r="E1129" s="9"/>
      <c r="F1129" s="255" t="s">
        <v>9131</v>
      </c>
      <c r="G1129" s="9"/>
      <c r="H1129" s="255" t="s">
        <v>9168</v>
      </c>
      <c r="I1129" s="9">
        <v>1</v>
      </c>
    </row>
    <row r="1130">
      <c r="A1130" s="255" t="s">
        <v>2307</v>
      </c>
      <c r="B1130" s="9">
        <v>6</v>
      </c>
      <c r="C1130" s="255" t="s">
        <v>9100</v>
      </c>
      <c r="D1130" s="9">
        <v>0</v>
      </c>
      <c r="E1130" s="9"/>
      <c r="F1130" s="255" t="s">
        <v>9121</v>
      </c>
      <c r="G1130" s="9"/>
      <c r="H1130" s="255" t="s">
        <v>9168</v>
      </c>
      <c r="I1130" s="9">
        <v>1</v>
      </c>
    </row>
    <row r="1131">
      <c r="A1131" s="255" t="s">
        <v>2308</v>
      </c>
      <c r="B1131" s="9">
        <v>6</v>
      </c>
      <c r="C1131" s="255" t="s">
        <v>9100</v>
      </c>
      <c r="D1131" s="9">
        <v>0</v>
      </c>
      <c r="E1131" s="9"/>
      <c r="F1131" s="255" t="s">
        <v>9120</v>
      </c>
      <c r="G1131" s="9"/>
      <c r="H1131" s="255" t="s">
        <v>9168</v>
      </c>
      <c r="I1131" s="9">
        <v>1</v>
      </c>
    </row>
    <row r="1132">
      <c r="A1132" s="255" t="s">
        <v>2309</v>
      </c>
      <c r="B1132" s="9">
        <v>6</v>
      </c>
      <c r="C1132" s="255" t="s">
        <v>9100</v>
      </c>
      <c r="D1132" s="9">
        <v>0.0092591751776805349</v>
      </c>
      <c r="E1132" s="9"/>
      <c r="F1132" s="255" t="s">
        <v>9122</v>
      </c>
      <c r="G1132" s="9"/>
      <c r="H1132" s="255" t="s">
        <v>9168</v>
      </c>
      <c r="I1132" s="9">
        <v>1</v>
      </c>
    </row>
    <row r="1133">
      <c r="A1133" s="255" t="s">
        <v>2310</v>
      </c>
      <c r="B1133" s="9">
        <v>6</v>
      </c>
      <c r="C1133" s="255" t="s">
        <v>9100</v>
      </c>
      <c r="D1133" s="9">
        <v>0.0092591751776805349</v>
      </c>
      <c r="E1133" s="9"/>
      <c r="F1133" s="255" t="s">
        <v>9123</v>
      </c>
      <c r="G1133" s="9"/>
      <c r="H1133" s="255" t="s">
        <v>9168</v>
      </c>
      <c r="I1133" s="9">
        <v>1</v>
      </c>
    </row>
    <row r="1134">
      <c r="A1134" s="255" t="s">
        <v>2311</v>
      </c>
      <c r="B1134" s="9">
        <v>6</v>
      </c>
      <c r="C1134" s="255" t="s">
        <v>9100</v>
      </c>
      <c r="D1134" s="9">
        <v>0.0092591751776805349</v>
      </c>
      <c r="E1134" s="9"/>
      <c r="F1134" s="255" t="s">
        <v>9124</v>
      </c>
      <c r="G1134" s="9"/>
      <c r="H1134" s="255" t="s">
        <v>9168</v>
      </c>
      <c r="I1134" s="9">
        <v>1</v>
      </c>
    </row>
    <row r="1135">
      <c r="A1135" s="255" t="s">
        <v>2312</v>
      </c>
      <c r="B1135" s="9">
        <v>6</v>
      </c>
      <c r="C1135" s="255" t="s">
        <v>9100</v>
      </c>
      <c r="D1135" s="9">
        <v>0.012988714722474376</v>
      </c>
      <c r="E1135" s="9"/>
      <c r="F1135" s="255" t="s">
        <v>9127</v>
      </c>
      <c r="G1135" s="9"/>
      <c r="H1135" s="255" t="s">
        <v>9168</v>
      </c>
      <c r="I1135" s="9">
        <v>1</v>
      </c>
    </row>
    <row r="1136">
      <c r="A1136" s="255" t="s">
        <v>2313</v>
      </c>
      <c r="B1136" s="9">
        <v>6</v>
      </c>
      <c r="C1136" s="255" t="s">
        <v>9100</v>
      </c>
      <c r="D1136" s="9">
        <v>0.012988714722474376</v>
      </c>
      <c r="E1136" s="9"/>
      <c r="F1136" s="255" t="s">
        <v>9128</v>
      </c>
      <c r="G1136" s="9"/>
      <c r="H1136" s="255" t="s">
        <v>9168</v>
      </c>
      <c r="I1136" s="9">
        <v>1</v>
      </c>
    </row>
    <row r="1137">
      <c r="A1137" s="255" t="s">
        <v>2314</v>
      </c>
      <c r="B1137" s="9">
        <v>6</v>
      </c>
      <c r="C1137" s="255" t="s">
        <v>9100</v>
      </c>
      <c r="D1137" s="9">
        <v>-0.0037295395447938411</v>
      </c>
      <c r="E1137" s="9"/>
      <c r="F1137" s="255" t="s">
        <v>9126</v>
      </c>
      <c r="G1137" s="9"/>
      <c r="H1137" s="255" t="s">
        <v>9168</v>
      </c>
      <c r="I1137" s="9">
        <v>1</v>
      </c>
    </row>
    <row r="1138">
      <c r="A1138" s="255" t="s">
        <v>2315</v>
      </c>
      <c r="B1138" s="9">
        <v>6</v>
      </c>
      <c r="C1138" s="255" t="s">
        <v>9100</v>
      </c>
      <c r="D1138" s="9">
        <v>0</v>
      </c>
      <c r="E1138" s="9"/>
      <c r="F1138" s="255" t="s">
        <v>9115</v>
      </c>
      <c r="G1138" s="9"/>
      <c r="H1138" s="255" t="s">
        <v>9168</v>
      </c>
      <c r="I1138" s="9">
        <v>1</v>
      </c>
    </row>
    <row r="1139">
      <c r="A1139" s="255" t="s">
        <v>2316</v>
      </c>
      <c r="B1139" s="9">
        <v>6</v>
      </c>
      <c r="C1139" s="255" t="s">
        <v>9100</v>
      </c>
      <c r="D1139" s="9">
        <v>0</v>
      </c>
      <c r="E1139" s="9"/>
      <c r="F1139" s="255" t="s">
        <v>9138</v>
      </c>
      <c r="G1139" s="9"/>
      <c r="H1139" s="255" t="s">
        <v>9168</v>
      </c>
      <c r="I1139" s="9">
        <v>1</v>
      </c>
    </row>
    <row r="1140">
      <c r="A1140" s="255" t="s">
        <v>2317</v>
      </c>
      <c r="B1140" s="9">
        <v>6</v>
      </c>
      <c r="C1140" s="255" t="s">
        <v>9100</v>
      </c>
      <c r="D1140" s="9">
        <v>0</v>
      </c>
      <c r="E1140" s="9"/>
      <c r="F1140" s="255" t="s">
        <v>9119</v>
      </c>
      <c r="G1140" s="9"/>
      <c r="H1140" s="255" t="s">
        <v>9168</v>
      </c>
      <c r="I1140" s="9">
        <v>1</v>
      </c>
    </row>
    <row r="1141">
      <c r="A1141" s="255" t="s">
        <v>2318</v>
      </c>
      <c r="B1141" s="9">
        <v>6</v>
      </c>
      <c r="C1141" s="255" t="s">
        <v>9100</v>
      </c>
      <c r="D1141" s="9">
        <v>0</v>
      </c>
      <c r="E1141" s="9"/>
      <c r="F1141" s="255" t="s">
        <v>9118</v>
      </c>
      <c r="G1141" s="9"/>
      <c r="H1141" s="255" t="s">
        <v>9168</v>
      </c>
      <c r="I1141" s="9">
        <v>1</v>
      </c>
    </row>
    <row r="1142">
      <c r="A1142" s="255" t="s">
        <v>2319</v>
      </c>
      <c r="B1142" s="9">
        <v>6</v>
      </c>
      <c r="C1142" s="255" t="s">
        <v>9100</v>
      </c>
      <c r="D1142" s="9">
        <v>0</v>
      </c>
      <c r="E1142" s="9"/>
      <c r="F1142" s="255" t="s">
        <v>9116</v>
      </c>
      <c r="G1142" s="9"/>
      <c r="H1142" s="255" t="s">
        <v>9168</v>
      </c>
      <c r="I1142" s="9">
        <v>1</v>
      </c>
    </row>
    <row r="1143">
      <c r="A1143" s="255" t="s">
        <v>2320</v>
      </c>
      <c r="B1143" s="9">
        <v>6</v>
      </c>
      <c r="C1143" s="255" t="s">
        <v>9100</v>
      </c>
      <c r="D1143" s="9">
        <v>0</v>
      </c>
      <c r="E1143" s="9"/>
      <c r="F1143" s="255" t="s">
        <v>9117</v>
      </c>
      <c r="G1143" s="9"/>
      <c r="H1143" s="255" t="s">
        <v>9168</v>
      </c>
      <c r="I1143" s="9">
        <v>1</v>
      </c>
    </row>
    <row r="1144">
      <c r="A1144" s="255" t="s">
        <v>2321</v>
      </c>
      <c r="B1144" s="9">
        <v>6</v>
      </c>
      <c r="C1144" s="255" t="s">
        <v>9100</v>
      </c>
      <c r="D1144" s="9">
        <v>0.0083565902856963491</v>
      </c>
      <c r="E1144" s="9"/>
      <c r="F1144" s="255" t="s">
        <v>9133</v>
      </c>
      <c r="G1144" s="9"/>
      <c r="H1144" s="255" t="s">
        <v>9168</v>
      </c>
      <c r="I1144" s="9">
        <v>1</v>
      </c>
    </row>
    <row r="1145">
      <c r="A1145" s="255" t="s">
        <v>2322</v>
      </c>
      <c r="B1145" s="9">
        <v>6</v>
      </c>
      <c r="C1145" s="255" t="s">
        <v>9100</v>
      </c>
      <c r="D1145" s="9">
        <v>-0.0019429954360842467</v>
      </c>
      <c r="E1145" s="9"/>
      <c r="F1145" s="255" t="s">
        <v>9134</v>
      </c>
      <c r="G1145" s="9"/>
      <c r="H1145" s="255" t="s">
        <v>9168</v>
      </c>
      <c r="I1145" s="9">
        <v>1</v>
      </c>
    </row>
    <row r="1146">
      <c r="A1146" s="255" t="s">
        <v>2323</v>
      </c>
      <c r="B1146" s="9">
        <v>6</v>
      </c>
      <c r="C1146" s="255" t="s">
        <v>9100</v>
      </c>
      <c r="D1146" s="9">
        <v>0.0064135948496121019</v>
      </c>
      <c r="E1146" s="9"/>
      <c r="F1146" s="255" t="s">
        <v>9135</v>
      </c>
      <c r="G1146" s="9"/>
      <c r="H1146" s="255" t="s">
        <v>9168</v>
      </c>
      <c r="I1146" s="9">
        <v>1</v>
      </c>
    </row>
    <row r="1147">
      <c r="A1147" s="255" t="s">
        <v>2324</v>
      </c>
      <c r="B1147" s="9">
        <v>6</v>
      </c>
      <c r="C1147" s="255" t="s">
        <v>9100</v>
      </c>
      <c r="D1147" s="9">
        <v>0.0036288251361674267</v>
      </c>
      <c r="E1147" s="9"/>
      <c r="F1147" s="255" t="s">
        <v>9114</v>
      </c>
      <c r="G1147" s="9"/>
      <c r="H1147" s="255" t="s">
        <v>9168</v>
      </c>
      <c r="I1147" s="9">
        <v>1</v>
      </c>
    </row>
    <row r="1148">
      <c r="A1148" s="255" t="s">
        <v>2325</v>
      </c>
      <c r="B1148" s="9">
        <v>6</v>
      </c>
      <c r="C1148" s="255" t="s">
        <v>9100</v>
      </c>
      <c r="D1148" s="9">
        <v>0.0029462947366948474</v>
      </c>
      <c r="E1148" s="9"/>
      <c r="F1148" s="255" t="s">
        <v>9125</v>
      </c>
      <c r="G1148" s="9"/>
      <c r="H1148" s="255" t="s">
        <v>9168</v>
      </c>
      <c r="I1148" s="9">
        <v>1</v>
      </c>
    </row>
    <row r="1149">
      <c r="A1149" s="255" t="s">
        <v>2326</v>
      </c>
      <c r="B1149" s="9">
        <v>6</v>
      </c>
      <c r="C1149" s="255" t="s">
        <v>9100</v>
      </c>
      <c r="D1149" s="9">
        <v>0.0065751198728622746</v>
      </c>
      <c r="E1149" s="9"/>
      <c r="F1149" s="255" t="s">
        <v>9132</v>
      </c>
      <c r="G1149" s="9"/>
      <c r="H1149" s="255" t="s">
        <v>9168</v>
      </c>
      <c r="I1149" s="9">
        <v>1</v>
      </c>
    </row>
    <row r="1150">
      <c r="A1150" s="255" t="s">
        <v>2327</v>
      </c>
      <c r="B1150" s="9">
        <v>6</v>
      </c>
      <c r="C1150" s="255" t="s">
        <v>9100</v>
      </c>
      <c r="D1150" s="9">
        <v>-0.0015724191110670072</v>
      </c>
      <c r="E1150" s="9"/>
      <c r="F1150" s="255" t="s">
        <v>9136</v>
      </c>
      <c r="G1150" s="9"/>
      <c r="H1150" s="255" t="s">
        <v>9168</v>
      </c>
      <c r="I1150" s="9">
        <v>1</v>
      </c>
    </row>
    <row r="1151">
      <c r="A1151" s="255" t="s">
        <v>2328</v>
      </c>
      <c r="B1151" s="9">
        <v>6</v>
      </c>
      <c r="C1151" s="255" t="s">
        <v>9100</v>
      </c>
      <c r="D1151" s="9">
        <v>-0.0021571204337268337</v>
      </c>
      <c r="E1151" s="9"/>
      <c r="F1151" s="255" t="s">
        <v>9137</v>
      </c>
      <c r="G1151" s="9"/>
      <c r="H1151" s="255" t="s">
        <v>9168</v>
      </c>
      <c r="I1151" s="9">
        <v>1</v>
      </c>
    </row>
    <row r="1152">
      <c r="A1152" s="255" t="s">
        <v>2329</v>
      </c>
      <c r="B1152" s="9">
        <v>7</v>
      </c>
      <c r="C1152" s="255" t="s">
        <v>9100</v>
      </c>
      <c r="D1152" s="9">
        <v>0.0051100655093864206</v>
      </c>
      <c r="E1152" s="9"/>
      <c r="F1152" s="255" t="s">
        <v>9129</v>
      </c>
      <c r="G1152" s="9"/>
      <c r="H1152" s="255" t="s">
        <v>9168</v>
      </c>
      <c r="I1152" s="9">
        <v>1</v>
      </c>
    </row>
    <row r="1153">
      <c r="A1153" s="255" t="s">
        <v>2330</v>
      </c>
      <c r="B1153" s="9">
        <v>7</v>
      </c>
      <c r="C1153" s="255" t="s">
        <v>9100</v>
      </c>
      <c r="D1153" s="9">
        <v>0.0051100655093864206</v>
      </c>
      <c r="E1153" s="9"/>
      <c r="F1153" s="255" t="s">
        <v>9130</v>
      </c>
      <c r="G1153" s="9"/>
      <c r="H1153" s="255" t="s">
        <v>9168</v>
      </c>
      <c r="I1153" s="9">
        <v>1</v>
      </c>
    </row>
    <row r="1154">
      <c r="A1154" s="255" t="s">
        <v>2331</v>
      </c>
      <c r="B1154" s="9">
        <v>7</v>
      </c>
      <c r="C1154" s="255" t="s">
        <v>9100</v>
      </c>
      <c r="D1154" s="9">
        <v>0.0050091920449072498</v>
      </c>
      <c r="E1154" s="9"/>
      <c r="F1154" s="255" t="s">
        <v>9131</v>
      </c>
      <c r="G1154" s="9"/>
      <c r="H1154" s="255" t="s">
        <v>9168</v>
      </c>
      <c r="I1154" s="9">
        <v>1</v>
      </c>
    </row>
    <row r="1155">
      <c r="A1155" s="255" t="s">
        <v>2332</v>
      </c>
      <c r="B1155" s="9">
        <v>7</v>
      </c>
      <c r="C1155" s="255" t="s">
        <v>9100</v>
      </c>
      <c r="D1155" s="9">
        <v>0</v>
      </c>
      <c r="E1155" s="9"/>
      <c r="F1155" s="255" t="s">
        <v>9121</v>
      </c>
      <c r="G1155" s="9"/>
      <c r="H1155" s="255" t="s">
        <v>9168</v>
      </c>
      <c r="I1155" s="9">
        <v>1</v>
      </c>
    </row>
    <row r="1156">
      <c r="A1156" s="255" t="s">
        <v>2333</v>
      </c>
      <c r="B1156" s="9">
        <v>7</v>
      </c>
      <c r="C1156" s="255" t="s">
        <v>9100</v>
      </c>
      <c r="D1156" s="9">
        <v>0</v>
      </c>
      <c r="E1156" s="9"/>
      <c r="F1156" s="255" t="s">
        <v>9120</v>
      </c>
      <c r="G1156" s="9"/>
      <c r="H1156" s="255" t="s">
        <v>9168</v>
      </c>
      <c r="I1156" s="9">
        <v>1</v>
      </c>
    </row>
    <row r="1157">
      <c r="A1157" s="255" t="s">
        <v>2334</v>
      </c>
      <c r="B1157" s="9">
        <v>7</v>
      </c>
      <c r="C1157" s="255" t="s">
        <v>9100</v>
      </c>
      <c r="D1157" s="9">
        <v>0.01011925755429367</v>
      </c>
      <c r="E1157" s="9"/>
      <c r="F1157" s="255" t="s">
        <v>9122</v>
      </c>
      <c r="G1157" s="9"/>
      <c r="H1157" s="255" t="s">
        <v>9168</v>
      </c>
      <c r="I1157" s="9">
        <v>1</v>
      </c>
    </row>
    <row r="1158">
      <c r="A1158" s="255" t="s">
        <v>2335</v>
      </c>
      <c r="B1158" s="9">
        <v>7</v>
      </c>
      <c r="C1158" s="255" t="s">
        <v>9100</v>
      </c>
      <c r="D1158" s="9">
        <v>0.01011925755429367</v>
      </c>
      <c r="E1158" s="9"/>
      <c r="F1158" s="255" t="s">
        <v>9123</v>
      </c>
      <c r="G1158" s="9"/>
      <c r="H1158" s="255" t="s">
        <v>9168</v>
      </c>
      <c r="I1158" s="9">
        <v>1</v>
      </c>
    </row>
    <row r="1159">
      <c r="A1159" s="255" t="s">
        <v>2336</v>
      </c>
      <c r="B1159" s="9">
        <v>7</v>
      </c>
      <c r="C1159" s="255" t="s">
        <v>9100</v>
      </c>
      <c r="D1159" s="9">
        <v>0.01011925755429367</v>
      </c>
      <c r="E1159" s="9"/>
      <c r="F1159" s="255" t="s">
        <v>9124</v>
      </c>
      <c r="G1159" s="9"/>
      <c r="H1159" s="255" t="s">
        <v>9168</v>
      </c>
      <c r="I1159" s="9">
        <v>1</v>
      </c>
    </row>
    <row r="1160">
      <c r="A1160" s="255" t="s">
        <v>2337</v>
      </c>
      <c r="B1160" s="9">
        <v>7</v>
      </c>
      <c r="C1160" s="255" t="s">
        <v>9100</v>
      </c>
      <c r="D1160" s="9">
        <v>0.015169473089038574</v>
      </c>
      <c r="E1160" s="9"/>
      <c r="F1160" s="255" t="s">
        <v>9127</v>
      </c>
      <c r="G1160" s="9"/>
      <c r="H1160" s="255" t="s">
        <v>9168</v>
      </c>
      <c r="I1160" s="9">
        <v>1</v>
      </c>
    </row>
    <row r="1161">
      <c r="A1161" s="255" t="s">
        <v>2338</v>
      </c>
      <c r="B1161" s="9">
        <v>7</v>
      </c>
      <c r="C1161" s="255" t="s">
        <v>9100</v>
      </c>
      <c r="D1161" s="9">
        <v>0.015169473089038574</v>
      </c>
      <c r="E1161" s="9"/>
      <c r="F1161" s="255" t="s">
        <v>9128</v>
      </c>
      <c r="G1161" s="9"/>
      <c r="H1161" s="255" t="s">
        <v>9168</v>
      </c>
      <c r="I1161" s="9">
        <v>1</v>
      </c>
    </row>
    <row r="1162">
      <c r="A1162" s="255" t="s">
        <v>2339</v>
      </c>
      <c r="B1162" s="9">
        <v>7</v>
      </c>
      <c r="C1162" s="255" t="s">
        <v>9100</v>
      </c>
      <c r="D1162" s="9">
        <v>-0.005050215534744904</v>
      </c>
      <c r="E1162" s="9"/>
      <c r="F1162" s="255" t="s">
        <v>9126</v>
      </c>
      <c r="G1162" s="9"/>
      <c r="H1162" s="255" t="s">
        <v>9168</v>
      </c>
      <c r="I1162" s="9">
        <v>1</v>
      </c>
    </row>
    <row r="1163">
      <c r="A1163" s="255" t="s">
        <v>2340</v>
      </c>
      <c r="B1163" s="9">
        <v>7</v>
      </c>
      <c r="C1163" s="255" t="s">
        <v>9100</v>
      </c>
      <c r="D1163" s="9">
        <v>0</v>
      </c>
      <c r="E1163" s="9"/>
      <c r="F1163" s="255" t="s">
        <v>9115</v>
      </c>
      <c r="G1163" s="9"/>
      <c r="H1163" s="255" t="s">
        <v>9168</v>
      </c>
      <c r="I1163" s="9">
        <v>1</v>
      </c>
    </row>
    <row r="1164">
      <c r="A1164" s="255" t="s">
        <v>2341</v>
      </c>
      <c r="B1164" s="9">
        <v>7</v>
      </c>
      <c r="C1164" s="255" t="s">
        <v>9100</v>
      </c>
      <c r="D1164" s="9">
        <v>0</v>
      </c>
      <c r="E1164" s="9"/>
      <c r="F1164" s="255" t="s">
        <v>9138</v>
      </c>
      <c r="G1164" s="9"/>
      <c r="H1164" s="255" t="s">
        <v>9168</v>
      </c>
      <c r="I1164" s="9">
        <v>1</v>
      </c>
    </row>
    <row r="1165">
      <c r="A1165" s="255" t="s">
        <v>2342</v>
      </c>
      <c r="B1165" s="9">
        <v>7</v>
      </c>
      <c r="C1165" s="255" t="s">
        <v>9100</v>
      </c>
      <c r="D1165" s="9">
        <v>0</v>
      </c>
      <c r="E1165" s="9"/>
      <c r="F1165" s="255" t="s">
        <v>9119</v>
      </c>
      <c r="G1165" s="9"/>
      <c r="H1165" s="255" t="s">
        <v>9168</v>
      </c>
      <c r="I1165" s="9">
        <v>1</v>
      </c>
    </row>
    <row r="1166">
      <c r="A1166" s="255" t="s">
        <v>2343</v>
      </c>
      <c r="B1166" s="9">
        <v>7</v>
      </c>
      <c r="C1166" s="255" t="s">
        <v>9100</v>
      </c>
      <c r="D1166" s="9">
        <v>0</v>
      </c>
      <c r="E1166" s="9"/>
      <c r="F1166" s="255" t="s">
        <v>9118</v>
      </c>
      <c r="G1166" s="9"/>
      <c r="H1166" s="255" t="s">
        <v>9168</v>
      </c>
      <c r="I1166" s="9">
        <v>1</v>
      </c>
    </row>
    <row r="1167">
      <c r="A1167" s="255" t="s">
        <v>2344</v>
      </c>
      <c r="B1167" s="9">
        <v>7</v>
      </c>
      <c r="C1167" s="255" t="s">
        <v>9100</v>
      </c>
      <c r="D1167" s="9">
        <v>0</v>
      </c>
      <c r="E1167" s="9"/>
      <c r="F1167" s="255" t="s">
        <v>9116</v>
      </c>
      <c r="G1167" s="9"/>
      <c r="H1167" s="255" t="s">
        <v>9168</v>
      </c>
      <c r="I1167" s="9">
        <v>1</v>
      </c>
    </row>
    <row r="1168">
      <c r="A1168" s="255" t="s">
        <v>2345</v>
      </c>
      <c r="B1168" s="9">
        <v>7</v>
      </c>
      <c r="C1168" s="255" t="s">
        <v>9100</v>
      </c>
      <c r="D1168" s="9">
        <v>0</v>
      </c>
      <c r="E1168" s="9"/>
      <c r="F1168" s="255" t="s">
        <v>9117</v>
      </c>
      <c r="G1168" s="9"/>
      <c r="H1168" s="255" t="s">
        <v>9168</v>
      </c>
      <c r="I1168" s="9">
        <v>1</v>
      </c>
    </row>
    <row r="1169">
      <c r="A1169" s="255" t="s">
        <v>2346</v>
      </c>
      <c r="B1169" s="9">
        <v>7</v>
      </c>
      <c r="C1169" s="255" t="s">
        <v>9100</v>
      </c>
      <c r="D1169" s="9">
        <v>0.0089769314904944632</v>
      </c>
      <c r="E1169" s="9"/>
      <c r="F1169" s="255" t="s">
        <v>9133</v>
      </c>
      <c r="G1169" s="9"/>
      <c r="H1169" s="255" t="s">
        <v>9168</v>
      </c>
      <c r="I1169" s="9">
        <v>1</v>
      </c>
    </row>
    <row r="1170">
      <c r="A1170" s="255" t="s">
        <v>2347</v>
      </c>
      <c r="B1170" s="9">
        <v>7</v>
      </c>
      <c r="C1170" s="255" t="s">
        <v>9100</v>
      </c>
      <c r="D1170" s="9">
        <v>-0.0020096564572072355</v>
      </c>
      <c r="E1170" s="9"/>
      <c r="F1170" s="255" t="s">
        <v>9134</v>
      </c>
      <c r="G1170" s="9"/>
      <c r="H1170" s="255" t="s">
        <v>9168</v>
      </c>
      <c r="I1170" s="9">
        <v>1</v>
      </c>
    </row>
    <row r="1171">
      <c r="A1171" s="255" t="s">
        <v>2348</v>
      </c>
      <c r="B1171" s="9">
        <v>7</v>
      </c>
      <c r="C1171" s="255" t="s">
        <v>9100</v>
      </c>
      <c r="D1171" s="9">
        <v>0.0069672750332872265</v>
      </c>
      <c r="E1171" s="9"/>
      <c r="F1171" s="255" t="s">
        <v>9135</v>
      </c>
      <c r="G1171" s="9"/>
      <c r="H1171" s="255" t="s">
        <v>9168</v>
      </c>
      <c r="I1171" s="9">
        <v>1</v>
      </c>
    </row>
    <row r="1172">
      <c r="A1172" s="255" t="s">
        <v>2349</v>
      </c>
      <c r="B1172" s="9">
        <v>7</v>
      </c>
      <c r="C1172" s="255" t="s">
        <v>9100</v>
      </c>
      <c r="D1172" s="9">
        <v>0.0051201357520359609</v>
      </c>
      <c r="E1172" s="9"/>
      <c r="F1172" s="255" t="s">
        <v>9114</v>
      </c>
      <c r="G1172" s="9"/>
      <c r="H1172" s="255" t="s">
        <v>9168</v>
      </c>
      <c r="I1172" s="9">
        <v>1</v>
      </c>
    </row>
    <row r="1173">
      <c r="A1173" s="255" t="s">
        <v>2350</v>
      </c>
      <c r="B1173" s="9">
        <v>7</v>
      </c>
      <c r="C1173" s="255" t="s">
        <v>9100</v>
      </c>
      <c r="D1173" s="9">
        <v>0.0030820623037153857</v>
      </c>
      <c r="E1173" s="9"/>
      <c r="F1173" s="255" t="s">
        <v>9125</v>
      </c>
      <c r="G1173" s="9"/>
      <c r="H1173" s="255" t="s">
        <v>9168</v>
      </c>
      <c r="I1173" s="9">
        <v>1</v>
      </c>
    </row>
    <row r="1174">
      <c r="A1174" s="255" t="s">
        <v>2351</v>
      </c>
      <c r="B1174" s="9">
        <v>7</v>
      </c>
      <c r="C1174" s="255" t="s">
        <v>9100</v>
      </c>
      <c r="D1174" s="9">
        <v>0.0082021980557513453</v>
      </c>
      <c r="E1174" s="9"/>
      <c r="F1174" s="255" t="s">
        <v>9132</v>
      </c>
      <c r="G1174" s="9"/>
      <c r="H1174" s="255" t="s">
        <v>9168</v>
      </c>
      <c r="I1174" s="9">
        <v>1</v>
      </c>
    </row>
    <row r="1175">
      <c r="A1175" s="255" t="s">
        <v>2352</v>
      </c>
      <c r="B1175" s="9">
        <v>7</v>
      </c>
      <c r="C1175" s="255" t="s">
        <v>9100</v>
      </c>
      <c r="D1175" s="9">
        <v>-0.0018572095239008069</v>
      </c>
      <c r="E1175" s="9"/>
      <c r="F1175" s="255" t="s">
        <v>9136</v>
      </c>
      <c r="G1175" s="9"/>
      <c r="H1175" s="255" t="s">
        <v>9168</v>
      </c>
      <c r="I1175" s="9">
        <v>1</v>
      </c>
    </row>
    <row r="1176">
      <c r="A1176" s="255" t="s">
        <v>2353</v>
      </c>
      <c r="B1176" s="9">
        <v>7</v>
      </c>
      <c r="C1176" s="255" t="s">
        <v>9100</v>
      </c>
      <c r="D1176" s="9">
        <v>-0.0031930060108440973</v>
      </c>
      <c r="E1176" s="9"/>
      <c r="F1176" s="255" t="s">
        <v>9137</v>
      </c>
      <c r="G1176" s="9"/>
      <c r="H1176" s="255" t="s">
        <v>9168</v>
      </c>
      <c r="I1176" s="9">
        <v>1</v>
      </c>
    </row>
    <row r="1177">
      <c r="A1177" s="255" t="s">
        <v>2354</v>
      </c>
      <c r="B1177" s="9">
        <v>8</v>
      </c>
      <c r="C1177" s="255" t="s">
        <v>9100</v>
      </c>
      <c r="D1177" s="9">
        <v>0.0049598804830074186</v>
      </c>
      <c r="E1177" s="9"/>
      <c r="F1177" s="255" t="s">
        <v>9129</v>
      </c>
      <c r="G1177" s="9"/>
      <c r="H1177" s="255" t="s">
        <v>9168</v>
      </c>
      <c r="I1177" s="9">
        <v>1</v>
      </c>
    </row>
    <row r="1178">
      <c r="A1178" s="255" t="s">
        <v>2355</v>
      </c>
      <c r="B1178" s="9">
        <v>8</v>
      </c>
      <c r="C1178" s="255" t="s">
        <v>9100</v>
      </c>
      <c r="D1178" s="9">
        <v>0.0049598804830074186</v>
      </c>
      <c r="E1178" s="9"/>
      <c r="F1178" s="255" t="s">
        <v>9130</v>
      </c>
      <c r="G1178" s="9"/>
      <c r="H1178" s="255" t="s">
        <v>9168</v>
      </c>
      <c r="I1178" s="9">
        <v>1</v>
      </c>
    </row>
    <row r="1179">
      <c r="A1179" s="255" t="s">
        <v>2356</v>
      </c>
      <c r="B1179" s="9">
        <v>8</v>
      </c>
      <c r="C1179" s="255" t="s">
        <v>9100</v>
      </c>
      <c r="D1179" s="9">
        <v>0.0054537725793119491</v>
      </c>
      <c r="E1179" s="9"/>
      <c r="F1179" s="255" t="s">
        <v>9131</v>
      </c>
      <c r="G1179" s="9"/>
      <c r="H1179" s="255" t="s">
        <v>9168</v>
      </c>
      <c r="I1179" s="9">
        <v>1</v>
      </c>
    </row>
    <row r="1180">
      <c r="A1180" s="255" t="s">
        <v>2357</v>
      </c>
      <c r="B1180" s="9">
        <v>8</v>
      </c>
      <c r="C1180" s="255" t="s">
        <v>9100</v>
      </c>
      <c r="D1180" s="9">
        <v>0</v>
      </c>
      <c r="E1180" s="9"/>
      <c r="F1180" s="255" t="s">
        <v>9121</v>
      </c>
      <c r="G1180" s="9"/>
      <c r="H1180" s="255" t="s">
        <v>9168</v>
      </c>
      <c r="I1180" s="9">
        <v>1</v>
      </c>
    </row>
    <row r="1181">
      <c r="A1181" s="255" t="s">
        <v>2358</v>
      </c>
      <c r="B1181" s="9">
        <v>8</v>
      </c>
      <c r="C1181" s="255" t="s">
        <v>9100</v>
      </c>
      <c r="D1181" s="9">
        <v>0</v>
      </c>
      <c r="E1181" s="9"/>
      <c r="F1181" s="255" t="s">
        <v>9120</v>
      </c>
      <c r="G1181" s="9"/>
      <c r="H1181" s="255" t="s">
        <v>9168</v>
      </c>
      <c r="I1181" s="9">
        <v>1</v>
      </c>
    </row>
    <row r="1182">
      <c r="A1182" s="255" t="s">
        <v>2359</v>
      </c>
      <c r="B1182" s="9">
        <v>8</v>
      </c>
      <c r="C1182" s="255" t="s">
        <v>9100</v>
      </c>
      <c r="D1182" s="9">
        <v>0.010413653062319369</v>
      </c>
      <c r="E1182" s="9"/>
      <c r="F1182" s="255" t="s">
        <v>9122</v>
      </c>
      <c r="G1182" s="9"/>
      <c r="H1182" s="255" t="s">
        <v>9168</v>
      </c>
      <c r="I1182" s="9">
        <v>1</v>
      </c>
    </row>
    <row r="1183">
      <c r="A1183" s="255" t="s">
        <v>2360</v>
      </c>
      <c r="B1183" s="9">
        <v>8</v>
      </c>
      <c r="C1183" s="255" t="s">
        <v>9100</v>
      </c>
      <c r="D1183" s="9">
        <v>0.010413653062319369</v>
      </c>
      <c r="E1183" s="9"/>
      <c r="F1183" s="255" t="s">
        <v>9123</v>
      </c>
      <c r="G1183" s="9"/>
      <c r="H1183" s="255" t="s">
        <v>9168</v>
      </c>
      <c r="I1183" s="9">
        <v>1</v>
      </c>
    </row>
    <row r="1184">
      <c r="A1184" s="255" t="s">
        <v>2361</v>
      </c>
      <c r="B1184" s="9">
        <v>8</v>
      </c>
      <c r="C1184" s="255" t="s">
        <v>9100</v>
      </c>
      <c r="D1184" s="9">
        <v>0.010413653062319369</v>
      </c>
      <c r="E1184" s="9"/>
      <c r="F1184" s="255" t="s">
        <v>9124</v>
      </c>
      <c r="G1184" s="9"/>
      <c r="H1184" s="255" t="s">
        <v>9168</v>
      </c>
      <c r="I1184" s="9">
        <v>1</v>
      </c>
    </row>
    <row r="1185">
      <c r="A1185" s="255" t="s">
        <v>2362</v>
      </c>
      <c r="B1185" s="9">
        <v>8</v>
      </c>
      <c r="C1185" s="255" t="s">
        <v>9100</v>
      </c>
      <c r="D1185" s="9">
        <v>0.017120250271066454</v>
      </c>
      <c r="E1185" s="9"/>
      <c r="F1185" s="255" t="s">
        <v>9127</v>
      </c>
      <c r="G1185" s="9"/>
      <c r="H1185" s="255" t="s">
        <v>9168</v>
      </c>
      <c r="I1185" s="9">
        <v>1</v>
      </c>
    </row>
    <row r="1186">
      <c r="A1186" s="255" t="s">
        <v>2363</v>
      </c>
      <c r="B1186" s="9">
        <v>8</v>
      </c>
      <c r="C1186" s="255" t="s">
        <v>9100</v>
      </c>
      <c r="D1186" s="9">
        <v>0.017120250271066454</v>
      </c>
      <c r="E1186" s="9"/>
      <c r="F1186" s="255" t="s">
        <v>9128</v>
      </c>
      <c r="G1186" s="9"/>
      <c r="H1186" s="255" t="s">
        <v>9168</v>
      </c>
      <c r="I1186" s="9">
        <v>1</v>
      </c>
    </row>
    <row r="1187">
      <c r="A1187" s="255" t="s">
        <v>2364</v>
      </c>
      <c r="B1187" s="9">
        <v>8</v>
      </c>
      <c r="C1187" s="255" t="s">
        <v>9100</v>
      </c>
      <c r="D1187" s="9">
        <v>-0.0067065972087470864</v>
      </c>
      <c r="E1187" s="9"/>
      <c r="F1187" s="255" t="s">
        <v>9126</v>
      </c>
      <c r="G1187" s="9"/>
      <c r="H1187" s="255" t="s">
        <v>9168</v>
      </c>
      <c r="I1187" s="9">
        <v>1</v>
      </c>
    </row>
    <row r="1188">
      <c r="A1188" s="255" t="s">
        <v>2365</v>
      </c>
      <c r="B1188" s="9">
        <v>8</v>
      </c>
      <c r="C1188" s="255" t="s">
        <v>9100</v>
      </c>
      <c r="D1188" s="9">
        <v>0</v>
      </c>
      <c r="E1188" s="9"/>
      <c r="F1188" s="255" t="s">
        <v>9115</v>
      </c>
      <c r="G1188" s="9"/>
      <c r="H1188" s="255" t="s">
        <v>9168</v>
      </c>
      <c r="I1188" s="9">
        <v>1</v>
      </c>
    </row>
    <row r="1189">
      <c r="A1189" s="255" t="s">
        <v>2366</v>
      </c>
      <c r="B1189" s="9">
        <v>8</v>
      </c>
      <c r="C1189" s="255" t="s">
        <v>9100</v>
      </c>
      <c r="D1189" s="9">
        <v>0</v>
      </c>
      <c r="E1189" s="9"/>
      <c r="F1189" s="255" t="s">
        <v>9138</v>
      </c>
      <c r="G1189" s="9"/>
      <c r="H1189" s="255" t="s">
        <v>9168</v>
      </c>
      <c r="I1189" s="9">
        <v>1</v>
      </c>
    </row>
    <row r="1190">
      <c r="A1190" s="255" t="s">
        <v>2367</v>
      </c>
      <c r="B1190" s="9">
        <v>8</v>
      </c>
      <c r="C1190" s="255" t="s">
        <v>9100</v>
      </c>
      <c r="D1190" s="9">
        <v>0</v>
      </c>
      <c r="E1190" s="9"/>
      <c r="F1190" s="255" t="s">
        <v>9119</v>
      </c>
      <c r="G1190" s="9"/>
      <c r="H1190" s="255" t="s">
        <v>9168</v>
      </c>
      <c r="I1190" s="9">
        <v>1</v>
      </c>
    </row>
    <row r="1191">
      <c r="A1191" s="255" t="s">
        <v>2368</v>
      </c>
      <c r="B1191" s="9">
        <v>8</v>
      </c>
      <c r="C1191" s="255" t="s">
        <v>9100</v>
      </c>
      <c r="D1191" s="9">
        <v>0</v>
      </c>
      <c r="E1191" s="9"/>
      <c r="F1191" s="255" t="s">
        <v>9118</v>
      </c>
      <c r="G1191" s="9"/>
      <c r="H1191" s="255" t="s">
        <v>9168</v>
      </c>
      <c r="I1191" s="9">
        <v>1</v>
      </c>
    </row>
    <row r="1192">
      <c r="A1192" s="255" t="s">
        <v>2369</v>
      </c>
      <c r="B1192" s="9">
        <v>8</v>
      </c>
      <c r="C1192" s="255" t="s">
        <v>9100</v>
      </c>
      <c r="D1192" s="9">
        <v>0</v>
      </c>
      <c r="E1192" s="9"/>
      <c r="F1192" s="255" t="s">
        <v>9116</v>
      </c>
      <c r="G1192" s="9"/>
      <c r="H1192" s="255" t="s">
        <v>9168</v>
      </c>
      <c r="I1192" s="9">
        <v>1</v>
      </c>
    </row>
    <row r="1193">
      <c r="A1193" s="255" t="s">
        <v>2370</v>
      </c>
      <c r="B1193" s="9">
        <v>8</v>
      </c>
      <c r="C1193" s="255" t="s">
        <v>9100</v>
      </c>
      <c r="D1193" s="9">
        <v>0</v>
      </c>
      <c r="E1193" s="9"/>
      <c r="F1193" s="255" t="s">
        <v>9117</v>
      </c>
      <c r="G1193" s="9"/>
      <c r="H1193" s="255" t="s">
        <v>9168</v>
      </c>
      <c r="I1193" s="9">
        <v>1</v>
      </c>
    </row>
    <row r="1194">
      <c r="A1194" s="255" t="s">
        <v>2371</v>
      </c>
      <c r="B1194" s="9">
        <v>8</v>
      </c>
      <c r="C1194" s="255" t="s">
        <v>9100</v>
      </c>
      <c r="D1194" s="9">
        <v>0.009682446087891235</v>
      </c>
      <c r="E1194" s="9"/>
      <c r="F1194" s="255" t="s">
        <v>9133</v>
      </c>
      <c r="G1194" s="9"/>
      <c r="H1194" s="255" t="s">
        <v>9168</v>
      </c>
      <c r="I1194" s="9">
        <v>1</v>
      </c>
    </row>
    <row r="1195">
      <c r="A1195" s="255" t="s">
        <v>2372</v>
      </c>
      <c r="B1195" s="9">
        <v>8</v>
      </c>
      <c r="C1195" s="255" t="s">
        <v>9100</v>
      </c>
      <c r="D1195" s="9">
        <v>-0.0020851256890461684</v>
      </c>
      <c r="E1195" s="9"/>
      <c r="F1195" s="255" t="s">
        <v>9134</v>
      </c>
      <c r="G1195" s="9"/>
      <c r="H1195" s="255" t="s">
        <v>9168</v>
      </c>
      <c r="I1195" s="9">
        <v>1</v>
      </c>
    </row>
    <row r="1196">
      <c r="A1196" s="255" t="s">
        <v>2373</v>
      </c>
      <c r="B1196" s="9">
        <v>8</v>
      </c>
      <c r="C1196" s="255" t="s">
        <v>9100</v>
      </c>
      <c r="D1196" s="9">
        <v>0.0075973203988450684</v>
      </c>
      <c r="E1196" s="9"/>
      <c r="F1196" s="255" t="s">
        <v>9135</v>
      </c>
      <c r="G1196" s="9"/>
      <c r="H1196" s="255" t="s">
        <v>9168</v>
      </c>
      <c r="I1196" s="9">
        <v>1</v>
      </c>
    </row>
    <row r="1197">
      <c r="A1197" s="255" t="s">
        <v>2374</v>
      </c>
      <c r="B1197" s="9">
        <v>8</v>
      </c>
      <c r="C1197" s="255" t="s">
        <v>9100</v>
      </c>
      <c r="D1197" s="9">
        <v>0.0063351262182588589</v>
      </c>
      <c r="E1197" s="9"/>
      <c r="F1197" s="255" t="s">
        <v>9114</v>
      </c>
      <c r="G1197" s="9"/>
      <c r="H1197" s="255" t="s">
        <v>9168</v>
      </c>
      <c r="I1197" s="9">
        <v>1</v>
      </c>
    </row>
    <row r="1198">
      <c r="A1198" s="255" t="s">
        <v>2375</v>
      </c>
      <c r="B1198" s="9">
        <v>8</v>
      </c>
      <c r="C1198" s="255" t="s">
        <v>9100</v>
      </c>
      <c r="D1198" s="9">
        <v>0.0031878036539625268</v>
      </c>
      <c r="E1198" s="9"/>
      <c r="F1198" s="255" t="s">
        <v>9125</v>
      </c>
      <c r="G1198" s="9"/>
      <c r="H1198" s="255" t="s">
        <v>9168</v>
      </c>
      <c r="I1198" s="9">
        <v>1</v>
      </c>
    </row>
    <row r="1199">
      <c r="A1199" s="255" t="s">
        <v>2376</v>
      </c>
      <c r="B1199" s="9">
        <v>8</v>
      </c>
      <c r="C1199" s="255" t="s">
        <v>9100</v>
      </c>
      <c r="D1199" s="9">
        <v>0.0095229298722213866</v>
      </c>
      <c r="E1199" s="9"/>
      <c r="F1199" s="255" t="s">
        <v>9132</v>
      </c>
      <c r="G1199" s="9"/>
      <c r="H1199" s="255" t="s">
        <v>9168</v>
      </c>
      <c r="I1199" s="9">
        <v>1</v>
      </c>
    </row>
    <row r="1200">
      <c r="A1200" s="255" t="s">
        <v>2377</v>
      </c>
      <c r="B1200" s="9">
        <v>8</v>
      </c>
      <c r="C1200" s="255" t="s">
        <v>9100</v>
      </c>
      <c r="D1200" s="9">
        <v>-0.0026374399158376493</v>
      </c>
      <c r="E1200" s="9"/>
      <c r="F1200" s="255" t="s">
        <v>9136</v>
      </c>
      <c r="G1200" s="9"/>
      <c r="H1200" s="255" t="s">
        <v>9168</v>
      </c>
      <c r="I1200" s="9">
        <v>1</v>
      </c>
    </row>
    <row r="1201">
      <c r="A1201" s="255" t="s">
        <v>2378</v>
      </c>
      <c r="B1201" s="9">
        <v>8</v>
      </c>
      <c r="C1201" s="255" t="s">
        <v>9100</v>
      </c>
      <c r="D1201" s="9">
        <v>-0.0040691572929094375</v>
      </c>
      <c r="E1201" s="9"/>
      <c r="F1201" s="255" t="s">
        <v>9137</v>
      </c>
      <c r="G1201" s="9"/>
      <c r="H1201" s="255" t="s">
        <v>9168</v>
      </c>
      <c r="I1201" s="9">
        <v>1</v>
      </c>
    </row>
    <row r="1202">
      <c r="A1202" s="255" t="s">
        <v>2379</v>
      </c>
      <c r="B1202" s="9">
        <v>9</v>
      </c>
      <c r="C1202" s="255" t="s">
        <v>9100</v>
      </c>
      <c r="D1202" s="9">
        <v>0.0051790493323478149</v>
      </c>
      <c r="E1202" s="9"/>
      <c r="F1202" s="255" t="s">
        <v>9129</v>
      </c>
      <c r="G1202" s="9"/>
      <c r="H1202" s="255" t="s">
        <v>9168</v>
      </c>
      <c r="I1202" s="9">
        <v>1</v>
      </c>
    </row>
    <row r="1203">
      <c r="A1203" s="255" t="s">
        <v>2380</v>
      </c>
      <c r="B1203" s="9">
        <v>9</v>
      </c>
      <c r="C1203" s="255" t="s">
        <v>9100</v>
      </c>
      <c r="D1203" s="9">
        <v>0.0051790493323478149</v>
      </c>
      <c r="E1203" s="9"/>
      <c r="F1203" s="255" t="s">
        <v>9130</v>
      </c>
      <c r="G1203" s="9"/>
      <c r="H1203" s="255" t="s">
        <v>9168</v>
      </c>
      <c r="I1203" s="9">
        <v>1</v>
      </c>
    </row>
    <row r="1204">
      <c r="A1204" s="255" t="s">
        <v>2381</v>
      </c>
      <c r="B1204" s="9">
        <v>9</v>
      </c>
      <c r="C1204" s="255" t="s">
        <v>9100</v>
      </c>
      <c r="D1204" s="9">
        <v>0.0054314562965686519</v>
      </c>
      <c r="E1204" s="9"/>
      <c r="F1204" s="255" t="s">
        <v>9131</v>
      </c>
      <c r="G1204" s="9"/>
      <c r="H1204" s="255" t="s">
        <v>9168</v>
      </c>
      <c r="I1204" s="9">
        <v>1</v>
      </c>
    </row>
    <row r="1205">
      <c r="A1205" s="255" t="s">
        <v>2382</v>
      </c>
      <c r="B1205" s="9">
        <v>9</v>
      </c>
      <c r="C1205" s="255" t="s">
        <v>9100</v>
      </c>
      <c r="D1205" s="9">
        <v>0</v>
      </c>
      <c r="E1205" s="9"/>
      <c r="F1205" s="255" t="s">
        <v>9121</v>
      </c>
      <c r="G1205" s="9"/>
      <c r="H1205" s="255" t="s">
        <v>9168</v>
      </c>
      <c r="I1205" s="9">
        <v>1</v>
      </c>
    </row>
    <row r="1206">
      <c r="A1206" s="255" t="s">
        <v>2383</v>
      </c>
      <c r="B1206" s="9">
        <v>9</v>
      </c>
      <c r="C1206" s="255" t="s">
        <v>9100</v>
      </c>
      <c r="D1206" s="9">
        <v>0</v>
      </c>
      <c r="E1206" s="9"/>
      <c r="F1206" s="255" t="s">
        <v>9120</v>
      </c>
      <c r="G1206" s="9"/>
      <c r="H1206" s="255" t="s">
        <v>9168</v>
      </c>
      <c r="I1206" s="9">
        <v>1</v>
      </c>
    </row>
    <row r="1207">
      <c r="A1207" s="255" t="s">
        <v>2384</v>
      </c>
      <c r="B1207" s="9">
        <v>9</v>
      </c>
      <c r="C1207" s="255" t="s">
        <v>9100</v>
      </c>
      <c r="D1207" s="9">
        <v>0.010610505628916467</v>
      </c>
      <c r="E1207" s="9"/>
      <c r="F1207" s="255" t="s">
        <v>9122</v>
      </c>
      <c r="G1207" s="9"/>
      <c r="H1207" s="255" t="s">
        <v>9168</v>
      </c>
      <c r="I1207" s="9">
        <v>1</v>
      </c>
    </row>
    <row r="1208">
      <c r="A1208" s="255" t="s">
        <v>2385</v>
      </c>
      <c r="B1208" s="9">
        <v>9</v>
      </c>
      <c r="C1208" s="255" t="s">
        <v>9100</v>
      </c>
      <c r="D1208" s="9">
        <v>0.010610505628916467</v>
      </c>
      <c r="E1208" s="9"/>
      <c r="F1208" s="255" t="s">
        <v>9123</v>
      </c>
      <c r="G1208" s="9"/>
      <c r="H1208" s="255" t="s">
        <v>9168</v>
      </c>
      <c r="I1208" s="9">
        <v>1</v>
      </c>
    </row>
    <row r="1209">
      <c r="A1209" s="255" t="s">
        <v>2386</v>
      </c>
      <c r="B1209" s="9">
        <v>9</v>
      </c>
      <c r="C1209" s="255" t="s">
        <v>9100</v>
      </c>
      <c r="D1209" s="9">
        <v>0.010610505628916467</v>
      </c>
      <c r="E1209" s="9"/>
      <c r="F1209" s="255" t="s">
        <v>9124</v>
      </c>
      <c r="G1209" s="9"/>
      <c r="H1209" s="255" t="s">
        <v>9168</v>
      </c>
      <c r="I1209" s="9">
        <v>1</v>
      </c>
    </row>
    <row r="1210">
      <c r="A1210" s="255" t="s">
        <v>2387</v>
      </c>
      <c r="B1210" s="9">
        <v>9</v>
      </c>
      <c r="C1210" s="255" t="s">
        <v>9100</v>
      </c>
      <c r="D1210" s="9">
        <v>0.016630678114610359</v>
      </c>
      <c r="E1210" s="9"/>
      <c r="F1210" s="255" t="s">
        <v>9127</v>
      </c>
      <c r="G1210" s="9"/>
      <c r="H1210" s="255" t="s">
        <v>9168</v>
      </c>
      <c r="I1210" s="9">
        <v>1</v>
      </c>
    </row>
    <row r="1211">
      <c r="A1211" s="255" t="s">
        <v>2388</v>
      </c>
      <c r="B1211" s="9">
        <v>9</v>
      </c>
      <c r="C1211" s="255" t="s">
        <v>9100</v>
      </c>
      <c r="D1211" s="9">
        <v>0.016630678114610359</v>
      </c>
      <c r="E1211" s="9"/>
      <c r="F1211" s="255" t="s">
        <v>9128</v>
      </c>
      <c r="G1211" s="9"/>
      <c r="H1211" s="255" t="s">
        <v>9168</v>
      </c>
      <c r="I1211" s="9">
        <v>1</v>
      </c>
    </row>
    <row r="1212">
      <c r="A1212" s="255" t="s">
        <v>2389</v>
      </c>
      <c r="B1212" s="9">
        <v>9</v>
      </c>
      <c r="C1212" s="255" t="s">
        <v>9100</v>
      </c>
      <c r="D1212" s="9">
        <v>-0.0060201724856938938</v>
      </c>
      <c r="E1212" s="9"/>
      <c r="F1212" s="255" t="s">
        <v>9126</v>
      </c>
      <c r="G1212" s="9"/>
      <c r="H1212" s="255" t="s">
        <v>9168</v>
      </c>
      <c r="I1212" s="9">
        <v>1</v>
      </c>
    </row>
    <row r="1213">
      <c r="A1213" s="255" t="s">
        <v>2390</v>
      </c>
      <c r="B1213" s="9">
        <v>9</v>
      </c>
      <c r="C1213" s="255" t="s">
        <v>9100</v>
      </c>
      <c r="D1213" s="9">
        <v>0</v>
      </c>
      <c r="E1213" s="9"/>
      <c r="F1213" s="255" t="s">
        <v>9115</v>
      </c>
      <c r="G1213" s="9"/>
      <c r="H1213" s="255" t="s">
        <v>9168</v>
      </c>
      <c r="I1213" s="9">
        <v>1</v>
      </c>
    </row>
    <row r="1214">
      <c r="A1214" s="255" t="s">
        <v>2391</v>
      </c>
      <c r="B1214" s="9">
        <v>9</v>
      </c>
      <c r="C1214" s="255" t="s">
        <v>9100</v>
      </c>
      <c r="D1214" s="9">
        <v>0</v>
      </c>
      <c r="E1214" s="9"/>
      <c r="F1214" s="255" t="s">
        <v>9138</v>
      </c>
      <c r="G1214" s="9"/>
      <c r="H1214" s="255" t="s">
        <v>9168</v>
      </c>
      <c r="I1214" s="9">
        <v>1</v>
      </c>
    </row>
    <row r="1215">
      <c r="A1215" s="255" t="s">
        <v>2392</v>
      </c>
      <c r="B1215" s="9">
        <v>9</v>
      </c>
      <c r="C1215" s="255" t="s">
        <v>9100</v>
      </c>
      <c r="D1215" s="9">
        <v>0</v>
      </c>
      <c r="E1215" s="9"/>
      <c r="F1215" s="255" t="s">
        <v>9119</v>
      </c>
      <c r="G1215" s="9"/>
      <c r="H1215" s="255" t="s">
        <v>9168</v>
      </c>
      <c r="I1215" s="9">
        <v>1</v>
      </c>
    </row>
    <row r="1216">
      <c r="A1216" s="255" t="s">
        <v>2393</v>
      </c>
      <c r="B1216" s="9">
        <v>9</v>
      </c>
      <c r="C1216" s="255" t="s">
        <v>9100</v>
      </c>
      <c r="D1216" s="9">
        <v>0</v>
      </c>
      <c r="E1216" s="9"/>
      <c r="F1216" s="255" t="s">
        <v>9118</v>
      </c>
      <c r="G1216" s="9"/>
      <c r="H1216" s="255" t="s">
        <v>9168</v>
      </c>
      <c r="I1216" s="9">
        <v>1</v>
      </c>
    </row>
    <row r="1217">
      <c r="A1217" s="255" t="s">
        <v>2394</v>
      </c>
      <c r="B1217" s="9">
        <v>9</v>
      </c>
      <c r="C1217" s="255" t="s">
        <v>9100</v>
      </c>
      <c r="D1217" s="9">
        <v>0</v>
      </c>
      <c r="E1217" s="9"/>
      <c r="F1217" s="255" t="s">
        <v>9116</v>
      </c>
      <c r="G1217" s="9"/>
      <c r="H1217" s="255" t="s">
        <v>9168</v>
      </c>
      <c r="I1217" s="9">
        <v>1</v>
      </c>
    </row>
    <row r="1218">
      <c r="A1218" s="255" t="s">
        <v>2395</v>
      </c>
      <c r="B1218" s="9">
        <v>9</v>
      </c>
      <c r="C1218" s="255" t="s">
        <v>9100</v>
      </c>
      <c r="D1218" s="9">
        <v>0</v>
      </c>
      <c r="E1218" s="9"/>
      <c r="F1218" s="255" t="s">
        <v>9117</v>
      </c>
      <c r="G1218" s="9"/>
      <c r="H1218" s="255" t="s">
        <v>9168</v>
      </c>
      <c r="I1218" s="9">
        <v>1</v>
      </c>
    </row>
    <row r="1219">
      <c r="A1219" s="255" t="s">
        <v>2396</v>
      </c>
      <c r="B1219" s="9">
        <v>9</v>
      </c>
      <c r="C1219" s="255" t="s">
        <v>9100</v>
      </c>
      <c r="D1219" s="9">
        <v>0.0098109679562767872</v>
      </c>
      <c r="E1219" s="9"/>
      <c r="F1219" s="255" t="s">
        <v>9133</v>
      </c>
      <c r="G1219" s="9"/>
      <c r="H1219" s="255" t="s">
        <v>9168</v>
      </c>
      <c r="I1219" s="9">
        <v>1</v>
      </c>
    </row>
    <row r="1220">
      <c r="A1220" s="255" t="s">
        <v>2397</v>
      </c>
      <c r="B1220" s="9">
        <v>9</v>
      </c>
      <c r="C1220" s="255" t="s">
        <v>9100</v>
      </c>
      <c r="D1220" s="9">
        <v>-0.0021243167210564552</v>
      </c>
      <c r="E1220" s="9"/>
      <c r="F1220" s="255" t="s">
        <v>9134</v>
      </c>
      <c r="G1220" s="9"/>
      <c r="H1220" s="255" t="s">
        <v>9168</v>
      </c>
      <c r="I1220" s="9">
        <v>1</v>
      </c>
    </row>
    <row r="1221">
      <c r="A1221" s="255" t="s">
        <v>2398</v>
      </c>
      <c r="B1221" s="9">
        <v>9</v>
      </c>
      <c r="C1221" s="255" t="s">
        <v>9100</v>
      </c>
      <c r="D1221" s="9">
        <v>0.0076866512352203311</v>
      </c>
      <c r="E1221" s="9"/>
      <c r="F1221" s="255" t="s">
        <v>9135</v>
      </c>
      <c r="G1221" s="9"/>
      <c r="H1221" s="255" t="s">
        <v>9168</v>
      </c>
      <c r="I1221" s="9">
        <v>1</v>
      </c>
    </row>
    <row r="1222">
      <c r="A1222" s="255" t="s">
        <v>2399</v>
      </c>
      <c r="B1222" s="9">
        <v>9</v>
      </c>
      <c r="C1222" s="255" t="s">
        <v>9100</v>
      </c>
      <c r="D1222" s="9">
        <v>0.0056737370598016904</v>
      </c>
      <c r="E1222" s="9"/>
      <c r="F1222" s="255" t="s">
        <v>9114</v>
      </c>
      <c r="G1222" s="9"/>
      <c r="H1222" s="255" t="s">
        <v>9168</v>
      </c>
      <c r="I1222" s="9">
        <v>1</v>
      </c>
    </row>
    <row r="1223">
      <c r="A1223" s="255" t="s">
        <v>2400</v>
      </c>
      <c r="B1223" s="9">
        <v>9</v>
      </c>
      <c r="C1223" s="255" t="s">
        <v>9100</v>
      </c>
      <c r="D1223" s="9">
        <v>0.0032702898195883382</v>
      </c>
      <c r="E1223" s="9"/>
      <c r="F1223" s="255" t="s">
        <v>9125</v>
      </c>
      <c r="G1223" s="9"/>
      <c r="H1223" s="255" t="s">
        <v>9168</v>
      </c>
      <c r="I1223" s="9">
        <v>1</v>
      </c>
    </row>
    <row r="1224">
      <c r="A1224" s="255" t="s">
        <v>2401</v>
      </c>
      <c r="B1224" s="9">
        <v>9</v>
      </c>
      <c r="C1224" s="255" t="s">
        <v>9100</v>
      </c>
      <c r="D1224" s="9">
        <v>0.0089440268793900286</v>
      </c>
      <c r="E1224" s="9"/>
      <c r="F1224" s="255" t="s">
        <v>9132</v>
      </c>
      <c r="G1224" s="9"/>
      <c r="H1224" s="255" t="s">
        <v>9168</v>
      </c>
      <c r="I1224" s="9">
        <v>1</v>
      </c>
    </row>
    <row r="1225">
      <c r="A1225" s="255" t="s">
        <v>2402</v>
      </c>
      <c r="B1225" s="9">
        <v>9</v>
      </c>
      <c r="C1225" s="255" t="s">
        <v>9100</v>
      </c>
      <c r="D1225" s="9">
        <v>-0.0025076019028725167</v>
      </c>
      <c r="E1225" s="9"/>
      <c r="F1225" s="255" t="s">
        <v>9136</v>
      </c>
      <c r="G1225" s="9"/>
      <c r="H1225" s="255" t="s">
        <v>9168</v>
      </c>
      <c r="I1225" s="9">
        <v>1</v>
      </c>
    </row>
    <row r="1226">
      <c r="A1226" s="255" t="s">
        <v>2403</v>
      </c>
      <c r="B1226" s="9">
        <v>9</v>
      </c>
      <c r="C1226" s="255" t="s">
        <v>9100</v>
      </c>
      <c r="D1226" s="9">
        <v>-0.0035125705828213762</v>
      </c>
      <c r="E1226" s="9"/>
      <c r="F1226" s="255" t="s">
        <v>9137</v>
      </c>
      <c r="G1226" s="9"/>
      <c r="H1226" s="255" t="s">
        <v>9168</v>
      </c>
      <c r="I1226" s="9">
        <v>1</v>
      </c>
    </row>
    <row r="1227">
      <c r="A1227" s="255" t="s">
        <v>2404</v>
      </c>
      <c r="B1227" s="9">
        <v>10</v>
      </c>
      <c r="C1227" s="255" t="s">
        <v>9100</v>
      </c>
      <c r="D1227" s="9">
        <v>0.00384209681048242</v>
      </c>
      <c r="E1227" s="9"/>
      <c r="F1227" s="255" t="s">
        <v>9129</v>
      </c>
      <c r="G1227" s="9"/>
      <c r="H1227" s="255" t="s">
        <v>9168</v>
      </c>
      <c r="I1227" s="9">
        <v>1</v>
      </c>
    </row>
    <row r="1228">
      <c r="A1228" s="255" t="s">
        <v>2405</v>
      </c>
      <c r="B1228" s="9">
        <v>10</v>
      </c>
      <c r="C1228" s="255" t="s">
        <v>9100</v>
      </c>
      <c r="D1228" s="9">
        <v>0.00384209681048242</v>
      </c>
      <c r="E1228" s="9"/>
      <c r="F1228" s="255" t="s">
        <v>9130</v>
      </c>
      <c r="G1228" s="9"/>
      <c r="H1228" s="255" t="s">
        <v>9168</v>
      </c>
      <c r="I1228" s="9">
        <v>1</v>
      </c>
    </row>
    <row r="1229">
      <c r="A1229" s="255" t="s">
        <v>2406</v>
      </c>
      <c r="B1229" s="9">
        <v>10</v>
      </c>
      <c r="C1229" s="255" t="s">
        <v>9100</v>
      </c>
      <c r="D1229" s="9">
        <v>0.0060679129694200858</v>
      </c>
      <c r="E1229" s="9"/>
      <c r="F1229" s="255" t="s">
        <v>9131</v>
      </c>
      <c r="G1229" s="9"/>
      <c r="H1229" s="255" t="s">
        <v>9168</v>
      </c>
      <c r="I1229" s="9">
        <v>1</v>
      </c>
    </row>
    <row r="1230">
      <c r="A1230" s="255" t="s">
        <v>2407</v>
      </c>
      <c r="B1230" s="9">
        <v>10</v>
      </c>
      <c r="C1230" s="255" t="s">
        <v>9100</v>
      </c>
      <c r="D1230" s="9">
        <v>0</v>
      </c>
      <c r="E1230" s="9"/>
      <c r="F1230" s="255" t="s">
        <v>9121</v>
      </c>
      <c r="G1230" s="9"/>
      <c r="H1230" s="255" t="s">
        <v>9168</v>
      </c>
      <c r="I1230" s="9">
        <v>1</v>
      </c>
    </row>
    <row r="1231">
      <c r="A1231" s="255" t="s">
        <v>2408</v>
      </c>
      <c r="B1231" s="9">
        <v>10</v>
      </c>
      <c r="C1231" s="255" t="s">
        <v>9100</v>
      </c>
      <c r="D1231" s="9">
        <v>0</v>
      </c>
      <c r="E1231" s="9"/>
      <c r="F1231" s="255" t="s">
        <v>9120</v>
      </c>
      <c r="G1231" s="9"/>
      <c r="H1231" s="255" t="s">
        <v>9168</v>
      </c>
      <c r="I1231" s="9">
        <v>1</v>
      </c>
    </row>
    <row r="1232">
      <c r="A1232" s="255" t="s">
        <v>2409</v>
      </c>
      <c r="B1232" s="9">
        <v>10</v>
      </c>
      <c r="C1232" s="255" t="s">
        <v>9100</v>
      </c>
      <c r="D1232" s="9">
        <v>0.0099100097799025063</v>
      </c>
      <c r="E1232" s="9"/>
      <c r="F1232" s="255" t="s">
        <v>9122</v>
      </c>
      <c r="G1232" s="9"/>
      <c r="H1232" s="255" t="s">
        <v>9168</v>
      </c>
      <c r="I1232" s="9">
        <v>1</v>
      </c>
    </row>
    <row r="1233">
      <c r="A1233" s="255" t="s">
        <v>2410</v>
      </c>
      <c r="B1233" s="9">
        <v>10</v>
      </c>
      <c r="C1233" s="255" t="s">
        <v>9100</v>
      </c>
      <c r="D1233" s="9">
        <v>0.0099100097799025063</v>
      </c>
      <c r="E1233" s="9"/>
      <c r="F1233" s="255" t="s">
        <v>9123</v>
      </c>
      <c r="G1233" s="9"/>
      <c r="H1233" s="255" t="s">
        <v>9168</v>
      </c>
      <c r="I1233" s="9">
        <v>1</v>
      </c>
    </row>
    <row r="1234">
      <c r="A1234" s="255" t="s">
        <v>2411</v>
      </c>
      <c r="B1234" s="9">
        <v>10</v>
      </c>
      <c r="C1234" s="255" t="s">
        <v>9100</v>
      </c>
      <c r="D1234" s="9">
        <v>0.0099100097799025063</v>
      </c>
      <c r="E1234" s="9"/>
      <c r="F1234" s="255" t="s">
        <v>9124</v>
      </c>
      <c r="G1234" s="9"/>
      <c r="H1234" s="255" t="s">
        <v>9168</v>
      </c>
      <c r="I1234" s="9">
        <v>1</v>
      </c>
    </row>
    <row r="1235">
      <c r="A1235" s="255" t="s">
        <v>2412</v>
      </c>
      <c r="B1235" s="9">
        <v>10</v>
      </c>
      <c r="C1235" s="255" t="s">
        <v>9100</v>
      </c>
      <c r="D1235" s="9">
        <v>0.019124917820758595</v>
      </c>
      <c r="E1235" s="9"/>
      <c r="F1235" s="255" t="s">
        <v>9127</v>
      </c>
      <c r="G1235" s="9"/>
      <c r="H1235" s="255" t="s">
        <v>9168</v>
      </c>
      <c r="I1235" s="9">
        <v>1</v>
      </c>
    </row>
    <row r="1236">
      <c r="A1236" s="255" t="s">
        <v>2413</v>
      </c>
      <c r="B1236" s="9">
        <v>10</v>
      </c>
      <c r="C1236" s="255" t="s">
        <v>9100</v>
      </c>
      <c r="D1236" s="9">
        <v>0.019124917820758595</v>
      </c>
      <c r="E1236" s="9"/>
      <c r="F1236" s="255" t="s">
        <v>9128</v>
      </c>
      <c r="G1236" s="9"/>
      <c r="H1236" s="255" t="s">
        <v>9168</v>
      </c>
      <c r="I1236" s="9">
        <v>1</v>
      </c>
    </row>
    <row r="1237">
      <c r="A1237" s="255" t="s">
        <v>2414</v>
      </c>
      <c r="B1237" s="9">
        <v>10</v>
      </c>
      <c r="C1237" s="255" t="s">
        <v>9100</v>
      </c>
      <c r="D1237" s="9">
        <v>-0.0092149080408560919</v>
      </c>
      <c r="E1237" s="9"/>
      <c r="F1237" s="255" t="s">
        <v>9126</v>
      </c>
      <c r="G1237" s="9"/>
      <c r="H1237" s="255" t="s">
        <v>9168</v>
      </c>
      <c r="I1237" s="9">
        <v>1</v>
      </c>
    </row>
    <row r="1238">
      <c r="A1238" s="255" t="s">
        <v>2415</v>
      </c>
      <c r="B1238" s="9">
        <v>10</v>
      </c>
      <c r="C1238" s="255" t="s">
        <v>9100</v>
      </c>
      <c r="D1238" s="9">
        <v>0</v>
      </c>
      <c r="E1238" s="9"/>
      <c r="F1238" s="255" t="s">
        <v>9115</v>
      </c>
      <c r="G1238" s="9"/>
      <c r="H1238" s="255" t="s">
        <v>9168</v>
      </c>
      <c r="I1238" s="9">
        <v>1</v>
      </c>
    </row>
    <row r="1239">
      <c r="A1239" s="255" t="s">
        <v>2416</v>
      </c>
      <c r="B1239" s="9">
        <v>10</v>
      </c>
      <c r="C1239" s="255" t="s">
        <v>9100</v>
      </c>
      <c r="D1239" s="9">
        <v>0</v>
      </c>
      <c r="E1239" s="9"/>
      <c r="F1239" s="255" t="s">
        <v>9138</v>
      </c>
      <c r="G1239" s="9"/>
      <c r="H1239" s="255" t="s">
        <v>9168</v>
      </c>
      <c r="I1239" s="9">
        <v>1</v>
      </c>
    </row>
    <row r="1240">
      <c r="A1240" s="255" t="s">
        <v>2417</v>
      </c>
      <c r="B1240" s="9">
        <v>10</v>
      </c>
      <c r="C1240" s="255" t="s">
        <v>9100</v>
      </c>
      <c r="D1240" s="9">
        <v>0</v>
      </c>
      <c r="E1240" s="9"/>
      <c r="F1240" s="255" t="s">
        <v>9119</v>
      </c>
      <c r="G1240" s="9"/>
      <c r="H1240" s="255" t="s">
        <v>9168</v>
      </c>
      <c r="I1240" s="9">
        <v>1</v>
      </c>
    </row>
    <row r="1241">
      <c r="A1241" s="255" t="s">
        <v>2418</v>
      </c>
      <c r="B1241" s="9">
        <v>10</v>
      </c>
      <c r="C1241" s="255" t="s">
        <v>9100</v>
      </c>
      <c r="D1241" s="9">
        <v>0</v>
      </c>
      <c r="E1241" s="9"/>
      <c r="F1241" s="255" t="s">
        <v>9118</v>
      </c>
      <c r="G1241" s="9"/>
      <c r="H1241" s="255" t="s">
        <v>9168</v>
      </c>
      <c r="I1241" s="9">
        <v>1</v>
      </c>
    </row>
    <row r="1242">
      <c r="A1242" s="255" t="s">
        <v>2419</v>
      </c>
      <c r="B1242" s="9">
        <v>10</v>
      </c>
      <c r="C1242" s="255" t="s">
        <v>9100</v>
      </c>
      <c r="D1242" s="9">
        <v>0</v>
      </c>
      <c r="E1242" s="9"/>
      <c r="F1242" s="255" t="s">
        <v>9116</v>
      </c>
      <c r="G1242" s="9"/>
      <c r="H1242" s="255" t="s">
        <v>9168</v>
      </c>
      <c r="I1242" s="9">
        <v>1</v>
      </c>
    </row>
    <row r="1243">
      <c r="A1243" s="255" t="s">
        <v>2420</v>
      </c>
      <c r="B1243" s="9">
        <v>10</v>
      </c>
      <c r="C1243" s="255" t="s">
        <v>9100</v>
      </c>
      <c r="D1243" s="9">
        <v>0</v>
      </c>
      <c r="E1243" s="9"/>
      <c r="F1243" s="255" t="s">
        <v>9117</v>
      </c>
      <c r="G1243" s="9"/>
      <c r="H1243" s="255" t="s">
        <v>9168</v>
      </c>
      <c r="I1243" s="9">
        <v>1</v>
      </c>
    </row>
    <row r="1244">
      <c r="A1244" s="255" t="s">
        <v>2421</v>
      </c>
      <c r="B1244" s="9">
        <v>10</v>
      </c>
      <c r="C1244" s="255" t="s">
        <v>9100</v>
      </c>
      <c r="D1244" s="9">
        <v>0.0095499387693288897</v>
      </c>
      <c r="E1244" s="9"/>
      <c r="F1244" s="255" t="s">
        <v>9133</v>
      </c>
      <c r="G1244" s="9"/>
      <c r="H1244" s="255" t="s">
        <v>9168</v>
      </c>
      <c r="I1244" s="9">
        <v>1</v>
      </c>
    </row>
    <row r="1245">
      <c r="A1245" s="255" t="s">
        <v>2422</v>
      </c>
      <c r="B1245" s="9">
        <v>10</v>
      </c>
      <c r="C1245" s="255" t="s">
        <v>9100</v>
      </c>
      <c r="D1245" s="9">
        <v>-0.002200628692404615</v>
      </c>
      <c r="E1245" s="9"/>
      <c r="F1245" s="255" t="s">
        <v>9134</v>
      </c>
      <c r="G1245" s="9"/>
      <c r="H1245" s="255" t="s">
        <v>9168</v>
      </c>
      <c r="I1245" s="9">
        <v>1</v>
      </c>
    </row>
    <row r="1246">
      <c r="A1246" s="255" t="s">
        <v>2423</v>
      </c>
      <c r="B1246" s="9">
        <v>10</v>
      </c>
      <c r="C1246" s="255" t="s">
        <v>9100</v>
      </c>
      <c r="D1246" s="9">
        <v>0.0073493100769242755</v>
      </c>
      <c r="E1246" s="9"/>
      <c r="F1246" s="255" t="s">
        <v>9135</v>
      </c>
      <c r="G1246" s="9"/>
      <c r="H1246" s="255" t="s">
        <v>9168</v>
      </c>
      <c r="I1246" s="9">
        <v>1</v>
      </c>
    </row>
    <row r="1247">
      <c r="A1247" s="255" t="s">
        <v>2424</v>
      </c>
      <c r="B1247" s="9">
        <v>10</v>
      </c>
      <c r="C1247" s="255" t="s">
        <v>9100</v>
      </c>
      <c r="D1247" s="9">
        <v>0.0084899375188042352</v>
      </c>
      <c r="E1247" s="9"/>
      <c r="F1247" s="255" t="s">
        <v>9114</v>
      </c>
      <c r="G1247" s="9"/>
      <c r="H1247" s="255" t="s">
        <v>9168</v>
      </c>
      <c r="I1247" s="9">
        <v>1</v>
      </c>
    </row>
    <row r="1248">
      <c r="A1248" s="255" t="s">
        <v>2425</v>
      </c>
      <c r="B1248" s="9">
        <v>10</v>
      </c>
      <c r="C1248" s="255" t="s">
        <v>9100</v>
      </c>
      <c r="D1248" s="9">
        <v>0.0032856702250300858</v>
      </c>
      <c r="E1248" s="9"/>
      <c r="F1248" s="255" t="s">
        <v>9125</v>
      </c>
      <c r="G1248" s="9"/>
      <c r="H1248" s="255" t="s">
        <v>9168</v>
      </c>
      <c r="I1248" s="9">
        <v>1</v>
      </c>
    </row>
    <row r="1249">
      <c r="A1249" s="255" t="s">
        <v>2426</v>
      </c>
      <c r="B1249" s="9">
        <v>10</v>
      </c>
      <c r="C1249" s="255" t="s">
        <v>9100</v>
      </c>
      <c r="D1249" s="9">
        <v>0.011775607743834321</v>
      </c>
      <c r="E1249" s="9"/>
      <c r="F1249" s="255" t="s">
        <v>9132</v>
      </c>
      <c r="G1249" s="9"/>
      <c r="H1249" s="255" t="s">
        <v>9168</v>
      </c>
      <c r="I1249" s="9">
        <v>1</v>
      </c>
    </row>
    <row r="1250">
      <c r="A1250" s="255" t="s">
        <v>2427</v>
      </c>
      <c r="B1250" s="9">
        <v>10</v>
      </c>
      <c r="C1250" s="255" t="s">
        <v>9100</v>
      </c>
      <c r="D1250" s="9">
        <v>-0.0035072132664418555</v>
      </c>
      <c r="E1250" s="9"/>
      <c r="F1250" s="255" t="s">
        <v>9136</v>
      </c>
      <c r="G1250" s="9"/>
      <c r="H1250" s="255" t="s">
        <v>9168</v>
      </c>
      <c r="I1250" s="9">
        <v>1</v>
      </c>
    </row>
    <row r="1251">
      <c r="A1251" s="255" t="s">
        <v>2428</v>
      </c>
      <c r="B1251" s="9">
        <v>10</v>
      </c>
      <c r="C1251" s="255" t="s">
        <v>9100</v>
      </c>
      <c r="D1251" s="9">
        <v>-0.0057076947744142351</v>
      </c>
      <c r="E1251" s="9"/>
      <c r="F1251" s="255" t="s">
        <v>9137</v>
      </c>
      <c r="G1251" s="9"/>
      <c r="H1251" s="255" t="s">
        <v>9168</v>
      </c>
      <c r="I1251" s="9">
        <v>1</v>
      </c>
    </row>
    <row r="1252">
      <c r="A1252" s="255" t="s">
        <v>2429</v>
      </c>
      <c r="B1252" s="9">
        <v>1</v>
      </c>
      <c r="C1252" s="255" t="s">
        <v>9101</v>
      </c>
      <c r="D1252" s="9">
        <v>0.010023166273075708</v>
      </c>
      <c r="E1252" s="9"/>
      <c r="F1252" s="255" t="s">
        <v>9129</v>
      </c>
      <c r="G1252" s="9"/>
      <c r="H1252" s="255" t="s">
        <v>9168</v>
      </c>
      <c r="I1252" s="9">
        <v>1</v>
      </c>
    </row>
    <row r="1253">
      <c r="A1253" s="255" t="s">
        <v>2430</v>
      </c>
      <c r="B1253" s="9">
        <v>1</v>
      </c>
      <c r="C1253" s="255" t="s">
        <v>9101</v>
      </c>
      <c r="D1253" s="9">
        <v>0.010023166273075708</v>
      </c>
      <c r="E1253" s="9"/>
      <c r="F1253" s="255" t="s">
        <v>9130</v>
      </c>
      <c r="G1253" s="9"/>
      <c r="H1253" s="255" t="s">
        <v>9168</v>
      </c>
      <c r="I1253" s="9">
        <v>1</v>
      </c>
    </row>
    <row r="1254">
      <c r="A1254" s="255" t="s">
        <v>2431</v>
      </c>
      <c r="B1254" s="9">
        <v>1</v>
      </c>
      <c r="C1254" s="255" t="s">
        <v>9101</v>
      </c>
      <c r="D1254" s="9">
        <v>0.0030263928474265553</v>
      </c>
      <c r="E1254" s="9"/>
      <c r="F1254" s="255" t="s">
        <v>9131</v>
      </c>
      <c r="G1254" s="9"/>
      <c r="H1254" s="255" t="s">
        <v>9168</v>
      </c>
      <c r="I1254" s="9">
        <v>1</v>
      </c>
    </row>
    <row r="1255">
      <c r="A1255" s="255" t="s">
        <v>2432</v>
      </c>
      <c r="B1255" s="9">
        <v>1</v>
      </c>
      <c r="C1255" s="255" t="s">
        <v>9101</v>
      </c>
      <c r="D1255" s="9"/>
      <c r="E1255" s="9"/>
      <c r="F1255" s="255" t="s">
        <v>9121</v>
      </c>
      <c r="G1255" s="9"/>
      <c r="H1255" s="255" t="s">
        <v>9168</v>
      </c>
      <c r="I1255" s="9">
        <v>1</v>
      </c>
    </row>
    <row r="1256">
      <c r="A1256" s="255" t="s">
        <v>2433</v>
      </c>
      <c r="B1256" s="9">
        <v>1</v>
      </c>
      <c r="C1256" s="255" t="s">
        <v>9101</v>
      </c>
      <c r="D1256" s="9"/>
      <c r="E1256" s="9"/>
      <c r="F1256" s="255" t="s">
        <v>9120</v>
      </c>
      <c r="G1256" s="9"/>
      <c r="H1256" s="255" t="s">
        <v>9168</v>
      </c>
      <c r="I1256" s="9">
        <v>1</v>
      </c>
    </row>
    <row r="1257">
      <c r="A1257" s="255" t="s">
        <v>2434</v>
      </c>
      <c r="B1257" s="9">
        <v>1</v>
      </c>
      <c r="C1257" s="255" t="s">
        <v>9101</v>
      </c>
      <c r="D1257" s="9">
        <v>0.0036835223526368419</v>
      </c>
      <c r="E1257" s="9"/>
      <c r="F1257" s="255" t="s">
        <v>9122</v>
      </c>
      <c r="G1257" s="9"/>
      <c r="H1257" s="255" t="s">
        <v>9168</v>
      </c>
      <c r="I1257" s="9">
        <v>1</v>
      </c>
    </row>
    <row r="1258">
      <c r="A1258" s="255" t="s">
        <v>2435</v>
      </c>
      <c r="B1258" s="9">
        <v>1</v>
      </c>
      <c r="C1258" s="255" t="s">
        <v>9101</v>
      </c>
      <c r="D1258" s="9">
        <v>0.0036835223526368419</v>
      </c>
      <c r="E1258" s="9"/>
      <c r="F1258" s="255" t="s">
        <v>9123</v>
      </c>
      <c r="G1258" s="9"/>
      <c r="H1258" s="255" t="s">
        <v>9168</v>
      </c>
      <c r="I1258" s="9">
        <v>1</v>
      </c>
    </row>
    <row r="1259">
      <c r="A1259" s="255" t="s">
        <v>2436</v>
      </c>
      <c r="B1259" s="9">
        <v>1</v>
      </c>
      <c r="C1259" s="255" t="s">
        <v>9101</v>
      </c>
      <c r="D1259" s="9">
        <v>0.0036835223526368419</v>
      </c>
      <c r="E1259" s="9"/>
      <c r="F1259" s="255" t="s">
        <v>9124</v>
      </c>
      <c r="G1259" s="9"/>
      <c r="H1259" s="255" t="s">
        <v>9168</v>
      </c>
      <c r="I1259" s="9">
        <v>1</v>
      </c>
    </row>
    <row r="1260">
      <c r="A1260" s="255" t="s">
        <v>2437</v>
      </c>
      <c r="B1260" s="9">
        <v>1</v>
      </c>
      <c r="C1260" s="255" t="s">
        <v>9101</v>
      </c>
      <c r="D1260" s="9">
        <v>0.0053821375194166412</v>
      </c>
      <c r="E1260" s="9"/>
      <c r="F1260" s="255" t="s">
        <v>9127</v>
      </c>
      <c r="G1260" s="9"/>
      <c r="H1260" s="255" t="s">
        <v>9168</v>
      </c>
      <c r="I1260" s="9">
        <v>1</v>
      </c>
    </row>
    <row r="1261">
      <c r="A1261" s="255" t="s">
        <v>2438</v>
      </c>
      <c r="B1261" s="9">
        <v>1</v>
      </c>
      <c r="C1261" s="255" t="s">
        <v>9101</v>
      </c>
      <c r="D1261" s="9">
        <v>0.0053821375194166412</v>
      </c>
      <c r="E1261" s="9"/>
      <c r="F1261" s="255" t="s">
        <v>9128</v>
      </c>
      <c r="G1261" s="9"/>
      <c r="H1261" s="255" t="s">
        <v>9168</v>
      </c>
      <c r="I1261" s="9">
        <v>1</v>
      </c>
    </row>
    <row r="1262">
      <c r="A1262" s="255" t="s">
        <v>2439</v>
      </c>
      <c r="B1262" s="9">
        <v>1</v>
      </c>
      <c r="C1262" s="255" t="s">
        <v>9101</v>
      </c>
      <c r="D1262" s="9">
        <v>-0.0084850071046351366</v>
      </c>
      <c r="E1262" s="9"/>
      <c r="F1262" s="255" t="s">
        <v>9126</v>
      </c>
      <c r="G1262" s="9"/>
      <c r="H1262" s="255" t="s">
        <v>9168</v>
      </c>
      <c r="I1262" s="9">
        <v>1</v>
      </c>
    </row>
    <row r="1263">
      <c r="A1263" s="255" t="s">
        <v>2440</v>
      </c>
      <c r="B1263" s="9">
        <v>1</v>
      </c>
      <c r="C1263" s="255" t="s">
        <v>9101</v>
      </c>
      <c r="D1263" s="9"/>
      <c r="E1263" s="9"/>
      <c r="F1263" s="255" t="s">
        <v>9115</v>
      </c>
      <c r="G1263" s="9"/>
      <c r="H1263" s="255" t="s">
        <v>9168</v>
      </c>
      <c r="I1263" s="9">
        <v>1</v>
      </c>
    </row>
    <row r="1264">
      <c r="A1264" s="255" t="s">
        <v>2441</v>
      </c>
      <c r="B1264" s="9">
        <v>1</v>
      </c>
      <c r="C1264" s="255" t="s">
        <v>9101</v>
      </c>
      <c r="D1264" s="9"/>
      <c r="E1264" s="9"/>
      <c r="F1264" s="255" t="s">
        <v>9138</v>
      </c>
      <c r="G1264" s="9"/>
      <c r="H1264" s="255" t="s">
        <v>9168</v>
      </c>
      <c r="I1264" s="9">
        <v>1</v>
      </c>
    </row>
    <row r="1265">
      <c r="A1265" s="255" t="s">
        <v>2442</v>
      </c>
      <c r="B1265" s="9">
        <v>1</v>
      </c>
      <c r="C1265" s="255" t="s">
        <v>9101</v>
      </c>
      <c r="D1265" s="9"/>
      <c r="E1265" s="9"/>
      <c r="F1265" s="255" t="s">
        <v>9119</v>
      </c>
      <c r="G1265" s="9"/>
      <c r="H1265" s="255" t="s">
        <v>9168</v>
      </c>
      <c r="I1265" s="9">
        <v>1</v>
      </c>
    </row>
    <row r="1266">
      <c r="A1266" s="255" t="s">
        <v>2443</v>
      </c>
      <c r="B1266" s="9">
        <v>1</v>
      </c>
      <c r="C1266" s="255" t="s">
        <v>9101</v>
      </c>
      <c r="D1266" s="9"/>
      <c r="E1266" s="9"/>
      <c r="F1266" s="255" t="s">
        <v>9118</v>
      </c>
      <c r="G1266" s="9"/>
      <c r="H1266" s="255" t="s">
        <v>9168</v>
      </c>
      <c r="I1266" s="9">
        <v>1</v>
      </c>
    </row>
    <row r="1267">
      <c r="A1267" s="255" t="s">
        <v>2444</v>
      </c>
      <c r="B1267" s="9">
        <v>1</v>
      </c>
      <c r="C1267" s="255" t="s">
        <v>9101</v>
      </c>
      <c r="D1267" s="9"/>
      <c r="E1267" s="9"/>
      <c r="F1267" s="255" t="s">
        <v>9116</v>
      </c>
      <c r="G1267" s="9"/>
      <c r="H1267" s="255" t="s">
        <v>9168</v>
      </c>
      <c r="I1267" s="9">
        <v>1</v>
      </c>
    </row>
    <row r="1268">
      <c r="A1268" s="255" t="s">
        <v>2445</v>
      </c>
      <c r="B1268" s="9">
        <v>1</v>
      </c>
      <c r="C1268" s="255" t="s">
        <v>9101</v>
      </c>
      <c r="D1268" s="9"/>
      <c r="E1268" s="9"/>
      <c r="F1268" s="255" t="s">
        <v>9117</v>
      </c>
      <c r="G1268" s="9"/>
      <c r="H1268" s="255" t="s">
        <v>9168</v>
      </c>
      <c r="I1268" s="9">
        <v>1</v>
      </c>
    </row>
    <row r="1269">
      <c r="A1269" s="255" t="s">
        <v>2446</v>
      </c>
      <c r="B1269" s="9">
        <v>1</v>
      </c>
      <c r="C1269" s="255" t="s">
        <v>9101</v>
      </c>
      <c r="D1269" s="9">
        <v>0.011760701164050544</v>
      </c>
      <c r="E1269" s="9"/>
      <c r="F1269" s="255" t="s">
        <v>9133</v>
      </c>
      <c r="G1269" s="9"/>
      <c r="H1269" s="255" t="s">
        <v>9168</v>
      </c>
      <c r="I1269" s="9">
        <v>1</v>
      </c>
    </row>
    <row r="1270">
      <c r="A1270" s="255" t="s">
        <v>2447</v>
      </c>
      <c r="B1270" s="9">
        <v>1</v>
      </c>
      <c r="C1270" s="255" t="s">
        <v>9101</v>
      </c>
      <c r="D1270" s="9"/>
      <c r="E1270" s="9"/>
      <c r="F1270" s="255" t="s">
        <v>9134</v>
      </c>
      <c r="G1270" s="9"/>
      <c r="H1270" s="255" t="s">
        <v>9168</v>
      </c>
      <c r="I1270" s="9">
        <v>1</v>
      </c>
    </row>
    <row r="1271">
      <c r="A1271" s="255" t="s">
        <v>2448</v>
      </c>
      <c r="B1271" s="9">
        <v>1</v>
      </c>
      <c r="C1271" s="255" t="s">
        <v>9101</v>
      </c>
      <c r="D1271" s="9">
        <v>0.010424571236561958</v>
      </c>
      <c r="E1271" s="9"/>
      <c r="F1271" s="255" t="s">
        <v>9135</v>
      </c>
      <c r="G1271" s="9"/>
      <c r="H1271" s="255" t="s">
        <v>9168</v>
      </c>
      <c r="I1271" s="9">
        <v>1</v>
      </c>
    </row>
    <row r="1272">
      <c r="A1272" s="255" t="s">
        <v>2449</v>
      </c>
      <c r="B1272" s="9">
        <v>1</v>
      </c>
      <c r="C1272" s="255" t="s">
        <v>9101</v>
      </c>
      <c r="D1272" s="9">
        <v>0.012260859462084729</v>
      </c>
      <c r="E1272" s="9"/>
      <c r="F1272" s="255" t="s">
        <v>9114</v>
      </c>
      <c r="G1272" s="9"/>
      <c r="H1272" s="255" t="s">
        <v>9168</v>
      </c>
      <c r="I1272" s="9">
        <v>1</v>
      </c>
    </row>
    <row r="1273">
      <c r="A1273" s="255" t="s">
        <v>2450</v>
      </c>
      <c r="B1273" s="9">
        <v>1</v>
      </c>
      <c r="C1273" s="255" t="s">
        <v>9101</v>
      </c>
      <c r="D1273" s="9">
        <v>0.0022599257729350938</v>
      </c>
      <c r="E1273" s="9"/>
      <c r="F1273" s="255" t="s">
        <v>9125</v>
      </c>
      <c r="G1273" s="9"/>
      <c r="H1273" s="255" t="s">
        <v>9168</v>
      </c>
      <c r="I1273" s="9">
        <v>1</v>
      </c>
    </row>
    <row r="1274">
      <c r="A1274" s="255" t="s">
        <v>2451</v>
      </c>
      <c r="B1274" s="9">
        <v>1</v>
      </c>
      <c r="C1274" s="255" t="s">
        <v>9101</v>
      </c>
      <c r="D1274" s="9">
        <v>0.0045683970135449699</v>
      </c>
      <c r="E1274" s="9"/>
      <c r="F1274" s="255" t="s">
        <v>9132</v>
      </c>
      <c r="G1274" s="9"/>
      <c r="H1274" s="255" t="s">
        <v>9168</v>
      </c>
      <c r="I1274" s="9">
        <v>1</v>
      </c>
    </row>
    <row r="1275">
      <c r="A1275" s="255" t="s">
        <v>2452</v>
      </c>
      <c r="B1275" s="9">
        <v>1</v>
      </c>
      <c r="C1275" s="255" t="s">
        <v>9101</v>
      </c>
      <c r="D1275" s="9">
        <v>-0.019085836509534236</v>
      </c>
      <c r="E1275" s="9"/>
      <c r="F1275" s="255" t="s">
        <v>9136</v>
      </c>
      <c r="G1275" s="9"/>
      <c r="H1275" s="255" t="s">
        <v>9168</v>
      </c>
      <c r="I1275" s="9">
        <v>1</v>
      </c>
    </row>
    <row r="1276">
      <c r="A1276" s="255" t="s">
        <v>2453</v>
      </c>
      <c r="B1276" s="9">
        <v>1</v>
      </c>
      <c r="C1276" s="255" t="s">
        <v>9101</v>
      </c>
      <c r="D1276" s="9">
        <v>-0.0081899640065397454</v>
      </c>
      <c r="E1276" s="9"/>
      <c r="F1276" s="255" t="s">
        <v>9137</v>
      </c>
      <c r="G1276" s="9"/>
      <c r="H1276" s="255" t="s">
        <v>9168</v>
      </c>
      <c r="I1276" s="9">
        <v>1</v>
      </c>
    </row>
    <row r="1277">
      <c r="A1277" s="255" t="s">
        <v>2454</v>
      </c>
      <c r="B1277" s="9">
        <v>2</v>
      </c>
      <c r="C1277" s="255" t="s">
        <v>9101</v>
      </c>
      <c r="D1277" s="9">
        <v>0.010090949601833904</v>
      </c>
      <c r="E1277" s="9"/>
      <c r="F1277" s="255" t="s">
        <v>9129</v>
      </c>
      <c r="G1277" s="9"/>
      <c r="H1277" s="255" t="s">
        <v>9168</v>
      </c>
      <c r="I1277" s="9">
        <v>1</v>
      </c>
    </row>
    <row r="1278">
      <c r="A1278" s="255" t="s">
        <v>2455</v>
      </c>
      <c r="B1278" s="9">
        <v>2</v>
      </c>
      <c r="C1278" s="255" t="s">
        <v>9101</v>
      </c>
      <c r="D1278" s="9">
        <v>0.010090949601833904</v>
      </c>
      <c r="E1278" s="9"/>
      <c r="F1278" s="255" t="s">
        <v>9130</v>
      </c>
      <c r="G1278" s="9"/>
      <c r="H1278" s="255" t="s">
        <v>9168</v>
      </c>
      <c r="I1278" s="9">
        <v>1</v>
      </c>
    </row>
    <row r="1279">
      <c r="A1279" s="255" t="s">
        <v>2456</v>
      </c>
      <c r="B1279" s="9">
        <v>2</v>
      </c>
      <c r="C1279" s="255" t="s">
        <v>9101</v>
      </c>
      <c r="D1279" s="9">
        <v>0.0031521370843124513</v>
      </c>
      <c r="E1279" s="9"/>
      <c r="F1279" s="255" t="s">
        <v>9131</v>
      </c>
      <c r="G1279" s="9"/>
      <c r="H1279" s="255" t="s">
        <v>9168</v>
      </c>
      <c r="I1279" s="9">
        <v>1</v>
      </c>
    </row>
    <row r="1280">
      <c r="A1280" s="255" t="s">
        <v>2457</v>
      </c>
      <c r="B1280" s="9">
        <v>2</v>
      </c>
      <c r="C1280" s="255" t="s">
        <v>9101</v>
      </c>
      <c r="D1280" s="9"/>
      <c r="E1280" s="9"/>
      <c r="F1280" s="255" t="s">
        <v>9121</v>
      </c>
      <c r="G1280" s="9"/>
      <c r="H1280" s="255" t="s">
        <v>9168</v>
      </c>
      <c r="I1280" s="9">
        <v>1</v>
      </c>
    </row>
    <row r="1281">
      <c r="A1281" s="255" t="s">
        <v>2458</v>
      </c>
      <c r="B1281" s="9">
        <v>2</v>
      </c>
      <c r="C1281" s="255" t="s">
        <v>9101</v>
      </c>
      <c r="D1281" s="9"/>
      <c r="E1281" s="9"/>
      <c r="F1281" s="255" t="s">
        <v>9120</v>
      </c>
      <c r="G1281" s="9"/>
      <c r="H1281" s="255" t="s">
        <v>9168</v>
      </c>
      <c r="I1281" s="9">
        <v>1</v>
      </c>
    </row>
    <row r="1282">
      <c r="A1282" s="255" t="s">
        <v>2459</v>
      </c>
      <c r="B1282" s="9">
        <v>2</v>
      </c>
      <c r="C1282" s="255" t="s">
        <v>9101</v>
      </c>
      <c r="D1282" s="9">
        <v>0.005830643454833636</v>
      </c>
      <c r="E1282" s="9"/>
      <c r="F1282" s="255" t="s">
        <v>9122</v>
      </c>
      <c r="G1282" s="9"/>
      <c r="H1282" s="255" t="s">
        <v>9168</v>
      </c>
      <c r="I1282" s="9">
        <v>1</v>
      </c>
    </row>
    <row r="1283">
      <c r="A1283" s="255" t="s">
        <v>2460</v>
      </c>
      <c r="B1283" s="9">
        <v>2</v>
      </c>
      <c r="C1283" s="255" t="s">
        <v>9101</v>
      </c>
      <c r="D1283" s="9">
        <v>0.005830643454833636</v>
      </c>
      <c r="E1283" s="9"/>
      <c r="F1283" s="255" t="s">
        <v>9123</v>
      </c>
      <c r="G1283" s="9"/>
      <c r="H1283" s="255" t="s">
        <v>9168</v>
      </c>
      <c r="I1283" s="9">
        <v>1</v>
      </c>
    </row>
    <row r="1284">
      <c r="A1284" s="255" t="s">
        <v>2461</v>
      </c>
      <c r="B1284" s="9">
        <v>2</v>
      </c>
      <c r="C1284" s="255" t="s">
        <v>9101</v>
      </c>
      <c r="D1284" s="9">
        <v>0.005830643454833636</v>
      </c>
      <c r="E1284" s="9"/>
      <c r="F1284" s="255" t="s">
        <v>9124</v>
      </c>
      <c r="G1284" s="9"/>
      <c r="H1284" s="255" t="s">
        <v>9168</v>
      </c>
      <c r="I1284" s="9">
        <v>1</v>
      </c>
    </row>
    <row r="1285">
      <c r="A1285" s="255" t="s">
        <v>2462</v>
      </c>
      <c r="B1285" s="9">
        <v>2</v>
      </c>
      <c r="C1285" s="255" t="s">
        <v>9101</v>
      </c>
      <c r="D1285" s="9">
        <v>0.0078848383900259455</v>
      </c>
      <c r="E1285" s="9"/>
      <c r="F1285" s="255" t="s">
        <v>9127</v>
      </c>
      <c r="G1285" s="9"/>
      <c r="H1285" s="255" t="s">
        <v>9168</v>
      </c>
      <c r="I1285" s="9">
        <v>1</v>
      </c>
    </row>
    <row r="1286">
      <c r="A1286" s="255" t="s">
        <v>2463</v>
      </c>
      <c r="B1286" s="9">
        <v>2</v>
      </c>
      <c r="C1286" s="255" t="s">
        <v>9101</v>
      </c>
      <c r="D1286" s="9">
        <v>0.0078848383900259455</v>
      </c>
      <c r="E1286" s="9"/>
      <c r="F1286" s="255" t="s">
        <v>9128</v>
      </c>
      <c r="G1286" s="9"/>
      <c r="H1286" s="255" t="s">
        <v>9168</v>
      </c>
      <c r="I1286" s="9">
        <v>1</v>
      </c>
    </row>
    <row r="1287">
      <c r="A1287" s="255" t="s">
        <v>2464</v>
      </c>
      <c r="B1287" s="9">
        <v>2</v>
      </c>
      <c r="C1287" s="255" t="s">
        <v>9101</v>
      </c>
      <c r="D1287" s="9">
        <v>-0.0065672748609040821</v>
      </c>
      <c r="E1287" s="9"/>
      <c r="F1287" s="255" t="s">
        <v>9126</v>
      </c>
      <c r="G1287" s="9"/>
      <c r="H1287" s="255" t="s">
        <v>9168</v>
      </c>
      <c r="I1287" s="9">
        <v>1</v>
      </c>
    </row>
    <row r="1288">
      <c r="A1288" s="255" t="s">
        <v>2465</v>
      </c>
      <c r="B1288" s="9">
        <v>2</v>
      </c>
      <c r="C1288" s="255" t="s">
        <v>9101</v>
      </c>
      <c r="D1288" s="9"/>
      <c r="E1288" s="9"/>
      <c r="F1288" s="255" t="s">
        <v>9115</v>
      </c>
      <c r="G1288" s="9"/>
      <c r="H1288" s="255" t="s">
        <v>9168</v>
      </c>
      <c r="I1288" s="9">
        <v>1</v>
      </c>
    </row>
    <row r="1289">
      <c r="A1289" s="255" t="s">
        <v>2466</v>
      </c>
      <c r="B1289" s="9">
        <v>2</v>
      </c>
      <c r="C1289" s="255" t="s">
        <v>9101</v>
      </c>
      <c r="D1289" s="9"/>
      <c r="E1289" s="9"/>
      <c r="F1289" s="255" t="s">
        <v>9138</v>
      </c>
      <c r="G1289" s="9"/>
      <c r="H1289" s="255" t="s">
        <v>9168</v>
      </c>
      <c r="I1289" s="9">
        <v>1</v>
      </c>
    </row>
    <row r="1290">
      <c r="A1290" s="255" t="s">
        <v>2467</v>
      </c>
      <c r="B1290" s="9">
        <v>2</v>
      </c>
      <c r="C1290" s="255" t="s">
        <v>9101</v>
      </c>
      <c r="D1290" s="9"/>
      <c r="E1290" s="9"/>
      <c r="F1290" s="255" t="s">
        <v>9119</v>
      </c>
      <c r="G1290" s="9"/>
      <c r="H1290" s="255" t="s">
        <v>9168</v>
      </c>
      <c r="I1290" s="9">
        <v>1</v>
      </c>
    </row>
    <row r="1291">
      <c r="A1291" s="255" t="s">
        <v>2468</v>
      </c>
      <c r="B1291" s="9">
        <v>2</v>
      </c>
      <c r="C1291" s="255" t="s">
        <v>9101</v>
      </c>
      <c r="D1291" s="9"/>
      <c r="E1291" s="9"/>
      <c r="F1291" s="255" t="s">
        <v>9118</v>
      </c>
      <c r="G1291" s="9"/>
      <c r="H1291" s="255" t="s">
        <v>9168</v>
      </c>
      <c r="I1291" s="9">
        <v>1</v>
      </c>
    </row>
    <row r="1292">
      <c r="A1292" s="255" t="s">
        <v>2469</v>
      </c>
      <c r="B1292" s="9">
        <v>2</v>
      </c>
      <c r="C1292" s="255" t="s">
        <v>9101</v>
      </c>
      <c r="D1292" s="9"/>
      <c r="E1292" s="9"/>
      <c r="F1292" s="255" t="s">
        <v>9116</v>
      </c>
      <c r="G1292" s="9"/>
      <c r="H1292" s="255" t="s">
        <v>9168</v>
      </c>
      <c r="I1292" s="9">
        <v>1</v>
      </c>
    </row>
    <row r="1293">
      <c r="A1293" s="255" t="s">
        <v>2470</v>
      </c>
      <c r="B1293" s="9">
        <v>2</v>
      </c>
      <c r="C1293" s="255" t="s">
        <v>9101</v>
      </c>
      <c r="D1293" s="9"/>
      <c r="E1293" s="9"/>
      <c r="F1293" s="255" t="s">
        <v>9117</v>
      </c>
      <c r="G1293" s="9"/>
      <c r="H1293" s="255" t="s">
        <v>9168</v>
      </c>
      <c r="I1293" s="9">
        <v>1</v>
      </c>
    </row>
    <row r="1294">
      <c r="A1294" s="255" t="s">
        <v>2471</v>
      </c>
      <c r="B1294" s="9">
        <v>2</v>
      </c>
      <c r="C1294" s="255" t="s">
        <v>9101</v>
      </c>
      <c r="D1294" s="9">
        <v>0.011828620886978464</v>
      </c>
      <c r="E1294" s="9"/>
      <c r="F1294" s="255" t="s">
        <v>9133</v>
      </c>
      <c r="G1294" s="9"/>
      <c r="H1294" s="255" t="s">
        <v>9168</v>
      </c>
      <c r="I1294" s="9">
        <v>1</v>
      </c>
    </row>
    <row r="1295">
      <c r="A1295" s="255" t="s">
        <v>2472</v>
      </c>
      <c r="B1295" s="9">
        <v>2</v>
      </c>
      <c r="C1295" s="255" t="s">
        <v>9101</v>
      </c>
      <c r="D1295" s="9"/>
      <c r="E1295" s="9"/>
      <c r="F1295" s="255" t="s">
        <v>9134</v>
      </c>
      <c r="G1295" s="9"/>
      <c r="H1295" s="255" t="s">
        <v>9168</v>
      </c>
      <c r="I1295" s="9">
        <v>1</v>
      </c>
    </row>
    <row r="1296">
      <c r="A1296" s="255" t="s">
        <v>2473</v>
      </c>
      <c r="B1296" s="9">
        <v>2</v>
      </c>
      <c r="C1296" s="255" t="s">
        <v>9101</v>
      </c>
      <c r="D1296" s="9">
        <v>0.010727375671903579</v>
      </c>
      <c r="E1296" s="9"/>
      <c r="F1296" s="255" t="s">
        <v>9135</v>
      </c>
      <c r="G1296" s="9"/>
      <c r="H1296" s="255" t="s">
        <v>9168</v>
      </c>
      <c r="I1296" s="9">
        <v>1</v>
      </c>
    </row>
    <row r="1297">
      <c r="A1297" s="255" t="s">
        <v>2474</v>
      </c>
      <c r="B1297" s="9">
        <v>2</v>
      </c>
      <c r="C1297" s="255" t="s">
        <v>9101</v>
      </c>
      <c r="D1297" s="9">
        <v>0.0084203140614780986</v>
      </c>
      <c r="E1297" s="9"/>
      <c r="F1297" s="255" t="s">
        <v>9114</v>
      </c>
      <c r="G1297" s="9"/>
      <c r="H1297" s="255" t="s">
        <v>9168</v>
      </c>
      <c r="I1297" s="9">
        <v>1</v>
      </c>
    </row>
    <row r="1298">
      <c r="A1298" s="255" t="s">
        <v>2475</v>
      </c>
      <c r="B1298" s="9">
        <v>2</v>
      </c>
      <c r="C1298" s="255" t="s">
        <v>9101</v>
      </c>
      <c r="D1298" s="9">
        <v>0.0023881298700129698</v>
      </c>
      <c r="E1298" s="9"/>
      <c r="F1298" s="255" t="s">
        <v>9125</v>
      </c>
      <c r="G1298" s="9"/>
      <c r="H1298" s="255" t="s">
        <v>9168</v>
      </c>
      <c r="I1298" s="9">
        <v>1</v>
      </c>
    </row>
    <row r="1299">
      <c r="A1299" s="255" t="s">
        <v>2476</v>
      </c>
      <c r="B1299" s="9">
        <v>2</v>
      </c>
      <c r="C1299" s="255" t="s">
        <v>9101</v>
      </c>
      <c r="D1299" s="9">
        <v>0.0048401247413101534</v>
      </c>
      <c r="E1299" s="9"/>
      <c r="F1299" s="255" t="s">
        <v>9132</v>
      </c>
      <c r="G1299" s="9"/>
      <c r="H1299" s="255" t="s">
        <v>9168</v>
      </c>
      <c r="I1299" s="9">
        <v>1</v>
      </c>
    </row>
    <row r="1300">
      <c r="A1300" s="255" t="s">
        <v>2477</v>
      </c>
      <c r="B1300" s="9">
        <v>2</v>
      </c>
      <c r="C1300" s="255" t="s">
        <v>9101</v>
      </c>
      <c r="D1300" s="9">
        <v>-0.010425668667741722</v>
      </c>
      <c r="E1300" s="9"/>
      <c r="F1300" s="255" t="s">
        <v>9136</v>
      </c>
      <c r="G1300" s="9"/>
      <c r="H1300" s="255" t="s">
        <v>9168</v>
      </c>
      <c r="I1300" s="9">
        <v>1</v>
      </c>
    </row>
    <row r="1301">
      <c r="A1301" s="255" t="s">
        <v>2478</v>
      </c>
      <c r="B1301" s="9">
        <v>2</v>
      </c>
      <c r="C1301" s="255" t="s">
        <v>9101</v>
      </c>
      <c r="D1301" s="9">
        <v>-0.0057966622892240737</v>
      </c>
      <c r="E1301" s="9"/>
      <c r="F1301" s="255" t="s">
        <v>9137</v>
      </c>
      <c r="G1301" s="9"/>
      <c r="H1301" s="255" t="s">
        <v>9168</v>
      </c>
      <c r="I1301" s="9">
        <v>1</v>
      </c>
    </row>
    <row r="1302">
      <c r="A1302" s="255" t="s">
        <v>2479</v>
      </c>
      <c r="B1302" s="9">
        <v>3</v>
      </c>
      <c r="C1302" s="255" t="s">
        <v>9101</v>
      </c>
      <c r="D1302" s="9">
        <v>0.0091351849407839483</v>
      </c>
      <c r="E1302" s="9"/>
      <c r="F1302" s="255" t="s">
        <v>9129</v>
      </c>
      <c r="G1302" s="9"/>
      <c r="H1302" s="255" t="s">
        <v>9168</v>
      </c>
      <c r="I1302" s="9">
        <v>1</v>
      </c>
    </row>
    <row r="1303">
      <c r="A1303" s="255" t="s">
        <v>2480</v>
      </c>
      <c r="B1303" s="9">
        <v>3</v>
      </c>
      <c r="C1303" s="255" t="s">
        <v>9101</v>
      </c>
      <c r="D1303" s="9">
        <v>0.0091351849407839483</v>
      </c>
      <c r="E1303" s="9"/>
      <c r="F1303" s="255" t="s">
        <v>9130</v>
      </c>
      <c r="G1303" s="9"/>
      <c r="H1303" s="255" t="s">
        <v>9168</v>
      </c>
      <c r="I1303" s="9">
        <v>1</v>
      </c>
    </row>
    <row r="1304">
      <c r="A1304" s="255" t="s">
        <v>2481</v>
      </c>
      <c r="B1304" s="9">
        <v>3</v>
      </c>
      <c r="C1304" s="255" t="s">
        <v>9101</v>
      </c>
      <c r="D1304" s="9">
        <v>0.0037274784909202886</v>
      </c>
      <c r="E1304" s="9"/>
      <c r="F1304" s="255" t="s">
        <v>9131</v>
      </c>
      <c r="G1304" s="9"/>
      <c r="H1304" s="255" t="s">
        <v>9168</v>
      </c>
      <c r="I1304" s="9">
        <v>1</v>
      </c>
    </row>
    <row r="1305">
      <c r="A1305" s="255" t="s">
        <v>2482</v>
      </c>
      <c r="B1305" s="9">
        <v>3</v>
      </c>
      <c r="C1305" s="255" t="s">
        <v>9101</v>
      </c>
      <c r="D1305" s="9"/>
      <c r="E1305" s="9"/>
      <c r="F1305" s="255" t="s">
        <v>9121</v>
      </c>
      <c r="G1305" s="9"/>
      <c r="H1305" s="255" t="s">
        <v>9168</v>
      </c>
      <c r="I1305" s="9">
        <v>1</v>
      </c>
    </row>
    <row r="1306">
      <c r="A1306" s="255" t="s">
        <v>2483</v>
      </c>
      <c r="B1306" s="9">
        <v>3</v>
      </c>
      <c r="C1306" s="255" t="s">
        <v>9101</v>
      </c>
      <c r="D1306" s="9"/>
      <c r="E1306" s="9"/>
      <c r="F1306" s="255" t="s">
        <v>9120</v>
      </c>
      <c r="G1306" s="9"/>
      <c r="H1306" s="255" t="s">
        <v>9168</v>
      </c>
      <c r="I1306" s="9">
        <v>1</v>
      </c>
    </row>
    <row r="1307">
      <c r="A1307" s="255" t="s">
        <v>2484</v>
      </c>
      <c r="B1307" s="9">
        <v>3</v>
      </c>
      <c r="C1307" s="255" t="s">
        <v>9101</v>
      </c>
      <c r="D1307" s="9">
        <v>0.0077534847376275022</v>
      </c>
      <c r="E1307" s="9"/>
      <c r="F1307" s="255" t="s">
        <v>9122</v>
      </c>
      <c r="G1307" s="9"/>
      <c r="H1307" s="255" t="s">
        <v>9168</v>
      </c>
      <c r="I1307" s="9">
        <v>1</v>
      </c>
    </row>
    <row r="1308">
      <c r="A1308" s="255" t="s">
        <v>2485</v>
      </c>
      <c r="B1308" s="9">
        <v>3</v>
      </c>
      <c r="C1308" s="255" t="s">
        <v>9101</v>
      </c>
      <c r="D1308" s="9">
        <v>0.0077534847376275022</v>
      </c>
      <c r="E1308" s="9"/>
      <c r="F1308" s="255" t="s">
        <v>9123</v>
      </c>
      <c r="G1308" s="9"/>
      <c r="H1308" s="255" t="s">
        <v>9168</v>
      </c>
      <c r="I1308" s="9">
        <v>1</v>
      </c>
    </row>
    <row r="1309">
      <c r="A1309" s="255" t="s">
        <v>2486</v>
      </c>
      <c r="B1309" s="9">
        <v>3</v>
      </c>
      <c r="C1309" s="255" t="s">
        <v>9101</v>
      </c>
      <c r="D1309" s="9">
        <v>0.0077534847376275022</v>
      </c>
      <c r="E1309" s="9"/>
      <c r="F1309" s="255" t="s">
        <v>9124</v>
      </c>
      <c r="G1309" s="9"/>
      <c r="H1309" s="255" t="s">
        <v>9168</v>
      </c>
      <c r="I1309" s="9">
        <v>1</v>
      </c>
    </row>
    <row r="1310">
      <c r="A1310" s="255" t="s">
        <v>2487</v>
      </c>
      <c r="B1310" s="9">
        <v>3</v>
      </c>
      <c r="C1310" s="255" t="s">
        <v>9101</v>
      </c>
      <c r="D1310" s="9">
        <v>0.010745348111812821</v>
      </c>
      <c r="E1310" s="9"/>
      <c r="F1310" s="255" t="s">
        <v>9127</v>
      </c>
      <c r="G1310" s="9"/>
      <c r="H1310" s="255" t="s">
        <v>9168</v>
      </c>
      <c r="I1310" s="9">
        <v>1</v>
      </c>
    </row>
    <row r="1311">
      <c r="A1311" s="255" t="s">
        <v>2488</v>
      </c>
      <c r="B1311" s="9">
        <v>3</v>
      </c>
      <c r="C1311" s="255" t="s">
        <v>9101</v>
      </c>
      <c r="D1311" s="9">
        <v>0.010745348111812821</v>
      </c>
      <c r="E1311" s="9"/>
      <c r="F1311" s="255" t="s">
        <v>9128</v>
      </c>
      <c r="G1311" s="9"/>
      <c r="H1311" s="255" t="s">
        <v>9168</v>
      </c>
      <c r="I1311" s="9">
        <v>1</v>
      </c>
    </row>
    <row r="1312">
      <c r="A1312" s="255" t="s">
        <v>2489</v>
      </c>
      <c r="B1312" s="9">
        <v>3</v>
      </c>
      <c r="C1312" s="255" t="s">
        <v>9101</v>
      </c>
      <c r="D1312" s="9">
        <v>-0.0066703755972634948</v>
      </c>
      <c r="E1312" s="9"/>
      <c r="F1312" s="255" t="s">
        <v>9126</v>
      </c>
      <c r="G1312" s="9"/>
      <c r="H1312" s="255" t="s">
        <v>9168</v>
      </c>
      <c r="I1312" s="9">
        <v>1</v>
      </c>
    </row>
    <row r="1313">
      <c r="A1313" s="255" t="s">
        <v>2490</v>
      </c>
      <c r="B1313" s="9">
        <v>3</v>
      </c>
      <c r="C1313" s="255" t="s">
        <v>9101</v>
      </c>
      <c r="D1313" s="9"/>
      <c r="E1313" s="9"/>
      <c r="F1313" s="255" t="s">
        <v>9115</v>
      </c>
      <c r="G1313" s="9"/>
      <c r="H1313" s="255" t="s">
        <v>9168</v>
      </c>
      <c r="I1313" s="9">
        <v>1</v>
      </c>
    </row>
    <row r="1314">
      <c r="A1314" s="255" t="s">
        <v>2491</v>
      </c>
      <c r="B1314" s="9">
        <v>3</v>
      </c>
      <c r="C1314" s="255" t="s">
        <v>9101</v>
      </c>
      <c r="D1314" s="9"/>
      <c r="E1314" s="9"/>
      <c r="F1314" s="255" t="s">
        <v>9138</v>
      </c>
      <c r="G1314" s="9"/>
      <c r="H1314" s="255" t="s">
        <v>9168</v>
      </c>
      <c r="I1314" s="9">
        <v>1</v>
      </c>
    </row>
    <row r="1315">
      <c r="A1315" s="255" t="s">
        <v>2492</v>
      </c>
      <c r="B1315" s="9">
        <v>3</v>
      </c>
      <c r="C1315" s="255" t="s">
        <v>9101</v>
      </c>
      <c r="D1315" s="9"/>
      <c r="E1315" s="9"/>
      <c r="F1315" s="255" t="s">
        <v>9119</v>
      </c>
      <c r="G1315" s="9"/>
      <c r="H1315" s="255" t="s">
        <v>9168</v>
      </c>
      <c r="I1315" s="9">
        <v>1</v>
      </c>
    </row>
    <row r="1316">
      <c r="A1316" s="255" t="s">
        <v>2493</v>
      </c>
      <c r="B1316" s="9">
        <v>3</v>
      </c>
      <c r="C1316" s="255" t="s">
        <v>9101</v>
      </c>
      <c r="D1316" s="9"/>
      <c r="E1316" s="9"/>
      <c r="F1316" s="255" t="s">
        <v>9118</v>
      </c>
      <c r="G1316" s="9"/>
      <c r="H1316" s="255" t="s">
        <v>9168</v>
      </c>
      <c r="I1316" s="9">
        <v>1</v>
      </c>
    </row>
    <row r="1317">
      <c r="A1317" s="255" t="s">
        <v>2494</v>
      </c>
      <c r="B1317" s="9">
        <v>3</v>
      </c>
      <c r="C1317" s="255" t="s">
        <v>9101</v>
      </c>
      <c r="D1317" s="9"/>
      <c r="E1317" s="9"/>
      <c r="F1317" s="255" t="s">
        <v>9116</v>
      </c>
      <c r="G1317" s="9"/>
      <c r="H1317" s="255" t="s">
        <v>9168</v>
      </c>
      <c r="I1317" s="9">
        <v>1</v>
      </c>
    </row>
    <row r="1318">
      <c r="A1318" s="255" t="s">
        <v>2495</v>
      </c>
      <c r="B1318" s="9">
        <v>3</v>
      </c>
      <c r="C1318" s="255" t="s">
        <v>9101</v>
      </c>
      <c r="D1318" s="9"/>
      <c r="E1318" s="9"/>
      <c r="F1318" s="255" t="s">
        <v>9117</v>
      </c>
      <c r="G1318" s="9"/>
      <c r="H1318" s="255" t="s">
        <v>9168</v>
      </c>
      <c r="I1318" s="9">
        <v>1</v>
      </c>
    </row>
    <row r="1319">
      <c r="A1319" s="255" t="s">
        <v>2496</v>
      </c>
      <c r="B1319" s="9">
        <v>3</v>
      </c>
      <c r="C1319" s="255" t="s">
        <v>9101</v>
      </c>
      <c r="D1319" s="9">
        <v>0.011661597142189263</v>
      </c>
      <c r="E1319" s="9"/>
      <c r="F1319" s="255" t="s">
        <v>9133</v>
      </c>
      <c r="G1319" s="9"/>
      <c r="H1319" s="255" t="s">
        <v>9168</v>
      </c>
      <c r="I1319" s="9">
        <v>1</v>
      </c>
    </row>
    <row r="1320">
      <c r="A1320" s="255" t="s">
        <v>2497</v>
      </c>
      <c r="B1320" s="9">
        <v>3</v>
      </c>
      <c r="C1320" s="255" t="s">
        <v>9101</v>
      </c>
      <c r="D1320" s="9"/>
      <c r="E1320" s="9"/>
      <c r="F1320" s="255" t="s">
        <v>9134</v>
      </c>
      <c r="G1320" s="9"/>
      <c r="H1320" s="255" t="s">
        <v>9168</v>
      </c>
      <c r="I1320" s="9">
        <v>1</v>
      </c>
    </row>
    <row r="1321">
      <c r="A1321" s="255" t="s">
        <v>2498</v>
      </c>
      <c r="B1321" s="9">
        <v>3</v>
      </c>
      <c r="C1321" s="255" t="s">
        <v>9101</v>
      </c>
      <c r="D1321" s="9">
        <v>0.010374744322211605</v>
      </c>
      <c r="E1321" s="9"/>
      <c r="F1321" s="255" t="s">
        <v>9135</v>
      </c>
      <c r="G1321" s="9"/>
      <c r="H1321" s="255" t="s">
        <v>9168</v>
      </c>
      <c r="I1321" s="9">
        <v>1</v>
      </c>
    </row>
    <row r="1322">
      <c r="A1322" s="255" t="s">
        <v>2499</v>
      </c>
      <c r="B1322" s="9">
        <v>3</v>
      </c>
      <c r="C1322" s="255" t="s">
        <v>9101</v>
      </c>
      <c r="D1322" s="9">
        <v>0.0077525635719371535</v>
      </c>
      <c r="E1322" s="9"/>
      <c r="F1322" s="255" t="s">
        <v>9114</v>
      </c>
      <c r="G1322" s="9"/>
      <c r="H1322" s="255" t="s">
        <v>9168</v>
      </c>
      <c r="I1322" s="9">
        <v>1</v>
      </c>
    </row>
    <row r="1323">
      <c r="A1323" s="255" t="s">
        <v>2500</v>
      </c>
      <c r="B1323" s="9">
        <v>3</v>
      </c>
      <c r="C1323" s="255" t="s">
        <v>9101</v>
      </c>
      <c r="D1323" s="9">
        <v>0.0026243872947692083</v>
      </c>
      <c r="E1323" s="9"/>
      <c r="F1323" s="255" t="s">
        <v>9125</v>
      </c>
      <c r="G1323" s="9"/>
      <c r="H1323" s="255" t="s">
        <v>9168</v>
      </c>
      <c r="I1323" s="9">
        <v>1</v>
      </c>
    </row>
    <row r="1324">
      <c r="A1324" s="255" t="s">
        <v>2501</v>
      </c>
      <c r="B1324" s="9">
        <v>3</v>
      </c>
      <c r="C1324" s="255" t="s">
        <v>9101</v>
      </c>
      <c r="D1324" s="9">
        <v>0.0057808731217952568</v>
      </c>
      <c r="E1324" s="9"/>
      <c r="F1324" s="255" t="s">
        <v>9132</v>
      </c>
      <c r="G1324" s="9"/>
      <c r="H1324" s="255" t="s">
        <v>9168</v>
      </c>
      <c r="I1324" s="9">
        <v>1</v>
      </c>
    </row>
    <row r="1325">
      <c r="A1325" s="255" t="s">
        <v>2502</v>
      </c>
      <c r="B1325" s="9">
        <v>3</v>
      </c>
      <c r="C1325" s="255" t="s">
        <v>9101</v>
      </c>
      <c r="D1325" s="9">
        <v>-0.0096948139571411459</v>
      </c>
      <c r="E1325" s="9"/>
      <c r="F1325" s="255" t="s">
        <v>9136</v>
      </c>
      <c r="G1325" s="9"/>
      <c r="H1325" s="255" t="s">
        <v>9168</v>
      </c>
      <c r="I1325" s="9">
        <v>1</v>
      </c>
    </row>
    <row r="1326">
      <c r="A1326" s="255" t="s">
        <v>2503</v>
      </c>
      <c r="B1326" s="9">
        <v>3</v>
      </c>
      <c r="C1326" s="255" t="s">
        <v>9101</v>
      </c>
      <c r="D1326" s="9">
        <v>-0.0050432896855840195</v>
      </c>
      <c r="E1326" s="9"/>
      <c r="F1326" s="255" t="s">
        <v>9137</v>
      </c>
      <c r="G1326" s="9"/>
      <c r="H1326" s="255" t="s">
        <v>9168</v>
      </c>
      <c r="I1326" s="9">
        <v>1</v>
      </c>
    </row>
    <row r="1327">
      <c r="A1327" s="255" t="s">
        <v>2504</v>
      </c>
      <c r="B1327" s="9">
        <v>4</v>
      </c>
      <c r="C1327" s="255" t="s">
        <v>9101</v>
      </c>
      <c r="D1327" s="9">
        <v>0.0090970194137381336</v>
      </c>
      <c r="E1327" s="9"/>
      <c r="F1327" s="255" t="s">
        <v>9129</v>
      </c>
      <c r="G1327" s="9"/>
      <c r="H1327" s="255" t="s">
        <v>9168</v>
      </c>
      <c r="I1327" s="9">
        <v>1</v>
      </c>
    </row>
    <row r="1328">
      <c r="A1328" s="255" t="s">
        <v>2505</v>
      </c>
      <c r="B1328" s="9">
        <v>4</v>
      </c>
      <c r="C1328" s="255" t="s">
        <v>9101</v>
      </c>
      <c r="D1328" s="9">
        <v>0.0090970194137381336</v>
      </c>
      <c r="E1328" s="9"/>
      <c r="F1328" s="255" t="s">
        <v>9130</v>
      </c>
      <c r="G1328" s="9"/>
      <c r="H1328" s="255" t="s">
        <v>9168</v>
      </c>
      <c r="I1328" s="9">
        <v>1</v>
      </c>
    </row>
    <row r="1329">
      <c r="A1329" s="255" t="s">
        <v>2506</v>
      </c>
      <c r="B1329" s="9">
        <v>4</v>
      </c>
      <c r="C1329" s="255" t="s">
        <v>9101</v>
      </c>
      <c r="D1329" s="9">
        <v>0.0040769295960215134</v>
      </c>
      <c r="E1329" s="9"/>
      <c r="F1329" s="255" t="s">
        <v>9131</v>
      </c>
      <c r="G1329" s="9"/>
      <c r="H1329" s="255" t="s">
        <v>9168</v>
      </c>
      <c r="I1329" s="9">
        <v>1</v>
      </c>
    </row>
    <row r="1330">
      <c r="A1330" s="255" t="s">
        <v>2507</v>
      </c>
      <c r="B1330" s="9">
        <v>4</v>
      </c>
      <c r="C1330" s="255" t="s">
        <v>9101</v>
      </c>
      <c r="D1330" s="9"/>
      <c r="E1330" s="9"/>
      <c r="F1330" s="255" t="s">
        <v>9121</v>
      </c>
      <c r="G1330" s="9"/>
      <c r="H1330" s="255" t="s">
        <v>9168</v>
      </c>
      <c r="I1330" s="9">
        <v>1</v>
      </c>
    </row>
    <row r="1331">
      <c r="A1331" s="255" t="s">
        <v>2508</v>
      </c>
      <c r="B1331" s="9">
        <v>4</v>
      </c>
      <c r="C1331" s="255" t="s">
        <v>9101</v>
      </c>
      <c r="D1331" s="9"/>
      <c r="E1331" s="9"/>
      <c r="F1331" s="255" t="s">
        <v>9120</v>
      </c>
      <c r="G1331" s="9"/>
      <c r="H1331" s="255" t="s">
        <v>9168</v>
      </c>
      <c r="I1331" s="9">
        <v>1</v>
      </c>
    </row>
    <row r="1332">
      <c r="A1332" s="255" t="s">
        <v>2509</v>
      </c>
      <c r="B1332" s="9">
        <v>4</v>
      </c>
      <c r="C1332" s="255" t="s">
        <v>9101</v>
      </c>
      <c r="D1332" s="9">
        <v>0.0089456987713632963</v>
      </c>
      <c r="E1332" s="9"/>
      <c r="F1332" s="255" t="s">
        <v>9122</v>
      </c>
      <c r="G1332" s="9"/>
      <c r="H1332" s="255" t="s">
        <v>9168</v>
      </c>
      <c r="I1332" s="9">
        <v>1</v>
      </c>
    </row>
    <row r="1333">
      <c r="A1333" s="255" t="s">
        <v>2510</v>
      </c>
      <c r="B1333" s="9">
        <v>4</v>
      </c>
      <c r="C1333" s="255" t="s">
        <v>9101</v>
      </c>
      <c r="D1333" s="9">
        <v>0.0089456987713632963</v>
      </c>
      <c r="E1333" s="9"/>
      <c r="F1333" s="255" t="s">
        <v>9123</v>
      </c>
      <c r="G1333" s="9"/>
      <c r="H1333" s="255" t="s">
        <v>9168</v>
      </c>
      <c r="I1333" s="9">
        <v>1</v>
      </c>
    </row>
    <row r="1334">
      <c r="A1334" s="255" t="s">
        <v>2511</v>
      </c>
      <c r="B1334" s="9">
        <v>4</v>
      </c>
      <c r="C1334" s="255" t="s">
        <v>9101</v>
      </c>
      <c r="D1334" s="9">
        <v>0.0089456987713632963</v>
      </c>
      <c r="E1334" s="9"/>
      <c r="F1334" s="255" t="s">
        <v>9124</v>
      </c>
      <c r="G1334" s="9"/>
      <c r="H1334" s="255" t="s">
        <v>9168</v>
      </c>
      <c r="I1334" s="9">
        <v>1</v>
      </c>
    </row>
    <row r="1335">
      <c r="A1335" s="255" t="s">
        <v>2512</v>
      </c>
      <c r="B1335" s="9">
        <v>4</v>
      </c>
      <c r="C1335" s="255" t="s">
        <v>9101</v>
      </c>
      <c r="D1335" s="9">
        <v>0.012377407812674063</v>
      </c>
      <c r="E1335" s="9"/>
      <c r="F1335" s="255" t="s">
        <v>9127</v>
      </c>
      <c r="G1335" s="9"/>
      <c r="H1335" s="255" t="s">
        <v>9168</v>
      </c>
      <c r="I1335" s="9">
        <v>1</v>
      </c>
    </row>
    <row r="1336">
      <c r="A1336" s="255" t="s">
        <v>2513</v>
      </c>
      <c r="B1336" s="9">
        <v>4</v>
      </c>
      <c r="C1336" s="255" t="s">
        <v>9101</v>
      </c>
      <c r="D1336" s="9">
        <v>0.012377407812674063</v>
      </c>
      <c r="E1336" s="9"/>
      <c r="F1336" s="255" t="s">
        <v>9128</v>
      </c>
      <c r="G1336" s="9"/>
      <c r="H1336" s="255" t="s">
        <v>9168</v>
      </c>
      <c r="I1336" s="9">
        <v>1</v>
      </c>
    </row>
    <row r="1337">
      <c r="A1337" s="255" t="s">
        <v>2514</v>
      </c>
      <c r="B1337" s="9">
        <v>4</v>
      </c>
      <c r="C1337" s="255" t="s">
        <v>9101</v>
      </c>
      <c r="D1337" s="9">
        <v>-0.0071893638084428654</v>
      </c>
      <c r="E1337" s="9"/>
      <c r="F1337" s="255" t="s">
        <v>9126</v>
      </c>
      <c r="G1337" s="9"/>
      <c r="H1337" s="255" t="s">
        <v>9168</v>
      </c>
      <c r="I1337" s="9">
        <v>1</v>
      </c>
    </row>
    <row r="1338">
      <c r="A1338" s="255" t="s">
        <v>2515</v>
      </c>
      <c r="B1338" s="9">
        <v>4</v>
      </c>
      <c r="C1338" s="255" t="s">
        <v>9101</v>
      </c>
      <c r="D1338" s="9"/>
      <c r="E1338" s="9"/>
      <c r="F1338" s="255" t="s">
        <v>9115</v>
      </c>
      <c r="G1338" s="9"/>
      <c r="H1338" s="255" t="s">
        <v>9168</v>
      </c>
      <c r="I1338" s="9">
        <v>1</v>
      </c>
    </row>
    <row r="1339">
      <c r="A1339" s="255" t="s">
        <v>2516</v>
      </c>
      <c r="B1339" s="9">
        <v>4</v>
      </c>
      <c r="C1339" s="255" t="s">
        <v>9101</v>
      </c>
      <c r="D1339" s="9"/>
      <c r="E1339" s="9"/>
      <c r="F1339" s="255" t="s">
        <v>9138</v>
      </c>
      <c r="G1339" s="9"/>
      <c r="H1339" s="255" t="s">
        <v>9168</v>
      </c>
      <c r="I1339" s="9">
        <v>1</v>
      </c>
    </row>
    <row r="1340">
      <c r="A1340" s="255" t="s">
        <v>2517</v>
      </c>
      <c r="B1340" s="9">
        <v>4</v>
      </c>
      <c r="C1340" s="255" t="s">
        <v>9101</v>
      </c>
      <c r="D1340" s="9"/>
      <c r="E1340" s="9"/>
      <c r="F1340" s="255" t="s">
        <v>9119</v>
      </c>
      <c r="G1340" s="9"/>
      <c r="H1340" s="255" t="s">
        <v>9168</v>
      </c>
      <c r="I1340" s="9">
        <v>1</v>
      </c>
    </row>
    <row r="1341">
      <c r="A1341" s="255" t="s">
        <v>2518</v>
      </c>
      <c r="B1341" s="9">
        <v>4</v>
      </c>
      <c r="C1341" s="255" t="s">
        <v>9101</v>
      </c>
      <c r="D1341" s="9"/>
      <c r="E1341" s="9"/>
      <c r="F1341" s="255" t="s">
        <v>9118</v>
      </c>
      <c r="G1341" s="9"/>
      <c r="H1341" s="255" t="s">
        <v>9168</v>
      </c>
      <c r="I1341" s="9">
        <v>1</v>
      </c>
    </row>
    <row r="1342">
      <c r="A1342" s="255" t="s">
        <v>2519</v>
      </c>
      <c r="B1342" s="9">
        <v>4</v>
      </c>
      <c r="C1342" s="255" t="s">
        <v>9101</v>
      </c>
      <c r="D1342" s="9"/>
      <c r="E1342" s="9"/>
      <c r="F1342" s="255" t="s">
        <v>9116</v>
      </c>
      <c r="G1342" s="9"/>
      <c r="H1342" s="255" t="s">
        <v>9168</v>
      </c>
      <c r="I1342" s="9">
        <v>1</v>
      </c>
    </row>
    <row r="1343">
      <c r="A1343" s="255" t="s">
        <v>2520</v>
      </c>
      <c r="B1343" s="9">
        <v>4</v>
      </c>
      <c r="C1343" s="255" t="s">
        <v>9101</v>
      </c>
      <c r="D1343" s="9"/>
      <c r="E1343" s="9"/>
      <c r="F1343" s="255" t="s">
        <v>9117</v>
      </c>
      <c r="G1343" s="9"/>
      <c r="H1343" s="255" t="s">
        <v>9168</v>
      </c>
      <c r="I1343" s="9">
        <v>1</v>
      </c>
    </row>
    <row r="1344">
      <c r="A1344" s="255" t="s">
        <v>2521</v>
      </c>
      <c r="B1344" s="9">
        <v>4</v>
      </c>
      <c r="C1344" s="255" t="s">
        <v>9101</v>
      </c>
      <c r="D1344" s="9">
        <v>0.011845937652913927</v>
      </c>
      <c r="E1344" s="9"/>
      <c r="F1344" s="255" t="s">
        <v>9133</v>
      </c>
      <c r="G1344" s="9"/>
      <c r="H1344" s="255" t="s">
        <v>9168</v>
      </c>
      <c r="I1344" s="9">
        <v>1</v>
      </c>
    </row>
    <row r="1345">
      <c r="A1345" s="255" t="s">
        <v>2522</v>
      </c>
      <c r="B1345" s="9">
        <v>4</v>
      </c>
      <c r="C1345" s="255" t="s">
        <v>9101</v>
      </c>
      <c r="D1345" s="9"/>
      <c r="E1345" s="9"/>
      <c r="F1345" s="255" t="s">
        <v>9134</v>
      </c>
      <c r="G1345" s="9"/>
      <c r="H1345" s="255" t="s">
        <v>9168</v>
      </c>
      <c r="I1345" s="9">
        <v>1</v>
      </c>
    </row>
    <row r="1346">
      <c r="A1346" s="255" t="s">
        <v>2523</v>
      </c>
      <c r="B1346" s="9">
        <v>4</v>
      </c>
      <c r="C1346" s="255" t="s">
        <v>9101</v>
      </c>
      <c r="D1346" s="9">
        <v>0.010256422668368662</v>
      </c>
      <c r="E1346" s="9"/>
      <c r="F1346" s="255" t="s">
        <v>9135</v>
      </c>
      <c r="G1346" s="9"/>
      <c r="H1346" s="255" t="s">
        <v>9168</v>
      </c>
      <c r="I1346" s="9">
        <v>1</v>
      </c>
    </row>
    <row r="1347">
      <c r="A1347" s="255" t="s">
        <v>2524</v>
      </c>
      <c r="B1347" s="9">
        <v>4</v>
      </c>
      <c r="C1347" s="255" t="s">
        <v>9101</v>
      </c>
      <c r="D1347" s="9">
        <v>0.0074410110116191717</v>
      </c>
      <c r="E1347" s="9"/>
      <c r="F1347" s="255" t="s">
        <v>9114</v>
      </c>
      <c r="G1347" s="9"/>
      <c r="H1347" s="255" t="s">
        <v>9168</v>
      </c>
      <c r="I1347" s="9">
        <v>1</v>
      </c>
    </row>
    <row r="1348">
      <c r="A1348" s="255" t="s">
        <v>2525</v>
      </c>
      <c r="B1348" s="9">
        <v>4</v>
      </c>
      <c r="C1348" s="255" t="s">
        <v>9101</v>
      </c>
      <c r="D1348" s="9">
        <v>0.0027358303425498052</v>
      </c>
      <c r="E1348" s="9"/>
      <c r="F1348" s="255" t="s">
        <v>9125</v>
      </c>
      <c r="G1348" s="9"/>
      <c r="H1348" s="255" t="s">
        <v>9168</v>
      </c>
      <c r="I1348" s="9">
        <v>1</v>
      </c>
    </row>
    <row r="1349">
      <c r="A1349" s="255" t="s">
        <v>2526</v>
      </c>
      <c r="B1349" s="9">
        <v>4</v>
      </c>
      <c r="C1349" s="255" t="s">
        <v>9101</v>
      </c>
      <c r="D1349" s="9">
        <v>0.0064290963096409852</v>
      </c>
      <c r="E1349" s="9"/>
      <c r="F1349" s="255" t="s">
        <v>9132</v>
      </c>
      <c r="G1349" s="9"/>
      <c r="H1349" s="255" t="s">
        <v>9168</v>
      </c>
      <c r="I1349" s="9">
        <v>1</v>
      </c>
    </row>
    <row r="1350">
      <c r="A1350" s="255" t="s">
        <v>2527</v>
      </c>
      <c r="B1350" s="9">
        <v>4</v>
      </c>
      <c r="C1350" s="255" t="s">
        <v>9101</v>
      </c>
      <c r="D1350" s="9">
        <v>-0.009916787290904075</v>
      </c>
      <c r="E1350" s="9"/>
      <c r="F1350" s="255" t="s">
        <v>9136</v>
      </c>
      <c r="G1350" s="9"/>
      <c r="H1350" s="255" t="s">
        <v>9168</v>
      </c>
      <c r="I1350" s="9">
        <v>1</v>
      </c>
    </row>
    <row r="1351">
      <c r="A1351" s="255" t="s">
        <v>2528</v>
      </c>
      <c r="B1351" s="9">
        <v>4</v>
      </c>
      <c r="C1351" s="255" t="s">
        <v>9101</v>
      </c>
      <c r="D1351" s="9">
        <v>-0.0047390300544727752</v>
      </c>
      <c r="E1351" s="9"/>
      <c r="F1351" s="255" t="s">
        <v>9137</v>
      </c>
      <c r="G1351" s="9"/>
      <c r="H1351" s="255" t="s">
        <v>9168</v>
      </c>
      <c r="I1351" s="9">
        <v>1</v>
      </c>
    </row>
    <row r="1352">
      <c r="A1352" s="255" t="s">
        <v>2529</v>
      </c>
      <c r="B1352" s="9">
        <v>5</v>
      </c>
      <c r="C1352" s="255" t="s">
        <v>9101</v>
      </c>
      <c r="D1352" s="9">
        <v>0.0078914603662901608</v>
      </c>
      <c r="E1352" s="9"/>
      <c r="F1352" s="255" t="s">
        <v>9129</v>
      </c>
      <c r="G1352" s="9"/>
      <c r="H1352" s="255" t="s">
        <v>9168</v>
      </c>
      <c r="I1352" s="9">
        <v>1</v>
      </c>
    </row>
    <row r="1353">
      <c r="A1353" s="255" t="s">
        <v>2530</v>
      </c>
      <c r="B1353" s="9">
        <v>5</v>
      </c>
      <c r="C1353" s="255" t="s">
        <v>9101</v>
      </c>
      <c r="D1353" s="9">
        <v>0.0078914603662901608</v>
      </c>
      <c r="E1353" s="9"/>
      <c r="F1353" s="255" t="s">
        <v>9130</v>
      </c>
      <c r="G1353" s="9"/>
      <c r="H1353" s="255" t="s">
        <v>9168</v>
      </c>
      <c r="I1353" s="9">
        <v>1</v>
      </c>
    </row>
    <row r="1354">
      <c r="A1354" s="255" t="s">
        <v>2531</v>
      </c>
      <c r="B1354" s="9">
        <v>5</v>
      </c>
      <c r="C1354" s="255" t="s">
        <v>9101</v>
      </c>
      <c r="D1354" s="9">
        <v>0.0045120339687870865</v>
      </c>
      <c r="E1354" s="9"/>
      <c r="F1354" s="255" t="s">
        <v>9131</v>
      </c>
      <c r="G1354" s="9"/>
      <c r="H1354" s="255" t="s">
        <v>9168</v>
      </c>
      <c r="I1354" s="9">
        <v>1</v>
      </c>
    </row>
    <row r="1355">
      <c r="A1355" s="255" t="s">
        <v>2532</v>
      </c>
      <c r="B1355" s="9">
        <v>5</v>
      </c>
      <c r="C1355" s="255" t="s">
        <v>9101</v>
      </c>
      <c r="D1355" s="9"/>
      <c r="E1355" s="9"/>
      <c r="F1355" s="255" t="s">
        <v>9121</v>
      </c>
      <c r="G1355" s="9"/>
      <c r="H1355" s="255" t="s">
        <v>9168</v>
      </c>
      <c r="I1355" s="9">
        <v>1</v>
      </c>
    </row>
    <row r="1356">
      <c r="A1356" s="255" t="s">
        <v>2533</v>
      </c>
      <c r="B1356" s="9">
        <v>5</v>
      </c>
      <c r="C1356" s="255" t="s">
        <v>9101</v>
      </c>
      <c r="D1356" s="9"/>
      <c r="E1356" s="9"/>
      <c r="F1356" s="255" t="s">
        <v>9120</v>
      </c>
      <c r="G1356" s="9"/>
      <c r="H1356" s="255" t="s">
        <v>9168</v>
      </c>
      <c r="I1356" s="9">
        <v>1</v>
      </c>
    </row>
    <row r="1357">
      <c r="A1357" s="255" t="s">
        <v>2534</v>
      </c>
      <c r="B1357" s="9">
        <v>5</v>
      </c>
      <c r="C1357" s="255" t="s">
        <v>9101</v>
      </c>
      <c r="D1357" s="9">
        <v>0.0092916253523795383</v>
      </c>
      <c r="E1357" s="9"/>
      <c r="F1357" s="255" t="s">
        <v>9122</v>
      </c>
      <c r="G1357" s="9"/>
      <c r="H1357" s="255" t="s">
        <v>9168</v>
      </c>
      <c r="I1357" s="9">
        <v>1</v>
      </c>
    </row>
    <row r="1358">
      <c r="A1358" s="255" t="s">
        <v>2535</v>
      </c>
      <c r="B1358" s="9">
        <v>5</v>
      </c>
      <c r="C1358" s="255" t="s">
        <v>9101</v>
      </c>
      <c r="D1358" s="9">
        <v>0.0092916253523795383</v>
      </c>
      <c r="E1358" s="9"/>
      <c r="F1358" s="255" t="s">
        <v>9123</v>
      </c>
      <c r="G1358" s="9"/>
      <c r="H1358" s="255" t="s">
        <v>9168</v>
      </c>
      <c r="I1358" s="9">
        <v>1</v>
      </c>
    </row>
    <row r="1359">
      <c r="A1359" s="255" t="s">
        <v>2536</v>
      </c>
      <c r="B1359" s="9">
        <v>5</v>
      </c>
      <c r="C1359" s="255" t="s">
        <v>9101</v>
      </c>
      <c r="D1359" s="9">
        <v>0.0092916253523795383</v>
      </c>
      <c r="E1359" s="9"/>
      <c r="F1359" s="255" t="s">
        <v>9124</v>
      </c>
      <c r="G1359" s="9"/>
      <c r="H1359" s="255" t="s">
        <v>9168</v>
      </c>
      <c r="I1359" s="9">
        <v>1</v>
      </c>
    </row>
    <row r="1360">
      <c r="A1360" s="255" t="s">
        <v>2537</v>
      </c>
      <c r="B1360" s="9">
        <v>5</v>
      </c>
      <c r="C1360" s="255" t="s">
        <v>9101</v>
      </c>
      <c r="D1360" s="9">
        <v>0.013141736408397702</v>
      </c>
      <c r="E1360" s="9"/>
      <c r="F1360" s="255" t="s">
        <v>9127</v>
      </c>
      <c r="G1360" s="9"/>
      <c r="H1360" s="255" t="s">
        <v>9168</v>
      </c>
      <c r="I1360" s="9">
        <v>1</v>
      </c>
    </row>
    <row r="1361">
      <c r="A1361" s="255" t="s">
        <v>2538</v>
      </c>
      <c r="B1361" s="9">
        <v>5</v>
      </c>
      <c r="C1361" s="255" t="s">
        <v>9101</v>
      </c>
      <c r="D1361" s="9">
        <v>0.013141736408397702</v>
      </c>
      <c r="E1361" s="9"/>
      <c r="F1361" s="255" t="s">
        <v>9128</v>
      </c>
      <c r="G1361" s="9"/>
      <c r="H1361" s="255" t="s">
        <v>9168</v>
      </c>
      <c r="I1361" s="9">
        <v>1</v>
      </c>
    </row>
    <row r="1362">
      <c r="A1362" s="255" t="s">
        <v>2539</v>
      </c>
      <c r="B1362" s="9">
        <v>5</v>
      </c>
      <c r="C1362" s="255" t="s">
        <v>9101</v>
      </c>
      <c r="D1362" s="9">
        <v>-0.0062177013463793757</v>
      </c>
      <c r="E1362" s="9"/>
      <c r="F1362" s="255" t="s">
        <v>9126</v>
      </c>
      <c r="G1362" s="9"/>
      <c r="H1362" s="255" t="s">
        <v>9168</v>
      </c>
      <c r="I1362" s="9">
        <v>1</v>
      </c>
    </row>
    <row r="1363">
      <c r="A1363" s="255" t="s">
        <v>2540</v>
      </c>
      <c r="B1363" s="9">
        <v>5</v>
      </c>
      <c r="C1363" s="255" t="s">
        <v>9101</v>
      </c>
      <c r="D1363" s="9"/>
      <c r="E1363" s="9"/>
      <c r="F1363" s="255" t="s">
        <v>9115</v>
      </c>
      <c r="G1363" s="9"/>
      <c r="H1363" s="255" t="s">
        <v>9168</v>
      </c>
      <c r="I1363" s="9">
        <v>1</v>
      </c>
    </row>
    <row r="1364">
      <c r="A1364" s="255" t="s">
        <v>2541</v>
      </c>
      <c r="B1364" s="9">
        <v>5</v>
      </c>
      <c r="C1364" s="255" t="s">
        <v>9101</v>
      </c>
      <c r="D1364" s="9"/>
      <c r="E1364" s="9"/>
      <c r="F1364" s="255" t="s">
        <v>9138</v>
      </c>
      <c r="G1364" s="9"/>
      <c r="H1364" s="255" t="s">
        <v>9168</v>
      </c>
      <c r="I1364" s="9">
        <v>1</v>
      </c>
    </row>
    <row r="1365">
      <c r="A1365" s="255" t="s">
        <v>2542</v>
      </c>
      <c r="B1365" s="9">
        <v>5</v>
      </c>
      <c r="C1365" s="255" t="s">
        <v>9101</v>
      </c>
      <c r="D1365" s="9"/>
      <c r="E1365" s="9"/>
      <c r="F1365" s="255" t="s">
        <v>9119</v>
      </c>
      <c r="G1365" s="9"/>
      <c r="H1365" s="255" t="s">
        <v>9168</v>
      </c>
      <c r="I1365" s="9">
        <v>1</v>
      </c>
    </row>
    <row r="1366">
      <c r="A1366" s="255" t="s">
        <v>2543</v>
      </c>
      <c r="B1366" s="9">
        <v>5</v>
      </c>
      <c r="C1366" s="255" t="s">
        <v>9101</v>
      </c>
      <c r="D1366" s="9"/>
      <c r="E1366" s="9"/>
      <c r="F1366" s="255" t="s">
        <v>9118</v>
      </c>
      <c r="G1366" s="9"/>
      <c r="H1366" s="255" t="s">
        <v>9168</v>
      </c>
      <c r="I1366" s="9">
        <v>1</v>
      </c>
    </row>
    <row r="1367">
      <c r="A1367" s="255" t="s">
        <v>2544</v>
      </c>
      <c r="B1367" s="9">
        <v>5</v>
      </c>
      <c r="C1367" s="255" t="s">
        <v>9101</v>
      </c>
      <c r="D1367" s="9"/>
      <c r="E1367" s="9"/>
      <c r="F1367" s="255" t="s">
        <v>9116</v>
      </c>
      <c r="G1367" s="9"/>
      <c r="H1367" s="255" t="s">
        <v>9168</v>
      </c>
      <c r="I1367" s="9">
        <v>1</v>
      </c>
    </row>
    <row r="1368">
      <c r="A1368" s="255" t="s">
        <v>2545</v>
      </c>
      <c r="B1368" s="9">
        <v>5</v>
      </c>
      <c r="C1368" s="255" t="s">
        <v>9101</v>
      </c>
      <c r="D1368" s="9"/>
      <c r="E1368" s="9"/>
      <c r="F1368" s="255" t="s">
        <v>9117</v>
      </c>
      <c r="G1368" s="9"/>
      <c r="H1368" s="255" t="s">
        <v>9168</v>
      </c>
      <c r="I1368" s="9">
        <v>1</v>
      </c>
    </row>
    <row r="1369">
      <c r="A1369" s="255" t="s">
        <v>2546</v>
      </c>
      <c r="B1369" s="9">
        <v>5</v>
      </c>
      <c r="C1369" s="255" t="s">
        <v>9101</v>
      </c>
      <c r="D1369" s="9">
        <v>0.010592200129055675</v>
      </c>
      <c r="E1369" s="9"/>
      <c r="F1369" s="255" t="s">
        <v>9133</v>
      </c>
      <c r="G1369" s="9"/>
      <c r="H1369" s="255" t="s">
        <v>9168</v>
      </c>
      <c r="I1369" s="9">
        <v>1</v>
      </c>
    </row>
    <row r="1370">
      <c r="A1370" s="255" t="s">
        <v>2547</v>
      </c>
      <c r="B1370" s="9">
        <v>5</v>
      </c>
      <c r="C1370" s="255" t="s">
        <v>9101</v>
      </c>
      <c r="D1370" s="9"/>
      <c r="E1370" s="9"/>
      <c r="F1370" s="255" t="s">
        <v>9134</v>
      </c>
      <c r="G1370" s="9"/>
      <c r="H1370" s="255" t="s">
        <v>9168</v>
      </c>
      <c r="I1370" s="9">
        <v>1</v>
      </c>
    </row>
    <row r="1371">
      <c r="A1371" s="255" t="s">
        <v>2548</v>
      </c>
      <c r="B1371" s="9">
        <v>5</v>
      </c>
      <c r="C1371" s="255" t="s">
        <v>9101</v>
      </c>
      <c r="D1371" s="9">
        <v>0.0090888474173022541</v>
      </c>
      <c r="E1371" s="9"/>
      <c r="F1371" s="255" t="s">
        <v>9135</v>
      </c>
      <c r="G1371" s="9"/>
      <c r="H1371" s="255" t="s">
        <v>9168</v>
      </c>
      <c r="I1371" s="9">
        <v>1</v>
      </c>
    </row>
    <row r="1372">
      <c r="A1372" s="255" t="s">
        <v>2549</v>
      </c>
      <c r="B1372" s="9">
        <v>5</v>
      </c>
      <c r="C1372" s="255" t="s">
        <v>9101</v>
      </c>
      <c r="D1372" s="9">
        <v>0.0074901830596398947</v>
      </c>
      <c r="E1372" s="9"/>
      <c r="F1372" s="255" t="s">
        <v>9114</v>
      </c>
      <c r="G1372" s="9"/>
      <c r="H1372" s="255" t="s">
        <v>9168</v>
      </c>
      <c r="I1372" s="9">
        <v>1</v>
      </c>
    </row>
    <row r="1373">
      <c r="A1373" s="255" t="s">
        <v>2550</v>
      </c>
      <c r="B1373" s="9">
        <v>5</v>
      </c>
      <c r="C1373" s="255" t="s">
        <v>9101</v>
      </c>
      <c r="D1373" s="9">
        <v>0.0029166489755929957</v>
      </c>
      <c r="E1373" s="9"/>
      <c r="F1373" s="255" t="s">
        <v>9125</v>
      </c>
      <c r="G1373" s="9"/>
      <c r="H1373" s="255" t="s">
        <v>9168</v>
      </c>
      <c r="I1373" s="9">
        <v>1</v>
      </c>
    </row>
    <row r="1374">
      <c r="A1374" s="255" t="s">
        <v>2551</v>
      </c>
      <c r="B1374" s="9">
        <v>5</v>
      </c>
      <c r="C1374" s="255" t="s">
        <v>9101</v>
      </c>
      <c r="D1374" s="9">
        <v>0.0073754093934858709</v>
      </c>
      <c r="E1374" s="9"/>
      <c r="F1374" s="255" t="s">
        <v>9132</v>
      </c>
      <c r="G1374" s="9"/>
      <c r="H1374" s="255" t="s">
        <v>9168</v>
      </c>
      <c r="I1374" s="9">
        <v>1</v>
      </c>
    </row>
    <row r="1375">
      <c r="A1375" s="255" t="s">
        <v>2552</v>
      </c>
      <c r="B1375" s="9">
        <v>5</v>
      </c>
      <c r="C1375" s="255" t="s">
        <v>9101</v>
      </c>
      <c r="D1375" s="9">
        <v>-0.0073506167189746974</v>
      </c>
      <c r="E1375" s="9"/>
      <c r="F1375" s="255" t="s">
        <v>9136</v>
      </c>
      <c r="G1375" s="9"/>
      <c r="H1375" s="255" t="s">
        <v>9168</v>
      </c>
      <c r="I1375" s="9">
        <v>1</v>
      </c>
    </row>
    <row r="1376">
      <c r="A1376" s="255" t="s">
        <v>2553</v>
      </c>
      <c r="B1376" s="9">
        <v>5</v>
      </c>
      <c r="C1376" s="255" t="s">
        <v>9101</v>
      </c>
      <c r="D1376" s="9">
        <v>-0.0048101274994280952</v>
      </c>
      <c r="E1376" s="9"/>
      <c r="F1376" s="255" t="s">
        <v>9137</v>
      </c>
      <c r="G1376" s="9"/>
      <c r="H1376" s="255" t="s">
        <v>9168</v>
      </c>
      <c r="I1376" s="9">
        <v>1</v>
      </c>
    </row>
    <row r="1377">
      <c r="A1377" s="255" t="s">
        <v>2554</v>
      </c>
      <c r="B1377" s="9">
        <v>6</v>
      </c>
      <c r="C1377" s="255" t="s">
        <v>9101</v>
      </c>
      <c r="D1377" s="9">
        <v>0.0082324665381550716</v>
      </c>
      <c r="E1377" s="9"/>
      <c r="F1377" s="255" t="s">
        <v>9129</v>
      </c>
      <c r="G1377" s="9"/>
      <c r="H1377" s="255" t="s">
        <v>9168</v>
      </c>
      <c r="I1377" s="9">
        <v>1</v>
      </c>
    </row>
    <row r="1378">
      <c r="A1378" s="255" t="s">
        <v>2555</v>
      </c>
      <c r="B1378" s="9">
        <v>6</v>
      </c>
      <c r="C1378" s="255" t="s">
        <v>9101</v>
      </c>
      <c r="D1378" s="9">
        <v>0.0082324665381550716</v>
      </c>
      <c r="E1378" s="9"/>
      <c r="F1378" s="255" t="s">
        <v>9130</v>
      </c>
      <c r="G1378" s="9"/>
      <c r="H1378" s="255" t="s">
        <v>9168</v>
      </c>
      <c r="I1378" s="9">
        <v>1</v>
      </c>
    </row>
    <row r="1379">
      <c r="A1379" s="255" t="s">
        <v>2556</v>
      </c>
      <c r="B1379" s="9">
        <v>6</v>
      </c>
      <c r="C1379" s="255" t="s">
        <v>9101</v>
      </c>
      <c r="D1379" s="9">
        <v>0.0044179994391354404</v>
      </c>
      <c r="E1379" s="9"/>
      <c r="F1379" s="255" t="s">
        <v>9131</v>
      </c>
      <c r="G1379" s="9"/>
      <c r="H1379" s="255" t="s">
        <v>9168</v>
      </c>
      <c r="I1379" s="9">
        <v>1</v>
      </c>
    </row>
    <row r="1380">
      <c r="A1380" s="255" t="s">
        <v>2557</v>
      </c>
      <c r="B1380" s="9">
        <v>6</v>
      </c>
      <c r="C1380" s="255" t="s">
        <v>9101</v>
      </c>
      <c r="D1380" s="9"/>
      <c r="E1380" s="9"/>
      <c r="F1380" s="255" t="s">
        <v>9121</v>
      </c>
      <c r="G1380" s="9"/>
      <c r="H1380" s="255" t="s">
        <v>9168</v>
      </c>
      <c r="I1380" s="9">
        <v>1</v>
      </c>
    </row>
    <row r="1381">
      <c r="A1381" s="255" t="s">
        <v>2558</v>
      </c>
      <c r="B1381" s="9">
        <v>6</v>
      </c>
      <c r="C1381" s="255" t="s">
        <v>9101</v>
      </c>
      <c r="D1381" s="9"/>
      <c r="E1381" s="9"/>
      <c r="F1381" s="255" t="s">
        <v>9120</v>
      </c>
      <c r="G1381" s="9"/>
      <c r="H1381" s="255" t="s">
        <v>9168</v>
      </c>
      <c r="I1381" s="9">
        <v>1</v>
      </c>
    </row>
    <row r="1382">
      <c r="A1382" s="255" t="s">
        <v>2559</v>
      </c>
      <c r="B1382" s="9">
        <v>6</v>
      </c>
      <c r="C1382" s="255" t="s">
        <v>9101</v>
      </c>
      <c r="D1382" s="9">
        <v>0.0095628312063291004</v>
      </c>
      <c r="E1382" s="9"/>
      <c r="F1382" s="255" t="s">
        <v>9122</v>
      </c>
      <c r="G1382" s="9"/>
      <c r="H1382" s="255" t="s">
        <v>9168</v>
      </c>
      <c r="I1382" s="9">
        <v>1</v>
      </c>
    </row>
    <row r="1383">
      <c r="A1383" s="255" t="s">
        <v>2560</v>
      </c>
      <c r="B1383" s="9">
        <v>6</v>
      </c>
      <c r="C1383" s="255" t="s">
        <v>9101</v>
      </c>
      <c r="D1383" s="9">
        <v>0.0095628312063291004</v>
      </c>
      <c r="E1383" s="9"/>
      <c r="F1383" s="255" t="s">
        <v>9123</v>
      </c>
      <c r="G1383" s="9"/>
      <c r="H1383" s="255" t="s">
        <v>9168</v>
      </c>
      <c r="I1383" s="9">
        <v>1</v>
      </c>
    </row>
    <row r="1384">
      <c r="A1384" s="255" t="s">
        <v>2561</v>
      </c>
      <c r="B1384" s="9">
        <v>6</v>
      </c>
      <c r="C1384" s="255" t="s">
        <v>9101</v>
      </c>
      <c r="D1384" s="9">
        <v>0.0095628312063291004</v>
      </c>
      <c r="E1384" s="9"/>
      <c r="F1384" s="255" t="s">
        <v>9124</v>
      </c>
      <c r="G1384" s="9"/>
      <c r="H1384" s="255" t="s">
        <v>9168</v>
      </c>
      <c r="I1384" s="9">
        <v>1</v>
      </c>
    </row>
    <row r="1385">
      <c r="A1385" s="255" t="s">
        <v>2562</v>
      </c>
      <c r="B1385" s="9">
        <v>6</v>
      </c>
      <c r="C1385" s="255" t="s">
        <v>9101</v>
      </c>
      <c r="D1385" s="9">
        <v>0.013040831157353303</v>
      </c>
      <c r="E1385" s="9"/>
      <c r="F1385" s="255" t="s">
        <v>9127</v>
      </c>
      <c r="G1385" s="9"/>
      <c r="H1385" s="255" t="s">
        <v>9168</v>
      </c>
      <c r="I1385" s="9">
        <v>1</v>
      </c>
    </row>
    <row r="1386">
      <c r="A1386" s="255" t="s">
        <v>2563</v>
      </c>
      <c r="B1386" s="9">
        <v>6</v>
      </c>
      <c r="C1386" s="255" t="s">
        <v>9101</v>
      </c>
      <c r="D1386" s="9">
        <v>0.013040831157353303</v>
      </c>
      <c r="E1386" s="9"/>
      <c r="F1386" s="255" t="s">
        <v>9128</v>
      </c>
      <c r="G1386" s="9"/>
      <c r="H1386" s="255" t="s">
        <v>9168</v>
      </c>
      <c r="I1386" s="9">
        <v>1</v>
      </c>
    </row>
    <row r="1387">
      <c r="A1387" s="255" t="s">
        <v>2564</v>
      </c>
      <c r="B1387" s="9">
        <v>6</v>
      </c>
      <c r="C1387" s="255" t="s">
        <v>9101</v>
      </c>
      <c r="D1387" s="9">
        <v>-0.0055171159896869942</v>
      </c>
      <c r="E1387" s="9"/>
      <c r="F1387" s="255" t="s">
        <v>9126</v>
      </c>
      <c r="G1387" s="9"/>
      <c r="H1387" s="255" t="s">
        <v>9168</v>
      </c>
      <c r="I1387" s="9">
        <v>1</v>
      </c>
    </row>
    <row r="1388">
      <c r="A1388" s="255" t="s">
        <v>2565</v>
      </c>
      <c r="B1388" s="9">
        <v>6</v>
      </c>
      <c r="C1388" s="255" t="s">
        <v>9101</v>
      </c>
      <c r="D1388" s="9"/>
      <c r="E1388" s="9"/>
      <c r="F1388" s="255" t="s">
        <v>9115</v>
      </c>
      <c r="G1388" s="9"/>
      <c r="H1388" s="255" t="s">
        <v>9168</v>
      </c>
      <c r="I1388" s="9">
        <v>1</v>
      </c>
    </row>
    <row r="1389">
      <c r="A1389" s="255" t="s">
        <v>2566</v>
      </c>
      <c r="B1389" s="9">
        <v>6</v>
      </c>
      <c r="C1389" s="255" t="s">
        <v>9101</v>
      </c>
      <c r="D1389" s="9"/>
      <c r="E1389" s="9"/>
      <c r="F1389" s="255" t="s">
        <v>9138</v>
      </c>
      <c r="G1389" s="9"/>
      <c r="H1389" s="255" t="s">
        <v>9168</v>
      </c>
      <c r="I1389" s="9">
        <v>1</v>
      </c>
    </row>
    <row r="1390">
      <c r="A1390" s="255" t="s">
        <v>2567</v>
      </c>
      <c r="B1390" s="9">
        <v>6</v>
      </c>
      <c r="C1390" s="255" t="s">
        <v>9101</v>
      </c>
      <c r="D1390" s="9"/>
      <c r="E1390" s="9"/>
      <c r="F1390" s="255" t="s">
        <v>9119</v>
      </c>
      <c r="G1390" s="9"/>
      <c r="H1390" s="255" t="s">
        <v>9168</v>
      </c>
      <c r="I1390" s="9">
        <v>1</v>
      </c>
    </row>
    <row r="1391">
      <c r="A1391" s="255" t="s">
        <v>2568</v>
      </c>
      <c r="B1391" s="9">
        <v>6</v>
      </c>
      <c r="C1391" s="255" t="s">
        <v>9101</v>
      </c>
      <c r="D1391" s="9"/>
      <c r="E1391" s="9"/>
      <c r="F1391" s="255" t="s">
        <v>9118</v>
      </c>
      <c r="G1391" s="9"/>
      <c r="H1391" s="255" t="s">
        <v>9168</v>
      </c>
      <c r="I1391" s="9">
        <v>1</v>
      </c>
    </row>
    <row r="1392">
      <c r="A1392" s="255" t="s">
        <v>2569</v>
      </c>
      <c r="B1392" s="9">
        <v>6</v>
      </c>
      <c r="C1392" s="255" t="s">
        <v>9101</v>
      </c>
      <c r="D1392" s="9"/>
      <c r="E1392" s="9"/>
      <c r="F1392" s="255" t="s">
        <v>9116</v>
      </c>
      <c r="G1392" s="9"/>
      <c r="H1392" s="255" t="s">
        <v>9168</v>
      </c>
      <c r="I1392" s="9">
        <v>1</v>
      </c>
    </row>
    <row r="1393">
      <c r="A1393" s="255" t="s">
        <v>2570</v>
      </c>
      <c r="B1393" s="9">
        <v>6</v>
      </c>
      <c r="C1393" s="255" t="s">
        <v>9101</v>
      </c>
      <c r="D1393" s="9"/>
      <c r="E1393" s="9"/>
      <c r="F1393" s="255" t="s">
        <v>9117</v>
      </c>
      <c r="G1393" s="9"/>
      <c r="H1393" s="255" t="s">
        <v>9168</v>
      </c>
      <c r="I1393" s="9">
        <v>1</v>
      </c>
    </row>
    <row r="1394">
      <c r="A1394" s="255" t="s">
        <v>2571</v>
      </c>
      <c r="B1394" s="9">
        <v>6</v>
      </c>
      <c r="C1394" s="255" t="s">
        <v>9101</v>
      </c>
      <c r="D1394" s="9">
        <v>0.010975568133456534</v>
      </c>
      <c r="E1394" s="9"/>
      <c r="F1394" s="255" t="s">
        <v>9133</v>
      </c>
      <c r="G1394" s="9"/>
      <c r="H1394" s="255" t="s">
        <v>9168</v>
      </c>
      <c r="I1394" s="9">
        <v>1</v>
      </c>
    </row>
    <row r="1395">
      <c r="A1395" s="255" t="s">
        <v>2572</v>
      </c>
      <c r="B1395" s="9">
        <v>6</v>
      </c>
      <c r="C1395" s="255" t="s">
        <v>9101</v>
      </c>
      <c r="D1395" s="9"/>
      <c r="E1395" s="9"/>
      <c r="F1395" s="255" t="s">
        <v>9134</v>
      </c>
      <c r="G1395" s="9"/>
      <c r="H1395" s="255" t="s">
        <v>9168</v>
      </c>
      <c r="I1395" s="9">
        <v>1</v>
      </c>
    </row>
    <row r="1396">
      <c r="A1396" s="255" t="s">
        <v>2573</v>
      </c>
      <c r="B1396" s="9">
        <v>6</v>
      </c>
      <c r="C1396" s="255" t="s">
        <v>9101</v>
      </c>
      <c r="D1396" s="9">
        <v>0.0091438318289470116</v>
      </c>
      <c r="E1396" s="9"/>
      <c r="F1396" s="255" t="s">
        <v>9135</v>
      </c>
      <c r="G1396" s="9"/>
      <c r="H1396" s="255" t="s">
        <v>9168</v>
      </c>
      <c r="I1396" s="9">
        <v>1</v>
      </c>
    </row>
    <row r="1397">
      <c r="A1397" s="255" t="s">
        <v>2574</v>
      </c>
      <c r="B1397" s="9">
        <v>6</v>
      </c>
      <c r="C1397" s="255" t="s">
        <v>9101</v>
      </c>
      <c r="D1397" s="9">
        <v>0.0055431782144555316</v>
      </c>
      <c r="E1397" s="9"/>
      <c r="F1397" s="255" t="s">
        <v>9114</v>
      </c>
      <c r="G1397" s="9"/>
      <c r="H1397" s="255" t="s">
        <v>9168</v>
      </c>
      <c r="I1397" s="9">
        <v>1</v>
      </c>
    </row>
    <row r="1398">
      <c r="A1398" s="255" t="s">
        <v>2575</v>
      </c>
      <c r="B1398" s="9">
        <v>6</v>
      </c>
      <c r="C1398" s="255" t="s">
        <v>9101</v>
      </c>
      <c r="D1398" s="9">
        <v>0.0029462947366948474</v>
      </c>
      <c r="E1398" s="9"/>
      <c r="F1398" s="255" t="s">
        <v>9125</v>
      </c>
      <c r="G1398" s="9"/>
      <c r="H1398" s="255" t="s">
        <v>9168</v>
      </c>
      <c r="I1398" s="9">
        <v>1</v>
      </c>
    </row>
    <row r="1399">
      <c r="A1399" s="255" t="s">
        <v>2576</v>
      </c>
      <c r="B1399" s="9">
        <v>6</v>
      </c>
      <c r="C1399" s="255" t="s">
        <v>9101</v>
      </c>
      <c r="D1399" s="9">
        <v>0.0065751198728622746</v>
      </c>
      <c r="E1399" s="9"/>
      <c r="F1399" s="255" t="s">
        <v>9132</v>
      </c>
      <c r="G1399" s="9"/>
      <c r="H1399" s="255" t="s">
        <v>9168</v>
      </c>
      <c r="I1399" s="9">
        <v>1</v>
      </c>
    </row>
    <row r="1400">
      <c r="A1400" s="255" t="s">
        <v>2577</v>
      </c>
      <c r="B1400" s="9">
        <v>6</v>
      </c>
      <c r="C1400" s="255" t="s">
        <v>9101</v>
      </c>
      <c r="D1400" s="9">
        <v>-0.0083697482045556812</v>
      </c>
      <c r="E1400" s="9"/>
      <c r="F1400" s="255" t="s">
        <v>9136</v>
      </c>
      <c r="G1400" s="9"/>
      <c r="H1400" s="255" t="s">
        <v>9168</v>
      </c>
      <c r="I1400" s="9">
        <v>1</v>
      </c>
    </row>
    <row r="1401">
      <c r="A1401" s="255" t="s">
        <v>2578</v>
      </c>
      <c r="B1401" s="9">
        <v>6</v>
      </c>
      <c r="C1401" s="255" t="s">
        <v>9101</v>
      </c>
      <c r="D1401" s="9">
        <v>-0.003295089332086176</v>
      </c>
      <c r="E1401" s="9"/>
      <c r="F1401" s="255" t="s">
        <v>9137</v>
      </c>
      <c r="G1401" s="9"/>
      <c r="H1401" s="255" t="s">
        <v>9168</v>
      </c>
      <c r="I1401" s="9">
        <v>1</v>
      </c>
    </row>
    <row r="1402">
      <c r="A1402" s="255" t="s">
        <v>2579</v>
      </c>
      <c r="B1402" s="9">
        <v>7</v>
      </c>
      <c r="C1402" s="255" t="s">
        <v>9101</v>
      </c>
      <c r="D1402" s="9">
        <v>0.0076782105816869542</v>
      </c>
      <c r="E1402" s="9"/>
      <c r="F1402" s="255" t="s">
        <v>9129</v>
      </c>
      <c r="G1402" s="9"/>
      <c r="H1402" s="255" t="s">
        <v>9168</v>
      </c>
      <c r="I1402" s="9">
        <v>1</v>
      </c>
    </row>
    <row r="1403">
      <c r="A1403" s="255" t="s">
        <v>2580</v>
      </c>
      <c r="B1403" s="9">
        <v>7</v>
      </c>
      <c r="C1403" s="255" t="s">
        <v>9101</v>
      </c>
      <c r="D1403" s="9">
        <v>0.0076782105816869542</v>
      </c>
      <c r="E1403" s="9"/>
      <c r="F1403" s="255" t="s">
        <v>9130</v>
      </c>
      <c r="G1403" s="9"/>
      <c r="H1403" s="255" t="s">
        <v>9168</v>
      </c>
      <c r="I1403" s="9">
        <v>1</v>
      </c>
    </row>
    <row r="1404">
      <c r="A1404" s="255" t="s">
        <v>2581</v>
      </c>
      <c r="B1404" s="9">
        <v>7</v>
      </c>
      <c r="C1404" s="255" t="s">
        <v>9101</v>
      </c>
      <c r="D1404" s="9">
        <v>0.0050091920449072498</v>
      </c>
      <c r="E1404" s="9"/>
      <c r="F1404" s="255" t="s">
        <v>9131</v>
      </c>
      <c r="G1404" s="9"/>
      <c r="H1404" s="255" t="s">
        <v>9168</v>
      </c>
      <c r="I1404" s="9">
        <v>1</v>
      </c>
    </row>
    <row r="1405">
      <c r="A1405" s="255" t="s">
        <v>2582</v>
      </c>
      <c r="B1405" s="9">
        <v>7</v>
      </c>
      <c r="C1405" s="255" t="s">
        <v>9101</v>
      </c>
      <c r="D1405" s="9"/>
      <c r="E1405" s="9"/>
      <c r="F1405" s="255" t="s">
        <v>9121</v>
      </c>
      <c r="G1405" s="9"/>
      <c r="H1405" s="255" t="s">
        <v>9168</v>
      </c>
      <c r="I1405" s="9">
        <v>1</v>
      </c>
    </row>
    <row r="1406">
      <c r="A1406" s="255" t="s">
        <v>2583</v>
      </c>
      <c r="B1406" s="9">
        <v>7</v>
      </c>
      <c r="C1406" s="255" t="s">
        <v>9101</v>
      </c>
      <c r="D1406" s="9"/>
      <c r="E1406" s="9"/>
      <c r="F1406" s="255" t="s">
        <v>9120</v>
      </c>
      <c r="G1406" s="9"/>
      <c r="H1406" s="255" t="s">
        <v>9168</v>
      </c>
      <c r="I1406" s="9">
        <v>1</v>
      </c>
    </row>
    <row r="1407">
      <c r="A1407" s="255" t="s">
        <v>2584</v>
      </c>
      <c r="B1407" s="9">
        <v>7</v>
      </c>
      <c r="C1407" s="255" t="s">
        <v>9101</v>
      </c>
      <c r="D1407" s="9">
        <v>0.010341153056586795</v>
      </c>
      <c r="E1407" s="9"/>
      <c r="F1407" s="255" t="s">
        <v>9122</v>
      </c>
      <c r="G1407" s="9"/>
      <c r="H1407" s="255" t="s">
        <v>9168</v>
      </c>
      <c r="I1407" s="9">
        <v>1</v>
      </c>
    </row>
    <row r="1408">
      <c r="A1408" s="255" t="s">
        <v>2585</v>
      </c>
      <c r="B1408" s="9">
        <v>7</v>
      </c>
      <c r="C1408" s="255" t="s">
        <v>9101</v>
      </c>
      <c r="D1408" s="9">
        <v>0.010341153056586795</v>
      </c>
      <c r="E1408" s="9"/>
      <c r="F1408" s="255" t="s">
        <v>9123</v>
      </c>
      <c r="G1408" s="9"/>
      <c r="H1408" s="255" t="s">
        <v>9168</v>
      </c>
      <c r="I1408" s="9">
        <v>1</v>
      </c>
    </row>
    <row r="1409">
      <c r="A1409" s="255" t="s">
        <v>2586</v>
      </c>
      <c r="B1409" s="9">
        <v>7</v>
      </c>
      <c r="C1409" s="255" t="s">
        <v>9101</v>
      </c>
      <c r="D1409" s="9">
        <v>0.010341153056586795</v>
      </c>
      <c r="E1409" s="9"/>
      <c r="F1409" s="255" t="s">
        <v>9124</v>
      </c>
      <c r="G1409" s="9"/>
      <c r="H1409" s="255" t="s">
        <v>9168</v>
      </c>
      <c r="I1409" s="9">
        <v>1</v>
      </c>
    </row>
    <row r="1410">
      <c r="A1410" s="255" t="s">
        <v>2587</v>
      </c>
      <c r="B1410" s="9">
        <v>7</v>
      </c>
      <c r="C1410" s="255" t="s">
        <v>9101</v>
      </c>
      <c r="D1410" s="9">
        <v>0.015233881695105903</v>
      </c>
      <c r="E1410" s="9"/>
      <c r="F1410" s="255" t="s">
        <v>9127</v>
      </c>
      <c r="G1410" s="9"/>
      <c r="H1410" s="255" t="s">
        <v>9168</v>
      </c>
      <c r="I1410" s="9">
        <v>1</v>
      </c>
    </row>
    <row r="1411">
      <c r="A1411" s="255" t="s">
        <v>2588</v>
      </c>
      <c r="B1411" s="9">
        <v>7</v>
      </c>
      <c r="C1411" s="255" t="s">
        <v>9101</v>
      </c>
      <c r="D1411" s="9">
        <v>0.015233881695105903</v>
      </c>
      <c r="E1411" s="9"/>
      <c r="F1411" s="255" t="s">
        <v>9128</v>
      </c>
      <c r="G1411" s="9"/>
      <c r="H1411" s="255" t="s">
        <v>9168</v>
      </c>
      <c r="I1411" s="9">
        <v>1</v>
      </c>
    </row>
    <row r="1412">
      <c r="A1412" s="255" t="s">
        <v>2589</v>
      </c>
      <c r="B1412" s="9">
        <v>7</v>
      </c>
      <c r="C1412" s="255" t="s">
        <v>9101</v>
      </c>
      <c r="D1412" s="9">
        <v>-0.0064961566996309238</v>
      </c>
      <c r="E1412" s="9"/>
      <c r="F1412" s="255" t="s">
        <v>9126</v>
      </c>
      <c r="G1412" s="9"/>
      <c r="H1412" s="255" t="s">
        <v>9168</v>
      </c>
      <c r="I1412" s="9">
        <v>1</v>
      </c>
    </row>
    <row r="1413">
      <c r="A1413" s="255" t="s">
        <v>2590</v>
      </c>
      <c r="B1413" s="9">
        <v>7</v>
      </c>
      <c r="C1413" s="255" t="s">
        <v>9101</v>
      </c>
      <c r="D1413" s="9"/>
      <c r="E1413" s="9"/>
      <c r="F1413" s="255" t="s">
        <v>9115</v>
      </c>
      <c r="G1413" s="9"/>
      <c r="H1413" s="255" t="s">
        <v>9168</v>
      </c>
      <c r="I1413" s="9">
        <v>1</v>
      </c>
    </row>
    <row r="1414">
      <c r="A1414" s="255" t="s">
        <v>2591</v>
      </c>
      <c r="B1414" s="9">
        <v>7</v>
      </c>
      <c r="C1414" s="255" t="s">
        <v>9101</v>
      </c>
      <c r="D1414" s="9"/>
      <c r="E1414" s="9"/>
      <c r="F1414" s="255" t="s">
        <v>9138</v>
      </c>
      <c r="G1414" s="9"/>
      <c r="H1414" s="255" t="s">
        <v>9168</v>
      </c>
      <c r="I1414" s="9">
        <v>1</v>
      </c>
    </row>
    <row r="1415">
      <c r="A1415" s="255" t="s">
        <v>2592</v>
      </c>
      <c r="B1415" s="9">
        <v>7</v>
      </c>
      <c r="C1415" s="255" t="s">
        <v>9101</v>
      </c>
      <c r="D1415" s="9"/>
      <c r="E1415" s="9"/>
      <c r="F1415" s="255" t="s">
        <v>9119</v>
      </c>
      <c r="G1415" s="9"/>
      <c r="H1415" s="255" t="s">
        <v>9168</v>
      </c>
      <c r="I1415" s="9">
        <v>1</v>
      </c>
    </row>
    <row r="1416">
      <c r="A1416" s="255" t="s">
        <v>2593</v>
      </c>
      <c r="B1416" s="9">
        <v>7</v>
      </c>
      <c r="C1416" s="255" t="s">
        <v>9101</v>
      </c>
      <c r="D1416" s="9"/>
      <c r="E1416" s="9"/>
      <c r="F1416" s="255" t="s">
        <v>9118</v>
      </c>
      <c r="G1416" s="9"/>
      <c r="H1416" s="255" t="s">
        <v>9168</v>
      </c>
      <c r="I1416" s="9">
        <v>1</v>
      </c>
    </row>
    <row r="1417">
      <c r="A1417" s="255" t="s">
        <v>2594</v>
      </c>
      <c r="B1417" s="9">
        <v>7</v>
      </c>
      <c r="C1417" s="255" t="s">
        <v>9101</v>
      </c>
      <c r="D1417" s="9"/>
      <c r="E1417" s="9"/>
      <c r="F1417" s="255" t="s">
        <v>9116</v>
      </c>
      <c r="G1417" s="9"/>
      <c r="H1417" s="255" t="s">
        <v>9168</v>
      </c>
      <c r="I1417" s="9">
        <v>1</v>
      </c>
    </row>
    <row r="1418">
      <c r="A1418" s="255" t="s">
        <v>2595</v>
      </c>
      <c r="B1418" s="9">
        <v>7</v>
      </c>
      <c r="C1418" s="255" t="s">
        <v>9101</v>
      </c>
      <c r="D1418" s="9"/>
      <c r="E1418" s="9"/>
      <c r="F1418" s="255" t="s">
        <v>9117</v>
      </c>
      <c r="G1418" s="9"/>
      <c r="H1418" s="255" t="s">
        <v>9168</v>
      </c>
      <c r="I1418" s="9">
        <v>1</v>
      </c>
    </row>
    <row r="1419">
      <c r="A1419" s="255" t="s">
        <v>2596</v>
      </c>
      <c r="B1419" s="9">
        <v>7</v>
      </c>
      <c r="C1419" s="255" t="s">
        <v>9101</v>
      </c>
      <c r="D1419" s="9">
        <v>0.01086827436032313</v>
      </c>
      <c r="E1419" s="9"/>
      <c r="F1419" s="255" t="s">
        <v>9133</v>
      </c>
      <c r="G1419" s="9"/>
      <c r="H1419" s="255" t="s">
        <v>9168</v>
      </c>
      <c r="I1419" s="9">
        <v>1</v>
      </c>
    </row>
    <row r="1420">
      <c r="A1420" s="255" t="s">
        <v>2597</v>
      </c>
      <c r="B1420" s="9">
        <v>7</v>
      </c>
      <c r="C1420" s="255" t="s">
        <v>9101</v>
      </c>
      <c r="D1420" s="9"/>
      <c r="E1420" s="9"/>
      <c r="F1420" s="255" t="s">
        <v>9134</v>
      </c>
      <c r="G1420" s="9"/>
      <c r="H1420" s="255" t="s">
        <v>9168</v>
      </c>
      <c r="I1420" s="9">
        <v>1</v>
      </c>
    </row>
    <row r="1421">
      <c r="A1421" s="255" t="s">
        <v>2598</v>
      </c>
      <c r="B1421" s="9">
        <v>7</v>
      </c>
      <c r="C1421" s="255" t="s">
        <v>9101</v>
      </c>
      <c r="D1421" s="9">
        <v>0.0088917625968234458</v>
      </c>
      <c r="E1421" s="9"/>
      <c r="F1421" s="255" t="s">
        <v>9135</v>
      </c>
      <c r="G1421" s="9"/>
      <c r="H1421" s="255" t="s">
        <v>9168</v>
      </c>
      <c r="I1421" s="9">
        <v>1</v>
      </c>
    </row>
    <row r="1422">
      <c r="A1422" s="255" t="s">
        <v>2599</v>
      </c>
      <c r="B1422" s="9">
        <v>7</v>
      </c>
      <c r="C1422" s="255" t="s">
        <v>9101</v>
      </c>
      <c r="D1422" s="9">
        <v>0.0069669597696340587</v>
      </c>
      <c r="E1422" s="9"/>
      <c r="F1422" s="255" t="s">
        <v>9114</v>
      </c>
      <c r="G1422" s="9"/>
      <c r="H1422" s="255" t="s">
        <v>9168</v>
      </c>
      <c r="I1422" s="9">
        <v>1</v>
      </c>
    </row>
    <row r="1423">
      <c r="A1423" s="255" t="s">
        <v>2600</v>
      </c>
      <c r="B1423" s="9">
        <v>7</v>
      </c>
      <c r="C1423" s="255" t="s">
        <v>9101</v>
      </c>
      <c r="D1423" s="9">
        <v>0.0030820623037153857</v>
      </c>
      <c r="E1423" s="9"/>
      <c r="F1423" s="255" t="s">
        <v>9125</v>
      </c>
      <c r="G1423" s="9"/>
      <c r="H1423" s="255" t="s">
        <v>9168</v>
      </c>
      <c r="I1423" s="9">
        <v>1</v>
      </c>
    </row>
    <row r="1424">
      <c r="A1424" s="255" t="s">
        <v>2601</v>
      </c>
      <c r="B1424" s="9">
        <v>7</v>
      </c>
      <c r="C1424" s="255" t="s">
        <v>9101</v>
      </c>
      <c r="D1424" s="9">
        <v>0.0082021980557513453</v>
      </c>
      <c r="E1424" s="9"/>
      <c r="F1424" s="255" t="s">
        <v>9132</v>
      </c>
      <c r="G1424" s="9"/>
      <c r="H1424" s="255" t="s">
        <v>9168</v>
      </c>
      <c r="I1424" s="9">
        <v>1</v>
      </c>
    </row>
    <row r="1425">
      <c r="A1425" s="255" t="s">
        <v>2602</v>
      </c>
      <c r="B1425" s="9">
        <v>7</v>
      </c>
      <c r="C1425" s="255" t="s">
        <v>9101</v>
      </c>
      <c r="D1425" s="9">
        <v>-0.0075573608153868986</v>
      </c>
      <c r="E1425" s="9"/>
      <c r="F1425" s="255" t="s">
        <v>9136</v>
      </c>
      <c r="G1425" s="9"/>
      <c r="H1425" s="255" t="s">
        <v>9168</v>
      </c>
      <c r="I1425" s="9">
        <v>1</v>
      </c>
    </row>
    <row r="1426">
      <c r="A1426" s="255" t="s">
        <v>2603</v>
      </c>
      <c r="B1426" s="9">
        <v>7</v>
      </c>
      <c r="C1426" s="255" t="s">
        <v>9101</v>
      </c>
      <c r="D1426" s="9">
        <v>-0.0043447176987260316</v>
      </c>
      <c r="E1426" s="9"/>
      <c r="F1426" s="255" t="s">
        <v>9137</v>
      </c>
      <c r="G1426" s="9"/>
      <c r="H1426" s="255" t="s">
        <v>9168</v>
      </c>
      <c r="I1426" s="9">
        <v>1</v>
      </c>
    </row>
    <row r="1427">
      <c r="A1427" s="255" t="s">
        <v>2604</v>
      </c>
      <c r="B1427" s="9">
        <v>8</v>
      </c>
      <c r="C1427" s="255" t="s">
        <v>9101</v>
      </c>
      <c r="D1427" s="9">
        <v>0.0077226466894398599</v>
      </c>
      <c r="E1427" s="9"/>
      <c r="F1427" s="255" t="s">
        <v>9129</v>
      </c>
      <c r="G1427" s="9"/>
      <c r="H1427" s="255" t="s">
        <v>9168</v>
      </c>
      <c r="I1427" s="9">
        <v>1</v>
      </c>
    </row>
    <row r="1428">
      <c r="A1428" s="255" t="s">
        <v>2605</v>
      </c>
      <c r="B1428" s="9">
        <v>8</v>
      </c>
      <c r="C1428" s="255" t="s">
        <v>9101</v>
      </c>
      <c r="D1428" s="9">
        <v>0.0077226466894398599</v>
      </c>
      <c r="E1428" s="9"/>
      <c r="F1428" s="255" t="s">
        <v>9130</v>
      </c>
      <c r="G1428" s="9"/>
      <c r="H1428" s="255" t="s">
        <v>9168</v>
      </c>
      <c r="I1428" s="9">
        <v>1</v>
      </c>
    </row>
    <row r="1429">
      <c r="A1429" s="255" t="s">
        <v>2606</v>
      </c>
      <c r="B1429" s="9">
        <v>8</v>
      </c>
      <c r="C1429" s="255" t="s">
        <v>9101</v>
      </c>
      <c r="D1429" s="9">
        <v>0.0054537725793119491</v>
      </c>
      <c r="E1429" s="9"/>
      <c r="F1429" s="255" t="s">
        <v>9131</v>
      </c>
      <c r="G1429" s="9"/>
      <c r="H1429" s="255" t="s">
        <v>9168</v>
      </c>
      <c r="I1429" s="9">
        <v>1</v>
      </c>
    </row>
    <row r="1430">
      <c r="A1430" s="255" t="s">
        <v>2607</v>
      </c>
      <c r="B1430" s="9">
        <v>8</v>
      </c>
      <c r="C1430" s="255" t="s">
        <v>9101</v>
      </c>
      <c r="D1430" s="9"/>
      <c r="E1430" s="9"/>
      <c r="F1430" s="255" t="s">
        <v>9121</v>
      </c>
      <c r="G1430" s="9"/>
      <c r="H1430" s="255" t="s">
        <v>9168</v>
      </c>
      <c r="I1430" s="9">
        <v>1</v>
      </c>
    </row>
    <row r="1431">
      <c r="A1431" s="255" t="s">
        <v>2608</v>
      </c>
      <c r="B1431" s="9">
        <v>8</v>
      </c>
      <c r="C1431" s="255" t="s">
        <v>9101</v>
      </c>
      <c r="D1431" s="9"/>
      <c r="E1431" s="9"/>
      <c r="F1431" s="255" t="s">
        <v>9120</v>
      </c>
      <c r="G1431" s="9"/>
      <c r="H1431" s="255" t="s">
        <v>9168</v>
      </c>
      <c r="I1431" s="9">
        <v>1</v>
      </c>
    </row>
    <row r="1432">
      <c r="A1432" s="255" t="s">
        <v>2609</v>
      </c>
      <c r="B1432" s="9">
        <v>8</v>
      </c>
      <c r="C1432" s="255" t="s">
        <v>9101</v>
      </c>
      <c r="D1432" s="9">
        <v>0.010966434361297838</v>
      </c>
      <c r="E1432" s="9"/>
      <c r="F1432" s="255" t="s">
        <v>9122</v>
      </c>
      <c r="G1432" s="9"/>
      <c r="H1432" s="255" t="s">
        <v>9168</v>
      </c>
      <c r="I1432" s="9">
        <v>1</v>
      </c>
    </row>
    <row r="1433">
      <c r="A1433" s="255" t="s">
        <v>2610</v>
      </c>
      <c r="B1433" s="9">
        <v>8</v>
      </c>
      <c r="C1433" s="255" t="s">
        <v>9101</v>
      </c>
      <c r="D1433" s="9">
        <v>0.010966434361297838</v>
      </c>
      <c r="E1433" s="9"/>
      <c r="F1433" s="255" t="s">
        <v>9123</v>
      </c>
      <c r="G1433" s="9"/>
      <c r="H1433" s="255" t="s">
        <v>9168</v>
      </c>
      <c r="I1433" s="9">
        <v>1</v>
      </c>
    </row>
    <row r="1434">
      <c r="A1434" s="255" t="s">
        <v>2611</v>
      </c>
      <c r="B1434" s="9">
        <v>8</v>
      </c>
      <c r="C1434" s="255" t="s">
        <v>9101</v>
      </c>
      <c r="D1434" s="9">
        <v>0.010966434361297838</v>
      </c>
      <c r="E1434" s="9"/>
      <c r="F1434" s="255" t="s">
        <v>9124</v>
      </c>
      <c r="G1434" s="9"/>
      <c r="H1434" s="255" t="s">
        <v>9168</v>
      </c>
      <c r="I1434" s="9">
        <v>1</v>
      </c>
    </row>
    <row r="1435">
      <c r="A1435" s="255" t="s">
        <v>2612</v>
      </c>
      <c r="B1435" s="9">
        <v>8</v>
      </c>
      <c r="C1435" s="255" t="s">
        <v>9101</v>
      </c>
      <c r="D1435" s="9">
        <v>0.017218188823199952</v>
      </c>
      <c r="E1435" s="9"/>
      <c r="F1435" s="255" t="s">
        <v>9127</v>
      </c>
      <c r="G1435" s="9"/>
      <c r="H1435" s="255" t="s">
        <v>9168</v>
      </c>
      <c r="I1435" s="9">
        <v>1</v>
      </c>
    </row>
    <row r="1436">
      <c r="A1436" s="255" t="s">
        <v>2613</v>
      </c>
      <c r="B1436" s="9">
        <v>8</v>
      </c>
      <c r="C1436" s="255" t="s">
        <v>9101</v>
      </c>
      <c r="D1436" s="9">
        <v>0.017218188823199952</v>
      </c>
      <c r="E1436" s="9"/>
      <c r="F1436" s="255" t="s">
        <v>9128</v>
      </c>
      <c r="G1436" s="9"/>
      <c r="H1436" s="255" t="s">
        <v>9168</v>
      </c>
      <c r="I1436" s="9">
        <v>1</v>
      </c>
    </row>
    <row r="1437">
      <c r="A1437" s="255" t="s">
        <v>2614</v>
      </c>
      <c r="B1437" s="9">
        <v>8</v>
      </c>
      <c r="C1437" s="255" t="s">
        <v>9101</v>
      </c>
      <c r="D1437" s="9">
        <v>-0.0080772800539417444</v>
      </c>
      <c r="E1437" s="9"/>
      <c r="F1437" s="255" t="s">
        <v>9126</v>
      </c>
      <c r="G1437" s="9"/>
      <c r="H1437" s="255" t="s">
        <v>9168</v>
      </c>
      <c r="I1437" s="9">
        <v>1</v>
      </c>
    </row>
    <row r="1438">
      <c r="A1438" s="255" t="s">
        <v>2615</v>
      </c>
      <c r="B1438" s="9">
        <v>8</v>
      </c>
      <c r="C1438" s="255" t="s">
        <v>9101</v>
      </c>
      <c r="D1438" s="9"/>
      <c r="E1438" s="9"/>
      <c r="F1438" s="255" t="s">
        <v>9115</v>
      </c>
      <c r="G1438" s="9"/>
      <c r="H1438" s="255" t="s">
        <v>9168</v>
      </c>
      <c r="I1438" s="9">
        <v>1</v>
      </c>
    </row>
    <row r="1439">
      <c r="A1439" s="255" t="s">
        <v>2616</v>
      </c>
      <c r="B1439" s="9">
        <v>8</v>
      </c>
      <c r="C1439" s="255" t="s">
        <v>9101</v>
      </c>
      <c r="D1439" s="9"/>
      <c r="E1439" s="9"/>
      <c r="F1439" s="255" t="s">
        <v>9138</v>
      </c>
      <c r="G1439" s="9"/>
      <c r="H1439" s="255" t="s">
        <v>9168</v>
      </c>
      <c r="I1439" s="9">
        <v>1</v>
      </c>
    </row>
    <row r="1440">
      <c r="A1440" s="255" t="s">
        <v>2617</v>
      </c>
      <c r="B1440" s="9">
        <v>8</v>
      </c>
      <c r="C1440" s="255" t="s">
        <v>9101</v>
      </c>
      <c r="D1440" s="9"/>
      <c r="E1440" s="9"/>
      <c r="F1440" s="255" t="s">
        <v>9119</v>
      </c>
      <c r="G1440" s="9"/>
      <c r="H1440" s="255" t="s">
        <v>9168</v>
      </c>
      <c r="I1440" s="9">
        <v>1</v>
      </c>
    </row>
    <row r="1441">
      <c r="A1441" s="255" t="s">
        <v>2618</v>
      </c>
      <c r="B1441" s="9">
        <v>8</v>
      </c>
      <c r="C1441" s="255" t="s">
        <v>9101</v>
      </c>
      <c r="D1441" s="9"/>
      <c r="E1441" s="9"/>
      <c r="F1441" s="255" t="s">
        <v>9118</v>
      </c>
      <c r="G1441" s="9"/>
      <c r="H1441" s="255" t="s">
        <v>9168</v>
      </c>
      <c r="I1441" s="9">
        <v>1</v>
      </c>
    </row>
    <row r="1442">
      <c r="A1442" s="255" t="s">
        <v>2619</v>
      </c>
      <c r="B1442" s="9">
        <v>8</v>
      </c>
      <c r="C1442" s="255" t="s">
        <v>9101</v>
      </c>
      <c r="D1442" s="9"/>
      <c r="E1442" s="9"/>
      <c r="F1442" s="255" t="s">
        <v>9116</v>
      </c>
      <c r="G1442" s="9"/>
      <c r="H1442" s="255" t="s">
        <v>9168</v>
      </c>
      <c r="I1442" s="9">
        <v>1</v>
      </c>
    </row>
    <row r="1443">
      <c r="A1443" s="255" t="s">
        <v>2620</v>
      </c>
      <c r="B1443" s="9">
        <v>8</v>
      </c>
      <c r="C1443" s="255" t="s">
        <v>9101</v>
      </c>
      <c r="D1443" s="9"/>
      <c r="E1443" s="9"/>
      <c r="F1443" s="255" t="s">
        <v>9117</v>
      </c>
      <c r="G1443" s="9"/>
      <c r="H1443" s="255" t="s">
        <v>9168</v>
      </c>
      <c r="I1443" s="9">
        <v>1</v>
      </c>
    </row>
    <row r="1444">
      <c r="A1444" s="255" t="s">
        <v>2621</v>
      </c>
      <c r="B1444" s="9">
        <v>8</v>
      </c>
      <c r="C1444" s="255" t="s">
        <v>9101</v>
      </c>
      <c r="D1444" s="9">
        <v>0.011058190992487992</v>
      </c>
      <c r="E1444" s="9"/>
      <c r="F1444" s="255" t="s">
        <v>9133</v>
      </c>
      <c r="G1444" s="9"/>
      <c r="H1444" s="255" t="s">
        <v>9168</v>
      </c>
      <c r="I1444" s="9">
        <v>1</v>
      </c>
    </row>
    <row r="1445">
      <c r="A1445" s="255" t="s">
        <v>2622</v>
      </c>
      <c r="B1445" s="9">
        <v>8</v>
      </c>
      <c r="C1445" s="255" t="s">
        <v>9101</v>
      </c>
      <c r="D1445" s="9"/>
      <c r="E1445" s="9"/>
      <c r="F1445" s="255" t="s">
        <v>9134</v>
      </c>
      <c r="G1445" s="9"/>
      <c r="H1445" s="255" t="s">
        <v>9168</v>
      </c>
      <c r="I1445" s="9">
        <v>1</v>
      </c>
    </row>
    <row r="1446">
      <c r="A1446" s="255" t="s">
        <v>2623</v>
      </c>
      <c r="B1446" s="9">
        <v>8</v>
      </c>
      <c r="C1446" s="255" t="s">
        <v>9101</v>
      </c>
      <c r="D1446" s="9">
        <v>0.0090169589024115589</v>
      </c>
      <c r="E1446" s="9"/>
      <c r="F1446" s="255" t="s">
        <v>9135</v>
      </c>
      <c r="G1446" s="9"/>
      <c r="H1446" s="255" t="s">
        <v>9168</v>
      </c>
      <c r="I1446" s="9">
        <v>1</v>
      </c>
    </row>
    <row r="1447">
      <c r="A1447" s="255" t="s">
        <v>2624</v>
      </c>
      <c r="B1447" s="9">
        <v>8</v>
      </c>
      <c r="C1447" s="255" t="s">
        <v>9101</v>
      </c>
      <c r="D1447" s="9">
        <v>0.008029930277437064</v>
      </c>
      <c r="E1447" s="9"/>
      <c r="F1447" s="255" t="s">
        <v>9114</v>
      </c>
      <c r="G1447" s="9"/>
      <c r="H1447" s="255" t="s">
        <v>9168</v>
      </c>
      <c r="I1447" s="9">
        <v>1</v>
      </c>
    </row>
    <row r="1448">
      <c r="A1448" s="255" t="s">
        <v>2625</v>
      </c>
      <c r="B1448" s="9">
        <v>8</v>
      </c>
      <c r="C1448" s="255" t="s">
        <v>9101</v>
      </c>
      <c r="D1448" s="9">
        <v>0.0031878036539625268</v>
      </c>
      <c r="E1448" s="9"/>
      <c r="F1448" s="255" t="s">
        <v>9125</v>
      </c>
      <c r="G1448" s="9"/>
      <c r="H1448" s="255" t="s">
        <v>9168</v>
      </c>
      <c r="I1448" s="9">
        <v>1</v>
      </c>
    </row>
    <row r="1449">
      <c r="A1449" s="255" t="s">
        <v>2626</v>
      </c>
      <c r="B1449" s="9">
        <v>8</v>
      </c>
      <c r="C1449" s="255" t="s">
        <v>9101</v>
      </c>
      <c r="D1449" s="9">
        <v>0.0095229298722213866</v>
      </c>
      <c r="E1449" s="9"/>
      <c r="F1449" s="255" t="s">
        <v>9132</v>
      </c>
      <c r="G1449" s="9"/>
      <c r="H1449" s="255" t="s">
        <v>9168</v>
      </c>
      <c r="I1449" s="9">
        <v>1</v>
      </c>
    </row>
    <row r="1450">
      <c r="A1450" s="255" t="s">
        <v>2627</v>
      </c>
      <c r="B1450" s="9">
        <v>8</v>
      </c>
      <c r="C1450" s="255" t="s">
        <v>9101</v>
      </c>
      <c r="D1450" s="9">
        <v>-0.0087938194743886321</v>
      </c>
      <c r="E1450" s="9"/>
      <c r="F1450" s="255" t="s">
        <v>9136</v>
      </c>
      <c r="G1450" s="9"/>
      <c r="H1450" s="255" t="s">
        <v>9168</v>
      </c>
      <c r="I1450" s="9">
        <v>1</v>
      </c>
    </row>
    <row r="1451">
      <c r="A1451" s="255" t="s">
        <v>2628</v>
      </c>
      <c r="B1451" s="9">
        <v>8</v>
      </c>
      <c r="C1451" s="255" t="s">
        <v>9101</v>
      </c>
      <c r="D1451" s="9">
        <v>-0.0051577582236345268</v>
      </c>
      <c r="E1451" s="9"/>
      <c r="F1451" s="255" t="s">
        <v>9137</v>
      </c>
      <c r="G1451" s="9"/>
      <c r="H1451" s="255" t="s">
        <v>9168</v>
      </c>
      <c r="I1451" s="9">
        <v>1</v>
      </c>
    </row>
    <row r="1452">
      <c r="A1452" s="255" t="s">
        <v>2629</v>
      </c>
      <c r="B1452" s="9">
        <v>9</v>
      </c>
      <c r="C1452" s="255" t="s">
        <v>9101</v>
      </c>
      <c r="D1452" s="9">
        <v>0.007853989025432398</v>
      </c>
      <c r="E1452" s="9"/>
      <c r="F1452" s="255" t="s">
        <v>9129</v>
      </c>
      <c r="G1452" s="9"/>
      <c r="H1452" s="255" t="s">
        <v>9168</v>
      </c>
      <c r="I1452" s="9">
        <v>1</v>
      </c>
    </row>
    <row r="1453">
      <c r="A1453" s="255" t="s">
        <v>2630</v>
      </c>
      <c r="B1453" s="9">
        <v>9</v>
      </c>
      <c r="C1453" s="255" t="s">
        <v>9101</v>
      </c>
      <c r="D1453" s="9">
        <v>0.007853989025432398</v>
      </c>
      <c r="E1453" s="9"/>
      <c r="F1453" s="255" t="s">
        <v>9130</v>
      </c>
      <c r="G1453" s="9"/>
      <c r="H1453" s="255" t="s">
        <v>9168</v>
      </c>
      <c r="I1453" s="9">
        <v>1</v>
      </c>
    </row>
    <row r="1454">
      <c r="A1454" s="255" t="s">
        <v>2631</v>
      </c>
      <c r="B1454" s="9">
        <v>9</v>
      </c>
      <c r="C1454" s="255" t="s">
        <v>9101</v>
      </c>
      <c r="D1454" s="9">
        <v>0.0054314562965686519</v>
      </c>
      <c r="E1454" s="9"/>
      <c r="F1454" s="255" t="s">
        <v>9131</v>
      </c>
      <c r="G1454" s="9"/>
      <c r="H1454" s="255" t="s">
        <v>9168</v>
      </c>
      <c r="I1454" s="9">
        <v>1</v>
      </c>
    </row>
    <row r="1455">
      <c r="A1455" s="255" t="s">
        <v>2632</v>
      </c>
      <c r="B1455" s="9">
        <v>9</v>
      </c>
      <c r="C1455" s="255" t="s">
        <v>9101</v>
      </c>
      <c r="D1455" s="9"/>
      <c r="E1455" s="9"/>
      <c r="F1455" s="255" t="s">
        <v>9121</v>
      </c>
      <c r="G1455" s="9"/>
      <c r="H1455" s="255" t="s">
        <v>9168</v>
      </c>
      <c r="I1455" s="9">
        <v>1</v>
      </c>
    </row>
    <row r="1456">
      <c r="A1456" s="255" t="s">
        <v>2633</v>
      </c>
      <c r="B1456" s="9">
        <v>9</v>
      </c>
      <c r="C1456" s="255" t="s">
        <v>9101</v>
      </c>
      <c r="D1456" s="9"/>
      <c r="E1456" s="9"/>
      <c r="F1456" s="255" t="s">
        <v>9120</v>
      </c>
      <c r="G1456" s="9"/>
      <c r="H1456" s="255" t="s">
        <v>9168</v>
      </c>
      <c r="I1456" s="9">
        <v>1</v>
      </c>
    </row>
    <row r="1457">
      <c r="A1457" s="255" t="s">
        <v>2634</v>
      </c>
      <c r="B1457" s="9">
        <v>9</v>
      </c>
      <c r="C1457" s="255" t="s">
        <v>9101</v>
      </c>
      <c r="D1457" s="9">
        <v>0.010955349560596355</v>
      </c>
      <c r="E1457" s="9"/>
      <c r="F1457" s="255" t="s">
        <v>9122</v>
      </c>
      <c r="G1457" s="9"/>
      <c r="H1457" s="255" t="s">
        <v>9168</v>
      </c>
      <c r="I1457" s="9">
        <v>1</v>
      </c>
    </row>
    <row r="1458">
      <c r="A1458" s="255" t="s">
        <v>2635</v>
      </c>
      <c r="B1458" s="9">
        <v>9</v>
      </c>
      <c r="C1458" s="255" t="s">
        <v>9101</v>
      </c>
      <c r="D1458" s="9">
        <v>0.010955349560596355</v>
      </c>
      <c r="E1458" s="9"/>
      <c r="F1458" s="255" t="s">
        <v>9123</v>
      </c>
      <c r="G1458" s="9"/>
      <c r="H1458" s="255" t="s">
        <v>9168</v>
      </c>
      <c r="I1458" s="9">
        <v>1</v>
      </c>
    </row>
    <row r="1459">
      <c r="A1459" s="255" t="s">
        <v>2636</v>
      </c>
      <c r="B1459" s="9">
        <v>9</v>
      </c>
      <c r="C1459" s="255" t="s">
        <v>9101</v>
      </c>
      <c r="D1459" s="9">
        <v>0.010955349560596355</v>
      </c>
      <c r="E1459" s="9"/>
      <c r="F1459" s="255" t="s">
        <v>9124</v>
      </c>
      <c r="G1459" s="9"/>
      <c r="H1459" s="255" t="s">
        <v>9168</v>
      </c>
      <c r="I1459" s="9">
        <v>1</v>
      </c>
    </row>
    <row r="1460">
      <c r="A1460" s="255" t="s">
        <v>2637</v>
      </c>
      <c r="B1460" s="9">
        <v>9</v>
      </c>
      <c r="C1460" s="255" t="s">
        <v>9101</v>
      </c>
      <c r="D1460" s="9">
        <v>0.016688288647800704</v>
      </c>
      <c r="E1460" s="9"/>
      <c r="F1460" s="255" t="s">
        <v>9127</v>
      </c>
      <c r="G1460" s="9"/>
      <c r="H1460" s="255" t="s">
        <v>9168</v>
      </c>
      <c r="I1460" s="9">
        <v>1</v>
      </c>
    </row>
    <row r="1461">
      <c r="A1461" s="255" t="s">
        <v>2638</v>
      </c>
      <c r="B1461" s="9">
        <v>9</v>
      </c>
      <c r="C1461" s="255" t="s">
        <v>9101</v>
      </c>
      <c r="D1461" s="9">
        <v>0.016688288647800704</v>
      </c>
      <c r="E1461" s="9"/>
      <c r="F1461" s="255" t="s">
        <v>9128</v>
      </c>
      <c r="G1461" s="9"/>
      <c r="H1461" s="255" t="s">
        <v>9168</v>
      </c>
      <c r="I1461" s="9">
        <v>1</v>
      </c>
    </row>
    <row r="1462">
      <c r="A1462" s="255" t="s">
        <v>2639</v>
      </c>
      <c r="B1462" s="9">
        <v>9</v>
      </c>
      <c r="C1462" s="255" t="s">
        <v>9101</v>
      </c>
      <c r="D1462" s="9">
        <v>-0.0069988646278004362</v>
      </c>
      <c r="E1462" s="9"/>
      <c r="F1462" s="255" t="s">
        <v>9126</v>
      </c>
      <c r="G1462" s="9"/>
      <c r="H1462" s="255" t="s">
        <v>9168</v>
      </c>
      <c r="I1462" s="9">
        <v>1</v>
      </c>
    </row>
    <row r="1463">
      <c r="A1463" s="255" t="s">
        <v>2640</v>
      </c>
      <c r="B1463" s="9">
        <v>9</v>
      </c>
      <c r="C1463" s="255" t="s">
        <v>9101</v>
      </c>
      <c r="D1463" s="9"/>
      <c r="E1463" s="9"/>
      <c r="F1463" s="255" t="s">
        <v>9115</v>
      </c>
      <c r="G1463" s="9"/>
      <c r="H1463" s="255" t="s">
        <v>9168</v>
      </c>
      <c r="I1463" s="9">
        <v>1</v>
      </c>
    </row>
    <row r="1464">
      <c r="A1464" s="255" t="s">
        <v>2641</v>
      </c>
      <c r="B1464" s="9">
        <v>9</v>
      </c>
      <c r="C1464" s="255" t="s">
        <v>9101</v>
      </c>
      <c r="D1464" s="9"/>
      <c r="E1464" s="9"/>
      <c r="F1464" s="255" t="s">
        <v>9138</v>
      </c>
      <c r="G1464" s="9"/>
      <c r="H1464" s="255" t="s">
        <v>9168</v>
      </c>
      <c r="I1464" s="9">
        <v>1</v>
      </c>
    </row>
    <row r="1465">
      <c r="A1465" s="255" t="s">
        <v>2642</v>
      </c>
      <c r="B1465" s="9">
        <v>9</v>
      </c>
      <c r="C1465" s="255" t="s">
        <v>9101</v>
      </c>
      <c r="D1465" s="9"/>
      <c r="E1465" s="9"/>
      <c r="F1465" s="255" t="s">
        <v>9119</v>
      </c>
      <c r="G1465" s="9"/>
      <c r="H1465" s="255" t="s">
        <v>9168</v>
      </c>
      <c r="I1465" s="9">
        <v>1</v>
      </c>
    </row>
    <row r="1466">
      <c r="A1466" s="255" t="s">
        <v>2643</v>
      </c>
      <c r="B1466" s="9">
        <v>9</v>
      </c>
      <c r="C1466" s="255" t="s">
        <v>9101</v>
      </c>
      <c r="D1466" s="9"/>
      <c r="E1466" s="9"/>
      <c r="F1466" s="255" t="s">
        <v>9118</v>
      </c>
      <c r="G1466" s="9"/>
      <c r="H1466" s="255" t="s">
        <v>9168</v>
      </c>
      <c r="I1466" s="9">
        <v>1</v>
      </c>
    </row>
    <row r="1467">
      <c r="A1467" s="255" t="s">
        <v>2644</v>
      </c>
      <c r="B1467" s="9">
        <v>9</v>
      </c>
      <c r="C1467" s="255" t="s">
        <v>9101</v>
      </c>
      <c r="D1467" s="9"/>
      <c r="E1467" s="9"/>
      <c r="F1467" s="255" t="s">
        <v>9116</v>
      </c>
      <c r="G1467" s="9"/>
      <c r="H1467" s="255" t="s">
        <v>9168</v>
      </c>
      <c r="I1467" s="9">
        <v>1</v>
      </c>
    </row>
    <row r="1468">
      <c r="A1468" s="255" t="s">
        <v>2645</v>
      </c>
      <c r="B1468" s="9">
        <v>9</v>
      </c>
      <c r="C1468" s="255" t="s">
        <v>9101</v>
      </c>
      <c r="D1468" s="9"/>
      <c r="E1468" s="9"/>
      <c r="F1468" s="255" t="s">
        <v>9117</v>
      </c>
      <c r="G1468" s="9"/>
      <c r="H1468" s="255" t="s">
        <v>9168</v>
      </c>
      <c r="I1468" s="9">
        <v>1</v>
      </c>
    </row>
    <row r="1469">
      <c r="A1469" s="255" t="s">
        <v>2646</v>
      </c>
      <c r="B1469" s="9">
        <v>9</v>
      </c>
      <c r="C1469" s="255" t="s">
        <v>9101</v>
      </c>
      <c r="D1469" s="9">
        <v>0.010744800357456874</v>
      </c>
      <c r="E1469" s="9"/>
      <c r="F1469" s="255" t="s">
        <v>9133</v>
      </c>
      <c r="G1469" s="9"/>
      <c r="H1469" s="255" t="s">
        <v>9168</v>
      </c>
      <c r="I1469" s="9">
        <v>1</v>
      </c>
    </row>
    <row r="1470">
      <c r="A1470" s="255" t="s">
        <v>2647</v>
      </c>
      <c r="B1470" s="9">
        <v>9</v>
      </c>
      <c r="C1470" s="255" t="s">
        <v>9101</v>
      </c>
      <c r="D1470" s="9"/>
      <c r="E1470" s="9"/>
      <c r="F1470" s="255" t="s">
        <v>9134</v>
      </c>
      <c r="G1470" s="9"/>
      <c r="H1470" s="255" t="s">
        <v>9168</v>
      </c>
      <c r="I1470" s="9">
        <v>1</v>
      </c>
    </row>
    <row r="1471">
      <c r="A1471" s="255" t="s">
        <v>2648</v>
      </c>
      <c r="B1471" s="9">
        <v>9</v>
      </c>
      <c r="C1471" s="255" t="s">
        <v>9101</v>
      </c>
      <c r="D1471" s="9">
        <v>0.0088720592883072859</v>
      </c>
      <c r="E1471" s="9"/>
      <c r="F1471" s="255" t="s">
        <v>9135</v>
      </c>
      <c r="G1471" s="9"/>
      <c r="H1471" s="255" t="s">
        <v>9168</v>
      </c>
      <c r="I1471" s="9">
        <v>1</v>
      </c>
    </row>
    <row r="1472">
      <c r="A1472" s="255" t="s">
        <v>2649</v>
      </c>
      <c r="B1472" s="9">
        <v>9</v>
      </c>
      <c r="C1472" s="255" t="s">
        <v>9101</v>
      </c>
      <c r="D1472" s="9">
        <v>0.0068249899796100771</v>
      </c>
      <c r="E1472" s="9"/>
      <c r="F1472" s="255" t="s">
        <v>9114</v>
      </c>
      <c r="G1472" s="9"/>
      <c r="H1472" s="255" t="s">
        <v>9168</v>
      </c>
      <c r="I1472" s="9">
        <v>1</v>
      </c>
    </row>
    <row r="1473">
      <c r="A1473" s="255" t="s">
        <v>2650</v>
      </c>
      <c r="B1473" s="9">
        <v>9</v>
      </c>
      <c r="C1473" s="255" t="s">
        <v>9101</v>
      </c>
      <c r="D1473" s="9">
        <v>0.0032702898195883382</v>
      </c>
      <c r="E1473" s="9"/>
      <c r="F1473" s="255" t="s">
        <v>9125</v>
      </c>
      <c r="G1473" s="9"/>
      <c r="H1473" s="255" t="s">
        <v>9168</v>
      </c>
      <c r="I1473" s="9">
        <v>1</v>
      </c>
    </row>
    <row r="1474">
      <c r="A1474" s="255" t="s">
        <v>2651</v>
      </c>
      <c r="B1474" s="9">
        <v>9</v>
      </c>
      <c r="C1474" s="255" t="s">
        <v>9101</v>
      </c>
      <c r="D1474" s="9">
        <v>0.0089440268793900286</v>
      </c>
      <c r="E1474" s="9"/>
      <c r="F1474" s="255" t="s">
        <v>9132</v>
      </c>
      <c r="G1474" s="9"/>
      <c r="H1474" s="255" t="s">
        <v>9168</v>
      </c>
      <c r="I1474" s="9">
        <v>1</v>
      </c>
    </row>
    <row r="1475">
      <c r="A1475" s="255" t="s">
        <v>2652</v>
      </c>
      <c r="B1475" s="9">
        <v>9</v>
      </c>
      <c r="C1475" s="255" t="s">
        <v>9101</v>
      </c>
      <c r="D1475" s="9">
        <v>-0.0073114061682462497</v>
      </c>
      <c r="E1475" s="9"/>
      <c r="F1475" s="255" t="s">
        <v>9136</v>
      </c>
      <c r="G1475" s="9"/>
      <c r="H1475" s="255" t="s">
        <v>9168</v>
      </c>
      <c r="I1475" s="9">
        <v>1</v>
      </c>
    </row>
    <row r="1476">
      <c r="A1476" s="255" t="s">
        <v>2653</v>
      </c>
      <c r="B1476" s="9">
        <v>9</v>
      </c>
      <c r="C1476" s="255" t="s">
        <v>9101</v>
      </c>
      <c r="D1476" s="9">
        <v>-0.0042253031428402038</v>
      </c>
      <c r="E1476" s="9"/>
      <c r="F1476" s="255" t="s">
        <v>9137</v>
      </c>
      <c r="G1476" s="9"/>
      <c r="H1476" s="255" t="s">
        <v>9168</v>
      </c>
      <c r="I1476" s="9">
        <v>1</v>
      </c>
    </row>
    <row r="1477">
      <c r="A1477" s="255" t="s">
        <v>2654</v>
      </c>
      <c r="B1477" s="9">
        <v>10</v>
      </c>
      <c r="C1477" s="255" t="s">
        <v>9101</v>
      </c>
      <c r="D1477" s="9">
        <v>0.0076740405331437419</v>
      </c>
      <c r="E1477" s="9"/>
      <c r="F1477" s="255" t="s">
        <v>9129</v>
      </c>
      <c r="G1477" s="9"/>
      <c r="H1477" s="255" t="s">
        <v>9168</v>
      </c>
      <c r="I1477" s="9">
        <v>1</v>
      </c>
    </row>
    <row r="1478">
      <c r="A1478" s="255" t="s">
        <v>2655</v>
      </c>
      <c r="B1478" s="9">
        <v>10</v>
      </c>
      <c r="C1478" s="255" t="s">
        <v>9101</v>
      </c>
      <c r="D1478" s="9">
        <v>0.0076740405331437419</v>
      </c>
      <c r="E1478" s="9"/>
      <c r="F1478" s="255" t="s">
        <v>9130</v>
      </c>
      <c r="G1478" s="9"/>
      <c r="H1478" s="255" t="s">
        <v>9168</v>
      </c>
      <c r="I1478" s="9">
        <v>1</v>
      </c>
    </row>
    <row r="1479">
      <c r="A1479" s="255" t="s">
        <v>2656</v>
      </c>
      <c r="B1479" s="9">
        <v>10</v>
      </c>
      <c r="C1479" s="255" t="s">
        <v>9101</v>
      </c>
      <c r="D1479" s="9">
        <v>0.0060679129694200858</v>
      </c>
      <c r="E1479" s="9"/>
      <c r="F1479" s="255" t="s">
        <v>9131</v>
      </c>
      <c r="G1479" s="9"/>
      <c r="H1479" s="255" t="s">
        <v>9168</v>
      </c>
      <c r="I1479" s="9">
        <v>1</v>
      </c>
    </row>
    <row r="1480">
      <c r="A1480" s="255" t="s">
        <v>2657</v>
      </c>
      <c r="B1480" s="9">
        <v>10</v>
      </c>
      <c r="C1480" s="255" t="s">
        <v>9101</v>
      </c>
      <c r="D1480" s="9"/>
      <c r="E1480" s="9"/>
      <c r="F1480" s="255" t="s">
        <v>9121</v>
      </c>
      <c r="G1480" s="9"/>
      <c r="H1480" s="255" t="s">
        <v>9168</v>
      </c>
      <c r="I1480" s="9">
        <v>1</v>
      </c>
    </row>
    <row r="1481">
      <c r="A1481" s="255" t="s">
        <v>2658</v>
      </c>
      <c r="B1481" s="9">
        <v>10</v>
      </c>
      <c r="C1481" s="255" t="s">
        <v>9101</v>
      </c>
      <c r="D1481" s="9"/>
      <c r="E1481" s="9"/>
      <c r="F1481" s="255" t="s">
        <v>9120</v>
      </c>
      <c r="G1481" s="9"/>
      <c r="H1481" s="255" t="s">
        <v>9168</v>
      </c>
      <c r="I1481" s="9">
        <v>1</v>
      </c>
    </row>
    <row r="1482">
      <c r="A1482" s="255" t="s">
        <v>2659</v>
      </c>
      <c r="B1482" s="9">
        <v>10</v>
      </c>
      <c r="C1482" s="255" t="s">
        <v>9101</v>
      </c>
      <c r="D1482" s="9">
        <v>0.011290924789449321</v>
      </c>
      <c r="E1482" s="9"/>
      <c r="F1482" s="255" t="s">
        <v>9122</v>
      </c>
      <c r="G1482" s="9"/>
      <c r="H1482" s="255" t="s">
        <v>9168</v>
      </c>
      <c r="I1482" s="9">
        <v>1</v>
      </c>
    </row>
    <row r="1483">
      <c r="A1483" s="255" t="s">
        <v>2660</v>
      </c>
      <c r="B1483" s="9">
        <v>10</v>
      </c>
      <c r="C1483" s="255" t="s">
        <v>9101</v>
      </c>
      <c r="D1483" s="9">
        <v>0.011290924789449321</v>
      </c>
      <c r="E1483" s="9"/>
      <c r="F1483" s="255" t="s">
        <v>9123</v>
      </c>
      <c r="G1483" s="9"/>
      <c r="H1483" s="255" t="s">
        <v>9168</v>
      </c>
      <c r="I1483" s="9">
        <v>1</v>
      </c>
    </row>
    <row r="1484">
      <c r="A1484" s="255" t="s">
        <v>2661</v>
      </c>
      <c r="B1484" s="9">
        <v>10</v>
      </c>
      <c r="C1484" s="255" t="s">
        <v>9101</v>
      </c>
      <c r="D1484" s="9">
        <v>0.011290924789449321</v>
      </c>
      <c r="E1484" s="9"/>
      <c r="F1484" s="255" t="s">
        <v>9124</v>
      </c>
      <c r="G1484" s="9"/>
      <c r="H1484" s="255" t="s">
        <v>9168</v>
      </c>
      <c r="I1484" s="9">
        <v>1</v>
      </c>
    </row>
    <row r="1485">
      <c r="A1485" s="255" t="s">
        <v>2662</v>
      </c>
      <c r="B1485" s="9">
        <v>10</v>
      </c>
      <c r="C1485" s="255" t="s">
        <v>9101</v>
      </c>
      <c r="D1485" s="9">
        <v>0.019154621851394434</v>
      </c>
      <c r="E1485" s="9"/>
      <c r="F1485" s="255" t="s">
        <v>9127</v>
      </c>
      <c r="G1485" s="9"/>
      <c r="H1485" s="255" t="s">
        <v>9168</v>
      </c>
      <c r="I1485" s="9">
        <v>1</v>
      </c>
    </row>
    <row r="1486">
      <c r="A1486" s="255" t="s">
        <v>2663</v>
      </c>
      <c r="B1486" s="9">
        <v>10</v>
      </c>
      <c r="C1486" s="255" t="s">
        <v>9101</v>
      </c>
      <c r="D1486" s="9">
        <v>0.019154621851394434</v>
      </c>
      <c r="E1486" s="9"/>
      <c r="F1486" s="255" t="s">
        <v>9128</v>
      </c>
      <c r="G1486" s="9"/>
      <c r="H1486" s="255" t="s">
        <v>9168</v>
      </c>
      <c r="I1486" s="9">
        <v>1</v>
      </c>
    </row>
    <row r="1487">
      <c r="A1487" s="255" t="s">
        <v>2664</v>
      </c>
      <c r="B1487" s="9">
        <v>10</v>
      </c>
      <c r="C1487" s="255" t="s">
        <v>9101</v>
      </c>
      <c r="D1487" s="9">
        <v>-0.010008968039253297</v>
      </c>
      <c r="E1487" s="9"/>
      <c r="F1487" s="255" t="s">
        <v>9126</v>
      </c>
      <c r="G1487" s="9"/>
      <c r="H1487" s="255" t="s">
        <v>9168</v>
      </c>
      <c r="I1487" s="9">
        <v>1</v>
      </c>
    </row>
    <row r="1488">
      <c r="A1488" s="255" t="s">
        <v>2665</v>
      </c>
      <c r="B1488" s="9">
        <v>10</v>
      </c>
      <c r="C1488" s="255" t="s">
        <v>9101</v>
      </c>
      <c r="D1488" s="9"/>
      <c r="E1488" s="9"/>
      <c r="F1488" s="255" t="s">
        <v>9115</v>
      </c>
      <c r="G1488" s="9"/>
      <c r="H1488" s="255" t="s">
        <v>9168</v>
      </c>
      <c r="I1488" s="9">
        <v>1</v>
      </c>
    </row>
    <row r="1489">
      <c r="A1489" s="255" t="s">
        <v>2666</v>
      </c>
      <c r="B1489" s="9">
        <v>10</v>
      </c>
      <c r="C1489" s="255" t="s">
        <v>9101</v>
      </c>
      <c r="D1489" s="9"/>
      <c r="E1489" s="9"/>
      <c r="F1489" s="255" t="s">
        <v>9138</v>
      </c>
      <c r="G1489" s="9"/>
      <c r="H1489" s="255" t="s">
        <v>9168</v>
      </c>
      <c r="I1489" s="9">
        <v>1</v>
      </c>
    </row>
    <row r="1490">
      <c r="A1490" s="255" t="s">
        <v>2667</v>
      </c>
      <c r="B1490" s="9">
        <v>10</v>
      </c>
      <c r="C1490" s="255" t="s">
        <v>9101</v>
      </c>
      <c r="D1490" s="9"/>
      <c r="E1490" s="9"/>
      <c r="F1490" s="255" t="s">
        <v>9119</v>
      </c>
      <c r="G1490" s="9"/>
      <c r="H1490" s="255" t="s">
        <v>9168</v>
      </c>
      <c r="I1490" s="9">
        <v>1</v>
      </c>
    </row>
    <row r="1491">
      <c r="A1491" s="255" t="s">
        <v>2668</v>
      </c>
      <c r="B1491" s="9">
        <v>10</v>
      </c>
      <c r="C1491" s="255" t="s">
        <v>9101</v>
      </c>
      <c r="D1491" s="9"/>
      <c r="E1491" s="9"/>
      <c r="F1491" s="255" t="s">
        <v>9118</v>
      </c>
      <c r="G1491" s="9"/>
      <c r="H1491" s="255" t="s">
        <v>9168</v>
      </c>
      <c r="I1491" s="9">
        <v>1</v>
      </c>
    </row>
    <row r="1492">
      <c r="A1492" s="255" t="s">
        <v>2669</v>
      </c>
      <c r="B1492" s="9">
        <v>10</v>
      </c>
      <c r="C1492" s="255" t="s">
        <v>9101</v>
      </c>
      <c r="D1492" s="9"/>
      <c r="E1492" s="9"/>
      <c r="F1492" s="255" t="s">
        <v>9116</v>
      </c>
      <c r="G1492" s="9"/>
      <c r="H1492" s="255" t="s">
        <v>9168</v>
      </c>
      <c r="I1492" s="9">
        <v>1</v>
      </c>
    </row>
    <row r="1493">
      <c r="A1493" s="255" t="s">
        <v>2670</v>
      </c>
      <c r="B1493" s="9">
        <v>10</v>
      </c>
      <c r="C1493" s="255" t="s">
        <v>9101</v>
      </c>
      <c r="D1493" s="9"/>
      <c r="E1493" s="9"/>
      <c r="F1493" s="255" t="s">
        <v>9117</v>
      </c>
      <c r="G1493" s="9"/>
      <c r="H1493" s="255" t="s">
        <v>9168</v>
      </c>
      <c r="I1493" s="9">
        <v>1</v>
      </c>
    </row>
    <row r="1494">
      <c r="A1494" s="255" t="s">
        <v>2671</v>
      </c>
      <c r="B1494" s="9">
        <v>10</v>
      </c>
      <c r="C1494" s="255" t="s">
        <v>9101</v>
      </c>
      <c r="D1494" s="9">
        <v>0.0099481529624331853</v>
      </c>
      <c r="E1494" s="9"/>
      <c r="F1494" s="255" t="s">
        <v>9133</v>
      </c>
      <c r="G1494" s="9"/>
      <c r="H1494" s="255" t="s">
        <v>9168</v>
      </c>
      <c r="I1494" s="9">
        <v>1</v>
      </c>
    </row>
    <row r="1495">
      <c r="A1495" s="255" t="s">
        <v>2672</v>
      </c>
      <c r="B1495" s="9">
        <v>10</v>
      </c>
      <c r="C1495" s="255" t="s">
        <v>9101</v>
      </c>
      <c r="D1495" s="9"/>
      <c r="E1495" s="9"/>
      <c r="F1495" s="255" t="s">
        <v>9134</v>
      </c>
      <c r="G1495" s="9"/>
      <c r="H1495" s="255" t="s">
        <v>9168</v>
      </c>
      <c r="I1495" s="9">
        <v>1</v>
      </c>
    </row>
    <row r="1496">
      <c r="A1496" s="255" t="s">
        <v>2673</v>
      </c>
      <c r="B1496" s="9">
        <v>10</v>
      </c>
      <c r="C1496" s="255" t="s">
        <v>9101</v>
      </c>
      <c r="D1496" s="9">
        <v>0.0081823122908919535</v>
      </c>
      <c r="E1496" s="9"/>
      <c r="F1496" s="255" t="s">
        <v>9135</v>
      </c>
      <c r="G1496" s="9"/>
      <c r="H1496" s="255" t="s">
        <v>9168</v>
      </c>
      <c r="I1496" s="9">
        <v>1</v>
      </c>
    </row>
    <row r="1497">
      <c r="A1497" s="255" t="s">
        <v>2674</v>
      </c>
      <c r="B1497" s="9">
        <v>10</v>
      </c>
      <c r="C1497" s="255" t="s">
        <v>9101</v>
      </c>
      <c r="D1497" s="9">
        <v>0.0093773079207393993</v>
      </c>
      <c r="E1497" s="9"/>
      <c r="F1497" s="255" t="s">
        <v>9114</v>
      </c>
      <c r="G1497" s="9"/>
      <c r="H1497" s="255" t="s">
        <v>9168</v>
      </c>
      <c r="I1497" s="9">
        <v>1</v>
      </c>
    </row>
    <row r="1498">
      <c r="A1498" s="255" t="s">
        <v>2675</v>
      </c>
      <c r="B1498" s="9">
        <v>10</v>
      </c>
      <c r="C1498" s="255" t="s">
        <v>9101</v>
      </c>
      <c r="D1498" s="9">
        <v>0.0032856702250300858</v>
      </c>
      <c r="E1498" s="9"/>
      <c r="F1498" s="255" t="s">
        <v>9125</v>
      </c>
      <c r="G1498" s="9"/>
      <c r="H1498" s="255" t="s">
        <v>9168</v>
      </c>
      <c r="I1498" s="9">
        <v>1</v>
      </c>
    </row>
    <row r="1499">
      <c r="A1499" s="255" t="s">
        <v>2676</v>
      </c>
      <c r="B1499" s="9">
        <v>10</v>
      </c>
      <c r="C1499" s="255" t="s">
        <v>9101</v>
      </c>
      <c r="D1499" s="9">
        <v>0.011775607743834321</v>
      </c>
      <c r="E1499" s="9"/>
      <c r="F1499" s="255" t="s">
        <v>9132</v>
      </c>
      <c r="G1499" s="9"/>
      <c r="H1499" s="255" t="s">
        <v>9168</v>
      </c>
      <c r="I1499" s="9">
        <v>1</v>
      </c>
    </row>
    <row r="1500">
      <c r="A1500" s="255" t="s">
        <v>2677</v>
      </c>
      <c r="B1500" s="9">
        <v>10</v>
      </c>
      <c r="C1500" s="255" t="s">
        <v>9101</v>
      </c>
      <c r="D1500" s="9">
        <v>-0.007610180965760562</v>
      </c>
      <c r="E1500" s="9"/>
      <c r="F1500" s="255" t="s">
        <v>9136</v>
      </c>
      <c r="G1500" s="9"/>
      <c r="H1500" s="255" t="s">
        <v>9168</v>
      </c>
      <c r="I1500" s="9">
        <v>1</v>
      </c>
    </row>
    <row r="1501">
      <c r="A1501" s="255" t="s">
        <v>2678</v>
      </c>
      <c r="B1501" s="9">
        <v>10</v>
      </c>
      <c r="C1501" s="255" t="s">
        <v>9101</v>
      </c>
      <c r="D1501" s="9">
        <v>-0.00630426446587276</v>
      </c>
      <c r="E1501" s="9"/>
      <c r="F1501" s="255" t="s">
        <v>9137</v>
      </c>
      <c r="G1501" s="9"/>
      <c r="H1501" s="255" t="s">
        <v>9168</v>
      </c>
      <c r="I1501" s="9">
        <v>1</v>
      </c>
    </row>
    <row r="1502">
      <c r="A1502" s="255" t="s">
        <v>2695</v>
      </c>
      <c r="B1502" s="9">
        <v>1</v>
      </c>
      <c r="C1502" s="255" t="s">
        <v>9102</v>
      </c>
      <c r="D1502" s="9"/>
      <c r="E1502" s="9">
        <v>1747011.7004889275</v>
      </c>
      <c r="F1502" s="255" t="s">
        <v>9119</v>
      </c>
      <c r="G1502" s="9"/>
      <c r="H1502" s="255" t="s">
        <v>9168</v>
      </c>
      <c r="I1502" s="9">
        <v>1</v>
      </c>
    </row>
    <row r="1503">
      <c r="A1503" s="255" t="s">
        <v>2689</v>
      </c>
      <c r="B1503" s="9">
        <v>1</v>
      </c>
      <c r="C1503" s="255" t="s">
        <v>9102</v>
      </c>
      <c r="D1503" s="9">
        <v>0.011365151492113769</v>
      </c>
      <c r="E1503" s="9">
        <v>1747011.7004889275</v>
      </c>
      <c r="F1503" s="255" t="s">
        <v>9127</v>
      </c>
      <c r="G1503" s="9"/>
      <c r="H1503" s="255" t="s">
        <v>9168</v>
      </c>
      <c r="I1503" s="9">
        <v>1</v>
      </c>
    </row>
    <row r="1504">
      <c r="A1504" s="255" t="s">
        <v>2690</v>
      </c>
      <c r="B1504" s="9">
        <v>1</v>
      </c>
      <c r="C1504" s="255" t="s">
        <v>9102</v>
      </c>
      <c r="D1504" s="9"/>
      <c r="E1504" s="9">
        <v>1747011.7004889275</v>
      </c>
      <c r="F1504" s="255" t="s">
        <v>9138</v>
      </c>
      <c r="G1504" s="9"/>
      <c r="H1504" s="255" t="s">
        <v>9168</v>
      </c>
      <c r="I1504" s="9">
        <v>1</v>
      </c>
    </row>
    <row r="1505">
      <c r="A1505" s="255" t="s">
        <v>2696</v>
      </c>
      <c r="B1505" s="9">
        <v>1</v>
      </c>
      <c r="C1505" s="255" t="s">
        <v>9102</v>
      </c>
      <c r="D1505" s="9">
        <v>0.012886533040548777</v>
      </c>
      <c r="E1505" s="9">
        <v>1747011.7004889275</v>
      </c>
      <c r="F1505" s="255" t="s">
        <v>9114</v>
      </c>
      <c r="G1505" s="9"/>
      <c r="H1505" s="255" t="s">
        <v>9168</v>
      </c>
      <c r="I1505" s="9">
        <v>1</v>
      </c>
    </row>
    <row r="1506">
      <c r="A1506" s="255" t="s">
        <v>2682</v>
      </c>
      <c r="B1506" s="9">
        <v>1</v>
      </c>
      <c r="C1506" s="255" t="s">
        <v>9102</v>
      </c>
      <c r="D1506" s="9"/>
      <c r="E1506" s="9">
        <v>1747011.7004889275</v>
      </c>
      <c r="F1506" s="255" t="s">
        <v>9118</v>
      </c>
      <c r="G1506" s="9"/>
      <c r="H1506" s="255" t="s">
        <v>9168</v>
      </c>
      <c r="I1506" s="9">
        <v>1</v>
      </c>
    </row>
    <row r="1507">
      <c r="A1507" s="255" t="s">
        <v>2688</v>
      </c>
      <c r="B1507" s="9">
        <v>1</v>
      </c>
      <c r="C1507" s="255" t="s">
        <v>9102</v>
      </c>
      <c r="D1507" s="9"/>
      <c r="E1507" s="9">
        <v>1747011.7004889275</v>
      </c>
      <c r="F1507" s="255" t="s">
        <v>9116</v>
      </c>
      <c r="G1507" s="9"/>
      <c r="H1507" s="255" t="s">
        <v>9168</v>
      </c>
      <c r="I1507" s="9">
        <v>1</v>
      </c>
    </row>
    <row r="1508">
      <c r="A1508" s="255" t="s">
        <v>2699</v>
      </c>
      <c r="B1508" s="9">
        <v>1</v>
      </c>
      <c r="C1508" s="255" t="s">
        <v>9102</v>
      </c>
      <c r="D1508" s="9"/>
      <c r="E1508" s="9">
        <v>1747011.7004889275</v>
      </c>
      <c r="F1508" s="255" t="s">
        <v>9121</v>
      </c>
      <c r="G1508" s="9"/>
      <c r="H1508" s="255" t="s">
        <v>9168</v>
      </c>
      <c r="I1508" s="9">
        <v>1</v>
      </c>
    </row>
    <row r="1509">
      <c r="A1509" s="255" t="s">
        <v>2683</v>
      </c>
      <c r="B1509" s="9">
        <v>1</v>
      </c>
      <c r="C1509" s="255" t="s">
        <v>9102</v>
      </c>
      <c r="D1509" s="9">
        <v>0.0045676581625027296</v>
      </c>
      <c r="E1509" s="9">
        <v>1747011.7004889275</v>
      </c>
      <c r="F1509" s="255" t="s">
        <v>9129</v>
      </c>
      <c r="G1509" s="9"/>
      <c r="H1509" s="255" t="s">
        <v>9168</v>
      </c>
      <c r="I1509" s="9">
        <v>1</v>
      </c>
    </row>
    <row r="1510">
      <c r="A1510" s="255" t="s">
        <v>2686</v>
      </c>
      <c r="B1510" s="9">
        <v>1</v>
      </c>
      <c r="C1510" s="255" t="s">
        <v>9102</v>
      </c>
      <c r="D1510" s="9">
        <v>0.0086784748563707974</v>
      </c>
      <c r="E1510" s="9">
        <v>1747011.7004889275</v>
      </c>
      <c r="F1510" s="255" t="s">
        <v>9126</v>
      </c>
      <c r="G1510" s="9"/>
      <c r="H1510" s="255" t="s">
        <v>9168</v>
      </c>
      <c r="I1510" s="9">
        <v>1</v>
      </c>
    </row>
    <row r="1511">
      <c r="A1511" s="255" t="s">
        <v>2693</v>
      </c>
      <c r="B1511" s="9">
        <v>1</v>
      </c>
      <c r="C1511" s="255" t="s">
        <v>9102</v>
      </c>
      <c r="D1511" s="9"/>
      <c r="E1511" s="9">
        <v>1747011.7004889275</v>
      </c>
      <c r="F1511" s="255" t="s">
        <v>9120</v>
      </c>
      <c r="G1511" s="9"/>
      <c r="H1511" s="255" t="s">
        <v>9168</v>
      </c>
      <c r="I1511" s="9">
        <v>1</v>
      </c>
    </row>
    <row r="1512">
      <c r="A1512" s="255" t="s">
        <v>2681</v>
      </c>
      <c r="B1512" s="9">
        <v>1</v>
      </c>
      <c r="C1512" s="255" t="s">
        <v>9102</v>
      </c>
      <c r="D1512" s="9">
        <v>0.003390973757624149</v>
      </c>
      <c r="E1512" s="9">
        <v>1747011.7004889275</v>
      </c>
      <c r="F1512" s="255" t="s">
        <v>9135</v>
      </c>
      <c r="G1512" s="9"/>
      <c r="H1512" s="255" t="s">
        <v>9168</v>
      </c>
      <c r="I1512" s="9">
        <v>1</v>
      </c>
    </row>
    <row r="1513">
      <c r="A1513" s="255" t="s">
        <v>2685</v>
      </c>
      <c r="B1513" s="9">
        <v>1</v>
      </c>
      <c r="C1513" s="255" t="s">
        <v>9102</v>
      </c>
      <c r="D1513" s="9">
        <v>0.020140877519952711</v>
      </c>
      <c r="E1513" s="9">
        <v>1747011.7004889275</v>
      </c>
      <c r="F1513" s="255" t="s">
        <v>9131</v>
      </c>
      <c r="G1513" s="9"/>
      <c r="H1513" s="255" t="s">
        <v>9168</v>
      </c>
      <c r="I1513" s="9">
        <v>1</v>
      </c>
    </row>
    <row r="1514">
      <c r="A1514" s="255" t="s">
        <v>2679</v>
      </c>
      <c r="B1514" s="9">
        <v>1</v>
      </c>
      <c r="C1514" s="255" t="s">
        <v>9102</v>
      </c>
      <c r="D1514" s="9">
        <v>0.016976214098831259</v>
      </c>
      <c r="E1514" s="9">
        <v>1747011.7004889275</v>
      </c>
      <c r="F1514" s="255" t="s">
        <v>9132</v>
      </c>
      <c r="G1514" s="9"/>
      <c r="H1514" s="255" t="s">
        <v>9168</v>
      </c>
      <c r="I1514" s="9">
        <v>1</v>
      </c>
    </row>
    <row r="1515">
      <c r="A1515" s="255" t="s">
        <v>2703</v>
      </c>
      <c r="B1515" s="9">
        <v>1</v>
      </c>
      <c r="C1515" s="255" t="s">
        <v>9102</v>
      </c>
      <c r="D1515" s="9">
        <v>0.013183739438439653</v>
      </c>
      <c r="E1515" s="9">
        <v>1747011.7004889275</v>
      </c>
      <c r="F1515" s="255" t="s">
        <v>9124</v>
      </c>
      <c r="G1515" s="9"/>
      <c r="H1515" s="255" t="s">
        <v>9168</v>
      </c>
      <c r="I1515" s="9">
        <v>1</v>
      </c>
    </row>
    <row r="1516">
      <c r="A1516" s="255" t="s">
        <v>2702</v>
      </c>
      <c r="B1516" s="9">
        <v>1</v>
      </c>
      <c r="C1516" s="255" t="s">
        <v>9102</v>
      </c>
      <c r="D1516" s="9">
        <v>0.013183739438439653</v>
      </c>
      <c r="E1516" s="9">
        <v>1747011.7004889275</v>
      </c>
      <c r="F1516" s="255" t="s">
        <v>9122</v>
      </c>
      <c r="G1516" s="9"/>
      <c r="H1516" s="255" t="s">
        <v>9168</v>
      </c>
      <c r="I1516" s="9">
        <v>1</v>
      </c>
    </row>
    <row r="1517">
      <c r="A1517" s="255" t="s">
        <v>2701</v>
      </c>
      <c r="B1517" s="9">
        <v>1</v>
      </c>
      <c r="C1517" s="255" t="s">
        <v>9102</v>
      </c>
      <c r="D1517" s="9">
        <v>0.013183739438439653</v>
      </c>
      <c r="E1517" s="9">
        <v>1747011.7004889275</v>
      </c>
      <c r="F1517" s="255" t="s">
        <v>9123</v>
      </c>
      <c r="G1517" s="9"/>
      <c r="H1517" s="255" t="s">
        <v>9168</v>
      </c>
      <c r="I1517" s="9">
        <v>1</v>
      </c>
    </row>
    <row r="1518">
      <c r="A1518" s="255" t="s">
        <v>2687</v>
      </c>
      <c r="B1518" s="9">
        <v>1</v>
      </c>
      <c r="C1518" s="255" t="s">
        <v>9102</v>
      </c>
      <c r="D1518" s="9">
        <v>0.011365151492113769</v>
      </c>
      <c r="E1518" s="9">
        <v>1747011.7004889275</v>
      </c>
      <c r="F1518" s="255" t="s">
        <v>9128</v>
      </c>
      <c r="G1518" s="9"/>
      <c r="H1518" s="255" t="s">
        <v>9168</v>
      </c>
      <c r="I1518" s="9">
        <v>1</v>
      </c>
    </row>
    <row r="1519">
      <c r="A1519" s="255" t="s">
        <v>2697</v>
      </c>
      <c r="B1519" s="9">
        <v>1</v>
      </c>
      <c r="C1519" s="255" t="s">
        <v>9102</v>
      </c>
      <c r="D1519" s="9">
        <v>0.0045676581625027296</v>
      </c>
      <c r="E1519" s="9">
        <v>1747011.7004889275</v>
      </c>
      <c r="F1519" s="255" t="s">
        <v>9130</v>
      </c>
      <c r="G1519" s="9"/>
      <c r="H1519" s="255" t="s">
        <v>9168</v>
      </c>
      <c r="I1519" s="9">
        <v>1</v>
      </c>
    </row>
    <row r="1520">
      <c r="A1520" s="255" t="s">
        <v>2680</v>
      </c>
      <c r="B1520" s="9">
        <v>1</v>
      </c>
      <c r="C1520" s="255" t="s">
        <v>9102</v>
      </c>
      <c r="D1520" s="9"/>
      <c r="E1520" s="9">
        <v>1747011.7004889275</v>
      </c>
      <c r="F1520" s="255" t="s">
        <v>9117</v>
      </c>
      <c r="G1520" s="9"/>
      <c r="H1520" s="255" t="s">
        <v>9168</v>
      </c>
      <c r="I1520" s="9">
        <v>1</v>
      </c>
    </row>
    <row r="1521">
      <c r="A1521" s="255" t="s">
        <v>2684</v>
      </c>
      <c r="B1521" s="9">
        <v>1</v>
      </c>
      <c r="C1521" s="255" t="s">
        <v>9102</v>
      </c>
      <c r="D1521" s="9">
        <v>0.0088548238650780365</v>
      </c>
      <c r="E1521" s="9">
        <v>1747011.7004889275</v>
      </c>
      <c r="F1521" s="255" t="s">
        <v>9133</v>
      </c>
      <c r="G1521" s="9"/>
      <c r="H1521" s="255" t="s">
        <v>9168</v>
      </c>
      <c r="I1521" s="9">
        <v>1</v>
      </c>
    </row>
    <row r="1522">
      <c r="A1522" s="255" t="s">
        <v>2691</v>
      </c>
      <c r="B1522" s="9">
        <v>1</v>
      </c>
      <c r="C1522" s="255" t="s">
        <v>9102</v>
      </c>
      <c r="D1522" s="9">
        <v>0.012914090058689768</v>
      </c>
      <c r="E1522" s="9">
        <v>1747011.7004889275</v>
      </c>
      <c r="F1522" s="255" t="s">
        <v>9137</v>
      </c>
      <c r="G1522" s="9"/>
      <c r="H1522" s="255" t="s">
        <v>9168</v>
      </c>
      <c r="I1522" s="9">
        <v>1</v>
      </c>
    </row>
    <row r="1523">
      <c r="A1523" s="255" t="s">
        <v>2694</v>
      </c>
      <c r="B1523" s="9">
        <v>1</v>
      </c>
      <c r="C1523" s="255" t="s">
        <v>9102</v>
      </c>
      <c r="D1523" s="9">
        <v>0.0012529180711457544</v>
      </c>
      <c r="E1523" s="9">
        <v>1747011.7004889275</v>
      </c>
      <c r="F1523" s="255" t="s">
        <v>9136</v>
      </c>
      <c r="G1523" s="9"/>
      <c r="H1523" s="255" t="s">
        <v>9168</v>
      </c>
      <c r="I1523" s="9">
        <v>1</v>
      </c>
    </row>
    <row r="1524">
      <c r="A1524" s="255" t="s">
        <v>2692</v>
      </c>
      <c r="B1524" s="9">
        <v>1</v>
      </c>
      <c r="C1524" s="255" t="s">
        <v>9102</v>
      </c>
      <c r="D1524" s="9"/>
      <c r="E1524" s="9">
        <v>1747011.7004889275</v>
      </c>
      <c r="F1524" s="255" t="s">
        <v>9115</v>
      </c>
      <c r="G1524" s="9"/>
      <c r="H1524" s="255" t="s">
        <v>9168</v>
      </c>
      <c r="I1524" s="9">
        <v>1</v>
      </c>
    </row>
    <row r="1525">
      <c r="A1525" s="255" t="s">
        <v>2700</v>
      </c>
      <c r="B1525" s="9">
        <v>1</v>
      </c>
      <c r="C1525" s="255" t="s">
        <v>9102</v>
      </c>
      <c r="D1525" s="9">
        <v>0.026151651490048031</v>
      </c>
      <c r="E1525" s="9">
        <v>1747011.7004889275</v>
      </c>
      <c r="F1525" s="255" t="s">
        <v>9134</v>
      </c>
      <c r="G1525" s="9"/>
      <c r="H1525" s="255" t="s">
        <v>9168</v>
      </c>
      <c r="I1525" s="9">
        <v>1</v>
      </c>
    </row>
    <row r="1526">
      <c r="A1526" s="255" t="s">
        <v>2698</v>
      </c>
      <c r="B1526" s="9">
        <v>1</v>
      </c>
      <c r="C1526" s="255" t="s">
        <v>9102</v>
      </c>
      <c r="D1526" s="9">
        <v>0.02513687227094083</v>
      </c>
      <c r="E1526" s="9">
        <v>1747011.7004889275</v>
      </c>
      <c r="F1526" s="255" t="s">
        <v>9125</v>
      </c>
      <c r="G1526" s="9"/>
      <c r="H1526" s="255" t="s">
        <v>9168</v>
      </c>
      <c r="I1526" s="9">
        <v>1</v>
      </c>
    </row>
    <row r="1527">
      <c r="A1527" s="255" t="s">
        <v>2710</v>
      </c>
      <c r="B1527" s="9">
        <v>2</v>
      </c>
      <c r="C1527" s="255" t="s">
        <v>9102</v>
      </c>
      <c r="D1527" s="9">
        <v>0.0069735259631445957</v>
      </c>
      <c r="E1527" s="9">
        <v>1746626.5573948817</v>
      </c>
      <c r="F1527" s="255" t="s">
        <v>9136</v>
      </c>
      <c r="G1527" s="9"/>
      <c r="H1527" s="255" t="s">
        <v>9168</v>
      </c>
      <c r="I1527" s="9">
        <v>1</v>
      </c>
    </row>
    <row r="1528">
      <c r="A1528" s="255" t="s">
        <v>2724</v>
      </c>
      <c r="B1528" s="9">
        <v>2</v>
      </c>
      <c r="C1528" s="255" t="s">
        <v>9102</v>
      </c>
      <c r="D1528" s="9">
        <v>0.037880674748126154</v>
      </c>
      <c r="E1528" s="9">
        <v>1746626.5573948817</v>
      </c>
      <c r="F1528" s="255" t="s">
        <v>9134</v>
      </c>
      <c r="G1528" s="9"/>
      <c r="H1528" s="255" t="s">
        <v>9168</v>
      </c>
      <c r="I1528" s="9">
        <v>1</v>
      </c>
    </row>
    <row r="1529">
      <c r="A1529" s="255" t="s">
        <v>2723</v>
      </c>
      <c r="B1529" s="9">
        <v>2</v>
      </c>
      <c r="C1529" s="255" t="s">
        <v>9102</v>
      </c>
      <c r="D1529" s="9"/>
      <c r="E1529" s="9">
        <v>1746626.5573948817</v>
      </c>
      <c r="F1529" s="255" t="s">
        <v>9120</v>
      </c>
      <c r="G1529" s="9"/>
      <c r="H1529" s="255" t="s">
        <v>9168</v>
      </c>
      <c r="I1529" s="9">
        <v>1</v>
      </c>
    </row>
    <row r="1530">
      <c r="A1530" s="255" t="s">
        <v>2727</v>
      </c>
      <c r="B1530" s="9">
        <v>2</v>
      </c>
      <c r="C1530" s="255" t="s">
        <v>9102</v>
      </c>
      <c r="D1530" s="9">
        <v>0.024695507014765288</v>
      </c>
      <c r="E1530" s="9">
        <v>1746626.5573948817</v>
      </c>
      <c r="F1530" s="255" t="s">
        <v>9132</v>
      </c>
      <c r="G1530" s="9"/>
      <c r="H1530" s="255" t="s">
        <v>9168</v>
      </c>
      <c r="I1530" s="9">
        <v>1</v>
      </c>
    </row>
    <row r="1531">
      <c r="A1531" s="255" t="s">
        <v>2706</v>
      </c>
      <c r="B1531" s="9">
        <v>2</v>
      </c>
      <c r="C1531" s="255" t="s">
        <v>9102</v>
      </c>
      <c r="D1531" s="9">
        <v>0.018637920231417814</v>
      </c>
      <c r="E1531" s="9">
        <v>1746626.5573948817</v>
      </c>
      <c r="F1531" s="255" t="s">
        <v>9114</v>
      </c>
      <c r="G1531" s="9"/>
      <c r="H1531" s="255" t="s">
        <v>9168</v>
      </c>
      <c r="I1531" s="9">
        <v>1</v>
      </c>
    </row>
    <row r="1532">
      <c r="A1532" s="255" t="s">
        <v>2720</v>
      </c>
      <c r="B1532" s="9">
        <v>2</v>
      </c>
      <c r="C1532" s="255" t="s">
        <v>9102</v>
      </c>
      <c r="D1532" s="9"/>
      <c r="E1532" s="9">
        <v>1746626.5573948817</v>
      </c>
      <c r="F1532" s="255" t="s">
        <v>9121</v>
      </c>
      <c r="G1532" s="9"/>
      <c r="H1532" s="255" t="s">
        <v>9168</v>
      </c>
      <c r="I1532" s="9">
        <v>1</v>
      </c>
    </row>
    <row r="1533">
      <c r="A1533" s="255" t="s">
        <v>2707</v>
      </c>
      <c r="B1533" s="9">
        <v>2</v>
      </c>
      <c r="C1533" s="255" t="s">
        <v>9102</v>
      </c>
      <c r="D1533" s="9">
        <v>0.028375943441345343</v>
      </c>
      <c r="E1533" s="9">
        <v>1746626.5573948817</v>
      </c>
      <c r="F1533" s="255" t="s">
        <v>9129</v>
      </c>
      <c r="G1533" s="9"/>
      <c r="H1533" s="255" t="s">
        <v>9168</v>
      </c>
      <c r="I1533" s="9">
        <v>1</v>
      </c>
    </row>
    <row r="1534">
      <c r="A1534" s="255" t="s">
        <v>2715</v>
      </c>
      <c r="B1534" s="9">
        <v>2</v>
      </c>
      <c r="C1534" s="255" t="s">
        <v>9102</v>
      </c>
      <c r="D1534" s="9"/>
      <c r="E1534" s="9">
        <v>1746626.5573948817</v>
      </c>
      <c r="F1534" s="255" t="s">
        <v>9119</v>
      </c>
      <c r="G1534" s="9"/>
      <c r="H1534" s="255" t="s">
        <v>9168</v>
      </c>
      <c r="I1534" s="9">
        <v>1</v>
      </c>
    </row>
    <row r="1535">
      <c r="A1535" s="255" t="s">
        <v>2728</v>
      </c>
      <c r="B1535" s="9">
        <v>2</v>
      </c>
      <c r="C1535" s="255" t="s">
        <v>9102</v>
      </c>
      <c r="D1535" s="9">
        <v>0.028757169310534045</v>
      </c>
      <c r="E1535" s="9">
        <v>1746626.5573948817</v>
      </c>
      <c r="F1535" s="255" t="s">
        <v>9131</v>
      </c>
      <c r="G1535" s="9"/>
      <c r="H1535" s="255" t="s">
        <v>9168</v>
      </c>
      <c r="I1535" s="9">
        <v>1</v>
      </c>
    </row>
    <row r="1536">
      <c r="A1536" s="255" t="s">
        <v>2717</v>
      </c>
      <c r="B1536" s="9">
        <v>2</v>
      </c>
      <c r="C1536" s="255" t="s">
        <v>9102</v>
      </c>
      <c r="D1536" s="9">
        <v>0.028586861492265123</v>
      </c>
      <c r="E1536" s="9">
        <v>1746626.5573948817</v>
      </c>
      <c r="F1536" s="255" t="s">
        <v>9124</v>
      </c>
      <c r="G1536" s="9"/>
      <c r="H1536" s="255" t="s">
        <v>9168</v>
      </c>
      <c r="I1536" s="9">
        <v>1</v>
      </c>
    </row>
    <row r="1537">
      <c r="A1537" s="255" t="s">
        <v>2725</v>
      </c>
      <c r="B1537" s="9">
        <v>2</v>
      </c>
      <c r="C1537" s="255" t="s">
        <v>9102</v>
      </c>
      <c r="D1537" s="9">
        <v>0.014938628328647343</v>
      </c>
      <c r="E1537" s="9">
        <v>1746626.5573948817</v>
      </c>
      <c r="F1537" s="255" t="s">
        <v>9126</v>
      </c>
      <c r="G1537" s="9"/>
      <c r="H1537" s="255" t="s">
        <v>9168</v>
      </c>
      <c r="I1537" s="9">
        <v>1</v>
      </c>
    </row>
    <row r="1538">
      <c r="A1538" s="255" t="s">
        <v>2704</v>
      </c>
      <c r="B1538" s="9">
        <v>2</v>
      </c>
      <c r="C1538" s="255" t="s">
        <v>9102</v>
      </c>
      <c r="D1538" s="9"/>
      <c r="E1538" s="9">
        <v>1746626.5573948817</v>
      </c>
      <c r="F1538" s="255" t="s">
        <v>9118</v>
      </c>
      <c r="G1538" s="9"/>
      <c r="H1538" s="255" t="s">
        <v>9168</v>
      </c>
      <c r="I1538" s="9">
        <v>1</v>
      </c>
    </row>
    <row r="1539">
      <c r="A1539" s="255" t="s">
        <v>2711</v>
      </c>
      <c r="B1539" s="9">
        <v>2</v>
      </c>
      <c r="C1539" s="255" t="s">
        <v>9102</v>
      </c>
      <c r="D1539" s="9"/>
      <c r="E1539" s="9">
        <v>1746626.5573948817</v>
      </c>
      <c r="F1539" s="255" t="s">
        <v>9117</v>
      </c>
      <c r="G1539" s="9"/>
      <c r="H1539" s="255" t="s">
        <v>9168</v>
      </c>
      <c r="I1539" s="9">
        <v>1</v>
      </c>
    </row>
    <row r="1540">
      <c r="A1540" s="255" t="s">
        <v>2708</v>
      </c>
      <c r="B1540" s="9">
        <v>2</v>
      </c>
      <c r="C1540" s="255" t="s">
        <v>9102</v>
      </c>
      <c r="D1540" s="9">
        <v>0.028586861492265123</v>
      </c>
      <c r="E1540" s="9">
        <v>1746626.5573948817</v>
      </c>
      <c r="F1540" s="255" t="s">
        <v>9123</v>
      </c>
      <c r="G1540" s="9"/>
      <c r="H1540" s="255" t="s">
        <v>9168</v>
      </c>
      <c r="I1540" s="9">
        <v>1</v>
      </c>
    </row>
    <row r="1541">
      <c r="A1541" s="255" t="s">
        <v>2712</v>
      </c>
      <c r="B1541" s="9">
        <v>2</v>
      </c>
      <c r="C1541" s="255" t="s">
        <v>9102</v>
      </c>
      <c r="D1541" s="9"/>
      <c r="E1541" s="9">
        <v>1746626.5573948817</v>
      </c>
      <c r="F1541" s="255" t="s">
        <v>9115</v>
      </c>
      <c r="G1541" s="9"/>
      <c r="H1541" s="255" t="s">
        <v>9168</v>
      </c>
      <c r="I1541" s="9">
        <v>1</v>
      </c>
    </row>
    <row r="1542">
      <c r="A1542" s="255" t="s">
        <v>2713</v>
      </c>
      <c r="B1542" s="9">
        <v>2</v>
      </c>
      <c r="C1542" s="255" t="s">
        <v>9102</v>
      </c>
      <c r="D1542" s="9">
        <v>0.019482005969294905</v>
      </c>
      <c r="E1542" s="9">
        <v>1746626.5573948817</v>
      </c>
      <c r="F1542" s="255" t="s">
        <v>9137</v>
      </c>
      <c r="G1542" s="9"/>
      <c r="H1542" s="255" t="s">
        <v>9168</v>
      </c>
      <c r="I1542" s="9">
        <v>1</v>
      </c>
    </row>
    <row r="1543">
      <c r="A1543" s="255" t="s">
        <v>2714</v>
      </c>
      <c r="B1543" s="9">
        <v>2</v>
      </c>
      <c r="C1543" s="255" t="s">
        <v>9102</v>
      </c>
      <c r="D1543" s="9">
        <v>0.023077637368384103</v>
      </c>
      <c r="E1543" s="9">
        <v>1746626.5573948817</v>
      </c>
      <c r="F1543" s="255" t="s">
        <v>9128</v>
      </c>
      <c r="G1543" s="9"/>
      <c r="H1543" s="255" t="s">
        <v>9168</v>
      </c>
      <c r="I1543" s="9">
        <v>1</v>
      </c>
    </row>
    <row r="1544">
      <c r="A1544" s="255" t="s">
        <v>2718</v>
      </c>
      <c r="B1544" s="9">
        <v>2</v>
      </c>
      <c r="C1544" s="255" t="s">
        <v>9102</v>
      </c>
      <c r="D1544" s="9">
        <v>0.028586861492265123</v>
      </c>
      <c r="E1544" s="9">
        <v>1746626.5573948817</v>
      </c>
      <c r="F1544" s="255" t="s">
        <v>9122</v>
      </c>
      <c r="G1544" s="9"/>
      <c r="H1544" s="255" t="s">
        <v>9168</v>
      </c>
      <c r="I1544" s="9">
        <v>1</v>
      </c>
    </row>
    <row r="1545">
      <c r="A1545" s="255" t="s">
        <v>2726</v>
      </c>
      <c r="B1545" s="9">
        <v>2</v>
      </c>
      <c r="C1545" s="255" t="s">
        <v>9102</v>
      </c>
      <c r="D1545" s="9">
        <v>0.028375943441345343</v>
      </c>
      <c r="E1545" s="9">
        <v>1746626.5573948817</v>
      </c>
      <c r="F1545" s="255" t="s">
        <v>9130</v>
      </c>
      <c r="G1545" s="9"/>
      <c r="H1545" s="255" t="s">
        <v>9168</v>
      </c>
      <c r="I1545" s="9">
        <v>1</v>
      </c>
    </row>
    <row r="1546">
      <c r="A1546" s="255" t="s">
        <v>2721</v>
      </c>
      <c r="B1546" s="9">
        <v>2</v>
      </c>
      <c r="C1546" s="255" t="s">
        <v>9102</v>
      </c>
      <c r="D1546" s="9">
        <v>0.024883911254369867</v>
      </c>
      <c r="E1546" s="9">
        <v>1746626.5573948817</v>
      </c>
      <c r="F1546" s="255" t="s">
        <v>9133</v>
      </c>
      <c r="G1546" s="9"/>
      <c r="H1546" s="255" t="s">
        <v>9168</v>
      </c>
      <c r="I1546" s="9">
        <v>1</v>
      </c>
    </row>
    <row r="1547">
      <c r="A1547" s="255" t="s">
        <v>2716</v>
      </c>
      <c r="B1547" s="9">
        <v>2</v>
      </c>
      <c r="C1547" s="255" t="s">
        <v>9102</v>
      </c>
      <c r="D1547" s="9">
        <v>0.03678297652211799</v>
      </c>
      <c r="E1547" s="9">
        <v>1746626.5573948817</v>
      </c>
      <c r="F1547" s="255" t="s">
        <v>9125</v>
      </c>
      <c r="G1547" s="9"/>
      <c r="H1547" s="255" t="s">
        <v>9168</v>
      </c>
      <c r="I1547" s="9">
        <v>1</v>
      </c>
    </row>
    <row r="1548">
      <c r="A1548" s="255" t="s">
        <v>2722</v>
      </c>
      <c r="B1548" s="9">
        <v>2</v>
      </c>
      <c r="C1548" s="255" t="s">
        <v>9102</v>
      </c>
      <c r="D1548" s="9"/>
      <c r="E1548" s="9">
        <v>1746626.5573948817</v>
      </c>
      <c r="F1548" s="255" t="s">
        <v>9116</v>
      </c>
      <c r="G1548" s="9"/>
      <c r="H1548" s="255" t="s">
        <v>9168</v>
      </c>
      <c r="I1548" s="9">
        <v>1</v>
      </c>
    </row>
    <row r="1549">
      <c r="A1549" s="255" t="s">
        <v>2705</v>
      </c>
      <c r="B1549" s="9">
        <v>2</v>
      </c>
      <c r="C1549" s="255" t="s">
        <v>9102</v>
      </c>
      <c r="D1549" s="9">
        <v>0.020778397275066612</v>
      </c>
      <c r="E1549" s="9">
        <v>1746626.5573948817</v>
      </c>
      <c r="F1549" s="255" t="s">
        <v>9135</v>
      </c>
      <c r="G1549" s="9"/>
      <c r="H1549" s="255" t="s">
        <v>9168</v>
      </c>
      <c r="I1549" s="9">
        <v>1</v>
      </c>
    </row>
    <row r="1550">
      <c r="A1550" s="255" t="s">
        <v>2719</v>
      </c>
      <c r="B1550" s="9">
        <v>2</v>
      </c>
      <c r="C1550" s="255" t="s">
        <v>9102</v>
      </c>
      <c r="D1550" s="9"/>
      <c r="E1550" s="9">
        <v>1746626.5573948817</v>
      </c>
      <c r="F1550" s="255" t="s">
        <v>9138</v>
      </c>
      <c r="G1550" s="9"/>
      <c r="H1550" s="255" t="s">
        <v>9168</v>
      </c>
      <c r="I1550" s="9">
        <v>1</v>
      </c>
    </row>
    <row r="1551">
      <c r="A1551" s="255" t="s">
        <v>2709</v>
      </c>
      <c r="B1551" s="9">
        <v>2</v>
      </c>
      <c r="C1551" s="255" t="s">
        <v>9102</v>
      </c>
      <c r="D1551" s="9">
        <v>0.023077637368384103</v>
      </c>
      <c r="E1551" s="9">
        <v>1746626.5573948817</v>
      </c>
      <c r="F1551" s="255" t="s">
        <v>9127</v>
      </c>
      <c r="G1551" s="9"/>
      <c r="H1551" s="255" t="s">
        <v>9168</v>
      </c>
      <c r="I1551" s="9">
        <v>1</v>
      </c>
    </row>
    <row r="1552">
      <c r="A1552" s="255" t="s">
        <v>2748</v>
      </c>
      <c r="B1552" s="9">
        <v>3</v>
      </c>
      <c r="C1552" s="255" t="s">
        <v>9102</v>
      </c>
      <c r="D1552" s="9">
        <v>0.029180101088189317</v>
      </c>
      <c r="E1552" s="9">
        <v>1749453.4255017771</v>
      </c>
      <c r="F1552" s="255" t="s">
        <v>9137</v>
      </c>
      <c r="G1552" s="9"/>
      <c r="H1552" s="255" t="s">
        <v>9168</v>
      </c>
      <c r="I1552" s="9">
        <v>1</v>
      </c>
    </row>
    <row r="1553">
      <c r="A1553" s="255" t="s">
        <v>2749</v>
      </c>
      <c r="B1553" s="9">
        <v>3</v>
      </c>
      <c r="C1553" s="255" t="s">
        <v>9102</v>
      </c>
      <c r="D1553" s="9">
        <v>0.049245021388056802</v>
      </c>
      <c r="E1553" s="9">
        <v>1749453.4255017771</v>
      </c>
      <c r="F1553" s="255" t="s">
        <v>9125</v>
      </c>
      <c r="G1553" s="9"/>
      <c r="H1553" s="255" t="s">
        <v>9168</v>
      </c>
      <c r="I1553" s="9">
        <v>1</v>
      </c>
    </row>
    <row r="1554">
      <c r="A1554" s="255" t="s">
        <v>2738</v>
      </c>
      <c r="B1554" s="9">
        <v>3</v>
      </c>
      <c r="C1554" s="255" t="s">
        <v>9102</v>
      </c>
      <c r="D1554" s="9"/>
      <c r="E1554" s="9">
        <v>1749453.4255017771</v>
      </c>
      <c r="F1554" s="255" t="s">
        <v>9119</v>
      </c>
      <c r="G1554" s="9"/>
      <c r="H1554" s="255" t="s">
        <v>9168</v>
      </c>
      <c r="I1554" s="9">
        <v>1</v>
      </c>
    </row>
    <row r="1555">
      <c r="A1555" s="255" t="s">
        <v>2741</v>
      </c>
      <c r="B1555" s="9">
        <v>3</v>
      </c>
      <c r="C1555" s="255" t="s">
        <v>9102</v>
      </c>
      <c r="D1555" s="9"/>
      <c r="E1555" s="9">
        <v>1749453.4255017771</v>
      </c>
      <c r="F1555" s="255" t="s">
        <v>9121</v>
      </c>
      <c r="G1555" s="9"/>
      <c r="H1555" s="255" t="s">
        <v>9168</v>
      </c>
      <c r="I1555" s="9">
        <v>1</v>
      </c>
    </row>
    <row r="1556">
      <c r="A1556" s="255" t="s">
        <v>2750</v>
      </c>
      <c r="B1556" s="9">
        <v>3</v>
      </c>
      <c r="C1556" s="255" t="s">
        <v>9102</v>
      </c>
      <c r="D1556" s="9">
        <v>0.041517725762632227</v>
      </c>
      <c r="E1556" s="9">
        <v>1749453.4255017771</v>
      </c>
      <c r="F1556" s="255" t="s">
        <v>9131</v>
      </c>
      <c r="G1556" s="9"/>
      <c r="H1556" s="255" t="s">
        <v>9168</v>
      </c>
      <c r="I1556" s="9">
        <v>1</v>
      </c>
    </row>
    <row r="1557">
      <c r="A1557" s="255" t="s">
        <v>2737</v>
      </c>
      <c r="B1557" s="9">
        <v>3</v>
      </c>
      <c r="C1557" s="255" t="s">
        <v>9102</v>
      </c>
      <c r="D1557" s="9"/>
      <c r="E1557" s="9">
        <v>1749453.4255017771</v>
      </c>
      <c r="F1557" s="255" t="s">
        <v>9138</v>
      </c>
      <c r="G1557" s="9"/>
      <c r="H1557" s="255" t="s">
        <v>9168</v>
      </c>
      <c r="I1557" s="9">
        <v>1</v>
      </c>
    </row>
    <row r="1558">
      <c r="A1558" s="255" t="s">
        <v>2745</v>
      </c>
      <c r="B1558" s="9">
        <v>3</v>
      </c>
      <c r="C1558" s="255" t="s">
        <v>9102</v>
      </c>
      <c r="D1558" s="9"/>
      <c r="E1558" s="9">
        <v>1749453.4255017771</v>
      </c>
      <c r="F1558" s="255" t="s">
        <v>9116</v>
      </c>
      <c r="G1558" s="9"/>
      <c r="H1558" s="255" t="s">
        <v>9168</v>
      </c>
      <c r="I1558" s="9">
        <v>1</v>
      </c>
    </row>
    <row r="1559">
      <c r="A1559" s="255" t="s">
        <v>2735</v>
      </c>
      <c r="B1559" s="9">
        <v>3</v>
      </c>
      <c r="C1559" s="255" t="s">
        <v>9102</v>
      </c>
      <c r="D1559" s="9">
        <v>0.026576787630994411</v>
      </c>
      <c r="E1559" s="9">
        <v>1749453.4255017771</v>
      </c>
      <c r="F1559" s="255" t="s">
        <v>9126</v>
      </c>
      <c r="G1559" s="9"/>
      <c r="H1559" s="255" t="s">
        <v>9168</v>
      </c>
      <c r="I1559" s="9">
        <v>1</v>
      </c>
    </row>
    <row r="1560">
      <c r="A1560" s="255" t="s">
        <v>2751</v>
      </c>
      <c r="B1560" s="9">
        <v>3</v>
      </c>
      <c r="C1560" s="255" t="s">
        <v>9102</v>
      </c>
      <c r="D1560" s="9"/>
      <c r="E1560" s="9">
        <v>1749453.4255017771</v>
      </c>
      <c r="F1560" s="255" t="s">
        <v>9120</v>
      </c>
      <c r="G1560" s="9"/>
      <c r="H1560" s="255" t="s">
        <v>9168</v>
      </c>
      <c r="I1560" s="9">
        <v>1</v>
      </c>
    </row>
    <row r="1561">
      <c r="A1561" s="255" t="s">
        <v>2747</v>
      </c>
      <c r="B1561" s="9">
        <v>3</v>
      </c>
      <c r="C1561" s="255" t="s">
        <v>9102</v>
      </c>
      <c r="D1561" s="9">
        <v>0.029534926179813646</v>
      </c>
      <c r="E1561" s="9">
        <v>1749453.4255017771</v>
      </c>
      <c r="F1561" s="255" t="s">
        <v>9114</v>
      </c>
      <c r="G1561" s="9"/>
      <c r="H1561" s="255" t="s">
        <v>9168</v>
      </c>
      <c r="I1561" s="9">
        <v>1</v>
      </c>
    </row>
    <row r="1562">
      <c r="A1562" s="255" t="s">
        <v>2732</v>
      </c>
      <c r="B1562" s="9">
        <v>3</v>
      </c>
      <c r="C1562" s="255" t="s">
        <v>9102</v>
      </c>
      <c r="D1562" s="9">
        <v>0.036114989108202988</v>
      </c>
      <c r="E1562" s="9">
        <v>1749453.4255017771</v>
      </c>
      <c r="F1562" s="255" t="s">
        <v>9132</v>
      </c>
      <c r="G1562" s="9"/>
      <c r="H1562" s="255" t="s">
        <v>9168</v>
      </c>
      <c r="I1562" s="9">
        <v>1</v>
      </c>
    </row>
    <row r="1563">
      <c r="A1563" s="255" t="s">
        <v>2730</v>
      </c>
      <c r="B1563" s="9">
        <v>3</v>
      </c>
      <c r="C1563" s="255" t="s">
        <v>9102</v>
      </c>
      <c r="D1563" s="9">
        <v>0.038443745018048939</v>
      </c>
      <c r="E1563" s="9">
        <v>1749453.4255017771</v>
      </c>
      <c r="F1563" s="255" t="s">
        <v>9127</v>
      </c>
      <c r="G1563" s="9"/>
      <c r="H1563" s="255" t="s">
        <v>9168</v>
      </c>
      <c r="I1563" s="9">
        <v>1</v>
      </c>
    </row>
    <row r="1564">
      <c r="A1564" s="255" t="s">
        <v>2752</v>
      </c>
      <c r="B1564" s="9">
        <v>3</v>
      </c>
      <c r="C1564" s="255" t="s">
        <v>9102</v>
      </c>
      <c r="D1564" s="9">
        <v>0.046476384814200758</v>
      </c>
      <c r="E1564" s="9">
        <v>1749453.4255017771</v>
      </c>
      <c r="F1564" s="255" t="s">
        <v>9124</v>
      </c>
      <c r="G1564" s="9"/>
      <c r="H1564" s="255" t="s">
        <v>9168</v>
      </c>
      <c r="I1564" s="9">
        <v>1</v>
      </c>
    </row>
    <row r="1565">
      <c r="A1565" s="255" t="s">
        <v>2731</v>
      </c>
      <c r="B1565" s="9">
        <v>3</v>
      </c>
      <c r="C1565" s="255" t="s">
        <v>9102</v>
      </c>
      <c r="D1565" s="9">
        <v>0.052617445823397078</v>
      </c>
      <c r="E1565" s="9">
        <v>1749453.4255017771</v>
      </c>
      <c r="F1565" s="255" t="s">
        <v>9130</v>
      </c>
      <c r="G1565" s="9"/>
      <c r="H1565" s="255" t="s">
        <v>9168</v>
      </c>
      <c r="I1565" s="9">
        <v>1</v>
      </c>
    </row>
    <row r="1566">
      <c r="A1566" s="255" t="s">
        <v>2736</v>
      </c>
      <c r="B1566" s="9">
        <v>3</v>
      </c>
      <c r="C1566" s="255" t="s">
        <v>9102</v>
      </c>
      <c r="D1566" s="9">
        <v>0.043935798881171717</v>
      </c>
      <c r="E1566" s="9">
        <v>1749453.4255017771</v>
      </c>
      <c r="F1566" s="255" t="s">
        <v>9133</v>
      </c>
      <c r="G1566" s="9"/>
      <c r="H1566" s="255" t="s">
        <v>9168</v>
      </c>
      <c r="I1566" s="9">
        <v>1</v>
      </c>
    </row>
    <row r="1567">
      <c r="A1567" s="255" t="s">
        <v>2740</v>
      </c>
      <c r="B1567" s="9">
        <v>3</v>
      </c>
      <c r="C1567" s="255" t="s">
        <v>9102</v>
      </c>
      <c r="D1567" s="9"/>
      <c r="E1567" s="9">
        <v>1749453.4255017771</v>
      </c>
      <c r="F1567" s="255" t="s">
        <v>9117</v>
      </c>
      <c r="G1567" s="9"/>
      <c r="H1567" s="255" t="s">
        <v>9168</v>
      </c>
      <c r="I1567" s="9">
        <v>1</v>
      </c>
    </row>
    <row r="1568">
      <c r="A1568" s="255" t="s">
        <v>2734</v>
      </c>
      <c r="B1568" s="9">
        <v>3</v>
      </c>
      <c r="C1568" s="255" t="s">
        <v>9102</v>
      </c>
      <c r="D1568" s="9">
        <v>0.046476384814200758</v>
      </c>
      <c r="E1568" s="9">
        <v>1749453.4255017771</v>
      </c>
      <c r="F1568" s="255" t="s">
        <v>9123</v>
      </c>
      <c r="G1568" s="9"/>
      <c r="H1568" s="255" t="s">
        <v>9168</v>
      </c>
      <c r="I1568" s="9">
        <v>1</v>
      </c>
    </row>
    <row r="1569">
      <c r="A1569" s="255" t="s">
        <v>2739</v>
      </c>
      <c r="B1569" s="9">
        <v>3</v>
      </c>
      <c r="C1569" s="255" t="s">
        <v>9102</v>
      </c>
      <c r="D1569" s="9">
        <v>0.038443745018048939</v>
      </c>
      <c r="E1569" s="9">
        <v>1749453.4255017771</v>
      </c>
      <c r="F1569" s="255" t="s">
        <v>9128</v>
      </c>
      <c r="G1569" s="9"/>
      <c r="H1569" s="255" t="s">
        <v>9168</v>
      </c>
      <c r="I1569" s="9">
        <v>1</v>
      </c>
    </row>
    <row r="1570">
      <c r="A1570" s="255" t="s">
        <v>2729</v>
      </c>
      <c r="B1570" s="9">
        <v>3</v>
      </c>
      <c r="C1570" s="255" t="s">
        <v>9102</v>
      </c>
      <c r="D1570" s="9">
        <v>0.05084501917655207</v>
      </c>
      <c r="E1570" s="9">
        <v>1749453.4255017771</v>
      </c>
      <c r="F1570" s="255" t="s">
        <v>9134</v>
      </c>
      <c r="G1570" s="9"/>
      <c r="H1570" s="255" t="s">
        <v>9168</v>
      </c>
      <c r="I1570" s="9">
        <v>1</v>
      </c>
    </row>
    <row r="1571">
      <c r="A1571" s="255" t="s">
        <v>2746</v>
      </c>
      <c r="B1571" s="9">
        <v>3</v>
      </c>
      <c r="C1571" s="255" t="s">
        <v>9102</v>
      </c>
      <c r="D1571" s="9">
        <v>0.052617445823397078</v>
      </c>
      <c r="E1571" s="9">
        <v>1749453.4255017771</v>
      </c>
      <c r="F1571" s="255" t="s">
        <v>9129</v>
      </c>
      <c r="G1571" s="9"/>
      <c r="H1571" s="255" t="s">
        <v>9168</v>
      </c>
      <c r="I1571" s="9">
        <v>1</v>
      </c>
    </row>
    <row r="1572">
      <c r="A1572" s="255" t="s">
        <v>2733</v>
      </c>
      <c r="B1572" s="9">
        <v>3</v>
      </c>
      <c r="C1572" s="255" t="s">
        <v>9102</v>
      </c>
      <c r="D1572" s="9">
        <v>0.046476384814200758</v>
      </c>
      <c r="E1572" s="9">
        <v>1749453.4255017771</v>
      </c>
      <c r="F1572" s="255" t="s">
        <v>9122</v>
      </c>
      <c r="G1572" s="9"/>
      <c r="H1572" s="255" t="s">
        <v>9168</v>
      </c>
      <c r="I1572" s="9">
        <v>1</v>
      </c>
    </row>
    <row r="1573">
      <c r="A1573" s="255" t="s">
        <v>2742</v>
      </c>
      <c r="B1573" s="9">
        <v>3</v>
      </c>
      <c r="C1573" s="255" t="s">
        <v>9102</v>
      </c>
      <c r="D1573" s="9"/>
      <c r="E1573" s="9">
        <v>1749453.4255017771</v>
      </c>
      <c r="F1573" s="255" t="s">
        <v>9118</v>
      </c>
      <c r="G1573" s="9"/>
      <c r="H1573" s="255" t="s">
        <v>9168</v>
      </c>
      <c r="I1573" s="9">
        <v>1</v>
      </c>
    </row>
    <row r="1574">
      <c r="A1574" s="255" t="s">
        <v>2744</v>
      </c>
      <c r="B1574" s="9">
        <v>3</v>
      </c>
      <c r="C1574" s="255" t="s">
        <v>9102</v>
      </c>
      <c r="D1574" s="9"/>
      <c r="E1574" s="9">
        <v>1749453.4255017771</v>
      </c>
      <c r="F1574" s="255" t="s">
        <v>9115</v>
      </c>
      <c r="G1574" s="9"/>
      <c r="H1574" s="255" t="s">
        <v>9168</v>
      </c>
      <c r="I1574" s="9">
        <v>1</v>
      </c>
    </row>
    <row r="1575">
      <c r="A1575" s="255" t="s">
        <v>2743</v>
      </c>
      <c r="B1575" s="9">
        <v>3</v>
      </c>
      <c r="C1575" s="255" t="s">
        <v>9102</v>
      </c>
      <c r="D1575" s="9">
        <v>0.041753263165845593</v>
      </c>
      <c r="E1575" s="9">
        <v>1749453.4255017771</v>
      </c>
      <c r="F1575" s="255" t="s">
        <v>9135</v>
      </c>
      <c r="G1575" s="9"/>
      <c r="H1575" s="255" t="s">
        <v>9168</v>
      </c>
      <c r="I1575" s="9">
        <v>1</v>
      </c>
    </row>
    <row r="1576">
      <c r="A1576" s="255" t="s">
        <v>2753</v>
      </c>
      <c r="B1576" s="9">
        <v>3</v>
      </c>
      <c r="C1576" s="255" t="s">
        <v>9102</v>
      </c>
      <c r="D1576" s="9">
        <v>0.02201285748560311</v>
      </c>
      <c r="E1576" s="9">
        <v>1749453.4255017771</v>
      </c>
      <c r="F1576" s="255" t="s">
        <v>9136</v>
      </c>
      <c r="G1576" s="9"/>
      <c r="H1576" s="255" t="s">
        <v>9168</v>
      </c>
      <c r="I1576" s="9">
        <v>1</v>
      </c>
    </row>
    <row r="1577">
      <c r="A1577" s="255" t="s">
        <v>2757</v>
      </c>
      <c r="B1577" s="9">
        <v>4</v>
      </c>
      <c r="C1577" s="255" t="s">
        <v>9102</v>
      </c>
      <c r="D1577" s="9">
        <v>0.059831473212949807</v>
      </c>
      <c r="E1577" s="9">
        <v>1744323.2308518251</v>
      </c>
      <c r="F1577" s="255" t="s">
        <v>9133</v>
      </c>
      <c r="G1577" s="9"/>
      <c r="H1577" s="255" t="s">
        <v>9168</v>
      </c>
      <c r="I1577" s="9">
        <v>1</v>
      </c>
    </row>
    <row r="1578">
      <c r="A1578" s="255" t="s">
        <v>2773</v>
      </c>
      <c r="B1578" s="9">
        <v>4</v>
      </c>
      <c r="C1578" s="255" t="s">
        <v>9102</v>
      </c>
      <c r="D1578" s="9">
        <v>0.051928948349926209</v>
      </c>
      <c r="E1578" s="9">
        <v>1744323.2308518251</v>
      </c>
      <c r="F1578" s="255" t="s">
        <v>9127</v>
      </c>
      <c r="G1578" s="9"/>
      <c r="H1578" s="255" t="s">
        <v>9168</v>
      </c>
      <c r="I1578" s="9">
        <v>1</v>
      </c>
    </row>
    <row r="1579">
      <c r="A1579" s="255" t="s">
        <v>2771</v>
      </c>
      <c r="B1579" s="9">
        <v>4</v>
      </c>
      <c r="C1579" s="255" t="s">
        <v>9102</v>
      </c>
      <c r="D1579" s="9">
        <v>0.060437545413836301</v>
      </c>
      <c r="E1579" s="9">
        <v>1744323.2308518251</v>
      </c>
      <c r="F1579" s="255" t="s">
        <v>9124</v>
      </c>
      <c r="G1579" s="9"/>
      <c r="H1579" s="255" t="s">
        <v>9168</v>
      </c>
      <c r="I1579" s="9">
        <v>1</v>
      </c>
    </row>
    <row r="1580">
      <c r="A1580" s="255" t="s">
        <v>2758</v>
      </c>
      <c r="B1580" s="9">
        <v>4</v>
      </c>
      <c r="C1580" s="255" t="s">
        <v>9102</v>
      </c>
      <c r="D1580" s="9"/>
      <c r="E1580" s="9">
        <v>1744323.2308518251</v>
      </c>
      <c r="F1580" s="255" t="s">
        <v>9121</v>
      </c>
      <c r="G1580" s="9"/>
      <c r="H1580" s="255" t="s">
        <v>9168</v>
      </c>
      <c r="I1580" s="9">
        <v>1</v>
      </c>
    </row>
    <row r="1581">
      <c r="A1581" s="255" t="s">
        <v>2764</v>
      </c>
      <c r="B1581" s="9">
        <v>4</v>
      </c>
      <c r="C1581" s="255" t="s">
        <v>9102</v>
      </c>
      <c r="D1581" s="9"/>
      <c r="E1581" s="9">
        <v>1744323.2308518251</v>
      </c>
      <c r="F1581" s="255" t="s">
        <v>9138</v>
      </c>
      <c r="G1581" s="9"/>
      <c r="H1581" s="255" t="s">
        <v>9168</v>
      </c>
      <c r="I1581" s="9">
        <v>1</v>
      </c>
    </row>
    <row r="1582">
      <c r="A1582" s="255" t="s">
        <v>2765</v>
      </c>
      <c r="B1582" s="9">
        <v>4</v>
      </c>
      <c r="C1582" s="255" t="s">
        <v>9102</v>
      </c>
      <c r="D1582" s="9">
        <v>0.060437545413836301</v>
      </c>
      <c r="E1582" s="9">
        <v>1744323.2308518251</v>
      </c>
      <c r="F1582" s="255" t="s">
        <v>9122</v>
      </c>
      <c r="G1582" s="9"/>
      <c r="H1582" s="255" t="s">
        <v>9168</v>
      </c>
      <c r="I1582" s="9">
        <v>1</v>
      </c>
    </row>
    <row r="1583">
      <c r="A1583" s="255" t="s">
        <v>2776</v>
      </c>
      <c r="B1583" s="9">
        <v>4</v>
      </c>
      <c r="C1583" s="255" t="s">
        <v>9102</v>
      </c>
      <c r="D1583" s="9">
        <v>0.059243738436687877</v>
      </c>
      <c r="E1583" s="9">
        <v>1744323.2308518251</v>
      </c>
      <c r="F1583" s="255" t="s">
        <v>9125</v>
      </c>
      <c r="G1583" s="9"/>
      <c r="H1583" s="255" t="s">
        <v>9168</v>
      </c>
      <c r="I1583" s="9">
        <v>1</v>
      </c>
    </row>
    <row r="1584">
      <c r="A1584" s="255" t="s">
        <v>2754</v>
      </c>
      <c r="B1584" s="9">
        <v>4</v>
      </c>
      <c r="C1584" s="255" t="s">
        <v>9102</v>
      </c>
      <c r="D1584" s="9"/>
      <c r="E1584" s="9">
        <v>1744323.2308518251</v>
      </c>
      <c r="F1584" s="255" t="s">
        <v>9117</v>
      </c>
      <c r="G1584" s="9"/>
      <c r="H1584" s="255" t="s">
        <v>9168</v>
      </c>
      <c r="I1584" s="9">
        <v>1</v>
      </c>
    </row>
    <row r="1585">
      <c r="A1585" s="255" t="s">
        <v>2774</v>
      </c>
      <c r="B1585" s="9">
        <v>4</v>
      </c>
      <c r="C1585" s="255" t="s">
        <v>9102</v>
      </c>
      <c r="D1585" s="9"/>
      <c r="E1585" s="9">
        <v>1744323.2308518251</v>
      </c>
      <c r="F1585" s="255" t="s">
        <v>9120</v>
      </c>
      <c r="G1585" s="9"/>
      <c r="H1585" s="255" t="s">
        <v>9168</v>
      </c>
      <c r="I1585" s="9">
        <v>1</v>
      </c>
    </row>
    <row r="1586">
      <c r="A1586" s="255" t="s">
        <v>2778</v>
      </c>
      <c r="B1586" s="9">
        <v>4</v>
      </c>
      <c r="C1586" s="255" t="s">
        <v>9102</v>
      </c>
      <c r="D1586" s="9"/>
      <c r="E1586" s="9">
        <v>1744323.2308518251</v>
      </c>
      <c r="F1586" s="255" t="s">
        <v>9116</v>
      </c>
      <c r="G1586" s="9"/>
      <c r="H1586" s="255" t="s">
        <v>9168</v>
      </c>
      <c r="I1586" s="9">
        <v>1</v>
      </c>
    </row>
    <row r="1587">
      <c r="A1587" s="255" t="s">
        <v>2761</v>
      </c>
      <c r="B1587" s="9">
        <v>4</v>
      </c>
      <c r="C1587" s="255" t="s">
        <v>9102</v>
      </c>
      <c r="D1587" s="9"/>
      <c r="E1587" s="9">
        <v>1744323.2308518251</v>
      </c>
      <c r="F1587" s="255" t="s">
        <v>9115</v>
      </c>
      <c r="G1587" s="9"/>
      <c r="H1587" s="255" t="s">
        <v>9168</v>
      </c>
      <c r="I1587" s="9">
        <v>1</v>
      </c>
    </row>
    <row r="1588">
      <c r="A1588" s="255" t="s">
        <v>2767</v>
      </c>
      <c r="B1588" s="9">
        <v>4</v>
      </c>
      <c r="C1588" s="255" t="s">
        <v>9102</v>
      </c>
      <c r="D1588" s="9">
        <v>0.052472074366834515</v>
      </c>
      <c r="E1588" s="9">
        <v>1744323.2308518251</v>
      </c>
      <c r="F1588" s="255" t="s">
        <v>9131</v>
      </c>
      <c r="G1588" s="9"/>
      <c r="H1588" s="255" t="s">
        <v>9168</v>
      </c>
      <c r="I1588" s="9">
        <v>1</v>
      </c>
    </row>
    <row r="1589">
      <c r="A1589" s="255" t="s">
        <v>2769</v>
      </c>
      <c r="B1589" s="9">
        <v>4</v>
      </c>
      <c r="C1589" s="255" t="s">
        <v>9102</v>
      </c>
      <c r="D1589" s="9">
        <v>0.040212512315549204</v>
      </c>
      <c r="E1589" s="9">
        <v>1744323.2308518251</v>
      </c>
      <c r="F1589" s="255" t="s">
        <v>9114</v>
      </c>
      <c r="G1589" s="9"/>
      <c r="H1589" s="255" t="s">
        <v>9168</v>
      </c>
      <c r="I1589" s="9">
        <v>1</v>
      </c>
    </row>
    <row r="1590">
      <c r="A1590" s="255" t="s">
        <v>2762</v>
      </c>
      <c r="B1590" s="9">
        <v>4</v>
      </c>
      <c r="C1590" s="255" t="s">
        <v>9102</v>
      </c>
      <c r="D1590" s="9"/>
      <c r="E1590" s="9">
        <v>1744323.2308518251</v>
      </c>
      <c r="F1590" s="255" t="s">
        <v>9118</v>
      </c>
      <c r="G1590" s="9"/>
      <c r="H1590" s="255" t="s">
        <v>9168</v>
      </c>
      <c r="I1590" s="9">
        <v>1</v>
      </c>
    </row>
    <row r="1591">
      <c r="A1591" s="255" t="s">
        <v>2759</v>
      </c>
      <c r="B1591" s="9">
        <v>4</v>
      </c>
      <c r="C1591" s="255" t="s">
        <v>9102</v>
      </c>
      <c r="D1591" s="9">
        <v>0.038984896816215711</v>
      </c>
      <c r="E1591" s="9">
        <v>1744323.2308518251</v>
      </c>
      <c r="F1591" s="255" t="s">
        <v>9137</v>
      </c>
      <c r="G1591" s="9"/>
      <c r="H1591" s="255" t="s">
        <v>9168</v>
      </c>
      <c r="I1591" s="9">
        <v>1</v>
      </c>
    </row>
    <row r="1592">
      <c r="A1592" s="255" t="s">
        <v>2763</v>
      </c>
      <c r="B1592" s="9">
        <v>4</v>
      </c>
      <c r="C1592" s="255" t="s">
        <v>9102</v>
      </c>
      <c r="D1592" s="9">
        <v>0.051928948349926209</v>
      </c>
      <c r="E1592" s="9">
        <v>1744323.2308518251</v>
      </c>
      <c r="F1592" s="255" t="s">
        <v>9128</v>
      </c>
      <c r="G1592" s="9"/>
      <c r="H1592" s="255" t="s">
        <v>9168</v>
      </c>
      <c r="I1592" s="9">
        <v>1</v>
      </c>
    </row>
    <row r="1593">
      <c r="A1593" s="255" t="s">
        <v>2777</v>
      </c>
      <c r="B1593" s="9">
        <v>4</v>
      </c>
      <c r="C1593" s="255" t="s">
        <v>9102</v>
      </c>
      <c r="D1593" s="9">
        <v>0.039358839227217848</v>
      </c>
      <c r="E1593" s="9">
        <v>1744323.2308518251</v>
      </c>
      <c r="F1593" s="255" t="s">
        <v>9126</v>
      </c>
      <c r="G1593" s="9"/>
      <c r="H1593" s="255" t="s">
        <v>9168</v>
      </c>
      <c r="I1593" s="9">
        <v>1</v>
      </c>
    </row>
    <row r="1594">
      <c r="A1594" s="255" t="s">
        <v>2768</v>
      </c>
      <c r="B1594" s="9">
        <v>4</v>
      </c>
      <c r="C1594" s="255" t="s">
        <v>9102</v>
      </c>
      <c r="D1594" s="9">
        <v>0.059550602998643336</v>
      </c>
      <c r="E1594" s="9">
        <v>1744323.2308518251</v>
      </c>
      <c r="F1594" s="255" t="s">
        <v>9135</v>
      </c>
      <c r="G1594" s="9"/>
      <c r="H1594" s="255" t="s">
        <v>9168</v>
      </c>
      <c r="I1594" s="9">
        <v>1</v>
      </c>
    </row>
    <row r="1595">
      <c r="A1595" s="255" t="s">
        <v>2760</v>
      </c>
      <c r="B1595" s="9">
        <v>4</v>
      </c>
      <c r="C1595" s="255" t="s">
        <v>9102</v>
      </c>
      <c r="D1595" s="9">
        <v>0.060437545413836301</v>
      </c>
      <c r="E1595" s="9">
        <v>1744323.2308518251</v>
      </c>
      <c r="F1595" s="255" t="s">
        <v>9123</v>
      </c>
      <c r="G1595" s="9"/>
      <c r="H1595" s="255" t="s">
        <v>9168</v>
      </c>
      <c r="I1595" s="9">
        <v>1</v>
      </c>
    </row>
    <row r="1596">
      <c r="A1596" s="255" t="s">
        <v>2772</v>
      </c>
      <c r="B1596" s="9">
        <v>4</v>
      </c>
      <c r="C1596" s="255" t="s">
        <v>9102</v>
      </c>
      <c r="D1596" s="9">
        <v>0.046565940046792591</v>
      </c>
      <c r="E1596" s="9">
        <v>1744323.2308518251</v>
      </c>
      <c r="F1596" s="255" t="s">
        <v>9132</v>
      </c>
      <c r="G1596" s="9"/>
      <c r="H1596" s="255" t="s">
        <v>9168</v>
      </c>
      <c r="I1596" s="9">
        <v>1</v>
      </c>
    </row>
    <row r="1597">
      <c r="A1597" s="255" t="s">
        <v>2755</v>
      </c>
      <c r="B1597" s="9">
        <v>4</v>
      </c>
      <c r="C1597" s="255" t="s">
        <v>9102</v>
      </c>
      <c r="D1597" s="9">
        <v>0.060720619801217283</v>
      </c>
      <c r="E1597" s="9">
        <v>1744323.2308518251</v>
      </c>
      <c r="F1597" s="255" t="s">
        <v>9134</v>
      </c>
      <c r="G1597" s="9"/>
      <c r="H1597" s="255" t="s">
        <v>9168</v>
      </c>
      <c r="I1597" s="9">
        <v>1</v>
      </c>
    </row>
    <row r="1598">
      <c r="A1598" s="255" t="s">
        <v>2766</v>
      </c>
      <c r="B1598" s="9">
        <v>4</v>
      </c>
      <c r="C1598" s="255" t="s">
        <v>9102</v>
      </c>
      <c r="D1598" s="9"/>
      <c r="E1598" s="9">
        <v>1744323.2308518251</v>
      </c>
      <c r="F1598" s="255" t="s">
        <v>9119</v>
      </c>
      <c r="G1598" s="9"/>
      <c r="H1598" s="255" t="s">
        <v>9168</v>
      </c>
      <c r="I1598" s="9">
        <v>1</v>
      </c>
    </row>
    <row r="1599">
      <c r="A1599" s="255" t="s">
        <v>2770</v>
      </c>
      <c r="B1599" s="9">
        <v>4</v>
      </c>
      <c r="C1599" s="255" t="s">
        <v>9102</v>
      </c>
      <c r="D1599" s="9">
        <v>0.040014406476523247</v>
      </c>
      <c r="E1599" s="9">
        <v>1744323.2308518251</v>
      </c>
      <c r="F1599" s="255" t="s">
        <v>9136</v>
      </c>
      <c r="G1599" s="9"/>
      <c r="H1599" s="255" t="s">
        <v>9168</v>
      </c>
      <c r="I1599" s="9">
        <v>1</v>
      </c>
    </row>
    <row r="1600">
      <c r="A1600" s="255" t="s">
        <v>2756</v>
      </c>
      <c r="B1600" s="9">
        <v>4</v>
      </c>
      <c r="C1600" s="255" t="s">
        <v>9102</v>
      </c>
      <c r="D1600" s="9">
        <v>0.070302398624736431</v>
      </c>
      <c r="E1600" s="9">
        <v>1744323.2308518251</v>
      </c>
      <c r="F1600" s="255" t="s">
        <v>9129</v>
      </c>
      <c r="G1600" s="9"/>
      <c r="H1600" s="255" t="s">
        <v>9168</v>
      </c>
      <c r="I1600" s="9">
        <v>1</v>
      </c>
    </row>
    <row r="1601">
      <c r="A1601" s="255" t="s">
        <v>2775</v>
      </c>
      <c r="B1601" s="9">
        <v>4</v>
      </c>
      <c r="C1601" s="255" t="s">
        <v>9102</v>
      </c>
      <c r="D1601" s="9">
        <v>0.070302398624736431</v>
      </c>
      <c r="E1601" s="9">
        <v>1744323.2308518251</v>
      </c>
      <c r="F1601" s="255" t="s">
        <v>9130</v>
      </c>
      <c r="G1601" s="9"/>
      <c r="H1601" s="255" t="s">
        <v>9168</v>
      </c>
      <c r="I1601" s="9">
        <v>1</v>
      </c>
    </row>
    <row r="1602">
      <c r="A1602" s="255" t="s">
        <v>2790</v>
      </c>
      <c r="B1602" s="9">
        <v>5</v>
      </c>
      <c r="C1602" s="255" t="s">
        <v>9102</v>
      </c>
      <c r="D1602" s="9">
        <v>0.066172798847686967</v>
      </c>
      <c r="E1602" s="9">
        <v>1748220.4945000052</v>
      </c>
      <c r="F1602" s="255" t="s">
        <v>9131</v>
      </c>
      <c r="G1602" s="9"/>
      <c r="H1602" s="255" t="s">
        <v>9168</v>
      </c>
      <c r="I1602" s="9">
        <v>1</v>
      </c>
    </row>
    <row r="1603">
      <c r="A1603" s="255" t="s">
        <v>2802</v>
      </c>
      <c r="B1603" s="9">
        <v>5</v>
      </c>
      <c r="C1603" s="255" t="s">
        <v>9102</v>
      </c>
      <c r="D1603" s="9">
        <v>0.062951938296400209</v>
      </c>
      <c r="E1603" s="9">
        <v>1748220.4945000052</v>
      </c>
      <c r="F1603" s="255" t="s">
        <v>9128</v>
      </c>
      <c r="G1603" s="9"/>
      <c r="H1603" s="255" t="s">
        <v>9168</v>
      </c>
      <c r="I1603" s="9">
        <v>1</v>
      </c>
    </row>
    <row r="1604">
      <c r="A1604" s="255" t="s">
        <v>2801</v>
      </c>
      <c r="B1604" s="9">
        <v>5</v>
      </c>
      <c r="C1604" s="255" t="s">
        <v>9102</v>
      </c>
      <c r="D1604" s="9"/>
      <c r="E1604" s="9">
        <v>1748220.4945000052</v>
      </c>
      <c r="F1604" s="255" t="s">
        <v>9121</v>
      </c>
      <c r="G1604" s="9"/>
      <c r="H1604" s="255" t="s">
        <v>9168</v>
      </c>
      <c r="I1604" s="9">
        <v>1</v>
      </c>
    </row>
    <row r="1605">
      <c r="A1605" s="255" t="s">
        <v>2787</v>
      </c>
      <c r="B1605" s="9">
        <v>5</v>
      </c>
      <c r="C1605" s="255" t="s">
        <v>9102</v>
      </c>
      <c r="D1605" s="9">
        <v>0.033933302748234549</v>
      </c>
      <c r="E1605" s="9">
        <v>1748220.4945000052</v>
      </c>
      <c r="F1605" s="255" t="s">
        <v>9136</v>
      </c>
      <c r="G1605" s="9"/>
      <c r="H1605" s="255" t="s">
        <v>9168</v>
      </c>
      <c r="I1605" s="9">
        <v>1</v>
      </c>
    </row>
    <row r="1606">
      <c r="A1606" s="255" t="s">
        <v>2784</v>
      </c>
      <c r="B1606" s="9">
        <v>5</v>
      </c>
      <c r="C1606" s="255" t="s">
        <v>9102</v>
      </c>
      <c r="D1606" s="9">
        <v>0.073897051105626166</v>
      </c>
      <c r="E1606" s="9">
        <v>1748220.4945000052</v>
      </c>
      <c r="F1606" s="255" t="s">
        <v>9123</v>
      </c>
      <c r="G1606" s="9"/>
      <c r="H1606" s="255" t="s">
        <v>9168</v>
      </c>
      <c r="I1606" s="9">
        <v>1</v>
      </c>
    </row>
    <row r="1607">
      <c r="A1607" s="255" t="s">
        <v>2786</v>
      </c>
      <c r="B1607" s="9">
        <v>5</v>
      </c>
      <c r="C1607" s="255" t="s">
        <v>9102</v>
      </c>
      <c r="D1607" s="9">
        <v>0.083463166435015917</v>
      </c>
      <c r="E1607" s="9">
        <v>1748220.4945000052</v>
      </c>
      <c r="F1607" s="255" t="s">
        <v>9129</v>
      </c>
      <c r="G1607" s="9"/>
      <c r="H1607" s="255" t="s">
        <v>9168</v>
      </c>
      <c r="I1607" s="9">
        <v>1</v>
      </c>
    </row>
    <row r="1608">
      <c r="A1608" s="255" t="s">
        <v>2779</v>
      </c>
      <c r="B1608" s="9">
        <v>5</v>
      </c>
      <c r="C1608" s="255" t="s">
        <v>9102</v>
      </c>
      <c r="D1608" s="9">
        <v>0.083463166435015917</v>
      </c>
      <c r="E1608" s="9">
        <v>1748220.4945000052</v>
      </c>
      <c r="F1608" s="255" t="s">
        <v>9130</v>
      </c>
      <c r="G1608" s="9"/>
      <c r="H1608" s="255" t="s">
        <v>9168</v>
      </c>
      <c r="I1608" s="9">
        <v>1</v>
      </c>
    </row>
    <row r="1609">
      <c r="A1609" s="255" t="s">
        <v>2793</v>
      </c>
      <c r="B1609" s="9">
        <v>5</v>
      </c>
      <c r="C1609" s="255" t="s">
        <v>9102</v>
      </c>
      <c r="D1609" s="9"/>
      <c r="E1609" s="9">
        <v>1748220.4945000052</v>
      </c>
      <c r="F1609" s="255" t="s">
        <v>9116</v>
      </c>
      <c r="G1609" s="9"/>
      <c r="H1609" s="255" t="s">
        <v>9168</v>
      </c>
      <c r="I1609" s="9">
        <v>1</v>
      </c>
    </row>
    <row r="1610">
      <c r="A1610" s="255" t="s">
        <v>2799</v>
      </c>
      <c r="B1610" s="9">
        <v>5</v>
      </c>
      <c r="C1610" s="255" t="s">
        <v>9102</v>
      </c>
      <c r="D1610" s="9"/>
      <c r="E1610" s="9">
        <v>1748220.4945000052</v>
      </c>
      <c r="F1610" s="255" t="s">
        <v>9119</v>
      </c>
      <c r="G1610" s="9"/>
      <c r="H1610" s="255" t="s">
        <v>9168</v>
      </c>
      <c r="I1610" s="9">
        <v>1</v>
      </c>
    </row>
    <row r="1611">
      <c r="A1611" s="255" t="s">
        <v>2781</v>
      </c>
      <c r="B1611" s="9">
        <v>5</v>
      </c>
      <c r="C1611" s="255" t="s">
        <v>9102</v>
      </c>
      <c r="D1611" s="9">
        <v>0.071967138718886298</v>
      </c>
      <c r="E1611" s="9">
        <v>1748220.4945000052</v>
      </c>
      <c r="F1611" s="255" t="s">
        <v>9125</v>
      </c>
      <c r="G1611" s="9"/>
      <c r="H1611" s="255" t="s">
        <v>9168</v>
      </c>
      <c r="I1611" s="9">
        <v>1</v>
      </c>
    </row>
    <row r="1612">
      <c r="A1612" s="255" t="s">
        <v>2792</v>
      </c>
      <c r="B1612" s="9">
        <v>5</v>
      </c>
      <c r="C1612" s="255" t="s">
        <v>9102</v>
      </c>
      <c r="D1612" s="9">
        <v>0.067380758567957305</v>
      </c>
      <c r="E1612" s="9">
        <v>1748220.4945000052</v>
      </c>
      <c r="F1612" s="255" t="s">
        <v>9133</v>
      </c>
      <c r="G1612" s="9"/>
      <c r="H1612" s="255" t="s">
        <v>9168</v>
      </c>
      <c r="I1612" s="9">
        <v>1</v>
      </c>
    </row>
    <row r="1613">
      <c r="A1613" s="255" t="s">
        <v>2803</v>
      </c>
      <c r="B1613" s="9">
        <v>5</v>
      </c>
      <c r="C1613" s="255" t="s">
        <v>9102</v>
      </c>
      <c r="D1613" s="9">
        <v>0.060891042024000877</v>
      </c>
      <c r="E1613" s="9">
        <v>1748220.4945000052</v>
      </c>
      <c r="F1613" s="255" t="s">
        <v>9132</v>
      </c>
      <c r="G1613" s="9"/>
      <c r="H1613" s="255" t="s">
        <v>9168</v>
      </c>
      <c r="I1613" s="9">
        <v>1</v>
      </c>
    </row>
    <row r="1614">
      <c r="A1614" s="255" t="s">
        <v>2794</v>
      </c>
      <c r="B1614" s="9">
        <v>5</v>
      </c>
      <c r="C1614" s="255" t="s">
        <v>9102</v>
      </c>
      <c r="D1614" s="9"/>
      <c r="E1614" s="9">
        <v>1748220.4945000052</v>
      </c>
      <c r="F1614" s="255" t="s">
        <v>9115</v>
      </c>
      <c r="G1614" s="9"/>
      <c r="H1614" s="255" t="s">
        <v>9168</v>
      </c>
      <c r="I1614" s="9">
        <v>1</v>
      </c>
    </row>
    <row r="1615">
      <c r="A1615" s="255" t="s">
        <v>2788</v>
      </c>
      <c r="B1615" s="9">
        <v>5</v>
      </c>
      <c r="C1615" s="255" t="s">
        <v>9102</v>
      </c>
      <c r="D1615" s="9">
        <v>0.046782261751733951</v>
      </c>
      <c r="E1615" s="9">
        <v>1748220.4945000052</v>
      </c>
      <c r="F1615" s="255" t="s">
        <v>9126</v>
      </c>
      <c r="G1615" s="9"/>
      <c r="H1615" s="255" t="s">
        <v>9168</v>
      </c>
      <c r="I1615" s="9">
        <v>1</v>
      </c>
    </row>
    <row r="1616">
      <c r="A1616" s="255" t="s">
        <v>2796</v>
      </c>
      <c r="B1616" s="9">
        <v>5</v>
      </c>
      <c r="C1616" s="255" t="s">
        <v>9102</v>
      </c>
      <c r="D1616" s="9">
        <v>0.055340300662527028</v>
      </c>
      <c r="E1616" s="9">
        <v>1748220.4945000052</v>
      </c>
      <c r="F1616" s="255" t="s">
        <v>9114</v>
      </c>
      <c r="G1616" s="9"/>
      <c r="H1616" s="255" t="s">
        <v>9168</v>
      </c>
      <c r="I1616" s="9">
        <v>1</v>
      </c>
    </row>
    <row r="1617">
      <c r="A1617" s="255" t="s">
        <v>2798</v>
      </c>
      <c r="B1617" s="9">
        <v>5</v>
      </c>
      <c r="C1617" s="255" t="s">
        <v>9102</v>
      </c>
      <c r="D1617" s="9">
        <v>0.073897051105626166</v>
      </c>
      <c r="E1617" s="9">
        <v>1748220.4945000052</v>
      </c>
      <c r="F1617" s="255" t="s">
        <v>9122</v>
      </c>
      <c r="G1617" s="9"/>
      <c r="H1617" s="255" t="s">
        <v>9168</v>
      </c>
      <c r="I1617" s="9">
        <v>1</v>
      </c>
    </row>
    <row r="1618">
      <c r="A1618" s="255" t="s">
        <v>2791</v>
      </c>
      <c r="B1618" s="9">
        <v>5</v>
      </c>
      <c r="C1618" s="255" t="s">
        <v>9102</v>
      </c>
      <c r="D1618" s="9">
        <v>0.072129196022273107</v>
      </c>
      <c r="E1618" s="9">
        <v>1748220.4945000052</v>
      </c>
      <c r="F1618" s="255" t="s">
        <v>9134</v>
      </c>
      <c r="G1618" s="9"/>
      <c r="H1618" s="255" t="s">
        <v>9168</v>
      </c>
      <c r="I1618" s="9">
        <v>1</v>
      </c>
    </row>
    <row r="1619">
      <c r="A1619" s="255" t="s">
        <v>2782</v>
      </c>
      <c r="B1619" s="9">
        <v>5</v>
      </c>
      <c r="C1619" s="255" t="s">
        <v>9102</v>
      </c>
      <c r="D1619" s="9">
        <v>0.065880786951338588</v>
      </c>
      <c r="E1619" s="9">
        <v>1748220.4945000052</v>
      </c>
      <c r="F1619" s="255" t="s">
        <v>9135</v>
      </c>
      <c r="G1619" s="9"/>
      <c r="H1619" s="255" t="s">
        <v>9168</v>
      </c>
      <c r="I1619" s="9">
        <v>1</v>
      </c>
    </row>
    <row r="1620">
      <c r="A1620" s="255" t="s">
        <v>2789</v>
      </c>
      <c r="B1620" s="9">
        <v>5</v>
      </c>
      <c r="C1620" s="255" t="s">
        <v>9102</v>
      </c>
      <c r="D1620" s="9"/>
      <c r="E1620" s="9">
        <v>1748220.4945000052</v>
      </c>
      <c r="F1620" s="255" t="s">
        <v>9138</v>
      </c>
      <c r="G1620" s="9"/>
      <c r="H1620" s="255" t="s">
        <v>9168</v>
      </c>
      <c r="I1620" s="9">
        <v>1</v>
      </c>
    </row>
    <row r="1621">
      <c r="A1621" s="255" t="s">
        <v>2800</v>
      </c>
      <c r="B1621" s="9">
        <v>5</v>
      </c>
      <c r="C1621" s="255" t="s">
        <v>9102</v>
      </c>
      <c r="D1621" s="9"/>
      <c r="E1621" s="9">
        <v>1748220.4945000052</v>
      </c>
      <c r="F1621" s="255" t="s">
        <v>9120</v>
      </c>
      <c r="G1621" s="9"/>
      <c r="H1621" s="255" t="s">
        <v>9168</v>
      </c>
      <c r="I1621" s="9">
        <v>1</v>
      </c>
    </row>
    <row r="1622">
      <c r="A1622" s="255" t="s">
        <v>2785</v>
      </c>
      <c r="B1622" s="9">
        <v>5</v>
      </c>
      <c r="C1622" s="255" t="s">
        <v>9102</v>
      </c>
      <c r="D1622" s="9">
        <v>0.062951938296400209</v>
      </c>
      <c r="E1622" s="9">
        <v>1748220.4945000052</v>
      </c>
      <c r="F1622" s="255" t="s">
        <v>9127</v>
      </c>
      <c r="G1622" s="9"/>
      <c r="H1622" s="255" t="s">
        <v>9168</v>
      </c>
      <c r="I1622" s="9">
        <v>1</v>
      </c>
    </row>
    <row r="1623">
      <c r="A1623" s="255" t="s">
        <v>2783</v>
      </c>
      <c r="B1623" s="9">
        <v>5</v>
      </c>
      <c r="C1623" s="255" t="s">
        <v>9102</v>
      </c>
      <c r="D1623" s="9">
        <v>0.05411144226483481</v>
      </c>
      <c r="E1623" s="9">
        <v>1748220.4945000052</v>
      </c>
      <c r="F1623" s="255" t="s">
        <v>9137</v>
      </c>
      <c r="G1623" s="9"/>
      <c r="H1623" s="255" t="s">
        <v>9168</v>
      </c>
      <c r="I1623" s="9">
        <v>1</v>
      </c>
    </row>
    <row r="1624">
      <c r="A1624" s="255" t="s">
        <v>2797</v>
      </c>
      <c r="B1624" s="9">
        <v>5</v>
      </c>
      <c r="C1624" s="255" t="s">
        <v>9102</v>
      </c>
      <c r="D1624" s="9">
        <v>0.073897051105626166</v>
      </c>
      <c r="E1624" s="9">
        <v>1748220.4945000052</v>
      </c>
      <c r="F1624" s="255" t="s">
        <v>9124</v>
      </c>
      <c r="G1624" s="9"/>
      <c r="H1624" s="255" t="s">
        <v>9168</v>
      </c>
      <c r="I1624" s="9">
        <v>1</v>
      </c>
    </row>
    <row r="1625">
      <c r="A1625" s="255" t="s">
        <v>2795</v>
      </c>
      <c r="B1625" s="9">
        <v>5</v>
      </c>
      <c r="C1625" s="255" t="s">
        <v>9102</v>
      </c>
      <c r="D1625" s="9"/>
      <c r="E1625" s="9">
        <v>1748220.4945000052</v>
      </c>
      <c r="F1625" s="255" t="s">
        <v>9117</v>
      </c>
      <c r="G1625" s="9"/>
      <c r="H1625" s="255" t="s">
        <v>9168</v>
      </c>
      <c r="I1625" s="9">
        <v>1</v>
      </c>
    </row>
    <row r="1626">
      <c r="A1626" s="255" t="s">
        <v>2780</v>
      </c>
      <c r="B1626" s="9">
        <v>5</v>
      </c>
      <c r="C1626" s="255" t="s">
        <v>9102</v>
      </c>
      <c r="D1626" s="9"/>
      <c r="E1626" s="9">
        <v>1748220.4945000052</v>
      </c>
      <c r="F1626" s="255" t="s">
        <v>9118</v>
      </c>
      <c r="G1626" s="9"/>
      <c r="H1626" s="255" t="s">
        <v>9168</v>
      </c>
      <c r="I1626" s="9">
        <v>1</v>
      </c>
    </row>
    <row r="1627">
      <c r="A1627" s="255" t="s">
        <v>2815</v>
      </c>
      <c r="B1627" s="9">
        <v>6</v>
      </c>
      <c r="C1627" s="255" t="s">
        <v>9102</v>
      </c>
      <c r="D1627" s="9">
        <v>0.083282884607228019</v>
      </c>
      <c r="E1627" s="9">
        <v>1745629.3782013811</v>
      </c>
      <c r="F1627" s="255" t="s">
        <v>9125</v>
      </c>
      <c r="G1627" s="9"/>
      <c r="H1627" s="255" t="s">
        <v>9168</v>
      </c>
      <c r="I1627" s="9">
        <v>1</v>
      </c>
    </row>
    <row r="1628">
      <c r="A1628" s="255" t="s">
        <v>2809</v>
      </c>
      <c r="B1628" s="9">
        <v>6</v>
      </c>
      <c r="C1628" s="255" t="s">
        <v>9102</v>
      </c>
      <c r="D1628" s="9">
        <v>0.059257309416840251</v>
      </c>
      <c r="E1628" s="9">
        <v>1745629.3782013811</v>
      </c>
      <c r="F1628" s="255" t="s">
        <v>9136</v>
      </c>
      <c r="G1628" s="9"/>
      <c r="H1628" s="255" t="s">
        <v>9168</v>
      </c>
      <c r="I1628" s="9">
        <v>1</v>
      </c>
    </row>
    <row r="1629">
      <c r="A1629" s="255" t="s">
        <v>2814</v>
      </c>
      <c r="B1629" s="9">
        <v>6</v>
      </c>
      <c r="C1629" s="255" t="s">
        <v>9102</v>
      </c>
      <c r="D1629" s="9">
        <v>0.086240424806733523</v>
      </c>
      <c r="E1629" s="9">
        <v>1745629.3782013811</v>
      </c>
      <c r="F1629" s="255" t="s">
        <v>9135</v>
      </c>
      <c r="G1629" s="9"/>
      <c r="H1629" s="255" t="s">
        <v>9168</v>
      </c>
      <c r="I1629" s="9">
        <v>1</v>
      </c>
    </row>
    <row r="1630">
      <c r="A1630" s="255" t="s">
        <v>2811</v>
      </c>
      <c r="B1630" s="9">
        <v>6</v>
      </c>
      <c r="C1630" s="255" t="s">
        <v>9102</v>
      </c>
      <c r="D1630" s="9"/>
      <c r="E1630" s="9">
        <v>1745629.3782013811</v>
      </c>
      <c r="F1630" s="255" t="s">
        <v>9121</v>
      </c>
      <c r="G1630" s="9"/>
      <c r="H1630" s="255" t="s">
        <v>9168</v>
      </c>
      <c r="I1630" s="9">
        <v>1</v>
      </c>
    </row>
    <row r="1631">
      <c r="A1631" s="255" t="s">
        <v>2827</v>
      </c>
      <c r="B1631" s="9">
        <v>6</v>
      </c>
      <c r="C1631" s="255" t="s">
        <v>9102</v>
      </c>
      <c r="D1631" s="9">
        <v>0.062147497197876517</v>
      </c>
      <c r="E1631" s="9">
        <v>1745629.3782013811</v>
      </c>
      <c r="F1631" s="255" t="s">
        <v>9132</v>
      </c>
      <c r="G1631" s="9"/>
      <c r="H1631" s="255" t="s">
        <v>9168</v>
      </c>
      <c r="I1631" s="9">
        <v>1</v>
      </c>
    </row>
    <row r="1632">
      <c r="A1632" s="255" t="s">
        <v>2817</v>
      </c>
      <c r="B1632" s="9">
        <v>6</v>
      </c>
      <c r="C1632" s="255" t="s">
        <v>9102</v>
      </c>
      <c r="D1632" s="9">
        <v>0.072098511813522018</v>
      </c>
      <c r="E1632" s="9">
        <v>1745629.3782013811</v>
      </c>
      <c r="F1632" s="255" t="s">
        <v>9127</v>
      </c>
      <c r="G1632" s="9"/>
      <c r="H1632" s="255" t="s">
        <v>9168</v>
      </c>
      <c r="I1632" s="9">
        <v>1</v>
      </c>
    </row>
    <row r="1633">
      <c r="A1633" s="255" t="s">
        <v>2820</v>
      </c>
      <c r="B1633" s="9">
        <v>6</v>
      </c>
      <c r="C1633" s="255" t="s">
        <v>9102</v>
      </c>
      <c r="D1633" s="9"/>
      <c r="E1633" s="9">
        <v>1745629.3782013811</v>
      </c>
      <c r="F1633" s="255" t="s">
        <v>9118</v>
      </c>
      <c r="G1633" s="9"/>
      <c r="H1633" s="255" t="s">
        <v>9168</v>
      </c>
      <c r="I1633" s="9">
        <v>1</v>
      </c>
    </row>
    <row r="1634">
      <c r="A1634" s="255" t="s">
        <v>2824</v>
      </c>
      <c r="B1634" s="9">
        <v>6</v>
      </c>
      <c r="C1634" s="255" t="s">
        <v>9102</v>
      </c>
      <c r="D1634" s="9"/>
      <c r="E1634" s="9">
        <v>1745629.3782013811</v>
      </c>
      <c r="F1634" s="255" t="s">
        <v>9117</v>
      </c>
      <c r="G1634" s="9"/>
      <c r="H1634" s="255" t="s">
        <v>9168</v>
      </c>
      <c r="I1634" s="9">
        <v>1</v>
      </c>
    </row>
    <row r="1635">
      <c r="A1635" s="255" t="s">
        <v>2823</v>
      </c>
      <c r="B1635" s="9">
        <v>6</v>
      </c>
      <c r="C1635" s="255" t="s">
        <v>9102</v>
      </c>
      <c r="D1635" s="9">
        <v>0.10109065124149177</v>
      </c>
      <c r="E1635" s="9">
        <v>1745629.3782013811</v>
      </c>
      <c r="F1635" s="255" t="s">
        <v>9129</v>
      </c>
      <c r="G1635" s="9"/>
      <c r="H1635" s="255" t="s">
        <v>9168</v>
      </c>
      <c r="I1635" s="9">
        <v>1</v>
      </c>
    </row>
    <row r="1636">
      <c r="A1636" s="255" t="s">
        <v>2819</v>
      </c>
      <c r="B1636" s="9">
        <v>6</v>
      </c>
      <c r="C1636" s="255" t="s">
        <v>9102</v>
      </c>
      <c r="D1636" s="9">
        <v>0.051555582707094393</v>
      </c>
      <c r="E1636" s="9">
        <v>1745629.3782013811</v>
      </c>
      <c r="F1636" s="255" t="s">
        <v>9114</v>
      </c>
      <c r="G1636" s="9"/>
      <c r="H1636" s="255" t="s">
        <v>9168</v>
      </c>
      <c r="I1636" s="9">
        <v>1</v>
      </c>
    </row>
    <row r="1637">
      <c r="A1637" s="255" t="s">
        <v>2825</v>
      </c>
      <c r="B1637" s="9">
        <v>6</v>
      </c>
      <c r="C1637" s="255" t="s">
        <v>9102</v>
      </c>
      <c r="D1637" s="9">
        <v>0.046575620660503268</v>
      </c>
      <c r="E1637" s="9">
        <v>1745629.3782013811</v>
      </c>
      <c r="F1637" s="255" t="s">
        <v>9137</v>
      </c>
      <c r="G1637" s="9"/>
      <c r="H1637" s="255" t="s">
        <v>9168</v>
      </c>
      <c r="I1637" s="9">
        <v>1</v>
      </c>
    </row>
    <row r="1638">
      <c r="A1638" s="255" t="s">
        <v>2826</v>
      </c>
      <c r="B1638" s="9">
        <v>6</v>
      </c>
      <c r="C1638" s="255" t="s">
        <v>9102</v>
      </c>
      <c r="D1638" s="9">
        <v>0.08625677562577555</v>
      </c>
      <c r="E1638" s="9">
        <v>1745629.3782013811</v>
      </c>
      <c r="F1638" s="255" t="s">
        <v>9124</v>
      </c>
      <c r="G1638" s="9"/>
      <c r="H1638" s="255" t="s">
        <v>9168</v>
      </c>
      <c r="I1638" s="9">
        <v>1</v>
      </c>
    </row>
    <row r="1639">
      <c r="A1639" s="255" t="s">
        <v>2813</v>
      </c>
      <c r="B1639" s="9">
        <v>6</v>
      </c>
      <c r="C1639" s="255" t="s">
        <v>9102</v>
      </c>
      <c r="D1639" s="9">
        <v>0.082475137820998606</v>
      </c>
      <c r="E1639" s="9">
        <v>1745629.3782013811</v>
      </c>
      <c r="F1639" s="255" t="s">
        <v>9134</v>
      </c>
      <c r="G1639" s="9"/>
      <c r="H1639" s="255" t="s">
        <v>9168</v>
      </c>
      <c r="I1639" s="9">
        <v>1</v>
      </c>
    </row>
    <row r="1640">
      <c r="A1640" s="255" t="s">
        <v>2828</v>
      </c>
      <c r="B1640" s="9">
        <v>6</v>
      </c>
      <c r="C1640" s="255" t="s">
        <v>9102</v>
      </c>
      <c r="D1640" s="9"/>
      <c r="E1640" s="9">
        <v>1745629.3782013811</v>
      </c>
      <c r="F1640" s="255" t="s">
        <v>9116</v>
      </c>
      <c r="G1640" s="9"/>
      <c r="H1640" s="255" t="s">
        <v>9168</v>
      </c>
      <c r="I1640" s="9">
        <v>1</v>
      </c>
    </row>
    <row r="1641">
      <c r="A1641" s="255" t="s">
        <v>2812</v>
      </c>
      <c r="B1641" s="9">
        <v>6</v>
      </c>
      <c r="C1641" s="255" t="s">
        <v>9102</v>
      </c>
      <c r="D1641" s="9"/>
      <c r="E1641" s="9">
        <v>1745629.3782013811</v>
      </c>
      <c r="F1641" s="255" t="s">
        <v>9119</v>
      </c>
      <c r="G1641" s="9"/>
      <c r="H1641" s="255" t="s">
        <v>9168</v>
      </c>
      <c r="I1641" s="9">
        <v>1</v>
      </c>
    </row>
    <row r="1642">
      <c r="A1642" s="255" t="s">
        <v>2807</v>
      </c>
      <c r="B1642" s="9">
        <v>6</v>
      </c>
      <c r="C1642" s="255" t="s">
        <v>9102</v>
      </c>
      <c r="D1642" s="9">
        <v>0.074279019423457771</v>
      </c>
      <c r="E1642" s="9">
        <v>1745629.3782013811</v>
      </c>
      <c r="F1642" s="255" t="s">
        <v>9131</v>
      </c>
      <c r="G1642" s="9"/>
      <c r="H1642" s="255" t="s">
        <v>9168</v>
      </c>
      <c r="I1642" s="9">
        <v>1</v>
      </c>
    </row>
    <row r="1643">
      <c r="A1643" s="255" t="s">
        <v>2804</v>
      </c>
      <c r="B1643" s="9">
        <v>6</v>
      </c>
      <c r="C1643" s="255" t="s">
        <v>9102</v>
      </c>
      <c r="D1643" s="9">
        <v>0.08625677562577555</v>
      </c>
      <c r="E1643" s="9">
        <v>1745629.3782013811</v>
      </c>
      <c r="F1643" s="255" t="s">
        <v>9122</v>
      </c>
      <c r="G1643" s="9"/>
      <c r="H1643" s="255" t="s">
        <v>9168</v>
      </c>
      <c r="I1643" s="9">
        <v>1</v>
      </c>
    </row>
    <row r="1644">
      <c r="A1644" s="255" t="s">
        <v>2808</v>
      </c>
      <c r="B1644" s="9">
        <v>6</v>
      </c>
      <c r="C1644" s="255" t="s">
        <v>9102</v>
      </c>
      <c r="D1644" s="9"/>
      <c r="E1644" s="9">
        <v>1745629.3782013811</v>
      </c>
      <c r="F1644" s="255" t="s">
        <v>9138</v>
      </c>
      <c r="G1644" s="9"/>
      <c r="H1644" s="255" t="s">
        <v>9168</v>
      </c>
      <c r="I1644" s="9">
        <v>1</v>
      </c>
    </row>
    <row r="1645">
      <c r="A1645" s="255" t="s">
        <v>2806</v>
      </c>
      <c r="B1645" s="9">
        <v>6</v>
      </c>
      <c r="C1645" s="255" t="s">
        <v>9102</v>
      </c>
      <c r="D1645" s="9">
        <v>0.05118191184159504</v>
      </c>
      <c r="E1645" s="9">
        <v>1745629.3782013811</v>
      </c>
      <c r="F1645" s="255" t="s">
        <v>9126</v>
      </c>
      <c r="G1645" s="9"/>
      <c r="H1645" s="255" t="s">
        <v>9168</v>
      </c>
      <c r="I1645" s="9">
        <v>1</v>
      </c>
    </row>
    <row r="1646">
      <c r="A1646" s="255" t="s">
        <v>2816</v>
      </c>
      <c r="B1646" s="9">
        <v>6</v>
      </c>
      <c r="C1646" s="255" t="s">
        <v>9102</v>
      </c>
      <c r="D1646" s="9">
        <v>0.072098511813522018</v>
      </c>
      <c r="E1646" s="9">
        <v>1745629.3782013811</v>
      </c>
      <c r="F1646" s="255" t="s">
        <v>9128</v>
      </c>
      <c r="G1646" s="9"/>
      <c r="H1646" s="255" t="s">
        <v>9168</v>
      </c>
      <c r="I1646" s="9">
        <v>1</v>
      </c>
    </row>
    <row r="1647">
      <c r="A1647" s="255" t="s">
        <v>2805</v>
      </c>
      <c r="B1647" s="9">
        <v>6</v>
      </c>
      <c r="C1647" s="255" t="s">
        <v>9102</v>
      </c>
      <c r="D1647" s="9"/>
      <c r="E1647" s="9">
        <v>1745629.3782013811</v>
      </c>
      <c r="F1647" s="255" t="s">
        <v>9120</v>
      </c>
      <c r="G1647" s="9"/>
      <c r="H1647" s="255" t="s">
        <v>9168</v>
      </c>
      <c r="I1647" s="9">
        <v>1</v>
      </c>
    </row>
    <row r="1648">
      <c r="A1648" s="255" t="s">
        <v>2821</v>
      </c>
      <c r="B1648" s="9">
        <v>6</v>
      </c>
      <c r="C1648" s="255" t="s">
        <v>9102</v>
      </c>
      <c r="D1648" s="9"/>
      <c r="E1648" s="9">
        <v>1745629.3782013811</v>
      </c>
      <c r="F1648" s="255" t="s">
        <v>9115</v>
      </c>
      <c r="G1648" s="9"/>
      <c r="H1648" s="255" t="s">
        <v>9168</v>
      </c>
      <c r="I1648" s="9">
        <v>1</v>
      </c>
    </row>
    <row r="1649">
      <c r="A1649" s="255" t="s">
        <v>2822</v>
      </c>
      <c r="B1649" s="9">
        <v>6</v>
      </c>
      <c r="C1649" s="255" t="s">
        <v>9102</v>
      </c>
      <c r="D1649" s="9">
        <v>0.085336542947701918</v>
      </c>
      <c r="E1649" s="9">
        <v>1745629.3782013811</v>
      </c>
      <c r="F1649" s="255" t="s">
        <v>9133</v>
      </c>
      <c r="G1649" s="9"/>
      <c r="H1649" s="255" t="s">
        <v>9168</v>
      </c>
      <c r="I1649" s="9">
        <v>1</v>
      </c>
    </row>
    <row r="1650">
      <c r="A1650" s="255" t="s">
        <v>2818</v>
      </c>
      <c r="B1650" s="9">
        <v>6</v>
      </c>
      <c r="C1650" s="255" t="s">
        <v>9102</v>
      </c>
      <c r="D1650" s="9">
        <v>0.08625677562577555</v>
      </c>
      <c r="E1650" s="9">
        <v>1745629.3782013811</v>
      </c>
      <c r="F1650" s="255" t="s">
        <v>9123</v>
      </c>
      <c r="G1650" s="9"/>
      <c r="H1650" s="255" t="s">
        <v>9168</v>
      </c>
      <c r="I1650" s="9">
        <v>1</v>
      </c>
    </row>
    <row r="1651">
      <c r="A1651" s="255" t="s">
        <v>2810</v>
      </c>
      <c r="B1651" s="9">
        <v>6</v>
      </c>
      <c r="C1651" s="255" t="s">
        <v>9102</v>
      </c>
      <c r="D1651" s="9">
        <v>0.10109065124149177</v>
      </c>
      <c r="E1651" s="9">
        <v>1745629.3782013811</v>
      </c>
      <c r="F1651" s="255" t="s">
        <v>9130</v>
      </c>
      <c r="G1651" s="9"/>
      <c r="H1651" s="255" t="s">
        <v>9168</v>
      </c>
      <c r="I1651" s="9">
        <v>1</v>
      </c>
    </row>
    <row r="1652">
      <c r="A1652" s="255" t="s">
        <v>2847</v>
      </c>
      <c r="B1652" s="9">
        <v>7</v>
      </c>
      <c r="C1652" s="255" t="s">
        <v>9102</v>
      </c>
      <c r="D1652" s="9">
        <v>0.099174853001769814</v>
      </c>
      <c r="E1652" s="9">
        <v>1752644.3191166262</v>
      </c>
      <c r="F1652" s="255" t="s">
        <v>9134</v>
      </c>
      <c r="G1652" s="9"/>
      <c r="H1652" s="255" t="s">
        <v>9168</v>
      </c>
      <c r="I1652" s="9">
        <v>1</v>
      </c>
    </row>
    <row r="1653">
      <c r="A1653" s="255" t="s">
        <v>2837</v>
      </c>
      <c r="B1653" s="9">
        <v>7</v>
      </c>
      <c r="C1653" s="255" t="s">
        <v>9102</v>
      </c>
      <c r="D1653" s="9">
        <v>0.10793303114994825</v>
      </c>
      <c r="E1653" s="9">
        <v>1752644.3191166262</v>
      </c>
      <c r="F1653" s="255" t="s">
        <v>9135</v>
      </c>
      <c r="G1653" s="9"/>
      <c r="H1653" s="255" t="s">
        <v>9168</v>
      </c>
      <c r="I1653" s="9">
        <v>1</v>
      </c>
    </row>
    <row r="1654">
      <c r="A1654" s="255" t="s">
        <v>2843</v>
      </c>
      <c r="B1654" s="9">
        <v>7</v>
      </c>
      <c r="C1654" s="255" t="s">
        <v>9102</v>
      </c>
      <c r="D1654" s="9">
        <v>0.081070111747130996</v>
      </c>
      <c r="E1654" s="9">
        <v>1752644.3191166262</v>
      </c>
      <c r="F1654" s="255" t="s">
        <v>9126</v>
      </c>
      <c r="G1654" s="9"/>
      <c r="H1654" s="255" t="s">
        <v>9168</v>
      </c>
      <c r="I1654" s="9">
        <v>1</v>
      </c>
    </row>
    <row r="1655">
      <c r="A1655" s="255" t="s">
        <v>2830</v>
      </c>
      <c r="B1655" s="9">
        <v>7</v>
      </c>
      <c r="C1655" s="255" t="s">
        <v>9102</v>
      </c>
      <c r="D1655" s="9">
        <v>0.082331863058546687</v>
      </c>
      <c r="E1655" s="9">
        <v>1752644.3191166262</v>
      </c>
      <c r="F1655" s="255" t="s">
        <v>9136</v>
      </c>
      <c r="G1655" s="9"/>
      <c r="H1655" s="255" t="s">
        <v>9168</v>
      </c>
      <c r="I1655" s="9">
        <v>1</v>
      </c>
    </row>
    <row r="1656">
      <c r="A1656" s="255" t="s">
        <v>2836</v>
      </c>
      <c r="B1656" s="9">
        <v>7</v>
      </c>
      <c r="C1656" s="255" t="s">
        <v>9102</v>
      </c>
      <c r="D1656" s="9">
        <v>0.10583057299037178</v>
      </c>
      <c r="E1656" s="9">
        <v>1752644.3191166262</v>
      </c>
      <c r="F1656" s="255" t="s">
        <v>9133</v>
      </c>
      <c r="G1656" s="9"/>
      <c r="H1656" s="255" t="s">
        <v>9168</v>
      </c>
      <c r="I1656" s="9">
        <v>1</v>
      </c>
    </row>
    <row r="1657">
      <c r="A1657" s="255" t="s">
        <v>2839</v>
      </c>
      <c r="B1657" s="9">
        <v>7</v>
      </c>
      <c r="C1657" s="255" t="s">
        <v>9102</v>
      </c>
      <c r="D1657" s="9"/>
      <c r="E1657" s="9">
        <v>1752644.3191166262</v>
      </c>
      <c r="F1657" s="255" t="s">
        <v>9119</v>
      </c>
      <c r="G1657" s="9"/>
      <c r="H1657" s="255" t="s">
        <v>9168</v>
      </c>
      <c r="I1657" s="9">
        <v>1</v>
      </c>
    </row>
    <row r="1658">
      <c r="A1658" s="255" t="s">
        <v>2849</v>
      </c>
      <c r="B1658" s="9">
        <v>7</v>
      </c>
      <c r="C1658" s="255" t="s">
        <v>9102</v>
      </c>
      <c r="D1658" s="9">
        <v>0.10131705000664357</v>
      </c>
      <c r="E1658" s="9">
        <v>1752644.3191166262</v>
      </c>
      <c r="F1658" s="255" t="s">
        <v>9125</v>
      </c>
      <c r="G1658" s="9"/>
      <c r="H1658" s="255" t="s">
        <v>9168</v>
      </c>
      <c r="I1658" s="9">
        <v>1</v>
      </c>
    </row>
    <row r="1659">
      <c r="A1659" s="255" t="s">
        <v>2831</v>
      </c>
      <c r="B1659" s="9">
        <v>7</v>
      </c>
      <c r="C1659" s="255" t="s">
        <v>9102</v>
      </c>
      <c r="D1659" s="9">
        <v>0.10867479858025972</v>
      </c>
      <c r="E1659" s="9">
        <v>1752644.3191166262</v>
      </c>
      <c r="F1659" s="255" t="s">
        <v>9124</v>
      </c>
      <c r="G1659" s="9"/>
      <c r="H1659" s="255" t="s">
        <v>9168</v>
      </c>
      <c r="I1659" s="9">
        <v>1</v>
      </c>
    </row>
    <row r="1660">
      <c r="A1660" s="255" t="s">
        <v>2835</v>
      </c>
      <c r="B1660" s="9">
        <v>7</v>
      </c>
      <c r="C1660" s="255" t="s">
        <v>9102</v>
      </c>
      <c r="D1660" s="9"/>
      <c r="E1660" s="9">
        <v>1752644.3191166262</v>
      </c>
      <c r="F1660" s="255" t="s">
        <v>9118</v>
      </c>
      <c r="G1660" s="9"/>
      <c r="H1660" s="255" t="s">
        <v>9168</v>
      </c>
      <c r="I1660" s="9">
        <v>1</v>
      </c>
    </row>
    <row r="1661">
      <c r="A1661" s="255" t="s">
        <v>2851</v>
      </c>
      <c r="B1661" s="9">
        <v>7</v>
      </c>
      <c r="C1661" s="255" t="s">
        <v>9102</v>
      </c>
      <c r="D1661" s="9"/>
      <c r="E1661" s="9">
        <v>1752644.3191166262</v>
      </c>
      <c r="F1661" s="255" t="s">
        <v>9116</v>
      </c>
      <c r="G1661" s="9"/>
      <c r="H1661" s="255" t="s">
        <v>9168</v>
      </c>
      <c r="I1661" s="9">
        <v>1</v>
      </c>
    </row>
    <row r="1662">
      <c r="A1662" s="255" t="s">
        <v>2834</v>
      </c>
      <c r="B1662" s="9">
        <v>7</v>
      </c>
      <c r="C1662" s="255" t="s">
        <v>9102</v>
      </c>
      <c r="D1662" s="9"/>
      <c r="E1662" s="9">
        <v>1752644.3191166262</v>
      </c>
      <c r="F1662" s="255" t="s">
        <v>9121</v>
      </c>
      <c r="G1662" s="9"/>
      <c r="H1662" s="255" t="s">
        <v>9168</v>
      </c>
      <c r="I1662" s="9">
        <v>1</v>
      </c>
    </row>
    <row r="1663">
      <c r="A1663" s="255" t="s">
        <v>2845</v>
      </c>
      <c r="B1663" s="9">
        <v>7</v>
      </c>
      <c r="C1663" s="255" t="s">
        <v>9102</v>
      </c>
      <c r="D1663" s="9"/>
      <c r="E1663" s="9">
        <v>1752644.3191166262</v>
      </c>
      <c r="F1663" s="255" t="s">
        <v>9138</v>
      </c>
      <c r="G1663" s="9"/>
      <c r="H1663" s="255" t="s">
        <v>9168</v>
      </c>
      <c r="I1663" s="9">
        <v>1</v>
      </c>
    </row>
    <row r="1664">
      <c r="A1664" s="255" t="s">
        <v>2852</v>
      </c>
      <c r="B1664" s="9">
        <v>7</v>
      </c>
      <c r="C1664" s="255" t="s">
        <v>9102</v>
      </c>
      <c r="D1664" s="9">
        <v>0.09753193453257801</v>
      </c>
      <c r="E1664" s="9">
        <v>1752644.3191166262</v>
      </c>
      <c r="F1664" s="255" t="s">
        <v>9128</v>
      </c>
      <c r="G1664" s="9"/>
      <c r="H1664" s="255" t="s">
        <v>9168</v>
      </c>
      <c r="I1664" s="9">
        <v>1</v>
      </c>
    </row>
    <row r="1665">
      <c r="A1665" s="255" t="s">
        <v>2829</v>
      </c>
      <c r="B1665" s="9">
        <v>7</v>
      </c>
      <c r="C1665" s="255" t="s">
        <v>9102</v>
      </c>
      <c r="D1665" s="9"/>
      <c r="E1665" s="9">
        <v>1752644.3191166262</v>
      </c>
      <c r="F1665" s="255" t="s">
        <v>9117</v>
      </c>
      <c r="G1665" s="9"/>
      <c r="H1665" s="255" t="s">
        <v>9168</v>
      </c>
      <c r="I1665" s="9">
        <v>1</v>
      </c>
    </row>
    <row r="1666">
      <c r="A1666" s="255" t="s">
        <v>2841</v>
      </c>
      <c r="B1666" s="9">
        <v>7</v>
      </c>
      <c r="C1666" s="255" t="s">
        <v>9102</v>
      </c>
      <c r="D1666" s="9">
        <v>0.080350395611256592</v>
      </c>
      <c r="E1666" s="9">
        <v>1752644.3191166262</v>
      </c>
      <c r="F1666" s="255" t="s">
        <v>9137</v>
      </c>
      <c r="G1666" s="9"/>
      <c r="H1666" s="255" t="s">
        <v>9168</v>
      </c>
      <c r="I1666" s="9">
        <v>1</v>
      </c>
    </row>
    <row r="1667">
      <c r="A1667" s="255" t="s">
        <v>2840</v>
      </c>
      <c r="B1667" s="9">
        <v>7</v>
      </c>
      <c r="C1667" s="255" t="s">
        <v>9102</v>
      </c>
      <c r="D1667" s="9">
        <v>0.12202269936127796</v>
      </c>
      <c r="E1667" s="9">
        <v>1752644.3191166262</v>
      </c>
      <c r="F1667" s="255" t="s">
        <v>9129</v>
      </c>
      <c r="G1667" s="9"/>
      <c r="H1667" s="255" t="s">
        <v>9168</v>
      </c>
      <c r="I1667" s="9">
        <v>1</v>
      </c>
    </row>
    <row r="1668">
      <c r="A1668" s="255" t="s">
        <v>2850</v>
      </c>
      <c r="B1668" s="9">
        <v>7</v>
      </c>
      <c r="C1668" s="255" t="s">
        <v>9102</v>
      </c>
      <c r="D1668" s="9">
        <v>0.10867479858025972</v>
      </c>
      <c r="E1668" s="9">
        <v>1752644.3191166262</v>
      </c>
      <c r="F1668" s="255" t="s">
        <v>9122</v>
      </c>
      <c r="G1668" s="9"/>
      <c r="H1668" s="255" t="s">
        <v>9168</v>
      </c>
      <c r="I1668" s="9">
        <v>1</v>
      </c>
    </row>
    <row r="1669">
      <c r="A1669" s="255" t="s">
        <v>2853</v>
      </c>
      <c r="B1669" s="9">
        <v>7</v>
      </c>
      <c r="C1669" s="255" t="s">
        <v>9102</v>
      </c>
      <c r="D1669" s="9">
        <v>0.12202269936127796</v>
      </c>
      <c r="E1669" s="9">
        <v>1752644.3191166262</v>
      </c>
      <c r="F1669" s="255" t="s">
        <v>9130</v>
      </c>
      <c r="G1669" s="9"/>
      <c r="H1669" s="255" t="s">
        <v>9168</v>
      </c>
      <c r="I1669" s="9">
        <v>1</v>
      </c>
    </row>
    <row r="1670">
      <c r="A1670" s="255" t="s">
        <v>2838</v>
      </c>
      <c r="B1670" s="9">
        <v>7</v>
      </c>
      <c r="C1670" s="255" t="s">
        <v>9102</v>
      </c>
      <c r="D1670" s="9">
        <v>0.090213160579727669</v>
      </c>
      <c r="E1670" s="9">
        <v>1752644.3191166262</v>
      </c>
      <c r="F1670" s="255" t="s">
        <v>9132</v>
      </c>
      <c r="G1670" s="9"/>
      <c r="H1670" s="255" t="s">
        <v>9168</v>
      </c>
      <c r="I1670" s="9">
        <v>1</v>
      </c>
    </row>
    <row r="1671">
      <c r="A1671" s="255" t="s">
        <v>2842</v>
      </c>
      <c r="B1671" s="9">
        <v>7</v>
      </c>
      <c r="C1671" s="255" t="s">
        <v>9102</v>
      </c>
      <c r="D1671" s="9">
        <v>0.097896907116859833</v>
      </c>
      <c r="E1671" s="9">
        <v>1752644.3191166262</v>
      </c>
      <c r="F1671" s="255" t="s">
        <v>9131</v>
      </c>
      <c r="G1671" s="9"/>
      <c r="H1671" s="255" t="s">
        <v>9168</v>
      </c>
      <c r="I1671" s="9">
        <v>1</v>
      </c>
    </row>
    <row r="1672">
      <c r="A1672" s="255" t="s">
        <v>2844</v>
      </c>
      <c r="B1672" s="9">
        <v>7</v>
      </c>
      <c r="C1672" s="255" t="s">
        <v>9102</v>
      </c>
      <c r="D1672" s="9">
        <v>0.09753193453257801</v>
      </c>
      <c r="E1672" s="9">
        <v>1752644.3191166262</v>
      </c>
      <c r="F1672" s="255" t="s">
        <v>9127</v>
      </c>
      <c r="G1672" s="9"/>
      <c r="H1672" s="255" t="s">
        <v>9168</v>
      </c>
      <c r="I1672" s="9">
        <v>1</v>
      </c>
    </row>
    <row r="1673">
      <c r="A1673" s="255" t="s">
        <v>2833</v>
      </c>
      <c r="B1673" s="9">
        <v>7</v>
      </c>
      <c r="C1673" s="255" t="s">
        <v>9102</v>
      </c>
      <c r="D1673" s="9"/>
      <c r="E1673" s="9">
        <v>1752644.3191166262</v>
      </c>
      <c r="F1673" s="255" t="s">
        <v>9120</v>
      </c>
      <c r="G1673" s="9"/>
      <c r="H1673" s="255" t="s">
        <v>9168</v>
      </c>
      <c r="I1673" s="9">
        <v>1</v>
      </c>
    </row>
    <row r="1674">
      <c r="A1674" s="255" t="s">
        <v>2832</v>
      </c>
      <c r="B1674" s="9">
        <v>7</v>
      </c>
      <c r="C1674" s="255" t="s">
        <v>9102</v>
      </c>
      <c r="D1674" s="9"/>
      <c r="E1674" s="9">
        <v>1752644.3191166262</v>
      </c>
      <c r="F1674" s="255" t="s">
        <v>9115</v>
      </c>
      <c r="G1674" s="9"/>
      <c r="H1674" s="255" t="s">
        <v>9168</v>
      </c>
      <c r="I1674" s="9">
        <v>1</v>
      </c>
    </row>
    <row r="1675">
      <c r="A1675" s="255" t="s">
        <v>2846</v>
      </c>
      <c r="B1675" s="9">
        <v>7</v>
      </c>
      <c r="C1675" s="255" t="s">
        <v>9102</v>
      </c>
      <c r="D1675" s="9">
        <v>0.10867479858025972</v>
      </c>
      <c r="E1675" s="9">
        <v>1752644.3191166262</v>
      </c>
      <c r="F1675" s="255" t="s">
        <v>9123</v>
      </c>
      <c r="G1675" s="9"/>
      <c r="H1675" s="255" t="s">
        <v>9168</v>
      </c>
      <c r="I1675" s="9">
        <v>1</v>
      </c>
    </row>
    <row r="1676">
      <c r="A1676" s="255" t="s">
        <v>2848</v>
      </c>
      <c r="B1676" s="9">
        <v>7</v>
      </c>
      <c r="C1676" s="255" t="s">
        <v>9102</v>
      </c>
      <c r="D1676" s="9">
        <v>0.084648491002251428</v>
      </c>
      <c r="E1676" s="9">
        <v>1752644.3191166262</v>
      </c>
      <c r="F1676" s="255" t="s">
        <v>9114</v>
      </c>
      <c r="G1676" s="9"/>
      <c r="H1676" s="255" t="s">
        <v>9168</v>
      </c>
      <c r="I1676" s="9">
        <v>1</v>
      </c>
    </row>
    <row r="1677">
      <c r="A1677" s="255" t="s">
        <v>2858</v>
      </c>
      <c r="B1677" s="9">
        <v>8</v>
      </c>
      <c r="C1677" s="255" t="s">
        <v>9102</v>
      </c>
      <c r="D1677" s="9">
        <v>0.13481664066366944</v>
      </c>
      <c r="E1677" s="9">
        <v>1746329.1424868982</v>
      </c>
      <c r="F1677" s="255" t="s">
        <v>9133</v>
      </c>
      <c r="G1677" s="9"/>
      <c r="H1677" s="255" t="s">
        <v>9168</v>
      </c>
      <c r="I1677" s="9">
        <v>1</v>
      </c>
    </row>
    <row r="1678">
      <c r="A1678" s="255" t="s">
        <v>2856</v>
      </c>
      <c r="B1678" s="9">
        <v>8</v>
      </c>
      <c r="C1678" s="255" t="s">
        <v>9102</v>
      </c>
      <c r="D1678" s="9">
        <v>0.12573226994434203</v>
      </c>
      <c r="E1678" s="9">
        <v>1746329.1424868982</v>
      </c>
      <c r="F1678" s="255" t="s">
        <v>9126</v>
      </c>
      <c r="G1678" s="9"/>
      <c r="H1678" s="255" t="s">
        <v>9168</v>
      </c>
      <c r="I1678" s="9">
        <v>1</v>
      </c>
    </row>
    <row r="1679">
      <c r="A1679" s="255" t="s">
        <v>2871</v>
      </c>
      <c r="B1679" s="9">
        <v>8</v>
      </c>
      <c r="C1679" s="255" t="s">
        <v>9102</v>
      </c>
      <c r="D1679" s="9"/>
      <c r="E1679" s="9">
        <v>1746329.1424868982</v>
      </c>
      <c r="F1679" s="255" t="s">
        <v>9116</v>
      </c>
      <c r="G1679" s="9"/>
      <c r="H1679" s="255" t="s">
        <v>9168</v>
      </c>
      <c r="I1679" s="9">
        <v>1</v>
      </c>
    </row>
    <row r="1680">
      <c r="A1680" s="255" t="s">
        <v>2877</v>
      </c>
      <c r="B1680" s="9">
        <v>8</v>
      </c>
      <c r="C1680" s="255" t="s">
        <v>9102</v>
      </c>
      <c r="D1680" s="9">
        <v>0.13597523815043508</v>
      </c>
      <c r="E1680" s="9">
        <v>1746329.1424868982</v>
      </c>
      <c r="F1680" s="255" t="s">
        <v>9136</v>
      </c>
      <c r="G1680" s="9"/>
      <c r="H1680" s="255" t="s">
        <v>9168</v>
      </c>
      <c r="I1680" s="9">
        <v>1</v>
      </c>
    </row>
    <row r="1681">
      <c r="A1681" s="255" t="s">
        <v>2876</v>
      </c>
      <c r="B1681" s="9">
        <v>8</v>
      </c>
      <c r="C1681" s="255" t="s">
        <v>9102</v>
      </c>
      <c r="D1681" s="9"/>
      <c r="E1681" s="9">
        <v>1746329.1424868982</v>
      </c>
      <c r="F1681" s="255" t="s">
        <v>9138</v>
      </c>
      <c r="G1681" s="9"/>
      <c r="H1681" s="255" t="s">
        <v>9168</v>
      </c>
      <c r="I1681" s="9">
        <v>1</v>
      </c>
    </row>
    <row r="1682">
      <c r="A1682" s="255" t="s">
        <v>2863</v>
      </c>
      <c r="B1682" s="9">
        <v>8</v>
      </c>
      <c r="C1682" s="255" t="s">
        <v>9102</v>
      </c>
      <c r="D1682" s="9"/>
      <c r="E1682" s="9">
        <v>1746329.1424868982</v>
      </c>
      <c r="F1682" s="255" t="s">
        <v>9117</v>
      </c>
      <c r="G1682" s="9"/>
      <c r="H1682" s="255" t="s">
        <v>9168</v>
      </c>
      <c r="I1682" s="9">
        <v>1</v>
      </c>
    </row>
    <row r="1683">
      <c r="A1683" s="255" t="s">
        <v>2857</v>
      </c>
      <c r="B1683" s="9">
        <v>8</v>
      </c>
      <c r="C1683" s="255" t="s">
        <v>9102</v>
      </c>
      <c r="D1683" s="9"/>
      <c r="E1683" s="9">
        <v>1746329.1424868982</v>
      </c>
      <c r="F1683" s="255" t="s">
        <v>9118</v>
      </c>
      <c r="G1683" s="9"/>
      <c r="H1683" s="255" t="s">
        <v>9168</v>
      </c>
      <c r="I1683" s="9">
        <v>1</v>
      </c>
    </row>
    <row r="1684">
      <c r="A1684" s="255" t="s">
        <v>2870</v>
      </c>
      <c r="B1684" s="9">
        <v>8</v>
      </c>
      <c r="C1684" s="255" t="s">
        <v>9102</v>
      </c>
      <c r="D1684" s="9">
        <v>0.12289566409698942</v>
      </c>
      <c r="E1684" s="9">
        <v>1746329.1424868982</v>
      </c>
      <c r="F1684" s="255" t="s">
        <v>9132</v>
      </c>
      <c r="G1684" s="9"/>
      <c r="H1684" s="255" t="s">
        <v>9168</v>
      </c>
      <c r="I1684" s="9">
        <v>1</v>
      </c>
    </row>
    <row r="1685">
      <c r="A1685" s="255" t="s">
        <v>2878</v>
      </c>
      <c r="B1685" s="9">
        <v>8</v>
      </c>
      <c r="C1685" s="255" t="s">
        <v>9102</v>
      </c>
      <c r="D1685" s="9"/>
      <c r="E1685" s="9">
        <v>1746329.1424868982</v>
      </c>
      <c r="F1685" s="255" t="s">
        <v>9115</v>
      </c>
      <c r="G1685" s="9"/>
      <c r="H1685" s="255" t="s">
        <v>9168</v>
      </c>
      <c r="I1685" s="9">
        <v>1</v>
      </c>
    </row>
    <row r="1686">
      <c r="A1686" s="255" t="s">
        <v>2874</v>
      </c>
      <c r="B1686" s="9">
        <v>8</v>
      </c>
      <c r="C1686" s="255" t="s">
        <v>9102</v>
      </c>
      <c r="D1686" s="9">
        <v>0.12523760733810496</v>
      </c>
      <c r="E1686" s="9">
        <v>1746329.1424868982</v>
      </c>
      <c r="F1686" s="255" t="s">
        <v>9131</v>
      </c>
      <c r="G1686" s="9"/>
      <c r="H1686" s="255" t="s">
        <v>9168</v>
      </c>
      <c r="I1686" s="9">
        <v>1</v>
      </c>
    </row>
    <row r="1687">
      <c r="A1687" s="255" t="s">
        <v>2865</v>
      </c>
      <c r="B1687" s="9">
        <v>8</v>
      </c>
      <c r="C1687" s="255" t="s">
        <v>9102</v>
      </c>
      <c r="D1687" s="9">
        <v>0.13922011604108225</v>
      </c>
      <c r="E1687" s="9">
        <v>1746329.1424868982</v>
      </c>
      <c r="F1687" s="255" t="s">
        <v>9135</v>
      </c>
      <c r="G1687" s="9"/>
      <c r="H1687" s="255" t="s">
        <v>9168</v>
      </c>
      <c r="I1687" s="9">
        <v>1</v>
      </c>
    </row>
    <row r="1688">
      <c r="A1688" s="255" t="s">
        <v>2867</v>
      </c>
      <c r="B1688" s="9">
        <v>8</v>
      </c>
      <c r="C1688" s="255" t="s">
        <v>9102</v>
      </c>
      <c r="D1688" s="9">
        <v>0.13228191109462986</v>
      </c>
      <c r="E1688" s="9">
        <v>1746329.1424868982</v>
      </c>
      <c r="F1688" s="255" t="s">
        <v>9124</v>
      </c>
      <c r="G1688" s="9"/>
      <c r="H1688" s="255" t="s">
        <v>9168</v>
      </c>
      <c r="I1688" s="9">
        <v>1</v>
      </c>
    </row>
    <row r="1689">
      <c r="A1689" s="255" t="s">
        <v>2866</v>
      </c>
      <c r="B1689" s="9">
        <v>8</v>
      </c>
      <c r="C1689" s="255" t="s">
        <v>9102</v>
      </c>
      <c r="D1689" s="9"/>
      <c r="E1689" s="9">
        <v>1746329.1424868982</v>
      </c>
      <c r="F1689" s="255" t="s">
        <v>9119</v>
      </c>
      <c r="G1689" s="9"/>
      <c r="H1689" s="255" t="s">
        <v>9168</v>
      </c>
      <c r="I1689" s="9">
        <v>1</v>
      </c>
    </row>
    <row r="1690">
      <c r="A1690" s="255" t="s">
        <v>2872</v>
      </c>
      <c r="B1690" s="9">
        <v>8</v>
      </c>
      <c r="C1690" s="255" t="s">
        <v>9102</v>
      </c>
      <c r="D1690" s="9">
        <v>0.14100594287141557</v>
      </c>
      <c r="E1690" s="9">
        <v>1746329.1424868982</v>
      </c>
      <c r="F1690" s="255" t="s">
        <v>9129</v>
      </c>
      <c r="G1690" s="9"/>
      <c r="H1690" s="255" t="s">
        <v>9168</v>
      </c>
      <c r="I1690" s="9">
        <v>1</v>
      </c>
    </row>
    <row r="1691">
      <c r="A1691" s="255" t="s">
        <v>2854</v>
      </c>
      <c r="B1691" s="9">
        <v>8</v>
      </c>
      <c r="C1691" s="255" t="s">
        <v>9102</v>
      </c>
      <c r="D1691" s="9">
        <v>0.14100594287141557</v>
      </c>
      <c r="E1691" s="9">
        <v>1746329.1424868982</v>
      </c>
      <c r="F1691" s="255" t="s">
        <v>9130</v>
      </c>
      <c r="G1691" s="9"/>
      <c r="H1691" s="255" t="s">
        <v>9168</v>
      </c>
      <c r="I1691" s="9">
        <v>1</v>
      </c>
    </row>
    <row r="1692">
      <c r="A1692" s="255" t="s">
        <v>2861</v>
      </c>
      <c r="B1692" s="9">
        <v>8</v>
      </c>
      <c r="C1692" s="255" t="s">
        <v>9102</v>
      </c>
      <c r="D1692" s="9">
        <v>0.12963809334947896</v>
      </c>
      <c r="E1692" s="9">
        <v>1746329.1424868982</v>
      </c>
      <c r="F1692" s="255" t="s">
        <v>9127</v>
      </c>
      <c r="G1692" s="9"/>
      <c r="H1692" s="255" t="s">
        <v>9168</v>
      </c>
      <c r="I1692" s="9">
        <v>1</v>
      </c>
    </row>
    <row r="1693">
      <c r="A1693" s="255" t="s">
        <v>2862</v>
      </c>
      <c r="B1693" s="9">
        <v>8</v>
      </c>
      <c r="C1693" s="255" t="s">
        <v>9102</v>
      </c>
      <c r="D1693" s="9">
        <v>0.12963809334947896</v>
      </c>
      <c r="E1693" s="9">
        <v>1746329.1424868982</v>
      </c>
      <c r="F1693" s="255" t="s">
        <v>9128</v>
      </c>
      <c r="G1693" s="9"/>
      <c r="H1693" s="255" t="s">
        <v>9168</v>
      </c>
      <c r="I1693" s="9">
        <v>1</v>
      </c>
    </row>
    <row r="1694">
      <c r="A1694" s="255" t="s">
        <v>2855</v>
      </c>
      <c r="B1694" s="9">
        <v>8</v>
      </c>
      <c r="C1694" s="255" t="s">
        <v>9102</v>
      </c>
      <c r="D1694" s="9">
        <v>0.13228191109462986</v>
      </c>
      <c r="E1694" s="9">
        <v>1746329.1424868982</v>
      </c>
      <c r="F1694" s="255" t="s">
        <v>9123</v>
      </c>
      <c r="G1694" s="9"/>
      <c r="H1694" s="255" t="s">
        <v>9168</v>
      </c>
      <c r="I1694" s="9">
        <v>1</v>
      </c>
    </row>
    <row r="1695">
      <c r="A1695" s="255" t="s">
        <v>2864</v>
      </c>
      <c r="B1695" s="9">
        <v>8</v>
      </c>
      <c r="C1695" s="255" t="s">
        <v>9102</v>
      </c>
      <c r="D1695" s="9">
        <v>0.12087662527964527</v>
      </c>
      <c r="E1695" s="9">
        <v>1746329.1424868982</v>
      </c>
      <c r="F1695" s="255" t="s">
        <v>9134</v>
      </c>
      <c r="G1695" s="9"/>
      <c r="H1695" s="255" t="s">
        <v>9168</v>
      </c>
      <c r="I1695" s="9">
        <v>1</v>
      </c>
    </row>
    <row r="1696">
      <c r="A1696" s="255" t="s">
        <v>2860</v>
      </c>
      <c r="B1696" s="9">
        <v>8</v>
      </c>
      <c r="C1696" s="255" t="s">
        <v>9102</v>
      </c>
      <c r="D1696" s="9"/>
      <c r="E1696" s="9">
        <v>1746329.1424868982</v>
      </c>
      <c r="F1696" s="255" t="s">
        <v>9120</v>
      </c>
      <c r="G1696" s="9"/>
      <c r="H1696" s="255" t="s">
        <v>9168</v>
      </c>
      <c r="I1696" s="9">
        <v>1</v>
      </c>
    </row>
    <row r="1697">
      <c r="A1697" s="255" t="s">
        <v>2875</v>
      </c>
      <c r="B1697" s="9">
        <v>8</v>
      </c>
      <c r="C1697" s="255" t="s">
        <v>9102</v>
      </c>
      <c r="D1697" s="9">
        <v>0.13228191109462986</v>
      </c>
      <c r="E1697" s="9">
        <v>1746329.1424868982</v>
      </c>
      <c r="F1697" s="255" t="s">
        <v>9122</v>
      </c>
      <c r="G1697" s="9"/>
      <c r="H1697" s="255" t="s">
        <v>9168</v>
      </c>
      <c r="I1697" s="9">
        <v>1</v>
      </c>
    </row>
    <row r="1698">
      <c r="A1698" s="255" t="s">
        <v>2859</v>
      </c>
      <c r="B1698" s="9">
        <v>8</v>
      </c>
      <c r="C1698" s="255" t="s">
        <v>9102</v>
      </c>
      <c r="D1698" s="9">
        <v>0.11988957381993517</v>
      </c>
      <c r="E1698" s="9">
        <v>1746329.1424868982</v>
      </c>
      <c r="F1698" s="255" t="s">
        <v>9137</v>
      </c>
      <c r="G1698" s="9"/>
      <c r="H1698" s="255" t="s">
        <v>9168</v>
      </c>
      <c r="I1698" s="9">
        <v>1</v>
      </c>
    </row>
    <row r="1699">
      <c r="A1699" s="255" t="s">
        <v>2869</v>
      </c>
      <c r="B1699" s="9">
        <v>8</v>
      </c>
      <c r="C1699" s="255" t="s">
        <v>9102</v>
      </c>
      <c r="D1699" s="9"/>
      <c r="E1699" s="9">
        <v>1746329.1424868982</v>
      </c>
      <c r="F1699" s="255" t="s">
        <v>9121</v>
      </c>
      <c r="G1699" s="9"/>
      <c r="H1699" s="255" t="s">
        <v>9168</v>
      </c>
      <c r="I1699" s="9">
        <v>1</v>
      </c>
    </row>
    <row r="1700">
      <c r="A1700" s="255" t="s">
        <v>2868</v>
      </c>
      <c r="B1700" s="9">
        <v>8</v>
      </c>
      <c r="C1700" s="255" t="s">
        <v>9102</v>
      </c>
      <c r="D1700" s="9">
        <v>0.12321818695023101</v>
      </c>
      <c r="E1700" s="9">
        <v>1746329.1424868982</v>
      </c>
      <c r="F1700" s="255" t="s">
        <v>9125</v>
      </c>
      <c r="G1700" s="9"/>
      <c r="H1700" s="255" t="s">
        <v>9168</v>
      </c>
      <c r="I1700" s="9">
        <v>1</v>
      </c>
    </row>
    <row r="1701">
      <c r="A1701" s="255" t="s">
        <v>2873</v>
      </c>
      <c r="B1701" s="9">
        <v>8</v>
      </c>
      <c r="C1701" s="255" t="s">
        <v>9102</v>
      </c>
      <c r="D1701" s="9">
        <v>0.12273403306479234</v>
      </c>
      <c r="E1701" s="9">
        <v>1746329.1424868982</v>
      </c>
      <c r="F1701" s="255" t="s">
        <v>9114</v>
      </c>
      <c r="G1701" s="9"/>
      <c r="H1701" s="255" t="s">
        <v>9168</v>
      </c>
      <c r="I1701" s="9">
        <v>1</v>
      </c>
    </row>
    <row r="1702">
      <c r="A1702" s="255" t="s">
        <v>2887</v>
      </c>
      <c r="B1702" s="9">
        <v>9</v>
      </c>
      <c r="C1702" s="255" t="s">
        <v>9102</v>
      </c>
      <c r="D1702" s="9"/>
      <c r="E1702" s="9">
        <v>1747858.0461865487</v>
      </c>
      <c r="F1702" s="255" t="s">
        <v>9119</v>
      </c>
      <c r="G1702" s="9"/>
      <c r="H1702" s="255" t="s">
        <v>9168</v>
      </c>
      <c r="I1702" s="9">
        <v>1</v>
      </c>
    </row>
    <row r="1703">
      <c r="A1703" s="255" t="s">
        <v>2895</v>
      </c>
      <c r="B1703" s="9">
        <v>9</v>
      </c>
      <c r="C1703" s="255" t="s">
        <v>9102</v>
      </c>
      <c r="D1703" s="9">
        <v>0.1635353889790285</v>
      </c>
      <c r="E1703" s="9">
        <v>1747858.0461865487</v>
      </c>
      <c r="F1703" s="255" t="s">
        <v>9136</v>
      </c>
      <c r="G1703" s="9"/>
      <c r="H1703" s="255" t="s">
        <v>9168</v>
      </c>
      <c r="I1703" s="9">
        <v>1</v>
      </c>
    </row>
    <row r="1704">
      <c r="A1704" s="255" t="s">
        <v>2879</v>
      </c>
      <c r="B1704" s="9">
        <v>9</v>
      </c>
      <c r="C1704" s="255" t="s">
        <v>9102</v>
      </c>
      <c r="D1704" s="9">
        <v>0.15860158865279497</v>
      </c>
      <c r="E1704" s="9">
        <v>1747858.0461865487</v>
      </c>
      <c r="F1704" s="255" t="s">
        <v>9125</v>
      </c>
      <c r="G1704" s="9"/>
      <c r="H1704" s="255" t="s">
        <v>9168</v>
      </c>
      <c r="I1704" s="9">
        <v>1</v>
      </c>
    </row>
    <row r="1705">
      <c r="A1705" s="255" t="s">
        <v>2898</v>
      </c>
      <c r="B1705" s="9">
        <v>9</v>
      </c>
      <c r="C1705" s="255" t="s">
        <v>9102</v>
      </c>
      <c r="D1705" s="9">
        <v>0.18457620347463852</v>
      </c>
      <c r="E1705" s="9">
        <v>1747858.0461865487</v>
      </c>
      <c r="F1705" s="255" t="s">
        <v>9129</v>
      </c>
      <c r="G1705" s="9"/>
      <c r="H1705" s="255" t="s">
        <v>9168</v>
      </c>
      <c r="I1705" s="9">
        <v>1</v>
      </c>
    </row>
    <row r="1706">
      <c r="A1706" s="255" t="s">
        <v>2891</v>
      </c>
      <c r="B1706" s="9">
        <v>9</v>
      </c>
      <c r="C1706" s="255" t="s">
        <v>9102</v>
      </c>
      <c r="D1706" s="9"/>
      <c r="E1706" s="9">
        <v>1747858.0461865487</v>
      </c>
      <c r="F1706" s="255" t="s">
        <v>9118</v>
      </c>
      <c r="G1706" s="9"/>
      <c r="H1706" s="255" t="s">
        <v>9168</v>
      </c>
      <c r="I1706" s="9">
        <v>1</v>
      </c>
    </row>
    <row r="1707">
      <c r="A1707" s="255" t="s">
        <v>2882</v>
      </c>
      <c r="B1707" s="9">
        <v>9</v>
      </c>
      <c r="C1707" s="255" t="s">
        <v>9102</v>
      </c>
      <c r="D1707" s="9"/>
      <c r="E1707" s="9">
        <v>1747858.0461865487</v>
      </c>
      <c r="F1707" s="255" t="s">
        <v>9117</v>
      </c>
      <c r="G1707" s="9"/>
      <c r="H1707" s="255" t="s">
        <v>9168</v>
      </c>
      <c r="I1707" s="9">
        <v>1</v>
      </c>
    </row>
    <row r="1708">
      <c r="A1708" s="255" t="s">
        <v>2890</v>
      </c>
      <c r="B1708" s="9">
        <v>9</v>
      </c>
      <c r="C1708" s="255" t="s">
        <v>9102</v>
      </c>
      <c r="D1708" s="9">
        <v>0.17710702109515605</v>
      </c>
      <c r="E1708" s="9">
        <v>1747858.0461865487</v>
      </c>
      <c r="F1708" s="255" t="s">
        <v>9135</v>
      </c>
      <c r="G1708" s="9"/>
      <c r="H1708" s="255" t="s">
        <v>9168</v>
      </c>
      <c r="I1708" s="9">
        <v>1</v>
      </c>
    </row>
    <row r="1709">
      <c r="A1709" s="255" t="s">
        <v>2881</v>
      </c>
      <c r="B1709" s="9">
        <v>9</v>
      </c>
      <c r="C1709" s="255" t="s">
        <v>9102</v>
      </c>
      <c r="D1709" s="9">
        <v>0.15859474196789178</v>
      </c>
      <c r="E1709" s="9">
        <v>1747858.0461865487</v>
      </c>
      <c r="F1709" s="255" t="s">
        <v>9128</v>
      </c>
      <c r="G1709" s="9"/>
      <c r="H1709" s="255" t="s">
        <v>9168</v>
      </c>
      <c r="I1709" s="9">
        <v>1</v>
      </c>
    </row>
    <row r="1710">
      <c r="A1710" s="255" t="s">
        <v>2894</v>
      </c>
      <c r="B1710" s="9">
        <v>9</v>
      </c>
      <c r="C1710" s="255" t="s">
        <v>9102</v>
      </c>
      <c r="D1710" s="9">
        <v>0.1567567221867576</v>
      </c>
      <c r="E1710" s="9">
        <v>1747858.0461865487</v>
      </c>
      <c r="F1710" s="255" t="s">
        <v>9131</v>
      </c>
      <c r="G1710" s="9"/>
      <c r="H1710" s="255" t="s">
        <v>9168</v>
      </c>
      <c r="I1710" s="9">
        <v>1</v>
      </c>
    </row>
    <row r="1711">
      <c r="A1711" s="255" t="s">
        <v>2889</v>
      </c>
      <c r="B1711" s="9">
        <v>9</v>
      </c>
      <c r="C1711" s="255" t="s">
        <v>9102</v>
      </c>
      <c r="D1711" s="9">
        <v>0.18457620347463852</v>
      </c>
      <c r="E1711" s="9">
        <v>1747858.0461865487</v>
      </c>
      <c r="F1711" s="255" t="s">
        <v>9130</v>
      </c>
      <c r="G1711" s="9"/>
      <c r="H1711" s="255" t="s">
        <v>9168</v>
      </c>
      <c r="I1711" s="9">
        <v>1</v>
      </c>
    </row>
    <row r="1712">
      <c r="A1712" s="255" t="s">
        <v>2888</v>
      </c>
      <c r="B1712" s="9">
        <v>9</v>
      </c>
      <c r="C1712" s="255" t="s">
        <v>9102</v>
      </c>
      <c r="D1712" s="9">
        <v>0.15475322037796868</v>
      </c>
      <c r="E1712" s="9">
        <v>1747858.0461865487</v>
      </c>
      <c r="F1712" s="255" t="s">
        <v>9134</v>
      </c>
      <c r="G1712" s="9"/>
      <c r="H1712" s="255" t="s">
        <v>9168</v>
      </c>
      <c r="I1712" s="9">
        <v>1</v>
      </c>
    </row>
    <row r="1713">
      <c r="A1713" s="255" t="s">
        <v>2900</v>
      </c>
      <c r="B1713" s="9">
        <v>9</v>
      </c>
      <c r="C1713" s="255" t="s">
        <v>9102</v>
      </c>
      <c r="D1713" s="9">
        <v>0.13903702214353716</v>
      </c>
      <c r="E1713" s="9">
        <v>1747858.0461865487</v>
      </c>
      <c r="F1713" s="255" t="s">
        <v>9114</v>
      </c>
      <c r="G1713" s="9"/>
      <c r="H1713" s="255" t="s">
        <v>9168</v>
      </c>
      <c r="I1713" s="9">
        <v>1</v>
      </c>
    </row>
    <row r="1714">
      <c r="A1714" s="255" t="s">
        <v>2893</v>
      </c>
      <c r="B1714" s="9">
        <v>9</v>
      </c>
      <c r="C1714" s="255" t="s">
        <v>9102</v>
      </c>
      <c r="D1714" s="9"/>
      <c r="E1714" s="9">
        <v>1747858.0461865487</v>
      </c>
      <c r="F1714" s="255" t="s">
        <v>9138</v>
      </c>
      <c r="G1714" s="9"/>
      <c r="H1714" s="255" t="s">
        <v>9168</v>
      </c>
      <c r="I1714" s="9">
        <v>1</v>
      </c>
    </row>
    <row r="1715">
      <c r="A1715" s="255" t="s">
        <v>2880</v>
      </c>
      <c r="B1715" s="9">
        <v>9</v>
      </c>
      <c r="C1715" s="255" t="s">
        <v>9102</v>
      </c>
      <c r="D1715" s="9">
        <v>0.17174084448624891</v>
      </c>
      <c r="E1715" s="9">
        <v>1747858.0461865487</v>
      </c>
      <c r="F1715" s="255" t="s">
        <v>9133</v>
      </c>
      <c r="G1715" s="9"/>
      <c r="H1715" s="255" t="s">
        <v>9168</v>
      </c>
      <c r="I1715" s="9">
        <v>1</v>
      </c>
    </row>
    <row r="1716">
      <c r="A1716" s="255" t="s">
        <v>2884</v>
      </c>
      <c r="B1716" s="9">
        <v>9</v>
      </c>
      <c r="C1716" s="255" t="s">
        <v>9102</v>
      </c>
      <c r="D1716" s="9">
        <v>0.14294971753229083</v>
      </c>
      <c r="E1716" s="9">
        <v>1747858.0461865487</v>
      </c>
      <c r="F1716" s="255" t="s">
        <v>9126</v>
      </c>
      <c r="G1716" s="9"/>
      <c r="H1716" s="255" t="s">
        <v>9168</v>
      </c>
      <c r="I1716" s="9">
        <v>1</v>
      </c>
    </row>
    <row r="1717">
      <c r="A1717" s="255" t="s">
        <v>2886</v>
      </c>
      <c r="B1717" s="9">
        <v>9</v>
      </c>
      <c r="C1717" s="255" t="s">
        <v>9102</v>
      </c>
      <c r="D1717" s="9">
        <v>0.16918472234738385</v>
      </c>
      <c r="E1717" s="9">
        <v>1747858.0461865487</v>
      </c>
      <c r="F1717" s="255" t="s">
        <v>9124</v>
      </c>
      <c r="G1717" s="9"/>
      <c r="H1717" s="255" t="s">
        <v>9168</v>
      </c>
      <c r="I1717" s="9">
        <v>1</v>
      </c>
    </row>
    <row r="1718">
      <c r="A1718" s="255" t="s">
        <v>2903</v>
      </c>
      <c r="B1718" s="9">
        <v>9</v>
      </c>
      <c r="C1718" s="255" t="s">
        <v>9102</v>
      </c>
      <c r="D1718" s="9"/>
      <c r="E1718" s="9">
        <v>1747858.0461865487</v>
      </c>
      <c r="F1718" s="255" t="s">
        <v>9116</v>
      </c>
      <c r="G1718" s="9"/>
      <c r="H1718" s="255" t="s">
        <v>9168</v>
      </c>
      <c r="I1718" s="9">
        <v>1</v>
      </c>
    </row>
    <row r="1719">
      <c r="A1719" s="255" t="s">
        <v>2901</v>
      </c>
      <c r="B1719" s="9">
        <v>9</v>
      </c>
      <c r="C1719" s="255" t="s">
        <v>9102</v>
      </c>
      <c r="D1719" s="9">
        <v>0.14556850144069119</v>
      </c>
      <c r="E1719" s="9">
        <v>1747858.0461865487</v>
      </c>
      <c r="F1719" s="255" t="s">
        <v>9132</v>
      </c>
      <c r="G1719" s="9"/>
      <c r="H1719" s="255" t="s">
        <v>9168</v>
      </c>
      <c r="I1719" s="9">
        <v>1</v>
      </c>
    </row>
    <row r="1720">
      <c r="A1720" s="255" t="s">
        <v>2892</v>
      </c>
      <c r="B1720" s="9">
        <v>9</v>
      </c>
      <c r="C1720" s="255" t="s">
        <v>9102</v>
      </c>
      <c r="D1720" s="9"/>
      <c r="E1720" s="9">
        <v>1747858.0461865487</v>
      </c>
      <c r="F1720" s="255" t="s">
        <v>9120</v>
      </c>
      <c r="G1720" s="9"/>
      <c r="H1720" s="255" t="s">
        <v>9168</v>
      </c>
      <c r="I1720" s="9">
        <v>1</v>
      </c>
    </row>
    <row r="1721">
      <c r="A1721" s="255" t="s">
        <v>2899</v>
      </c>
      <c r="B1721" s="9">
        <v>9</v>
      </c>
      <c r="C1721" s="255" t="s">
        <v>9102</v>
      </c>
      <c r="D1721" s="9"/>
      <c r="E1721" s="9">
        <v>1747858.0461865487</v>
      </c>
      <c r="F1721" s="255" t="s">
        <v>9121</v>
      </c>
      <c r="G1721" s="9"/>
      <c r="H1721" s="255" t="s">
        <v>9168</v>
      </c>
      <c r="I1721" s="9">
        <v>1</v>
      </c>
    </row>
    <row r="1722">
      <c r="A1722" s="255" t="s">
        <v>2897</v>
      </c>
      <c r="B1722" s="9">
        <v>9</v>
      </c>
      <c r="C1722" s="255" t="s">
        <v>9102</v>
      </c>
      <c r="D1722" s="9"/>
      <c r="E1722" s="9">
        <v>1747858.0461865487</v>
      </c>
      <c r="F1722" s="255" t="s">
        <v>9115</v>
      </c>
      <c r="G1722" s="9"/>
      <c r="H1722" s="255" t="s">
        <v>9168</v>
      </c>
      <c r="I1722" s="9">
        <v>1</v>
      </c>
    </row>
    <row r="1723">
      <c r="A1723" s="255" t="s">
        <v>2896</v>
      </c>
      <c r="B1723" s="9">
        <v>9</v>
      </c>
      <c r="C1723" s="255" t="s">
        <v>9102</v>
      </c>
      <c r="D1723" s="9">
        <v>0.15859474196789178</v>
      </c>
      <c r="E1723" s="9">
        <v>1747858.0461865487</v>
      </c>
      <c r="F1723" s="255" t="s">
        <v>9127</v>
      </c>
      <c r="G1723" s="9"/>
      <c r="H1723" s="255" t="s">
        <v>9168</v>
      </c>
      <c r="I1723" s="9">
        <v>1</v>
      </c>
    </row>
    <row r="1724">
      <c r="A1724" s="255" t="s">
        <v>2885</v>
      </c>
      <c r="B1724" s="9">
        <v>9</v>
      </c>
      <c r="C1724" s="255" t="s">
        <v>9102</v>
      </c>
      <c r="D1724" s="9">
        <v>0.16918472234738385</v>
      </c>
      <c r="E1724" s="9">
        <v>1747858.0461865487</v>
      </c>
      <c r="F1724" s="255" t="s">
        <v>9122</v>
      </c>
      <c r="G1724" s="9"/>
      <c r="H1724" s="255" t="s">
        <v>9168</v>
      </c>
      <c r="I1724" s="9">
        <v>1</v>
      </c>
    </row>
    <row r="1725">
      <c r="A1725" s="255" t="s">
        <v>2902</v>
      </c>
      <c r="B1725" s="9">
        <v>9</v>
      </c>
      <c r="C1725" s="255" t="s">
        <v>9102</v>
      </c>
      <c r="D1725" s="9">
        <v>0.16918472234738385</v>
      </c>
      <c r="E1725" s="9">
        <v>1747858.0461865487</v>
      </c>
      <c r="F1725" s="255" t="s">
        <v>9123</v>
      </c>
      <c r="G1725" s="9"/>
      <c r="H1725" s="255" t="s">
        <v>9168</v>
      </c>
      <c r="I1725" s="9">
        <v>1</v>
      </c>
    </row>
    <row r="1726">
      <c r="A1726" s="255" t="s">
        <v>2883</v>
      </c>
      <c r="B1726" s="9">
        <v>9</v>
      </c>
      <c r="C1726" s="255" t="s">
        <v>9102</v>
      </c>
      <c r="D1726" s="9">
        <v>0.13120743537733684</v>
      </c>
      <c r="E1726" s="9">
        <v>1747858.0461865487</v>
      </c>
      <c r="F1726" s="255" t="s">
        <v>9137</v>
      </c>
      <c r="G1726" s="9"/>
      <c r="H1726" s="255" t="s">
        <v>9168</v>
      </c>
      <c r="I1726" s="9">
        <v>1</v>
      </c>
    </row>
    <row r="1727">
      <c r="A1727" s="255" t="s">
        <v>2923</v>
      </c>
      <c r="B1727" s="9">
        <v>10</v>
      </c>
      <c r="C1727" s="255" t="s">
        <v>9102</v>
      </c>
      <c r="D1727" s="9"/>
      <c r="E1727" s="9">
        <v>1749003.2052711262</v>
      </c>
      <c r="F1727" s="255" t="s">
        <v>9115</v>
      </c>
      <c r="G1727" s="9"/>
      <c r="H1727" s="255" t="s">
        <v>9168</v>
      </c>
      <c r="I1727" s="9">
        <v>1</v>
      </c>
    </row>
    <row r="1728">
      <c r="A1728" s="255" t="s">
        <v>2922</v>
      </c>
      <c r="B1728" s="9">
        <v>10</v>
      </c>
      <c r="C1728" s="255" t="s">
        <v>9102</v>
      </c>
      <c r="D1728" s="9">
        <v>0.2810202100875831</v>
      </c>
      <c r="E1728" s="9">
        <v>1749003.2052711262</v>
      </c>
      <c r="F1728" s="255" t="s">
        <v>9124</v>
      </c>
      <c r="G1728" s="9"/>
      <c r="H1728" s="255" t="s">
        <v>9168</v>
      </c>
      <c r="I1728" s="9">
        <v>1</v>
      </c>
    </row>
    <row r="1729">
      <c r="A1729" s="255" t="s">
        <v>2918</v>
      </c>
      <c r="B1729" s="9">
        <v>10</v>
      </c>
      <c r="C1729" s="255" t="s">
        <v>9102</v>
      </c>
      <c r="D1729" s="9">
        <v>0.2949930022814008</v>
      </c>
      <c r="E1729" s="9">
        <v>1749003.2052711262</v>
      </c>
      <c r="F1729" s="255" t="s">
        <v>9134</v>
      </c>
      <c r="G1729" s="9"/>
      <c r="H1729" s="255" t="s">
        <v>9168</v>
      </c>
      <c r="I1729" s="9">
        <v>1</v>
      </c>
    </row>
    <row r="1730">
      <c r="A1730" s="255" t="s">
        <v>2927</v>
      </c>
      <c r="B1730" s="9">
        <v>10</v>
      </c>
      <c r="C1730" s="255" t="s">
        <v>9102</v>
      </c>
      <c r="D1730" s="9">
        <v>0.21197789056417865</v>
      </c>
      <c r="E1730" s="9">
        <v>1749003.2052711262</v>
      </c>
      <c r="F1730" s="255" t="s">
        <v>9129</v>
      </c>
      <c r="G1730" s="9"/>
      <c r="H1730" s="255" t="s">
        <v>9168</v>
      </c>
      <c r="I1730" s="9">
        <v>1</v>
      </c>
    </row>
    <row r="1731">
      <c r="A1731" s="255" t="s">
        <v>2916</v>
      </c>
      <c r="B1731" s="9">
        <v>10</v>
      </c>
      <c r="C1731" s="255" t="s">
        <v>9102</v>
      </c>
      <c r="D1731" s="9">
        <v>0.46273099713967669</v>
      </c>
      <c r="E1731" s="9">
        <v>1749003.2052711262</v>
      </c>
      <c r="F1731" s="255" t="s">
        <v>9126</v>
      </c>
      <c r="G1731" s="9"/>
      <c r="H1731" s="255" t="s">
        <v>9168</v>
      </c>
      <c r="I1731" s="9">
        <v>1</v>
      </c>
    </row>
    <row r="1732">
      <c r="A1732" s="255" t="s">
        <v>2906</v>
      </c>
      <c r="B1732" s="9">
        <v>10</v>
      </c>
      <c r="C1732" s="255" t="s">
        <v>9102</v>
      </c>
      <c r="D1732" s="9">
        <v>0.29738863313048114</v>
      </c>
      <c r="E1732" s="9">
        <v>1749003.2052711262</v>
      </c>
      <c r="F1732" s="255" t="s">
        <v>9133</v>
      </c>
      <c r="G1732" s="9"/>
      <c r="H1732" s="255" t="s">
        <v>9168</v>
      </c>
      <c r="I1732" s="9">
        <v>1</v>
      </c>
    </row>
    <row r="1733">
      <c r="A1733" s="255" t="s">
        <v>2920</v>
      </c>
      <c r="B1733" s="9">
        <v>10</v>
      </c>
      <c r="C1733" s="255" t="s">
        <v>9102</v>
      </c>
      <c r="D1733" s="9">
        <v>0.4454126786524682</v>
      </c>
      <c r="E1733" s="9">
        <v>1749003.2052711262</v>
      </c>
      <c r="F1733" s="255" t="s">
        <v>9114</v>
      </c>
      <c r="G1733" s="9"/>
      <c r="H1733" s="255" t="s">
        <v>9168</v>
      </c>
      <c r="I1733" s="9">
        <v>1</v>
      </c>
    </row>
    <row r="1734">
      <c r="A1734" s="255" t="s">
        <v>2914</v>
      </c>
      <c r="B1734" s="9">
        <v>10</v>
      </c>
      <c r="C1734" s="255" t="s">
        <v>9102</v>
      </c>
      <c r="D1734" s="9">
        <v>0.46730443833374363</v>
      </c>
      <c r="E1734" s="9">
        <v>1749003.2052711262</v>
      </c>
      <c r="F1734" s="255" t="s">
        <v>9137</v>
      </c>
      <c r="G1734" s="9"/>
      <c r="H1734" s="255" t="s">
        <v>9168</v>
      </c>
      <c r="I1734" s="9">
        <v>1</v>
      </c>
    </row>
    <row r="1735">
      <c r="A1735" s="255" t="s">
        <v>2919</v>
      </c>
      <c r="B1735" s="9">
        <v>10</v>
      </c>
      <c r="C1735" s="255" t="s">
        <v>9102</v>
      </c>
      <c r="D1735" s="9">
        <v>0.39393148439212217</v>
      </c>
      <c r="E1735" s="9">
        <v>1749003.2052711262</v>
      </c>
      <c r="F1735" s="255" t="s">
        <v>9132</v>
      </c>
      <c r="G1735" s="9"/>
      <c r="H1735" s="255" t="s">
        <v>9168</v>
      </c>
      <c r="I1735" s="9">
        <v>1</v>
      </c>
    </row>
    <row r="1736">
      <c r="A1736" s="255" t="s">
        <v>2904</v>
      </c>
      <c r="B1736" s="9">
        <v>10</v>
      </c>
      <c r="C1736" s="255" t="s">
        <v>9102</v>
      </c>
      <c r="D1736" s="9"/>
      <c r="E1736" s="9">
        <v>1749003.2052711262</v>
      </c>
      <c r="F1736" s="255" t="s">
        <v>9118</v>
      </c>
      <c r="G1736" s="9"/>
      <c r="H1736" s="255" t="s">
        <v>9168</v>
      </c>
      <c r="I1736" s="9">
        <v>1</v>
      </c>
    </row>
    <row r="1737">
      <c r="A1737" s="255" t="s">
        <v>2910</v>
      </c>
      <c r="B1737" s="9">
        <v>10</v>
      </c>
      <c r="C1737" s="255" t="s">
        <v>9102</v>
      </c>
      <c r="D1737" s="9">
        <v>0.29814538275856162</v>
      </c>
      <c r="E1737" s="9">
        <v>1749003.2052711262</v>
      </c>
      <c r="F1737" s="255" t="s">
        <v>9135</v>
      </c>
      <c r="G1737" s="9"/>
      <c r="H1737" s="255" t="s">
        <v>9168</v>
      </c>
      <c r="I1737" s="9">
        <v>1</v>
      </c>
    </row>
    <row r="1738">
      <c r="A1738" s="255" t="s">
        <v>2908</v>
      </c>
      <c r="B1738" s="9">
        <v>10</v>
      </c>
      <c r="C1738" s="255" t="s">
        <v>9102</v>
      </c>
      <c r="D1738" s="9">
        <v>0.21197789056417865</v>
      </c>
      <c r="E1738" s="9">
        <v>1749003.2052711262</v>
      </c>
      <c r="F1738" s="255" t="s">
        <v>9130</v>
      </c>
      <c r="G1738" s="9"/>
      <c r="H1738" s="255" t="s">
        <v>9168</v>
      </c>
      <c r="I1738" s="9">
        <v>1</v>
      </c>
    </row>
    <row r="1739">
      <c r="A1739" s="255" t="s">
        <v>2911</v>
      </c>
      <c r="B1739" s="9">
        <v>10</v>
      </c>
      <c r="C1739" s="255" t="s">
        <v>9102</v>
      </c>
      <c r="D1739" s="9"/>
      <c r="E1739" s="9">
        <v>1749003.2052711262</v>
      </c>
      <c r="F1739" s="255" t="s">
        <v>9117</v>
      </c>
      <c r="G1739" s="9"/>
      <c r="H1739" s="255" t="s">
        <v>9168</v>
      </c>
      <c r="I1739" s="9">
        <v>1</v>
      </c>
    </row>
    <row r="1740">
      <c r="A1740" s="255" t="s">
        <v>2926</v>
      </c>
      <c r="B1740" s="9">
        <v>10</v>
      </c>
      <c r="C1740" s="255" t="s">
        <v>9102</v>
      </c>
      <c r="D1740" s="9">
        <v>0.45471318965049834</v>
      </c>
      <c r="E1740" s="9">
        <v>1749003.2052711262</v>
      </c>
      <c r="F1740" s="255" t="s">
        <v>9136</v>
      </c>
      <c r="G1740" s="9"/>
      <c r="H1740" s="255" t="s">
        <v>9168</v>
      </c>
      <c r="I1740" s="9">
        <v>1</v>
      </c>
    </row>
    <row r="1741">
      <c r="A1741" s="255" t="s">
        <v>2921</v>
      </c>
      <c r="B1741" s="9">
        <v>10</v>
      </c>
      <c r="C1741" s="255" t="s">
        <v>9102</v>
      </c>
      <c r="D1741" s="9">
        <v>0.2810202100875831</v>
      </c>
      <c r="E1741" s="9">
        <v>1749003.2052711262</v>
      </c>
      <c r="F1741" s="255" t="s">
        <v>9122</v>
      </c>
      <c r="G1741" s="9"/>
      <c r="H1741" s="255" t="s">
        <v>9168</v>
      </c>
      <c r="I1741" s="9">
        <v>1</v>
      </c>
    </row>
    <row r="1742">
      <c r="A1742" s="255" t="s">
        <v>2905</v>
      </c>
      <c r="B1742" s="9">
        <v>10</v>
      </c>
      <c r="C1742" s="255" t="s">
        <v>9102</v>
      </c>
      <c r="D1742" s="9">
        <v>0.2912045424464127</v>
      </c>
      <c r="E1742" s="9">
        <v>1749003.2052711262</v>
      </c>
      <c r="F1742" s="255" t="s">
        <v>9125</v>
      </c>
      <c r="G1742" s="9"/>
      <c r="H1742" s="255" t="s">
        <v>9168</v>
      </c>
      <c r="I1742" s="9">
        <v>1</v>
      </c>
    </row>
    <row r="1743">
      <c r="A1743" s="255" t="s">
        <v>2925</v>
      </c>
      <c r="B1743" s="9">
        <v>10</v>
      </c>
      <c r="C1743" s="255" t="s">
        <v>9102</v>
      </c>
      <c r="D1743" s="9"/>
      <c r="E1743" s="9">
        <v>1749003.2052711262</v>
      </c>
      <c r="F1743" s="255" t="s">
        <v>9120</v>
      </c>
      <c r="G1743" s="9"/>
      <c r="H1743" s="255" t="s">
        <v>9168</v>
      </c>
      <c r="I1743" s="9">
        <v>1</v>
      </c>
    </row>
    <row r="1744">
      <c r="A1744" s="255" t="s">
        <v>2912</v>
      </c>
      <c r="B1744" s="9">
        <v>10</v>
      </c>
      <c r="C1744" s="255" t="s">
        <v>9102</v>
      </c>
      <c r="D1744" s="9"/>
      <c r="E1744" s="9">
        <v>1749003.2052711262</v>
      </c>
      <c r="F1744" s="255" t="s">
        <v>9138</v>
      </c>
      <c r="G1744" s="9"/>
      <c r="H1744" s="255" t="s">
        <v>9168</v>
      </c>
      <c r="I1744" s="9">
        <v>1</v>
      </c>
    </row>
    <row r="1745">
      <c r="A1745" s="255" t="s">
        <v>2928</v>
      </c>
      <c r="B1745" s="9">
        <v>10</v>
      </c>
      <c r="C1745" s="255" t="s">
        <v>9102</v>
      </c>
      <c r="D1745" s="9"/>
      <c r="E1745" s="9">
        <v>1749003.2052711262</v>
      </c>
      <c r="F1745" s="255" t="s">
        <v>9119</v>
      </c>
      <c r="G1745" s="9"/>
      <c r="H1745" s="255" t="s">
        <v>9168</v>
      </c>
      <c r="I1745" s="9">
        <v>1</v>
      </c>
    </row>
    <row r="1746">
      <c r="A1746" s="255" t="s">
        <v>2913</v>
      </c>
      <c r="B1746" s="9">
        <v>10</v>
      </c>
      <c r="C1746" s="255" t="s">
        <v>9102</v>
      </c>
      <c r="D1746" s="9">
        <v>0.35436929781165588</v>
      </c>
      <c r="E1746" s="9">
        <v>1749003.2052711262</v>
      </c>
      <c r="F1746" s="255" t="s">
        <v>9128</v>
      </c>
      <c r="G1746" s="9"/>
      <c r="H1746" s="255" t="s">
        <v>9168</v>
      </c>
      <c r="I1746" s="9">
        <v>1</v>
      </c>
    </row>
    <row r="1747">
      <c r="A1747" s="255" t="s">
        <v>2907</v>
      </c>
      <c r="B1747" s="9">
        <v>10</v>
      </c>
      <c r="C1747" s="255" t="s">
        <v>9102</v>
      </c>
      <c r="D1747" s="9"/>
      <c r="E1747" s="9">
        <v>1749003.2052711262</v>
      </c>
      <c r="F1747" s="255" t="s">
        <v>9116</v>
      </c>
      <c r="G1747" s="9"/>
      <c r="H1747" s="255" t="s">
        <v>9168</v>
      </c>
      <c r="I1747" s="9">
        <v>1</v>
      </c>
    </row>
    <row r="1748">
      <c r="A1748" s="255" t="s">
        <v>2915</v>
      </c>
      <c r="B1748" s="9">
        <v>10</v>
      </c>
      <c r="C1748" s="255" t="s">
        <v>9102</v>
      </c>
      <c r="D1748" s="9">
        <v>0.2810202100875831</v>
      </c>
      <c r="E1748" s="9">
        <v>1749003.2052711262</v>
      </c>
      <c r="F1748" s="255" t="s">
        <v>9123</v>
      </c>
      <c r="G1748" s="9"/>
      <c r="H1748" s="255" t="s">
        <v>9168</v>
      </c>
      <c r="I1748" s="9">
        <v>1</v>
      </c>
    </row>
    <row r="1749">
      <c r="A1749" s="255" t="s">
        <v>2909</v>
      </c>
      <c r="B1749" s="9">
        <v>10</v>
      </c>
      <c r="C1749" s="255" t="s">
        <v>9102</v>
      </c>
      <c r="D1749" s="9">
        <v>0.33676909812717937</v>
      </c>
      <c r="E1749" s="9">
        <v>1749003.2052711262</v>
      </c>
      <c r="F1749" s="255" t="s">
        <v>9131</v>
      </c>
      <c r="G1749" s="9"/>
      <c r="H1749" s="255" t="s">
        <v>9168</v>
      </c>
      <c r="I1749" s="9">
        <v>1</v>
      </c>
    </row>
    <row r="1750">
      <c r="A1750" s="255" t="s">
        <v>2924</v>
      </c>
      <c r="B1750" s="9">
        <v>10</v>
      </c>
      <c r="C1750" s="255" t="s">
        <v>9102</v>
      </c>
      <c r="D1750" s="9">
        <v>0.35436929781165588</v>
      </c>
      <c r="E1750" s="9">
        <v>1749003.2052711262</v>
      </c>
      <c r="F1750" s="255" t="s">
        <v>9127</v>
      </c>
      <c r="G1750" s="9"/>
      <c r="H1750" s="255" t="s">
        <v>9168</v>
      </c>
      <c r="I1750" s="9">
        <v>1</v>
      </c>
    </row>
    <row r="1751">
      <c r="A1751" s="255" t="s">
        <v>2917</v>
      </c>
      <c r="B1751" s="9">
        <v>10</v>
      </c>
      <c r="C1751" s="255" t="s">
        <v>9102</v>
      </c>
      <c r="D1751" s="9"/>
      <c r="E1751" s="9">
        <v>1749003.2052711262</v>
      </c>
      <c r="F1751" s="255" t="s">
        <v>9121</v>
      </c>
      <c r="G1751" s="9"/>
      <c r="H1751" s="255" t="s">
        <v>9168</v>
      </c>
      <c r="I1751" s="9">
        <v>1</v>
      </c>
    </row>
    <row r="1752">
      <c r="A1752" s="255" t="s">
        <v>2929</v>
      </c>
      <c r="B1752" s="9">
        <v>0</v>
      </c>
      <c r="C1752" s="255" t="s">
        <v>9103</v>
      </c>
      <c r="D1752" s="9">
        <v>10301386.769192092</v>
      </c>
      <c r="E1752" s="9">
        <v>17477099.499999996</v>
      </c>
      <c r="F1752" s="255" t="s">
        <v>9114</v>
      </c>
      <c r="G1752" s="9">
        <v>1</v>
      </c>
      <c r="H1752" s="255" t="s">
        <v>9168</v>
      </c>
      <c r="I1752" s="9">
        <v>1</v>
      </c>
    </row>
    <row r="1753">
      <c r="A1753" s="255" t="s">
        <v>2930</v>
      </c>
      <c r="B1753" s="9">
        <v>0</v>
      </c>
      <c r="C1753" s="255" t="s">
        <v>9104</v>
      </c>
      <c r="D1753" s="9">
        <v>57590801971.568703</v>
      </c>
      <c r="E1753" s="9">
        <v>17477099.499999996</v>
      </c>
      <c r="F1753" s="255" t="s">
        <v>9114</v>
      </c>
      <c r="G1753" s="9">
        <v>1</v>
      </c>
      <c r="H1753" s="255" t="s">
        <v>9168</v>
      </c>
      <c r="I1753" s="9">
        <v>1</v>
      </c>
    </row>
    <row r="1754">
      <c r="A1754" s="255" t="s">
        <v>2931</v>
      </c>
      <c r="B1754" s="9">
        <v>0</v>
      </c>
      <c r="C1754" s="255" t="s">
        <v>9105</v>
      </c>
      <c r="D1754" s="9">
        <v>0.58942199014156182</v>
      </c>
      <c r="E1754" s="9">
        <v>17477099.499999996</v>
      </c>
      <c r="F1754" s="255" t="s">
        <v>9114</v>
      </c>
      <c r="G1754" s="9">
        <v>1</v>
      </c>
      <c r="H1754" s="255" t="s">
        <v>9168</v>
      </c>
      <c r="I1754" s="9">
        <v>1</v>
      </c>
    </row>
    <row r="1755">
      <c r="A1755" s="255" t="s">
        <v>2932</v>
      </c>
      <c r="B1755" s="9">
        <v>0</v>
      </c>
      <c r="C1755" s="255" t="s">
        <v>9205</v>
      </c>
      <c r="D1755" s="9">
        <v>3295.2150882684346</v>
      </c>
      <c r="E1755" s="9">
        <v>17477099.499999996</v>
      </c>
      <c r="F1755" s="255" t="s">
        <v>9114</v>
      </c>
      <c r="G1755" s="9">
        <v>1</v>
      </c>
      <c r="H1755" s="255" t="s">
        <v>9168</v>
      </c>
      <c r="I1755" s="9">
        <v>1</v>
      </c>
    </row>
    <row r="1756">
      <c r="A1756" s="255" t="s">
        <v>2933</v>
      </c>
      <c r="B1756" s="9">
        <v>0</v>
      </c>
      <c r="C1756" s="255" t="s">
        <v>9103</v>
      </c>
      <c r="D1756" s="9">
        <v>0</v>
      </c>
      <c r="E1756" s="9">
        <v>17477099.499999996</v>
      </c>
      <c r="F1756" s="255" t="s">
        <v>9115</v>
      </c>
      <c r="G1756" s="9">
        <v>1</v>
      </c>
      <c r="H1756" s="255" t="s">
        <v>9168</v>
      </c>
      <c r="I1756" s="9">
        <v>1</v>
      </c>
    </row>
    <row r="1757">
      <c r="A1757" s="255" t="s">
        <v>2934</v>
      </c>
      <c r="B1757" s="9">
        <v>0</v>
      </c>
      <c r="C1757" s="255" t="s">
        <v>9104</v>
      </c>
      <c r="D1757" s="9">
        <v>0</v>
      </c>
      <c r="E1757" s="9">
        <v>17477099.499999996</v>
      </c>
      <c r="F1757" s="255" t="s">
        <v>9115</v>
      </c>
      <c r="G1757" s="9">
        <v>1</v>
      </c>
      <c r="H1757" s="255" t="s">
        <v>9168</v>
      </c>
      <c r="I1757" s="9">
        <v>1</v>
      </c>
    </row>
    <row r="1758">
      <c r="A1758" s="255" t="s">
        <v>2935</v>
      </c>
      <c r="B1758" s="9">
        <v>0</v>
      </c>
      <c r="C1758" s="255" t="s">
        <v>9105</v>
      </c>
      <c r="D1758" s="9">
        <v>0</v>
      </c>
      <c r="E1758" s="9">
        <v>17477099.499999996</v>
      </c>
      <c r="F1758" s="255" t="s">
        <v>9115</v>
      </c>
      <c r="G1758" s="9">
        <v>1</v>
      </c>
      <c r="H1758" s="255" t="s">
        <v>9168</v>
      </c>
      <c r="I1758" s="9">
        <v>1</v>
      </c>
    </row>
    <row r="1759">
      <c r="A1759" s="255" t="s">
        <v>2936</v>
      </c>
      <c r="B1759" s="9">
        <v>0</v>
      </c>
      <c r="C1759" s="255" t="s">
        <v>9205</v>
      </c>
      <c r="D1759" s="9">
        <v>0</v>
      </c>
      <c r="E1759" s="9">
        <v>17477099.499999996</v>
      </c>
      <c r="F1759" s="255" t="s">
        <v>9115</v>
      </c>
      <c r="G1759" s="9">
        <v>1</v>
      </c>
      <c r="H1759" s="255" t="s">
        <v>9168</v>
      </c>
      <c r="I1759" s="9">
        <v>1</v>
      </c>
    </row>
    <row r="1760">
      <c r="A1760" s="255" t="s">
        <v>2937</v>
      </c>
      <c r="B1760" s="9">
        <v>0</v>
      </c>
      <c r="C1760" s="255" t="s">
        <v>9103</v>
      </c>
      <c r="D1760" s="9">
        <v>0</v>
      </c>
      <c r="E1760" s="9">
        <v>17477099.499999996</v>
      </c>
      <c r="F1760" s="255" t="s">
        <v>9116</v>
      </c>
      <c r="G1760" s="9">
        <v>1</v>
      </c>
      <c r="H1760" s="255" t="s">
        <v>9168</v>
      </c>
      <c r="I1760" s="9">
        <v>1</v>
      </c>
    </row>
    <row r="1761">
      <c r="A1761" s="255" t="s">
        <v>2938</v>
      </c>
      <c r="B1761" s="9">
        <v>0</v>
      </c>
      <c r="C1761" s="255" t="s">
        <v>9104</v>
      </c>
      <c r="D1761" s="9">
        <v>0</v>
      </c>
      <c r="E1761" s="9">
        <v>17477099.499999996</v>
      </c>
      <c r="F1761" s="255" t="s">
        <v>9116</v>
      </c>
      <c r="G1761" s="9">
        <v>1</v>
      </c>
      <c r="H1761" s="255" t="s">
        <v>9168</v>
      </c>
      <c r="I1761" s="9">
        <v>1</v>
      </c>
    </row>
    <row r="1762">
      <c r="A1762" s="255" t="s">
        <v>2939</v>
      </c>
      <c r="B1762" s="9">
        <v>0</v>
      </c>
      <c r="C1762" s="255" t="s">
        <v>9105</v>
      </c>
      <c r="D1762" s="9">
        <v>0</v>
      </c>
      <c r="E1762" s="9">
        <v>17477099.499999996</v>
      </c>
      <c r="F1762" s="255" t="s">
        <v>9116</v>
      </c>
      <c r="G1762" s="9">
        <v>1</v>
      </c>
      <c r="H1762" s="255" t="s">
        <v>9168</v>
      </c>
      <c r="I1762" s="9">
        <v>1</v>
      </c>
    </row>
    <row r="1763">
      <c r="A1763" s="255" t="s">
        <v>2940</v>
      </c>
      <c r="B1763" s="9">
        <v>0</v>
      </c>
      <c r="C1763" s="255" t="s">
        <v>9205</v>
      </c>
      <c r="D1763" s="9">
        <v>0</v>
      </c>
      <c r="E1763" s="9">
        <v>17477099.499999996</v>
      </c>
      <c r="F1763" s="255" t="s">
        <v>9116</v>
      </c>
      <c r="G1763" s="9">
        <v>1</v>
      </c>
      <c r="H1763" s="255" t="s">
        <v>9168</v>
      </c>
      <c r="I1763" s="9">
        <v>1</v>
      </c>
    </row>
    <row r="1764">
      <c r="A1764" s="255" t="s">
        <v>2941</v>
      </c>
      <c r="B1764" s="9">
        <v>0</v>
      </c>
      <c r="C1764" s="255" t="s">
        <v>9103</v>
      </c>
      <c r="D1764" s="9">
        <v>0</v>
      </c>
      <c r="E1764" s="9">
        <v>17477099.499999996</v>
      </c>
      <c r="F1764" s="255" t="s">
        <v>9117</v>
      </c>
      <c r="G1764" s="9">
        <v>1</v>
      </c>
      <c r="H1764" s="255" t="s">
        <v>9168</v>
      </c>
      <c r="I1764" s="9">
        <v>1</v>
      </c>
    </row>
    <row r="1765">
      <c r="A1765" s="255" t="s">
        <v>2942</v>
      </c>
      <c r="B1765" s="9">
        <v>0</v>
      </c>
      <c r="C1765" s="255" t="s">
        <v>9104</v>
      </c>
      <c r="D1765" s="9">
        <v>0</v>
      </c>
      <c r="E1765" s="9">
        <v>17477099.499999996</v>
      </c>
      <c r="F1765" s="255" t="s">
        <v>9117</v>
      </c>
      <c r="G1765" s="9">
        <v>1</v>
      </c>
      <c r="H1765" s="255" t="s">
        <v>9168</v>
      </c>
      <c r="I1765" s="9">
        <v>1</v>
      </c>
    </row>
    <row r="1766">
      <c r="A1766" s="255" t="s">
        <v>2943</v>
      </c>
      <c r="B1766" s="9">
        <v>0</v>
      </c>
      <c r="C1766" s="255" t="s">
        <v>9105</v>
      </c>
      <c r="D1766" s="9">
        <v>0</v>
      </c>
      <c r="E1766" s="9">
        <v>17477099.499999996</v>
      </c>
      <c r="F1766" s="255" t="s">
        <v>9117</v>
      </c>
      <c r="G1766" s="9">
        <v>1</v>
      </c>
      <c r="H1766" s="255" t="s">
        <v>9168</v>
      </c>
      <c r="I1766" s="9">
        <v>1</v>
      </c>
    </row>
    <row r="1767">
      <c r="A1767" s="255" t="s">
        <v>2944</v>
      </c>
      <c r="B1767" s="9">
        <v>0</v>
      </c>
      <c r="C1767" s="255" t="s">
        <v>9205</v>
      </c>
      <c r="D1767" s="9">
        <v>0</v>
      </c>
      <c r="E1767" s="9">
        <v>17477099.499999996</v>
      </c>
      <c r="F1767" s="255" t="s">
        <v>9117</v>
      </c>
      <c r="G1767" s="9">
        <v>1</v>
      </c>
      <c r="H1767" s="255" t="s">
        <v>9168</v>
      </c>
      <c r="I1767" s="9">
        <v>1</v>
      </c>
    </row>
    <row r="1768">
      <c r="A1768" s="255" t="s">
        <v>2945</v>
      </c>
      <c r="B1768" s="9">
        <v>0</v>
      </c>
      <c r="C1768" s="255" t="s">
        <v>9103</v>
      </c>
      <c r="D1768" s="9">
        <v>0</v>
      </c>
      <c r="E1768" s="9">
        <v>17477099.499999996</v>
      </c>
      <c r="F1768" s="255" t="s">
        <v>9118</v>
      </c>
      <c r="G1768" s="9">
        <v>1</v>
      </c>
      <c r="H1768" s="255" t="s">
        <v>9168</v>
      </c>
      <c r="I1768" s="9">
        <v>1</v>
      </c>
    </row>
    <row r="1769">
      <c r="A1769" s="255" t="s">
        <v>2946</v>
      </c>
      <c r="B1769" s="9">
        <v>0</v>
      </c>
      <c r="C1769" s="255" t="s">
        <v>9104</v>
      </c>
      <c r="D1769" s="9">
        <v>0</v>
      </c>
      <c r="E1769" s="9">
        <v>17477099.499999996</v>
      </c>
      <c r="F1769" s="255" t="s">
        <v>9118</v>
      </c>
      <c r="G1769" s="9">
        <v>1</v>
      </c>
      <c r="H1769" s="255" t="s">
        <v>9168</v>
      </c>
      <c r="I1769" s="9">
        <v>1</v>
      </c>
    </row>
    <row r="1770">
      <c r="A1770" s="255" t="s">
        <v>2947</v>
      </c>
      <c r="B1770" s="9">
        <v>0</v>
      </c>
      <c r="C1770" s="255" t="s">
        <v>9105</v>
      </c>
      <c r="D1770" s="9">
        <v>0</v>
      </c>
      <c r="E1770" s="9">
        <v>17477099.499999996</v>
      </c>
      <c r="F1770" s="255" t="s">
        <v>9118</v>
      </c>
      <c r="G1770" s="9">
        <v>1</v>
      </c>
      <c r="H1770" s="255" t="s">
        <v>9168</v>
      </c>
      <c r="I1770" s="9">
        <v>1</v>
      </c>
    </row>
    <row r="1771">
      <c r="A1771" s="255" t="s">
        <v>2948</v>
      </c>
      <c r="B1771" s="9">
        <v>0</v>
      </c>
      <c r="C1771" s="255" t="s">
        <v>9205</v>
      </c>
      <c r="D1771" s="9">
        <v>0</v>
      </c>
      <c r="E1771" s="9">
        <v>17477099.499999996</v>
      </c>
      <c r="F1771" s="255" t="s">
        <v>9118</v>
      </c>
      <c r="G1771" s="9">
        <v>1</v>
      </c>
      <c r="H1771" s="255" t="s">
        <v>9168</v>
      </c>
      <c r="I1771" s="9">
        <v>1</v>
      </c>
    </row>
    <row r="1772">
      <c r="A1772" s="255" t="s">
        <v>2949</v>
      </c>
      <c r="B1772" s="9">
        <v>0</v>
      </c>
      <c r="C1772" s="255" t="s">
        <v>9103</v>
      </c>
      <c r="D1772" s="9">
        <v>0</v>
      </c>
      <c r="E1772" s="9">
        <v>17477099.499999996</v>
      </c>
      <c r="F1772" s="255" t="s">
        <v>9119</v>
      </c>
      <c r="G1772" s="9">
        <v>1</v>
      </c>
      <c r="H1772" s="255" t="s">
        <v>9168</v>
      </c>
      <c r="I1772" s="9">
        <v>1</v>
      </c>
    </row>
    <row r="1773">
      <c r="A1773" s="255" t="s">
        <v>2950</v>
      </c>
      <c r="B1773" s="9">
        <v>0</v>
      </c>
      <c r="C1773" s="255" t="s">
        <v>9104</v>
      </c>
      <c r="D1773" s="9">
        <v>0</v>
      </c>
      <c r="E1773" s="9">
        <v>17477099.499999996</v>
      </c>
      <c r="F1773" s="255" t="s">
        <v>9119</v>
      </c>
      <c r="G1773" s="9">
        <v>1</v>
      </c>
      <c r="H1773" s="255" t="s">
        <v>9168</v>
      </c>
      <c r="I1773" s="9">
        <v>1</v>
      </c>
    </row>
    <row r="1774">
      <c r="A1774" s="255" t="s">
        <v>2951</v>
      </c>
      <c r="B1774" s="9">
        <v>0</v>
      </c>
      <c r="C1774" s="255" t="s">
        <v>9105</v>
      </c>
      <c r="D1774" s="9">
        <v>0</v>
      </c>
      <c r="E1774" s="9">
        <v>17477099.499999996</v>
      </c>
      <c r="F1774" s="255" t="s">
        <v>9119</v>
      </c>
      <c r="G1774" s="9">
        <v>1</v>
      </c>
      <c r="H1774" s="255" t="s">
        <v>9168</v>
      </c>
      <c r="I1774" s="9">
        <v>1</v>
      </c>
    </row>
    <row r="1775">
      <c r="A1775" s="255" t="s">
        <v>2952</v>
      </c>
      <c r="B1775" s="9">
        <v>0</v>
      </c>
      <c r="C1775" s="255" t="s">
        <v>9205</v>
      </c>
      <c r="D1775" s="9">
        <v>0</v>
      </c>
      <c r="E1775" s="9">
        <v>17477099.499999996</v>
      </c>
      <c r="F1775" s="255" t="s">
        <v>9119</v>
      </c>
      <c r="G1775" s="9">
        <v>1</v>
      </c>
      <c r="H1775" s="255" t="s">
        <v>9168</v>
      </c>
      <c r="I1775" s="9">
        <v>1</v>
      </c>
    </row>
    <row r="1776">
      <c r="A1776" s="255" t="s">
        <v>2953</v>
      </c>
      <c r="B1776" s="9">
        <v>0</v>
      </c>
      <c r="C1776" s="255" t="s">
        <v>9103</v>
      </c>
      <c r="D1776" s="9">
        <v>0</v>
      </c>
      <c r="E1776" s="9">
        <v>17477099.499999996</v>
      </c>
      <c r="F1776" s="255" t="s">
        <v>9120</v>
      </c>
      <c r="G1776" s="9">
        <v>1</v>
      </c>
      <c r="H1776" s="255" t="s">
        <v>9168</v>
      </c>
      <c r="I1776" s="9">
        <v>1</v>
      </c>
    </row>
    <row r="1777">
      <c r="A1777" s="255" t="s">
        <v>2954</v>
      </c>
      <c r="B1777" s="9">
        <v>0</v>
      </c>
      <c r="C1777" s="255" t="s">
        <v>9104</v>
      </c>
      <c r="D1777" s="9">
        <v>0</v>
      </c>
      <c r="E1777" s="9">
        <v>17477099.499999996</v>
      </c>
      <c r="F1777" s="255" t="s">
        <v>9120</v>
      </c>
      <c r="G1777" s="9">
        <v>1</v>
      </c>
      <c r="H1777" s="255" t="s">
        <v>9168</v>
      </c>
      <c r="I1777" s="9">
        <v>1</v>
      </c>
    </row>
    <row r="1778">
      <c r="A1778" s="255" t="s">
        <v>2955</v>
      </c>
      <c r="B1778" s="9">
        <v>0</v>
      </c>
      <c r="C1778" s="255" t="s">
        <v>9105</v>
      </c>
      <c r="D1778" s="9">
        <v>0</v>
      </c>
      <c r="E1778" s="9">
        <v>17477099.499999996</v>
      </c>
      <c r="F1778" s="255" t="s">
        <v>9120</v>
      </c>
      <c r="G1778" s="9">
        <v>1</v>
      </c>
      <c r="H1778" s="255" t="s">
        <v>9168</v>
      </c>
      <c r="I1778" s="9">
        <v>1</v>
      </c>
    </row>
    <row r="1779">
      <c r="A1779" s="255" t="s">
        <v>2956</v>
      </c>
      <c r="B1779" s="9">
        <v>0</v>
      </c>
      <c r="C1779" s="255" t="s">
        <v>9205</v>
      </c>
      <c r="D1779" s="9">
        <v>0</v>
      </c>
      <c r="E1779" s="9">
        <v>17477099.499999996</v>
      </c>
      <c r="F1779" s="255" t="s">
        <v>9120</v>
      </c>
      <c r="G1779" s="9">
        <v>1</v>
      </c>
      <c r="H1779" s="255" t="s">
        <v>9168</v>
      </c>
      <c r="I1779" s="9">
        <v>1</v>
      </c>
    </row>
    <row r="1780">
      <c r="A1780" s="255" t="s">
        <v>2957</v>
      </c>
      <c r="B1780" s="9">
        <v>0</v>
      </c>
      <c r="C1780" s="255" t="s">
        <v>9103</v>
      </c>
      <c r="D1780" s="9">
        <v>0</v>
      </c>
      <c r="E1780" s="9">
        <v>17477099.499999996</v>
      </c>
      <c r="F1780" s="255" t="s">
        <v>9121</v>
      </c>
      <c r="G1780" s="9">
        <v>1</v>
      </c>
      <c r="H1780" s="255" t="s">
        <v>9168</v>
      </c>
      <c r="I1780" s="9">
        <v>1</v>
      </c>
    </row>
    <row r="1781">
      <c r="A1781" s="255" t="s">
        <v>2958</v>
      </c>
      <c r="B1781" s="9">
        <v>0</v>
      </c>
      <c r="C1781" s="255" t="s">
        <v>9104</v>
      </c>
      <c r="D1781" s="9">
        <v>0</v>
      </c>
      <c r="E1781" s="9">
        <v>17477099.499999996</v>
      </c>
      <c r="F1781" s="255" t="s">
        <v>9121</v>
      </c>
      <c r="G1781" s="9">
        <v>1</v>
      </c>
      <c r="H1781" s="255" t="s">
        <v>9168</v>
      </c>
      <c r="I1781" s="9">
        <v>1</v>
      </c>
    </row>
    <row r="1782">
      <c r="A1782" s="255" t="s">
        <v>2959</v>
      </c>
      <c r="B1782" s="9">
        <v>0</v>
      </c>
      <c r="C1782" s="255" t="s">
        <v>9105</v>
      </c>
      <c r="D1782" s="9">
        <v>0</v>
      </c>
      <c r="E1782" s="9">
        <v>17477099.499999996</v>
      </c>
      <c r="F1782" s="255" t="s">
        <v>9121</v>
      </c>
      <c r="G1782" s="9">
        <v>1</v>
      </c>
      <c r="H1782" s="255" t="s">
        <v>9168</v>
      </c>
      <c r="I1782" s="9">
        <v>1</v>
      </c>
    </row>
    <row r="1783">
      <c r="A1783" s="255" t="s">
        <v>2960</v>
      </c>
      <c r="B1783" s="9">
        <v>0</v>
      </c>
      <c r="C1783" s="255" t="s">
        <v>9205</v>
      </c>
      <c r="D1783" s="9">
        <v>0</v>
      </c>
      <c r="E1783" s="9">
        <v>17477099.499999996</v>
      </c>
      <c r="F1783" s="255" t="s">
        <v>9121</v>
      </c>
      <c r="G1783" s="9">
        <v>1</v>
      </c>
      <c r="H1783" s="255" t="s">
        <v>9168</v>
      </c>
      <c r="I1783" s="9">
        <v>1</v>
      </c>
    </row>
    <row r="1784">
      <c r="A1784" s="255" t="s">
        <v>2961</v>
      </c>
      <c r="B1784" s="9">
        <v>0</v>
      </c>
      <c r="C1784" s="255" t="s">
        <v>9103</v>
      </c>
      <c r="D1784" s="9">
        <v>16880498.453557499</v>
      </c>
      <c r="E1784" s="9">
        <v>17477099.499999996</v>
      </c>
      <c r="F1784" s="255" t="s">
        <v>9122</v>
      </c>
      <c r="G1784" s="9">
        <v>1</v>
      </c>
      <c r="H1784" s="255" t="s">
        <v>9168</v>
      </c>
      <c r="I1784" s="9">
        <v>1</v>
      </c>
    </row>
    <row r="1785">
      <c r="A1785" s="255" t="s">
        <v>2962</v>
      </c>
      <c r="B1785" s="9">
        <v>0</v>
      </c>
      <c r="C1785" s="255" t="s">
        <v>9104</v>
      </c>
      <c r="D1785" s="9">
        <v>87831958506.586319</v>
      </c>
      <c r="E1785" s="9">
        <v>17477099.499999996</v>
      </c>
      <c r="F1785" s="255" t="s">
        <v>9122</v>
      </c>
      <c r="G1785" s="9">
        <v>1</v>
      </c>
      <c r="H1785" s="255" t="s">
        <v>9168</v>
      </c>
      <c r="I1785" s="9">
        <v>1</v>
      </c>
    </row>
    <row r="1786">
      <c r="A1786" s="255" t="s">
        <v>2963</v>
      </c>
      <c r="B1786" s="9">
        <v>0</v>
      </c>
      <c r="C1786" s="255" t="s">
        <v>9105</v>
      </c>
      <c r="D1786" s="9">
        <v>0.96586384105426093</v>
      </c>
      <c r="E1786" s="9">
        <v>17477099.499999996</v>
      </c>
      <c r="F1786" s="255" t="s">
        <v>9122</v>
      </c>
      <c r="G1786" s="9">
        <v>1</v>
      </c>
      <c r="H1786" s="255" t="s">
        <v>9168</v>
      </c>
      <c r="I1786" s="9">
        <v>1</v>
      </c>
    </row>
    <row r="1787">
      <c r="A1787" s="255" t="s">
        <v>2964</v>
      </c>
      <c r="B1787" s="9">
        <v>0</v>
      </c>
      <c r="C1787" s="255" t="s">
        <v>9205</v>
      </c>
      <c r="D1787" s="9">
        <v>5025.5454863426476</v>
      </c>
      <c r="E1787" s="9">
        <v>17477099.499999996</v>
      </c>
      <c r="F1787" s="255" t="s">
        <v>9122</v>
      </c>
      <c r="G1787" s="9">
        <v>1</v>
      </c>
      <c r="H1787" s="255" t="s">
        <v>9168</v>
      </c>
      <c r="I1787" s="9">
        <v>1</v>
      </c>
    </row>
    <row r="1788">
      <c r="A1788" s="255" t="s">
        <v>2965</v>
      </c>
      <c r="B1788" s="9">
        <v>0</v>
      </c>
      <c r="C1788" s="255" t="s">
        <v>9103</v>
      </c>
      <c r="D1788" s="9">
        <v>16880498.453557499</v>
      </c>
      <c r="E1788" s="9">
        <v>17477099.499999996</v>
      </c>
      <c r="F1788" s="255" t="s">
        <v>9123</v>
      </c>
      <c r="G1788" s="9">
        <v>1</v>
      </c>
      <c r="H1788" s="255" t="s">
        <v>9168</v>
      </c>
      <c r="I1788" s="9">
        <v>1</v>
      </c>
    </row>
    <row r="1789">
      <c r="A1789" s="255" t="s">
        <v>2966</v>
      </c>
      <c r="B1789" s="9">
        <v>0</v>
      </c>
      <c r="C1789" s="255" t="s">
        <v>9104</v>
      </c>
      <c r="D1789" s="9">
        <v>87831958506.586319</v>
      </c>
      <c r="E1789" s="9">
        <v>17477099.499999996</v>
      </c>
      <c r="F1789" s="255" t="s">
        <v>9123</v>
      </c>
      <c r="G1789" s="9">
        <v>1</v>
      </c>
      <c r="H1789" s="255" t="s">
        <v>9168</v>
      </c>
      <c r="I1789" s="9">
        <v>1</v>
      </c>
    </row>
    <row r="1790">
      <c r="A1790" s="255" t="s">
        <v>2967</v>
      </c>
      <c r="B1790" s="9">
        <v>0</v>
      </c>
      <c r="C1790" s="255" t="s">
        <v>9105</v>
      </c>
      <c r="D1790" s="9">
        <v>0.96586384105426093</v>
      </c>
      <c r="E1790" s="9">
        <v>17477099.499999996</v>
      </c>
      <c r="F1790" s="255" t="s">
        <v>9123</v>
      </c>
      <c r="G1790" s="9">
        <v>1</v>
      </c>
      <c r="H1790" s="255" t="s">
        <v>9168</v>
      </c>
      <c r="I1790" s="9">
        <v>1</v>
      </c>
    </row>
    <row r="1791">
      <c r="A1791" s="255" t="s">
        <v>2968</v>
      </c>
      <c r="B1791" s="9">
        <v>0</v>
      </c>
      <c r="C1791" s="255" t="s">
        <v>9205</v>
      </c>
      <c r="D1791" s="9">
        <v>5025.5454863426476</v>
      </c>
      <c r="E1791" s="9">
        <v>17477099.499999996</v>
      </c>
      <c r="F1791" s="255" t="s">
        <v>9123</v>
      </c>
      <c r="G1791" s="9">
        <v>1</v>
      </c>
      <c r="H1791" s="255" t="s">
        <v>9168</v>
      </c>
      <c r="I1791" s="9">
        <v>1</v>
      </c>
    </row>
    <row r="1792">
      <c r="A1792" s="255" t="s">
        <v>2969</v>
      </c>
      <c r="B1792" s="9">
        <v>0</v>
      </c>
      <c r="C1792" s="255" t="s">
        <v>9103</v>
      </c>
      <c r="D1792" s="9">
        <v>16880498.453557499</v>
      </c>
      <c r="E1792" s="9">
        <v>17477099.499999996</v>
      </c>
      <c r="F1792" s="255" t="s">
        <v>9124</v>
      </c>
      <c r="G1792" s="9">
        <v>1</v>
      </c>
      <c r="H1792" s="255" t="s">
        <v>9168</v>
      </c>
      <c r="I1792" s="9">
        <v>1</v>
      </c>
    </row>
    <row r="1793">
      <c r="A1793" s="255" t="s">
        <v>2970</v>
      </c>
      <c r="B1793" s="9">
        <v>0</v>
      </c>
      <c r="C1793" s="255" t="s">
        <v>9104</v>
      </c>
      <c r="D1793" s="9">
        <v>87831958506.586319</v>
      </c>
      <c r="E1793" s="9">
        <v>17477099.499999996</v>
      </c>
      <c r="F1793" s="255" t="s">
        <v>9124</v>
      </c>
      <c r="G1793" s="9">
        <v>1</v>
      </c>
      <c r="H1793" s="255" t="s">
        <v>9168</v>
      </c>
      <c r="I1793" s="9">
        <v>1</v>
      </c>
    </row>
    <row r="1794">
      <c r="A1794" s="255" t="s">
        <v>2971</v>
      </c>
      <c r="B1794" s="9">
        <v>0</v>
      </c>
      <c r="C1794" s="255" t="s">
        <v>9105</v>
      </c>
      <c r="D1794" s="9">
        <v>0.96586384105426093</v>
      </c>
      <c r="E1794" s="9">
        <v>17477099.499999996</v>
      </c>
      <c r="F1794" s="255" t="s">
        <v>9124</v>
      </c>
      <c r="G1794" s="9">
        <v>1</v>
      </c>
      <c r="H1794" s="255" t="s">
        <v>9168</v>
      </c>
      <c r="I1794" s="9">
        <v>1</v>
      </c>
    </row>
    <row r="1795">
      <c r="A1795" s="255" t="s">
        <v>2972</v>
      </c>
      <c r="B1795" s="9">
        <v>0</v>
      </c>
      <c r="C1795" s="255" t="s">
        <v>9205</v>
      </c>
      <c r="D1795" s="9">
        <v>5025.5454863426476</v>
      </c>
      <c r="E1795" s="9">
        <v>17477099.499999996</v>
      </c>
      <c r="F1795" s="255" t="s">
        <v>9124</v>
      </c>
      <c r="G1795" s="9">
        <v>1</v>
      </c>
      <c r="H1795" s="255" t="s">
        <v>9168</v>
      </c>
      <c r="I1795" s="9">
        <v>1</v>
      </c>
    </row>
    <row r="1796">
      <c r="A1796" s="255" t="s">
        <v>2973</v>
      </c>
      <c r="B1796" s="9">
        <v>0</v>
      </c>
      <c r="C1796" s="255" t="s">
        <v>9103</v>
      </c>
      <c r="D1796" s="9">
        <v>17477099.499999996</v>
      </c>
      <c r="E1796" s="9">
        <v>17477099.499999996</v>
      </c>
      <c r="F1796" s="255" t="s">
        <v>9125</v>
      </c>
      <c r="G1796" s="9">
        <v>1</v>
      </c>
      <c r="H1796" s="255" t="s">
        <v>9168</v>
      </c>
      <c r="I1796" s="9">
        <v>1</v>
      </c>
    </row>
    <row r="1797">
      <c r="A1797" s="255" t="s">
        <v>2974</v>
      </c>
      <c r="B1797" s="9">
        <v>0</v>
      </c>
      <c r="C1797" s="255" t="s">
        <v>9104</v>
      </c>
      <c r="D1797" s="9">
        <v>28861399042.46682</v>
      </c>
      <c r="E1797" s="9">
        <v>17477099.499999996</v>
      </c>
      <c r="F1797" s="255" t="s">
        <v>9125</v>
      </c>
      <c r="G1797" s="9">
        <v>1</v>
      </c>
      <c r="H1797" s="255" t="s">
        <v>9168</v>
      </c>
      <c r="I1797" s="9">
        <v>1</v>
      </c>
    </row>
    <row r="1798">
      <c r="A1798" s="255" t="s">
        <v>2975</v>
      </c>
      <c r="B1798" s="9">
        <v>0</v>
      </c>
      <c r="C1798" s="255" t="s">
        <v>9105</v>
      </c>
      <c r="D1798" s="9">
        <v>1</v>
      </c>
      <c r="E1798" s="9">
        <v>17477099.499999996</v>
      </c>
      <c r="F1798" s="255" t="s">
        <v>9125</v>
      </c>
      <c r="G1798" s="9">
        <v>1</v>
      </c>
      <c r="H1798" s="255" t="s">
        <v>9168</v>
      </c>
      <c r="I1798" s="9">
        <v>1</v>
      </c>
    </row>
    <row r="1799">
      <c r="A1799" s="255" t="s">
        <v>2976</v>
      </c>
      <c r="B1799" s="9">
        <v>0</v>
      </c>
      <c r="C1799" s="255" t="s">
        <v>9205</v>
      </c>
      <c r="D1799" s="9">
        <v>1651.3838032716371</v>
      </c>
      <c r="E1799" s="9">
        <v>17477099.499999996</v>
      </c>
      <c r="F1799" s="255" t="s">
        <v>9125</v>
      </c>
      <c r="G1799" s="9">
        <v>1</v>
      </c>
      <c r="H1799" s="255" t="s">
        <v>9168</v>
      </c>
      <c r="I1799" s="9">
        <v>1</v>
      </c>
    </row>
    <row r="1800">
      <c r="A1800" s="255" t="s">
        <v>2977</v>
      </c>
      <c r="B1800" s="9">
        <v>0</v>
      </c>
      <c r="C1800" s="255" t="s">
        <v>9103</v>
      </c>
      <c r="D1800" s="9">
        <v>10743032.032009913</v>
      </c>
      <c r="E1800" s="9">
        <v>17477099.499999996</v>
      </c>
      <c r="F1800" s="255" t="s">
        <v>9126</v>
      </c>
      <c r="G1800" s="9">
        <v>1</v>
      </c>
      <c r="H1800" s="255" t="s">
        <v>9168</v>
      </c>
      <c r="I1800" s="9">
        <v>1</v>
      </c>
    </row>
    <row r="1801">
      <c r="A1801" s="255" t="s">
        <v>2978</v>
      </c>
      <c r="B1801" s="9">
        <v>0</v>
      </c>
      <c r="C1801" s="255" t="s">
        <v>9104</v>
      </c>
      <c r="D1801" s="9">
        <v>59452685491.531548</v>
      </c>
      <c r="E1801" s="9">
        <v>17477099.499999996</v>
      </c>
      <c r="F1801" s="255" t="s">
        <v>9126</v>
      </c>
      <c r="G1801" s="9">
        <v>1</v>
      </c>
      <c r="H1801" s="255" t="s">
        <v>9168</v>
      </c>
      <c r="I1801" s="9">
        <v>1</v>
      </c>
    </row>
    <row r="1802">
      <c r="A1802" s="255" t="s">
        <v>2979</v>
      </c>
      <c r="B1802" s="9">
        <v>0</v>
      </c>
      <c r="C1802" s="255" t="s">
        <v>9105</v>
      </c>
      <c r="D1802" s="9">
        <v>0.6146919305465941</v>
      </c>
      <c r="E1802" s="9">
        <v>17477099.499999996</v>
      </c>
      <c r="F1802" s="255" t="s">
        <v>9126</v>
      </c>
      <c r="G1802" s="9">
        <v>1</v>
      </c>
      <c r="H1802" s="255" t="s">
        <v>9168</v>
      </c>
      <c r="I1802" s="9">
        <v>1</v>
      </c>
    </row>
    <row r="1803">
      <c r="A1803" s="255" t="s">
        <v>2980</v>
      </c>
      <c r="B1803" s="9">
        <v>0</v>
      </c>
      <c r="C1803" s="255" t="s">
        <v>9205</v>
      </c>
      <c r="D1803" s="9">
        <v>3401.7478410265708</v>
      </c>
      <c r="E1803" s="9">
        <v>17477099.499999996</v>
      </c>
      <c r="F1803" s="255" t="s">
        <v>9126</v>
      </c>
      <c r="G1803" s="9">
        <v>1</v>
      </c>
      <c r="H1803" s="255" t="s">
        <v>9168</v>
      </c>
      <c r="I1803" s="9">
        <v>1</v>
      </c>
    </row>
    <row r="1804">
      <c r="A1804" s="255" t="s">
        <v>2981</v>
      </c>
      <c r="B1804" s="9">
        <v>0</v>
      </c>
      <c r="C1804" s="255" t="s">
        <v>9103</v>
      </c>
      <c r="D1804" s="9">
        <v>17229281.504704937</v>
      </c>
      <c r="E1804" s="9">
        <v>17477099.499999996</v>
      </c>
      <c r="F1804" s="255" t="s">
        <v>9127</v>
      </c>
      <c r="G1804" s="9">
        <v>1</v>
      </c>
      <c r="H1804" s="255" t="s">
        <v>9168</v>
      </c>
      <c r="I1804" s="9">
        <v>1</v>
      </c>
    </row>
    <row r="1805">
      <c r="A1805" s="255" t="s">
        <v>2982</v>
      </c>
      <c r="B1805" s="9">
        <v>0</v>
      </c>
      <c r="C1805" s="255" t="s">
        <v>9104</v>
      </c>
      <c r="D1805" s="9">
        <v>147284643998.11786</v>
      </c>
      <c r="E1805" s="9">
        <v>17477099.499999996</v>
      </c>
      <c r="F1805" s="255" t="s">
        <v>9127</v>
      </c>
      <c r="G1805" s="9">
        <v>1</v>
      </c>
      <c r="H1805" s="255" t="s">
        <v>9168</v>
      </c>
      <c r="I1805" s="9">
        <v>1</v>
      </c>
    </row>
    <row r="1806">
      <c r="A1806" s="255" t="s">
        <v>2983</v>
      </c>
      <c r="B1806" s="9">
        <v>0</v>
      </c>
      <c r="C1806" s="255" t="s">
        <v>9105</v>
      </c>
      <c r="D1806" s="9">
        <v>0.98582041629418782</v>
      </c>
      <c r="E1806" s="9">
        <v>17477099.499999996</v>
      </c>
      <c r="F1806" s="255" t="s">
        <v>9127</v>
      </c>
      <c r="G1806" s="9">
        <v>1</v>
      </c>
      <c r="H1806" s="255" t="s">
        <v>9168</v>
      </c>
      <c r="I1806" s="9">
        <v>1</v>
      </c>
    </row>
    <row r="1807">
      <c r="A1807" s="255" t="s">
        <v>2984</v>
      </c>
      <c r="B1807" s="9">
        <v>0</v>
      </c>
      <c r="C1807" s="255" t="s">
        <v>9205</v>
      </c>
      <c r="D1807" s="9">
        <v>8427.2933273692179</v>
      </c>
      <c r="E1807" s="9">
        <v>17477099.499999996</v>
      </c>
      <c r="F1807" s="255" t="s">
        <v>9127</v>
      </c>
      <c r="G1807" s="9">
        <v>1</v>
      </c>
      <c r="H1807" s="255" t="s">
        <v>9168</v>
      </c>
      <c r="I1807" s="9">
        <v>1</v>
      </c>
    </row>
    <row r="1808">
      <c r="A1808" s="255" t="s">
        <v>2985</v>
      </c>
      <c r="B1808" s="9">
        <v>0</v>
      </c>
      <c r="C1808" s="255" t="s">
        <v>9103</v>
      </c>
      <c r="D1808" s="9">
        <v>17229281.504704937</v>
      </c>
      <c r="E1808" s="9">
        <v>17477099.499999996</v>
      </c>
      <c r="F1808" s="255" t="s">
        <v>9128</v>
      </c>
      <c r="G1808" s="9">
        <v>1</v>
      </c>
      <c r="H1808" s="255" t="s">
        <v>9168</v>
      </c>
      <c r="I1808" s="9">
        <v>1</v>
      </c>
    </row>
    <row r="1809">
      <c r="A1809" s="255" t="s">
        <v>2986</v>
      </c>
      <c r="B1809" s="9">
        <v>0</v>
      </c>
      <c r="C1809" s="255" t="s">
        <v>9104</v>
      </c>
      <c r="D1809" s="9">
        <v>147284643998.11786</v>
      </c>
      <c r="E1809" s="9">
        <v>17477099.499999996</v>
      </c>
      <c r="F1809" s="255" t="s">
        <v>9128</v>
      </c>
      <c r="G1809" s="9">
        <v>1</v>
      </c>
      <c r="H1809" s="255" t="s">
        <v>9168</v>
      </c>
      <c r="I1809" s="9">
        <v>1</v>
      </c>
    </row>
    <row r="1810">
      <c r="A1810" s="255" t="s">
        <v>2987</v>
      </c>
      <c r="B1810" s="9">
        <v>0</v>
      </c>
      <c r="C1810" s="255" t="s">
        <v>9105</v>
      </c>
      <c r="D1810" s="9">
        <v>0.98582041629418782</v>
      </c>
      <c r="E1810" s="9">
        <v>17477099.499999996</v>
      </c>
      <c r="F1810" s="255" t="s">
        <v>9128</v>
      </c>
      <c r="G1810" s="9">
        <v>1</v>
      </c>
      <c r="H1810" s="255" t="s">
        <v>9168</v>
      </c>
      <c r="I1810" s="9">
        <v>1</v>
      </c>
    </row>
    <row r="1811">
      <c r="A1811" s="255" t="s">
        <v>2988</v>
      </c>
      <c r="B1811" s="9">
        <v>0</v>
      </c>
      <c r="C1811" s="255" t="s">
        <v>9205</v>
      </c>
      <c r="D1811" s="9">
        <v>8427.2933273692179</v>
      </c>
      <c r="E1811" s="9">
        <v>17477099.499999996</v>
      </c>
      <c r="F1811" s="255" t="s">
        <v>9128</v>
      </c>
      <c r="G1811" s="9">
        <v>1</v>
      </c>
      <c r="H1811" s="255" t="s">
        <v>9168</v>
      </c>
      <c r="I1811" s="9">
        <v>1</v>
      </c>
    </row>
    <row r="1812">
      <c r="A1812" s="255" t="s">
        <v>2989</v>
      </c>
      <c r="B1812" s="9">
        <v>0</v>
      </c>
      <c r="C1812" s="255" t="s">
        <v>9103</v>
      </c>
      <c r="D1812" s="9">
        <v>10174164.50021014</v>
      </c>
      <c r="E1812" s="9">
        <v>17477099.499999996</v>
      </c>
      <c r="F1812" s="255" t="s">
        <v>9129</v>
      </c>
      <c r="G1812" s="9">
        <v>1</v>
      </c>
      <c r="H1812" s="255" t="s">
        <v>9168</v>
      </c>
      <c r="I1812" s="9">
        <v>1</v>
      </c>
    </row>
    <row r="1813">
      <c r="A1813" s="255" t="s">
        <v>2990</v>
      </c>
      <c r="B1813" s="9">
        <v>0</v>
      </c>
      <c r="C1813" s="255" t="s">
        <v>9104</v>
      </c>
      <c r="D1813" s="9">
        <v>39237812636.840927</v>
      </c>
      <c r="E1813" s="9">
        <v>17477099.499999996</v>
      </c>
      <c r="F1813" s="255" t="s">
        <v>9129</v>
      </c>
      <c r="G1813" s="9">
        <v>1</v>
      </c>
      <c r="H1813" s="255" t="s">
        <v>9168</v>
      </c>
      <c r="I1813" s="9">
        <v>1</v>
      </c>
    </row>
    <row r="1814">
      <c r="A1814" s="255" t="s">
        <v>2991</v>
      </c>
      <c r="B1814" s="9">
        <v>0</v>
      </c>
      <c r="C1814" s="255" t="s">
        <v>9105</v>
      </c>
      <c r="D1814" s="9">
        <v>0.58214262041651377</v>
      </c>
      <c r="E1814" s="9">
        <v>17477099.499999996</v>
      </c>
      <c r="F1814" s="255" t="s">
        <v>9129</v>
      </c>
      <c r="G1814" s="9">
        <v>1</v>
      </c>
      <c r="H1814" s="255" t="s">
        <v>9168</v>
      </c>
      <c r="I1814" s="9">
        <v>1</v>
      </c>
    </row>
    <row r="1815">
      <c r="A1815" s="255" t="s">
        <v>2992</v>
      </c>
      <c r="B1815" s="9">
        <v>0</v>
      </c>
      <c r="C1815" s="255" t="s">
        <v>9205</v>
      </c>
      <c r="D1815" s="9">
        <v>2245.0986582093292</v>
      </c>
      <c r="E1815" s="9">
        <v>17477099.499999996</v>
      </c>
      <c r="F1815" s="255" t="s">
        <v>9129</v>
      </c>
      <c r="G1815" s="9">
        <v>1</v>
      </c>
      <c r="H1815" s="255" t="s">
        <v>9168</v>
      </c>
      <c r="I1815" s="9">
        <v>1</v>
      </c>
    </row>
    <row r="1816">
      <c r="A1816" s="255" t="s">
        <v>2993</v>
      </c>
      <c r="B1816" s="9">
        <v>0</v>
      </c>
      <c r="C1816" s="255" t="s">
        <v>9103</v>
      </c>
      <c r="D1816" s="9">
        <v>10174164.50021014</v>
      </c>
      <c r="E1816" s="9">
        <v>17477099.499999996</v>
      </c>
      <c r="F1816" s="255" t="s">
        <v>9130</v>
      </c>
      <c r="G1816" s="9">
        <v>1</v>
      </c>
      <c r="H1816" s="255" t="s">
        <v>9168</v>
      </c>
      <c r="I1816" s="9">
        <v>1</v>
      </c>
    </row>
    <row r="1817">
      <c r="A1817" s="255" t="s">
        <v>2994</v>
      </c>
      <c r="B1817" s="9">
        <v>0</v>
      </c>
      <c r="C1817" s="255" t="s">
        <v>9104</v>
      </c>
      <c r="D1817" s="9">
        <v>39237812636.840927</v>
      </c>
      <c r="E1817" s="9">
        <v>17477099.499999996</v>
      </c>
      <c r="F1817" s="255" t="s">
        <v>9130</v>
      </c>
      <c r="G1817" s="9">
        <v>1</v>
      </c>
      <c r="H1817" s="255" t="s">
        <v>9168</v>
      </c>
      <c r="I1817" s="9">
        <v>1</v>
      </c>
    </row>
    <row r="1818">
      <c r="A1818" s="255" t="s">
        <v>2995</v>
      </c>
      <c r="B1818" s="9">
        <v>0</v>
      </c>
      <c r="C1818" s="255" t="s">
        <v>9105</v>
      </c>
      <c r="D1818" s="9">
        <v>0.58214262041651377</v>
      </c>
      <c r="E1818" s="9">
        <v>17477099.499999996</v>
      </c>
      <c r="F1818" s="255" t="s">
        <v>9130</v>
      </c>
      <c r="G1818" s="9">
        <v>1</v>
      </c>
      <c r="H1818" s="255" t="s">
        <v>9168</v>
      </c>
      <c r="I1818" s="9">
        <v>1</v>
      </c>
    </row>
    <row r="1819">
      <c r="A1819" s="255" t="s">
        <v>2996</v>
      </c>
      <c r="B1819" s="9">
        <v>0</v>
      </c>
      <c r="C1819" s="255" t="s">
        <v>9205</v>
      </c>
      <c r="D1819" s="9">
        <v>2245.0986582093292</v>
      </c>
      <c r="E1819" s="9">
        <v>17477099.499999996</v>
      </c>
      <c r="F1819" s="255" t="s">
        <v>9130</v>
      </c>
      <c r="G1819" s="9">
        <v>1</v>
      </c>
      <c r="H1819" s="255" t="s">
        <v>9168</v>
      </c>
      <c r="I1819" s="9">
        <v>1</v>
      </c>
    </row>
    <row r="1820">
      <c r="A1820" s="255" t="s">
        <v>2997</v>
      </c>
      <c r="B1820" s="9">
        <v>0</v>
      </c>
      <c r="C1820" s="255" t="s">
        <v>9103</v>
      </c>
      <c r="D1820" s="9">
        <v>17477099.499999996</v>
      </c>
      <c r="E1820" s="9">
        <v>17477099.499999996</v>
      </c>
      <c r="F1820" s="255" t="s">
        <v>9131</v>
      </c>
      <c r="G1820" s="9">
        <v>1</v>
      </c>
      <c r="H1820" s="255" t="s">
        <v>9168</v>
      </c>
      <c r="I1820" s="9">
        <v>1</v>
      </c>
    </row>
    <row r="1821">
      <c r="A1821" s="255" t="s">
        <v>2998</v>
      </c>
      <c r="B1821" s="9">
        <v>0</v>
      </c>
      <c r="C1821" s="255" t="s">
        <v>9104</v>
      </c>
      <c r="D1821" s="9">
        <v>48594145869.745399</v>
      </c>
      <c r="E1821" s="9">
        <v>17477099.499999996</v>
      </c>
      <c r="F1821" s="255" t="s">
        <v>9131</v>
      </c>
      <c r="G1821" s="9">
        <v>1</v>
      </c>
      <c r="H1821" s="255" t="s">
        <v>9168</v>
      </c>
      <c r="I1821" s="9">
        <v>1</v>
      </c>
    </row>
    <row r="1822">
      <c r="A1822" s="255" t="s">
        <v>2999</v>
      </c>
      <c r="B1822" s="9">
        <v>0</v>
      </c>
      <c r="C1822" s="255" t="s">
        <v>9105</v>
      </c>
      <c r="D1822" s="9">
        <v>1</v>
      </c>
      <c r="E1822" s="9">
        <v>17477099.499999996</v>
      </c>
      <c r="F1822" s="255" t="s">
        <v>9131</v>
      </c>
      <c r="G1822" s="9">
        <v>1</v>
      </c>
      <c r="H1822" s="255" t="s">
        <v>9168</v>
      </c>
      <c r="I1822" s="9">
        <v>1</v>
      </c>
    </row>
    <row r="1823">
      <c r="A1823" s="255" t="s">
        <v>3000</v>
      </c>
      <c r="B1823" s="9">
        <v>0</v>
      </c>
      <c r="C1823" s="255" t="s">
        <v>9205</v>
      </c>
      <c r="D1823" s="9">
        <v>2780.4468281333188</v>
      </c>
      <c r="E1823" s="9">
        <v>17477099.499999996</v>
      </c>
      <c r="F1823" s="255" t="s">
        <v>9131</v>
      </c>
      <c r="G1823" s="9">
        <v>1</v>
      </c>
      <c r="H1823" s="255" t="s">
        <v>9168</v>
      </c>
      <c r="I1823" s="9">
        <v>1</v>
      </c>
    </row>
    <row r="1824">
      <c r="A1824" s="255" t="s">
        <v>3001</v>
      </c>
      <c r="B1824" s="9">
        <v>0</v>
      </c>
      <c r="C1824" s="255" t="s">
        <v>9103</v>
      </c>
      <c r="D1824" s="9">
        <v>17477099.499999996</v>
      </c>
      <c r="E1824" s="9">
        <v>17477099.499999996</v>
      </c>
      <c r="F1824" s="255" t="s">
        <v>9132</v>
      </c>
      <c r="G1824" s="9">
        <v>1</v>
      </c>
      <c r="H1824" s="255" t="s">
        <v>9168</v>
      </c>
      <c r="I1824" s="9">
        <v>1</v>
      </c>
    </row>
    <row r="1825">
      <c r="A1825" s="255" t="s">
        <v>3002</v>
      </c>
      <c r="B1825" s="9">
        <v>0</v>
      </c>
      <c r="C1825" s="255" t="s">
        <v>9104</v>
      </c>
      <c r="D1825" s="9">
        <v>86452201014.035522</v>
      </c>
      <c r="E1825" s="9">
        <v>17477099.499999996</v>
      </c>
      <c r="F1825" s="255" t="s">
        <v>9132</v>
      </c>
      <c r="G1825" s="9">
        <v>1</v>
      </c>
      <c r="H1825" s="255" t="s">
        <v>9168</v>
      </c>
      <c r="I1825" s="9">
        <v>1</v>
      </c>
    </row>
    <row r="1826">
      <c r="A1826" s="255" t="s">
        <v>3003</v>
      </c>
      <c r="B1826" s="9">
        <v>0</v>
      </c>
      <c r="C1826" s="255" t="s">
        <v>9105</v>
      </c>
      <c r="D1826" s="9">
        <v>1</v>
      </c>
      <c r="E1826" s="9">
        <v>17477099.499999996</v>
      </c>
      <c r="F1826" s="255" t="s">
        <v>9132</v>
      </c>
      <c r="G1826" s="9">
        <v>1</v>
      </c>
      <c r="H1826" s="255" t="s">
        <v>9168</v>
      </c>
      <c r="I1826" s="9">
        <v>1</v>
      </c>
    </row>
    <row r="1827">
      <c r="A1827" s="255" t="s">
        <v>3004</v>
      </c>
      <c r="B1827" s="9">
        <v>0</v>
      </c>
      <c r="C1827" s="255" t="s">
        <v>9205</v>
      </c>
      <c r="D1827" s="9">
        <v>4946.5988915400712</v>
      </c>
      <c r="E1827" s="9">
        <v>17477099.499999996</v>
      </c>
      <c r="F1827" s="255" t="s">
        <v>9132</v>
      </c>
      <c r="G1827" s="9">
        <v>1</v>
      </c>
      <c r="H1827" s="255" t="s">
        <v>9168</v>
      </c>
      <c r="I1827" s="9">
        <v>1</v>
      </c>
    </row>
    <row r="1828">
      <c r="A1828" s="255" t="s">
        <v>3005</v>
      </c>
      <c r="B1828" s="9">
        <v>0</v>
      </c>
      <c r="C1828" s="255" t="s">
        <v>9103</v>
      </c>
      <c r="D1828" s="9">
        <v>11911330.375872472</v>
      </c>
      <c r="E1828" s="9">
        <v>17477099.499999996</v>
      </c>
      <c r="F1828" s="255" t="s">
        <v>9133</v>
      </c>
      <c r="G1828" s="9">
        <v>1</v>
      </c>
      <c r="H1828" s="255" t="s">
        <v>9168</v>
      </c>
      <c r="I1828" s="9">
        <v>1</v>
      </c>
    </row>
    <row r="1829">
      <c r="A1829" s="255" t="s">
        <v>3006</v>
      </c>
      <c r="B1829" s="9">
        <v>0</v>
      </c>
      <c r="C1829" s="255" t="s">
        <v>9104</v>
      </c>
      <c r="D1829" s="9">
        <v>80048645940.018173</v>
      </c>
      <c r="E1829" s="9">
        <v>17477099.499999996</v>
      </c>
      <c r="F1829" s="255" t="s">
        <v>9133</v>
      </c>
      <c r="G1829" s="9">
        <v>1</v>
      </c>
      <c r="H1829" s="255" t="s">
        <v>9168</v>
      </c>
      <c r="I1829" s="9">
        <v>1</v>
      </c>
    </row>
    <row r="1830">
      <c r="A1830" s="255" t="s">
        <v>3007</v>
      </c>
      <c r="B1830" s="9">
        <v>0</v>
      </c>
      <c r="C1830" s="255" t="s">
        <v>9105</v>
      </c>
      <c r="D1830" s="9">
        <v>0.68153931239405452</v>
      </c>
      <c r="E1830" s="9">
        <v>17477099.499999996</v>
      </c>
      <c r="F1830" s="255" t="s">
        <v>9133</v>
      </c>
      <c r="G1830" s="9">
        <v>1</v>
      </c>
      <c r="H1830" s="255" t="s">
        <v>9168</v>
      </c>
      <c r="I1830" s="9">
        <v>1</v>
      </c>
    </row>
    <row r="1831">
      <c r="A1831" s="255" t="s">
        <v>3008</v>
      </c>
      <c r="B1831" s="9">
        <v>0</v>
      </c>
      <c r="C1831" s="255" t="s">
        <v>9205</v>
      </c>
      <c r="D1831" s="9">
        <v>4580.2019917560228</v>
      </c>
      <c r="E1831" s="9">
        <v>17477099.499999996</v>
      </c>
      <c r="F1831" s="255" t="s">
        <v>9133</v>
      </c>
      <c r="G1831" s="9">
        <v>1</v>
      </c>
      <c r="H1831" s="255" t="s">
        <v>9168</v>
      </c>
      <c r="I1831" s="9">
        <v>1</v>
      </c>
    </row>
    <row r="1832">
      <c r="A1832" s="255" t="s">
        <v>3009</v>
      </c>
      <c r="B1832" s="9">
        <v>0</v>
      </c>
      <c r="C1832" s="255" t="s">
        <v>9103</v>
      </c>
      <c r="D1832" s="9">
        <v>0</v>
      </c>
      <c r="E1832" s="9">
        <v>17477099.499999996</v>
      </c>
      <c r="F1832" s="255" t="s">
        <v>9134</v>
      </c>
      <c r="G1832" s="9">
        <v>1</v>
      </c>
      <c r="H1832" s="255" t="s">
        <v>9168</v>
      </c>
      <c r="I1832" s="9">
        <v>1</v>
      </c>
    </row>
    <row r="1833">
      <c r="A1833" s="255" t="s">
        <v>3010</v>
      </c>
      <c r="B1833" s="9">
        <v>0</v>
      </c>
      <c r="C1833" s="255" t="s">
        <v>9104</v>
      </c>
      <c r="D1833" s="9">
        <v>-19216202955.935818</v>
      </c>
      <c r="E1833" s="9">
        <v>17477099.499999996</v>
      </c>
      <c r="F1833" s="255" t="s">
        <v>9134</v>
      </c>
      <c r="G1833" s="9">
        <v>1</v>
      </c>
      <c r="H1833" s="255" t="s">
        <v>9168</v>
      </c>
      <c r="I1833" s="9">
        <v>1</v>
      </c>
    </row>
    <row r="1834">
      <c r="A1834" s="255" t="s">
        <v>3011</v>
      </c>
      <c r="B1834" s="9">
        <v>0</v>
      </c>
      <c r="C1834" s="255" t="s">
        <v>9105</v>
      </c>
      <c r="D1834" s="9">
        <v>0</v>
      </c>
      <c r="E1834" s="9">
        <v>17477099.499999996</v>
      </c>
      <c r="F1834" s="255" t="s">
        <v>9134</v>
      </c>
      <c r="G1834" s="9">
        <v>1</v>
      </c>
      <c r="H1834" s="255" t="s">
        <v>9168</v>
      </c>
      <c r="I1834" s="9">
        <v>1</v>
      </c>
    </row>
    <row r="1835">
      <c r="A1835" s="255" t="s">
        <v>3012</v>
      </c>
      <c r="B1835" s="9">
        <v>0</v>
      </c>
      <c r="C1835" s="255" t="s">
        <v>9205</v>
      </c>
      <c r="D1835" s="9">
        <v>-1099.5075559268757</v>
      </c>
      <c r="E1835" s="9">
        <v>17477099.499999996</v>
      </c>
      <c r="F1835" s="255" t="s">
        <v>9134</v>
      </c>
      <c r="G1835" s="9">
        <v>1</v>
      </c>
      <c r="H1835" s="255" t="s">
        <v>9168</v>
      </c>
      <c r="I1835" s="9">
        <v>1</v>
      </c>
    </row>
    <row r="1836">
      <c r="A1836" s="255" t="s">
        <v>3013</v>
      </c>
      <c r="B1836" s="9">
        <v>0</v>
      </c>
      <c r="C1836" s="255" t="s">
        <v>9103</v>
      </c>
      <c r="D1836" s="9">
        <v>11539084.982386012</v>
      </c>
      <c r="E1836" s="9">
        <v>17477099.499999996</v>
      </c>
      <c r="F1836" s="255" t="s">
        <v>9135</v>
      </c>
      <c r="G1836" s="9">
        <v>1</v>
      </c>
      <c r="H1836" s="255" t="s">
        <v>9168</v>
      </c>
      <c r="I1836" s="9">
        <v>1</v>
      </c>
    </row>
    <row r="1837">
      <c r="A1837" s="255" t="s">
        <v>3014</v>
      </c>
      <c r="B1837" s="9">
        <v>0</v>
      </c>
      <c r="C1837" s="255" t="s">
        <v>9104</v>
      </c>
      <c r="D1837" s="9">
        <v>60832442984.082352</v>
      </c>
      <c r="E1837" s="9">
        <v>17477099.499999996</v>
      </c>
      <c r="F1837" s="255" t="s">
        <v>9135</v>
      </c>
      <c r="G1837" s="9">
        <v>1</v>
      </c>
      <c r="H1837" s="255" t="s">
        <v>9168</v>
      </c>
      <c r="I1837" s="9">
        <v>1</v>
      </c>
    </row>
    <row r="1838">
      <c r="A1838" s="255" t="s">
        <v>3015</v>
      </c>
      <c r="B1838" s="9">
        <v>0</v>
      </c>
      <c r="C1838" s="255" t="s">
        <v>9105</v>
      </c>
      <c r="D1838" s="9">
        <v>0.66024027513180972</v>
      </c>
      <c r="E1838" s="9">
        <v>17477099.499999996</v>
      </c>
      <c r="F1838" s="255" t="s">
        <v>9135</v>
      </c>
      <c r="G1838" s="9">
        <v>1</v>
      </c>
      <c r="H1838" s="255" t="s">
        <v>9168</v>
      </c>
      <c r="I1838" s="9">
        <v>1</v>
      </c>
    </row>
    <row r="1839">
      <c r="A1839" s="255" t="s">
        <v>3016</v>
      </c>
      <c r="B1839" s="9">
        <v>0</v>
      </c>
      <c r="C1839" s="255" t="s">
        <v>9205</v>
      </c>
      <c r="D1839" s="9">
        <v>3480.6944358291466</v>
      </c>
      <c r="E1839" s="9">
        <v>17477099.499999996</v>
      </c>
      <c r="F1839" s="255" t="s">
        <v>9135</v>
      </c>
      <c r="G1839" s="9">
        <v>1</v>
      </c>
      <c r="H1839" s="255" t="s">
        <v>9168</v>
      </c>
      <c r="I1839" s="9">
        <v>1</v>
      </c>
    </row>
    <row r="1840">
      <c r="A1840" s="255" t="s">
        <v>3017</v>
      </c>
      <c r="B1840" s="9">
        <v>0</v>
      </c>
      <c r="C1840" s="255" t="s">
        <v>9103</v>
      </c>
      <c r="D1840" s="9">
        <v>3394767.0946605047</v>
      </c>
      <c r="E1840" s="9">
        <v>17477099.499999996</v>
      </c>
      <c r="F1840" s="255" t="s">
        <v>9136</v>
      </c>
      <c r="G1840" s="9">
        <v>1</v>
      </c>
      <c r="H1840" s="255" t="s">
        <v>9168</v>
      </c>
      <c r="I1840" s="9">
        <v>1</v>
      </c>
    </row>
    <row r="1841">
      <c r="A1841" s="255" t="s">
        <v>3018</v>
      </c>
      <c r="B1841" s="9">
        <v>0</v>
      </c>
      <c r="C1841" s="255" t="s">
        <v>9104</v>
      </c>
      <c r="D1841" s="9">
        <v>21594630347.241425</v>
      </c>
      <c r="E1841" s="9">
        <v>17477099.499999996</v>
      </c>
      <c r="F1841" s="255" t="s">
        <v>9136</v>
      </c>
      <c r="G1841" s="9">
        <v>1</v>
      </c>
      <c r="H1841" s="255" t="s">
        <v>9168</v>
      </c>
      <c r="I1841" s="9">
        <v>1</v>
      </c>
    </row>
    <row r="1842">
      <c r="A1842" s="255" t="s">
        <v>3019</v>
      </c>
      <c r="B1842" s="9">
        <v>0</v>
      </c>
      <c r="C1842" s="255" t="s">
        <v>9105</v>
      </c>
      <c r="D1842" s="9">
        <v>0.19424087473213192</v>
      </c>
      <c r="E1842" s="9">
        <v>17477099.499999996</v>
      </c>
      <c r="F1842" s="255" t="s">
        <v>9136</v>
      </c>
      <c r="G1842" s="9">
        <v>1</v>
      </c>
      <c r="H1842" s="255" t="s">
        <v>9168</v>
      </c>
      <c r="I1842" s="9">
        <v>1</v>
      </c>
    </row>
    <row r="1843">
      <c r="A1843" s="255" t="s">
        <v>3020</v>
      </c>
      <c r="B1843" s="9">
        <v>0</v>
      </c>
      <c r="C1843" s="255" t="s">
        <v>9205</v>
      </c>
      <c r="D1843" s="9">
        <v>1235.5957776198179</v>
      </c>
      <c r="E1843" s="9">
        <v>17477099.499999996</v>
      </c>
      <c r="F1843" s="255" t="s">
        <v>9136</v>
      </c>
      <c r="G1843" s="9">
        <v>1</v>
      </c>
      <c r="H1843" s="255" t="s">
        <v>9168</v>
      </c>
      <c r="I1843" s="9">
        <v>1</v>
      </c>
    </row>
    <row r="1844">
      <c r="A1844" s="255" t="s">
        <v>3021</v>
      </c>
      <c r="B1844" s="9">
        <v>0</v>
      </c>
      <c r="C1844" s="255" t="s">
        <v>9103</v>
      </c>
      <c r="D1844" s="9">
        <v>10301386.769192092</v>
      </c>
      <c r="E1844" s="9">
        <v>17477099.499999996</v>
      </c>
      <c r="F1844" s="255" t="s">
        <v>9137</v>
      </c>
      <c r="G1844" s="9">
        <v>1</v>
      </c>
      <c r="H1844" s="255" t="s">
        <v>9168</v>
      </c>
      <c r="I1844" s="9">
        <v>1</v>
      </c>
    </row>
    <row r="1845">
      <c r="A1845" s="255" t="s">
        <v>3022</v>
      </c>
      <c r="B1845" s="9">
        <v>0</v>
      </c>
      <c r="C1845" s="255" t="s">
        <v>9104</v>
      </c>
      <c r="D1845" s="9">
        <v>37858055144.290123</v>
      </c>
      <c r="E1845" s="9">
        <v>17477099.499999996</v>
      </c>
      <c r="F1845" s="255" t="s">
        <v>9137</v>
      </c>
      <c r="G1845" s="9">
        <v>1</v>
      </c>
      <c r="H1845" s="255" t="s">
        <v>9168</v>
      </c>
      <c r="I1845" s="9">
        <v>1</v>
      </c>
    </row>
    <row r="1846">
      <c r="A1846" s="255" t="s">
        <v>3023</v>
      </c>
      <c r="B1846" s="9">
        <v>0</v>
      </c>
      <c r="C1846" s="255" t="s">
        <v>9105</v>
      </c>
      <c r="D1846" s="9">
        <v>0.58942199014156182</v>
      </c>
      <c r="E1846" s="9">
        <v>17477099.499999996</v>
      </c>
      <c r="F1846" s="255" t="s">
        <v>9137</v>
      </c>
      <c r="G1846" s="9">
        <v>1</v>
      </c>
      <c r="H1846" s="255" t="s">
        <v>9168</v>
      </c>
      <c r="I1846" s="9">
        <v>1</v>
      </c>
    </row>
    <row r="1847">
      <c r="A1847" s="255" t="s">
        <v>3024</v>
      </c>
      <c r="B1847" s="9">
        <v>0</v>
      </c>
      <c r="C1847" s="255" t="s">
        <v>9205</v>
      </c>
      <c r="D1847" s="9">
        <v>2166.1520634067529</v>
      </c>
      <c r="E1847" s="9">
        <v>17477099.499999996</v>
      </c>
      <c r="F1847" s="255" t="s">
        <v>9137</v>
      </c>
      <c r="G1847" s="9">
        <v>1</v>
      </c>
      <c r="H1847" s="255" t="s">
        <v>9168</v>
      </c>
      <c r="I1847" s="9">
        <v>1</v>
      </c>
    </row>
    <row r="1848">
      <c r="A1848" s="255" t="s">
        <v>3025</v>
      </c>
      <c r="B1848" s="9">
        <v>0</v>
      </c>
      <c r="C1848" s="255" t="s">
        <v>9103</v>
      </c>
      <c r="D1848" s="9">
        <v>0</v>
      </c>
      <c r="E1848" s="9">
        <v>17477099.499999996</v>
      </c>
      <c r="F1848" s="255" t="s">
        <v>9138</v>
      </c>
      <c r="G1848" s="9">
        <v>1</v>
      </c>
      <c r="H1848" s="255" t="s">
        <v>9168</v>
      </c>
      <c r="I1848" s="9">
        <v>1</v>
      </c>
    </row>
    <row r="1849">
      <c r="A1849" s="255" t="s">
        <v>3026</v>
      </c>
      <c r="B1849" s="9">
        <v>0</v>
      </c>
      <c r="C1849" s="255" t="s">
        <v>9104</v>
      </c>
      <c r="D1849" s="9">
        <v>0</v>
      </c>
      <c r="E1849" s="9">
        <v>17477099.499999996</v>
      </c>
      <c r="F1849" s="255" t="s">
        <v>9138</v>
      </c>
      <c r="G1849" s="9">
        <v>1</v>
      </c>
      <c r="H1849" s="255" t="s">
        <v>9168</v>
      </c>
      <c r="I1849" s="9">
        <v>1</v>
      </c>
    </row>
    <row r="1850">
      <c r="A1850" s="255" t="s">
        <v>3027</v>
      </c>
      <c r="B1850" s="9">
        <v>0</v>
      </c>
      <c r="C1850" s="255" t="s">
        <v>9105</v>
      </c>
      <c r="D1850" s="9">
        <v>0</v>
      </c>
      <c r="E1850" s="9">
        <v>17477099.499999996</v>
      </c>
      <c r="F1850" s="255" t="s">
        <v>9138</v>
      </c>
      <c r="G1850" s="9">
        <v>1</v>
      </c>
      <c r="H1850" s="255" t="s">
        <v>9168</v>
      </c>
      <c r="I1850" s="9">
        <v>1</v>
      </c>
    </row>
    <row r="1851">
      <c r="A1851" s="255" t="s">
        <v>3028</v>
      </c>
      <c r="B1851" s="9">
        <v>0</v>
      </c>
      <c r="C1851" s="255" t="s">
        <v>9205</v>
      </c>
      <c r="D1851" s="9">
        <v>0</v>
      </c>
      <c r="E1851" s="9">
        <v>17477099.499999996</v>
      </c>
      <c r="F1851" s="255" t="s">
        <v>9138</v>
      </c>
      <c r="G1851" s="9">
        <v>1</v>
      </c>
      <c r="H1851" s="255" t="s">
        <v>9168</v>
      </c>
      <c r="I1851" s="9">
        <v>1</v>
      </c>
    </row>
    <row r="1852">
      <c r="A1852" s="255" t="s">
        <v>3029</v>
      </c>
      <c r="B1852" s="9">
        <v>0</v>
      </c>
      <c r="C1852" s="255" t="s">
        <v>9106</v>
      </c>
      <c r="D1852" s="9">
        <v>0.33381470000000002</v>
      </c>
      <c r="E1852" s="9">
        <v>17477099.499999996</v>
      </c>
      <c r="F1852" s="255" t="s">
        <v>9149</v>
      </c>
      <c r="G1852" s="9">
        <v>1</v>
      </c>
      <c r="H1852" s="255" t="s">
        <v>9168</v>
      </c>
      <c r="I1852" s="9">
        <v>1</v>
      </c>
    </row>
    <row r="1853">
      <c r="A1853" s="255" t="s">
        <v>3030</v>
      </c>
      <c r="B1853" s="9">
        <v>0</v>
      </c>
      <c r="C1853" s="255" t="s">
        <v>9107</v>
      </c>
      <c r="D1853" s="9">
        <v>0.2034415</v>
      </c>
      <c r="E1853" s="9">
        <v>17477099.499999996</v>
      </c>
      <c r="F1853" s="255" t="s">
        <v>9149</v>
      </c>
      <c r="G1853" s="9">
        <v>1</v>
      </c>
      <c r="H1853" s="255" t="s">
        <v>9168</v>
      </c>
      <c r="I1853" s="9">
        <v>1</v>
      </c>
    </row>
    <row r="1854">
      <c r="A1854" s="255" t="s">
        <v>3031</v>
      </c>
      <c r="B1854" s="9">
        <v>0</v>
      </c>
      <c r="C1854" s="255" t="s">
        <v>9106</v>
      </c>
      <c r="D1854" s="9">
        <v>0.33381470000000002</v>
      </c>
      <c r="E1854" s="9">
        <v>17477099.499999996</v>
      </c>
      <c r="F1854" s="255" t="s">
        <v>9139</v>
      </c>
      <c r="G1854" s="9">
        <v>1</v>
      </c>
      <c r="H1854" s="255" t="s">
        <v>9168</v>
      </c>
      <c r="I1854" s="9">
        <v>1</v>
      </c>
    </row>
    <row r="1855">
      <c r="A1855" s="255" t="s">
        <v>3032</v>
      </c>
      <c r="B1855" s="9">
        <v>0</v>
      </c>
      <c r="C1855" s="255" t="s">
        <v>9107</v>
      </c>
      <c r="D1855" s="9">
        <v>0.2034415</v>
      </c>
      <c r="E1855" s="9">
        <v>17477099.499999996</v>
      </c>
      <c r="F1855" s="255" t="s">
        <v>9139</v>
      </c>
      <c r="G1855" s="9">
        <v>1</v>
      </c>
      <c r="H1855" s="255" t="s">
        <v>9168</v>
      </c>
      <c r="I1855" s="9">
        <v>1</v>
      </c>
    </row>
    <row r="1856">
      <c r="A1856" s="255" t="s">
        <v>3033</v>
      </c>
      <c r="B1856" s="9">
        <v>0</v>
      </c>
      <c r="C1856" s="255" t="s">
        <v>9108</v>
      </c>
      <c r="D1856" s="9">
        <v>0.37497073378062801</v>
      </c>
      <c r="E1856" s="9">
        <v>17477099.499999996</v>
      </c>
      <c r="F1856" s="255" t="s">
        <v>9139</v>
      </c>
      <c r="G1856" s="9">
        <v>1</v>
      </c>
      <c r="H1856" s="255" t="s">
        <v>9169</v>
      </c>
      <c r="I1856" s="9">
        <v>1</v>
      </c>
    </row>
    <row r="1857">
      <c r="A1857" s="255" t="s">
        <v>3034</v>
      </c>
      <c r="B1857" s="9">
        <v>0</v>
      </c>
      <c r="C1857" s="255" t="s">
        <v>9109</v>
      </c>
      <c r="D1857" s="9">
        <v>0.10203248489737402</v>
      </c>
      <c r="E1857" s="9">
        <v>17477099.499999996</v>
      </c>
      <c r="F1857" s="255" t="s">
        <v>9139</v>
      </c>
      <c r="G1857" s="9">
        <v>1</v>
      </c>
      <c r="H1857" s="255" t="s">
        <v>9169</v>
      </c>
      <c r="I1857" s="9">
        <v>1</v>
      </c>
    </row>
    <row r="1858">
      <c r="A1858" s="255" t="s">
        <v>3035</v>
      </c>
      <c r="B1858" s="9">
        <v>0</v>
      </c>
      <c r="C1858" s="255" t="s">
        <v>9110</v>
      </c>
      <c r="D1858" s="9">
        <v>0.039817587840240747</v>
      </c>
      <c r="E1858" s="9">
        <v>17477099.499999996</v>
      </c>
      <c r="F1858" s="255" t="s">
        <v>9139</v>
      </c>
      <c r="G1858" s="9">
        <v>1</v>
      </c>
      <c r="H1858" s="255" t="s">
        <v>9169</v>
      </c>
      <c r="I1858" s="9">
        <v>1</v>
      </c>
    </row>
    <row r="1859">
      <c r="A1859" s="255" t="s">
        <v>3036</v>
      </c>
      <c r="B1859" s="9">
        <v>0</v>
      </c>
      <c r="C1859" s="255" t="s">
        <v>9106</v>
      </c>
      <c r="D1859" s="9">
        <v>0.33381470000000002</v>
      </c>
      <c r="E1859" s="9">
        <v>17477099.499999996</v>
      </c>
      <c r="F1859" s="255" t="s">
        <v>9140</v>
      </c>
      <c r="G1859" s="9">
        <v>1</v>
      </c>
      <c r="H1859" s="255" t="s">
        <v>9168</v>
      </c>
      <c r="I1859" s="9">
        <v>1</v>
      </c>
    </row>
    <row r="1860">
      <c r="A1860" s="255" t="s">
        <v>3037</v>
      </c>
      <c r="B1860" s="9">
        <v>0</v>
      </c>
      <c r="C1860" s="255" t="s">
        <v>9107</v>
      </c>
      <c r="D1860" s="9">
        <v>0.2034415</v>
      </c>
      <c r="E1860" s="9">
        <v>17477099.499999996</v>
      </c>
      <c r="F1860" s="255" t="s">
        <v>9140</v>
      </c>
      <c r="G1860" s="9">
        <v>1</v>
      </c>
      <c r="H1860" s="255" t="s">
        <v>9168</v>
      </c>
      <c r="I1860" s="9">
        <v>1</v>
      </c>
    </row>
    <row r="1861">
      <c r="A1861" s="255" t="s">
        <v>3038</v>
      </c>
      <c r="B1861" s="9">
        <v>0</v>
      </c>
      <c r="C1861" s="255" t="s">
        <v>9108</v>
      </c>
      <c r="D1861" s="9">
        <v>0.37497073378062801</v>
      </c>
      <c r="E1861" s="9">
        <v>17477099.499999996</v>
      </c>
      <c r="F1861" s="255" t="s">
        <v>9140</v>
      </c>
      <c r="G1861" s="9">
        <v>1</v>
      </c>
      <c r="H1861" s="255" t="s">
        <v>9169</v>
      </c>
      <c r="I1861" s="9">
        <v>1</v>
      </c>
    </row>
    <row r="1862">
      <c r="A1862" s="255" t="s">
        <v>3039</v>
      </c>
      <c r="B1862" s="9">
        <v>0</v>
      </c>
      <c r="C1862" s="255" t="s">
        <v>9109</v>
      </c>
      <c r="D1862" s="9">
        <v>0.10203248489737402</v>
      </c>
      <c r="E1862" s="9">
        <v>17477099.499999996</v>
      </c>
      <c r="F1862" s="255" t="s">
        <v>9140</v>
      </c>
      <c r="G1862" s="9">
        <v>1</v>
      </c>
      <c r="H1862" s="255" t="s">
        <v>9169</v>
      </c>
      <c r="I1862" s="9">
        <v>1</v>
      </c>
    </row>
    <row r="1863">
      <c r="A1863" s="255" t="s">
        <v>3040</v>
      </c>
      <c r="B1863" s="9">
        <v>0</v>
      </c>
      <c r="C1863" s="255" t="s">
        <v>9110</v>
      </c>
      <c r="D1863" s="9">
        <v>0.039817587840240747</v>
      </c>
      <c r="E1863" s="9">
        <v>17477099.499999996</v>
      </c>
      <c r="F1863" s="255" t="s">
        <v>9140</v>
      </c>
      <c r="G1863" s="9">
        <v>1</v>
      </c>
      <c r="H1863" s="255" t="s">
        <v>9169</v>
      </c>
      <c r="I1863" s="9">
        <v>1</v>
      </c>
    </row>
    <row r="1864">
      <c r="A1864" s="255" t="s">
        <v>3041</v>
      </c>
      <c r="B1864" s="9">
        <v>0</v>
      </c>
      <c r="C1864" s="255" t="s">
        <v>9106</v>
      </c>
      <c r="D1864" s="9">
        <v>0.33381470000000002</v>
      </c>
      <c r="E1864" s="9">
        <v>17477099.499999996</v>
      </c>
      <c r="F1864" s="255" t="s">
        <v>9141</v>
      </c>
      <c r="G1864" s="9">
        <v>1</v>
      </c>
      <c r="H1864" s="255" t="s">
        <v>9168</v>
      </c>
      <c r="I1864" s="9">
        <v>1</v>
      </c>
    </row>
    <row r="1865">
      <c r="A1865" s="255" t="s">
        <v>3042</v>
      </c>
      <c r="B1865" s="9">
        <v>0</v>
      </c>
      <c r="C1865" s="255" t="s">
        <v>9107</v>
      </c>
      <c r="D1865" s="9">
        <v>0.2034415</v>
      </c>
      <c r="E1865" s="9">
        <v>17477099.499999996</v>
      </c>
      <c r="F1865" s="255" t="s">
        <v>9141</v>
      </c>
      <c r="G1865" s="9">
        <v>1</v>
      </c>
      <c r="H1865" s="255" t="s">
        <v>9168</v>
      </c>
      <c r="I1865" s="9">
        <v>1</v>
      </c>
    </row>
    <row r="1866">
      <c r="A1866" s="255" t="s">
        <v>3043</v>
      </c>
      <c r="B1866" s="9">
        <v>0</v>
      </c>
      <c r="C1866" s="255" t="s">
        <v>9108</v>
      </c>
      <c r="D1866" s="9">
        <v>0.37497073378062801</v>
      </c>
      <c r="E1866" s="9">
        <v>17477099.499999996</v>
      </c>
      <c r="F1866" s="255" t="s">
        <v>9141</v>
      </c>
      <c r="G1866" s="9">
        <v>1</v>
      </c>
      <c r="H1866" s="255" t="s">
        <v>9169</v>
      </c>
      <c r="I1866" s="9">
        <v>1</v>
      </c>
    </row>
    <row r="1867">
      <c r="A1867" s="255" t="s">
        <v>3044</v>
      </c>
      <c r="B1867" s="9">
        <v>0</v>
      </c>
      <c r="C1867" s="255" t="s">
        <v>9109</v>
      </c>
      <c r="D1867" s="9">
        <v>0.10203248489737402</v>
      </c>
      <c r="E1867" s="9">
        <v>17477099.499999996</v>
      </c>
      <c r="F1867" s="255" t="s">
        <v>9141</v>
      </c>
      <c r="G1867" s="9">
        <v>1</v>
      </c>
      <c r="H1867" s="255" t="s">
        <v>9169</v>
      </c>
      <c r="I1867" s="9">
        <v>1</v>
      </c>
    </row>
    <row r="1868">
      <c r="A1868" s="255" t="s">
        <v>3045</v>
      </c>
      <c r="B1868" s="9">
        <v>0</v>
      </c>
      <c r="C1868" s="255" t="s">
        <v>9110</v>
      </c>
      <c r="D1868" s="9">
        <v>0.039817587840240747</v>
      </c>
      <c r="E1868" s="9">
        <v>17477099.499999996</v>
      </c>
      <c r="F1868" s="255" t="s">
        <v>9141</v>
      </c>
      <c r="G1868" s="9">
        <v>1</v>
      </c>
      <c r="H1868" s="255" t="s">
        <v>9169</v>
      </c>
      <c r="I1868" s="9">
        <v>1</v>
      </c>
    </row>
    <row r="1869">
      <c r="A1869" s="255" t="s">
        <v>3046</v>
      </c>
      <c r="B1869" s="9">
        <v>0</v>
      </c>
      <c r="C1869" s="255" t="s">
        <v>9106</v>
      </c>
      <c r="D1869" s="9">
        <v>0.33381470000000002</v>
      </c>
      <c r="E1869" s="9">
        <v>17477099.499999996</v>
      </c>
      <c r="F1869" s="255" t="s">
        <v>9142</v>
      </c>
      <c r="G1869" s="9">
        <v>1</v>
      </c>
      <c r="H1869" s="255" t="s">
        <v>9168</v>
      </c>
      <c r="I1869" s="9">
        <v>1</v>
      </c>
    </row>
    <row r="1870">
      <c r="A1870" s="255" t="s">
        <v>3047</v>
      </c>
      <c r="B1870" s="9">
        <v>0</v>
      </c>
      <c r="C1870" s="255" t="s">
        <v>9107</v>
      </c>
      <c r="D1870" s="9">
        <v>0.2034415</v>
      </c>
      <c r="E1870" s="9">
        <v>17477099.499999996</v>
      </c>
      <c r="F1870" s="255" t="s">
        <v>9142</v>
      </c>
      <c r="G1870" s="9">
        <v>1</v>
      </c>
      <c r="H1870" s="255" t="s">
        <v>9168</v>
      </c>
      <c r="I1870" s="9">
        <v>1</v>
      </c>
    </row>
    <row r="1871">
      <c r="A1871" s="255" t="s">
        <v>3048</v>
      </c>
      <c r="B1871" s="9">
        <v>0</v>
      </c>
      <c r="C1871" s="255" t="s">
        <v>9108</v>
      </c>
      <c r="D1871" s="9">
        <v>0.37497073378062801</v>
      </c>
      <c r="E1871" s="9">
        <v>17477099.499999996</v>
      </c>
      <c r="F1871" s="255" t="s">
        <v>9142</v>
      </c>
      <c r="G1871" s="9">
        <v>1</v>
      </c>
      <c r="H1871" s="255" t="s">
        <v>9169</v>
      </c>
      <c r="I1871" s="9">
        <v>1</v>
      </c>
    </row>
    <row r="1872">
      <c r="A1872" s="255" t="s">
        <v>3049</v>
      </c>
      <c r="B1872" s="9">
        <v>0</v>
      </c>
      <c r="C1872" s="255" t="s">
        <v>9109</v>
      </c>
      <c r="D1872" s="9">
        <v>0.10203248489737402</v>
      </c>
      <c r="E1872" s="9">
        <v>17477099.499999996</v>
      </c>
      <c r="F1872" s="255" t="s">
        <v>9142</v>
      </c>
      <c r="G1872" s="9">
        <v>1</v>
      </c>
      <c r="H1872" s="255" t="s">
        <v>9169</v>
      </c>
      <c r="I1872" s="9">
        <v>1</v>
      </c>
    </row>
    <row r="1873">
      <c r="A1873" s="255" t="s">
        <v>3050</v>
      </c>
      <c r="B1873" s="9">
        <v>0</v>
      </c>
      <c r="C1873" s="255" t="s">
        <v>9110</v>
      </c>
      <c r="D1873" s="9">
        <v>0.039817587840240747</v>
      </c>
      <c r="E1873" s="9">
        <v>17477099.499999996</v>
      </c>
      <c r="F1873" s="255" t="s">
        <v>9142</v>
      </c>
      <c r="G1873" s="9">
        <v>1</v>
      </c>
      <c r="H1873" s="255" t="s">
        <v>9169</v>
      </c>
      <c r="I1873" s="9">
        <v>1</v>
      </c>
    </row>
    <row r="1874">
      <c r="A1874" s="255" t="s">
        <v>3051</v>
      </c>
      <c r="B1874" s="9">
        <v>0</v>
      </c>
      <c r="C1874" s="255" t="s">
        <v>9106</v>
      </c>
      <c r="D1874" s="9">
        <v>0.33381470000000002</v>
      </c>
      <c r="E1874" s="9">
        <v>17477099.499999996</v>
      </c>
      <c r="F1874" s="255" t="s">
        <v>9143</v>
      </c>
      <c r="G1874" s="9">
        <v>1</v>
      </c>
      <c r="H1874" s="255" t="s">
        <v>9168</v>
      </c>
      <c r="I1874" s="9">
        <v>1</v>
      </c>
    </row>
    <row r="1875">
      <c r="A1875" s="255" t="s">
        <v>3052</v>
      </c>
      <c r="B1875" s="9">
        <v>0</v>
      </c>
      <c r="C1875" s="255" t="s">
        <v>9107</v>
      </c>
      <c r="D1875" s="9">
        <v>0.2034415</v>
      </c>
      <c r="E1875" s="9">
        <v>17477099.499999996</v>
      </c>
      <c r="F1875" s="255" t="s">
        <v>9143</v>
      </c>
      <c r="G1875" s="9">
        <v>1</v>
      </c>
      <c r="H1875" s="255" t="s">
        <v>9168</v>
      </c>
      <c r="I1875" s="9">
        <v>1</v>
      </c>
    </row>
    <row r="1876">
      <c r="A1876" s="255" t="s">
        <v>3053</v>
      </c>
      <c r="B1876" s="9">
        <v>0</v>
      </c>
      <c r="C1876" s="255" t="s">
        <v>9108</v>
      </c>
      <c r="D1876" s="9">
        <v>0.37497073378062801</v>
      </c>
      <c r="E1876" s="9">
        <v>17477099.499999996</v>
      </c>
      <c r="F1876" s="255" t="s">
        <v>9143</v>
      </c>
      <c r="G1876" s="9">
        <v>1</v>
      </c>
      <c r="H1876" s="255" t="s">
        <v>9169</v>
      </c>
      <c r="I1876" s="9">
        <v>1</v>
      </c>
    </row>
    <row r="1877">
      <c r="A1877" s="255" t="s">
        <v>3054</v>
      </c>
      <c r="B1877" s="9">
        <v>0</v>
      </c>
      <c r="C1877" s="255" t="s">
        <v>9109</v>
      </c>
      <c r="D1877" s="9">
        <v>0.10203248489737402</v>
      </c>
      <c r="E1877" s="9">
        <v>17477099.499999996</v>
      </c>
      <c r="F1877" s="255" t="s">
        <v>9143</v>
      </c>
      <c r="G1877" s="9">
        <v>1</v>
      </c>
      <c r="H1877" s="255" t="s">
        <v>9169</v>
      </c>
      <c r="I1877" s="9">
        <v>1</v>
      </c>
    </row>
    <row r="1878">
      <c r="A1878" s="255" t="s">
        <v>3055</v>
      </c>
      <c r="B1878" s="9">
        <v>0</v>
      </c>
      <c r="C1878" s="255" t="s">
        <v>9110</v>
      </c>
      <c r="D1878" s="9">
        <v>0.039817587840240747</v>
      </c>
      <c r="E1878" s="9">
        <v>17477099.499999996</v>
      </c>
      <c r="F1878" s="255" t="s">
        <v>9143</v>
      </c>
      <c r="G1878" s="9">
        <v>1</v>
      </c>
      <c r="H1878" s="255" t="s">
        <v>9169</v>
      </c>
      <c r="I1878" s="9">
        <v>1</v>
      </c>
    </row>
    <row r="1879">
      <c r="A1879" s="255" t="s">
        <v>3056</v>
      </c>
      <c r="B1879" s="9">
        <v>0</v>
      </c>
      <c r="C1879" s="255" t="s">
        <v>9106</v>
      </c>
      <c r="D1879" s="9">
        <v>0.33381470000000002</v>
      </c>
      <c r="E1879" s="9">
        <v>17477099.499999996</v>
      </c>
      <c r="F1879" s="255" t="s">
        <v>9144</v>
      </c>
      <c r="G1879" s="9">
        <v>1</v>
      </c>
      <c r="H1879" s="255" t="s">
        <v>9168</v>
      </c>
      <c r="I1879" s="9">
        <v>1</v>
      </c>
    </row>
    <row r="1880">
      <c r="A1880" s="255" t="s">
        <v>3057</v>
      </c>
      <c r="B1880" s="9">
        <v>0</v>
      </c>
      <c r="C1880" s="255" t="s">
        <v>9107</v>
      </c>
      <c r="D1880" s="9">
        <v>0.2034415</v>
      </c>
      <c r="E1880" s="9">
        <v>17477099.499999996</v>
      </c>
      <c r="F1880" s="255" t="s">
        <v>9144</v>
      </c>
      <c r="G1880" s="9">
        <v>1</v>
      </c>
      <c r="H1880" s="255" t="s">
        <v>9168</v>
      </c>
      <c r="I1880" s="9">
        <v>1</v>
      </c>
    </row>
    <row r="1881">
      <c r="A1881" s="255" t="s">
        <v>3058</v>
      </c>
      <c r="B1881" s="9">
        <v>0</v>
      </c>
      <c r="C1881" s="255" t="s">
        <v>9108</v>
      </c>
      <c r="D1881" s="9">
        <v>0.37497073378062801</v>
      </c>
      <c r="E1881" s="9">
        <v>17477099.499999996</v>
      </c>
      <c r="F1881" s="255" t="s">
        <v>9144</v>
      </c>
      <c r="G1881" s="9">
        <v>1</v>
      </c>
      <c r="H1881" s="255" t="s">
        <v>9169</v>
      </c>
      <c r="I1881" s="9">
        <v>1</v>
      </c>
    </row>
    <row r="1882">
      <c r="A1882" s="255" t="s">
        <v>3059</v>
      </c>
      <c r="B1882" s="9">
        <v>0</v>
      </c>
      <c r="C1882" s="255" t="s">
        <v>9109</v>
      </c>
      <c r="D1882" s="9">
        <v>0.10203248489737402</v>
      </c>
      <c r="E1882" s="9">
        <v>17477099.499999996</v>
      </c>
      <c r="F1882" s="255" t="s">
        <v>9144</v>
      </c>
      <c r="G1882" s="9">
        <v>1</v>
      </c>
      <c r="H1882" s="255" t="s">
        <v>9169</v>
      </c>
      <c r="I1882" s="9">
        <v>1</v>
      </c>
    </row>
    <row r="1883">
      <c r="A1883" s="255" t="s">
        <v>3060</v>
      </c>
      <c r="B1883" s="9">
        <v>0</v>
      </c>
      <c r="C1883" s="255" t="s">
        <v>9110</v>
      </c>
      <c r="D1883" s="9">
        <v>0.039817587840240747</v>
      </c>
      <c r="E1883" s="9">
        <v>17477099.499999996</v>
      </c>
      <c r="F1883" s="255" t="s">
        <v>9144</v>
      </c>
      <c r="G1883" s="9">
        <v>1</v>
      </c>
      <c r="H1883" s="255" t="s">
        <v>9169</v>
      </c>
      <c r="I1883" s="9">
        <v>1</v>
      </c>
    </row>
    <row r="1884">
      <c r="A1884" s="255" t="s">
        <v>3061</v>
      </c>
      <c r="B1884" s="9">
        <v>0</v>
      </c>
      <c r="C1884" s="255" t="s">
        <v>9106</v>
      </c>
      <c r="D1884" s="9">
        <v>0.33381470000000002</v>
      </c>
      <c r="E1884" s="9">
        <v>17477099.499999996</v>
      </c>
      <c r="F1884" s="255" t="s">
        <v>9145</v>
      </c>
      <c r="G1884" s="9">
        <v>1</v>
      </c>
      <c r="H1884" s="255" t="s">
        <v>9168</v>
      </c>
      <c r="I1884" s="9">
        <v>1</v>
      </c>
    </row>
    <row r="1885">
      <c r="A1885" s="255" t="s">
        <v>3062</v>
      </c>
      <c r="B1885" s="9">
        <v>0</v>
      </c>
      <c r="C1885" s="255" t="s">
        <v>9107</v>
      </c>
      <c r="D1885" s="9">
        <v>0.2034415</v>
      </c>
      <c r="E1885" s="9">
        <v>17477099.499999996</v>
      </c>
      <c r="F1885" s="255" t="s">
        <v>9145</v>
      </c>
      <c r="G1885" s="9">
        <v>1</v>
      </c>
      <c r="H1885" s="255" t="s">
        <v>9168</v>
      </c>
      <c r="I1885" s="9">
        <v>1</v>
      </c>
    </row>
    <row r="1886">
      <c r="A1886" s="255" t="s">
        <v>3063</v>
      </c>
      <c r="B1886" s="9">
        <v>0</v>
      </c>
      <c r="C1886" s="255" t="s">
        <v>9108</v>
      </c>
      <c r="D1886" s="9">
        <v>0.37497073378062801</v>
      </c>
      <c r="E1886" s="9">
        <v>17477099.499999996</v>
      </c>
      <c r="F1886" s="255" t="s">
        <v>9145</v>
      </c>
      <c r="G1886" s="9">
        <v>1</v>
      </c>
      <c r="H1886" s="255" t="s">
        <v>9169</v>
      </c>
      <c r="I1886" s="9">
        <v>1</v>
      </c>
    </row>
    <row r="1887">
      <c r="A1887" s="255" t="s">
        <v>3064</v>
      </c>
      <c r="B1887" s="9">
        <v>0</v>
      </c>
      <c r="C1887" s="255" t="s">
        <v>9109</v>
      </c>
      <c r="D1887" s="9">
        <v>0.10203248489737402</v>
      </c>
      <c r="E1887" s="9">
        <v>17477099.499999996</v>
      </c>
      <c r="F1887" s="255" t="s">
        <v>9145</v>
      </c>
      <c r="G1887" s="9">
        <v>1</v>
      </c>
      <c r="H1887" s="255" t="s">
        <v>9169</v>
      </c>
      <c r="I1887" s="9">
        <v>1</v>
      </c>
    </row>
    <row r="1888">
      <c r="A1888" s="255" t="s">
        <v>3065</v>
      </c>
      <c r="B1888" s="9">
        <v>0</v>
      </c>
      <c r="C1888" s="255" t="s">
        <v>9110</v>
      </c>
      <c r="D1888" s="9">
        <v>0.039817587840240747</v>
      </c>
      <c r="E1888" s="9">
        <v>17477099.499999996</v>
      </c>
      <c r="F1888" s="255" t="s">
        <v>9145</v>
      </c>
      <c r="G1888" s="9">
        <v>1</v>
      </c>
      <c r="H1888" s="255" t="s">
        <v>9169</v>
      </c>
      <c r="I1888" s="9">
        <v>1</v>
      </c>
    </row>
    <row r="1889">
      <c r="A1889" s="255" t="s">
        <v>3066</v>
      </c>
      <c r="B1889" s="9">
        <v>0</v>
      </c>
      <c r="C1889" s="255" t="s">
        <v>9106</v>
      </c>
      <c r="D1889" s="9">
        <v>0.33381470000000002</v>
      </c>
      <c r="E1889" s="9">
        <v>17477099.499999996</v>
      </c>
      <c r="F1889" s="255" t="s">
        <v>9146</v>
      </c>
      <c r="G1889" s="9">
        <v>1</v>
      </c>
      <c r="H1889" s="255" t="s">
        <v>9168</v>
      </c>
      <c r="I1889" s="9">
        <v>1</v>
      </c>
    </row>
    <row r="1890">
      <c r="A1890" s="255" t="s">
        <v>3067</v>
      </c>
      <c r="B1890" s="9">
        <v>0</v>
      </c>
      <c r="C1890" s="255" t="s">
        <v>9107</v>
      </c>
      <c r="D1890" s="9">
        <v>0.2034415</v>
      </c>
      <c r="E1890" s="9">
        <v>17477099.499999996</v>
      </c>
      <c r="F1890" s="255" t="s">
        <v>9146</v>
      </c>
      <c r="G1890" s="9">
        <v>1</v>
      </c>
      <c r="H1890" s="255" t="s">
        <v>9168</v>
      </c>
      <c r="I1890" s="9">
        <v>1</v>
      </c>
    </row>
    <row r="1891">
      <c r="A1891" s="255" t="s">
        <v>3068</v>
      </c>
      <c r="B1891" s="9">
        <v>0</v>
      </c>
      <c r="C1891" s="255" t="s">
        <v>9108</v>
      </c>
      <c r="D1891" s="9">
        <v>0.37497073378062801</v>
      </c>
      <c r="E1891" s="9">
        <v>17477099.499999996</v>
      </c>
      <c r="F1891" s="255" t="s">
        <v>9146</v>
      </c>
      <c r="G1891" s="9">
        <v>1</v>
      </c>
      <c r="H1891" s="255" t="s">
        <v>9169</v>
      </c>
      <c r="I1891" s="9">
        <v>1</v>
      </c>
    </row>
    <row r="1892">
      <c r="A1892" s="255" t="s">
        <v>3069</v>
      </c>
      <c r="B1892" s="9">
        <v>0</v>
      </c>
      <c r="C1892" s="255" t="s">
        <v>9109</v>
      </c>
      <c r="D1892" s="9">
        <v>0.10203248489737402</v>
      </c>
      <c r="E1892" s="9">
        <v>17477099.499999996</v>
      </c>
      <c r="F1892" s="255" t="s">
        <v>9146</v>
      </c>
      <c r="G1892" s="9">
        <v>1</v>
      </c>
      <c r="H1892" s="255" t="s">
        <v>9169</v>
      </c>
      <c r="I1892" s="9">
        <v>1</v>
      </c>
    </row>
    <row r="1893">
      <c r="A1893" s="255" t="s">
        <v>3070</v>
      </c>
      <c r="B1893" s="9">
        <v>0</v>
      </c>
      <c r="C1893" s="255" t="s">
        <v>9110</v>
      </c>
      <c r="D1893" s="9">
        <v>0.039817587840240747</v>
      </c>
      <c r="E1893" s="9">
        <v>17477099.499999996</v>
      </c>
      <c r="F1893" s="255" t="s">
        <v>9146</v>
      </c>
      <c r="G1893" s="9">
        <v>1</v>
      </c>
      <c r="H1893" s="255" t="s">
        <v>9169</v>
      </c>
      <c r="I1893" s="9">
        <v>1</v>
      </c>
    </row>
    <row r="1894">
      <c r="A1894" s="255" t="s">
        <v>3071</v>
      </c>
      <c r="B1894" s="9">
        <v>0</v>
      </c>
      <c r="C1894" s="255" t="s">
        <v>9106</v>
      </c>
      <c r="D1894" s="9">
        <v>0.33449580000000001</v>
      </c>
      <c r="E1894" s="9">
        <v>17477099.499999996</v>
      </c>
      <c r="F1894" s="255" t="s">
        <v>9147</v>
      </c>
      <c r="G1894" s="9">
        <v>1</v>
      </c>
      <c r="H1894" s="255" t="s">
        <v>9168</v>
      </c>
      <c r="I1894" s="9">
        <v>1</v>
      </c>
    </row>
    <row r="1895">
      <c r="A1895" s="255" t="s">
        <v>3072</v>
      </c>
      <c r="B1895" s="9">
        <v>0</v>
      </c>
      <c r="C1895" s="255" t="s">
        <v>9107</v>
      </c>
      <c r="D1895" s="9">
        <v>0.20397170000000001</v>
      </c>
      <c r="E1895" s="9">
        <v>17477099.499999996</v>
      </c>
      <c r="F1895" s="255" t="s">
        <v>9147</v>
      </c>
      <c r="G1895" s="9">
        <v>1</v>
      </c>
      <c r="H1895" s="255" t="s">
        <v>9168</v>
      </c>
      <c r="I1895" s="9">
        <v>1</v>
      </c>
    </row>
    <row r="1896">
      <c r="A1896" s="255" t="s">
        <v>3073</v>
      </c>
      <c r="B1896" s="9">
        <v>0</v>
      </c>
      <c r="C1896" s="255" t="s">
        <v>9108</v>
      </c>
      <c r="D1896" s="9">
        <v>0.36837573012810715</v>
      </c>
      <c r="E1896" s="9">
        <v>17477099.499999996</v>
      </c>
      <c r="F1896" s="255" t="s">
        <v>9147</v>
      </c>
      <c r="G1896" s="9">
        <v>1</v>
      </c>
      <c r="H1896" s="255" t="s">
        <v>9169</v>
      </c>
      <c r="I1896" s="9">
        <v>1</v>
      </c>
    </row>
    <row r="1897">
      <c r="A1897" s="255" t="s">
        <v>3074</v>
      </c>
      <c r="B1897" s="9">
        <v>0</v>
      </c>
      <c r="C1897" s="255" t="s">
        <v>9109</v>
      </c>
      <c r="D1897" s="9">
        <v>0.10029119280885866</v>
      </c>
      <c r="E1897" s="9">
        <v>17477099.499999996</v>
      </c>
      <c r="F1897" s="255" t="s">
        <v>9147</v>
      </c>
      <c r="G1897" s="9">
        <v>1</v>
      </c>
      <c r="H1897" s="255" t="s">
        <v>9169</v>
      </c>
      <c r="I1897" s="9">
        <v>1</v>
      </c>
    </row>
    <row r="1898">
      <c r="A1898" s="255" t="s">
        <v>3075</v>
      </c>
      <c r="B1898" s="9">
        <v>0</v>
      </c>
      <c r="C1898" s="255" t="s">
        <v>9110</v>
      </c>
      <c r="D1898" s="9">
        <v>0.039173696372303321</v>
      </c>
      <c r="E1898" s="9">
        <v>17477099.499999996</v>
      </c>
      <c r="F1898" s="255" t="s">
        <v>9147</v>
      </c>
      <c r="G1898" s="9">
        <v>1</v>
      </c>
      <c r="H1898" s="255" t="s">
        <v>9169</v>
      </c>
      <c r="I1898" s="9">
        <v>1</v>
      </c>
    </row>
    <row r="1899">
      <c r="A1899" s="255" t="s">
        <v>3076</v>
      </c>
      <c r="B1899" s="9">
        <v>0</v>
      </c>
      <c r="C1899" s="255" t="s">
        <v>9106</v>
      </c>
      <c r="D1899" s="9">
        <v>0.33449580000000001</v>
      </c>
      <c r="E1899" s="9">
        <v>17477099.499999996</v>
      </c>
      <c r="F1899" s="255" t="s">
        <v>9148</v>
      </c>
      <c r="G1899" s="9">
        <v>1</v>
      </c>
      <c r="H1899" s="255" t="s">
        <v>9168</v>
      </c>
      <c r="I1899" s="9">
        <v>1</v>
      </c>
    </row>
    <row r="1900">
      <c r="A1900" s="255" t="s">
        <v>3077</v>
      </c>
      <c r="B1900" s="9">
        <v>0</v>
      </c>
      <c r="C1900" s="255" t="s">
        <v>9107</v>
      </c>
      <c r="D1900" s="9">
        <v>0.20397170000000001</v>
      </c>
      <c r="E1900" s="9">
        <v>17477099.499999996</v>
      </c>
      <c r="F1900" s="255" t="s">
        <v>9148</v>
      </c>
      <c r="G1900" s="9">
        <v>1</v>
      </c>
      <c r="H1900" s="255" t="s">
        <v>9168</v>
      </c>
      <c r="I1900" s="9">
        <v>1</v>
      </c>
    </row>
    <row r="1901">
      <c r="A1901" s="255" t="s">
        <v>3078</v>
      </c>
      <c r="B1901" s="9">
        <v>0</v>
      </c>
      <c r="C1901" s="255" t="s">
        <v>9108</v>
      </c>
      <c r="D1901" s="9">
        <v>0.36837573012810715</v>
      </c>
      <c r="E1901" s="9">
        <v>17477099.499999996</v>
      </c>
      <c r="F1901" s="255" t="s">
        <v>9148</v>
      </c>
      <c r="G1901" s="9">
        <v>1</v>
      </c>
      <c r="H1901" s="255" t="s">
        <v>9169</v>
      </c>
      <c r="I1901" s="9">
        <v>1</v>
      </c>
    </row>
    <row r="1902">
      <c r="A1902" s="255" t="s">
        <v>3079</v>
      </c>
      <c r="B1902" s="9">
        <v>0</v>
      </c>
      <c r="C1902" s="255" t="s">
        <v>9109</v>
      </c>
      <c r="D1902" s="9">
        <v>0.10029119280885866</v>
      </c>
      <c r="E1902" s="9">
        <v>17477099.499999996</v>
      </c>
      <c r="F1902" s="255" t="s">
        <v>9148</v>
      </c>
      <c r="G1902" s="9">
        <v>1</v>
      </c>
      <c r="H1902" s="255" t="s">
        <v>9169</v>
      </c>
      <c r="I1902" s="9">
        <v>1</v>
      </c>
    </row>
    <row r="1903">
      <c r="A1903" s="255" t="s">
        <v>3080</v>
      </c>
      <c r="B1903" s="9">
        <v>0</v>
      </c>
      <c r="C1903" s="255" t="s">
        <v>9110</v>
      </c>
      <c r="D1903" s="9">
        <v>0.039173696372303321</v>
      </c>
      <c r="E1903" s="9">
        <v>17477099.499999996</v>
      </c>
      <c r="F1903" s="255" t="s">
        <v>9148</v>
      </c>
      <c r="G1903" s="9">
        <v>1</v>
      </c>
      <c r="H1903" s="255" t="s">
        <v>9169</v>
      </c>
      <c r="I1903" s="9">
        <v>1</v>
      </c>
    </row>
    <row r="1904">
      <c r="A1904" s="255" t="s">
        <v>3081</v>
      </c>
      <c r="B1904" s="9">
        <v>0</v>
      </c>
      <c r="C1904" s="255" t="s">
        <v>9108</v>
      </c>
      <c r="D1904" s="9">
        <v>0.37497073378062801</v>
      </c>
      <c r="E1904" s="9">
        <v>17477099.499999996</v>
      </c>
      <c r="F1904" s="255" t="s">
        <v>9149</v>
      </c>
      <c r="G1904" s="9">
        <v>1</v>
      </c>
      <c r="H1904" s="255" t="s">
        <v>9169</v>
      </c>
      <c r="I1904" s="9">
        <v>1</v>
      </c>
    </row>
    <row r="1905">
      <c r="A1905" s="255" t="s">
        <v>3082</v>
      </c>
      <c r="B1905" s="9">
        <v>0</v>
      </c>
      <c r="C1905" s="255" t="s">
        <v>9109</v>
      </c>
      <c r="D1905" s="9">
        <v>0.10203248489737402</v>
      </c>
      <c r="E1905" s="9">
        <v>17477099.499999996</v>
      </c>
      <c r="F1905" s="255" t="s">
        <v>9149</v>
      </c>
      <c r="G1905" s="9">
        <v>1</v>
      </c>
      <c r="H1905" s="255" t="s">
        <v>9169</v>
      </c>
      <c r="I1905" s="9">
        <v>1</v>
      </c>
    </row>
    <row r="1906">
      <c r="A1906" s="255" t="s">
        <v>3083</v>
      </c>
      <c r="B1906" s="9">
        <v>0</v>
      </c>
      <c r="C1906" s="255" t="s">
        <v>9110</v>
      </c>
      <c r="D1906" s="9">
        <v>0.039817587840240747</v>
      </c>
      <c r="E1906" s="9">
        <v>17477099.499999996</v>
      </c>
      <c r="F1906" s="255" t="s">
        <v>9149</v>
      </c>
      <c r="G1906" s="9">
        <v>1</v>
      </c>
      <c r="H1906" s="255" t="s">
        <v>9169</v>
      </c>
      <c r="I1906" s="9">
        <v>1</v>
      </c>
    </row>
    <row r="1907">
      <c r="A1907" s="255" t="s">
        <v>3084</v>
      </c>
      <c r="B1907" s="9">
        <v>0</v>
      </c>
      <c r="C1907" s="255" t="s">
        <v>9106</v>
      </c>
      <c r="D1907" s="9">
        <v>0.33319490000000002</v>
      </c>
      <c r="E1907" s="9">
        <v>17477099.499999996</v>
      </c>
      <c r="F1907" s="255" t="s">
        <v>9157</v>
      </c>
      <c r="G1907" s="9">
        <v>1</v>
      </c>
      <c r="H1907" s="255" t="s">
        <v>9168</v>
      </c>
      <c r="I1907" s="9">
        <v>1</v>
      </c>
    </row>
    <row r="1908">
      <c r="A1908" s="255" t="s">
        <v>3085</v>
      </c>
      <c r="B1908" s="9">
        <v>0</v>
      </c>
      <c r="C1908" s="255" t="s">
        <v>9107</v>
      </c>
      <c r="D1908" s="9">
        <v>0.20260710000000001</v>
      </c>
      <c r="E1908" s="9">
        <v>17477099.499999996</v>
      </c>
      <c r="F1908" s="255" t="s">
        <v>9157</v>
      </c>
      <c r="G1908" s="9">
        <v>1</v>
      </c>
      <c r="H1908" s="255" t="s">
        <v>9168</v>
      </c>
      <c r="I1908" s="9">
        <v>1</v>
      </c>
    </row>
    <row r="1909">
      <c r="A1909" s="255" t="s">
        <v>3086</v>
      </c>
      <c r="B1909" s="9">
        <v>0</v>
      </c>
      <c r="C1909" s="255" t="s">
        <v>9106</v>
      </c>
      <c r="D1909" s="9">
        <v>0.33449580000000001</v>
      </c>
      <c r="E1909" s="9">
        <v>17477099.499999996</v>
      </c>
      <c r="F1909" s="255" t="s">
        <v>9150</v>
      </c>
      <c r="G1909" s="9">
        <v>1</v>
      </c>
      <c r="H1909" s="255" t="s">
        <v>9168</v>
      </c>
      <c r="I1909" s="9">
        <v>1</v>
      </c>
    </row>
    <row r="1910">
      <c r="A1910" s="255" t="s">
        <v>3087</v>
      </c>
      <c r="B1910" s="9">
        <v>0</v>
      </c>
      <c r="C1910" s="255" t="s">
        <v>9107</v>
      </c>
      <c r="D1910" s="9">
        <v>0.20397170000000001</v>
      </c>
      <c r="E1910" s="9">
        <v>17477099.499999996</v>
      </c>
      <c r="F1910" s="255" t="s">
        <v>9150</v>
      </c>
      <c r="G1910" s="9">
        <v>1</v>
      </c>
      <c r="H1910" s="255" t="s">
        <v>9168</v>
      </c>
      <c r="I1910" s="9">
        <v>1</v>
      </c>
    </row>
    <row r="1911">
      <c r="A1911" s="255" t="s">
        <v>3088</v>
      </c>
      <c r="B1911" s="9">
        <v>0</v>
      </c>
      <c r="C1911" s="255" t="s">
        <v>9108</v>
      </c>
      <c r="D1911" s="9">
        <v>0.36837573012810715</v>
      </c>
      <c r="E1911" s="9">
        <v>17477099.499999996</v>
      </c>
      <c r="F1911" s="255" t="s">
        <v>9150</v>
      </c>
      <c r="G1911" s="9">
        <v>1</v>
      </c>
      <c r="H1911" s="255" t="s">
        <v>9169</v>
      </c>
      <c r="I1911" s="9">
        <v>1</v>
      </c>
    </row>
    <row r="1912">
      <c r="A1912" s="255" t="s">
        <v>3089</v>
      </c>
      <c r="B1912" s="9">
        <v>0</v>
      </c>
      <c r="C1912" s="255" t="s">
        <v>9109</v>
      </c>
      <c r="D1912" s="9">
        <v>0.10029119280885866</v>
      </c>
      <c r="E1912" s="9">
        <v>17477099.499999996</v>
      </c>
      <c r="F1912" s="255" t="s">
        <v>9150</v>
      </c>
      <c r="G1912" s="9">
        <v>1</v>
      </c>
      <c r="H1912" s="255" t="s">
        <v>9169</v>
      </c>
      <c r="I1912" s="9">
        <v>1</v>
      </c>
    </row>
    <row r="1913">
      <c r="A1913" s="255" t="s">
        <v>3090</v>
      </c>
      <c r="B1913" s="9">
        <v>0</v>
      </c>
      <c r="C1913" s="255" t="s">
        <v>9110</v>
      </c>
      <c r="D1913" s="9">
        <v>0.039173696372303321</v>
      </c>
      <c r="E1913" s="9">
        <v>17477099.499999996</v>
      </c>
      <c r="F1913" s="255" t="s">
        <v>9150</v>
      </c>
      <c r="G1913" s="9">
        <v>1</v>
      </c>
      <c r="H1913" s="255" t="s">
        <v>9169</v>
      </c>
      <c r="I1913" s="9">
        <v>1</v>
      </c>
    </row>
    <row r="1914">
      <c r="A1914" s="255" t="s">
        <v>3091</v>
      </c>
      <c r="B1914" s="9">
        <v>0</v>
      </c>
      <c r="C1914" s="255" t="s">
        <v>9106</v>
      </c>
      <c r="D1914" s="9">
        <v>0.33226230000000001</v>
      </c>
      <c r="E1914" s="9">
        <v>17477099.499999996</v>
      </c>
      <c r="F1914" s="255" t="s">
        <v>9151</v>
      </c>
      <c r="G1914" s="9">
        <v>1</v>
      </c>
      <c r="H1914" s="255" t="s">
        <v>9168</v>
      </c>
      <c r="I1914" s="9">
        <v>1</v>
      </c>
    </row>
    <row r="1915">
      <c r="A1915" s="255" t="s">
        <v>3092</v>
      </c>
      <c r="B1915" s="9">
        <v>0</v>
      </c>
      <c r="C1915" s="255" t="s">
        <v>9107</v>
      </c>
      <c r="D1915" s="9">
        <v>0.20106950000000001</v>
      </c>
      <c r="E1915" s="9">
        <v>17477099.499999996</v>
      </c>
      <c r="F1915" s="255" t="s">
        <v>9151</v>
      </c>
      <c r="G1915" s="9">
        <v>1</v>
      </c>
      <c r="H1915" s="255" t="s">
        <v>9168</v>
      </c>
      <c r="I1915" s="9">
        <v>1</v>
      </c>
    </row>
    <row r="1916">
      <c r="A1916" s="255" t="s">
        <v>3093</v>
      </c>
      <c r="B1916" s="9">
        <v>0</v>
      </c>
      <c r="C1916" s="255" t="s">
        <v>9108</v>
      </c>
      <c r="D1916" s="9">
        <v>0.37763888566101367</v>
      </c>
      <c r="E1916" s="9">
        <v>17477099.499999996</v>
      </c>
      <c r="F1916" s="255" t="s">
        <v>9151</v>
      </c>
      <c r="G1916" s="9">
        <v>1</v>
      </c>
      <c r="H1916" s="255" t="s">
        <v>9169</v>
      </c>
      <c r="I1916" s="9">
        <v>1</v>
      </c>
    </row>
    <row r="1917">
      <c r="A1917" s="255" t="s">
        <v>3094</v>
      </c>
      <c r="B1917" s="9">
        <v>0</v>
      </c>
      <c r="C1917" s="255" t="s">
        <v>9109</v>
      </c>
      <c r="D1917" s="9">
        <v>0.10277782159801196</v>
      </c>
      <c r="E1917" s="9">
        <v>17477099.499999996</v>
      </c>
      <c r="F1917" s="255" t="s">
        <v>9151</v>
      </c>
      <c r="G1917" s="9">
        <v>1</v>
      </c>
      <c r="H1917" s="255" t="s">
        <v>9169</v>
      </c>
      <c r="I1917" s="9">
        <v>1</v>
      </c>
    </row>
    <row r="1918">
      <c r="A1918" s="255" t="s">
        <v>3095</v>
      </c>
      <c r="B1918" s="9">
        <v>0</v>
      </c>
      <c r="C1918" s="255" t="s">
        <v>9110</v>
      </c>
      <c r="D1918" s="9">
        <v>0.040093577818988771</v>
      </c>
      <c r="E1918" s="9">
        <v>17477099.499999996</v>
      </c>
      <c r="F1918" s="255" t="s">
        <v>9151</v>
      </c>
      <c r="G1918" s="9">
        <v>1</v>
      </c>
      <c r="H1918" s="255" t="s">
        <v>9169</v>
      </c>
      <c r="I1918" s="9">
        <v>1</v>
      </c>
    </row>
    <row r="1919">
      <c r="A1919" s="255" t="s">
        <v>3096</v>
      </c>
      <c r="B1919" s="9">
        <v>0</v>
      </c>
      <c r="C1919" s="255" t="s">
        <v>9106</v>
      </c>
      <c r="D1919" s="9">
        <v>0.3360571</v>
      </c>
      <c r="E1919" s="9">
        <v>17477099.499999996</v>
      </c>
      <c r="F1919" s="255" t="s">
        <v>9152</v>
      </c>
      <c r="G1919" s="9">
        <v>1</v>
      </c>
      <c r="H1919" s="255" t="s">
        <v>9168</v>
      </c>
      <c r="I1919" s="9">
        <v>1</v>
      </c>
    </row>
    <row r="1920">
      <c r="A1920" s="255" t="s">
        <v>3097</v>
      </c>
      <c r="B1920" s="9">
        <v>0</v>
      </c>
      <c r="C1920" s="255" t="s">
        <v>9107</v>
      </c>
      <c r="D1920" s="9">
        <v>0.20637739999999999</v>
      </c>
      <c r="E1920" s="9">
        <v>17477099.499999996</v>
      </c>
      <c r="F1920" s="255" t="s">
        <v>9152</v>
      </c>
      <c r="G1920" s="9">
        <v>1</v>
      </c>
      <c r="H1920" s="255" t="s">
        <v>9168</v>
      </c>
      <c r="I1920" s="9">
        <v>1</v>
      </c>
    </row>
    <row r="1921">
      <c r="A1921" s="255" t="s">
        <v>3098</v>
      </c>
      <c r="B1921" s="9">
        <v>0</v>
      </c>
      <c r="C1921" s="255" t="s">
        <v>9108</v>
      </c>
      <c r="D1921" s="9">
        <v>0.36623549092586111</v>
      </c>
      <c r="E1921" s="9">
        <v>17477099.499999996</v>
      </c>
      <c r="F1921" s="255" t="s">
        <v>9152</v>
      </c>
      <c r="G1921" s="9">
        <v>1</v>
      </c>
      <c r="H1921" s="255" t="s">
        <v>9169</v>
      </c>
      <c r="I1921" s="9">
        <v>1</v>
      </c>
    </row>
    <row r="1922">
      <c r="A1922" s="255" t="s">
        <v>3099</v>
      </c>
      <c r="B1922" s="9">
        <v>0</v>
      </c>
      <c r="C1922" s="255" t="s">
        <v>9109</v>
      </c>
      <c r="D1922" s="9">
        <v>0.099601984500735485</v>
      </c>
      <c r="E1922" s="9">
        <v>17477099.499999996</v>
      </c>
      <c r="F1922" s="255" t="s">
        <v>9152</v>
      </c>
      <c r="G1922" s="9">
        <v>1</v>
      </c>
      <c r="H1922" s="255" t="s">
        <v>9169</v>
      </c>
      <c r="I1922" s="9">
        <v>1</v>
      </c>
    </row>
    <row r="1923">
      <c r="A1923" s="255" t="s">
        <v>3100</v>
      </c>
      <c r="B1923" s="9">
        <v>0</v>
      </c>
      <c r="C1923" s="255" t="s">
        <v>9110</v>
      </c>
      <c r="D1923" s="9">
        <v>0.038922428520601973</v>
      </c>
      <c r="E1923" s="9">
        <v>17477099.499999996</v>
      </c>
      <c r="F1923" s="255" t="s">
        <v>9152</v>
      </c>
      <c r="G1923" s="9">
        <v>1</v>
      </c>
      <c r="H1923" s="255" t="s">
        <v>9169</v>
      </c>
      <c r="I1923" s="9">
        <v>1</v>
      </c>
    </row>
    <row r="1924">
      <c r="A1924" s="255" t="s">
        <v>3101</v>
      </c>
      <c r="B1924" s="9">
        <v>0</v>
      </c>
      <c r="C1924" s="255" t="s">
        <v>9106</v>
      </c>
      <c r="D1924" s="9">
        <v>0.3360571</v>
      </c>
      <c r="E1924" s="9">
        <v>17477099.499999996</v>
      </c>
      <c r="F1924" s="255" t="s">
        <v>9153</v>
      </c>
      <c r="G1924" s="9">
        <v>1</v>
      </c>
      <c r="H1924" s="255" t="s">
        <v>9168</v>
      </c>
      <c r="I1924" s="9">
        <v>1</v>
      </c>
    </row>
    <row r="1925">
      <c r="A1925" s="255" t="s">
        <v>3102</v>
      </c>
      <c r="B1925" s="9">
        <v>0</v>
      </c>
      <c r="C1925" s="255" t="s">
        <v>9107</v>
      </c>
      <c r="D1925" s="9">
        <v>0.20637739999999999</v>
      </c>
      <c r="E1925" s="9">
        <v>17477099.499999996</v>
      </c>
      <c r="F1925" s="255" t="s">
        <v>9153</v>
      </c>
      <c r="G1925" s="9">
        <v>1</v>
      </c>
      <c r="H1925" s="255" t="s">
        <v>9168</v>
      </c>
      <c r="I1925" s="9">
        <v>1</v>
      </c>
    </row>
    <row r="1926">
      <c r="A1926" s="255" t="s">
        <v>3103</v>
      </c>
      <c r="B1926" s="9">
        <v>0</v>
      </c>
      <c r="C1926" s="255" t="s">
        <v>9108</v>
      </c>
      <c r="D1926" s="9">
        <v>0.36623549092586111</v>
      </c>
      <c r="E1926" s="9">
        <v>17477099.499999996</v>
      </c>
      <c r="F1926" s="255" t="s">
        <v>9153</v>
      </c>
      <c r="G1926" s="9">
        <v>1</v>
      </c>
      <c r="H1926" s="255" t="s">
        <v>9169</v>
      </c>
      <c r="I1926" s="9">
        <v>1</v>
      </c>
    </row>
    <row r="1927">
      <c r="A1927" s="255" t="s">
        <v>3104</v>
      </c>
      <c r="B1927" s="9">
        <v>0</v>
      </c>
      <c r="C1927" s="255" t="s">
        <v>9109</v>
      </c>
      <c r="D1927" s="9">
        <v>0.099601984500735485</v>
      </c>
      <c r="E1927" s="9">
        <v>17477099.499999996</v>
      </c>
      <c r="F1927" s="255" t="s">
        <v>9153</v>
      </c>
      <c r="G1927" s="9">
        <v>1</v>
      </c>
      <c r="H1927" s="255" t="s">
        <v>9169</v>
      </c>
      <c r="I1927" s="9">
        <v>1</v>
      </c>
    </row>
    <row r="1928">
      <c r="A1928" s="255" t="s">
        <v>3105</v>
      </c>
      <c r="B1928" s="9">
        <v>0</v>
      </c>
      <c r="C1928" s="255" t="s">
        <v>9110</v>
      </c>
      <c r="D1928" s="9">
        <v>0.038922428520601973</v>
      </c>
      <c r="E1928" s="9">
        <v>17477099.499999996</v>
      </c>
      <c r="F1928" s="255" t="s">
        <v>9153</v>
      </c>
      <c r="G1928" s="9">
        <v>1</v>
      </c>
      <c r="H1928" s="255" t="s">
        <v>9169</v>
      </c>
      <c r="I1928" s="9">
        <v>1</v>
      </c>
    </row>
    <row r="1929">
      <c r="A1929" s="255" t="s">
        <v>3106</v>
      </c>
      <c r="B1929" s="9">
        <v>0</v>
      </c>
      <c r="C1929" s="255" t="s">
        <v>9106</v>
      </c>
      <c r="D1929" s="9">
        <v>0.33393499999999998</v>
      </c>
      <c r="E1929" s="9">
        <v>17477099.499999996</v>
      </c>
      <c r="F1929" s="255" t="s">
        <v>9154</v>
      </c>
      <c r="G1929" s="9">
        <v>1</v>
      </c>
      <c r="H1929" s="255" t="s">
        <v>9168</v>
      </c>
      <c r="I1929" s="9">
        <v>1</v>
      </c>
    </row>
    <row r="1930">
      <c r="A1930" s="255" t="s">
        <v>3107</v>
      </c>
      <c r="B1930" s="9">
        <v>0</v>
      </c>
      <c r="C1930" s="255" t="s">
        <v>9107</v>
      </c>
      <c r="D1930" s="9">
        <v>0.20323830000000001</v>
      </c>
      <c r="E1930" s="9">
        <v>17477099.499999996</v>
      </c>
      <c r="F1930" s="255" t="s">
        <v>9154</v>
      </c>
      <c r="G1930" s="9">
        <v>1</v>
      </c>
      <c r="H1930" s="255" t="s">
        <v>9168</v>
      </c>
      <c r="I1930" s="9">
        <v>1</v>
      </c>
    </row>
    <row r="1931">
      <c r="A1931" s="255" t="s">
        <v>3108</v>
      </c>
      <c r="B1931" s="9">
        <v>0</v>
      </c>
      <c r="C1931" s="255" t="s">
        <v>9108</v>
      </c>
      <c r="D1931" s="9">
        <v>0.37100558146903861</v>
      </c>
      <c r="E1931" s="9">
        <v>17477099.499999996</v>
      </c>
      <c r="F1931" s="255" t="s">
        <v>9154</v>
      </c>
      <c r="G1931" s="9">
        <v>1</v>
      </c>
      <c r="H1931" s="255" t="s">
        <v>9169</v>
      </c>
      <c r="I1931" s="9">
        <v>1</v>
      </c>
    </row>
    <row r="1932">
      <c r="A1932" s="255" t="s">
        <v>3109</v>
      </c>
      <c r="B1932" s="9">
        <v>0</v>
      </c>
      <c r="C1932" s="255" t="s">
        <v>9109</v>
      </c>
      <c r="D1932" s="9">
        <v>0.10123264276084513</v>
      </c>
      <c r="E1932" s="9">
        <v>17477099.499999996</v>
      </c>
      <c r="F1932" s="255" t="s">
        <v>9154</v>
      </c>
      <c r="G1932" s="9">
        <v>1</v>
      </c>
      <c r="H1932" s="255" t="s">
        <v>9169</v>
      </c>
      <c r="I1932" s="9">
        <v>1</v>
      </c>
    </row>
    <row r="1933">
      <c r="A1933" s="255" t="s">
        <v>3110</v>
      </c>
      <c r="B1933" s="9">
        <v>0</v>
      </c>
      <c r="C1933" s="255" t="s">
        <v>9110</v>
      </c>
      <c r="D1933" s="9">
        <v>0.039572265905703813</v>
      </c>
      <c r="E1933" s="9">
        <v>17477099.499999996</v>
      </c>
      <c r="F1933" s="255" t="s">
        <v>9154</v>
      </c>
      <c r="G1933" s="9">
        <v>1</v>
      </c>
      <c r="H1933" s="255" t="s">
        <v>9169</v>
      </c>
      <c r="I1933" s="9">
        <v>1</v>
      </c>
    </row>
    <row r="1934">
      <c r="A1934" s="255" t="s">
        <v>3111</v>
      </c>
      <c r="B1934" s="9">
        <v>0</v>
      </c>
      <c r="C1934" s="255" t="s">
        <v>9106</v>
      </c>
      <c r="D1934" s="9">
        <v>0.33393499999999998</v>
      </c>
      <c r="E1934" s="9">
        <v>17477099.499999996</v>
      </c>
      <c r="F1934" s="255" t="s">
        <v>9155</v>
      </c>
      <c r="G1934" s="9">
        <v>1</v>
      </c>
      <c r="H1934" s="255" t="s">
        <v>9168</v>
      </c>
      <c r="I1934" s="9">
        <v>1</v>
      </c>
    </row>
    <row r="1935">
      <c r="A1935" s="255" t="s">
        <v>3112</v>
      </c>
      <c r="B1935" s="9">
        <v>0</v>
      </c>
      <c r="C1935" s="255" t="s">
        <v>9107</v>
      </c>
      <c r="D1935" s="9">
        <v>0.20323830000000001</v>
      </c>
      <c r="E1935" s="9">
        <v>17477099.499999996</v>
      </c>
      <c r="F1935" s="255" t="s">
        <v>9155</v>
      </c>
      <c r="G1935" s="9">
        <v>1</v>
      </c>
      <c r="H1935" s="255" t="s">
        <v>9168</v>
      </c>
      <c r="I1935" s="9">
        <v>1</v>
      </c>
    </row>
    <row r="1936">
      <c r="A1936" s="255" t="s">
        <v>3113</v>
      </c>
      <c r="B1936" s="9">
        <v>0</v>
      </c>
      <c r="C1936" s="255" t="s">
        <v>9108</v>
      </c>
      <c r="D1936" s="9">
        <v>0.37100558146903861</v>
      </c>
      <c r="E1936" s="9">
        <v>17477099.499999996</v>
      </c>
      <c r="F1936" s="255" t="s">
        <v>9155</v>
      </c>
      <c r="G1936" s="9">
        <v>1</v>
      </c>
      <c r="H1936" s="255" t="s">
        <v>9169</v>
      </c>
      <c r="I1936" s="9">
        <v>1</v>
      </c>
    </row>
    <row r="1937">
      <c r="A1937" s="255" t="s">
        <v>3114</v>
      </c>
      <c r="B1937" s="9">
        <v>0</v>
      </c>
      <c r="C1937" s="255" t="s">
        <v>9109</v>
      </c>
      <c r="D1937" s="9">
        <v>0.10123264276084513</v>
      </c>
      <c r="E1937" s="9">
        <v>17477099.499999996</v>
      </c>
      <c r="F1937" s="255" t="s">
        <v>9155</v>
      </c>
      <c r="G1937" s="9">
        <v>1</v>
      </c>
      <c r="H1937" s="255" t="s">
        <v>9169</v>
      </c>
      <c r="I1937" s="9">
        <v>1</v>
      </c>
    </row>
    <row r="1938">
      <c r="A1938" s="255" t="s">
        <v>3115</v>
      </c>
      <c r="B1938" s="9">
        <v>0</v>
      </c>
      <c r="C1938" s="255" t="s">
        <v>9110</v>
      </c>
      <c r="D1938" s="9">
        <v>0.039572265905703813</v>
      </c>
      <c r="E1938" s="9">
        <v>17477099.499999996</v>
      </c>
      <c r="F1938" s="255" t="s">
        <v>9155</v>
      </c>
      <c r="G1938" s="9">
        <v>1</v>
      </c>
      <c r="H1938" s="255" t="s">
        <v>9169</v>
      </c>
      <c r="I1938" s="9">
        <v>1</v>
      </c>
    </row>
    <row r="1939">
      <c r="A1939" s="255" t="s">
        <v>3116</v>
      </c>
      <c r="B1939" s="9">
        <v>0</v>
      </c>
      <c r="C1939" s="255" t="s">
        <v>9106</v>
      </c>
      <c r="D1939" s="9">
        <v>0.33437709999999998</v>
      </c>
      <c r="E1939" s="9">
        <v>17477099.499999996</v>
      </c>
      <c r="F1939" s="255" t="s">
        <v>9156</v>
      </c>
      <c r="G1939" s="9">
        <v>1</v>
      </c>
      <c r="H1939" s="255" t="s">
        <v>9168</v>
      </c>
      <c r="I1939" s="9">
        <v>1</v>
      </c>
    </row>
    <row r="1940">
      <c r="A1940" s="255" t="s">
        <v>3117</v>
      </c>
      <c r="B1940" s="9">
        <v>0</v>
      </c>
      <c r="C1940" s="255" t="s">
        <v>9107</v>
      </c>
      <c r="D1940" s="9">
        <v>0.204176</v>
      </c>
      <c r="E1940" s="9">
        <v>17477099.499999996</v>
      </c>
      <c r="F1940" s="255" t="s">
        <v>9156</v>
      </c>
      <c r="G1940" s="9">
        <v>1</v>
      </c>
      <c r="H1940" s="255" t="s">
        <v>9168</v>
      </c>
      <c r="I1940" s="9">
        <v>1</v>
      </c>
    </row>
    <row r="1941">
      <c r="A1941" s="255" t="s">
        <v>3118</v>
      </c>
      <c r="B1941" s="9">
        <v>0</v>
      </c>
      <c r="C1941" s="255" t="s">
        <v>9108</v>
      </c>
      <c r="D1941" s="9">
        <v>0.37213227911472307</v>
      </c>
      <c r="E1941" s="9">
        <v>17477099.499999996</v>
      </c>
      <c r="F1941" s="255" t="s">
        <v>9156</v>
      </c>
      <c r="G1941" s="9">
        <v>1</v>
      </c>
      <c r="H1941" s="255" t="s">
        <v>9169</v>
      </c>
      <c r="I1941" s="9">
        <v>1</v>
      </c>
    </row>
    <row r="1942">
      <c r="A1942" s="255" t="s">
        <v>3119</v>
      </c>
      <c r="B1942" s="9">
        <v>0</v>
      </c>
      <c r="C1942" s="255" t="s">
        <v>9109</v>
      </c>
      <c r="D1942" s="9">
        <v>0.10107058560864392</v>
      </c>
      <c r="E1942" s="9">
        <v>17477099.499999996</v>
      </c>
      <c r="F1942" s="255" t="s">
        <v>9156</v>
      </c>
      <c r="G1942" s="9">
        <v>1</v>
      </c>
      <c r="H1942" s="255" t="s">
        <v>9169</v>
      </c>
      <c r="I1942" s="9">
        <v>1</v>
      </c>
    </row>
    <row r="1943">
      <c r="A1943" s="255" t="s">
        <v>3120</v>
      </c>
      <c r="B1943" s="9">
        <v>0</v>
      </c>
      <c r="C1943" s="255" t="s">
        <v>9110</v>
      </c>
      <c r="D1943" s="9">
        <v>0.039413704225282557</v>
      </c>
      <c r="E1943" s="9">
        <v>17477099.499999996</v>
      </c>
      <c r="F1943" s="255" t="s">
        <v>9156</v>
      </c>
      <c r="G1943" s="9">
        <v>1</v>
      </c>
      <c r="H1943" s="255" t="s">
        <v>9169</v>
      </c>
      <c r="I1943" s="9">
        <v>1</v>
      </c>
    </row>
    <row r="1944">
      <c r="A1944" s="255" t="s">
        <v>3121</v>
      </c>
      <c r="B1944" s="9">
        <v>0</v>
      </c>
      <c r="C1944" s="255" t="s">
        <v>9108</v>
      </c>
      <c r="D1944" s="9">
        <v>0.37559256263971064</v>
      </c>
      <c r="E1944" s="9">
        <v>17477099.499999996</v>
      </c>
      <c r="F1944" s="255" t="s">
        <v>9157</v>
      </c>
      <c r="G1944" s="9">
        <v>1</v>
      </c>
      <c r="H1944" s="255" t="s">
        <v>9169</v>
      </c>
      <c r="I1944" s="9">
        <v>1</v>
      </c>
    </row>
    <row r="1945">
      <c r="A1945" s="255" t="s">
        <v>3122</v>
      </c>
      <c r="B1945" s="9">
        <v>0</v>
      </c>
      <c r="C1945" s="255" t="s">
        <v>9109</v>
      </c>
      <c r="D1945" s="9">
        <v>0.10223850289615788</v>
      </c>
      <c r="E1945" s="9">
        <v>17477099.499999996</v>
      </c>
      <c r="F1945" s="255" t="s">
        <v>9157</v>
      </c>
      <c r="G1945" s="9">
        <v>1</v>
      </c>
      <c r="H1945" s="255" t="s">
        <v>9169</v>
      </c>
      <c r="I1945" s="9">
        <v>1</v>
      </c>
    </row>
    <row r="1946">
      <c r="A1946" s="255" t="s">
        <v>3123</v>
      </c>
      <c r="B1946" s="9">
        <v>0</v>
      </c>
      <c r="C1946" s="255" t="s">
        <v>9110</v>
      </c>
      <c r="D1946" s="9">
        <v>0.039869140468746483</v>
      </c>
      <c r="E1946" s="9">
        <v>17477099.499999996</v>
      </c>
      <c r="F1946" s="255" t="s">
        <v>9157</v>
      </c>
      <c r="G1946" s="9">
        <v>1</v>
      </c>
      <c r="H1946" s="255" t="s">
        <v>9169</v>
      </c>
      <c r="I1946" s="9">
        <v>1</v>
      </c>
    </row>
    <row r="1947">
      <c r="A1947" s="255" t="s">
        <v>3124</v>
      </c>
      <c r="B1947" s="9">
        <v>0</v>
      </c>
      <c r="C1947" s="255" t="s">
        <v>9106</v>
      </c>
      <c r="D1947" s="9">
        <v>0.33288709999999999</v>
      </c>
      <c r="E1947" s="9">
        <v>17477099.499999996</v>
      </c>
      <c r="F1947" s="255" t="s">
        <v>9158</v>
      </c>
      <c r="G1947" s="9">
        <v>1</v>
      </c>
      <c r="H1947" s="255" t="s">
        <v>9168</v>
      </c>
      <c r="I1947" s="9">
        <v>1</v>
      </c>
    </row>
    <row r="1948">
      <c r="A1948" s="255" t="s">
        <v>3125</v>
      </c>
      <c r="B1948" s="9">
        <v>0</v>
      </c>
      <c r="C1948" s="255" t="s">
        <v>9107</v>
      </c>
      <c r="D1948" s="9">
        <v>0.2019089</v>
      </c>
      <c r="E1948" s="9">
        <v>17477099.499999996</v>
      </c>
      <c r="F1948" s="255" t="s">
        <v>9158</v>
      </c>
      <c r="G1948" s="9">
        <v>1</v>
      </c>
      <c r="H1948" s="255" t="s">
        <v>9168</v>
      </c>
      <c r="I1948" s="9">
        <v>1</v>
      </c>
    </row>
    <row r="1949">
      <c r="A1949" s="255" t="s">
        <v>3126</v>
      </c>
      <c r="B1949" s="9">
        <v>0</v>
      </c>
      <c r="C1949" s="255" t="s">
        <v>9108</v>
      </c>
      <c r="D1949" s="9">
        <v>0.37683526712731402</v>
      </c>
      <c r="E1949" s="9">
        <v>17477099.499999996</v>
      </c>
      <c r="F1949" s="255" t="s">
        <v>9158</v>
      </c>
      <c r="G1949" s="9">
        <v>1</v>
      </c>
      <c r="H1949" s="255" t="s">
        <v>9169</v>
      </c>
      <c r="I1949" s="9">
        <v>1</v>
      </c>
    </row>
    <row r="1950">
      <c r="A1950" s="255" t="s">
        <v>3127</v>
      </c>
      <c r="B1950" s="9">
        <v>0</v>
      </c>
      <c r="C1950" s="255" t="s">
        <v>9109</v>
      </c>
      <c r="D1950" s="9">
        <v>0.10256935982399985</v>
      </c>
      <c r="E1950" s="9">
        <v>17477099.499999996</v>
      </c>
      <c r="F1950" s="255" t="s">
        <v>9158</v>
      </c>
      <c r="G1950" s="9">
        <v>1</v>
      </c>
      <c r="H1950" s="255" t="s">
        <v>9169</v>
      </c>
      <c r="I1950" s="9">
        <v>1</v>
      </c>
    </row>
    <row r="1951">
      <c r="A1951" s="255" t="s">
        <v>3128</v>
      </c>
      <c r="B1951" s="9">
        <v>0</v>
      </c>
      <c r="C1951" s="255" t="s">
        <v>9110</v>
      </c>
      <c r="D1951" s="9">
        <v>0.040041326819519676</v>
      </c>
      <c r="E1951" s="9">
        <v>17477099.499999996</v>
      </c>
      <c r="F1951" s="255" t="s">
        <v>9158</v>
      </c>
      <c r="G1951" s="9">
        <v>1</v>
      </c>
      <c r="H1951" s="255" t="s">
        <v>9169</v>
      </c>
      <c r="I1951" s="9">
        <v>1</v>
      </c>
    </row>
    <row r="1952">
      <c r="A1952" s="255" t="s">
        <v>3129</v>
      </c>
      <c r="B1952" s="9">
        <v>0</v>
      </c>
      <c r="C1952" s="255" t="s">
        <v>9106</v>
      </c>
      <c r="D1952" s="9">
        <v>0.3351827</v>
      </c>
      <c r="E1952" s="9">
        <v>17477099.499999996</v>
      </c>
      <c r="F1952" s="255" t="s">
        <v>9159</v>
      </c>
      <c r="G1952" s="9">
        <v>1</v>
      </c>
      <c r="H1952" s="255" t="s">
        <v>9168</v>
      </c>
      <c r="I1952" s="9">
        <v>1</v>
      </c>
    </row>
    <row r="1953">
      <c r="A1953" s="255" t="s">
        <v>3130</v>
      </c>
      <c r="B1953" s="9">
        <v>0</v>
      </c>
      <c r="C1953" s="255" t="s">
        <v>9107</v>
      </c>
      <c r="D1953" s="9">
        <v>0.205619</v>
      </c>
      <c r="E1953" s="9">
        <v>17477099.499999996</v>
      </c>
      <c r="F1953" s="255" t="s">
        <v>9159</v>
      </c>
      <c r="G1953" s="9">
        <v>1</v>
      </c>
      <c r="H1953" s="255" t="s">
        <v>9168</v>
      </c>
      <c r="I1953" s="9">
        <v>1</v>
      </c>
    </row>
    <row r="1954">
      <c r="A1954" s="255" t="s">
        <v>3131</v>
      </c>
      <c r="B1954" s="9">
        <v>0</v>
      </c>
      <c r="C1954" s="255" t="s">
        <v>9108</v>
      </c>
      <c r="D1954" s="9">
        <v>0.37255602703426033</v>
      </c>
      <c r="E1954" s="9">
        <v>17477099.499999996</v>
      </c>
      <c r="F1954" s="255" t="s">
        <v>9159</v>
      </c>
      <c r="G1954" s="9">
        <v>1</v>
      </c>
      <c r="H1954" s="255" t="s">
        <v>9169</v>
      </c>
      <c r="I1954" s="9">
        <v>1</v>
      </c>
    </row>
    <row r="1955">
      <c r="A1955" s="255" t="s">
        <v>3132</v>
      </c>
      <c r="B1955" s="9">
        <v>0</v>
      </c>
      <c r="C1955" s="255" t="s">
        <v>9109</v>
      </c>
      <c r="D1955" s="9">
        <v>0.10124592789932578</v>
      </c>
      <c r="E1955" s="9">
        <v>17477099.499999996</v>
      </c>
      <c r="F1955" s="255" t="s">
        <v>9159</v>
      </c>
      <c r="G1955" s="9">
        <v>1</v>
      </c>
      <c r="H1955" s="255" t="s">
        <v>9169</v>
      </c>
      <c r="I1955" s="9">
        <v>1</v>
      </c>
    </row>
    <row r="1956">
      <c r="A1956" s="255" t="s">
        <v>3133</v>
      </c>
      <c r="B1956" s="9">
        <v>0</v>
      </c>
      <c r="C1956" s="255" t="s">
        <v>9110</v>
      </c>
      <c r="D1956" s="9">
        <v>0.039499521336486827</v>
      </c>
      <c r="E1956" s="9">
        <v>17477099.499999996</v>
      </c>
      <c r="F1956" s="255" t="s">
        <v>9159</v>
      </c>
      <c r="G1956" s="9">
        <v>1</v>
      </c>
      <c r="H1956" s="255" t="s">
        <v>9169</v>
      </c>
      <c r="I1956" s="9">
        <v>1</v>
      </c>
    </row>
    <row r="1957">
      <c r="A1957" s="255" t="s">
        <v>3134</v>
      </c>
      <c r="B1957" s="9">
        <v>0</v>
      </c>
      <c r="C1957" s="255" t="s">
        <v>9106</v>
      </c>
      <c r="D1957" s="9">
        <v>0.3339684</v>
      </c>
      <c r="E1957" s="9">
        <v>17477099.499999996</v>
      </c>
      <c r="F1957" s="255" t="s">
        <v>9160</v>
      </c>
      <c r="G1957" s="9">
        <v>1</v>
      </c>
      <c r="H1957" s="255" t="s">
        <v>9168</v>
      </c>
      <c r="I1957" s="9">
        <v>1</v>
      </c>
    </row>
    <row r="1958">
      <c r="A1958" s="255" t="s">
        <v>3135</v>
      </c>
      <c r="B1958" s="9">
        <v>0</v>
      </c>
      <c r="C1958" s="255" t="s">
        <v>9107</v>
      </c>
      <c r="D1958" s="9">
        <v>0.2035951</v>
      </c>
      <c r="E1958" s="9">
        <v>17477099.499999996</v>
      </c>
      <c r="F1958" s="255" t="s">
        <v>9160</v>
      </c>
      <c r="G1958" s="9">
        <v>1</v>
      </c>
      <c r="H1958" s="255" t="s">
        <v>9168</v>
      </c>
      <c r="I1958" s="9">
        <v>1</v>
      </c>
    </row>
    <row r="1959">
      <c r="A1959" s="255" t="s">
        <v>3136</v>
      </c>
      <c r="B1959" s="9">
        <v>0</v>
      </c>
      <c r="C1959" s="255" t="s">
        <v>9108</v>
      </c>
      <c r="D1959" s="9">
        <v>0.37352741990252447</v>
      </c>
      <c r="E1959" s="9">
        <v>17477099.499999996</v>
      </c>
      <c r="F1959" s="255" t="s">
        <v>9160</v>
      </c>
      <c r="G1959" s="9">
        <v>1</v>
      </c>
      <c r="H1959" s="255" t="s">
        <v>9169</v>
      </c>
      <c r="I1959" s="9">
        <v>1</v>
      </c>
    </row>
    <row r="1960">
      <c r="A1960" s="255" t="s">
        <v>3137</v>
      </c>
      <c r="B1960" s="9">
        <v>0</v>
      </c>
      <c r="C1960" s="255" t="s">
        <v>9109</v>
      </c>
      <c r="D1960" s="9">
        <v>0.10134362050706545</v>
      </c>
      <c r="E1960" s="9">
        <v>17477099.499999996</v>
      </c>
      <c r="F1960" s="255" t="s">
        <v>9160</v>
      </c>
      <c r="G1960" s="9">
        <v>1</v>
      </c>
      <c r="H1960" s="255" t="s">
        <v>9169</v>
      </c>
      <c r="I1960" s="9">
        <v>1</v>
      </c>
    </row>
    <row r="1961">
      <c r="A1961" s="255" t="s">
        <v>3138</v>
      </c>
      <c r="B1961" s="9">
        <v>0</v>
      </c>
      <c r="C1961" s="255" t="s">
        <v>9110</v>
      </c>
      <c r="D1961" s="9">
        <v>0.039519724675034992</v>
      </c>
      <c r="E1961" s="9">
        <v>17477099.499999996</v>
      </c>
      <c r="F1961" s="255" t="s">
        <v>9160</v>
      </c>
      <c r="G1961" s="9">
        <v>1</v>
      </c>
      <c r="H1961" s="255" t="s">
        <v>9169</v>
      </c>
      <c r="I1961" s="9">
        <v>1</v>
      </c>
    </row>
    <row r="1962">
      <c r="A1962" s="255" t="s">
        <v>3139</v>
      </c>
      <c r="B1962" s="9">
        <v>0</v>
      </c>
      <c r="C1962" s="255" t="s">
        <v>9106</v>
      </c>
      <c r="D1962" s="9">
        <v>0.33533089999999999</v>
      </c>
      <c r="E1962" s="9">
        <v>17477099.499999996</v>
      </c>
      <c r="F1962" s="255" t="s">
        <v>9161</v>
      </c>
      <c r="G1962" s="9">
        <v>1</v>
      </c>
      <c r="H1962" s="255" t="s">
        <v>9168</v>
      </c>
      <c r="I1962" s="9">
        <v>1</v>
      </c>
    </row>
    <row r="1963">
      <c r="A1963" s="255" t="s">
        <v>3140</v>
      </c>
      <c r="B1963" s="9">
        <v>0</v>
      </c>
      <c r="C1963" s="255" t="s">
        <v>9107</v>
      </c>
      <c r="D1963" s="9">
        <v>0.20576439999999999</v>
      </c>
      <c r="E1963" s="9">
        <v>17477099.499999996</v>
      </c>
      <c r="F1963" s="255" t="s">
        <v>9161</v>
      </c>
      <c r="G1963" s="9">
        <v>1</v>
      </c>
      <c r="H1963" s="255" t="s">
        <v>9168</v>
      </c>
      <c r="I1963" s="9">
        <v>1</v>
      </c>
    </row>
    <row r="1964">
      <c r="A1964" s="255" t="s">
        <v>3141</v>
      </c>
      <c r="B1964" s="9">
        <v>0</v>
      </c>
      <c r="C1964" s="255" t="s">
        <v>9108</v>
      </c>
      <c r="D1964" s="9">
        <v>0.37069941084251046</v>
      </c>
      <c r="E1964" s="9">
        <v>17477099.499999996</v>
      </c>
      <c r="F1964" s="255" t="s">
        <v>9161</v>
      </c>
      <c r="G1964" s="9">
        <v>1</v>
      </c>
      <c r="H1964" s="255" t="s">
        <v>9169</v>
      </c>
      <c r="I1964" s="9">
        <v>1</v>
      </c>
    </row>
    <row r="1965">
      <c r="A1965" s="255" t="s">
        <v>3142</v>
      </c>
      <c r="B1965" s="9">
        <v>0</v>
      </c>
      <c r="C1965" s="255" t="s">
        <v>9109</v>
      </c>
      <c r="D1965" s="9">
        <v>0.10056385849444129</v>
      </c>
      <c r="E1965" s="9">
        <v>17477099.499999996</v>
      </c>
      <c r="F1965" s="255" t="s">
        <v>9161</v>
      </c>
      <c r="G1965" s="9">
        <v>1</v>
      </c>
      <c r="H1965" s="255" t="s">
        <v>9169</v>
      </c>
      <c r="I1965" s="9">
        <v>1</v>
      </c>
    </row>
    <row r="1966">
      <c r="A1966" s="255" t="s">
        <v>3143</v>
      </c>
      <c r="B1966" s="9">
        <v>0</v>
      </c>
      <c r="C1966" s="255" t="s">
        <v>9110</v>
      </c>
      <c r="D1966" s="9">
        <v>0.039204830420115896</v>
      </c>
      <c r="E1966" s="9">
        <v>17477099.499999996</v>
      </c>
      <c r="F1966" s="255" t="s">
        <v>9161</v>
      </c>
      <c r="G1966" s="9">
        <v>1</v>
      </c>
      <c r="H1966" s="255" t="s">
        <v>9169</v>
      </c>
      <c r="I1966" s="9">
        <v>1</v>
      </c>
    </row>
    <row r="1967">
      <c r="A1967" s="255" t="s">
        <v>3144</v>
      </c>
      <c r="B1967" s="9">
        <v>0</v>
      </c>
      <c r="C1967" s="255" t="s">
        <v>9106</v>
      </c>
      <c r="D1967" s="9">
        <v>0.33464850000000002</v>
      </c>
      <c r="E1967" s="9">
        <v>17477099.499999996</v>
      </c>
      <c r="F1967" s="255" t="s">
        <v>9162</v>
      </c>
      <c r="G1967" s="9">
        <v>1</v>
      </c>
      <c r="H1967" s="255" t="s">
        <v>9168</v>
      </c>
      <c r="I1967" s="9">
        <v>1</v>
      </c>
    </row>
    <row r="1968">
      <c r="A1968" s="255" t="s">
        <v>3145</v>
      </c>
      <c r="B1968" s="9">
        <v>0</v>
      </c>
      <c r="C1968" s="255" t="s">
        <v>9107</v>
      </c>
      <c r="D1968" s="9">
        <v>0.20417489999999999</v>
      </c>
      <c r="E1968" s="9">
        <v>17477099.499999996</v>
      </c>
      <c r="F1968" s="255" t="s">
        <v>9162</v>
      </c>
      <c r="G1968" s="9">
        <v>1</v>
      </c>
      <c r="H1968" s="255" t="s">
        <v>9168</v>
      </c>
      <c r="I1968" s="9">
        <v>1</v>
      </c>
    </row>
    <row r="1969">
      <c r="A1969" s="255" t="s">
        <v>3146</v>
      </c>
      <c r="B1969" s="9">
        <v>0</v>
      </c>
      <c r="C1969" s="255" t="s">
        <v>9108</v>
      </c>
      <c r="D1969" s="9">
        <v>0.3696896210757557</v>
      </c>
      <c r="E1969" s="9">
        <v>17477099.499999996</v>
      </c>
      <c r="F1969" s="255" t="s">
        <v>9162</v>
      </c>
      <c r="G1969" s="9">
        <v>1</v>
      </c>
      <c r="H1969" s="255" t="s">
        <v>9169</v>
      </c>
      <c r="I1969" s="9">
        <v>1</v>
      </c>
    </row>
    <row r="1970">
      <c r="A1970" s="255" t="s">
        <v>3147</v>
      </c>
      <c r="B1970" s="9">
        <v>0</v>
      </c>
      <c r="C1970" s="255" t="s">
        <v>9109</v>
      </c>
      <c r="D1970" s="9">
        <v>0.10056811364806993</v>
      </c>
      <c r="E1970" s="9">
        <v>17477099.499999996</v>
      </c>
      <c r="F1970" s="255" t="s">
        <v>9162</v>
      </c>
      <c r="G1970" s="9">
        <v>1</v>
      </c>
      <c r="H1970" s="255" t="s">
        <v>9169</v>
      </c>
      <c r="I1970" s="9">
        <v>1</v>
      </c>
    </row>
    <row r="1971">
      <c r="A1971" s="255" t="s">
        <v>3148</v>
      </c>
      <c r="B1971" s="9">
        <v>0</v>
      </c>
      <c r="C1971" s="255" t="s">
        <v>9110</v>
      </c>
      <c r="D1971" s="9">
        <v>0.039322374719441971</v>
      </c>
      <c r="E1971" s="9">
        <v>17477099.499999996</v>
      </c>
      <c r="F1971" s="255" t="s">
        <v>9162</v>
      </c>
      <c r="G1971" s="9">
        <v>1</v>
      </c>
      <c r="H1971" s="255" t="s">
        <v>9169</v>
      </c>
      <c r="I1971" s="9">
        <v>1</v>
      </c>
    </row>
    <row r="1972">
      <c r="A1972" s="255" t="s">
        <v>3149</v>
      </c>
      <c r="B1972" s="9">
        <v>0</v>
      </c>
      <c r="C1972" s="255" t="s">
        <v>9106</v>
      </c>
      <c r="D1972" s="9">
        <v>0.33372079999999998</v>
      </c>
      <c r="E1972" s="9">
        <v>17477099.499999996</v>
      </c>
      <c r="F1972" s="255" t="s">
        <v>9163</v>
      </c>
      <c r="G1972" s="9">
        <v>1</v>
      </c>
      <c r="H1972" s="255" t="s">
        <v>9168</v>
      </c>
      <c r="I1972" s="9">
        <v>1</v>
      </c>
    </row>
    <row r="1973">
      <c r="A1973" s="255" t="s">
        <v>3150</v>
      </c>
      <c r="B1973" s="9">
        <v>0</v>
      </c>
      <c r="C1973" s="255" t="s">
        <v>9107</v>
      </c>
      <c r="D1973" s="9">
        <v>0.20333850000000001</v>
      </c>
      <c r="E1973" s="9">
        <v>17477099.499999996</v>
      </c>
      <c r="F1973" s="255" t="s">
        <v>9163</v>
      </c>
      <c r="G1973" s="9">
        <v>1</v>
      </c>
      <c r="H1973" s="255" t="s">
        <v>9168</v>
      </c>
      <c r="I1973" s="9">
        <v>1</v>
      </c>
    </row>
    <row r="1974">
      <c r="A1974" s="255" t="s">
        <v>3151</v>
      </c>
      <c r="B1974" s="9">
        <v>0</v>
      </c>
      <c r="C1974" s="255" t="s">
        <v>9108</v>
      </c>
      <c r="D1974" s="9">
        <v>0.37618013324144539</v>
      </c>
      <c r="E1974" s="9">
        <v>17477099.499999996</v>
      </c>
      <c r="F1974" s="255" t="s">
        <v>9163</v>
      </c>
      <c r="G1974" s="9">
        <v>1</v>
      </c>
      <c r="H1974" s="255" t="s">
        <v>9169</v>
      </c>
      <c r="I1974" s="9">
        <v>1</v>
      </c>
    </row>
    <row r="1975">
      <c r="A1975" s="255" t="s">
        <v>3152</v>
      </c>
      <c r="B1975" s="9">
        <v>0</v>
      </c>
      <c r="C1975" s="255" t="s">
        <v>9109</v>
      </c>
      <c r="D1975" s="9">
        <v>0.10251017563282863</v>
      </c>
      <c r="E1975" s="9">
        <v>17477099.499999996</v>
      </c>
      <c r="F1975" s="255" t="s">
        <v>9163</v>
      </c>
      <c r="G1975" s="9">
        <v>1</v>
      </c>
      <c r="H1975" s="255" t="s">
        <v>9169</v>
      </c>
      <c r="I1975" s="9">
        <v>1</v>
      </c>
    </row>
    <row r="1976">
      <c r="A1976" s="255" t="s">
        <v>3153</v>
      </c>
      <c r="B1976" s="9">
        <v>0</v>
      </c>
      <c r="C1976" s="255" t="s">
        <v>9110</v>
      </c>
      <c r="D1976" s="9">
        <v>0.0400253665409308</v>
      </c>
      <c r="E1976" s="9">
        <v>17477099.499999996</v>
      </c>
      <c r="F1976" s="255" t="s">
        <v>9163</v>
      </c>
      <c r="G1976" s="9">
        <v>1</v>
      </c>
      <c r="H1976" s="255" t="s">
        <v>9169</v>
      </c>
      <c r="I1976" s="9">
        <v>1</v>
      </c>
    </row>
    <row r="1977">
      <c r="A1977" s="255" t="s">
        <v>3154</v>
      </c>
      <c r="B1977" s="9">
        <v>0</v>
      </c>
      <c r="C1977" s="255" t="s">
        <v>9106</v>
      </c>
      <c r="D1977" s="9">
        <v>0.33455669999999998</v>
      </c>
      <c r="E1977" s="9">
        <v>17477099.499999996</v>
      </c>
      <c r="F1977" s="255" t="s">
        <v>9164</v>
      </c>
      <c r="G1977" s="9">
        <v>1</v>
      </c>
      <c r="H1977" s="255" t="s">
        <v>9168</v>
      </c>
      <c r="I1977" s="9">
        <v>1</v>
      </c>
    </row>
    <row r="1978">
      <c r="A1978" s="255" t="s">
        <v>3155</v>
      </c>
      <c r="B1978" s="9">
        <v>0</v>
      </c>
      <c r="C1978" s="255" t="s">
        <v>9107</v>
      </c>
      <c r="D1978" s="9">
        <v>0.20407359999999999</v>
      </c>
      <c r="E1978" s="9">
        <v>17477099.499999996</v>
      </c>
      <c r="F1978" s="255" t="s">
        <v>9164</v>
      </c>
      <c r="G1978" s="9">
        <v>1</v>
      </c>
      <c r="H1978" s="255" t="s">
        <v>9168</v>
      </c>
      <c r="I1978" s="9">
        <v>1</v>
      </c>
    </row>
    <row r="1979">
      <c r="A1979" s="255" t="s">
        <v>3156</v>
      </c>
      <c r="B1979" s="9">
        <v>0</v>
      </c>
      <c r="C1979" s="255" t="s">
        <v>9108</v>
      </c>
      <c r="D1979" s="9">
        <v>0.37072745238580096</v>
      </c>
      <c r="E1979" s="9">
        <v>17477099.499999996</v>
      </c>
      <c r="F1979" s="255" t="s">
        <v>9164</v>
      </c>
      <c r="G1979" s="9">
        <v>1</v>
      </c>
      <c r="H1979" s="255" t="s">
        <v>9169</v>
      </c>
      <c r="I1979" s="9">
        <v>1</v>
      </c>
    </row>
    <row r="1980">
      <c r="A1980" s="255" t="s">
        <v>3157</v>
      </c>
      <c r="B1980" s="9">
        <v>0</v>
      </c>
      <c r="C1980" s="255" t="s">
        <v>9109</v>
      </c>
      <c r="D1980" s="9">
        <v>0.10103543978663544</v>
      </c>
      <c r="E1980" s="9">
        <v>17477099.499999996</v>
      </c>
      <c r="F1980" s="255" t="s">
        <v>9164</v>
      </c>
      <c r="G1980" s="9">
        <v>1</v>
      </c>
      <c r="H1980" s="255" t="s">
        <v>9169</v>
      </c>
      <c r="I1980" s="9">
        <v>1</v>
      </c>
    </row>
    <row r="1981">
      <c r="A1981" s="255" t="s">
        <v>3158</v>
      </c>
      <c r="B1981" s="9">
        <v>0</v>
      </c>
      <c r="C1981" s="255" t="s">
        <v>9110</v>
      </c>
      <c r="D1981" s="9">
        <v>0.039525571989645562</v>
      </c>
      <c r="E1981" s="9">
        <v>17477099.499999996</v>
      </c>
      <c r="F1981" s="255" t="s">
        <v>9164</v>
      </c>
      <c r="G1981" s="9">
        <v>1</v>
      </c>
      <c r="H1981" s="255" t="s">
        <v>9169</v>
      </c>
      <c r="I1981" s="9">
        <v>1</v>
      </c>
    </row>
    <row r="1982">
      <c r="A1982" s="255" t="s">
        <v>3159</v>
      </c>
      <c r="B1982" s="9">
        <v>1</v>
      </c>
      <c r="C1982" s="255" t="s">
        <v>9103</v>
      </c>
      <c r="D1982" s="9">
        <v>328926.88151748211</v>
      </c>
      <c r="E1982" s="9">
        <v>1747011.7004889275</v>
      </c>
      <c r="F1982" s="255" t="s">
        <v>9114</v>
      </c>
      <c r="G1982" s="9"/>
      <c r="H1982" s="255" t="s">
        <v>9168</v>
      </c>
      <c r="I1982" s="9">
        <v>2</v>
      </c>
    </row>
    <row r="1983">
      <c r="A1983" s="255" t="s">
        <v>3160</v>
      </c>
      <c r="B1983" s="9">
        <v>1</v>
      </c>
      <c r="C1983" s="255" t="s">
        <v>9104</v>
      </c>
      <c r="D1983" s="9">
        <v>742145772.43832171</v>
      </c>
      <c r="E1983" s="9">
        <v>1747011.7004889275</v>
      </c>
      <c r="F1983" s="255" t="s">
        <v>9114</v>
      </c>
      <c r="G1983" s="9"/>
      <c r="H1983" s="255" t="s">
        <v>9168</v>
      </c>
      <c r="I1983" s="9">
        <v>2</v>
      </c>
    </row>
    <row r="1984">
      <c r="A1984" s="255" t="s">
        <v>3161</v>
      </c>
      <c r="B1984" s="9">
        <v>1</v>
      </c>
      <c r="C1984" s="255" t="s">
        <v>9105</v>
      </c>
      <c r="D1984" s="9">
        <v>0.18827972441479754</v>
      </c>
      <c r="E1984" s="9">
        <v>1747011.7004889275</v>
      </c>
      <c r="F1984" s="255" t="s">
        <v>9114</v>
      </c>
      <c r="G1984" s="9"/>
      <c r="H1984" s="255" t="s">
        <v>9168</v>
      </c>
      <c r="I1984" s="9">
        <v>2</v>
      </c>
    </row>
    <row r="1985">
      <c r="A1985" s="255" t="s">
        <v>3162</v>
      </c>
      <c r="B1985" s="9">
        <v>1</v>
      </c>
      <c r="C1985" s="255" t="s">
        <v>9205</v>
      </c>
      <c r="D1985" s="9">
        <v>424.80870175661732</v>
      </c>
      <c r="E1985" s="9">
        <v>1747011.7004889275</v>
      </c>
      <c r="F1985" s="255" t="s">
        <v>9114</v>
      </c>
      <c r="G1985" s="9"/>
      <c r="H1985" s="255" t="s">
        <v>9168</v>
      </c>
      <c r="I1985" s="9">
        <v>2</v>
      </c>
    </row>
    <row r="1986">
      <c r="A1986" s="255" t="s">
        <v>3163</v>
      </c>
      <c r="B1986" s="9">
        <v>1</v>
      </c>
      <c r="C1986" s="255" t="s">
        <v>9103</v>
      </c>
      <c r="D1986" s="9">
        <v>0</v>
      </c>
      <c r="E1986" s="9">
        <v>1747011.7004889275</v>
      </c>
      <c r="F1986" s="255" t="s">
        <v>9115</v>
      </c>
      <c r="G1986" s="9"/>
      <c r="H1986" s="255" t="s">
        <v>9168</v>
      </c>
      <c r="I1986" s="9">
        <v>2</v>
      </c>
    </row>
    <row r="1987">
      <c r="A1987" s="255" t="s">
        <v>3164</v>
      </c>
      <c r="B1987" s="9">
        <v>1</v>
      </c>
      <c r="C1987" s="255" t="s">
        <v>9104</v>
      </c>
      <c r="D1987" s="9">
        <v>0</v>
      </c>
      <c r="E1987" s="9">
        <v>1747011.7004889275</v>
      </c>
      <c r="F1987" s="255" t="s">
        <v>9115</v>
      </c>
      <c r="G1987" s="9"/>
      <c r="H1987" s="255" t="s">
        <v>9168</v>
      </c>
      <c r="I1987" s="9">
        <v>2</v>
      </c>
    </row>
    <row r="1988">
      <c r="A1988" s="255" t="s">
        <v>3165</v>
      </c>
      <c r="B1988" s="9">
        <v>1</v>
      </c>
      <c r="C1988" s="255" t="s">
        <v>9105</v>
      </c>
      <c r="D1988" s="9">
        <v>0</v>
      </c>
      <c r="E1988" s="9">
        <v>1747011.7004889275</v>
      </c>
      <c r="F1988" s="255" t="s">
        <v>9115</v>
      </c>
      <c r="G1988" s="9"/>
      <c r="H1988" s="255" t="s">
        <v>9168</v>
      </c>
      <c r="I1988" s="9">
        <v>2</v>
      </c>
    </row>
    <row r="1989">
      <c r="A1989" s="255" t="s">
        <v>3166</v>
      </c>
      <c r="B1989" s="9">
        <v>1</v>
      </c>
      <c r="C1989" s="255" t="s">
        <v>9205</v>
      </c>
      <c r="D1989" s="9">
        <v>0</v>
      </c>
      <c r="E1989" s="9">
        <v>1747011.7004889275</v>
      </c>
      <c r="F1989" s="255" t="s">
        <v>9115</v>
      </c>
      <c r="G1989" s="9"/>
      <c r="H1989" s="255" t="s">
        <v>9168</v>
      </c>
      <c r="I1989" s="9">
        <v>2</v>
      </c>
    </row>
    <row r="1990">
      <c r="A1990" s="255" t="s">
        <v>3167</v>
      </c>
      <c r="B1990" s="9">
        <v>1</v>
      </c>
      <c r="C1990" s="255" t="s">
        <v>9103</v>
      </c>
      <c r="D1990" s="9">
        <v>0</v>
      </c>
      <c r="E1990" s="9">
        <v>1747011.7004889275</v>
      </c>
      <c r="F1990" s="255" t="s">
        <v>9116</v>
      </c>
      <c r="G1990" s="9"/>
      <c r="H1990" s="255" t="s">
        <v>9168</v>
      </c>
      <c r="I1990" s="9">
        <v>2</v>
      </c>
    </row>
    <row r="1991">
      <c r="A1991" s="255" t="s">
        <v>3168</v>
      </c>
      <c r="B1991" s="9">
        <v>1</v>
      </c>
      <c r="C1991" s="255" t="s">
        <v>9104</v>
      </c>
      <c r="D1991" s="9">
        <v>0</v>
      </c>
      <c r="E1991" s="9">
        <v>1747011.7004889275</v>
      </c>
      <c r="F1991" s="255" t="s">
        <v>9116</v>
      </c>
      <c r="G1991" s="9"/>
      <c r="H1991" s="255" t="s">
        <v>9168</v>
      </c>
      <c r="I1991" s="9">
        <v>2</v>
      </c>
    </row>
    <row r="1992">
      <c r="A1992" s="255" t="s">
        <v>3169</v>
      </c>
      <c r="B1992" s="9">
        <v>1</v>
      </c>
      <c r="C1992" s="255" t="s">
        <v>9105</v>
      </c>
      <c r="D1992" s="9">
        <v>0</v>
      </c>
      <c r="E1992" s="9">
        <v>1747011.7004889275</v>
      </c>
      <c r="F1992" s="255" t="s">
        <v>9116</v>
      </c>
      <c r="G1992" s="9"/>
      <c r="H1992" s="255" t="s">
        <v>9168</v>
      </c>
      <c r="I1992" s="9">
        <v>2</v>
      </c>
    </row>
    <row r="1993">
      <c r="A1993" s="255" t="s">
        <v>3170</v>
      </c>
      <c r="B1993" s="9">
        <v>1</v>
      </c>
      <c r="C1993" s="255" t="s">
        <v>9205</v>
      </c>
      <c r="D1993" s="9">
        <v>0</v>
      </c>
      <c r="E1993" s="9">
        <v>1747011.7004889275</v>
      </c>
      <c r="F1993" s="255" t="s">
        <v>9116</v>
      </c>
      <c r="G1993" s="9"/>
      <c r="H1993" s="255" t="s">
        <v>9168</v>
      </c>
      <c r="I1993" s="9">
        <v>2</v>
      </c>
    </row>
    <row r="1994">
      <c r="A1994" s="255" t="s">
        <v>3171</v>
      </c>
      <c r="B1994" s="9">
        <v>1</v>
      </c>
      <c r="C1994" s="255" t="s">
        <v>9103</v>
      </c>
      <c r="D1994" s="9">
        <v>0</v>
      </c>
      <c r="E1994" s="9">
        <v>1747011.7004889275</v>
      </c>
      <c r="F1994" s="255" t="s">
        <v>9117</v>
      </c>
      <c r="G1994" s="9"/>
      <c r="H1994" s="255" t="s">
        <v>9168</v>
      </c>
      <c r="I1994" s="9">
        <v>2</v>
      </c>
    </row>
    <row r="1995">
      <c r="A1995" s="255" t="s">
        <v>3172</v>
      </c>
      <c r="B1995" s="9">
        <v>1</v>
      </c>
      <c r="C1995" s="255" t="s">
        <v>9104</v>
      </c>
      <c r="D1995" s="9">
        <v>0</v>
      </c>
      <c r="E1995" s="9">
        <v>1747011.7004889275</v>
      </c>
      <c r="F1995" s="255" t="s">
        <v>9117</v>
      </c>
      <c r="G1995" s="9"/>
      <c r="H1995" s="255" t="s">
        <v>9168</v>
      </c>
      <c r="I1995" s="9">
        <v>2</v>
      </c>
    </row>
    <row r="1996">
      <c r="A1996" s="255" t="s">
        <v>3173</v>
      </c>
      <c r="B1996" s="9">
        <v>1</v>
      </c>
      <c r="C1996" s="255" t="s">
        <v>9105</v>
      </c>
      <c r="D1996" s="9">
        <v>0</v>
      </c>
      <c r="E1996" s="9">
        <v>1747011.7004889275</v>
      </c>
      <c r="F1996" s="255" t="s">
        <v>9117</v>
      </c>
      <c r="G1996" s="9"/>
      <c r="H1996" s="255" t="s">
        <v>9168</v>
      </c>
      <c r="I1996" s="9">
        <v>2</v>
      </c>
    </row>
    <row r="1997">
      <c r="A1997" s="255" t="s">
        <v>3174</v>
      </c>
      <c r="B1997" s="9">
        <v>1</v>
      </c>
      <c r="C1997" s="255" t="s">
        <v>9205</v>
      </c>
      <c r="D1997" s="9">
        <v>0</v>
      </c>
      <c r="E1997" s="9">
        <v>1747011.7004889275</v>
      </c>
      <c r="F1997" s="255" t="s">
        <v>9117</v>
      </c>
      <c r="G1997" s="9"/>
      <c r="H1997" s="255" t="s">
        <v>9168</v>
      </c>
      <c r="I1997" s="9">
        <v>2</v>
      </c>
    </row>
    <row r="1998">
      <c r="A1998" s="255" t="s">
        <v>3175</v>
      </c>
      <c r="B1998" s="9">
        <v>1</v>
      </c>
      <c r="C1998" s="255" t="s">
        <v>9103</v>
      </c>
      <c r="D1998" s="9">
        <v>0</v>
      </c>
      <c r="E1998" s="9">
        <v>1747011.7004889275</v>
      </c>
      <c r="F1998" s="255" t="s">
        <v>9118</v>
      </c>
      <c r="G1998" s="9"/>
      <c r="H1998" s="255" t="s">
        <v>9168</v>
      </c>
      <c r="I1998" s="9">
        <v>2</v>
      </c>
    </row>
    <row r="1999">
      <c r="A1999" s="255" t="s">
        <v>3176</v>
      </c>
      <c r="B1999" s="9">
        <v>1</v>
      </c>
      <c r="C1999" s="255" t="s">
        <v>9104</v>
      </c>
      <c r="D1999" s="9">
        <v>0</v>
      </c>
      <c r="E1999" s="9">
        <v>1747011.7004889275</v>
      </c>
      <c r="F1999" s="255" t="s">
        <v>9118</v>
      </c>
      <c r="G1999" s="9"/>
      <c r="H1999" s="255" t="s">
        <v>9168</v>
      </c>
      <c r="I1999" s="9">
        <v>2</v>
      </c>
    </row>
    <row r="2000">
      <c r="A2000" s="255" t="s">
        <v>3177</v>
      </c>
      <c r="B2000" s="9">
        <v>1</v>
      </c>
      <c r="C2000" s="255" t="s">
        <v>9105</v>
      </c>
      <c r="D2000" s="9">
        <v>0</v>
      </c>
      <c r="E2000" s="9">
        <v>1747011.7004889275</v>
      </c>
      <c r="F2000" s="255" t="s">
        <v>9118</v>
      </c>
      <c r="G2000" s="9"/>
      <c r="H2000" s="255" t="s">
        <v>9168</v>
      </c>
      <c r="I2000" s="9">
        <v>2</v>
      </c>
    </row>
    <row r="2001">
      <c r="A2001" s="255" t="s">
        <v>3178</v>
      </c>
      <c r="B2001" s="9">
        <v>1</v>
      </c>
      <c r="C2001" s="255" t="s">
        <v>9205</v>
      </c>
      <c r="D2001" s="9">
        <v>0</v>
      </c>
      <c r="E2001" s="9">
        <v>1747011.7004889275</v>
      </c>
      <c r="F2001" s="255" t="s">
        <v>9118</v>
      </c>
      <c r="G2001" s="9"/>
      <c r="H2001" s="255" t="s">
        <v>9168</v>
      </c>
      <c r="I2001" s="9">
        <v>2</v>
      </c>
    </row>
    <row r="2002">
      <c r="A2002" s="255" t="s">
        <v>3179</v>
      </c>
      <c r="B2002" s="9">
        <v>1</v>
      </c>
      <c r="C2002" s="255" t="s">
        <v>9103</v>
      </c>
      <c r="D2002" s="9">
        <v>0</v>
      </c>
      <c r="E2002" s="9">
        <v>1747011.7004889275</v>
      </c>
      <c r="F2002" s="255" t="s">
        <v>9119</v>
      </c>
      <c r="G2002" s="9"/>
      <c r="H2002" s="255" t="s">
        <v>9168</v>
      </c>
      <c r="I2002" s="9">
        <v>2</v>
      </c>
    </row>
    <row r="2003">
      <c r="A2003" s="255" t="s">
        <v>3180</v>
      </c>
      <c r="B2003" s="9">
        <v>1</v>
      </c>
      <c r="C2003" s="255" t="s">
        <v>9104</v>
      </c>
      <c r="D2003" s="9">
        <v>0</v>
      </c>
      <c r="E2003" s="9">
        <v>1747011.7004889275</v>
      </c>
      <c r="F2003" s="255" t="s">
        <v>9119</v>
      </c>
      <c r="G2003" s="9"/>
      <c r="H2003" s="255" t="s">
        <v>9168</v>
      </c>
      <c r="I2003" s="9">
        <v>2</v>
      </c>
    </row>
    <row r="2004">
      <c r="A2004" s="255" t="s">
        <v>3181</v>
      </c>
      <c r="B2004" s="9">
        <v>1</v>
      </c>
      <c r="C2004" s="255" t="s">
        <v>9105</v>
      </c>
      <c r="D2004" s="9">
        <v>0</v>
      </c>
      <c r="E2004" s="9">
        <v>1747011.7004889275</v>
      </c>
      <c r="F2004" s="255" t="s">
        <v>9119</v>
      </c>
      <c r="G2004" s="9"/>
      <c r="H2004" s="255" t="s">
        <v>9168</v>
      </c>
      <c r="I2004" s="9">
        <v>2</v>
      </c>
    </row>
    <row r="2005">
      <c r="A2005" s="255" t="s">
        <v>3182</v>
      </c>
      <c r="B2005" s="9">
        <v>1</v>
      </c>
      <c r="C2005" s="255" t="s">
        <v>9205</v>
      </c>
      <c r="D2005" s="9">
        <v>0</v>
      </c>
      <c r="E2005" s="9">
        <v>1747011.7004889275</v>
      </c>
      <c r="F2005" s="255" t="s">
        <v>9119</v>
      </c>
      <c r="G2005" s="9"/>
      <c r="H2005" s="255" t="s">
        <v>9168</v>
      </c>
      <c r="I2005" s="9">
        <v>2</v>
      </c>
    </row>
    <row r="2006">
      <c r="A2006" s="255" t="s">
        <v>3183</v>
      </c>
      <c r="B2006" s="9">
        <v>1</v>
      </c>
      <c r="C2006" s="255" t="s">
        <v>9103</v>
      </c>
      <c r="D2006" s="9">
        <v>0</v>
      </c>
      <c r="E2006" s="9">
        <v>1747011.7004889275</v>
      </c>
      <c r="F2006" s="255" t="s">
        <v>9120</v>
      </c>
      <c r="G2006" s="9"/>
      <c r="H2006" s="255" t="s">
        <v>9168</v>
      </c>
      <c r="I2006" s="9">
        <v>2</v>
      </c>
    </row>
    <row r="2007">
      <c r="A2007" s="255" t="s">
        <v>3184</v>
      </c>
      <c r="B2007" s="9">
        <v>1</v>
      </c>
      <c r="C2007" s="255" t="s">
        <v>9104</v>
      </c>
      <c r="D2007" s="9">
        <v>0</v>
      </c>
      <c r="E2007" s="9">
        <v>1747011.7004889275</v>
      </c>
      <c r="F2007" s="255" t="s">
        <v>9120</v>
      </c>
      <c r="G2007" s="9"/>
      <c r="H2007" s="255" t="s">
        <v>9168</v>
      </c>
      <c r="I2007" s="9">
        <v>2</v>
      </c>
    </row>
    <row r="2008">
      <c r="A2008" s="255" t="s">
        <v>3185</v>
      </c>
      <c r="B2008" s="9">
        <v>1</v>
      </c>
      <c r="C2008" s="255" t="s">
        <v>9105</v>
      </c>
      <c r="D2008" s="9">
        <v>0</v>
      </c>
      <c r="E2008" s="9">
        <v>1747011.7004889275</v>
      </c>
      <c r="F2008" s="255" t="s">
        <v>9120</v>
      </c>
      <c r="G2008" s="9"/>
      <c r="H2008" s="255" t="s">
        <v>9168</v>
      </c>
      <c r="I2008" s="9">
        <v>2</v>
      </c>
    </row>
    <row r="2009">
      <c r="A2009" s="255" t="s">
        <v>3186</v>
      </c>
      <c r="B2009" s="9">
        <v>1</v>
      </c>
      <c r="C2009" s="255" t="s">
        <v>9205</v>
      </c>
      <c r="D2009" s="9">
        <v>0</v>
      </c>
      <c r="E2009" s="9">
        <v>1747011.7004889275</v>
      </c>
      <c r="F2009" s="255" t="s">
        <v>9120</v>
      </c>
      <c r="G2009" s="9"/>
      <c r="H2009" s="255" t="s">
        <v>9168</v>
      </c>
      <c r="I2009" s="9">
        <v>2</v>
      </c>
    </row>
    <row r="2010">
      <c r="A2010" s="255" t="s">
        <v>3187</v>
      </c>
      <c r="B2010" s="9">
        <v>1</v>
      </c>
      <c r="C2010" s="255" t="s">
        <v>9103</v>
      </c>
      <c r="D2010" s="9">
        <v>0</v>
      </c>
      <c r="E2010" s="9">
        <v>1747011.7004889275</v>
      </c>
      <c r="F2010" s="255" t="s">
        <v>9121</v>
      </c>
      <c r="G2010" s="9"/>
      <c r="H2010" s="255" t="s">
        <v>9168</v>
      </c>
      <c r="I2010" s="9">
        <v>2</v>
      </c>
    </row>
    <row r="2011">
      <c r="A2011" s="255" t="s">
        <v>3188</v>
      </c>
      <c r="B2011" s="9">
        <v>1</v>
      </c>
      <c r="C2011" s="255" t="s">
        <v>9104</v>
      </c>
      <c r="D2011" s="9">
        <v>0</v>
      </c>
      <c r="E2011" s="9">
        <v>1747011.7004889275</v>
      </c>
      <c r="F2011" s="255" t="s">
        <v>9121</v>
      </c>
      <c r="G2011" s="9"/>
      <c r="H2011" s="255" t="s">
        <v>9168</v>
      </c>
      <c r="I2011" s="9">
        <v>2</v>
      </c>
    </row>
    <row r="2012">
      <c r="A2012" s="255" t="s">
        <v>3189</v>
      </c>
      <c r="B2012" s="9">
        <v>1</v>
      </c>
      <c r="C2012" s="255" t="s">
        <v>9105</v>
      </c>
      <c r="D2012" s="9">
        <v>0</v>
      </c>
      <c r="E2012" s="9">
        <v>1747011.7004889275</v>
      </c>
      <c r="F2012" s="255" t="s">
        <v>9121</v>
      </c>
      <c r="G2012" s="9"/>
      <c r="H2012" s="255" t="s">
        <v>9168</v>
      </c>
      <c r="I2012" s="9">
        <v>2</v>
      </c>
    </row>
    <row r="2013">
      <c r="A2013" s="255" t="s">
        <v>3190</v>
      </c>
      <c r="B2013" s="9">
        <v>1</v>
      </c>
      <c r="C2013" s="255" t="s">
        <v>9205</v>
      </c>
      <c r="D2013" s="9">
        <v>0</v>
      </c>
      <c r="E2013" s="9">
        <v>1747011.7004889275</v>
      </c>
      <c r="F2013" s="255" t="s">
        <v>9121</v>
      </c>
      <c r="G2013" s="9"/>
      <c r="H2013" s="255" t="s">
        <v>9168</v>
      </c>
      <c r="I2013" s="9">
        <v>2</v>
      </c>
    </row>
    <row r="2014">
      <c r="A2014" s="255" t="s">
        <v>3191</v>
      </c>
      <c r="B2014" s="9">
        <v>1</v>
      </c>
      <c r="C2014" s="255" t="s">
        <v>9103</v>
      </c>
      <c r="D2014" s="9">
        <v>1226486.0994943813</v>
      </c>
      <c r="E2014" s="9">
        <v>1747011.7004889275</v>
      </c>
      <c r="F2014" s="255" t="s">
        <v>9122</v>
      </c>
      <c r="G2014" s="9"/>
      <c r="H2014" s="255" t="s">
        <v>9168</v>
      </c>
      <c r="I2014" s="9">
        <v>2</v>
      </c>
    </row>
    <row r="2015">
      <c r="A2015" s="255" t="s">
        <v>3192</v>
      </c>
      <c r="B2015" s="9">
        <v>1</v>
      </c>
      <c r="C2015" s="255" t="s">
        <v>9104</v>
      </c>
      <c r="D2015" s="9">
        <v>936321275.67514205</v>
      </c>
      <c r="E2015" s="9">
        <v>1747011.7004889275</v>
      </c>
      <c r="F2015" s="255" t="s">
        <v>9122</v>
      </c>
      <c r="G2015" s="9"/>
      <c r="H2015" s="255" t="s">
        <v>9168</v>
      </c>
      <c r="I2015" s="9">
        <v>2</v>
      </c>
    </row>
    <row r="2016">
      <c r="A2016" s="255" t="s">
        <v>3193</v>
      </c>
      <c r="B2016" s="9">
        <v>1</v>
      </c>
      <c r="C2016" s="255" t="s">
        <v>9105</v>
      </c>
      <c r="D2016" s="9">
        <v>0.70204801670826289</v>
      </c>
      <c r="E2016" s="9">
        <v>1747011.7004889275</v>
      </c>
      <c r="F2016" s="255" t="s">
        <v>9122</v>
      </c>
      <c r="G2016" s="9"/>
      <c r="H2016" s="255" t="s">
        <v>9168</v>
      </c>
      <c r="I2016" s="9">
        <v>2</v>
      </c>
    </row>
    <row r="2017">
      <c r="A2017" s="255" t="s">
        <v>3194</v>
      </c>
      <c r="B2017" s="9">
        <v>1</v>
      </c>
      <c r="C2017" s="255" t="s">
        <v>9205</v>
      </c>
      <c r="D2017" s="9">
        <v>535.95592714868394</v>
      </c>
      <c r="E2017" s="9">
        <v>1747011.7004889275</v>
      </c>
      <c r="F2017" s="255" t="s">
        <v>9122</v>
      </c>
      <c r="G2017" s="9"/>
      <c r="H2017" s="255" t="s">
        <v>9168</v>
      </c>
      <c r="I2017" s="9">
        <v>2</v>
      </c>
    </row>
    <row r="2018">
      <c r="A2018" s="255" t="s">
        <v>3195</v>
      </c>
      <c r="B2018" s="9">
        <v>1</v>
      </c>
      <c r="C2018" s="255" t="s">
        <v>9103</v>
      </c>
      <c r="D2018" s="9">
        <v>1226486.0994943813</v>
      </c>
      <c r="E2018" s="9">
        <v>1747011.7004889275</v>
      </c>
      <c r="F2018" s="255" t="s">
        <v>9123</v>
      </c>
      <c r="G2018" s="9"/>
      <c r="H2018" s="255" t="s">
        <v>9168</v>
      </c>
      <c r="I2018" s="9">
        <v>2</v>
      </c>
    </row>
    <row r="2019">
      <c r="A2019" s="255" t="s">
        <v>3196</v>
      </c>
      <c r="B2019" s="9">
        <v>1</v>
      </c>
      <c r="C2019" s="255" t="s">
        <v>9104</v>
      </c>
      <c r="D2019" s="9">
        <v>936321275.67514205</v>
      </c>
      <c r="E2019" s="9">
        <v>1747011.7004889275</v>
      </c>
      <c r="F2019" s="255" t="s">
        <v>9123</v>
      </c>
      <c r="G2019" s="9"/>
      <c r="H2019" s="255" t="s">
        <v>9168</v>
      </c>
      <c r="I2019" s="9">
        <v>2</v>
      </c>
    </row>
    <row r="2020">
      <c r="A2020" s="255" t="s">
        <v>3197</v>
      </c>
      <c r="B2020" s="9">
        <v>1</v>
      </c>
      <c r="C2020" s="255" t="s">
        <v>9105</v>
      </c>
      <c r="D2020" s="9">
        <v>0.70204801670826289</v>
      </c>
      <c r="E2020" s="9">
        <v>1747011.7004889275</v>
      </c>
      <c r="F2020" s="255" t="s">
        <v>9123</v>
      </c>
      <c r="G2020" s="9"/>
      <c r="H2020" s="255" t="s">
        <v>9168</v>
      </c>
      <c r="I2020" s="9">
        <v>2</v>
      </c>
    </row>
    <row r="2021">
      <c r="A2021" s="255" t="s">
        <v>3198</v>
      </c>
      <c r="B2021" s="9">
        <v>1</v>
      </c>
      <c r="C2021" s="255" t="s">
        <v>9205</v>
      </c>
      <c r="D2021" s="9">
        <v>535.95592714868394</v>
      </c>
      <c r="E2021" s="9">
        <v>1747011.7004889275</v>
      </c>
      <c r="F2021" s="255" t="s">
        <v>9123</v>
      </c>
      <c r="G2021" s="9"/>
      <c r="H2021" s="255" t="s">
        <v>9168</v>
      </c>
      <c r="I2021" s="9">
        <v>2</v>
      </c>
    </row>
    <row r="2022">
      <c r="A2022" s="255" t="s">
        <v>3199</v>
      </c>
      <c r="B2022" s="9">
        <v>1</v>
      </c>
      <c r="C2022" s="255" t="s">
        <v>9103</v>
      </c>
      <c r="D2022" s="9">
        <v>1226486.0994943813</v>
      </c>
      <c r="E2022" s="9">
        <v>1747011.7004889275</v>
      </c>
      <c r="F2022" s="255" t="s">
        <v>9124</v>
      </c>
      <c r="G2022" s="9"/>
      <c r="H2022" s="255" t="s">
        <v>9168</v>
      </c>
      <c r="I2022" s="9">
        <v>2</v>
      </c>
    </row>
    <row r="2023">
      <c r="A2023" s="255" t="s">
        <v>3200</v>
      </c>
      <c r="B2023" s="9">
        <v>1</v>
      </c>
      <c r="C2023" s="255" t="s">
        <v>9104</v>
      </c>
      <c r="D2023" s="9">
        <v>936321275.67514205</v>
      </c>
      <c r="E2023" s="9">
        <v>1747011.7004889275</v>
      </c>
      <c r="F2023" s="255" t="s">
        <v>9124</v>
      </c>
      <c r="G2023" s="9"/>
      <c r="H2023" s="255" t="s">
        <v>9168</v>
      </c>
      <c r="I2023" s="9">
        <v>2</v>
      </c>
    </row>
    <row r="2024">
      <c r="A2024" s="255" t="s">
        <v>3201</v>
      </c>
      <c r="B2024" s="9">
        <v>1</v>
      </c>
      <c r="C2024" s="255" t="s">
        <v>9105</v>
      </c>
      <c r="D2024" s="9">
        <v>0.70204801670826289</v>
      </c>
      <c r="E2024" s="9">
        <v>1747011.7004889275</v>
      </c>
      <c r="F2024" s="255" t="s">
        <v>9124</v>
      </c>
      <c r="G2024" s="9"/>
      <c r="H2024" s="255" t="s">
        <v>9168</v>
      </c>
      <c r="I2024" s="9">
        <v>2</v>
      </c>
    </row>
    <row r="2025">
      <c r="A2025" s="255" t="s">
        <v>3202</v>
      </c>
      <c r="B2025" s="9">
        <v>1</v>
      </c>
      <c r="C2025" s="255" t="s">
        <v>9205</v>
      </c>
      <c r="D2025" s="9">
        <v>535.95592714868394</v>
      </c>
      <c r="E2025" s="9">
        <v>1747011.7004889275</v>
      </c>
      <c r="F2025" s="255" t="s">
        <v>9124</v>
      </c>
      <c r="G2025" s="9"/>
      <c r="H2025" s="255" t="s">
        <v>9168</v>
      </c>
      <c r="I2025" s="9">
        <v>2</v>
      </c>
    </row>
    <row r="2026">
      <c r="A2026" s="255" t="s">
        <v>3203</v>
      </c>
      <c r="B2026" s="9">
        <v>1</v>
      </c>
      <c r="C2026" s="255" t="s">
        <v>9103</v>
      </c>
      <c r="D2026" s="9">
        <v>1747011.7004889275</v>
      </c>
      <c r="E2026" s="9">
        <v>1747011.7004889275</v>
      </c>
      <c r="F2026" s="255" t="s">
        <v>9125</v>
      </c>
      <c r="G2026" s="9"/>
      <c r="H2026" s="255" t="s">
        <v>9168</v>
      </c>
      <c r="I2026" s="9">
        <v>2</v>
      </c>
    </row>
    <row r="2027">
      <c r="A2027" s="255" t="s">
        <v>3204</v>
      </c>
      <c r="B2027" s="9">
        <v>1</v>
      </c>
      <c r="C2027" s="255" t="s">
        <v>9104</v>
      </c>
      <c r="D2027" s="9">
        <v>725485301.29114246</v>
      </c>
      <c r="E2027" s="9">
        <v>1747011.7004889275</v>
      </c>
      <c r="F2027" s="255" t="s">
        <v>9125</v>
      </c>
      <c r="G2027" s="9"/>
      <c r="H2027" s="255" t="s">
        <v>9168</v>
      </c>
      <c r="I2027" s="9">
        <v>2</v>
      </c>
    </row>
    <row r="2028">
      <c r="A2028" s="255" t="s">
        <v>3205</v>
      </c>
      <c r="B2028" s="9">
        <v>1</v>
      </c>
      <c r="C2028" s="255" t="s">
        <v>9105</v>
      </c>
      <c r="D2028" s="9">
        <v>1</v>
      </c>
      <c r="E2028" s="9">
        <v>1747011.7004889275</v>
      </c>
      <c r="F2028" s="255" t="s">
        <v>9125</v>
      </c>
      <c r="G2028" s="9"/>
      <c r="H2028" s="255" t="s">
        <v>9168</v>
      </c>
      <c r="I2028" s="9">
        <v>2</v>
      </c>
    </row>
    <row r="2029">
      <c r="A2029" s="255" t="s">
        <v>3206</v>
      </c>
      <c r="B2029" s="9">
        <v>1</v>
      </c>
      <c r="C2029" s="255" t="s">
        <v>9205</v>
      </c>
      <c r="D2029" s="9">
        <v>415.27214791297877</v>
      </c>
      <c r="E2029" s="9">
        <v>1747011.7004889275</v>
      </c>
      <c r="F2029" s="255" t="s">
        <v>9125</v>
      </c>
      <c r="G2029" s="9"/>
      <c r="H2029" s="255" t="s">
        <v>9168</v>
      </c>
      <c r="I2029" s="9">
        <v>2</v>
      </c>
    </row>
    <row r="2030">
      <c r="A2030" s="255" t="s">
        <v>3207</v>
      </c>
      <c r="B2030" s="9">
        <v>1</v>
      </c>
      <c r="C2030" s="255" t="s">
        <v>9103</v>
      </c>
      <c r="D2030" s="9">
        <v>332997.48679636902</v>
      </c>
      <c r="E2030" s="9">
        <v>1747011.7004889275</v>
      </c>
      <c r="F2030" s="255" t="s">
        <v>9126</v>
      </c>
      <c r="G2030" s="9"/>
      <c r="H2030" s="255" t="s">
        <v>9168</v>
      </c>
      <c r="I2030" s="9">
        <v>2</v>
      </c>
    </row>
    <row r="2031">
      <c r="A2031" s="255" t="s">
        <v>3208</v>
      </c>
      <c r="B2031" s="9">
        <v>1</v>
      </c>
      <c r="C2031" s="255" t="s">
        <v>9104</v>
      </c>
      <c r="D2031" s="9">
        <v>515958636.18197739</v>
      </c>
      <c r="E2031" s="9">
        <v>1747011.7004889275</v>
      </c>
      <c r="F2031" s="255" t="s">
        <v>9126</v>
      </c>
      <c r="G2031" s="9"/>
      <c r="H2031" s="255" t="s">
        <v>9168</v>
      </c>
      <c r="I2031" s="9">
        <v>2</v>
      </c>
    </row>
    <row r="2032">
      <c r="A2032" s="255" t="s">
        <v>3209</v>
      </c>
      <c r="B2032" s="9">
        <v>1</v>
      </c>
      <c r="C2032" s="255" t="s">
        <v>9105</v>
      </c>
      <c r="D2032" s="9">
        <v>0.19060976334799284</v>
      </c>
      <c r="E2032" s="9">
        <v>1747011.7004889275</v>
      </c>
      <c r="F2032" s="255" t="s">
        <v>9126</v>
      </c>
      <c r="G2032" s="9"/>
      <c r="H2032" s="255" t="s">
        <v>9168</v>
      </c>
      <c r="I2032" s="9">
        <v>2</v>
      </c>
    </row>
    <row r="2033">
      <c r="A2033" s="255" t="s">
        <v>3210</v>
      </c>
      <c r="B2033" s="9">
        <v>1</v>
      </c>
      <c r="C2033" s="255" t="s">
        <v>9205</v>
      </c>
      <c r="D2033" s="9">
        <v>295.33782517746079</v>
      </c>
      <c r="E2033" s="9">
        <v>1747011.7004889275</v>
      </c>
      <c r="F2033" s="255" t="s">
        <v>9126</v>
      </c>
      <c r="G2033" s="9"/>
      <c r="H2033" s="255" t="s">
        <v>9168</v>
      </c>
      <c r="I2033" s="9">
        <v>2</v>
      </c>
    </row>
    <row r="2034">
      <c r="A2034" s="255" t="s">
        <v>3211</v>
      </c>
      <c r="B2034" s="9">
        <v>1</v>
      </c>
      <c r="C2034" s="255" t="s">
        <v>9103</v>
      </c>
      <c r="D2034" s="9">
        <v>1228465.0779080945</v>
      </c>
      <c r="E2034" s="9">
        <v>1747011.7004889275</v>
      </c>
      <c r="F2034" s="255" t="s">
        <v>9127</v>
      </c>
      <c r="G2034" s="9"/>
      <c r="H2034" s="255" t="s">
        <v>9168</v>
      </c>
      <c r="I2034" s="9">
        <v>2</v>
      </c>
    </row>
    <row r="2035">
      <c r="A2035" s="255" t="s">
        <v>3212</v>
      </c>
      <c r="B2035" s="9">
        <v>1</v>
      </c>
      <c r="C2035" s="255" t="s">
        <v>9104</v>
      </c>
      <c r="D2035" s="9">
        <v>1452279911.8571193</v>
      </c>
      <c r="E2035" s="9">
        <v>1747011.7004889275</v>
      </c>
      <c r="F2035" s="255" t="s">
        <v>9127</v>
      </c>
      <c r="G2035" s="9"/>
      <c r="H2035" s="255" t="s">
        <v>9168</v>
      </c>
      <c r="I2035" s="9">
        <v>2</v>
      </c>
    </row>
    <row r="2036">
      <c r="A2036" s="255" t="s">
        <v>3213</v>
      </c>
      <c r="B2036" s="9">
        <v>1</v>
      </c>
      <c r="C2036" s="255" t="s">
        <v>9105</v>
      </c>
      <c r="D2036" s="9">
        <v>0.70318079584944393</v>
      </c>
      <c r="E2036" s="9">
        <v>1747011.7004889275</v>
      </c>
      <c r="F2036" s="255" t="s">
        <v>9127</v>
      </c>
      <c r="G2036" s="9"/>
      <c r="H2036" s="255" t="s">
        <v>9168</v>
      </c>
      <c r="I2036" s="9">
        <v>2</v>
      </c>
    </row>
    <row r="2037">
      <c r="A2037" s="255" t="s">
        <v>3214</v>
      </c>
      <c r="B2037" s="9">
        <v>1</v>
      </c>
      <c r="C2037" s="255" t="s">
        <v>9205</v>
      </c>
      <c r="D2037" s="9">
        <v>831.29375232614461</v>
      </c>
      <c r="E2037" s="9">
        <v>1747011.7004889275</v>
      </c>
      <c r="F2037" s="255" t="s">
        <v>9127</v>
      </c>
      <c r="G2037" s="9"/>
      <c r="H2037" s="255" t="s">
        <v>9168</v>
      </c>
      <c r="I2037" s="9">
        <v>2</v>
      </c>
    </row>
    <row r="2038">
      <c r="A2038" s="255" t="s">
        <v>3215</v>
      </c>
      <c r="B2038" s="9">
        <v>1</v>
      </c>
      <c r="C2038" s="255" t="s">
        <v>9103</v>
      </c>
      <c r="D2038" s="9">
        <v>1228465.0779080945</v>
      </c>
      <c r="E2038" s="9">
        <v>1747011.7004889275</v>
      </c>
      <c r="F2038" s="255" t="s">
        <v>9128</v>
      </c>
      <c r="G2038" s="9"/>
      <c r="H2038" s="255" t="s">
        <v>9168</v>
      </c>
      <c r="I2038" s="9">
        <v>2</v>
      </c>
    </row>
    <row r="2039">
      <c r="A2039" s="255" t="s">
        <v>3216</v>
      </c>
      <c r="B2039" s="9">
        <v>1</v>
      </c>
      <c r="C2039" s="255" t="s">
        <v>9104</v>
      </c>
      <c r="D2039" s="9">
        <v>1452279911.8571193</v>
      </c>
      <c r="E2039" s="9">
        <v>1747011.7004889275</v>
      </c>
      <c r="F2039" s="255" t="s">
        <v>9128</v>
      </c>
      <c r="G2039" s="9"/>
      <c r="H2039" s="255" t="s">
        <v>9168</v>
      </c>
      <c r="I2039" s="9">
        <v>2</v>
      </c>
    </row>
    <row r="2040">
      <c r="A2040" s="255" t="s">
        <v>3217</v>
      </c>
      <c r="B2040" s="9">
        <v>1</v>
      </c>
      <c r="C2040" s="255" t="s">
        <v>9105</v>
      </c>
      <c r="D2040" s="9">
        <v>0.70318079584944393</v>
      </c>
      <c r="E2040" s="9">
        <v>1747011.7004889275</v>
      </c>
      <c r="F2040" s="255" t="s">
        <v>9128</v>
      </c>
      <c r="G2040" s="9"/>
      <c r="H2040" s="255" t="s">
        <v>9168</v>
      </c>
      <c r="I2040" s="9">
        <v>2</v>
      </c>
    </row>
    <row r="2041">
      <c r="A2041" s="255" t="s">
        <v>3218</v>
      </c>
      <c r="B2041" s="9">
        <v>1</v>
      </c>
      <c r="C2041" s="255" t="s">
        <v>9205</v>
      </c>
      <c r="D2041" s="9">
        <v>831.29375232614461</v>
      </c>
      <c r="E2041" s="9">
        <v>1747011.7004889275</v>
      </c>
      <c r="F2041" s="255" t="s">
        <v>9128</v>
      </c>
      <c r="G2041" s="9"/>
      <c r="H2041" s="255" t="s">
        <v>9168</v>
      </c>
      <c r="I2041" s="9">
        <v>2</v>
      </c>
    </row>
    <row r="2042">
      <c r="A2042" s="255" t="s">
        <v>3219</v>
      </c>
      <c r="B2042" s="9">
        <v>1</v>
      </c>
      <c r="C2042" s="255" t="s">
        <v>9103</v>
      </c>
      <c r="D2042" s="9">
        <v>283477.07545202371</v>
      </c>
      <c r="E2042" s="9">
        <v>1747011.7004889275</v>
      </c>
      <c r="F2042" s="255" t="s">
        <v>9129</v>
      </c>
      <c r="G2042" s="9"/>
      <c r="H2042" s="255" t="s">
        <v>9168</v>
      </c>
      <c r="I2042" s="9">
        <v>2</v>
      </c>
    </row>
    <row r="2043">
      <c r="A2043" s="255" t="s">
        <v>3220</v>
      </c>
      <c r="B2043" s="9">
        <v>1</v>
      </c>
      <c r="C2043" s="255" t="s">
        <v>9104</v>
      </c>
      <c r="D2043" s="9">
        <v>-42407464.474115953</v>
      </c>
      <c r="E2043" s="9">
        <v>1747011.7004889275</v>
      </c>
      <c r="F2043" s="255" t="s">
        <v>9129</v>
      </c>
      <c r="G2043" s="9"/>
      <c r="H2043" s="255" t="s">
        <v>9168</v>
      </c>
      <c r="I2043" s="9">
        <v>2</v>
      </c>
    </row>
    <row r="2044">
      <c r="A2044" s="255" t="s">
        <v>3221</v>
      </c>
      <c r="B2044" s="9">
        <v>1</v>
      </c>
      <c r="C2044" s="255" t="s">
        <v>9105</v>
      </c>
      <c r="D2044" s="9">
        <v>0.16226398218895063</v>
      </c>
      <c r="E2044" s="9">
        <v>1747011.7004889275</v>
      </c>
      <c r="F2044" s="255" t="s">
        <v>9129</v>
      </c>
      <c r="G2044" s="9"/>
      <c r="H2044" s="255" t="s">
        <v>9168</v>
      </c>
      <c r="I2044" s="9">
        <v>2</v>
      </c>
    </row>
    <row r="2045">
      <c r="A2045" s="255" t="s">
        <v>3222</v>
      </c>
      <c r="B2045" s="9">
        <v>1</v>
      </c>
      <c r="C2045" s="255" t="s">
        <v>9205</v>
      </c>
      <c r="D2045" s="9">
        <v>-24.274287609091331</v>
      </c>
      <c r="E2045" s="9">
        <v>1747011.7004889275</v>
      </c>
      <c r="F2045" s="255" t="s">
        <v>9129</v>
      </c>
      <c r="G2045" s="9"/>
      <c r="H2045" s="255" t="s">
        <v>9168</v>
      </c>
      <c r="I2045" s="9">
        <v>2</v>
      </c>
    </row>
    <row r="2046">
      <c r="A2046" s="255" t="s">
        <v>3223</v>
      </c>
      <c r="B2046" s="9">
        <v>1</v>
      </c>
      <c r="C2046" s="255" t="s">
        <v>9103</v>
      </c>
      <c r="D2046" s="9">
        <v>283477.07545202371</v>
      </c>
      <c r="E2046" s="9">
        <v>1747011.7004889275</v>
      </c>
      <c r="F2046" s="255" t="s">
        <v>9130</v>
      </c>
      <c r="G2046" s="9"/>
      <c r="H2046" s="255" t="s">
        <v>9168</v>
      </c>
      <c r="I2046" s="9">
        <v>2</v>
      </c>
    </row>
    <row r="2047">
      <c r="A2047" s="255" t="s">
        <v>3224</v>
      </c>
      <c r="B2047" s="9">
        <v>1</v>
      </c>
      <c r="C2047" s="255" t="s">
        <v>9104</v>
      </c>
      <c r="D2047" s="9">
        <v>-42407464.474115953</v>
      </c>
      <c r="E2047" s="9">
        <v>1747011.7004889275</v>
      </c>
      <c r="F2047" s="255" t="s">
        <v>9130</v>
      </c>
      <c r="G2047" s="9"/>
      <c r="H2047" s="255" t="s">
        <v>9168</v>
      </c>
      <c r="I2047" s="9">
        <v>2</v>
      </c>
    </row>
    <row r="2048">
      <c r="A2048" s="255" t="s">
        <v>3225</v>
      </c>
      <c r="B2048" s="9">
        <v>1</v>
      </c>
      <c r="C2048" s="255" t="s">
        <v>9105</v>
      </c>
      <c r="D2048" s="9">
        <v>0.16226398218895063</v>
      </c>
      <c r="E2048" s="9">
        <v>1747011.7004889275</v>
      </c>
      <c r="F2048" s="255" t="s">
        <v>9130</v>
      </c>
      <c r="G2048" s="9"/>
      <c r="H2048" s="255" t="s">
        <v>9168</v>
      </c>
      <c r="I2048" s="9">
        <v>2</v>
      </c>
    </row>
    <row r="2049">
      <c r="A2049" s="255" t="s">
        <v>3226</v>
      </c>
      <c r="B2049" s="9">
        <v>1</v>
      </c>
      <c r="C2049" s="255" t="s">
        <v>9205</v>
      </c>
      <c r="D2049" s="9">
        <v>-24.274287609091331</v>
      </c>
      <c r="E2049" s="9">
        <v>1747011.7004889275</v>
      </c>
      <c r="F2049" s="255" t="s">
        <v>9130</v>
      </c>
      <c r="G2049" s="9"/>
      <c r="H2049" s="255" t="s">
        <v>9168</v>
      </c>
      <c r="I2049" s="9">
        <v>2</v>
      </c>
    </row>
    <row r="2050">
      <c r="A2050" s="255" t="s">
        <v>3227</v>
      </c>
      <c r="B2050" s="9">
        <v>1</v>
      </c>
      <c r="C2050" s="255" t="s">
        <v>9103</v>
      </c>
      <c r="D2050" s="9">
        <v>1747011.7004889275</v>
      </c>
      <c r="E2050" s="9">
        <v>1747011.7004889275</v>
      </c>
      <c r="F2050" s="255" t="s">
        <v>9131</v>
      </c>
      <c r="G2050" s="9"/>
      <c r="H2050" s="255" t="s">
        <v>9168</v>
      </c>
      <c r="I2050" s="9">
        <v>2</v>
      </c>
    </row>
    <row r="2051">
      <c r="A2051" s="255" t="s">
        <v>3228</v>
      </c>
      <c r="B2051" s="9">
        <v>1</v>
      </c>
      <c r="C2051" s="255" t="s">
        <v>9104</v>
      </c>
      <c r="D2051" s="9">
        <v>978728740.14925802</v>
      </c>
      <c r="E2051" s="9">
        <v>1747011.7004889275</v>
      </c>
      <c r="F2051" s="255" t="s">
        <v>9131</v>
      </c>
      <c r="G2051" s="9"/>
      <c r="H2051" s="255" t="s">
        <v>9168</v>
      </c>
      <c r="I2051" s="9">
        <v>2</v>
      </c>
    </row>
    <row r="2052">
      <c r="A2052" s="255" t="s">
        <v>3229</v>
      </c>
      <c r="B2052" s="9">
        <v>1</v>
      </c>
      <c r="C2052" s="255" t="s">
        <v>9105</v>
      </c>
      <c r="D2052" s="9">
        <v>1</v>
      </c>
      <c r="E2052" s="9">
        <v>1747011.7004889275</v>
      </c>
      <c r="F2052" s="255" t="s">
        <v>9131</v>
      </c>
      <c r="G2052" s="9"/>
      <c r="H2052" s="255" t="s">
        <v>9168</v>
      </c>
      <c r="I2052" s="9">
        <v>2</v>
      </c>
    </row>
    <row r="2053">
      <c r="A2053" s="255" t="s">
        <v>3230</v>
      </c>
      <c r="B2053" s="9">
        <v>1</v>
      </c>
      <c r="C2053" s="255" t="s">
        <v>9205</v>
      </c>
      <c r="D2053" s="9">
        <v>560.23021475777523</v>
      </c>
      <c r="E2053" s="9">
        <v>1747011.7004889275</v>
      </c>
      <c r="F2053" s="255" t="s">
        <v>9131</v>
      </c>
      <c r="G2053" s="9"/>
      <c r="H2053" s="255" t="s">
        <v>9168</v>
      </c>
      <c r="I2053" s="9">
        <v>2</v>
      </c>
    </row>
    <row r="2054">
      <c r="A2054" s="255" t="s">
        <v>3231</v>
      </c>
      <c r="B2054" s="9">
        <v>1</v>
      </c>
      <c r="C2054" s="255" t="s">
        <v>9103</v>
      </c>
      <c r="D2054" s="9">
        <v>1747011.7004889275</v>
      </c>
      <c r="E2054" s="9">
        <v>1747011.7004889275</v>
      </c>
      <c r="F2054" s="255" t="s">
        <v>9132</v>
      </c>
      <c r="G2054" s="9"/>
      <c r="H2054" s="255" t="s">
        <v>9168</v>
      </c>
      <c r="I2054" s="9">
        <v>2</v>
      </c>
    </row>
    <row r="2055">
      <c r="A2055" s="255" t="s">
        <v>3232</v>
      </c>
      <c r="B2055" s="9">
        <v>1</v>
      </c>
      <c r="C2055" s="255" t="s">
        <v>9104</v>
      </c>
      <c r="D2055" s="9">
        <v>1467631073.7294641</v>
      </c>
      <c r="E2055" s="9">
        <v>1747011.7004889275</v>
      </c>
      <c r="F2055" s="255" t="s">
        <v>9132</v>
      </c>
      <c r="G2055" s="9"/>
      <c r="H2055" s="255" t="s">
        <v>9168</v>
      </c>
      <c r="I2055" s="9">
        <v>2</v>
      </c>
    </row>
    <row r="2056">
      <c r="A2056" s="255" t="s">
        <v>3233</v>
      </c>
      <c r="B2056" s="9">
        <v>1</v>
      </c>
      <c r="C2056" s="255" t="s">
        <v>9105</v>
      </c>
      <c r="D2056" s="9">
        <v>1</v>
      </c>
      <c r="E2056" s="9">
        <v>1747011.7004889275</v>
      </c>
      <c r="F2056" s="255" t="s">
        <v>9132</v>
      </c>
      <c r="G2056" s="9"/>
      <c r="H2056" s="255" t="s">
        <v>9168</v>
      </c>
      <c r="I2056" s="9">
        <v>2</v>
      </c>
    </row>
    <row r="2057">
      <c r="A2057" s="255" t="s">
        <v>3234</v>
      </c>
      <c r="B2057" s="9">
        <v>1</v>
      </c>
      <c r="C2057" s="255" t="s">
        <v>9205</v>
      </c>
      <c r="D2057" s="9">
        <v>840.08084966959598</v>
      </c>
      <c r="E2057" s="9">
        <v>1747011.7004889275</v>
      </c>
      <c r="F2057" s="255" t="s">
        <v>9132</v>
      </c>
      <c r="G2057" s="9"/>
      <c r="H2057" s="255" t="s">
        <v>9168</v>
      </c>
      <c r="I2057" s="9">
        <v>2</v>
      </c>
    </row>
    <row r="2058">
      <c r="A2058" s="255" t="s">
        <v>3235</v>
      </c>
      <c r="B2058" s="9">
        <v>1</v>
      </c>
      <c r="C2058" s="255" t="s">
        <v>9103</v>
      </c>
      <c r="D2058" s="9">
        <v>315406.0618713799</v>
      </c>
      <c r="E2058" s="9">
        <v>1747011.7004889275</v>
      </c>
      <c r="F2058" s="255" t="s">
        <v>9133</v>
      </c>
      <c r="G2058" s="9"/>
      <c r="H2058" s="255" t="s">
        <v>9168</v>
      </c>
      <c r="I2058" s="9">
        <v>2</v>
      </c>
    </row>
    <row r="2059">
      <c r="A2059" s="255" t="s">
        <v>3236</v>
      </c>
      <c r="B2059" s="9">
        <v>1</v>
      </c>
      <c r="C2059" s="255" t="s">
        <v>9104</v>
      </c>
      <c r="D2059" s="9">
        <v>650209795.69887722</v>
      </c>
      <c r="E2059" s="9">
        <v>1747011.7004889275</v>
      </c>
      <c r="F2059" s="255" t="s">
        <v>9133</v>
      </c>
      <c r="G2059" s="9"/>
      <c r="H2059" s="255" t="s">
        <v>9168</v>
      </c>
      <c r="I2059" s="9">
        <v>2</v>
      </c>
    </row>
    <row r="2060">
      <c r="A2060" s="255" t="s">
        <v>3237</v>
      </c>
      <c r="B2060" s="9">
        <v>1</v>
      </c>
      <c r="C2060" s="255" t="s">
        <v>9105</v>
      </c>
      <c r="D2060" s="9">
        <v>0.18054032596525185</v>
      </c>
      <c r="E2060" s="9">
        <v>1747011.7004889275</v>
      </c>
      <c r="F2060" s="255" t="s">
        <v>9133</v>
      </c>
      <c r="G2060" s="9"/>
      <c r="H2060" s="255" t="s">
        <v>9168</v>
      </c>
      <c r="I2060" s="9">
        <v>2</v>
      </c>
    </row>
    <row r="2061">
      <c r="A2061" s="255" t="s">
        <v>3238</v>
      </c>
      <c r="B2061" s="9">
        <v>1</v>
      </c>
      <c r="C2061" s="255" t="s">
        <v>9205</v>
      </c>
      <c r="D2061" s="9">
        <v>372.18399597261208</v>
      </c>
      <c r="E2061" s="9">
        <v>1747011.7004889275</v>
      </c>
      <c r="F2061" s="255" t="s">
        <v>9133</v>
      </c>
      <c r="G2061" s="9"/>
      <c r="H2061" s="255" t="s">
        <v>9168</v>
      </c>
      <c r="I2061" s="9">
        <v>2</v>
      </c>
    </row>
    <row r="2062">
      <c r="A2062" s="255" t="s">
        <v>3239</v>
      </c>
      <c r="B2062" s="9">
        <v>1</v>
      </c>
      <c r="C2062" s="255" t="s">
        <v>9103</v>
      </c>
      <c r="D2062" s="9">
        <v>0</v>
      </c>
      <c r="E2062" s="9">
        <v>1747011.7004889275</v>
      </c>
      <c r="F2062" s="255" t="s">
        <v>9134</v>
      </c>
      <c r="G2062" s="9"/>
      <c r="H2062" s="255" t="s">
        <v>9168</v>
      </c>
      <c r="I2062" s="9">
        <v>2</v>
      </c>
    </row>
    <row r="2063">
      <c r="A2063" s="255" t="s">
        <v>3240</v>
      </c>
      <c r="B2063" s="9">
        <v>1</v>
      </c>
      <c r="C2063" s="255" t="s">
        <v>9104</v>
      </c>
      <c r="D2063" s="9">
        <v>-665560957.57122183</v>
      </c>
      <c r="E2063" s="9">
        <v>1747011.7004889275</v>
      </c>
      <c r="F2063" s="255" t="s">
        <v>9134</v>
      </c>
      <c r="G2063" s="9"/>
      <c r="H2063" s="255" t="s">
        <v>9168</v>
      </c>
      <c r="I2063" s="9">
        <v>2</v>
      </c>
    </row>
    <row r="2064">
      <c r="A2064" s="255" t="s">
        <v>3241</v>
      </c>
      <c r="B2064" s="9">
        <v>1</v>
      </c>
      <c r="C2064" s="255" t="s">
        <v>9105</v>
      </c>
      <c r="D2064" s="9">
        <v>0</v>
      </c>
      <c r="E2064" s="9">
        <v>1747011.7004889275</v>
      </c>
      <c r="F2064" s="255" t="s">
        <v>9134</v>
      </c>
      <c r="G2064" s="9"/>
      <c r="H2064" s="255" t="s">
        <v>9168</v>
      </c>
      <c r="I2064" s="9">
        <v>2</v>
      </c>
    </row>
    <row r="2065">
      <c r="A2065" s="255" t="s">
        <v>3242</v>
      </c>
      <c r="B2065" s="9">
        <v>1</v>
      </c>
      <c r="C2065" s="255" t="s">
        <v>9205</v>
      </c>
      <c r="D2065" s="9">
        <v>-380.97109331606339</v>
      </c>
      <c r="E2065" s="9">
        <v>1747011.7004889275</v>
      </c>
      <c r="F2065" s="255" t="s">
        <v>9134</v>
      </c>
      <c r="G2065" s="9"/>
      <c r="H2065" s="255" t="s">
        <v>9168</v>
      </c>
      <c r="I2065" s="9">
        <v>2</v>
      </c>
    </row>
    <row r="2066">
      <c r="A2066" s="255" t="s">
        <v>3243</v>
      </c>
      <c r="B2066" s="9">
        <v>1</v>
      </c>
      <c r="C2066" s="255" t="s">
        <v>9103</v>
      </c>
      <c r="D2066" s="9">
        <v>288279.91825369198</v>
      </c>
      <c r="E2066" s="9">
        <v>1747011.7004889275</v>
      </c>
      <c r="F2066" s="255" t="s">
        <v>9135</v>
      </c>
      <c r="G2066" s="9"/>
      <c r="H2066" s="255" t="s">
        <v>9168</v>
      </c>
      <c r="I2066" s="9">
        <v>2</v>
      </c>
    </row>
    <row r="2067">
      <c r="A2067" s="255" t="s">
        <v>3244</v>
      </c>
      <c r="B2067" s="9">
        <v>1</v>
      </c>
      <c r="C2067" s="255" t="s">
        <v>9104</v>
      </c>
      <c r="D2067" s="9">
        <v>-15351161.872344658</v>
      </c>
      <c r="E2067" s="9">
        <v>1747011.7004889275</v>
      </c>
      <c r="F2067" s="255" t="s">
        <v>9135</v>
      </c>
      <c r="G2067" s="9"/>
      <c r="H2067" s="255" t="s">
        <v>9168</v>
      </c>
      <c r="I2067" s="9">
        <v>2</v>
      </c>
    </row>
    <row r="2068">
      <c r="A2068" s="255" t="s">
        <v>3245</v>
      </c>
      <c r="B2068" s="9">
        <v>1</v>
      </c>
      <c r="C2068" s="255" t="s">
        <v>9105</v>
      </c>
      <c r="D2068" s="9">
        <v>0.16501315828223273</v>
      </c>
      <c r="E2068" s="9">
        <v>1747011.7004889275</v>
      </c>
      <c r="F2068" s="255" t="s">
        <v>9135</v>
      </c>
      <c r="G2068" s="9"/>
      <c r="H2068" s="255" t="s">
        <v>9168</v>
      </c>
      <c r="I2068" s="9">
        <v>2</v>
      </c>
    </row>
    <row r="2069">
      <c r="A2069" s="255" t="s">
        <v>3246</v>
      </c>
      <c r="B2069" s="9">
        <v>1</v>
      </c>
      <c r="C2069" s="255" t="s">
        <v>9205</v>
      </c>
      <c r="D2069" s="9">
        <v>-8.7870973434513377</v>
      </c>
      <c r="E2069" s="9">
        <v>1747011.7004889275</v>
      </c>
      <c r="F2069" s="255" t="s">
        <v>9135</v>
      </c>
      <c r="G2069" s="9"/>
      <c r="H2069" s="255" t="s">
        <v>9168</v>
      </c>
      <c r="I2069" s="9">
        <v>2</v>
      </c>
    </row>
    <row r="2070">
      <c r="A2070" s="255" t="s">
        <v>3247</v>
      </c>
      <c r="B2070" s="9">
        <v>1</v>
      </c>
      <c r="C2070" s="255" t="s">
        <v>9103</v>
      </c>
      <c r="D2070" s="9">
        <v>6894.4696668422539</v>
      </c>
      <c r="E2070" s="9">
        <v>1747011.7004889275</v>
      </c>
      <c r="F2070" s="255" t="s">
        <v>9136</v>
      </c>
      <c r="G2070" s="9"/>
      <c r="H2070" s="255" t="s">
        <v>9168</v>
      </c>
      <c r="I2070" s="9">
        <v>2</v>
      </c>
    </row>
    <row r="2071">
      <c r="A2071" s="255" t="s">
        <v>3248</v>
      </c>
      <c r="B2071" s="9">
        <v>1</v>
      </c>
      <c r="C2071" s="255" t="s">
        <v>9104</v>
      </c>
      <c r="D2071" s="9">
        <v>27056302.601771295</v>
      </c>
      <c r="E2071" s="9">
        <v>1747011.7004889275</v>
      </c>
      <c r="F2071" s="255" t="s">
        <v>9136</v>
      </c>
      <c r="G2071" s="9"/>
      <c r="H2071" s="255" t="s">
        <v>9168</v>
      </c>
      <c r="I2071" s="9">
        <v>2</v>
      </c>
    </row>
    <row r="2072">
      <c r="A2072" s="255" t="s">
        <v>3249</v>
      </c>
      <c r="B2072" s="9">
        <v>1</v>
      </c>
      <c r="C2072" s="255" t="s">
        <v>9105</v>
      </c>
      <c r="D2072" s="9">
        <v>0.0039464358852964367</v>
      </c>
      <c r="E2072" s="9">
        <v>1747011.7004889275</v>
      </c>
      <c r="F2072" s="255" t="s">
        <v>9136</v>
      </c>
      <c r="G2072" s="9"/>
      <c r="H2072" s="255" t="s">
        <v>9168</v>
      </c>
      <c r="I2072" s="9">
        <v>2</v>
      </c>
    </row>
    <row r="2073">
      <c r="A2073" s="255" t="s">
        <v>3250</v>
      </c>
      <c r="B2073" s="9">
        <v>1</v>
      </c>
      <c r="C2073" s="255" t="s">
        <v>9205</v>
      </c>
      <c r="D2073" s="9">
        <v>15.487190265639995</v>
      </c>
      <c r="E2073" s="9">
        <v>1747011.7004889275</v>
      </c>
      <c r="F2073" s="255" t="s">
        <v>9136</v>
      </c>
      <c r="G2073" s="9"/>
      <c r="H2073" s="255" t="s">
        <v>9168</v>
      </c>
      <c r="I2073" s="9">
        <v>2</v>
      </c>
    </row>
    <row r="2074">
      <c r="A2074" s="255" t="s">
        <v>3251</v>
      </c>
      <c r="B2074" s="9">
        <v>1</v>
      </c>
      <c r="C2074" s="255" t="s">
        <v>9103</v>
      </c>
      <c r="D2074" s="9">
        <v>328926.88151748211</v>
      </c>
      <c r="E2074" s="9">
        <v>1747011.7004889275</v>
      </c>
      <c r="F2074" s="255" t="s">
        <v>9137</v>
      </c>
      <c r="G2074" s="9"/>
      <c r="H2074" s="255" t="s">
        <v>9168</v>
      </c>
      <c r="I2074" s="9">
        <v>2</v>
      </c>
    </row>
    <row r="2075">
      <c r="A2075" s="255" t="s">
        <v>3252</v>
      </c>
      <c r="B2075" s="9">
        <v>1</v>
      </c>
      <c r="C2075" s="255" t="s">
        <v>9104</v>
      </c>
      <c r="D2075" s="9">
        <v>488902333.5802061</v>
      </c>
      <c r="E2075" s="9">
        <v>1747011.7004889275</v>
      </c>
      <c r="F2075" s="255" t="s">
        <v>9137</v>
      </c>
      <c r="G2075" s="9"/>
      <c r="H2075" s="255" t="s">
        <v>9168</v>
      </c>
      <c r="I2075" s="9">
        <v>2</v>
      </c>
    </row>
    <row r="2076">
      <c r="A2076" s="255" t="s">
        <v>3253</v>
      </c>
      <c r="B2076" s="9">
        <v>1</v>
      </c>
      <c r="C2076" s="255" t="s">
        <v>9105</v>
      </c>
      <c r="D2076" s="9">
        <v>0.18827972441479754</v>
      </c>
      <c r="E2076" s="9">
        <v>1747011.7004889275</v>
      </c>
      <c r="F2076" s="255" t="s">
        <v>9137</v>
      </c>
      <c r="G2076" s="9"/>
      <c r="H2076" s="255" t="s">
        <v>9168</v>
      </c>
      <c r="I2076" s="9">
        <v>2</v>
      </c>
    </row>
    <row r="2077">
      <c r="A2077" s="255" t="s">
        <v>3254</v>
      </c>
      <c r="B2077" s="9">
        <v>1</v>
      </c>
      <c r="C2077" s="255" t="s">
        <v>9205</v>
      </c>
      <c r="D2077" s="9">
        <v>279.8506349118208</v>
      </c>
      <c r="E2077" s="9">
        <v>1747011.7004889275</v>
      </c>
      <c r="F2077" s="255" t="s">
        <v>9137</v>
      </c>
      <c r="G2077" s="9"/>
      <c r="H2077" s="255" t="s">
        <v>9168</v>
      </c>
      <c r="I2077" s="9">
        <v>2</v>
      </c>
    </row>
    <row r="2078">
      <c r="A2078" s="255" t="s">
        <v>3255</v>
      </c>
      <c r="B2078" s="9">
        <v>1</v>
      </c>
      <c r="C2078" s="255" t="s">
        <v>9103</v>
      </c>
      <c r="D2078" s="9">
        <v>0</v>
      </c>
      <c r="E2078" s="9">
        <v>1747011.7004889275</v>
      </c>
      <c r="F2078" s="255" t="s">
        <v>9138</v>
      </c>
      <c r="G2078" s="9"/>
      <c r="H2078" s="255" t="s">
        <v>9168</v>
      </c>
      <c r="I2078" s="9">
        <v>2</v>
      </c>
    </row>
    <row r="2079">
      <c r="A2079" s="255" t="s">
        <v>3256</v>
      </c>
      <c r="B2079" s="9">
        <v>1</v>
      </c>
      <c r="C2079" s="255" t="s">
        <v>9104</v>
      </c>
      <c r="D2079" s="9">
        <v>0</v>
      </c>
      <c r="E2079" s="9">
        <v>1747011.7004889275</v>
      </c>
      <c r="F2079" s="255" t="s">
        <v>9138</v>
      </c>
      <c r="G2079" s="9"/>
      <c r="H2079" s="255" t="s">
        <v>9168</v>
      </c>
      <c r="I2079" s="9">
        <v>2</v>
      </c>
    </row>
    <row r="2080">
      <c r="A2080" s="255" t="s">
        <v>3257</v>
      </c>
      <c r="B2080" s="9">
        <v>1</v>
      </c>
      <c r="C2080" s="255" t="s">
        <v>9105</v>
      </c>
      <c r="D2080" s="9">
        <v>0</v>
      </c>
      <c r="E2080" s="9">
        <v>1747011.7004889275</v>
      </c>
      <c r="F2080" s="255" t="s">
        <v>9138</v>
      </c>
      <c r="G2080" s="9"/>
      <c r="H2080" s="255" t="s">
        <v>9168</v>
      </c>
      <c r="I2080" s="9">
        <v>2</v>
      </c>
    </row>
    <row r="2081">
      <c r="A2081" s="255" t="s">
        <v>3258</v>
      </c>
      <c r="B2081" s="9">
        <v>1</v>
      </c>
      <c r="C2081" s="255" t="s">
        <v>9205</v>
      </c>
      <c r="D2081" s="9">
        <v>0</v>
      </c>
      <c r="E2081" s="9">
        <v>1747011.7004889275</v>
      </c>
      <c r="F2081" s="255" t="s">
        <v>9138</v>
      </c>
      <c r="G2081" s="9"/>
      <c r="H2081" s="255" t="s">
        <v>9168</v>
      </c>
      <c r="I2081" s="9">
        <v>2</v>
      </c>
    </row>
    <row r="2082">
      <c r="A2082" s="255" t="s">
        <v>3259</v>
      </c>
      <c r="B2082" s="9">
        <v>2</v>
      </c>
      <c r="C2082" s="255" t="s">
        <v>9103</v>
      </c>
      <c r="D2082" s="9">
        <v>508617.5324975847</v>
      </c>
      <c r="E2082" s="9">
        <v>1746626.5573948817</v>
      </c>
      <c r="F2082" s="255" t="s">
        <v>9114</v>
      </c>
      <c r="G2082" s="9"/>
      <c r="H2082" s="255" t="s">
        <v>9168</v>
      </c>
      <c r="I2082" s="9">
        <v>2</v>
      </c>
    </row>
    <row r="2083">
      <c r="A2083" s="255" t="s">
        <v>3260</v>
      </c>
      <c r="B2083" s="9">
        <v>2</v>
      </c>
      <c r="C2083" s="255" t="s">
        <v>9104</v>
      </c>
      <c r="D2083" s="9">
        <v>1073372773.2094773</v>
      </c>
      <c r="E2083" s="9">
        <v>1746626.5573948817</v>
      </c>
      <c r="F2083" s="255" t="s">
        <v>9114</v>
      </c>
      <c r="G2083" s="9"/>
      <c r="H2083" s="255" t="s">
        <v>9168</v>
      </c>
      <c r="I2083" s="9">
        <v>2</v>
      </c>
    </row>
    <row r="2084">
      <c r="A2084" s="255" t="s">
        <v>3261</v>
      </c>
      <c r="B2084" s="9">
        <v>2</v>
      </c>
      <c r="C2084" s="255" t="s">
        <v>9105</v>
      </c>
      <c r="D2084" s="9">
        <v>0.29119993071455125</v>
      </c>
      <c r="E2084" s="9">
        <v>1746626.5573948817</v>
      </c>
      <c r="F2084" s="255" t="s">
        <v>9114</v>
      </c>
      <c r="G2084" s="9"/>
      <c r="H2084" s="255" t="s">
        <v>9168</v>
      </c>
      <c r="I2084" s="9">
        <v>2</v>
      </c>
    </row>
    <row r="2085">
      <c r="A2085" s="255" t="s">
        <v>3262</v>
      </c>
      <c r="B2085" s="9">
        <v>2</v>
      </c>
      <c r="C2085" s="255" t="s">
        <v>9205</v>
      </c>
      <c r="D2085" s="9">
        <v>614.54050876818678</v>
      </c>
      <c r="E2085" s="9">
        <v>1746626.5573948817</v>
      </c>
      <c r="F2085" s="255" t="s">
        <v>9114</v>
      </c>
      <c r="G2085" s="9"/>
      <c r="H2085" s="255" t="s">
        <v>9168</v>
      </c>
      <c r="I2085" s="9">
        <v>2</v>
      </c>
    </row>
    <row r="2086">
      <c r="A2086" s="255" t="s">
        <v>3263</v>
      </c>
      <c r="B2086" s="9">
        <v>2</v>
      </c>
      <c r="C2086" s="255" t="s">
        <v>9103</v>
      </c>
      <c r="D2086" s="9">
        <v>0</v>
      </c>
      <c r="E2086" s="9">
        <v>1746626.5573948817</v>
      </c>
      <c r="F2086" s="255" t="s">
        <v>9115</v>
      </c>
      <c r="G2086" s="9"/>
      <c r="H2086" s="255" t="s">
        <v>9168</v>
      </c>
      <c r="I2086" s="9">
        <v>2</v>
      </c>
    </row>
    <row r="2087">
      <c r="A2087" s="255" t="s">
        <v>3264</v>
      </c>
      <c r="B2087" s="9">
        <v>2</v>
      </c>
      <c r="C2087" s="255" t="s">
        <v>9104</v>
      </c>
      <c r="D2087" s="9">
        <v>0</v>
      </c>
      <c r="E2087" s="9">
        <v>1746626.5573948817</v>
      </c>
      <c r="F2087" s="255" t="s">
        <v>9115</v>
      </c>
      <c r="G2087" s="9"/>
      <c r="H2087" s="255" t="s">
        <v>9168</v>
      </c>
      <c r="I2087" s="9">
        <v>2</v>
      </c>
    </row>
    <row r="2088">
      <c r="A2088" s="255" t="s">
        <v>3265</v>
      </c>
      <c r="B2088" s="9">
        <v>2</v>
      </c>
      <c r="C2088" s="255" t="s">
        <v>9105</v>
      </c>
      <c r="D2088" s="9">
        <v>0</v>
      </c>
      <c r="E2088" s="9">
        <v>1746626.5573948817</v>
      </c>
      <c r="F2088" s="255" t="s">
        <v>9115</v>
      </c>
      <c r="G2088" s="9"/>
      <c r="H2088" s="255" t="s">
        <v>9168</v>
      </c>
      <c r="I2088" s="9">
        <v>2</v>
      </c>
    </row>
    <row r="2089">
      <c r="A2089" s="255" t="s">
        <v>3266</v>
      </c>
      <c r="B2089" s="9">
        <v>2</v>
      </c>
      <c r="C2089" s="255" t="s">
        <v>9205</v>
      </c>
      <c r="D2089" s="9">
        <v>0</v>
      </c>
      <c r="E2089" s="9">
        <v>1746626.5573948817</v>
      </c>
      <c r="F2089" s="255" t="s">
        <v>9115</v>
      </c>
      <c r="G2089" s="9"/>
      <c r="H2089" s="255" t="s">
        <v>9168</v>
      </c>
      <c r="I2089" s="9">
        <v>2</v>
      </c>
    </row>
    <row r="2090">
      <c r="A2090" s="255" t="s">
        <v>3267</v>
      </c>
      <c r="B2090" s="9">
        <v>2</v>
      </c>
      <c r="C2090" s="255" t="s">
        <v>9103</v>
      </c>
      <c r="D2090" s="9">
        <v>0</v>
      </c>
      <c r="E2090" s="9">
        <v>1746626.5573948817</v>
      </c>
      <c r="F2090" s="255" t="s">
        <v>9116</v>
      </c>
      <c r="G2090" s="9"/>
      <c r="H2090" s="255" t="s">
        <v>9168</v>
      </c>
      <c r="I2090" s="9">
        <v>2</v>
      </c>
    </row>
    <row r="2091">
      <c r="A2091" s="255" t="s">
        <v>3268</v>
      </c>
      <c r="B2091" s="9">
        <v>2</v>
      </c>
      <c r="C2091" s="255" t="s">
        <v>9104</v>
      </c>
      <c r="D2091" s="9">
        <v>0</v>
      </c>
      <c r="E2091" s="9">
        <v>1746626.5573948817</v>
      </c>
      <c r="F2091" s="255" t="s">
        <v>9116</v>
      </c>
      <c r="G2091" s="9"/>
      <c r="H2091" s="255" t="s">
        <v>9168</v>
      </c>
      <c r="I2091" s="9">
        <v>2</v>
      </c>
    </row>
    <row r="2092">
      <c r="A2092" s="255" t="s">
        <v>3269</v>
      </c>
      <c r="B2092" s="9">
        <v>2</v>
      </c>
      <c r="C2092" s="255" t="s">
        <v>9105</v>
      </c>
      <c r="D2092" s="9">
        <v>0</v>
      </c>
      <c r="E2092" s="9">
        <v>1746626.5573948817</v>
      </c>
      <c r="F2092" s="255" t="s">
        <v>9116</v>
      </c>
      <c r="G2092" s="9"/>
      <c r="H2092" s="255" t="s">
        <v>9168</v>
      </c>
      <c r="I2092" s="9">
        <v>2</v>
      </c>
    </row>
    <row r="2093">
      <c r="A2093" s="255" t="s">
        <v>3270</v>
      </c>
      <c r="B2093" s="9">
        <v>2</v>
      </c>
      <c r="C2093" s="255" t="s">
        <v>9205</v>
      </c>
      <c r="D2093" s="9">
        <v>0</v>
      </c>
      <c r="E2093" s="9">
        <v>1746626.5573948817</v>
      </c>
      <c r="F2093" s="255" t="s">
        <v>9116</v>
      </c>
      <c r="G2093" s="9"/>
      <c r="H2093" s="255" t="s">
        <v>9168</v>
      </c>
      <c r="I2093" s="9">
        <v>2</v>
      </c>
    </row>
    <row r="2094">
      <c r="A2094" s="255" t="s">
        <v>3271</v>
      </c>
      <c r="B2094" s="9">
        <v>2</v>
      </c>
      <c r="C2094" s="255" t="s">
        <v>9103</v>
      </c>
      <c r="D2094" s="9">
        <v>0</v>
      </c>
      <c r="E2094" s="9">
        <v>1746626.5573948817</v>
      </c>
      <c r="F2094" s="255" t="s">
        <v>9117</v>
      </c>
      <c r="G2094" s="9"/>
      <c r="H2094" s="255" t="s">
        <v>9168</v>
      </c>
      <c r="I2094" s="9">
        <v>2</v>
      </c>
    </row>
    <row r="2095">
      <c r="A2095" s="255" t="s">
        <v>3272</v>
      </c>
      <c r="B2095" s="9">
        <v>2</v>
      </c>
      <c r="C2095" s="255" t="s">
        <v>9104</v>
      </c>
      <c r="D2095" s="9">
        <v>0</v>
      </c>
      <c r="E2095" s="9">
        <v>1746626.5573948817</v>
      </c>
      <c r="F2095" s="255" t="s">
        <v>9117</v>
      </c>
      <c r="G2095" s="9"/>
      <c r="H2095" s="255" t="s">
        <v>9168</v>
      </c>
      <c r="I2095" s="9">
        <v>2</v>
      </c>
    </row>
    <row r="2096">
      <c r="A2096" s="255" t="s">
        <v>3273</v>
      </c>
      <c r="B2096" s="9">
        <v>2</v>
      </c>
      <c r="C2096" s="255" t="s">
        <v>9105</v>
      </c>
      <c r="D2096" s="9">
        <v>0</v>
      </c>
      <c r="E2096" s="9">
        <v>1746626.5573948817</v>
      </c>
      <c r="F2096" s="255" t="s">
        <v>9117</v>
      </c>
      <c r="G2096" s="9"/>
      <c r="H2096" s="255" t="s">
        <v>9168</v>
      </c>
      <c r="I2096" s="9">
        <v>2</v>
      </c>
    </row>
    <row r="2097">
      <c r="A2097" s="255" t="s">
        <v>3274</v>
      </c>
      <c r="B2097" s="9">
        <v>2</v>
      </c>
      <c r="C2097" s="255" t="s">
        <v>9205</v>
      </c>
      <c r="D2097" s="9">
        <v>0</v>
      </c>
      <c r="E2097" s="9">
        <v>1746626.5573948817</v>
      </c>
      <c r="F2097" s="255" t="s">
        <v>9117</v>
      </c>
      <c r="G2097" s="9"/>
      <c r="H2097" s="255" t="s">
        <v>9168</v>
      </c>
      <c r="I2097" s="9">
        <v>2</v>
      </c>
    </row>
    <row r="2098">
      <c r="A2098" s="255" t="s">
        <v>3275</v>
      </c>
      <c r="B2098" s="9">
        <v>2</v>
      </c>
      <c r="C2098" s="255" t="s">
        <v>9103</v>
      </c>
      <c r="D2098" s="9">
        <v>0</v>
      </c>
      <c r="E2098" s="9">
        <v>1746626.5573948817</v>
      </c>
      <c r="F2098" s="255" t="s">
        <v>9118</v>
      </c>
      <c r="G2098" s="9"/>
      <c r="H2098" s="255" t="s">
        <v>9168</v>
      </c>
      <c r="I2098" s="9">
        <v>2</v>
      </c>
    </row>
    <row r="2099">
      <c r="A2099" s="255" t="s">
        <v>3276</v>
      </c>
      <c r="B2099" s="9">
        <v>2</v>
      </c>
      <c r="C2099" s="255" t="s">
        <v>9104</v>
      </c>
      <c r="D2099" s="9">
        <v>0</v>
      </c>
      <c r="E2099" s="9">
        <v>1746626.5573948817</v>
      </c>
      <c r="F2099" s="255" t="s">
        <v>9118</v>
      </c>
      <c r="G2099" s="9"/>
      <c r="H2099" s="255" t="s">
        <v>9168</v>
      </c>
      <c r="I2099" s="9">
        <v>2</v>
      </c>
    </row>
    <row r="2100">
      <c r="A2100" s="255" t="s">
        <v>3277</v>
      </c>
      <c r="B2100" s="9">
        <v>2</v>
      </c>
      <c r="C2100" s="255" t="s">
        <v>9105</v>
      </c>
      <c r="D2100" s="9">
        <v>0</v>
      </c>
      <c r="E2100" s="9">
        <v>1746626.5573948817</v>
      </c>
      <c r="F2100" s="255" t="s">
        <v>9118</v>
      </c>
      <c r="G2100" s="9"/>
      <c r="H2100" s="255" t="s">
        <v>9168</v>
      </c>
      <c r="I2100" s="9">
        <v>2</v>
      </c>
    </row>
    <row r="2101">
      <c r="A2101" s="255" t="s">
        <v>3278</v>
      </c>
      <c r="B2101" s="9">
        <v>2</v>
      </c>
      <c r="C2101" s="255" t="s">
        <v>9205</v>
      </c>
      <c r="D2101" s="9">
        <v>0</v>
      </c>
      <c r="E2101" s="9">
        <v>1746626.5573948817</v>
      </c>
      <c r="F2101" s="255" t="s">
        <v>9118</v>
      </c>
      <c r="G2101" s="9"/>
      <c r="H2101" s="255" t="s">
        <v>9168</v>
      </c>
      <c r="I2101" s="9">
        <v>2</v>
      </c>
    </row>
    <row r="2102">
      <c r="A2102" s="255" t="s">
        <v>3279</v>
      </c>
      <c r="B2102" s="9">
        <v>2</v>
      </c>
      <c r="C2102" s="255" t="s">
        <v>9103</v>
      </c>
      <c r="D2102" s="9">
        <v>0</v>
      </c>
      <c r="E2102" s="9">
        <v>1746626.5573948817</v>
      </c>
      <c r="F2102" s="255" t="s">
        <v>9119</v>
      </c>
      <c r="G2102" s="9"/>
      <c r="H2102" s="255" t="s">
        <v>9168</v>
      </c>
      <c r="I2102" s="9">
        <v>2</v>
      </c>
    </row>
    <row r="2103">
      <c r="A2103" s="255" t="s">
        <v>3280</v>
      </c>
      <c r="B2103" s="9">
        <v>2</v>
      </c>
      <c r="C2103" s="255" t="s">
        <v>9104</v>
      </c>
      <c r="D2103" s="9">
        <v>0</v>
      </c>
      <c r="E2103" s="9">
        <v>1746626.5573948817</v>
      </c>
      <c r="F2103" s="255" t="s">
        <v>9119</v>
      </c>
      <c r="G2103" s="9"/>
      <c r="H2103" s="255" t="s">
        <v>9168</v>
      </c>
      <c r="I2103" s="9">
        <v>2</v>
      </c>
    </row>
    <row r="2104">
      <c r="A2104" s="255" t="s">
        <v>3281</v>
      </c>
      <c r="B2104" s="9">
        <v>2</v>
      </c>
      <c r="C2104" s="255" t="s">
        <v>9105</v>
      </c>
      <c r="D2104" s="9">
        <v>0</v>
      </c>
      <c r="E2104" s="9">
        <v>1746626.5573948817</v>
      </c>
      <c r="F2104" s="255" t="s">
        <v>9119</v>
      </c>
      <c r="G2104" s="9"/>
      <c r="H2104" s="255" t="s">
        <v>9168</v>
      </c>
      <c r="I2104" s="9">
        <v>2</v>
      </c>
    </row>
    <row r="2105">
      <c r="A2105" s="255" t="s">
        <v>3282</v>
      </c>
      <c r="B2105" s="9">
        <v>2</v>
      </c>
      <c r="C2105" s="255" t="s">
        <v>9205</v>
      </c>
      <c r="D2105" s="9">
        <v>0</v>
      </c>
      <c r="E2105" s="9">
        <v>1746626.5573948817</v>
      </c>
      <c r="F2105" s="255" t="s">
        <v>9119</v>
      </c>
      <c r="G2105" s="9"/>
      <c r="H2105" s="255" t="s">
        <v>9168</v>
      </c>
      <c r="I2105" s="9">
        <v>2</v>
      </c>
    </row>
    <row r="2106">
      <c r="A2106" s="255" t="s">
        <v>3283</v>
      </c>
      <c r="B2106" s="9">
        <v>2</v>
      </c>
      <c r="C2106" s="255" t="s">
        <v>9103</v>
      </c>
      <c r="D2106" s="9">
        <v>0</v>
      </c>
      <c r="E2106" s="9">
        <v>1746626.5573948817</v>
      </c>
      <c r="F2106" s="255" t="s">
        <v>9120</v>
      </c>
      <c r="G2106" s="9"/>
      <c r="H2106" s="255" t="s">
        <v>9168</v>
      </c>
      <c r="I2106" s="9">
        <v>2</v>
      </c>
    </row>
    <row r="2107">
      <c r="A2107" s="255" t="s">
        <v>3284</v>
      </c>
      <c r="B2107" s="9">
        <v>2</v>
      </c>
      <c r="C2107" s="255" t="s">
        <v>9104</v>
      </c>
      <c r="D2107" s="9">
        <v>0</v>
      </c>
      <c r="E2107" s="9">
        <v>1746626.5573948817</v>
      </c>
      <c r="F2107" s="255" t="s">
        <v>9120</v>
      </c>
      <c r="G2107" s="9"/>
      <c r="H2107" s="255" t="s">
        <v>9168</v>
      </c>
      <c r="I2107" s="9">
        <v>2</v>
      </c>
    </row>
    <row r="2108">
      <c r="A2108" s="255" t="s">
        <v>3285</v>
      </c>
      <c r="B2108" s="9">
        <v>2</v>
      </c>
      <c r="C2108" s="255" t="s">
        <v>9105</v>
      </c>
      <c r="D2108" s="9">
        <v>0</v>
      </c>
      <c r="E2108" s="9">
        <v>1746626.5573948817</v>
      </c>
      <c r="F2108" s="255" t="s">
        <v>9120</v>
      </c>
      <c r="G2108" s="9"/>
      <c r="H2108" s="255" t="s">
        <v>9168</v>
      </c>
      <c r="I2108" s="9">
        <v>2</v>
      </c>
    </row>
    <row r="2109">
      <c r="A2109" s="255" t="s">
        <v>3286</v>
      </c>
      <c r="B2109" s="9">
        <v>2</v>
      </c>
      <c r="C2109" s="255" t="s">
        <v>9205</v>
      </c>
      <c r="D2109" s="9">
        <v>0</v>
      </c>
      <c r="E2109" s="9">
        <v>1746626.5573948817</v>
      </c>
      <c r="F2109" s="255" t="s">
        <v>9120</v>
      </c>
      <c r="G2109" s="9"/>
      <c r="H2109" s="255" t="s">
        <v>9168</v>
      </c>
      <c r="I2109" s="9">
        <v>2</v>
      </c>
    </row>
    <row r="2110">
      <c r="A2110" s="255" t="s">
        <v>3287</v>
      </c>
      <c r="B2110" s="9">
        <v>2</v>
      </c>
      <c r="C2110" s="255" t="s">
        <v>9103</v>
      </c>
      <c r="D2110" s="9">
        <v>0</v>
      </c>
      <c r="E2110" s="9">
        <v>1746626.5573948817</v>
      </c>
      <c r="F2110" s="255" t="s">
        <v>9121</v>
      </c>
      <c r="G2110" s="9"/>
      <c r="H2110" s="255" t="s">
        <v>9168</v>
      </c>
      <c r="I2110" s="9">
        <v>2</v>
      </c>
    </row>
    <row r="2111">
      <c r="A2111" s="255" t="s">
        <v>3288</v>
      </c>
      <c r="B2111" s="9">
        <v>2</v>
      </c>
      <c r="C2111" s="255" t="s">
        <v>9104</v>
      </c>
      <c r="D2111" s="9">
        <v>0</v>
      </c>
      <c r="E2111" s="9">
        <v>1746626.5573948817</v>
      </c>
      <c r="F2111" s="255" t="s">
        <v>9121</v>
      </c>
      <c r="G2111" s="9"/>
      <c r="H2111" s="255" t="s">
        <v>9168</v>
      </c>
      <c r="I2111" s="9">
        <v>2</v>
      </c>
    </row>
    <row r="2112">
      <c r="A2112" s="255" t="s">
        <v>3289</v>
      </c>
      <c r="B2112" s="9">
        <v>2</v>
      </c>
      <c r="C2112" s="255" t="s">
        <v>9105</v>
      </c>
      <c r="D2112" s="9">
        <v>0</v>
      </c>
      <c r="E2112" s="9">
        <v>1746626.5573948817</v>
      </c>
      <c r="F2112" s="255" t="s">
        <v>9121</v>
      </c>
      <c r="G2112" s="9"/>
      <c r="H2112" s="255" t="s">
        <v>9168</v>
      </c>
      <c r="I2112" s="9">
        <v>2</v>
      </c>
    </row>
    <row r="2113">
      <c r="A2113" s="255" t="s">
        <v>3290</v>
      </c>
      <c r="B2113" s="9">
        <v>2</v>
      </c>
      <c r="C2113" s="255" t="s">
        <v>9205</v>
      </c>
      <c r="D2113" s="9">
        <v>0</v>
      </c>
      <c r="E2113" s="9">
        <v>1746626.5573948817</v>
      </c>
      <c r="F2113" s="255" t="s">
        <v>9121</v>
      </c>
      <c r="G2113" s="9"/>
      <c r="H2113" s="255" t="s">
        <v>9168</v>
      </c>
      <c r="I2113" s="9">
        <v>2</v>
      </c>
    </row>
    <row r="2114">
      <c r="A2114" s="255" t="s">
        <v>3291</v>
      </c>
      <c r="B2114" s="9">
        <v>2</v>
      </c>
      <c r="C2114" s="255" t="s">
        <v>9103</v>
      </c>
      <c r="D2114" s="9">
        <v>1472546.1214084965</v>
      </c>
      <c r="E2114" s="9">
        <v>1746626.5573948817</v>
      </c>
      <c r="F2114" s="255" t="s">
        <v>9122</v>
      </c>
      <c r="G2114" s="9"/>
      <c r="H2114" s="255" t="s">
        <v>9168</v>
      </c>
      <c r="I2114" s="9">
        <v>2</v>
      </c>
    </row>
    <row r="2115">
      <c r="A2115" s="255" t="s">
        <v>3292</v>
      </c>
      <c r="B2115" s="9">
        <v>2</v>
      </c>
      <c r="C2115" s="255" t="s">
        <v>9104</v>
      </c>
      <c r="D2115" s="9">
        <v>2100747644.2688601</v>
      </c>
      <c r="E2115" s="9">
        <v>1746626.5573948817</v>
      </c>
      <c r="F2115" s="255" t="s">
        <v>9122</v>
      </c>
      <c r="G2115" s="9"/>
      <c r="H2115" s="255" t="s">
        <v>9168</v>
      </c>
      <c r="I2115" s="9">
        <v>2</v>
      </c>
    </row>
    <row r="2116">
      <c r="A2116" s="255" t="s">
        <v>3293</v>
      </c>
      <c r="B2116" s="9">
        <v>2</v>
      </c>
      <c r="C2116" s="255" t="s">
        <v>9105</v>
      </c>
      <c r="D2116" s="9">
        <v>0.84308011645306702</v>
      </c>
      <c r="E2116" s="9">
        <v>1746626.5573948817</v>
      </c>
      <c r="F2116" s="255" t="s">
        <v>9122</v>
      </c>
      <c r="G2116" s="9"/>
      <c r="H2116" s="255" t="s">
        <v>9168</v>
      </c>
      <c r="I2116" s="9">
        <v>2</v>
      </c>
    </row>
    <row r="2117">
      <c r="A2117" s="255" t="s">
        <v>3294</v>
      </c>
      <c r="B2117" s="9">
        <v>2</v>
      </c>
      <c r="C2117" s="255" t="s">
        <v>9205</v>
      </c>
      <c r="D2117" s="9">
        <v>1202.7457359872938</v>
      </c>
      <c r="E2117" s="9">
        <v>1746626.5573948817</v>
      </c>
      <c r="F2117" s="255" t="s">
        <v>9122</v>
      </c>
      <c r="G2117" s="9"/>
      <c r="H2117" s="255" t="s">
        <v>9168</v>
      </c>
      <c r="I2117" s="9">
        <v>2</v>
      </c>
    </row>
    <row r="2118">
      <c r="A2118" s="255" t="s">
        <v>3295</v>
      </c>
      <c r="B2118" s="9">
        <v>2</v>
      </c>
      <c r="C2118" s="255" t="s">
        <v>9103</v>
      </c>
      <c r="D2118" s="9">
        <v>1472546.1214084965</v>
      </c>
      <c r="E2118" s="9">
        <v>1746626.5573948817</v>
      </c>
      <c r="F2118" s="255" t="s">
        <v>9123</v>
      </c>
      <c r="G2118" s="9"/>
      <c r="H2118" s="255" t="s">
        <v>9168</v>
      </c>
      <c r="I2118" s="9">
        <v>2</v>
      </c>
    </row>
    <row r="2119">
      <c r="A2119" s="255" t="s">
        <v>3296</v>
      </c>
      <c r="B2119" s="9">
        <v>2</v>
      </c>
      <c r="C2119" s="255" t="s">
        <v>9104</v>
      </c>
      <c r="D2119" s="9">
        <v>2100747644.2688601</v>
      </c>
      <c r="E2119" s="9">
        <v>1746626.5573948817</v>
      </c>
      <c r="F2119" s="255" t="s">
        <v>9123</v>
      </c>
      <c r="G2119" s="9"/>
      <c r="H2119" s="255" t="s">
        <v>9168</v>
      </c>
      <c r="I2119" s="9">
        <v>2</v>
      </c>
    </row>
    <row r="2120">
      <c r="A2120" s="255" t="s">
        <v>3297</v>
      </c>
      <c r="B2120" s="9">
        <v>2</v>
      </c>
      <c r="C2120" s="255" t="s">
        <v>9105</v>
      </c>
      <c r="D2120" s="9">
        <v>0.84308011645306702</v>
      </c>
      <c r="E2120" s="9">
        <v>1746626.5573948817</v>
      </c>
      <c r="F2120" s="255" t="s">
        <v>9123</v>
      </c>
      <c r="G2120" s="9"/>
      <c r="H2120" s="255" t="s">
        <v>9168</v>
      </c>
      <c r="I2120" s="9">
        <v>2</v>
      </c>
    </row>
    <row r="2121">
      <c r="A2121" s="255" t="s">
        <v>3298</v>
      </c>
      <c r="B2121" s="9">
        <v>2</v>
      </c>
      <c r="C2121" s="255" t="s">
        <v>9205</v>
      </c>
      <c r="D2121" s="9">
        <v>1202.7457359872938</v>
      </c>
      <c r="E2121" s="9">
        <v>1746626.5573948817</v>
      </c>
      <c r="F2121" s="255" t="s">
        <v>9123</v>
      </c>
      <c r="G2121" s="9"/>
      <c r="H2121" s="255" t="s">
        <v>9168</v>
      </c>
      <c r="I2121" s="9">
        <v>2</v>
      </c>
    </row>
    <row r="2122">
      <c r="A2122" s="255" t="s">
        <v>3299</v>
      </c>
      <c r="B2122" s="9">
        <v>2</v>
      </c>
      <c r="C2122" s="255" t="s">
        <v>9103</v>
      </c>
      <c r="D2122" s="9">
        <v>1472546.1214084965</v>
      </c>
      <c r="E2122" s="9">
        <v>1746626.5573948817</v>
      </c>
      <c r="F2122" s="255" t="s">
        <v>9124</v>
      </c>
      <c r="G2122" s="9"/>
      <c r="H2122" s="255" t="s">
        <v>9168</v>
      </c>
      <c r="I2122" s="9">
        <v>2</v>
      </c>
    </row>
    <row r="2123">
      <c r="A2123" s="255" t="s">
        <v>3300</v>
      </c>
      <c r="B2123" s="9">
        <v>2</v>
      </c>
      <c r="C2123" s="255" t="s">
        <v>9104</v>
      </c>
      <c r="D2123" s="9">
        <v>2100747644.2688601</v>
      </c>
      <c r="E2123" s="9">
        <v>1746626.5573948817</v>
      </c>
      <c r="F2123" s="255" t="s">
        <v>9124</v>
      </c>
      <c r="G2123" s="9"/>
      <c r="H2123" s="255" t="s">
        <v>9168</v>
      </c>
      <c r="I2123" s="9">
        <v>2</v>
      </c>
    </row>
    <row r="2124">
      <c r="A2124" s="255" t="s">
        <v>3301</v>
      </c>
      <c r="B2124" s="9">
        <v>2</v>
      </c>
      <c r="C2124" s="255" t="s">
        <v>9105</v>
      </c>
      <c r="D2124" s="9">
        <v>0.84308011645306702</v>
      </c>
      <c r="E2124" s="9">
        <v>1746626.5573948817</v>
      </c>
      <c r="F2124" s="255" t="s">
        <v>9124</v>
      </c>
      <c r="G2124" s="9"/>
      <c r="H2124" s="255" t="s">
        <v>9168</v>
      </c>
      <c r="I2124" s="9">
        <v>2</v>
      </c>
    </row>
    <row r="2125">
      <c r="A2125" s="255" t="s">
        <v>3302</v>
      </c>
      <c r="B2125" s="9">
        <v>2</v>
      </c>
      <c r="C2125" s="255" t="s">
        <v>9205</v>
      </c>
      <c r="D2125" s="9">
        <v>1202.7457359872938</v>
      </c>
      <c r="E2125" s="9">
        <v>1746626.5573948817</v>
      </c>
      <c r="F2125" s="255" t="s">
        <v>9124</v>
      </c>
      <c r="G2125" s="9"/>
      <c r="H2125" s="255" t="s">
        <v>9168</v>
      </c>
      <c r="I2125" s="9">
        <v>2</v>
      </c>
    </row>
    <row r="2126">
      <c r="A2126" s="255" t="s">
        <v>3303</v>
      </c>
      <c r="B2126" s="9">
        <v>2</v>
      </c>
      <c r="C2126" s="255" t="s">
        <v>9103</v>
      </c>
      <c r="D2126" s="9">
        <v>1746626.5573948817</v>
      </c>
      <c r="E2126" s="9">
        <v>1746626.5573948817</v>
      </c>
      <c r="F2126" s="255" t="s">
        <v>9125</v>
      </c>
      <c r="G2126" s="9"/>
      <c r="H2126" s="255" t="s">
        <v>9168</v>
      </c>
      <c r="I2126" s="9">
        <v>2</v>
      </c>
    </row>
    <row r="2127">
      <c r="A2127" s="255" t="s">
        <v>3304</v>
      </c>
      <c r="B2127" s="9">
        <v>2</v>
      </c>
      <c r="C2127" s="255" t="s">
        <v>9104</v>
      </c>
      <c r="D2127" s="9">
        <v>1061608163.3745357</v>
      </c>
      <c r="E2127" s="9">
        <v>1746626.5573948817</v>
      </c>
      <c r="F2127" s="255" t="s">
        <v>9125</v>
      </c>
      <c r="G2127" s="9"/>
      <c r="H2127" s="255" t="s">
        <v>9168</v>
      </c>
      <c r="I2127" s="9">
        <v>2</v>
      </c>
    </row>
    <row r="2128">
      <c r="A2128" s="255" t="s">
        <v>3305</v>
      </c>
      <c r="B2128" s="9">
        <v>2</v>
      </c>
      <c r="C2128" s="255" t="s">
        <v>9105</v>
      </c>
      <c r="D2128" s="9">
        <v>1</v>
      </c>
      <c r="E2128" s="9">
        <v>1746626.5573948817</v>
      </c>
      <c r="F2128" s="255" t="s">
        <v>9125</v>
      </c>
      <c r="G2128" s="9"/>
      <c r="H2128" s="255" t="s">
        <v>9168</v>
      </c>
      <c r="I2128" s="9">
        <v>2</v>
      </c>
    </row>
    <row r="2129">
      <c r="A2129" s="255" t="s">
        <v>3306</v>
      </c>
      <c r="B2129" s="9">
        <v>2</v>
      </c>
      <c r="C2129" s="255" t="s">
        <v>9205</v>
      </c>
      <c r="D2129" s="9">
        <v>607.80489045004515</v>
      </c>
      <c r="E2129" s="9">
        <v>1746626.5573948817</v>
      </c>
      <c r="F2129" s="255" t="s">
        <v>9125</v>
      </c>
      <c r="G2129" s="9"/>
      <c r="H2129" s="255" t="s">
        <v>9168</v>
      </c>
      <c r="I2129" s="9">
        <v>2</v>
      </c>
    </row>
    <row r="2130">
      <c r="A2130" s="255" t="s">
        <v>3307</v>
      </c>
      <c r="B2130" s="9">
        <v>2</v>
      </c>
      <c r="C2130" s="255" t="s">
        <v>9103</v>
      </c>
      <c r="D2130" s="9">
        <v>534754.21886707202</v>
      </c>
      <c r="E2130" s="9">
        <v>1746626.5573948817</v>
      </c>
      <c r="F2130" s="255" t="s">
        <v>9126</v>
      </c>
      <c r="G2130" s="9"/>
      <c r="H2130" s="255" t="s">
        <v>9168</v>
      </c>
      <c r="I2130" s="9">
        <v>2</v>
      </c>
    </row>
    <row r="2131">
      <c r="A2131" s="255" t="s">
        <v>3308</v>
      </c>
      <c r="B2131" s="9">
        <v>2</v>
      </c>
      <c r="C2131" s="255" t="s">
        <v>9104</v>
      </c>
      <c r="D2131" s="9">
        <v>888141571.69795406</v>
      </c>
      <c r="E2131" s="9">
        <v>1746626.5573948817</v>
      </c>
      <c r="F2131" s="255" t="s">
        <v>9126</v>
      </c>
      <c r="G2131" s="9"/>
      <c r="H2131" s="255" t="s">
        <v>9168</v>
      </c>
      <c r="I2131" s="9">
        <v>2</v>
      </c>
    </row>
    <row r="2132">
      <c r="A2132" s="255" t="s">
        <v>3309</v>
      </c>
      <c r="B2132" s="9">
        <v>2</v>
      </c>
      <c r="C2132" s="255" t="s">
        <v>9105</v>
      </c>
      <c r="D2132" s="9">
        <v>0.30616402607817067</v>
      </c>
      <c r="E2132" s="9">
        <v>1746626.5573948817</v>
      </c>
      <c r="F2132" s="255" t="s">
        <v>9126</v>
      </c>
      <c r="G2132" s="9"/>
      <c r="H2132" s="255" t="s">
        <v>9168</v>
      </c>
      <c r="I2132" s="9">
        <v>2</v>
      </c>
    </row>
    <row r="2133">
      <c r="A2133" s="255" t="s">
        <v>3310</v>
      </c>
      <c r="B2133" s="9">
        <v>2</v>
      </c>
      <c r="C2133" s="255" t="s">
        <v>9205</v>
      </c>
      <c r="D2133" s="9">
        <v>508.48967567665397</v>
      </c>
      <c r="E2133" s="9">
        <v>1746626.5573948817</v>
      </c>
      <c r="F2133" s="255" t="s">
        <v>9126</v>
      </c>
      <c r="G2133" s="9"/>
      <c r="H2133" s="255" t="s">
        <v>9168</v>
      </c>
      <c r="I2133" s="9">
        <v>2</v>
      </c>
    </row>
    <row r="2134">
      <c r="A2134" s="255" t="s">
        <v>3311</v>
      </c>
      <c r="B2134" s="9">
        <v>2</v>
      </c>
      <c r="C2134" s="255" t="s">
        <v>9103</v>
      </c>
      <c r="D2134" s="9">
        <v>1485727.0055374983</v>
      </c>
      <c r="E2134" s="9">
        <v>1746626.5573948817</v>
      </c>
      <c r="F2134" s="255" t="s">
        <v>9127</v>
      </c>
      <c r="G2134" s="9"/>
      <c r="H2134" s="255" t="s">
        <v>9168</v>
      </c>
      <c r="I2134" s="9">
        <v>2</v>
      </c>
    </row>
    <row r="2135">
      <c r="A2135" s="255" t="s">
        <v>3312</v>
      </c>
      <c r="B2135" s="9">
        <v>2</v>
      </c>
      <c r="C2135" s="255" t="s">
        <v>9104</v>
      </c>
      <c r="D2135" s="9">
        <v>2988889215.966814</v>
      </c>
      <c r="E2135" s="9">
        <v>1746626.5573948817</v>
      </c>
      <c r="F2135" s="255" t="s">
        <v>9127</v>
      </c>
      <c r="G2135" s="9"/>
      <c r="H2135" s="255" t="s">
        <v>9168</v>
      </c>
      <c r="I2135" s="9">
        <v>2</v>
      </c>
    </row>
    <row r="2136">
      <c r="A2136" s="255" t="s">
        <v>3313</v>
      </c>
      <c r="B2136" s="9">
        <v>2</v>
      </c>
      <c r="C2136" s="255" t="s">
        <v>9105</v>
      </c>
      <c r="D2136" s="9">
        <v>0.85062659745279556</v>
      </c>
      <c r="E2136" s="9">
        <v>1746626.5573948817</v>
      </c>
      <c r="F2136" s="255" t="s">
        <v>9127</v>
      </c>
      <c r="G2136" s="9"/>
      <c r="H2136" s="255" t="s">
        <v>9168</v>
      </c>
      <c r="I2136" s="9">
        <v>2</v>
      </c>
    </row>
    <row r="2137">
      <c r="A2137" s="255" t="s">
        <v>3314</v>
      </c>
      <c r="B2137" s="9">
        <v>2</v>
      </c>
      <c r="C2137" s="255" t="s">
        <v>9205</v>
      </c>
      <c r="D2137" s="9">
        <v>1711.2354116639476</v>
      </c>
      <c r="E2137" s="9">
        <v>1746626.5573948817</v>
      </c>
      <c r="F2137" s="255" t="s">
        <v>9127</v>
      </c>
      <c r="G2137" s="9"/>
      <c r="H2137" s="255" t="s">
        <v>9168</v>
      </c>
      <c r="I2137" s="9">
        <v>2</v>
      </c>
    </row>
    <row r="2138">
      <c r="A2138" s="255" t="s">
        <v>3315</v>
      </c>
      <c r="B2138" s="9">
        <v>2</v>
      </c>
      <c r="C2138" s="255" t="s">
        <v>9103</v>
      </c>
      <c r="D2138" s="9">
        <v>1485727.0055374983</v>
      </c>
      <c r="E2138" s="9">
        <v>1746626.5573948817</v>
      </c>
      <c r="F2138" s="255" t="s">
        <v>9128</v>
      </c>
      <c r="G2138" s="9"/>
      <c r="H2138" s="255" t="s">
        <v>9168</v>
      </c>
      <c r="I2138" s="9">
        <v>2</v>
      </c>
    </row>
    <row r="2139">
      <c r="A2139" s="255" t="s">
        <v>3316</v>
      </c>
      <c r="B2139" s="9">
        <v>2</v>
      </c>
      <c r="C2139" s="255" t="s">
        <v>9104</v>
      </c>
      <c r="D2139" s="9">
        <v>2988889215.966814</v>
      </c>
      <c r="E2139" s="9">
        <v>1746626.5573948817</v>
      </c>
      <c r="F2139" s="255" t="s">
        <v>9128</v>
      </c>
      <c r="G2139" s="9"/>
      <c r="H2139" s="255" t="s">
        <v>9168</v>
      </c>
      <c r="I2139" s="9">
        <v>2</v>
      </c>
    </row>
    <row r="2140">
      <c r="A2140" s="255" t="s">
        <v>3317</v>
      </c>
      <c r="B2140" s="9">
        <v>2</v>
      </c>
      <c r="C2140" s="255" t="s">
        <v>9105</v>
      </c>
      <c r="D2140" s="9">
        <v>0.85062659745279556</v>
      </c>
      <c r="E2140" s="9">
        <v>1746626.5573948817</v>
      </c>
      <c r="F2140" s="255" t="s">
        <v>9128</v>
      </c>
      <c r="G2140" s="9"/>
      <c r="H2140" s="255" t="s">
        <v>9168</v>
      </c>
      <c r="I2140" s="9">
        <v>2</v>
      </c>
    </row>
    <row r="2141">
      <c r="A2141" s="255" t="s">
        <v>3318</v>
      </c>
      <c r="B2141" s="9">
        <v>2</v>
      </c>
      <c r="C2141" s="255" t="s">
        <v>9205</v>
      </c>
      <c r="D2141" s="9">
        <v>1711.2354116639476</v>
      </c>
      <c r="E2141" s="9">
        <v>1746626.5573948817</v>
      </c>
      <c r="F2141" s="255" t="s">
        <v>9128</v>
      </c>
      <c r="G2141" s="9"/>
      <c r="H2141" s="255" t="s">
        <v>9168</v>
      </c>
      <c r="I2141" s="9">
        <v>2</v>
      </c>
    </row>
    <row r="2142">
      <c r="A2142" s="255" t="s">
        <v>3319</v>
      </c>
      <c r="B2142" s="9">
        <v>2</v>
      </c>
      <c r="C2142" s="255" t="s">
        <v>9103</v>
      </c>
      <c r="D2142" s="9">
        <v>556374.77731629228</v>
      </c>
      <c r="E2142" s="9">
        <v>1746626.5573948817</v>
      </c>
      <c r="F2142" s="255" t="s">
        <v>9129</v>
      </c>
      <c r="G2142" s="9"/>
      <c r="H2142" s="255" t="s">
        <v>9168</v>
      </c>
      <c r="I2142" s="9">
        <v>2</v>
      </c>
    </row>
    <row r="2143">
      <c r="A2143" s="255" t="s">
        <v>3320</v>
      </c>
      <c r="B2143" s="9">
        <v>2</v>
      </c>
      <c r="C2143" s="255" t="s">
        <v>9104</v>
      </c>
      <c r="D2143" s="9">
        <v>703317563.99180305</v>
      </c>
      <c r="E2143" s="9">
        <v>1746626.5573948817</v>
      </c>
      <c r="F2143" s="255" t="s">
        <v>9129</v>
      </c>
      <c r="G2143" s="9"/>
      <c r="H2143" s="255" t="s">
        <v>9168</v>
      </c>
      <c r="I2143" s="9">
        <v>2</v>
      </c>
    </row>
    <row r="2144">
      <c r="A2144" s="255" t="s">
        <v>3321</v>
      </c>
      <c r="B2144" s="9">
        <v>2</v>
      </c>
      <c r="C2144" s="255" t="s">
        <v>9105</v>
      </c>
      <c r="D2144" s="9">
        <v>0.31854249264715928</v>
      </c>
      <c r="E2144" s="9">
        <v>1746626.5573948817</v>
      </c>
      <c r="F2144" s="255" t="s">
        <v>9129</v>
      </c>
      <c r="G2144" s="9"/>
      <c r="H2144" s="255" t="s">
        <v>9168</v>
      </c>
      <c r="I2144" s="9">
        <v>2</v>
      </c>
    </row>
    <row r="2145">
      <c r="A2145" s="255" t="s">
        <v>3322</v>
      </c>
      <c r="B2145" s="9">
        <v>2</v>
      </c>
      <c r="C2145" s="255" t="s">
        <v>9205</v>
      </c>
      <c r="D2145" s="9">
        <v>402.67197416304674</v>
      </c>
      <c r="E2145" s="9">
        <v>1746626.5573948817</v>
      </c>
      <c r="F2145" s="255" t="s">
        <v>9129</v>
      </c>
      <c r="G2145" s="9"/>
      <c r="H2145" s="255" t="s">
        <v>9168</v>
      </c>
      <c r="I2145" s="9">
        <v>2</v>
      </c>
    </row>
    <row r="2146">
      <c r="A2146" s="255" t="s">
        <v>3323</v>
      </c>
      <c r="B2146" s="9">
        <v>2</v>
      </c>
      <c r="C2146" s="255" t="s">
        <v>9103</v>
      </c>
      <c r="D2146" s="9">
        <v>556374.77731629228</v>
      </c>
      <c r="E2146" s="9">
        <v>1746626.5573948817</v>
      </c>
      <c r="F2146" s="255" t="s">
        <v>9130</v>
      </c>
      <c r="G2146" s="9"/>
      <c r="H2146" s="255" t="s">
        <v>9168</v>
      </c>
      <c r="I2146" s="9">
        <v>2</v>
      </c>
    </row>
    <row r="2147">
      <c r="A2147" s="255" t="s">
        <v>3324</v>
      </c>
      <c r="B2147" s="9">
        <v>2</v>
      </c>
      <c r="C2147" s="255" t="s">
        <v>9104</v>
      </c>
      <c r="D2147" s="9">
        <v>703317563.99180305</v>
      </c>
      <c r="E2147" s="9">
        <v>1746626.5573948817</v>
      </c>
      <c r="F2147" s="255" t="s">
        <v>9130</v>
      </c>
      <c r="G2147" s="9"/>
      <c r="H2147" s="255" t="s">
        <v>9168</v>
      </c>
      <c r="I2147" s="9">
        <v>2</v>
      </c>
    </row>
    <row r="2148">
      <c r="A2148" s="255" t="s">
        <v>3325</v>
      </c>
      <c r="B2148" s="9">
        <v>2</v>
      </c>
      <c r="C2148" s="255" t="s">
        <v>9105</v>
      </c>
      <c r="D2148" s="9">
        <v>0.31854249264715928</v>
      </c>
      <c r="E2148" s="9">
        <v>1746626.5573948817</v>
      </c>
      <c r="F2148" s="255" t="s">
        <v>9130</v>
      </c>
      <c r="G2148" s="9"/>
      <c r="H2148" s="255" t="s">
        <v>9168</v>
      </c>
      <c r="I2148" s="9">
        <v>2</v>
      </c>
    </row>
    <row r="2149">
      <c r="A2149" s="255" t="s">
        <v>3326</v>
      </c>
      <c r="B2149" s="9">
        <v>2</v>
      </c>
      <c r="C2149" s="255" t="s">
        <v>9205</v>
      </c>
      <c r="D2149" s="9">
        <v>402.67197416304674</v>
      </c>
      <c r="E2149" s="9">
        <v>1746626.5573948817</v>
      </c>
      <c r="F2149" s="255" t="s">
        <v>9130</v>
      </c>
      <c r="G2149" s="9"/>
      <c r="H2149" s="255" t="s">
        <v>9168</v>
      </c>
      <c r="I2149" s="9">
        <v>2</v>
      </c>
    </row>
    <row r="2150">
      <c r="A2150" s="255" t="s">
        <v>3327</v>
      </c>
      <c r="B2150" s="9">
        <v>2</v>
      </c>
      <c r="C2150" s="255" t="s">
        <v>9103</v>
      </c>
      <c r="D2150" s="9">
        <v>1746626.5573948817</v>
      </c>
      <c r="E2150" s="9">
        <v>1746626.5573948817</v>
      </c>
      <c r="F2150" s="255" t="s">
        <v>9131</v>
      </c>
      <c r="G2150" s="9"/>
      <c r="H2150" s="255" t="s">
        <v>9168</v>
      </c>
      <c r="I2150" s="9">
        <v>2</v>
      </c>
    </row>
    <row r="2151">
      <c r="A2151" s="255" t="s">
        <v>3328</v>
      </c>
      <c r="B2151" s="9">
        <v>2</v>
      </c>
      <c r="C2151" s="255" t="s">
        <v>9104</v>
      </c>
      <c r="D2151" s="9">
        <v>1397430080.2770572</v>
      </c>
      <c r="E2151" s="9">
        <v>1746626.5573948817</v>
      </c>
      <c r="F2151" s="255" t="s">
        <v>9131</v>
      </c>
      <c r="G2151" s="9"/>
      <c r="H2151" s="255" t="s">
        <v>9168</v>
      </c>
      <c r="I2151" s="9">
        <v>2</v>
      </c>
    </row>
    <row r="2152">
      <c r="A2152" s="255" t="s">
        <v>3329</v>
      </c>
      <c r="B2152" s="9">
        <v>2</v>
      </c>
      <c r="C2152" s="255" t="s">
        <v>9105</v>
      </c>
      <c r="D2152" s="9">
        <v>1</v>
      </c>
      <c r="E2152" s="9">
        <v>1746626.5573948817</v>
      </c>
      <c r="F2152" s="255" t="s">
        <v>9131</v>
      </c>
      <c r="G2152" s="9"/>
      <c r="H2152" s="255" t="s">
        <v>9168</v>
      </c>
      <c r="I2152" s="9">
        <v>2</v>
      </c>
    </row>
    <row r="2153">
      <c r="A2153" s="255" t="s">
        <v>3330</v>
      </c>
      <c r="B2153" s="9">
        <v>2</v>
      </c>
      <c r="C2153" s="255" t="s">
        <v>9205</v>
      </c>
      <c r="D2153" s="9">
        <v>800.07376182424707</v>
      </c>
      <c r="E2153" s="9">
        <v>1746626.5573948817</v>
      </c>
      <c r="F2153" s="255" t="s">
        <v>9131</v>
      </c>
      <c r="G2153" s="9"/>
      <c r="H2153" s="255" t="s">
        <v>9168</v>
      </c>
      <c r="I2153" s="9">
        <v>2</v>
      </c>
    </row>
    <row r="2154">
      <c r="A2154" s="255" t="s">
        <v>3331</v>
      </c>
      <c r="B2154" s="9">
        <v>2</v>
      </c>
      <c r="C2154" s="255" t="s">
        <v>9103</v>
      </c>
      <c r="D2154" s="9">
        <v>1746626.5573948817</v>
      </c>
      <c r="E2154" s="9">
        <v>1746626.5573948817</v>
      </c>
      <c r="F2154" s="255" t="s">
        <v>9132</v>
      </c>
      <c r="G2154" s="9"/>
      <c r="H2154" s="255" t="s">
        <v>9168</v>
      </c>
      <c r="I2154" s="9">
        <v>2</v>
      </c>
    </row>
    <row r="2155">
      <c r="A2155" s="255" t="s">
        <v>3332</v>
      </c>
      <c r="B2155" s="9">
        <v>2</v>
      </c>
      <c r="C2155" s="255" t="s">
        <v>9104</v>
      </c>
      <c r="D2155" s="9">
        <v>2134980936.584013</v>
      </c>
      <c r="E2155" s="9">
        <v>1746626.5573948817</v>
      </c>
      <c r="F2155" s="255" t="s">
        <v>9132</v>
      </c>
      <c r="G2155" s="9"/>
      <c r="H2155" s="255" t="s">
        <v>9168</v>
      </c>
      <c r="I2155" s="9">
        <v>2</v>
      </c>
    </row>
    <row r="2156">
      <c r="A2156" s="255" t="s">
        <v>3333</v>
      </c>
      <c r="B2156" s="9">
        <v>2</v>
      </c>
      <c r="C2156" s="255" t="s">
        <v>9105</v>
      </c>
      <c r="D2156" s="9">
        <v>1</v>
      </c>
      <c r="E2156" s="9">
        <v>1746626.5573948817</v>
      </c>
      <c r="F2156" s="255" t="s">
        <v>9132</v>
      </c>
      <c r="G2156" s="9"/>
      <c r="H2156" s="255" t="s">
        <v>9168</v>
      </c>
      <c r="I2156" s="9">
        <v>2</v>
      </c>
    </row>
    <row r="2157">
      <c r="A2157" s="255" t="s">
        <v>3334</v>
      </c>
      <c r="B2157" s="9">
        <v>2</v>
      </c>
      <c r="C2157" s="255" t="s">
        <v>9205</v>
      </c>
      <c r="D2157" s="9">
        <v>1222.3453992182319</v>
      </c>
      <c r="E2157" s="9">
        <v>1746626.5573948817</v>
      </c>
      <c r="F2157" s="255" t="s">
        <v>9132</v>
      </c>
      <c r="G2157" s="9"/>
      <c r="H2157" s="255" t="s">
        <v>9168</v>
      </c>
      <c r="I2157" s="9">
        <v>2</v>
      </c>
    </row>
    <row r="2158">
      <c r="A2158" s="255" t="s">
        <v>3335</v>
      </c>
      <c r="B2158" s="9">
        <v>2</v>
      </c>
      <c r="C2158" s="255" t="s">
        <v>9103</v>
      </c>
      <c r="D2158" s="9">
        <v>654706.66126003605</v>
      </c>
      <c r="E2158" s="9">
        <v>1746626.5573948817</v>
      </c>
      <c r="F2158" s="255" t="s">
        <v>9133</v>
      </c>
      <c r="G2158" s="9"/>
      <c r="H2158" s="255" t="s">
        <v>9168</v>
      </c>
      <c r="I2158" s="9">
        <v>2</v>
      </c>
    </row>
    <row r="2159">
      <c r="A2159" s="255" t="s">
        <v>3336</v>
      </c>
      <c r="B2159" s="9">
        <v>2</v>
      </c>
      <c r="C2159" s="255" t="s">
        <v>9104</v>
      </c>
      <c r="D2159" s="9">
        <v>1817973518.9490747</v>
      </c>
      <c r="E2159" s="9">
        <v>1746626.5573948817</v>
      </c>
      <c r="F2159" s="255" t="s">
        <v>9133</v>
      </c>
      <c r="G2159" s="9"/>
      <c r="H2159" s="255" t="s">
        <v>9168</v>
      </c>
      <c r="I2159" s="9">
        <v>2</v>
      </c>
    </row>
    <row r="2160">
      <c r="A2160" s="255" t="s">
        <v>3337</v>
      </c>
      <c r="B2160" s="9">
        <v>2</v>
      </c>
      <c r="C2160" s="255" t="s">
        <v>9105</v>
      </c>
      <c r="D2160" s="9">
        <v>0.37484066556078266</v>
      </c>
      <c r="E2160" s="9">
        <v>1746626.5573948817</v>
      </c>
      <c r="F2160" s="255" t="s">
        <v>9133</v>
      </c>
      <c r="G2160" s="9"/>
      <c r="H2160" s="255" t="s">
        <v>9168</v>
      </c>
      <c r="I2160" s="9">
        <v>2</v>
      </c>
    </row>
    <row r="2161">
      <c r="A2161" s="255" t="s">
        <v>3338</v>
      </c>
      <c r="B2161" s="9">
        <v>2</v>
      </c>
      <c r="C2161" s="255" t="s">
        <v>9205</v>
      </c>
      <c r="D2161" s="9">
        <v>1040.8484350888423</v>
      </c>
      <c r="E2161" s="9">
        <v>1746626.5573948817</v>
      </c>
      <c r="F2161" s="255" t="s">
        <v>9133</v>
      </c>
      <c r="G2161" s="9"/>
      <c r="H2161" s="255" t="s">
        <v>9168</v>
      </c>
      <c r="I2161" s="9">
        <v>2</v>
      </c>
    </row>
    <row r="2162">
      <c r="A2162" s="255" t="s">
        <v>3339</v>
      </c>
      <c r="B2162" s="9">
        <v>2</v>
      </c>
      <c r="C2162" s="255" t="s">
        <v>9103</v>
      </c>
      <c r="D2162" s="9">
        <v>0</v>
      </c>
      <c r="E2162" s="9">
        <v>1746626.5573948817</v>
      </c>
      <c r="F2162" s="255" t="s">
        <v>9134</v>
      </c>
      <c r="G2162" s="9"/>
      <c r="H2162" s="255" t="s">
        <v>9168</v>
      </c>
      <c r="I2162" s="9">
        <v>2</v>
      </c>
    </row>
    <row r="2163">
      <c r="A2163" s="255" t="s">
        <v>3340</v>
      </c>
      <c r="B2163" s="9">
        <v>2</v>
      </c>
      <c r="C2163" s="255" t="s">
        <v>9104</v>
      </c>
      <c r="D2163" s="9">
        <v>-964065239.56627333</v>
      </c>
      <c r="E2163" s="9">
        <v>1746626.5573948817</v>
      </c>
      <c r="F2163" s="255" t="s">
        <v>9134</v>
      </c>
      <c r="G2163" s="9"/>
      <c r="H2163" s="255" t="s">
        <v>9168</v>
      </c>
      <c r="I2163" s="9">
        <v>2</v>
      </c>
    </row>
    <row r="2164">
      <c r="A2164" s="255" t="s">
        <v>3341</v>
      </c>
      <c r="B2164" s="9">
        <v>2</v>
      </c>
      <c r="C2164" s="255" t="s">
        <v>9105</v>
      </c>
      <c r="D2164" s="9">
        <v>0</v>
      </c>
      <c r="E2164" s="9">
        <v>1746626.5573948817</v>
      </c>
      <c r="F2164" s="255" t="s">
        <v>9134</v>
      </c>
      <c r="G2164" s="9"/>
      <c r="H2164" s="255" t="s">
        <v>9168</v>
      </c>
      <c r="I2164" s="9">
        <v>2</v>
      </c>
    </row>
    <row r="2165">
      <c r="A2165" s="255" t="s">
        <v>3342</v>
      </c>
      <c r="B2165" s="9">
        <v>2</v>
      </c>
      <c r="C2165" s="255" t="s">
        <v>9205</v>
      </c>
      <c r="D2165" s="9">
        <v>-551.9584226431266</v>
      </c>
      <c r="E2165" s="9">
        <v>1746626.5573948817</v>
      </c>
      <c r="F2165" s="255" t="s">
        <v>9134</v>
      </c>
      <c r="G2165" s="9"/>
      <c r="H2165" s="255" t="s">
        <v>9168</v>
      </c>
      <c r="I2165" s="9">
        <v>2</v>
      </c>
    </row>
    <row r="2166">
      <c r="A2166" s="255" t="s">
        <v>3343</v>
      </c>
      <c r="B2166" s="9">
        <v>2</v>
      </c>
      <c r="C2166" s="255" t="s">
        <v>9103</v>
      </c>
      <c r="D2166" s="9">
        <v>587981.43599365267</v>
      </c>
      <c r="E2166" s="9">
        <v>1746626.5573948817</v>
      </c>
      <c r="F2166" s="255" t="s">
        <v>9135</v>
      </c>
      <c r="G2166" s="9"/>
      <c r="H2166" s="255" t="s">
        <v>9168</v>
      </c>
      <c r="I2166" s="9">
        <v>2</v>
      </c>
    </row>
    <row r="2167">
      <c r="A2167" s="255" t="s">
        <v>3344</v>
      </c>
      <c r="B2167" s="9">
        <v>2</v>
      </c>
      <c r="C2167" s="255" t="s">
        <v>9104</v>
      </c>
      <c r="D2167" s="9">
        <v>853908279.38280129</v>
      </c>
      <c r="E2167" s="9">
        <v>1746626.5573948817</v>
      </c>
      <c r="F2167" s="255" t="s">
        <v>9135</v>
      </c>
      <c r="G2167" s="9"/>
      <c r="H2167" s="255" t="s">
        <v>9168</v>
      </c>
      <c r="I2167" s="9">
        <v>2</v>
      </c>
    </row>
    <row r="2168">
      <c r="A2168" s="255" t="s">
        <v>3345</v>
      </c>
      <c r="B2168" s="9">
        <v>2</v>
      </c>
      <c r="C2168" s="255" t="s">
        <v>9105</v>
      </c>
      <c r="D2168" s="9">
        <v>0.33663832346087497</v>
      </c>
      <c r="E2168" s="9">
        <v>1746626.5573948817</v>
      </c>
      <c r="F2168" s="255" t="s">
        <v>9135</v>
      </c>
      <c r="G2168" s="9"/>
      <c r="H2168" s="255" t="s">
        <v>9168</v>
      </c>
      <c r="I2168" s="9">
        <v>2</v>
      </c>
    </row>
    <row r="2169">
      <c r="A2169" s="255" t="s">
        <v>3346</v>
      </c>
      <c r="B2169" s="9">
        <v>2</v>
      </c>
      <c r="C2169" s="255" t="s">
        <v>9205</v>
      </c>
      <c r="D2169" s="9">
        <v>488.89001244571568</v>
      </c>
      <c r="E2169" s="9">
        <v>1746626.5573948817</v>
      </c>
      <c r="F2169" s="255" t="s">
        <v>9135</v>
      </c>
      <c r="G2169" s="9"/>
      <c r="H2169" s="255" t="s">
        <v>9168</v>
      </c>
      <c r="I2169" s="9">
        <v>2</v>
      </c>
    </row>
    <row r="2170">
      <c r="A2170" s="255" t="s">
        <v>3347</v>
      </c>
      <c r="B2170" s="9">
        <v>2</v>
      </c>
      <c r="C2170" s="255" t="s">
        <v>9103</v>
      </c>
      <c r="D2170" s="9">
        <v>54058.294582581519</v>
      </c>
      <c r="E2170" s="9">
        <v>1746626.5573948817</v>
      </c>
      <c r="F2170" s="255" t="s">
        <v>9136</v>
      </c>
      <c r="G2170" s="9"/>
      <c r="H2170" s="255" t="s">
        <v>9168</v>
      </c>
      <c r="I2170" s="9">
        <v>2</v>
      </c>
    </row>
    <row r="2171">
      <c r="A2171" s="255" t="s">
        <v>3348</v>
      </c>
      <c r="B2171" s="9">
        <v>2</v>
      </c>
      <c r="C2171" s="255" t="s">
        <v>9104</v>
      </c>
      <c r="D2171" s="9">
        <v>150590715.39099824</v>
      </c>
      <c r="E2171" s="9">
        <v>1746626.5573948817</v>
      </c>
      <c r="F2171" s="255" t="s">
        <v>9136</v>
      </c>
      <c r="G2171" s="9"/>
      <c r="H2171" s="255" t="s">
        <v>9168</v>
      </c>
      <c r="I2171" s="9">
        <v>2</v>
      </c>
    </row>
    <row r="2172">
      <c r="A2172" s="255" t="s">
        <v>3349</v>
      </c>
      <c r="B2172" s="9">
        <v>2</v>
      </c>
      <c r="C2172" s="255" t="s">
        <v>9105</v>
      </c>
      <c r="D2172" s="9">
        <v>0.030950116012898734</v>
      </c>
      <c r="E2172" s="9">
        <v>1746626.5573948817</v>
      </c>
      <c r="F2172" s="255" t="s">
        <v>9136</v>
      </c>
      <c r="G2172" s="9"/>
      <c r="H2172" s="255" t="s">
        <v>9168</v>
      </c>
      <c r="I2172" s="9">
        <v>2</v>
      </c>
    </row>
    <row r="2173">
      <c r="A2173" s="255" t="s">
        <v>3350</v>
      </c>
      <c r="B2173" s="9">
        <v>2</v>
      </c>
      <c r="C2173" s="255" t="s">
        <v>9205</v>
      </c>
      <c r="D2173" s="9">
        <v>86.218038282668985</v>
      </c>
      <c r="E2173" s="9">
        <v>1746626.5573948817</v>
      </c>
      <c r="F2173" s="255" t="s">
        <v>9136</v>
      </c>
      <c r="G2173" s="9"/>
      <c r="H2173" s="255" t="s">
        <v>9168</v>
      </c>
      <c r="I2173" s="9">
        <v>2</v>
      </c>
    </row>
    <row r="2174">
      <c r="A2174" s="255" t="s">
        <v>3351</v>
      </c>
      <c r="B2174" s="9">
        <v>2</v>
      </c>
      <c r="C2174" s="255" t="s">
        <v>9103</v>
      </c>
      <c r="D2174" s="9">
        <v>508617.5324975847</v>
      </c>
      <c r="E2174" s="9">
        <v>1746626.5573948817</v>
      </c>
      <c r="F2174" s="255" t="s">
        <v>9137</v>
      </c>
      <c r="G2174" s="9"/>
      <c r="H2174" s="255" t="s">
        <v>9168</v>
      </c>
      <c r="I2174" s="9">
        <v>2</v>
      </c>
    </row>
    <row r="2175">
      <c r="A2175" s="255" t="s">
        <v>3352</v>
      </c>
      <c r="B2175" s="9">
        <v>2</v>
      </c>
      <c r="C2175" s="255" t="s">
        <v>9104</v>
      </c>
      <c r="D2175" s="9">
        <v>737550856.30695581</v>
      </c>
      <c r="E2175" s="9">
        <v>1746626.5573948817</v>
      </c>
      <c r="F2175" s="255" t="s">
        <v>9137</v>
      </c>
      <c r="G2175" s="9"/>
      <c r="H2175" s="255" t="s">
        <v>9168</v>
      </c>
      <c r="I2175" s="9">
        <v>2</v>
      </c>
    </row>
    <row r="2176">
      <c r="A2176" s="255" t="s">
        <v>3353</v>
      </c>
      <c r="B2176" s="9">
        <v>2</v>
      </c>
      <c r="C2176" s="255" t="s">
        <v>9105</v>
      </c>
      <c r="D2176" s="9">
        <v>0.29119993071455125</v>
      </c>
      <c r="E2176" s="9">
        <v>1746626.5573948817</v>
      </c>
      <c r="F2176" s="255" t="s">
        <v>9137</v>
      </c>
      <c r="G2176" s="9"/>
      <c r="H2176" s="255" t="s">
        <v>9168</v>
      </c>
      <c r="I2176" s="9">
        <v>2</v>
      </c>
    </row>
    <row r="2177">
      <c r="A2177" s="255" t="s">
        <v>3354</v>
      </c>
      <c r="B2177" s="9">
        <v>2</v>
      </c>
      <c r="C2177" s="255" t="s">
        <v>9205</v>
      </c>
      <c r="D2177" s="9">
        <v>422.27163739398497</v>
      </c>
      <c r="E2177" s="9">
        <v>1746626.5573948817</v>
      </c>
      <c r="F2177" s="255" t="s">
        <v>9137</v>
      </c>
      <c r="G2177" s="9"/>
      <c r="H2177" s="255" t="s">
        <v>9168</v>
      </c>
      <c r="I2177" s="9">
        <v>2</v>
      </c>
    </row>
    <row r="2178">
      <c r="A2178" s="255" t="s">
        <v>3355</v>
      </c>
      <c r="B2178" s="9">
        <v>2</v>
      </c>
      <c r="C2178" s="255" t="s">
        <v>9103</v>
      </c>
      <c r="D2178" s="9">
        <v>0</v>
      </c>
      <c r="E2178" s="9">
        <v>1746626.5573948817</v>
      </c>
      <c r="F2178" s="255" t="s">
        <v>9138</v>
      </c>
      <c r="G2178" s="9"/>
      <c r="H2178" s="255" t="s">
        <v>9168</v>
      </c>
      <c r="I2178" s="9">
        <v>2</v>
      </c>
    </row>
    <row r="2179">
      <c r="A2179" s="255" t="s">
        <v>3356</v>
      </c>
      <c r="B2179" s="9">
        <v>2</v>
      </c>
      <c r="C2179" s="255" t="s">
        <v>9104</v>
      </c>
      <c r="D2179" s="9">
        <v>0</v>
      </c>
      <c r="E2179" s="9">
        <v>1746626.5573948817</v>
      </c>
      <c r="F2179" s="255" t="s">
        <v>9138</v>
      </c>
      <c r="G2179" s="9"/>
      <c r="H2179" s="255" t="s">
        <v>9168</v>
      </c>
      <c r="I2179" s="9">
        <v>2</v>
      </c>
    </row>
    <row r="2180">
      <c r="A2180" s="255" t="s">
        <v>3357</v>
      </c>
      <c r="B2180" s="9">
        <v>2</v>
      </c>
      <c r="C2180" s="255" t="s">
        <v>9105</v>
      </c>
      <c r="D2180" s="9">
        <v>0</v>
      </c>
      <c r="E2180" s="9">
        <v>1746626.5573948817</v>
      </c>
      <c r="F2180" s="255" t="s">
        <v>9138</v>
      </c>
      <c r="G2180" s="9"/>
      <c r="H2180" s="255" t="s">
        <v>9168</v>
      </c>
      <c r="I2180" s="9">
        <v>2</v>
      </c>
    </row>
    <row r="2181">
      <c r="A2181" s="255" t="s">
        <v>3358</v>
      </c>
      <c r="B2181" s="9">
        <v>2</v>
      </c>
      <c r="C2181" s="255" t="s">
        <v>9205</v>
      </c>
      <c r="D2181" s="9">
        <v>0</v>
      </c>
      <c r="E2181" s="9">
        <v>1746626.5573948817</v>
      </c>
      <c r="F2181" s="255" t="s">
        <v>9138</v>
      </c>
      <c r="G2181" s="9"/>
      <c r="H2181" s="255" t="s">
        <v>9168</v>
      </c>
      <c r="I2181" s="9">
        <v>2</v>
      </c>
    </row>
    <row r="2182">
      <c r="A2182" s="255" t="s">
        <v>3359</v>
      </c>
      <c r="B2182" s="9">
        <v>3</v>
      </c>
      <c r="C2182" s="255" t="s">
        <v>9103</v>
      </c>
      <c r="D2182" s="9">
        <v>712296.63470643468</v>
      </c>
      <c r="E2182" s="9">
        <v>1749453.4255017771</v>
      </c>
      <c r="F2182" s="255" t="s">
        <v>9114</v>
      </c>
      <c r="G2182" s="9"/>
      <c r="H2182" s="255" t="s">
        <v>9168</v>
      </c>
      <c r="I2182" s="9">
        <v>2</v>
      </c>
    </row>
    <row r="2183">
      <c r="A2183" s="255" t="s">
        <v>3360</v>
      </c>
      <c r="B2183" s="9">
        <v>3</v>
      </c>
      <c r="C2183" s="255" t="s">
        <v>9104</v>
      </c>
      <c r="D2183" s="9">
        <v>1700940084.8665478</v>
      </c>
      <c r="E2183" s="9">
        <v>1749453.4255017771</v>
      </c>
      <c r="F2183" s="255" t="s">
        <v>9114</v>
      </c>
      <c r="G2183" s="9"/>
      <c r="H2183" s="255" t="s">
        <v>9168</v>
      </c>
      <c r="I2183" s="9">
        <v>2</v>
      </c>
    </row>
    <row r="2184">
      <c r="A2184" s="255" t="s">
        <v>3361</v>
      </c>
      <c r="B2184" s="9">
        <v>3</v>
      </c>
      <c r="C2184" s="255" t="s">
        <v>9105</v>
      </c>
      <c r="D2184" s="9">
        <v>0.40715381405602963</v>
      </c>
      <c r="E2184" s="9">
        <v>1749453.4255017771</v>
      </c>
      <c r="F2184" s="255" t="s">
        <v>9114</v>
      </c>
      <c r="G2184" s="9"/>
      <c r="H2184" s="255" t="s">
        <v>9168</v>
      </c>
      <c r="I2184" s="9">
        <v>2</v>
      </c>
    </row>
    <row r="2185">
      <c r="A2185" s="255" t="s">
        <v>3362</v>
      </c>
      <c r="B2185" s="9">
        <v>3</v>
      </c>
      <c r="C2185" s="255" t="s">
        <v>9205</v>
      </c>
      <c r="D2185" s="9">
        <v>972.269430024229</v>
      </c>
      <c r="E2185" s="9">
        <v>1749453.4255017771</v>
      </c>
      <c r="F2185" s="255" t="s">
        <v>9114</v>
      </c>
      <c r="G2185" s="9"/>
      <c r="H2185" s="255" t="s">
        <v>9168</v>
      </c>
      <c r="I2185" s="9">
        <v>2</v>
      </c>
    </row>
    <row r="2186">
      <c r="A2186" s="255" t="s">
        <v>3363</v>
      </c>
      <c r="B2186" s="9">
        <v>3</v>
      </c>
      <c r="C2186" s="255" t="s">
        <v>9103</v>
      </c>
      <c r="D2186" s="9">
        <v>0</v>
      </c>
      <c r="E2186" s="9">
        <v>1749453.4255017771</v>
      </c>
      <c r="F2186" s="255" t="s">
        <v>9115</v>
      </c>
      <c r="G2186" s="9"/>
      <c r="H2186" s="255" t="s">
        <v>9168</v>
      </c>
      <c r="I2186" s="9">
        <v>2</v>
      </c>
    </row>
    <row r="2187">
      <c r="A2187" s="255" t="s">
        <v>3364</v>
      </c>
      <c r="B2187" s="9">
        <v>3</v>
      </c>
      <c r="C2187" s="255" t="s">
        <v>9104</v>
      </c>
      <c r="D2187" s="9">
        <v>0</v>
      </c>
      <c r="E2187" s="9">
        <v>1749453.4255017771</v>
      </c>
      <c r="F2187" s="255" t="s">
        <v>9115</v>
      </c>
      <c r="G2187" s="9"/>
      <c r="H2187" s="255" t="s">
        <v>9168</v>
      </c>
      <c r="I2187" s="9">
        <v>2</v>
      </c>
    </row>
    <row r="2188">
      <c r="A2188" s="255" t="s">
        <v>3365</v>
      </c>
      <c r="B2188" s="9">
        <v>3</v>
      </c>
      <c r="C2188" s="255" t="s">
        <v>9105</v>
      </c>
      <c r="D2188" s="9">
        <v>0</v>
      </c>
      <c r="E2188" s="9">
        <v>1749453.4255017771</v>
      </c>
      <c r="F2188" s="255" t="s">
        <v>9115</v>
      </c>
      <c r="G2188" s="9"/>
      <c r="H2188" s="255" t="s">
        <v>9168</v>
      </c>
      <c r="I2188" s="9">
        <v>2</v>
      </c>
    </row>
    <row r="2189">
      <c r="A2189" s="255" t="s">
        <v>3366</v>
      </c>
      <c r="B2189" s="9">
        <v>3</v>
      </c>
      <c r="C2189" s="255" t="s">
        <v>9205</v>
      </c>
      <c r="D2189" s="9">
        <v>0</v>
      </c>
      <c r="E2189" s="9">
        <v>1749453.4255017771</v>
      </c>
      <c r="F2189" s="255" t="s">
        <v>9115</v>
      </c>
      <c r="G2189" s="9"/>
      <c r="H2189" s="255" t="s">
        <v>9168</v>
      </c>
      <c r="I2189" s="9">
        <v>2</v>
      </c>
    </row>
    <row r="2190">
      <c r="A2190" s="255" t="s">
        <v>3367</v>
      </c>
      <c r="B2190" s="9">
        <v>3</v>
      </c>
      <c r="C2190" s="255" t="s">
        <v>9103</v>
      </c>
      <c r="D2190" s="9">
        <v>0</v>
      </c>
      <c r="E2190" s="9">
        <v>1749453.4255017771</v>
      </c>
      <c r="F2190" s="255" t="s">
        <v>9116</v>
      </c>
      <c r="G2190" s="9"/>
      <c r="H2190" s="255" t="s">
        <v>9168</v>
      </c>
      <c r="I2190" s="9">
        <v>2</v>
      </c>
    </row>
    <row r="2191">
      <c r="A2191" s="255" t="s">
        <v>3368</v>
      </c>
      <c r="B2191" s="9">
        <v>3</v>
      </c>
      <c r="C2191" s="255" t="s">
        <v>9104</v>
      </c>
      <c r="D2191" s="9">
        <v>0</v>
      </c>
      <c r="E2191" s="9">
        <v>1749453.4255017771</v>
      </c>
      <c r="F2191" s="255" t="s">
        <v>9116</v>
      </c>
      <c r="G2191" s="9"/>
      <c r="H2191" s="255" t="s">
        <v>9168</v>
      </c>
      <c r="I2191" s="9">
        <v>2</v>
      </c>
    </row>
    <row r="2192">
      <c r="A2192" s="255" t="s">
        <v>3369</v>
      </c>
      <c r="B2192" s="9">
        <v>3</v>
      </c>
      <c r="C2192" s="255" t="s">
        <v>9105</v>
      </c>
      <c r="D2192" s="9">
        <v>0</v>
      </c>
      <c r="E2192" s="9">
        <v>1749453.4255017771</v>
      </c>
      <c r="F2192" s="255" t="s">
        <v>9116</v>
      </c>
      <c r="G2192" s="9"/>
      <c r="H2192" s="255" t="s">
        <v>9168</v>
      </c>
      <c r="I2192" s="9">
        <v>2</v>
      </c>
    </row>
    <row r="2193">
      <c r="A2193" s="255" t="s">
        <v>3370</v>
      </c>
      <c r="B2193" s="9">
        <v>3</v>
      </c>
      <c r="C2193" s="255" t="s">
        <v>9205</v>
      </c>
      <c r="D2193" s="9">
        <v>0</v>
      </c>
      <c r="E2193" s="9">
        <v>1749453.4255017771</v>
      </c>
      <c r="F2193" s="255" t="s">
        <v>9116</v>
      </c>
      <c r="G2193" s="9"/>
      <c r="H2193" s="255" t="s">
        <v>9168</v>
      </c>
      <c r="I2193" s="9">
        <v>2</v>
      </c>
    </row>
    <row r="2194">
      <c r="A2194" s="255" t="s">
        <v>3371</v>
      </c>
      <c r="B2194" s="9">
        <v>3</v>
      </c>
      <c r="C2194" s="255" t="s">
        <v>9103</v>
      </c>
      <c r="D2194" s="9">
        <v>0</v>
      </c>
      <c r="E2194" s="9">
        <v>1749453.4255017771</v>
      </c>
      <c r="F2194" s="255" t="s">
        <v>9117</v>
      </c>
      <c r="G2194" s="9"/>
      <c r="H2194" s="255" t="s">
        <v>9168</v>
      </c>
      <c r="I2194" s="9">
        <v>2</v>
      </c>
    </row>
    <row r="2195">
      <c r="A2195" s="255" t="s">
        <v>3372</v>
      </c>
      <c r="B2195" s="9">
        <v>3</v>
      </c>
      <c r="C2195" s="255" t="s">
        <v>9104</v>
      </c>
      <c r="D2195" s="9">
        <v>0</v>
      </c>
      <c r="E2195" s="9">
        <v>1749453.4255017771</v>
      </c>
      <c r="F2195" s="255" t="s">
        <v>9117</v>
      </c>
      <c r="G2195" s="9"/>
      <c r="H2195" s="255" t="s">
        <v>9168</v>
      </c>
      <c r="I2195" s="9">
        <v>2</v>
      </c>
    </row>
    <row r="2196">
      <c r="A2196" s="255" t="s">
        <v>3373</v>
      </c>
      <c r="B2196" s="9">
        <v>3</v>
      </c>
      <c r="C2196" s="255" t="s">
        <v>9105</v>
      </c>
      <c r="D2196" s="9">
        <v>0</v>
      </c>
      <c r="E2196" s="9">
        <v>1749453.4255017771</v>
      </c>
      <c r="F2196" s="255" t="s">
        <v>9117</v>
      </c>
      <c r="G2196" s="9"/>
      <c r="H2196" s="255" t="s">
        <v>9168</v>
      </c>
      <c r="I2196" s="9">
        <v>2</v>
      </c>
    </row>
    <row r="2197">
      <c r="A2197" s="255" t="s">
        <v>3374</v>
      </c>
      <c r="B2197" s="9">
        <v>3</v>
      </c>
      <c r="C2197" s="255" t="s">
        <v>9205</v>
      </c>
      <c r="D2197" s="9">
        <v>0</v>
      </c>
      <c r="E2197" s="9">
        <v>1749453.4255017771</v>
      </c>
      <c r="F2197" s="255" t="s">
        <v>9117</v>
      </c>
      <c r="G2197" s="9"/>
      <c r="H2197" s="255" t="s">
        <v>9168</v>
      </c>
      <c r="I2197" s="9">
        <v>2</v>
      </c>
    </row>
    <row r="2198">
      <c r="A2198" s="255" t="s">
        <v>3375</v>
      </c>
      <c r="B2198" s="9">
        <v>3</v>
      </c>
      <c r="C2198" s="255" t="s">
        <v>9103</v>
      </c>
      <c r="D2198" s="9">
        <v>0</v>
      </c>
      <c r="E2198" s="9">
        <v>1749453.4255017771</v>
      </c>
      <c r="F2198" s="255" t="s">
        <v>9118</v>
      </c>
      <c r="G2198" s="9"/>
      <c r="H2198" s="255" t="s">
        <v>9168</v>
      </c>
      <c r="I2198" s="9">
        <v>2</v>
      </c>
    </row>
    <row r="2199">
      <c r="A2199" s="255" t="s">
        <v>3376</v>
      </c>
      <c r="B2199" s="9">
        <v>3</v>
      </c>
      <c r="C2199" s="255" t="s">
        <v>9104</v>
      </c>
      <c r="D2199" s="9">
        <v>0</v>
      </c>
      <c r="E2199" s="9">
        <v>1749453.4255017771</v>
      </c>
      <c r="F2199" s="255" t="s">
        <v>9118</v>
      </c>
      <c r="G2199" s="9"/>
      <c r="H2199" s="255" t="s">
        <v>9168</v>
      </c>
      <c r="I2199" s="9">
        <v>2</v>
      </c>
    </row>
    <row r="2200">
      <c r="A2200" s="255" t="s">
        <v>3377</v>
      </c>
      <c r="B2200" s="9">
        <v>3</v>
      </c>
      <c r="C2200" s="255" t="s">
        <v>9105</v>
      </c>
      <c r="D2200" s="9">
        <v>0</v>
      </c>
      <c r="E2200" s="9">
        <v>1749453.4255017771</v>
      </c>
      <c r="F2200" s="255" t="s">
        <v>9118</v>
      </c>
      <c r="G2200" s="9"/>
      <c r="H2200" s="255" t="s">
        <v>9168</v>
      </c>
      <c r="I2200" s="9">
        <v>2</v>
      </c>
    </row>
    <row r="2201">
      <c r="A2201" s="255" t="s">
        <v>3378</v>
      </c>
      <c r="B2201" s="9">
        <v>3</v>
      </c>
      <c r="C2201" s="255" t="s">
        <v>9205</v>
      </c>
      <c r="D2201" s="9">
        <v>0</v>
      </c>
      <c r="E2201" s="9">
        <v>1749453.4255017771</v>
      </c>
      <c r="F2201" s="255" t="s">
        <v>9118</v>
      </c>
      <c r="G2201" s="9"/>
      <c r="H2201" s="255" t="s">
        <v>9168</v>
      </c>
      <c r="I2201" s="9">
        <v>2</v>
      </c>
    </row>
    <row r="2202">
      <c r="A2202" s="255" t="s">
        <v>3379</v>
      </c>
      <c r="B2202" s="9">
        <v>3</v>
      </c>
      <c r="C2202" s="255" t="s">
        <v>9103</v>
      </c>
      <c r="D2202" s="9">
        <v>0</v>
      </c>
      <c r="E2202" s="9">
        <v>1749453.4255017771</v>
      </c>
      <c r="F2202" s="255" t="s">
        <v>9119</v>
      </c>
      <c r="G2202" s="9"/>
      <c r="H2202" s="255" t="s">
        <v>9168</v>
      </c>
      <c r="I2202" s="9">
        <v>2</v>
      </c>
    </row>
    <row r="2203">
      <c r="A2203" s="255" t="s">
        <v>3380</v>
      </c>
      <c r="B2203" s="9">
        <v>3</v>
      </c>
      <c r="C2203" s="255" t="s">
        <v>9104</v>
      </c>
      <c r="D2203" s="9">
        <v>0</v>
      </c>
      <c r="E2203" s="9">
        <v>1749453.4255017771</v>
      </c>
      <c r="F2203" s="255" t="s">
        <v>9119</v>
      </c>
      <c r="G2203" s="9"/>
      <c r="H2203" s="255" t="s">
        <v>9168</v>
      </c>
      <c r="I2203" s="9">
        <v>2</v>
      </c>
    </row>
    <row r="2204">
      <c r="A2204" s="255" t="s">
        <v>3381</v>
      </c>
      <c r="B2204" s="9">
        <v>3</v>
      </c>
      <c r="C2204" s="255" t="s">
        <v>9105</v>
      </c>
      <c r="D2204" s="9">
        <v>0</v>
      </c>
      <c r="E2204" s="9">
        <v>1749453.4255017771</v>
      </c>
      <c r="F2204" s="255" t="s">
        <v>9119</v>
      </c>
      <c r="G2204" s="9"/>
      <c r="H2204" s="255" t="s">
        <v>9168</v>
      </c>
      <c r="I2204" s="9">
        <v>2</v>
      </c>
    </row>
    <row r="2205">
      <c r="A2205" s="255" t="s">
        <v>3382</v>
      </c>
      <c r="B2205" s="9">
        <v>3</v>
      </c>
      <c r="C2205" s="255" t="s">
        <v>9205</v>
      </c>
      <c r="D2205" s="9">
        <v>0</v>
      </c>
      <c r="E2205" s="9">
        <v>1749453.4255017771</v>
      </c>
      <c r="F2205" s="255" t="s">
        <v>9119</v>
      </c>
      <c r="G2205" s="9"/>
      <c r="H2205" s="255" t="s">
        <v>9168</v>
      </c>
      <c r="I2205" s="9">
        <v>2</v>
      </c>
    </row>
    <row r="2206">
      <c r="A2206" s="255" t="s">
        <v>3383</v>
      </c>
      <c r="B2206" s="9">
        <v>3</v>
      </c>
      <c r="C2206" s="255" t="s">
        <v>9103</v>
      </c>
      <c r="D2206" s="9">
        <v>0</v>
      </c>
      <c r="E2206" s="9">
        <v>1749453.4255017771</v>
      </c>
      <c r="F2206" s="255" t="s">
        <v>9120</v>
      </c>
      <c r="G2206" s="9"/>
      <c r="H2206" s="255" t="s">
        <v>9168</v>
      </c>
      <c r="I2206" s="9">
        <v>2</v>
      </c>
    </row>
    <row r="2207">
      <c r="A2207" s="255" t="s">
        <v>3384</v>
      </c>
      <c r="B2207" s="9">
        <v>3</v>
      </c>
      <c r="C2207" s="255" t="s">
        <v>9104</v>
      </c>
      <c r="D2207" s="9">
        <v>0</v>
      </c>
      <c r="E2207" s="9">
        <v>1749453.4255017771</v>
      </c>
      <c r="F2207" s="255" t="s">
        <v>9120</v>
      </c>
      <c r="G2207" s="9"/>
      <c r="H2207" s="255" t="s">
        <v>9168</v>
      </c>
      <c r="I2207" s="9">
        <v>2</v>
      </c>
    </row>
    <row r="2208">
      <c r="A2208" s="255" t="s">
        <v>3385</v>
      </c>
      <c r="B2208" s="9">
        <v>3</v>
      </c>
      <c r="C2208" s="255" t="s">
        <v>9105</v>
      </c>
      <c r="D2208" s="9">
        <v>0</v>
      </c>
      <c r="E2208" s="9">
        <v>1749453.4255017771</v>
      </c>
      <c r="F2208" s="255" t="s">
        <v>9120</v>
      </c>
      <c r="G2208" s="9"/>
      <c r="H2208" s="255" t="s">
        <v>9168</v>
      </c>
      <c r="I2208" s="9">
        <v>2</v>
      </c>
    </row>
    <row r="2209">
      <c r="A2209" s="255" t="s">
        <v>3386</v>
      </c>
      <c r="B2209" s="9">
        <v>3</v>
      </c>
      <c r="C2209" s="255" t="s">
        <v>9205</v>
      </c>
      <c r="D2209" s="9">
        <v>0</v>
      </c>
      <c r="E2209" s="9">
        <v>1749453.4255017771</v>
      </c>
      <c r="F2209" s="255" t="s">
        <v>9120</v>
      </c>
      <c r="G2209" s="9"/>
      <c r="H2209" s="255" t="s">
        <v>9168</v>
      </c>
      <c r="I2209" s="9">
        <v>2</v>
      </c>
    </row>
    <row r="2210">
      <c r="A2210" s="255" t="s">
        <v>3387</v>
      </c>
      <c r="B2210" s="9">
        <v>3</v>
      </c>
      <c r="C2210" s="255" t="s">
        <v>9103</v>
      </c>
      <c r="D2210" s="9">
        <v>0</v>
      </c>
      <c r="E2210" s="9">
        <v>1749453.4255017771</v>
      </c>
      <c r="F2210" s="255" t="s">
        <v>9121</v>
      </c>
      <c r="G2210" s="9"/>
      <c r="H2210" s="255" t="s">
        <v>9168</v>
      </c>
      <c r="I2210" s="9">
        <v>2</v>
      </c>
    </row>
    <row r="2211">
      <c r="A2211" s="255" t="s">
        <v>3388</v>
      </c>
      <c r="B2211" s="9">
        <v>3</v>
      </c>
      <c r="C2211" s="255" t="s">
        <v>9104</v>
      </c>
      <c r="D2211" s="9">
        <v>0</v>
      </c>
      <c r="E2211" s="9">
        <v>1749453.4255017771</v>
      </c>
      <c r="F2211" s="255" t="s">
        <v>9121</v>
      </c>
      <c r="G2211" s="9"/>
      <c r="H2211" s="255" t="s">
        <v>9168</v>
      </c>
      <c r="I2211" s="9">
        <v>2</v>
      </c>
    </row>
    <row r="2212">
      <c r="A2212" s="255" t="s">
        <v>3389</v>
      </c>
      <c r="B2212" s="9">
        <v>3</v>
      </c>
      <c r="C2212" s="255" t="s">
        <v>9105</v>
      </c>
      <c r="D2212" s="9">
        <v>0</v>
      </c>
      <c r="E2212" s="9">
        <v>1749453.4255017771</v>
      </c>
      <c r="F2212" s="255" t="s">
        <v>9121</v>
      </c>
      <c r="G2212" s="9"/>
      <c r="H2212" s="255" t="s">
        <v>9168</v>
      </c>
      <c r="I2212" s="9">
        <v>2</v>
      </c>
    </row>
    <row r="2213">
      <c r="A2213" s="255" t="s">
        <v>3390</v>
      </c>
      <c r="B2213" s="9">
        <v>3</v>
      </c>
      <c r="C2213" s="255" t="s">
        <v>9205</v>
      </c>
      <c r="D2213" s="9">
        <v>0</v>
      </c>
      <c r="E2213" s="9">
        <v>1749453.4255017771</v>
      </c>
      <c r="F2213" s="255" t="s">
        <v>9121</v>
      </c>
      <c r="G2213" s="9"/>
      <c r="H2213" s="255" t="s">
        <v>9168</v>
      </c>
      <c r="I2213" s="9">
        <v>2</v>
      </c>
    </row>
    <row r="2214">
      <c r="A2214" s="255" t="s">
        <v>3391</v>
      </c>
      <c r="B2214" s="9">
        <v>3</v>
      </c>
      <c r="C2214" s="255" t="s">
        <v>9103</v>
      </c>
      <c r="D2214" s="9">
        <v>1538054.3204761571</v>
      </c>
      <c r="E2214" s="9">
        <v>1749453.4255017771</v>
      </c>
      <c r="F2214" s="255" t="s">
        <v>9122</v>
      </c>
      <c r="G2214" s="9"/>
      <c r="H2214" s="255" t="s">
        <v>9168</v>
      </c>
      <c r="I2214" s="9">
        <v>2</v>
      </c>
    </row>
    <row r="2215">
      <c r="A2215" s="255" t="s">
        <v>3392</v>
      </c>
      <c r="B2215" s="9">
        <v>3</v>
      </c>
      <c r="C2215" s="255" t="s">
        <v>9104</v>
      </c>
      <c r="D2215" s="9">
        <v>3439235998.9365687</v>
      </c>
      <c r="E2215" s="9">
        <v>1749453.4255017771</v>
      </c>
      <c r="F2215" s="255" t="s">
        <v>9122</v>
      </c>
      <c r="G2215" s="9"/>
      <c r="H2215" s="255" t="s">
        <v>9168</v>
      </c>
      <c r="I2215" s="9">
        <v>2</v>
      </c>
    </row>
    <row r="2216">
      <c r="A2216" s="255" t="s">
        <v>3393</v>
      </c>
      <c r="B2216" s="9">
        <v>3</v>
      </c>
      <c r="C2216" s="255" t="s">
        <v>9105</v>
      </c>
      <c r="D2216" s="9">
        <v>0.87916277052932312</v>
      </c>
      <c r="E2216" s="9">
        <v>1749453.4255017771</v>
      </c>
      <c r="F2216" s="255" t="s">
        <v>9122</v>
      </c>
      <c r="G2216" s="9"/>
      <c r="H2216" s="255" t="s">
        <v>9168</v>
      </c>
      <c r="I2216" s="9">
        <v>2</v>
      </c>
    </row>
    <row r="2217">
      <c r="A2217" s="255" t="s">
        <v>3394</v>
      </c>
      <c r="B2217" s="9">
        <v>3</v>
      </c>
      <c r="C2217" s="255" t="s">
        <v>9205</v>
      </c>
      <c r="D2217" s="9">
        <v>1965.8917172659965</v>
      </c>
      <c r="E2217" s="9">
        <v>1749453.4255017771</v>
      </c>
      <c r="F2217" s="255" t="s">
        <v>9122</v>
      </c>
      <c r="G2217" s="9"/>
      <c r="H2217" s="255" t="s">
        <v>9168</v>
      </c>
      <c r="I2217" s="9">
        <v>2</v>
      </c>
    </row>
    <row r="2218">
      <c r="A2218" s="255" t="s">
        <v>3395</v>
      </c>
      <c r="B2218" s="9">
        <v>3</v>
      </c>
      <c r="C2218" s="255" t="s">
        <v>9103</v>
      </c>
      <c r="D2218" s="9">
        <v>1538054.3204761571</v>
      </c>
      <c r="E2218" s="9">
        <v>1749453.4255017771</v>
      </c>
      <c r="F2218" s="255" t="s">
        <v>9123</v>
      </c>
      <c r="G2218" s="9"/>
      <c r="H2218" s="255" t="s">
        <v>9168</v>
      </c>
      <c r="I2218" s="9">
        <v>2</v>
      </c>
    </row>
    <row r="2219">
      <c r="A2219" s="255" t="s">
        <v>3396</v>
      </c>
      <c r="B2219" s="9">
        <v>3</v>
      </c>
      <c r="C2219" s="255" t="s">
        <v>9104</v>
      </c>
      <c r="D2219" s="9">
        <v>3439235998.9365687</v>
      </c>
      <c r="E2219" s="9">
        <v>1749453.4255017771</v>
      </c>
      <c r="F2219" s="255" t="s">
        <v>9123</v>
      </c>
      <c r="G2219" s="9"/>
      <c r="H2219" s="255" t="s">
        <v>9168</v>
      </c>
      <c r="I2219" s="9">
        <v>2</v>
      </c>
    </row>
    <row r="2220">
      <c r="A2220" s="255" t="s">
        <v>3397</v>
      </c>
      <c r="B2220" s="9">
        <v>3</v>
      </c>
      <c r="C2220" s="255" t="s">
        <v>9105</v>
      </c>
      <c r="D2220" s="9">
        <v>0.87916277052932312</v>
      </c>
      <c r="E2220" s="9">
        <v>1749453.4255017771</v>
      </c>
      <c r="F2220" s="255" t="s">
        <v>9123</v>
      </c>
      <c r="G2220" s="9"/>
      <c r="H2220" s="255" t="s">
        <v>9168</v>
      </c>
      <c r="I2220" s="9">
        <v>2</v>
      </c>
    </row>
    <row r="2221">
      <c r="A2221" s="255" t="s">
        <v>3398</v>
      </c>
      <c r="B2221" s="9">
        <v>3</v>
      </c>
      <c r="C2221" s="255" t="s">
        <v>9205</v>
      </c>
      <c r="D2221" s="9">
        <v>1965.8917172659965</v>
      </c>
      <c r="E2221" s="9">
        <v>1749453.4255017771</v>
      </c>
      <c r="F2221" s="255" t="s">
        <v>9123</v>
      </c>
      <c r="G2221" s="9"/>
      <c r="H2221" s="255" t="s">
        <v>9168</v>
      </c>
      <c r="I2221" s="9">
        <v>2</v>
      </c>
    </row>
    <row r="2222">
      <c r="A2222" s="255" t="s">
        <v>3399</v>
      </c>
      <c r="B2222" s="9">
        <v>3</v>
      </c>
      <c r="C2222" s="255" t="s">
        <v>9103</v>
      </c>
      <c r="D2222" s="9">
        <v>1538054.3204761571</v>
      </c>
      <c r="E2222" s="9">
        <v>1749453.4255017771</v>
      </c>
      <c r="F2222" s="255" t="s">
        <v>9124</v>
      </c>
      <c r="G2222" s="9"/>
      <c r="H2222" s="255" t="s">
        <v>9168</v>
      </c>
      <c r="I2222" s="9">
        <v>2</v>
      </c>
    </row>
    <row r="2223">
      <c r="A2223" s="255" t="s">
        <v>3400</v>
      </c>
      <c r="B2223" s="9">
        <v>3</v>
      </c>
      <c r="C2223" s="255" t="s">
        <v>9104</v>
      </c>
      <c r="D2223" s="9">
        <v>3439235998.9365687</v>
      </c>
      <c r="E2223" s="9">
        <v>1749453.4255017771</v>
      </c>
      <c r="F2223" s="255" t="s">
        <v>9124</v>
      </c>
      <c r="G2223" s="9"/>
      <c r="H2223" s="255" t="s">
        <v>9168</v>
      </c>
      <c r="I2223" s="9">
        <v>2</v>
      </c>
    </row>
    <row r="2224">
      <c r="A2224" s="255" t="s">
        <v>3401</v>
      </c>
      <c r="B2224" s="9">
        <v>3</v>
      </c>
      <c r="C2224" s="255" t="s">
        <v>9105</v>
      </c>
      <c r="D2224" s="9">
        <v>0.87916277052932312</v>
      </c>
      <c r="E2224" s="9">
        <v>1749453.4255017771</v>
      </c>
      <c r="F2224" s="255" t="s">
        <v>9124</v>
      </c>
      <c r="G2224" s="9"/>
      <c r="H2224" s="255" t="s">
        <v>9168</v>
      </c>
      <c r="I2224" s="9">
        <v>2</v>
      </c>
    </row>
    <row r="2225">
      <c r="A2225" s="255" t="s">
        <v>3402</v>
      </c>
      <c r="B2225" s="9">
        <v>3</v>
      </c>
      <c r="C2225" s="255" t="s">
        <v>9205</v>
      </c>
      <c r="D2225" s="9">
        <v>1965.8917172659965</v>
      </c>
      <c r="E2225" s="9">
        <v>1749453.4255017771</v>
      </c>
      <c r="F2225" s="255" t="s">
        <v>9124</v>
      </c>
      <c r="G2225" s="9"/>
      <c r="H2225" s="255" t="s">
        <v>9168</v>
      </c>
      <c r="I2225" s="9">
        <v>2</v>
      </c>
    </row>
    <row r="2226">
      <c r="A2226" s="255" t="s">
        <v>3403</v>
      </c>
      <c r="B2226" s="9">
        <v>3</v>
      </c>
      <c r="C2226" s="255" t="s">
        <v>9103</v>
      </c>
      <c r="D2226" s="9">
        <v>1749453.4255017771</v>
      </c>
      <c r="E2226" s="9">
        <v>1749453.4255017771</v>
      </c>
      <c r="F2226" s="255" t="s">
        <v>9125</v>
      </c>
      <c r="G2226" s="9"/>
      <c r="H2226" s="255" t="s">
        <v>9168</v>
      </c>
      <c r="I2226" s="9">
        <v>2</v>
      </c>
    </row>
    <row r="2227">
      <c r="A2227" s="255" t="s">
        <v>3404</v>
      </c>
      <c r="B2227" s="9">
        <v>3</v>
      </c>
      <c r="C2227" s="255" t="s">
        <v>9104</v>
      </c>
      <c r="D2227" s="9">
        <v>1421280213.1355207</v>
      </c>
      <c r="E2227" s="9">
        <v>1749453.4255017771</v>
      </c>
      <c r="F2227" s="255" t="s">
        <v>9125</v>
      </c>
      <c r="G2227" s="9"/>
      <c r="H2227" s="255" t="s">
        <v>9168</v>
      </c>
      <c r="I2227" s="9">
        <v>2</v>
      </c>
    </row>
    <row r="2228">
      <c r="A2228" s="255" t="s">
        <v>3405</v>
      </c>
      <c r="B2228" s="9">
        <v>3</v>
      </c>
      <c r="C2228" s="255" t="s">
        <v>9105</v>
      </c>
      <c r="D2228" s="9">
        <v>1</v>
      </c>
      <c r="E2228" s="9">
        <v>1749453.4255017771</v>
      </c>
      <c r="F2228" s="255" t="s">
        <v>9125</v>
      </c>
      <c r="G2228" s="9"/>
      <c r="H2228" s="255" t="s">
        <v>9168</v>
      </c>
      <c r="I2228" s="9">
        <v>2</v>
      </c>
    </row>
    <row r="2229">
      <c r="A2229" s="255" t="s">
        <v>3406</v>
      </c>
      <c r="B2229" s="9">
        <v>3</v>
      </c>
      <c r="C2229" s="255" t="s">
        <v>9205</v>
      </c>
      <c r="D2229" s="9">
        <v>812.41386161959133</v>
      </c>
      <c r="E2229" s="9">
        <v>1749453.4255017771</v>
      </c>
      <c r="F2229" s="255" t="s">
        <v>9125</v>
      </c>
      <c r="G2229" s="9"/>
      <c r="H2229" s="255" t="s">
        <v>9168</v>
      </c>
      <c r="I2229" s="9">
        <v>2</v>
      </c>
    </row>
    <row r="2230">
      <c r="A2230" s="255" t="s">
        <v>3407</v>
      </c>
      <c r="B2230" s="9">
        <v>3</v>
      </c>
      <c r="C2230" s="255" t="s">
        <v>9103</v>
      </c>
      <c r="D2230" s="9">
        <v>771329.19124251546</v>
      </c>
      <c r="E2230" s="9">
        <v>1749453.4255017771</v>
      </c>
      <c r="F2230" s="255" t="s">
        <v>9126</v>
      </c>
      <c r="G2230" s="9"/>
      <c r="H2230" s="255" t="s">
        <v>9168</v>
      </c>
      <c r="I2230" s="9">
        <v>2</v>
      </c>
    </row>
    <row r="2231">
      <c r="A2231" s="255" t="s">
        <v>3408</v>
      </c>
      <c r="B2231" s="9">
        <v>3</v>
      </c>
      <c r="C2231" s="255" t="s">
        <v>9104</v>
      </c>
      <c r="D2231" s="9">
        <v>1580061396.4007366</v>
      </c>
      <c r="E2231" s="9">
        <v>1749453.4255017771</v>
      </c>
      <c r="F2231" s="255" t="s">
        <v>9126</v>
      </c>
      <c r="G2231" s="9"/>
      <c r="H2231" s="255" t="s">
        <v>9168</v>
      </c>
      <c r="I2231" s="9">
        <v>2</v>
      </c>
    </row>
    <row r="2232">
      <c r="A2232" s="255" t="s">
        <v>3409</v>
      </c>
      <c r="B2232" s="9">
        <v>3</v>
      </c>
      <c r="C2232" s="255" t="s">
        <v>9105</v>
      </c>
      <c r="D2232" s="9">
        <v>0.44089724253235452</v>
      </c>
      <c r="E2232" s="9">
        <v>1749453.4255017771</v>
      </c>
      <c r="F2232" s="255" t="s">
        <v>9126</v>
      </c>
      <c r="G2232" s="9"/>
      <c r="H2232" s="255" t="s">
        <v>9168</v>
      </c>
      <c r="I2232" s="9">
        <v>2</v>
      </c>
    </row>
    <row r="2233">
      <c r="A2233" s="255" t="s">
        <v>3410</v>
      </c>
      <c r="B2233" s="9">
        <v>3</v>
      </c>
      <c r="C2233" s="255" t="s">
        <v>9205</v>
      </c>
      <c r="D2233" s="9">
        <v>903.17431339879442</v>
      </c>
      <c r="E2233" s="9">
        <v>1749453.4255017771</v>
      </c>
      <c r="F2233" s="255" t="s">
        <v>9126</v>
      </c>
      <c r="G2233" s="9"/>
      <c r="H2233" s="255" t="s">
        <v>9168</v>
      </c>
      <c r="I2233" s="9">
        <v>2</v>
      </c>
    </row>
    <row r="2234">
      <c r="A2234" s="255" t="s">
        <v>3411</v>
      </c>
      <c r="B2234" s="9">
        <v>3</v>
      </c>
      <c r="C2234" s="255" t="s">
        <v>9103</v>
      </c>
      <c r="D2234" s="9">
        <v>1548440.0945204175</v>
      </c>
      <c r="E2234" s="9">
        <v>1749453.4255017771</v>
      </c>
      <c r="F2234" s="255" t="s">
        <v>9127</v>
      </c>
      <c r="G2234" s="9"/>
      <c r="H2234" s="255" t="s">
        <v>9168</v>
      </c>
      <c r="I2234" s="9">
        <v>2</v>
      </c>
    </row>
    <row r="2235">
      <c r="A2235" s="255" t="s">
        <v>3412</v>
      </c>
      <c r="B2235" s="9">
        <v>3</v>
      </c>
      <c r="C2235" s="255" t="s">
        <v>9104</v>
      </c>
      <c r="D2235" s="9">
        <v>5019297395.3373051</v>
      </c>
      <c r="E2235" s="9">
        <v>1749453.4255017771</v>
      </c>
      <c r="F2235" s="255" t="s">
        <v>9127</v>
      </c>
      <c r="G2235" s="9"/>
      <c r="H2235" s="255" t="s">
        <v>9168</v>
      </c>
      <c r="I2235" s="9">
        <v>2</v>
      </c>
    </row>
    <row r="2236">
      <c r="A2236" s="255" t="s">
        <v>3413</v>
      </c>
      <c r="B2236" s="9">
        <v>3</v>
      </c>
      <c r="C2236" s="255" t="s">
        <v>9105</v>
      </c>
      <c r="D2236" s="9">
        <v>0.88509935271714646</v>
      </c>
      <c r="E2236" s="9">
        <v>1749453.4255017771</v>
      </c>
      <c r="F2236" s="255" t="s">
        <v>9127</v>
      </c>
      <c r="G2236" s="9"/>
      <c r="H2236" s="255" t="s">
        <v>9168</v>
      </c>
      <c r="I2236" s="9">
        <v>2</v>
      </c>
    </row>
    <row r="2237">
      <c r="A2237" s="255" t="s">
        <v>3414</v>
      </c>
      <c r="B2237" s="9">
        <v>3</v>
      </c>
      <c r="C2237" s="255" t="s">
        <v>9205</v>
      </c>
      <c r="D2237" s="9">
        <v>2869.066030664791</v>
      </c>
      <c r="E2237" s="9">
        <v>1749453.4255017771</v>
      </c>
      <c r="F2237" s="255" t="s">
        <v>9127</v>
      </c>
      <c r="G2237" s="9"/>
      <c r="H2237" s="255" t="s">
        <v>9168</v>
      </c>
      <c r="I2237" s="9">
        <v>2</v>
      </c>
    </row>
    <row r="2238">
      <c r="A2238" s="255" t="s">
        <v>3415</v>
      </c>
      <c r="B2238" s="9">
        <v>3</v>
      </c>
      <c r="C2238" s="255" t="s">
        <v>9103</v>
      </c>
      <c r="D2238" s="9">
        <v>1548440.0945204175</v>
      </c>
      <c r="E2238" s="9">
        <v>1749453.4255017771</v>
      </c>
      <c r="F2238" s="255" t="s">
        <v>9128</v>
      </c>
      <c r="G2238" s="9"/>
      <c r="H2238" s="255" t="s">
        <v>9168</v>
      </c>
      <c r="I2238" s="9">
        <v>2</v>
      </c>
    </row>
    <row r="2239">
      <c r="A2239" s="255" t="s">
        <v>3416</v>
      </c>
      <c r="B2239" s="9">
        <v>3</v>
      </c>
      <c r="C2239" s="255" t="s">
        <v>9104</v>
      </c>
      <c r="D2239" s="9">
        <v>5019297395.3373051</v>
      </c>
      <c r="E2239" s="9">
        <v>1749453.4255017771</v>
      </c>
      <c r="F2239" s="255" t="s">
        <v>9128</v>
      </c>
      <c r="G2239" s="9"/>
      <c r="H2239" s="255" t="s">
        <v>9168</v>
      </c>
      <c r="I2239" s="9">
        <v>2</v>
      </c>
    </row>
    <row r="2240">
      <c r="A2240" s="255" t="s">
        <v>3417</v>
      </c>
      <c r="B2240" s="9">
        <v>3</v>
      </c>
      <c r="C2240" s="255" t="s">
        <v>9105</v>
      </c>
      <c r="D2240" s="9">
        <v>0.88509935271714646</v>
      </c>
      <c r="E2240" s="9">
        <v>1749453.4255017771</v>
      </c>
      <c r="F2240" s="255" t="s">
        <v>9128</v>
      </c>
      <c r="G2240" s="9"/>
      <c r="H2240" s="255" t="s">
        <v>9168</v>
      </c>
      <c r="I2240" s="9">
        <v>2</v>
      </c>
    </row>
    <row r="2241">
      <c r="A2241" s="255" t="s">
        <v>3418</v>
      </c>
      <c r="B2241" s="9">
        <v>3</v>
      </c>
      <c r="C2241" s="255" t="s">
        <v>9205</v>
      </c>
      <c r="D2241" s="9">
        <v>2869.066030664791</v>
      </c>
      <c r="E2241" s="9">
        <v>1749453.4255017771</v>
      </c>
      <c r="F2241" s="255" t="s">
        <v>9128</v>
      </c>
      <c r="G2241" s="9"/>
      <c r="H2241" s="255" t="s">
        <v>9168</v>
      </c>
      <c r="I2241" s="9">
        <v>2</v>
      </c>
    </row>
    <row r="2242">
      <c r="A2242" s="255" t="s">
        <v>3419</v>
      </c>
      <c r="B2242" s="9">
        <v>3</v>
      </c>
      <c r="C2242" s="255" t="s">
        <v>9103</v>
      </c>
      <c r="D2242" s="9">
        <v>849034.09264161089</v>
      </c>
      <c r="E2242" s="9">
        <v>1749453.4255017771</v>
      </c>
      <c r="F2242" s="255" t="s">
        <v>9129</v>
      </c>
      <c r="G2242" s="9"/>
      <c r="H2242" s="255" t="s">
        <v>9168</v>
      </c>
      <c r="I2242" s="9">
        <v>2</v>
      </c>
    </row>
    <row r="2243">
      <c r="A2243" s="255" t="s">
        <v>3420</v>
      </c>
      <c r="B2243" s="9">
        <v>3</v>
      </c>
      <c r="C2243" s="255" t="s">
        <v>9104</v>
      </c>
      <c r="D2243" s="9">
        <v>1421717577.0471315</v>
      </c>
      <c r="E2243" s="9">
        <v>1749453.4255017771</v>
      </c>
      <c r="F2243" s="255" t="s">
        <v>9129</v>
      </c>
      <c r="G2243" s="9"/>
      <c r="H2243" s="255" t="s">
        <v>9168</v>
      </c>
      <c r="I2243" s="9">
        <v>2</v>
      </c>
    </row>
    <row r="2244">
      <c r="A2244" s="255" t="s">
        <v>3421</v>
      </c>
      <c r="B2244" s="9">
        <v>3</v>
      </c>
      <c r="C2244" s="255" t="s">
        <v>9105</v>
      </c>
      <c r="D2244" s="9">
        <v>0.48531391591524736</v>
      </c>
      <c r="E2244" s="9">
        <v>1749453.4255017771</v>
      </c>
      <c r="F2244" s="255" t="s">
        <v>9129</v>
      </c>
      <c r="G2244" s="9"/>
      <c r="H2244" s="255" t="s">
        <v>9168</v>
      </c>
      <c r="I2244" s="9">
        <v>2</v>
      </c>
    </row>
    <row r="2245">
      <c r="A2245" s="255" t="s">
        <v>3422</v>
      </c>
      <c r="B2245" s="9">
        <v>3</v>
      </c>
      <c r="C2245" s="255" t="s">
        <v>9205</v>
      </c>
      <c r="D2245" s="9">
        <v>812.66386193696781</v>
      </c>
      <c r="E2245" s="9">
        <v>1749453.4255017771</v>
      </c>
      <c r="F2245" s="255" t="s">
        <v>9129</v>
      </c>
      <c r="G2245" s="9"/>
      <c r="H2245" s="255" t="s">
        <v>9168</v>
      </c>
      <c r="I2245" s="9">
        <v>2</v>
      </c>
    </row>
    <row r="2246">
      <c r="A2246" s="255" t="s">
        <v>3423</v>
      </c>
      <c r="B2246" s="9">
        <v>3</v>
      </c>
      <c r="C2246" s="255" t="s">
        <v>9103</v>
      </c>
      <c r="D2246" s="9">
        <v>849034.09264161089</v>
      </c>
      <c r="E2246" s="9">
        <v>1749453.4255017771</v>
      </c>
      <c r="F2246" s="255" t="s">
        <v>9130</v>
      </c>
      <c r="G2246" s="9"/>
      <c r="H2246" s="255" t="s">
        <v>9168</v>
      </c>
      <c r="I2246" s="9">
        <v>2</v>
      </c>
    </row>
    <row r="2247">
      <c r="A2247" s="255" t="s">
        <v>3424</v>
      </c>
      <c r="B2247" s="9">
        <v>3</v>
      </c>
      <c r="C2247" s="255" t="s">
        <v>9104</v>
      </c>
      <c r="D2247" s="9">
        <v>1421717577.0471315</v>
      </c>
      <c r="E2247" s="9">
        <v>1749453.4255017771</v>
      </c>
      <c r="F2247" s="255" t="s">
        <v>9130</v>
      </c>
      <c r="G2247" s="9"/>
      <c r="H2247" s="255" t="s">
        <v>9168</v>
      </c>
      <c r="I2247" s="9">
        <v>2</v>
      </c>
    </row>
    <row r="2248">
      <c r="A2248" s="255" t="s">
        <v>3425</v>
      </c>
      <c r="B2248" s="9">
        <v>3</v>
      </c>
      <c r="C2248" s="255" t="s">
        <v>9105</v>
      </c>
      <c r="D2248" s="9">
        <v>0.48531391591524736</v>
      </c>
      <c r="E2248" s="9">
        <v>1749453.4255017771</v>
      </c>
      <c r="F2248" s="255" t="s">
        <v>9130</v>
      </c>
      <c r="G2248" s="9"/>
      <c r="H2248" s="255" t="s">
        <v>9168</v>
      </c>
      <c r="I2248" s="9">
        <v>2</v>
      </c>
    </row>
    <row r="2249">
      <c r="A2249" s="255" t="s">
        <v>3426</v>
      </c>
      <c r="B2249" s="9">
        <v>3</v>
      </c>
      <c r="C2249" s="255" t="s">
        <v>9205</v>
      </c>
      <c r="D2249" s="9">
        <v>812.66386193696781</v>
      </c>
      <c r="E2249" s="9">
        <v>1749453.4255017771</v>
      </c>
      <c r="F2249" s="255" t="s">
        <v>9130</v>
      </c>
      <c r="G2249" s="9"/>
      <c r="H2249" s="255" t="s">
        <v>9168</v>
      </c>
      <c r="I2249" s="9">
        <v>2</v>
      </c>
    </row>
    <row r="2250">
      <c r="A2250" s="255" t="s">
        <v>3427</v>
      </c>
      <c r="B2250" s="9">
        <v>3</v>
      </c>
      <c r="C2250" s="255" t="s">
        <v>9103</v>
      </c>
      <c r="D2250" s="9">
        <v>1749453.4255017771</v>
      </c>
      <c r="E2250" s="9">
        <v>1749453.4255017771</v>
      </c>
      <c r="F2250" s="255" t="s">
        <v>9131</v>
      </c>
      <c r="G2250" s="9"/>
      <c r="H2250" s="255" t="s">
        <v>9168</v>
      </c>
      <c r="I2250" s="9">
        <v>2</v>
      </c>
    </row>
    <row r="2251">
      <c r="A2251" s="255" t="s">
        <v>3428</v>
      </c>
      <c r="B2251" s="9">
        <v>3</v>
      </c>
      <c r="C2251" s="255" t="s">
        <v>9104</v>
      </c>
      <c r="D2251" s="9">
        <v>2017518421.889437</v>
      </c>
      <c r="E2251" s="9">
        <v>1749453.4255017771</v>
      </c>
      <c r="F2251" s="255" t="s">
        <v>9131</v>
      </c>
      <c r="G2251" s="9"/>
      <c r="H2251" s="255" t="s">
        <v>9168</v>
      </c>
      <c r="I2251" s="9">
        <v>2</v>
      </c>
    </row>
    <row r="2252">
      <c r="A2252" s="255" t="s">
        <v>3429</v>
      </c>
      <c r="B2252" s="9">
        <v>3</v>
      </c>
      <c r="C2252" s="255" t="s">
        <v>9105</v>
      </c>
      <c r="D2252" s="9">
        <v>1</v>
      </c>
      <c r="E2252" s="9">
        <v>1749453.4255017771</v>
      </c>
      <c r="F2252" s="255" t="s">
        <v>9131</v>
      </c>
      <c r="G2252" s="9"/>
      <c r="H2252" s="255" t="s">
        <v>9168</v>
      </c>
      <c r="I2252" s="9">
        <v>2</v>
      </c>
    </row>
    <row r="2253">
      <c r="A2253" s="255" t="s">
        <v>3430</v>
      </c>
      <c r="B2253" s="9">
        <v>3</v>
      </c>
      <c r="C2253" s="255" t="s">
        <v>9205</v>
      </c>
      <c r="D2253" s="9">
        <v>1153.2278553290287</v>
      </c>
      <c r="E2253" s="9">
        <v>1749453.4255017771</v>
      </c>
      <c r="F2253" s="255" t="s">
        <v>9131</v>
      </c>
      <c r="G2253" s="9"/>
      <c r="H2253" s="255" t="s">
        <v>9168</v>
      </c>
      <c r="I2253" s="9">
        <v>2</v>
      </c>
    </row>
    <row r="2254">
      <c r="A2254" s="255" t="s">
        <v>3431</v>
      </c>
      <c r="B2254" s="9">
        <v>3</v>
      </c>
      <c r="C2254" s="255" t="s">
        <v>9103</v>
      </c>
      <c r="D2254" s="9">
        <v>1749453.4255017771</v>
      </c>
      <c r="E2254" s="9">
        <v>1749453.4255017771</v>
      </c>
      <c r="F2254" s="255" t="s">
        <v>9132</v>
      </c>
      <c r="G2254" s="9"/>
      <c r="H2254" s="255" t="s">
        <v>9168</v>
      </c>
      <c r="I2254" s="9">
        <v>2</v>
      </c>
    </row>
    <row r="2255">
      <c r="A2255" s="255" t="s">
        <v>3432</v>
      </c>
      <c r="B2255" s="9">
        <v>3</v>
      </c>
      <c r="C2255" s="255" t="s">
        <v>9104</v>
      </c>
      <c r="D2255" s="9">
        <v>3122220298.0020685</v>
      </c>
      <c r="E2255" s="9">
        <v>1749453.4255017771</v>
      </c>
      <c r="F2255" s="255" t="s">
        <v>9132</v>
      </c>
      <c r="G2255" s="9"/>
      <c r="H2255" s="255" t="s">
        <v>9168</v>
      </c>
      <c r="I2255" s="9">
        <v>2</v>
      </c>
    </row>
    <row r="2256">
      <c r="A2256" s="255" t="s">
        <v>3433</v>
      </c>
      <c r="B2256" s="9">
        <v>3</v>
      </c>
      <c r="C2256" s="255" t="s">
        <v>9105</v>
      </c>
      <c r="D2256" s="9">
        <v>1</v>
      </c>
      <c r="E2256" s="9">
        <v>1749453.4255017771</v>
      </c>
      <c r="F2256" s="255" t="s">
        <v>9132</v>
      </c>
      <c r="G2256" s="9"/>
      <c r="H2256" s="255" t="s">
        <v>9168</v>
      </c>
      <c r="I2256" s="9">
        <v>2</v>
      </c>
    </row>
    <row r="2257">
      <c r="A2257" s="255" t="s">
        <v>3434</v>
      </c>
      <c r="B2257" s="9">
        <v>3</v>
      </c>
      <c r="C2257" s="255" t="s">
        <v>9205</v>
      </c>
      <c r="D2257" s="9">
        <v>1784.6832916438202</v>
      </c>
      <c r="E2257" s="9">
        <v>1749453.4255017771</v>
      </c>
      <c r="F2257" s="255" t="s">
        <v>9132</v>
      </c>
      <c r="G2257" s="9"/>
      <c r="H2257" s="255" t="s">
        <v>9168</v>
      </c>
      <c r="I2257" s="9">
        <v>2</v>
      </c>
    </row>
    <row r="2258">
      <c r="A2258" s="255" t="s">
        <v>3435</v>
      </c>
      <c r="B2258" s="9">
        <v>3</v>
      </c>
      <c r="C2258" s="255" t="s">
        <v>9103</v>
      </c>
      <c r="D2258" s="9">
        <v>979664.81288176391</v>
      </c>
      <c r="E2258" s="9">
        <v>1749453.4255017771</v>
      </c>
      <c r="F2258" s="255" t="s">
        <v>9133</v>
      </c>
      <c r="G2258" s="9"/>
      <c r="H2258" s="255" t="s">
        <v>9168</v>
      </c>
      <c r="I2258" s="9">
        <v>2</v>
      </c>
    </row>
    <row r="2259">
      <c r="A2259" s="255" t="s">
        <v>3436</v>
      </c>
      <c r="B2259" s="9">
        <v>3</v>
      </c>
      <c r="C2259" s="255" t="s">
        <v>9104</v>
      </c>
      <c r="D2259" s="9">
        <v>3191085610.0959344</v>
      </c>
      <c r="E2259" s="9">
        <v>1749453.4255017771</v>
      </c>
      <c r="F2259" s="255" t="s">
        <v>9133</v>
      </c>
      <c r="G2259" s="9"/>
      <c r="H2259" s="255" t="s">
        <v>9168</v>
      </c>
      <c r="I2259" s="9">
        <v>2</v>
      </c>
    </row>
    <row r="2260">
      <c r="A2260" s="255" t="s">
        <v>3437</v>
      </c>
      <c r="B2260" s="9">
        <v>3</v>
      </c>
      <c r="C2260" s="255" t="s">
        <v>9105</v>
      </c>
      <c r="D2260" s="9">
        <v>0.5599833631471367</v>
      </c>
      <c r="E2260" s="9">
        <v>1749453.4255017771</v>
      </c>
      <c r="F2260" s="255" t="s">
        <v>9133</v>
      </c>
      <c r="G2260" s="9"/>
      <c r="H2260" s="255" t="s">
        <v>9168</v>
      </c>
      <c r="I2260" s="9">
        <v>2</v>
      </c>
    </row>
    <row r="2261">
      <c r="A2261" s="255" t="s">
        <v>3438</v>
      </c>
      <c r="B2261" s="9">
        <v>3</v>
      </c>
      <c r="C2261" s="255" t="s">
        <v>9205</v>
      </c>
      <c r="D2261" s="9">
        <v>1824.0471930143949</v>
      </c>
      <c r="E2261" s="9">
        <v>1749453.4255017771</v>
      </c>
      <c r="F2261" s="255" t="s">
        <v>9133</v>
      </c>
      <c r="G2261" s="9"/>
      <c r="H2261" s="255" t="s">
        <v>9168</v>
      </c>
      <c r="I2261" s="9">
        <v>2</v>
      </c>
    </row>
    <row r="2262">
      <c r="A2262" s="255" t="s">
        <v>3439</v>
      </c>
      <c r="B2262" s="9">
        <v>3</v>
      </c>
      <c r="C2262" s="255" t="s">
        <v>9103</v>
      </c>
      <c r="D2262" s="9">
        <v>0</v>
      </c>
      <c r="E2262" s="9">
        <v>1749453.4255017771</v>
      </c>
      <c r="F2262" s="255" t="s">
        <v>9134</v>
      </c>
      <c r="G2262" s="9"/>
      <c r="H2262" s="255" t="s">
        <v>9168</v>
      </c>
      <c r="I2262" s="9">
        <v>2</v>
      </c>
    </row>
    <row r="2263">
      <c r="A2263" s="255" t="s">
        <v>3440</v>
      </c>
      <c r="B2263" s="9">
        <v>3</v>
      </c>
      <c r="C2263" s="255" t="s">
        <v>9104</v>
      </c>
      <c r="D2263" s="9">
        <v>-1294008512.7606976</v>
      </c>
      <c r="E2263" s="9">
        <v>1749453.4255017771</v>
      </c>
      <c r="F2263" s="255" t="s">
        <v>9134</v>
      </c>
      <c r="G2263" s="9"/>
      <c r="H2263" s="255" t="s">
        <v>9168</v>
      </c>
      <c r="I2263" s="9">
        <v>2</v>
      </c>
    </row>
    <row r="2264">
      <c r="A2264" s="255" t="s">
        <v>3441</v>
      </c>
      <c r="B2264" s="9">
        <v>3</v>
      </c>
      <c r="C2264" s="255" t="s">
        <v>9105</v>
      </c>
      <c r="D2264" s="9">
        <v>0</v>
      </c>
      <c r="E2264" s="9">
        <v>1749453.4255017771</v>
      </c>
      <c r="F2264" s="255" t="s">
        <v>9134</v>
      </c>
      <c r="G2264" s="9"/>
      <c r="H2264" s="255" t="s">
        <v>9168</v>
      </c>
      <c r="I2264" s="9">
        <v>2</v>
      </c>
    </row>
    <row r="2265">
      <c r="A2265" s="255" t="s">
        <v>3442</v>
      </c>
      <c r="B2265" s="9">
        <v>3</v>
      </c>
      <c r="C2265" s="255" t="s">
        <v>9205</v>
      </c>
      <c r="D2265" s="9">
        <v>-739.66445399342422</v>
      </c>
      <c r="E2265" s="9">
        <v>1749453.4255017771</v>
      </c>
      <c r="F2265" s="255" t="s">
        <v>9134</v>
      </c>
      <c r="G2265" s="9"/>
      <c r="H2265" s="255" t="s">
        <v>9168</v>
      </c>
      <c r="I2265" s="9">
        <v>2</v>
      </c>
    </row>
    <row r="2266">
      <c r="A2266" s="255" t="s">
        <v>3443</v>
      </c>
      <c r="B2266" s="9">
        <v>3</v>
      </c>
      <c r="C2266" s="255" t="s">
        <v>9103</v>
      </c>
      <c r="D2266" s="9">
        <v>915244.88428884174</v>
      </c>
      <c r="E2266" s="9">
        <v>1749453.4255017771</v>
      </c>
      <c r="F2266" s="255" t="s">
        <v>9135</v>
      </c>
      <c r="G2266" s="9"/>
      <c r="H2266" s="255" t="s">
        <v>9168</v>
      </c>
      <c r="I2266" s="9">
        <v>2</v>
      </c>
    </row>
    <row r="2267">
      <c r="A2267" s="255" t="s">
        <v>3444</v>
      </c>
      <c r="B2267" s="9">
        <v>3</v>
      </c>
      <c r="C2267" s="255" t="s">
        <v>9104</v>
      </c>
      <c r="D2267" s="9">
        <v>1897077097.335237</v>
      </c>
      <c r="E2267" s="9">
        <v>1749453.4255017771</v>
      </c>
      <c r="F2267" s="255" t="s">
        <v>9135</v>
      </c>
      <c r="G2267" s="9"/>
      <c r="H2267" s="255" t="s">
        <v>9168</v>
      </c>
      <c r="I2267" s="9">
        <v>2</v>
      </c>
    </row>
    <row r="2268">
      <c r="A2268" s="255" t="s">
        <v>3445</v>
      </c>
      <c r="B2268" s="9">
        <v>3</v>
      </c>
      <c r="C2268" s="255" t="s">
        <v>9105</v>
      </c>
      <c r="D2268" s="9">
        <v>0.52316047455011949</v>
      </c>
      <c r="E2268" s="9">
        <v>1749453.4255017771</v>
      </c>
      <c r="F2268" s="255" t="s">
        <v>9135</v>
      </c>
      <c r="G2268" s="9"/>
      <c r="H2268" s="255" t="s">
        <v>9168</v>
      </c>
      <c r="I2268" s="9">
        <v>2</v>
      </c>
    </row>
    <row r="2269">
      <c r="A2269" s="255" t="s">
        <v>3446</v>
      </c>
      <c r="B2269" s="9">
        <v>3</v>
      </c>
      <c r="C2269" s="255" t="s">
        <v>9205</v>
      </c>
      <c r="D2269" s="9">
        <v>1084.3827390209708</v>
      </c>
      <c r="E2269" s="9">
        <v>1749453.4255017771</v>
      </c>
      <c r="F2269" s="255" t="s">
        <v>9135</v>
      </c>
      <c r="G2269" s="9"/>
      <c r="H2269" s="255" t="s">
        <v>9168</v>
      </c>
      <c r="I2269" s="9">
        <v>2</v>
      </c>
    </row>
    <row r="2270">
      <c r="A2270" s="255" t="s">
        <v>3447</v>
      </c>
      <c r="B2270" s="9">
        <v>3</v>
      </c>
      <c r="C2270" s="255" t="s">
        <v>9103</v>
      </c>
      <c r="D2270" s="9">
        <v>160161.62359527839</v>
      </c>
      <c r="E2270" s="9">
        <v>1749453.4255017771</v>
      </c>
      <c r="F2270" s="255" t="s">
        <v>9136</v>
      </c>
      <c r="G2270" s="9"/>
      <c r="H2270" s="255" t="s">
        <v>9168</v>
      </c>
      <c r="I2270" s="9">
        <v>2</v>
      </c>
    </row>
    <row r="2271">
      <c r="A2271" s="255" t="s">
        <v>3448</v>
      </c>
      <c r="B2271" s="9">
        <v>3</v>
      </c>
      <c r="C2271" s="255" t="s">
        <v>9104</v>
      </c>
      <c r="D2271" s="9">
        <v>475359520.28810537</v>
      </c>
      <c r="E2271" s="9">
        <v>1749453.4255017771</v>
      </c>
      <c r="F2271" s="255" t="s">
        <v>9136</v>
      </c>
      <c r="G2271" s="9"/>
      <c r="H2271" s="255" t="s">
        <v>9168</v>
      </c>
      <c r="I2271" s="9">
        <v>2</v>
      </c>
    </row>
    <row r="2272">
      <c r="A2272" s="255" t="s">
        <v>3449</v>
      </c>
      <c r="B2272" s="9">
        <v>3</v>
      </c>
      <c r="C2272" s="255" t="s">
        <v>9105</v>
      </c>
      <c r="D2272" s="9">
        <v>0.091549521273674911</v>
      </c>
      <c r="E2272" s="9">
        <v>1749453.4255017771</v>
      </c>
      <c r="F2272" s="255" t="s">
        <v>9136</v>
      </c>
      <c r="G2272" s="9"/>
      <c r="H2272" s="255" t="s">
        <v>9168</v>
      </c>
      <c r="I2272" s="9">
        <v>2</v>
      </c>
    </row>
    <row r="2273">
      <c r="A2273" s="255" t="s">
        <v>3450</v>
      </c>
      <c r="B2273" s="9">
        <v>3</v>
      </c>
      <c r="C2273" s="255" t="s">
        <v>9205</v>
      </c>
      <c r="D2273" s="9">
        <v>271.718877084003</v>
      </c>
      <c r="E2273" s="9">
        <v>1749453.4255017771</v>
      </c>
      <c r="F2273" s="255" t="s">
        <v>9136</v>
      </c>
      <c r="G2273" s="9"/>
      <c r="H2273" s="255" t="s">
        <v>9168</v>
      </c>
      <c r="I2273" s="9">
        <v>2</v>
      </c>
    </row>
    <row r="2274">
      <c r="A2274" s="255" t="s">
        <v>3451</v>
      </c>
      <c r="B2274" s="9">
        <v>3</v>
      </c>
      <c r="C2274" s="255" t="s">
        <v>9103</v>
      </c>
      <c r="D2274" s="9">
        <v>712296.63470643468</v>
      </c>
      <c r="E2274" s="9">
        <v>1749453.4255017771</v>
      </c>
      <c r="F2274" s="255" t="s">
        <v>9137</v>
      </c>
      <c r="G2274" s="9"/>
      <c r="H2274" s="255" t="s">
        <v>9168</v>
      </c>
      <c r="I2274" s="9">
        <v>2</v>
      </c>
    </row>
    <row r="2275">
      <c r="A2275" s="255" t="s">
        <v>3452</v>
      </c>
      <c r="B2275" s="9">
        <v>3</v>
      </c>
      <c r="C2275" s="255" t="s">
        <v>9104</v>
      </c>
      <c r="D2275" s="9">
        <v>1104701876.1126313</v>
      </c>
      <c r="E2275" s="9">
        <v>1749453.4255017771</v>
      </c>
      <c r="F2275" s="255" t="s">
        <v>9137</v>
      </c>
      <c r="G2275" s="9"/>
      <c r="H2275" s="255" t="s">
        <v>9168</v>
      </c>
      <c r="I2275" s="9">
        <v>2</v>
      </c>
    </row>
    <row r="2276">
      <c r="A2276" s="255" t="s">
        <v>3453</v>
      </c>
      <c r="B2276" s="9">
        <v>3</v>
      </c>
      <c r="C2276" s="255" t="s">
        <v>9105</v>
      </c>
      <c r="D2276" s="9">
        <v>0.40715381405602963</v>
      </c>
      <c r="E2276" s="9">
        <v>1749453.4255017771</v>
      </c>
      <c r="F2276" s="255" t="s">
        <v>9137</v>
      </c>
      <c r="G2276" s="9"/>
      <c r="H2276" s="255" t="s">
        <v>9168</v>
      </c>
      <c r="I2276" s="9">
        <v>2</v>
      </c>
    </row>
    <row r="2277">
      <c r="A2277" s="255" t="s">
        <v>3454</v>
      </c>
      <c r="B2277" s="9">
        <v>3</v>
      </c>
      <c r="C2277" s="255" t="s">
        <v>9205</v>
      </c>
      <c r="D2277" s="9">
        <v>631.45543631479154</v>
      </c>
      <c r="E2277" s="9">
        <v>1749453.4255017771</v>
      </c>
      <c r="F2277" s="255" t="s">
        <v>9137</v>
      </c>
      <c r="G2277" s="9"/>
      <c r="H2277" s="255" t="s">
        <v>9168</v>
      </c>
      <c r="I2277" s="9">
        <v>2</v>
      </c>
    </row>
    <row r="2278">
      <c r="A2278" s="255" t="s">
        <v>3455</v>
      </c>
      <c r="B2278" s="9">
        <v>3</v>
      </c>
      <c r="C2278" s="255" t="s">
        <v>9103</v>
      </c>
      <c r="D2278" s="9">
        <v>0</v>
      </c>
      <c r="E2278" s="9">
        <v>1749453.4255017771</v>
      </c>
      <c r="F2278" s="255" t="s">
        <v>9138</v>
      </c>
      <c r="G2278" s="9"/>
      <c r="H2278" s="255" t="s">
        <v>9168</v>
      </c>
      <c r="I2278" s="9">
        <v>2</v>
      </c>
    </row>
    <row r="2279">
      <c r="A2279" s="255" t="s">
        <v>3456</v>
      </c>
      <c r="B2279" s="9">
        <v>3</v>
      </c>
      <c r="C2279" s="255" t="s">
        <v>9104</v>
      </c>
      <c r="D2279" s="9">
        <v>0</v>
      </c>
      <c r="E2279" s="9">
        <v>1749453.4255017771</v>
      </c>
      <c r="F2279" s="255" t="s">
        <v>9138</v>
      </c>
      <c r="G2279" s="9"/>
      <c r="H2279" s="255" t="s">
        <v>9168</v>
      </c>
      <c r="I2279" s="9">
        <v>2</v>
      </c>
    </row>
    <row r="2280">
      <c r="A2280" s="255" t="s">
        <v>3457</v>
      </c>
      <c r="B2280" s="9">
        <v>3</v>
      </c>
      <c r="C2280" s="255" t="s">
        <v>9105</v>
      </c>
      <c r="D2280" s="9">
        <v>0</v>
      </c>
      <c r="E2280" s="9">
        <v>1749453.4255017771</v>
      </c>
      <c r="F2280" s="255" t="s">
        <v>9138</v>
      </c>
      <c r="G2280" s="9"/>
      <c r="H2280" s="255" t="s">
        <v>9168</v>
      </c>
      <c r="I2280" s="9">
        <v>2</v>
      </c>
    </row>
    <row r="2281">
      <c r="A2281" s="255" t="s">
        <v>3458</v>
      </c>
      <c r="B2281" s="9">
        <v>3</v>
      </c>
      <c r="C2281" s="255" t="s">
        <v>9205</v>
      </c>
      <c r="D2281" s="9">
        <v>0</v>
      </c>
      <c r="E2281" s="9">
        <v>1749453.4255017771</v>
      </c>
      <c r="F2281" s="255" t="s">
        <v>9138</v>
      </c>
      <c r="G2281" s="9"/>
      <c r="H2281" s="255" t="s">
        <v>9168</v>
      </c>
      <c r="I2281" s="9">
        <v>2</v>
      </c>
    </row>
    <row r="2282">
      <c r="A2282" s="255" t="s">
        <v>3459</v>
      </c>
      <c r="B2282" s="9">
        <v>4</v>
      </c>
      <c r="C2282" s="255" t="s">
        <v>9103</v>
      </c>
      <c r="D2282" s="9">
        <v>865776.11752649944</v>
      </c>
      <c r="E2282" s="9">
        <v>1744323.2308518251</v>
      </c>
      <c r="F2282" s="255" t="s">
        <v>9114</v>
      </c>
      <c r="G2282" s="9"/>
      <c r="H2282" s="255" t="s">
        <v>9168</v>
      </c>
      <c r="I2282" s="9">
        <v>2</v>
      </c>
    </row>
    <row r="2283">
      <c r="A2283" s="255" t="s">
        <v>3460</v>
      </c>
      <c r="B2283" s="9">
        <v>4</v>
      </c>
      <c r="C2283" s="255" t="s">
        <v>9104</v>
      </c>
      <c r="D2283" s="9">
        <v>2315870833.5440617</v>
      </c>
      <c r="E2283" s="9">
        <v>1744323.2308518251</v>
      </c>
      <c r="F2283" s="255" t="s">
        <v>9114</v>
      </c>
      <c r="G2283" s="9"/>
      <c r="H2283" s="255" t="s">
        <v>9168</v>
      </c>
      <c r="I2283" s="9">
        <v>2</v>
      </c>
    </row>
    <row r="2284">
      <c r="A2284" s="255" t="s">
        <v>3461</v>
      </c>
      <c r="B2284" s="9">
        <v>4</v>
      </c>
      <c r="C2284" s="255" t="s">
        <v>9105</v>
      </c>
      <c r="D2284" s="9">
        <v>0.49633926912944065</v>
      </c>
      <c r="E2284" s="9">
        <v>1744323.2308518251</v>
      </c>
      <c r="F2284" s="255" t="s">
        <v>9114</v>
      </c>
      <c r="G2284" s="9"/>
      <c r="H2284" s="255" t="s">
        <v>9168</v>
      </c>
      <c r="I2284" s="9">
        <v>2</v>
      </c>
    </row>
    <row r="2285">
      <c r="A2285" s="255" t="s">
        <v>3462</v>
      </c>
      <c r="B2285" s="9">
        <v>4</v>
      </c>
      <c r="C2285" s="255" t="s">
        <v>9205</v>
      </c>
      <c r="D2285" s="9">
        <v>1327.6615208599419</v>
      </c>
      <c r="E2285" s="9">
        <v>1744323.2308518251</v>
      </c>
      <c r="F2285" s="255" t="s">
        <v>9114</v>
      </c>
      <c r="G2285" s="9"/>
      <c r="H2285" s="255" t="s">
        <v>9168</v>
      </c>
      <c r="I2285" s="9">
        <v>2</v>
      </c>
    </row>
    <row r="2286">
      <c r="A2286" s="255" t="s">
        <v>3463</v>
      </c>
      <c r="B2286" s="9">
        <v>4</v>
      </c>
      <c r="C2286" s="255" t="s">
        <v>9103</v>
      </c>
      <c r="D2286" s="9">
        <v>0</v>
      </c>
      <c r="E2286" s="9">
        <v>1744323.2308518251</v>
      </c>
      <c r="F2286" s="255" t="s">
        <v>9115</v>
      </c>
      <c r="G2286" s="9"/>
      <c r="H2286" s="255" t="s">
        <v>9168</v>
      </c>
      <c r="I2286" s="9">
        <v>2</v>
      </c>
    </row>
    <row r="2287">
      <c r="A2287" s="255" t="s">
        <v>3464</v>
      </c>
      <c r="B2287" s="9">
        <v>4</v>
      </c>
      <c r="C2287" s="255" t="s">
        <v>9104</v>
      </c>
      <c r="D2287" s="9">
        <v>0</v>
      </c>
      <c r="E2287" s="9">
        <v>1744323.2308518251</v>
      </c>
      <c r="F2287" s="255" t="s">
        <v>9115</v>
      </c>
      <c r="G2287" s="9"/>
      <c r="H2287" s="255" t="s">
        <v>9168</v>
      </c>
      <c r="I2287" s="9">
        <v>2</v>
      </c>
    </row>
    <row r="2288">
      <c r="A2288" s="255" t="s">
        <v>3465</v>
      </c>
      <c r="B2288" s="9">
        <v>4</v>
      </c>
      <c r="C2288" s="255" t="s">
        <v>9105</v>
      </c>
      <c r="D2288" s="9">
        <v>0</v>
      </c>
      <c r="E2288" s="9">
        <v>1744323.2308518251</v>
      </c>
      <c r="F2288" s="255" t="s">
        <v>9115</v>
      </c>
      <c r="G2288" s="9"/>
      <c r="H2288" s="255" t="s">
        <v>9168</v>
      </c>
      <c r="I2288" s="9">
        <v>2</v>
      </c>
    </row>
    <row r="2289">
      <c r="A2289" s="255" t="s">
        <v>3466</v>
      </c>
      <c r="B2289" s="9">
        <v>4</v>
      </c>
      <c r="C2289" s="255" t="s">
        <v>9205</v>
      </c>
      <c r="D2289" s="9">
        <v>0</v>
      </c>
      <c r="E2289" s="9">
        <v>1744323.2308518251</v>
      </c>
      <c r="F2289" s="255" t="s">
        <v>9115</v>
      </c>
      <c r="G2289" s="9"/>
      <c r="H2289" s="255" t="s">
        <v>9168</v>
      </c>
      <c r="I2289" s="9">
        <v>2</v>
      </c>
    </row>
    <row r="2290">
      <c r="A2290" s="255" t="s">
        <v>3467</v>
      </c>
      <c r="B2290" s="9">
        <v>4</v>
      </c>
      <c r="C2290" s="255" t="s">
        <v>9103</v>
      </c>
      <c r="D2290" s="9">
        <v>0</v>
      </c>
      <c r="E2290" s="9">
        <v>1744323.2308518251</v>
      </c>
      <c r="F2290" s="255" t="s">
        <v>9116</v>
      </c>
      <c r="G2290" s="9"/>
      <c r="H2290" s="255" t="s">
        <v>9168</v>
      </c>
      <c r="I2290" s="9">
        <v>2</v>
      </c>
    </row>
    <row r="2291">
      <c r="A2291" s="255" t="s">
        <v>3468</v>
      </c>
      <c r="B2291" s="9">
        <v>4</v>
      </c>
      <c r="C2291" s="255" t="s">
        <v>9104</v>
      </c>
      <c r="D2291" s="9">
        <v>0</v>
      </c>
      <c r="E2291" s="9">
        <v>1744323.2308518251</v>
      </c>
      <c r="F2291" s="255" t="s">
        <v>9116</v>
      </c>
      <c r="G2291" s="9"/>
      <c r="H2291" s="255" t="s">
        <v>9168</v>
      </c>
      <c r="I2291" s="9">
        <v>2</v>
      </c>
    </row>
    <row r="2292">
      <c r="A2292" s="255" t="s">
        <v>3469</v>
      </c>
      <c r="B2292" s="9">
        <v>4</v>
      </c>
      <c r="C2292" s="255" t="s">
        <v>9105</v>
      </c>
      <c r="D2292" s="9">
        <v>0</v>
      </c>
      <c r="E2292" s="9">
        <v>1744323.2308518251</v>
      </c>
      <c r="F2292" s="255" t="s">
        <v>9116</v>
      </c>
      <c r="G2292" s="9"/>
      <c r="H2292" s="255" t="s">
        <v>9168</v>
      </c>
      <c r="I2292" s="9">
        <v>2</v>
      </c>
    </row>
    <row r="2293">
      <c r="A2293" s="255" t="s">
        <v>3470</v>
      </c>
      <c r="B2293" s="9">
        <v>4</v>
      </c>
      <c r="C2293" s="255" t="s">
        <v>9205</v>
      </c>
      <c r="D2293" s="9">
        <v>0</v>
      </c>
      <c r="E2293" s="9">
        <v>1744323.2308518251</v>
      </c>
      <c r="F2293" s="255" t="s">
        <v>9116</v>
      </c>
      <c r="G2293" s="9"/>
      <c r="H2293" s="255" t="s">
        <v>9168</v>
      </c>
      <c r="I2293" s="9">
        <v>2</v>
      </c>
    </row>
    <row r="2294">
      <c r="A2294" s="255" t="s">
        <v>3471</v>
      </c>
      <c r="B2294" s="9">
        <v>4</v>
      </c>
      <c r="C2294" s="255" t="s">
        <v>9103</v>
      </c>
      <c r="D2294" s="9">
        <v>0</v>
      </c>
      <c r="E2294" s="9">
        <v>1744323.2308518251</v>
      </c>
      <c r="F2294" s="255" t="s">
        <v>9117</v>
      </c>
      <c r="G2294" s="9"/>
      <c r="H2294" s="255" t="s">
        <v>9168</v>
      </c>
      <c r="I2294" s="9">
        <v>2</v>
      </c>
    </row>
    <row r="2295">
      <c r="A2295" s="255" t="s">
        <v>3472</v>
      </c>
      <c r="B2295" s="9">
        <v>4</v>
      </c>
      <c r="C2295" s="255" t="s">
        <v>9104</v>
      </c>
      <c r="D2295" s="9">
        <v>0</v>
      </c>
      <c r="E2295" s="9">
        <v>1744323.2308518251</v>
      </c>
      <c r="F2295" s="255" t="s">
        <v>9117</v>
      </c>
      <c r="G2295" s="9"/>
      <c r="H2295" s="255" t="s">
        <v>9168</v>
      </c>
      <c r="I2295" s="9">
        <v>2</v>
      </c>
    </row>
    <row r="2296">
      <c r="A2296" s="255" t="s">
        <v>3473</v>
      </c>
      <c r="B2296" s="9">
        <v>4</v>
      </c>
      <c r="C2296" s="255" t="s">
        <v>9105</v>
      </c>
      <c r="D2296" s="9">
        <v>0</v>
      </c>
      <c r="E2296" s="9">
        <v>1744323.2308518251</v>
      </c>
      <c r="F2296" s="255" t="s">
        <v>9117</v>
      </c>
      <c r="G2296" s="9"/>
      <c r="H2296" s="255" t="s">
        <v>9168</v>
      </c>
      <c r="I2296" s="9">
        <v>2</v>
      </c>
    </row>
    <row r="2297">
      <c r="A2297" s="255" t="s">
        <v>3474</v>
      </c>
      <c r="B2297" s="9">
        <v>4</v>
      </c>
      <c r="C2297" s="255" t="s">
        <v>9205</v>
      </c>
      <c r="D2297" s="9">
        <v>0</v>
      </c>
      <c r="E2297" s="9">
        <v>1744323.2308518251</v>
      </c>
      <c r="F2297" s="255" t="s">
        <v>9117</v>
      </c>
      <c r="G2297" s="9"/>
      <c r="H2297" s="255" t="s">
        <v>9168</v>
      </c>
      <c r="I2297" s="9">
        <v>2</v>
      </c>
    </row>
    <row r="2298">
      <c r="A2298" s="255" t="s">
        <v>3475</v>
      </c>
      <c r="B2298" s="9">
        <v>4</v>
      </c>
      <c r="C2298" s="255" t="s">
        <v>9103</v>
      </c>
      <c r="D2298" s="9">
        <v>0</v>
      </c>
      <c r="E2298" s="9">
        <v>1744323.2308518251</v>
      </c>
      <c r="F2298" s="255" t="s">
        <v>9118</v>
      </c>
      <c r="G2298" s="9"/>
      <c r="H2298" s="255" t="s">
        <v>9168</v>
      </c>
      <c r="I2298" s="9">
        <v>2</v>
      </c>
    </row>
    <row r="2299">
      <c r="A2299" s="255" t="s">
        <v>3476</v>
      </c>
      <c r="B2299" s="9">
        <v>4</v>
      </c>
      <c r="C2299" s="255" t="s">
        <v>9104</v>
      </c>
      <c r="D2299" s="9">
        <v>0</v>
      </c>
      <c r="E2299" s="9">
        <v>1744323.2308518251</v>
      </c>
      <c r="F2299" s="255" t="s">
        <v>9118</v>
      </c>
      <c r="G2299" s="9"/>
      <c r="H2299" s="255" t="s">
        <v>9168</v>
      </c>
      <c r="I2299" s="9">
        <v>2</v>
      </c>
    </row>
    <row r="2300">
      <c r="A2300" s="255" t="s">
        <v>3477</v>
      </c>
      <c r="B2300" s="9">
        <v>4</v>
      </c>
      <c r="C2300" s="255" t="s">
        <v>9105</v>
      </c>
      <c r="D2300" s="9">
        <v>0</v>
      </c>
      <c r="E2300" s="9">
        <v>1744323.2308518251</v>
      </c>
      <c r="F2300" s="255" t="s">
        <v>9118</v>
      </c>
      <c r="G2300" s="9"/>
      <c r="H2300" s="255" t="s">
        <v>9168</v>
      </c>
      <c r="I2300" s="9">
        <v>2</v>
      </c>
    </row>
    <row r="2301">
      <c r="A2301" s="255" t="s">
        <v>3478</v>
      </c>
      <c r="B2301" s="9">
        <v>4</v>
      </c>
      <c r="C2301" s="255" t="s">
        <v>9205</v>
      </c>
      <c r="D2301" s="9">
        <v>0</v>
      </c>
      <c r="E2301" s="9">
        <v>1744323.2308518251</v>
      </c>
      <c r="F2301" s="255" t="s">
        <v>9118</v>
      </c>
      <c r="G2301" s="9"/>
      <c r="H2301" s="255" t="s">
        <v>9168</v>
      </c>
      <c r="I2301" s="9">
        <v>2</v>
      </c>
    </row>
    <row r="2302">
      <c r="A2302" s="255" t="s">
        <v>3479</v>
      </c>
      <c r="B2302" s="9">
        <v>4</v>
      </c>
      <c r="C2302" s="255" t="s">
        <v>9103</v>
      </c>
      <c r="D2302" s="9">
        <v>0</v>
      </c>
      <c r="E2302" s="9">
        <v>1744323.2308518251</v>
      </c>
      <c r="F2302" s="255" t="s">
        <v>9119</v>
      </c>
      <c r="G2302" s="9"/>
      <c r="H2302" s="255" t="s">
        <v>9168</v>
      </c>
      <c r="I2302" s="9">
        <v>2</v>
      </c>
    </row>
    <row r="2303">
      <c r="A2303" s="255" t="s">
        <v>3480</v>
      </c>
      <c r="B2303" s="9">
        <v>4</v>
      </c>
      <c r="C2303" s="255" t="s">
        <v>9104</v>
      </c>
      <c r="D2303" s="9">
        <v>0</v>
      </c>
      <c r="E2303" s="9">
        <v>1744323.2308518251</v>
      </c>
      <c r="F2303" s="255" t="s">
        <v>9119</v>
      </c>
      <c r="G2303" s="9"/>
      <c r="H2303" s="255" t="s">
        <v>9168</v>
      </c>
      <c r="I2303" s="9">
        <v>2</v>
      </c>
    </row>
    <row r="2304">
      <c r="A2304" s="255" t="s">
        <v>3481</v>
      </c>
      <c r="B2304" s="9">
        <v>4</v>
      </c>
      <c r="C2304" s="255" t="s">
        <v>9105</v>
      </c>
      <c r="D2304" s="9">
        <v>0</v>
      </c>
      <c r="E2304" s="9">
        <v>1744323.2308518251</v>
      </c>
      <c r="F2304" s="255" t="s">
        <v>9119</v>
      </c>
      <c r="G2304" s="9"/>
      <c r="H2304" s="255" t="s">
        <v>9168</v>
      </c>
      <c r="I2304" s="9">
        <v>2</v>
      </c>
    </row>
    <row r="2305">
      <c r="A2305" s="255" t="s">
        <v>3482</v>
      </c>
      <c r="B2305" s="9">
        <v>4</v>
      </c>
      <c r="C2305" s="255" t="s">
        <v>9205</v>
      </c>
      <c r="D2305" s="9">
        <v>0</v>
      </c>
      <c r="E2305" s="9">
        <v>1744323.2308518251</v>
      </c>
      <c r="F2305" s="255" t="s">
        <v>9119</v>
      </c>
      <c r="G2305" s="9"/>
      <c r="H2305" s="255" t="s">
        <v>9168</v>
      </c>
      <c r="I2305" s="9">
        <v>2</v>
      </c>
    </row>
    <row r="2306">
      <c r="A2306" s="255" t="s">
        <v>3483</v>
      </c>
      <c r="B2306" s="9">
        <v>4</v>
      </c>
      <c r="C2306" s="255" t="s">
        <v>9103</v>
      </c>
      <c r="D2306" s="9">
        <v>0</v>
      </c>
      <c r="E2306" s="9">
        <v>1744323.2308518251</v>
      </c>
      <c r="F2306" s="255" t="s">
        <v>9120</v>
      </c>
      <c r="G2306" s="9"/>
      <c r="H2306" s="255" t="s">
        <v>9168</v>
      </c>
      <c r="I2306" s="9">
        <v>2</v>
      </c>
    </row>
    <row r="2307">
      <c r="A2307" s="255" t="s">
        <v>3484</v>
      </c>
      <c r="B2307" s="9">
        <v>4</v>
      </c>
      <c r="C2307" s="255" t="s">
        <v>9104</v>
      </c>
      <c r="D2307" s="9">
        <v>0</v>
      </c>
      <c r="E2307" s="9">
        <v>1744323.2308518251</v>
      </c>
      <c r="F2307" s="255" t="s">
        <v>9120</v>
      </c>
      <c r="G2307" s="9"/>
      <c r="H2307" s="255" t="s">
        <v>9168</v>
      </c>
      <c r="I2307" s="9">
        <v>2</v>
      </c>
    </row>
    <row r="2308">
      <c r="A2308" s="255" t="s">
        <v>3485</v>
      </c>
      <c r="B2308" s="9">
        <v>4</v>
      </c>
      <c r="C2308" s="255" t="s">
        <v>9105</v>
      </c>
      <c r="D2308" s="9">
        <v>0</v>
      </c>
      <c r="E2308" s="9">
        <v>1744323.2308518251</v>
      </c>
      <c r="F2308" s="255" t="s">
        <v>9120</v>
      </c>
      <c r="G2308" s="9"/>
      <c r="H2308" s="255" t="s">
        <v>9168</v>
      </c>
      <c r="I2308" s="9">
        <v>2</v>
      </c>
    </row>
    <row r="2309">
      <c r="A2309" s="255" t="s">
        <v>3486</v>
      </c>
      <c r="B2309" s="9">
        <v>4</v>
      </c>
      <c r="C2309" s="255" t="s">
        <v>9205</v>
      </c>
      <c r="D2309" s="9">
        <v>0</v>
      </c>
      <c r="E2309" s="9">
        <v>1744323.2308518251</v>
      </c>
      <c r="F2309" s="255" t="s">
        <v>9120</v>
      </c>
      <c r="G2309" s="9"/>
      <c r="H2309" s="255" t="s">
        <v>9168</v>
      </c>
      <c r="I2309" s="9">
        <v>2</v>
      </c>
    </row>
    <row r="2310">
      <c r="A2310" s="255" t="s">
        <v>3487</v>
      </c>
      <c r="B2310" s="9">
        <v>4</v>
      </c>
      <c r="C2310" s="255" t="s">
        <v>9103</v>
      </c>
      <c r="D2310" s="9">
        <v>0</v>
      </c>
      <c r="E2310" s="9">
        <v>1744323.2308518251</v>
      </c>
      <c r="F2310" s="255" t="s">
        <v>9121</v>
      </c>
      <c r="G2310" s="9"/>
      <c r="H2310" s="255" t="s">
        <v>9168</v>
      </c>
      <c r="I2310" s="9">
        <v>2</v>
      </c>
    </row>
    <row r="2311">
      <c r="A2311" s="255" t="s">
        <v>3488</v>
      </c>
      <c r="B2311" s="9">
        <v>4</v>
      </c>
      <c r="C2311" s="255" t="s">
        <v>9104</v>
      </c>
      <c r="D2311" s="9">
        <v>0</v>
      </c>
      <c r="E2311" s="9">
        <v>1744323.2308518251</v>
      </c>
      <c r="F2311" s="255" t="s">
        <v>9121</v>
      </c>
      <c r="G2311" s="9"/>
      <c r="H2311" s="255" t="s">
        <v>9168</v>
      </c>
      <c r="I2311" s="9">
        <v>2</v>
      </c>
    </row>
    <row r="2312">
      <c r="A2312" s="255" t="s">
        <v>3489</v>
      </c>
      <c r="B2312" s="9">
        <v>4</v>
      </c>
      <c r="C2312" s="255" t="s">
        <v>9105</v>
      </c>
      <c r="D2312" s="9">
        <v>0</v>
      </c>
      <c r="E2312" s="9">
        <v>1744323.2308518251</v>
      </c>
      <c r="F2312" s="255" t="s">
        <v>9121</v>
      </c>
      <c r="G2312" s="9"/>
      <c r="H2312" s="255" t="s">
        <v>9168</v>
      </c>
      <c r="I2312" s="9">
        <v>2</v>
      </c>
    </row>
    <row r="2313">
      <c r="A2313" s="255" t="s">
        <v>3490</v>
      </c>
      <c r="B2313" s="9">
        <v>4</v>
      </c>
      <c r="C2313" s="255" t="s">
        <v>9205</v>
      </c>
      <c r="D2313" s="9">
        <v>0</v>
      </c>
      <c r="E2313" s="9">
        <v>1744323.2308518251</v>
      </c>
      <c r="F2313" s="255" t="s">
        <v>9121</v>
      </c>
      <c r="G2313" s="9"/>
      <c r="H2313" s="255" t="s">
        <v>9168</v>
      </c>
      <c r="I2313" s="9">
        <v>2</v>
      </c>
    </row>
    <row r="2314">
      <c r="A2314" s="255" t="s">
        <v>3491</v>
      </c>
      <c r="B2314" s="9">
        <v>4</v>
      </c>
      <c r="C2314" s="255" t="s">
        <v>9103</v>
      </c>
      <c r="D2314" s="9">
        <v>1561087.282177452</v>
      </c>
      <c r="E2314" s="9">
        <v>1744323.2308518251</v>
      </c>
      <c r="F2314" s="255" t="s">
        <v>9122</v>
      </c>
      <c r="G2314" s="9"/>
      <c r="H2314" s="255" t="s">
        <v>9168</v>
      </c>
      <c r="I2314" s="9">
        <v>2</v>
      </c>
    </row>
    <row r="2315">
      <c r="A2315" s="255" t="s">
        <v>3492</v>
      </c>
      <c r="B2315" s="9">
        <v>4</v>
      </c>
      <c r="C2315" s="255" t="s">
        <v>9104</v>
      </c>
      <c r="D2315" s="9">
        <v>4454258916.6930733</v>
      </c>
      <c r="E2315" s="9">
        <v>1744323.2308518251</v>
      </c>
      <c r="F2315" s="255" t="s">
        <v>9122</v>
      </c>
      <c r="G2315" s="9"/>
      <c r="H2315" s="255" t="s">
        <v>9168</v>
      </c>
      <c r="I2315" s="9">
        <v>2</v>
      </c>
    </row>
    <row r="2316">
      <c r="A2316" s="255" t="s">
        <v>3493</v>
      </c>
      <c r="B2316" s="9">
        <v>4</v>
      </c>
      <c r="C2316" s="255" t="s">
        <v>9105</v>
      </c>
      <c r="D2316" s="9">
        <v>0.89495298495514997</v>
      </c>
      <c r="E2316" s="9">
        <v>1744323.2308518251</v>
      </c>
      <c r="F2316" s="255" t="s">
        <v>9122</v>
      </c>
      <c r="G2316" s="9"/>
      <c r="H2316" s="255" t="s">
        <v>9168</v>
      </c>
      <c r="I2316" s="9">
        <v>2</v>
      </c>
    </row>
    <row r="2317">
      <c r="A2317" s="255" t="s">
        <v>3494</v>
      </c>
      <c r="B2317" s="9">
        <v>4</v>
      </c>
      <c r="C2317" s="255" t="s">
        <v>9205</v>
      </c>
      <c r="D2317" s="9">
        <v>2553.5742676074287</v>
      </c>
      <c r="E2317" s="9">
        <v>1744323.2308518251</v>
      </c>
      <c r="F2317" s="255" t="s">
        <v>9122</v>
      </c>
      <c r="G2317" s="9"/>
      <c r="H2317" s="255" t="s">
        <v>9168</v>
      </c>
      <c r="I2317" s="9">
        <v>2</v>
      </c>
    </row>
    <row r="2318">
      <c r="A2318" s="255" t="s">
        <v>3495</v>
      </c>
      <c r="B2318" s="9">
        <v>4</v>
      </c>
      <c r="C2318" s="255" t="s">
        <v>9103</v>
      </c>
      <c r="D2318" s="9">
        <v>1561087.282177452</v>
      </c>
      <c r="E2318" s="9">
        <v>1744323.2308518251</v>
      </c>
      <c r="F2318" s="255" t="s">
        <v>9123</v>
      </c>
      <c r="G2318" s="9"/>
      <c r="H2318" s="255" t="s">
        <v>9168</v>
      </c>
      <c r="I2318" s="9">
        <v>2</v>
      </c>
    </row>
    <row r="2319">
      <c r="A2319" s="255" t="s">
        <v>3496</v>
      </c>
      <c r="B2319" s="9">
        <v>4</v>
      </c>
      <c r="C2319" s="255" t="s">
        <v>9104</v>
      </c>
      <c r="D2319" s="9">
        <v>4454258916.6930733</v>
      </c>
      <c r="E2319" s="9">
        <v>1744323.2308518251</v>
      </c>
      <c r="F2319" s="255" t="s">
        <v>9123</v>
      </c>
      <c r="G2319" s="9"/>
      <c r="H2319" s="255" t="s">
        <v>9168</v>
      </c>
      <c r="I2319" s="9">
        <v>2</v>
      </c>
    </row>
    <row r="2320">
      <c r="A2320" s="255" t="s">
        <v>3497</v>
      </c>
      <c r="B2320" s="9">
        <v>4</v>
      </c>
      <c r="C2320" s="255" t="s">
        <v>9105</v>
      </c>
      <c r="D2320" s="9">
        <v>0.89495298495514997</v>
      </c>
      <c r="E2320" s="9">
        <v>1744323.2308518251</v>
      </c>
      <c r="F2320" s="255" t="s">
        <v>9123</v>
      </c>
      <c r="G2320" s="9"/>
      <c r="H2320" s="255" t="s">
        <v>9168</v>
      </c>
      <c r="I2320" s="9">
        <v>2</v>
      </c>
    </row>
    <row r="2321">
      <c r="A2321" s="255" t="s">
        <v>3498</v>
      </c>
      <c r="B2321" s="9">
        <v>4</v>
      </c>
      <c r="C2321" s="255" t="s">
        <v>9205</v>
      </c>
      <c r="D2321" s="9">
        <v>2553.5742676074287</v>
      </c>
      <c r="E2321" s="9">
        <v>1744323.2308518251</v>
      </c>
      <c r="F2321" s="255" t="s">
        <v>9123</v>
      </c>
      <c r="G2321" s="9"/>
      <c r="H2321" s="255" t="s">
        <v>9168</v>
      </c>
      <c r="I2321" s="9">
        <v>2</v>
      </c>
    </row>
    <row r="2322">
      <c r="A2322" s="255" t="s">
        <v>3499</v>
      </c>
      <c r="B2322" s="9">
        <v>4</v>
      </c>
      <c r="C2322" s="255" t="s">
        <v>9103</v>
      </c>
      <c r="D2322" s="9">
        <v>1561087.282177452</v>
      </c>
      <c r="E2322" s="9">
        <v>1744323.2308518251</v>
      </c>
      <c r="F2322" s="255" t="s">
        <v>9124</v>
      </c>
      <c r="G2322" s="9"/>
      <c r="H2322" s="255" t="s">
        <v>9168</v>
      </c>
      <c r="I2322" s="9">
        <v>2</v>
      </c>
    </row>
    <row r="2323">
      <c r="A2323" s="255" t="s">
        <v>3500</v>
      </c>
      <c r="B2323" s="9">
        <v>4</v>
      </c>
      <c r="C2323" s="255" t="s">
        <v>9104</v>
      </c>
      <c r="D2323" s="9">
        <v>4454258916.6930733</v>
      </c>
      <c r="E2323" s="9">
        <v>1744323.2308518251</v>
      </c>
      <c r="F2323" s="255" t="s">
        <v>9124</v>
      </c>
      <c r="G2323" s="9"/>
      <c r="H2323" s="255" t="s">
        <v>9168</v>
      </c>
      <c r="I2323" s="9">
        <v>2</v>
      </c>
    </row>
    <row r="2324">
      <c r="A2324" s="255" t="s">
        <v>3501</v>
      </c>
      <c r="B2324" s="9">
        <v>4</v>
      </c>
      <c r="C2324" s="255" t="s">
        <v>9105</v>
      </c>
      <c r="D2324" s="9">
        <v>0.89495298495514997</v>
      </c>
      <c r="E2324" s="9">
        <v>1744323.2308518251</v>
      </c>
      <c r="F2324" s="255" t="s">
        <v>9124</v>
      </c>
      <c r="G2324" s="9"/>
      <c r="H2324" s="255" t="s">
        <v>9168</v>
      </c>
      <c r="I2324" s="9">
        <v>2</v>
      </c>
    </row>
    <row r="2325">
      <c r="A2325" s="255" t="s">
        <v>3502</v>
      </c>
      <c r="B2325" s="9">
        <v>4</v>
      </c>
      <c r="C2325" s="255" t="s">
        <v>9205</v>
      </c>
      <c r="D2325" s="9">
        <v>2553.5742676074287</v>
      </c>
      <c r="E2325" s="9">
        <v>1744323.2308518251</v>
      </c>
      <c r="F2325" s="255" t="s">
        <v>9124</v>
      </c>
      <c r="G2325" s="9"/>
      <c r="H2325" s="255" t="s">
        <v>9168</v>
      </c>
      <c r="I2325" s="9">
        <v>2</v>
      </c>
    </row>
    <row r="2326">
      <c r="A2326" s="255" t="s">
        <v>3503</v>
      </c>
      <c r="B2326" s="9">
        <v>4</v>
      </c>
      <c r="C2326" s="255" t="s">
        <v>9103</v>
      </c>
      <c r="D2326" s="9">
        <v>1744323.2308518251</v>
      </c>
      <c r="E2326" s="9">
        <v>1744323.2308518251</v>
      </c>
      <c r="F2326" s="255" t="s">
        <v>9125</v>
      </c>
      <c r="G2326" s="9"/>
      <c r="H2326" s="255" t="s">
        <v>9168</v>
      </c>
      <c r="I2326" s="9">
        <v>2</v>
      </c>
    </row>
    <row r="2327">
      <c r="A2327" s="255" t="s">
        <v>3504</v>
      </c>
      <c r="B2327" s="9">
        <v>4</v>
      </c>
      <c r="C2327" s="255" t="s">
        <v>9104</v>
      </c>
      <c r="D2327" s="9">
        <v>1709857175.7887783</v>
      </c>
      <c r="E2327" s="9">
        <v>1744323.2308518251</v>
      </c>
      <c r="F2327" s="255" t="s">
        <v>9125</v>
      </c>
      <c r="G2327" s="9"/>
      <c r="H2327" s="255" t="s">
        <v>9168</v>
      </c>
      <c r="I2327" s="9">
        <v>2</v>
      </c>
    </row>
    <row r="2328">
      <c r="A2328" s="255" t="s">
        <v>3505</v>
      </c>
      <c r="B2328" s="9">
        <v>4</v>
      </c>
      <c r="C2328" s="255" t="s">
        <v>9105</v>
      </c>
      <c r="D2328" s="9">
        <v>1</v>
      </c>
      <c r="E2328" s="9">
        <v>1744323.2308518251</v>
      </c>
      <c r="F2328" s="255" t="s">
        <v>9125</v>
      </c>
      <c r="G2328" s="9"/>
      <c r="H2328" s="255" t="s">
        <v>9168</v>
      </c>
      <c r="I2328" s="9">
        <v>2</v>
      </c>
    </row>
    <row r="2329">
      <c r="A2329" s="255" t="s">
        <v>3506</v>
      </c>
      <c r="B2329" s="9">
        <v>4</v>
      </c>
      <c r="C2329" s="255" t="s">
        <v>9205</v>
      </c>
      <c r="D2329" s="9">
        <v>980.24101585448955</v>
      </c>
      <c r="E2329" s="9">
        <v>1744323.2308518251</v>
      </c>
      <c r="F2329" s="255" t="s">
        <v>9125</v>
      </c>
      <c r="G2329" s="9"/>
      <c r="H2329" s="255" t="s">
        <v>9168</v>
      </c>
      <c r="I2329" s="9">
        <v>2</v>
      </c>
    </row>
    <row r="2330">
      <c r="A2330" s="255" t="s">
        <v>3507</v>
      </c>
      <c r="B2330" s="9">
        <v>4</v>
      </c>
      <c r="C2330" s="255" t="s">
        <v>9103</v>
      </c>
      <c r="D2330" s="9">
        <v>904343.89258936862</v>
      </c>
      <c r="E2330" s="9">
        <v>1744323.2308518251</v>
      </c>
      <c r="F2330" s="255" t="s">
        <v>9126</v>
      </c>
      <c r="G2330" s="9"/>
      <c r="H2330" s="255" t="s">
        <v>9168</v>
      </c>
      <c r="I2330" s="9">
        <v>2</v>
      </c>
    </row>
    <row r="2331">
      <c r="A2331" s="255" t="s">
        <v>3508</v>
      </c>
      <c r="B2331" s="9">
        <v>4</v>
      </c>
      <c r="C2331" s="255" t="s">
        <v>9104</v>
      </c>
      <c r="D2331" s="9">
        <v>2339988689.8875375</v>
      </c>
      <c r="E2331" s="9">
        <v>1744323.2308518251</v>
      </c>
      <c r="F2331" s="255" t="s">
        <v>9126</v>
      </c>
      <c r="G2331" s="9"/>
      <c r="H2331" s="255" t="s">
        <v>9168</v>
      </c>
      <c r="I2331" s="9">
        <v>2</v>
      </c>
    </row>
    <row r="2332">
      <c r="A2332" s="255" t="s">
        <v>3509</v>
      </c>
      <c r="B2332" s="9">
        <v>4</v>
      </c>
      <c r="C2332" s="255" t="s">
        <v>9105</v>
      </c>
      <c r="D2332" s="9">
        <v>0.51844972112636489</v>
      </c>
      <c r="E2332" s="9">
        <v>1744323.2308518251</v>
      </c>
      <c r="F2332" s="255" t="s">
        <v>9126</v>
      </c>
      <c r="G2332" s="9"/>
      <c r="H2332" s="255" t="s">
        <v>9168</v>
      </c>
      <c r="I2332" s="9">
        <v>2</v>
      </c>
    </row>
    <row r="2333">
      <c r="A2333" s="255" t="s">
        <v>3510</v>
      </c>
      <c r="B2333" s="9">
        <v>4</v>
      </c>
      <c r="C2333" s="255" t="s">
        <v>9205</v>
      </c>
      <c r="D2333" s="9">
        <v>1341.4880043447133</v>
      </c>
      <c r="E2333" s="9">
        <v>1744323.2308518251</v>
      </c>
      <c r="F2333" s="255" t="s">
        <v>9126</v>
      </c>
      <c r="G2333" s="9"/>
      <c r="H2333" s="255" t="s">
        <v>9168</v>
      </c>
      <c r="I2333" s="9">
        <v>2</v>
      </c>
    </row>
    <row r="2334">
      <c r="A2334" s="255" t="s">
        <v>3511</v>
      </c>
      <c r="B2334" s="9">
        <v>4</v>
      </c>
      <c r="C2334" s="255" t="s">
        <v>9103</v>
      </c>
      <c r="D2334" s="9">
        <v>1608185.1904352901</v>
      </c>
      <c r="E2334" s="9">
        <v>1744323.2308518251</v>
      </c>
      <c r="F2334" s="255" t="s">
        <v>9127</v>
      </c>
      <c r="G2334" s="9"/>
      <c r="H2334" s="255" t="s">
        <v>9168</v>
      </c>
      <c r="I2334" s="9">
        <v>2</v>
      </c>
    </row>
    <row r="2335">
      <c r="A2335" s="255" t="s">
        <v>3512</v>
      </c>
      <c r="B2335" s="9">
        <v>4</v>
      </c>
      <c r="C2335" s="255" t="s">
        <v>9104</v>
      </c>
      <c r="D2335" s="9">
        <v>6794247606.5806112</v>
      </c>
      <c r="E2335" s="9">
        <v>1744323.2308518251</v>
      </c>
      <c r="F2335" s="255" t="s">
        <v>9127</v>
      </c>
      <c r="G2335" s="9"/>
      <c r="H2335" s="255" t="s">
        <v>9168</v>
      </c>
      <c r="I2335" s="9">
        <v>2</v>
      </c>
    </row>
    <row r="2336">
      <c r="A2336" s="255" t="s">
        <v>3513</v>
      </c>
      <c r="B2336" s="9">
        <v>4</v>
      </c>
      <c r="C2336" s="255" t="s">
        <v>9105</v>
      </c>
      <c r="D2336" s="9">
        <v>0.9219536620228046</v>
      </c>
      <c r="E2336" s="9">
        <v>1744323.2308518251</v>
      </c>
      <c r="F2336" s="255" t="s">
        <v>9127</v>
      </c>
      <c r="G2336" s="9"/>
      <c r="H2336" s="255" t="s">
        <v>9168</v>
      </c>
      <c r="I2336" s="9">
        <v>2</v>
      </c>
    </row>
    <row r="2337">
      <c r="A2337" s="255" t="s">
        <v>3514</v>
      </c>
      <c r="B2337" s="9">
        <v>4</v>
      </c>
      <c r="C2337" s="255" t="s">
        <v>9205</v>
      </c>
      <c r="D2337" s="9">
        <v>3895.0622719521425</v>
      </c>
      <c r="E2337" s="9">
        <v>1744323.2308518251</v>
      </c>
      <c r="F2337" s="255" t="s">
        <v>9127</v>
      </c>
      <c r="G2337" s="9"/>
      <c r="H2337" s="255" t="s">
        <v>9168</v>
      </c>
      <c r="I2337" s="9">
        <v>2</v>
      </c>
    </row>
    <row r="2338">
      <c r="A2338" s="255" t="s">
        <v>3515</v>
      </c>
      <c r="B2338" s="9">
        <v>4</v>
      </c>
      <c r="C2338" s="255" t="s">
        <v>9103</v>
      </c>
      <c r="D2338" s="9">
        <v>1608185.1904352901</v>
      </c>
      <c r="E2338" s="9">
        <v>1744323.2308518251</v>
      </c>
      <c r="F2338" s="255" t="s">
        <v>9128</v>
      </c>
      <c r="G2338" s="9"/>
      <c r="H2338" s="255" t="s">
        <v>9168</v>
      </c>
      <c r="I2338" s="9">
        <v>2</v>
      </c>
    </row>
    <row r="2339">
      <c r="A2339" s="255" t="s">
        <v>3516</v>
      </c>
      <c r="B2339" s="9">
        <v>4</v>
      </c>
      <c r="C2339" s="255" t="s">
        <v>9104</v>
      </c>
      <c r="D2339" s="9">
        <v>6794247606.5806112</v>
      </c>
      <c r="E2339" s="9">
        <v>1744323.2308518251</v>
      </c>
      <c r="F2339" s="255" t="s">
        <v>9128</v>
      </c>
      <c r="G2339" s="9"/>
      <c r="H2339" s="255" t="s">
        <v>9168</v>
      </c>
      <c r="I2339" s="9">
        <v>2</v>
      </c>
    </row>
    <row r="2340">
      <c r="A2340" s="255" t="s">
        <v>3517</v>
      </c>
      <c r="B2340" s="9">
        <v>4</v>
      </c>
      <c r="C2340" s="255" t="s">
        <v>9105</v>
      </c>
      <c r="D2340" s="9">
        <v>0.9219536620228046</v>
      </c>
      <c r="E2340" s="9">
        <v>1744323.2308518251</v>
      </c>
      <c r="F2340" s="255" t="s">
        <v>9128</v>
      </c>
      <c r="G2340" s="9"/>
      <c r="H2340" s="255" t="s">
        <v>9168</v>
      </c>
      <c r="I2340" s="9">
        <v>2</v>
      </c>
    </row>
    <row r="2341">
      <c r="A2341" s="255" t="s">
        <v>3518</v>
      </c>
      <c r="B2341" s="9">
        <v>4</v>
      </c>
      <c r="C2341" s="255" t="s">
        <v>9205</v>
      </c>
      <c r="D2341" s="9">
        <v>3895.0622719521425</v>
      </c>
      <c r="E2341" s="9">
        <v>1744323.2308518251</v>
      </c>
      <c r="F2341" s="255" t="s">
        <v>9128</v>
      </c>
      <c r="G2341" s="9"/>
      <c r="H2341" s="255" t="s">
        <v>9168</v>
      </c>
      <c r="I2341" s="9">
        <v>2</v>
      </c>
    </row>
    <row r="2342">
      <c r="A2342" s="255" t="s">
        <v>3519</v>
      </c>
      <c r="B2342" s="9">
        <v>4</v>
      </c>
      <c r="C2342" s="255" t="s">
        <v>9103</v>
      </c>
      <c r="D2342" s="9">
        <v>892752.30181869969</v>
      </c>
      <c r="E2342" s="9">
        <v>1744323.2308518251</v>
      </c>
      <c r="F2342" s="255" t="s">
        <v>9129</v>
      </c>
      <c r="G2342" s="9"/>
      <c r="H2342" s="255" t="s">
        <v>9168</v>
      </c>
      <c r="I2342" s="9">
        <v>2</v>
      </c>
    </row>
    <row r="2343">
      <c r="A2343" s="255" t="s">
        <v>3520</v>
      </c>
      <c r="B2343" s="9">
        <v>4</v>
      </c>
      <c r="C2343" s="255" t="s">
        <v>9104</v>
      </c>
      <c r="D2343" s="9">
        <v>1904423280.822989</v>
      </c>
      <c r="E2343" s="9">
        <v>1744323.2308518251</v>
      </c>
      <c r="F2343" s="255" t="s">
        <v>9129</v>
      </c>
      <c r="G2343" s="9"/>
      <c r="H2343" s="255" t="s">
        <v>9168</v>
      </c>
      <c r="I2343" s="9">
        <v>2</v>
      </c>
    </row>
    <row r="2344">
      <c r="A2344" s="255" t="s">
        <v>3521</v>
      </c>
      <c r="B2344" s="9">
        <v>4</v>
      </c>
      <c r="C2344" s="255" t="s">
        <v>9105</v>
      </c>
      <c r="D2344" s="9">
        <v>0.51180439842146219</v>
      </c>
      <c r="E2344" s="9">
        <v>1744323.2308518251</v>
      </c>
      <c r="F2344" s="255" t="s">
        <v>9129</v>
      </c>
      <c r="G2344" s="9"/>
      <c r="H2344" s="255" t="s">
        <v>9168</v>
      </c>
      <c r="I2344" s="9">
        <v>2</v>
      </c>
    </row>
    <row r="2345">
      <c r="A2345" s="255" t="s">
        <v>3522</v>
      </c>
      <c r="B2345" s="9">
        <v>4</v>
      </c>
      <c r="C2345" s="255" t="s">
        <v>9205</v>
      </c>
      <c r="D2345" s="9">
        <v>1091.7834763302328</v>
      </c>
      <c r="E2345" s="9">
        <v>1744323.2308518251</v>
      </c>
      <c r="F2345" s="255" t="s">
        <v>9129</v>
      </c>
      <c r="G2345" s="9"/>
      <c r="H2345" s="255" t="s">
        <v>9168</v>
      </c>
      <c r="I2345" s="9">
        <v>2</v>
      </c>
    </row>
    <row r="2346">
      <c r="A2346" s="255" t="s">
        <v>3523</v>
      </c>
      <c r="B2346" s="9">
        <v>4</v>
      </c>
      <c r="C2346" s="255" t="s">
        <v>9103</v>
      </c>
      <c r="D2346" s="9">
        <v>892752.30181869969</v>
      </c>
      <c r="E2346" s="9">
        <v>1744323.2308518251</v>
      </c>
      <c r="F2346" s="255" t="s">
        <v>9130</v>
      </c>
      <c r="G2346" s="9"/>
      <c r="H2346" s="255" t="s">
        <v>9168</v>
      </c>
      <c r="I2346" s="9">
        <v>2</v>
      </c>
    </row>
    <row r="2347">
      <c r="A2347" s="255" t="s">
        <v>3524</v>
      </c>
      <c r="B2347" s="9">
        <v>4</v>
      </c>
      <c r="C2347" s="255" t="s">
        <v>9104</v>
      </c>
      <c r="D2347" s="9">
        <v>1904423280.822989</v>
      </c>
      <c r="E2347" s="9">
        <v>1744323.2308518251</v>
      </c>
      <c r="F2347" s="255" t="s">
        <v>9130</v>
      </c>
      <c r="G2347" s="9"/>
      <c r="H2347" s="255" t="s">
        <v>9168</v>
      </c>
      <c r="I2347" s="9">
        <v>2</v>
      </c>
    </row>
    <row r="2348">
      <c r="A2348" s="255" t="s">
        <v>3525</v>
      </c>
      <c r="B2348" s="9">
        <v>4</v>
      </c>
      <c r="C2348" s="255" t="s">
        <v>9105</v>
      </c>
      <c r="D2348" s="9">
        <v>0.51180439842146219</v>
      </c>
      <c r="E2348" s="9">
        <v>1744323.2308518251</v>
      </c>
      <c r="F2348" s="255" t="s">
        <v>9130</v>
      </c>
      <c r="G2348" s="9"/>
      <c r="H2348" s="255" t="s">
        <v>9168</v>
      </c>
      <c r="I2348" s="9">
        <v>2</v>
      </c>
    </row>
    <row r="2349">
      <c r="A2349" s="255" t="s">
        <v>3526</v>
      </c>
      <c r="B2349" s="9">
        <v>4</v>
      </c>
      <c r="C2349" s="255" t="s">
        <v>9205</v>
      </c>
      <c r="D2349" s="9">
        <v>1091.7834763302328</v>
      </c>
      <c r="E2349" s="9">
        <v>1744323.2308518251</v>
      </c>
      <c r="F2349" s="255" t="s">
        <v>9130</v>
      </c>
      <c r="G2349" s="9"/>
      <c r="H2349" s="255" t="s">
        <v>9168</v>
      </c>
      <c r="I2349" s="9">
        <v>2</v>
      </c>
    </row>
    <row r="2350">
      <c r="A2350" s="255" t="s">
        <v>3527</v>
      </c>
      <c r="B2350" s="9">
        <v>4</v>
      </c>
      <c r="C2350" s="255" t="s">
        <v>9103</v>
      </c>
      <c r="D2350" s="9">
        <v>1744323.2308518251</v>
      </c>
      <c r="E2350" s="9">
        <v>1744323.2308518251</v>
      </c>
      <c r="F2350" s="255" t="s">
        <v>9131</v>
      </c>
      <c r="G2350" s="9"/>
      <c r="H2350" s="255" t="s">
        <v>9168</v>
      </c>
      <c r="I2350" s="9">
        <v>2</v>
      </c>
    </row>
    <row r="2351">
      <c r="A2351" s="255" t="s">
        <v>3528</v>
      </c>
      <c r="B2351" s="9">
        <v>4</v>
      </c>
      <c r="C2351" s="255" t="s">
        <v>9104</v>
      </c>
      <c r="D2351" s="9">
        <v>2549835635.8700848</v>
      </c>
      <c r="E2351" s="9">
        <v>1744323.2308518251</v>
      </c>
      <c r="F2351" s="255" t="s">
        <v>9131</v>
      </c>
      <c r="G2351" s="9"/>
      <c r="H2351" s="255" t="s">
        <v>9168</v>
      </c>
      <c r="I2351" s="9">
        <v>2</v>
      </c>
    </row>
    <row r="2352">
      <c r="A2352" s="255" t="s">
        <v>3529</v>
      </c>
      <c r="B2352" s="9">
        <v>4</v>
      </c>
      <c r="C2352" s="255" t="s">
        <v>9105</v>
      </c>
      <c r="D2352" s="9">
        <v>1</v>
      </c>
      <c r="E2352" s="9">
        <v>1744323.2308518251</v>
      </c>
      <c r="F2352" s="255" t="s">
        <v>9131</v>
      </c>
      <c r="G2352" s="9"/>
      <c r="H2352" s="255" t="s">
        <v>9168</v>
      </c>
      <c r="I2352" s="9">
        <v>2</v>
      </c>
    </row>
    <row r="2353">
      <c r="A2353" s="255" t="s">
        <v>3530</v>
      </c>
      <c r="B2353" s="9">
        <v>4</v>
      </c>
      <c r="C2353" s="255" t="s">
        <v>9205</v>
      </c>
      <c r="D2353" s="9">
        <v>1461.7907912771961</v>
      </c>
      <c r="E2353" s="9">
        <v>1744323.2308518251</v>
      </c>
      <c r="F2353" s="255" t="s">
        <v>9131</v>
      </c>
      <c r="G2353" s="9"/>
      <c r="H2353" s="255" t="s">
        <v>9168</v>
      </c>
      <c r="I2353" s="9">
        <v>2</v>
      </c>
    </row>
    <row r="2354">
      <c r="A2354" s="255" t="s">
        <v>3531</v>
      </c>
      <c r="B2354" s="9">
        <v>4</v>
      </c>
      <c r="C2354" s="255" t="s">
        <v>9103</v>
      </c>
      <c r="D2354" s="9">
        <v>1744323.2308518251</v>
      </c>
      <c r="E2354" s="9">
        <v>1744323.2308518251</v>
      </c>
      <c r="F2354" s="255" t="s">
        <v>9132</v>
      </c>
      <c r="G2354" s="9"/>
      <c r="H2354" s="255" t="s">
        <v>9168</v>
      </c>
      <c r="I2354" s="9">
        <v>2</v>
      </c>
    </row>
    <row r="2355">
      <c r="A2355" s="255" t="s">
        <v>3532</v>
      </c>
      <c r="B2355" s="9">
        <v>4</v>
      </c>
      <c r="C2355" s="255" t="s">
        <v>9104</v>
      </c>
      <c r="D2355" s="9">
        <v>4025728009.3328395</v>
      </c>
      <c r="E2355" s="9">
        <v>1744323.2308518251</v>
      </c>
      <c r="F2355" s="255" t="s">
        <v>9132</v>
      </c>
      <c r="G2355" s="9"/>
      <c r="H2355" s="255" t="s">
        <v>9168</v>
      </c>
      <c r="I2355" s="9">
        <v>2</v>
      </c>
    </row>
    <row r="2356">
      <c r="A2356" s="255" t="s">
        <v>3533</v>
      </c>
      <c r="B2356" s="9">
        <v>4</v>
      </c>
      <c r="C2356" s="255" t="s">
        <v>9105</v>
      </c>
      <c r="D2356" s="9">
        <v>1</v>
      </c>
      <c r="E2356" s="9">
        <v>1744323.2308518251</v>
      </c>
      <c r="F2356" s="255" t="s">
        <v>9132</v>
      </c>
      <c r="G2356" s="9"/>
      <c r="H2356" s="255" t="s">
        <v>9168</v>
      </c>
      <c r="I2356" s="9">
        <v>2</v>
      </c>
    </row>
    <row r="2357">
      <c r="A2357" s="255" t="s">
        <v>3534</v>
      </c>
      <c r="B2357" s="9">
        <v>4</v>
      </c>
      <c r="C2357" s="255" t="s">
        <v>9205</v>
      </c>
      <c r="D2357" s="9">
        <v>2307.9025367144313</v>
      </c>
      <c r="E2357" s="9">
        <v>1744323.2308518251</v>
      </c>
      <c r="F2357" s="255" t="s">
        <v>9132</v>
      </c>
      <c r="G2357" s="9"/>
      <c r="H2357" s="255" t="s">
        <v>9168</v>
      </c>
      <c r="I2357" s="9">
        <v>2</v>
      </c>
    </row>
    <row r="2358">
      <c r="A2358" s="255" t="s">
        <v>3535</v>
      </c>
      <c r="B2358" s="9">
        <v>4</v>
      </c>
      <c r="C2358" s="255" t="s">
        <v>9103</v>
      </c>
      <c r="D2358" s="9">
        <v>1126452.0827966165</v>
      </c>
      <c r="E2358" s="9">
        <v>1744323.2308518251</v>
      </c>
      <c r="F2358" s="255" t="s">
        <v>9133</v>
      </c>
      <c r="G2358" s="9"/>
      <c r="H2358" s="255" t="s">
        <v>9168</v>
      </c>
      <c r="I2358" s="9">
        <v>2</v>
      </c>
    </row>
    <row r="2359">
      <c r="A2359" s="255" t="s">
        <v>3536</v>
      </c>
      <c r="B2359" s="9">
        <v>4</v>
      </c>
      <c r="C2359" s="255" t="s">
        <v>9104</v>
      </c>
      <c r="D2359" s="9">
        <v>4313862684.8380709</v>
      </c>
      <c r="E2359" s="9">
        <v>1744323.2308518251</v>
      </c>
      <c r="F2359" s="255" t="s">
        <v>9133</v>
      </c>
      <c r="G2359" s="9"/>
      <c r="H2359" s="255" t="s">
        <v>9168</v>
      </c>
      <c r="I2359" s="9">
        <v>2</v>
      </c>
    </row>
    <row r="2360">
      <c r="A2360" s="255" t="s">
        <v>3537</v>
      </c>
      <c r="B2360" s="9">
        <v>4</v>
      </c>
      <c r="C2360" s="255" t="s">
        <v>9105</v>
      </c>
      <c r="D2360" s="9">
        <v>0.64578173521573945</v>
      </c>
      <c r="E2360" s="9">
        <v>1744323.2308518251</v>
      </c>
      <c r="F2360" s="255" t="s">
        <v>9133</v>
      </c>
      <c r="G2360" s="9"/>
      <c r="H2360" s="255" t="s">
        <v>9168</v>
      </c>
      <c r="I2360" s="9">
        <v>2</v>
      </c>
    </row>
    <row r="2361">
      <c r="A2361" s="255" t="s">
        <v>3538</v>
      </c>
      <c r="B2361" s="9">
        <v>4</v>
      </c>
      <c r="C2361" s="255" t="s">
        <v>9205</v>
      </c>
      <c r="D2361" s="9">
        <v>2473.0867585427004</v>
      </c>
      <c r="E2361" s="9">
        <v>1744323.2308518251</v>
      </c>
      <c r="F2361" s="255" t="s">
        <v>9133</v>
      </c>
      <c r="G2361" s="9"/>
      <c r="H2361" s="255" t="s">
        <v>9168</v>
      </c>
      <c r="I2361" s="9">
        <v>2</v>
      </c>
    </row>
    <row r="2362">
      <c r="A2362" s="255" t="s">
        <v>3539</v>
      </c>
      <c r="B2362" s="9">
        <v>4</v>
      </c>
      <c r="C2362" s="255" t="s">
        <v>9103</v>
      </c>
      <c r="D2362" s="9">
        <v>0</v>
      </c>
      <c r="E2362" s="9">
        <v>1744323.2308518251</v>
      </c>
      <c r="F2362" s="255" t="s">
        <v>9134</v>
      </c>
      <c r="G2362" s="9"/>
      <c r="H2362" s="255" t="s">
        <v>9168</v>
      </c>
      <c r="I2362" s="9">
        <v>2</v>
      </c>
    </row>
    <row r="2363">
      <c r="A2363" s="255" t="s">
        <v>3540</v>
      </c>
      <c r="B2363" s="9">
        <v>4</v>
      </c>
      <c r="C2363" s="255" t="s">
        <v>9104</v>
      </c>
      <c r="D2363" s="9">
        <v>-1545343087.5902991</v>
      </c>
      <c r="E2363" s="9">
        <v>1744323.2308518251</v>
      </c>
      <c r="F2363" s="255" t="s">
        <v>9134</v>
      </c>
      <c r="G2363" s="9"/>
      <c r="H2363" s="255" t="s">
        <v>9168</v>
      </c>
      <c r="I2363" s="9">
        <v>2</v>
      </c>
    </row>
    <row r="2364">
      <c r="A2364" s="255" t="s">
        <v>3541</v>
      </c>
      <c r="B2364" s="9">
        <v>4</v>
      </c>
      <c r="C2364" s="255" t="s">
        <v>9105</v>
      </c>
      <c r="D2364" s="9">
        <v>0</v>
      </c>
      <c r="E2364" s="9">
        <v>1744323.2308518251</v>
      </c>
      <c r="F2364" s="255" t="s">
        <v>9134</v>
      </c>
      <c r="G2364" s="9"/>
      <c r="H2364" s="255" t="s">
        <v>9168</v>
      </c>
      <c r="I2364" s="9">
        <v>2</v>
      </c>
    </row>
    <row r="2365">
      <c r="A2365" s="255" t="s">
        <v>3542</v>
      </c>
      <c r="B2365" s="9">
        <v>4</v>
      </c>
      <c r="C2365" s="255" t="s">
        <v>9205</v>
      </c>
      <c r="D2365" s="9">
        <v>-885.92702330498935</v>
      </c>
      <c r="E2365" s="9">
        <v>1744323.2308518251</v>
      </c>
      <c r="F2365" s="255" t="s">
        <v>9134</v>
      </c>
      <c r="G2365" s="9"/>
      <c r="H2365" s="255" t="s">
        <v>9168</v>
      </c>
      <c r="I2365" s="9">
        <v>2</v>
      </c>
    </row>
    <row r="2366">
      <c r="A2366" s="255" t="s">
        <v>3543</v>
      </c>
      <c r="B2366" s="9">
        <v>4</v>
      </c>
      <c r="C2366" s="255" t="s">
        <v>9103</v>
      </c>
      <c r="D2366" s="9">
        <v>1050641.4556343483</v>
      </c>
      <c r="E2366" s="9">
        <v>1744323.2308518251</v>
      </c>
      <c r="F2366" s="255" t="s">
        <v>9135</v>
      </c>
      <c r="G2366" s="9"/>
      <c r="H2366" s="255" t="s">
        <v>9168</v>
      </c>
      <c r="I2366" s="9">
        <v>2</v>
      </c>
    </row>
    <row r="2367">
      <c r="A2367" s="255" t="s">
        <v>3544</v>
      </c>
      <c r="B2367" s="9">
        <v>4</v>
      </c>
      <c r="C2367" s="255" t="s">
        <v>9104</v>
      </c>
      <c r="D2367" s="9">
        <v>2768519597.2477713</v>
      </c>
      <c r="E2367" s="9">
        <v>1744323.2308518251</v>
      </c>
      <c r="F2367" s="255" t="s">
        <v>9135</v>
      </c>
      <c r="G2367" s="9"/>
      <c r="H2367" s="255" t="s">
        <v>9168</v>
      </c>
      <c r="I2367" s="9">
        <v>2</v>
      </c>
    </row>
    <row r="2368">
      <c r="A2368" s="255" t="s">
        <v>3545</v>
      </c>
      <c r="B2368" s="9">
        <v>4</v>
      </c>
      <c r="C2368" s="255" t="s">
        <v>9105</v>
      </c>
      <c r="D2368" s="9">
        <v>0.6023203939795474</v>
      </c>
      <c r="E2368" s="9">
        <v>1744323.2308518251</v>
      </c>
      <c r="F2368" s="255" t="s">
        <v>9135</v>
      </c>
      <c r="G2368" s="9"/>
      <c r="H2368" s="255" t="s">
        <v>9168</v>
      </c>
      <c r="I2368" s="9">
        <v>2</v>
      </c>
    </row>
    <row r="2369">
      <c r="A2369" s="255" t="s">
        <v>3546</v>
      </c>
      <c r="B2369" s="9">
        <v>4</v>
      </c>
      <c r="C2369" s="255" t="s">
        <v>9205</v>
      </c>
      <c r="D2369" s="9">
        <v>1587.1597352377109</v>
      </c>
      <c r="E2369" s="9">
        <v>1744323.2308518251</v>
      </c>
      <c r="F2369" s="255" t="s">
        <v>9135</v>
      </c>
      <c r="G2369" s="9"/>
      <c r="H2369" s="255" t="s">
        <v>9168</v>
      </c>
      <c r="I2369" s="9">
        <v>2</v>
      </c>
    </row>
    <row r="2370">
      <c r="A2370" s="255" t="s">
        <v>3547</v>
      </c>
      <c r="B2370" s="9">
        <v>4</v>
      </c>
      <c r="C2370" s="255" t="s">
        <v>9103</v>
      </c>
      <c r="D2370" s="9">
        <v>241884.60839184062</v>
      </c>
      <c r="E2370" s="9">
        <v>1744323.2308518251</v>
      </c>
      <c r="F2370" s="255" t="s">
        <v>9136</v>
      </c>
      <c r="G2370" s="9"/>
      <c r="H2370" s="255" t="s">
        <v>9168</v>
      </c>
      <c r="I2370" s="9">
        <v>2</v>
      </c>
    </row>
    <row r="2371">
      <c r="A2371" s="255" t="s">
        <v>3548</v>
      </c>
      <c r="B2371" s="9">
        <v>4</v>
      </c>
      <c r="C2371" s="255" t="s">
        <v>9104</v>
      </c>
      <c r="D2371" s="9">
        <v>864096316.42478251</v>
      </c>
      <c r="E2371" s="9">
        <v>1744323.2308518251</v>
      </c>
      <c r="F2371" s="255" t="s">
        <v>9136</v>
      </c>
      <c r="G2371" s="9"/>
      <c r="H2371" s="255" t="s">
        <v>9168</v>
      </c>
      <c r="I2371" s="9">
        <v>2</v>
      </c>
    </row>
    <row r="2372">
      <c r="A2372" s="255" t="s">
        <v>3549</v>
      </c>
      <c r="B2372" s="9">
        <v>4</v>
      </c>
      <c r="C2372" s="255" t="s">
        <v>9105</v>
      </c>
      <c r="D2372" s="9">
        <v>0.13866960212054183</v>
      </c>
      <c r="E2372" s="9">
        <v>1744323.2308518251</v>
      </c>
      <c r="F2372" s="255" t="s">
        <v>9136</v>
      </c>
      <c r="G2372" s="9"/>
      <c r="H2372" s="255" t="s">
        <v>9168</v>
      </c>
      <c r="I2372" s="9">
        <v>2</v>
      </c>
    </row>
    <row r="2373">
      <c r="A2373" s="255" t="s">
        <v>3550</v>
      </c>
      <c r="B2373" s="9">
        <v>4</v>
      </c>
      <c r="C2373" s="255" t="s">
        <v>9205</v>
      </c>
      <c r="D2373" s="9">
        <v>495.37625890747819</v>
      </c>
      <c r="E2373" s="9">
        <v>1744323.2308518251</v>
      </c>
      <c r="F2373" s="255" t="s">
        <v>9136</v>
      </c>
      <c r="G2373" s="9"/>
      <c r="H2373" s="255" t="s">
        <v>9168</v>
      </c>
      <c r="I2373" s="9">
        <v>2</v>
      </c>
    </row>
    <row r="2374">
      <c r="A2374" s="255" t="s">
        <v>3551</v>
      </c>
      <c r="B2374" s="9">
        <v>4</v>
      </c>
      <c r="C2374" s="255" t="s">
        <v>9103</v>
      </c>
      <c r="D2374" s="9">
        <v>865776.11752649944</v>
      </c>
      <c r="E2374" s="9">
        <v>1744323.2308518251</v>
      </c>
      <c r="F2374" s="255" t="s">
        <v>9137</v>
      </c>
      <c r="G2374" s="9"/>
      <c r="H2374" s="255" t="s">
        <v>9168</v>
      </c>
      <c r="I2374" s="9">
        <v>2</v>
      </c>
    </row>
    <row r="2375">
      <c r="A2375" s="255" t="s">
        <v>3552</v>
      </c>
      <c r="B2375" s="9">
        <v>4</v>
      </c>
      <c r="C2375" s="255" t="s">
        <v>9104</v>
      </c>
      <c r="D2375" s="9">
        <v>1475892373.462755</v>
      </c>
      <c r="E2375" s="9">
        <v>1744323.2308518251</v>
      </c>
      <c r="F2375" s="255" t="s">
        <v>9137</v>
      </c>
      <c r="G2375" s="9"/>
      <c r="H2375" s="255" t="s">
        <v>9168</v>
      </c>
      <c r="I2375" s="9">
        <v>2</v>
      </c>
    </row>
    <row r="2376">
      <c r="A2376" s="255" t="s">
        <v>3553</v>
      </c>
      <c r="B2376" s="9">
        <v>4</v>
      </c>
      <c r="C2376" s="255" t="s">
        <v>9105</v>
      </c>
      <c r="D2376" s="9">
        <v>0.49633926912944065</v>
      </c>
      <c r="E2376" s="9">
        <v>1744323.2308518251</v>
      </c>
      <c r="F2376" s="255" t="s">
        <v>9137</v>
      </c>
      <c r="G2376" s="9"/>
      <c r="H2376" s="255" t="s">
        <v>9168</v>
      </c>
      <c r="I2376" s="9">
        <v>2</v>
      </c>
    </row>
    <row r="2377">
      <c r="A2377" s="255" t="s">
        <v>3554</v>
      </c>
      <c r="B2377" s="9">
        <v>4</v>
      </c>
      <c r="C2377" s="255" t="s">
        <v>9205</v>
      </c>
      <c r="D2377" s="9">
        <v>846.11174543723519</v>
      </c>
      <c r="E2377" s="9">
        <v>1744323.2308518251</v>
      </c>
      <c r="F2377" s="255" t="s">
        <v>9137</v>
      </c>
      <c r="G2377" s="9"/>
      <c r="H2377" s="255" t="s">
        <v>9168</v>
      </c>
      <c r="I2377" s="9">
        <v>2</v>
      </c>
    </row>
    <row r="2378">
      <c r="A2378" s="255" t="s">
        <v>3555</v>
      </c>
      <c r="B2378" s="9">
        <v>4</v>
      </c>
      <c r="C2378" s="255" t="s">
        <v>9103</v>
      </c>
      <c r="D2378" s="9">
        <v>0</v>
      </c>
      <c r="E2378" s="9">
        <v>1744323.2308518251</v>
      </c>
      <c r="F2378" s="255" t="s">
        <v>9138</v>
      </c>
      <c r="G2378" s="9"/>
      <c r="H2378" s="255" t="s">
        <v>9168</v>
      </c>
      <c r="I2378" s="9">
        <v>2</v>
      </c>
    </row>
    <row r="2379">
      <c r="A2379" s="255" t="s">
        <v>3556</v>
      </c>
      <c r="B2379" s="9">
        <v>4</v>
      </c>
      <c r="C2379" s="255" t="s">
        <v>9104</v>
      </c>
      <c r="D2379" s="9">
        <v>0</v>
      </c>
      <c r="E2379" s="9">
        <v>1744323.2308518251</v>
      </c>
      <c r="F2379" s="255" t="s">
        <v>9138</v>
      </c>
      <c r="G2379" s="9"/>
      <c r="H2379" s="255" t="s">
        <v>9168</v>
      </c>
      <c r="I2379" s="9">
        <v>2</v>
      </c>
    </row>
    <row r="2380">
      <c r="A2380" s="255" t="s">
        <v>3557</v>
      </c>
      <c r="B2380" s="9">
        <v>4</v>
      </c>
      <c r="C2380" s="255" t="s">
        <v>9105</v>
      </c>
      <c r="D2380" s="9">
        <v>0</v>
      </c>
      <c r="E2380" s="9">
        <v>1744323.2308518251</v>
      </c>
      <c r="F2380" s="255" t="s">
        <v>9138</v>
      </c>
      <c r="G2380" s="9"/>
      <c r="H2380" s="255" t="s">
        <v>9168</v>
      </c>
      <c r="I2380" s="9">
        <v>2</v>
      </c>
    </row>
    <row r="2381">
      <c r="A2381" s="255" t="s">
        <v>3558</v>
      </c>
      <c r="B2381" s="9">
        <v>4</v>
      </c>
      <c r="C2381" s="255" t="s">
        <v>9205</v>
      </c>
      <c r="D2381" s="9">
        <v>0</v>
      </c>
      <c r="E2381" s="9">
        <v>1744323.2308518251</v>
      </c>
      <c r="F2381" s="255" t="s">
        <v>9138</v>
      </c>
      <c r="G2381" s="9"/>
      <c r="H2381" s="255" t="s">
        <v>9168</v>
      </c>
      <c r="I2381" s="9">
        <v>2</v>
      </c>
    </row>
    <row r="2382">
      <c r="A2382" s="255" t="s">
        <v>3559</v>
      </c>
      <c r="B2382" s="9">
        <v>5</v>
      </c>
      <c r="C2382" s="255" t="s">
        <v>9103</v>
      </c>
      <c r="D2382" s="9">
        <v>1040681.6870241468</v>
      </c>
      <c r="E2382" s="9">
        <v>1748220.4945000052</v>
      </c>
      <c r="F2382" s="255" t="s">
        <v>9114</v>
      </c>
      <c r="G2382" s="9"/>
      <c r="H2382" s="255" t="s">
        <v>9168</v>
      </c>
      <c r="I2382" s="9">
        <v>2</v>
      </c>
    </row>
    <row r="2383">
      <c r="A2383" s="255" t="s">
        <v>3560</v>
      </c>
      <c r="B2383" s="9">
        <v>5</v>
      </c>
      <c r="C2383" s="255" t="s">
        <v>9104</v>
      </c>
      <c r="D2383" s="9">
        <v>3187092296.5026665</v>
      </c>
      <c r="E2383" s="9">
        <v>1748220.4945000052</v>
      </c>
      <c r="F2383" s="255" t="s">
        <v>9114</v>
      </c>
      <c r="G2383" s="9"/>
      <c r="H2383" s="255" t="s">
        <v>9168</v>
      </c>
      <c r="I2383" s="9">
        <v>2</v>
      </c>
    </row>
    <row r="2384">
      <c r="A2384" s="255" t="s">
        <v>3561</v>
      </c>
      <c r="B2384" s="9">
        <v>5</v>
      </c>
      <c r="C2384" s="255" t="s">
        <v>9105</v>
      </c>
      <c r="D2384" s="9">
        <v>0.59528056689541553</v>
      </c>
      <c r="E2384" s="9">
        <v>1748220.4945000052</v>
      </c>
      <c r="F2384" s="255" t="s">
        <v>9114</v>
      </c>
      <c r="G2384" s="9"/>
      <c r="H2384" s="255" t="s">
        <v>9168</v>
      </c>
      <c r="I2384" s="9">
        <v>2</v>
      </c>
    </row>
    <row r="2385">
      <c r="A2385" s="255" t="s">
        <v>3562</v>
      </c>
      <c r="B2385" s="9">
        <v>5</v>
      </c>
      <c r="C2385" s="255" t="s">
        <v>9205</v>
      </c>
      <c r="D2385" s="9">
        <v>1823.0493845195322</v>
      </c>
      <c r="E2385" s="9">
        <v>1748220.4945000052</v>
      </c>
      <c r="F2385" s="255" t="s">
        <v>9114</v>
      </c>
      <c r="G2385" s="9"/>
      <c r="H2385" s="255" t="s">
        <v>9168</v>
      </c>
      <c r="I2385" s="9">
        <v>2</v>
      </c>
    </row>
    <row r="2386">
      <c r="A2386" s="255" t="s">
        <v>3563</v>
      </c>
      <c r="B2386" s="9">
        <v>5</v>
      </c>
      <c r="C2386" s="255" t="s">
        <v>9103</v>
      </c>
      <c r="D2386" s="9">
        <v>0</v>
      </c>
      <c r="E2386" s="9">
        <v>1748220.4945000052</v>
      </c>
      <c r="F2386" s="255" t="s">
        <v>9115</v>
      </c>
      <c r="G2386" s="9"/>
      <c r="H2386" s="255" t="s">
        <v>9168</v>
      </c>
      <c r="I2386" s="9">
        <v>2</v>
      </c>
    </row>
    <row r="2387">
      <c r="A2387" s="255" t="s">
        <v>3564</v>
      </c>
      <c r="B2387" s="9">
        <v>5</v>
      </c>
      <c r="C2387" s="255" t="s">
        <v>9104</v>
      </c>
      <c r="D2387" s="9">
        <v>0</v>
      </c>
      <c r="E2387" s="9">
        <v>1748220.4945000052</v>
      </c>
      <c r="F2387" s="255" t="s">
        <v>9115</v>
      </c>
      <c r="G2387" s="9"/>
      <c r="H2387" s="255" t="s">
        <v>9168</v>
      </c>
      <c r="I2387" s="9">
        <v>2</v>
      </c>
    </row>
    <row r="2388">
      <c r="A2388" s="255" t="s">
        <v>3565</v>
      </c>
      <c r="B2388" s="9">
        <v>5</v>
      </c>
      <c r="C2388" s="255" t="s">
        <v>9105</v>
      </c>
      <c r="D2388" s="9">
        <v>0</v>
      </c>
      <c r="E2388" s="9">
        <v>1748220.4945000052</v>
      </c>
      <c r="F2388" s="255" t="s">
        <v>9115</v>
      </c>
      <c r="G2388" s="9"/>
      <c r="H2388" s="255" t="s">
        <v>9168</v>
      </c>
      <c r="I2388" s="9">
        <v>2</v>
      </c>
    </row>
    <row r="2389">
      <c r="A2389" s="255" t="s">
        <v>3566</v>
      </c>
      <c r="B2389" s="9">
        <v>5</v>
      </c>
      <c r="C2389" s="255" t="s">
        <v>9205</v>
      </c>
      <c r="D2389" s="9">
        <v>0</v>
      </c>
      <c r="E2389" s="9">
        <v>1748220.4945000052</v>
      </c>
      <c r="F2389" s="255" t="s">
        <v>9115</v>
      </c>
      <c r="G2389" s="9"/>
      <c r="H2389" s="255" t="s">
        <v>9168</v>
      </c>
      <c r="I2389" s="9">
        <v>2</v>
      </c>
    </row>
    <row r="2390">
      <c r="A2390" s="255" t="s">
        <v>3567</v>
      </c>
      <c r="B2390" s="9">
        <v>5</v>
      </c>
      <c r="C2390" s="255" t="s">
        <v>9103</v>
      </c>
      <c r="D2390" s="9">
        <v>0</v>
      </c>
      <c r="E2390" s="9">
        <v>1748220.4945000052</v>
      </c>
      <c r="F2390" s="255" t="s">
        <v>9116</v>
      </c>
      <c r="G2390" s="9"/>
      <c r="H2390" s="255" t="s">
        <v>9168</v>
      </c>
      <c r="I2390" s="9">
        <v>2</v>
      </c>
    </row>
    <row r="2391">
      <c r="A2391" s="255" t="s">
        <v>3568</v>
      </c>
      <c r="B2391" s="9">
        <v>5</v>
      </c>
      <c r="C2391" s="255" t="s">
        <v>9104</v>
      </c>
      <c r="D2391" s="9">
        <v>0</v>
      </c>
      <c r="E2391" s="9">
        <v>1748220.4945000052</v>
      </c>
      <c r="F2391" s="255" t="s">
        <v>9116</v>
      </c>
      <c r="G2391" s="9"/>
      <c r="H2391" s="255" t="s">
        <v>9168</v>
      </c>
      <c r="I2391" s="9">
        <v>2</v>
      </c>
    </row>
    <row r="2392">
      <c r="A2392" s="255" t="s">
        <v>3569</v>
      </c>
      <c r="B2392" s="9">
        <v>5</v>
      </c>
      <c r="C2392" s="255" t="s">
        <v>9105</v>
      </c>
      <c r="D2392" s="9">
        <v>0</v>
      </c>
      <c r="E2392" s="9">
        <v>1748220.4945000052</v>
      </c>
      <c r="F2392" s="255" t="s">
        <v>9116</v>
      </c>
      <c r="G2392" s="9"/>
      <c r="H2392" s="255" t="s">
        <v>9168</v>
      </c>
      <c r="I2392" s="9">
        <v>2</v>
      </c>
    </row>
    <row r="2393">
      <c r="A2393" s="255" t="s">
        <v>3570</v>
      </c>
      <c r="B2393" s="9">
        <v>5</v>
      </c>
      <c r="C2393" s="255" t="s">
        <v>9205</v>
      </c>
      <c r="D2393" s="9">
        <v>0</v>
      </c>
      <c r="E2393" s="9">
        <v>1748220.4945000052</v>
      </c>
      <c r="F2393" s="255" t="s">
        <v>9116</v>
      </c>
      <c r="G2393" s="9"/>
      <c r="H2393" s="255" t="s">
        <v>9168</v>
      </c>
      <c r="I2393" s="9">
        <v>2</v>
      </c>
    </row>
    <row r="2394">
      <c r="A2394" s="255" t="s">
        <v>3571</v>
      </c>
      <c r="B2394" s="9">
        <v>5</v>
      </c>
      <c r="C2394" s="255" t="s">
        <v>9103</v>
      </c>
      <c r="D2394" s="9">
        <v>0</v>
      </c>
      <c r="E2394" s="9">
        <v>1748220.4945000052</v>
      </c>
      <c r="F2394" s="255" t="s">
        <v>9117</v>
      </c>
      <c r="G2394" s="9"/>
      <c r="H2394" s="255" t="s">
        <v>9168</v>
      </c>
      <c r="I2394" s="9">
        <v>2</v>
      </c>
    </row>
    <row r="2395">
      <c r="A2395" s="255" t="s">
        <v>3572</v>
      </c>
      <c r="B2395" s="9">
        <v>5</v>
      </c>
      <c r="C2395" s="255" t="s">
        <v>9104</v>
      </c>
      <c r="D2395" s="9">
        <v>0</v>
      </c>
      <c r="E2395" s="9">
        <v>1748220.4945000052</v>
      </c>
      <c r="F2395" s="255" t="s">
        <v>9117</v>
      </c>
      <c r="G2395" s="9"/>
      <c r="H2395" s="255" t="s">
        <v>9168</v>
      </c>
      <c r="I2395" s="9">
        <v>2</v>
      </c>
    </row>
    <row r="2396">
      <c r="A2396" s="255" t="s">
        <v>3573</v>
      </c>
      <c r="B2396" s="9">
        <v>5</v>
      </c>
      <c r="C2396" s="255" t="s">
        <v>9105</v>
      </c>
      <c r="D2396" s="9">
        <v>0</v>
      </c>
      <c r="E2396" s="9">
        <v>1748220.4945000052</v>
      </c>
      <c r="F2396" s="255" t="s">
        <v>9117</v>
      </c>
      <c r="G2396" s="9"/>
      <c r="H2396" s="255" t="s">
        <v>9168</v>
      </c>
      <c r="I2396" s="9">
        <v>2</v>
      </c>
    </row>
    <row r="2397">
      <c r="A2397" s="255" t="s">
        <v>3574</v>
      </c>
      <c r="B2397" s="9">
        <v>5</v>
      </c>
      <c r="C2397" s="255" t="s">
        <v>9205</v>
      </c>
      <c r="D2397" s="9">
        <v>0</v>
      </c>
      <c r="E2397" s="9">
        <v>1748220.4945000052</v>
      </c>
      <c r="F2397" s="255" t="s">
        <v>9117</v>
      </c>
      <c r="G2397" s="9"/>
      <c r="H2397" s="255" t="s">
        <v>9168</v>
      </c>
      <c r="I2397" s="9">
        <v>2</v>
      </c>
    </row>
    <row r="2398">
      <c r="A2398" s="255" t="s">
        <v>3575</v>
      </c>
      <c r="B2398" s="9">
        <v>5</v>
      </c>
      <c r="C2398" s="255" t="s">
        <v>9103</v>
      </c>
      <c r="D2398" s="9">
        <v>0</v>
      </c>
      <c r="E2398" s="9">
        <v>1748220.4945000052</v>
      </c>
      <c r="F2398" s="255" t="s">
        <v>9118</v>
      </c>
      <c r="G2398" s="9"/>
      <c r="H2398" s="255" t="s">
        <v>9168</v>
      </c>
      <c r="I2398" s="9">
        <v>2</v>
      </c>
    </row>
    <row r="2399">
      <c r="A2399" s="255" t="s">
        <v>3576</v>
      </c>
      <c r="B2399" s="9">
        <v>5</v>
      </c>
      <c r="C2399" s="255" t="s">
        <v>9104</v>
      </c>
      <c r="D2399" s="9">
        <v>0</v>
      </c>
      <c r="E2399" s="9">
        <v>1748220.4945000052</v>
      </c>
      <c r="F2399" s="255" t="s">
        <v>9118</v>
      </c>
      <c r="G2399" s="9"/>
      <c r="H2399" s="255" t="s">
        <v>9168</v>
      </c>
      <c r="I2399" s="9">
        <v>2</v>
      </c>
    </row>
    <row r="2400">
      <c r="A2400" s="255" t="s">
        <v>3577</v>
      </c>
      <c r="B2400" s="9">
        <v>5</v>
      </c>
      <c r="C2400" s="255" t="s">
        <v>9105</v>
      </c>
      <c r="D2400" s="9">
        <v>0</v>
      </c>
      <c r="E2400" s="9">
        <v>1748220.4945000052</v>
      </c>
      <c r="F2400" s="255" t="s">
        <v>9118</v>
      </c>
      <c r="G2400" s="9"/>
      <c r="H2400" s="255" t="s">
        <v>9168</v>
      </c>
      <c r="I2400" s="9">
        <v>2</v>
      </c>
    </row>
    <row r="2401">
      <c r="A2401" s="255" t="s">
        <v>3578</v>
      </c>
      <c r="B2401" s="9">
        <v>5</v>
      </c>
      <c r="C2401" s="255" t="s">
        <v>9205</v>
      </c>
      <c r="D2401" s="9">
        <v>0</v>
      </c>
      <c r="E2401" s="9">
        <v>1748220.4945000052</v>
      </c>
      <c r="F2401" s="255" t="s">
        <v>9118</v>
      </c>
      <c r="G2401" s="9"/>
      <c r="H2401" s="255" t="s">
        <v>9168</v>
      </c>
      <c r="I2401" s="9">
        <v>2</v>
      </c>
    </row>
    <row r="2402">
      <c r="A2402" s="255" t="s">
        <v>3579</v>
      </c>
      <c r="B2402" s="9">
        <v>5</v>
      </c>
      <c r="C2402" s="255" t="s">
        <v>9103</v>
      </c>
      <c r="D2402" s="9">
        <v>0</v>
      </c>
      <c r="E2402" s="9">
        <v>1748220.4945000052</v>
      </c>
      <c r="F2402" s="255" t="s">
        <v>9119</v>
      </c>
      <c r="G2402" s="9"/>
      <c r="H2402" s="255" t="s">
        <v>9168</v>
      </c>
      <c r="I2402" s="9">
        <v>2</v>
      </c>
    </row>
    <row r="2403">
      <c r="A2403" s="255" t="s">
        <v>3580</v>
      </c>
      <c r="B2403" s="9">
        <v>5</v>
      </c>
      <c r="C2403" s="255" t="s">
        <v>9104</v>
      </c>
      <c r="D2403" s="9">
        <v>0</v>
      </c>
      <c r="E2403" s="9">
        <v>1748220.4945000052</v>
      </c>
      <c r="F2403" s="255" t="s">
        <v>9119</v>
      </c>
      <c r="G2403" s="9"/>
      <c r="H2403" s="255" t="s">
        <v>9168</v>
      </c>
      <c r="I2403" s="9">
        <v>2</v>
      </c>
    </row>
    <row r="2404">
      <c r="A2404" s="255" t="s">
        <v>3581</v>
      </c>
      <c r="B2404" s="9">
        <v>5</v>
      </c>
      <c r="C2404" s="255" t="s">
        <v>9105</v>
      </c>
      <c r="D2404" s="9">
        <v>0</v>
      </c>
      <c r="E2404" s="9">
        <v>1748220.4945000052</v>
      </c>
      <c r="F2404" s="255" t="s">
        <v>9119</v>
      </c>
      <c r="G2404" s="9"/>
      <c r="H2404" s="255" t="s">
        <v>9168</v>
      </c>
      <c r="I2404" s="9">
        <v>2</v>
      </c>
    </row>
    <row r="2405">
      <c r="A2405" s="255" t="s">
        <v>3582</v>
      </c>
      <c r="B2405" s="9">
        <v>5</v>
      </c>
      <c r="C2405" s="255" t="s">
        <v>9205</v>
      </c>
      <c r="D2405" s="9">
        <v>0</v>
      </c>
      <c r="E2405" s="9">
        <v>1748220.4945000052</v>
      </c>
      <c r="F2405" s="255" t="s">
        <v>9119</v>
      </c>
      <c r="G2405" s="9"/>
      <c r="H2405" s="255" t="s">
        <v>9168</v>
      </c>
      <c r="I2405" s="9">
        <v>2</v>
      </c>
    </row>
    <row r="2406">
      <c r="A2406" s="255" t="s">
        <v>3583</v>
      </c>
      <c r="B2406" s="9">
        <v>5</v>
      </c>
      <c r="C2406" s="255" t="s">
        <v>9103</v>
      </c>
      <c r="D2406" s="9">
        <v>0</v>
      </c>
      <c r="E2406" s="9">
        <v>1748220.4945000052</v>
      </c>
      <c r="F2406" s="255" t="s">
        <v>9120</v>
      </c>
      <c r="G2406" s="9"/>
      <c r="H2406" s="255" t="s">
        <v>9168</v>
      </c>
      <c r="I2406" s="9">
        <v>2</v>
      </c>
    </row>
    <row r="2407">
      <c r="A2407" s="255" t="s">
        <v>3584</v>
      </c>
      <c r="B2407" s="9">
        <v>5</v>
      </c>
      <c r="C2407" s="255" t="s">
        <v>9104</v>
      </c>
      <c r="D2407" s="9">
        <v>0</v>
      </c>
      <c r="E2407" s="9">
        <v>1748220.4945000052</v>
      </c>
      <c r="F2407" s="255" t="s">
        <v>9120</v>
      </c>
      <c r="G2407" s="9"/>
      <c r="H2407" s="255" t="s">
        <v>9168</v>
      </c>
      <c r="I2407" s="9">
        <v>2</v>
      </c>
    </row>
    <row r="2408">
      <c r="A2408" s="255" t="s">
        <v>3585</v>
      </c>
      <c r="B2408" s="9">
        <v>5</v>
      </c>
      <c r="C2408" s="255" t="s">
        <v>9105</v>
      </c>
      <c r="D2408" s="9">
        <v>0</v>
      </c>
      <c r="E2408" s="9">
        <v>1748220.4945000052</v>
      </c>
      <c r="F2408" s="255" t="s">
        <v>9120</v>
      </c>
      <c r="G2408" s="9"/>
      <c r="H2408" s="255" t="s">
        <v>9168</v>
      </c>
      <c r="I2408" s="9">
        <v>2</v>
      </c>
    </row>
    <row r="2409">
      <c r="A2409" s="255" t="s">
        <v>3586</v>
      </c>
      <c r="B2409" s="9">
        <v>5</v>
      </c>
      <c r="C2409" s="255" t="s">
        <v>9205</v>
      </c>
      <c r="D2409" s="9">
        <v>0</v>
      </c>
      <c r="E2409" s="9">
        <v>1748220.4945000052</v>
      </c>
      <c r="F2409" s="255" t="s">
        <v>9120</v>
      </c>
      <c r="G2409" s="9"/>
      <c r="H2409" s="255" t="s">
        <v>9168</v>
      </c>
      <c r="I2409" s="9">
        <v>2</v>
      </c>
    </row>
    <row r="2410">
      <c r="A2410" s="255" t="s">
        <v>3587</v>
      </c>
      <c r="B2410" s="9">
        <v>5</v>
      </c>
      <c r="C2410" s="255" t="s">
        <v>9103</v>
      </c>
      <c r="D2410" s="9">
        <v>0</v>
      </c>
      <c r="E2410" s="9">
        <v>1748220.4945000052</v>
      </c>
      <c r="F2410" s="255" t="s">
        <v>9121</v>
      </c>
      <c r="G2410" s="9"/>
      <c r="H2410" s="255" t="s">
        <v>9168</v>
      </c>
      <c r="I2410" s="9">
        <v>2</v>
      </c>
    </row>
    <row r="2411">
      <c r="A2411" s="255" t="s">
        <v>3588</v>
      </c>
      <c r="B2411" s="9">
        <v>5</v>
      </c>
      <c r="C2411" s="255" t="s">
        <v>9104</v>
      </c>
      <c r="D2411" s="9">
        <v>0</v>
      </c>
      <c r="E2411" s="9">
        <v>1748220.4945000052</v>
      </c>
      <c r="F2411" s="255" t="s">
        <v>9121</v>
      </c>
      <c r="G2411" s="9"/>
      <c r="H2411" s="255" t="s">
        <v>9168</v>
      </c>
      <c r="I2411" s="9">
        <v>2</v>
      </c>
    </row>
    <row r="2412">
      <c r="A2412" s="255" t="s">
        <v>3589</v>
      </c>
      <c r="B2412" s="9">
        <v>5</v>
      </c>
      <c r="C2412" s="255" t="s">
        <v>9105</v>
      </c>
      <c r="D2412" s="9">
        <v>0</v>
      </c>
      <c r="E2412" s="9">
        <v>1748220.4945000052</v>
      </c>
      <c r="F2412" s="255" t="s">
        <v>9121</v>
      </c>
      <c r="G2412" s="9"/>
      <c r="H2412" s="255" t="s">
        <v>9168</v>
      </c>
      <c r="I2412" s="9">
        <v>2</v>
      </c>
    </row>
    <row r="2413">
      <c r="A2413" s="255" t="s">
        <v>3590</v>
      </c>
      <c r="B2413" s="9">
        <v>5</v>
      </c>
      <c r="C2413" s="255" t="s">
        <v>9205</v>
      </c>
      <c r="D2413" s="9">
        <v>0</v>
      </c>
      <c r="E2413" s="9">
        <v>1748220.4945000052</v>
      </c>
      <c r="F2413" s="255" t="s">
        <v>9121</v>
      </c>
      <c r="G2413" s="9"/>
      <c r="H2413" s="255" t="s">
        <v>9168</v>
      </c>
      <c r="I2413" s="9">
        <v>2</v>
      </c>
    </row>
    <row r="2414">
      <c r="A2414" s="255" t="s">
        <v>3591</v>
      </c>
      <c r="B2414" s="9">
        <v>5</v>
      </c>
      <c r="C2414" s="255" t="s">
        <v>9103</v>
      </c>
      <c r="D2414" s="9">
        <v>1639712.2135645812</v>
      </c>
      <c r="E2414" s="9">
        <v>1748220.4945000052</v>
      </c>
      <c r="F2414" s="255" t="s">
        <v>9122</v>
      </c>
      <c r="G2414" s="9"/>
      <c r="H2414" s="255" t="s">
        <v>9168</v>
      </c>
      <c r="I2414" s="9">
        <v>2</v>
      </c>
    </row>
    <row r="2415">
      <c r="A2415" s="255" t="s">
        <v>3592</v>
      </c>
      <c r="B2415" s="9">
        <v>5</v>
      </c>
      <c r="C2415" s="255" t="s">
        <v>9104</v>
      </c>
      <c r="D2415" s="9">
        <v>5536628491.2079649</v>
      </c>
      <c r="E2415" s="9">
        <v>1748220.4945000052</v>
      </c>
      <c r="F2415" s="255" t="s">
        <v>9122</v>
      </c>
      <c r="G2415" s="9"/>
      <c r="H2415" s="255" t="s">
        <v>9168</v>
      </c>
      <c r="I2415" s="9">
        <v>2</v>
      </c>
    </row>
    <row r="2416">
      <c r="A2416" s="255" t="s">
        <v>3593</v>
      </c>
      <c r="B2416" s="9">
        <v>5</v>
      </c>
      <c r="C2416" s="255" t="s">
        <v>9105</v>
      </c>
      <c r="D2416" s="9">
        <v>0.93793215370898764</v>
      </c>
      <c r="E2416" s="9">
        <v>1748220.4945000052</v>
      </c>
      <c r="F2416" s="255" t="s">
        <v>9122</v>
      </c>
      <c r="G2416" s="9"/>
      <c r="H2416" s="255" t="s">
        <v>9168</v>
      </c>
      <c r="I2416" s="9">
        <v>2</v>
      </c>
    </row>
    <row r="2417">
      <c r="A2417" s="255" t="s">
        <v>3594</v>
      </c>
      <c r="B2417" s="9">
        <v>5</v>
      </c>
      <c r="C2417" s="255" t="s">
        <v>9205</v>
      </c>
      <c r="D2417" s="9">
        <v>3167.0081140373845</v>
      </c>
      <c r="E2417" s="9">
        <v>1748220.4945000052</v>
      </c>
      <c r="F2417" s="255" t="s">
        <v>9122</v>
      </c>
      <c r="G2417" s="9"/>
      <c r="H2417" s="255" t="s">
        <v>9168</v>
      </c>
      <c r="I2417" s="9">
        <v>2</v>
      </c>
    </row>
    <row r="2418">
      <c r="A2418" s="255" t="s">
        <v>3595</v>
      </c>
      <c r="B2418" s="9">
        <v>5</v>
      </c>
      <c r="C2418" s="255" t="s">
        <v>9103</v>
      </c>
      <c r="D2418" s="9">
        <v>1639712.2135645812</v>
      </c>
      <c r="E2418" s="9">
        <v>1748220.4945000052</v>
      </c>
      <c r="F2418" s="255" t="s">
        <v>9123</v>
      </c>
      <c r="G2418" s="9"/>
      <c r="H2418" s="255" t="s">
        <v>9168</v>
      </c>
      <c r="I2418" s="9">
        <v>2</v>
      </c>
    </row>
    <row r="2419">
      <c r="A2419" s="255" t="s">
        <v>3596</v>
      </c>
      <c r="B2419" s="9">
        <v>5</v>
      </c>
      <c r="C2419" s="255" t="s">
        <v>9104</v>
      </c>
      <c r="D2419" s="9">
        <v>5536628491.2079649</v>
      </c>
      <c r="E2419" s="9">
        <v>1748220.4945000052</v>
      </c>
      <c r="F2419" s="255" t="s">
        <v>9123</v>
      </c>
      <c r="G2419" s="9"/>
      <c r="H2419" s="255" t="s">
        <v>9168</v>
      </c>
      <c r="I2419" s="9">
        <v>2</v>
      </c>
    </row>
    <row r="2420">
      <c r="A2420" s="255" t="s">
        <v>3597</v>
      </c>
      <c r="B2420" s="9">
        <v>5</v>
      </c>
      <c r="C2420" s="255" t="s">
        <v>9105</v>
      </c>
      <c r="D2420" s="9">
        <v>0.93793215370898764</v>
      </c>
      <c r="E2420" s="9">
        <v>1748220.4945000052</v>
      </c>
      <c r="F2420" s="255" t="s">
        <v>9123</v>
      </c>
      <c r="G2420" s="9"/>
      <c r="H2420" s="255" t="s">
        <v>9168</v>
      </c>
      <c r="I2420" s="9">
        <v>2</v>
      </c>
    </row>
    <row r="2421">
      <c r="A2421" s="255" t="s">
        <v>3598</v>
      </c>
      <c r="B2421" s="9">
        <v>5</v>
      </c>
      <c r="C2421" s="255" t="s">
        <v>9205</v>
      </c>
      <c r="D2421" s="9">
        <v>3167.0081140373845</v>
      </c>
      <c r="E2421" s="9">
        <v>1748220.4945000052</v>
      </c>
      <c r="F2421" s="255" t="s">
        <v>9123</v>
      </c>
      <c r="G2421" s="9"/>
      <c r="H2421" s="255" t="s">
        <v>9168</v>
      </c>
      <c r="I2421" s="9">
        <v>2</v>
      </c>
    </row>
    <row r="2422">
      <c r="A2422" s="255" t="s">
        <v>3599</v>
      </c>
      <c r="B2422" s="9">
        <v>5</v>
      </c>
      <c r="C2422" s="255" t="s">
        <v>9103</v>
      </c>
      <c r="D2422" s="9">
        <v>1639712.2135645812</v>
      </c>
      <c r="E2422" s="9">
        <v>1748220.4945000052</v>
      </c>
      <c r="F2422" s="255" t="s">
        <v>9124</v>
      </c>
      <c r="G2422" s="9"/>
      <c r="H2422" s="255" t="s">
        <v>9168</v>
      </c>
      <c r="I2422" s="9">
        <v>2</v>
      </c>
    </row>
    <row r="2423">
      <c r="A2423" s="255" t="s">
        <v>3600</v>
      </c>
      <c r="B2423" s="9">
        <v>5</v>
      </c>
      <c r="C2423" s="255" t="s">
        <v>9104</v>
      </c>
      <c r="D2423" s="9">
        <v>5536628491.2079649</v>
      </c>
      <c r="E2423" s="9">
        <v>1748220.4945000052</v>
      </c>
      <c r="F2423" s="255" t="s">
        <v>9124</v>
      </c>
      <c r="G2423" s="9"/>
      <c r="H2423" s="255" t="s">
        <v>9168</v>
      </c>
      <c r="I2423" s="9">
        <v>2</v>
      </c>
    </row>
    <row r="2424">
      <c r="A2424" s="255" t="s">
        <v>3601</v>
      </c>
      <c r="B2424" s="9">
        <v>5</v>
      </c>
      <c r="C2424" s="255" t="s">
        <v>9105</v>
      </c>
      <c r="D2424" s="9">
        <v>0.93793215370898764</v>
      </c>
      <c r="E2424" s="9">
        <v>1748220.4945000052</v>
      </c>
      <c r="F2424" s="255" t="s">
        <v>9124</v>
      </c>
      <c r="G2424" s="9"/>
      <c r="H2424" s="255" t="s">
        <v>9168</v>
      </c>
      <c r="I2424" s="9">
        <v>2</v>
      </c>
    </row>
    <row r="2425">
      <c r="A2425" s="255" t="s">
        <v>3602</v>
      </c>
      <c r="B2425" s="9">
        <v>5</v>
      </c>
      <c r="C2425" s="255" t="s">
        <v>9205</v>
      </c>
      <c r="D2425" s="9">
        <v>3167.0081140373845</v>
      </c>
      <c r="E2425" s="9">
        <v>1748220.4945000052</v>
      </c>
      <c r="F2425" s="255" t="s">
        <v>9124</v>
      </c>
      <c r="G2425" s="9"/>
      <c r="H2425" s="255" t="s">
        <v>9168</v>
      </c>
      <c r="I2425" s="9">
        <v>2</v>
      </c>
    </row>
    <row r="2426">
      <c r="A2426" s="255" t="s">
        <v>3603</v>
      </c>
      <c r="B2426" s="9">
        <v>5</v>
      </c>
      <c r="C2426" s="255" t="s">
        <v>9103</v>
      </c>
      <c r="D2426" s="9">
        <v>1748220.4945000052</v>
      </c>
      <c r="E2426" s="9">
        <v>1748220.4945000052</v>
      </c>
      <c r="F2426" s="255" t="s">
        <v>9125</v>
      </c>
      <c r="G2426" s="9"/>
      <c r="H2426" s="255" t="s">
        <v>9168</v>
      </c>
      <c r="I2426" s="9">
        <v>2</v>
      </c>
    </row>
    <row r="2427">
      <c r="A2427" s="255" t="s">
        <v>3604</v>
      </c>
      <c r="B2427" s="9">
        <v>5</v>
      </c>
      <c r="C2427" s="255" t="s">
        <v>9104</v>
      </c>
      <c r="D2427" s="9">
        <v>2077072308.5103419</v>
      </c>
      <c r="E2427" s="9">
        <v>1748220.4945000052</v>
      </c>
      <c r="F2427" s="255" t="s">
        <v>9125</v>
      </c>
      <c r="G2427" s="9"/>
      <c r="H2427" s="255" t="s">
        <v>9168</v>
      </c>
      <c r="I2427" s="9">
        <v>2</v>
      </c>
    </row>
    <row r="2428">
      <c r="A2428" s="255" t="s">
        <v>3605</v>
      </c>
      <c r="B2428" s="9">
        <v>5</v>
      </c>
      <c r="C2428" s="255" t="s">
        <v>9105</v>
      </c>
      <c r="D2428" s="9">
        <v>1</v>
      </c>
      <c r="E2428" s="9">
        <v>1748220.4945000052</v>
      </c>
      <c r="F2428" s="255" t="s">
        <v>9125</v>
      </c>
      <c r="G2428" s="9"/>
      <c r="H2428" s="255" t="s">
        <v>9168</v>
      </c>
      <c r="I2428" s="9">
        <v>2</v>
      </c>
    </row>
    <row r="2429">
      <c r="A2429" s="255" t="s">
        <v>3606</v>
      </c>
      <c r="B2429" s="9">
        <v>5</v>
      </c>
      <c r="C2429" s="255" t="s">
        <v>9205</v>
      </c>
      <c r="D2429" s="9">
        <v>1188.1066004230713</v>
      </c>
      <c r="E2429" s="9">
        <v>1748220.4945000052</v>
      </c>
      <c r="F2429" s="255" t="s">
        <v>9125</v>
      </c>
      <c r="G2429" s="9"/>
      <c r="H2429" s="255" t="s">
        <v>9168</v>
      </c>
      <c r="I2429" s="9">
        <v>2</v>
      </c>
    </row>
    <row r="2430">
      <c r="A2430" s="255" t="s">
        <v>3607</v>
      </c>
      <c r="B2430" s="9">
        <v>5</v>
      </c>
      <c r="C2430" s="255" t="s">
        <v>9103</v>
      </c>
      <c r="D2430" s="9">
        <v>1093362.9296109241</v>
      </c>
      <c r="E2430" s="9">
        <v>1748220.4945000052</v>
      </c>
      <c r="F2430" s="255" t="s">
        <v>9126</v>
      </c>
      <c r="G2430" s="9"/>
      <c r="H2430" s="255" t="s">
        <v>9168</v>
      </c>
      <c r="I2430" s="9">
        <v>2</v>
      </c>
    </row>
    <row r="2431">
      <c r="A2431" s="255" t="s">
        <v>3608</v>
      </c>
      <c r="B2431" s="9">
        <v>5</v>
      </c>
      <c r="C2431" s="255" t="s">
        <v>9104</v>
      </c>
      <c r="D2431" s="9">
        <v>2781331094.5083442</v>
      </c>
      <c r="E2431" s="9">
        <v>1748220.4945000052</v>
      </c>
      <c r="F2431" s="255" t="s">
        <v>9126</v>
      </c>
      <c r="G2431" s="9"/>
      <c r="H2431" s="255" t="s">
        <v>9168</v>
      </c>
      <c r="I2431" s="9">
        <v>2</v>
      </c>
    </row>
    <row r="2432">
      <c r="A2432" s="255" t="s">
        <v>3609</v>
      </c>
      <c r="B2432" s="9">
        <v>5</v>
      </c>
      <c r="C2432" s="255" t="s">
        <v>9105</v>
      </c>
      <c r="D2432" s="9">
        <v>0.62541477636871445</v>
      </c>
      <c r="E2432" s="9">
        <v>1748220.4945000052</v>
      </c>
      <c r="F2432" s="255" t="s">
        <v>9126</v>
      </c>
      <c r="G2432" s="9"/>
      <c r="H2432" s="255" t="s">
        <v>9168</v>
      </c>
      <c r="I2432" s="9">
        <v>2</v>
      </c>
    </row>
    <row r="2433">
      <c r="A2433" s="255" t="s">
        <v>3610</v>
      </c>
      <c r="B2433" s="9">
        <v>5</v>
      </c>
      <c r="C2433" s="255" t="s">
        <v>9205</v>
      </c>
      <c r="D2433" s="9">
        <v>1590.9498277011166</v>
      </c>
      <c r="E2433" s="9">
        <v>1748220.4945000052</v>
      </c>
      <c r="F2433" s="255" t="s">
        <v>9126</v>
      </c>
      <c r="G2433" s="9"/>
      <c r="H2433" s="255" t="s">
        <v>9168</v>
      </c>
      <c r="I2433" s="9">
        <v>2</v>
      </c>
    </row>
    <row r="2434">
      <c r="A2434" s="255" t="s">
        <v>3611</v>
      </c>
      <c r="B2434" s="9">
        <v>5</v>
      </c>
      <c r="C2434" s="255" t="s">
        <v>9103</v>
      </c>
      <c r="D2434" s="9">
        <v>1659510.1203375538</v>
      </c>
      <c r="E2434" s="9">
        <v>1748220.4945000052</v>
      </c>
      <c r="F2434" s="255" t="s">
        <v>9127</v>
      </c>
      <c r="G2434" s="9"/>
      <c r="H2434" s="255" t="s">
        <v>9168</v>
      </c>
      <c r="I2434" s="9">
        <v>2</v>
      </c>
    </row>
    <row r="2435">
      <c r="A2435" s="255" t="s">
        <v>3612</v>
      </c>
      <c r="B2435" s="9">
        <v>5</v>
      </c>
      <c r="C2435" s="255" t="s">
        <v>9104</v>
      </c>
      <c r="D2435" s="9">
        <v>8317959585.7163095</v>
      </c>
      <c r="E2435" s="9">
        <v>1748220.4945000052</v>
      </c>
      <c r="F2435" s="255" t="s">
        <v>9127</v>
      </c>
      <c r="G2435" s="9"/>
      <c r="H2435" s="255" t="s">
        <v>9168</v>
      </c>
      <c r="I2435" s="9">
        <v>2</v>
      </c>
    </row>
    <row r="2436">
      <c r="A2436" s="255" t="s">
        <v>3613</v>
      </c>
      <c r="B2436" s="9">
        <v>5</v>
      </c>
      <c r="C2436" s="255" t="s">
        <v>9105</v>
      </c>
      <c r="D2436" s="9">
        <v>0.94925675883474714</v>
      </c>
      <c r="E2436" s="9">
        <v>1748220.4945000052</v>
      </c>
      <c r="F2436" s="255" t="s">
        <v>9127</v>
      </c>
      <c r="G2436" s="9"/>
      <c r="H2436" s="255" t="s">
        <v>9168</v>
      </c>
      <c r="I2436" s="9">
        <v>2</v>
      </c>
    </row>
    <row r="2437">
      <c r="A2437" s="255" t="s">
        <v>3614</v>
      </c>
      <c r="B2437" s="9">
        <v>5</v>
      </c>
      <c r="C2437" s="255" t="s">
        <v>9205</v>
      </c>
      <c r="D2437" s="9">
        <v>4757.9579417385012</v>
      </c>
      <c r="E2437" s="9">
        <v>1748220.4945000052</v>
      </c>
      <c r="F2437" s="255" t="s">
        <v>9127</v>
      </c>
      <c r="G2437" s="9"/>
      <c r="H2437" s="255" t="s">
        <v>9168</v>
      </c>
      <c r="I2437" s="9">
        <v>2</v>
      </c>
    </row>
    <row r="2438">
      <c r="A2438" s="255" t="s">
        <v>3615</v>
      </c>
      <c r="B2438" s="9">
        <v>5</v>
      </c>
      <c r="C2438" s="255" t="s">
        <v>9103</v>
      </c>
      <c r="D2438" s="9">
        <v>1659510.1203375538</v>
      </c>
      <c r="E2438" s="9">
        <v>1748220.4945000052</v>
      </c>
      <c r="F2438" s="255" t="s">
        <v>9128</v>
      </c>
      <c r="G2438" s="9"/>
      <c r="H2438" s="255" t="s">
        <v>9168</v>
      </c>
      <c r="I2438" s="9">
        <v>2</v>
      </c>
    </row>
    <row r="2439">
      <c r="A2439" s="255" t="s">
        <v>3616</v>
      </c>
      <c r="B2439" s="9">
        <v>5</v>
      </c>
      <c r="C2439" s="255" t="s">
        <v>9104</v>
      </c>
      <c r="D2439" s="9">
        <v>8317959585.7163095</v>
      </c>
      <c r="E2439" s="9">
        <v>1748220.4945000052</v>
      </c>
      <c r="F2439" s="255" t="s">
        <v>9128</v>
      </c>
      <c r="G2439" s="9"/>
      <c r="H2439" s="255" t="s">
        <v>9168</v>
      </c>
      <c r="I2439" s="9">
        <v>2</v>
      </c>
    </row>
    <row r="2440">
      <c r="A2440" s="255" t="s">
        <v>3617</v>
      </c>
      <c r="B2440" s="9">
        <v>5</v>
      </c>
      <c r="C2440" s="255" t="s">
        <v>9105</v>
      </c>
      <c r="D2440" s="9">
        <v>0.94925675883474714</v>
      </c>
      <c r="E2440" s="9">
        <v>1748220.4945000052</v>
      </c>
      <c r="F2440" s="255" t="s">
        <v>9128</v>
      </c>
      <c r="G2440" s="9"/>
      <c r="H2440" s="255" t="s">
        <v>9168</v>
      </c>
      <c r="I2440" s="9">
        <v>2</v>
      </c>
    </row>
    <row r="2441">
      <c r="A2441" s="255" t="s">
        <v>3618</v>
      </c>
      <c r="B2441" s="9">
        <v>5</v>
      </c>
      <c r="C2441" s="255" t="s">
        <v>9205</v>
      </c>
      <c r="D2441" s="9">
        <v>4757.9579417385012</v>
      </c>
      <c r="E2441" s="9">
        <v>1748220.4945000052</v>
      </c>
      <c r="F2441" s="255" t="s">
        <v>9128</v>
      </c>
      <c r="G2441" s="9"/>
      <c r="H2441" s="255" t="s">
        <v>9168</v>
      </c>
      <c r="I2441" s="9">
        <v>2</v>
      </c>
    </row>
    <row r="2442">
      <c r="A2442" s="255" t="s">
        <v>3619</v>
      </c>
      <c r="B2442" s="9">
        <v>5</v>
      </c>
      <c r="C2442" s="255" t="s">
        <v>9103</v>
      </c>
      <c r="D2442" s="9">
        <v>1056035.7703451228</v>
      </c>
      <c r="E2442" s="9">
        <v>1748220.4945000052</v>
      </c>
      <c r="F2442" s="255" t="s">
        <v>9129</v>
      </c>
      <c r="G2442" s="9"/>
      <c r="H2442" s="255" t="s">
        <v>9168</v>
      </c>
      <c r="I2442" s="9">
        <v>2</v>
      </c>
    </row>
    <row r="2443">
      <c r="A2443" s="255" t="s">
        <v>3620</v>
      </c>
      <c r="B2443" s="9">
        <v>5</v>
      </c>
      <c r="C2443" s="255" t="s">
        <v>9104</v>
      </c>
      <c r="D2443" s="9">
        <v>2321017851.3941445</v>
      </c>
      <c r="E2443" s="9">
        <v>1748220.4945000052</v>
      </c>
      <c r="F2443" s="255" t="s">
        <v>9129</v>
      </c>
      <c r="G2443" s="9"/>
      <c r="H2443" s="255" t="s">
        <v>9168</v>
      </c>
      <c r="I2443" s="9">
        <v>2</v>
      </c>
    </row>
    <row r="2444">
      <c r="A2444" s="255" t="s">
        <v>3621</v>
      </c>
      <c r="B2444" s="9">
        <v>5</v>
      </c>
      <c r="C2444" s="255" t="s">
        <v>9105</v>
      </c>
      <c r="D2444" s="9">
        <v>0.60406325956449292</v>
      </c>
      <c r="E2444" s="9">
        <v>1748220.4945000052</v>
      </c>
      <c r="F2444" s="255" t="s">
        <v>9129</v>
      </c>
      <c r="G2444" s="9"/>
      <c r="H2444" s="255" t="s">
        <v>9168</v>
      </c>
      <c r="I2444" s="9">
        <v>2</v>
      </c>
    </row>
    <row r="2445">
      <c r="A2445" s="255" t="s">
        <v>3622</v>
      </c>
      <c r="B2445" s="9">
        <v>5</v>
      </c>
      <c r="C2445" s="255" t="s">
        <v>9205</v>
      </c>
      <c r="D2445" s="9">
        <v>1327.645945517851</v>
      </c>
      <c r="E2445" s="9">
        <v>1748220.4945000052</v>
      </c>
      <c r="F2445" s="255" t="s">
        <v>9129</v>
      </c>
      <c r="G2445" s="9"/>
      <c r="H2445" s="255" t="s">
        <v>9168</v>
      </c>
      <c r="I2445" s="9">
        <v>2</v>
      </c>
    </row>
    <row r="2446">
      <c r="A2446" s="255" t="s">
        <v>3623</v>
      </c>
      <c r="B2446" s="9">
        <v>5</v>
      </c>
      <c r="C2446" s="255" t="s">
        <v>9103</v>
      </c>
      <c r="D2446" s="9">
        <v>1056035.7703451228</v>
      </c>
      <c r="E2446" s="9">
        <v>1748220.4945000052</v>
      </c>
      <c r="F2446" s="255" t="s">
        <v>9130</v>
      </c>
      <c r="G2446" s="9"/>
      <c r="H2446" s="255" t="s">
        <v>9168</v>
      </c>
      <c r="I2446" s="9">
        <v>2</v>
      </c>
    </row>
    <row r="2447">
      <c r="A2447" s="255" t="s">
        <v>3624</v>
      </c>
      <c r="B2447" s="9">
        <v>5</v>
      </c>
      <c r="C2447" s="255" t="s">
        <v>9104</v>
      </c>
      <c r="D2447" s="9">
        <v>2321017851.3941445</v>
      </c>
      <c r="E2447" s="9">
        <v>1748220.4945000052</v>
      </c>
      <c r="F2447" s="255" t="s">
        <v>9130</v>
      </c>
      <c r="G2447" s="9"/>
      <c r="H2447" s="255" t="s">
        <v>9168</v>
      </c>
      <c r="I2447" s="9">
        <v>2</v>
      </c>
    </row>
    <row r="2448">
      <c r="A2448" s="255" t="s">
        <v>3625</v>
      </c>
      <c r="B2448" s="9">
        <v>5</v>
      </c>
      <c r="C2448" s="255" t="s">
        <v>9105</v>
      </c>
      <c r="D2448" s="9">
        <v>0.60406325956449292</v>
      </c>
      <c r="E2448" s="9">
        <v>1748220.4945000052</v>
      </c>
      <c r="F2448" s="255" t="s">
        <v>9130</v>
      </c>
      <c r="G2448" s="9"/>
      <c r="H2448" s="255" t="s">
        <v>9168</v>
      </c>
      <c r="I2448" s="9">
        <v>2</v>
      </c>
    </row>
    <row r="2449">
      <c r="A2449" s="255" t="s">
        <v>3626</v>
      </c>
      <c r="B2449" s="9">
        <v>5</v>
      </c>
      <c r="C2449" s="255" t="s">
        <v>9205</v>
      </c>
      <c r="D2449" s="9">
        <v>1327.645945517851</v>
      </c>
      <c r="E2449" s="9">
        <v>1748220.4945000052</v>
      </c>
      <c r="F2449" s="255" t="s">
        <v>9130</v>
      </c>
      <c r="G2449" s="9"/>
      <c r="H2449" s="255" t="s">
        <v>9168</v>
      </c>
      <c r="I2449" s="9">
        <v>2</v>
      </c>
    </row>
    <row r="2450">
      <c r="A2450" s="255" t="s">
        <v>3627</v>
      </c>
      <c r="B2450" s="9">
        <v>5</v>
      </c>
      <c r="C2450" s="255" t="s">
        <v>9103</v>
      </c>
      <c r="D2450" s="9">
        <v>1748220.4945000052</v>
      </c>
      <c r="E2450" s="9">
        <v>1748220.4945000052</v>
      </c>
      <c r="F2450" s="255" t="s">
        <v>9131</v>
      </c>
      <c r="G2450" s="9"/>
      <c r="H2450" s="255" t="s">
        <v>9168</v>
      </c>
      <c r="I2450" s="9">
        <v>2</v>
      </c>
    </row>
    <row r="2451">
      <c r="A2451" s="255" t="s">
        <v>3628</v>
      </c>
      <c r="B2451" s="9">
        <v>5</v>
      </c>
      <c r="C2451" s="255" t="s">
        <v>9104</v>
      </c>
      <c r="D2451" s="9">
        <v>3215610639.8138208</v>
      </c>
      <c r="E2451" s="9">
        <v>1748220.4945000052</v>
      </c>
      <c r="F2451" s="255" t="s">
        <v>9131</v>
      </c>
      <c r="G2451" s="9"/>
      <c r="H2451" s="255" t="s">
        <v>9168</v>
      </c>
      <c r="I2451" s="9">
        <v>2</v>
      </c>
    </row>
    <row r="2452">
      <c r="A2452" s="255" t="s">
        <v>3629</v>
      </c>
      <c r="B2452" s="9">
        <v>5</v>
      </c>
      <c r="C2452" s="255" t="s">
        <v>9105</v>
      </c>
      <c r="D2452" s="9">
        <v>1</v>
      </c>
      <c r="E2452" s="9">
        <v>1748220.4945000052</v>
      </c>
      <c r="F2452" s="255" t="s">
        <v>9131</v>
      </c>
      <c r="G2452" s="9"/>
      <c r="H2452" s="255" t="s">
        <v>9168</v>
      </c>
      <c r="I2452" s="9">
        <v>2</v>
      </c>
    </row>
    <row r="2453">
      <c r="A2453" s="255" t="s">
        <v>3630</v>
      </c>
      <c r="B2453" s="9">
        <v>5</v>
      </c>
      <c r="C2453" s="255" t="s">
        <v>9205</v>
      </c>
      <c r="D2453" s="9">
        <v>1839.3621685195335</v>
      </c>
      <c r="E2453" s="9">
        <v>1748220.4945000052</v>
      </c>
      <c r="F2453" s="255" t="s">
        <v>9131</v>
      </c>
      <c r="G2453" s="9"/>
      <c r="H2453" s="255" t="s">
        <v>9168</v>
      </c>
      <c r="I2453" s="9">
        <v>2</v>
      </c>
    </row>
    <row r="2454">
      <c r="A2454" s="255" t="s">
        <v>3631</v>
      </c>
      <c r="B2454" s="9">
        <v>5</v>
      </c>
      <c r="C2454" s="255" t="s">
        <v>9103</v>
      </c>
      <c r="D2454" s="9">
        <v>1748220.4945000052</v>
      </c>
      <c r="E2454" s="9">
        <v>1748220.4945000052</v>
      </c>
      <c r="F2454" s="255" t="s">
        <v>9132</v>
      </c>
      <c r="G2454" s="9"/>
      <c r="H2454" s="255" t="s">
        <v>9168</v>
      </c>
      <c r="I2454" s="9">
        <v>2</v>
      </c>
    </row>
    <row r="2455">
      <c r="A2455" s="255" t="s">
        <v>3632</v>
      </c>
      <c r="B2455" s="9">
        <v>5</v>
      </c>
      <c r="C2455" s="255" t="s">
        <v>9104</v>
      </c>
      <c r="D2455" s="9">
        <v>5264164605.0130081</v>
      </c>
      <c r="E2455" s="9">
        <v>1748220.4945000052</v>
      </c>
      <c r="F2455" s="255" t="s">
        <v>9132</v>
      </c>
      <c r="G2455" s="9"/>
      <c r="H2455" s="255" t="s">
        <v>9168</v>
      </c>
      <c r="I2455" s="9">
        <v>2</v>
      </c>
    </row>
    <row r="2456">
      <c r="A2456" s="255" t="s">
        <v>3633</v>
      </c>
      <c r="B2456" s="9">
        <v>5</v>
      </c>
      <c r="C2456" s="255" t="s">
        <v>9105</v>
      </c>
      <c r="D2456" s="9">
        <v>1</v>
      </c>
      <c r="E2456" s="9">
        <v>1748220.4945000052</v>
      </c>
      <c r="F2456" s="255" t="s">
        <v>9132</v>
      </c>
      <c r="G2456" s="9"/>
      <c r="H2456" s="255" t="s">
        <v>9168</v>
      </c>
      <c r="I2456" s="9">
        <v>2</v>
      </c>
    </row>
    <row r="2457">
      <c r="A2457" s="255" t="s">
        <v>3634</v>
      </c>
      <c r="B2457" s="9">
        <v>5</v>
      </c>
      <c r="C2457" s="255" t="s">
        <v>9205</v>
      </c>
      <c r="D2457" s="9">
        <v>3011.1559849426035</v>
      </c>
      <c r="E2457" s="9">
        <v>1748220.4945000052</v>
      </c>
      <c r="F2457" s="255" t="s">
        <v>9132</v>
      </c>
      <c r="G2457" s="9"/>
      <c r="H2457" s="255" t="s">
        <v>9168</v>
      </c>
      <c r="I2457" s="9">
        <v>2</v>
      </c>
    </row>
    <row r="2458">
      <c r="A2458" s="255" t="s">
        <v>3635</v>
      </c>
      <c r="B2458" s="9">
        <v>5</v>
      </c>
      <c r="C2458" s="255" t="s">
        <v>9103</v>
      </c>
      <c r="D2458" s="9">
        <v>1253664.7388897003</v>
      </c>
      <c r="E2458" s="9">
        <v>1748220.4945000052</v>
      </c>
      <c r="F2458" s="255" t="s">
        <v>9133</v>
      </c>
      <c r="G2458" s="9"/>
      <c r="H2458" s="255" t="s">
        <v>9168</v>
      </c>
      <c r="I2458" s="9">
        <v>2</v>
      </c>
    </row>
    <row r="2459">
      <c r="A2459" s="255" t="s">
        <v>3636</v>
      </c>
      <c r="B2459" s="9">
        <v>5</v>
      </c>
      <c r="C2459" s="255" t="s">
        <v>9104</v>
      </c>
      <c r="D2459" s="9">
        <v>4889486955.7089787</v>
      </c>
      <c r="E2459" s="9">
        <v>1748220.4945000052</v>
      </c>
      <c r="F2459" s="255" t="s">
        <v>9133</v>
      </c>
      <c r="G2459" s="9"/>
      <c r="H2459" s="255" t="s">
        <v>9168</v>
      </c>
      <c r="I2459" s="9">
        <v>2</v>
      </c>
    </row>
    <row r="2460">
      <c r="A2460" s="255" t="s">
        <v>3637</v>
      </c>
      <c r="B2460" s="9">
        <v>5</v>
      </c>
      <c r="C2460" s="255" t="s">
        <v>9105</v>
      </c>
      <c r="D2460" s="9">
        <v>0.71710905050810025</v>
      </c>
      <c r="E2460" s="9">
        <v>1748220.4945000052</v>
      </c>
      <c r="F2460" s="255" t="s">
        <v>9133</v>
      </c>
      <c r="G2460" s="9"/>
      <c r="H2460" s="255" t="s">
        <v>9168</v>
      </c>
      <c r="I2460" s="9">
        <v>2</v>
      </c>
    </row>
    <row r="2461">
      <c r="A2461" s="255" t="s">
        <v>3638</v>
      </c>
      <c r="B2461" s="9">
        <v>5</v>
      </c>
      <c r="C2461" s="255" t="s">
        <v>9205</v>
      </c>
      <c r="D2461" s="9">
        <v>2796.8365381206577</v>
      </c>
      <c r="E2461" s="9">
        <v>1748220.4945000052</v>
      </c>
      <c r="F2461" s="255" t="s">
        <v>9133</v>
      </c>
      <c r="G2461" s="9"/>
      <c r="H2461" s="255" t="s">
        <v>9168</v>
      </c>
      <c r="I2461" s="9">
        <v>2</v>
      </c>
    </row>
    <row r="2462">
      <c r="A2462" s="255" t="s">
        <v>3639</v>
      </c>
      <c r="B2462" s="9">
        <v>5</v>
      </c>
      <c r="C2462" s="255" t="s">
        <v>9103</v>
      </c>
      <c r="D2462" s="9">
        <v>0</v>
      </c>
      <c r="E2462" s="9">
        <v>1748220.4945000052</v>
      </c>
      <c r="F2462" s="255" t="s">
        <v>9134</v>
      </c>
      <c r="G2462" s="9"/>
      <c r="H2462" s="255" t="s">
        <v>9168</v>
      </c>
      <c r="I2462" s="9">
        <v>2</v>
      </c>
    </row>
    <row r="2463">
      <c r="A2463" s="255" t="s">
        <v>3640</v>
      </c>
      <c r="B2463" s="9">
        <v>5</v>
      </c>
      <c r="C2463" s="255" t="s">
        <v>9104</v>
      </c>
      <c r="D2463" s="9">
        <v>-1835691975.0056779</v>
      </c>
      <c r="E2463" s="9">
        <v>1748220.4945000052</v>
      </c>
      <c r="F2463" s="255" t="s">
        <v>9134</v>
      </c>
      <c r="G2463" s="9"/>
      <c r="H2463" s="255" t="s">
        <v>9168</v>
      </c>
      <c r="I2463" s="9">
        <v>2</v>
      </c>
    </row>
    <row r="2464">
      <c r="A2464" s="255" t="s">
        <v>3641</v>
      </c>
      <c r="B2464" s="9">
        <v>5</v>
      </c>
      <c r="C2464" s="255" t="s">
        <v>9105</v>
      </c>
      <c r="D2464" s="9">
        <v>0</v>
      </c>
      <c r="E2464" s="9">
        <v>1748220.4945000052</v>
      </c>
      <c r="F2464" s="255" t="s">
        <v>9134</v>
      </c>
      <c r="G2464" s="9"/>
      <c r="H2464" s="255" t="s">
        <v>9168</v>
      </c>
      <c r="I2464" s="9">
        <v>2</v>
      </c>
    </row>
    <row r="2465">
      <c r="A2465" s="255" t="s">
        <v>3642</v>
      </c>
      <c r="B2465" s="9">
        <v>5</v>
      </c>
      <c r="C2465" s="255" t="s">
        <v>9205</v>
      </c>
      <c r="D2465" s="9">
        <v>-1050.03458132476</v>
      </c>
      <c r="E2465" s="9">
        <v>1748220.4945000052</v>
      </c>
      <c r="F2465" s="255" t="s">
        <v>9134</v>
      </c>
      <c r="G2465" s="9"/>
      <c r="H2465" s="255" t="s">
        <v>9168</v>
      </c>
      <c r="I2465" s="9">
        <v>2</v>
      </c>
    </row>
    <row r="2466">
      <c r="A2466" s="255" t="s">
        <v>3643</v>
      </c>
      <c r="B2466" s="9">
        <v>5</v>
      </c>
      <c r="C2466" s="255" t="s">
        <v>9103</v>
      </c>
      <c r="D2466" s="9">
        <v>1166488.0936875225</v>
      </c>
      <c r="E2466" s="9">
        <v>1748220.4945000052</v>
      </c>
      <c r="F2466" s="255" t="s">
        <v>9135</v>
      </c>
      <c r="G2466" s="9"/>
      <c r="H2466" s="255" t="s">
        <v>9168</v>
      </c>
      <c r="I2466" s="9">
        <v>2</v>
      </c>
    </row>
    <row r="2467">
      <c r="A2467" s="255" t="s">
        <v>3644</v>
      </c>
      <c r="B2467" s="9">
        <v>5</v>
      </c>
      <c r="C2467" s="255" t="s">
        <v>9104</v>
      </c>
      <c r="D2467" s="9">
        <v>3053794980.703301</v>
      </c>
      <c r="E2467" s="9">
        <v>1748220.4945000052</v>
      </c>
      <c r="F2467" s="255" t="s">
        <v>9135</v>
      </c>
      <c r="G2467" s="9"/>
      <c r="H2467" s="255" t="s">
        <v>9168</v>
      </c>
      <c r="I2467" s="9">
        <v>2</v>
      </c>
    </row>
    <row r="2468">
      <c r="A2468" s="255" t="s">
        <v>3645</v>
      </c>
      <c r="B2468" s="9">
        <v>5</v>
      </c>
      <c r="C2468" s="255" t="s">
        <v>9105</v>
      </c>
      <c r="D2468" s="9">
        <v>0.66724311799189873</v>
      </c>
      <c r="E2468" s="9">
        <v>1748220.4945000052</v>
      </c>
      <c r="F2468" s="255" t="s">
        <v>9135</v>
      </c>
      <c r="G2468" s="9"/>
      <c r="H2468" s="255" t="s">
        <v>9168</v>
      </c>
      <c r="I2468" s="9">
        <v>2</v>
      </c>
    </row>
    <row r="2469">
      <c r="A2469" s="255" t="s">
        <v>3646</v>
      </c>
      <c r="B2469" s="9">
        <v>5</v>
      </c>
      <c r="C2469" s="255" t="s">
        <v>9205</v>
      </c>
      <c r="D2469" s="9">
        <v>1746.8019567958977</v>
      </c>
      <c r="E2469" s="9">
        <v>1748220.4945000052</v>
      </c>
      <c r="F2469" s="255" t="s">
        <v>9135</v>
      </c>
      <c r="G2469" s="9"/>
      <c r="H2469" s="255" t="s">
        <v>9168</v>
      </c>
      <c r="I2469" s="9">
        <v>2</v>
      </c>
    </row>
    <row r="2470">
      <c r="A2470" s="255" t="s">
        <v>3647</v>
      </c>
      <c r="B2470" s="9">
        <v>5</v>
      </c>
      <c r="C2470" s="255" t="s">
        <v>9103</v>
      </c>
      <c r="D2470" s="9">
        <v>243842.47297104102</v>
      </c>
      <c r="E2470" s="9">
        <v>1748220.4945000052</v>
      </c>
      <c r="F2470" s="255" t="s">
        <v>9136</v>
      </c>
      <c r="G2470" s="9"/>
      <c r="H2470" s="255" t="s">
        <v>9168</v>
      </c>
      <c r="I2470" s="9">
        <v>2</v>
      </c>
    </row>
    <row r="2471">
      <c r="A2471" s="255" t="s">
        <v>3648</v>
      </c>
      <c r="B2471" s="9">
        <v>5</v>
      </c>
      <c r="C2471" s="255" t="s">
        <v>9104</v>
      </c>
      <c r="D2471" s="9">
        <v>732777129.30915654</v>
      </c>
      <c r="E2471" s="9">
        <v>1748220.4945000052</v>
      </c>
      <c r="F2471" s="255" t="s">
        <v>9136</v>
      </c>
      <c r="G2471" s="9"/>
      <c r="H2471" s="255" t="s">
        <v>9168</v>
      </c>
      <c r="I2471" s="9">
        <v>2</v>
      </c>
    </row>
    <row r="2472">
      <c r="A2472" s="255" t="s">
        <v>3649</v>
      </c>
      <c r="B2472" s="9">
        <v>5</v>
      </c>
      <c r="C2472" s="255" t="s">
        <v>9105</v>
      </c>
      <c r="D2472" s="9">
        <v>0.13948038805069637</v>
      </c>
      <c r="E2472" s="9">
        <v>1748220.4945000052</v>
      </c>
      <c r="F2472" s="255" t="s">
        <v>9136</v>
      </c>
      <c r="G2472" s="9"/>
      <c r="H2472" s="255" t="s">
        <v>9168</v>
      </c>
      <c r="I2472" s="9">
        <v>2</v>
      </c>
    </row>
    <row r="2473">
      <c r="A2473" s="255" t="s">
        <v>3650</v>
      </c>
      <c r="B2473" s="9">
        <v>5</v>
      </c>
      <c r="C2473" s="255" t="s">
        <v>9205</v>
      </c>
      <c r="D2473" s="9">
        <v>419.15601127804672</v>
      </c>
      <c r="E2473" s="9">
        <v>1748220.4945000052</v>
      </c>
      <c r="F2473" s="255" t="s">
        <v>9136</v>
      </c>
      <c r="G2473" s="9"/>
      <c r="H2473" s="255" t="s">
        <v>9168</v>
      </c>
      <c r="I2473" s="9">
        <v>2</v>
      </c>
    </row>
    <row r="2474">
      <c r="A2474" s="255" t="s">
        <v>3651</v>
      </c>
      <c r="B2474" s="9">
        <v>5</v>
      </c>
      <c r="C2474" s="255" t="s">
        <v>9103</v>
      </c>
      <c r="D2474" s="9">
        <v>1040681.6870241468</v>
      </c>
      <c r="E2474" s="9">
        <v>1748220.4945000052</v>
      </c>
      <c r="F2474" s="255" t="s">
        <v>9137</v>
      </c>
      <c r="G2474" s="9"/>
      <c r="H2474" s="255" t="s">
        <v>9168</v>
      </c>
      <c r="I2474" s="9">
        <v>2</v>
      </c>
    </row>
    <row r="2475">
      <c r="A2475" s="255" t="s">
        <v>3652</v>
      </c>
      <c r="B2475" s="9">
        <v>5</v>
      </c>
      <c r="C2475" s="255" t="s">
        <v>9104</v>
      </c>
      <c r="D2475" s="9">
        <v>2048553965.1991875</v>
      </c>
      <c r="E2475" s="9">
        <v>1748220.4945000052</v>
      </c>
      <c r="F2475" s="255" t="s">
        <v>9137</v>
      </c>
      <c r="G2475" s="9"/>
      <c r="H2475" s="255" t="s">
        <v>9168</v>
      </c>
      <c r="I2475" s="9">
        <v>2</v>
      </c>
    </row>
    <row r="2476">
      <c r="A2476" s="255" t="s">
        <v>3653</v>
      </c>
      <c r="B2476" s="9">
        <v>5</v>
      </c>
      <c r="C2476" s="255" t="s">
        <v>9105</v>
      </c>
      <c r="D2476" s="9">
        <v>0.59528056689541553</v>
      </c>
      <c r="E2476" s="9">
        <v>1748220.4945000052</v>
      </c>
      <c r="F2476" s="255" t="s">
        <v>9137</v>
      </c>
      <c r="G2476" s="9"/>
      <c r="H2476" s="255" t="s">
        <v>9168</v>
      </c>
      <c r="I2476" s="9">
        <v>2</v>
      </c>
    </row>
    <row r="2477">
      <c r="A2477" s="255" t="s">
        <v>3654</v>
      </c>
      <c r="B2477" s="9">
        <v>5</v>
      </c>
      <c r="C2477" s="255" t="s">
        <v>9205</v>
      </c>
      <c r="D2477" s="9">
        <v>1171.79381642307</v>
      </c>
      <c r="E2477" s="9">
        <v>1748220.4945000052</v>
      </c>
      <c r="F2477" s="255" t="s">
        <v>9137</v>
      </c>
      <c r="G2477" s="9"/>
      <c r="H2477" s="255" t="s">
        <v>9168</v>
      </c>
      <c r="I2477" s="9">
        <v>2</v>
      </c>
    </row>
    <row r="2478">
      <c r="A2478" s="255" t="s">
        <v>3655</v>
      </c>
      <c r="B2478" s="9">
        <v>5</v>
      </c>
      <c r="C2478" s="255" t="s">
        <v>9103</v>
      </c>
      <c r="D2478" s="9">
        <v>0</v>
      </c>
      <c r="E2478" s="9">
        <v>1748220.4945000052</v>
      </c>
      <c r="F2478" s="255" t="s">
        <v>9138</v>
      </c>
      <c r="G2478" s="9"/>
      <c r="H2478" s="255" t="s">
        <v>9168</v>
      </c>
      <c r="I2478" s="9">
        <v>2</v>
      </c>
    </row>
    <row r="2479">
      <c r="A2479" s="255" t="s">
        <v>3656</v>
      </c>
      <c r="B2479" s="9">
        <v>5</v>
      </c>
      <c r="C2479" s="255" t="s">
        <v>9104</v>
      </c>
      <c r="D2479" s="9">
        <v>0</v>
      </c>
      <c r="E2479" s="9">
        <v>1748220.4945000052</v>
      </c>
      <c r="F2479" s="255" t="s">
        <v>9138</v>
      </c>
      <c r="G2479" s="9"/>
      <c r="H2479" s="255" t="s">
        <v>9168</v>
      </c>
      <c r="I2479" s="9">
        <v>2</v>
      </c>
    </row>
    <row r="2480">
      <c r="A2480" s="255" t="s">
        <v>3657</v>
      </c>
      <c r="B2480" s="9">
        <v>5</v>
      </c>
      <c r="C2480" s="255" t="s">
        <v>9105</v>
      </c>
      <c r="D2480" s="9">
        <v>0</v>
      </c>
      <c r="E2480" s="9">
        <v>1748220.4945000052</v>
      </c>
      <c r="F2480" s="255" t="s">
        <v>9138</v>
      </c>
      <c r="G2480" s="9"/>
      <c r="H2480" s="255" t="s">
        <v>9168</v>
      </c>
      <c r="I2480" s="9">
        <v>2</v>
      </c>
    </row>
    <row r="2481">
      <c r="A2481" s="255" t="s">
        <v>3658</v>
      </c>
      <c r="B2481" s="9">
        <v>5</v>
      </c>
      <c r="C2481" s="255" t="s">
        <v>9205</v>
      </c>
      <c r="D2481" s="9">
        <v>0</v>
      </c>
      <c r="E2481" s="9">
        <v>1748220.4945000052</v>
      </c>
      <c r="F2481" s="255" t="s">
        <v>9138</v>
      </c>
      <c r="G2481" s="9"/>
      <c r="H2481" s="255" t="s">
        <v>9168</v>
      </c>
      <c r="I2481" s="9">
        <v>2</v>
      </c>
    </row>
    <row r="2482">
      <c r="A2482" s="255" t="s">
        <v>3659</v>
      </c>
      <c r="B2482" s="9">
        <v>6</v>
      </c>
      <c r="C2482" s="255" t="s">
        <v>9103</v>
      </c>
      <c r="D2482" s="9">
        <v>1142771.0820355953</v>
      </c>
      <c r="E2482" s="9">
        <v>1745629.3782013811</v>
      </c>
      <c r="F2482" s="255" t="s">
        <v>9114</v>
      </c>
      <c r="G2482" s="9"/>
      <c r="H2482" s="255" t="s">
        <v>9168</v>
      </c>
      <c r="I2482" s="9">
        <v>2</v>
      </c>
    </row>
    <row r="2483">
      <c r="A2483" s="255" t="s">
        <v>3660</v>
      </c>
      <c r="B2483" s="9">
        <v>6</v>
      </c>
      <c r="C2483" s="255" t="s">
        <v>9104</v>
      </c>
      <c r="D2483" s="9">
        <v>2969127354.2131052</v>
      </c>
      <c r="E2483" s="9">
        <v>1745629.3782013811</v>
      </c>
      <c r="F2483" s="255" t="s">
        <v>9114</v>
      </c>
      <c r="G2483" s="9"/>
      <c r="H2483" s="255" t="s">
        <v>9168</v>
      </c>
      <c r="I2483" s="9">
        <v>2</v>
      </c>
    </row>
    <row r="2484">
      <c r="A2484" s="255" t="s">
        <v>3661</v>
      </c>
      <c r="B2484" s="9">
        <v>6</v>
      </c>
      <c r="C2484" s="255" t="s">
        <v>9105</v>
      </c>
      <c r="D2484" s="9">
        <v>0.65464702662890328</v>
      </c>
      <c r="E2484" s="9">
        <v>1745629.3782013811</v>
      </c>
      <c r="F2484" s="255" t="s">
        <v>9114</v>
      </c>
      <c r="G2484" s="9"/>
      <c r="H2484" s="255" t="s">
        <v>9168</v>
      </c>
      <c r="I2484" s="9">
        <v>2</v>
      </c>
    </row>
    <row r="2485">
      <c r="A2485" s="255" t="s">
        <v>3662</v>
      </c>
      <c r="B2485" s="9">
        <v>6</v>
      </c>
      <c r="C2485" s="255" t="s">
        <v>9205</v>
      </c>
      <c r="D2485" s="9">
        <v>1700.8921775092729</v>
      </c>
      <c r="E2485" s="9">
        <v>1745629.3782013811</v>
      </c>
      <c r="F2485" s="255" t="s">
        <v>9114</v>
      </c>
      <c r="G2485" s="9"/>
      <c r="H2485" s="255" t="s">
        <v>9168</v>
      </c>
      <c r="I2485" s="9">
        <v>2</v>
      </c>
    </row>
    <row r="2486">
      <c r="A2486" s="255" t="s">
        <v>3663</v>
      </c>
      <c r="B2486" s="9">
        <v>6</v>
      </c>
      <c r="C2486" s="255" t="s">
        <v>9103</v>
      </c>
      <c r="D2486" s="9">
        <v>0</v>
      </c>
      <c r="E2486" s="9">
        <v>1745629.3782013811</v>
      </c>
      <c r="F2486" s="255" t="s">
        <v>9115</v>
      </c>
      <c r="G2486" s="9"/>
      <c r="H2486" s="255" t="s">
        <v>9168</v>
      </c>
      <c r="I2486" s="9">
        <v>2</v>
      </c>
    </row>
    <row r="2487">
      <c r="A2487" s="255" t="s">
        <v>3664</v>
      </c>
      <c r="B2487" s="9">
        <v>6</v>
      </c>
      <c r="C2487" s="255" t="s">
        <v>9104</v>
      </c>
      <c r="D2487" s="9">
        <v>0</v>
      </c>
      <c r="E2487" s="9">
        <v>1745629.3782013811</v>
      </c>
      <c r="F2487" s="255" t="s">
        <v>9115</v>
      </c>
      <c r="G2487" s="9"/>
      <c r="H2487" s="255" t="s">
        <v>9168</v>
      </c>
      <c r="I2487" s="9">
        <v>2</v>
      </c>
    </row>
    <row r="2488">
      <c r="A2488" s="255" t="s">
        <v>3665</v>
      </c>
      <c r="B2488" s="9">
        <v>6</v>
      </c>
      <c r="C2488" s="255" t="s">
        <v>9105</v>
      </c>
      <c r="D2488" s="9">
        <v>0</v>
      </c>
      <c r="E2488" s="9">
        <v>1745629.3782013811</v>
      </c>
      <c r="F2488" s="255" t="s">
        <v>9115</v>
      </c>
      <c r="G2488" s="9"/>
      <c r="H2488" s="255" t="s">
        <v>9168</v>
      </c>
      <c r="I2488" s="9">
        <v>2</v>
      </c>
    </row>
    <row r="2489">
      <c r="A2489" s="255" t="s">
        <v>3666</v>
      </c>
      <c r="B2489" s="9">
        <v>6</v>
      </c>
      <c r="C2489" s="255" t="s">
        <v>9205</v>
      </c>
      <c r="D2489" s="9">
        <v>0</v>
      </c>
      <c r="E2489" s="9">
        <v>1745629.3782013811</v>
      </c>
      <c r="F2489" s="255" t="s">
        <v>9115</v>
      </c>
      <c r="G2489" s="9"/>
      <c r="H2489" s="255" t="s">
        <v>9168</v>
      </c>
      <c r="I2489" s="9">
        <v>2</v>
      </c>
    </row>
    <row r="2490">
      <c r="A2490" s="255" t="s">
        <v>3667</v>
      </c>
      <c r="B2490" s="9">
        <v>6</v>
      </c>
      <c r="C2490" s="255" t="s">
        <v>9103</v>
      </c>
      <c r="D2490" s="9">
        <v>0</v>
      </c>
      <c r="E2490" s="9">
        <v>1745629.3782013811</v>
      </c>
      <c r="F2490" s="255" t="s">
        <v>9116</v>
      </c>
      <c r="G2490" s="9"/>
      <c r="H2490" s="255" t="s">
        <v>9168</v>
      </c>
      <c r="I2490" s="9">
        <v>2</v>
      </c>
    </row>
    <row r="2491">
      <c r="A2491" s="255" t="s">
        <v>3668</v>
      </c>
      <c r="B2491" s="9">
        <v>6</v>
      </c>
      <c r="C2491" s="255" t="s">
        <v>9104</v>
      </c>
      <c r="D2491" s="9">
        <v>0</v>
      </c>
      <c r="E2491" s="9">
        <v>1745629.3782013811</v>
      </c>
      <c r="F2491" s="255" t="s">
        <v>9116</v>
      </c>
      <c r="G2491" s="9"/>
      <c r="H2491" s="255" t="s">
        <v>9168</v>
      </c>
      <c r="I2491" s="9">
        <v>2</v>
      </c>
    </row>
    <row r="2492">
      <c r="A2492" s="255" t="s">
        <v>3669</v>
      </c>
      <c r="B2492" s="9">
        <v>6</v>
      </c>
      <c r="C2492" s="255" t="s">
        <v>9105</v>
      </c>
      <c r="D2492" s="9">
        <v>0</v>
      </c>
      <c r="E2492" s="9">
        <v>1745629.3782013811</v>
      </c>
      <c r="F2492" s="255" t="s">
        <v>9116</v>
      </c>
      <c r="G2492" s="9"/>
      <c r="H2492" s="255" t="s">
        <v>9168</v>
      </c>
      <c r="I2492" s="9">
        <v>2</v>
      </c>
    </row>
    <row r="2493">
      <c r="A2493" s="255" t="s">
        <v>3670</v>
      </c>
      <c r="B2493" s="9">
        <v>6</v>
      </c>
      <c r="C2493" s="255" t="s">
        <v>9205</v>
      </c>
      <c r="D2493" s="9">
        <v>0</v>
      </c>
      <c r="E2493" s="9">
        <v>1745629.3782013811</v>
      </c>
      <c r="F2493" s="255" t="s">
        <v>9116</v>
      </c>
      <c r="G2493" s="9"/>
      <c r="H2493" s="255" t="s">
        <v>9168</v>
      </c>
      <c r="I2493" s="9">
        <v>2</v>
      </c>
    </row>
    <row r="2494">
      <c r="A2494" s="255" t="s">
        <v>3671</v>
      </c>
      <c r="B2494" s="9">
        <v>6</v>
      </c>
      <c r="C2494" s="255" t="s">
        <v>9103</v>
      </c>
      <c r="D2494" s="9">
        <v>0</v>
      </c>
      <c r="E2494" s="9">
        <v>1745629.3782013811</v>
      </c>
      <c r="F2494" s="255" t="s">
        <v>9117</v>
      </c>
      <c r="G2494" s="9"/>
      <c r="H2494" s="255" t="s">
        <v>9168</v>
      </c>
      <c r="I2494" s="9">
        <v>2</v>
      </c>
    </row>
    <row r="2495">
      <c r="A2495" s="255" t="s">
        <v>3672</v>
      </c>
      <c r="B2495" s="9">
        <v>6</v>
      </c>
      <c r="C2495" s="255" t="s">
        <v>9104</v>
      </c>
      <c r="D2495" s="9">
        <v>0</v>
      </c>
      <c r="E2495" s="9">
        <v>1745629.3782013811</v>
      </c>
      <c r="F2495" s="255" t="s">
        <v>9117</v>
      </c>
      <c r="G2495" s="9"/>
      <c r="H2495" s="255" t="s">
        <v>9168</v>
      </c>
      <c r="I2495" s="9">
        <v>2</v>
      </c>
    </row>
    <row r="2496">
      <c r="A2496" s="255" t="s">
        <v>3673</v>
      </c>
      <c r="B2496" s="9">
        <v>6</v>
      </c>
      <c r="C2496" s="255" t="s">
        <v>9105</v>
      </c>
      <c r="D2496" s="9">
        <v>0</v>
      </c>
      <c r="E2496" s="9">
        <v>1745629.3782013811</v>
      </c>
      <c r="F2496" s="255" t="s">
        <v>9117</v>
      </c>
      <c r="G2496" s="9"/>
      <c r="H2496" s="255" t="s">
        <v>9168</v>
      </c>
      <c r="I2496" s="9">
        <v>2</v>
      </c>
    </row>
    <row r="2497">
      <c r="A2497" s="255" t="s">
        <v>3674</v>
      </c>
      <c r="B2497" s="9">
        <v>6</v>
      </c>
      <c r="C2497" s="255" t="s">
        <v>9205</v>
      </c>
      <c r="D2497" s="9">
        <v>0</v>
      </c>
      <c r="E2497" s="9">
        <v>1745629.3782013811</v>
      </c>
      <c r="F2497" s="255" t="s">
        <v>9117</v>
      </c>
      <c r="G2497" s="9"/>
      <c r="H2497" s="255" t="s">
        <v>9168</v>
      </c>
      <c r="I2497" s="9">
        <v>2</v>
      </c>
    </row>
    <row r="2498">
      <c r="A2498" s="255" t="s">
        <v>3675</v>
      </c>
      <c r="B2498" s="9">
        <v>6</v>
      </c>
      <c r="C2498" s="255" t="s">
        <v>9103</v>
      </c>
      <c r="D2498" s="9">
        <v>0</v>
      </c>
      <c r="E2498" s="9">
        <v>1745629.3782013811</v>
      </c>
      <c r="F2498" s="255" t="s">
        <v>9118</v>
      </c>
      <c r="G2498" s="9"/>
      <c r="H2498" s="255" t="s">
        <v>9168</v>
      </c>
      <c r="I2498" s="9">
        <v>2</v>
      </c>
    </row>
    <row r="2499">
      <c r="A2499" s="255" t="s">
        <v>3676</v>
      </c>
      <c r="B2499" s="9">
        <v>6</v>
      </c>
      <c r="C2499" s="255" t="s">
        <v>9104</v>
      </c>
      <c r="D2499" s="9">
        <v>0</v>
      </c>
      <c r="E2499" s="9">
        <v>1745629.3782013811</v>
      </c>
      <c r="F2499" s="255" t="s">
        <v>9118</v>
      </c>
      <c r="G2499" s="9"/>
      <c r="H2499" s="255" t="s">
        <v>9168</v>
      </c>
      <c r="I2499" s="9">
        <v>2</v>
      </c>
    </row>
    <row r="2500">
      <c r="A2500" s="255" t="s">
        <v>3677</v>
      </c>
      <c r="B2500" s="9">
        <v>6</v>
      </c>
      <c r="C2500" s="255" t="s">
        <v>9105</v>
      </c>
      <c r="D2500" s="9">
        <v>0</v>
      </c>
      <c r="E2500" s="9">
        <v>1745629.3782013811</v>
      </c>
      <c r="F2500" s="255" t="s">
        <v>9118</v>
      </c>
      <c r="G2500" s="9"/>
      <c r="H2500" s="255" t="s">
        <v>9168</v>
      </c>
      <c r="I2500" s="9">
        <v>2</v>
      </c>
    </row>
    <row r="2501">
      <c r="A2501" s="255" t="s">
        <v>3678</v>
      </c>
      <c r="B2501" s="9">
        <v>6</v>
      </c>
      <c r="C2501" s="255" t="s">
        <v>9205</v>
      </c>
      <c r="D2501" s="9">
        <v>0</v>
      </c>
      <c r="E2501" s="9">
        <v>1745629.3782013811</v>
      </c>
      <c r="F2501" s="255" t="s">
        <v>9118</v>
      </c>
      <c r="G2501" s="9"/>
      <c r="H2501" s="255" t="s">
        <v>9168</v>
      </c>
      <c r="I2501" s="9">
        <v>2</v>
      </c>
    </row>
    <row r="2502">
      <c r="A2502" s="255" t="s">
        <v>3679</v>
      </c>
      <c r="B2502" s="9">
        <v>6</v>
      </c>
      <c r="C2502" s="255" t="s">
        <v>9103</v>
      </c>
      <c r="D2502" s="9">
        <v>0</v>
      </c>
      <c r="E2502" s="9">
        <v>1745629.3782013811</v>
      </c>
      <c r="F2502" s="255" t="s">
        <v>9119</v>
      </c>
      <c r="G2502" s="9"/>
      <c r="H2502" s="255" t="s">
        <v>9168</v>
      </c>
      <c r="I2502" s="9">
        <v>2</v>
      </c>
    </row>
    <row r="2503">
      <c r="A2503" s="255" t="s">
        <v>3680</v>
      </c>
      <c r="B2503" s="9">
        <v>6</v>
      </c>
      <c r="C2503" s="255" t="s">
        <v>9104</v>
      </c>
      <c r="D2503" s="9">
        <v>0</v>
      </c>
      <c r="E2503" s="9">
        <v>1745629.3782013811</v>
      </c>
      <c r="F2503" s="255" t="s">
        <v>9119</v>
      </c>
      <c r="G2503" s="9"/>
      <c r="H2503" s="255" t="s">
        <v>9168</v>
      </c>
      <c r="I2503" s="9">
        <v>2</v>
      </c>
    </row>
    <row r="2504">
      <c r="A2504" s="255" t="s">
        <v>3681</v>
      </c>
      <c r="B2504" s="9">
        <v>6</v>
      </c>
      <c r="C2504" s="255" t="s">
        <v>9105</v>
      </c>
      <c r="D2504" s="9">
        <v>0</v>
      </c>
      <c r="E2504" s="9">
        <v>1745629.3782013811</v>
      </c>
      <c r="F2504" s="255" t="s">
        <v>9119</v>
      </c>
      <c r="G2504" s="9"/>
      <c r="H2504" s="255" t="s">
        <v>9168</v>
      </c>
      <c r="I2504" s="9">
        <v>2</v>
      </c>
    </row>
    <row r="2505">
      <c r="A2505" s="255" t="s">
        <v>3682</v>
      </c>
      <c r="B2505" s="9">
        <v>6</v>
      </c>
      <c r="C2505" s="255" t="s">
        <v>9205</v>
      </c>
      <c r="D2505" s="9">
        <v>0</v>
      </c>
      <c r="E2505" s="9">
        <v>1745629.3782013811</v>
      </c>
      <c r="F2505" s="255" t="s">
        <v>9119</v>
      </c>
      <c r="G2505" s="9"/>
      <c r="H2505" s="255" t="s">
        <v>9168</v>
      </c>
      <c r="I2505" s="9">
        <v>2</v>
      </c>
    </row>
    <row r="2506">
      <c r="A2506" s="255" t="s">
        <v>3683</v>
      </c>
      <c r="B2506" s="9">
        <v>6</v>
      </c>
      <c r="C2506" s="255" t="s">
        <v>9103</v>
      </c>
      <c r="D2506" s="9">
        <v>0</v>
      </c>
      <c r="E2506" s="9">
        <v>1745629.3782013811</v>
      </c>
      <c r="F2506" s="255" t="s">
        <v>9120</v>
      </c>
      <c r="G2506" s="9"/>
      <c r="H2506" s="255" t="s">
        <v>9168</v>
      </c>
      <c r="I2506" s="9">
        <v>2</v>
      </c>
    </row>
    <row r="2507">
      <c r="A2507" s="255" t="s">
        <v>3684</v>
      </c>
      <c r="B2507" s="9">
        <v>6</v>
      </c>
      <c r="C2507" s="255" t="s">
        <v>9104</v>
      </c>
      <c r="D2507" s="9">
        <v>0</v>
      </c>
      <c r="E2507" s="9">
        <v>1745629.3782013811</v>
      </c>
      <c r="F2507" s="255" t="s">
        <v>9120</v>
      </c>
      <c r="G2507" s="9"/>
      <c r="H2507" s="255" t="s">
        <v>9168</v>
      </c>
      <c r="I2507" s="9">
        <v>2</v>
      </c>
    </row>
    <row r="2508">
      <c r="A2508" s="255" t="s">
        <v>3685</v>
      </c>
      <c r="B2508" s="9">
        <v>6</v>
      </c>
      <c r="C2508" s="255" t="s">
        <v>9105</v>
      </c>
      <c r="D2508" s="9">
        <v>0</v>
      </c>
      <c r="E2508" s="9">
        <v>1745629.3782013811</v>
      </c>
      <c r="F2508" s="255" t="s">
        <v>9120</v>
      </c>
      <c r="G2508" s="9"/>
      <c r="H2508" s="255" t="s">
        <v>9168</v>
      </c>
      <c r="I2508" s="9">
        <v>2</v>
      </c>
    </row>
    <row r="2509">
      <c r="A2509" s="255" t="s">
        <v>3686</v>
      </c>
      <c r="B2509" s="9">
        <v>6</v>
      </c>
      <c r="C2509" s="255" t="s">
        <v>9205</v>
      </c>
      <c r="D2509" s="9">
        <v>0</v>
      </c>
      <c r="E2509" s="9">
        <v>1745629.3782013811</v>
      </c>
      <c r="F2509" s="255" t="s">
        <v>9120</v>
      </c>
      <c r="G2509" s="9"/>
      <c r="H2509" s="255" t="s">
        <v>9168</v>
      </c>
      <c r="I2509" s="9">
        <v>2</v>
      </c>
    </row>
    <row r="2510">
      <c r="A2510" s="255" t="s">
        <v>3687</v>
      </c>
      <c r="B2510" s="9">
        <v>6</v>
      </c>
      <c r="C2510" s="255" t="s">
        <v>9103</v>
      </c>
      <c r="D2510" s="9">
        <v>0</v>
      </c>
      <c r="E2510" s="9">
        <v>1745629.3782013811</v>
      </c>
      <c r="F2510" s="255" t="s">
        <v>9121</v>
      </c>
      <c r="G2510" s="9"/>
      <c r="H2510" s="255" t="s">
        <v>9168</v>
      </c>
      <c r="I2510" s="9">
        <v>2</v>
      </c>
    </row>
    <row r="2511">
      <c r="A2511" s="255" t="s">
        <v>3688</v>
      </c>
      <c r="B2511" s="9">
        <v>6</v>
      </c>
      <c r="C2511" s="255" t="s">
        <v>9104</v>
      </c>
      <c r="D2511" s="9">
        <v>0</v>
      </c>
      <c r="E2511" s="9">
        <v>1745629.3782013811</v>
      </c>
      <c r="F2511" s="255" t="s">
        <v>9121</v>
      </c>
      <c r="G2511" s="9"/>
      <c r="H2511" s="255" t="s">
        <v>9168</v>
      </c>
      <c r="I2511" s="9">
        <v>2</v>
      </c>
    </row>
    <row r="2512">
      <c r="A2512" s="255" t="s">
        <v>3689</v>
      </c>
      <c r="B2512" s="9">
        <v>6</v>
      </c>
      <c r="C2512" s="255" t="s">
        <v>9105</v>
      </c>
      <c r="D2512" s="9">
        <v>0</v>
      </c>
      <c r="E2512" s="9">
        <v>1745629.3782013811</v>
      </c>
      <c r="F2512" s="255" t="s">
        <v>9121</v>
      </c>
      <c r="G2512" s="9"/>
      <c r="H2512" s="255" t="s">
        <v>9168</v>
      </c>
      <c r="I2512" s="9">
        <v>2</v>
      </c>
    </row>
    <row r="2513">
      <c r="A2513" s="255" t="s">
        <v>3690</v>
      </c>
      <c r="B2513" s="9">
        <v>6</v>
      </c>
      <c r="C2513" s="255" t="s">
        <v>9205</v>
      </c>
      <c r="D2513" s="9">
        <v>0</v>
      </c>
      <c r="E2513" s="9">
        <v>1745629.3782013811</v>
      </c>
      <c r="F2513" s="255" t="s">
        <v>9121</v>
      </c>
      <c r="G2513" s="9"/>
      <c r="H2513" s="255" t="s">
        <v>9168</v>
      </c>
      <c r="I2513" s="9">
        <v>2</v>
      </c>
    </row>
    <row r="2514">
      <c r="A2514" s="255" t="s">
        <v>3691</v>
      </c>
      <c r="B2514" s="9">
        <v>6</v>
      </c>
      <c r="C2514" s="255" t="s">
        <v>9103</v>
      </c>
      <c r="D2514" s="9">
        <v>1608776.2410920889</v>
      </c>
      <c r="E2514" s="9">
        <v>1745629.3782013811</v>
      </c>
      <c r="F2514" s="255" t="s">
        <v>9122</v>
      </c>
      <c r="G2514" s="9"/>
      <c r="H2514" s="255" t="s">
        <v>9168</v>
      </c>
      <c r="I2514" s="9">
        <v>2</v>
      </c>
    </row>
    <row r="2515">
      <c r="A2515" s="255" t="s">
        <v>3692</v>
      </c>
      <c r="B2515" s="9">
        <v>6</v>
      </c>
      <c r="C2515" s="255" t="s">
        <v>9104</v>
      </c>
      <c r="D2515" s="9">
        <v>6374917164.000679</v>
      </c>
      <c r="E2515" s="9">
        <v>1745629.3782013811</v>
      </c>
      <c r="F2515" s="255" t="s">
        <v>9122</v>
      </c>
      <c r="G2515" s="9"/>
      <c r="H2515" s="255" t="s">
        <v>9168</v>
      </c>
      <c r="I2515" s="9">
        <v>2</v>
      </c>
    </row>
    <row r="2516">
      <c r="A2516" s="255" t="s">
        <v>3693</v>
      </c>
      <c r="B2516" s="9">
        <v>6</v>
      </c>
      <c r="C2516" s="255" t="s">
        <v>9105</v>
      </c>
      <c r="D2516" s="9">
        <v>0.92160240952733075</v>
      </c>
      <c r="E2516" s="9">
        <v>1745629.3782013811</v>
      </c>
      <c r="F2516" s="255" t="s">
        <v>9122</v>
      </c>
      <c r="G2516" s="9"/>
      <c r="H2516" s="255" t="s">
        <v>9168</v>
      </c>
      <c r="I2516" s="9">
        <v>2</v>
      </c>
    </row>
    <row r="2517">
      <c r="A2517" s="255" t="s">
        <v>3694</v>
      </c>
      <c r="B2517" s="9">
        <v>6</v>
      </c>
      <c r="C2517" s="255" t="s">
        <v>9205</v>
      </c>
      <c r="D2517" s="9">
        <v>3651.9304977377901</v>
      </c>
      <c r="E2517" s="9">
        <v>1745629.3782013811</v>
      </c>
      <c r="F2517" s="255" t="s">
        <v>9122</v>
      </c>
      <c r="G2517" s="9"/>
      <c r="H2517" s="255" t="s">
        <v>9168</v>
      </c>
      <c r="I2517" s="9">
        <v>2</v>
      </c>
    </row>
    <row r="2518">
      <c r="A2518" s="255" t="s">
        <v>3695</v>
      </c>
      <c r="B2518" s="9">
        <v>6</v>
      </c>
      <c r="C2518" s="255" t="s">
        <v>9103</v>
      </c>
      <c r="D2518" s="9">
        <v>1608776.2410920889</v>
      </c>
      <c r="E2518" s="9">
        <v>1745629.3782013811</v>
      </c>
      <c r="F2518" s="255" t="s">
        <v>9123</v>
      </c>
      <c r="G2518" s="9"/>
      <c r="H2518" s="255" t="s">
        <v>9168</v>
      </c>
      <c r="I2518" s="9">
        <v>2</v>
      </c>
    </row>
    <row r="2519">
      <c r="A2519" s="255" t="s">
        <v>3696</v>
      </c>
      <c r="B2519" s="9">
        <v>6</v>
      </c>
      <c r="C2519" s="255" t="s">
        <v>9104</v>
      </c>
      <c r="D2519" s="9">
        <v>6374917164.000679</v>
      </c>
      <c r="E2519" s="9">
        <v>1745629.3782013811</v>
      </c>
      <c r="F2519" s="255" t="s">
        <v>9123</v>
      </c>
      <c r="G2519" s="9"/>
      <c r="H2519" s="255" t="s">
        <v>9168</v>
      </c>
      <c r="I2519" s="9">
        <v>2</v>
      </c>
    </row>
    <row r="2520">
      <c r="A2520" s="255" t="s">
        <v>3697</v>
      </c>
      <c r="B2520" s="9">
        <v>6</v>
      </c>
      <c r="C2520" s="255" t="s">
        <v>9105</v>
      </c>
      <c r="D2520" s="9">
        <v>0.92160240952733075</v>
      </c>
      <c r="E2520" s="9">
        <v>1745629.3782013811</v>
      </c>
      <c r="F2520" s="255" t="s">
        <v>9123</v>
      </c>
      <c r="G2520" s="9"/>
      <c r="H2520" s="255" t="s">
        <v>9168</v>
      </c>
      <c r="I2520" s="9">
        <v>2</v>
      </c>
    </row>
    <row r="2521">
      <c r="A2521" s="255" t="s">
        <v>3698</v>
      </c>
      <c r="B2521" s="9">
        <v>6</v>
      </c>
      <c r="C2521" s="255" t="s">
        <v>9205</v>
      </c>
      <c r="D2521" s="9">
        <v>3651.9304977377901</v>
      </c>
      <c r="E2521" s="9">
        <v>1745629.3782013811</v>
      </c>
      <c r="F2521" s="255" t="s">
        <v>9123</v>
      </c>
      <c r="G2521" s="9"/>
      <c r="H2521" s="255" t="s">
        <v>9168</v>
      </c>
      <c r="I2521" s="9">
        <v>2</v>
      </c>
    </row>
    <row r="2522">
      <c r="A2522" s="255" t="s">
        <v>3699</v>
      </c>
      <c r="B2522" s="9">
        <v>6</v>
      </c>
      <c r="C2522" s="255" t="s">
        <v>9103</v>
      </c>
      <c r="D2522" s="9">
        <v>1608776.2410920889</v>
      </c>
      <c r="E2522" s="9">
        <v>1745629.3782013811</v>
      </c>
      <c r="F2522" s="255" t="s">
        <v>9124</v>
      </c>
      <c r="G2522" s="9"/>
      <c r="H2522" s="255" t="s">
        <v>9168</v>
      </c>
      <c r="I2522" s="9">
        <v>2</v>
      </c>
    </row>
    <row r="2523">
      <c r="A2523" s="255" t="s">
        <v>3700</v>
      </c>
      <c r="B2523" s="9">
        <v>6</v>
      </c>
      <c r="C2523" s="255" t="s">
        <v>9104</v>
      </c>
      <c r="D2523" s="9">
        <v>6374917164.000679</v>
      </c>
      <c r="E2523" s="9">
        <v>1745629.3782013811</v>
      </c>
      <c r="F2523" s="255" t="s">
        <v>9124</v>
      </c>
      <c r="G2523" s="9"/>
      <c r="H2523" s="255" t="s">
        <v>9168</v>
      </c>
      <c r="I2523" s="9">
        <v>2</v>
      </c>
    </row>
    <row r="2524">
      <c r="A2524" s="255" t="s">
        <v>3701</v>
      </c>
      <c r="B2524" s="9">
        <v>6</v>
      </c>
      <c r="C2524" s="255" t="s">
        <v>9105</v>
      </c>
      <c r="D2524" s="9">
        <v>0.92160240952733075</v>
      </c>
      <c r="E2524" s="9">
        <v>1745629.3782013811</v>
      </c>
      <c r="F2524" s="255" t="s">
        <v>9124</v>
      </c>
      <c r="G2524" s="9"/>
      <c r="H2524" s="255" t="s">
        <v>9168</v>
      </c>
      <c r="I2524" s="9">
        <v>2</v>
      </c>
    </row>
    <row r="2525">
      <c r="A2525" s="255" t="s">
        <v>3702</v>
      </c>
      <c r="B2525" s="9">
        <v>6</v>
      </c>
      <c r="C2525" s="255" t="s">
        <v>9205</v>
      </c>
      <c r="D2525" s="9">
        <v>3651.9304977377901</v>
      </c>
      <c r="E2525" s="9">
        <v>1745629.3782013811</v>
      </c>
      <c r="F2525" s="255" t="s">
        <v>9124</v>
      </c>
      <c r="G2525" s="9"/>
      <c r="H2525" s="255" t="s">
        <v>9168</v>
      </c>
      <c r="I2525" s="9">
        <v>2</v>
      </c>
    </row>
    <row r="2526">
      <c r="A2526" s="255" t="s">
        <v>3703</v>
      </c>
      <c r="B2526" s="9">
        <v>6</v>
      </c>
      <c r="C2526" s="255" t="s">
        <v>9103</v>
      </c>
      <c r="D2526" s="9">
        <v>1745629.3782013811</v>
      </c>
      <c r="E2526" s="9">
        <v>1745629.3782013811</v>
      </c>
      <c r="F2526" s="255" t="s">
        <v>9125</v>
      </c>
      <c r="G2526" s="9"/>
      <c r="H2526" s="255" t="s">
        <v>9168</v>
      </c>
      <c r="I2526" s="9">
        <v>2</v>
      </c>
    </row>
    <row r="2527">
      <c r="A2527" s="255" t="s">
        <v>3704</v>
      </c>
      <c r="B2527" s="9">
        <v>6</v>
      </c>
      <c r="C2527" s="255" t="s">
        <v>9104</v>
      </c>
      <c r="D2527" s="9">
        <v>2403660566.0569253</v>
      </c>
      <c r="E2527" s="9">
        <v>1745629.3782013811</v>
      </c>
      <c r="F2527" s="255" t="s">
        <v>9125</v>
      </c>
      <c r="G2527" s="9"/>
      <c r="H2527" s="255" t="s">
        <v>9168</v>
      </c>
      <c r="I2527" s="9">
        <v>2</v>
      </c>
    </row>
    <row r="2528">
      <c r="A2528" s="255" t="s">
        <v>3705</v>
      </c>
      <c r="B2528" s="9">
        <v>6</v>
      </c>
      <c r="C2528" s="255" t="s">
        <v>9105</v>
      </c>
      <c r="D2528" s="9">
        <v>1</v>
      </c>
      <c r="E2528" s="9">
        <v>1745629.3782013811</v>
      </c>
      <c r="F2528" s="255" t="s">
        <v>9125</v>
      </c>
      <c r="G2528" s="9"/>
      <c r="H2528" s="255" t="s">
        <v>9168</v>
      </c>
      <c r="I2528" s="9">
        <v>2</v>
      </c>
    </row>
    <row r="2529">
      <c r="A2529" s="255" t="s">
        <v>3706</v>
      </c>
      <c r="B2529" s="9">
        <v>6</v>
      </c>
      <c r="C2529" s="255" t="s">
        <v>9205</v>
      </c>
      <c r="D2529" s="9">
        <v>1376.9592767357929</v>
      </c>
      <c r="E2529" s="9">
        <v>1745629.3782013811</v>
      </c>
      <c r="F2529" s="255" t="s">
        <v>9125</v>
      </c>
      <c r="G2529" s="9"/>
      <c r="H2529" s="255" t="s">
        <v>9168</v>
      </c>
      <c r="I2529" s="9">
        <v>2</v>
      </c>
    </row>
    <row r="2530">
      <c r="A2530" s="255" t="s">
        <v>3707</v>
      </c>
      <c r="B2530" s="9">
        <v>6</v>
      </c>
      <c r="C2530" s="255" t="s">
        <v>9103</v>
      </c>
      <c r="D2530" s="9">
        <v>1180035.6941426734</v>
      </c>
      <c r="E2530" s="9">
        <v>1745629.3782013811</v>
      </c>
      <c r="F2530" s="255" t="s">
        <v>9126</v>
      </c>
      <c r="G2530" s="9"/>
      <c r="H2530" s="255" t="s">
        <v>9168</v>
      </c>
      <c r="I2530" s="9">
        <v>2</v>
      </c>
    </row>
    <row r="2531">
      <c r="A2531" s="255" t="s">
        <v>3708</v>
      </c>
      <c r="B2531" s="9">
        <v>6</v>
      </c>
      <c r="C2531" s="255" t="s">
        <v>9104</v>
      </c>
      <c r="D2531" s="9">
        <v>3042902107.5736442</v>
      </c>
      <c r="E2531" s="9">
        <v>1745629.3782013811</v>
      </c>
      <c r="F2531" s="255" t="s">
        <v>9126</v>
      </c>
      <c r="G2531" s="9"/>
      <c r="H2531" s="255" t="s">
        <v>9168</v>
      </c>
      <c r="I2531" s="9">
        <v>2</v>
      </c>
    </row>
    <row r="2532">
      <c r="A2532" s="255" t="s">
        <v>3709</v>
      </c>
      <c r="B2532" s="9">
        <v>6</v>
      </c>
      <c r="C2532" s="255" t="s">
        <v>9105</v>
      </c>
      <c r="D2532" s="9">
        <v>0.67599440573034453</v>
      </c>
      <c r="E2532" s="9">
        <v>1745629.3782013811</v>
      </c>
      <c r="F2532" s="255" t="s">
        <v>9126</v>
      </c>
      <c r="G2532" s="9"/>
      <c r="H2532" s="255" t="s">
        <v>9168</v>
      </c>
      <c r="I2532" s="9">
        <v>2</v>
      </c>
    </row>
    <row r="2533">
      <c r="A2533" s="255" t="s">
        <v>3710</v>
      </c>
      <c r="B2533" s="9">
        <v>6</v>
      </c>
      <c r="C2533" s="255" t="s">
        <v>9205</v>
      </c>
      <c r="D2533" s="9">
        <v>1743.1547300773061</v>
      </c>
      <c r="E2533" s="9">
        <v>1745629.3782013811</v>
      </c>
      <c r="F2533" s="255" t="s">
        <v>9126</v>
      </c>
      <c r="G2533" s="9"/>
      <c r="H2533" s="255" t="s">
        <v>9168</v>
      </c>
      <c r="I2533" s="9">
        <v>2</v>
      </c>
    </row>
    <row r="2534">
      <c r="A2534" s="255" t="s">
        <v>3711</v>
      </c>
      <c r="B2534" s="9">
        <v>6</v>
      </c>
      <c r="C2534" s="255" t="s">
        <v>9103</v>
      </c>
      <c r="D2534" s="9">
        <v>1679076.9549692106</v>
      </c>
      <c r="E2534" s="9">
        <v>1745629.3782013811</v>
      </c>
      <c r="F2534" s="255" t="s">
        <v>9127</v>
      </c>
      <c r="G2534" s="9"/>
      <c r="H2534" s="255" t="s">
        <v>9168</v>
      </c>
      <c r="I2534" s="9">
        <v>2</v>
      </c>
    </row>
    <row r="2535">
      <c r="A2535" s="255" t="s">
        <v>3712</v>
      </c>
      <c r="B2535" s="9">
        <v>6</v>
      </c>
      <c r="C2535" s="255" t="s">
        <v>9104</v>
      </c>
      <c r="D2535" s="9">
        <v>9417819271.5743237</v>
      </c>
      <c r="E2535" s="9">
        <v>1745629.3782013811</v>
      </c>
      <c r="F2535" s="255" t="s">
        <v>9127</v>
      </c>
      <c r="G2535" s="9"/>
      <c r="H2535" s="255" t="s">
        <v>9168</v>
      </c>
      <c r="I2535" s="9">
        <v>2</v>
      </c>
    </row>
    <row r="2536">
      <c r="A2536" s="255" t="s">
        <v>3713</v>
      </c>
      <c r="B2536" s="9">
        <v>6</v>
      </c>
      <c r="C2536" s="255" t="s">
        <v>9105</v>
      </c>
      <c r="D2536" s="9">
        <v>0.96187482631579957</v>
      </c>
      <c r="E2536" s="9">
        <v>1745629.3782013811</v>
      </c>
      <c r="F2536" s="255" t="s">
        <v>9127</v>
      </c>
      <c r="G2536" s="9"/>
      <c r="H2536" s="255" t="s">
        <v>9168</v>
      </c>
      <c r="I2536" s="9">
        <v>2</v>
      </c>
    </row>
    <row r="2537">
      <c r="A2537" s="255" t="s">
        <v>3714</v>
      </c>
      <c r="B2537" s="9">
        <v>6</v>
      </c>
      <c r="C2537" s="255" t="s">
        <v>9205</v>
      </c>
      <c r="D2537" s="9">
        <v>5395.0852278150969</v>
      </c>
      <c r="E2537" s="9">
        <v>1745629.3782013811</v>
      </c>
      <c r="F2537" s="255" t="s">
        <v>9127</v>
      </c>
      <c r="G2537" s="9"/>
      <c r="H2537" s="255" t="s">
        <v>9168</v>
      </c>
      <c r="I2537" s="9">
        <v>2</v>
      </c>
    </row>
    <row r="2538">
      <c r="A2538" s="255" t="s">
        <v>3715</v>
      </c>
      <c r="B2538" s="9">
        <v>6</v>
      </c>
      <c r="C2538" s="255" t="s">
        <v>9103</v>
      </c>
      <c r="D2538" s="9">
        <v>1679076.9549692106</v>
      </c>
      <c r="E2538" s="9">
        <v>1745629.3782013811</v>
      </c>
      <c r="F2538" s="255" t="s">
        <v>9128</v>
      </c>
      <c r="G2538" s="9"/>
      <c r="H2538" s="255" t="s">
        <v>9168</v>
      </c>
      <c r="I2538" s="9">
        <v>2</v>
      </c>
    </row>
    <row r="2539">
      <c r="A2539" s="255" t="s">
        <v>3716</v>
      </c>
      <c r="B2539" s="9">
        <v>6</v>
      </c>
      <c r="C2539" s="255" t="s">
        <v>9104</v>
      </c>
      <c r="D2539" s="9">
        <v>9417819271.5743237</v>
      </c>
      <c r="E2539" s="9">
        <v>1745629.3782013811</v>
      </c>
      <c r="F2539" s="255" t="s">
        <v>9128</v>
      </c>
      <c r="G2539" s="9"/>
      <c r="H2539" s="255" t="s">
        <v>9168</v>
      </c>
      <c r="I2539" s="9">
        <v>2</v>
      </c>
    </row>
    <row r="2540">
      <c r="A2540" s="255" t="s">
        <v>3717</v>
      </c>
      <c r="B2540" s="9">
        <v>6</v>
      </c>
      <c r="C2540" s="255" t="s">
        <v>9105</v>
      </c>
      <c r="D2540" s="9">
        <v>0.96187482631579957</v>
      </c>
      <c r="E2540" s="9">
        <v>1745629.3782013811</v>
      </c>
      <c r="F2540" s="255" t="s">
        <v>9128</v>
      </c>
      <c r="G2540" s="9"/>
      <c r="H2540" s="255" t="s">
        <v>9168</v>
      </c>
      <c r="I2540" s="9">
        <v>2</v>
      </c>
    </row>
    <row r="2541">
      <c r="A2541" s="255" t="s">
        <v>3718</v>
      </c>
      <c r="B2541" s="9">
        <v>6</v>
      </c>
      <c r="C2541" s="255" t="s">
        <v>9205</v>
      </c>
      <c r="D2541" s="9">
        <v>5395.0852278150969</v>
      </c>
      <c r="E2541" s="9">
        <v>1745629.3782013811</v>
      </c>
      <c r="F2541" s="255" t="s">
        <v>9128</v>
      </c>
      <c r="G2541" s="9"/>
      <c r="H2541" s="255" t="s">
        <v>9168</v>
      </c>
      <c r="I2541" s="9">
        <v>2</v>
      </c>
    </row>
    <row r="2542">
      <c r="A2542" s="255" t="s">
        <v>3719</v>
      </c>
      <c r="B2542" s="9">
        <v>6</v>
      </c>
      <c r="C2542" s="255" t="s">
        <v>9103</v>
      </c>
      <c r="D2542" s="9">
        <v>1065994.8291334405</v>
      </c>
      <c r="E2542" s="9">
        <v>1745629.3782013811</v>
      </c>
      <c r="F2542" s="255" t="s">
        <v>9129</v>
      </c>
      <c r="G2542" s="9"/>
      <c r="H2542" s="255" t="s">
        <v>9168</v>
      </c>
      <c r="I2542" s="9">
        <v>2</v>
      </c>
    </row>
    <row r="2543">
      <c r="A2543" s="255" t="s">
        <v>3720</v>
      </c>
      <c r="B2543" s="9">
        <v>6</v>
      </c>
      <c r="C2543" s="255" t="s">
        <v>9104</v>
      </c>
      <c r="D2543" s="9">
        <v>2765391659.07552</v>
      </c>
      <c r="E2543" s="9">
        <v>1745629.3782013811</v>
      </c>
      <c r="F2543" s="255" t="s">
        <v>9129</v>
      </c>
      <c r="G2543" s="9"/>
      <c r="H2543" s="255" t="s">
        <v>9168</v>
      </c>
      <c r="I2543" s="9">
        <v>2</v>
      </c>
    </row>
    <row r="2544">
      <c r="A2544" s="255" t="s">
        <v>3721</v>
      </c>
      <c r="B2544" s="9">
        <v>6</v>
      </c>
      <c r="C2544" s="255" t="s">
        <v>9105</v>
      </c>
      <c r="D2544" s="9">
        <v>0.6106650371751845</v>
      </c>
      <c r="E2544" s="9">
        <v>1745629.3782013811</v>
      </c>
      <c r="F2544" s="255" t="s">
        <v>9129</v>
      </c>
      <c r="G2544" s="9"/>
      <c r="H2544" s="255" t="s">
        <v>9168</v>
      </c>
      <c r="I2544" s="9">
        <v>2</v>
      </c>
    </row>
    <row r="2545">
      <c r="A2545" s="255" t="s">
        <v>3722</v>
      </c>
      <c r="B2545" s="9">
        <v>6</v>
      </c>
      <c r="C2545" s="255" t="s">
        <v>9205</v>
      </c>
      <c r="D2545" s="9">
        <v>1584.1802925686648</v>
      </c>
      <c r="E2545" s="9">
        <v>1745629.3782013811</v>
      </c>
      <c r="F2545" s="255" t="s">
        <v>9129</v>
      </c>
      <c r="G2545" s="9"/>
      <c r="H2545" s="255" t="s">
        <v>9168</v>
      </c>
      <c r="I2545" s="9">
        <v>2</v>
      </c>
    </row>
    <row r="2546">
      <c r="A2546" s="255" t="s">
        <v>3723</v>
      </c>
      <c r="B2546" s="9">
        <v>6</v>
      </c>
      <c r="C2546" s="255" t="s">
        <v>9103</v>
      </c>
      <c r="D2546" s="9">
        <v>1065994.8291334405</v>
      </c>
      <c r="E2546" s="9">
        <v>1745629.3782013811</v>
      </c>
      <c r="F2546" s="255" t="s">
        <v>9130</v>
      </c>
      <c r="G2546" s="9"/>
      <c r="H2546" s="255" t="s">
        <v>9168</v>
      </c>
      <c r="I2546" s="9">
        <v>2</v>
      </c>
    </row>
    <row r="2547">
      <c r="A2547" s="255" t="s">
        <v>3724</v>
      </c>
      <c r="B2547" s="9">
        <v>6</v>
      </c>
      <c r="C2547" s="255" t="s">
        <v>9104</v>
      </c>
      <c r="D2547" s="9">
        <v>2765391659.07552</v>
      </c>
      <c r="E2547" s="9">
        <v>1745629.3782013811</v>
      </c>
      <c r="F2547" s="255" t="s">
        <v>9130</v>
      </c>
      <c r="G2547" s="9"/>
      <c r="H2547" s="255" t="s">
        <v>9168</v>
      </c>
      <c r="I2547" s="9">
        <v>2</v>
      </c>
    </row>
    <row r="2548">
      <c r="A2548" s="255" t="s">
        <v>3725</v>
      </c>
      <c r="B2548" s="9">
        <v>6</v>
      </c>
      <c r="C2548" s="255" t="s">
        <v>9105</v>
      </c>
      <c r="D2548" s="9">
        <v>0.6106650371751845</v>
      </c>
      <c r="E2548" s="9">
        <v>1745629.3782013811</v>
      </c>
      <c r="F2548" s="255" t="s">
        <v>9130</v>
      </c>
      <c r="G2548" s="9"/>
      <c r="H2548" s="255" t="s">
        <v>9168</v>
      </c>
      <c r="I2548" s="9">
        <v>2</v>
      </c>
    </row>
    <row r="2549">
      <c r="A2549" s="255" t="s">
        <v>3726</v>
      </c>
      <c r="B2549" s="9">
        <v>6</v>
      </c>
      <c r="C2549" s="255" t="s">
        <v>9205</v>
      </c>
      <c r="D2549" s="9">
        <v>1584.1802925686648</v>
      </c>
      <c r="E2549" s="9">
        <v>1745629.3782013811</v>
      </c>
      <c r="F2549" s="255" t="s">
        <v>9130</v>
      </c>
      <c r="G2549" s="9"/>
      <c r="H2549" s="255" t="s">
        <v>9168</v>
      </c>
      <c r="I2549" s="9">
        <v>2</v>
      </c>
    </row>
    <row r="2550">
      <c r="A2550" s="255" t="s">
        <v>3727</v>
      </c>
      <c r="B2550" s="9">
        <v>6</v>
      </c>
      <c r="C2550" s="255" t="s">
        <v>9103</v>
      </c>
      <c r="D2550" s="9">
        <v>1745629.3782013811</v>
      </c>
      <c r="E2550" s="9">
        <v>1745629.3782013811</v>
      </c>
      <c r="F2550" s="255" t="s">
        <v>9131</v>
      </c>
      <c r="G2550" s="9"/>
      <c r="H2550" s="255" t="s">
        <v>9168</v>
      </c>
      <c r="I2550" s="9">
        <v>2</v>
      </c>
    </row>
    <row r="2551">
      <c r="A2551" s="255" t="s">
        <v>3728</v>
      </c>
      <c r="B2551" s="9">
        <v>6</v>
      </c>
      <c r="C2551" s="255" t="s">
        <v>9104</v>
      </c>
      <c r="D2551" s="9">
        <v>3609525504.925159</v>
      </c>
      <c r="E2551" s="9">
        <v>1745629.3782013811</v>
      </c>
      <c r="F2551" s="255" t="s">
        <v>9131</v>
      </c>
      <c r="G2551" s="9"/>
      <c r="H2551" s="255" t="s">
        <v>9168</v>
      </c>
      <c r="I2551" s="9">
        <v>2</v>
      </c>
    </row>
    <row r="2552">
      <c r="A2552" s="255" t="s">
        <v>3729</v>
      </c>
      <c r="B2552" s="9">
        <v>6</v>
      </c>
      <c r="C2552" s="255" t="s">
        <v>9105</v>
      </c>
      <c r="D2552" s="9">
        <v>1</v>
      </c>
      <c r="E2552" s="9">
        <v>1745629.3782013811</v>
      </c>
      <c r="F2552" s="255" t="s">
        <v>9131</v>
      </c>
      <c r="G2552" s="9"/>
      <c r="H2552" s="255" t="s">
        <v>9168</v>
      </c>
      <c r="I2552" s="9">
        <v>2</v>
      </c>
    </row>
    <row r="2553">
      <c r="A2553" s="255" t="s">
        <v>3730</v>
      </c>
      <c r="B2553" s="9">
        <v>6</v>
      </c>
      <c r="C2553" s="255" t="s">
        <v>9205</v>
      </c>
      <c r="D2553" s="9">
        <v>2067.7502051691258</v>
      </c>
      <c r="E2553" s="9">
        <v>1745629.3782013811</v>
      </c>
      <c r="F2553" s="255" t="s">
        <v>9131</v>
      </c>
      <c r="G2553" s="9"/>
      <c r="H2553" s="255" t="s">
        <v>9168</v>
      </c>
      <c r="I2553" s="9">
        <v>2</v>
      </c>
    </row>
    <row r="2554">
      <c r="A2554" s="255" t="s">
        <v>3731</v>
      </c>
      <c r="B2554" s="9">
        <v>6</v>
      </c>
      <c r="C2554" s="255" t="s">
        <v>9103</v>
      </c>
      <c r="D2554" s="9">
        <v>1745629.3782013811</v>
      </c>
      <c r="E2554" s="9">
        <v>1745629.3782013811</v>
      </c>
      <c r="F2554" s="255" t="s">
        <v>9132</v>
      </c>
      <c r="G2554" s="9"/>
      <c r="H2554" s="255" t="s">
        <v>9168</v>
      </c>
      <c r="I2554" s="9">
        <v>2</v>
      </c>
    </row>
    <row r="2555">
      <c r="A2555" s="255" t="s">
        <v>3732</v>
      </c>
      <c r="B2555" s="9">
        <v>6</v>
      </c>
      <c r="C2555" s="255" t="s">
        <v>9104</v>
      </c>
      <c r="D2555" s="9">
        <v>5372787920.27003</v>
      </c>
      <c r="E2555" s="9">
        <v>1745629.3782013811</v>
      </c>
      <c r="F2555" s="255" t="s">
        <v>9132</v>
      </c>
      <c r="G2555" s="9"/>
      <c r="H2555" s="255" t="s">
        <v>9168</v>
      </c>
      <c r="I2555" s="9">
        <v>2</v>
      </c>
    </row>
    <row r="2556">
      <c r="A2556" s="255" t="s">
        <v>3733</v>
      </c>
      <c r="B2556" s="9">
        <v>6</v>
      </c>
      <c r="C2556" s="255" t="s">
        <v>9105</v>
      </c>
      <c r="D2556" s="9">
        <v>1</v>
      </c>
      <c r="E2556" s="9">
        <v>1745629.3782013811</v>
      </c>
      <c r="F2556" s="255" t="s">
        <v>9132</v>
      </c>
      <c r="G2556" s="9"/>
      <c r="H2556" s="255" t="s">
        <v>9168</v>
      </c>
      <c r="I2556" s="9">
        <v>2</v>
      </c>
    </row>
    <row r="2557">
      <c r="A2557" s="255" t="s">
        <v>3734</v>
      </c>
      <c r="B2557" s="9">
        <v>6</v>
      </c>
      <c r="C2557" s="255" t="s">
        <v>9205</v>
      </c>
      <c r="D2557" s="9">
        <v>3077.8514542450653</v>
      </c>
      <c r="E2557" s="9">
        <v>1745629.3782013811</v>
      </c>
      <c r="F2557" s="255" t="s">
        <v>9132</v>
      </c>
      <c r="G2557" s="9"/>
      <c r="H2557" s="255" t="s">
        <v>9168</v>
      </c>
      <c r="I2557" s="9">
        <v>2</v>
      </c>
    </row>
    <row r="2558">
      <c r="A2558" s="255" t="s">
        <v>3735</v>
      </c>
      <c r="B2558" s="9">
        <v>6</v>
      </c>
      <c r="C2558" s="255" t="s">
        <v>9103</v>
      </c>
      <c r="D2558" s="9">
        <v>1329089.2395662963</v>
      </c>
      <c r="E2558" s="9">
        <v>1745629.3782013811</v>
      </c>
      <c r="F2558" s="255" t="s">
        <v>9133</v>
      </c>
      <c r="G2558" s="9"/>
      <c r="H2558" s="255" t="s">
        <v>9168</v>
      </c>
      <c r="I2558" s="9">
        <v>2</v>
      </c>
    </row>
    <row r="2559">
      <c r="A2559" s="255" t="s">
        <v>3736</v>
      </c>
      <c r="B2559" s="9">
        <v>6</v>
      </c>
      <c r="C2559" s="255" t="s">
        <v>9104</v>
      </c>
      <c r="D2559" s="9">
        <v>6144028109.6868944</v>
      </c>
      <c r="E2559" s="9">
        <v>1745629.3782013811</v>
      </c>
      <c r="F2559" s="255" t="s">
        <v>9133</v>
      </c>
      <c r="G2559" s="9"/>
      <c r="H2559" s="255" t="s">
        <v>9168</v>
      </c>
      <c r="I2559" s="9">
        <v>2</v>
      </c>
    </row>
    <row r="2560">
      <c r="A2560" s="255" t="s">
        <v>3737</v>
      </c>
      <c r="B2560" s="9">
        <v>6</v>
      </c>
      <c r="C2560" s="255" t="s">
        <v>9105</v>
      </c>
      <c r="D2560" s="9">
        <v>0.76138111340434178</v>
      </c>
      <c r="E2560" s="9">
        <v>1745629.3782013811</v>
      </c>
      <c r="F2560" s="255" t="s">
        <v>9133</v>
      </c>
      <c r="G2560" s="9"/>
      <c r="H2560" s="255" t="s">
        <v>9168</v>
      </c>
      <c r="I2560" s="9">
        <v>2</v>
      </c>
    </row>
    <row r="2561">
      <c r="A2561" s="255" t="s">
        <v>3738</v>
      </c>
      <c r="B2561" s="9">
        <v>6</v>
      </c>
      <c r="C2561" s="255" t="s">
        <v>9205</v>
      </c>
      <c r="D2561" s="9">
        <v>3519.6635588348245</v>
      </c>
      <c r="E2561" s="9">
        <v>1745629.3782013811</v>
      </c>
      <c r="F2561" s="255" t="s">
        <v>9133</v>
      </c>
      <c r="G2561" s="9"/>
      <c r="H2561" s="255" t="s">
        <v>9168</v>
      </c>
      <c r="I2561" s="9">
        <v>2</v>
      </c>
    </row>
    <row r="2562">
      <c r="A2562" s="255" t="s">
        <v>3739</v>
      </c>
      <c r="B2562" s="9">
        <v>6</v>
      </c>
      <c r="C2562" s="255" t="s">
        <v>9103</v>
      </c>
      <c r="D2562" s="9">
        <v>0</v>
      </c>
      <c r="E2562" s="9">
        <v>1745629.3782013811</v>
      </c>
      <c r="F2562" s="255" t="s">
        <v>9134</v>
      </c>
      <c r="G2562" s="9"/>
      <c r="H2562" s="255" t="s">
        <v>9168</v>
      </c>
      <c r="I2562" s="9">
        <v>2</v>
      </c>
    </row>
    <row r="2563">
      <c r="A2563" s="255" t="s">
        <v>3740</v>
      </c>
      <c r="B2563" s="9">
        <v>6</v>
      </c>
      <c r="C2563" s="255" t="s">
        <v>9104</v>
      </c>
      <c r="D2563" s="9">
        <v>-2098996758.3826008</v>
      </c>
      <c r="E2563" s="9">
        <v>1745629.3782013811</v>
      </c>
      <c r="F2563" s="255" t="s">
        <v>9134</v>
      </c>
      <c r="G2563" s="9"/>
      <c r="H2563" s="255" t="s">
        <v>9168</v>
      </c>
      <c r="I2563" s="9">
        <v>2</v>
      </c>
    </row>
    <row r="2564">
      <c r="A2564" s="255" t="s">
        <v>3741</v>
      </c>
      <c r="B2564" s="9">
        <v>6</v>
      </c>
      <c r="C2564" s="255" t="s">
        <v>9105</v>
      </c>
      <c r="D2564" s="9">
        <v>0</v>
      </c>
      <c r="E2564" s="9">
        <v>1745629.3782013811</v>
      </c>
      <c r="F2564" s="255" t="s">
        <v>9134</v>
      </c>
      <c r="G2564" s="9"/>
      <c r="H2564" s="255" t="s">
        <v>9168</v>
      </c>
      <c r="I2564" s="9">
        <v>2</v>
      </c>
    </row>
    <row r="2565">
      <c r="A2565" s="255" t="s">
        <v>3742</v>
      </c>
      <c r="B2565" s="9">
        <v>6</v>
      </c>
      <c r="C2565" s="255" t="s">
        <v>9205</v>
      </c>
      <c r="D2565" s="9">
        <v>-1202.4297852647931</v>
      </c>
      <c r="E2565" s="9">
        <v>1745629.3782013811</v>
      </c>
      <c r="F2565" s="255" t="s">
        <v>9134</v>
      </c>
      <c r="G2565" s="9"/>
      <c r="H2565" s="255" t="s">
        <v>9168</v>
      </c>
      <c r="I2565" s="9">
        <v>2</v>
      </c>
    </row>
    <row r="2566">
      <c r="A2566" s="255" t="s">
        <v>3743</v>
      </c>
      <c r="B2566" s="9">
        <v>6</v>
      </c>
      <c r="C2566" s="255" t="s">
        <v>9103</v>
      </c>
      <c r="D2566" s="9">
        <v>1259138.1602921432</v>
      </c>
      <c r="E2566" s="9">
        <v>1745629.3782013811</v>
      </c>
      <c r="F2566" s="255" t="s">
        <v>9135</v>
      </c>
      <c r="G2566" s="9"/>
      <c r="H2566" s="255" t="s">
        <v>9168</v>
      </c>
      <c r="I2566" s="9">
        <v>2</v>
      </c>
    </row>
    <row r="2567">
      <c r="A2567" s="255" t="s">
        <v>3744</v>
      </c>
      <c r="B2567" s="9">
        <v>6</v>
      </c>
      <c r="C2567" s="255" t="s">
        <v>9104</v>
      </c>
      <c r="D2567" s="9">
        <v>4045031351.3042936</v>
      </c>
      <c r="E2567" s="9">
        <v>1745629.3782013811</v>
      </c>
      <c r="F2567" s="255" t="s">
        <v>9135</v>
      </c>
      <c r="G2567" s="9"/>
      <c r="H2567" s="255" t="s">
        <v>9168</v>
      </c>
      <c r="I2567" s="9">
        <v>2</v>
      </c>
    </row>
    <row r="2568">
      <c r="A2568" s="255" t="s">
        <v>3745</v>
      </c>
      <c r="B2568" s="9">
        <v>6</v>
      </c>
      <c r="C2568" s="255" t="s">
        <v>9105</v>
      </c>
      <c r="D2568" s="9">
        <v>0.72130898804504728</v>
      </c>
      <c r="E2568" s="9">
        <v>1745629.3782013811</v>
      </c>
      <c r="F2568" s="255" t="s">
        <v>9135</v>
      </c>
      <c r="G2568" s="9"/>
      <c r="H2568" s="255" t="s">
        <v>9168</v>
      </c>
      <c r="I2568" s="9">
        <v>2</v>
      </c>
    </row>
    <row r="2569">
      <c r="A2569" s="255" t="s">
        <v>3746</v>
      </c>
      <c r="B2569" s="9">
        <v>6</v>
      </c>
      <c r="C2569" s="255" t="s">
        <v>9205</v>
      </c>
      <c r="D2569" s="9">
        <v>2317.2337735700312</v>
      </c>
      <c r="E2569" s="9">
        <v>1745629.3782013811</v>
      </c>
      <c r="F2569" s="255" t="s">
        <v>9135</v>
      </c>
      <c r="G2569" s="9"/>
      <c r="H2569" s="255" t="s">
        <v>9168</v>
      </c>
      <c r="I2569" s="9">
        <v>2</v>
      </c>
    </row>
    <row r="2570">
      <c r="A2570" s="255" t="s">
        <v>3747</v>
      </c>
      <c r="B2570" s="9">
        <v>6</v>
      </c>
      <c r="C2570" s="255" t="s">
        <v>9103</v>
      </c>
      <c r="D2570" s="9">
        <v>327950.24749129626</v>
      </c>
      <c r="E2570" s="9">
        <v>1745629.3782013811</v>
      </c>
      <c r="F2570" s="255" t="s">
        <v>9136</v>
      </c>
      <c r="G2570" s="9"/>
      <c r="H2570" s="255" t="s">
        <v>9168</v>
      </c>
      <c r="I2570" s="9">
        <v>2</v>
      </c>
    </row>
    <row r="2571">
      <c r="A2571" s="255" t="s">
        <v>3748</v>
      </c>
      <c r="B2571" s="9">
        <v>6</v>
      </c>
      <c r="C2571" s="255" t="s">
        <v>9104</v>
      </c>
      <c r="D2571" s="9">
        <v>1279639692.2287734</v>
      </c>
      <c r="E2571" s="9">
        <v>1745629.3782013811</v>
      </c>
      <c r="F2571" s="255" t="s">
        <v>9136</v>
      </c>
      <c r="G2571" s="9"/>
      <c r="H2571" s="255" t="s">
        <v>9168</v>
      </c>
      <c r="I2571" s="9">
        <v>2</v>
      </c>
    </row>
    <row r="2572">
      <c r="A2572" s="255" t="s">
        <v>3749</v>
      </c>
      <c r="B2572" s="9">
        <v>6</v>
      </c>
      <c r="C2572" s="255" t="s">
        <v>9105</v>
      </c>
      <c r="D2572" s="9">
        <v>0.18786934476847636</v>
      </c>
      <c r="E2572" s="9">
        <v>1745629.3782013811</v>
      </c>
      <c r="F2572" s="255" t="s">
        <v>9136</v>
      </c>
      <c r="G2572" s="9"/>
      <c r="H2572" s="255" t="s">
        <v>9168</v>
      </c>
      <c r="I2572" s="9">
        <v>2</v>
      </c>
    </row>
    <row r="2573">
      <c r="A2573" s="255" t="s">
        <v>3750</v>
      </c>
      <c r="B2573" s="9">
        <v>6</v>
      </c>
      <c r="C2573" s="255" t="s">
        <v>9205</v>
      </c>
      <c r="D2573" s="9">
        <v>733.05348100136655</v>
      </c>
      <c r="E2573" s="9">
        <v>1745629.3782013811</v>
      </c>
      <c r="F2573" s="255" t="s">
        <v>9136</v>
      </c>
      <c r="G2573" s="9"/>
      <c r="H2573" s="255" t="s">
        <v>9168</v>
      </c>
      <c r="I2573" s="9">
        <v>2</v>
      </c>
    </row>
    <row r="2574">
      <c r="A2574" s="255" t="s">
        <v>3751</v>
      </c>
      <c r="B2574" s="9">
        <v>6</v>
      </c>
      <c r="C2574" s="255" t="s">
        <v>9103</v>
      </c>
      <c r="D2574" s="9">
        <v>1142771.0820355953</v>
      </c>
      <c r="E2574" s="9">
        <v>1745629.3782013811</v>
      </c>
      <c r="F2574" s="255" t="s">
        <v>9137</v>
      </c>
      <c r="G2574" s="9"/>
      <c r="H2574" s="255" t="s">
        <v>9168</v>
      </c>
      <c r="I2574" s="9">
        <v>2</v>
      </c>
    </row>
    <row r="2575">
      <c r="A2575" s="255" t="s">
        <v>3752</v>
      </c>
      <c r="B2575" s="9">
        <v>6</v>
      </c>
      <c r="C2575" s="255" t="s">
        <v>9104</v>
      </c>
      <c r="D2575" s="9">
        <v>1763262415.344871</v>
      </c>
      <c r="E2575" s="9">
        <v>1745629.3782013811</v>
      </c>
      <c r="F2575" s="255" t="s">
        <v>9137</v>
      </c>
      <c r="G2575" s="9"/>
      <c r="H2575" s="255" t="s">
        <v>9168</v>
      </c>
      <c r="I2575" s="9">
        <v>2</v>
      </c>
    </row>
    <row r="2576">
      <c r="A2576" s="255" t="s">
        <v>3753</v>
      </c>
      <c r="B2576" s="9">
        <v>6</v>
      </c>
      <c r="C2576" s="255" t="s">
        <v>9105</v>
      </c>
      <c r="D2576" s="9">
        <v>0.65464702662890328</v>
      </c>
      <c r="E2576" s="9">
        <v>1745629.3782013811</v>
      </c>
      <c r="F2576" s="255" t="s">
        <v>9137</v>
      </c>
      <c r="G2576" s="9"/>
      <c r="H2576" s="255" t="s">
        <v>9168</v>
      </c>
      <c r="I2576" s="9">
        <v>2</v>
      </c>
    </row>
    <row r="2577">
      <c r="A2577" s="255" t="s">
        <v>3754</v>
      </c>
      <c r="B2577" s="9">
        <v>6</v>
      </c>
      <c r="C2577" s="255" t="s">
        <v>9205</v>
      </c>
      <c r="D2577" s="9">
        <v>1010.1012490759398</v>
      </c>
      <c r="E2577" s="9">
        <v>1745629.3782013811</v>
      </c>
      <c r="F2577" s="255" t="s">
        <v>9137</v>
      </c>
      <c r="G2577" s="9"/>
      <c r="H2577" s="255" t="s">
        <v>9168</v>
      </c>
      <c r="I2577" s="9">
        <v>2</v>
      </c>
    </row>
    <row r="2578">
      <c r="A2578" s="255" t="s">
        <v>3755</v>
      </c>
      <c r="B2578" s="9">
        <v>6</v>
      </c>
      <c r="C2578" s="255" t="s">
        <v>9103</v>
      </c>
      <c r="D2578" s="9">
        <v>0</v>
      </c>
      <c r="E2578" s="9">
        <v>1745629.3782013811</v>
      </c>
      <c r="F2578" s="255" t="s">
        <v>9138</v>
      </c>
      <c r="G2578" s="9"/>
      <c r="H2578" s="255" t="s">
        <v>9168</v>
      </c>
      <c r="I2578" s="9">
        <v>2</v>
      </c>
    </row>
    <row r="2579">
      <c r="A2579" s="255" t="s">
        <v>3756</v>
      </c>
      <c r="B2579" s="9">
        <v>6</v>
      </c>
      <c r="C2579" s="255" t="s">
        <v>9104</v>
      </c>
      <c r="D2579" s="9">
        <v>0</v>
      </c>
      <c r="E2579" s="9">
        <v>1745629.3782013811</v>
      </c>
      <c r="F2579" s="255" t="s">
        <v>9138</v>
      </c>
      <c r="G2579" s="9"/>
      <c r="H2579" s="255" t="s">
        <v>9168</v>
      </c>
      <c r="I2579" s="9">
        <v>2</v>
      </c>
    </row>
    <row r="2580">
      <c r="A2580" s="255" t="s">
        <v>3757</v>
      </c>
      <c r="B2580" s="9">
        <v>6</v>
      </c>
      <c r="C2580" s="255" t="s">
        <v>9105</v>
      </c>
      <c r="D2580" s="9">
        <v>0</v>
      </c>
      <c r="E2580" s="9">
        <v>1745629.3782013811</v>
      </c>
      <c r="F2580" s="255" t="s">
        <v>9138</v>
      </c>
      <c r="G2580" s="9"/>
      <c r="H2580" s="255" t="s">
        <v>9168</v>
      </c>
      <c r="I2580" s="9">
        <v>2</v>
      </c>
    </row>
    <row r="2581">
      <c r="A2581" s="255" t="s">
        <v>3758</v>
      </c>
      <c r="B2581" s="9">
        <v>6</v>
      </c>
      <c r="C2581" s="255" t="s">
        <v>9205</v>
      </c>
      <c r="D2581" s="9">
        <v>0</v>
      </c>
      <c r="E2581" s="9">
        <v>1745629.3782013811</v>
      </c>
      <c r="F2581" s="255" t="s">
        <v>9138</v>
      </c>
      <c r="G2581" s="9"/>
      <c r="H2581" s="255" t="s">
        <v>9168</v>
      </c>
      <c r="I2581" s="9">
        <v>2</v>
      </c>
    </row>
    <row r="2582">
      <c r="A2582" s="255" t="s">
        <v>3759</v>
      </c>
      <c r="B2582" s="9">
        <v>7</v>
      </c>
      <c r="C2582" s="255" t="s">
        <v>9103</v>
      </c>
      <c r="D2582" s="9">
        <v>1288047.7476021238</v>
      </c>
      <c r="E2582" s="9">
        <v>1752644.3191166262</v>
      </c>
      <c r="F2582" s="255" t="s">
        <v>9114</v>
      </c>
      <c r="G2582" s="9"/>
      <c r="H2582" s="255" t="s">
        <v>9168</v>
      </c>
      <c r="I2582" s="9">
        <v>2</v>
      </c>
    </row>
    <row r="2583">
      <c r="A2583" s="255" t="s">
        <v>3760</v>
      </c>
      <c r="B2583" s="9">
        <v>7</v>
      </c>
      <c r="C2583" s="255" t="s">
        <v>9104</v>
      </c>
      <c r="D2583" s="9">
        <v>4874974482.5027771</v>
      </c>
      <c r="E2583" s="9">
        <v>1752644.3191166262</v>
      </c>
      <c r="F2583" s="255" t="s">
        <v>9114</v>
      </c>
      <c r="G2583" s="9"/>
      <c r="H2583" s="255" t="s">
        <v>9168</v>
      </c>
      <c r="I2583" s="9">
        <v>2</v>
      </c>
    </row>
    <row r="2584">
      <c r="A2584" s="255" t="s">
        <v>3761</v>
      </c>
      <c r="B2584" s="9">
        <v>7</v>
      </c>
      <c r="C2584" s="255" t="s">
        <v>9105</v>
      </c>
      <c r="D2584" s="9">
        <v>0.73491679603955817</v>
      </c>
      <c r="E2584" s="9">
        <v>1752644.3191166262</v>
      </c>
      <c r="F2584" s="255" t="s">
        <v>9114</v>
      </c>
      <c r="G2584" s="9"/>
      <c r="H2584" s="255" t="s">
        <v>9168</v>
      </c>
      <c r="I2584" s="9">
        <v>2</v>
      </c>
    </row>
    <row r="2585">
      <c r="A2585" s="255" t="s">
        <v>3762</v>
      </c>
      <c r="B2585" s="9">
        <v>7</v>
      </c>
      <c r="C2585" s="255" t="s">
        <v>9205</v>
      </c>
      <c r="D2585" s="9">
        <v>2781.4967528379511</v>
      </c>
      <c r="E2585" s="9">
        <v>1752644.3191166262</v>
      </c>
      <c r="F2585" s="255" t="s">
        <v>9114</v>
      </c>
      <c r="G2585" s="9"/>
      <c r="H2585" s="255" t="s">
        <v>9168</v>
      </c>
      <c r="I2585" s="9">
        <v>2</v>
      </c>
    </row>
    <row r="2586">
      <c r="A2586" s="255" t="s">
        <v>3763</v>
      </c>
      <c r="B2586" s="9">
        <v>7</v>
      </c>
      <c r="C2586" s="255" t="s">
        <v>9103</v>
      </c>
      <c r="D2586" s="9">
        <v>0</v>
      </c>
      <c r="E2586" s="9">
        <v>1752644.3191166262</v>
      </c>
      <c r="F2586" s="255" t="s">
        <v>9115</v>
      </c>
      <c r="G2586" s="9"/>
      <c r="H2586" s="255" t="s">
        <v>9168</v>
      </c>
      <c r="I2586" s="9">
        <v>2</v>
      </c>
    </row>
    <row r="2587">
      <c r="A2587" s="255" t="s">
        <v>3764</v>
      </c>
      <c r="B2587" s="9">
        <v>7</v>
      </c>
      <c r="C2587" s="255" t="s">
        <v>9104</v>
      </c>
      <c r="D2587" s="9">
        <v>0</v>
      </c>
      <c r="E2587" s="9">
        <v>1752644.3191166262</v>
      </c>
      <c r="F2587" s="255" t="s">
        <v>9115</v>
      </c>
      <c r="G2587" s="9"/>
      <c r="H2587" s="255" t="s">
        <v>9168</v>
      </c>
      <c r="I2587" s="9">
        <v>2</v>
      </c>
    </row>
    <row r="2588">
      <c r="A2588" s="255" t="s">
        <v>3765</v>
      </c>
      <c r="B2588" s="9">
        <v>7</v>
      </c>
      <c r="C2588" s="255" t="s">
        <v>9105</v>
      </c>
      <c r="D2588" s="9">
        <v>0</v>
      </c>
      <c r="E2588" s="9">
        <v>1752644.3191166262</v>
      </c>
      <c r="F2588" s="255" t="s">
        <v>9115</v>
      </c>
      <c r="G2588" s="9"/>
      <c r="H2588" s="255" t="s">
        <v>9168</v>
      </c>
      <c r="I2588" s="9">
        <v>2</v>
      </c>
    </row>
    <row r="2589">
      <c r="A2589" s="255" t="s">
        <v>3766</v>
      </c>
      <c r="B2589" s="9">
        <v>7</v>
      </c>
      <c r="C2589" s="255" t="s">
        <v>9205</v>
      </c>
      <c r="D2589" s="9">
        <v>0</v>
      </c>
      <c r="E2589" s="9">
        <v>1752644.3191166262</v>
      </c>
      <c r="F2589" s="255" t="s">
        <v>9115</v>
      </c>
      <c r="G2589" s="9"/>
      <c r="H2589" s="255" t="s">
        <v>9168</v>
      </c>
      <c r="I2589" s="9">
        <v>2</v>
      </c>
    </row>
    <row r="2590">
      <c r="A2590" s="255" t="s">
        <v>3767</v>
      </c>
      <c r="B2590" s="9">
        <v>7</v>
      </c>
      <c r="C2590" s="255" t="s">
        <v>9103</v>
      </c>
      <c r="D2590" s="9">
        <v>0</v>
      </c>
      <c r="E2590" s="9">
        <v>1752644.3191166262</v>
      </c>
      <c r="F2590" s="255" t="s">
        <v>9116</v>
      </c>
      <c r="G2590" s="9"/>
      <c r="H2590" s="255" t="s">
        <v>9168</v>
      </c>
      <c r="I2590" s="9">
        <v>2</v>
      </c>
    </row>
    <row r="2591">
      <c r="A2591" s="255" t="s">
        <v>3768</v>
      </c>
      <c r="B2591" s="9">
        <v>7</v>
      </c>
      <c r="C2591" s="255" t="s">
        <v>9104</v>
      </c>
      <c r="D2591" s="9">
        <v>0</v>
      </c>
      <c r="E2591" s="9">
        <v>1752644.3191166262</v>
      </c>
      <c r="F2591" s="255" t="s">
        <v>9116</v>
      </c>
      <c r="G2591" s="9"/>
      <c r="H2591" s="255" t="s">
        <v>9168</v>
      </c>
      <c r="I2591" s="9">
        <v>2</v>
      </c>
    </row>
    <row r="2592">
      <c r="A2592" s="255" t="s">
        <v>3769</v>
      </c>
      <c r="B2592" s="9">
        <v>7</v>
      </c>
      <c r="C2592" s="255" t="s">
        <v>9105</v>
      </c>
      <c r="D2592" s="9">
        <v>0</v>
      </c>
      <c r="E2592" s="9">
        <v>1752644.3191166262</v>
      </c>
      <c r="F2592" s="255" t="s">
        <v>9116</v>
      </c>
      <c r="G2592" s="9"/>
      <c r="H2592" s="255" t="s">
        <v>9168</v>
      </c>
      <c r="I2592" s="9">
        <v>2</v>
      </c>
    </row>
    <row r="2593">
      <c r="A2593" s="255" t="s">
        <v>3770</v>
      </c>
      <c r="B2593" s="9">
        <v>7</v>
      </c>
      <c r="C2593" s="255" t="s">
        <v>9205</v>
      </c>
      <c r="D2593" s="9">
        <v>0</v>
      </c>
      <c r="E2593" s="9">
        <v>1752644.3191166262</v>
      </c>
      <c r="F2593" s="255" t="s">
        <v>9116</v>
      </c>
      <c r="G2593" s="9"/>
      <c r="H2593" s="255" t="s">
        <v>9168</v>
      </c>
      <c r="I2593" s="9">
        <v>2</v>
      </c>
    </row>
    <row r="2594">
      <c r="A2594" s="255" t="s">
        <v>3771</v>
      </c>
      <c r="B2594" s="9">
        <v>7</v>
      </c>
      <c r="C2594" s="255" t="s">
        <v>9103</v>
      </c>
      <c r="D2594" s="9">
        <v>0</v>
      </c>
      <c r="E2594" s="9">
        <v>1752644.3191166262</v>
      </c>
      <c r="F2594" s="255" t="s">
        <v>9117</v>
      </c>
      <c r="G2594" s="9"/>
      <c r="H2594" s="255" t="s">
        <v>9168</v>
      </c>
      <c r="I2594" s="9">
        <v>2</v>
      </c>
    </row>
    <row r="2595">
      <c r="A2595" s="255" t="s">
        <v>3772</v>
      </c>
      <c r="B2595" s="9">
        <v>7</v>
      </c>
      <c r="C2595" s="255" t="s">
        <v>9104</v>
      </c>
      <c r="D2595" s="9">
        <v>0</v>
      </c>
      <c r="E2595" s="9">
        <v>1752644.3191166262</v>
      </c>
      <c r="F2595" s="255" t="s">
        <v>9117</v>
      </c>
      <c r="G2595" s="9"/>
      <c r="H2595" s="255" t="s">
        <v>9168</v>
      </c>
      <c r="I2595" s="9">
        <v>2</v>
      </c>
    </row>
    <row r="2596">
      <c r="A2596" s="255" t="s">
        <v>3773</v>
      </c>
      <c r="B2596" s="9">
        <v>7</v>
      </c>
      <c r="C2596" s="255" t="s">
        <v>9105</v>
      </c>
      <c r="D2596" s="9">
        <v>0</v>
      </c>
      <c r="E2596" s="9">
        <v>1752644.3191166262</v>
      </c>
      <c r="F2596" s="255" t="s">
        <v>9117</v>
      </c>
      <c r="G2596" s="9"/>
      <c r="H2596" s="255" t="s">
        <v>9168</v>
      </c>
      <c r="I2596" s="9">
        <v>2</v>
      </c>
    </row>
    <row r="2597">
      <c r="A2597" s="255" t="s">
        <v>3774</v>
      </c>
      <c r="B2597" s="9">
        <v>7</v>
      </c>
      <c r="C2597" s="255" t="s">
        <v>9205</v>
      </c>
      <c r="D2597" s="9">
        <v>0</v>
      </c>
      <c r="E2597" s="9">
        <v>1752644.3191166262</v>
      </c>
      <c r="F2597" s="255" t="s">
        <v>9117</v>
      </c>
      <c r="G2597" s="9"/>
      <c r="H2597" s="255" t="s">
        <v>9168</v>
      </c>
      <c r="I2597" s="9">
        <v>2</v>
      </c>
    </row>
    <row r="2598">
      <c r="A2598" s="255" t="s">
        <v>3775</v>
      </c>
      <c r="B2598" s="9">
        <v>7</v>
      </c>
      <c r="C2598" s="255" t="s">
        <v>9103</v>
      </c>
      <c r="D2598" s="9">
        <v>0</v>
      </c>
      <c r="E2598" s="9">
        <v>1752644.3191166262</v>
      </c>
      <c r="F2598" s="255" t="s">
        <v>9118</v>
      </c>
      <c r="G2598" s="9"/>
      <c r="H2598" s="255" t="s">
        <v>9168</v>
      </c>
      <c r="I2598" s="9">
        <v>2</v>
      </c>
    </row>
    <row r="2599">
      <c r="A2599" s="255" t="s">
        <v>3776</v>
      </c>
      <c r="B2599" s="9">
        <v>7</v>
      </c>
      <c r="C2599" s="255" t="s">
        <v>9104</v>
      </c>
      <c r="D2599" s="9">
        <v>0</v>
      </c>
      <c r="E2599" s="9">
        <v>1752644.3191166262</v>
      </c>
      <c r="F2599" s="255" t="s">
        <v>9118</v>
      </c>
      <c r="G2599" s="9"/>
      <c r="H2599" s="255" t="s">
        <v>9168</v>
      </c>
      <c r="I2599" s="9">
        <v>2</v>
      </c>
    </row>
    <row r="2600">
      <c r="A2600" s="255" t="s">
        <v>3777</v>
      </c>
      <c r="B2600" s="9">
        <v>7</v>
      </c>
      <c r="C2600" s="255" t="s">
        <v>9105</v>
      </c>
      <c r="D2600" s="9">
        <v>0</v>
      </c>
      <c r="E2600" s="9">
        <v>1752644.3191166262</v>
      </c>
      <c r="F2600" s="255" t="s">
        <v>9118</v>
      </c>
      <c r="G2600" s="9"/>
      <c r="H2600" s="255" t="s">
        <v>9168</v>
      </c>
      <c r="I2600" s="9">
        <v>2</v>
      </c>
    </row>
    <row r="2601">
      <c r="A2601" s="255" t="s">
        <v>3778</v>
      </c>
      <c r="B2601" s="9">
        <v>7</v>
      </c>
      <c r="C2601" s="255" t="s">
        <v>9205</v>
      </c>
      <c r="D2601" s="9">
        <v>0</v>
      </c>
      <c r="E2601" s="9">
        <v>1752644.3191166262</v>
      </c>
      <c r="F2601" s="255" t="s">
        <v>9118</v>
      </c>
      <c r="G2601" s="9"/>
      <c r="H2601" s="255" t="s">
        <v>9168</v>
      </c>
      <c r="I2601" s="9">
        <v>2</v>
      </c>
    </row>
    <row r="2602">
      <c r="A2602" s="255" t="s">
        <v>3779</v>
      </c>
      <c r="B2602" s="9">
        <v>7</v>
      </c>
      <c r="C2602" s="255" t="s">
        <v>9103</v>
      </c>
      <c r="D2602" s="9">
        <v>0</v>
      </c>
      <c r="E2602" s="9">
        <v>1752644.3191166262</v>
      </c>
      <c r="F2602" s="255" t="s">
        <v>9119</v>
      </c>
      <c r="G2602" s="9"/>
      <c r="H2602" s="255" t="s">
        <v>9168</v>
      </c>
      <c r="I2602" s="9">
        <v>2</v>
      </c>
    </row>
    <row r="2603">
      <c r="A2603" s="255" t="s">
        <v>3780</v>
      </c>
      <c r="B2603" s="9">
        <v>7</v>
      </c>
      <c r="C2603" s="255" t="s">
        <v>9104</v>
      </c>
      <c r="D2603" s="9">
        <v>0</v>
      </c>
      <c r="E2603" s="9">
        <v>1752644.3191166262</v>
      </c>
      <c r="F2603" s="255" t="s">
        <v>9119</v>
      </c>
      <c r="G2603" s="9"/>
      <c r="H2603" s="255" t="s">
        <v>9168</v>
      </c>
      <c r="I2603" s="9">
        <v>2</v>
      </c>
    </row>
    <row r="2604">
      <c r="A2604" s="255" t="s">
        <v>3781</v>
      </c>
      <c r="B2604" s="9">
        <v>7</v>
      </c>
      <c r="C2604" s="255" t="s">
        <v>9105</v>
      </c>
      <c r="D2604" s="9">
        <v>0</v>
      </c>
      <c r="E2604" s="9">
        <v>1752644.3191166262</v>
      </c>
      <c r="F2604" s="255" t="s">
        <v>9119</v>
      </c>
      <c r="G2604" s="9"/>
      <c r="H2604" s="255" t="s">
        <v>9168</v>
      </c>
      <c r="I2604" s="9">
        <v>2</v>
      </c>
    </row>
    <row r="2605">
      <c r="A2605" s="255" t="s">
        <v>3782</v>
      </c>
      <c r="B2605" s="9">
        <v>7</v>
      </c>
      <c r="C2605" s="255" t="s">
        <v>9205</v>
      </c>
      <c r="D2605" s="9">
        <v>0</v>
      </c>
      <c r="E2605" s="9">
        <v>1752644.3191166262</v>
      </c>
      <c r="F2605" s="255" t="s">
        <v>9119</v>
      </c>
      <c r="G2605" s="9"/>
      <c r="H2605" s="255" t="s">
        <v>9168</v>
      </c>
      <c r="I2605" s="9">
        <v>2</v>
      </c>
    </row>
    <row r="2606">
      <c r="A2606" s="255" t="s">
        <v>3783</v>
      </c>
      <c r="B2606" s="9">
        <v>7</v>
      </c>
      <c r="C2606" s="255" t="s">
        <v>9103</v>
      </c>
      <c r="D2606" s="9">
        <v>0</v>
      </c>
      <c r="E2606" s="9">
        <v>1752644.3191166262</v>
      </c>
      <c r="F2606" s="255" t="s">
        <v>9120</v>
      </c>
      <c r="G2606" s="9"/>
      <c r="H2606" s="255" t="s">
        <v>9168</v>
      </c>
      <c r="I2606" s="9">
        <v>2</v>
      </c>
    </row>
    <row r="2607">
      <c r="A2607" s="255" t="s">
        <v>3784</v>
      </c>
      <c r="B2607" s="9">
        <v>7</v>
      </c>
      <c r="C2607" s="255" t="s">
        <v>9104</v>
      </c>
      <c r="D2607" s="9">
        <v>0</v>
      </c>
      <c r="E2607" s="9">
        <v>1752644.3191166262</v>
      </c>
      <c r="F2607" s="255" t="s">
        <v>9120</v>
      </c>
      <c r="G2607" s="9"/>
      <c r="H2607" s="255" t="s">
        <v>9168</v>
      </c>
      <c r="I2607" s="9">
        <v>2</v>
      </c>
    </row>
    <row r="2608">
      <c r="A2608" s="255" t="s">
        <v>3785</v>
      </c>
      <c r="B2608" s="9">
        <v>7</v>
      </c>
      <c r="C2608" s="255" t="s">
        <v>9105</v>
      </c>
      <c r="D2608" s="9">
        <v>0</v>
      </c>
      <c r="E2608" s="9">
        <v>1752644.3191166262</v>
      </c>
      <c r="F2608" s="255" t="s">
        <v>9120</v>
      </c>
      <c r="G2608" s="9"/>
      <c r="H2608" s="255" t="s">
        <v>9168</v>
      </c>
      <c r="I2608" s="9">
        <v>2</v>
      </c>
    </row>
    <row r="2609">
      <c r="A2609" s="255" t="s">
        <v>3786</v>
      </c>
      <c r="B2609" s="9">
        <v>7</v>
      </c>
      <c r="C2609" s="255" t="s">
        <v>9205</v>
      </c>
      <c r="D2609" s="9">
        <v>0</v>
      </c>
      <c r="E2609" s="9">
        <v>1752644.3191166262</v>
      </c>
      <c r="F2609" s="255" t="s">
        <v>9120</v>
      </c>
      <c r="G2609" s="9"/>
      <c r="H2609" s="255" t="s">
        <v>9168</v>
      </c>
      <c r="I2609" s="9">
        <v>2</v>
      </c>
    </row>
    <row r="2610">
      <c r="A2610" s="255" t="s">
        <v>3787</v>
      </c>
      <c r="B2610" s="9">
        <v>7</v>
      </c>
      <c r="C2610" s="255" t="s">
        <v>9103</v>
      </c>
      <c r="D2610" s="9">
        <v>0</v>
      </c>
      <c r="E2610" s="9">
        <v>1752644.3191166262</v>
      </c>
      <c r="F2610" s="255" t="s">
        <v>9121</v>
      </c>
      <c r="G2610" s="9"/>
      <c r="H2610" s="255" t="s">
        <v>9168</v>
      </c>
      <c r="I2610" s="9">
        <v>2</v>
      </c>
    </row>
    <row r="2611">
      <c r="A2611" s="255" t="s">
        <v>3788</v>
      </c>
      <c r="B2611" s="9">
        <v>7</v>
      </c>
      <c r="C2611" s="255" t="s">
        <v>9104</v>
      </c>
      <c r="D2611" s="9">
        <v>0</v>
      </c>
      <c r="E2611" s="9">
        <v>1752644.3191166262</v>
      </c>
      <c r="F2611" s="255" t="s">
        <v>9121</v>
      </c>
      <c r="G2611" s="9"/>
      <c r="H2611" s="255" t="s">
        <v>9168</v>
      </c>
      <c r="I2611" s="9">
        <v>2</v>
      </c>
    </row>
    <row r="2612">
      <c r="A2612" s="255" t="s">
        <v>3789</v>
      </c>
      <c r="B2612" s="9">
        <v>7</v>
      </c>
      <c r="C2612" s="255" t="s">
        <v>9105</v>
      </c>
      <c r="D2612" s="9">
        <v>0</v>
      </c>
      <c r="E2612" s="9">
        <v>1752644.3191166262</v>
      </c>
      <c r="F2612" s="255" t="s">
        <v>9121</v>
      </c>
      <c r="G2612" s="9"/>
      <c r="H2612" s="255" t="s">
        <v>9168</v>
      </c>
      <c r="I2612" s="9">
        <v>2</v>
      </c>
    </row>
    <row r="2613">
      <c r="A2613" s="255" t="s">
        <v>3790</v>
      </c>
      <c r="B2613" s="9">
        <v>7</v>
      </c>
      <c r="C2613" s="255" t="s">
        <v>9205</v>
      </c>
      <c r="D2613" s="9">
        <v>0</v>
      </c>
      <c r="E2613" s="9">
        <v>1752644.3191166262</v>
      </c>
      <c r="F2613" s="255" t="s">
        <v>9121</v>
      </c>
      <c r="G2613" s="9"/>
      <c r="H2613" s="255" t="s">
        <v>9168</v>
      </c>
      <c r="I2613" s="9">
        <v>2</v>
      </c>
    </row>
    <row r="2614">
      <c r="A2614" s="255" t="s">
        <v>3791</v>
      </c>
      <c r="B2614" s="9">
        <v>7</v>
      </c>
      <c r="C2614" s="255" t="s">
        <v>9103</v>
      </c>
      <c r="D2614" s="9">
        <v>1666185.6778890309</v>
      </c>
      <c r="E2614" s="9">
        <v>1752644.3191166262</v>
      </c>
      <c r="F2614" s="255" t="s">
        <v>9122</v>
      </c>
      <c r="G2614" s="9"/>
      <c r="H2614" s="255" t="s">
        <v>9168</v>
      </c>
      <c r="I2614" s="9">
        <v>2</v>
      </c>
    </row>
    <row r="2615">
      <c r="A2615" s="255" t="s">
        <v>3792</v>
      </c>
      <c r="B2615" s="9">
        <v>7</v>
      </c>
      <c r="C2615" s="255" t="s">
        <v>9104</v>
      </c>
      <c r="D2615" s="9">
        <v>8063528043.9354429</v>
      </c>
      <c r="E2615" s="9">
        <v>1752644.3191166262</v>
      </c>
      <c r="F2615" s="255" t="s">
        <v>9122</v>
      </c>
      <c r="G2615" s="9"/>
      <c r="H2615" s="255" t="s">
        <v>9168</v>
      </c>
      <c r="I2615" s="9">
        <v>2</v>
      </c>
    </row>
    <row r="2616">
      <c r="A2616" s="255" t="s">
        <v>3793</v>
      </c>
      <c r="B2616" s="9">
        <v>7</v>
      </c>
      <c r="C2616" s="255" t="s">
        <v>9105</v>
      </c>
      <c r="D2616" s="9">
        <v>0.95066960233484654</v>
      </c>
      <c r="E2616" s="9">
        <v>1752644.3191166262</v>
      </c>
      <c r="F2616" s="255" t="s">
        <v>9122</v>
      </c>
      <c r="G2616" s="9"/>
      <c r="H2616" s="255" t="s">
        <v>9168</v>
      </c>
      <c r="I2616" s="9">
        <v>2</v>
      </c>
    </row>
    <row r="2617">
      <c r="A2617" s="255" t="s">
        <v>3794</v>
      </c>
      <c r="B2617" s="9">
        <v>7</v>
      </c>
      <c r="C2617" s="255" t="s">
        <v>9205</v>
      </c>
      <c r="D2617" s="9">
        <v>4600.7783530201095</v>
      </c>
      <c r="E2617" s="9">
        <v>1752644.3191166262</v>
      </c>
      <c r="F2617" s="255" t="s">
        <v>9122</v>
      </c>
      <c r="G2617" s="9"/>
      <c r="H2617" s="255" t="s">
        <v>9168</v>
      </c>
      <c r="I2617" s="9">
        <v>2</v>
      </c>
    </row>
    <row r="2618">
      <c r="A2618" s="255" t="s">
        <v>3795</v>
      </c>
      <c r="B2618" s="9">
        <v>7</v>
      </c>
      <c r="C2618" s="255" t="s">
        <v>9103</v>
      </c>
      <c r="D2618" s="9">
        <v>1666185.6778890309</v>
      </c>
      <c r="E2618" s="9">
        <v>1752644.3191166262</v>
      </c>
      <c r="F2618" s="255" t="s">
        <v>9123</v>
      </c>
      <c r="G2618" s="9"/>
      <c r="H2618" s="255" t="s">
        <v>9168</v>
      </c>
      <c r="I2618" s="9">
        <v>2</v>
      </c>
    </row>
    <row r="2619">
      <c r="A2619" s="255" t="s">
        <v>3796</v>
      </c>
      <c r="B2619" s="9">
        <v>7</v>
      </c>
      <c r="C2619" s="255" t="s">
        <v>9104</v>
      </c>
      <c r="D2619" s="9">
        <v>8063528043.9354429</v>
      </c>
      <c r="E2619" s="9">
        <v>1752644.3191166262</v>
      </c>
      <c r="F2619" s="255" t="s">
        <v>9123</v>
      </c>
      <c r="G2619" s="9"/>
      <c r="H2619" s="255" t="s">
        <v>9168</v>
      </c>
      <c r="I2619" s="9">
        <v>2</v>
      </c>
    </row>
    <row r="2620">
      <c r="A2620" s="255" t="s">
        <v>3797</v>
      </c>
      <c r="B2620" s="9">
        <v>7</v>
      </c>
      <c r="C2620" s="255" t="s">
        <v>9105</v>
      </c>
      <c r="D2620" s="9">
        <v>0.95066960233484654</v>
      </c>
      <c r="E2620" s="9">
        <v>1752644.3191166262</v>
      </c>
      <c r="F2620" s="255" t="s">
        <v>9123</v>
      </c>
      <c r="G2620" s="9"/>
      <c r="H2620" s="255" t="s">
        <v>9168</v>
      </c>
      <c r="I2620" s="9">
        <v>2</v>
      </c>
    </row>
    <row r="2621">
      <c r="A2621" s="255" t="s">
        <v>3798</v>
      </c>
      <c r="B2621" s="9">
        <v>7</v>
      </c>
      <c r="C2621" s="255" t="s">
        <v>9205</v>
      </c>
      <c r="D2621" s="9">
        <v>4600.7783530201095</v>
      </c>
      <c r="E2621" s="9">
        <v>1752644.3191166262</v>
      </c>
      <c r="F2621" s="255" t="s">
        <v>9123</v>
      </c>
      <c r="G2621" s="9"/>
      <c r="H2621" s="255" t="s">
        <v>9168</v>
      </c>
      <c r="I2621" s="9">
        <v>2</v>
      </c>
    </row>
    <row r="2622">
      <c r="A2622" s="255" t="s">
        <v>3799</v>
      </c>
      <c r="B2622" s="9">
        <v>7</v>
      </c>
      <c r="C2622" s="255" t="s">
        <v>9103</v>
      </c>
      <c r="D2622" s="9">
        <v>1666185.6778890309</v>
      </c>
      <c r="E2622" s="9">
        <v>1752644.3191166262</v>
      </c>
      <c r="F2622" s="255" t="s">
        <v>9124</v>
      </c>
      <c r="G2622" s="9"/>
      <c r="H2622" s="255" t="s">
        <v>9168</v>
      </c>
      <c r="I2622" s="9">
        <v>2</v>
      </c>
    </row>
    <row r="2623">
      <c r="A2623" s="255" t="s">
        <v>3800</v>
      </c>
      <c r="B2623" s="9">
        <v>7</v>
      </c>
      <c r="C2623" s="255" t="s">
        <v>9104</v>
      </c>
      <c r="D2623" s="9">
        <v>8063528043.9354429</v>
      </c>
      <c r="E2623" s="9">
        <v>1752644.3191166262</v>
      </c>
      <c r="F2623" s="255" t="s">
        <v>9124</v>
      </c>
      <c r="G2623" s="9"/>
      <c r="H2623" s="255" t="s">
        <v>9168</v>
      </c>
      <c r="I2623" s="9">
        <v>2</v>
      </c>
    </row>
    <row r="2624">
      <c r="A2624" s="255" t="s">
        <v>3801</v>
      </c>
      <c r="B2624" s="9">
        <v>7</v>
      </c>
      <c r="C2624" s="255" t="s">
        <v>9105</v>
      </c>
      <c r="D2624" s="9">
        <v>0.95066960233484654</v>
      </c>
      <c r="E2624" s="9">
        <v>1752644.3191166262</v>
      </c>
      <c r="F2624" s="255" t="s">
        <v>9124</v>
      </c>
      <c r="G2624" s="9"/>
      <c r="H2624" s="255" t="s">
        <v>9168</v>
      </c>
      <c r="I2624" s="9">
        <v>2</v>
      </c>
    </row>
    <row r="2625">
      <c r="A2625" s="255" t="s">
        <v>3802</v>
      </c>
      <c r="B2625" s="9">
        <v>7</v>
      </c>
      <c r="C2625" s="255" t="s">
        <v>9205</v>
      </c>
      <c r="D2625" s="9">
        <v>4600.7783530201095</v>
      </c>
      <c r="E2625" s="9">
        <v>1752644.3191166262</v>
      </c>
      <c r="F2625" s="255" t="s">
        <v>9124</v>
      </c>
      <c r="G2625" s="9"/>
      <c r="H2625" s="255" t="s">
        <v>9168</v>
      </c>
      <c r="I2625" s="9">
        <v>2</v>
      </c>
    </row>
    <row r="2626">
      <c r="A2626" s="255" t="s">
        <v>3803</v>
      </c>
      <c r="B2626" s="9">
        <v>7</v>
      </c>
      <c r="C2626" s="255" t="s">
        <v>9103</v>
      </c>
      <c r="D2626" s="9">
        <v>1752644.3191166262</v>
      </c>
      <c r="E2626" s="9">
        <v>1752644.3191166262</v>
      </c>
      <c r="F2626" s="255" t="s">
        <v>9125</v>
      </c>
      <c r="G2626" s="9"/>
      <c r="H2626" s="255" t="s">
        <v>9168</v>
      </c>
      <c r="I2626" s="9">
        <v>2</v>
      </c>
    </row>
    <row r="2627">
      <c r="A2627" s="255" t="s">
        <v>3804</v>
      </c>
      <c r="B2627" s="9">
        <v>7</v>
      </c>
      <c r="C2627" s="255" t="s">
        <v>9104</v>
      </c>
      <c r="D2627" s="9">
        <v>2924151810.0473056</v>
      </c>
      <c r="E2627" s="9">
        <v>1752644.3191166262</v>
      </c>
      <c r="F2627" s="255" t="s">
        <v>9125</v>
      </c>
      <c r="G2627" s="9"/>
      <c r="H2627" s="255" t="s">
        <v>9168</v>
      </c>
      <c r="I2627" s="9">
        <v>2</v>
      </c>
    </row>
    <row r="2628">
      <c r="A2628" s="255" t="s">
        <v>3805</v>
      </c>
      <c r="B2628" s="9">
        <v>7</v>
      </c>
      <c r="C2628" s="255" t="s">
        <v>9105</v>
      </c>
      <c r="D2628" s="9">
        <v>1</v>
      </c>
      <c r="E2628" s="9">
        <v>1752644.3191166262</v>
      </c>
      <c r="F2628" s="255" t="s">
        <v>9125</v>
      </c>
      <c r="G2628" s="9"/>
      <c r="H2628" s="255" t="s">
        <v>9168</v>
      </c>
      <c r="I2628" s="9">
        <v>2</v>
      </c>
    </row>
    <row r="2629">
      <c r="A2629" s="255" t="s">
        <v>3806</v>
      </c>
      <c r="B2629" s="9">
        <v>7</v>
      </c>
      <c r="C2629" s="255" t="s">
        <v>9205</v>
      </c>
      <c r="D2629" s="9">
        <v>1668.4228386516818</v>
      </c>
      <c r="E2629" s="9">
        <v>1752644.3191166262</v>
      </c>
      <c r="F2629" s="255" t="s">
        <v>9125</v>
      </c>
      <c r="G2629" s="9"/>
      <c r="H2629" s="255" t="s">
        <v>9168</v>
      </c>
      <c r="I2629" s="9">
        <v>2</v>
      </c>
    </row>
    <row r="2630">
      <c r="A2630" s="255" t="s">
        <v>3807</v>
      </c>
      <c r="B2630" s="9">
        <v>7</v>
      </c>
      <c r="C2630" s="255" t="s">
        <v>9103</v>
      </c>
      <c r="D2630" s="9">
        <v>1362533.5681616284</v>
      </c>
      <c r="E2630" s="9">
        <v>1752644.3191166262</v>
      </c>
      <c r="F2630" s="255" t="s">
        <v>9126</v>
      </c>
      <c r="G2630" s="9"/>
      <c r="H2630" s="255" t="s">
        <v>9168</v>
      </c>
      <c r="I2630" s="9">
        <v>2</v>
      </c>
    </row>
    <row r="2631">
      <c r="A2631" s="255" t="s">
        <v>3808</v>
      </c>
      <c r="B2631" s="9">
        <v>7</v>
      </c>
      <c r="C2631" s="255" t="s">
        <v>9104</v>
      </c>
      <c r="D2631" s="9">
        <v>4819835856.4654961</v>
      </c>
      <c r="E2631" s="9">
        <v>1752644.3191166262</v>
      </c>
      <c r="F2631" s="255" t="s">
        <v>9126</v>
      </c>
      <c r="G2631" s="9"/>
      <c r="H2631" s="255" t="s">
        <v>9168</v>
      </c>
      <c r="I2631" s="9">
        <v>2</v>
      </c>
    </row>
    <row r="2632">
      <c r="A2632" s="255" t="s">
        <v>3809</v>
      </c>
      <c r="B2632" s="9">
        <v>7</v>
      </c>
      <c r="C2632" s="255" t="s">
        <v>9105</v>
      </c>
      <c r="D2632" s="9">
        <v>0.77741590424255469</v>
      </c>
      <c r="E2632" s="9">
        <v>1752644.3191166262</v>
      </c>
      <c r="F2632" s="255" t="s">
        <v>9126</v>
      </c>
      <c r="G2632" s="9"/>
      <c r="H2632" s="255" t="s">
        <v>9168</v>
      </c>
      <c r="I2632" s="9">
        <v>2</v>
      </c>
    </row>
    <row r="2633">
      <c r="A2633" s="255" t="s">
        <v>3810</v>
      </c>
      <c r="B2633" s="9">
        <v>7</v>
      </c>
      <c r="C2633" s="255" t="s">
        <v>9205</v>
      </c>
      <c r="D2633" s="9">
        <v>2750.0365042091407</v>
      </c>
      <c r="E2633" s="9">
        <v>1752644.3191166262</v>
      </c>
      <c r="F2633" s="255" t="s">
        <v>9126</v>
      </c>
      <c r="G2633" s="9"/>
      <c r="H2633" s="255" t="s">
        <v>9168</v>
      </c>
      <c r="I2633" s="9">
        <v>2</v>
      </c>
    </row>
    <row r="2634">
      <c r="A2634" s="255" t="s">
        <v>3811</v>
      </c>
      <c r="B2634" s="9">
        <v>7</v>
      </c>
      <c r="C2634" s="255" t="s">
        <v>9103</v>
      </c>
      <c r="D2634" s="9">
        <v>1703717.2337716212</v>
      </c>
      <c r="E2634" s="9">
        <v>1752644.3191166262</v>
      </c>
      <c r="F2634" s="255" t="s">
        <v>9127</v>
      </c>
      <c r="G2634" s="9"/>
      <c r="H2634" s="255" t="s">
        <v>9168</v>
      </c>
      <c r="I2634" s="9">
        <v>2</v>
      </c>
    </row>
    <row r="2635">
      <c r="A2635" s="255" t="s">
        <v>3812</v>
      </c>
      <c r="B2635" s="9">
        <v>7</v>
      </c>
      <c r="C2635" s="255" t="s">
        <v>9104</v>
      </c>
      <c r="D2635" s="9">
        <v>12883363900.400938</v>
      </c>
      <c r="E2635" s="9">
        <v>1752644.3191166262</v>
      </c>
      <c r="F2635" s="255" t="s">
        <v>9127</v>
      </c>
      <c r="G2635" s="9"/>
      <c r="H2635" s="255" t="s">
        <v>9168</v>
      </c>
      <c r="I2635" s="9">
        <v>2</v>
      </c>
    </row>
    <row r="2636">
      <c r="A2636" s="255" t="s">
        <v>3813</v>
      </c>
      <c r="B2636" s="9">
        <v>7</v>
      </c>
      <c r="C2636" s="255" t="s">
        <v>9105</v>
      </c>
      <c r="D2636" s="9">
        <v>0.97208384792547908</v>
      </c>
      <c r="E2636" s="9">
        <v>1752644.3191166262</v>
      </c>
      <c r="F2636" s="255" t="s">
        <v>9127</v>
      </c>
      <c r="G2636" s="9"/>
      <c r="H2636" s="255" t="s">
        <v>9168</v>
      </c>
      <c r="I2636" s="9">
        <v>2</v>
      </c>
    </row>
    <row r="2637">
      <c r="A2637" s="255" t="s">
        <v>3814</v>
      </c>
      <c r="B2637" s="9">
        <v>7</v>
      </c>
      <c r="C2637" s="255" t="s">
        <v>9205</v>
      </c>
      <c r="D2637" s="9">
        <v>7350.8148572292494</v>
      </c>
      <c r="E2637" s="9">
        <v>1752644.3191166262</v>
      </c>
      <c r="F2637" s="255" t="s">
        <v>9127</v>
      </c>
      <c r="G2637" s="9"/>
      <c r="H2637" s="255" t="s">
        <v>9168</v>
      </c>
      <c r="I2637" s="9">
        <v>2</v>
      </c>
    </row>
    <row r="2638">
      <c r="A2638" s="255" t="s">
        <v>3815</v>
      </c>
      <c r="B2638" s="9">
        <v>7</v>
      </c>
      <c r="C2638" s="255" t="s">
        <v>9103</v>
      </c>
      <c r="D2638" s="9">
        <v>1703717.2337716212</v>
      </c>
      <c r="E2638" s="9">
        <v>1752644.3191166262</v>
      </c>
      <c r="F2638" s="255" t="s">
        <v>9128</v>
      </c>
      <c r="G2638" s="9"/>
      <c r="H2638" s="255" t="s">
        <v>9168</v>
      </c>
      <c r="I2638" s="9">
        <v>2</v>
      </c>
    </row>
    <row r="2639">
      <c r="A2639" s="255" t="s">
        <v>3816</v>
      </c>
      <c r="B2639" s="9">
        <v>7</v>
      </c>
      <c r="C2639" s="255" t="s">
        <v>9104</v>
      </c>
      <c r="D2639" s="9">
        <v>12883363900.400938</v>
      </c>
      <c r="E2639" s="9">
        <v>1752644.3191166262</v>
      </c>
      <c r="F2639" s="255" t="s">
        <v>9128</v>
      </c>
      <c r="G2639" s="9"/>
      <c r="H2639" s="255" t="s">
        <v>9168</v>
      </c>
      <c r="I2639" s="9">
        <v>2</v>
      </c>
    </row>
    <row r="2640">
      <c r="A2640" s="255" t="s">
        <v>3817</v>
      </c>
      <c r="B2640" s="9">
        <v>7</v>
      </c>
      <c r="C2640" s="255" t="s">
        <v>9105</v>
      </c>
      <c r="D2640" s="9">
        <v>0.97208384792547908</v>
      </c>
      <c r="E2640" s="9">
        <v>1752644.3191166262</v>
      </c>
      <c r="F2640" s="255" t="s">
        <v>9128</v>
      </c>
      <c r="G2640" s="9"/>
      <c r="H2640" s="255" t="s">
        <v>9168</v>
      </c>
      <c r="I2640" s="9">
        <v>2</v>
      </c>
    </row>
    <row r="2641">
      <c r="A2641" s="255" t="s">
        <v>3818</v>
      </c>
      <c r="B2641" s="9">
        <v>7</v>
      </c>
      <c r="C2641" s="255" t="s">
        <v>9205</v>
      </c>
      <c r="D2641" s="9">
        <v>7350.8148572292494</v>
      </c>
      <c r="E2641" s="9">
        <v>1752644.3191166262</v>
      </c>
      <c r="F2641" s="255" t="s">
        <v>9128</v>
      </c>
      <c r="G2641" s="9"/>
      <c r="H2641" s="255" t="s">
        <v>9168</v>
      </c>
      <c r="I2641" s="9">
        <v>2</v>
      </c>
    </row>
    <row r="2642">
      <c r="A2642" s="255" t="s">
        <v>3819</v>
      </c>
      <c r="B2642" s="9">
        <v>7</v>
      </c>
      <c r="C2642" s="255" t="s">
        <v>9103</v>
      </c>
      <c r="D2642" s="9">
        <v>1146886.1119124771</v>
      </c>
      <c r="E2642" s="9">
        <v>1752644.3191166262</v>
      </c>
      <c r="F2642" s="255" t="s">
        <v>9129</v>
      </c>
      <c r="G2642" s="9"/>
      <c r="H2642" s="255" t="s">
        <v>9168</v>
      </c>
      <c r="I2642" s="9">
        <v>2</v>
      </c>
    </row>
    <row r="2643">
      <c r="A2643" s="255" t="s">
        <v>3820</v>
      </c>
      <c r="B2643" s="9">
        <v>7</v>
      </c>
      <c r="C2643" s="255" t="s">
        <v>9104</v>
      </c>
      <c r="D2643" s="9">
        <v>3306311459.3018394</v>
      </c>
      <c r="E2643" s="9">
        <v>1752644.3191166262</v>
      </c>
      <c r="F2643" s="255" t="s">
        <v>9129</v>
      </c>
      <c r="G2643" s="9"/>
      <c r="H2643" s="255" t="s">
        <v>9168</v>
      </c>
      <c r="I2643" s="9">
        <v>2</v>
      </c>
    </row>
    <row r="2644">
      <c r="A2644" s="255" t="s">
        <v>3821</v>
      </c>
      <c r="B2644" s="9">
        <v>7</v>
      </c>
      <c r="C2644" s="255" t="s">
        <v>9105</v>
      </c>
      <c r="D2644" s="9">
        <v>0.65437470649523144</v>
      </c>
      <c r="E2644" s="9">
        <v>1752644.3191166262</v>
      </c>
      <c r="F2644" s="255" t="s">
        <v>9129</v>
      </c>
      <c r="G2644" s="9"/>
      <c r="H2644" s="255" t="s">
        <v>9168</v>
      </c>
      <c r="I2644" s="9">
        <v>2</v>
      </c>
    </row>
    <row r="2645">
      <c r="A2645" s="255" t="s">
        <v>3822</v>
      </c>
      <c r="B2645" s="9">
        <v>7</v>
      </c>
      <c r="C2645" s="255" t="s">
        <v>9205</v>
      </c>
      <c r="D2645" s="9">
        <v>1886.4703027527557</v>
      </c>
      <c r="E2645" s="9">
        <v>1752644.3191166262</v>
      </c>
      <c r="F2645" s="255" t="s">
        <v>9129</v>
      </c>
      <c r="G2645" s="9"/>
      <c r="H2645" s="255" t="s">
        <v>9168</v>
      </c>
      <c r="I2645" s="9">
        <v>2</v>
      </c>
    </row>
    <row r="2646">
      <c r="A2646" s="255" t="s">
        <v>3823</v>
      </c>
      <c r="B2646" s="9">
        <v>7</v>
      </c>
      <c r="C2646" s="255" t="s">
        <v>9103</v>
      </c>
      <c r="D2646" s="9">
        <v>1146886.1119124771</v>
      </c>
      <c r="E2646" s="9">
        <v>1752644.3191166262</v>
      </c>
      <c r="F2646" s="255" t="s">
        <v>9130</v>
      </c>
      <c r="G2646" s="9"/>
      <c r="H2646" s="255" t="s">
        <v>9168</v>
      </c>
      <c r="I2646" s="9">
        <v>2</v>
      </c>
    </row>
    <row r="2647">
      <c r="A2647" s="255" t="s">
        <v>3824</v>
      </c>
      <c r="B2647" s="9">
        <v>7</v>
      </c>
      <c r="C2647" s="255" t="s">
        <v>9104</v>
      </c>
      <c r="D2647" s="9">
        <v>3306311459.3018394</v>
      </c>
      <c r="E2647" s="9">
        <v>1752644.3191166262</v>
      </c>
      <c r="F2647" s="255" t="s">
        <v>9130</v>
      </c>
      <c r="G2647" s="9"/>
      <c r="H2647" s="255" t="s">
        <v>9168</v>
      </c>
      <c r="I2647" s="9">
        <v>2</v>
      </c>
    </row>
    <row r="2648">
      <c r="A2648" s="255" t="s">
        <v>3825</v>
      </c>
      <c r="B2648" s="9">
        <v>7</v>
      </c>
      <c r="C2648" s="255" t="s">
        <v>9105</v>
      </c>
      <c r="D2648" s="9">
        <v>0.65437470649523144</v>
      </c>
      <c r="E2648" s="9">
        <v>1752644.3191166262</v>
      </c>
      <c r="F2648" s="255" t="s">
        <v>9130</v>
      </c>
      <c r="G2648" s="9"/>
      <c r="H2648" s="255" t="s">
        <v>9168</v>
      </c>
      <c r="I2648" s="9">
        <v>2</v>
      </c>
    </row>
    <row r="2649">
      <c r="A2649" s="255" t="s">
        <v>3826</v>
      </c>
      <c r="B2649" s="9">
        <v>7</v>
      </c>
      <c r="C2649" s="255" t="s">
        <v>9205</v>
      </c>
      <c r="D2649" s="9">
        <v>1886.4703027527557</v>
      </c>
      <c r="E2649" s="9">
        <v>1752644.3191166262</v>
      </c>
      <c r="F2649" s="255" t="s">
        <v>9130</v>
      </c>
      <c r="G2649" s="9"/>
      <c r="H2649" s="255" t="s">
        <v>9168</v>
      </c>
      <c r="I2649" s="9">
        <v>2</v>
      </c>
    </row>
    <row r="2650">
      <c r="A2650" s="255" t="s">
        <v>3827</v>
      </c>
      <c r="B2650" s="9">
        <v>7</v>
      </c>
      <c r="C2650" s="255" t="s">
        <v>9103</v>
      </c>
      <c r="D2650" s="9">
        <v>1752644.3191166262</v>
      </c>
      <c r="E2650" s="9">
        <v>1752644.3191166262</v>
      </c>
      <c r="F2650" s="255" t="s">
        <v>9131</v>
      </c>
      <c r="G2650" s="9"/>
      <c r="H2650" s="255" t="s">
        <v>9168</v>
      </c>
      <c r="I2650" s="9">
        <v>2</v>
      </c>
    </row>
    <row r="2651">
      <c r="A2651" s="255" t="s">
        <v>3828</v>
      </c>
      <c r="B2651" s="9">
        <v>7</v>
      </c>
      <c r="C2651" s="255" t="s">
        <v>9104</v>
      </c>
      <c r="D2651" s="9">
        <v>4757216584.6336031</v>
      </c>
      <c r="E2651" s="9">
        <v>1752644.3191166262</v>
      </c>
      <c r="F2651" s="255" t="s">
        <v>9131</v>
      </c>
      <c r="G2651" s="9"/>
      <c r="H2651" s="255" t="s">
        <v>9168</v>
      </c>
      <c r="I2651" s="9">
        <v>2</v>
      </c>
    </row>
    <row r="2652">
      <c r="A2652" s="255" t="s">
        <v>3829</v>
      </c>
      <c r="B2652" s="9">
        <v>7</v>
      </c>
      <c r="C2652" s="255" t="s">
        <v>9105</v>
      </c>
      <c r="D2652" s="9">
        <v>1</v>
      </c>
      <c r="E2652" s="9">
        <v>1752644.3191166262</v>
      </c>
      <c r="F2652" s="255" t="s">
        <v>9131</v>
      </c>
      <c r="G2652" s="9"/>
      <c r="H2652" s="255" t="s">
        <v>9168</v>
      </c>
      <c r="I2652" s="9">
        <v>2</v>
      </c>
    </row>
    <row r="2653">
      <c r="A2653" s="255" t="s">
        <v>3830</v>
      </c>
      <c r="B2653" s="9">
        <v>7</v>
      </c>
      <c r="C2653" s="255" t="s">
        <v>9205</v>
      </c>
      <c r="D2653" s="9">
        <v>2714.3080502673538</v>
      </c>
      <c r="E2653" s="9">
        <v>1752644.3191166262</v>
      </c>
      <c r="F2653" s="255" t="s">
        <v>9131</v>
      </c>
      <c r="G2653" s="9"/>
      <c r="H2653" s="255" t="s">
        <v>9168</v>
      </c>
      <c r="I2653" s="9">
        <v>2</v>
      </c>
    </row>
    <row r="2654">
      <c r="A2654" s="255" t="s">
        <v>3831</v>
      </c>
      <c r="B2654" s="9">
        <v>7</v>
      </c>
      <c r="C2654" s="255" t="s">
        <v>9103</v>
      </c>
      <c r="D2654" s="9">
        <v>1752644.3191166262</v>
      </c>
      <c r="E2654" s="9">
        <v>1752644.3191166262</v>
      </c>
      <c r="F2654" s="255" t="s">
        <v>9132</v>
      </c>
      <c r="G2654" s="9"/>
      <c r="H2654" s="255" t="s">
        <v>9168</v>
      </c>
      <c r="I2654" s="9">
        <v>2</v>
      </c>
    </row>
    <row r="2655">
      <c r="A2655" s="255" t="s">
        <v>3832</v>
      </c>
      <c r="B2655" s="9">
        <v>7</v>
      </c>
      <c r="C2655" s="255" t="s">
        <v>9104</v>
      </c>
      <c r="D2655" s="9">
        <v>7799126292.5500822</v>
      </c>
      <c r="E2655" s="9">
        <v>1752644.3191166262</v>
      </c>
      <c r="F2655" s="255" t="s">
        <v>9132</v>
      </c>
      <c r="G2655" s="9"/>
      <c r="H2655" s="255" t="s">
        <v>9168</v>
      </c>
      <c r="I2655" s="9">
        <v>2</v>
      </c>
    </row>
    <row r="2656">
      <c r="A2656" s="255" t="s">
        <v>3833</v>
      </c>
      <c r="B2656" s="9">
        <v>7</v>
      </c>
      <c r="C2656" s="255" t="s">
        <v>9105</v>
      </c>
      <c r="D2656" s="9">
        <v>1</v>
      </c>
      <c r="E2656" s="9">
        <v>1752644.3191166262</v>
      </c>
      <c r="F2656" s="255" t="s">
        <v>9132</v>
      </c>
      <c r="G2656" s="9"/>
      <c r="H2656" s="255" t="s">
        <v>9168</v>
      </c>
      <c r="I2656" s="9">
        <v>2</v>
      </c>
    </row>
    <row r="2657">
      <c r="A2657" s="255" t="s">
        <v>3834</v>
      </c>
      <c r="B2657" s="9">
        <v>7</v>
      </c>
      <c r="C2657" s="255" t="s">
        <v>9205</v>
      </c>
      <c r="D2657" s="9">
        <v>4449.9195914896327</v>
      </c>
      <c r="E2657" s="9">
        <v>1752644.3191166262</v>
      </c>
      <c r="F2657" s="255" t="s">
        <v>9132</v>
      </c>
      <c r="G2657" s="9"/>
      <c r="H2657" s="255" t="s">
        <v>9168</v>
      </c>
      <c r="I2657" s="9">
        <v>2</v>
      </c>
    </row>
    <row r="2658">
      <c r="A2658" s="255" t="s">
        <v>3835</v>
      </c>
      <c r="B2658" s="9">
        <v>7</v>
      </c>
      <c r="C2658" s="255" t="s">
        <v>9103</v>
      </c>
      <c r="D2658" s="9">
        <v>1447641.7744248493</v>
      </c>
      <c r="E2658" s="9">
        <v>1752644.3191166262</v>
      </c>
      <c r="F2658" s="255" t="s">
        <v>9133</v>
      </c>
      <c r="G2658" s="9"/>
      <c r="H2658" s="255" t="s">
        <v>9168</v>
      </c>
      <c r="I2658" s="9">
        <v>2</v>
      </c>
    </row>
    <row r="2659">
      <c r="A2659" s="255" t="s">
        <v>3836</v>
      </c>
      <c r="B2659" s="9">
        <v>7</v>
      </c>
      <c r="C2659" s="255" t="s">
        <v>9104</v>
      </c>
      <c r="D2659" s="9">
        <v>7608243028.9219465</v>
      </c>
      <c r="E2659" s="9">
        <v>1752644.3191166262</v>
      </c>
      <c r="F2659" s="255" t="s">
        <v>9133</v>
      </c>
      <c r="G2659" s="9"/>
      <c r="H2659" s="255" t="s">
        <v>9168</v>
      </c>
      <c r="I2659" s="9">
        <v>2</v>
      </c>
    </row>
    <row r="2660">
      <c r="A2660" s="255" t="s">
        <v>3837</v>
      </c>
      <c r="B2660" s="9">
        <v>7</v>
      </c>
      <c r="C2660" s="255" t="s">
        <v>9105</v>
      </c>
      <c r="D2660" s="9">
        <v>0.82597578906055202</v>
      </c>
      <c r="E2660" s="9">
        <v>1752644.3191166262</v>
      </c>
      <c r="F2660" s="255" t="s">
        <v>9133</v>
      </c>
      <c r="G2660" s="9"/>
      <c r="H2660" s="255" t="s">
        <v>9168</v>
      </c>
      <c r="I2660" s="9">
        <v>2</v>
      </c>
    </row>
    <row r="2661">
      <c r="A2661" s="255" t="s">
        <v>3838</v>
      </c>
      <c r="B2661" s="9">
        <v>7</v>
      </c>
      <c r="C2661" s="255" t="s">
        <v>9205</v>
      </c>
      <c r="D2661" s="9">
        <v>4341.0080105452771</v>
      </c>
      <c r="E2661" s="9">
        <v>1752644.3191166262</v>
      </c>
      <c r="F2661" s="255" t="s">
        <v>9133</v>
      </c>
      <c r="G2661" s="9"/>
      <c r="H2661" s="255" t="s">
        <v>9168</v>
      </c>
      <c r="I2661" s="9">
        <v>2</v>
      </c>
    </row>
    <row r="2662">
      <c r="A2662" s="255" t="s">
        <v>3839</v>
      </c>
      <c r="B2662" s="9">
        <v>7</v>
      </c>
      <c r="C2662" s="255" t="s">
        <v>9103</v>
      </c>
      <c r="D2662" s="9">
        <v>0</v>
      </c>
      <c r="E2662" s="9">
        <v>1752644.3191166262</v>
      </c>
      <c r="F2662" s="255" t="s">
        <v>9134</v>
      </c>
      <c r="G2662" s="9"/>
      <c r="H2662" s="255" t="s">
        <v>9168</v>
      </c>
      <c r="I2662" s="9">
        <v>2</v>
      </c>
    </row>
    <row r="2663">
      <c r="A2663" s="255" t="s">
        <v>3840</v>
      </c>
      <c r="B2663" s="9">
        <v>7</v>
      </c>
      <c r="C2663" s="255" t="s">
        <v>9104</v>
      </c>
      <c r="D2663" s="9">
        <v>-2524005421.0710897</v>
      </c>
      <c r="E2663" s="9">
        <v>1752644.3191166262</v>
      </c>
      <c r="F2663" s="255" t="s">
        <v>9134</v>
      </c>
      <c r="G2663" s="9"/>
      <c r="H2663" s="255" t="s">
        <v>9168</v>
      </c>
      <c r="I2663" s="9">
        <v>2</v>
      </c>
    </row>
    <row r="2664">
      <c r="A2664" s="255" t="s">
        <v>3841</v>
      </c>
      <c r="B2664" s="9">
        <v>7</v>
      </c>
      <c r="C2664" s="255" t="s">
        <v>9105</v>
      </c>
      <c r="D2664" s="9">
        <v>0</v>
      </c>
      <c r="E2664" s="9">
        <v>1752644.3191166262</v>
      </c>
      <c r="F2664" s="255" t="s">
        <v>9134</v>
      </c>
      <c r="G2664" s="9"/>
      <c r="H2664" s="255" t="s">
        <v>9168</v>
      </c>
      <c r="I2664" s="9">
        <v>2</v>
      </c>
    </row>
    <row r="2665">
      <c r="A2665" s="255" t="s">
        <v>3842</v>
      </c>
      <c r="B2665" s="9">
        <v>7</v>
      </c>
      <c r="C2665" s="255" t="s">
        <v>9205</v>
      </c>
      <c r="D2665" s="9">
        <v>-1440.1127448056588</v>
      </c>
      <c r="E2665" s="9">
        <v>1752644.3191166262</v>
      </c>
      <c r="F2665" s="255" t="s">
        <v>9134</v>
      </c>
      <c r="G2665" s="9"/>
      <c r="H2665" s="255" t="s">
        <v>9168</v>
      </c>
      <c r="I2665" s="9">
        <v>2</v>
      </c>
    </row>
    <row r="2666">
      <c r="A2666" s="255" t="s">
        <v>3843</v>
      </c>
      <c r="B2666" s="9">
        <v>7</v>
      </c>
      <c r="C2666" s="255" t="s">
        <v>9103</v>
      </c>
      <c r="D2666" s="9">
        <v>1400710.3472238109</v>
      </c>
      <c r="E2666" s="9">
        <v>1752644.3191166262</v>
      </c>
      <c r="F2666" s="255" t="s">
        <v>9135</v>
      </c>
      <c r="G2666" s="9"/>
      <c r="H2666" s="255" t="s">
        <v>9168</v>
      </c>
      <c r="I2666" s="9">
        <v>2</v>
      </c>
    </row>
    <row r="2667">
      <c r="A2667" s="255" t="s">
        <v>3844</v>
      </c>
      <c r="B2667" s="9">
        <v>7</v>
      </c>
      <c r="C2667" s="255" t="s">
        <v>9104</v>
      </c>
      <c r="D2667" s="9">
        <v>5084237607.8508568</v>
      </c>
      <c r="E2667" s="9">
        <v>1752644.3191166262</v>
      </c>
      <c r="F2667" s="255" t="s">
        <v>9135</v>
      </c>
      <c r="G2667" s="9"/>
      <c r="H2667" s="255" t="s">
        <v>9168</v>
      </c>
      <c r="I2667" s="9">
        <v>2</v>
      </c>
    </row>
    <row r="2668">
      <c r="A2668" s="255" t="s">
        <v>3845</v>
      </c>
      <c r="B2668" s="9">
        <v>7</v>
      </c>
      <c r="C2668" s="255" t="s">
        <v>9105</v>
      </c>
      <c r="D2668" s="9">
        <v>0.79919829251482222</v>
      </c>
      <c r="E2668" s="9">
        <v>1752644.3191166262</v>
      </c>
      <c r="F2668" s="255" t="s">
        <v>9135</v>
      </c>
      <c r="G2668" s="9"/>
      <c r="H2668" s="255" t="s">
        <v>9168</v>
      </c>
      <c r="I2668" s="9">
        <v>2</v>
      </c>
    </row>
    <row r="2669">
      <c r="A2669" s="255" t="s">
        <v>3846</v>
      </c>
      <c r="B2669" s="9">
        <v>7</v>
      </c>
      <c r="C2669" s="255" t="s">
        <v>9205</v>
      </c>
      <c r="D2669" s="9">
        <v>2900.895265739618</v>
      </c>
      <c r="E2669" s="9">
        <v>1752644.3191166262</v>
      </c>
      <c r="F2669" s="255" t="s">
        <v>9135</v>
      </c>
      <c r="G2669" s="9"/>
      <c r="H2669" s="255" t="s">
        <v>9168</v>
      </c>
      <c r="I2669" s="9">
        <v>2</v>
      </c>
    </row>
    <row r="2670">
      <c r="A2670" s="255" t="s">
        <v>3847</v>
      </c>
      <c r="B2670" s="9">
        <v>7</v>
      </c>
      <c r="C2670" s="255" t="s">
        <v>9103</v>
      </c>
      <c r="D2670" s="9">
        <v>430709.58248371026</v>
      </c>
      <c r="E2670" s="9">
        <v>1752644.3191166262</v>
      </c>
      <c r="F2670" s="255" t="s">
        <v>9136</v>
      </c>
      <c r="G2670" s="9"/>
      <c r="H2670" s="255" t="s">
        <v>9168</v>
      </c>
      <c r="I2670" s="9">
        <v>2</v>
      </c>
    </row>
    <row r="2671">
      <c r="A2671" s="255" t="s">
        <v>3848</v>
      </c>
      <c r="B2671" s="9">
        <v>7</v>
      </c>
      <c r="C2671" s="255" t="s">
        <v>9104</v>
      </c>
      <c r="D2671" s="9">
        <v>1777926148.5490172</v>
      </c>
      <c r="E2671" s="9">
        <v>1752644.3191166262</v>
      </c>
      <c r="F2671" s="255" t="s">
        <v>9136</v>
      </c>
      <c r="G2671" s="9"/>
      <c r="H2671" s="255" t="s">
        <v>9168</v>
      </c>
      <c r="I2671" s="9">
        <v>2</v>
      </c>
    </row>
    <row r="2672">
      <c r="A2672" s="255" t="s">
        <v>3849</v>
      </c>
      <c r="B2672" s="9">
        <v>7</v>
      </c>
      <c r="C2672" s="255" t="s">
        <v>9105</v>
      </c>
      <c r="D2672" s="9">
        <v>0.24574842584192894</v>
      </c>
      <c r="E2672" s="9">
        <v>1752644.3191166262</v>
      </c>
      <c r="F2672" s="255" t="s">
        <v>9136</v>
      </c>
      <c r="G2672" s="9"/>
      <c r="H2672" s="255" t="s">
        <v>9168</v>
      </c>
      <c r="I2672" s="9">
        <v>2</v>
      </c>
    </row>
    <row r="2673">
      <c r="A2673" s="255" t="s">
        <v>3850</v>
      </c>
      <c r="B2673" s="9">
        <v>7</v>
      </c>
      <c r="C2673" s="255" t="s">
        <v>9205</v>
      </c>
      <c r="D2673" s="9">
        <v>1014.4249629868618</v>
      </c>
      <c r="E2673" s="9">
        <v>1752644.3191166262</v>
      </c>
      <c r="F2673" s="255" t="s">
        <v>9136</v>
      </c>
      <c r="G2673" s="9"/>
      <c r="H2673" s="255" t="s">
        <v>9168</v>
      </c>
      <c r="I2673" s="9">
        <v>2</v>
      </c>
    </row>
    <row r="2674">
      <c r="A2674" s="255" t="s">
        <v>3851</v>
      </c>
      <c r="B2674" s="9">
        <v>7</v>
      </c>
      <c r="C2674" s="255" t="s">
        <v>9103</v>
      </c>
      <c r="D2674" s="9">
        <v>1288047.7476021238</v>
      </c>
      <c r="E2674" s="9">
        <v>1752644.3191166262</v>
      </c>
      <c r="F2674" s="255" t="s">
        <v>9137</v>
      </c>
      <c r="G2674" s="9"/>
      <c r="H2674" s="255" t="s">
        <v>9168</v>
      </c>
      <c r="I2674" s="9">
        <v>2</v>
      </c>
    </row>
    <row r="2675">
      <c r="A2675" s="255" t="s">
        <v>3852</v>
      </c>
      <c r="B2675" s="9">
        <v>7</v>
      </c>
      <c r="C2675" s="255" t="s">
        <v>9104</v>
      </c>
      <c r="D2675" s="9">
        <v>3041909707.9164791</v>
      </c>
      <c r="E2675" s="9">
        <v>1752644.3191166262</v>
      </c>
      <c r="F2675" s="255" t="s">
        <v>9137</v>
      </c>
      <c r="G2675" s="9"/>
      <c r="H2675" s="255" t="s">
        <v>9168</v>
      </c>
      <c r="I2675" s="9">
        <v>2</v>
      </c>
    </row>
    <row r="2676">
      <c r="A2676" s="255" t="s">
        <v>3853</v>
      </c>
      <c r="B2676" s="9">
        <v>7</v>
      </c>
      <c r="C2676" s="255" t="s">
        <v>9105</v>
      </c>
      <c r="D2676" s="9">
        <v>0.73491679603955817</v>
      </c>
      <c r="E2676" s="9">
        <v>1752644.3191166262</v>
      </c>
      <c r="F2676" s="255" t="s">
        <v>9137</v>
      </c>
      <c r="G2676" s="9"/>
      <c r="H2676" s="255" t="s">
        <v>9168</v>
      </c>
      <c r="I2676" s="9">
        <v>2</v>
      </c>
    </row>
    <row r="2677">
      <c r="A2677" s="255" t="s">
        <v>3854</v>
      </c>
      <c r="B2677" s="9">
        <v>7</v>
      </c>
      <c r="C2677" s="255" t="s">
        <v>9205</v>
      </c>
      <c r="D2677" s="9">
        <v>1735.6115412222789</v>
      </c>
      <c r="E2677" s="9">
        <v>1752644.3191166262</v>
      </c>
      <c r="F2677" s="255" t="s">
        <v>9137</v>
      </c>
      <c r="G2677" s="9"/>
      <c r="H2677" s="255" t="s">
        <v>9168</v>
      </c>
      <c r="I2677" s="9">
        <v>2</v>
      </c>
    </row>
    <row r="2678">
      <c r="A2678" s="255" t="s">
        <v>3855</v>
      </c>
      <c r="B2678" s="9">
        <v>7</v>
      </c>
      <c r="C2678" s="255" t="s">
        <v>9103</v>
      </c>
      <c r="D2678" s="9">
        <v>0</v>
      </c>
      <c r="E2678" s="9">
        <v>1752644.3191166262</v>
      </c>
      <c r="F2678" s="255" t="s">
        <v>9138</v>
      </c>
      <c r="G2678" s="9"/>
      <c r="H2678" s="255" t="s">
        <v>9168</v>
      </c>
      <c r="I2678" s="9">
        <v>2</v>
      </c>
    </row>
    <row r="2679">
      <c r="A2679" s="255" t="s">
        <v>3856</v>
      </c>
      <c r="B2679" s="9">
        <v>7</v>
      </c>
      <c r="C2679" s="255" t="s">
        <v>9104</v>
      </c>
      <c r="D2679" s="9">
        <v>0</v>
      </c>
      <c r="E2679" s="9">
        <v>1752644.3191166262</v>
      </c>
      <c r="F2679" s="255" t="s">
        <v>9138</v>
      </c>
      <c r="G2679" s="9"/>
      <c r="H2679" s="255" t="s">
        <v>9168</v>
      </c>
      <c r="I2679" s="9">
        <v>2</v>
      </c>
    </row>
    <row r="2680">
      <c r="A2680" s="255" t="s">
        <v>3857</v>
      </c>
      <c r="B2680" s="9">
        <v>7</v>
      </c>
      <c r="C2680" s="255" t="s">
        <v>9105</v>
      </c>
      <c r="D2680" s="9">
        <v>0</v>
      </c>
      <c r="E2680" s="9">
        <v>1752644.3191166262</v>
      </c>
      <c r="F2680" s="255" t="s">
        <v>9138</v>
      </c>
      <c r="G2680" s="9"/>
      <c r="H2680" s="255" t="s">
        <v>9168</v>
      </c>
      <c r="I2680" s="9">
        <v>2</v>
      </c>
    </row>
    <row r="2681">
      <c r="A2681" s="255" t="s">
        <v>3858</v>
      </c>
      <c r="B2681" s="9">
        <v>7</v>
      </c>
      <c r="C2681" s="255" t="s">
        <v>9205</v>
      </c>
      <c r="D2681" s="9">
        <v>0</v>
      </c>
      <c r="E2681" s="9">
        <v>1752644.3191166262</v>
      </c>
      <c r="F2681" s="255" t="s">
        <v>9138</v>
      </c>
      <c r="G2681" s="9"/>
      <c r="H2681" s="255" t="s">
        <v>9168</v>
      </c>
      <c r="I2681" s="9">
        <v>2</v>
      </c>
    </row>
    <row r="2682">
      <c r="A2682" s="255" t="s">
        <v>3859</v>
      </c>
      <c r="B2682" s="9">
        <v>8</v>
      </c>
      <c r="C2682" s="255" t="s">
        <v>9103</v>
      </c>
      <c r="D2682" s="9">
        <v>1377747.3968067053</v>
      </c>
      <c r="E2682" s="9">
        <v>1746329.1424868982</v>
      </c>
      <c r="F2682" s="255" t="s">
        <v>9114</v>
      </c>
      <c r="G2682" s="9"/>
      <c r="H2682" s="255" t="s">
        <v>9168</v>
      </c>
      <c r="I2682" s="9">
        <v>2</v>
      </c>
    </row>
    <row r="2683">
      <c r="A2683" s="255" t="s">
        <v>3860</v>
      </c>
      <c r="B2683" s="9">
        <v>8</v>
      </c>
      <c r="C2683" s="255" t="s">
        <v>9104</v>
      </c>
      <c r="D2683" s="9">
        <v>7068351393.4064217</v>
      </c>
      <c r="E2683" s="9">
        <v>1746329.1424868982</v>
      </c>
      <c r="F2683" s="255" t="s">
        <v>9114</v>
      </c>
      <c r="G2683" s="9"/>
      <c r="H2683" s="255" t="s">
        <v>9168</v>
      </c>
      <c r="I2683" s="9">
        <v>2</v>
      </c>
    </row>
    <row r="2684">
      <c r="A2684" s="255" t="s">
        <v>3861</v>
      </c>
      <c r="B2684" s="9">
        <v>8</v>
      </c>
      <c r="C2684" s="255" t="s">
        <v>9105</v>
      </c>
      <c r="D2684" s="9">
        <v>0.7889391313968992</v>
      </c>
      <c r="E2684" s="9">
        <v>1746329.1424868982</v>
      </c>
      <c r="F2684" s="255" t="s">
        <v>9114</v>
      </c>
      <c r="G2684" s="9"/>
      <c r="H2684" s="255" t="s">
        <v>9168</v>
      </c>
      <c r="I2684" s="9">
        <v>2</v>
      </c>
    </row>
    <row r="2685">
      <c r="A2685" s="255" t="s">
        <v>3862</v>
      </c>
      <c r="B2685" s="9">
        <v>8</v>
      </c>
      <c r="C2685" s="255" t="s">
        <v>9205</v>
      </c>
      <c r="D2685" s="9">
        <v>4047.5482092342463</v>
      </c>
      <c r="E2685" s="9">
        <v>1746329.1424868982</v>
      </c>
      <c r="F2685" s="255" t="s">
        <v>9114</v>
      </c>
      <c r="G2685" s="9"/>
      <c r="H2685" s="255" t="s">
        <v>9168</v>
      </c>
      <c r="I2685" s="9">
        <v>2</v>
      </c>
    </row>
    <row r="2686">
      <c r="A2686" s="255" t="s">
        <v>3863</v>
      </c>
      <c r="B2686" s="9">
        <v>8</v>
      </c>
      <c r="C2686" s="255" t="s">
        <v>9103</v>
      </c>
      <c r="D2686" s="9">
        <v>0</v>
      </c>
      <c r="E2686" s="9">
        <v>1746329.1424868982</v>
      </c>
      <c r="F2686" s="255" t="s">
        <v>9115</v>
      </c>
      <c r="G2686" s="9"/>
      <c r="H2686" s="255" t="s">
        <v>9168</v>
      </c>
      <c r="I2686" s="9">
        <v>2</v>
      </c>
    </row>
    <row r="2687">
      <c r="A2687" s="255" t="s">
        <v>3864</v>
      </c>
      <c r="B2687" s="9">
        <v>8</v>
      </c>
      <c r="C2687" s="255" t="s">
        <v>9104</v>
      </c>
      <c r="D2687" s="9">
        <v>0</v>
      </c>
      <c r="E2687" s="9">
        <v>1746329.1424868982</v>
      </c>
      <c r="F2687" s="255" t="s">
        <v>9115</v>
      </c>
      <c r="G2687" s="9"/>
      <c r="H2687" s="255" t="s">
        <v>9168</v>
      </c>
      <c r="I2687" s="9">
        <v>2</v>
      </c>
    </row>
    <row r="2688">
      <c r="A2688" s="255" t="s">
        <v>3865</v>
      </c>
      <c r="B2688" s="9">
        <v>8</v>
      </c>
      <c r="C2688" s="255" t="s">
        <v>9105</v>
      </c>
      <c r="D2688" s="9">
        <v>0</v>
      </c>
      <c r="E2688" s="9">
        <v>1746329.1424868982</v>
      </c>
      <c r="F2688" s="255" t="s">
        <v>9115</v>
      </c>
      <c r="G2688" s="9"/>
      <c r="H2688" s="255" t="s">
        <v>9168</v>
      </c>
      <c r="I2688" s="9">
        <v>2</v>
      </c>
    </row>
    <row r="2689">
      <c r="A2689" s="255" t="s">
        <v>3866</v>
      </c>
      <c r="B2689" s="9">
        <v>8</v>
      </c>
      <c r="C2689" s="255" t="s">
        <v>9205</v>
      </c>
      <c r="D2689" s="9">
        <v>0</v>
      </c>
      <c r="E2689" s="9">
        <v>1746329.1424868982</v>
      </c>
      <c r="F2689" s="255" t="s">
        <v>9115</v>
      </c>
      <c r="G2689" s="9"/>
      <c r="H2689" s="255" t="s">
        <v>9168</v>
      </c>
      <c r="I2689" s="9">
        <v>2</v>
      </c>
    </row>
    <row r="2690">
      <c r="A2690" s="255" t="s">
        <v>3867</v>
      </c>
      <c r="B2690" s="9">
        <v>8</v>
      </c>
      <c r="C2690" s="255" t="s">
        <v>9103</v>
      </c>
      <c r="D2690" s="9">
        <v>0</v>
      </c>
      <c r="E2690" s="9">
        <v>1746329.1424868982</v>
      </c>
      <c r="F2690" s="255" t="s">
        <v>9116</v>
      </c>
      <c r="G2690" s="9"/>
      <c r="H2690" s="255" t="s">
        <v>9168</v>
      </c>
      <c r="I2690" s="9">
        <v>2</v>
      </c>
    </row>
    <row r="2691">
      <c r="A2691" s="255" t="s">
        <v>3868</v>
      </c>
      <c r="B2691" s="9">
        <v>8</v>
      </c>
      <c r="C2691" s="255" t="s">
        <v>9104</v>
      </c>
      <c r="D2691" s="9">
        <v>0</v>
      </c>
      <c r="E2691" s="9">
        <v>1746329.1424868982</v>
      </c>
      <c r="F2691" s="255" t="s">
        <v>9116</v>
      </c>
      <c r="G2691" s="9"/>
      <c r="H2691" s="255" t="s">
        <v>9168</v>
      </c>
      <c r="I2691" s="9">
        <v>2</v>
      </c>
    </row>
    <row r="2692">
      <c r="A2692" s="255" t="s">
        <v>3869</v>
      </c>
      <c r="B2692" s="9">
        <v>8</v>
      </c>
      <c r="C2692" s="255" t="s">
        <v>9105</v>
      </c>
      <c r="D2692" s="9">
        <v>0</v>
      </c>
      <c r="E2692" s="9">
        <v>1746329.1424868982</v>
      </c>
      <c r="F2692" s="255" t="s">
        <v>9116</v>
      </c>
      <c r="G2692" s="9"/>
      <c r="H2692" s="255" t="s">
        <v>9168</v>
      </c>
      <c r="I2692" s="9">
        <v>2</v>
      </c>
    </row>
    <row r="2693">
      <c r="A2693" s="255" t="s">
        <v>3870</v>
      </c>
      <c r="B2693" s="9">
        <v>8</v>
      </c>
      <c r="C2693" s="255" t="s">
        <v>9205</v>
      </c>
      <c r="D2693" s="9">
        <v>0</v>
      </c>
      <c r="E2693" s="9">
        <v>1746329.1424868982</v>
      </c>
      <c r="F2693" s="255" t="s">
        <v>9116</v>
      </c>
      <c r="G2693" s="9"/>
      <c r="H2693" s="255" t="s">
        <v>9168</v>
      </c>
      <c r="I2693" s="9">
        <v>2</v>
      </c>
    </row>
    <row r="2694">
      <c r="A2694" s="255" t="s">
        <v>3871</v>
      </c>
      <c r="B2694" s="9">
        <v>8</v>
      </c>
      <c r="C2694" s="255" t="s">
        <v>9103</v>
      </c>
      <c r="D2694" s="9">
        <v>0</v>
      </c>
      <c r="E2694" s="9">
        <v>1746329.1424868982</v>
      </c>
      <c r="F2694" s="255" t="s">
        <v>9117</v>
      </c>
      <c r="G2694" s="9"/>
      <c r="H2694" s="255" t="s">
        <v>9168</v>
      </c>
      <c r="I2694" s="9">
        <v>2</v>
      </c>
    </row>
    <row r="2695">
      <c r="A2695" s="255" t="s">
        <v>3872</v>
      </c>
      <c r="B2695" s="9">
        <v>8</v>
      </c>
      <c r="C2695" s="255" t="s">
        <v>9104</v>
      </c>
      <c r="D2695" s="9">
        <v>0</v>
      </c>
      <c r="E2695" s="9">
        <v>1746329.1424868982</v>
      </c>
      <c r="F2695" s="255" t="s">
        <v>9117</v>
      </c>
      <c r="G2695" s="9"/>
      <c r="H2695" s="255" t="s">
        <v>9168</v>
      </c>
      <c r="I2695" s="9">
        <v>2</v>
      </c>
    </row>
    <row r="2696">
      <c r="A2696" s="255" t="s">
        <v>3873</v>
      </c>
      <c r="B2696" s="9">
        <v>8</v>
      </c>
      <c r="C2696" s="255" t="s">
        <v>9105</v>
      </c>
      <c r="D2696" s="9">
        <v>0</v>
      </c>
      <c r="E2696" s="9">
        <v>1746329.1424868982</v>
      </c>
      <c r="F2696" s="255" t="s">
        <v>9117</v>
      </c>
      <c r="G2696" s="9"/>
      <c r="H2696" s="255" t="s">
        <v>9168</v>
      </c>
      <c r="I2696" s="9">
        <v>2</v>
      </c>
    </row>
    <row r="2697">
      <c r="A2697" s="255" t="s">
        <v>3874</v>
      </c>
      <c r="B2697" s="9">
        <v>8</v>
      </c>
      <c r="C2697" s="255" t="s">
        <v>9205</v>
      </c>
      <c r="D2697" s="9">
        <v>0</v>
      </c>
      <c r="E2697" s="9">
        <v>1746329.1424868982</v>
      </c>
      <c r="F2697" s="255" t="s">
        <v>9117</v>
      </c>
      <c r="G2697" s="9"/>
      <c r="H2697" s="255" t="s">
        <v>9168</v>
      </c>
      <c r="I2697" s="9">
        <v>2</v>
      </c>
    </row>
    <row r="2698">
      <c r="A2698" s="255" t="s">
        <v>3875</v>
      </c>
      <c r="B2698" s="9">
        <v>8</v>
      </c>
      <c r="C2698" s="255" t="s">
        <v>9103</v>
      </c>
      <c r="D2698" s="9">
        <v>0</v>
      </c>
      <c r="E2698" s="9">
        <v>1746329.1424868982</v>
      </c>
      <c r="F2698" s="255" t="s">
        <v>9118</v>
      </c>
      <c r="G2698" s="9"/>
      <c r="H2698" s="255" t="s">
        <v>9168</v>
      </c>
      <c r="I2698" s="9">
        <v>2</v>
      </c>
    </row>
    <row r="2699">
      <c r="A2699" s="255" t="s">
        <v>3876</v>
      </c>
      <c r="B2699" s="9">
        <v>8</v>
      </c>
      <c r="C2699" s="255" t="s">
        <v>9104</v>
      </c>
      <c r="D2699" s="9">
        <v>0</v>
      </c>
      <c r="E2699" s="9">
        <v>1746329.1424868982</v>
      </c>
      <c r="F2699" s="255" t="s">
        <v>9118</v>
      </c>
      <c r="G2699" s="9"/>
      <c r="H2699" s="255" t="s">
        <v>9168</v>
      </c>
      <c r="I2699" s="9">
        <v>2</v>
      </c>
    </row>
    <row r="2700">
      <c r="A2700" s="255" t="s">
        <v>3877</v>
      </c>
      <c r="B2700" s="9">
        <v>8</v>
      </c>
      <c r="C2700" s="255" t="s">
        <v>9105</v>
      </c>
      <c r="D2700" s="9">
        <v>0</v>
      </c>
      <c r="E2700" s="9">
        <v>1746329.1424868982</v>
      </c>
      <c r="F2700" s="255" t="s">
        <v>9118</v>
      </c>
      <c r="G2700" s="9"/>
      <c r="H2700" s="255" t="s">
        <v>9168</v>
      </c>
      <c r="I2700" s="9">
        <v>2</v>
      </c>
    </row>
    <row r="2701">
      <c r="A2701" s="255" t="s">
        <v>3878</v>
      </c>
      <c r="B2701" s="9">
        <v>8</v>
      </c>
      <c r="C2701" s="255" t="s">
        <v>9205</v>
      </c>
      <c r="D2701" s="9">
        <v>0</v>
      </c>
      <c r="E2701" s="9">
        <v>1746329.1424868982</v>
      </c>
      <c r="F2701" s="255" t="s">
        <v>9118</v>
      </c>
      <c r="G2701" s="9"/>
      <c r="H2701" s="255" t="s">
        <v>9168</v>
      </c>
      <c r="I2701" s="9">
        <v>2</v>
      </c>
    </row>
    <row r="2702">
      <c r="A2702" s="255" t="s">
        <v>3879</v>
      </c>
      <c r="B2702" s="9">
        <v>8</v>
      </c>
      <c r="C2702" s="255" t="s">
        <v>9103</v>
      </c>
      <c r="D2702" s="9">
        <v>0</v>
      </c>
      <c r="E2702" s="9">
        <v>1746329.1424868982</v>
      </c>
      <c r="F2702" s="255" t="s">
        <v>9119</v>
      </c>
      <c r="G2702" s="9"/>
      <c r="H2702" s="255" t="s">
        <v>9168</v>
      </c>
      <c r="I2702" s="9">
        <v>2</v>
      </c>
    </row>
    <row r="2703">
      <c r="A2703" s="255" t="s">
        <v>3880</v>
      </c>
      <c r="B2703" s="9">
        <v>8</v>
      </c>
      <c r="C2703" s="255" t="s">
        <v>9104</v>
      </c>
      <c r="D2703" s="9">
        <v>0</v>
      </c>
      <c r="E2703" s="9">
        <v>1746329.1424868982</v>
      </c>
      <c r="F2703" s="255" t="s">
        <v>9119</v>
      </c>
      <c r="G2703" s="9"/>
      <c r="H2703" s="255" t="s">
        <v>9168</v>
      </c>
      <c r="I2703" s="9">
        <v>2</v>
      </c>
    </row>
    <row r="2704">
      <c r="A2704" s="255" t="s">
        <v>3881</v>
      </c>
      <c r="B2704" s="9">
        <v>8</v>
      </c>
      <c r="C2704" s="255" t="s">
        <v>9105</v>
      </c>
      <c r="D2704" s="9">
        <v>0</v>
      </c>
      <c r="E2704" s="9">
        <v>1746329.1424868982</v>
      </c>
      <c r="F2704" s="255" t="s">
        <v>9119</v>
      </c>
      <c r="G2704" s="9"/>
      <c r="H2704" s="255" t="s">
        <v>9168</v>
      </c>
      <c r="I2704" s="9">
        <v>2</v>
      </c>
    </row>
    <row r="2705">
      <c r="A2705" s="255" t="s">
        <v>3882</v>
      </c>
      <c r="B2705" s="9">
        <v>8</v>
      </c>
      <c r="C2705" s="255" t="s">
        <v>9205</v>
      </c>
      <c r="D2705" s="9">
        <v>0</v>
      </c>
      <c r="E2705" s="9">
        <v>1746329.1424868982</v>
      </c>
      <c r="F2705" s="255" t="s">
        <v>9119</v>
      </c>
      <c r="G2705" s="9"/>
      <c r="H2705" s="255" t="s">
        <v>9168</v>
      </c>
      <c r="I2705" s="9">
        <v>2</v>
      </c>
    </row>
    <row r="2706">
      <c r="A2706" s="255" t="s">
        <v>3883</v>
      </c>
      <c r="B2706" s="9">
        <v>8</v>
      </c>
      <c r="C2706" s="255" t="s">
        <v>9103</v>
      </c>
      <c r="D2706" s="9">
        <v>0</v>
      </c>
      <c r="E2706" s="9">
        <v>1746329.1424868982</v>
      </c>
      <c r="F2706" s="255" t="s">
        <v>9120</v>
      </c>
      <c r="G2706" s="9"/>
      <c r="H2706" s="255" t="s">
        <v>9168</v>
      </c>
      <c r="I2706" s="9">
        <v>2</v>
      </c>
    </row>
    <row r="2707">
      <c r="A2707" s="255" t="s">
        <v>3884</v>
      </c>
      <c r="B2707" s="9">
        <v>8</v>
      </c>
      <c r="C2707" s="255" t="s">
        <v>9104</v>
      </c>
      <c r="D2707" s="9">
        <v>0</v>
      </c>
      <c r="E2707" s="9">
        <v>1746329.1424868982</v>
      </c>
      <c r="F2707" s="255" t="s">
        <v>9120</v>
      </c>
      <c r="G2707" s="9"/>
      <c r="H2707" s="255" t="s">
        <v>9168</v>
      </c>
      <c r="I2707" s="9">
        <v>2</v>
      </c>
    </row>
    <row r="2708">
      <c r="A2708" s="255" t="s">
        <v>3885</v>
      </c>
      <c r="B2708" s="9">
        <v>8</v>
      </c>
      <c r="C2708" s="255" t="s">
        <v>9105</v>
      </c>
      <c r="D2708" s="9">
        <v>0</v>
      </c>
      <c r="E2708" s="9">
        <v>1746329.1424868982</v>
      </c>
      <c r="F2708" s="255" t="s">
        <v>9120</v>
      </c>
      <c r="G2708" s="9"/>
      <c r="H2708" s="255" t="s">
        <v>9168</v>
      </c>
      <c r="I2708" s="9">
        <v>2</v>
      </c>
    </row>
    <row r="2709">
      <c r="A2709" s="255" t="s">
        <v>3886</v>
      </c>
      <c r="B2709" s="9">
        <v>8</v>
      </c>
      <c r="C2709" s="255" t="s">
        <v>9205</v>
      </c>
      <c r="D2709" s="9">
        <v>0</v>
      </c>
      <c r="E2709" s="9">
        <v>1746329.1424868982</v>
      </c>
      <c r="F2709" s="255" t="s">
        <v>9120</v>
      </c>
      <c r="G2709" s="9"/>
      <c r="H2709" s="255" t="s">
        <v>9168</v>
      </c>
      <c r="I2709" s="9">
        <v>2</v>
      </c>
    </row>
    <row r="2710">
      <c r="A2710" s="255" t="s">
        <v>3887</v>
      </c>
      <c r="B2710" s="9">
        <v>8</v>
      </c>
      <c r="C2710" s="255" t="s">
        <v>9103</v>
      </c>
      <c r="D2710" s="9">
        <v>0</v>
      </c>
      <c r="E2710" s="9">
        <v>1746329.1424868982</v>
      </c>
      <c r="F2710" s="255" t="s">
        <v>9121</v>
      </c>
      <c r="G2710" s="9"/>
      <c r="H2710" s="255" t="s">
        <v>9168</v>
      </c>
      <c r="I2710" s="9">
        <v>2</v>
      </c>
    </row>
    <row r="2711">
      <c r="A2711" s="255" t="s">
        <v>3888</v>
      </c>
      <c r="B2711" s="9">
        <v>8</v>
      </c>
      <c r="C2711" s="255" t="s">
        <v>9104</v>
      </c>
      <c r="D2711" s="9">
        <v>0</v>
      </c>
      <c r="E2711" s="9">
        <v>1746329.1424868982</v>
      </c>
      <c r="F2711" s="255" t="s">
        <v>9121</v>
      </c>
      <c r="G2711" s="9"/>
      <c r="H2711" s="255" t="s">
        <v>9168</v>
      </c>
      <c r="I2711" s="9">
        <v>2</v>
      </c>
    </row>
    <row r="2712">
      <c r="A2712" s="255" t="s">
        <v>3889</v>
      </c>
      <c r="B2712" s="9">
        <v>8</v>
      </c>
      <c r="C2712" s="255" t="s">
        <v>9105</v>
      </c>
      <c r="D2712" s="9">
        <v>0</v>
      </c>
      <c r="E2712" s="9">
        <v>1746329.1424868982</v>
      </c>
      <c r="F2712" s="255" t="s">
        <v>9121</v>
      </c>
      <c r="G2712" s="9"/>
      <c r="H2712" s="255" t="s">
        <v>9168</v>
      </c>
      <c r="I2712" s="9">
        <v>2</v>
      </c>
    </row>
    <row r="2713">
      <c r="A2713" s="255" t="s">
        <v>3890</v>
      </c>
      <c r="B2713" s="9">
        <v>8</v>
      </c>
      <c r="C2713" s="255" t="s">
        <v>9205</v>
      </c>
      <c r="D2713" s="9">
        <v>0</v>
      </c>
      <c r="E2713" s="9">
        <v>1746329.1424868982</v>
      </c>
      <c r="F2713" s="255" t="s">
        <v>9121</v>
      </c>
      <c r="G2713" s="9"/>
      <c r="H2713" s="255" t="s">
        <v>9168</v>
      </c>
      <c r="I2713" s="9">
        <v>2</v>
      </c>
    </row>
    <row r="2714">
      <c r="A2714" s="255" t="s">
        <v>3891</v>
      </c>
      <c r="B2714" s="9">
        <v>8</v>
      </c>
      <c r="C2714" s="255" t="s">
        <v>9103</v>
      </c>
      <c r="D2714" s="9">
        <v>1594420.6518276599</v>
      </c>
      <c r="E2714" s="9">
        <v>1746329.1424868982</v>
      </c>
      <c r="F2714" s="255" t="s">
        <v>9122</v>
      </c>
      <c r="G2714" s="9"/>
      <c r="H2714" s="255" t="s">
        <v>9168</v>
      </c>
      <c r="I2714" s="9">
        <v>2</v>
      </c>
    </row>
    <row r="2715">
      <c r="A2715" s="255" t="s">
        <v>3892</v>
      </c>
      <c r="B2715" s="9">
        <v>8</v>
      </c>
      <c r="C2715" s="255" t="s">
        <v>9104</v>
      </c>
      <c r="D2715" s="9">
        <v>9670907481.6065102</v>
      </c>
      <c r="E2715" s="9">
        <v>1746329.1424868982</v>
      </c>
      <c r="F2715" s="255" t="s">
        <v>9122</v>
      </c>
      <c r="G2715" s="9"/>
      <c r="H2715" s="255" t="s">
        <v>9168</v>
      </c>
      <c r="I2715" s="9">
        <v>2</v>
      </c>
    </row>
    <row r="2716">
      <c r="A2716" s="255" t="s">
        <v>3893</v>
      </c>
      <c r="B2716" s="9">
        <v>8</v>
      </c>
      <c r="C2716" s="255" t="s">
        <v>9105</v>
      </c>
      <c r="D2716" s="9">
        <v>0.91301268073502473</v>
      </c>
      <c r="E2716" s="9">
        <v>1746329.1424868982</v>
      </c>
      <c r="F2716" s="255" t="s">
        <v>9122</v>
      </c>
      <c r="G2716" s="9"/>
      <c r="H2716" s="255" t="s">
        <v>9168</v>
      </c>
      <c r="I2716" s="9">
        <v>2</v>
      </c>
    </row>
    <row r="2717">
      <c r="A2717" s="255" t="s">
        <v>3894</v>
      </c>
      <c r="B2717" s="9">
        <v>8</v>
      </c>
      <c r="C2717" s="255" t="s">
        <v>9205</v>
      </c>
      <c r="D2717" s="9">
        <v>5537.849221157956</v>
      </c>
      <c r="E2717" s="9">
        <v>1746329.1424868982</v>
      </c>
      <c r="F2717" s="255" t="s">
        <v>9122</v>
      </c>
      <c r="G2717" s="9"/>
      <c r="H2717" s="255" t="s">
        <v>9168</v>
      </c>
      <c r="I2717" s="9">
        <v>2</v>
      </c>
    </row>
    <row r="2718">
      <c r="A2718" s="255" t="s">
        <v>3895</v>
      </c>
      <c r="B2718" s="9">
        <v>8</v>
      </c>
      <c r="C2718" s="255" t="s">
        <v>9103</v>
      </c>
      <c r="D2718" s="9">
        <v>1594420.6518276599</v>
      </c>
      <c r="E2718" s="9">
        <v>1746329.1424868982</v>
      </c>
      <c r="F2718" s="255" t="s">
        <v>9123</v>
      </c>
      <c r="G2718" s="9"/>
      <c r="H2718" s="255" t="s">
        <v>9168</v>
      </c>
      <c r="I2718" s="9">
        <v>2</v>
      </c>
    </row>
    <row r="2719">
      <c r="A2719" s="255" t="s">
        <v>3896</v>
      </c>
      <c r="B2719" s="9">
        <v>8</v>
      </c>
      <c r="C2719" s="255" t="s">
        <v>9104</v>
      </c>
      <c r="D2719" s="9">
        <v>9670907481.6065102</v>
      </c>
      <c r="E2719" s="9">
        <v>1746329.1424868982</v>
      </c>
      <c r="F2719" s="255" t="s">
        <v>9123</v>
      </c>
      <c r="G2719" s="9"/>
      <c r="H2719" s="255" t="s">
        <v>9168</v>
      </c>
      <c r="I2719" s="9">
        <v>2</v>
      </c>
    </row>
    <row r="2720">
      <c r="A2720" s="255" t="s">
        <v>3897</v>
      </c>
      <c r="B2720" s="9">
        <v>8</v>
      </c>
      <c r="C2720" s="255" t="s">
        <v>9105</v>
      </c>
      <c r="D2720" s="9">
        <v>0.91301268073502473</v>
      </c>
      <c r="E2720" s="9">
        <v>1746329.1424868982</v>
      </c>
      <c r="F2720" s="255" t="s">
        <v>9123</v>
      </c>
      <c r="G2720" s="9"/>
      <c r="H2720" s="255" t="s">
        <v>9168</v>
      </c>
      <c r="I2720" s="9">
        <v>2</v>
      </c>
    </row>
    <row r="2721">
      <c r="A2721" s="255" t="s">
        <v>3898</v>
      </c>
      <c r="B2721" s="9">
        <v>8</v>
      </c>
      <c r="C2721" s="255" t="s">
        <v>9205</v>
      </c>
      <c r="D2721" s="9">
        <v>5537.849221157956</v>
      </c>
      <c r="E2721" s="9">
        <v>1746329.1424868982</v>
      </c>
      <c r="F2721" s="255" t="s">
        <v>9123</v>
      </c>
      <c r="G2721" s="9"/>
      <c r="H2721" s="255" t="s">
        <v>9168</v>
      </c>
      <c r="I2721" s="9">
        <v>2</v>
      </c>
    </row>
    <row r="2722">
      <c r="A2722" s="255" t="s">
        <v>3899</v>
      </c>
      <c r="B2722" s="9">
        <v>8</v>
      </c>
      <c r="C2722" s="255" t="s">
        <v>9103</v>
      </c>
      <c r="D2722" s="9">
        <v>1594420.6518276599</v>
      </c>
      <c r="E2722" s="9">
        <v>1746329.1424868982</v>
      </c>
      <c r="F2722" s="255" t="s">
        <v>9124</v>
      </c>
      <c r="G2722" s="9"/>
      <c r="H2722" s="255" t="s">
        <v>9168</v>
      </c>
      <c r="I2722" s="9">
        <v>2</v>
      </c>
    </row>
    <row r="2723">
      <c r="A2723" s="255" t="s">
        <v>3900</v>
      </c>
      <c r="B2723" s="9">
        <v>8</v>
      </c>
      <c r="C2723" s="255" t="s">
        <v>9104</v>
      </c>
      <c r="D2723" s="9">
        <v>9670907481.6065102</v>
      </c>
      <c r="E2723" s="9">
        <v>1746329.1424868982</v>
      </c>
      <c r="F2723" s="255" t="s">
        <v>9124</v>
      </c>
      <c r="G2723" s="9"/>
      <c r="H2723" s="255" t="s">
        <v>9168</v>
      </c>
      <c r="I2723" s="9">
        <v>2</v>
      </c>
    </row>
    <row r="2724">
      <c r="A2724" s="255" t="s">
        <v>3901</v>
      </c>
      <c r="B2724" s="9">
        <v>8</v>
      </c>
      <c r="C2724" s="255" t="s">
        <v>9105</v>
      </c>
      <c r="D2724" s="9">
        <v>0.91301268073502473</v>
      </c>
      <c r="E2724" s="9">
        <v>1746329.1424868982</v>
      </c>
      <c r="F2724" s="255" t="s">
        <v>9124</v>
      </c>
      <c r="G2724" s="9"/>
      <c r="H2724" s="255" t="s">
        <v>9168</v>
      </c>
      <c r="I2724" s="9">
        <v>2</v>
      </c>
    </row>
    <row r="2725">
      <c r="A2725" s="255" t="s">
        <v>3902</v>
      </c>
      <c r="B2725" s="9">
        <v>8</v>
      </c>
      <c r="C2725" s="255" t="s">
        <v>9205</v>
      </c>
      <c r="D2725" s="9">
        <v>5537.849221157956</v>
      </c>
      <c r="E2725" s="9">
        <v>1746329.1424868982</v>
      </c>
      <c r="F2725" s="255" t="s">
        <v>9124</v>
      </c>
      <c r="G2725" s="9"/>
      <c r="H2725" s="255" t="s">
        <v>9168</v>
      </c>
      <c r="I2725" s="9">
        <v>2</v>
      </c>
    </row>
    <row r="2726">
      <c r="A2726" s="255" t="s">
        <v>3903</v>
      </c>
      <c r="B2726" s="9">
        <v>8</v>
      </c>
      <c r="C2726" s="255" t="s">
        <v>9103</v>
      </c>
      <c r="D2726" s="9">
        <v>1746329.1424868982</v>
      </c>
      <c r="E2726" s="9">
        <v>1746329.1424868982</v>
      </c>
      <c r="F2726" s="255" t="s">
        <v>9125</v>
      </c>
      <c r="G2726" s="9"/>
      <c r="H2726" s="255" t="s">
        <v>9168</v>
      </c>
      <c r="I2726" s="9">
        <v>2</v>
      </c>
    </row>
    <row r="2727">
      <c r="A2727" s="255" t="s">
        <v>3904</v>
      </c>
      <c r="B2727" s="9">
        <v>8</v>
      </c>
      <c r="C2727" s="255" t="s">
        <v>9104</v>
      </c>
      <c r="D2727" s="9">
        <v>3556249262.8598948</v>
      </c>
      <c r="E2727" s="9">
        <v>1746329.1424868982</v>
      </c>
      <c r="F2727" s="255" t="s">
        <v>9125</v>
      </c>
      <c r="G2727" s="9"/>
      <c r="H2727" s="255" t="s">
        <v>9168</v>
      </c>
      <c r="I2727" s="9">
        <v>2</v>
      </c>
    </row>
    <row r="2728">
      <c r="A2728" s="255" t="s">
        <v>3905</v>
      </c>
      <c r="B2728" s="9">
        <v>8</v>
      </c>
      <c r="C2728" s="255" t="s">
        <v>9105</v>
      </c>
      <c r="D2728" s="9">
        <v>1</v>
      </c>
      <c r="E2728" s="9">
        <v>1746329.1424868982</v>
      </c>
      <c r="F2728" s="255" t="s">
        <v>9125</v>
      </c>
      <c r="G2728" s="9"/>
      <c r="H2728" s="255" t="s">
        <v>9168</v>
      </c>
      <c r="I2728" s="9">
        <v>2</v>
      </c>
    </row>
    <row r="2729">
      <c r="A2729" s="255" t="s">
        <v>3906</v>
      </c>
      <c r="B2729" s="9">
        <v>8</v>
      </c>
      <c r="C2729" s="255" t="s">
        <v>9205</v>
      </c>
      <c r="D2729" s="9">
        <v>2036.4140850306949</v>
      </c>
      <c r="E2729" s="9">
        <v>1746329.1424868982</v>
      </c>
      <c r="F2729" s="255" t="s">
        <v>9125</v>
      </c>
      <c r="G2729" s="9"/>
      <c r="H2729" s="255" t="s">
        <v>9168</v>
      </c>
      <c r="I2729" s="9">
        <v>2</v>
      </c>
    </row>
    <row r="2730">
      <c r="A2730" s="255" t="s">
        <v>3907</v>
      </c>
      <c r="B2730" s="9">
        <v>8</v>
      </c>
      <c r="C2730" s="255" t="s">
        <v>9103</v>
      </c>
      <c r="D2730" s="9">
        <v>1449983.9146769287</v>
      </c>
      <c r="E2730" s="9">
        <v>1746329.1424868982</v>
      </c>
      <c r="F2730" s="255" t="s">
        <v>9126</v>
      </c>
      <c r="G2730" s="9"/>
      <c r="H2730" s="255" t="s">
        <v>9168</v>
      </c>
      <c r="I2730" s="9">
        <v>2</v>
      </c>
    </row>
    <row r="2731">
      <c r="A2731" s="255" t="s">
        <v>3908</v>
      </c>
      <c r="B2731" s="9">
        <v>8</v>
      </c>
      <c r="C2731" s="255" t="s">
        <v>9104</v>
      </c>
      <c r="D2731" s="9">
        <v>7475121101.1373119</v>
      </c>
      <c r="E2731" s="9">
        <v>1746329.1424868982</v>
      </c>
      <c r="F2731" s="255" t="s">
        <v>9126</v>
      </c>
      <c r="G2731" s="9"/>
      <c r="H2731" s="255" t="s">
        <v>9168</v>
      </c>
      <c r="I2731" s="9">
        <v>2</v>
      </c>
    </row>
    <row r="2732">
      <c r="A2732" s="255" t="s">
        <v>3909</v>
      </c>
      <c r="B2732" s="9">
        <v>8</v>
      </c>
      <c r="C2732" s="255" t="s">
        <v>9105</v>
      </c>
      <c r="D2732" s="9">
        <v>0.83030390972691859</v>
      </c>
      <c r="E2732" s="9">
        <v>1746329.1424868982</v>
      </c>
      <c r="F2732" s="255" t="s">
        <v>9126</v>
      </c>
      <c r="G2732" s="9"/>
      <c r="H2732" s="255" t="s">
        <v>9168</v>
      </c>
      <c r="I2732" s="9">
        <v>2</v>
      </c>
    </row>
    <row r="2733">
      <c r="A2733" s="255" t="s">
        <v>3910</v>
      </c>
      <c r="B2733" s="9">
        <v>8</v>
      </c>
      <c r="C2733" s="255" t="s">
        <v>9205</v>
      </c>
      <c r="D2733" s="9">
        <v>4280.4766405559731</v>
      </c>
      <c r="E2733" s="9">
        <v>1746329.1424868982</v>
      </c>
      <c r="F2733" s="255" t="s">
        <v>9126</v>
      </c>
      <c r="G2733" s="9"/>
      <c r="H2733" s="255" t="s">
        <v>9168</v>
      </c>
      <c r="I2733" s="9">
        <v>2</v>
      </c>
    </row>
    <row r="2734">
      <c r="A2734" s="255" t="s">
        <v>3911</v>
      </c>
      <c r="B2734" s="9">
        <v>8</v>
      </c>
      <c r="C2734" s="255" t="s">
        <v>9103</v>
      </c>
      <c r="D2734" s="9">
        <v>1704935.0412804135</v>
      </c>
      <c r="E2734" s="9">
        <v>1746329.1424868982</v>
      </c>
      <c r="F2734" s="255" t="s">
        <v>9127</v>
      </c>
      <c r="G2734" s="9"/>
      <c r="H2734" s="255" t="s">
        <v>9168</v>
      </c>
      <c r="I2734" s="9">
        <v>2</v>
      </c>
    </row>
    <row r="2735">
      <c r="A2735" s="255" t="s">
        <v>3912</v>
      </c>
      <c r="B2735" s="9">
        <v>8</v>
      </c>
      <c r="C2735" s="255" t="s">
        <v>9104</v>
      </c>
      <c r="D2735" s="9">
        <v>17146028582.74382</v>
      </c>
      <c r="E2735" s="9">
        <v>1746329.1424868982</v>
      </c>
      <c r="F2735" s="255" t="s">
        <v>9127</v>
      </c>
      <c r="G2735" s="9"/>
      <c r="H2735" s="255" t="s">
        <v>9168</v>
      </c>
      <c r="I2735" s="9">
        <v>2</v>
      </c>
    </row>
    <row r="2736">
      <c r="A2736" s="255" t="s">
        <v>3913</v>
      </c>
      <c r="B2736" s="9">
        <v>8</v>
      </c>
      <c r="C2736" s="255" t="s">
        <v>9105</v>
      </c>
      <c r="D2736" s="9">
        <v>0.97629650665536249</v>
      </c>
      <c r="E2736" s="9">
        <v>1746329.1424868982</v>
      </c>
      <c r="F2736" s="255" t="s">
        <v>9127</v>
      </c>
      <c r="G2736" s="9"/>
      <c r="H2736" s="255" t="s">
        <v>9168</v>
      </c>
      <c r="I2736" s="9">
        <v>2</v>
      </c>
    </row>
    <row r="2737">
      <c r="A2737" s="255" t="s">
        <v>3914</v>
      </c>
      <c r="B2737" s="9">
        <v>8</v>
      </c>
      <c r="C2737" s="255" t="s">
        <v>9205</v>
      </c>
      <c r="D2737" s="9">
        <v>9818.3258617139272</v>
      </c>
      <c r="E2737" s="9">
        <v>1746329.1424868982</v>
      </c>
      <c r="F2737" s="255" t="s">
        <v>9127</v>
      </c>
      <c r="G2737" s="9"/>
      <c r="H2737" s="255" t="s">
        <v>9168</v>
      </c>
      <c r="I2737" s="9">
        <v>2</v>
      </c>
    </row>
    <row r="2738">
      <c r="A2738" s="255" t="s">
        <v>3915</v>
      </c>
      <c r="B2738" s="9">
        <v>8</v>
      </c>
      <c r="C2738" s="255" t="s">
        <v>9103</v>
      </c>
      <c r="D2738" s="9">
        <v>1704935.0412804135</v>
      </c>
      <c r="E2738" s="9">
        <v>1746329.1424868982</v>
      </c>
      <c r="F2738" s="255" t="s">
        <v>9128</v>
      </c>
      <c r="G2738" s="9"/>
      <c r="H2738" s="255" t="s">
        <v>9168</v>
      </c>
      <c r="I2738" s="9">
        <v>2</v>
      </c>
    </row>
    <row r="2739">
      <c r="A2739" s="255" t="s">
        <v>3916</v>
      </c>
      <c r="B2739" s="9">
        <v>8</v>
      </c>
      <c r="C2739" s="255" t="s">
        <v>9104</v>
      </c>
      <c r="D2739" s="9">
        <v>17146028582.74382</v>
      </c>
      <c r="E2739" s="9">
        <v>1746329.1424868982</v>
      </c>
      <c r="F2739" s="255" t="s">
        <v>9128</v>
      </c>
      <c r="G2739" s="9"/>
      <c r="H2739" s="255" t="s">
        <v>9168</v>
      </c>
      <c r="I2739" s="9">
        <v>2</v>
      </c>
    </row>
    <row r="2740">
      <c r="A2740" s="255" t="s">
        <v>3917</v>
      </c>
      <c r="B2740" s="9">
        <v>8</v>
      </c>
      <c r="C2740" s="255" t="s">
        <v>9105</v>
      </c>
      <c r="D2740" s="9">
        <v>0.97629650665536249</v>
      </c>
      <c r="E2740" s="9">
        <v>1746329.1424868982</v>
      </c>
      <c r="F2740" s="255" t="s">
        <v>9128</v>
      </c>
      <c r="G2740" s="9"/>
      <c r="H2740" s="255" t="s">
        <v>9168</v>
      </c>
      <c r="I2740" s="9">
        <v>2</v>
      </c>
    </row>
    <row r="2741">
      <c r="A2741" s="255" t="s">
        <v>3918</v>
      </c>
      <c r="B2741" s="9">
        <v>8</v>
      </c>
      <c r="C2741" s="255" t="s">
        <v>9205</v>
      </c>
      <c r="D2741" s="9">
        <v>9818.3258617139272</v>
      </c>
      <c r="E2741" s="9">
        <v>1746329.1424868982</v>
      </c>
      <c r="F2741" s="255" t="s">
        <v>9128</v>
      </c>
      <c r="G2741" s="9"/>
      <c r="H2741" s="255" t="s">
        <v>9168</v>
      </c>
      <c r="I2741" s="9">
        <v>2</v>
      </c>
    </row>
    <row r="2742">
      <c r="A2742" s="255" t="s">
        <v>3919</v>
      </c>
      <c r="B2742" s="9">
        <v>8</v>
      </c>
      <c r="C2742" s="255" t="s">
        <v>9103</v>
      </c>
      <c r="D2742" s="9">
        <v>1153416.5656215483</v>
      </c>
      <c r="E2742" s="9">
        <v>1746329.1424868982</v>
      </c>
      <c r="F2742" s="255" t="s">
        <v>9129</v>
      </c>
      <c r="G2742" s="9"/>
      <c r="H2742" s="255" t="s">
        <v>9168</v>
      </c>
      <c r="I2742" s="9">
        <v>2</v>
      </c>
    </row>
    <row r="2743">
      <c r="A2743" s="255" t="s">
        <v>3920</v>
      </c>
      <c r="B2743" s="9">
        <v>8</v>
      </c>
      <c r="C2743" s="255" t="s">
        <v>9104</v>
      </c>
      <c r="D2743" s="9">
        <v>3585092922.2407398</v>
      </c>
      <c r="E2743" s="9">
        <v>1746329.1424868982</v>
      </c>
      <c r="F2743" s="255" t="s">
        <v>9129</v>
      </c>
      <c r="G2743" s="9"/>
      <c r="H2743" s="255" t="s">
        <v>9168</v>
      </c>
      <c r="I2743" s="9">
        <v>2</v>
      </c>
    </row>
    <row r="2744">
      <c r="A2744" s="255" t="s">
        <v>3921</v>
      </c>
      <c r="B2744" s="9">
        <v>8</v>
      </c>
      <c r="C2744" s="255" t="s">
        <v>9105</v>
      </c>
      <c r="D2744" s="9">
        <v>0.66048062622318737</v>
      </c>
      <c r="E2744" s="9">
        <v>1746329.1424868982</v>
      </c>
      <c r="F2744" s="255" t="s">
        <v>9129</v>
      </c>
      <c r="G2744" s="9"/>
      <c r="H2744" s="255" t="s">
        <v>9168</v>
      </c>
      <c r="I2744" s="9">
        <v>2</v>
      </c>
    </row>
    <row r="2745">
      <c r="A2745" s="255" t="s">
        <v>3922</v>
      </c>
      <c r="B2745" s="9">
        <v>8</v>
      </c>
      <c r="C2745" s="255" t="s">
        <v>9205</v>
      </c>
      <c r="D2745" s="9">
        <v>2052.9308221560741</v>
      </c>
      <c r="E2745" s="9">
        <v>1746329.1424868982</v>
      </c>
      <c r="F2745" s="255" t="s">
        <v>9129</v>
      </c>
      <c r="G2745" s="9"/>
      <c r="H2745" s="255" t="s">
        <v>9168</v>
      </c>
      <c r="I2745" s="9">
        <v>2</v>
      </c>
    </row>
    <row r="2746">
      <c r="A2746" s="255" t="s">
        <v>3923</v>
      </c>
      <c r="B2746" s="9">
        <v>8</v>
      </c>
      <c r="C2746" s="255" t="s">
        <v>9103</v>
      </c>
      <c r="D2746" s="9">
        <v>1153416.5656215483</v>
      </c>
      <c r="E2746" s="9">
        <v>1746329.1424868982</v>
      </c>
      <c r="F2746" s="255" t="s">
        <v>9130</v>
      </c>
      <c r="G2746" s="9"/>
      <c r="H2746" s="255" t="s">
        <v>9168</v>
      </c>
      <c r="I2746" s="9">
        <v>2</v>
      </c>
    </row>
    <row r="2747">
      <c r="A2747" s="255" t="s">
        <v>3924</v>
      </c>
      <c r="B2747" s="9">
        <v>8</v>
      </c>
      <c r="C2747" s="255" t="s">
        <v>9104</v>
      </c>
      <c r="D2747" s="9">
        <v>3585092922.2407398</v>
      </c>
      <c r="E2747" s="9">
        <v>1746329.1424868982</v>
      </c>
      <c r="F2747" s="255" t="s">
        <v>9130</v>
      </c>
      <c r="G2747" s="9"/>
      <c r="H2747" s="255" t="s">
        <v>9168</v>
      </c>
      <c r="I2747" s="9">
        <v>2</v>
      </c>
    </row>
    <row r="2748">
      <c r="A2748" s="255" t="s">
        <v>3925</v>
      </c>
      <c r="B2748" s="9">
        <v>8</v>
      </c>
      <c r="C2748" s="255" t="s">
        <v>9105</v>
      </c>
      <c r="D2748" s="9">
        <v>0.66048062622318737</v>
      </c>
      <c r="E2748" s="9">
        <v>1746329.1424868982</v>
      </c>
      <c r="F2748" s="255" t="s">
        <v>9130</v>
      </c>
      <c r="G2748" s="9"/>
      <c r="H2748" s="255" t="s">
        <v>9168</v>
      </c>
      <c r="I2748" s="9">
        <v>2</v>
      </c>
    </row>
    <row r="2749">
      <c r="A2749" s="255" t="s">
        <v>3926</v>
      </c>
      <c r="B2749" s="9">
        <v>8</v>
      </c>
      <c r="C2749" s="255" t="s">
        <v>9205</v>
      </c>
      <c r="D2749" s="9">
        <v>2052.9308221560741</v>
      </c>
      <c r="E2749" s="9">
        <v>1746329.1424868982</v>
      </c>
      <c r="F2749" s="255" t="s">
        <v>9130</v>
      </c>
      <c r="G2749" s="9"/>
      <c r="H2749" s="255" t="s">
        <v>9168</v>
      </c>
      <c r="I2749" s="9">
        <v>2</v>
      </c>
    </row>
    <row r="2750">
      <c r="A2750" s="255" t="s">
        <v>3927</v>
      </c>
      <c r="B2750" s="9">
        <v>8</v>
      </c>
      <c r="C2750" s="255" t="s">
        <v>9103</v>
      </c>
      <c r="D2750" s="9">
        <v>1746329.1424868982</v>
      </c>
      <c r="E2750" s="9">
        <v>1746329.1424868982</v>
      </c>
      <c r="F2750" s="255" t="s">
        <v>9131</v>
      </c>
      <c r="G2750" s="9"/>
      <c r="H2750" s="255" t="s">
        <v>9168</v>
      </c>
      <c r="I2750" s="9">
        <v>2</v>
      </c>
    </row>
    <row r="2751">
      <c r="A2751" s="255" t="s">
        <v>3928</v>
      </c>
      <c r="B2751" s="9">
        <v>8</v>
      </c>
      <c r="C2751" s="255" t="s">
        <v>9104</v>
      </c>
      <c r="D2751" s="9">
        <v>6085814559.3657694</v>
      </c>
      <c r="E2751" s="9">
        <v>1746329.1424868982</v>
      </c>
      <c r="F2751" s="255" t="s">
        <v>9131</v>
      </c>
      <c r="G2751" s="9"/>
      <c r="H2751" s="255" t="s">
        <v>9168</v>
      </c>
      <c r="I2751" s="9">
        <v>2</v>
      </c>
    </row>
    <row r="2752">
      <c r="A2752" s="255" t="s">
        <v>3929</v>
      </c>
      <c r="B2752" s="9">
        <v>8</v>
      </c>
      <c r="C2752" s="255" t="s">
        <v>9105</v>
      </c>
      <c r="D2752" s="9">
        <v>1</v>
      </c>
      <c r="E2752" s="9">
        <v>1746329.1424868982</v>
      </c>
      <c r="F2752" s="255" t="s">
        <v>9131</v>
      </c>
      <c r="G2752" s="9"/>
      <c r="H2752" s="255" t="s">
        <v>9168</v>
      </c>
      <c r="I2752" s="9">
        <v>2</v>
      </c>
    </row>
    <row r="2753">
      <c r="A2753" s="255" t="s">
        <v>3930</v>
      </c>
      <c r="B2753" s="9">
        <v>8</v>
      </c>
      <c r="C2753" s="255" t="s">
        <v>9205</v>
      </c>
      <c r="D2753" s="9">
        <v>3484.918399001881</v>
      </c>
      <c r="E2753" s="9">
        <v>1746329.1424868982</v>
      </c>
      <c r="F2753" s="255" t="s">
        <v>9131</v>
      </c>
      <c r="G2753" s="9"/>
      <c r="H2753" s="255" t="s">
        <v>9168</v>
      </c>
      <c r="I2753" s="9">
        <v>2</v>
      </c>
    </row>
    <row r="2754">
      <c r="A2754" s="255" t="s">
        <v>3931</v>
      </c>
      <c r="B2754" s="9">
        <v>8</v>
      </c>
      <c r="C2754" s="255" t="s">
        <v>9103</v>
      </c>
      <c r="D2754" s="9">
        <v>1746329.1424868982</v>
      </c>
      <c r="E2754" s="9">
        <v>1746329.1424868982</v>
      </c>
      <c r="F2754" s="255" t="s">
        <v>9132</v>
      </c>
      <c r="G2754" s="9"/>
      <c r="H2754" s="255" t="s">
        <v>9168</v>
      </c>
      <c r="I2754" s="9">
        <v>2</v>
      </c>
    </row>
    <row r="2755">
      <c r="A2755" s="255" t="s">
        <v>3932</v>
      </c>
      <c r="B2755" s="9">
        <v>8</v>
      </c>
      <c r="C2755" s="255" t="s">
        <v>9104</v>
      </c>
      <c r="D2755" s="9">
        <v>10624600656.266317</v>
      </c>
      <c r="E2755" s="9">
        <v>1746329.1424868982</v>
      </c>
      <c r="F2755" s="255" t="s">
        <v>9132</v>
      </c>
      <c r="G2755" s="9"/>
      <c r="H2755" s="255" t="s">
        <v>9168</v>
      </c>
      <c r="I2755" s="9">
        <v>2</v>
      </c>
    </row>
    <row r="2756">
      <c r="A2756" s="255" t="s">
        <v>3933</v>
      </c>
      <c r="B2756" s="9">
        <v>8</v>
      </c>
      <c r="C2756" s="255" t="s">
        <v>9105</v>
      </c>
      <c r="D2756" s="9">
        <v>1</v>
      </c>
      <c r="E2756" s="9">
        <v>1746329.1424868982</v>
      </c>
      <c r="F2756" s="255" t="s">
        <v>9132</v>
      </c>
      <c r="G2756" s="9"/>
      <c r="H2756" s="255" t="s">
        <v>9168</v>
      </c>
      <c r="I2756" s="9">
        <v>2</v>
      </c>
    </row>
    <row r="2757">
      <c r="A2757" s="255" t="s">
        <v>3934</v>
      </c>
      <c r="B2757" s="9">
        <v>8</v>
      </c>
      <c r="C2757" s="255" t="s">
        <v>9205</v>
      </c>
      <c r="D2757" s="9">
        <v>6083.9622942649412</v>
      </c>
      <c r="E2757" s="9">
        <v>1746329.1424868982</v>
      </c>
      <c r="F2757" s="255" t="s">
        <v>9132</v>
      </c>
      <c r="G2757" s="9"/>
      <c r="H2757" s="255" t="s">
        <v>9168</v>
      </c>
      <c r="I2757" s="9">
        <v>2</v>
      </c>
    </row>
    <row r="2758">
      <c r="A2758" s="255" t="s">
        <v>3935</v>
      </c>
      <c r="B2758" s="9">
        <v>8</v>
      </c>
      <c r="C2758" s="255" t="s">
        <v>9103</v>
      </c>
      <c r="D2758" s="9">
        <v>1529069.0661184187</v>
      </c>
      <c r="E2758" s="9">
        <v>1746329.1424868982</v>
      </c>
      <c r="F2758" s="255" t="s">
        <v>9133</v>
      </c>
      <c r="G2758" s="9"/>
      <c r="H2758" s="255" t="s">
        <v>9168</v>
      </c>
      <c r="I2758" s="9">
        <v>2</v>
      </c>
    </row>
    <row r="2759">
      <c r="A2759" s="255" t="s">
        <v>3936</v>
      </c>
      <c r="B2759" s="9">
        <v>8</v>
      </c>
      <c r="C2759" s="255" t="s">
        <v>9104</v>
      </c>
      <c r="D2759" s="9">
        <v>9597744636.3309479</v>
      </c>
      <c r="E2759" s="9">
        <v>1746329.1424868982</v>
      </c>
      <c r="F2759" s="255" t="s">
        <v>9133</v>
      </c>
      <c r="G2759" s="9"/>
      <c r="H2759" s="255" t="s">
        <v>9168</v>
      </c>
      <c r="I2759" s="9">
        <v>2</v>
      </c>
    </row>
    <row r="2760">
      <c r="A2760" s="255" t="s">
        <v>3937</v>
      </c>
      <c r="B2760" s="9">
        <v>8</v>
      </c>
      <c r="C2760" s="255" t="s">
        <v>9105</v>
      </c>
      <c r="D2760" s="9">
        <v>0.87559041930716131</v>
      </c>
      <c r="E2760" s="9">
        <v>1746329.1424868982</v>
      </c>
      <c r="F2760" s="255" t="s">
        <v>9133</v>
      </c>
      <c r="G2760" s="9"/>
      <c r="H2760" s="255" t="s">
        <v>9168</v>
      </c>
      <c r="I2760" s="9">
        <v>2</v>
      </c>
    </row>
    <row r="2761">
      <c r="A2761" s="255" t="s">
        <v>3938</v>
      </c>
      <c r="B2761" s="9">
        <v>8</v>
      </c>
      <c r="C2761" s="255" t="s">
        <v>9205</v>
      </c>
      <c r="D2761" s="9">
        <v>5495.9540002081567</v>
      </c>
      <c r="E2761" s="9">
        <v>1746329.1424868982</v>
      </c>
      <c r="F2761" s="255" t="s">
        <v>9133</v>
      </c>
      <c r="G2761" s="9"/>
      <c r="H2761" s="255" t="s">
        <v>9168</v>
      </c>
      <c r="I2761" s="9">
        <v>2</v>
      </c>
    </row>
    <row r="2762">
      <c r="A2762" s="255" t="s">
        <v>3939</v>
      </c>
      <c r="B2762" s="9">
        <v>8</v>
      </c>
      <c r="C2762" s="255" t="s">
        <v>9103</v>
      </c>
      <c r="D2762" s="9">
        <v>0</v>
      </c>
      <c r="E2762" s="9">
        <v>1746329.1424868982</v>
      </c>
      <c r="F2762" s="255" t="s">
        <v>9134</v>
      </c>
      <c r="G2762" s="9"/>
      <c r="H2762" s="255" t="s">
        <v>9168</v>
      </c>
      <c r="I2762" s="9">
        <v>2</v>
      </c>
    </row>
    <row r="2763">
      <c r="A2763" s="255" t="s">
        <v>3940</v>
      </c>
      <c r="B2763" s="9">
        <v>8</v>
      </c>
      <c r="C2763" s="255" t="s">
        <v>9104</v>
      </c>
      <c r="D2763" s="9">
        <v>-3076316709.8534431</v>
      </c>
      <c r="E2763" s="9">
        <v>1746329.1424868982</v>
      </c>
      <c r="F2763" s="255" t="s">
        <v>9134</v>
      </c>
      <c r="G2763" s="9"/>
      <c r="H2763" s="255" t="s">
        <v>9168</v>
      </c>
      <c r="I2763" s="9">
        <v>2</v>
      </c>
    </row>
    <row r="2764">
      <c r="A2764" s="255" t="s">
        <v>3941</v>
      </c>
      <c r="B2764" s="9">
        <v>8</v>
      </c>
      <c r="C2764" s="255" t="s">
        <v>9105</v>
      </c>
      <c r="D2764" s="9">
        <v>0</v>
      </c>
      <c r="E2764" s="9">
        <v>1746329.1424868982</v>
      </c>
      <c r="F2764" s="255" t="s">
        <v>9134</v>
      </c>
      <c r="G2764" s="9"/>
      <c r="H2764" s="255" t="s">
        <v>9168</v>
      </c>
      <c r="I2764" s="9">
        <v>2</v>
      </c>
    </row>
    <row r="2765">
      <c r="A2765" s="255" t="s">
        <v>3942</v>
      </c>
      <c r="B2765" s="9">
        <v>8</v>
      </c>
      <c r="C2765" s="255" t="s">
        <v>9205</v>
      </c>
      <c r="D2765" s="9">
        <v>-1761.5904327591688</v>
      </c>
      <c r="E2765" s="9">
        <v>1746329.1424868982</v>
      </c>
      <c r="F2765" s="255" t="s">
        <v>9134</v>
      </c>
      <c r="G2765" s="9"/>
      <c r="H2765" s="255" t="s">
        <v>9168</v>
      </c>
      <c r="I2765" s="9">
        <v>2</v>
      </c>
    </row>
    <row r="2766">
      <c r="A2766" s="255" t="s">
        <v>3943</v>
      </c>
      <c r="B2766" s="9">
        <v>8</v>
      </c>
      <c r="C2766" s="255" t="s">
        <v>9103</v>
      </c>
      <c r="D2766" s="9">
        <v>1458384.3791761082</v>
      </c>
      <c r="E2766" s="9">
        <v>1746329.1424868982</v>
      </c>
      <c r="F2766" s="255" t="s">
        <v>9135</v>
      </c>
      <c r="G2766" s="9"/>
      <c r="H2766" s="255" t="s">
        <v>9168</v>
      </c>
      <c r="I2766" s="9">
        <v>2</v>
      </c>
    </row>
    <row r="2767">
      <c r="A2767" s="255" t="s">
        <v>3944</v>
      </c>
      <c r="B2767" s="9">
        <v>8</v>
      </c>
      <c r="C2767" s="255" t="s">
        <v>9104</v>
      </c>
      <c r="D2767" s="9">
        <v>6521427926.4775047</v>
      </c>
      <c r="E2767" s="9">
        <v>1746329.1424868982</v>
      </c>
      <c r="F2767" s="255" t="s">
        <v>9135</v>
      </c>
      <c r="G2767" s="9"/>
      <c r="H2767" s="255" t="s">
        <v>9168</v>
      </c>
      <c r="I2767" s="9">
        <v>2</v>
      </c>
    </row>
    <row r="2768">
      <c r="A2768" s="255" t="s">
        <v>3945</v>
      </c>
      <c r="B2768" s="9">
        <v>8</v>
      </c>
      <c r="C2768" s="255" t="s">
        <v>9105</v>
      </c>
      <c r="D2768" s="9">
        <v>0.83511426551541368</v>
      </c>
      <c r="E2768" s="9">
        <v>1746329.1424868982</v>
      </c>
      <c r="F2768" s="255" t="s">
        <v>9135</v>
      </c>
      <c r="G2768" s="9"/>
      <c r="H2768" s="255" t="s">
        <v>9168</v>
      </c>
      <c r="I2768" s="9">
        <v>2</v>
      </c>
    </row>
    <row r="2769">
      <c r="A2769" s="255" t="s">
        <v>3946</v>
      </c>
      <c r="B2769" s="9">
        <v>8</v>
      </c>
      <c r="C2769" s="255" t="s">
        <v>9205</v>
      </c>
      <c r="D2769" s="9">
        <v>3734.3635674489879</v>
      </c>
      <c r="E2769" s="9">
        <v>1746329.1424868982</v>
      </c>
      <c r="F2769" s="255" t="s">
        <v>9135</v>
      </c>
      <c r="G2769" s="9"/>
      <c r="H2769" s="255" t="s">
        <v>9168</v>
      </c>
      <c r="I2769" s="9">
        <v>2</v>
      </c>
    </row>
    <row r="2770">
      <c r="A2770" s="255" t="s">
        <v>3947</v>
      </c>
      <c r="B2770" s="9">
        <v>8</v>
      </c>
      <c r="C2770" s="255" t="s">
        <v>9103</v>
      </c>
      <c r="D2770" s="9">
        <v>523758.55565373518</v>
      </c>
      <c r="E2770" s="9">
        <v>1746329.1424868982</v>
      </c>
      <c r="F2770" s="255" t="s">
        <v>9136</v>
      </c>
      <c r="G2770" s="9"/>
      <c r="H2770" s="255" t="s">
        <v>9168</v>
      </c>
      <c r="I2770" s="9">
        <v>2</v>
      </c>
    </row>
    <row r="2771">
      <c r="A2771" s="255" t="s">
        <v>3948</v>
      </c>
      <c r="B2771" s="9">
        <v>8</v>
      </c>
      <c r="C2771" s="255" t="s">
        <v>9104</v>
      </c>
      <c r="D2771" s="9">
        <v>2936335004.2367649</v>
      </c>
      <c r="E2771" s="9">
        <v>1746329.1424868982</v>
      </c>
      <c r="F2771" s="255" t="s">
        <v>9136</v>
      </c>
      <c r="G2771" s="9"/>
      <c r="H2771" s="255" t="s">
        <v>9168</v>
      </c>
      <c r="I2771" s="9">
        <v>2</v>
      </c>
    </row>
    <row r="2772">
      <c r="A2772" s="255" t="s">
        <v>3949</v>
      </c>
      <c r="B2772" s="9">
        <v>8</v>
      </c>
      <c r="C2772" s="255" t="s">
        <v>9105</v>
      </c>
      <c r="D2772" s="9">
        <v>0.29991972470199135</v>
      </c>
      <c r="E2772" s="9">
        <v>1746329.1424868982</v>
      </c>
      <c r="F2772" s="255" t="s">
        <v>9136</v>
      </c>
      <c r="G2772" s="9"/>
      <c r="H2772" s="255" t="s">
        <v>9168</v>
      </c>
      <c r="I2772" s="9">
        <v>2</v>
      </c>
    </row>
    <row r="2773">
      <c r="A2773" s="255" t="s">
        <v>3950</v>
      </c>
      <c r="B2773" s="9">
        <v>8</v>
      </c>
      <c r="C2773" s="255" t="s">
        <v>9205</v>
      </c>
      <c r="D2773" s="9">
        <v>1681.4327452929135</v>
      </c>
      <c r="E2773" s="9">
        <v>1746329.1424868982</v>
      </c>
      <c r="F2773" s="255" t="s">
        <v>9136</v>
      </c>
      <c r="G2773" s="9"/>
      <c r="H2773" s="255" t="s">
        <v>9168</v>
      </c>
      <c r="I2773" s="9">
        <v>2</v>
      </c>
    </row>
    <row r="2774">
      <c r="A2774" s="255" t="s">
        <v>3951</v>
      </c>
      <c r="B2774" s="9">
        <v>8</v>
      </c>
      <c r="C2774" s="255" t="s">
        <v>9103</v>
      </c>
      <c r="D2774" s="9">
        <v>1377747.3968067053</v>
      </c>
      <c r="E2774" s="9">
        <v>1746329.1424868982</v>
      </c>
      <c r="F2774" s="255" t="s">
        <v>9137</v>
      </c>
      <c r="G2774" s="9"/>
      <c r="H2774" s="255" t="s">
        <v>9168</v>
      </c>
      <c r="I2774" s="9">
        <v>2</v>
      </c>
    </row>
    <row r="2775">
      <c r="A2775" s="255" t="s">
        <v>3952</v>
      </c>
      <c r="B2775" s="9">
        <v>8</v>
      </c>
      <c r="C2775" s="255" t="s">
        <v>9104</v>
      </c>
      <c r="D2775" s="9">
        <v>4538786096.900547</v>
      </c>
      <c r="E2775" s="9">
        <v>1746329.1424868982</v>
      </c>
      <c r="F2775" s="255" t="s">
        <v>9137</v>
      </c>
      <c r="G2775" s="9"/>
      <c r="H2775" s="255" t="s">
        <v>9168</v>
      </c>
      <c r="I2775" s="9">
        <v>2</v>
      </c>
    </row>
    <row r="2776">
      <c r="A2776" s="255" t="s">
        <v>3953</v>
      </c>
      <c r="B2776" s="9">
        <v>8</v>
      </c>
      <c r="C2776" s="255" t="s">
        <v>9105</v>
      </c>
      <c r="D2776" s="9">
        <v>0.7889391313968992</v>
      </c>
      <c r="E2776" s="9">
        <v>1746329.1424868982</v>
      </c>
      <c r="F2776" s="255" t="s">
        <v>9137</v>
      </c>
      <c r="G2776" s="9"/>
      <c r="H2776" s="255" t="s">
        <v>9168</v>
      </c>
      <c r="I2776" s="9">
        <v>2</v>
      </c>
    </row>
    <row r="2777">
      <c r="A2777" s="255" t="s">
        <v>3954</v>
      </c>
      <c r="B2777" s="9">
        <v>8</v>
      </c>
      <c r="C2777" s="255" t="s">
        <v>9205</v>
      </c>
      <c r="D2777" s="9">
        <v>2599.0438952630598</v>
      </c>
      <c r="E2777" s="9">
        <v>1746329.1424868982</v>
      </c>
      <c r="F2777" s="255" t="s">
        <v>9137</v>
      </c>
      <c r="G2777" s="9"/>
      <c r="H2777" s="255" t="s">
        <v>9168</v>
      </c>
      <c r="I2777" s="9">
        <v>2</v>
      </c>
    </row>
    <row r="2778">
      <c r="A2778" s="255" t="s">
        <v>3955</v>
      </c>
      <c r="B2778" s="9">
        <v>8</v>
      </c>
      <c r="C2778" s="255" t="s">
        <v>9103</v>
      </c>
      <c r="D2778" s="9">
        <v>0</v>
      </c>
      <c r="E2778" s="9">
        <v>1746329.1424868982</v>
      </c>
      <c r="F2778" s="255" t="s">
        <v>9138</v>
      </c>
      <c r="G2778" s="9"/>
      <c r="H2778" s="255" t="s">
        <v>9168</v>
      </c>
      <c r="I2778" s="9">
        <v>2</v>
      </c>
    </row>
    <row r="2779">
      <c r="A2779" s="255" t="s">
        <v>3956</v>
      </c>
      <c r="B2779" s="9">
        <v>8</v>
      </c>
      <c r="C2779" s="255" t="s">
        <v>9104</v>
      </c>
      <c r="D2779" s="9">
        <v>0</v>
      </c>
      <c r="E2779" s="9">
        <v>1746329.1424868982</v>
      </c>
      <c r="F2779" s="255" t="s">
        <v>9138</v>
      </c>
      <c r="G2779" s="9"/>
      <c r="H2779" s="255" t="s">
        <v>9168</v>
      </c>
      <c r="I2779" s="9">
        <v>2</v>
      </c>
    </row>
    <row r="2780">
      <c r="A2780" s="255" t="s">
        <v>3957</v>
      </c>
      <c r="B2780" s="9">
        <v>8</v>
      </c>
      <c r="C2780" s="255" t="s">
        <v>9105</v>
      </c>
      <c r="D2780" s="9">
        <v>0</v>
      </c>
      <c r="E2780" s="9">
        <v>1746329.1424868982</v>
      </c>
      <c r="F2780" s="255" t="s">
        <v>9138</v>
      </c>
      <c r="G2780" s="9"/>
      <c r="H2780" s="255" t="s">
        <v>9168</v>
      </c>
      <c r="I2780" s="9">
        <v>2</v>
      </c>
    </row>
    <row r="2781">
      <c r="A2781" s="255" t="s">
        <v>3958</v>
      </c>
      <c r="B2781" s="9">
        <v>8</v>
      </c>
      <c r="C2781" s="255" t="s">
        <v>9205</v>
      </c>
      <c r="D2781" s="9">
        <v>0</v>
      </c>
      <c r="E2781" s="9">
        <v>1746329.1424868982</v>
      </c>
      <c r="F2781" s="255" t="s">
        <v>9138</v>
      </c>
      <c r="G2781" s="9"/>
      <c r="H2781" s="255" t="s">
        <v>9168</v>
      </c>
      <c r="I2781" s="9">
        <v>2</v>
      </c>
    </row>
    <row r="2782">
      <c r="A2782" s="255" t="s">
        <v>3959</v>
      </c>
      <c r="B2782" s="9">
        <v>9</v>
      </c>
      <c r="C2782" s="255" t="s">
        <v>9103</v>
      </c>
      <c r="D2782" s="9">
        <v>1453025.8654662177</v>
      </c>
      <c r="E2782" s="9">
        <v>1747858.0461865487</v>
      </c>
      <c r="F2782" s="255" t="s">
        <v>9114</v>
      </c>
      <c r="G2782" s="9"/>
      <c r="H2782" s="255" t="s">
        <v>9168</v>
      </c>
      <c r="I2782" s="9">
        <v>2</v>
      </c>
    </row>
    <row r="2783">
      <c r="A2783" s="255" t="s">
        <v>3960</v>
      </c>
      <c r="B2783" s="9">
        <v>9</v>
      </c>
      <c r="C2783" s="255" t="s">
        <v>9104</v>
      </c>
      <c r="D2783" s="9">
        <v>8007253608.9850616</v>
      </c>
      <c r="E2783" s="9">
        <v>1747858.0461865487</v>
      </c>
      <c r="F2783" s="255" t="s">
        <v>9114</v>
      </c>
      <c r="G2783" s="9"/>
      <c r="H2783" s="255" t="s">
        <v>9168</v>
      </c>
      <c r="I2783" s="9">
        <v>2</v>
      </c>
    </row>
    <row r="2784">
      <c r="A2784" s="255" t="s">
        <v>3961</v>
      </c>
      <c r="B2784" s="9">
        <v>9</v>
      </c>
      <c r="C2784" s="255" t="s">
        <v>9105</v>
      </c>
      <c r="D2784" s="9">
        <v>0.83131800585088045</v>
      </c>
      <c r="E2784" s="9">
        <v>1747858.0461865487</v>
      </c>
      <c r="F2784" s="255" t="s">
        <v>9114</v>
      </c>
      <c r="G2784" s="9"/>
      <c r="H2784" s="255" t="s">
        <v>9168</v>
      </c>
      <c r="I2784" s="9">
        <v>2</v>
      </c>
    </row>
    <row r="2785">
      <c r="A2785" s="255" t="s">
        <v>3962</v>
      </c>
      <c r="B2785" s="9">
        <v>9</v>
      </c>
      <c r="C2785" s="255" t="s">
        <v>9205</v>
      </c>
      <c r="D2785" s="9">
        <v>4581.1807351604848</v>
      </c>
      <c r="E2785" s="9">
        <v>1747858.0461865487</v>
      </c>
      <c r="F2785" s="255" t="s">
        <v>9114</v>
      </c>
      <c r="G2785" s="9"/>
      <c r="H2785" s="255" t="s">
        <v>9168</v>
      </c>
      <c r="I2785" s="9">
        <v>2</v>
      </c>
    </row>
    <row r="2786">
      <c r="A2786" s="255" t="s">
        <v>3963</v>
      </c>
      <c r="B2786" s="9">
        <v>9</v>
      </c>
      <c r="C2786" s="255" t="s">
        <v>9103</v>
      </c>
      <c r="D2786" s="9">
        <v>0</v>
      </c>
      <c r="E2786" s="9">
        <v>1747858.0461865487</v>
      </c>
      <c r="F2786" s="255" t="s">
        <v>9115</v>
      </c>
      <c r="G2786" s="9"/>
      <c r="H2786" s="255" t="s">
        <v>9168</v>
      </c>
      <c r="I2786" s="9">
        <v>2</v>
      </c>
    </row>
    <row r="2787">
      <c r="A2787" s="255" t="s">
        <v>3964</v>
      </c>
      <c r="B2787" s="9">
        <v>9</v>
      </c>
      <c r="C2787" s="255" t="s">
        <v>9104</v>
      </c>
      <c r="D2787" s="9">
        <v>0</v>
      </c>
      <c r="E2787" s="9">
        <v>1747858.0461865487</v>
      </c>
      <c r="F2787" s="255" t="s">
        <v>9115</v>
      </c>
      <c r="G2787" s="9"/>
      <c r="H2787" s="255" t="s">
        <v>9168</v>
      </c>
      <c r="I2787" s="9">
        <v>2</v>
      </c>
    </row>
    <row r="2788">
      <c r="A2788" s="255" t="s">
        <v>3965</v>
      </c>
      <c r="B2788" s="9">
        <v>9</v>
      </c>
      <c r="C2788" s="255" t="s">
        <v>9105</v>
      </c>
      <c r="D2788" s="9">
        <v>0</v>
      </c>
      <c r="E2788" s="9">
        <v>1747858.0461865487</v>
      </c>
      <c r="F2788" s="255" t="s">
        <v>9115</v>
      </c>
      <c r="G2788" s="9"/>
      <c r="H2788" s="255" t="s">
        <v>9168</v>
      </c>
      <c r="I2788" s="9">
        <v>2</v>
      </c>
    </row>
    <row r="2789">
      <c r="A2789" s="255" t="s">
        <v>3966</v>
      </c>
      <c r="B2789" s="9">
        <v>9</v>
      </c>
      <c r="C2789" s="255" t="s">
        <v>9205</v>
      </c>
      <c r="D2789" s="9">
        <v>0</v>
      </c>
      <c r="E2789" s="9">
        <v>1747858.0461865487</v>
      </c>
      <c r="F2789" s="255" t="s">
        <v>9115</v>
      </c>
      <c r="G2789" s="9"/>
      <c r="H2789" s="255" t="s">
        <v>9168</v>
      </c>
      <c r="I2789" s="9">
        <v>2</v>
      </c>
    </row>
    <row r="2790">
      <c r="A2790" s="255" t="s">
        <v>3967</v>
      </c>
      <c r="B2790" s="9">
        <v>9</v>
      </c>
      <c r="C2790" s="255" t="s">
        <v>9103</v>
      </c>
      <c r="D2790" s="9">
        <v>0</v>
      </c>
      <c r="E2790" s="9">
        <v>1747858.0461865487</v>
      </c>
      <c r="F2790" s="255" t="s">
        <v>9116</v>
      </c>
      <c r="G2790" s="9"/>
      <c r="H2790" s="255" t="s">
        <v>9168</v>
      </c>
      <c r="I2790" s="9">
        <v>2</v>
      </c>
    </row>
    <row r="2791">
      <c r="A2791" s="255" t="s">
        <v>3968</v>
      </c>
      <c r="B2791" s="9">
        <v>9</v>
      </c>
      <c r="C2791" s="255" t="s">
        <v>9104</v>
      </c>
      <c r="D2791" s="9">
        <v>0</v>
      </c>
      <c r="E2791" s="9">
        <v>1747858.0461865487</v>
      </c>
      <c r="F2791" s="255" t="s">
        <v>9116</v>
      </c>
      <c r="G2791" s="9"/>
      <c r="H2791" s="255" t="s">
        <v>9168</v>
      </c>
      <c r="I2791" s="9">
        <v>2</v>
      </c>
    </row>
    <row r="2792">
      <c r="A2792" s="255" t="s">
        <v>3969</v>
      </c>
      <c r="B2792" s="9">
        <v>9</v>
      </c>
      <c r="C2792" s="255" t="s">
        <v>9105</v>
      </c>
      <c r="D2792" s="9">
        <v>0</v>
      </c>
      <c r="E2792" s="9">
        <v>1747858.0461865487</v>
      </c>
      <c r="F2792" s="255" t="s">
        <v>9116</v>
      </c>
      <c r="G2792" s="9"/>
      <c r="H2792" s="255" t="s">
        <v>9168</v>
      </c>
      <c r="I2792" s="9">
        <v>2</v>
      </c>
    </row>
    <row r="2793">
      <c r="A2793" s="255" t="s">
        <v>3970</v>
      </c>
      <c r="B2793" s="9">
        <v>9</v>
      </c>
      <c r="C2793" s="255" t="s">
        <v>9205</v>
      </c>
      <c r="D2793" s="9">
        <v>0</v>
      </c>
      <c r="E2793" s="9">
        <v>1747858.0461865487</v>
      </c>
      <c r="F2793" s="255" t="s">
        <v>9116</v>
      </c>
      <c r="G2793" s="9"/>
      <c r="H2793" s="255" t="s">
        <v>9168</v>
      </c>
      <c r="I2793" s="9">
        <v>2</v>
      </c>
    </row>
    <row r="2794">
      <c r="A2794" s="255" t="s">
        <v>3971</v>
      </c>
      <c r="B2794" s="9">
        <v>9</v>
      </c>
      <c r="C2794" s="255" t="s">
        <v>9103</v>
      </c>
      <c r="D2794" s="9">
        <v>0</v>
      </c>
      <c r="E2794" s="9">
        <v>1747858.0461865487</v>
      </c>
      <c r="F2794" s="255" t="s">
        <v>9117</v>
      </c>
      <c r="G2794" s="9"/>
      <c r="H2794" s="255" t="s">
        <v>9168</v>
      </c>
      <c r="I2794" s="9">
        <v>2</v>
      </c>
    </row>
    <row r="2795">
      <c r="A2795" s="255" t="s">
        <v>3972</v>
      </c>
      <c r="B2795" s="9">
        <v>9</v>
      </c>
      <c r="C2795" s="255" t="s">
        <v>9104</v>
      </c>
      <c r="D2795" s="9">
        <v>0</v>
      </c>
      <c r="E2795" s="9">
        <v>1747858.0461865487</v>
      </c>
      <c r="F2795" s="255" t="s">
        <v>9117</v>
      </c>
      <c r="G2795" s="9"/>
      <c r="H2795" s="255" t="s">
        <v>9168</v>
      </c>
      <c r="I2795" s="9">
        <v>2</v>
      </c>
    </row>
    <row r="2796">
      <c r="A2796" s="255" t="s">
        <v>3973</v>
      </c>
      <c r="B2796" s="9">
        <v>9</v>
      </c>
      <c r="C2796" s="255" t="s">
        <v>9105</v>
      </c>
      <c r="D2796" s="9">
        <v>0</v>
      </c>
      <c r="E2796" s="9">
        <v>1747858.0461865487</v>
      </c>
      <c r="F2796" s="255" t="s">
        <v>9117</v>
      </c>
      <c r="G2796" s="9"/>
      <c r="H2796" s="255" t="s">
        <v>9168</v>
      </c>
      <c r="I2796" s="9">
        <v>2</v>
      </c>
    </row>
    <row r="2797">
      <c r="A2797" s="255" t="s">
        <v>3974</v>
      </c>
      <c r="B2797" s="9">
        <v>9</v>
      </c>
      <c r="C2797" s="255" t="s">
        <v>9205</v>
      </c>
      <c r="D2797" s="9">
        <v>0</v>
      </c>
      <c r="E2797" s="9">
        <v>1747858.0461865487</v>
      </c>
      <c r="F2797" s="255" t="s">
        <v>9117</v>
      </c>
      <c r="G2797" s="9"/>
      <c r="H2797" s="255" t="s">
        <v>9168</v>
      </c>
      <c r="I2797" s="9">
        <v>2</v>
      </c>
    </row>
    <row r="2798">
      <c r="A2798" s="255" t="s">
        <v>3975</v>
      </c>
      <c r="B2798" s="9">
        <v>9</v>
      </c>
      <c r="C2798" s="255" t="s">
        <v>9103</v>
      </c>
      <c r="D2798" s="9">
        <v>0</v>
      </c>
      <c r="E2798" s="9">
        <v>1747858.0461865487</v>
      </c>
      <c r="F2798" s="255" t="s">
        <v>9118</v>
      </c>
      <c r="G2798" s="9"/>
      <c r="H2798" s="255" t="s">
        <v>9168</v>
      </c>
      <c r="I2798" s="9">
        <v>2</v>
      </c>
    </row>
    <row r="2799">
      <c r="A2799" s="255" t="s">
        <v>3976</v>
      </c>
      <c r="B2799" s="9">
        <v>9</v>
      </c>
      <c r="C2799" s="255" t="s">
        <v>9104</v>
      </c>
      <c r="D2799" s="9">
        <v>0</v>
      </c>
      <c r="E2799" s="9">
        <v>1747858.0461865487</v>
      </c>
      <c r="F2799" s="255" t="s">
        <v>9118</v>
      </c>
      <c r="G2799" s="9"/>
      <c r="H2799" s="255" t="s">
        <v>9168</v>
      </c>
      <c r="I2799" s="9">
        <v>2</v>
      </c>
    </row>
    <row r="2800">
      <c r="A2800" s="255" t="s">
        <v>3977</v>
      </c>
      <c r="B2800" s="9">
        <v>9</v>
      </c>
      <c r="C2800" s="255" t="s">
        <v>9105</v>
      </c>
      <c r="D2800" s="9">
        <v>0</v>
      </c>
      <c r="E2800" s="9">
        <v>1747858.0461865487</v>
      </c>
      <c r="F2800" s="255" t="s">
        <v>9118</v>
      </c>
      <c r="G2800" s="9"/>
      <c r="H2800" s="255" t="s">
        <v>9168</v>
      </c>
      <c r="I2800" s="9">
        <v>2</v>
      </c>
    </row>
    <row r="2801">
      <c r="A2801" s="255" t="s">
        <v>3978</v>
      </c>
      <c r="B2801" s="9">
        <v>9</v>
      </c>
      <c r="C2801" s="255" t="s">
        <v>9205</v>
      </c>
      <c r="D2801" s="9">
        <v>0</v>
      </c>
      <c r="E2801" s="9">
        <v>1747858.0461865487</v>
      </c>
      <c r="F2801" s="255" t="s">
        <v>9118</v>
      </c>
      <c r="G2801" s="9"/>
      <c r="H2801" s="255" t="s">
        <v>9168</v>
      </c>
      <c r="I2801" s="9">
        <v>2</v>
      </c>
    </row>
    <row r="2802">
      <c r="A2802" s="255" t="s">
        <v>3979</v>
      </c>
      <c r="B2802" s="9">
        <v>9</v>
      </c>
      <c r="C2802" s="255" t="s">
        <v>9103</v>
      </c>
      <c r="D2802" s="9">
        <v>0</v>
      </c>
      <c r="E2802" s="9">
        <v>1747858.0461865487</v>
      </c>
      <c r="F2802" s="255" t="s">
        <v>9119</v>
      </c>
      <c r="G2802" s="9"/>
      <c r="H2802" s="255" t="s">
        <v>9168</v>
      </c>
      <c r="I2802" s="9">
        <v>2</v>
      </c>
    </row>
    <row r="2803">
      <c r="A2803" s="255" t="s">
        <v>3980</v>
      </c>
      <c r="B2803" s="9">
        <v>9</v>
      </c>
      <c r="C2803" s="255" t="s">
        <v>9104</v>
      </c>
      <c r="D2803" s="9">
        <v>0</v>
      </c>
      <c r="E2803" s="9">
        <v>1747858.0461865487</v>
      </c>
      <c r="F2803" s="255" t="s">
        <v>9119</v>
      </c>
      <c r="G2803" s="9"/>
      <c r="H2803" s="255" t="s">
        <v>9168</v>
      </c>
      <c r="I2803" s="9">
        <v>2</v>
      </c>
    </row>
    <row r="2804">
      <c r="A2804" s="255" t="s">
        <v>3981</v>
      </c>
      <c r="B2804" s="9">
        <v>9</v>
      </c>
      <c r="C2804" s="255" t="s">
        <v>9105</v>
      </c>
      <c r="D2804" s="9">
        <v>0</v>
      </c>
      <c r="E2804" s="9">
        <v>1747858.0461865487</v>
      </c>
      <c r="F2804" s="255" t="s">
        <v>9119</v>
      </c>
      <c r="G2804" s="9"/>
      <c r="H2804" s="255" t="s">
        <v>9168</v>
      </c>
      <c r="I2804" s="9">
        <v>2</v>
      </c>
    </row>
    <row r="2805">
      <c r="A2805" s="255" t="s">
        <v>3982</v>
      </c>
      <c r="B2805" s="9">
        <v>9</v>
      </c>
      <c r="C2805" s="255" t="s">
        <v>9205</v>
      </c>
      <c r="D2805" s="9">
        <v>0</v>
      </c>
      <c r="E2805" s="9">
        <v>1747858.0461865487</v>
      </c>
      <c r="F2805" s="255" t="s">
        <v>9119</v>
      </c>
      <c r="G2805" s="9"/>
      <c r="H2805" s="255" t="s">
        <v>9168</v>
      </c>
      <c r="I2805" s="9">
        <v>2</v>
      </c>
    </row>
    <row r="2806">
      <c r="A2806" s="255" t="s">
        <v>3983</v>
      </c>
      <c r="B2806" s="9">
        <v>9</v>
      </c>
      <c r="C2806" s="255" t="s">
        <v>9103</v>
      </c>
      <c r="D2806" s="9">
        <v>0</v>
      </c>
      <c r="E2806" s="9">
        <v>1747858.0461865487</v>
      </c>
      <c r="F2806" s="255" t="s">
        <v>9120</v>
      </c>
      <c r="G2806" s="9"/>
      <c r="H2806" s="255" t="s">
        <v>9168</v>
      </c>
      <c r="I2806" s="9">
        <v>2</v>
      </c>
    </row>
    <row r="2807">
      <c r="A2807" s="255" t="s">
        <v>3984</v>
      </c>
      <c r="B2807" s="9">
        <v>9</v>
      </c>
      <c r="C2807" s="255" t="s">
        <v>9104</v>
      </c>
      <c r="D2807" s="9">
        <v>0</v>
      </c>
      <c r="E2807" s="9">
        <v>1747858.0461865487</v>
      </c>
      <c r="F2807" s="255" t="s">
        <v>9120</v>
      </c>
      <c r="G2807" s="9"/>
      <c r="H2807" s="255" t="s">
        <v>9168</v>
      </c>
      <c r="I2807" s="9">
        <v>2</v>
      </c>
    </row>
    <row r="2808">
      <c r="A2808" s="255" t="s">
        <v>3985</v>
      </c>
      <c r="B2808" s="9">
        <v>9</v>
      </c>
      <c r="C2808" s="255" t="s">
        <v>9105</v>
      </c>
      <c r="D2808" s="9">
        <v>0</v>
      </c>
      <c r="E2808" s="9">
        <v>1747858.0461865487</v>
      </c>
      <c r="F2808" s="255" t="s">
        <v>9120</v>
      </c>
      <c r="G2808" s="9"/>
      <c r="H2808" s="255" t="s">
        <v>9168</v>
      </c>
      <c r="I2808" s="9">
        <v>2</v>
      </c>
    </row>
    <row r="2809">
      <c r="A2809" s="255" t="s">
        <v>3986</v>
      </c>
      <c r="B2809" s="9">
        <v>9</v>
      </c>
      <c r="C2809" s="255" t="s">
        <v>9205</v>
      </c>
      <c r="D2809" s="9">
        <v>0</v>
      </c>
      <c r="E2809" s="9">
        <v>1747858.0461865487</v>
      </c>
      <c r="F2809" s="255" t="s">
        <v>9120</v>
      </c>
      <c r="G2809" s="9"/>
      <c r="H2809" s="255" t="s">
        <v>9168</v>
      </c>
      <c r="I2809" s="9">
        <v>2</v>
      </c>
    </row>
    <row r="2810">
      <c r="A2810" s="255" t="s">
        <v>3987</v>
      </c>
      <c r="B2810" s="9">
        <v>9</v>
      </c>
      <c r="C2810" s="255" t="s">
        <v>9103</v>
      </c>
      <c r="D2810" s="9">
        <v>0</v>
      </c>
      <c r="E2810" s="9">
        <v>1747858.0461865487</v>
      </c>
      <c r="F2810" s="255" t="s">
        <v>9121</v>
      </c>
      <c r="G2810" s="9"/>
      <c r="H2810" s="255" t="s">
        <v>9168</v>
      </c>
      <c r="I2810" s="9">
        <v>2</v>
      </c>
    </row>
    <row r="2811">
      <c r="A2811" s="255" t="s">
        <v>3988</v>
      </c>
      <c r="B2811" s="9">
        <v>9</v>
      </c>
      <c r="C2811" s="255" t="s">
        <v>9104</v>
      </c>
      <c r="D2811" s="9">
        <v>0</v>
      </c>
      <c r="E2811" s="9">
        <v>1747858.0461865487</v>
      </c>
      <c r="F2811" s="255" t="s">
        <v>9121</v>
      </c>
      <c r="G2811" s="9"/>
      <c r="H2811" s="255" t="s">
        <v>9168</v>
      </c>
      <c r="I2811" s="9">
        <v>2</v>
      </c>
    </row>
    <row r="2812">
      <c r="A2812" s="255" t="s">
        <v>3989</v>
      </c>
      <c r="B2812" s="9">
        <v>9</v>
      </c>
      <c r="C2812" s="255" t="s">
        <v>9105</v>
      </c>
      <c r="D2812" s="9">
        <v>0</v>
      </c>
      <c r="E2812" s="9">
        <v>1747858.0461865487</v>
      </c>
      <c r="F2812" s="255" t="s">
        <v>9121</v>
      </c>
      <c r="G2812" s="9"/>
      <c r="H2812" s="255" t="s">
        <v>9168</v>
      </c>
      <c r="I2812" s="9">
        <v>2</v>
      </c>
    </row>
    <row r="2813">
      <c r="A2813" s="255" t="s">
        <v>3990</v>
      </c>
      <c r="B2813" s="9">
        <v>9</v>
      </c>
      <c r="C2813" s="255" t="s">
        <v>9205</v>
      </c>
      <c r="D2813" s="9">
        <v>0</v>
      </c>
      <c r="E2813" s="9">
        <v>1747858.0461865487</v>
      </c>
      <c r="F2813" s="255" t="s">
        <v>9121</v>
      </c>
      <c r="G2813" s="9"/>
      <c r="H2813" s="255" t="s">
        <v>9168</v>
      </c>
      <c r="I2813" s="9">
        <v>2</v>
      </c>
    </row>
    <row r="2814">
      <c r="A2814" s="255" t="s">
        <v>3991</v>
      </c>
      <c r="B2814" s="9">
        <v>9</v>
      </c>
      <c r="C2814" s="255" t="s">
        <v>9103</v>
      </c>
      <c r="D2814" s="9">
        <v>1630464.9809699822</v>
      </c>
      <c r="E2814" s="9">
        <v>1747858.0461865487</v>
      </c>
      <c r="F2814" s="255" t="s">
        <v>9122</v>
      </c>
      <c r="G2814" s="9"/>
      <c r="H2814" s="255" t="s">
        <v>9168</v>
      </c>
      <c r="I2814" s="9">
        <v>2</v>
      </c>
    </row>
    <row r="2815">
      <c r="A2815" s="255" t="s">
        <v>3992</v>
      </c>
      <c r="B2815" s="9">
        <v>9</v>
      </c>
      <c r="C2815" s="255" t="s">
        <v>9104</v>
      </c>
      <c r="D2815" s="9">
        <v>12419940882.763035</v>
      </c>
      <c r="E2815" s="9">
        <v>1747858.0461865487</v>
      </c>
      <c r="F2815" s="255" t="s">
        <v>9122</v>
      </c>
      <c r="G2815" s="9"/>
      <c r="H2815" s="255" t="s">
        <v>9168</v>
      </c>
      <c r="I2815" s="9">
        <v>2</v>
      </c>
    </row>
    <row r="2816">
      <c r="A2816" s="255" t="s">
        <v>3993</v>
      </c>
      <c r="B2816" s="9">
        <v>9</v>
      </c>
      <c r="C2816" s="255" t="s">
        <v>9105</v>
      </c>
      <c r="D2816" s="9">
        <v>0.93283604153512756</v>
      </c>
      <c r="E2816" s="9">
        <v>1747858.0461865487</v>
      </c>
      <c r="F2816" s="255" t="s">
        <v>9122</v>
      </c>
      <c r="G2816" s="9"/>
      <c r="H2816" s="255" t="s">
        <v>9168</v>
      </c>
      <c r="I2816" s="9">
        <v>2</v>
      </c>
    </row>
    <row r="2817">
      <c r="A2817" s="255" t="s">
        <v>3994</v>
      </c>
      <c r="B2817" s="9">
        <v>9</v>
      </c>
      <c r="C2817" s="255" t="s">
        <v>9205</v>
      </c>
      <c r="D2817" s="9">
        <v>7105.806395353834</v>
      </c>
      <c r="E2817" s="9">
        <v>1747858.0461865487</v>
      </c>
      <c r="F2817" s="255" t="s">
        <v>9122</v>
      </c>
      <c r="G2817" s="9"/>
      <c r="H2817" s="255" t="s">
        <v>9168</v>
      </c>
      <c r="I2817" s="9">
        <v>2</v>
      </c>
    </row>
    <row r="2818">
      <c r="A2818" s="255" t="s">
        <v>3995</v>
      </c>
      <c r="B2818" s="9">
        <v>9</v>
      </c>
      <c r="C2818" s="255" t="s">
        <v>9103</v>
      </c>
      <c r="D2818" s="9">
        <v>1630464.9809699822</v>
      </c>
      <c r="E2818" s="9">
        <v>1747858.0461865487</v>
      </c>
      <c r="F2818" s="255" t="s">
        <v>9123</v>
      </c>
      <c r="G2818" s="9"/>
      <c r="H2818" s="255" t="s">
        <v>9168</v>
      </c>
      <c r="I2818" s="9">
        <v>2</v>
      </c>
    </row>
    <row r="2819">
      <c r="A2819" s="255" t="s">
        <v>3996</v>
      </c>
      <c r="B2819" s="9">
        <v>9</v>
      </c>
      <c r="C2819" s="255" t="s">
        <v>9104</v>
      </c>
      <c r="D2819" s="9">
        <v>12419940882.763035</v>
      </c>
      <c r="E2819" s="9">
        <v>1747858.0461865487</v>
      </c>
      <c r="F2819" s="255" t="s">
        <v>9123</v>
      </c>
      <c r="G2819" s="9"/>
      <c r="H2819" s="255" t="s">
        <v>9168</v>
      </c>
      <c r="I2819" s="9">
        <v>2</v>
      </c>
    </row>
    <row r="2820">
      <c r="A2820" s="255" t="s">
        <v>3997</v>
      </c>
      <c r="B2820" s="9">
        <v>9</v>
      </c>
      <c r="C2820" s="255" t="s">
        <v>9105</v>
      </c>
      <c r="D2820" s="9">
        <v>0.93283604153512756</v>
      </c>
      <c r="E2820" s="9">
        <v>1747858.0461865487</v>
      </c>
      <c r="F2820" s="255" t="s">
        <v>9123</v>
      </c>
      <c r="G2820" s="9"/>
      <c r="H2820" s="255" t="s">
        <v>9168</v>
      </c>
      <c r="I2820" s="9">
        <v>2</v>
      </c>
    </row>
    <row r="2821">
      <c r="A2821" s="255" t="s">
        <v>3998</v>
      </c>
      <c r="B2821" s="9">
        <v>9</v>
      </c>
      <c r="C2821" s="255" t="s">
        <v>9205</v>
      </c>
      <c r="D2821" s="9">
        <v>7105.806395353834</v>
      </c>
      <c r="E2821" s="9">
        <v>1747858.0461865487</v>
      </c>
      <c r="F2821" s="255" t="s">
        <v>9123</v>
      </c>
      <c r="G2821" s="9"/>
      <c r="H2821" s="255" t="s">
        <v>9168</v>
      </c>
      <c r="I2821" s="9">
        <v>2</v>
      </c>
    </row>
    <row r="2822">
      <c r="A2822" s="255" t="s">
        <v>3999</v>
      </c>
      <c r="B2822" s="9">
        <v>9</v>
      </c>
      <c r="C2822" s="255" t="s">
        <v>9103</v>
      </c>
      <c r="D2822" s="9">
        <v>1630464.9809699822</v>
      </c>
      <c r="E2822" s="9">
        <v>1747858.0461865487</v>
      </c>
      <c r="F2822" s="255" t="s">
        <v>9124</v>
      </c>
      <c r="G2822" s="9"/>
      <c r="H2822" s="255" t="s">
        <v>9168</v>
      </c>
      <c r="I2822" s="9">
        <v>2</v>
      </c>
    </row>
    <row r="2823">
      <c r="A2823" s="255" t="s">
        <v>4000</v>
      </c>
      <c r="B2823" s="9">
        <v>9</v>
      </c>
      <c r="C2823" s="255" t="s">
        <v>9104</v>
      </c>
      <c r="D2823" s="9">
        <v>12419940882.763035</v>
      </c>
      <c r="E2823" s="9">
        <v>1747858.0461865487</v>
      </c>
      <c r="F2823" s="255" t="s">
        <v>9124</v>
      </c>
      <c r="G2823" s="9"/>
      <c r="H2823" s="255" t="s">
        <v>9168</v>
      </c>
      <c r="I2823" s="9">
        <v>2</v>
      </c>
    </row>
    <row r="2824">
      <c r="A2824" s="255" t="s">
        <v>4001</v>
      </c>
      <c r="B2824" s="9">
        <v>9</v>
      </c>
      <c r="C2824" s="255" t="s">
        <v>9105</v>
      </c>
      <c r="D2824" s="9">
        <v>0.93283604153512756</v>
      </c>
      <c r="E2824" s="9">
        <v>1747858.0461865487</v>
      </c>
      <c r="F2824" s="255" t="s">
        <v>9124</v>
      </c>
      <c r="G2824" s="9"/>
      <c r="H2824" s="255" t="s">
        <v>9168</v>
      </c>
      <c r="I2824" s="9">
        <v>2</v>
      </c>
    </row>
    <row r="2825">
      <c r="A2825" s="255" t="s">
        <v>4002</v>
      </c>
      <c r="B2825" s="9">
        <v>9</v>
      </c>
      <c r="C2825" s="255" t="s">
        <v>9205</v>
      </c>
      <c r="D2825" s="9">
        <v>7105.806395353834</v>
      </c>
      <c r="E2825" s="9">
        <v>1747858.0461865487</v>
      </c>
      <c r="F2825" s="255" t="s">
        <v>9124</v>
      </c>
      <c r="G2825" s="9"/>
      <c r="H2825" s="255" t="s">
        <v>9168</v>
      </c>
      <c r="I2825" s="9">
        <v>2</v>
      </c>
    </row>
    <row r="2826">
      <c r="A2826" s="255" t="s">
        <v>4003</v>
      </c>
      <c r="B2826" s="9">
        <v>9</v>
      </c>
      <c r="C2826" s="255" t="s">
        <v>9103</v>
      </c>
      <c r="D2826" s="9">
        <v>1747858.0461865487</v>
      </c>
      <c r="E2826" s="9">
        <v>1747858.0461865487</v>
      </c>
      <c r="F2826" s="255" t="s">
        <v>9125</v>
      </c>
      <c r="G2826" s="9"/>
      <c r="H2826" s="255" t="s">
        <v>9168</v>
      </c>
      <c r="I2826" s="9">
        <v>2</v>
      </c>
    </row>
    <row r="2827">
      <c r="A2827" s="255" t="s">
        <v>4004</v>
      </c>
      <c r="B2827" s="9">
        <v>9</v>
      </c>
      <c r="C2827" s="255" t="s">
        <v>9104</v>
      </c>
      <c r="D2827" s="9">
        <v>4577463738.8774929</v>
      </c>
      <c r="E2827" s="9">
        <v>1747858.0461865487</v>
      </c>
      <c r="F2827" s="255" t="s">
        <v>9125</v>
      </c>
      <c r="G2827" s="9"/>
      <c r="H2827" s="255" t="s">
        <v>9168</v>
      </c>
      <c r="I2827" s="9">
        <v>2</v>
      </c>
    </row>
    <row r="2828">
      <c r="A2828" s="255" t="s">
        <v>4005</v>
      </c>
      <c r="B2828" s="9">
        <v>9</v>
      </c>
      <c r="C2828" s="255" t="s">
        <v>9105</v>
      </c>
      <c r="D2828" s="9">
        <v>1</v>
      </c>
      <c r="E2828" s="9">
        <v>1747858.0461865487</v>
      </c>
      <c r="F2828" s="255" t="s">
        <v>9125</v>
      </c>
      <c r="G2828" s="9"/>
      <c r="H2828" s="255" t="s">
        <v>9168</v>
      </c>
      <c r="I2828" s="9">
        <v>2</v>
      </c>
    </row>
    <row r="2829">
      <c r="A2829" s="255" t="s">
        <v>4006</v>
      </c>
      <c r="B2829" s="9">
        <v>9</v>
      </c>
      <c r="C2829" s="255" t="s">
        <v>9205</v>
      </c>
      <c r="D2829" s="9">
        <v>2618.8990283647672</v>
      </c>
      <c r="E2829" s="9">
        <v>1747858.0461865487</v>
      </c>
      <c r="F2829" s="255" t="s">
        <v>9125</v>
      </c>
      <c r="G2829" s="9"/>
      <c r="H2829" s="255" t="s">
        <v>9168</v>
      </c>
      <c r="I2829" s="9">
        <v>2</v>
      </c>
    </row>
    <row r="2830">
      <c r="A2830" s="255" t="s">
        <v>4007</v>
      </c>
      <c r="B2830" s="9">
        <v>9</v>
      </c>
      <c r="C2830" s="255" t="s">
        <v>9103</v>
      </c>
      <c r="D2830" s="9">
        <v>1503444.8411467376</v>
      </c>
      <c r="E2830" s="9">
        <v>1747858.0461865487</v>
      </c>
      <c r="F2830" s="255" t="s">
        <v>9126</v>
      </c>
      <c r="G2830" s="9"/>
      <c r="H2830" s="255" t="s">
        <v>9168</v>
      </c>
      <c r="I2830" s="9">
        <v>2</v>
      </c>
    </row>
    <row r="2831">
      <c r="A2831" s="255" t="s">
        <v>4008</v>
      </c>
      <c r="B2831" s="9">
        <v>9</v>
      </c>
      <c r="C2831" s="255" t="s">
        <v>9104</v>
      </c>
      <c r="D2831" s="9">
        <v>8498744597.55056</v>
      </c>
      <c r="E2831" s="9">
        <v>1747858.0461865487</v>
      </c>
      <c r="F2831" s="255" t="s">
        <v>9126</v>
      </c>
      <c r="G2831" s="9"/>
      <c r="H2831" s="255" t="s">
        <v>9168</v>
      </c>
      <c r="I2831" s="9">
        <v>2</v>
      </c>
    </row>
    <row r="2832">
      <c r="A2832" s="255" t="s">
        <v>4009</v>
      </c>
      <c r="B2832" s="9">
        <v>9</v>
      </c>
      <c r="C2832" s="255" t="s">
        <v>9105</v>
      </c>
      <c r="D2832" s="9">
        <v>0.86016415602338625</v>
      </c>
      <c r="E2832" s="9">
        <v>1747858.0461865487</v>
      </c>
      <c r="F2832" s="255" t="s">
        <v>9126</v>
      </c>
      <c r="G2832" s="9"/>
      <c r="H2832" s="255" t="s">
        <v>9168</v>
      </c>
      <c r="I2832" s="9">
        <v>2</v>
      </c>
    </row>
    <row r="2833">
      <c r="A2833" s="255" t="s">
        <v>4010</v>
      </c>
      <c r="B2833" s="9">
        <v>9</v>
      </c>
      <c r="C2833" s="255" t="s">
        <v>9205</v>
      </c>
      <c r="D2833" s="9">
        <v>4862.3769053173382</v>
      </c>
      <c r="E2833" s="9">
        <v>1747858.0461865487</v>
      </c>
      <c r="F2833" s="255" t="s">
        <v>9126</v>
      </c>
      <c r="G2833" s="9"/>
      <c r="H2833" s="255" t="s">
        <v>9168</v>
      </c>
      <c r="I2833" s="9">
        <v>2</v>
      </c>
    </row>
    <row r="2834">
      <c r="A2834" s="255" t="s">
        <v>4011</v>
      </c>
      <c r="B2834" s="9">
        <v>9</v>
      </c>
      <c r="C2834" s="255" t="s">
        <v>9103</v>
      </c>
      <c r="D2834" s="9">
        <v>1716066.2227285292</v>
      </c>
      <c r="E2834" s="9">
        <v>1747858.0461865487</v>
      </c>
      <c r="F2834" s="255" t="s">
        <v>9127</v>
      </c>
      <c r="G2834" s="9"/>
      <c r="H2834" s="255" t="s">
        <v>9168</v>
      </c>
      <c r="I2834" s="9">
        <v>2</v>
      </c>
    </row>
    <row r="2835">
      <c r="A2835" s="255" t="s">
        <v>4012</v>
      </c>
      <c r="B2835" s="9">
        <v>9</v>
      </c>
      <c r="C2835" s="255" t="s">
        <v>9104</v>
      </c>
      <c r="D2835" s="9">
        <v>20918685480.313595</v>
      </c>
      <c r="E2835" s="9">
        <v>1747858.0461865487</v>
      </c>
      <c r="F2835" s="255" t="s">
        <v>9127</v>
      </c>
      <c r="G2835" s="9"/>
      <c r="H2835" s="255" t="s">
        <v>9168</v>
      </c>
      <c r="I2835" s="9">
        <v>2</v>
      </c>
    </row>
    <row r="2836">
      <c r="A2836" s="255" t="s">
        <v>4013</v>
      </c>
      <c r="B2836" s="9">
        <v>9</v>
      </c>
      <c r="C2836" s="255" t="s">
        <v>9105</v>
      </c>
      <c r="D2836" s="9">
        <v>0.98181098085889618</v>
      </c>
      <c r="E2836" s="9">
        <v>1747858.0461865487</v>
      </c>
      <c r="F2836" s="255" t="s">
        <v>9127</v>
      </c>
      <c r="G2836" s="9"/>
      <c r="H2836" s="255" t="s">
        <v>9168</v>
      </c>
      <c r="I2836" s="9">
        <v>2</v>
      </c>
    </row>
    <row r="2837">
      <c r="A2837" s="255" t="s">
        <v>4014</v>
      </c>
      <c r="B2837" s="9">
        <v>9</v>
      </c>
      <c r="C2837" s="255" t="s">
        <v>9205</v>
      </c>
      <c r="D2837" s="9">
        <v>11968.183300671173</v>
      </c>
      <c r="E2837" s="9">
        <v>1747858.0461865487</v>
      </c>
      <c r="F2837" s="255" t="s">
        <v>9127</v>
      </c>
      <c r="G2837" s="9"/>
      <c r="H2837" s="255" t="s">
        <v>9168</v>
      </c>
      <c r="I2837" s="9">
        <v>2</v>
      </c>
    </row>
    <row r="2838">
      <c r="A2838" s="255" t="s">
        <v>4015</v>
      </c>
      <c r="B2838" s="9">
        <v>9</v>
      </c>
      <c r="C2838" s="255" t="s">
        <v>9103</v>
      </c>
      <c r="D2838" s="9">
        <v>1716066.2227285292</v>
      </c>
      <c r="E2838" s="9">
        <v>1747858.0461865487</v>
      </c>
      <c r="F2838" s="255" t="s">
        <v>9128</v>
      </c>
      <c r="G2838" s="9"/>
      <c r="H2838" s="255" t="s">
        <v>9168</v>
      </c>
      <c r="I2838" s="9">
        <v>2</v>
      </c>
    </row>
    <row r="2839">
      <c r="A2839" s="255" t="s">
        <v>4016</v>
      </c>
      <c r="B2839" s="9">
        <v>9</v>
      </c>
      <c r="C2839" s="255" t="s">
        <v>9104</v>
      </c>
      <c r="D2839" s="9">
        <v>20918685480.313595</v>
      </c>
      <c r="E2839" s="9">
        <v>1747858.0461865487</v>
      </c>
      <c r="F2839" s="255" t="s">
        <v>9128</v>
      </c>
      <c r="G2839" s="9"/>
      <c r="H2839" s="255" t="s">
        <v>9168</v>
      </c>
      <c r="I2839" s="9">
        <v>2</v>
      </c>
    </row>
    <row r="2840">
      <c r="A2840" s="255" t="s">
        <v>4017</v>
      </c>
      <c r="B2840" s="9">
        <v>9</v>
      </c>
      <c r="C2840" s="255" t="s">
        <v>9105</v>
      </c>
      <c r="D2840" s="9">
        <v>0.98181098085889618</v>
      </c>
      <c r="E2840" s="9">
        <v>1747858.0461865487</v>
      </c>
      <c r="F2840" s="255" t="s">
        <v>9128</v>
      </c>
      <c r="G2840" s="9"/>
      <c r="H2840" s="255" t="s">
        <v>9168</v>
      </c>
      <c r="I2840" s="9">
        <v>2</v>
      </c>
    </row>
    <row r="2841">
      <c r="A2841" s="255" t="s">
        <v>4018</v>
      </c>
      <c r="B2841" s="9">
        <v>9</v>
      </c>
      <c r="C2841" s="255" t="s">
        <v>9205</v>
      </c>
      <c r="D2841" s="9">
        <v>11968.183300671173</v>
      </c>
      <c r="E2841" s="9">
        <v>1747858.0461865487</v>
      </c>
      <c r="F2841" s="255" t="s">
        <v>9128</v>
      </c>
      <c r="G2841" s="9"/>
      <c r="H2841" s="255" t="s">
        <v>9168</v>
      </c>
      <c r="I2841" s="9">
        <v>2</v>
      </c>
    </row>
    <row r="2842">
      <c r="A2842" s="255" t="s">
        <v>4019</v>
      </c>
      <c r="B2842" s="9">
        <v>9</v>
      </c>
      <c r="C2842" s="255" t="s">
        <v>9103</v>
      </c>
      <c r="D2842" s="9">
        <v>1137107.3349959056</v>
      </c>
      <c r="E2842" s="9">
        <v>1747858.0461865487</v>
      </c>
      <c r="F2842" s="255" t="s">
        <v>9129</v>
      </c>
      <c r="G2842" s="9"/>
      <c r="H2842" s="255" t="s">
        <v>9168</v>
      </c>
      <c r="I2842" s="9">
        <v>2</v>
      </c>
    </row>
    <row r="2843">
      <c r="A2843" s="255" t="s">
        <v>4020</v>
      </c>
      <c r="B2843" s="9">
        <v>9</v>
      </c>
      <c r="C2843" s="255" t="s">
        <v>9104</v>
      </c>
      <c r="D2843" s="9">
        <v>4802481858.7565813</v>
      </c>
      <c r="E2843" s="9">
        <v>1747858.0461865487</v>
      </c>
      <c r="F2843" s="255" t="s">
        <v>9129</v>
      </c>
      <c r="G2843" s="9"/>
      <c r="H2843" s="255" t="s">
        <v>9168</v>
      </c>
      <c r="I2843" s="9">
        <v>2</v>
      </c>
    </row>
    <row r="2844">
      <c r="A2844" s="255" t="s">
        <v>4021</v>
      </c>
      <c r="B2844" s="9">
        <v>9</v>
      </c>
      <c r="C2844" s="255" t="s">
        <v>9105</v>
      </c>
      <c r="D2844" s="9">
        <v>0.6505719028366348</v>
      </c>
      <c r="E2844" s="9">
        <v>1747858.0461865487</v>
      </c>
      <c r="F2844" s="255" t="s">
        <v>9129</v>
      </c>
      <c r="G2844" s="9"/>
      <c r="H2844" s="255" t="s">
        <v>9168</v>
      </c>
      <c r="I2844" s="9">
        <v>2</v>
      </c>
    </row>
    <row r="2845">
      <c r="A2845" s="255" t="s">
        <v>4022</v>
      </c>
      <c r="B2845" s="9">
        <v>9</v>
      </c>
      <c r="C2845" s="255" t="s">
        <v>9205</v>
      </c>
      <c r="D2845" s="9">
        <v>2747.6383847272759</v>
      </c>
      <c r="E2845" s="9">
        <v>1747858.0461865487</v>
      </c>
      <c r="F2845" s="255" t="s">
        <v>9129</v>
      </c>
      <c r="G2845" s="9"/>
      <c r="H2845" s="255" t="s">
        <v>9168</v>
      </c>
      <c r="I2845" s="9">
        <v>2</v>
      </c>
    </row>
    <row r="2846">
      <c r="A2846" s="255" t="s">
        <v>4023</v>
      </c>
      <c r="B2846" s="9">
        <v>9</v>
      </c>
      <c r="C2846" s="255" t="s">
        <v>9103</v>
      </c>
      <c r="D2846" s="9">
        <v>1137107.3349959056</v>
      </c>
      <c r="E2846" s="9">
        <v>1747858.0461865487</v>
      </c>
      <c r="F2846" s="255" t="s">
        <v>9130</v>
      </c>
      <c r="G2846" s="9"/>
      <c r="H2846" s="255" t="s">
        <v>9168</v>
      </c>
      <c r="I2846" s="9">
        <v>2</v>
      </c>
    </row>
    <row r="2847">
      <c r="A2847" s="255" t="s">
        <v>4024</v>
      </c>
      <c r="B2847" s="9">
        <v>9</v>
      </c>
      <c r="C2847" s="255" t="s">
        <v>9104</v>
      </c>
      <c r="D2847" s="9">
        <v>4802481858.7565813</v>
      </c>
      <c r="E2847" s="9">
        <v>1747858.0461865487</v>
      </c>
      <c r="F2847" s="255" t="s">
        <v>9130</v>
      </c>
      <c r="G2847" s="9"/>
      <c r="H2847" s="255" t="s">
        <v>9168</v>
      </c>
      <c r="I2847" s="9">
        <v>2</v>
      </c>
    </row>
    <row r="2848">
      <c r="A2848" s="255" t="s">
        <v>4025</v>
      </c>
      <c r="B2848" s="9">
        <v>9</v>
      </c>
      <c r="C2848" s="255" t="s">
        <v>9105</v>
      </c>
      <c r="D2848" s="9">
        <v>0.6505719028366348</v>
      </c>
      <c r="E2848" s="9">
        <v>1747858.0461865487</v>
      </c>
      <c r="F2848" s="255" t="s">
        <v>9130</v>
      </c>
      <c r="G2848" s="9"/>
      <c r="H2848" s="255" t="s">
        <v>9168</v>
      </c>
      <c r="I2848" s="9">
        <v>2</v>
      </c>
    </row>
    <row r="2849">
      <c r="A2849" s="255" t="s">
        <v>4026</v>
      </c>
      <c r="B2849" s="9">
        <v>9</v>
      </c>
      <c r="C2849" s="255" t="s">
        <v>9205</v>
      </c>
      <c r="D2849" s="9">
        <v>2747.6383847272759</v>
      </c>
      <c r="E2849" s="9">
        <v>1747858.0461865487</v>
      </c>
      <c r="F2849" s="255" t="s">
        <v>9130</v>
      </c>
      <c r="G2849" s="9"/>
      <c r="H2849" s="255" t="s">
        <v>9168</v>
      </c>
      <c r="I2849" s="9">
        <v>2</v>
      </c>
    </row>
    <row r="2850">
      <c r="A2850" s="255" t="s">
        <v>4027</v>
      </c>
      <c r="B2850" s="9">
        <v>9</v>
      </c>
      <c r="C2850" s="255" t="s">
        <v>9103</v>
      </c>
      <c r="D2850" s="9">
        <v>1747858.0461865487</v>
      </c>
      <c r="E2850" s="9">
        <v>1747858.0461865487</v>
      </c>
      <c r="F2850" s="255" t="s">
        <v>9131</v>
      </c>
      <c r="G2850" s="9"/>
      <c r="H2850" s="255" t="s">
        <v>9168</v>
      </c>
      <c r="I2850" s="9">
        <v>2</v>
      </c>
    </row>
    <row r="2851">
      <c r="A2851" s="255" t="s">
        <v>4028</v>
      </c>
      <c r="B2851" s="9">
        <v>9</v>
      </c>
      <c r="C2851" s="255" t="s">
        <v>9104</v>
      </c>
      <c r="D2851" s="9">
        <v>7617459024.0064535</v>
      </c>
      <c r="E2851" s="9">
        <v>1747858.0461865487</v>
      </c>
      <c r="F2851" s="255" t="s">
        <v>9131</v>
      </c>
      <c r="G2851" s="9"/>
      <c r="H2851" s="255" t="s">
        <v>9168</v>
      </c>
      <c r="I2851" s="9">
        <v>2</v>
      </c>
    </row>
    <row r="2852">
      <c r="A2852" s="255" t="s">
        <v>4029</v>
      </c>
      <c r="B2852" s="9">
        <v>9</v>
      </c>
      <c r="C2852" s="255" t="s">
        <v>9105</v>
      </c>
      <c r="D2852" s="9">
        <v>1</v>
      </c>
      <c r="E2852" s="9">
        <v>1747858.0461865487</v>
      </c>
      <c r="F2852" s="255" t="s">
        <v>9131</v>
      </c>
      <c r="G2852" s="9"/>
      <c r="H2852" s="255" t="s">
        <v>9168</v>
      </c>
      <c r="I2852" s="9">
        <v>2</v>
      </c>
    </row>
    <row r="2853">
      <c r="A2853" s="255" t="s">
        <v>4030</v>
      </c>
      <c r="B2853" s="9">
        <v>9</v>
      </c>
      <c r="C2853" s="255" t="s">
        <v>9205</v>
      </c>
      <c r="D2853" s="9">
        <v>4358.1680106265585</v>
      </c>
      <c r="E2853" s="9">
        <v>1747858.0461865487</v>
      </c>
      <c r="F2853" s="255" t="s">
        <v>9131</v>
      </c>
      <c r="G2853" s="9"/>
      <c r="H2853" s="255" t="s">
        <v>9168</v>
      </c>
      <c r="I2853" s="9">
        <v>2</v>
      </c>
    </row>
    <row r="2854">
      <c r="A2854" s="255" t="s">
        <v>4031</v>
      </c>
      <c r="B2854" s="9">
        <v>9</v>
      </c>
      <c r="C2854" s="255" t="s">
        <v>9103</v>
      </c>
      <c r="D2854" s="9">
        <v>1747858.0461865487</v>
      </c>
      <c r="E2854" s="9">
        <v>1747858.0461865487</v>
      </c>
      <c r="F2854" s="255" t="s">
        <v>9132</v>
      </c>
      <c r="G2854" s="9"/>
      <c r="H2854" s="255" t="s">
        <v>9168</v>
      </c>
      <c r="I2854" s="9">
        <v>2</v>
      </c>
    </row>
    <row r="2855">
      <c r="A2855" s="255" t="s">
        <v>4032</v>
      </c>
      <c r="B2855" s="9">
        <v>9</v>
      </c>
      <c r="C2855" s="255" t="s">
        <v>9104</v>
      </c>
      <c r="D2855" s="9">
        <v>12584717347.862555</v>
      </c>
      <c r="E2855" s="9">
        <v>1747858.0461865487</v>
      </c>
      <c r="F2855" s="255" t="s">
        <v>9132</v>
      </c>
      <c r="G2855" s="9"/>
      <c r="H2855" s="255" t="s">
        <v>9168</v>
      </c>
      <c r="I2855" s="9">
        <v>2</v>
      </c>
    </row>
    <row r="2856">
      <c r="A2856" s="255" t="s">
        <v>4033</v>
      </c>
      <c r="B2856" s="9">
        <v>9</v>
      </c>
      <c r="C2856" s="255" t="s">
        <v>9105</v>
      </c>
      <c r="D2856" s="9">
        <v>1</v>
      </c>
      <c r="E2856" s="9">
        <v>1747858.0461865487</v>
      </c>
      <c r="F2856" s="255" t="s">
        <v>9132</v>
      </c>
      <c r="G2856" s="9"/>
      <c r="H2856" s="255" t="s">
        <v>9168</v>
      </c>
      <c r="I2856" s="9">
        <v>2</v>
      </c>
    </row>
    <row r="2857">
      <c r="A2857" s="255" t="s">
        <v>4034</v>
      </c>
      <c r="B2857" s="9">
        <v>9</v>
      </c>
      <c r="C2857" s="255" t="s">
        <v>9205</v>
      </c>
      <c r="D2857" s="9">
        <v>7200.079763525252</v>
      </c>
      <c r="E2857" s="9">
        <v>1747858.0461865487</v>
      </c>
      <c r="F2857" s="255" t="s">
        <v>9132</v>
      </c>
      <c r="G2857" s="9"/>
      <c r="H2857" s="255" t="s">
        <v>9168</v>
      </c>
      <c r="I2857" s="9">
        <v>2</v>
      </c>
    </row>
    <row r="2858">
      <c r="A2858" s="255" t="s">
        <v>4035</v>
      </c>
      <c r="B2858" s="9">
        <v>9</v>
      </c>
      <c r="C2858" s="255" t="s">
        <v>9103</v>
      </c>
      <c r="D2858" s="9">
        <v>1595951.4102424409</v>
      </c>
      <c r="E2858" s="9">
        <v>1747858.0461865487</v>
      </c>
      <c r="F2858" s="255" t="s">
        <v>9133</v>
      </c>
      <c r="G2858" s="9"/>
      <c r="H2858" s="255" t="s">
        <v>9168</v>
      </c>
      <c r="I2858" s="9">
        <v>2</v>
      </c>
    </row>
    <row r="2859">
      <c r="A2859" s="255" t="s">
        <v>4036</v>
      </c>
      <c r="B2859" s="9">
        <v>9</v>
      </c>
      <c r="C2859" s="255" t="s">
        <v>9104</v>
      </c>
      <c r="D2859" s="9">
        <v>12272446036.272402</v>
      </c>
      <c r="E2859" s="9">
        <v>1747858.0461865487</v>
      </c>
      <c r="F2859" s="255" t="s">
        <v>9133</v>
      </c>
      <c r="G2859" s="9"/>
      <c r="H2859" s="255" t="s">
        <v>9168</v>
      </c>
      <c r="I2859" s="9">
        <v>2</v>
      </c>
    </row>
    <row r="2860">
      <c r="A2860" s="255" t="s">
        <v>4037</v>
      </c>
      <c r="B2860" s="9">
        <v>9</v>
      </c>
      <c r="C2860" s="255" t="s">
        <v>9105</v>
      </c>
      <c r="D2860" s="9">
        <v>0.91308983228041007</v>
      </c>
      <c r="E2860" s="9">
        <v>1747858.0461865487</v>
      </c>
      <c r="F2860" s="255" t="s">
        <v>9133</v>
      </c>
      <c r="G2860" s="9"/>
      <c r="H2860" s="255" t="s">
        <v>9168</v>
      </c>
      <c r="I2860" s="9">
        <v>2</v>
      </c>
    </row>
    <row r="2861">
      <c r="A2861" s="255" t="s">
        <v>4038</v>
      </c>
      <c r="B2861" s="9">
        <v>9</v>
      </c>
      <c r="C2861" s="255" t="s">
        <v>9205</v>
      </c>
      <c r="D2861" s="9">
        <v>7021.4203396255471</v>
      </c>
      <c r="E2861" s="9">
        <v>1747858.0461865487</v>
      </c>
      <c r="F2861" s="255" t="s">
        <v>9133</v>
      </c>
      <c r="G2861" s="9"/>
      <c r="H2861" s="255" t="s">
        <v>9168</v>
      </c>
      <c r="I2861" s="9">
        <v>2</v>
      </c>
    </row>
    <row r="2862">
      <c r="A2862" s="255" t="s">
        <v>4039</v>
      </c>
      <c r="B2862" s="9">
        <v>9</v>
      </c>
      <c r="C2862" s="255" t="s">
        <v>9103</v>
      </c>
      <c r="D2862" s="9">
        <v>0</v>
      </c>
      <c r="E2862" s="9">
        <v>1747858.0461865487</v>
      </c>
      <c r="F2862" s="255" t="s">
        <v>9134</v>
      </c>
      <c r="G2862" s="9"/>
      <c r="H2862" s="255" t="s">
        <v>9168</v>
      </c>
      <c r="I2862" s="9">
        <v>2</v>
      </c>
    </row>
    <row r="2863">
      <c r="A2863" s="255" t="s">
        <v>4040</v>
      </c>
      <c r="B2863" s="9">
        <v>9</v>
      </c>
      <c r="C2863" s="255" t="s">
        <v>9104</v>
      </c>
      <c r="D2863" s="9">
        <v>-3938477903.8213606</v>
      </c>
      <c r="E2863" s="9">
        <v>1747858.0461865487</v>
      </c>
      <c r="F2863" s="255" t="s">
        <v>9134</v>
      </c>
      <c r="G2863" s="9"/>
      <c r="H2863" s="255" t="s">
        <v>9168</v>
      </c>
      <c r="I2863" s="9">
        <v>2</v>
      </c>
    </row>
    <row r="2864">
      <c r="A2864" s="255" t="s">
        <v>4041</v>
      </c>
      <c r="B2864" s="9">
        <v>9</v>
      </c>
      <c r="C2864" s="255" t="s">
        <v>9105</v>
      </c>
      <c r="D2864" s="9">
        <v>0</v>
      </c>
      <c r="E2864" s="9">
        <v>1747858.0461865487</v>
      </c>
      <c r="F2864" s="255" t="s">
        <v>9134</v>
      </c>
      <c r="G2864" s="9"/>
      <c r="H2864" s="255" t="s">
        <v>9168</v>
      </c>
      <c r="I2864" s="9">
        <v>2</v>
      </c>
    </row>
    <row r="2865">
      <c r="A2865" s="255" t="s">
        <v>4042</v>
      </c>
      <c r="B2865" s="9">
        <v>9</v>
      </c>
      <c r="C2865" s="255" t="s">
        <v>9205</v>
      </c>
      <c r="D2865" s="9">
        <v>-2253.3168024796264</v>
      </c>
      <c r="E2865" s="9">
        <v>1747858.0461865487</v>
      </c>
      <c r="F2865" s="255" t="s">
        <v>9134</v>
      </c>
      <c r="G2865" s="9"/>
      <c r="H2865" s="255" t="s">
        <v>9168</v>
      </c>
      <c r="I2865" s="9">
        <v>2</v>
      </c>
    </row>
    <row r="2866">
      <c r="A2866" s="255" t="s">
        <v>4043</v>
      </c>
      <c r="B2866" s="9">
        <v>9</v>
      </c>
      <c r="C2866" s="255" t="s">
        <v>9103</v>
      </c>
      <c r="D2866" s="9">
        <v>1508838.6319113146</v>
      </c>
      <c r="E2866" s="9">
        <v>1747858.0461865487</v>
      </c>
      <c r="F2866" s="255" t="s">
        <v>9135</v>
      </c>
      <c r="G2866" s="9"/>
      <c r="H2866" s="255" t="s">
        <v>9168</v>
      </c>
      <c r="I2866" s="9">
        <v>2</v>
      </c>
    </row>
    <row r="2867">
      <c r="A2867" s="255" t="s">
        <v>4044</v>
      </c>
      <c r="B2867" s="9">
        <v>9</v>
      </c>
      <c r="C2867" s="255" t="s">
        <v>9104</v>
      </c>
      <c r="D2867" s="9">
        <v>8333968132.4510403</v>
      </c>
      <c r="E2867" s="9">
        <v>1747858.0461865487</v>
      </c>
      <c r="F2867" s="255" t="s">
        <v>9135</v>
      </c>
      <c r="G2867" s="9"/>
      <c r="H2867" s="255" t="s">
        <v>9168</v>
      </c>
      <c r="I2867" s="9">
        <v>2</v>
      </c>
    </row>
    <row r="2868">
      <c r="A2868" s="255" t="s">
        <v>4045</v>
      </c>
      <c r="B2868" s="9">
        <v>9</v>
      </c>
      <c r="C2868" s="255" t="s">
        <v>9105</v>
      </c>
      <c r="D2868" s="9">
        <v>0.86325009928768348</v>
      </c>
      <c r="E2868" s="9">
        <v>1747858.0461865487</v>
      </c>
      <c r="F2868" s="255" t="s">
        <v>9135</v>
      </c>
      <c r="G2868" s="9"/>
      <c r="H2868" s="255" t="s">
        <v>9168</v>
      </c>
      <c r="I2868" s="9">
        <v>2</v>
      </c>
    </row>
    <row r="2869">
      <c r="A2869" s="255" t="s">
        <v>4046</v>
      </c>
      <c r="B2869" s="9">
        <v>9</v>
      </c>
      <c r="C2869" s="255" t="s">
        <v>9205</v>
      </c>
      <c r="D2869" s="9">
        <v>4768.1035371459202</v>
      </c>
      <c r="E2869" s="9">
        <v>1747858.0461865487</v>
      </c>
      <c r="F2869" s="255" t="s">
        <v>9135</v>
      </c>
      <c r="G2869" s="9"/>
      <c r="H2869" s="255" t="s">
        <v>9168</v>
      </c>
      <c r="I2869" s="9">
        <v>2</v>
      </c>
    </row>
    <row r="2870">
      <c r="A2870" s="255" t="s">
        <v>4047</v>
      </c>
      <c r="B2870" s="9">
        <v>9</v>
      </c>
      <c r="C2870" s="255" t="s">
        <v>9103</v>
      </c>
      <c r="D2870" s="9">
        <v>599465.00874259882</v>
      </c>
      <c r="E2870" s="9">
        <v>1747858.0461865487</v>
      </c>
      <c r="F2870" s="255" t="s">
        <v>9136</v>
      </c>
      <c r="G2870" s="9"/>
      <c r="H2870" s="255" t="s">
        <v>9168</v>
      </c>
      <c r="I2870" s="9">
        <v>2</v>
      </c>
    </row>
    <row r="2871">
      <c r="A2871" s="255" t="s">
        <v>4048</v>
      </c>
      <c r="B2871" s="9">
        <v>9</v>
      </c>
      <c r="C2871" s="255" t="s">
        <v>9104</v>
      </c>
      <c r="D2871" s="9">
        <v>3531486273.694459</v>
      </c>
      <c r="E2871" s="9">
        <v>1747858.0461865487</v>
      </c>
      <c r="F2871" s="255" t="s">
        <v>9136</v>
      </c>
      <c r="G2871" s="9"/>
      <c r="H2871" s="255" t="s">
        <v>9168</v>
      </c>
      <c r="I2871" s="9">
        <v>2</v>
      </c>
    </row>
    <row r="2872">
      <c r="A2872" s="255" t="s">
        <v>4049</v>
      </c>
      <c r="B2872" s="9">
        <v>9</v>
      </c>
      <c r="C2872" s="255" t="s">
        <v>9105</v>
      </c>
      <c r="D2872" s="9">
        <v>0.34297122129025459</v>
      </c>
      <c r="E2872" s="9">
        <v>1747858.0461865487</v>
      </c>
      <c r="F2872" s="255" t="s">
        <v>9136</v>
      </c>
      <c r="G2872" s="9"/>
      <c r="H2872" s="255" t="s">
        <v>9168</v>
      </c>
      <c r="I2872" s="9">
        <v>2</v>
      </c>
    </row>
    <row r="2873">
      <c r="A2873" s="255" t="s">
        <v>4050</v>
      </c>
      <c r="B2873" s="9">
        <v>9</v>
      </c>
      <c r="C2873" s="255" t="s">
        <v>9205</v>
      </c>
      <c r="D2873" s="9">
        <v>2020.4651524186443</v>
      </c>
      <c r="E2873" s="9">
        <v>1747858.0461865487</v>
      </c>
      <c r="F2873" s="255" t="s">
        <v>9136</v>
      </c>
      <c r="G2873" s="9"/>
      <c r="H2873" s="255" t="s">
        <v>9168</v>
      </c>
      <c r="I2873" s="9">
        <v>2</v>
      </c>
    </row>
    <row r="2874">
      <c r="A2874" s="255" t="s">
        <v>4051</v>
      </c>
      <c r="B2874" s="9">
        <v>9</v>
      </c>
      <c r="C2874" s="255" t="s">
        <v>9103</v>
      </c>
      <c r="D2874" s="9">
        <v>1453025.8654662177</v>
      </c>
      <c r="E2874" s="9">
        <v>1747858.0461865487</v>
      </c>
      <c r="F2874" s="255" t="s">
        <v>9137</v>
      </c>
      <c r="G2874" s="9"/>
      <c r="H2874" s="255" t="s">
        <v>9168</v>
      </c>
      <c r="I2874" s="9">
        <v>2</v>
      </c>
    </row>
    <row r="2875">
      <c r="A2875" s="255" t="s">
        <v>4052</v>
      </c>
      <c r="B2875" s="9">
        <v>9</v>
      </c>
      <c r="C2875" s="255" t="s">
        <v>9104</v>
      </c>
      <c r="D2875" s="9">
        <v>4967258323.856101</v>
      </c>
      <c r="E2875" s="9">
        <v>1747858.0461865487</v>
      </c>
      <c r="F2875" s="255" t="s">
        <v>9137</v>
      </c>
      <c r="G2875" s="9"/>
      <c r="H2875" s="255" t="s">
        <v>9168</v>
      </c>
      <c r="I2875" s="9">
        <v>2</v>
      </c>
    </row>
    <row r="2876">
      <c r="A2876" s="255" t="s">
        <v>4053</v>
      </c>
      <c r="B2876" s="9">
        <v>9</v>
      </c>
      <c r="C2876" s="255" t="s">
        <v>9105</v>
      </c>
      <c r="D2876" s="9">
        <v>0.83131800585088045</v>
      </c>
      <c r="E2876" s="9">
        <v>1747858.0461865487</v>
      </c>
      <c r="F2876" s="255" t="s">
        <v>9137</v>
      </c>
      <c r="G2876" s="9"/>
      <c r="H2876" s="255" t="s">
        <v>9168</v>
      </c>
      <c r="I2876" s="9">
        <v>2</v>
      </c>
    </row>
    <row r="2877">
      <c r="A2877" s="255" t="s">
        <v>4054</v>
      </c>
      <c r="B2877" s="9">
        <v>9</v>
      </c>
      <c r="C2877" s="255" t="s">
        <v>9205</v>
      </c>
      <c r="D2877" s="9">
        <v>2841.911752898694</v>
      </c>
      <c r="E2877" s="9">
        <v>1747858.0461865487</v>
      </c>
      <c r="F2877" s="255" t="s">
        <v>9137</v>
      </c>
      <c r="G2877" s="9"/>
      <c r="H2877" s="255" t="s">
        <v>9168</v>
      </c>
      <c r="I2877" s="9">
        <v>2</v>
      </c>
    </row>
    <row r="2878">
      <c r="A2878" s="255" t="s">
        <v>4055</v>
      </c>
      <c r="B2878" s="9">
        <v>9</v>
      </c>
      <c r="C2878" s="255" t="s">
        <v>9103</v>
      </c>
      <c r="D2878" s="9">
        <v>0</v>
      </c>
      <c r="E2878" s="9">
        <v>1747858.0461865487</v>
      </c>
      <c r="F2878" s="255" t="s">
        <v>9138</v>
      </c>
      <c r="G2878" s="9"/>
      <c r="H2878" s="255" t="s">
        <v>9168</v>
      </c>
      <c r="I2878" s="9">
        <v>2</v>
      </c>
    </row>
    <row r="2879">
      <c r="A2879" s="255" t="s">
        <v>4056</v>
      </c>
      <c r="B2879" s="9">
        <v>9</v>
      </c>
      <c r="C2879" s="255" t="s">
        <v>9104</v>
      </c>
      <c r="D2879" s="9">
        <v>0</v>
      </c>
      <c r="E2879" s="9">
        <v>1747858.0461865487</v>
      </c>
      <c r="F2879" s="255" t="s">
        <v>9138</v>
      </c>
      <c r="G2879" s="9"/>
      <c r="H2879" s="255" t="s">
        <v>9168</v>
      </c>
      <c r="I2879" s="9">
        <v>2</v>
      </c>
    </row>
    <row r="2880">
      <c r="A2880" s="255" t="s">
        <v>4057</v>
      </c>
      <c r="B2880" s="9">
        <v>9</v>
      </c>
      <c r="C2880" s="255" t="s">
        <v>9105</v>
      </c>
      <c r="D2880" s="9">
        <v>0</v>
      </c>
      <c r="E2880" s="9">
        <v>1747858.0461865487</v>
      </c>
      <c r="F2880" s="255" t="s">
        <v>9138</v>
      </c>
      <c r="G2880" s="9"/>
      <c r="H2880" s="255" t="s">
        <v>9168</v>
      </c>
      <c r="I2880" s="9">
        <v>2</v>
      </c>
    </row>
    <row r="2881">
      <c r="A2881" s="255" t="s">
        <v>4058</v>
      </c>
      <c r="B2881" s="9">
        <v>9</v>
      </c>
      <c r="C2881" s="255" t="s">
        <v>9205</v>
      </c>
      <c r="D2881" s="9">
        <v>0</v>
      </c>
      <c r="E2881" s="9">
        <v>1747858.0461865487</v>
      </c>
      <c r="F2881" s="255" t="s">
        <v>9138</v>
      </c>
      <c r="G2881" s="9"/>
      <c r="H2881" s="255" t="s">
        <v>9168</v>
      </c>
      <c r="I2881" s="9">
        <v>2</v>
      </c>
    </row>
    <row r="2882">
      <c r="A2882" s="255" t="s">
        <v>4059</v>
      </c>
      <c r="B2882" s="9">
        <v>10</v>
      </c>
      <c r="C2882" s="255" t="s">
        <v>9103</v>
      </c>
      <c r="D2882" s="9">
        <v>1583495.8240093032</v>
      </c>
      <c r="E2882" s="9">
        <v>1749003.2052711262</v>
      </c>
      <c r="F2882" s="255" t="s">
        <v>9114</v>
      </c>
      <c r="G2882" s="9"/>
      <c r="H2882" s="255" t="s">
        <v>9168</v>
      </c>
      <c r="I2882" s="9">
        <v>2</v>
      </c>
    </row>
    <row r="2883">
      <c r="A2883" s="255" t="s">
        <v>4060</v>
      </c>
      <c r="B2883" s="9">
        <v>10</v>
      </c>
      <c r="C2883" s="255" t="s">
        <v>9104</v>
      </c>
      <c r="D2883" s="9">
        <v>25651673371.900261</v>
      </c>
      <c r="E2883" s="9">
        <v>1749003.2052711262</v>
      </c>
      <c r="F2883" s="255" t="s">
        <v>9114</v>
      </c>
      <c r="G2883" s="9"/>
      <c r="H2883" s="255" t="s">
        <v>9168</v>
      </c>
      <c r="I2883" s="9">
        <v>2</v>
      </c>
    </row>
    <row r="2884">
      <c r="A2884" s="255" t="s">
        <v>4061</v>
      </c>
      <c r="B2884" s="9">
        <v>10</v>
      </c>
      <c r="C2884" s="255" t="s">
        <v>9105</v>
      </c>
      <c r="D2884" s="9">
        <v>0.90537045285965245</v>
      </c>
      <c r="E2884" s="9">
        <v>1749003.2052711262</v>
      </c>
      <c r="F2884" s="255" t="s">
        <v>9114</v>
      </c>
      <c r="G2884" s="9"/>
      <c r="H2884" s="255" t="s">
        <v>9168</v>
      </c>
      <c r="I2884" s="9">
        <v>2</v>
      </c>
    </row>
    <row r="2885">
      <c r="A2885" s="255" t="s">
        <v>4062</v>
      </c>
      <c r="B2885" s="9">
        <v>10</v>
      </c>
      <c r="C2885" s="255" t="s">
        <v>9205</v>
      </c>
      <c r="D2885" s="9">
        <v>14666.453037130826</v>
      </c>
      <c r="E2885" s="9">
        <v>1749003.2052711262</v>
      </c>
      <c r="F2885" s="255" t="s">
        <v>9114</v>
      </c>
      <c r="G2885" s="9"/>
      <c r="H2885" s="255" t="s">
        <v>9168</v>
      </c>
      <c r="I2885" s="9">
        <v>2</v>
      </c>
    </row>
    <row r="2886">
      <c r="A2886" s="255" t="s">
        <v>4063</v>
      </c>
      <c r="B2886" s="9">
        <v>10</v>
      </c>
      <c r="C2886" s="255" t="s">
        <v>9103</v>
      </c>
      <c r="D2886" s="9">
        <v>0</v>
      </c>
      <c r="E2886" s="9">
        <v>1749003.2052711262</v>
      </c>
      <c r="F2886" s="255" t="s">
        <v>9115</v>
      </c>
      <c r="G2886" s="9"/>
      <c r="H2886" s="255" t="s">
        <v>9168</v>
      </c>
      <c r="I2886" s="9">
        <v>2</v>
      </c>
    </row>
    <row r="2887">
      <c r="A2887" s="255" t="s">
        <v>4064</v>
      </c>
      <c r="B2887" s="9">
        <v>10</v>
      </c>
      <c r="C2887" s="255" t="s">
        <v>9104</v>
      </c>
      <c r="D2887" s="9">
        <v>0</v>
      </c>
      <c r="E2887" s="9">
        <v>1749003.2052711262</v>
      </c>
      <c r="F2887" s="255" t="s">
        <v>9115</v>
      </c>
      <c r="G2887" s="9"/>
      <c r="H2887" s="255" t="s">
        <v>9168</v>
      </c>
      <c r="I2887" s="9">
        <v>2</v>
      </c>
    </row>
    <row r="2888">
      <c r="A2888" s="255" t="s">
        <v>4065</v>
      </c>
      <c r="B2888" s="9">
        <v>10</v>
      </c>
      <c r="C2888" s="255" t="s">
        <v>9105</v>
      </c>
      <c r="D2888" s="9">
        <v>0</v>
      </c>
      <c r="E2888" s="9">
        <v>1749003.2052711262</v>
      </c>
      <c r="F2888" s="255" t="s">
        <v>9115</v>
      </c>
      <c r="G2888" s="9"/>
      <c r="H2888" s="255" t="s">
        <v>9168</v>
      </c>
      <c r="I2888" s="9">
        <v>2</v>
      </c>
    </row>
    <row r="2889">
      <c r="A2889" s="255" t="s">
        <v>4066</v>
      </c>
      <c r="B2889" s="9">
        <v>10</v>
      </c>
      <c r="C2889" s="255" t="s">
        <v>9205</v>
      </c>
      <c r="D2889" s="9">
        <v>0</v>
      </c>
      <c r="E2889" s="9">
        <v>1749003.2052711262</v>
      </c>
      <c r="F2889" s="255" t="s">
        <v>9115</v>
      </c>
      <c r="G2889" s="9"/>
      <c r="H2889" s="255" t="s">
        <v>9168</v>
      </c>
      <c r="I2889" s="9">
        <v>2</v>
      </c>
    </row>
    <row r="2890">
      <c r="A2890" s="255" t="s">
        <v>4067</v>
      </c>
      <c r="B2890" s="9">
        <v>10</v>
      </c>
      <c r="C2890" s="255" t="s">
        <v>9103</v>
      </c>
      <c r="D2890" s="9">
        <v>0</v>
      </c>
      <c r="E2890" s="9">
        <v>1749003.2052711262</v>
      </c>
      <c r="F2890" s="255" t="s">
        <v>9116</v>
      </c>
      <c r="G2890" s="9"/>
      <c r="H2890" s="255" t="s">
        <v>9168</v>
      </c>
      <c r="I2890" s="9">
        <v>2</v>
      </c>
    </row>
    <row r="2891">
      <c r="A2891" s="255" t="s">
        <v>4068</v>
      </c>
      <c r="B2891" s="9">
        <v>10</v>
      </c>
      <c r="C2891" s="255" t="s">
        <v>9104</v>
      </c>
      <c r="D2891" s="9">
        <v>0</v>
      </c>
      <c r="E2891" s="9">
        <v>1749003.2052711262</v>
      </c>
      <c r="F2891" s="255" t="s">
        <v>9116</v>
      </c>
      <c r="G2891" s="9"/>
      <c r="H2891" s="255" t="s">
        <v>9168</v>
      </c>
      <c r="I2891" s="9">
        <v>2</v>
      </c>
    </row>
    <row r="2892">
      <c r="A2892" s="255" t="s">
        <v>4069</v>
      </c>
      <c r="B2892" s="9">
        <v>10</v>
      </c>
      <c r="C2892" s="255" t="s">
        <v>9105</v>
      </c>
      <c r="D2892" s="9">
        <v>0</v>
      </c>
      <c r="E2892" s="9">
        <v>1749003.2052711262</v>
      </c>
      <c r="F2892" s="255" t="s">
        <v>9116</v>
      </c>
      <c r="G2892" s="9"/>
      <c r="H2892" s="255" t="s">
        <v>9168</v>
      </c>
      <c r="I2892" s="9">
        <v>2</v>
      </c>
    </row>
    <row r="2893">
      <c r="A2893" s="255" t="s">
        <v>4070</v>
      </c>
      <c r="B2893" s="9">
        <v>10</v>
      </c>
      <c r="C2893" s="255" t="s">
        <v>9205</v>
      </c>
      <c r="D2893" s="9">
        <v>0</v>
      </c>
      <c r="E2893" s="9">
        <v>1749003.2052711262</v>
      </c>
      <c r="F2893" s="255" t="s">
        <v>9116</v>
      </c>
      <c r="G2893" s="9"/>
      <c r="H2893" s="255" t="s">
        <v>9168</v>
      </c>
      <c r="I2893" s="9">
        <v>2</v>
      </c>
    </row>
    <row r="2894">
      <c r="A2894" s="255" t="s">
        <v>4071</v>
      </c>
      <c r="B2894" s="9">
        <v>10</v>
      </c>
      <c r="C2894" s="255" t="s">
        <v>9103</v>
      </c>
      <c r="D2894" s="9">
        <v>0</v>
      </c>
      <c r="E2894" s="9">
        <v>1749003.2052711262</v>
      </c>
      <c r="F2894" s="255" t="s">
        <v>9117</v>
      </c>
      <c r="G2894" s="9"/>
      <c r="H2894" s="255" t="s">
        <v>9168</v>
      </c>
      <c r="I2894" s="9">
        <v>2</v>
      </c>
    </row>
    <row r="2895">
      <c r="A2895" s="255" t="s">
        <v>4072</v>
      </c>
      <c r="B2895" s="9">
        <v>10</v>
      </c>
      <c r="C2895" s="255" t="s">
        <v>9104</v>
      </c>
      <c r="D2895" s="9">
        <v>0</v>
      </c>
      <c r="E2895" s="9">
        <v>1749003.2052711262</v>
      </c>
      <c r="F2895" s="255" t="s">
        <v>9117</v>
      </c>
      <c r="G2895" s="9"/>
      <c r="H2895" s="255" t="s">
        <v>9168</v>
      </c>
      <c r="I2895" s="9">
        <v>2</v>
      </c>
    </row>
    <row r="2896">
      <c r="A2896" s="255" t="s">
        <v>4073</v>
      </c>
      <c r="B2896" s="9">
        <v>10</v>
      </c>
      <c r="C2896" s="255" t="s">
        <v>9105</v>
      </c>
      <c r="D2896" s="9">
        <v>0</v>
      </c>
      <c r="E2896" s="9">
        <v>1749003.2052711262</v>
      </c>
      <c r="F2896" s="255" t="s">
        <v>9117</v>
      </c>
      <c r="G2896" s="9"/>
      <c r="H2896" s="255" t="s">
        <v>9168</v>
      </c>
      <c r="I2896" s="9">
        <v>2</v>
      </c>
    </row>
    <row r="2897">
      <c r="A2897" s="255" t="s">
        <v>4074</v>
      </c>
      <c r="B2897" s="9">
        <v>10</v>
      </c>
      <c r="C2897" s="255" t="s">
        <v>9205</v>
      </c>
      <c r="D2897" s="9">
        <v>0</v>
      </c>
      <c r="E2897" s="9">
        <v>1749003.2052711262</v>
      </c>
      <c r="F2897" s="255" t="s">
        <v>9117</v>
      </c>
      <c r="G2897" s="9"/>
      <c r="H2897" s="255" t="s">
        <v>9168</v>
      </c>
      <c r="I2897" s="9">
        <v>2</v>
      </c>
    </row>
    <row r="2898">
      <c r="A2898" s="255" t="s">
        <v>4075</v>
      </c>
      <c r="B2898" s="9">
        <v>10</v>
      </c>
      <c r="C2898" s="255" t="s">
        <v>9103</v>
      </c>
      <c r="D2898" s="9">
        <v>0</v>
      </c>
      <c r="E2898" s="9">
        <v>1749003.2052711262</v>
      </c>
      <c r="F2898" s="255" t="s">
        <v>9118</v>
      </c>
      <c r="G2898" s="9"/>
      <c r="H2898" s="255" t="s">
        <v>9168</v>
      </c>
      <c r="I2898" s="9">
        <v>2</v>
      </c>
    </row>
    <row r="2899">
      <c r="A2899" s="255" t="s">
        <v>4076</v>
      </c>
      <c r="B2899" s="9">
        <v>10</v>
      </c>
      <c r="C2899" s="255" t="s">
        <v>9104</v>
      </c>
      <c r="D2899" s="9">
        <v>0</v>
      </c>
      <c r="E2899" s="9">
        <v>1749003.2052711262</v>
      </c>
      <c r="F2899" s="255" t="s">
        <v>9118</v>
      </c>
      <c r="G2899" s="9"/>
      <c r="H2899" s="255" t="s">
        <v>9168</v>
      </c>
      <c r="I2899" s="9">
        <v>2</v>
      </c>
    </row>
    <row r="2900">
      <c r="A2900" s="255" t="s">
        <v>4077</v>
      </c>
      <c r="B2900" s="9">
        <v>10</v>
      </c>
      <c r="C2900" s="255" t="s">
        <v>9105</v>
      </c>
      <c r="D2900" s="9">
        <v>0</v>
      </c>
      <c r="E2900" s="9">
        <v>1749003.2052711262</v>
      </c>
      <c r="F2900" s="255" t="s">
        <v>9118</v>
      </c>
      <c r="G2900" s="9"/>
      <c r="H2900" s="255" t="s">
        <v>9168</v>
      </c>
      <c r="I2900" s="9">
        <v>2</v>
      </c>
    </row>
    <row r="2901">
      <c r="A2901" s="255" t="s">
        <v>4078</v>
      </c>
      <c r="B2901" s="9">
        <v>10</v>
      </c>
      <c r="C2901" s="255" t="s">
        <v>9205</v>
      </c>
      <c r="D2901" s="9">
        <v>0</v>
      </c>
      <c r="E2901" s="9">
        <v>1749003.2052711262</v>
      </c>
      <c r="F2901" s="255" t="s">
        <v>9118</v>
      </c>
      <c r="G2901" s="9"/>
      <c r="H2901" s="255" t="s">
        <v>9168</v>
      </c>
      <c r="I2901" s="9">
        <v>2</v>
      </c>
    </row>
    <row r="2902">
      <c r="A2902" s="255" t="s">
        <v>4079</v>
      </c>
      <c r="B2902" s="9">
        <v>10</v>
      </c>
      <c r="C2902" s="255" t="s">
        <v>9103</v>
      </c>
      <c r="D2902" s="9">
        <v>0</v>
      </c>
      <c r="E2902" s="9">
        <v>1749003.2052711262</v>
      </c>
      <c r="F2902" s="255" t="s">
        <v>9119</v>
      </c>
      <c r="G2902" s="9"/>
      <c r="H2902" s="255" t="s">
        <v>9168</v>
      </c>
      <c r="I2902" s="9">
        <v>2</v>
      </c>
    </row>
    <row r="2903">
      <c r="A2903" s="255" t="s">
        <v>4080</v>
      </c>
      <c r="B2903" s="9">
        <v>10</v>
      </c>
      <c r="C2903" s="255" t="s">
        <v>9104</v>
      </c>
      <c r="D2903" s="9">
        <v>0</v>
      </c>
      <c r="E2903" s="9">
        <v>1749003.2052711262</v>
      </c>
      <c r="F2903" s="255" t="s">
        <v>9119</v>
      </c>
      <c r="G2903" s="9"/>
      <c r="H2903" s="255" t="s">
        <v>9168</v>
      </c>
      <c r="I2903" s="9">
        <v>2</v>
      </c>
    </row>
    <row r="2904">
      <c r="A2904" s="255" t="s">
        <v>4081</v>
      </c>
      <c r="B2904" s="9">
        <v>10</v>
      </c>
      <c r="C2904" s="255" t="s">
        <v>9105</v>
      </c>
      <c r="D2904" s="9">
        <v>0</v>
      </c>
      <c r="E2904" s="9">
        <v>1749003.2052711262</v>
      </c>
      <c r="F2904" s="255" t="s">
        <v>9119</v>
      </c>
      <c r="G2904" s="9"/>
      <c r="H2904" s="255" t="s">
        <v>9168</v>
      </c>
      <c r="I2904" s="9">
        <v>2</v>
      </c>
    </row>
    <row r="2905">
      <c r="A2905" s="255" t="s">
        <v>4082</v>
      </c>
      <c r="B2905" s="9">
        <v>10</v>
      </c>
      <c r="C2905" s="255" t="s">
        <v>9205</v>
      </c>
      <c r="D2905" s="9">
        <v>0</v>
      </c>
      <c r="E2905" s="9">
        <v>1749003.2052711262</v>
      </c>
      <c r="F2905" s="255" t="s">
        <v>9119</v>
      </c>
      <c r="G2905" s="9"/>
      <c r="H2905" s="255" t="s">
        <v>9168</v>
      </c>
      <c r="I2905" s="9">
        <v>2</v>
      </c>
    </row>
    <row r="2906">
      <c r="A2906" s="255" t="s">
        <v>4083</v>
      </c>
      <c r="B2906" s="9">
        <v>10</v>
      </c>
      <c r="C2906" s="255" t="s">
        <v>9103</v>
      </c>
      <c r="D2906" s="9">
        <v>0</v>
      </c>
      <c r="E2906" s="9">
        <v>1749003.2052711262</v>
      </c>
      <c r="F2906" s="255" t="s">
        <v>9120</v>
      </c>
      <c r="G2906" s="9"/>
      <c r="H2906" s="255" t="s">
        <v>9168</v>
      </c>
      <c r="I2906" s="9">
        <v>2</v>
      </c>
    </row>
    <row r="2907">
      <c r="A2907" s="255" t="s">
        <v>4084</v>
      </c>
      <c r="B2907" s="9">
        <v>10</v>
      </c>
      <c r="C2907" s="255" t="s">
        <v>9104</v>
      </c>
      <c r="D2907" s="9">
        <v>0</v>
      </c>
      <c r="E2907" s="9">
        <v>1749003.2052711262</v>
      </c>
      <c r="F2907" s="255" t="s">
        <v>9120</v>
      </c>
      <c r="G2907" s="9"/>
      <c r="H2907" s="255" t="s">
        <v>9168</v>
      </c>
      <c r="I2907" s="9">
        <v>2</v>
      </c>
    </row>
    <row r="2908">
      <c r="A2908" s="255" t="s">
        <v>4085</v>
      </c>
      <c r="B2908" s="9">
        <v>10</v>
      </c>
      <c r="C2908" s="255" t="s">
        <v>9105</v>
      </c>
      <c r="D2908" s="9">
        <v>0</v>
      </c>
      <c r="E2908" s="9">
        <v>1749003.2052711262</v>
      </c>
      <c r="F2908" s="255" t="s">
        <v>9120</v>
      </c>
      <c r="G2908" s="9"/>
      <c r="H2908" s="255" t="s">
        <v>9168</v>
      </c>
      <c r="I2908" s="9">
        <v>2</v>
      </c>
    </row>
    <row r="2909">
      <c r="A2909" s="255" t="s">
        <v>4086</v>
      </c>
      <c r="B2909" s="9">
        <v>10</v>
      </c>
      <c r="C2909" s="255" t="s">
        <v>9205</v>
      </c>
      <c r="D2909" s="9">
        <v>0</v>
      </c>
      <c r="E2909" s="9">
        <v>1749003.2052711262</v>
      </c>
      <c r="F2909" s="255" t="s">
        <v>9120</v>
      </c>
      <c r="G2909" s="9"/>
      <c r="H2909" s="255" t="s">
        <v>9168</v>
      </c>
      <c r="I2909" s="9">
        <v>2</v>
      </c>
    </row>
    <row r="2910">
      <c r="A2910" s="255" t="s">
        <v>4087</v>
      </c>
      <c r="B2910" s="9">
        <v>10</v>
      </c>
      <c r="C2910" s="255" t="s">
        <v>9103</v>
      </c>
      <c r="D2910" s="9">
        <v>0</v>
      </c>
      <c r="E2910" s="9">
        <v>1749003.2052711262</v>
      </c>
      <c r="F2910" s="255" t="s">
        <v>9121</v>
      </c>
      <c r="G2910" s="9"/>
      <c r="H2910" s="255" t="s">
        <v>9168</v>
      </c>
      <c r="I2910" s="9">
        <v>2</v>
      </c>
    </row>
    <row r="2911">
      <c r="A2911" s="255" t="s">
        <v>4088</v>
      </c>
      <c r="B2911" s="9">
        <v>10</v>
      </c>
      <c r="C2911" s="255" t="s">
        <v>9104</v>
      </c>
      <c r="D2911" s="9">
        <v>0</v>
      </c>
      <c r="E2911" s="9">
        <v>1749003.2052711262</v>
      </c>
      <c r="F2911" s="255" t="s">
        <v>9121</v>
      </c>
      <c r="G2911" s="9"/>
      <c r="H2911" s="255" t="s">
        <v>9168</v>
      </c>
      <c r="I2911" s="9">
        <v>2</v>
      </c>
    </row>
    <row r="2912">
      <c r="A2912" s="255" t="s">
        <v>4089</v>
      </c>
      <c r="B2912" s="9">
        <v>10</v>
      </c>
      <c r="C2912" s="255" t="s">
        <v>9105</v>
      </c>
      <c r="D2912" s="9">
        <v>0</v>
      </c>
      <c r="E2912" s="9">
        <v>1749003.2052711262</v>
      </c>
      <c r="F2912" s="255" t="s">
        <v>9121</v>
      </c>
      <c r="G2912" s="9"/>
      <c r="H2912" s="255" t="s">
        <v>9168</v>
      </c>
      <c r="I2912" s="9">
        <v>2</v>
      </c>
    </row>
    <row r="2913">
      <c r="A2913" s="255" t="s">
        <v>4090</v>
      </c>
      <c r="B2913" s="9">
        <v>10</v>
      </c>
      <c r="C2913" s="255" t="s">
        <v>9205</v>
      </c>
      <c r="D2913" s="9">
        <v>0</v>
      </c>
      <c r="E2913" s="9">
        <v>1749003.2052711262</v>
      </c>
      <c r="F2913" s="255" t="s">
        <v>9121</v>
      </c>
      <c r="G2913" s="9"/>
      <c r="H2913" s="255" t="s">
        <v>9168</v>
      </c>
      <c r="I2913" s="9">
        <v>2</v>
      </c>
    </row>
    <row r="2914">
      <c r="A2914" s="255" t="s">
        <v>4091</v>
      </c>
      <c r="B2914" s="9">
        <v>10</v>
      </c>
      <c r="C2914" s="255" t="s">
        <v>9103</v>
      </c>
      <c r="D2914" s="9">
        <v>1494953.6038912416</v>
      </c>
      <c r="E2914" s="9">
        <v>1749003.2052711262</v>
      </c>
      <c r="F2914" s="255" t="s">
        <v>9122</v>
      </c>
      <c r="G2914" s="9"/>
      <c r="H2914" s="255" t="s">
        <v>9168</v>
      </c>
      <c r="I2914" s="9">
        <v>2</v>
      </c>
    </row>
    <row r="2915">
      <c r="A2915" s="255" t="s">
        <v>4092</v>
      </c>
      <c r="B2915" s="9">
        <v>10</v>
      </c>
      <c r="C2915" s="255" t="s">
        <v>9104</v>
      </c>
      <c r="D2915" s="9">
        <v>19680797432.984261</v>
      </c>
      <c r="E2915" s="9">
        <v>1749003.2052711262</v>
      </c>
      <c r="F2915" s="255" t="s">
        <v>9122</v>
      </c>
      <c r="G2915" s="9"/>
      <c r="H2915" s="255" t="s">
        <v>9168</v>
      </c>
      <c r="I2915" s="9">
        <v>2</v>
      </c>
    </row>
    <row r="2916">
      <c r="A2916" s="255" t="s">
        <v>4093</v>
      </c>
      <c r="B2916" s="9">
        <v>10</v>
      </c>
      <c r="C2916" s="255" t="s">
        <v>9105</v>
      </c>
      <c r="D2916" s="9">
        <v>0.85474606300649836</v>
      </c>
      <c r="E2916" s="9">
        <v>1749003.2052711262</v>
      </c>
      <c r="F2916" s="255" t="s">
        <v>9122</v>
      </c>
      <c r="G2916" s="9"/>
      <c r="H2916" s="255" t="s">
        <v>9168</v>
      </c>
      <c r="I2916" s="9">
        <v>2</v>
      </c>
    </row>
    <row r="2917">
      <c r="A2917" s="255" t="s">
        <v>4094</v>
      </c>
      <c r="B2917" s="9">
        <v>10</v>
      </c>
      <c r="C2917" s="255" t="s">
        <v>9205</v>
      </c>
      <c r="D2917" s="9">
        <v>11252.579397036263</v>
      </c>
      <c r="E2917" s="9">
        <v>1749003.2052711262</v>
      </c>
      <c r="F2917" s="255" t="s">
        <v>9122</v>
      </c>
      <c r="G2917" s="9"/>
      <c r="H2917" s="255" t="s">
        <v>9168</v>
      </c>
      <c r="I2917" s="9">
        <v>2</v>
      </c>
    </row>
    <row r="2918">
      <c r="A2918" s="255" t="s">
        <v>4095</v>
      </c>
      <c r="B2918" s="9">
        <v>10</v>
      </c>
      <c r="C2918" s="255" t="s">
        <v>9103</v>
      </c>
      <c r="D2918" s="9">
        <v>1494953.6038912416</v>
      </c>
      <c r="E2918" s="9">
        <v>1749003.2052711262</v>
      </c>
      <c r="F2918" s="255" t="s">
        <v>9123</v>
      </c>
      <c r="G2918" s="9"/>
      <c r="H2918" s="255" t="s">
        <v>9168</v>
      </c>
      <c r="I2918" s="9">
        <v>2</v>
      </c>
    </row>
    <row r="2919">
      <c r="A2919" s="255" t="s">
        <v>4096</v>
      </c>
      <c r="B2919" s="9">
        <v>10</v>
      </c>
      <c r="C2919" s="255" t="s">
        <v>9104</v>
      </c>
      <c r="D2919" s="9">
        <v>19680797432.984261</v>
      </c>
      <c r="E2919" s="9">
        <v>1749003.2052711262</v>
      </c>
      <c r="F2919" s="255" t="s">
        <v>9123</v>
      </c>
      <c r="G2919" s="9"/>
      <c r="H2919" s="255" t="s">
        <v>9168</v>
      </c>
      <c r="I2919" s="9">
        <v>2</v>
      </c>
    </row>
    <row r="2920">
      <c r="A2920" s="255" t="s">
        <v>4097</v>
      </c>
      <c r="B2920" s="9">
        <v>10</v>
      </c>
      <c r="C2920" s="255" t="s">
        <v>9105</v>
      </c>
      <c r="D2920" s="9">
        <v>0.85474606300649836</v>
      </c>
      <c r="E2920" s="9">
        <v>1749003.2052711262</v>
      </c>
      <c r="F2920" s="255" t="s">
        <v>9123</v>
      </c>
      <c r="G2920" s="9"/>
      <c r="H2920" s="255" t="s">
        <v>9168</v>
      </c>
      <c r="I2920" s="9">
        <v>2</v>
      </c>
    </row>
    <row r="2921">
      <c r="A2921" s="255" t="s">
        <v>4098</v>
      </c>
      <c r="B2921" s="9">
        <v>10</v>
      </c>
      <c r="C2921" s="255" t="s">
        <v>9205</v>
      </c>
      <c r="D2921" s="9">
        <v>11252.579397036263</v>
      </c>
      <c r="E2921" s="9">
        <v>1749003.2052711262</v>
      </c>
      <c r="F2921" s="255" t="s">
        <v>9123</v>
      </c>
      <c r="G2921" s="9"/>
      <c r="H2921" s="255" t="s">
        <v>9168</v>
      </c>
      <c r="I2921" s="9">
        <v>2</v>
      </c>
    </row>
    <row r="2922">
      <c r="A2922" s="255" t="s">
        <v>4099</v>
      </c>
      <c r="B2922" s="9">
        <v>10</v>
      </c>
      <c r="C2922" s="255" t="s">
        <v>9103</v>
      </c>
      <c r="D2922" s="9">
        <v>1494953.6038912416</v>
      </c>
      <c r="E2922" s="9">
        <v>1749003.2052711262</v>
      </c>
      <c r="F2922" s="255" t="s">
        <v>9124</v>
      </c>
      <c r="G2922" s="9"/>
      <c r="H2922" s="255" t="s">
        <v>9168</v>
      </c>
      <c r="I2922" s="9">
        <v>2</v>
      </c>
    </row>
    <row r="2923">
      <c r="A2923" s="255" t="s">
        <v>4100</v>
      </c>
      <c r="B2923" s="9">
        <v>10</v>
      </c>
      <c r="C2923" s="255" t="s">
        <v>9104</v>
      </c>
      <c r="D2923" s="9">
        <v>19680797432.984261</v>
      </c>
      <c r="E2923" s="9">
        <v>1749003.2052711262</v>
      </c>
      <c r="F2923" s="255" t="s">
        <v>9124</v>
      </c>
      <c r="G2923" s="9"/>
      <c r="H2923" s="255" t="s">
        <v>9168</v>
      </c>
      <c r="I2923" s="9">
        <v>2</v>
      </c>
    </row>
    <row r="2924">
      <c r="A2924" s="255" t="s">
        <v>4101</v>
      </c>
      <c r="B2924" s="9">
        <v>10</v>
      </c>
      <c r="C2924" s="255" t="s">
        <v>9105</v>
      </c>
      <c r="D2924" s="9">
        <v>0.85474606300649836</v>
      </c>
      <c r="E2924" s="9">
        <v>1749003.2052711262</v>
      </c>
      <c r="F2924" s="255" t="s">
        <v>9124</v>
      </c>
      <c r="G2924" s="9"/>
      <c r="H2924" s="255" t="s">
        <v>9168</v>
      </c>
      <c r="I2924" s="9">
        <v>2</v>
      </c>
    </row>
    <row r="2925">
      <c r="A2925" s="255" t="s">
        <v>4102</v>
      </c>
      <c r="B2925" s="9">
        <v>10</v>
      </c>
      <c r="C2925" s="255" t="s">
        <v>9205</v>
      </c>
      <c r="D2925" s="9">
        <v>11252.579397036263</v>
      </c>
      <c r="E2925" s="9">
        <v>1749003.2052711262</v>
      </c>
      <c r="F2925" s="255" t="s">
        <v>9124</v>
      </c>
      <c r="G2925" s="9"/>
      <c r="H2925" s="255" t="s">
        <v>9168</v>
      </c>
      <c r="I2925" s="9">
        <v>2</v>
      </c>
    </row>
    <row r="2926">
      <c r="A2926" s="255" t="s">
        <v>4103</v>
      </c>
      <c r="B2926" s="9">
        <v>10</v>
      </c>
      <c r="C2926" s="255" t="s">
        <v>9103</v>
      </c>
      <c r="D2926" s="9">
        <v>1749003.2052711262</v>
      </c>
      <c r="E2926" s="9">
        <v>1749003.2052711262</v>
      </c>
      <c r="F2926" s="255" t="s">
        <v>9125</v>
      </c>
      <c r="G2926" s="9"/>
      <c r="H2926" s="255" t="s">
        <v>9168</v>
      </c>
      <c r="I2926" s="9">
        <v>2</v>
      </c>
    </row>
    <row r="2927">
      <c r="A2927" s="255" t="s">
        <v>4104</v>
      </c>
      <c r="B2927" s="9">
        <v>10</v>
      </c>
      <c r="C2927" s="255" t="s">
        <v>9104</v>
      </c>
      <c r="D2927" s="9">
        <v>8404570502.5248833</v>
      </c>
      <c r="E2927" s="9">
        <v>1749003.2052711262</v>
      </c>
      <c r="F2927" s="255" t="s">
        <v>9125</v>
      </c>
      <c r="G2927" s="9"/>
      <c r="H2927" s="255" t="s">
        <v>9168</v>
      </c>
      <c r="I2927" s="9">
        <v>2</v>
      </c>
    </row>
    <row r="2928">
      <c r="A2928" s="255" t="s">
        <v>4105</v>
      </c>
      <c r="B2928" s="9">
        <v>10</v>
      </c>
      <c r="C2928" s="255" t="s">
        <v>9105</v>
      </c>
      <c r="D2928" s="9">
        <v>1</v>
      </c>
      <c r="E2928" s="9">
        <v>1749003.2052711262</v>
      </c>
      <c r="F2928" s="255" t="s">
        <v>9125</v>
      </c>
      <c r="G2928" s="9"/>
      <c r="H2928" s="255" t="s">
        <v>9168</v>
      </c>
      <c r="I2928" s="9">
        <v>2</v>
      </c>
    </row>
    <row r="2929">
      <c r="A2929" s="255" t="s">
        <v>4106</v>
      </c>
      <c r="B2929" s="9">
        <v>10</v>
      </c>
      <c r="C2929" s="255" t="s">
        <v>9205</v>
      </c>
      <c r="D2929" s="9">
        <v>4805.3488279468456</v>
      </c>
      <c r="E2929" s="9">
        <v>1749003.2052711262</v>
      </c>
      <c r="F2929" s="255" t="s">
        <v>9125</v>
      </c>
      <c r="G2929" s="9"/>
      <c r="H2929" s="255" t="s">
        <v>9168</v>
      </c>
      <c r="I2929" s="9">
        <v>2</v>
      </c>
    </row>
    <row r="2930">
      <c r="A2930" s="255" t="s">
        <v>4107</v>
      </c>
      <c r="B2930" s="9">
        <v>10</v>
      </c>
      <c r="C2930" s="255" t="s">
        <v>9103</v>
      </c>
      <c r="D2930" s="9">
        <v>1610246.2947756953</v>
      </c>
      <c r="E2930" s="9">
        <v>1749003.2052711262</v>
      </c>
      <c r="F2930" s="255" t="s">
        <v>9126</v>
      </c>
      <c r="G2930" s="9"/>
      <c r="H2930" s="255" t="s">
        <v>9168</v>
      </c>
      <c r="I2930" s="9">
        <v>2</v>
      </c>
    </row>
    <row r="2931">
      <c r="A2931" s="255" t="s">
        <v>4108</v>
      </c>
      <c r="B2931" s="9">
        <v>10</v>
      </c>
      <c r="C2931" s="255" t="s">
        <v>9104</v>
      </c>
      <c r="D2931" s="9">
        <v>27510600440.127983</v>
      </c>
      <c r="E2931" s="9">
        <v>1749003.2052711262</v>
      </c>
      <c r="F2931" s="255" t="s">
        <v>9126</v>
      </c>
      <c r="G2931" s="9"/>
      <c r="H2931" s="255" t="s">
        <v>9168</v>
      </c>
      <c r="I2931" s="9">
        <v>2</v>
      </c>
    </row>
    <row r="2932">
      <c r="A2932" s="255" t="s">
        <v>4109</v>
      </c>
      <c r="B2932" s="9">
        <v>10</v>
      </c>
      <c r="C2932" s="255" t="s">
        <v>9105</v>
      </c>
      <c r="D2932" s="9">
        <v>0.92066514796699805</v>
      </c>
      <c r="E2932" s="9">
        <v>1749003.2052711262</v>
      </c>
      <c r="F2932" s="255" t="s">
        <v>9126</v>
      </c>
      <c r="G2932" s="9"/>
      <c r="H2932" s="255" t="s">
        <v>9168</v>
      </c>
      <c r="I2932" s="9">
        <v>2</v>
      </c>
    </row>
    <row r="2933">
      <c r="A2933" s="255" t="s">
        <v>4110</v>
      </c>
      <c r="B2933" s="9">
        <v>10</v>
      </c>
      <c r="C2933" s="255" t="s">
        <v>9205</v>
      </c>
      <c r="D2933" s="9">
        <v>15729.302471954794</v>
      </c>
      <c r="E2933" s="9">
        <v>1749003.2052711262</v>
      </c>
      <c r="F2933" s="255" t="s">
        <v>9126</v>
      </c>
      <c r="G2933" s="9"/>
      <c r="H2933" s="255" t="s">
        <v>9168</v>
      </c>
      <c r="I2933" s="9">
        <v>2</v>
      </c>
    </row>
    <row r="2934">
      <c r="A2934" s="255" t="s">
        <v>4111</v>
      </c>
      <c r="B2934" s="9">
        <v>10</v>
      </c>
      <c r="C2934" s="255" t="s">
        <v>9103</v>
      </c>
      <c r="D2934" s="9">
        <v>1732918.2823548603</v>
      </c>
      <c r="E2934" s="9">
        <v>1749003.2052711262</v>
      </c>
      <c r="F2934" s="255" t="s">
        <v>9127</v>
      </c>
      <c r="G2934" s="9"/>
      <c r="H2934" s="255" t="s">
        <v>9168</v>
      </c>
      <c r="I2934" s="9">
        <v>2</v>
      </c>
    </row>
    <row r="2935">
      <c r="A2935" s="255" t="s">
        <v>4112</v>
      </c>
      <c r="B2935" s="9">
        <v>10</v>
      </c>
      <c r="C2935" s="255" t="s">
        <v>9104</v>
      </c>
      <c r="D2935" s="9">
        <v>47191397873.112244</v>
      </c>
      <c r="E2935" s="9">
        <v>1749003.2052711262</v>
      </c>
      <c r="F2935" s="255" t="s">
        <v>9127</v>
      </c>
      <c r="G2935" s="9"/>
      <c r="H2935" s="255" t="s">
        <v>9168</v>
      </c>
      <c r="I2935" s="9">
        <v>2</v>
      </c>
    </row>
    <row r="2936">
      <c r="A2936" s="255" t="s">
        <v>4113</v>
      </c>
      <c r="B2936" s="9">
        <v>10</v>
      </c>
      <c r="C2936" s="255" t="s">
        <v>9105</v>
      </c>
      <c r="D2936" s="9">
        <v>0.99080337710772093</v>
      </c>
      <c r="E2936" s="9">
        <v>1749003.2052711262</v>
      </c>
      <c r="F2936" s="255" t="s">
        <v>9127</v>
      </c>
      <c r="G2936" s="9"/>
      <c r="H2936" s="255" t="s">
        <v>9168</v>
      </c>
      <c r="I2936" s="9">
        <v>2</v>
      </c>
    </row>
    <row r="2937">
      <c r="A2937" s="255" t="s">
        <v>4114</v>
      </c>
      <c r="B2937" s="9">
        <v>10</v>
      </c>
      <c r="C2937" s="255" t="s">
        <v>9205</v>
      </c>
      <c r="D2937" s="9">
        <v>26981.881868991055</v>
      </c>
      <c r="E2937" s="9">
        <v>1749003.2052711262</v>
      </c>
      <c r="F2937" s="255" t="s">
        <v>9127</v>
      </c>
      <c r="G2937" s="9"/>
      <c r="H2937" s="255" t="s">
        <v>9168</v>
      </c>
      <c r="I2937" s="9">
        <v>2</v>
      </c>
    </row>
    <row r="2938">
      <c r="A2938" s="255" t="s">
        <v>4115</v>
      </c>
      <c r="B2938" s="9">
        <v>10</v>
      </c>
      <c r="C2938" s="255" t="s">
        <v>9103</v>
      </c>
      <c r="D2938" s="9">
        <v>1732918.2823548603</v>
      </c>
      <c r="E2938" s="9">
        <v>1749003.2052711262</v>
      </c>
      <c r="F2938" s="255" t="s">
        <v>9128</v>
      </c>
      <c r="G2938" s="9"/>
      <c r="H2938" s="255" t="s">
        <v>9168</v>
      </c>
      <c r="I2938" s="9">
        <v>2</v>
      </c>
    </row>
    <row r="2939">
      <c r="A2939" s="255" t="s">
        <v>4116</v>
      </c>
      <c r="B2939" s="9">
        <v>10</v>
      </c>
      <c r="C2939" s="255" t="s">
        <v>9104</v>
      </c>
      <c r="D2939" s="9">
        <v>47191397873.112244</v>
      </c>
      <c r="E2939" s="9">
        <v>1749003.2052711262</v>
      </c>
      <c r="F2939" s="255" t="s">
        <v>9128</v>
      </c>
      <c r="G2939" s="9"/>
      <c r="H2939" s="255" t="s">
        <v>9168</v>
      </c>
      <c r="I2939" s="9">
        <v>2</v>
      </c>
    </row>
    <row r="2940">
      <c r="A2940" s="255" t="s">
        <v>4117</v>
      </c>
      <c r="B2940" s="9">
        <v>10</v>
      </c>
      <c r="C2940" s="255" t="s">
        <v>9105</v>
      </c>
      <c r="D2940" s="9">
        <v>0.99080337710772093</v>
      </c>
      <c r="E2940" s="9">
        <v>1749003.2052711262</v>
      </c>
      <c r="F2940" s="255" t="s">
        <v>9128</v>
      </c>
      <c r="G2940" s="9"/>
      <c r="H2940" s="255" t="s">
        <v>9168</v>
      </c>
      <c r="I2940" s="9">
        <v>2</v>
      </c>
    </row>
    <row r="2941">
      <c r="A2941" s="255" t="s">
        <v>4118</v>
      </c>
      <c r="B2941" s="9">
        <v>10</v>
      </c>
      <c r="C2941" s="255" t="s">
        <v>9205</v>
      </c>
      <c r="D2941" s="9">
        <v>26981.881868991055</v>
      </c>
      <c r="E2941" s="9">
        <v>1749003.2052711262</v>
      </c>
      <c r="F2941" s="255" t="s">
        <v>9128</v>
      </c>
      <c r="G2941" s="9"/>
      <c r="H2941" s="255" t="s">
        <v>9168</v>
      </c>
      <c r="I2941" s="9">
        <v>2</v>
      </c>
    </row>
    <row r="2942">
      <c r="A2942" s="255" t="s">
        <v>4119</v>
      </c>
      <c r="B2942" s="9">
        <v>10</v>
      </c>
      <c r="C2942" s="255" t="s">
        <v>9103</v>
      </c>
      <c r="D2942" s="9">
        <v>1033610.9353004352</v>
      </c>
      <c r="E2942" s="9">
        <v>1749003.2052711262</v>
      </c>
      <c r="F2942" s="255" t="s">
        <v>9129</v>
      </c>
      <c r="G2942" s="9"/>
      <c r="H2942" s="255" t="s">
        <v>9168</v>
      </c>
      <c r="I2942" s="9">
        <v>2</v>
      </c>
    </row>
    <row r="2943">
      <c r="A2943" s="255" t="s">
        <v>4120</v>
      </c>
      <c r="B2943" s="9">
        <v>10</v>
      </c>
      <c r="C2943" s="255" t="s">
        <v>9104</v>
      </c>
      <c r="D2943" s="9">
        <v>3315790754.1695023</v>
      </c>
      <c r="E2943" s="9">
        <v>1749003.2052711262</v>
      </c>
      <c r="F2943" s="255" t="s">
        <v>9129</v>
      </c>
      <c r="G2943" s="9"/>
      <c r="H2943" s="255" t="s">
        <v>9168</v>
      </c>
      <c r="I2943" s="9">
        <v>2</v>
      </c>
    </row>
    <row r="2944">
      <c r="A2944" s="255" t="s">
        <v>4121</v>
      </c>
      <c r="B2944" s="9">
        <v>10</v>
      </c>
      <c r="C2944" s="255" t="s">
        <v>9105</v>
      </c>
      <c r="D2944" s="9">
        <v>0.59097143572141553</v>
      </c>
      <c r="E2944" s="9">
        <v>1749003.2052711262</v>
      </c>
      <c r="F2944" s="255" t="s">
        <v>9129</v>
      </c>
      <c r="G2944" s="9"/>
      <c r="H2944" s="255" t="s">
        <v>9168</v>
      </c>
      <c r="I2944" s="9">
        <v>2</v>
      </c>
    </row>
    <row r="2945">
      <c r="A2945" s="255" t="s">
        <v>4122</v>
      </c>
      <c r="B2945" s="9">
        <v>10</v>
      </c>
      <c r="C2945" s="255" t="s">
        <v>9205</v>
      </c>
      <c r="D2945" s="9">
        <v>1895.8174257064877</v>
      </c>
      <c r="E2945" s="9">
        <v>1749003.2052711262</v>
      </c>
      <c r="F2945" s="255" t="s">
        <v>9129</v>
      </c>
      <c r="G2945" s="9"/>
      <c r="H2945" s="255" t="s">
        <v>9168</v>
      </c>
      <c r="I2945" s="9">
        <v>2</v>
      </c>
    </row>
    <row r="2946">
      <c r="A2946" s="255" t="s">
        <v>4123</v>
      </c>
      <c r="B2946" s="9">
        <v>10</v>
      </c>
      <c r="C2946" s="255" t="s">
        <v>9103</v>
      </c>
      <c r="D2946" s="9">
        <v>1033610.9353004352</v>
      </c>
      <c r="E2946" s="9">
        <v>1749003.2052711262</v>
      </c>
      <c r="F2946" s="255" t="s">
        <v>9130</v>
      </c>
      <c r="G2946" s="9"/>
      <c r="H2946" s="255" t="s">
        <v>9168</v>
      </c>
      <c r="I2946" s="9">
        <v>2</v>
      </c>
    </row>
    <row r="2947">
      <c r="A2947" s="255" t="s">
        <v>4124</v>
      </c>
      <c r="B2947" s="9">
        <v>10</v>
      </c>
      <c r="C2947" s="255" t="s">
        <v>9104</v>
      </c>
      <c r="D2947" s="9">
        <v>3315790754.1695023</v>
      </c>
      <c r="E2947" s="9">
        <v>1749003.2052711262</v>
      </c>
      <c r="F2947" s="255" t="s">
        <v>9130</v>
      </c>
      <c r="G2947" s="9"/>
      <c r="H2947" s="255" t="s">
        <v>9168</v>
      </c>
      <c r="I2947" s="9">
        <v>2</v>
      </c>
    </row>
    <row r="2948">
      <c r="A2948" s="255" t="s">
        <v>4125</v>
      </c>
      <c r="B2948" s="9">
        <v>10</v>
      </c>
      <c r="C2948" s="255" t="s">
        <v>9105</v>
      </c>
      <c r="D2948" s="9">
        <v>0.59097143572141553</v>
      </c>
      <c r="E2948" s="9">
        <v>1749003.2052711262</v>
      </c>
      <c r="F2948" s="255" t="s">
        <v>9130</v>
      </c>
      <c r="G2948" s="9"/>
      <c r="H2948" s="255" t="s">
        <v>9168</v>
      </c>
      <c r="I2948" s="9">
        <v>2</v>
      </c>
    </row>
    <row r="2949">
      <c r="A2949" s="255" t="s">
        <v>4126</v>
      </c>
      <c r="B2949" s="9">
        <v>10</v>
      </c>
      <c r="C2949" s="255" t="s">
        <v>9205</v>
      </c>
      <c r="D2949" s="9">
        <v>1895.8174257064877</v>
      </c>
      <c r="E2949" s="9">
        <v>1749003.2052711262</v>
      </c>
      <c r="F2949" s="255" t="s">
        <v>9130</v>
      </c>
      <c r="G2949" s="9"/>
      <c r="H2949" s="255" t="s">
        <v>9168</v>
      </c>
      <c r="I2949" s="9">
        <v>2</v>
      </c>
    </row>
    <row r="2950">
      <c r="A2950" s="255" t="s">
        <v>4127</v>
      </c>
      <c r="B2950" s="9">
        <v>10</v>
      </c>
      <c r="C2950" s="255" t="s">
        <v>9103</v>
      </c>
      <c r="D2950" s="9">
        <v>1749003.2052711262</v>
      </c>
      <c r="E2950" s="9">
        <v>1749003.2052711262</v>
      </c>
      <c r="F2950" s="255" t="s">
        <v>9131</v>
      </c>
      <c r="G2950" s="9"/>
      <c r="H2950" s="255" t="s">
        <v>9168</v>
      </c>
      <c r="I2950" s="9">
        <v>2</v>
      </c>
    </row>
    <row r="2951">
      <c r="A2951" s="255" t="s">
        <v>4128</v>
      </c>
      <c r="B2951" s="9">
        <v>10</v>
      </c>
      <c r="C2951" s="255" t="s">
        <v>9104</v>
      </c>
      <c r="D2951" s="9">
        <v>16365006678.814756</v>
      </c>
      <c r="E2951" s="9">
        <v>1749003.2052711262</v>
      </c>
      <c r="F2951" s="255" t="s">
        <v>9131</v>
      </c>
      <c r="G2951" s="9"/>
      <c r="H2951" s="255" t="s">
        <v>9168</v>
      </c>
      <c r="I2951" s="9">
        <v>2</v>
      </c>
    </row>
    <row r="2952">
      <c r="A2952" s="255" t="s">
        <v>4129</v>
      </c>
      <c r="B2952" s="9">
        <v>10</v>
      </c>
      <c r="C2952" s="255" t="s">
        <v>9105</v>
      </c>
      <c r="D2952" s="9">
        <v>1</v>
      </c>
      <c r="E2952" s="9">
        <v>1749003.2052711262</v>
      </c>
      <c r="F2952" s="255" t="s">
        <v>9131</v>
      </c>
      <c r="G2952" s="9"/>
      <c r="H2952" s="255" t="s">
        <v>9168</v>
      </c>
      <c r="I2952" s="9">
        <v>2</v>
      </c>
    </row>
    <row r="2953">
      <c r="A2953" s="255" t="s">
        <v>4130</v>
      </c>
      <c r="B2953" s="9">
        <v>10</v>
      </c>
      <c r="C2953" s="255" t="s">
        <v>9205</v>
      </c>
      <c r="D2953" s="9">
        <v>9356.7619713297736</v>
      </c>
      <c r="E2953" s="9">
        <v>1749003.2052711262</v>
      </c>
      <c r="F2953" s="255" t="s">
        <v>9131</v>
      </c>
      <c r="G2953" s="9"/>
      <c r="H2953" s="255" t="s">
        <v>9168</v>
      </c>
      <c r="I2953" s="9">
        <v>2</v>
      </c>
    </row>
    <row r="2954">
      <c r="A2954" s="255" t="s">
        <v>4131</v>
      </c>
      <c r="B2954" s="9">
        <v>10</v>
      </c>
      <c r="C2954" s="255" t="s">
        <v>9103</v>
      </c>
      <c r="D2954" s="9">
        <v>1749003.2052711262</v>
      </c>
      <c r="E2954" s="9">
        <v>1749003.2052711262</v>
      </c>
      <c r="F2954" s="255" t="s">
        <v>9132</v>
      </c>
      <c r="G2954" s="9"/>
      <c r="H2954" s="255" t="s">
        <v>9168</v>
      </c>
      <c r="I2954" s="9">
        <v>2</v>
      </c>
    </row>
    <row r="2955">
      <c r="A2955" s="255" t="s">
        <v>4132</v>
      </c>
      <c r="B2955" s="9">
        <v>10</v>
      </c>
      <c r="C2955" s="255" t="s">
        <v>9104</v>
      </c>
      <c r="D2955" s="9">
        <v>34056243874.425144</v>
      </c>
      <c r="E2955" s="9">
        <v>1749003.2052711262</v>
      </c>
      <c r="F2955" s="255" t="s">
        <v>9132</v>
      </c>
      <c r="G2955" s="9"/>
      <c r="H2955" s="255" t="s">
        <v>9168</v>
      </c>
      <c r="I2955" s="9">
        <v>2</v>
      </c>
    </row>
    <row r="2956">
      <c r="A2956" s="255" t="s">
        <v>4133</v>
      </c>
      <c r="B2956" s="9">
        <v>10</v>
      </c>
      <c r="C2956" s="255" t="s">
        <v>9105</v>
      </c>
      <c r="D2956" s="9">
        <v>1</v>
      </c>
      <c r="E2956" s="9">
        <v>1749003.2052711262</v>
      </c>
      <c r="F2956" s="255" t="s">
        <v>9132</v>
      </c>
      <c r="G2956" s="9"/>
      <c r="H2956" s="255" t="s">
        <v>9168</v>
      </c>
      <c r="I2956" s="9">
        <v>2</v>
      </c>
    </row>
    <row r="2957">
      <c r="A2957" s="255" t="s">
        <v>4134</v>
      </c>
      <c r="B2957" s="9">
        <v>10</v>
      </c>
      <c r="C2957" s="255" t="s">
        <v>9205</v>
      </c>
      <c r="D2957" s="9">
        <v>19471.801865077672</v>
      </c>
      <c r="E2957" s="9">
        <v>1749003.2052711262</v>
      </c>
      <c r="F2957" s="255" t="s">
        <v>9132</v>
      </c>
      <c r="G2957" s="9"/>
      <c r="H2957" s="255" t="s">
        <v>9168</v>
      </c>
      <c r="I2957" s="9">
        <v>2</v>
      </c>
    </row>
    <row r="2958">
      <c r="A2958" s="255" t="s">
        <v>4135</v>
      </c>
      <c r="B2958" s="9">
        <v>10</v>
      </c>
      <c r="C2958" s="255" t="s">
        <v>9103</v>
      </c>
      <c r="D2958" s="9">
        <v>1652659.3704502718</v>
      </c>
      <c r="E2958" s="9">
        <v>1749003.2052711262</v>
      </c>
      <c r="F2958" s="255" t="s">
        <v>9133</v>
      </c>
      <c r="G2958" s="9"/>
      <c r="H2958" s="255" t="s">
        <v>9168</v>
      </c>
      <c r="I2958" s="9">
        <v>2</v>
      </c>
    </row>
    <row r="2959">
      <c r="A2959" s="255" t="s">
        <v>4136</v>
      </c>
      <c r="B2959" s="9">
        <v>10</v>
      </c>
      <c r="C2959" s="255" t="s">
        <v>9104</v>
      </c>
      <c r="D2959" s="9">
        <v>20642742005.124626</v>
      </c>
      <c r="E2959" s="9">
        <v>1749003.2052711262</v>
      </c>
      <c r="F2959" s="255" t="s">
        <v>9133</v>
      </c>
      <c r="G2959" s="9"/>
      <c r="H2959" s="255" t="s">
        <v>9168</v>
      </c>
      <c r="I2959" s="9">
        <v>2</v>
      </c>
    </row>
    <row r="2960">
      <c r="A2960" s="255" t="s">
        <v>4137</v>
      </c>
      <c r="B2960" s="9">
        <v>10</v>
      </c>
      <c r="C2960" s="255" t="s">
        <v>9105</v>
      </c>
      <c r="D2960" s="9">
        <v>0.94491500385448435</v>
      </c>
      <c r="E2960" s="9">
        <v>1749003.2052711262</v>
      </c>
      <c r="F2960" s="255" t="s">
        <v>9133</v>
      </c>
      <c r="G2960" s="9"/>
      <c r="H2960" s="255" t="s">
        <v>9168</v>
      </c>
      <c r="I2960" s="9">
        <v>2</v>
      </c>
    </row>
    <row r="2961">
      <c r="A2961" s="255" t="s">
        <v>4138</v>
      </c>
      <c r="B2961" s="9">
        <v>10</v>
      </c>
      <c r="C2961" s="255" t="s">
        <v>9205</v>
      </c>
      <c r="D2961" s="9">
        <v>11802.575285689451</v>
      </c>
      <c r="E2961" s="9">
        <v>1749003.2052711262</v>
      </c>
      <c r="F2961" s="255" t="s">
        <v>9133</v>
      </c>
      <c r="G2961" s="9"/>
      <c r="H2961" s="255" t="s">
        <v>9168</v>
      </c>
      <c r="I2961" s="9">
        <v>2</v>
      </c>
    </row>
    <row r="2962">
      <c r="A2962" s="255" t="s">
        <v>4139</v>
      </c>
      <c r="B2962" s="9">
        <v>10</v>
      </c>
      <c r="C2962" s="255" t="s">
        <v>9103</v>
      </c>
      <c r="D2962" s="9">
        <v>0</v>
      </c>
      <c r="E2962" s="9">
        <v>1749003.2052711262</v>
      </c>
      <c r="F2962" s="255" t="s">
        <v>9134</v>
      </c>
      <c r="G2962" s="9"/>
      <c r="H2962" s="255" t="s">
        <v>9168</v>
      </c>
      <c r="I2962" s="9">
        <v>2</v>
      </c>
    </row>
    <row r="2963">
      <c r="A2963" s="255" t="s">
        <v>4140</v>
      </c>
      <c r="B2963" s="9">
        <v>10</v>
      </c>
      <c r="C2963" s="255" t="s">
        <v>9104</v>
      </c>
      <c r="D2963" s="9">
        <v>-7507588006.4375296</v>
      </c>
      <c r="E2963" s="9">
        <v>1749003.2052711262</v>
      </c>
      <c r="F2963" s="255" t="s">
        <v>9134</v>
      </c>
      <c r="G2963" s="9"/>
      <c r="H2963" s="255" t="s">
        <v>9168</v>
      </c>
      <c r="I2963" s="9">
        <v>2</v>
      </c>
    </row>
    <row r="2964">
      <c r="A2964" s="255" t="s">
        <v>4141</v>
      </c>
      <c r="B2964" s="9">
        <v>10</v>
      </c>
      <c r="C2964" s="255" t="s">
        <v>9105</v>
      </c>
      <c r="D2964" s="9">
        <v>0</v>
      </c>
      <c r="E2964" s="9">
        <v>1749003.2052711262</v>
      </c>
      <c r="F2964" s="255" t="s">
        <v>9134</v>
      </c>
      <c r="G2964" s="9"/>
      <c r="H2964" s="255" t="s">
        <v>9168</v>
      </c>
      <c r="I2964" s="9">
        <v>2</v>
      </c>
    </row>
    <row r="2965">
      <c r="A2965" s="255" t="s">
        <v>4142</v>
      </c>
      <c r="B2965" s="9">
        <v>10</v>
      </c>
      <c r="C2965" s="255" t="s">
        <v>9205</v>
      </c>
      <c r="D2965" s="9">
        <v>-4292.4952817760686</v>
      </c>
      <c r="E2965" s="9">
        <v>1749003.2052711262</v>
      </c>
      <c r="F2965" s="255" t="s">
        <v>9134</v>
      </c>
      <c r="G2965" s="9"/>
      <c r="H2965" s="255" t="s">
        <v>9168</v>
      </c>
      <c r="I2965" s="9">
        <v>2</v>
      </c>
    </row>
    <row r="2966">
      <c r="A2966" s="255" t="s">
        <v>4143</v>
      </c>
      <c r="B2966" s="9">
        <v>10</v>
      </c>
      <c r="C2966" s="255" t="s">
        <v>9103</v>
      </c>
      <c r="D2966" s="9">
        <v>1488145.2269777728</v>
      </c>
      <c r="E2966" s="9">
        <v>1749003.2052711262</v>
      </c>
      <c r="F2966" s="255" t="s">
        <v>9135</v>
      </c>
      <c r="G2966" s="9"/>
      <c r="H2966" s="255" t="s">
        <v>9168</v>
      </c>
      <c r="I2966" s="9">
        <v>2</v>
      </c>
    </row>
    <row r="2967">
      <c r="A2967" s="255" t="s">
        <v>4144</v>
      </c>
      <c r="B2967" s="9">
        <v>10</v>
      </c>
      <c r="C2967" s="255" t="s">
        <v>9104</v>
      </c>
      <c r="D2967" s="9">
        <v>13135153998.687098</v>
      </c>
      <c r="E2967" s="9">
        <v>1749003.2052711262</v>
      </c>
      <c r="F2967" s="255" t="s">
        <v>9135</v>
      </c>
      <c r="G2967" s="9"/>
      <c r="H2967" s="255" t="s">
        <v>9168</v>
      </c>
      <c r="I2967" s="9">
        <v>2</v>
      </c>
    </row>
    <row r="2968">
      <c r="A2968" s="255" t="s">
        <v>4145</v>
      </c>
      <c r="B2968" s="9">
        <v>10</v>
      </c>
      <c r="C2968" s="255" t="s">
        <v>9105</v>
      </c>
      <c r="D2968" s="9">
        <v>0.8508533446324269</v>
      </c>
      <c r="E2968" s="9">
        <v>1749003.2052711262</v>
      </c>
      <c r="F2968" s="255" t="s">
        <v>9135</v>
      </c>
      <c r="G2968" s="9"/>
      <c r="H2968" s="255" t="s">
        <v>9168</v>
      </c>
      <c r="I2968" s="9">
        <v>2</v>
      </c>
    </row>
    <row r="2969">
      <c r="A2969" s="255" t="s">
        <v>4146</v>
      </c>
      <c r="B2969" s="9">
        <v>10</v>
      </c>
      <c r="C2969" s="255" t="s">
        <v>9205</v>
      </c>
      <c r="D2969" s="9">
        <v>7510.0800039133819</v>
      </c>
      <c r="E2969" s="9">
        <v>1749003.2052711262</v>
      </c>
      <c r="F2969" s="255" t="s">
        <v>9135</v>
      </c>
      <c r="G2969" s="9"/>
      <c r="H2969" s="255" t="s">
        <v>9168</v>
      </c>
      <c r="I2969" s="9">
        <v>2</v>
      </c>
    </row>
    <row r="2970">
      <c r="A2970" s="255" t="s">
        <v>4147</v>
      </c>
      <c r="B2970" s="9">
        <v>10</v>
      </c>
      <c r="C2970" s="255" t="s">
        <v>9103</v>
      </c>
      <c r="D2970" s="9">
        <v>806042.23108158063</v>
      </c>
      <c r="E2970" s="9">
        <v>1749003.2052711262</v>
      </c>
      <c r="F2970" s="255" t="s">
        <v>9136</v>
      </c>
      <c r="G2970" s="9"/>
      <c r="H2970" s="255" t="s">
        <v>9168</v>
      </c>
      <c r="I2970" s="9">
        <v>2</v>
      </c>
    </row>
    <row r="2971">
      <c r="A2971" s="255" t="s">
        <v>4148</v>
      </c>
      <c r="B2971" s="9">
        <v>10</v>
      </c>
      <c r="C2971" s="255" t="s">
        <v>9104</v>
      </c>
      <c r="D2971" s="9">
        <v>9819363244.5175953</v>
      </c>
      <c r="E2971" s="9">
        <v>1749003.2052711262</v>
      </c>
      <c r="F2971" s="255" t="s">
        <v>9136</v>
      </c>
      <c r="G2971" s="9"/>
      <c r="H2971" s="255" t="s">
        <v>9168</v>
      </c>
      <c r="I2971" s="9">
        <v>2</v>
      </c>
    </row>
    <row r="2972">
      <c r="A2972" s="255" t="s">
        <v>4149</v>
      </c>
      <c r="B2972" s="9">
        <v>10</v>
      </c>
      <c r="C2972" s="255" t="s">
        <v>9105</v>
      </c>
      <c r="D2972" s="9">
        <v>0.46085806398315315</v>
      </c>
      <c r="E2972" s="9">
        <v>1749003.2052711262</v>
      </c>
      <c r="F2972" s="255" t="s">
        <v>9136</v>
      </c>
      <c r="G2972" s="9"/>
      <c r="H2972" s="255" t="s">
        <v>9168</v>
      </c>
      <c r="I2972" s="9">
        <v>2</v>
      </c>
    </row>
    <row r="2973">
      <c r="A2973" s="255" t="s">
        <v>4150</v>
      </c>
      <c r="B2973" s="9">
        <v>10</v>
      </c>
      <c r="C2973" s="255" t="s">
        <v>9205</v>
      </c>
      <c r="D2973" s="9">
        <v>5614.2625782068944</v>
      </c>
      <c r="E2973" s="9">
        <v>1749003.2052711262</v>
      </c>
      <c r="F2973" s="255" t="s">
        <v>9136</v>
      </c>
      <c r="G2973" s="9"/>
      <c r="H2973" s="255" t="s">
        <v>9168</v>
      </c>
      <c r="I2973" s="9">
        <v>2</v>
      </c>
    </row>
    <row r="2974">
      <c r="A2974" s="255" t="s">
        <v>4151</v>
      </c>
      <c r="B2974" s="9">
        <v>10</v>
      </c>
      <c r="C2974" s="255" t="s">
        <v>9103</v>
      </c>
      <c r="D2974" s="9">
        <v>1583495.8240093032</v>
      </c>
      <c r="E2974" s="9">
        <v>1749003.2052711262</v>
      </c>
      <c r="F2974" s="255" t="s">
        <v>9137</v>
      </c>
      <c r="G2974" s="9"/>
      <c r="H2974" s="255" t="s">
        <v>9168</v>
      </c>
      <c r="I2974" s="9">
        <v>2</v>
      </c>
    </row>
    <row r="2975">
      <c r="A2975" s="255" t="s">
        <v>4152</v>
      </c>
      <c r="B2975" s="9">
        <v>10</v>
      </c>
      <c r="C2975" s="255" t="s">
        <v>9104</v>
      </c>
      <c r="D2975" s="9">
        <v>17691237195.61039</v>
      </c>
      <c r="E2975" s="9">
        <v>1749003.2052711262</v>
      </c>
      <c r="F2975" s="255" t="s">
        <v>9137</v>
      </c>
      <c r="G2975" s="9"/>
      <c r="H2975" s="255" t="s">
        <v>9168</v>
      </c>
      <c r="I2975" s="9">
        <v>2</v>
      </c>
    </row>
    <row r="2976">
      <c r="A2976" s="255" t="s">
        <v>4153</v>
      </c>
      <c r="B2976" s="9">
        <v>10</v>
      </c>
      <c r="C2976" s="255" t="s">
        <v>9105</v>
      </c>
      <c r="D2976" s="9">
        <v>0.90537045285965245</v>
      </c>
      <c r="E2976" s="9">
        <v>1749003.2052711262</v>
      </c>
      <c r="F2976" s="255" t="s">
        <v>9137</v>
      </c>
      <c r="G2976" s="9"/>
      <c r="H2976" s="255" t="s">
        <v>9168</v>
      </c>
      <c r="I2976" s="9">
        <v>2</v>
      </c>
    </row>
    <row r="2977">
      <c r="A2977" s="255" t="s">
        <v>4154</v>
      </c>
      <c r="B2977" s="9">
        <v>10</v>
      </c>
      <c r="C2977" s="255" t="s">
        <v>9205</v>
      </c>
      <c r="D2977" s="9">
        <v>10115.0398937479</v>
      </c>
      <c r="E2977" s="9">
        <v>1749003.2052711262</v>
      </c>
      <c r="F2977" s="255" t="s">
        <v>9137</v>
      </c>
      <c r="G2977" s="9"/>
      <c r="H2977" s="255" t="s">
        <v>9168</v>
      </c>
      <c r="I2977" s="9">
        <v>2</v>
      </c>
    </row>
    <row r="2978">
      <c r="A2978" s="255" t="s">
        <v>4155</v>
      </c>
      <c r="B2978" s="9">
        <v>10</v>
      </c>
      <c r="C2978" s="255" t="s">
        <v>9103</v>
      </c>
      <c r="D2978" s="9">
        <v>0</v>
      </c>
      <c r="E2978" s="9">
        <v>1749003.2052711262</v>
      </c>
      <c r="F2978" s="255" t="s">
        <v>9138</v>
      </c>
      <c r="G2978" s="9"/>
      <c r="H2978" s="255" t="s">
        <v>9168</v>
      </c>
      <c r="I2978" s="9">
        <v>2</v>
      </c>
    </row>
    <row r="2979">
      <c r="A2979" s="255" t="s">
        <v>4156</v>
      </c>
      <c r="B2979" s="9">
        <v>10</v>
      </c>
      <c r="C2979" s="255" t="s">
        <v>9104</v>
      </c>
      <c r="D2979" s="9">
        <v>0</v>
      </c>
      <c r="E2979" s="9">
        <v>1749003.2052711262</v>
      </c>
      <c r="F2979" s="255" t="s">
        <v>9138</v>
      </c>
      <c r="G2979" s="9"/>
      <c r="H2979" s="255" t="s">
        <v>9168</v>
      </c>
      <c r="I2979" s="9">
        <v>2</v>
      </c>
    </row>
    <row r="2980">
      <c r="A2980" s="255" t="s">
        <v>4157</v>
      </c>
      <c r="B2980" s="9">
        <v>10</v>
      </c>
      <c r="C2980" s="255" t="s">
        <v>9105</v>
      </c>
      <c r="D2980" s="9">
        <v>0</v>
      </c>
      <c r="E2980" s="9">
        <v>1749003.2052711262</v>
      </c>
      <c r="F2980" s="255" t="s">
        <v>9138</v>
      </c>
      <c r="G2980" s="9"/>
      <c r="H2980" s="255" t="s">
        <v>9168</v>
      </c>
      <c r="I2980" s="9">
        <v>2</v>
      </c>
    </row>
    <row r="2981">
      <c r="A2981" s="255" t="s">
        <v>4158</v>
      </c>
      <c r="B2981" s="9">
        <v>10</v>
      </c>
      <c r="C2981" s="255" t="s">
        <v>9205</v>
      </c>
      <c r="D2981" s="9">
        <v>0</v>
      </c>
      <c r="E2981" s="9">
        <v>1749003.2052711262</v>
      </c>
      <c r="F2981" s="255" t="s">
        <v>9138</v>
      </c>
      <c r="G2981" s="9"/>
      <c r="H2981" s="255" t="s">
        <v>9168</v>
      </c>
      <c r="I2981" s="9">
        <v>2</v>
      </c>
    </row>
    <row r="2982">
      <c r="A2982" s="255" t="s">
        <v>4159</v>
      </c>
      <c r="B2982" s="9">
        <v>1</v>
      </c>
      <c r="C2982" s="255" t="s">
        <v>9100</v>
      </c>
      <c r="D2982" s="9">
        <v>-0.0002135248481750103</v>
      </c>
      <c r="E2982" s="9"/>
      <c r="F2982" s="255" t="s">
        <v>9129</v>
      </c>
      <c r="G2982" s="9"/>
      <c r="H2982" s="255" t="s">
        <v>9168</v>
      </c>
      <c r="I2982" s="9">
        <v>2</v>
      </c>
    </row>
    <row r="2983">
      <c r="A2983" s="255" t="s">
        <v>4160</v>
      </c>
      <c r="B2983" s="9">
        <v>1</v>
      </c>
      <c r="C2983" s="255" t="s">
        <v>9100</v>
      </c>
      <c r="D2983" s="9">
        <v>-0.0002135248481750103</v>
      </c>
      <c r="E2983" s="9"/>
      <c r="F2983" s="255" t="s">
        <v>9130</v>
      </c>
      <c r="G2983" s="9"/>
      <c r="H2983" s="255" t="s">
        <v>9168</v>
      </c>
      <c r="I2983" s="9">
        <v>2</v>
      </c>
    </row>
    <row r="2984">
      <c r="A2984" s="255" t="s">
        <v>4161</v>
      </c>
      <c r="B2984" s="9">
        <v>1</v>
      </c>
      <c r="C2984" s="255" t="s">
        <v>9100</v>
      </c>
      <c r="D2984" s="9">
        <v>0.0030263928474265553</v>
      </c>
      <c r="E2984" s="9"/>
      <c r="F2984" s="255" t="s">
        <v>9131</v>
      </c>
      <c r="G2984" s="9"/>
      <c r="H2984" s="255" t="s">
        <v>9168</v>
      </c>
      <c r="I2984" s="9">
        <v>2</v>
      </c>
    </row>
    <row r="2985">
      <c r="A2985" s="255" t="s">
        <v>4162</v>
      </c>
      <c r="B2985" s="9">
        <v>1</v>
      </c>
      <c r="C2985" s="255" t="s">
        <v>9100</v>
      </c>
      <c r="D2985" s="9">
        <v>0</v>
      </c>
      <c r="E2985" s="9"/>
      <c r="F2985" s="255" t="s">
        <v>9121</v>
      </c>
      <c r="G2985" s="9"/>
      <c r="H2985" s="255" t="s">
        <v>9168</v>
      </c>
      <c r="I2985" s="9">
        <v>2</v>
      </c>
    </row>
    <row r="2986">
      <c r="A2986" s="255" t="s">
        <v>4163</v>
      </c>
      <c r="B2986" s="9">
        <v>1</v>
      </c>
      <c r="C2986" s="255" t="s">
        <v>9100</v>
      </c>
      <c r="D2986" s="9">
        <v>0</v>
      </c>
      <c r="E2986" s="9"/>
      <c r="F2986" s="255" t="s">
        <v>9120</v>
      </c>
      <c r="G2986" s="9"/>
      <c r="H2986" s="255" t="s">
        <v>9168</v>
      </c>
      <c r="I2986" s="9">
        <v>2</v>
      </c>
    </row>
    <row r="2987">
      <c r="A2987" s="255" t="s">
        <v>4164</v>
      </c>
      <c r="B2987" s="9">
        <v>1</v>
      </c>
      <c r="C2987" s="255" t="s">
        <v>9100</v>
      </c>
      <c r="D2987" s="9">
        <v>0.0028128679992515449</v>
      </c>
      <c r="E2987" s="9"/>
      <c r="F2987" s="255" t="s">
        <v>9122</v>
      </c>
      <c r="G2987" s="9"/>
      <c r="H2987" s="255" t="s">
        <v>9168</v>
      </c>
      <c r="I2987" s="9">
        <v>2</v>
      </c>
    </row>
    <row r="2988">
      <c r="A2988" s="255" t="s">
        <v>4165</v>
      </c>
      <c r="B2988" s="9">
        <v>1</v>
      </c>
      <c r="C2988" s="255" t="s">
        <v>9100</v>
      </c>
      <c r="D2988" s="9">
        <v>0.0028128679992515449</v>
      </c>
      <c r="E2988" s="9"/>
      <c r="F2988" s="255" t="s">
        <v>9123</v>
      </c>
      <c r="G2988" s="9"/>
      <c r="H2988" s="255" t="s">
        <v>9168</v>
      </c>
      <c r="I2988" s="9">
        <v>2</v>
      </c>
    </row>
    <row r="2989">
      <c r="A2989" s="255" t="s">
        <v>4166</v>
      </c>
      <c r="B2989" s="9">
        <v>1</v>
      </c>
      <c r="C2989" s="255" t="s">
        <v>9100</v>
      </c>
      <c r="D2989" s="9">
        <v>0.0028128679992515449</v>
      </c>
      <c r="E2989" s="9"/>
      <c r="F2989" s="255" t="s">
        <v>9124</v>
      </c>
      <c r="G2989" s="9"/>
      <c r="H2989" s="255" t="s">
        <v>9168</v>
      </c>
      <c r="I2989" s="9">
        <v>2</v>
      </c>
    </row>
    <row r="2990">
      <c r="A2990" s="255" t="s">
        <v>4167</v>
      </c>
      <c r="B2990" s="9">
        <v>1</v>
      </c>
      <c r="C2990" s="255" t="s">
        <v>9100</v>
      </c>
      <c r="D2990" s="9">
        <v>0.0044301931954720854</v>
      </c>
      <c r="E2990" s="9"/>
      <c r="F2990" s="255" t="s">
        <v>9127</v>
      </c>
      <c r="G2990" s="9"/>
      <c r="H2990" s="255" t="s">
        <v>9168</v>
      </c>
      <c r="I2990" s="9">
        <v>2</v>
      </c>
    </row>
    <row r="2991">
      <c r="A2991" s="255" t="s">
        <v>4168</v>
      </c>
      <c r="B2991" s="9">
        <v>1</v>
      </c>
      <c r="C2991" s="255" t="s">
        <v>9100</v>
      </c>
      <c r="D2991" s="9">
        <v>0.0044301931954720854</v>
      </c>
      <c r="E2991" s="9"/>
      <c r="F2991" s="255" t="s">
        <v>9128</v>
      </c>
      <c r="G2991" s="9"/>
      <c r="H2991" s="255" t="s">
        <v>9168</v>
      </c>
      <c r="I2991" s="9">
        <v>2</v>
      </c>
    </row>
    <row r="2992">
      <c r="A2992" s="255" t="s">
        <v>4169</v>
      </c>
      <c r="B2992" s="9">
        <v>1</v>
      </c>
      <c r="C2992" s="255" t="s">
        <v>9100</v>
      </c>
      <c r="D2992" s="9">
        <v>-0.0016173251962205411</v>
      </c>
      <c r="E2992" s="9"/>
      <c r="F2992" s="255" t="s">
        <v>9126</v>
      </c>
      <c r="G2992" s="9"/>
      <c r="H2992" s="255" t="s">
        <v>9168</v>
      </c>
      <c r="I2992" s="9">
        <v>2</v>
      </c>
    </row>
    <row r="2993">
      <c r="A2993" s="255" t="s">
        <v>4170</v>
      </c>
      <c r="B2993" s="9">
        <v>1</v>
      </c>
      <c r="C2993" s="255" t="s">
        <v>9100</v>
      </c>
      <c r="D2993" s="9">
        <v>0</v>
      </c>
      <c r="E2993" s="9"/>
      <c r="F2993" s="255" t="s">
        <v>9115</v>
      </c>
      <c r="G2993" s="9"/>
      <c r="H2993" s="255" t="s">
        <v>9168</v>
      </c>
      <c r="I2993" s="9">
        <v>2</v>
      </c>
    </row>
    <row r="2994">
      <c r="A2994" s="255" t="s">
        <v>4171</v>
      </c>
      <c r="B2994" s="9">
        <v>1</v>
      </c>
      <c r="C2994" s="255" t="s">
        <v>9100</v>
      </c>
      <c r="D2994" s="9">
        <v>0</v>
      </c>
      <c r="E2994" s="9"/>
      <c r="F2994" s="255" t="s">
        <v>9138</v>
      </c>
      <c r="G2994" s="9"/>
      <c r="H2994" s="255" t="s">
        <v>9168</v>
      </c>
      <c r="I2994" s="9">
        <v>2</v>
      </c>
    </row>
    <row r="2995">
      <c r="A2995" s="255" t="s">
        <v>4172</v>
      </c>
      <c r="B2995" s="9">
        <v>1</v>
      </c>
      <c r="C2995" s="255" t="s">
        <v>9100</v>
      </c>
      <c r="D2995" s="9">
        <v>0</v>
      </c>
      <c r="E2995" s="9"/>
      <c r="F2995" s="255" t="s">
        <v>9119</v>
      </c>
      <c r="G2995" s="9"/>
      <c r="H2995" s="255" t="s">
        <v>9168</v>
      </c>
      <c r="I2995" s="9">
        <v>2</v>
      </c>
    </row>
    <row r="2996">
      <c r="A2996" s="255" t="s">
        <v>4173</v>
      </c>
      <c r="B2996" s="9">
        <v>1</v>
      </c>
      <c r="C2996" s="255" t="s">
        <v>9100</v>
      </c>
      <c r="D2996" s="9">
        <v>0</v>
      </c>
      <c r="E2996" s="9"/>
      <c r="F2996" s="255" t="s">
        <v>9118</v>
      </c>
      <c r="G2996" s="9"/>
      <c r="H2996" s="255" t="s">
        <v>9168</v>
      </c>
      <c r="I2996" s="9">
        <v>2</v>
      </c>
    </row>
    <row r="2997">
      <c r="A2997" s="255" t="s">
        <v>4174</v>
      </c>
      <c r="B2997" s="9">
        <v>1</v>
      </c>
      <c r="C2997" s="255" t="s">
        <v>9100</v>
      </c>
      <c r="D2997" s="9">
        <v>0</v>
      </c>
      <c r="E2997" s="9"/>
      <c r="F2997" s="255" t="s">
        <v>9116</v>
      </c>
      <c r="G2997" s="9"/>
      <c r="H2997" s="255" t="s">
        <v>9168</v>
      </c>
      <c r="I2997" s="9">
        <v>2</v>
      </c>
    </row>
    <row r="2998">
      <c r="A2998" s="255" t="s">
        <v>4175</v>
      </c>
      <c r="B2998" s="9">
        <v>1</v>
      </c>
      <c r="C2998" s="255" t="s">
        <v>9100</v>
      </c>
      <c r="D2998" s="9">
        <v>0</v>
      </c>
      <c r="E2998" s="9"/>
      <c r="F2998" s="255" t="s">
        <v>9117</v>
      </c>
      <c r="G2998" s="9"/>
      <c r="H2998" s="255" t="s">
        <v>9168</v>
      </c>
      <c r="I2998" s="9">
        <v>2</v>
      </c>
    </row>
    <row r="2999">
      <c r="A2999" s="255" t="s">
        <v>4176</v>
      </c>
      <c r="B2999" s="9">
        <v>1</v>
      </c>
      <c r="C2999" s="255" t="s">
        <v>9100</v>
      </c>
      <c r="D2999" s="9">
        <v>0.0019481097115225969</v>
      </c>
      <c r="E2999" s="9"/>
      <c r="F2999" s="255" t="s">
        <v>9133</v>
      </c>
      <c r="G2999" s="9"/>
      <c r="H2999" s="255" t="s">
        <v>9168</v>
      </c>
      <c r="I2999" s="9">
        <v>2</v>
      </c>
    </row>
    <row r="3000">
      <c r="A3000" s="255" t="s">
        <v>4177</v>
      </c>
      <c r="B3000" s="9">
        <v>1</v>
      </c>
      <c r="C3000" s="255" t="s">
        <v>9100</v>
      </c>
      <c r="D3000" s="9">
        <v>-0.0020863135295954805</v>
      </c>
      <c r="E3000" s="9"/>
      <c r="F3000" s="255" t="s">
        <v>9134</v>
      </c>
      <c r="G3000" s="9"/>
      <c r="H3000" s="255" t="s">
        <v>9168</v>
      </c>
      <c r="I3000" s="9">
        <v>2</v>
      </c>
    </row>
    <row r="3001">
      <c r="A3001" s="255" t="s">
        <v>4178</v>
      </c>
      <c r="B3001" s="9">
        <v>1</v>
      </c>
      <c r="C3001" s="255" t="s">
        <v>9100</v>
      </c>
      <c r="D3001" s="9">
        <v>-0.00013820381807288349</v>
      </c>
      <c r="E3001" s="9"/>
      <c r="F3001" s="255" t="s">
        <v>9135</v>
      </c>
      <c r="G3001" s="9"/>
      <c r="H3001" s="255" t="s">
        <v>9168</v>
      </c>
      <c r="I3001" s="9">
        <v>2</v>
      </c>
    </row>
    <row r="3002">
      <c r="A3002" s="255" t="s">
        <v>4179</v>
      </c>
      <c r="B3002" s="9">
        <v>1</v>
      </c>
      <c r="C3002" s="255" t="s">
        <v>9100</v>
      </c>
      <c r="D3002" s="9">
        <v>0.0023084712406098756</v>
      </c>
      <c r="E3002" s="9"/>
      <c r="F3002" s="255" t="s">
        <v>9114</v>
      </c>
      <c r="G3002" s="9"/>
      <c r="H3002" s="255" t="s">
        <v>9168</v>
      </c>
      <c r="I3002" s="9">
        <v>2</v>
      </c>
    </row>
    <row r="3003">
      <c r="A3003" s="255" t="s">
        <v>4180</v>
      </c>
      <c r="B3003" s="9">
        <v>1</v>
      </c>
      <c r="C3003" s="255" t="s">
        <v>9100</v>
      </c>
      <c r="D3003" s="9">
        <v>0.0022599257729350938</v>
      </c>
      <c r="E3003" s="9"/>
      <c r="F3003" s="255" t="s">
        <v>9125</v>
      </c>
      <c r="G3003" s="9"/>
      <c r="H3003" s="255" t="s">
        <v>9168</v>
      </c>
      <c r="I3003" s="9">
        <v>2</v>
      </c>
    </row>
    <row r="3004">
      <c r="A3004" s="255" t="s">
        <v>4181</v>
      </c>
      <c r="B3004" s="9">
        <v>1</v>
      </c>
      <c r="C3004" s="255" t="s">
        <v>9100</v>
      </c>
      <c r="D3004" s="9">
        <v>0.0045683970135449699</v>
      </c>
      <c r="E3004" s="9"/>
      <c r="F3004" s="255" t="s">
        <v>9132</v>
      </c>
      <c r="G3004" s="9"/>
      <c r="H3004" s="255" t="s">
        <v>9168</v>
      </c>
      <c r="I3004" s="9">
        <v>2</v>
      </c>
    </row>
    <row r="3005">
      <c r="A3005" s="255" t="s">
        <v>4182</v>
      </c>
      <c r="B3005" s="9">
        <v>1</v>
      </c>
      <c r="C3005" s="255" t="s">
        <v>9100</v>
      </c>
      <c r="D3005" s="9">
        <v>-7.5321030102126798e-05</v>
      </c>
      <c r="E3005" s="9"/>
      <c r="F3005" s="255" t="s">
        <v>9136</v>
      </c>
      <c r="G3005" s="9"/>
      <c r="H3005" s="255" t="s">
        <v>9168</v>
      </c>
      <c r="I3005" s="9">
        <v>2</v>
      </c>
    </row>
    <row r="3006">
      <c r="A3006" s="255" t="s">
        <v>4183</v>
      </c>
      <c r="B3006" s="9">
        <v>1</v>
      </c>
      <c r="C3006" s="255" t="s">
        <v>9100</v>
      </c>
      <c r="D3006" s="9">
        <v>-0.0015420041661184144</v>
      </c>
      <c r="E3006" s="9"/>
      <c r="F3006" s="255" t="s">
        <v>9137</v>
      </c>
      <c r="G3006" s="9"/>
      <c r="H3006" s="255" t="s">
        <v>9168</v>
      </c>
      <c r="I3006" s="9">
        <v>2</v>
      </c>
    </row>
    <row r="3007">
      <c r="A3007" s="255" t="s">
        <v>4184</v>
      </c>
      <c r="B3007" s="9">
        <v>2</v>
      </c>
      <c r="C3007" s="255" t="s">
        <v>9100</v>
      </c>
      <c r="D3007" s="9">
        <v>0.0015522286980630595</v>
      </c>
      <c r="E3007" s="9"/>
      <c r="F3007" s="255" t="s">
        <v>9129</v>
      </c>
      <c r="G3007" s="9"/>
      <c r="H3007" s="255" t="s">
        <v>9168</v>
      </c>
      <c r="I3007" s="9">
        <v>2</v>
      </c>
    </row>
    <row r="3008">
      <c r="A3008" s="255" t="s">
        <v>4185</v>
      </c>
      <c r="B3008" s="9">
        <v>2</v>
      </c>
      <c r="C3008" s="255" t="s">
        <v>9100</v>
      </c>
      <c r="D3008" s="9">
        <v>0.0015522286980630595</v>
      </c>
      <c r="E3008" s="9"/>
      <c r="F3008" s="255" t="s">
        <v>9130</v>
      </c>
      <c r="G3008" s="9"/>
      <c r="H3008" s="255" t="s">
        <v>9168</v>
      </c>
      <c r="I3008" s="9">
        <v>2</v>
      </c>
    </row>
    <row r="3009">
      <c r="A3009" s="255" t="s">
        <v>4186</v>
      </c>
      <c r="B3009" s="9">
        <v>2</v>
      </c>
      <c r="C3009" s="255" t="s">
        <v>9100</v>
      </c>
      <c r="D3009" s="9">
        <v>0.0031521370843124513</v>
      </c>
      <c r="E3009" s="9"/>
      <c r="F3009" s="255" t="s">
        <v>9131</v>
      </c>
      <c r="G3009" s="9"/>
      <c r="H3009" s="255" t="s">
        <v>9168</v>
      </c>
      <c r="I3009" s="9">
        <v>2</v>
      </c>
    </row>
    <row r="3010">
      <c r="A3010" s="255" t="s">
        <v>4187</v>
      </c>
      <c r="B3010" s="9">
        <v>2</v>
      </c>
      <c r="C3010" s="255" t="s">
        <v>9100</v>
      </c>
      <c r="D3010" s="9">
        <v>0</v>
      </c>
      <c r="E3010" s="9"/>
      <c r="F3010" s="255" t="s">
        <v>9121</v>
      </c>
      <c r="G3010" s="9"/>
      <c r="H3010" s="255" t="s">
        <v>9168</v>
      </c>
      <c r="I3010" s="9">
        <v>2</v>
      </c>
    </row>
    <row r="3011">
      <c r="A3011" s="255" t="s">
        <v>4188</v>
      </c>
      <c r="B3011" s="9">
        <v>2</v>
      </c>
      <c r="C3011" s="255" t="s">
        <v>9100</v>
      </c>
      <c r="D3011" s="9">
        <v>0</v>
      </c>
      <c r="E3011" s="9"/>
      <c r="F3011" s="255" t="s">
        <v>9120</v>
      </c>
      <c r="G3011" s="9"/>
      <c r="H3011" s="255" t="s">
        <v>9168</v>
      </c>
      <c r="I3011" s="9">
        <v>2</v>
      </c>
    </row>
    <row r="3012">
      <c r="A3012" s="255" t="s">
        <v>4189</v>
      </c>
      <c r="B3012" s="9">
        <v>2</v>
      </c>
      <c r="C3012" s="255" t="s">
        <v>9100</v>
      </c>
      <c r="D3012" s="9">
        <v>0.0047043657823755101</v>
      </c>
      <c r="E3012" s="9"/>
      <c r="F3012" s="255" t="s">
        <v>9122</v>
      </c>
      <c r="G3012" s="9"/>
      <c r="H3012" s="255" t="s">
        <v>9168</v>
      </c>
      <c r="I3012" s="9">
        <v>2</v>
      </c>
    </row>
    <row r="3013">
      <c r="A3013" s="255" t="s">
        <v>4190</v>
      </c>
      <c r="B3013" s="9">
        <v>2</v>
      </c>
      <c r="C3013" s="255" t="s">
        <v>9100</v>
      </c>
      <c r="D3013" s="9">
        <v>0.0047043657823755101</v>
      </c>
      <c r="E3013" s="9"/>
      <c r="F3013" s="255" t="s">
        <v>9123</v>
      </c>
      <c r="G3013" s="9"/>
      <c r="H3013" s="255" t="s">
        <v>9168</v>
      </c>
      <c r="I3013" s="9">
        <v>2</v>
      </c>
    </row>
    <row r="3014">
      <c r="A3014" s="255" t="s">
        <v>4191</v>
      </c>
      <c r="B3014" s="9">
        <v>2</v>
      </c>
      <c r="C3014" s="255" t="s">
        <v>9100</v>
      </c>
      <c r="D3014" s="9">
        <v>0.0047043657823755101</v>
      </c>
      <c r="E3014" s="9"/>
      <c r="F3014" s="255" t="s">
        <v>9124</v>
      </c>
      <c r="G3014" s="9"/>
      <c r="H3014" s="255" t="s">
        <v>9168</v>
      </c>
      <c r="I3014" s="9">
        <v>2</v>
      </c>
    </row>
    <row r="3015">
      <c r="A3015" s="255" t="s">
        <v>4192</v>
      </c>
      <c r="B3015" s="9">
        <v>2</v>
      </c>
      <c r="C3015" s="255" t="s">
        <v>9100</v>
      </c>
      <c r="D3015" s="9">
        <v>0.0067150290941518625</v>
      </c>
      <c r="E3015" s="9"/>
      <c r="F3015" s="255" t="s">
        <v>9127</v>
      </c>
      <c r="G3015" s="9"/>
      <c r="H3015" s="255" t="s">
        <v>9168</v>
      </c>
      <c r="I3015" s="9">
        <v>2</v>
      </c>
    </row>
    <row r="3016">
      <c r="A3016" s="255" t="s">
        <v>4193</v>
      </c>
      <c r="B3016" s="9">
        <v>2</v>
      </c>
      <c r="C3016" s="255" t="s">
        <v>9100</v>
      </c>
      <c r="D3016" s="9">
        <v>0.0067150290941518625</v>
      </c>
      <c r="E3016" s="9"/>
      <c r="F3016" s="255" t="s">
        <v>9128</v>
      </c>
      <c r="G3016" s="9"/>
      <c r="H3016" s="255" t="s">
        <v>9168</v>
      </c>
      <c r="I3016" s="9">
        <v>2</v>
      </c>
    </row>
    <row r="3017">
      <c r="A3017" s="255" t="s">
        <v>4194</v>
      </c>
      <c r="B3017" s="9">
        <v>2</v>
      </c>
      <c r="C3017" s="255" t="s">
        <v>9100</v>
      </c>
      <c r="D3017" s="9">
        <v>-0.0020106633117763519</v>
      </c>
      <c r="E3017" s="9"/>
      <c r="F3017" s="255" t="s">
        <v>9126</v>
      </c>
      <c r="G3017" s="9"/>
      <c r="H3017" s="255" t="s">
        <v>9168</v>
      </c>
      <c r="I3017" s="9">
        <v>2</v>
      </c>
    </row>
    <row r="3018">
      <c r="A3018" s="255" t="s">
        <v>4195</v>
      </c>
      <c r="B3018" s="9">
        <v>2</v>
      </c>
      <c r="C3018" s="255" t="s">
        <v>9100</v>
      </c>
      <c r="D3018" s="9">
        <v>0</v>
      </c>
      <c r="E3018" s="9"/>
      <c r="F3018" s="255" t="s">
        <v>9115</v>
      </c>
      <c r="G3018" s="9"/>
      <c r="H3018" s="255" t="s">
        <v>9168</v>
      </c>
      <c r="I3018" s="9">
        <v>2</v>
      </c>
    </row>
    <row r="3019">
      <c r="A3019" s="255" t="s">
        <v>4196</v>
      </c>
      <c r="B3019" s="9">
        <v>2</v>
      </c>
      <c r="C3019" s="255" t="s">
        <v>9100</v>
      </c>
      <c r="D3019" s="9">
        <v>0</v>
      </c>
      <c r="E3019" s="9"/>
      <c r="F3019" s="255" t="s">
        <v>9138</v>
      </c>
      <c r="G3019" s="9"/>
      <c r="H3019" s="255" t="s">
        <v>9168</v>
      </c>
      <c r="I3019" s="9">
        <v>2</v>
      </c>
    </row>
    <row r="3020">
      <c r="A3020" s="255" t="s">
        <v>4197</v>
      </c>
      <c r="B3020" s="9">
        <v>2</v>
      </c>
      <c r="C3020" s="255" t="s">
        <v>9100</v>
      </c>
      <c r="D3020" s="9">
        <v>0</v>
      </c>
      <c r="E3020" s="9"/>
      <c r="F3020" s="255" t="s">
        <v>9119</v>
      </c>
      <c r="G3020" s="9"/>
      <c r="H3020" s="255" t="s">
        <v>9168</v>
      </c>
      <c r="I3020" s="9">
        <v>2</v>
      </c>
    </row>
    <row r="3021">
      <c r="A3021" s="255" t="s">
        <v>4198</v>
      </c>
      <c r="B3021" s="9">
        <v>2</v>
      </c>
      <c r="C3021" s="255" t="s">
        <v>9100</v>
      </c>
      <c r="D3021" s="9">
        <v>0</v>
      </c>
      <c r="E3021" s="9"/>
      <c r="F3021" s="255" t="s">
        <v>9118</v>
      </c>
      <c r="G3021" s="9"/>
      <c r="H3021" s="255" t="s">
        <v>9168</v>
      </c>
      <c r="I3021" s="9">
        <v>2</v>
      </c>
    </row>
    <row r="3022">
      <c r="A3022" s="255" t="s">
        <v>4199</v>
      </c>
      <c r="B3022" s="9">
        <v>2</v>
      </c>
      <c r="C3022" s="255" t="s">
        <v>9100</v>
      </c>
      <c r="D3022" s="9">
        <v>0</v>
      </c>
      <c r="E3022" s="9"/>
      <c r="F3022" s="255" t="s">
        <v>9116</v>
      </c>
      <c r="G3022" s="9"/>
      <c r="H3022" s="255" t="s">
        <v>9168</v>
      </c>
      <c r="I3022" s="9">
        <v>2</v>
      </c>
    </row>
    <row r="3023">
      <c r="A3023" s="255" t="s">
        <v>4200</v>
      </c>
      <c r="B3023" s="9">
        <v>2</v>
      </c>
      <c r="C3023" s="255" t="s">
        <v>9100</v>
      </c>
      <c r="D3023" s="9">
        <v>0</v>
      </c>
      <c r="E3023" s="9"/>
      <c r="F3023" s="255" t="s">
        <v>9117</v>
      </c>
      <c r="G3023" s="9"/>
      <c r="H3023" s="255" t="s">
        <v>9168</v>
      </c>
      <c r="I3023" s="9">
        <v>2</v>
      </c>
    </row>
    <row r="3024">
      <c r="A3024" s="255" t="s">
        <v>4201</v>
      </c>
      <c r="B3024" s="9">
        <v>2</v>
      </c>
      <c r="C3024" s="255" t="s">
        <v>9100</v>
      </c>
      <c r="D3024" s="9">
        <v>0.0040483504549668776</v>
      </c>
      <c r="E3024" s="9"/>
      <c r="F3024" s="255" t="s">
        <v>9133</v>
      </c>
      <c r="G3024" s="9"/>
      <c r="H3024" s="255" t="s">
        <v>9168</v>
      </c>
      <c r="I3024" s="9">
        <v>2</v>
      </c>
    </row>
    <row r="3025">
      <c r="A3025" s="255" t="s">
        <v>4202</v>
      </c>
      <c r="B3025" s="9">
        <v>2</v>
      </c>
      <c r="C3025" s="255" t="s">
        <v>9100</v>
      </c>
      <c r="D3025" s="9">
        <v>-0.0021734461021251684</v>
      </c>
      <c r="E3025" s="9"/>
      <c r="F3025" s="255" t="s">
        <v>9134</v>
      </c>
      <c r="G3025" s="9"/>
      <c r="H3025" s="255" t="s">
        <v>9168</v>
      </c>
      <c r="I3025" s="9">
        <v>2</v>
      </c>
    </row>
    <row r="3026">
      <c r="A3026" s="255" t="s">
        <v>4203</v>
      </c>
      <c r="B3026" s="9">
        <v>2</v>
      </c>
      <c r="C3026" s="255" t="s">
        <v>9100</v>
      </c>
      <c r="D3026" s="9">
        <v>0.0018749043528417091</v>
      </c>
      <c r="E3026" s="9"/>
      <c r="F3026" s="255" t="s">
        <v>9135</v>
      </c>
      <c r="G3026" s="9"/>
      <c r="H3026" s="255" t="s">
        <v>9168</v>
      </c>
      <c r="I3026" s="9">
        <v>2</v>
      </c>
    </row>
    <row r="3027">
      <c r="A3027" s="255" t="s">
        <v>4204</v>
      </c>
      <c r="B3027" s="9">
        <v>2</v>
      </c>
      <c r="C3027" s="255" t="s">
        <v>9100</v>
      </c>
      <c r="D3027" s="9">
        <v>0.0024519948712971836</v>
      </c>
      <c r="E3027" s="9"/>
      <c r="F3027" s="255" t="s">
        <v>9114</v>
      </c>
      <c r="G3027" s="9"/>
      <c r="H3027" s="255" t="s">
        <v>9168</v>
      </c>
      <c r="I3027" s="9">
        <v>2</v>
      </c>
    </row>
    <row r="3028">
      <c r="A3028" s="255" t="s">
        <v>4205</v>
      </c>
      <c r="B3028" s="9">
        <v>2</v>
      </c>
      <c r="C3028" s="255" t="s">
        <v>9100</v>
      </c>
      <c r="D3028" s="9">
        <v>0.0023881298700129698</v>
      </c>
      <c r="E3028" s="9"/>
      <c r="F3028" s="255" t="s">
        <v>9125</v>
      </c>
      <c r="G3028" s="9"/>
      <c r="H3028" s="255" t="s">
        <v>9168</v>
      </c>
      <c r="I3028" s="9">
        <v>2</v>
      </c>
    </row>
    <row r="3029">
      <c r="A3029" s="255" t="s">
        <v>4206</v>
      </c>
      <c r="B3029" s="9">
        <v>2</v>
      </c>
      <c r="C3029" s="255" t="s">
        <v>9100</v>
      </c>
      <c r="D3029" s="9">
        <v>0.0048401247413101534</v>
      </c>
      <c r="E3029" s="9"/>
      <c r="F3029" s="255" t="s">
        <v>9132</v>
      </c>
      <c r="G3029" s="9"/>
      <c r="H3029" s="255" t="s">
        <v>9168</v>
      </c>
      <c r="I3029" s="9">
        <v>2</v>
      </c>
    </row>
    <row r="3030">
      <c r="A3030" s="255" t="s">
        <v>4207</v>
      </c>
      <c r="B3030" s="9">
        <v>2</v>
      </c>
      <c r="C3030" s="255" t="s">
        <v>9100</v>
      </c>
      <c r="D3030" s="9">
        <v>-0.00032267565477864967</v>
      </c>
      <c r="E3030" s="9"/>
      <c r="F3030" s="255" t="s">
        <v>9136</v>
      </c>
      <c r="G3030" s="9"/>
      <c r="H3030" s="255" t="s">
        <v>9168</v>
      </c>
      <c r="I3030" s="9">
        <v>2</v>
      </c>
    </row>
    <row r="3031">
      <c r="A3031" s="255" t="s">
        <v>4208</v>
      </c>
      <c r="B3031" s="9">
        <v>2</v>
      </c>
      <c r="C3031" s="255" t="s">
        <v>9100</v>
      </c>
      <c r="D3031" s="9">
        <v>-0.0016879876569977023</v>
      </c>
      <c r="E3031" s="9"/>
      <c r="F3031" s="255" t="s">
        <v>9137</v>
      </c>
      <c r="G3031" s="9"/>
      <c r="H3031" s="255" t="s">
        <v>9168</v>
      </c>
      <c r="I3031" s="9">
        <v>2</v>
      </c>
    </row>
    <row r="3032">
      <c r="A3032" s="255" t="s">
        <v>4209</v>
      </c>
      <c r="B3032" s="9">
        <v>3</v>
      </c>
      <c r="C3032" s="255" t="s">
        <v>9100</v>
      </c>
      <c r="D3032" s="9">
        <v>0.0026460266849402483</v>
      </c>
      <c r="E3032" s="9"/>
      <c r="F3032" s="255" t="s">
        <v>9129</v>
      </c>
      <c r="G3032" s="9"/>
      <c r="H3032" s="255" t="s">
        <v>9168</v>
      </c>
      <c r="I3032" s="9">
        <v>2</v>
      </c>
    </row>
    <row r="3033">
      <c r="A3033" s="255" t="s">
        <v>4210</v>
      </c>
      <c r="B3033" s="9">
        <v>3</v>
      </c>
      <c r="C3033" s="255" t="s">
        <v>9100</v>
      </c>
      <c r="D3033" s="9">
        <v>0.0026460266849402483</v>
      </c>
      <c r="E3033" s="9"/>
      <c r="F3033" s="255" t="s">
        <v>9130</v>
      </c>
      <c r="G3033" s="9"/>
      <c r="H3033" s="255" t="s">
        <v>9168</v>
      </c>
      <c r="I3033" s="9">
        <v>2</v>
      </c>
    </row>
    <row r="3034">
      <c r="A3034" s="255" t="s">
        <v>4211</v>
      </c>
      <c r="B3034" s="9">
        <v>3</v>
      </c>
      <c r="C3034" s="255" t="s">
        <v>9100</v>
      </c>
      <c r="D3034" s="9">
        <v>0.0037274784909202886</v>
      </c>
      <c r="E3034" s="9"/>
      <c r="F3034" s="255" t="s">
        <v>9131</v>
      </c>
      <c r="G3034" s="9"/>
      <c r="H3034" s="255" t="s">
        <v>9168</v>
      </c>
      <c r="I3034" s="9">
        <v>2</v>
      </c>
    </row>
    <row r="3035">
      <c r="A3035" s="255" t="s">
        <v>4212</v>
      </c>
      <c r="B3035" s="9">
        <v>3</v>
      </c>
      <c r="C3035" s="255" t="s">
        <v>9100</v>
      </c>
      <c r="D3035" s="9">
        <v>0</v>
      </c>
      <c r="E3035" s="9"/>
      <c r="F3035" s="255" t="s">
        <v>9121</v>
      </c>
      <c r="G3035" s="9"/>
      <c r="H3035" s="255" t="s">
        <v>9168</v>
      </c>
      <c r="I3035" s="9">
        <v>2</v>
      </c>
    </row>
    <row r="3036">
      <c r="A3036" s="255" t="s">
        <v>4213</v>
      </c>
      <c r="B3036" s="9">
        <v>3</v>
      </c>
      <c r="C3036" s="255" t="s">
        <v>9100</v>
      </c>
      <c r="D3036" s="9">
        <v>0</v>
      </c>
      <c r="E3036" s="9"/>
      <c r="F3036" s="255" t="s">
        <v>9120</v>
      </c>
      <c r="G3036" s="9"/>
      <c r="H3036" s="255" t="s">
        <v>9168</v>
      </c>
      <c r="I3036" s="9">
        <v>2</v>
      </c>
    </row>
    <row r="3037">
      <c r="A3037" s="255" t="s">
        <v>4214</v>
      </c>
      <c r="B3037" s="9">
        <v>3</v>
      </c>
      <c r="C3037" s="255" t="s">
        <v>9100</v>
      </c>
      <c r="D3037" s="9">
        <v>0.0063735051758605369</v>
      </c>
      <c r="E3037" s="9"/>
      <c r="F3037" s="255" t="s">
        <v>9122</v>
      </c>
      <c r="G3037" s="9"/>
      <c r="H3037" s="255" t="s">
        <v>9168</v>
      </c>
      <c r="I3037" s="9">
        <v>2</v>
      </c>
    </row>
    <row r="3038">
      <c r="A3038" s="255" t="s">
        <v>4215</v>
      </c>
      <c r="B3038" s="9">
        <v>3</v>
      </c>
      <c r="C3038" s="255" t="s">
        <v>9100</v>
      </c>
      <c r="D3038" s="9">
        <v>0.0063735051758605369</v>
      </c>
      <c r="E3038" s="9"/>
      <c r="F3038" s="255" t="s">
        <v>9123</v>
      </c>
      <c r="G3038" s="9"/>
      <c r="H3038" s="255" t="s">
        <v>9168</v>
      </c>
      <c r="I3038" s="9">
        <v>2</v>
      </c>
    </row>
    <row r="3039">
      <c r="A3039" s="255" t="s">
        <v>4216</v>
      </c>
      <c r="B3039" s="9">
        <v>3</v>
      </c>
      <c r="C3039" s="255" t="s">
        <v>9100</v>
      </c>
      <c r="D3039" s="9">
        <v>0.0063735051758605369</v>
      </c>
      <c r="E3039" s="9"/>
      <c r="F3039" s="255" t="s">
        <v>9124</v>
      </c>
      <c r="G3039" s="9"/>
      <c r="H3039" s="255" t="s">
        <v>9168</v>
      </c>
      <c r="I3039" s="9">
        <v>2</v>
      </c>
    </row>
    <row r="3040">
      <c r="A3040" s="255" t="s">
        <v>4217</v>
      </c>
      <c r="B3040" s="9">
        <v>3</v>
      </c>
      <c r="C3040" s="255" t="s">
        <v>9100</v>
      </c>
      <c r="D3040" s="9">
        <v>0.0093144553833491191</v>
      </c>
      <c r="E3040" s="9"/>
      <c r="F3040" s="255" t="s">
        <v>9127</v>
      </c>
      <c r="G3040" s="9"/>
      <c r="H3040" s="255" t="s">
        <v>9168</v>
      </c>
      <c r="I3040" s="9">
        <v>2</v>
      </c>
    </row>
    <row r="3041">
      <c r="A3041" s="255" t="s">
        <v>4218</v>
      </c>
      <c r="B3041" s="9">
        <v>3</v>
      </c>
      <c r="C3041" s="255" t="s">
        <v>9100</v>
      </c>
      <c r="D3041" s="9">
        <v>0.0093144553833491191</v>
      </c>
      <c r="E3041" s="9"/>
      <c r="F3041" s="255" t="s">
        <v>9128</v>
      </c>
      <c r="G3041" s="9"/>
      <c r="H3041" s="255" t="s">
        <v>9168</v>
      </c>
      <c r="I3041" s="9">
        <v>2</v>
      </c>
    </row>
    <row r="3042">
      <c r="A3042" s="255" t="s">
        <v>4219</v>
      </c>
      <c r="B3042" s="9">
        <v>3</v>
      </c>
      <c r="C3042" s="255" t="s">
        <v>9100</v>
      </c>
      <c r="D3042" s="9">
        <v>-0.0029409502074885822</v>
      </c>
      <c r="E3042" s="9"/>
      <c r="F3042" s="255" t="s">
        <v>9126</v>
      </c>
      <c r="G3042" s="9"/>
      <c r="H3042" s="255" t="s">
        <v>9168</v>
      </c>
      <c r="I3042" s="9">
        <v>2</v>
      </c>
    </row>
    <row r="3043">
      <c r="A3043" s="255" t="s">
        <v>4220</v>
      </c>
      <c r="B3043" s="9">
        <v>3</v>
      </c>
      <c r="C3043" s="255" t="s">
        <v>9100</v>
      </c>
      <c r="D3043" s="9">
        <v>0</v>
      </c>
      <c r="E3043" s="9"/>
      <c r="F3043" s="255" t="s">
        <v>9115</v>
      </c>
      <c r="G3043" s="9"/>
      <c r="H3043" s="255" t="s">
        <v>9168</v>
      </c>
      <c r="I3043" s="9">
        <v>2</v>
      </c>
    </row>
    <row r="3044">
      <c r="A3044" s="255" t="s">
        <v>4221</v>
      </c>
      <c r="B3044" s="9">
        <v>3</v>
      </c>
      <c r="C3044" s="255" t="s">
        <v>9100</v>
      </c>
      <c r="D3044" s="9">
        <v>0</v>
      </c>
      <c r="E3044" s="9"/>
      <c r="F3044" s="255" t="s">
        <v>9138</v>
      </c>
      <c r="G3044" s="9"/>
      <c r="H3044" s="255" t="s">
        <v>9168</v>
      </c>
      <c r="I3044" s="9">
        <v>2</v>
      </c>
    </row>
    <row r="3045">
      <c r="A3045" s="255" t="s">
        <v>4222</v>
      </c>
      <c r="B3045" s="9">
        <v>3</v>
      </c>
      <c r="C3045" s="255" t="s">
        <v>9100</v>
      </c>
      <c r="D3045" s="9">
        <v>0</v>
      </c>
      <c r="E3045" s="9"/>
      <c r="F3045" s="255" t="s">
        <v>9119</v>
      </c>
      <c r="G3045" s="9"/>
      <c r="H3045" s="255" t="s">
        <v>9168</v>
      </c>
      <c r="I3045" s="9">
        <v>2</v>
      </c>
    </row>
    <row r="3046">
      <c r="A3046" s="255" t="s">
        <v>4223</v>
      </c>
      <c r="B3046" s="9">
        <v>3</v>
      </c>
      <c r="C3046" s="255" t="s">
        <v>9100</v>
      </c>
      <c r="D3046" s="9">
        <v>0</v>
      </c>
      <c r="E3046" s="9"/>
      <c r="F3046" s="255" t="s">
        <v>9118</v>
      </c>
      <c r="G3046" s="9"/>
      <c r="H3046" s="255" t="s">
        <v>9168</v>
      </c>
      <c r="I3046" s="9">
        <v>2</v>
      </c>
    </row>
    <row r="3047">
      <c r="A3047" s="255" t="s">
        <v>4224</v>
      </c>
      <c r="B3047" s="9">
        <v>3</v>
      </c>
      <c r="C3047" s="255" t="s">
        <v>9100</v>
      </c>
      <c r="D3047" s="9">
        <v>0</v>
      </c>
      <c r="E3047" s="9"/>
      <c r="F3047" s="255" t="s">
        <v>9116</v>
      </c>
      <c r="G3047" s="9"/>
      <c r="H3047" s="255" t="s">
        <v>9168</v>
      </c>
      <c r="I3047" s="9">
        <v>2</v>
      </c>
    </row>
    <row r="3048">
      <c r="A3048" s="255" t="s">
        <v>4225</v>
      </c>
      <c r="B3048" s="9">
        <v>3</v>
      </c>
      <c r="C3048" s="255" t="s">
        <v>9100</v>
      </c>
      <c r="D3048" s="9">
        <v>0</v>
      </c>
      <c r="E3048" s="9"/>
      <c r="F3048" s="255" t="s">
        <v>9117</v>
      </c>
      <c r="G3048" s="9"/>
      <c r="H3048" s="255" t="s">
        <v>9168</v>
      </c>
      <c r="I3048" s="9">
        <v>2</v>
      </c>
    </row>
    <row r="3049">
      <c r="A3049" s="255" t="s">
        <v>4226</v>
      </c>
      <c r="B3049" s="9">
        <v>3</v>
      </c>
      <c r="C3049" s="255" t="s">
        <v>9100</v>
      </c>
      <c r="D3049" s="9">
        <v>0.0059244174319397066</v>
      </c>
      <c r="E3049" s="9"/>
      <c r="F3049" s="255" t="s">
        <v>9133</v>
      </c>
      <c r="G3049" s="9"/>
      <c r="H3049" s="255" t="s">
        <v>9168</v>
      </c>
      <c r="I3049" s="9">
        <v>2</v>
      </c>
    </row>
    <row r="3050">
      <c r="A3050" s="255" t="s">
        <v>4227</v>
      </c>
      <c r="B3050" s="9">
        <v>3</v>
      </c>
      <c r="C3050" s="255" t="s">
        <v>9100</v>
      </c>
      <c r="D3050" s="9">
        <v>-0.0023908351703858443</v>
      </c>
      <c r="E3050" s="9"/>
      <c r="F3050" s="255" t="s">
        <v>9134</v>
      </c>
      <c r="G3050" s="9"/>
      <c r="H3050" s="255" t="s">
        <v>9168</v>
      </c>
      <c r="I3050" s="9">
        <v>2</v>
      </c>
    </row>
    <row r="3051">
      <c r="A3051" s="255" t="s">
        <v>4228</v>
      </c>
      <c r="B3051" s="9">
        <v>3</v>
      </c>
      <c r="C3051" s="255" t="s">
        <v>9100</v>
      </c>
      <c r="D3051" s="9">
        <v>0.0035335822615538627</v>
      </c>
      <c r="E3051" s="9"/>
      <c r="F3051" s="255" t="s">
        <v>9135</v>
      </c>
      <c r="G3051" s="9"/>
      <c r="H3051" s="255" t="s">
        <v>9168</v>
      </c>
      <c r="I3051" s="9">
        <v>2</v>
      </c>
    </row>
    <row r="3052">
      <c r="A3052" s="255" t="s">
        <v>4229</v>
      </c>
      <c r="B3052" s="9">
        <v>3</v>
      </c>
      <c r="C3052" s="255" t="s">
        <v>9100</v>
      </c>
      <c r="D3052" s="9">
        <v>0.0031564858270260489</v>
      </c>
      <c r="E3052" s="9"/>
      <c r="F3052" s="255" t="s">
        <v>9114</v>
      </c>
      <c r="G3052" s="9"/>
      <c r="H3052" s="255" t="s">
        <v>9168</v>
      </c>
      <c r="I3052" s="9">
        <v>2</v>
      </c>
    </row>
    <row r="3053">
      <c r="A3053" s="255" t="s">
        <v>4230</v>
      </c>
      <c r="B3053" s="9">
        <v>3</v>
      </c>
      <c r="C3053" s="255" t="s">
        <v>9100</v>
      </c>
      <c r="D3053" s="9">
        <v>0.0026243872947692083</v>
      </c>
      <c r="E3053" s="9"/>
      <c r="F3053" s="255" t="s">
        <v>9125</v>
      </c>
      <c r="G3053" s="9"/>
      <c r="H3053" s="255" t="s">
        <v>9168</v>
      </c>
      <c r="I3053" s="9">
        <v>2</v>
      </c>
    </row>
    <row r="3054">
      <c r="A3054" s="255" t="s">
        <v>4231</v>
      </c>
      <c r="B3054" s="9">
        <v>3</v>
      </c>
      <c r="C3054" s="255" t="s">
        <v>9100</v>
      </c>
      <c r="D3054" s="9">
        <v>0.0057808731217952568</v>
      </c>
      <c r="E3054" s="9"/>
      <c r="F3054" s="255" t="s">
        <v>9132</v>
      </c>
      <c r="G3054" s="9"/>
      <c r="H3054" s="255" t="s">
        <v>9168</v>
      </c>
      <c r="I3054" s="9">
        <v>2</v>
      </c>
    </row>
    <row r="3055">
      <c r="A3055" s="255" t="s">
        <v>4232</v>
      </c>
      <c r="B3055" s="9">
        <v>3</v>
      </c>
      <c r="C3055" s="255" t="s">
        <v>9100</v>
      </c>
      <c r="D3055" s="9">
        <v>-0.00088755557661361389</v>
      </c>
      <c r="E3055" s="9"/>
      <c r="F3055" s="255" t="s">
        <v>9136</v>
      </c>
      <c r="G3055" s="9"/>
      <c r="H3055" s="255" t="s">
        <v>9168</v>
      </c>
      <c r="I3055" s="9">
        <v>2</v>
      </c>
    </row>
    <row r="3056">
      <c r="A3056" s="255" t="s">
        <v>4233</v>
      </c>
      <c r="B3056" s="9">
        <v>3</v>
      </c>
      <c r="C3056" s="255" t="s">
        <v>9100</v>
      </c>
      <c r="D3056" s="9">
        <v>-0.0020533946308749682</v>
      </c>
      <c r="E3056" s="9"/>
      <c r="F3056" s="255" t="s">
        <v>9137</v>
      </c>
      <c r="G3056" s="9"/>
      <c r="H3056" s="255" t="s">
        <v>9168</v>
      </c>
      <c r="I3056" s="9">
        <v>2</v>
      </c>
    </row>
    <row r="3057">
      <c r="A3057" s="255" t="s">
        <v>4234</v>
      </c>
      <c r="B3057" s="9">
        <v>4</v>
      </c>
      <c r="C3057" s="255" t="s">
        <v>9100</v>
      </c>
      <c r="D3057" s="9">
        <v>0.0030424379767648247</v>
      </c>
      <c r="E3057" s="9"/>
      <c r="F3057" s="255" t="s">
        <v>9129</v>
      </c>
      <c r="G3057" s="9"/>
      <c r="H3057" s="255" t="s">
        <v>9168</v>
      </c>
      <c r="I3057" s="9">
        <v>2</v>
      </c>
    </row>
    <row r="3058">
      <c r="A3058" s="255" t="s">
        <v>4235</v>
      </c>
      <c r="B3058" s="9">
        <v>4</v>
      </c>
      <c r="C3058" s="255" t="s">
        <v>9100</v>
      </c>
      <c r="D3058" s="9">
        <v>0.0030424379767648247</v>
      </c>
      <c r="E3058" s="9"/>
      <c r="F3058" s="255" t="s">
        <v>9130</v>
      </c>
      <c r="G3058" s="9"/>
      <c r="H3058" s="255" t="s">
        <v>9168</v>
      </c>
      <c r="I3058" s="9">
        <v>2</v>
      </c>
    </row>
    <row r="3059">
      <c r="A3059" s="255" t="s">
        <v>4236</v>
      </c>
      <c r="B3059" s="9">
        <v>4</v>
      </c>
      <c r="C3059" s="255" t="s">
        <v>9100</v>
      </c>
      <c r="D3059" s="9">
        <v>0.0040769295960215134</v>
      </c>
      <c r="E3059" s="9"/>
      <c r="F3059" s="255" t="s">
        <v>9131</v>
      </c>
      <c r="G3059" s="9"/>
      <c r="H3059" s="255" t="s">
        <v>9168</v>
      </c>
      <c r="I3059" s="9">
        <v>2</v>
      </c>
    </row>
    <row r="3060">
      <c r="A3060" s="255" t="s">
        <v>4237</v>
      </c>
      <c r="B3060" s="9">
        <v>4</v>
      </c>
      <c r="C3060" s="255" t="s">
        <v>9100</v>
      </c>
      <c r="D3060" s="9">
        <v>0</v>
      </c>
      <c r="E3060" s="9"/>
      <c r="F3060" s="255" t="s">
        <v>9121</v>
      </c>
      <c r="G3060" s="9"/>
      <c r="H3060" s="255" t="s">
        <v>9168</v>
      </c>
      <c r="I3060" s="9">
        <v>2</v>
      </c>
    </row>
    <row r="3061">
      <c r="A3061" s="255" t="s">
        <v>4238</v>
      </c>
      <c r="B3061" s="9">
        <v>4</v>
      </c>
      <c r="C3061" s="255" t="s">
        <v>9100</v>
      </c>
      <c r="D3061" s="9">
        <v>0</v>
      </c>
      <c r="E3061" s="9"/>
      <c r="F3061" s="255" t="s">
        <v>9120</v>
      </c>
      <c r="G3061" s="9"/>
      <c r="H3061" s="255" t="s">
        <v>9168</v>
      </c>
      <c r="I3061" s="9">
        <v>2</v>
      </c>
    </row>
    <row r="3062">
      <c r="A3062" s="255" t="s">
        <v>4239</v>
      </c>
      <c r="B3062" s="9">
        <v>4</v>
      </c>
      <c r="C3062" s="255" t="s">
        <v>9100</v>
      </c>
      <c r="D3062" s="9">
        <v>0.007119367572786338</v>
      </c>
      <c r="E3062" s="9"/>
      <c r="F3062" s="255" t="s">
        <v>9122</v>
      </c>
      <c r="G3062" s="9"/>
      <c r="H3062" s="255" t="s">
        <v>9168</v>
      </c>
      <c r="I3062" s="9">
        <v>2</v>
      </c>
    </row>
    <row r="3063">
      <c r="A3063" s="255" t="s">
        <v>4240</v>
      </c>
      <c r="B3063" s="9">
        <v>4</v>
      </c>
      <c r="C3063" s="255" t="s">
        <v>9100</v>
      </c>
      <c r="D3063" s="9">
        <v>0.007119367572786338</v>
      </c>
      <c r="E3063" s="9"/>
      <c r="F3063" s="255" t="s">
        <v>9123</v>
      </c>
      <c r="G3063" s="9"/>
      <c r="H3063" s="255" t="s">
        <v>9168</v>
      </c>
      <c r="I3063" s="9">
        <v>2</v>
      </c>
    </row>
    <row r="3064">
      <c r="A3064" s="255" t="s">
        <v>4241</v>
      </c>
      <c r="B3064" s="9">
        <v>4</v>
      </c>
      <c r="C3064" s="255" t="s">
        <v>9100</v>
      </c>
      <c r="D3064" s="9">
        <v>0.007119367572786338</v>
      </c>
      <c r="E3064" s="9"/>
      <c r="F3064" s="255" t="s">
        <v>9124</v>
      </c>
      <c r="G3064" s="9"/>
      <c r="H3064" s="255" t="s">
        <v>9168</v>
      </c>
      <c r="I3064" s="9">
        <v>2</v>
      </c>
    </row>
    <row r="3065">
      <c r="A3065" s="255" t="s">
        <v>4242</v>
      </c>
      <c r="B3065" s="9">
        <v>4</v>
      </c>
      <c r="C3065" s="255" t="s">
        <v>9100</v>
      </c>
      <c r="D3065" s="9">
        <v>0.010846691234349523</v>
      </c>
      <c r="E3065" s="9"/>
      <c r="F3065" s="255" t="s">
        <v>9127</v>
      </c>
      <c r="G3065" s="9"/>
      <c r="H3065" s="255" t="s">
        <v>9168</v>
      </c>
      <c r="I3065" s="9">
        <v>2</v>
      </c>
    </row>
    <row r="3066">
      <c r="A3066" s="255" t="s">
        <v>4243</v>
      </c>
      <c r="B3066" s="9">
        <v>4</v>
      </c>
      <c r="C3066" s="255" t="s">
        <v>9100</v>
      </c>
      <c r="D3066" s="9">
        <v>0.010846691234349523</v>
      </c>
      <c r="E3066" s="9"/>
      <c r="F3066" s="255" t="s">
        <v>9128</v>
      </c>
      <c r="G3066" s="9"/>
      <c r="H3066" s="255" t="s">
        <v>9168</v>
      </c>
      <c r="I3066" s="9">
        <v>2</v>
      </c>
    </row>
    <row r="3067">
      <c r="A3067" s="255" t="s">
        <v>4244</v>
      </c>
      <c r="B3067" s="9">
        <v>4</v>
      </c>
      <c r="C3067" s="255" t="s">
        <v>9100</v>
      </c>
      <c r="D3067" s="9">
        <v>-0.0037273236615631847</v>
      </c>
      <c r="E3067" s="9"/>
      <c r="F3067" s="255" t="s">
        <v>9126</v>
      </c>
      <c r="G3067" s="9"/>
      <c r="H3067" s="255" t="s">
        <v>9168</v>
      </c>
      <c r="I3067" s="9">
        <v>2</v>
      </c>
    </row>
    <row r="3068">
      <c r="A3068" s="255" t="s">
        <v>4245</v>
      </c>
      <c r="B3068" s="9">
        <v>4</v>
      </c>
      <c r="C3068" s="255" t="s">
        <v>9100</v>
      </c>
      <c r="D3068" s="9">
        <v>0</v>
      </c>
      <c r="E3068" s="9"/>
      <c r="F3068" s="255" t="s">
        <v>9115</v>
      </c>
      <c r="G3068" s="9"/>
      <c r="H3068" s="255" t="s">
        <v>9168</v>
      </c>
      <c r="I3068" s="9">
        <v>2</v>
      </c>
    </row>
    <row r="3069">
      <c r="A3069" s="255" t="s">
        <v>4246</v>
      </c>
      <c r="B3069" s="9">
        <v>4</v>
      </c>
      <c r="C3069" s="255" t="s">
        <v>9100</v>
      </c>
      <c r="D3069" s="9">
        <v>0</v>
      </c>
      <c r="E3069" s="9"/>
      <c r="F3069" s="255" t="s">
        <v>9138</v>
      </c>
      <c r="G3069" s="9"/>
      <c r="H3069" s="255" t="s">
        <v>9168</v>
      </c>
      <c r="I3069" s="9">
        <v>2</v>
      </c>
    </row>
    <row r="3070">
      <c r="A3070" s="255" t="s">
        <v>4247</v>
      </c>
      <c r="B3070" s="9">
        <v>4</v>
      </c>
      <c r="C3070" s="255" t="s">
        <v>9100</v>
      </c>
      <c r="D3070" s="9">
        <v>0</v>
      </c>
      <c r="E3070" s="9"/>
      <c r="F3070" s="255" t="s">
        <v>9119</v>
      </c>
      <c r="G3070" s="9"/>
      <c r="H3070" s="255" t="s">
        <v>9168</v>
      </c>
      <c r="I3070" s="9">
        <v>2</v>
      </c>
    </row>
    <row r="3071">
      <c r="A3071" s="255" t="s">
        <v>4248</v>
      </c>
      <c r="B3071" s="9">
        <v>4</v>
      </c>
      <c r="C3071" s="255" t="s">
        <v>9100</v>
      </c>
      <c r="D3071" s="9">
        <v>0</v>
      </c>
      <c r="E3071" s="9"/>
      <c r="F3071" s="255" t="s">
        <v>9118</v>
      </c>
      <c r="G3071" s="9"/>
      <c r="H3071" s="255" t="s">
        <v>9168</v>
      </c>
      <c r="I3071" s="9">
        <v>2</v>
      </c>
    </row>
    <row r="3072">
      <c r="A3072" s="255" t="s">
        <v>4249</v>
      </c>
      <c r="B3072" s="9">
        <v>4</v>
      </c>
      <c r="C3072" s="255" t="s">
        <v>9100</v>
      </c>
      <c r="D3072" s="9">
        <v>0</v>
      </c>
      <c r="E3072" s="9"/>
      <c r="F3072" s="255" t="s">
        <v>9116</v>
      </c>
      <c r="G3072" s="9"/>
      <c r="H3072" s="255" t="s">
        <v>9168</v>
      </c>
      <c r="I3072" s="9">
        <v>2</v>
      </c>
    </row>
    <row r="3073">
      <c r="A3073" s="255" t="s">
        <v>4250</v>
      </c>
      <c r="B3073" s="9">
        <v>4</v>
      </c>
      <c r="C3073" s="255" t="s">
        <v>9100</v>
      </c>
      <c r="D3073" s="9">
        <v>0</v>
      </c>
      <c r="E3073" s="9"/>
      <c r="F3073" s="255" t="s">
        <v>9117</v>
      </c>
      <c r="G3073" s="9"/>
      <c r="H3073" s="255" t="s">
        <v>9168</v>
      </c>
      <c r="I3073" s="9">
        <v>2</v>
      </c>
    </row>
    <row r="3074">
      <c r="A3074" s="255" t="s">
        <v>4251</v>
      </c>
      <c r="B3074" s="9">
        <v>4</v>
      </c>
      <c r="C3074" s="255" t="s">
        <v>9100</v>
      </c>
      <c r="D3074" s="9">
        <v>0.006890821303987495</v>
      </c>
      <c r="E3074" s="9"/>
      <c r="F3074" s="255" t="s">
        <v>9133</v>
      </c>
      <c r="G3074" s="9"/>
      <c r="H3074" s="255" t="s">
        <v>9168</v>
      </c>
      <c r="I3074" s="9">
        <v>2</v>
      </c>
    </row>
    <row r="3075">
      <c r="A3075" s="255" t="s">
        <v>4252</v>
      </c>
      <c r="B3075" s="9">
        <v>4</v>
      </c>
      <c r="C3075" s="255" t="s">
        <v>9100</v>
      </c>
      <c r="D3075" s="9">
        <v>-0.0024732263792789561</v>
      </c>
      <c r="E3075" s="9"/>
      <c r="F3075" s="255" t="s">
        <v>9134</v>
      </c>
      <c r="G3075" s="9"/>
      <c r="H3075" s="255" t="s">
        <v>9168</v>
      </c>
      <c r="I3075" s="9">
        <v>2</v>
      </c>
    </row>
    <row r="3076">
      <c r="A3076" s="255" t="s">
        <v>4253</v>
      </c>
      <c r="B3076" s="9">
        <v>4</v>
      </c>
      <c r="C3076" s="255" t="s">
        <v>9100</v>
      </c>
      <c r="D3076" s="9">
        <v>0.0044175949247085384</v>
      </c>
      <c r="E3076" s="9"/>
      <c r="F3076" s="255" t="s">
        <v>9135</v>
      </c>
      <c r="G3076" s="9"/>
      <c r="H3076" s="255" t="s">
        <v>9168</v>
      </c>
      <c r="I3076" s="9">
        <v>2</v>
      </c>
    </row>
    <row r="3077">
      <c r="A3077" s="255" t="s">
        <v>4254</v>
      </c>
      <c r="B3077" s="9">
        <v>4</v>
      </c>
      <c r="C3077" s="255" t="s">
        <v>9100</v>
      </c>
      <c r="D3077" s="9">
        <v>0.0036932659670911795</v>
      </c>
      <c r="E3077" s="9"/>
      <c r="F3077" s="255" t="s">
        <v>9114</v>
      </c>
      <c r="G3077" s="9"/>
      <c r="H3077" s="255" t="s">
        <v>9168</v>
      </c>
      <c r="I3077" s="9">
        <v>2</v>
      </c>
    </row>
    <row r="3078">
      <c r="A3078" s="255" t="s">
        <v>4255</v>
      </c>
      <c r="B3078" s="9">
        <v>4</v>
      </c>
      <c r="C3078" s="255" t="s">
        <v>9100</v>
      </c>
      <c r="D3078" s="9">
        <v>0.0027358303425498052</v>
      </c>
      <c r="E3078" s="9"/>
      <c r="F3078" s="255" t="s">
        <v>9125</v>
      </c>
      <c r="G3078" s="9"/>
      <c r="H3078" s="255" t="s">
        <v>9168</v>
      </c>
      <c r="I3078" s="9">
        <v>2</v>
      </c>
    </row>
    <row r="3079">
      <c r="A3079" s="255" t="s">
        <v>4256</v>
      </c>
      <c r="B3079" s="9">
        <v>4</v>
      </c>
      <c r="C3079" s="255" t="s">
        <v>9100</v>
      </c>
      <c r="D3079" s="9">
        <v>0.0064290963096409852</v>
      </c>
      <c r="E3079" s="9"/>
      <c r="F3079" s="255" t="s">
        <v>9132</v>
      </c>
      <c r="G3079" s="9"/>
      <c r="H3079" s="255" t="s">
        <v>9168</v>
      </c>
      <c r="I3079" s="9">
        <v>2</v>
      </c>
    </row>
    <row r="3080">
      <c r="A3080" s="255" t="s">
        <v>4257</v>
      </c>
      <c r="B3080" s="9">
        <v>4</v>
      </c>
      <c r="C3080" s="255" t="s">
        <v>9100</v>
      </c>
      <c r="D3080" s="9">
        <v>-0.001375156947943714</v>
      </c>
      <c r="E3080" s="9"/>
      <c r="F3080" s="255" t="s">
        <v>9136</v>
      </c>
      <c r="G3080" s="9"/>
      <c r="H3080" s="255" t="s">
        <v>9168</v>
      </c>
      <c r="I3080" s="9">
        <v>2</v>
      </c>
    </row>
    <row r="3081">
      <c r="A3081" s="255" t="s">
        <v>4258</v>
      </c>
      <c r="B3081" s="9">
        <v>4</v>
      </c>
      <c r="C3081" s="255" t="s">
        <v>9100</v>
      </c>
      <c r="D3081" s="9">
        <v>-0.002352166713619471</v>
      </c>
      <c r="E3081" s="9"/>
      <c r="F3081" s="255" t="s">
        <v>9137</v>
      </c>
      <c r="G3081" s="9"/>
      <c r="H3081" s="255" t="s">
        <v>9168</v>
      </c>
      <c r="I3081" s="9">
        <v>2</v>
      </c>
    </row>
    <row r="3082">
      <c r="A3082" s="255" t="s">
        <v>4259</v>
      </c>
      <c r="B3082" s="9">
        <v>5</v>
      </c>
      <c r="C3082" s="255" t="s">
        <v>9100</v>
      </c>
      <c r="D3082" s="9">
        <v>0.0032810217544270688</v>
      </c>
      <c r="E3082" s="9"/>
      <c r="F3082" s="255" t="s">
        <v>9129</v>
      </c>
      <c r="G3082" s="9"/>
      <c r="H3082" s="255" t="s">
        <v>9168</v>
      </c>
      <c r="I3082" s="9">
        <v>2</v>
      </c>
    </row>
    <row r="3083">
      <c r="A3083" s="255" t="s">
        <v>4260</v>
      </c>
      <c r="B3083" s="9">
        <v>5</v>
      </c>
      <c r="C3083" s="255" t="s">
        <v>9100</v>
      </c>
      <c r="D3083" s="9">
        <v>0.0032810217544270688</v>
      </c>
      <c r="E3083" s="9"/>
      <c r="F3083" s="255" t="s">
        <v>9130</v>
      </c>
      <c r="G3083" s="9"/>
      <c r="H3083" s="255" t="s">
        <v>9168</v>
      </c>
      <c r="I3083" s="9">
        <v>2</v>
      </c>
    </row>
    <row r="3084">
      <c r="A3084" s="255" t="s">
        <v>4261</v>
      </c>
      <c r="B3084" s="9">
        <v>5</v>
      </c>
      <c r="C3084" s="255" t="s">
        <v>9100</v>
      </c>
      <c r="D3084" s="9">
        <v>0.0045120339687870865</v>
      </c>
      <c r="E3084" s="9"/>
      <c r="F3084" s="255" t="s">
        <v>9131</v>
      </c>
      <c r="G3084" s="9"/>
      <c r="H3084" s="255" t="s">
        <v>9168</v>
      </c>
      <c r="I3084" s="9">
        <v>2</v>
      </c>
    </row>
    <row r="3085">
      <c r="A3085" s="255" t="s">
        <v>4262</v>
      </c>
      <c r="B3085" s="9">
        <v>5</v>
      </c>
      <c r="C3085" s="255" t="s">
        <v>9100</v>
      </c>
      <c r="D3085" s="9">
        <v>0</v>
      </c>
      <c r="E3085" s="9"/>
      <c r="F3085" s="255" t="s">
        <v>9121</v>
      </c>
      <c r="G3085" s="9"/>
      <c r="H3085" s="255" t="s">
        <v>9168</v>
      </c>
      <c r="I3085" s="9">
        <v>2</v>
      </c>
    </row>
    <row r="3086">
      <c r="A3086" s="255" t="s">
        <v>4263</v>
      </c>
      <c r="B3086" s="9">
        <v>5</v>
      </c>
      <c r="C3086" s="255" t="s">
        <v>9100</v>
      </c>
      <c r="D3086" s="9">
        <v>0</v>
      </c>
      <c r="E3086" s="9"/>
      <c r="F3086" s="255" t="s">
        <v>9120</v>
      </c>
      <c r="G3086" s="9"/>
      <c r="H3086" s="255" t="s">
        <v>9168</v>
      </c>
      <c r="I3086" s="9">
        <v>2</v>
      </c>
    </row>
    <row r="3087">
      <c r="A3087" s="255" t="s">
        <v>4264</v>
      </c>
      <c r="B3087" s="9">
        <v>5</v>
      </c>
      <c r="C3087" s="255" t="s">
        <v>9100</v>
      </c>
      <c r="D3087" s="9">
        <v>0.0077930557232141545</v>
      </c>
      <c r="E3087" s="9"/>
      <c r="F3087" s="255" t="s">
        <v>9122</v>
      </c>
      <c r="G3087" s="9"/>
      <c r="H3087" s="255" t="s">
        <v>9168</v>
      </c>
      <c r="I3087" s="9">
        <v>2</v>
      </c>
    </row>
    <row r="3088">
      <c r="A3088" s="255" t="s">
        <v>4265</v>
      </c>
      <c r="B3088" s="9">
        <v>5</v>
      </c>
      <c r="C3088" s="255" t="s">
        <v>9100</v>
      </c>
      <c r="D3088" s="9">
        <v>0.0077930557232141545</v>
      </c>
      <c r="E3088" s="9"/>
      <c r="F3088" s="255" t="s">
        <v>9123</v>
      </c>
      <c r="G3088" s="9"/>
      <c r="H3088" s="255" t="s">
        <v>9168</v>
      </c>
      <c r="I3088" s="9">
        <v>2</v>
      </c>
    </row>
    <row r="3089">
      <c r="A3089" s="255" t="s">
        <v>4266</v>
      </c>
      <c r="B3089" s="9">
        <v>5</v>
      </c>
      <c r="C3089" s="255" t="s">
        <v>9100</v>
      </c>
      <c r="D3089" s="9">
        <v>0.0077930557232141545</v>
      </c>
      <c r="E3089" s="9"/>
      <c r="F3089" s="255" t="s">
        <v>9124</v>
      </c>
      <c r="G3089" s="9"/>
      <c r="H3089" s="255" t="s">
        <v>9168</v>
      </c>
      <c r="I3089" s="9">
        <v>2</v>
      </c>
    </row>
    <row r="3090">
      <c r="A3090" s="255" t="s">
        <v>4267</v>
      </c>
      <c r="B3090" s="9">
        <v>5</v>
      </c>
      <c r="C3090" s="255" t="s">
        <v>9100</v>
      </c>
      <c r="D3090" s="9">
        <v>0.011681698020287467</v>
      </c>
      <c r="E3090" s="9"/>
      <c r="F3090" s="255" t="s">
        <v>9127</v>
      </c>
      <c r="G3090" s="9"/>
      <c r="H3090" s="255" t="s">
        <v>9168</v>
      </c>
      <c r="I3090" s="9">
        <v>2</v>
      </c>
    </row>
    <row r="3091">
      <c r="A3091" s="255" t="s">
        <v>4268</v>
      </c>
      <c r="B3091" s="9">
        <v>5</v>
      </c>
      <c r="C3091" s="255" t="s">
        <v>9100</v>
      </c>
      <c r="D3091" s="9">
        <v>0.011681698020287467</v>
      </c>
      <c r="E3091" s="9"/>
      <c r="F3091" s="255" t="s">
        <v>9128</v>
      </c>
      <c r="G3091" s="9"/>
      <c r="H3091" s="255" t="s">
        <v>9168</v>
      </c>
      <c r="I3091" s="9">
        <v>2</v>
      </c>
    </row>
    <row r="3092">
      <c r="A3092" s="255" t="s">
        <v>4269</v>
      </c>
      <c r="B3092" s="9">
        <v>5</v>
      </c>
      <c r="C3092" s="255" t="s">
        <v>9100</v>
      </c>
      <c r="D3092" s="9">
        <v>-0.003888642297073312</v>
      </c>
      <c r="E3092" s="9"/>
      <c r="F3092" s="255" t="s">
        <v>9126</v>
      </c>
      <c r="G3092" s="9"/>
      <c r="H3092" s="255" t="s">
        <v>9168</v>
      </c>
      <c r="I3092" s="9">
        <v>2</v>
      </c>
    </row>
    <row r="3093">
      <c r="A3093" s="255" t="s">
        <v>4270</v>
      </c>
      <c r="B3093" s="9">
        <v>5</v>
      </c>
      <c r="C3093" s="255" t="s">
        <v>9100</v>
      </c>
      <c r="D3093" s="9">
        <v>0</v>
      </c>
      <c r="E3093" s="9"/>
      <c r="F3093" s="255" t="s">
        <v>9115</v>
      </c>
      <c r="G3093" s="9"/>
      <c r="H3093" s="255" t="s">
        <v>9168</v>
      </c>
      <c r="I3093" s="9">
        <v>2</v>
      </c>
    </row>
    <row r="3094">
      <c r="A3094" s="255" t="s">
        <v>4271</v>
      </c>
      <c r="B3094" s="9">
        <v>5</v>
      </c>
      <c r="C3094" s="255" t="s">
        <v>9100</v>
      </c>
      <c r="D3094" s="9">
        <v>0</v>
      </c>
      <c r="E3094" s="9"/>
      <c r="F3094" s="255" t="s">
        <v>9138</v>
      </c>
      <c r="G3094" s="9"/>
      <c r="H3094" s="255" t="s">
        <v>9168</v>
      </c>
      <c r="I3094" s="9">
        <v>2</v>
      </c>
    </row>
    <row r="3095">
      <c r="A3095" s="255" t="s">
        <v>4272</v>
      </c>
      <c r="B3095" s="9">
        <v>5</v>
      </c>
      <c r="C3095" s="255" t="s">
        <v>9100</v>
      </c>
      <c r="D3095" s="9">
        <v>0</v>
      </c>
      <c r="E3095" s="9"/>
      <c r="F3095" s="255" t="s">
        <v>9119</v>
      </c>
      <c r="G3095" s="9"/>
      <c r="H3095" s="255" t="s">
        <v>9168</v>
      </c>
      <c r="I3095" s="9">
        <v>2</v>
      </c>
    </row>
    <row r="3096">
      <c r="A3096" s="255" t="s">
        <v>4273</v>
      </c>
      <c r="B3096" s="9">
        <v>5</v>
      </c>
      <c r="C3096" s="255" t="s">
        <v>9100</v>
      </c>
      <c r="D3096" s="9">
        <v>0</v>
      </c>
      <c r="E3096" s="9"/>
      <c r="F3096" s="255" t="s">
        <v>9118</v>
      </c>
      <c r="G3096" s="9"/>
      <c r="H3096" s="255" t="s">
        <v>9168</v>
      </c>
      <c r="I3096" s="9">
        <v>2</v>
      </c>
    </row>
    <row r="3097">
      <c r="A3097" s="255" t="s">
        <v>4274</v>
      </c>
      <c r="B3097" s="9">
        <v>5</v>
      </c>
      <c r="C3097" s="255" t="s">
        <v>9100</v>
      </c>
      <c r="D3097" s="9">
        <v>0</v>
      </c>
      <c r="E3097" s="9"/>
      <c r="F3097" s="255" t="s">
        <v>9116</v>
      </c>
      <c r="G3097" s="9"/>
      <c r="H3097" s="255" t="s">
        <v>9168</v>
      </c>
      <c r="I3097" s="9">
        <v>2</v>
      </c>
    </row>
    <row r="3098">
      <c r="A3098" s="255" t="s">
        <v>4275</v>
      </c>
      <c r="B3098" s="9">
        <v>5</v>
      </c>
      <c r="C3098" s="255" t="s">
        <v>9100</v>
      </c>
      <c r="D3098" s="9">
        <v>0</v>
      </c>
      <c r="E3098" s="9"/>
      <c r="F3098" s="255" t="s">
        <v>9117</v>
      </c>
      <c r="G3098" s="9"/>
      <c r="H3098" s="255" t="s">
        <v>9168</v>
      </c>
      <c r="I3098" s="9">
        <v>2</v>
      </c>
    </row>
    <row r="3099">
      <c r="A3099" s="255" t="s">
        <v>4276</v>
      </c>
      <c r="B3099" s="9">
        <v>5</v>
      </c>
      <c r="C3099" s="255" t="s">
        <v>9100</v>
      </c>
      <c r="D3099" s="9">
        <v>0.0068846723475807095</v>
      </c>
      <c r="E3099" s="9"/>
      <c r="F3099" s="255" t="s">
        <v>9133</v>
      </c>
      <c r="G3099" s="9"/>
      <c r="H3099" s="255" t="s">
        <v>9168</v>
      </c>
      <c r="I3099" s="9">
        <v>2</v>
      </c>
    </row>
    <row r="3100">
      <c r="A3100" s="255" t="s">
        <v>4277</v>
      </c>
      <c r="B3100" s="9">
        <v>5</v>
      </c>
      <c r="C3100" s="255" t="s">
        <v>9100</v>
      </c>
      <c r="D3100" s="9">
        <v>-0.0025783837207791131</v>
      </c>
      <c r="E3100" s="9"/>
      <c r="F3100" s="255" t="s">
        <v>9134</v>
      </c>
      <c r="G3100" s="9"/>
      <c r="H3100" s="255" t="s">
        <v>9168</v>
      </c>
      <c r="I3100" s="9">
        <v>2</v>
      </c>
    </row>
    <row r="3101">
      <c r="A3101" s="255" t="s">
        <v>4278</v>
      </c>
      <c r="B3101" s="9">
        <v>5</v>
      </c>
      <c r="C3101" s="255" t="s">
        <v>9100</v>
      </c>
      <c r="D3101" s="9">
        <v>0.004306288626801596</v>
      </c>
      <c r="E3101" s="9"/>
      <c r="F3101" s="255" t="s">
        <v>9135</v>
      </c>
      <c r="G3101" s="9"/>
      <c r="H3101" s="255" t="s">
        <v>9168</v>
      </c>
      <c r="I3101" s="9">
        <v>2</v>
      </c>
    </row>
    <row r="3102">
      <c r="A3102" s="255" t="s">
        <v>4279</v>
      </c>
      <c r="B3102" s="9">
        <v>5</v>
      </c>
      <c r="C3102" s="255" t="s">
        <v>9100</v>
      </c>
      <c r="D3102" s="9">
        <v>0.0044587604178928748</v>
      </c>
      <c r="E3102" s="9"/>
      <c r="F3102" s="255" t="s">
        <v>9114</v>
      </c>
      <c r="G3102" s="9"/>
      <c r="H3102" s="255" t="s">
        <v>9168</v>
      </c>
      <c r="I3102" s="9">
        <v>2</v>
      </c>
    </row>
    <row r="3103">
      <c r="A3103" s="255" t="s">
        <v>4280</v>
      </c>
      <c r="B3103" s="9">
        <v>5</v>
      </c>
      <c r="C3103" s="255" t="s">
        <v>9100</v>
      </c>
      <c r="D3103" s="9">
        <v>0.0029166489755929957</v>
      </c>
      <c r="E3103" s="9"/>
      <c r="F3103" s="255" t="s">
        <v>9125</v>
      </c>
      <c r="G3103" s="9"/>
      <c r="H3103" s="255" t="s">
        <v>9168</v>
      </c>
      <c r="I3103" s="9">
        <v>2</v>
      </c>
    </row>
    <row r="3104">
      <c r="A3104" s="255" t="s">
        <v>4281</v>
      </c>
      <c r="B3104" s="9">
        <v>5</v>
      </c>
      <c r="C3104" s="255" t="s">
        <v>9100</v>
      </c>
      <c r="D3104" s="9">
        <v>0.0073754093934858709</v>
      </c>
      <c r="E3104" s="9"/>
      <c r="F3104" s="255" t="s">
        <v>9132</v>
      </c>
      <c r="G3104" s="9"/>
      <c r="H3104" s="255" t="s">
        <v>9168</v>
      </c>
      <c r="I3104" s="9">
        <v>2</v>
      </c>
    </row>
    <row r="3105">
      <c r="A3105" s="255" t="s">
        <v>4282</v>
      </c>
      <c r="B3105" s="9">
        <v>5</v>
      </c>
      <c r="C3105" s="255" t="s">
        <v>9100</v>
      </c>
      <c r="D3105" s="9">
        <v>-0.0010252668723745274</v>
      </c>
      <c r="E3105" s="9"/>
      <c r="F3105" s="255" t="s">
        <v>9136</v>
      </c>
      <c r="G3105" s="9"/>
      <c r="H3105" s="255" t="s">
        <v>9168</v>
      </c>
      <c r="I3105" s="9">
        <v>2</v>
      </c>
    </row>
    <row r="3106">
      <c r="A3106" s="255" t="s">
        <v>4283</v>
      </c>
      <c r="B3106" s="9">
        <v>5</v>
      </c>
      <c r="C3106" s="255" t="s">
        <v>9100</v>
      </c>
      <c r="D3106" s="9">
        <v>-0.002863375424698784</v>
      </c>
      <c r="E3106" s="9"/>
      <c r="F3106" s="255" t="s">
        <v>9137</v>
      </c>
      <c r="G3106" s="9"/>
      <c r="H3106" s="255" t="s">
        <v>9168</v>
      </c>
      <c r="I3106" s="9">
        <v>2</v>
      </c>
    </row>
    <row r="3107">
      <c r="A3107" s="255" t="s">
        <v>4284</v>
      </c>
      <c r="B3107" s="9">
        <v>6</v>
      </c>
      <c r="C3107" s="255" t="s">
        <v>9100</v>
      </c>
      <c r="D3107" s="9">
        <v>0.0033699648081820461</v>
      </c>
      <c r="E3107" s="9"/>
      <c r="F3107" s="255" t="s">
        <v>9129</v>
      </c>
      <c r="G3107" s="9"/>
      <c r="H3107" s="255" t="s">
        <v>9168</v>
      </c>
      <c r="I3107" s="9">
        <v>2</v>
      </c>
    </row>
    <row r="3108">
      <c r="A3108" s="255" t="s">
        <v>4285</v>
      </c>
      <c r="B3108" s="9">
        <v>6</v>
      </c>
      <c r="C3108" s="255" t="s">
        <v>9100</v>
      </c>
      <c r="D3108" s="9">
        <v>0.0033699648081820461</v>
      </c>
      <c r="E3108" s="9"/>
      <c r="F3108" s="255" t="s">
        <v>9130</v>
      </c>
      <c r="G3108" s="9"/>
      <c r="H3108" s="255" t="s">
        <v>9168</v>
      </c>
      <c r="I3108" s="9">
        <v>2</v>
      </c>
    </row>
    <row r="3109">
      <c r="A3109" s="255" t="s">
        <v>4286</v>
      </c>
      <c r="B3109" s="9">
        <v>6</v>
      </c>
      <c r="C3109" s="255" t="s">
        <v>9100</v>
      </c>
      <c r="D3109" s="9">
        <v>0.0044179994391354404</v>
      </c>
      <c r="E3109" s="9"/>
      <c r="F3109" s="255" t="s">
        <v>9131</v>
      </c>
      <c r="G3109" s="9"/>
      <c r="H3109" s="255" t="s">
        <v>9168</v>
      </c>
      <c r="I3109" s="9">
        <v>2</v>
      </c>
    </row>
    <row r="3110">
      <c r="A3110" s="255" t="s">
        <v>4287</v>
      </c>
      <c r="B3110" s="9">
        <v>6</v>
      </c>
      <c r="C3110" s="255" t="s">
        <v>9100</v>
      </c>
      <c r="D3110" s="9">
        <v>0</v>
      </c>
      <c r="E3110" s="9"/>
      <c r="F3110" s="255" t="s">
        <v>9121</v>
      </c>
      <c r="G3110" s="9"/>
      <c r="H3110" s="255" t="s">
        <v>9168</v>
      </c>
      <c r="I3110" s="9">
        <v>2</v>
      </c>
    </row>
    <row r="3111">
      <c r="A3111" s="255" t="s">
        <v>4288</v>
      </c>
      <c r="B3111" s="9">
        <v>6</v>
      </c>
      <c r="C3111" s="255" t="s">
        <v>9100</v>
      </c>
      <c r="D3111" s="9">
        <v>0</v>
      </c>
      <c r="E3111" s="9"/>
      <c r="F3111" s="255" t="s">
        <v>9120</v>
      </c>
      <c r="G3111" s="9"/>
      <c r="H3111" s="255" t="s">
        <v>9168</v>
      </c>
      <c r="I3111" s="9">
        <v>2</v>
      </c>
    </row>
    <row r="3112">
      <c r="A3112" s="255" t="s">
        <v>4289</v>
      </c>
      <c r="B3112" s="9">
        <v>6</v>
      </c>
      <c r="C3112" s="255" t="s">
        <v>9100</v>
      </c>
      <c r="D3112" s="9">
        <v>0.0077879642473174865</v>
      </c>
      <c r="E3112" s="9"/>
      <c r="F3112" s="255" t="s">
        <v>9122</v>
      </c>
      <c r="G3112" s="9"/>
      <c r="H3112" s="255" t="s">
        <v>9168</v>
      </c>
      <c r="I3112" s="9">
        <v>2</v>
      </c>
    </row>
    <row r="3113">
      <c r="A3113" s="255" t="s">
        <v>4290</v>
      </c>
      <c r="B3113" s="9">
        <v>6</v>
      </c>
      <c r="C3113" s="255" t="s">
        <v>9100</v>
      </c>
      <c r="D3113" s="9">
        <v>0.0077879642473174865</v>
      </c>
      <c r="E3113" s="9"/>
      <c r="F3113" s="255" t="s">
        <v>9123</v>
      </c>
      <c r="G3113" s="9"/>
      <c r="H3113" s="255" t="s">
        <v>9168</v>
      </c>
      <c r="I3113" s="9">
        <v>2</v>
      </c>
    </row>
    <row r="3114">
      <c r="A3114" s="255" t="s">
        <v>4291</v>
      </c>
      <c r="B3114" s="9">
        <v>6</v>
      </c>
      <c r="C3114" s="255" t="s">
        <v>9100</v>
      </c>
      <c r="D3114" s="9">
        <v>0.0077879642473174865</v>
      </c>
      <c r="E3114" s="9"/>
      <c r="F3114" s="255" t="s">
        <v>9124</v>
      </c>
      <c r="G3114" s="9"/>
      <c r="H3114" s="255" t="s">
        <v>9168</v>
      </c>
      <c r="I3114" s="9">
        <v>2</v>
      </c>
    </row>
    <row r="3115">
      <c r="A3115" s="255" t="s">
        <v>4292</v>
      </c>
      <c r="B3115" s="9">
        <v>6</v>
      </c>
      <c r="C3115" s="255" t="s">
        <v>9100</v>
      </c>
      <c r="D3115" s="9">
        <v>0.011517503792111326</v>
      </c>
      <c r="E3115" s="9"/>
      <c r="F3115" s="255" t="s">
        <v>9127</v>
      </c>
      <c r="G3115" s="9"/>
      <c r="H3115" s="255" t="s">
        <v>9168</v>
      </c>
      <c r="I3115" s="9">
        <v>2</v>
      </c>
    </row>
    <row r="3116">
      <c r="A3116" s="255" t="s">
        <v>4293</v>
      </c>
      <c r="B3116" s="9">
        <v>6</v>
      </c>
      <c r="C3116" s="255" t="s">
        <v>9100</v>
      </c>
      <c r="D3116" s="9">
        <v>0.011517503792111326</v>
      </c>
      <c r="E3116" s="9"/>
      <c r="F3116" s="255" t="s">
        <v>9128</v>
      </c>
      <c r="G3116" s="9"/>
      <c r="H3116" s="255" t="s">
        <v>9168</v>
      </c>
      <c r="I3116" s="9">
        <v>2</v>
      </c>
    </row>
    <row r="3117">
      <c r="A3117" s="255" t="s">
        <v>4294</v>
      </c>
      <c r="B3117" s="9">
        <v>6</v>
      </c>
      <c r="C3117" s="255" t="s">
        <v>9100</v>
      </c>
      <c r="D3117" s="9">
        <v>-0.0037295395447938411</v>
      </c>
      <c r="E3117" s="9"/>
      <c r="F3117" s="255" t="s">
        <v>9126</v>
      </c>
      <c r="G3117" s="9"/>
      <c r="H3117" s="255" t="s">
        <v>9168</v>
      </c>
      <c r="I3117" s="9">
        <v>2</v>
      </c>
    </row>
    <row r="3118">
      <c r="A3118" s="255" t="s">
        <v>4295</v>
      </c>
      <c r="B3118" s="9">
        <v>6</v>
      </c>
      <c r="C3118" s="255" t="s">
        <v>9100</v>
      </c>
      <c r="D3118" s="9">
        <v>0</v>
      </c>
      <c r="E3118" s="9"/>
      <c r="F3118" s="255" t="s">
        <v>9115</v>
      </c>
      <c r="G3118" s="9"/>
      <c r="H3118" s="255" t="s">
        <v>9168</v>
      </c>
      <c r="I3118" s="9">
        <v>2</v>
      </c>
    </row>
    <row r="3119">
      <c r="A3119" s="255" t="s">
        <v>4296</v>
      </c>
      <c r="B3119" s="9">
        <v>6</v>
      </c>
      <c r="C3119" s="255" t="s">
        <v>9100</v>
      </c>
      <c r="D3119" s="9">
        <v>0</v>
      </c>
      <c r="E3119" s="9"/>
      <c r="F3119" s="255" t="s">
        <v>9138</v>
      </c>
      <c r="G3119" s="9"/>
      <c r="H3119" s="255" t="s">
        <v>9168</v>
      </c>
      <c r="I3119" s="9">
        <v>2</v>
      </c>
    </row>
    <row r="3120">
      <c r="A3120" s="255" t="s">
        <v>4297</v>
      </c>
      <c r="B3120" s="9">
        <v>6</v>
      </c>
      <c r="C3120" s="255" t="s">
        <v>9100</v>
      </c>
      <c r="D3120" s="9">
        <v>0</v>
      </c>
      <c r="E3120" s="9"/>
      <c r="F3120" s="255" t="s">
        <v>9119</v>
      </c>
      <c r="G3120" s="9"/>
      <c r="H3120" s="255" t="s">
        <v>9168</v>
      </c>
      <c r="I3120" s="9">
        <v>2</v>
      </c>
    </row>
    <row r="3121">
      <c r="A3121" s="255" t="s">
        <v>4298</v>
      </c>
      <c r="B3121" s="9">
        <v>6</v>
      </c>
      <c r="C3121" s="255" t="s">
        <v>9100</v>
      </c>
      <c r="D3121" s="9">
        <v>0</v>
      </c>
      <c r="E3121" s="9"/>
      <c r="F3121" s="255" t="s">
        <v>9118</v>
      </c>
      <c r="G3121" s="9"/>
      <c r="H3121" s="255" t="s">
        <v>9168</v>
      </c>
      <c r="I3121" s="9">
        <v>2</v>
      </c>
    </row>
    <row r="3122">
      <c r="A3122" s="255" t="s">
        <v>4299</v>
      </c>
      <c r="B3122" s="9">
        <v>6</v>
      </c>
      <c r="C3122" s="255" t="s">
        <v>9100</v>
      </c>
      <c r="D3122" s="9">
        <v>0</v>
      </c>
      <c r="E3122" s="9"/>
      <c r="F3122" s="255" t="s">
        <v>9116</v>
      </c>
      <c r="G3122" s="9"/>
      <c r="H3122" s="255" t="s">
        <v>9168</v>
      </c>
      <c r="I3122" s="9">
        <v>2</v>
      </c>
    </row>
    <row r="3123">
      <c r="A3123" s="255" t="s">
        <v>4300</v>
      </c>
      <c r="B3123" s="9">
        <v>6</v>
      </c>
      <c r="C3123" s="255" t="s">
        <v>9100</v>
      </c>
      <c r="D3123" s="9">
        <v>0</v>
      </c>
      <c r="E3123" s="9"/>
      <c r="F3123" s="255" t="s">
        <v>9117</v>
      </c>
      <c r="G3123" s="9"/>
      <c r="H3123" s="255" t="s">
        <v>9168</v>
      </c>
      <c r="I3123" s="9">
        <v>2</v>
      </c>
    </row>
    <row r="3124">
      <c r="A3124" s="255" t="s">
        <v>4301</v>
      </c>
      <c r="B3124" s="9">
        <v>6</v>
      </c>
      <c r="C3124" s="255" t="s">
        <v>9100</v>
      </c>
      <c r="D3124" s="9">
        <v>0.007515698740860742</v>
      </c>
      <c r="E3124" s="9"/>
      <c r="F3124" s="255" t="s">
        <v>9133</v>
      </c>
      <c r="G3124" s="9"/>
      <c r="H3124" s="255" t="s">
        <v>9168</v>
      </c>
      <c r="I3124" s="9">
        <v>2</v>
      </c>
    </row>
    <row r="3125">
      <c r="A3125" s="255" t="s">
        <v>4302</v>
      </c>
      <c r="B3125" s="9">
        <v>6</v>
      </c>
      <c r="C3125" s="255" t="s">
        <v>9100</v>
      </c>
      <c r="D3125" s="9">
        <v>-0.0025733148216116881</v>
      </c>
      <c r="E3125" s="9"/>
      <c r="F3125" s="255" t="s">
        <v>9134</v>
      </c>
      <c r="G3125" s="9"/>
      <c r="H3125" s="255" t="s">
        <v>9168</v>
      </c>
      <c r="I3125" s="9">
        <v>2</v>
      </c>
    </row>
    <row r="3126">
      <c r="A3126" s="255" t="s">
        <v>4303</v>
      </c>
      <c r="B3126" s="9">
        <v>6</v>
      </c>
      <c r="C3126" s="255" t="s">
        <v>9100</v>
      </c>
      <c r="D3126" s="9">
        <v>0.0049423839192490535</v>
      </c>
      <c r="E3126" s="9"/>
      <c r="F3126" s="255" t="s">
        <v>9135</v>
      </c>
      <c r="G3126" s="9"/>
      <c r="H3126" s="255" t="s">
        <v>9168</v>
      </c>
      <c r="I3126" s="9">
        <v>2</v>
      </c>
    </row>
    <row r="3127">
      <c r="A3127" s="255" t="s">
        <v>4304</v>
      </c>
      <c r="B3127" s="9">
        <v>6</v>
      </c>
      <c r="C3127" s="255" t="s">
        <v>9100</v>
      </c>
      <c r="D3127" s="9">
        <v>0.0036288251361674267</v>
      </c>
      <c r="E3127" s="9"/>
      <c r="F3127" s="255" t="s">
        <v>9114</v>
      </c>
      <c r="G3127" s="9"/>
      <c r="H3127" s="255" t="s">
        <v>9168</v>
      </c>
      <c r="I3127" s="9">
        <v>2</v>
      </c>
    </row>
    <row r="3128">
      <c r="A3128" s="255" t="s">
        <v>4305</v>
      </c>
      <c r="B3128" s="9">
        <v>6</v>
      </c>
      <c r="C3128" s="255" t="s">
        <v>9100</v>
      </c>
      <c r="D3128" s="9">
        <v>0.0029462947366948474</v>
      </c>
      <c r="E3128" s="9"/>
      <c r="F3128" s="255" t="s">
        <v>9125</v>
      </c>
      <c r="G3128" s="9"/>
      <c r="H3128" s="255" t="s">
        <v>9168</v>
      </c>
      <c r="I3128" s="9">
        <v>2</v>
      </c>
    </row>
    <row r="3129">
      <c r="A3129" s="255" t="s">
        <v>4306</v>
      </c>
      <c r="B3129" s="9">
        <v>6</v>
      </c>
      <c r="C3129" s="255" t="s">
        <v>9100</v>
      </c>
      <c r="D3129" s="9">
        <v>0.0065751198728622746</v>
      </c>
      <c r="E3129" s="9"/>
      <c r="F3129" s="255" t="s">
        <v>9132</v>
      </c>
      <c r="G3129" s="9"/>
      <c r="H3129" s="255" t="s">
        <v>9168</v>
      </c>
      <c r="I3129" s="9">
        <v>2</v>
      </c>
    </row>
    <row r="3130">
      <c r="A3130" s="255" t="s">
        <v>4307</v>
      </c>
      <c r="B3130" s="9">
        <v>6</v>
      </c>
      <c r="C3130" s="255" t="s">
        <v>9100</v>
      </c>
      <c r="D3130" s="9">
        <v>-0.0015724191110670072</v>
      </c>
      <c r="E3130" s="9"/>
      <c r="F3130" s="255" t="s">
        <v>9136</v>
      </c>
      <c r="G3130" s="9"/>
      <c r="H3130" s="255" t="s">
        <v>9168</v>
      </c>
      <c r="I3130" s="9">
        <v>2</v>
      </c>
    </row>
    <row r="3131">
      <c r="A3131" s="255" t="s">
        <v>4308</v>
      </c>
      <c r="B3131" s="9">
        <v>6</v>
      </c>
      <c r="C3131" s="255" t="s">
        <v>9100</v>
      </c>
      <c r="D3131" s="9">
        <v>-0.0021571204337268337</v>
      </c>
      <c r="E3131" s="9"/>
      <c r="F3131" s="255" t="s">
        <v>9137</v>
      </c>
      <c r="G3131" s="9"/>
      <c r="H3131" s="255" t="s">
        <v>9168</v>
      </c>
      <c r="I3131" s="9">
        <v>2</v>
      </c>
    </row>
    <row r="3132">
      <c r="A3132" s="255" t="s">
        <v>4309</v>
      </c>
      <c r="B3132" s="9">
        <v>7</v>
      </c>
      <c r="C3132" s="255" t="s">
        <v>9100</v>
      </c>
      <c r="D3132" s="9">
        <v>0.0035459211206815174</v>
      </c>
      <c r="E3132" s="9"/>
      <c r="F3132" s="255" t="s">
        <v>9129</v>
      </c>
      <c r="G3132" s="9"/>
      <c r="H3132" s="255" t="s">
        <v>9168</v>
      </c>
      <c r="I3132" s="9">
        <v>2</v>
      </c>
    </row>
    <row r="3133">
      <c r="A3133" s="255" t="s">
        <v>4310</v>
      </c>
      <c r="B3133" s="9">
        <v>7</v>
      </c>
      <c r="C3133" s="255" t="s">
        <v>9100</v>
      </c>
      <c r="D3133" s="9">
        <v>0.0035459211206815174</v>
      </c>
      <c r="E3133" s="9"/>
      <c r="F3133" s="255" t="s">
        <v>9130</v>
      </c>
      <c r="G3133" s="9"/>
      <c r="H3133" s="255" t="s">
        <v>9168</v>
      </c>
      <c r="I3133" s="9">
        <v>2</v>
      </c>
    </row>
    <row r="3134">
      <c r="A3134" s="255" t="s">
        <v>4311</v>
      </c>
      <c r="B3134" s="9">
        <v>7</v>
      </c>
      <c r="C3134" s="255" t="s">
        <v>9100</v>
      </c>
      <c r="D3134" s="9">
        <v>0.0050091920449072498</v>
      </c>
      <c r="E3134" s="9"/>
      <c r="F3134" s="255" t="s">
        <v>9131</v>
      </c>
      <c r="G3134" s="9"/>
      <c r="H3134" s="255" t="s">
        <v>9168</v>
      </c>
      <c r="I3134" s="9">
        <v>2</v>
      </c>
    </row>
    <row r="3135">
      <c r="A3135" s="255" t="s">
        <v>4312</v>
      </c>
      <c r="B3135" s="9">
        <v>7</v>
      </c>
      <c r="C3135" s="255" t="s">
        <v>9100</v>
      </c>
      <c r="D3135" s="9">
        <v>0</v>
      </c>
      <c r="E3135" s="9"/>
      <c r="F3135" s="255" t="s">
        <v>9121</v>
      </c>
      <c r="G3135" s="9"/>
      <c r="H3135" s="255" t="s">
        <v>9168</v>
      </c>
      <c r="I3135" s="9">
        <v>2</v>
      </c>
    </row>
    <row r="3136">
      <c r="A3136" s="255" t="s">
        <v>4313</v>
      </c>
      <c r="B3136" s="9">
        <v>7</v>
      </c>
      <c r="C3136" s="255" t="s">
        <v>9100</v>
      </c>
      <c r="D3136" s="9">
        <v>0</v>
      </c>
      <c r="E3136" s="9"/>
      <c r="F3136" s="255" t="s">
        <v>9120</v>
      </c>
      <c r="G3136" s="9"/>
      <c r="H3136" s="255" t="s">
        <v>9168</v>
      </c>
      <c r="I3136" s="9">
        <v>2</v>
      </c>
    </row>
    <row r="3137">
      <c r="A3137" s="255" t="s">
        <v>4314</v>
      </c>
      <c r="B3137" s="9">
        <v>7</v>
      </c>
      <c r="C3137" s="255" t="s">
        <v>9100</v>
      </c>
      <c r="D3137" s="9">
        <v>0.0085551131655887663</v>
      </c>
      <c r="E3137" s="9"/>
      <c r="F3137" s="255" t="s">
        <v>9122</v>
      </c>
      <c r="G3137" s="9"/>
      <c r="H3137" s="255" t="s">
        <v>9168</v>
      </c>
      <c r="I3137" s="9">
        <v>2</v>
      </c>
    </row>
    <row r="3138">
      <c r="A3138" s="255" t="s">
        <v>4315</v>
      </c>
      <c r="B3138" s="9">
        <v>7</v>
      </c>
      <c r="C3138" s="255" t="s">
        <v>9100</v>
      </c>
      <c r="D3138" s="9">
        <v>0.0085551131655887663</v>
      </c>
      <c r="E3138" s="9"/>
      <c r="F3138" s="255" t="s">
        <v>9123</v>
      </c>
      <c r="G3138" s="9"/>
      <c r="H3138" s="255" t="s">
        <v>9168</v>
      </c>
      <c r="I3138" s="9">
        <v>2</v>
      </c>
    </row>
    <row r="3139">
      <c r="A3139" s="255" t="s">
        <v>4316</v>
      </c>
      <c r="B3139" s="9">
        <v>7</v>
      </c>
      <c r="C3139" s="255" t="s">
        <v>9100</v>
      </c>
      <c r="D3139" s="9">
        <v>0.0085551131655887663</v>
      </c>
      <c r="E3139" s="9"/>
      <c r="F3139" s="255" t="s">
        <v>9124</v>
      </c>
      <c r="G3139" s="9"/>
      <c r="H3139" s="255" t="s">
        <v>9168</v>
      </c>
      <c r="I3139" s="9">
        <v>2</v>
      </c>
    </row>
    <row r="3140">
      <c r="A3140" s="255" t="s">
        <v>4317</v>
      </c>
      <c r="B3140" s="9">
        <v>7</v>
      </c>
      <c r="C3140" s="255" t="s">
        <v>9100</v>
      </c>
      <c r="D3140" s="9">
        <v>0.013605328700333669</v>
      </c>
      <c r="E3140" s="9"/>
      <c r="F3140" s="255" t="s">
        <v>9127</v>
      </c>
      <c r="G3140" s="9"/>
      <c r="H3140" s="255" t="s">
        <v>9168</v>
      </c>
      <c r="I3140" s="9">
        <v>2</v>
      </c>
    </row>
    <row r="3141">
      <c r="A3141" s="255" t="s">
        <v>4318</v>
      </c>
      <c r="B3141" s="9">
        <v>7</v>
      </c>
      <c r="C3141" s="255" t="s">
        <v>9100</v>
      </c>
      <c r="D3141" s="9">
        <v>0.013605328700333669</v>
      </c>
      <c r="E3141" s="9"/>
      <c r="F3141" s="255" t="s">
        <v>9128</v>
      </c>
      <c r="G3141" s="9"/>
      <c r="H3141" s="255" t="s">
        <v>9168</v>
      </c>
      <c r="I3141" s="9">
        <v>2</v>
      </c>
    </row>
    <row r="3142">
      <c r="A3142" s="255" t="s">
        <v>4319</v>
      </c>
      <c r="B3142" s="9">
        <v>7</v>
      </c>
      <c r="C3142" s="255" t="s">
        <v>9100</v>
      </c>
      <c r="D3142" s="9">
        <v>-0.005050215534744904</v>
      </c>
      <c r="E3142" s="9"/>
      <c r="F3142" s="255" t="s">
        <v>9126</v>
      </c>
      <c r="G3142" s="9"/>
      <c r="H3142" s="255" t="s">
        <v>9168</v>
      </c>
      <c r="I3142" s="9">
        <v>2</v>
      </c>
    </row>
    <row r="3143">
      <c r="A3143" s="255" t="s">
        <v>4320</v>
      </c>
      <c r="B3143" s="9">
        <v>7</v>
      </c>
      <c r="C3143" s="255" t="s">
        <v>9100</v>
      </c>
      <c r="D3143" s="9">
        <v>0</v>
      </c>
      <c r="E3143" s="9"/>
      <c r="F3143" s="255" t="s">
        <v>9115</v>
      </c>
      <c r="G3143" s="9"/>
      <c r="H3143" s="255" t="s">
        <v>9168</v>
      </c>
      <c r="I3143" s="9">
        <v>2</v>
      </c>
    </row>
    <row r="3144">
      <c r="A3144" s="255" t="s">
        <v>4321</v>
      </c>
      <c r="B3144" s="9">
        <v>7</v>
      </c>
      <c r="C3144" s="255" t="s">
        <v>9100</v>
      </c>
      <c r="D3144" s="9">
        <v>0</v>
      </c>
      <c r="E3144" s="9"/>
      <c r="F3144" s="255" t="s">
        <v>9138</v>
      </c>
      <c r="G3144" s="9"/>
      <c r="H3144" s="255" t="s">
        <v>9168</v>
      </c>
      <c r="I3144" s="9">
        <v>2</v>
      </c>
    </row>
    <row r="3145">
      <c r="A3145" s="255" t="s">
        <v>4322</v>
      </c>
      <c r="B3145" s="9">
        <v>7</v>
      </c>
      <c r="C3145" s="255" t="s">
        <v>9100</v>
      </c>
      <c r="D3145" s="9">
        <v>0</v>
      </c>
      <c r="E3145" s="9"/>
      <c r="F3145" s="255" t="s">
        <v>9119</v>
      </c>
      <c r="G3145" s="9"/>
      <c r="H3145" s="255" t="s">
        <v>9168</v>
      </c>
      <c r="I3145" s="9">
        <v>2</v>
      </c>
    </row>
    <row r="3146">
      <c r="A3146" s="255" t="s">
        <v>4323</v>
      </c>
      <c r="B3146" s="9">
        <v>7</v>
      </c>
      <c r="C3146" s="255" t="s">
        <v>9100</v>
      </c>
      <c r="D3146" s="9">
        <v>0</v>
      </c>
      <c r="E3146" s="9"/>
      <c r="F3146" s="255" t="s">
        <v>9118</v>
      </c>
      <c r="G3146" s="9"/>
      <c r="H3146" s="255" t="s">
        <v>9168</v>
      </c>
      <c r="I3146" s="9">
        <v>2</v>
      </c>
    </row>
    <row r="3147">
      <c r="A3147" s="255" t="s">
        <v>4324</v>
      </c>
      <c r="B3147" s="9">
        <v>7</v>
      </c>
      <c r="C3147" s="255" t="s">
        <v>9100</v>
      </c>
      <c r="D3147" s="9">
        <v>0</v>
      </c>
      <c r="E3147" s="9"/>
      <c r="F3147" s="255" t="s">
        <v>9116</v>
      </c>
      <c r="G3147" s="9"/>
      <c r="H3147" s="255" t="s">
        <v>9168</v>
      </c>
      <c r="I3147" s="9">
        <v>2</v>
      </c>
    </row>
    <row r="3148">
      <c r="A3148" s="255" t="s">
        <v>4325</v>
      </c>
      <c r="B3148" s="9">
        <v>7</v>
      </c>
      <c r="C3148" s="255" t="s">
        <v>9100</v>
      </c>
      <c r="D3148" s="9">
        <v>0</v>
      </c>
      <c r="E3148" s="9"/>
      <c r="F3148" s="255" t="s">
        <v>9117</v>
      </c>
      <c r="G3148" s="9"/>
      <c r="H3148" s="255" t="s">
        <v>9168</v>
      </c>
      <c r="I3148" s="9">
        <v>2</v>
      </c>
    </row>
    <row r="3149">
      <c r="A3149" s="255" t="s">
        <v>4326</v>
      </c>
      <c r="B3149" s="9">
        <v>7</v>
      </c>
      <c r="C3149" s="255" t="s">
        <v>9100</v>
      </c>
      <c r="D3149" s="9">
        <v>0.0080647317228129487</v>
      </c>
      <c r="E3149" s="9"/>
      <c r="F3149" s="255" t="s">
        <v>9133</v>
      </c>
      <c r="G3149" s="9"/>
      <c r="H3149" s="255" t="s">
        <v>9168</v>
      </c>
      <c r="I3149" s="9">
        <v>2</v>
      </c>
    </row>
    <row r="3150">
      <c r="A3150" s="255" t="s">
        <v>4327</v>
      </c>
      <c r="B3150" s="9">
        <v>7</v>
      </c>
      <c r="C3150" s="255" t="s">
        <v>9100</v>
      </c>
      <c r="D3150" s="9">
        <v>-0.0026616010782306251</v>
      </c>
      <c r="E3150" s="9"/>
      <c r="F3150" s="255" t="s">
        <v>9134</v>
      </c>
      <c r="G3150" s="9"/>
      <c r="H3150" s="255" t="s">
        <v>9168</v>
      </c>
      <c r="I3150" s="9">
        <v>2</v>
      </c>
    </row>
    <row r="3151">
      <c r="A3151" s="255" t="s">
        <v>4328</v>
      </c>
      <c r="B3151" s="9">
        <v>7</v>
      </c>
      <c r="C3151" s="255" t="s">
        <v>9100</v>
      </c>
      <c r="D3151" s="9">
        <v>0.0054031306445823249</v>
      </c>
      <c r="E3151" s="9"/>
      <c r="F3151" s="255" t="s">
        <v>9135</v>
      </c>
      <c r="G3151" s="9"/>
      <c r="H3151" s="255" t="s">
        <v>9168</v>
      </c>
      <c r="I3151" s="9">
        <v>2</v>
      </c>
    </row>
    <row r="3152">
      <c r="A3152" s="255" t="s">
        <v>4329</v>
      </c>
      <c r="B3152" s="9">
        <v>7</v>
      </c>
      <c r="C3152" s="255" t="s">
        <v>9100</v>
      </c>
      <c r="D3152" s="9">
        <v>0.0051201357520359609</v>
      </c>
      <c r="E3152" s="9"/>
      <c r="F3152" s="255" t="s">
        <v>9114</v>
      </c>
      <c r="G3152" s="9"/>
      <c r="H3152" s="255" t="s">
        <v>9168</v>
      </c>
      <c r="I3152" s="9">
        <v>2</v>
      </c>
    </row>
    <row r="3153">
      <c r="A3153" s="255" t="s">
        <v>4330</v>
      </c>
      <c r="B3153" s="9">
        <v>7</v>
      </c>
      <c r="C3153" s="255" t="s">
        <v>9100</v>
      </c>
      <c r="D3153" s="9">
        <v>0.0030820623037153857</v>
      </c>
      <c r="E3153" s="9"/>
      <c r="F3153" s="255" t="s">
        <v>9125</v>
      </c>
      <c r="G3153" s="9"/>
      <c r="H3153" s="255" t="s">
        <v>9168</v>
      </c>
      <c r="I3153" s="9">
        <v>2</v>
      </c>
    </row>
    <row r="3154">
      <c r="A3154" s="255" t="s">
        <v>4331</v>
      </c>
      <c r="B3154" s="9">
        <v>7</v>
      </c>
      <c r="C3154" s="255" t="s">
        <v>9100</v>
      </c>
      <c r="D3154" s="9">
        <v>0.0082021980557513453</v>
      </c>
      <c r="E3154" s="9"/>
      <c r="F3154" s="255" t="s">
        <v>9132</v>
      </c>
      <c r="G3154" s="9"/>
      <c r="H3154" s="255" t="s">
        <v>9168</v>
      </c>
      <c r="I3154" s="9">
        <v>2</v>
      </c>
    </row>
    <row r="3155">
      <c r="A3155" s="255" t="s">
        <v>4332</v>
      </c>
      <c r="B3155" s="9">
        <v>7</v>
      </c>
      <c r="C3155" s="255" t="s">
        <v>9100</v>
      </c>
      <c r="D3155" s="9">
        <v>-0.0018572095239008069</v>
      </c>
      <c r="E3155" s="9"/>
      <c r="F3155" s="255" t="s">
        <v>9136</v>
      </c>
      <c r="G3155" s="9"/>
      <c r="H3155" s="255" t="s">
        <v>9168</v>
      </c>
      <c r="I3155" s="9">
        <v>2</v>
      </c>
    </row>
    <row r="3156">
      <c r="A3156" s="255" t="s">
        <v>4333</v>
      </c>
      <c r="B3156" s="9">
        <v>7</v>
      </c>
      <c r="C3156" s="255" t="s">
        <v>9100</v>
      </c>
      <c r="D3156" s="9">
        <v>-0.0031930060108440973</v>
      </c>
      <c r="E3156" s="9"/>
      <c r="F3156" s="255" t="s">
        <v>9137</v>
      </c>
      <c r="G3156" s="9"/>
      <c r="H3156" s="255" t="s">
        <v>9168</v>
      </c>
      <c r="I3156" s="9">
        <v>2</v>
      </c>
    </row>
    <row r="3157">
      <c r="A3157" s="255" t="s">
        <v>4334</v>
      </c>
      <c r="B3157" s="9">
        <v>8</v>
      </c>
      <c r="C3157" s="255" t="s">
        <v>9100</v>
      </c>
      <c r="D3157" s="9">
        <v>0.0032124003040840915</v>
      </c>
      <c r="E3157" s="9"/>
      <c r="F3157" s="255" t="s">
        <v>9129</v>
      </c>
      <c r="G3157" s="9"/>
      <c r="H3157" s="255" t="s">
        <v>9168</v>
      </c>
      <c r="I3157" s="9">
        <v>2</v>
      </c>
    </row>
    <row r="3158">
      <c r="A3158" s="255" t="s">
        <v>4335</v>
      </c>
      <c r="B3158" s="9">
        <v>8</v>
      </c>
      <c r="C3158" s="255" t="s">
        <v>9100</v>
      </c>
      <c r="D3158" s="9">
        <v>0.0032124003040840915</v>
      </c>
      <c r="E3158" s="9"/>
      <c r="F3158" s="255" t="s">
        <v>9130</v>
      </c>
      <c r="G3158" s="9"/>
      <c r="H3158" s="255" t="s">
        <v>9168</v>
      </c>
      <c r="I3158" s="9">
        <v>2</v>
      </c>
    </row>
    <row r="3159">
      <c r="A3159" s="255" t="s">
        <v>4336</v>
      </c>
      <c r="B3159" s="9">
        <v>8</v>
      </c>
      <c r="C3159" s="255" t="s">
        <v>9100</v>
      </c>
      <c r="D3159" s="9">
        <v>0.0054537725793119491</v>
      </c>
      <c r="E3159" s="9"/>
      <c r="F3159" s="255" t="s">
        <v>9131</v>
      </c>
      <c r="G3159" s="9"/>
      <c r="H3159" s="255" t="s">
        <v>9168</v>
      </c>
      <c r="I3159" s="9">
        <v>2</v>
      </c>
    </row>
    <row r="3160">
      <c r="A3160" s="255" t="s">
        <v>4337</v>
      </c>
      <c r="B3160" s="9">
        <v>8</v>
      </c>
      <c r="C3160" s="255" t="s">
        <v>9100</v>
      </c>
      <c r="D3160" s="9">
        <v>0</v>
      </c>
      <c r="E3160" s="9"/>
      <c r="F3160" s="255" t="s">
        <v>9121</v>
      </c>
      <c r="G3160" s="9"/>
      <c r="H3160" s="255" t="s">
        <v>9168</v>
      </c>
      <c r="I3160" s="9">
        <v>2</v>
      </c>
    </row>
    <row r="3161">
      <c r="A3161" s="255" t="s">
        <v>4338</v>
      </c>
      <c r="B3161" s="9">
        <v>8</v>
      </c>
      <c r="C3161" s="255" t="s">
        <v>9100</v>
      </c>
      <c r="D3161" s="9">
        <v>0</v>
      </c>
      <c r="E3161" s="9"/>
      <c r="F3161" s="255" t="s">
        <v>9120</v>
      </c>
      <c r="G3161" s="9"/>
      <c r="H3161" s="255" t="s">
        <v>9168</v>
      </c>
      <c r="I3161" s="9">
        <v>2</v>
      </c>
    </row>
    <row r="3162">
      <c r="A3162" s="255" t="s">
        <v>4339</v>
      </c>
      <c r="B3162" s="9">
        <v>8</v>
      </c>
      <c r="C3162" s="255" t="s">
        <v>9100</v>
      </c>
      <c r="D3162" s="9">
        <v>0.0086661728833960401</v>
      </c>
      <c r="E3162" s="9"/>
      <c r="F3162" s="255" t="s">
        <v>9122</v>
      </c>
      <c r="G3162" s="9"/>
      <c r="H3162" s="255" t="s">
        <v>9168</v>
      </c>
      <c r="I3162" s="9">
        <v>2</v>
      </c>
    </row>
    <row r="3163">
      <c r="A3163" s="255" t="s">
        <v>4340</v>
      </c>
      <c r="B3163" s="9">
        <v>8</v>
      </c>
      <c r="C3163" s="255" t="s">
        <v>9100</v>
      </c>
      <c r="D3163" s="9">
        <v>0.0086661728833960401</v>
      </c>
      <c r="E3163" s="9"/>
      <c r="F3163" s="255" t="s">
        <v>9123</v>
      </c>
      <c r="G3163" s="9"/>
      <c r="H3163" s="255" t="s">
        <v>9168</v>
      </c>
      <c r="I3163" s="9">
        <v>2</v>
      </c>
    </row>
    <row r="3164">
      <c r="A3164" s="255" t="s">
        <v>4341</v>
      </c>
      <c r="B3164" s="9">
        <v>8</v>
      </c>
      <c r="C3164" s="255" t="s">
        <v>9100</v>
      </c>
      <c r="D3164" s="9">
        <v>0.0086661728833960401</v>
      </c>
      <c r="E3164" s="9"/>
      <c r="F3164" s="255" t="s">
        <v>9124</v>
      </c>
      <c r="G3164" s="9"/>
      <c r="H3164" s="255" t="s">
        <v>9168</v>
      </c>
      <c r="I3164" s="9">
        <v>2</v>
      </c>
    </row>
    <row r="3165">
      <c r="A3165" s="255" t="s">
        <v>4342</v>
      </c>
      <c r="B3165" s="9">
        <v>8</v>
      </c>
      <c r="C3165" s="255" t="s">
        <v>9100</v>
      </c>
      <c r="D3165" s="9">
        <v>0.015372770092143127</v>
      </c>
      <c r="E3165" s="9"/>
      <c r="F3165" s="255" t="s">
        <v>9127</v>
      </c>
      <c r="G3165" s="9"/>
      <c r="H3165" s="255" t="s">
        <v>9168</v>
      </c>
      <c r="I3165" s="9">
        <v>2</v>
      </c>
    </row>
    <row r="3166">
      <c r="A3166" s="255" t="s">
        <v>4343</v>
      </c>
      <c r="B3166" s="9">
        <v>8</v>
      </c>
      <c r="C3166" s="255" t="s">
        <v>9100</v>
      </c>
      <c r="D3166" s="9">
        <v>0.015372770092143127</v>
      </c>
      <c r="E3166" s="9"/>
      <c r="F3166" s="255" t="s">
        <v>9128</v>
      </c>
      <c r="G3166" s="9"/>
      <c r="H3166" s="255" t="s">
        <v>9168</v>
      </c>
      <c r="I3166" s="9">
        <v>2</v>
      </c>
    </row>
    <row r="3167">
      <c r="A3167" s="255" t="s">
        <v>4344</v>
      </c>
      <c r="B3167" s="9">
        <v>8</v>
      </c>
      <c r="C3167" s="255" t="s">
        <v>9100</v>
      </c>
      <c r="D3167" s="9">
        <v>-0.0067065972087470864</v>
      </c>
      <c r="E3167" s="9"/>
      <c r="F3167" s="255" t="s">
        <v>9126</v>
      </c>
      <c r="G3167" s="9"/>
      <c r="H3167" s="255" t="s">
        <v>9168</v>
      </c>
      <c r="I3167" s="9">
        <v>2</v>
      </c>
    </row>
    <row r="3168">
      <c r="A3168" s="255" t="s">
        <v>4345</v>
      </c>
      <c r="B3168" s="9">
        <v>8</v>
      </c>
      <c r="C3168" s="255" t="s">
        <v>9100</v>
      </c>
      <c r="D3168" s="9">
        <v>0</v>
      </c>
      <c r="E3168" s="9"/>
      <c r="F3168" s="255" t="s">
        <v>9115</v>
      </c>
      <c r="G3168" s="9"/>
      <c r="H3168" s="255" t="s">
        <v>9168</v>
      </c>
      <c r="I3168" s="9">
        <v>2</v>
      </c>
    </row>
    <row r="3169">
      <c r="A3169" s="255" t="s">
        <v>4346</v>
      </c>
      <c r="B3169" s="9">
        <v>8</v>
      </c>
      <c r="C3169" s="255" t="s">
        <v>9100</v>
      </c>
      <c r="D3169" s="9">
        <v>0</v>
      </c>
      <c r="E3169" s="9"/>
      <c r="F3169" s="255" t="s">
        <v>9138</v>
      </c>
      <c r="G3169" s="9"/>
      <c r="H3169" s="255" t="s">
        <v>9168</v>
      </c>
      <c r="I3169" s="9">
        <v>2</v>
      </c>
    </row>
    <row r="3170">
      <c r="A3170" s="255" t="s">
        <v>4347</v>
      </c>
      <c r="B3170" s="9">
        <v>8</v>
      </c>
      <c r="C3170" s="255" t="s">
        <v>9100</v>
      </c>
      <c r="D3170" s="9">
        <v>0</v>
      </c>
      <c r="E3170" s="9"/>
      <c r="F3170" s="255" t="s">
        <v>9119</v>
      </c>
      <c r="G3170" s="9"/>
      <c r="H3170" s="255" t="s">
        <v>9168</v>
      </c>
      <c r="I3170" s="9">
        <v>2</v>
      </c>
    </row>
    <row r="3171">
      <c r="A3171" s="255" t="s">
        <v>4348</v>
      </c>
      <c r="B3171" s="9">
        <v>8</v>
      </c>
      <c r="C3171" s="255" t="s">
        <v>9100</v>
      </c>
      <c r="D3171" s="9">
        <v>0</v>
      </c>
      <c r="E3171" s="9"/>
      <c r="F3171" s="255" t="s">
        <v>9118</v>
      </c>
      <c r="G3171" s="9"/>
      <c r="H3171" s="255" t="s">
        <v>9168</v>
      </c>
      <c r="I3171" s="9">
        <v>2</v>
      </c>
    </row>
    <row r="3172">
      <c r="A3172" s="255" t="s">
        <v>4349</v>
      </c>
      <c r="B3172" s="9">
        <v>8</v>
      </c>
      <c r="C3172" s="255" t="s">
        <v>9100</v>
      </c>
      <c r="D3172" s="9">
        <v>0</v>
      </c>
      <c r="E3172" s="9"/>
      <c r="F3172" s="255" t="s">
        <v>9116</v>
      </c>
      <c r="G3172" s="9"/>
      <c r="H3172" s="255" t="s">
        <v>9168</v>
      </c>
      <c r="I3172" s="9">
        <v>2</v>
      </c>
    </row>
    <row r="3173">
      <c r="A3173" s="255" t="s">
        <v>4350</v>
      </c>
      <c r="B3173" s="9">
        <v>8</v>
      </c>
      <c r="C3173" s="255" t="s">
        <v>9100</v>
      </c>
      <c r="D3173" s="9">
        <v>0</v>
      </c>
      <c r="E3173" s="9"/>
      <c r="F3173" s="255" t="s">
        <v>9117</v>
      </c>
      <c r="G3173" s="9"/>
      <c r="H3173" s="255" t="s">
        <v>9168</v>
      </c>
      <c r="I3173" s="9">
        <v>2</v>
      </c>
    </row>
    <row r="3174">
      <c r="A3174" s="255" t="s">
        <v>4351</v>
      </c>
      <c r="B3174" s="9">
        <v>8</v>
      </c>
      <c r="C3174" s="255" t="s">
        <v>9100</v>
      </c>
      <c r="D3174" s="9">
        <v>0.0086113932019294334</v>
      </c>
      <c r="E3174" s="9"/>
      <c r="F3174" s="255" t="s">
        <v>9133</v>
      </c>
      <c r="G3174" s="9"/>
      <c r="H3174" s="255" t="s">
        <v>9168</v>
      </c>
      <c r="I3174" s="9">
        <v>2</v>
      </c>
    </row>
    <row r="3175">
      <c r="A3175" s="255" t="s">
        <v>4352</v>
      </c>
      <c r="B3175" s="9">
        <v>8</v>
      </c>
      <c r="C3175" s="255" t="s">
        <v>9100</v>
      </c>
      <c r="D3175" s="9">
        <v>-0.0027615529820076926</v>
      </c>
      <c r="E3175" s="9"/>
      <c r="F3175" s="255" t="s">
        <v>9134</v>
      </c>
      <c r="G3175" s="9"/>
      <c r="H3175" s="255" t="s">
        <v>9168</v>
      </c>
      <c r="I3175" s="9">
        <v>2</v>
      </c>
    </row>
    <row r="3176">
      <c r="A3176" s="255" t="s">
        <v>4353</v>
      </c>
      <c r="B3176" s="9">
        <v>8</v>
      </c>
      <c r="C3176" s="255" t="s">
        <v>9100</v>
      </c>
      <c r="D3176" s="9">
        <v>0.0058498402199217408</v>
      </c>
      <c r="E3176" s="9"/>
      <c r="F3176" s="255" t="s">
        <v>9135</v>
      </c>
      <c r="G3176" s="9"/>
      <c r="H3176" s="255" t="s">
        <v>9168</v>
      </c>
      <c r="I3176" s="9">
        <v>2</v>
      </c>
    </row>
    <row r="3177">
      <c r="A3177" s="255" t="s">
        <v>4354</v>
      </c>
      <c r="B3177" s="9">
        <v>8</v>
      </c>
      <c r="C3177" s="255" t="s">
        <v>9100</v>
      </c>
      <c r="D3177" s="9">
        <v>0.0063351262182588589</v>
      </c>
      <c r="E3177" s="9"/>
      <c r="F3177" s="255" t="s">
        <v>9114</v>
      </c>
      <c r="G3177" s="9"/>
      <c r="H3177" s="255" t="s">
        <v>9168</v>
      </c>
      <c r="I3177" s="9">
        <v>2</v>
      </c>
    </row>
    <row r="3178">
      <c r="A3178" s="255" t="s">
        <v>4355</v>
      </c>
      <c r="B3178" s="9">
        <v>8</v>
      </c>
      <c r="C3178" s="255" t="s">
        <v>9100</v>
      </c>
      <c r="D3178" s="9">
        <v>0.0031878036539625268</v>
      </c>
      <c r="E3178" s="9"/>
      <c r="F3178" s="255" t="s">
        <v>9125</v>
      </c>
      <c r="G3178" s="9"/>
      <c r="H3178" s="255" t="s">
        <v>9168</v>
      </c>
      <c r="I3178" s="9">
        <v>2</v>
      </c>
    </row>
    <row r="3179">
      <c r="A3179" s="255" t="s">
        <v>4356</v>
      </c>
      <c r="B3179" s="9">
        <v>8</v>
      </c>
      <c r="C3179" s="255" t="s">
        <v>9100</v>
      </c>
      <c r="D3179" s="9">
        <v>0.0095229298722213866</v>
      </c>
      <c r="E3179" s="9"/>
      <c r="F3179" s="255" t="s">
        <v>9132</v>
      </c>
      <c r="G3179" s="9"/>
      <c r="H3179" s="255" t="s">
        <v>9168</v>
      </c>
      <c r="I3179" s="9">
        <v>2</v>
      </c>
    </row>
    <row r="3180">
      <c r="A3180" s="255" t="s">
        <v>4357</v>
      </c>
      <c r="B3180" s="9">
        <v>8</v>
      </c>
      <c r="C3180" s="255" t="s">
        <v>9100</v>
      </c>
      <c r="D3180" s="9">
        <v>-0.0026374399158376493</v>
      </c>
      <c r="E3180" s="9"/>
      <c r="F3180" s="255" t="s">
        <v>9136</v>
      </c>
      <c r="G3180" s="9"/>
      <c r="H3180" s="255" t="s">
        <v>9168</v>
      </c>
      <c r="I3180" s="9">
        <v>2</v>
      </c>
    </row>
    <row r="3181">
      <c r="A3181" s="255" t="s">
        <v>4358</v>
      </c>
      <c r="B3181" s="9">
        <v>8</v>
      </c>
      <c r="C3181" s="255" t="s">
        <v>9100</v>
      </c>
      <c r="D3181" s="9">
        <v>-0.0040691572929094375</v>
      </c>
      <c r="E3181" s="9"/>
      <c r="F3181" s="255" t="s">
        <v>9137</v>
      </c>
      <c r="G3181" s="9"/>
      <c r="H3181" s="255" t="s">
        <v>9168</v>
      </c>
      <c r="I3181" s="9">
        <v>2</v>
      </c>
    </row>
    <row r="3182">
      <c r="A3182" s="255" t="s">
        <v>4359</v>
      </c>
      <c r="B3182" s="9">
        <v>9</v>
      </c>
      <c r="C3182" s="255" t="s">
        <v>9100</v>
      </c>
      <c r="D3182" s="9">
        <v>0.003438401882991742</v>
      </c>
      <c r="E3182" s="9"/>
      <c r="F3182" s="255" t="s">
        <v>9129</v>
      </c>
      <c r="G3182" s="9"/>
      <c r="H3182" s="255" t="s">
        <v>9168</v>
      </c>
      <c r="I3182" s="9">
        <v>2</v>
      </c>
    </row>
    <row r="3183">
      <c r="A3183" s="255" t="s">
        <v>4360</v>
      </c>
      <c r="B3183" s="9">
        <v>9</v>
      </c>
      <c r="C3183" s="255" t="s">
        <v>9100</v>
      </c>
      <c r="D3183" s="9">
        <v>0.003438401882991742</v>
      </c>
      <c r="E3183" s="9"/>
      <c r="F3183" s="255" t="s">
        <v>9130</v>
      </c>
      <c r="G3183" s="9"/>
      <c r="H3183" s="255" t="s">
        <v>9168</v>
      </c>
      <c r="I3183" s="9">
        <v>2</v>
      </c>
    </row>
    <row r="3184">
      <c r="A3184" s="255" t="s">
        <v>4361</v>
      </c>
      <c r="B3184" s="9">
        <v>9</v>
      </c>
      <c r="C3184" s="255" t="s">
        <v>9100</v>
      </c>
      <c r="D3184" s="9">
        <v>0.0054314562965686519</v>
      </c>
      <c r="E3184" s="9"/>
      <c r="F3184" s="255" t="s">
        <v>9131</v>
      </c>
      <c r="G3184" s="9"/>
      <c r="H3184" s="255" t="s">
        <v>9168</v>
      </c>
      <c r="I3184" s="9">
        <v>2</v>
      </c>
    </row>
    <row r="3185">
      <c r="A3185" s="255" t="s">
        <v>4362</v>
      </c>
      <c r="B3185" s="9">
        <v>9</v>
      </c>
      <c r="C3185" s="255" t="s">
        <v>9100</v>
      </c>
      <c r="D3185" s="9">
        <v>0</v>
      </c>
      <c r="E3185" s="9"/>
      <c r="F3185" s="255" t="s">
        <v>9121</v>
      </c>
      <c r="G3185" s="9"/>
      <c r="H3185" s="255" t="s">
        <v>9168</v>
      </c>
      <c r="I3185" s="9">
        <v>2</v>
      </c>
    </row>
    <row r="3186">
      <c r="A3186" s="255" t="s">
        <v>4363</v>
      </c>
      <c r="B3186" s="9">
        <v>9</v>
      </c>
      <c r="C3186" s="255" t="s">
        <v>9100</v>
      </c>
      <c r="D3186" s="9">
        <v>0</v>
      </c>
      <c r="E3186" s="9"/>
      <c r="F3186" s="255" t="s">
        <v>9120</v>
      </c>
      <c r="G3186" s="9"/>
      <c r="H3186" s="255" t="s">
        <v>9168</v>
      </c>
      <c r="I3186" s="9">
        <v>2</v>
      </c>
    </row>
    <row r="3187">
      <c r="A3187" s="255" t="s">
        <v>4364</v>
      </c>
      <c r="B3187" s="9">
        <v>9</v>
      </c>
      <c r="C3187" s="255" t="s">
        <v>9100</v>
      </c>
      <c r="D3187" s="9">
        <v>0.0088698581795603939</v>
      </c>
      <c r="E3187" s="9"/>
      <c r="F3187" s="255" t="s">
        <v>9122</v>
      </c>
      <c r="G3187" s="9"/>
      <c r="H3187" s="255" t="s">
        <v>9168</v>
      </c>
      <c r="I3187" s="9">
        <v>2</v>
      </c>
    </row>
    <row r="3188">
      <c r="A3188" s="255" t="s">
        <v>4365</v>
      </c>
      <c r="B3188" s="9">
        <v>9</v>
      </c>
      <c r="C3188" s="255" t="s">
        <v>9100</v>
      </c>
      <c r="D3188" s="9">
        <v>0.0088698581795603939</v>
      </c>
      <c r="E3188" s="9"/>
      <c r="F3188" s="255" t="s">
        <v>9123</v>
      </c>
      <c r="G3188" s="9"/>
      <c r="H3188" s="255" t="s">
        <v>9168</v>
      </c>
      <c r="I3188" s="9">
        <v>2</v>
      </c>
    </row>
    <row r="3189">
      <c r="A3189" s="255" t="s">
        <v>4366</v>
      </c>
      <c r="B3189" s="9">
        <v>9</v>
      </c>
      <c r="C3189" s="255" t="s">
        <v>9100</v>
      </c>
      <c r="D3189" s="9">
        <v>0.0088698581795603939</v>
      </c>
      <c r="E3189" s="9"/>
      <c r="F3189" s="255" t="s">
        <v>9124</v>
      </c>
      <c r="G3189" s="9"/>
      <c r="H3189" s="255" t="s">
        <v>9168</v>
      </c>
      <c r="I3189" s="9">
        <v>2</v>
      </c>
    </row>
    <row r="3190">
      <c r="A3190" s="255" t="s">
        <v>4367</v>
      </c>
      <c r="B3190" s="9">
        <v>9</v>
      </c>
      <c r="C3190" s="255" t="s">
        <v>9100</v>
      </c>
      <c r="D3190" s="9">
        <v>0.014890030665254288</v>
      </c>
      <c r="E3190" s="9"/>
      <c r="F3190" s="255" t="s">
        <v>9127</v>
      </c>
      <c r="G3190" s="9"/>
      <c r="H3190" s="255" t="s">
        <v>9168</v>
      </c>
      <c r="I3190" s="9">
        <v>2</v>
      </c>
    </row>
    <row r="3191">
      <c r="A3191" s="255" t="s">
        <v>4368</v>
      </c>
      <c r="B3191" s="9">
        <v>9</v>
      </c>
      <c r="C3191" s="255" t="s">
        <v>9100</v>
      </c>
      <c r="D3191" s="9">
        <v>0.014890030665254288</v>
      </c>
      <c r="E3191" s="9"/>
      <c r="F3191" s="255" t="s">
        <v>9128</v>
      </c>
      <c r="G3191" s="9"/>
      <c r="H3191" s="255" t="s">
        <v>9168</v>
      </c>
      <c r="I3191" s="9">
        <v>2</v>
      </c>
    </row>
    <row r="3192">
      <c r="A3192" s="255" t="s">
        <v>4369</v>
      </c>
      <c r="B3192" s="9">
        <v>9</v>
      </c>
      <c r="C3192" s="255" t="s">
        <v>9100</v>
      </c>
      <c r="D3192" s="9">
        <v>-0.0060201724856938938</v>
      </c>
      <c r="E3192" s="9"/>
      <c r="F3192" s="255" t="s">
        <v>9126</v>
      </c>
      <c r="G3192" s="9"/>
      <c r="H3192" s="255" t="s">
        <v>9168</v>
      </c>
      <c r="I3192" s="9">
        <v>2</v>
      </c>
    </row>
    <row r="3193">
      <c r="A3193" s="255" t="s">
        <v>4370</v>
      </c>
      <c r="B3193" s="9">
        <v>9</v>
      </c>
      <c r="C3193" s="255" t="s">
        <v>9100</v>
      </c>
      <c r="D3193" s="9">
        <v>0</v>
      </c>
      <c r="E3193" s="9"/>
      <c r="F3193" s="255" t="s">
        <v>9115</v>
      </c>
      <c r="G3193" s="9"/>
      <c r="H3193" s="255" t="s">
        <v>9168</v>
      </c>
      <c r="I3193" s="9">
        <v>2</v>
      </c>
    </row>
    <row r="3194">
      <c r="A3194" s="255" t="s">
        <v>4371</v>
      </c>
      <c r="B3194" s="9">
        <v>9</v>
      </c>
      <c r="C3194" s="255" t="s">
        <v>9100</v>
      </c>
      <c r="D3194" s="9">
        <v>0</v>
      </c>
      <c r="E3194" s="9"/>
      <c r="F3194" s="255" t="s">
        <v>9138</v>
      </c>
      <c r="G3194" s="9"/>
      <c r="H3194" s="255" t="s">
        <v>9168</v>
      </c>
      <c r="I3194" s="9">
        <v>2</v>
      </c>
    </row>
    <row r="3195">
      <c r="A3195" s="255" t="s">
        <v>4372</v>
      </c>
      <c r="B3195" s="9">
        <v>9</v>
      </c>
      <c r="C3195" s="255" t="s">
        <v>9100</v>
      </c>
      <c r="D3195" s="9">
        <v>0</v>
      </c>
      <c r="E3195" s="9"/>
      <c r="F3195" s="255" t="s">
        <v>9119</v>
      </c>
      <c r="G3195" s="9"/>
      <c r="H3195" s="255" t="s">
        <v>9168</v>
      </c>
      <c r="I3195" s="9">
        <v>2</v>
      </c>
    </row>
    <row r="3196">
      <c r="A3196" s="255" t="s">
        <v>4373</v>
      </c>
      <c r="B3196" s="9">
        <v>9</v>
      </c>
      <c r="C3196" s="255" t="s">
        <v>9100</v>
      </c>
      <c r="D3196" s="9">
        <v>0</v>
      </c>
      <c r="E3196" s="9"/>
      <c r="F3196" s="255" t="s">
        <v>9118</v>
      </c>
      <c r="G3196" s="9"/>
      <c r="H3196" s="255" t="s">
        <v>9168</v>
      </c>
      <c r="I3196" s="9">
        <v>2</v>
      </c>
    </row>
    <row r="3197">
      <c r="A3197" s="255" t="s">
        <v>4374</v>
      </c>
      <c r="B3197" s="9">
        <v>9</v>
      </c>
      <c r="C3197" s="255" t="s">
        <v>9100</v>
      </c>
      <c r="D3197" s="9">
        <v>0</v>
      </c>
      <c r="E3197" s="9"/>
      <c r="F3197" s="255" t="s">
        <v>9116</v>
      </c>
      <c r="G3197" s="9"/>
      <c r="H3197" s="255" t="s">
        <v>9168</v>
      </c>
      <c r="I3197" s="9">
        <v>2</v>
      </c>
    </row>
    <row r="3198">
      <c r="A3198" s="255" t="s">
        <v>4375</v>
      </c>
      <c r="B3198" s="9">
        <v>9</v>
      </c>
      <c r="C3198" s="255" t="s">
        <v>9100</v>
      </c>
      <c r="D3198" s="9">
        <v>0</v>
      </c>
      <c r="E3198" s="9"/>
      <c r="F3198" s="255" t="s">
        <v>9117</v>
      </c>
      <c r="G3198" s="9"/>
      <c r="H3198" s="255" t="s">
        <v>9168</v>
      </c>
      <c r="I3198" s="9">
        <v>2</v>
      </c>
    </row>
    <row r="3199">
      <c r="A3199" s="255" t="s">
        <v>4376</v>
      </c>
      <c r="B3199" s="9">
        <v>9</v>
      </c>
      <c r="C3199" s="255" t="s">
        <v>9100</v>
      </c>
      <c r="D3199" s="9">
        <v>0.0087594616059757276</v>
      </c>
      <c r="E3199" s="9"/>
      <c r="F3199" s="255" t="s">
        <v>9133</v>
      </c>
      <c r="G3199" s="9"/>
      <c r="H3199" s="255" t="s">
        <v>9168</v>
      </c>
      <c r="I3199" s="9">
        <v>2</v>
      </c>
    </row>
    <row r="3200">
      <c r="A3200" s="255" t="s">
        <v>4377</v>
      </c>
      <c r="B3200" s="9">
        <v>9</v>
      </c>
      <c r="C3200" s="255" t="s">
        <v>9100</v>
      </c>
      <c r="D3200" s="9">
        <v>-0.0028134578201114689</v>
      </c>
      <c r="E3200" s="9"/>
      <c r="F3200" s="255" t="s">
        <v>9134</v>
      </c>
      <c r="G3200" s="9"/>
      <c r="H3200" s="255" t="s">
        <v>9168</v>
      </c>
      <c r="I3200" s="9">
        <v>2</v>
      </c>
    </row>
    <row r="3201">
      <c r="A3201" s="255" t="s">
        <v>4378</v>
      </c>
      <c r="B3201" s="9">
        <v>9</v>
      </c>
      <c r="C3201" s="255" t="s">
        <v>9100</v>
      </c>
      <c r="D3201" s="9">
        <v>0.0059460037858642583</v>
      </c>
      <c r="E3201" s="9"/>
      <c r="F3201" s="255" t="s">
        <v>9135</v>
      </c>
      <c r="G3201" s="9"/>
      <c r="H3201" s="255" t="s">
        <v>9168</v>
      </c>
      <c r="I3201" s="9">
        <v>2</v>
      </c>
    </row>
    <row r="3202">
      <c r="A3202" s="255" t="s">
        <v>4379</v>
      </c>
      <c r="B3202" s="9">
        <v>9</v>
      </c>
      <c r="C3202" s="255" t="s">
        <v>9100</v>
      </c>
      <c r="D3202" s="9">
        <v>0.0056737370598016904</v>
      </c>
      <c r="E3202" s="9"/>
      <c r="F3202" s="255" t="s">
        <v>9114</v>
      </c>
      <c r="G3202" s="9"/>
      <c r="H3202" s="255" t="s">
        <v>9168</v>
      </c>
      <c r="I3202" s="9">
        <v>2</v>
      </c>
    </row>
    <row r="3203">
      <c r="A3203" s="255" t="s">
        <v>4380</v>
      </c>
      <c r="B3203" s="9">
        <v>9</v>
      </c>
      <c r="C3203" s="255" t="s">
        <v>9100</v>
      </c>
      <c r="D3203" s="9">
        <v>0.0032702898195883382</v>
      </c>
      <c r="E3203" s="9"/>
      <c r="F3203" s="255" t="s">
        <v>9125</v>
      </c>
      <c r="G3203" s="9"/>
      <c r="H3203" s="255" t="s">
        <v>9168</v>
      </c>
      <c r="I3203" s="9">
        <v>2</v>
      </c>
    </row>
    <row r="3204">
      <c r="A3204" s="255" t="s">
        <v>4381</v>
      </c>
      <c r="B3204" s="9">
        <v>9</v>
      </c>
      <c r="C3204" s="255" t="s">
        <v>9100</v>
      </c>
      <c r="D3204" s="9">
        <v>0.0089440268793900286</v>
      </c>
      <c r="E3204" s="9"/>
      <c r="F3204" s="255" t="s">
        <v>9132</v>
      </c>
      <c r="G3204" s="9"/>
      <c r="H3204" s="255" t="s">
        <v>9168</v>
      </c>
      <c r="I3204" s="9">
        <v>2</v>
      </c>
    </row>
    <row r="3205">
      <c r="A3205" s="255" t="s">
        <v>4382</v>
      </c>
      <c r="B3205" s="9">
        <v>9</v>
      </c>
      <c r="C3205" s="255" t="s">
        <v>9100</v>
      </c>
      <c r="D3205" s="9">
        <v>-0.0025076019028725167</v>
      </c>
      <c r="E3205" s="9"/>
      <c r="F3205" s="255" t="s">
        <v>9136</v>
      </c>
      <c r="G3205" s="9"/>
      <c r="H3205" s="255" t="s">
        <v>9168</v>
      </c>
      <c r="I3205" s="9">
        <v>2</v>
      </c>
    </row>
    <row r="3206">
      <c r="A3206" s="255" t="s">
        <v>4383</v>
      </c>
      <c r="B3206" s="9">
        <v>9</v>
      </c>
      <c r="C3206" s="255" t="s">
        <v>9100</v>
      </c>
      <c r="D3206" s="9">
        <v>-0.0035125705828213762</v>
      </c>
      <c r="E3206" s="9"/>
      <c r="F3206" s="255" t="s">
        <v>9137</v>
      </c>
      <c r="G3206" s="9"/>
      <c r="H3206" s="255" t="s">
        <v>9168</v>
      </c>
      <c r="I3206" s="9">
        <v>2</v>
      </c>
    </row>
    <row r="3207">
      <c r="A3207" s="255" t="s">
        <v>4384</v>
      </c>
      <c r="B3207" s="9">
        <v>10</v>
      </c>
      <c r="C3207" s="255" t="s">
        <v>9100</v>
      </c>
      <c r="D3207" s="9">
        <v>0.0019251889359510096</v>
      </c>
      <c r="E3207" s="9"/>
      <c r="F3207" s="255" t="s">
        <v>9129</v>
      </c>
      <c r="G3207" s="9"/>
      <c r="H3207" s="255" t="s">
        <v>9168</v>
      </c>
      <c r="I3207" s="9">
        <v>2</v>
      </c>
    </row>
    <row r="3208">
      <c r="A3208" s="255" t="s">
        <v>4385</v>
      </c>
      <c r="B3208" s="9">
        <v>10</v>
      </c>
      <c r="C3208" s="255" t="s">
        <v>9100</v>
      </c>
      <c r="D3208" s="9">
        <v>0.0019251889359510096</v>
      </c>
      <c r="E3208" s="9"/>
      <c r="F3208" s="255" t="s">
        <v>9130</v>
      </c>
      <c r="G3208" s="9"/>
      <c r="H3208" s="255" t="s">
        <v>9168</v>
      </c>
      <c r="I3208" s="9">
        <v>2</v>
      </c>
    </row>
    <row r="3209">
      <c r="A3209" s="255" t="s">
        <v>4386</v>
      </c>
      <c r="B3209" s="9">
        <v>10</v>
      </c>
      <c r="C3209" s="255" t="s">
        <v>9100</v>
      </c>
      <c r="D3209" s="9">
        <v>0.0060679129694200858</v>
      </c>
      <c r="E3209" s="9"/>
      <c r="F3209" s="255" t="s">
        <v>9131</v>
      </c>
      <c r="G3209" s="9"/>
      <c r="H3209" s="255" t="s">
        <v>9168</v>
      </c>
      <c r="I3209" s="9">
        <v>2</v>
      </c>
    </row>
    <row r="3210">
      <c r="A3210" s="255" t="s">
        <v>4387</v>
      </c>
      <c r="B3210" s="9">
        <v>10</v>
      </c>
      <c r="C3210" s="255" t="s">
        <v>9100</v>
      </c>
      <c r="D3210" s="9">
        <v>0</v>
      </c>
      <c r="E3210" s="9"/>
      <c r="F3210" s="255" t="s">
        <v>9121</v>
      </c>
      <c r="G3210" s="9"/>
      <c r="H3210" s="255" t="s">
        <v>9168</v>
      </c>
      <c r="I3210" s="9">
        <v>2</v>
      </c>
    </row>
    <row r="3211">
      <c r="A3211" s="255" t="s">
        <v>4388</v>
      </c>
      <c r="B3211" s="9">
        <v>10</v>
      </c>
      <c r="C3211" s="255" t="s">
        <v>9100</v>
      </c>
      <c r="D3211" s="9">
        <v>0</v>
      </c>
      <c r="E3211" s="9"/>
      <c r="F3211" s="255" t="s">
        <v>9120</v>
      </c>
      <c r="G3211" s="9"/>
      <c r="H3211" s="255" t="s">
        <v>9168</v>
      </c>
      <c r="I3211" s="9">
        <v>2</v>
      </c>
    </row>
    <row r="3212">
      <c r="A3212" s="255" t="s">
        <v>4389</v>
      </c>
      <c r="B3212" s="9">
        <v>10</v>
      </c>
      <c r="C3212" s="255" t="s">
        <v>9100</v>
      </c>
      <c r="D3212" s="9">
        <v>0.0079931019053710965</v>
      </c>
      <c r="E3212" s="9"/>
      <c r="F3212" s="255" t="s">
        <v>9122</v>
      </c>
      <c r="G3212" s="9"/>
      <c r="H3212" s="255" t="s">
        <v>9168</v>
      </c>
      <c r="I3212" s="9">
        <v>2</v>
      </c>
    </row>
    <row r="3213">
      <c r="A3213" s="255" t="s">
        <v>4390</v>
      </c>
      <c r="B3213" s="9">
        <v>10</v>
      </c>
      <c r="C3213" s="255" t="s">
        <v>9100</v>
      </c>
      <c r="D3213" s="9">
        <v>0.0079931019053710965</v>
      </c>
      <c r="E3213" s="9"/>
      <c r="F3213" s="255" t="s">
        <v>9123</v>
      </c>
      <c r="G3213" s="9"/>
      <c r="H3213" s="255" t="s">
        <v>9168</v>
      </c>
      <c r="I3213" s="9">
        <v>2</v>
      </c>
    </row>
    <row r="3214">
      <c r="A3214" s="255" t="s">
        <v>4391</v>
      </c>
      <c r="B3214" s="9">
        <v>10</v>
      </c>
      <c r="C3214" s="255" t="s">
        <v>9100</v>
      </c>
      <c r="D3214" s="9">
        <v>0.0079931019053710965</v>
      </c>
      <c r="E3214" s="9"/>
      <c r="F3214" s="255" t="s">
        <v>9124</v>
      </c>
      <c r="G3214" s="9"/>
      <c r="H3214" s="255" t="s">
        <v>9168</v>
      </c>
      <c r="I3214" s="9">
        <v>2</v>
      </c>
    </row>
    <row r="3215">
      <c r="A3215" s="255" t="s">
        <v>4392</v>
      </c>
      <c r="B3215" s="9">
        <v>10</v>
      </c>
      <c r="C3215" s="255" t="s">
        <v>9100</v>
      </c>
      <c r="D3215" s="9">
        <v>0.017208009946227187</v>
      </c>
      <c r="E3215" s="9"/>
      <c r="F3215" s="255" t="s">
        <v>9127</v>
      </c>
      <c r="G3215" s="9"/>
      <c r="H3215" s="255" t="s">
        <v>9168</v>
      </c>
      <c r="I3215" s="9">
        <v>2</v>
      </c>
    </row>
    <row r="3216">
      <c r="A3216" s="255" t="s">
        <v>4393</v>
      </c>
      <c r="B3216" s="9">
        <v>10</v>
      </c>
      <c r="C3216" s="255" t="s">
        <v>9100</v>
      </c>
      <c r="D3216" s="9">
        <v>0.017208009946227187</v>
      </c>
      <c r="E3216" s="9"/>
      <c r="F3216" s="255" t="s">
        <v>9128</v>
      </c>
      <c r="G3216" s="9"/>
      <c r="H3216" s="255" t="s">
        <v>9168</v>
      </c>
      <c r="I3216" s="9">
        <v>2</v>
      </c>
    </row>
    <row r="3217">
      <c r="A3217" s="255" t="s">
        <v>4394</v>
      </c>
      <c r="B3217" s="9">
        <v>10</v>
      </c>
      <c r="C3217" s="255" t="s">
        <v>9100</v>
      </c>
      <c r="D3217" s="9">
        <v>-0.0092149080408560919</v>
      </c>
      <c r="E3217" s="9"/>
      <c r="F3217" s="255" t="s">
        <v>9126</v>
      </c>
      <c r="G3217" s="9"/>
      <c r="H3217" s="255" t="s">
        <v>9168</v>
      </c>
      <c r="I3217" s="9">
        <v>2</v>
      </c>
    </row>
    <row r="3218">
      <c r="A3218" s="255" t="s">
        <v>4395</v>
      </c>
      <c r="B3218" s="9">
        <v>10</v>
      </c>
      <c r="C3218" s="255" t="s">
        <v>9100</v>
      </c>
      <c r="D3218" s="9">
        <v>0</v>
      </c>
      <c r="E3218" s="9"/>
      <c r="F3218" s="255" t="s">
        <v>9115</v>
      </c>
      <c r="G3218" s="9"/>
      <c r="H3218" s="255" t="s">
        <v>9168</v>
      </c>
      <c r="I3218" s="9">
        <v>2</v>
      </c>
    </row>
    <row r="3219">
      <c r="A3219" s="255" t="s">
        <v>4396</v>
      </c>
      <c r="B3219" s="9">
        <v>10</v>
      </c>
      <c r="C3219" s="255" t="s">
        <v>9100</v>
      </c>
      <c r="D3219" s="9">
        <v>0</v>
      </c>
      <c r="E3219" s="9"/>
      <c r="F3219" s="255" t="s">
        <v>9138</v>
      </c>
      <c r="G3219" s="9"/>
      <c r="H3219" s="255" t="s">
        <v>9168</v>
      </c>
      <c r="I3219" s="9">
        <v>2</v>
      </c>
    </row>
    <row r="3220">
      <c r="A3220" s="255" t="s">
        <v>4397</v>
      </c>
      <c r="B3220" s="9">
        <v>10</v>
      </c>
      <c r="C3220" s="255" t="s">
        <v>9100</v>
      </c>
      <c r="D3220" s="9">
        <v>0</v>
      </c>
      <c r="E3220" s="9"/>
      <c r="F3220" s="255" t="s">
        <v>9119</v>
      </c>
      <c r="G3220" s="9"/>
      <c r="H3220" s="255" t="s">
        <v>9168</v>
      </c>
      <c r="I3220" s="9">
        <v>2</v>
      </c>
    </row>
    <row r="3221">
      <c r="A3221" s="255" t="s">
        <v>4398</v>
      </c>
      <c r="B3221" s="9">
        <v>10</v>
      </c>
      <c r="C3221" s="255" t="s">
        <v>9100</v>
      </c>
      <c r="D3221" s="9">
        <v>0</v>
      </c>
      <c r="E3221" s="9"/>
      <c r="F3221" s="255" t="s">
        <v>9118</v>
      </c>
      <c r="G3221" s="9"/>
      <c r="H3221" s="255" t="s">
        <v>9168</v>
      </c>
      <c r="I3221" s="9">
        <v>2</v>
      </c>
    </row>
    <row r="3222">
      <c r="A3222" s="255" t="s">
        <v>4399</v>
      </c>
      <c r="B3222" s="9">
        <v>10</v>
      </c>
      <c r="C3222" s="255" t="s">
        <v>9100</v>
      </c>
      <c r="D3222" s="9">
        <v>0</v>
      </c>
      <c r="E3222" s="9"/>
      <c r="F3222" s="255" t="s">
        <v>9116</v>
      </c>
      <c r="G3222" s="9"/>
      <c r="H3222" s="255" t="s">
        <v>9168</v>
      </c>
      <c r="I3222" s="9">
        <v>2</v>
      </c>
    </row>
    <row r="3223">
      <c r="A3223" s="255" t="s">
        <v>4400</v>
      </c>
      <c r="B3223" s="9">
        <v>10</v>
      </c>
      <c r="C3223" s="255" t="s">
        <v>9100</v>
      </c>
      <c r="D3223" s="9">
        <v>0</v>
      </c>
      <c r="E3223" s="9"/>
      <c r="F3223" s="255" t="s">
        <v>9117</v>
      </c>
      <c r="G3223" s="9"/>
      <c r="H3223" s="255" t="s">
        <v>9168</v>
      </c>
      <c r="I3223" s="9">
        <v>2</v>
      </c>
    </row>
    <row r="3224">
      <c r="A3224" s="255" t="s">
        <v>4401</v>
      </c>
      <c r="B3224" s="9">
        <v>10</v>
      </c>
      <c r="C3224" s="255" t="s">
        <v>9100</v>
      </c>
      <c r="D3224" s="9">
        <v>0.0083469280555473688</v>
      </c>
      <c r="E3224" s="9"/>
      <c r="F3224" s="255" t="s">
        <v>9133</v>
      </c>
      <c r="G3224" s="9"/>
      <c r="H3224" s="255" t="s">
        <v>9168</v>
      </c>
      <c r="I3224" s="9">
        <v>2</v>
      </c>
    </row>
    <row r="3225">
      <c r="A3225" s="255" t="s">
        <v>4402</v>
      </c>
      <c r="B3225" s="9">
        <v>10</v>
      </c>
      <c r="C3225" s="255" t="s">
        <v>9100</v>
      </c>
      <c r="D3225" s="9">
        <v>-0.0029145258531545026</v>
      </c>
      <c r="E3225" s="9"/>
      <c r="F3225" s="255" t="s">
        <v>9134</v>
      </c>
      <c r="G3225" s="9"/>
      <c r="H3225" s="255" t="s">
        <v>9168</v>
      </c>
      <c r="I3225" s="9">
        <v>2</v>
      </c>
    </row>
    <row r="3226">
      <c r="A3226" s="255" t="s">
        <v>4403</v>
      </c>
      <c r="B3226" s="9">
        <v>10</v>
      </c>
      <c r="C3226" s="255" t="s">
        <v>9100</v>
      </c>
      <c r="D3226" s="9">
        <v>0.0054324022023928657</v>
      </c>
      <c r="E3226" s="9"/>
      <c r="F3226" s="255" t="s">
        <v>9135</v>
      </c>
      <c r="G3226" s="9"/>
      <c r="H3226" s="255" t="s">
        <v>9168</v>
      </c>
      <c r="I3226" s="9">
        <v>2</v>
      </c>
    </row>
    <row r="3227">
      <c r="A3227" s="255" t="s">
        <v>4404</v>
      </c>
      <c r="B3227" s="9">
        <v>10</v>
      </c>
      <c r="C3227" s="255" t="s">
        <v>9100</v>
      </c>
      <c r="D3227" s="9">
        <v>0.0084899375188042352</v>
      </c>
      <c r="E3227" s="9"/>
      <c r="F3227" s="255" t="s">
        <v>9114</v>
      </c>
      <c r="G3227" s="9"/>
      <c r="H3227" s="255" t="s">
        <v>9168</v>
      </c>
      <c r="I3227" s="9">
        <v>2</v>
      </c>
    </row>
    <row r="3228">
      <c r="A3228" s="255" t="s">
        <v>4405</v>
      </c>
      <c r="B3228" s="9">
        <v>10</v>
      </c>
      <c r="C3228" s="255" t="s">
        <v>9100</v>
      </c>
      <c r="D3228" s="9">
        <v>0.0032856702250300858</v>
      </c>
      <c r="E3228" s="9"/>
      <c r="F3228" s="255" t="s">
        <v>9125</v>
      </c>
      <c r="G3228" s="9"/>
      <c r="H3228" s="255" t="s">
        <v>9168</v>
      </c>
      <c r="I3228" s="9">
        <v>2</v>
      </c>
    </row>
    <row r="3229">
      <c r="A3229" s="255" t="s">
        <v>4406</v>
      </c>
      <c r="B3229" s="9">
        <v>10</v>
      </c>
      <c r="C3229" s="255" t="s">
        <v>9100</v>
      </c>
      <c r="D3229" s="9">
        <v>0.011775607743834321</v>
      </c>
      <c r="E3229" s="9"/>
      <c r="F3229" s="255" t="s">
        <v>9132</v>
      </c>
      <c r="G3229" s="9"/>
      <c r="H3229" s="255" t="s">
        <v>9168</v>
      </c>
      <c r="I3229" s="9">
        <v>2</v>
      </c>
    </row>
    <row r="3230">
      <c r="A3230" s="255" t="s">
        <v>4407</v>
      </c>
      <c r="B3230" s="9">
        <v>10</v>
      </c>
      <c r="C3230" s="255" t="s">
        <v>9100</v>
      </c>
      <c r="D3230" s="9">
        <v>-0.0035072132664418555</v>
      </c>
      <c r="E3230" s="9"/>
      <c r="F3230" s="255" t="s">
        <v>9136</v>
      </c>
      <c r="G3230" s="9"/>
      <c r="H3230" s="255" t="s">
        <v>9168</v>
      </c>
      <c r="I3230" s="9">
        <v>2</v>
      </c>
    </row>
    <row r="3231">
      <c r="A3231" s="255" t="s">
        <v>4408</v>
      </c>
      <c r="B3231" s="9">
        <v>10</v>
      </c>
      <c r="C3231" s="255" t="s">
        <v>9100</v>
      </c>
      <c r="D3231" s="9">
        <v>-0.0057076947744142351</v>
      </c>
      <c r="E3231" s="9"/>
      <c r="F3231" s="255" t="s">
        <v>9137</v>
      </c>
      <c r="G3231" s="9"/>
      <c r="H3231" s="255" t="s">
        <v>9168</v>
      </c>
      <c r="I3231" s="9">
        <v>2</v>
      </c>
    </row>
    <row r="3232">
      <c r="A3232" s="255" t="s">
        <v>4409</v>
      </c>
      <c r="B3232" s="9">
        <v>1</v>
      </c>
      <c r="C3232" s="255" t="s">
        <v>9101</v>
      </c>
      <c r="D3232" s="9">
        <v>0.0092519989412160521</v>
      </c>
      <c r="E3232" s="9"/>
      <c r="F3232" s="255" t="s">
        <v>9129</v>
      </c>
      <c r="G3232" s="9"/>
      <c r="H3232" s="255" t="s">
        <v>9168</v>
      </c>
      <c r="I3232" s="9">
        <v>2</v>
      </c>
    </row>
    <row r="3233">
      <c r="A3233" s="255" t="s">
        <v>4410</v>
      </c>
      <c r="B3233" s="9">
        <v>1</v>
      </c>
      <c r="C3233" s="255" t="s">
        <v>9101</v>
      </c>
      <c r="D3233" s="9">
        <v>0.0092519989412160521</v>
      </c>
      <c r="E3233" s="9"/>
      <c r="F3233" s="255" t="s">
        <v>9130</v>
      </c>
      <c r="G3233" s="9"/>
      <c r="H3233" s="255" t="s">
        <v>9168</v>
      </c>
      <c r="I3233" s="9">
        <v>2</v>
      </c>
    </row>
    <row r="3234">
      <c r="A3234" s="255" t="s">
        <v>4411</v>
      </c>
      <c r="B3234" s="9">
        <v>1</v>
      </c>
      <c r="C3234" s="255" t="s">
        <v>9101</v>
      </c>
      <c r="D3234" s="9">
        <v>0.0030263928474265553</v>
      </c>
      <c r="E3234" s="9"/>
      <c r="F3234" s="255" t="s">
        <v>9131</v>
      </c>
      <c r="G3234" s="9"/>
      <c r="H3234" s="255" t="s">
        <v>9168</v>
      </c>
      <c r="I3234" s="9">
        <v>2</v>
      </c>
    </row>
    <row r="3235">
      <c r="A3235" s="255" t="s">
        <v>4412</v>
      </c>
      <c r="B3235" s="9">
        <v>1</v>
      </c>
      <c r="C3235" s="255" t="s">
        <v>9101</v>
      </c>
      <c r="D3235" s="9"/>
      <c r="E3235" s="9"/>
      <c r="F3235" s="255" t="s">
        <v>9121</v>
      </c>
      <c r="G3235" s="9"/>
      <c r="H3235" s="255" t="s">
        <v>9168</v>
      </c>
      <c r="I3235" s="9">
        <v>2</v>
      </c>
    </row>
    <row r="3236">
      <c r="A3236" s="255" t="s">
        <v>4413</v>
      </c>
      <c r="B3236" s="9">
        <v>1</v>
      </c>
      <c r="C3236" s="255" t="s">
        <v>9101</v>
      </c>
      <c r="D3236" s="9"/>
      <c r="E3236" s="9"/>
      <c r="F3236" s="255" t="s">
        <v>9120</v>
      </c>
      <c r="G3236" s="9"/>
      <c r="H3236" s="255" t="s">
        <v>9168</v>
      </c>
      <c r="I3236" s="9">
        <v>2</v>
      </c>
    </row>
    <row r="3237">
      <c r="A3237" s="255" t="s">
        <v>4414</v>
      </c>
      <c r="B3237" s="9">
        <v>1</v>
      </c>
      <c r="C3237" s="255" t="s">
        <v>9101</v>
      </c>
      <c r="D3237" s="9">
        <v>0.0041531763914974245</v>
      </c>
      <c r="E3237" s="9"/>
      <c r="F3237" s="255" t="s">
        <v>9122</v>
      </c>
      <c r="G3237" s="9"/>
      <c r="H3237" s="255" t="s">
        <v>9168</v>
      </c>
      <c r="I3237" s="9">
        <v>2</v>
      </c>
    </row>
    <row r="3238">
      <c r="A3238" s="255" t="s">
        <v>4415</v>
      </c>
      <c r="B3238" s="9">
        <v>1</v>
      </c>
      <c r="C3238" s="255" t="s">
        <v>9101</v>
      </c>
      <c r="D3238" s="9">
        <v>0.0041531763914974245</v>
      </c>
      <c r="E3238" s="9"/>
      <c r="F3238" s="255" t="s">
        <v>9123</v>
      </c>
      <c r="G3238" s="9"/>
      <c r="H3238" s="255" t="s">
        <v>9168</v>
      </c>
      <c r="I3238" s="9">
        <v>2</v>
      </c>
    </row>
    <row r="3239">
      <c r="A3239" s="255" t="s">
        <v>4416</v>
      </c>
      <c r="B3239" s="9">
        <v>1</v>
      </c>
      <c r="C3239" s="255" t="s">
        <v>9101</v>
      </c>
      <c r="D3239" s="9">
        <v>0.0041531763914974245</v>
      </c>
      <c r="E3239" s="9"/>
      <c r="F3239" s="255" t="s">
        <v>9124</v>
      </c>
      <c r="G3239" s="9"/>
      <c r="H3239" s="255" t="s">
        <v>9168</v>
      </c>
      <c r="I3239" s="9">
        <v>2</v>
      </c>
    </row>
    <row r="3240">
      <c r="A3240" s="255" t="s">
        <v>4417</v>
      </c>
      <c r="B3240" s="9">
        <v>1</v>
      </c>
      <c r="C3240" s="255" t="s">
        <v>9101</v>
      </c>
      <c r="D3240" s="9">
        <v>0.0064392454641904861</v>
      </c>
      <c r="E3240" s="9"/>
      <c r="F3240" s="255" t="s">
        <v>9127</v>
      </c>
      <c r="G3240" s="9"/>
      <c r="H3240" s="255" t="s">
        <v>9168</v>
      </c>
      <c r="I3240" s="9">
        <v>2</v>
      </c>
    </row>
    <row r="3241">
      <c r="A3241" s="255" t="s">
        <v>4418</v>
      </c>
      <c r="B3241" s="9">
        <v>1</v>
      </c>
      <c r="C3241" s="255" t="s">
        <v>9101</v>
      </c>
      <c r="D3241" s="9">
        <v>0.0064392454641904861</v>
      </c>
      <c r="E3241" s="9"/>
      <c r="F3241" s="255" t="s">
        <v>9128</v>
      </c>
      <c r="G3241" s="9"/>
      <c r="H3241" s="255" t="s">
        <v>9168</v>
      </c>
      <c r="I3241" s="9">
        <v>2</v>
      </c>
    </row>
    <row r="3242">
      <c r="A3242" s="255" t="s">
        <v>4419</v>
      </c>
      <c r="B3242" s="9">
        <v>1</v>
      </c>
      <c r="C3242" s="255" t="s">
        <v>9101</v>
      </c>
      <c r="D3242" s="9">
        <v>-0.0084850071046351366</v>
      </c>
      <c r="E3242" s="9"/>
      <c r="F3242" s="255" t="s">
        <v>9126</v>
      </c>
      <c r="G3242" s="9"/>
      <c r="H3242" s="255" t="s">
        <v>9168</v>
      </c>
      <c r="I3242" s="9">
        <v>2</v>
      </c>
    </row>
    <row r="3243">
      <c r="A3243" s="255" t="s">
        <v>4420</v>
      </c>
      <c r="B3243" s="9">
        <v>1</v>
      </c>
      <c r="C3243" s="255" t="s">
        <v>9101</v>
      </c>
      <c r="D3243" s="9"/>
      <c r="E3243" s="9"/>
      <c r="F3243" s="255" t="s">
        <v>9115</v>
      </c>
      <c r="G3243" s="9"/>
      <c r="H3243" s="255" t="s">
        <v>9168</v>
      </c>
      <c r="I3243" s="9">
        <v>2</v>
      </c>
    </row>
    <row r="3244">
      <c r="A3244" s="255" t="s">
        <v>4421</v>
      </c>
      <c r="B3244" s="9">
        <v>1</v>
      </c>
      <c r="C3244" s="255" t="s">
        <v>9101</v>
      </c>
      <c r="D3244" s="9"/>
      <c r="E3244" s="9"/>
      <c r="F3244" s="255" t="s">
        <v>9138</v>
      </c>
      <c r="G3244" s="9"/>
      <c r="H3244" s="255" t="s">
        <v>9168</v>
      </c>
      <c r="I3244" s="9">
        <v>2</v>
      </c>
    </row>
    <row r="3245">
      <c r="A3245" s="255" t="s">
        <v>4422</v>
      </c>
      <c r="B3245" s="9">
        <v>1</v>
      </c>
      <c r="C3245" s="255" t="s">
        <v>9101</v>
      </c>
      <c r="D3245" s="9"/>
      <c r="E3245" s="9"/>
      <c r="F3245" s="255" t="s">
        <v>9119</v>
      </c>
      <c r="G3245" s="9"/>
      <c r="H3245" s="255" t="s">
        <v>9168</v>
      </c>
      <c r="I3245" s="9">
        <v>2</v>
      </c>
    </row>
    <row r="3246">
      <c r="A3246" s="255" t="s">
        <v>4423</v>
      </c>
      <c r="B3246" s="9">
        <v>1</v>
      </c>
      <c r="C3246" s="255" t="s">
        <v>9101</v>
      </c>
      <c r="D3246" s="9"/>
      <c r="E3246" s="9"/>
      <c r="F3246" s="255" t="s">
        <v>9118</v>
      </c>
      <c r="G3246" s="9"/>
      <c r="H3246" s="255" t="s">
        <v>9168</v>
      </c>
      <c r="I3246" s="9">
        <v>2</v>
      </c>
    </row>
    <row r="3247">
      <c r="A3247" s="255" t="s">
        <v>4424</v>
      </c>
      <c r="B3247" s="9">
        <v>1</v>
      </c>
      <c r="C3247" s="255" t="s">
        <v>9101</v>
      </c>
      <c r="D3247" s="9"/>
      <c r="E3247" s="9"/>
      <c r="F3247" s="255" t="s">
        <v>9116</v>
      </c>
      <c r="G3247" s="9"/>
      <c r="H3247" s="255" t="s">
        <v>9168</v>
      </c>
      <c r="I3247" s="9">
        <v>2</v>
      </c>
    </row>
    <row r="3248">
      <c r="A3248" s="255" t="s">
        <v>4425</v>
      </c>
      <c r="B3248" s="9">
        <v>1</v>
      </c>
      <c r="C3248" s="255" t="s">
        <v>9101</v>
      </c>
      <c r="D3248" s="9"/>
      <c r="E3248" s="9"/>
      <c r="F3248" s="255" t="s">
        <v>9117</v>
      </c>
      <c r="G3248" s="9"/>
      <c r="H3248" s="255" t="s">
        <v>9168</v>
      </c>
      <c r="I3248" s="9">
        <v>2</v>
      </c>
    </row>
    <row r="3249">
      <c r="A3249" s="255" t="s">
        <v>4426</v>
      </c>
      <c r="B3249" s="9">
        <v>1</v>
      </c>
      <c r="C3249" s="255" t="s">
        <v>9101</v>
      </c>
      <c r="D3249" s="9">
        <v>0.010790440867474365</v>
      </c>
      <c r="E3249" s="9"/>
      <c r="F3249" s="255" t="s">
        <v>9133</v>
      </c>
      <c r="G3249" s="9"/>
      <c r="H3249" s="255" t="s">
        <v>9168</v>
      </c>
      <c r="I3249" s="9">
        <v>2</v>
      </c>
    </row>
    <row r="3250">
      <c r="A3250" s="255" t="s">
        <v>4427</v>
      </c>
      <c r="B3250" s="9">
        <v>1</v>
      </c>
      <c r="C3250" s="255" t="s">
        <v>9101</v>
      </c>
      <c r="D3250" s="9"/>
      <c r="E3250" s="9"/>
      <c r="F3250" s="255" t="s">
        <v>9134</v>
      </c>
      <c r="G3250" s="9"/>
      <c r="H3250" s="255" t="s">
        <v>9168</v>
      </c>
      <c r="I3250" s="9">
        <v>2</v>
      </c>
    </row>
    <row r="3251">
      <c r="A3251" s="255" t="s">
        <v>4428</v>
      </c>
      <c r="B3251" s="9">
        <v>1</v>
      </c>
      <c r="C3251" s="255" t="s">
        <v>9101</v>
      </c>
      <c r="D3251" s="9">
        <v>0.0094847780076184243</v>
      </c>
      <c r="E3251" s="9"/>
      <c r="F3251" s="255" t="s">
        <v>9135</v>
      </c>
      <c r="G3251" s="9"/>
      <c r="H3251" s="255" t="s">
        <v>9168</v>
      </c>
      <c r="I3251" s="9">
        <v>2</v>
      </c>
    </row>
    <row r="3252">
      <c r="A3252" s="255" t="s">
        <v>4429</v>
      </c>
      <c r="B3252" s="9">
        <v>1</v>
      </c>
      <c r="C3252" s="255" t="s">
        <v>9101</v>
      </c>
      <c r="D3252" s="9">
        <v>0.012260859462084729</v>
      </c>
      <c r="E3252" s="9"/>
      <c r="F3252" s="255" t="s">
        <v>9114</v>
      </c>
      <c r="G3252" s="9"/>
      <c r="H3252" s="255" t="s">
        <v>9168</v>
      </c>
      <c r="I3252" s="9">
        <v>2</v>
      </c>
    </row>
    <row r="3253">
      <c r="A3253" s="255" t="s">
        <v>4430</v>
      </c>
      <c r="B3253" s="9">
        <v>1</v>
      </c>
      <c r="C3253" s="255" t="s">
        <v>9101</v>
      </c>
      <c r="D3253" s="9">
        <v>0.0022599257729350938</v>
      </c>
      <c r="E3253" s="9"/>
      <c r="F3253" s="255" t="s">
        <v>9125</v>
      </c>
      <c r="G3253" s="9"/>
      <c r="H3253" s="255" t="s">
        <v>9168</v>
      </c>
      <c r="I3253" s="9">
        <v>2</v>
      </c>
    </row>
    <row r="3254">
      <c r="A3254" s="255" t="s">
        <v>4431</v>
      </c>
      <c r="B3254" s="9">
        <v>1</v>
      </c>
      <c r="C3254" s="255" t="s">
        <v>9101</v>
      </c>
      <c r="D3254" s="9">
        <v>0.0045683970135449699</v>
      </c>
      <c r="E3254" s="9"/>
      <c r="F3254" s="255" t="s">
        <v>9132</v>
      </c>
      <c r="G3254" s="9"/>
      <c r="H3254" s="255" t="s">
        <v>9168</v>
      </c>
      <c r="I3254" s="9">
        <v>2</v>
      </c>
    </row>
    <row r="3255">
      <c r="A3255" s="255" t="s">
        <v>4432</v>
      </c>
      <c r="B3255" s="9">
        <v>1</v>
      </c>
      <c r="C3255" s="255" t="s">
        <v>9101</v>
      </c>
      <c r="D3255" s="9">
        <v>-0.019085836509534236</v>
      </c>
      <c r="E3255" s="9"/>
      <c r="F3255" s="255" t="s">
        <v>9136</v>
      </c>
      <c r="G3255" s="9"/>
      <c r="H3255" s="255" t="s">
        <v>9168</v>
      </c>
      <c r="I3255" s="9">
        <v>2</v>
      </c>
    </row>
    <row r="3256">
      <c r="A3256" s="255" t="s">
        <v>4433</v>
      </c>
      <c r="B3256" s="9">
        <v>1</v>
      </c>
      <c r="C3256" s="255" t="s">
        <v>9101</v>
      </c>
      <c r="D3256" s="9">
        <v>-0.0081899640065397454</v>
      </c>
      <c r="E3256" s="9"/>
      <c r="F3256" s="255" t="s">
        <v>9137</v>
      </c>
      <c r="G3256" s="9"/>
      <c r="H3256" s="255" t="s">
        <v>9168</v>
      </c>
      <c r="I3256" s="9">
        <v>2</v>
      </c>
    </row>
    <row r="3257">
      <c r="A3257" s="255" t="s">
        <v>4434</v>
      </c>
      <c r="B3257" s="9">
        <v>2</v>
      </c>
      <c r="C3257" s="255" t="s">
        <v>9101</v>
      </c>
      <c r="D3257" s="9">
        <v>0.0093532478705355172</v>
      </c>
      <c r="E3257" s="9"/>
      <c r="F3257" s="255" t="s">
        <v>9129</v>
      </c>
      <c r="G3257" s="9"/>
      <c r="H3257" s="255" t="s">
        <v>9168</v>
      </c>
      <c r="I3257" s="9">
        <v>2</v>
      </c>
    </row>
    <row r="3258">
      <c r="A3258" s="255" t="s">
        <v>4435</v>
      </c>
      <c r="B3258" s="9">
        <v>2</v>
      </c>
      <c r="C3258" s="255" t="s">
        <v>9101</v>
      </c>
      <c r="D3258" s="9">
        <v>0.0093532478705355172</v>
      </c>
      <c r="E3258" s="9"/>
      <c r="F3258" s="255" t="s">
        <v>9130</v>
      </c>
      <c r="G3258" s="9"/>
      <c r="H3258" s="255" t="s">
        <v>9168</v>
      </c>
      <c r="I3258" s="9">
        <v>2</v>
      </c>
    </row>
    <row r="3259">
      <c r="A3259" s="255" t="s">
        <v>4436</v>
      </c>
      <c r="B3259" s="9">
        <v>2</v>
      </c>
      <c r="C3259" s="255" t="s">
        <v>9101</v>
      </c>
      <c r="D3259" s="9">
        <v>0.0031521370843124513</v>
      </c>
      <c r="E3259" s="9"/>
      <c r="F3259" s="255" t="s">
        <v>9131</v>
      </c>
      <c r="G3259" s="9"/>
      <c r="H3259" s="255" t="s">
        <v>9168</v>
      </c>
      <c r="I3259" s="9">
        <v>2</v>
      </c>
    </row>
    <row r="3260">
      <c r="A3260" s="255" t="s">
        <v>4437</v>
      </c>
      <c r="B3260" s="9">
        <v>2</v>
      </c>
      <c r="C3260" s="255" t="s">
        <v>9101</v>
      </c>
      <c r="D3260" s="9"/>
      <c r="E3260" s="9"/>
      <c r="F3260" s="255" t="s">
        <v>9121</v>
      </c>
      <c r="G3260" s="9"/>
      <c r="H3260" s="255" t="s">
        <v>9168</v>
      </c>
      <c r="I3260" s="9">
        <v>2</v>
      </c>
    </row>
    <row r="3261">
      <c r="A3261" s="255" t="s">
        <v>4438</v>
      </c>
      <c r="B3261" s="9">
        <v>2</v>
      </c>
      <c r="C3261" s="255" t="s">
        <v>9101</v>
      </c>
      <c r="D3261" s="9"/>
      <c r="E3261" s="9"/>
      <c r="F3261" s="255" t="s">
        <v>9120</v>
      </c>
      <c r="G3261" s="9"/>
      <c r="H3261" s="255" t="s">
        <v>9168</v>
      </c>
      <c r="I3261" s="9">
        <v>2</v>
      </c>
    </row>
    <row r="3262">
      <c r="A3262" s="255" t="s">
        <v>4439</v>
      </c>
      <c r="B3262" s="9">
        <v>2</v>
      </c>
      <c r="C3262" s="255" t="s">
        <v>9101</v>
      </c>
      <c r="D3262" s="9">
        <v>0.0056659352000372658</v>
      </c>
      <c r="E3262" s="9"/>
      <c r="F3262" s="255" t="s">
        <v>9122</v>
      </c>
      <c r="G3262" s="9"/>
      <c r="H3262" s="255" t="s">
        <v>9168</v>
      </c>
      <c r="I3262" s="9">
        <v>2</v>
      </c>
    </row>
    <row r="3263">
      <c r="A3263" s="255" t="s">
        <v>4440</v>
      </c>
      <c r="B3263" s="9">
        <v>2</v>
      </c>
      <c r="C3263" s="255" t="s">
        <v>9101</v>
      </c>
      <c r="D3263" s="9">
        <v>0.0056659352000372658</v>
      </c>
      <c r="E3263" s="9"/>
      <c r="F3263" s="255" t="s">
        <v>9123</v>
      </c>
      <c r="G3263" s="9"/>
      <c r="H3263" s="255" t="s">
        <v>9168</v>
      </c>
      <c r="I3263" s="9">
        <v>2</v>
      </c>
    </row>
    <row r="3264">
      <c r="A3264" s="255" t="s">
        <v>4441</v>
      </c>
      <c r="B3264" s="9">
        <v>2</v>
      </c>
      <c r="C3264" s="255" t="s">
        <v>9101</v>
      </c>
      <c r="D3264" s="9">
        <v>0.0056659352000372658</v>
      </c>
      <c r="E3264" s="9"/>
      <c r="F3264" s="255" t="s">
        <v>9124</v>
      </c>
      <c r="G3264" s="9"/>
      <c r="H3264" s="255" t="s">
        <v>9168</v>
      </c>
      <c r="I3264" s="9">
        <v>2</v>
      </c>
    </row>
    <row r="3265">
      <c r="A3265" s="255" t="s">
        <v>4442</v>
      </c>
      <c r="B3265" s="9">
        <v>2</v>
      </c>
      <c r="C3265" s="255" t="s">
        <v>9101</v>
      </c>
      <c r="D3265" s="9">
        <v>0.0079586122458682896</v>
      </c>
      <c r="E3265" s="9"/>
      <c r="F3265" s="255" t="s">
        <v>9127</v>
      </c>
      <c r="G3265" s="9"/>
      <c r="H3265" s="255" t="s">
        <v>9168</v>
      </c>
      <c r="I3265" s="9">
        <v>2</v>
      </c>
    </row>
    <row r="3266">
      <c r="A3266" s="255" t="s">
        <v>4443</v>
      </c>
      <c r="B3266" s="9">
        <v>2</v>
      </c>
      <c r="C3266" s="255" t="s">
        <v>9101</v>
      </c>
      <c r="D3266" s="9">
        <v>0.0079586122458682896</v>
      </c>
      <c r="E3266" s="9"/>
      <c r="F3266" s="255" t="s">
        <v>9128</v>
      </c>
      <c r="G3266" s="9"/>
      <c r="H3266" s="255" t="s">
        <v>9168</v>
      </c>
      <c r="I3266" s="9">
        <v>2</v>
      </c>
    </row>
    <row r="3267">
      <c r="A3267" s="255" t="s">
        <v>4444</v>
      </c>
      <c r="B3267" s="9">
        <v>2</v>
      </c>
      <c r="C3267" s="255" t="s">
        <v>9101</v>
      </c>
      <c r="D3267" s="9">
        <v>-0.0065672748609040821</v>
      </c>
      <c r="E3267" s="9"/>
      <c r="F3267" s="255" t="s">
        <v>9126</v>
      </c>
      <c r="G3267" s="9"/>
      <c r="H3267" s="255" t="s">
        <v>9168</v>
      </c>
      <c r="I3267" s="9">
        <v>2</v>
      </c>
    </row>
    <row r="3268">
      <c r="A3268" s="255" t="s">
        <v>4445</v>
      </c>
      <c r="B3268" s="9">
        <v>2</v>
      </c>
      <c r="C3268" s="255" t="s">
        <v>9101</v>
      </c>
      <c r="D3268" s="9"/>
      <c r="E3268" s="9"/>
      <c r="F3268" s="255" t="s">
        <v>9115</v>
      </c>
      <c r="G3268" s="9"/>
      <c r="H3268" s="255" t="s">
        <v>9168</v>
      </c>
      <c r="I3268" s="9">
        <v>2</v>
      </c>
    </row>
    <row r="3269">
      <c r="A3269" s="255" t="s">
        <v>4446</v>
      </c>
      <c r="B3269" s="9">
        <v>2</v>
      </c>
      <c r="C3269" s="255" t="s">
        <v>9101</v>
      </c>
      <c r="D3269" s="9"/>
      <c r="E3269" s="9"/>
      <c r="F3269" s="255" t="s">
        <v>9138</v>
      </c>
      <c r="G3269" s="9"/>
      <c r="H3269" s="255" t="s">
        <v>9168</v>
      </c>
      <c r="I3269" s="9">
        <v>2</v>
      </c>
    </row>
    <row r="3270">
      <c r="A3270" s="255" t="s">
        <v>4447</v>
      </c>
      <c r="B3270" s="9">
        <v>2</v>
      </c>
      <c r="C3270" s="255" t="s">
        <v>9101</v>
      </c>
      <c r="D3270" s="9"/>
      <c r="E3270" s="9"/>
      <c r="F3270" s="255" t="s">
        <v>9119</v>
      </c>
      <c r="G3270" s="9"/>
      <c r="H3270" s="255" t="s">
        <v>9168</v>
      </c>
      <c r="I3270" s="9">
        <v>2</v>
      </c>
    </row>
    <row r="3271">
      <c r="A3271" s="255" t="s">
        <v>4448</v>
      </c>
      <c r="B3271" s="9">
        <v>2</v>
      </c>
      <c r="C3271" s="255" t="s">
        <v>9101</v>
      </c>
      <c r="D3271" s="9"/>
      <c r="E3271" s="9"/>
      <c r="F3271" s="255" t="s">
        <v>9118</v>
      </c>
      <c r="G3271" s="9"/>
      <c r="H3271" s="255" t="s">
        <v>9168</v>
      </c>
      <c r="I3271" s="9">
        <v>2</v>
      </c>
    </row>
    <row r="3272">
      <c r="A3272" s="255" t="s">
        <v>4449</v>
      </c>
      <c r="B3272" s="9">
        <v>2</v>
      </c>
      <c r="C3272" s="255" t="s">
        <v>9101</v>
      </c>
      <c r="D3272" s="9"/>
      <c r="E3272" s="9"/>
      <c r="F3272" s="255" t="s">
        <v>9116</v>
      </c>
      <c r="G3272" s="9"/>
      <c r="H3272" s="255" t="s">
        <v>9168</v>
      </c>
      <c r="I3272" s="9">
        <v>2</v>
      </c>
    </row>
    <row r="3273">
      <c r="A3273" s="255" t="s">
        <v>4450</v>
      </c>
      <c r="B3273" s="9">
        <v>2</v>
      </c>
      <c r="C3273" s="255" t="s">
        <v>9101</v>
      </c>
      <c r="D3273" s="9"/>
      <c r="E3273" s="9"/>
      <c r="F3273" s="255" t="s">
        <v>9117</v>
      </c>
      <c r="G3273" s="9"/>
      <c r="H3273" s="255" t="s">
        <v>9168</v>
      </c>
      <c r="I3273" s="9">
        <v>2</v>
      </c>
    </row>
    <row r="3274">
      <c r="A3274" s="255" t="s">
        <v>4451</v>
      </c>
      <c r="B3274" s="9">
        <v>2</v>
      </c>
      <c r="C3274" s="255" t="s">
        <v>9101</v>
      </c>
      <c r="D3274" s="9">
        <v>0.0108001901258774</v>
      </c>
      <c r="E3274" s="9"/>
      <c r="F3274" s="255" t="s">
        <v>9133</v>
      </c>
      <c r="G3274" s="9"/>
      <c r="H3274" s="255" t="s">
        <v>9168</v>
      </c>
      <c r="I3274" s="9">
        <v>2</v>
      </c>
    </row>
    <row r="3275">
      <c r="A3275" s="255" t="s">
        <v>4452</v>
      </c>
      <c r="B3275" s="9">
        <v>2</v>
      </c>
      <c r="C3275" s="255" t="s">
        <v>9101</v>
      </c>
      <c r="D3275" s="9"/>
      <c r="E3275" s="9"/>
      <c r="F3275" s="255" t="s">
        <v>9134</v>
      </c>
      <c r="G3275" s="9"/>
      <c r="H3275" s="255" t="s">
        <v>9168</v>
      </c>
      <c r="I3275" s="9">
        <v>2</v>
      </c>
    </row>
    <row r="3276">
      <c r="A3276" s="255" t="s">
        <v>4453</v>
      </c>
      <c r="B3276" s="9">
        <v>2</v>
      </c>
      <c r="C3276" s="255" t="s">
        <v>9101</v>
      </c>
      <c r="D3276" s="9">
        <v>0.0096610856639822631</v>
      </c>
      <c r="E3276" s="9"/>
      <c r="F3276" s="255" t="s">
        <v>9135</v>
      </c>
      <c r="G3276" s="9"/>
      <c r="H3276" s="255" t="s">
        <v>9168</v>
      </c>
      <c r="I3276" s="9">
        <v>2</v>
      </c>
    </row>
    <row r="3277">
      <c r="A3277" s="255" t="s">
        <v>4454</v>
      </c>
      <c r="B3277" s="9">
        <v>2</v>
      </c>
      <c r="C3277" s="255" t="s">
        <v>9101</v>
      </c>
      <c r="D3277" s="9">
        <v>0.0084203140614780986</v>
      </c>
      <c r="E3277" s="9"/>
      <c r="F3277" s="255" t="s">
        <v>9114</v>
      </c>
      <c r="G3277" s="9"/>
      <c r="H3277" s="255" t="s">
        <v>9168</v>
      </c>
      <c r="I3277" s="9">
        <v>2</v>
      </c>
    </row>
    <row r="3278">
      <c r="A3278" s="255" t="s">
        <v>4455</v>
      </c>
      <c r="B3278" s="9">
        <v>2</v>
      </c>
      <c r="C3278" s="255" t="s">
        <v>9101</v>
      </c>
      <c r="D3278" s="9">
        <v>0.0023881298700129698</v>
      </c>
      <c r="E3278" s="9"/>
      <c r="F3278" s="255" t="s">
        <v>9125</v>
      </c>
      <c r="G3278" s="9"/>
      <c r="H3278" s="255" t="s">
        <v>9168</v>
      </c>
      <c r="I3278" s="9">
        <v>2</v>
      </c>
    </row>
    <row r="3279">
      <c r="A3279" s="255" t="s">
        <v>4456</v>
      </c>
      <c r="B3279" s="9">
        <v>2</v>
      </c>
      <c r="C3279" s="255" t="s">
        <v>9101</v>
      </c>
      <c r="D3279" s="9">
        <v>0.0048401247413101534</v>
      </c>
      <c r="E3279" s="9"/>
      <c r="F3279" s="255" t="s">
        <v>9132</v>
      </c>
      <c r="G3279" s="9"/>
      <c r="H3279" s="255" t="s">
        <v>9168</v>
      </c>
      <c r="I3279" s="9">
        <v>2</v>
      </c>
    </row>
    <row r="3280">
      <c r="A3280" s="255" t="s">
        <v>4457</v>
      </c>
      <c r="B3280" s="9">
        <v>2</v>
      </c>
      <c r="C3280" s="255" t="s">
        <v>9101</v>
      </c>
      <c r="D3280" s="9">
        <v>-0.010425668667741722</v>
      </c>
      <c r="E3280" s="9"/>
      <c r="F3280" s="255" t="s">
        <v>9136</v>
      </c>
      <c r="G3280" s="9"/>
      <c r="H3280" s="255" t="s">
        <v>9168</v>
      </c>
      <c r="I3280" s="9">
        <v>2</v>
      </c>
    </row>
    <row r="3281">
      <c r="A3281" s="255" t="s">
        <v>4458</v>
      </c>
      <c r="B3281" s="9">
        <v>2</v>
      </c>
      <c r="C3281" s="255" t="s">
        <v>9101</v>
      </c>
      <c r="D3281" s="9">
        <v>-0.0057966622892240737</v>
      </c>
      <c r="E3281" s="9"/>
      <c r="F3281" s="255" t="s">
        <v>9137</v>
      </c>
      <c r="G3281" s="9"/>
      <c r="H3281" s="255" t="s">
        <v>9168</v>
      </c>
      <c r="I3281" s="9">
        <v>2</v>
      </c>
    </row>
    <row r="3282">
      <c r="A3282" s="255" t="s">
        <v>4459</v>
      </c>
      <c r="B3282" s="9">
        <v>3</v>
      </c>
      <c r="C3282" s="255" t="s">
        <v>9101</v>
      </c>
      <c r="D3282" s="9">
        <v>0.007815853089484074</v>
      </c>
      <c r="E3282" s="9"/>
      <c r="F3282" s="255" t="s">
        <v>9129</v>
      </c>
      <c r="G3282" s="9"/>
      <c r="H3282" s="255" t="s">
        <v>9168</v>
      </c>
      <c r="I3282" s="9">
        <v>2</v>
      </c>
    </row>
    <row r="3283">
      <c r="A3283" s="255" t="s">
        <v>4460</v>
      </c>
      <c r="B3283" s="9">
        <v>3</v>
      </c>
      <c r="C3283" s="255" t="s">
        <v>9101</v>
      </c>
      <c r="D3283" s="9">
        <v>0.007815853089484074</v>
      </c>
      <c r="E3283" s="9"/>
      <c r="F3283" s="255" t="s">
        <v>9130</v>
      </c>
      <c r="G3283" s="9"/>
      <c r="H3283" s="255" t="s">
        <v>9168</v>
      </c>
      <c r="I3283" s="9">
        <v>2</v>
      </c>
    </row>
    <row r="3284">
      <c r="A3284" s="255" t="s">
        <v>4461</v>
      </c>
      <c r="B3284" s="9">
        <v>3</v>
      </c>
      <c r="C3284" s="255" t="s">
        <v>9101</v>
      </c>
      <c r="D3284" s="9">
        <v>0.0037274784909202886</v>
      </c>
      <c r="E3284" s="9"/>
      <c r="F3284" s="255" t="s">
        <v>9131</v>
      </c>
      <c r="G3284" s="9"/>
      <c r="H3284" s="255" t="s">
        <v>9168</v>
      </c>
      <c r="I3284" s="9">
        <v>2</v>
      </c>
    </row>
    <row r="3285">
      <c r="A3285" s="255" t="s">
        <v>4462</v>
      </c>
      <c r="B3285" s="9">
        <v>3</v>
      </c>
      <c r="C3285" s="255" t="s">
        <v>9101</v>
      </c>
      <c r="D3285" s="9"/>
      <c r="E3285" s="9"/>
      <c r="F3285" s="255" t="s">
        <v>9121</v>
      </c>
      <c r="G3285" s="9"/>
      <c r="H3285" s="255" t="s">
        <v>9168</v>
      </c>
      <c r="I3285" s="9">
        <v>2</v>
      </c>
    </row>
    <row r="3286">
      <c r="A3286" s="255" t="s">
        <v>4463</v>
      </c>
      <c r="B3286" s="9">
        <v>3</v>
      </c>
      <c r="C3286" s="255" t="s">
        <v>9101</v>
      </c>
      <c r="D3286" s="9"/>
      <c r="E3286" s="9"/>
      <c r="F3286" s="255" t="s">
        <v>9120</v>
      </c>
      <c r="G3286" s="9"/>
      <c r="H3286" s="255" t="s">
        <v>9168</v>
      </c>
      <c r="I3286" s="9">
        <v>2</v>
      </c>
    </row>
    <row r="3287">
      <c r="A3287" s="255" t="s">
        <v>4464</v>
      </c>
      <c r="B3287" s="9">
        <v>3</v>
      </c>
      <c r="C3287" s="255" t="s">
        <v>9101</v>
      </c>
      <c r="D3287" s="9">
        <v>0.0073146227425633942</v>
      </c>
      <c r="E3287" s="9"/>
      <c r="F3287" s="255" t="s">
        <v>9122</v>
      </c>
      <c r="G3287" s="9"/>
      <c r="H3287" s="255" t="s">
        <v>9168</v>
      </c>
      <c r="I3287" s="9">
        <v>2</v>
      </c>
    </row>
    <row r="3288">
      <c r="A3288" s="255" t="s">
        <v>4465</v>
      </c>
      <c r="B3288" s="9">
        <v>3</v>
      </c>
      <c r="C3288" s="255" t="s">
        <v>9101</v>
      </c>
      <c r="D3288" s="9">
        <v>0.0073146227425633942</v>
      </c>
      <c r="E3288" s="9"/>
      <c r="F3288" s="255" t="s">
        <v>9123</v>
      </c>
      <c r="G3288" s="9"/>
      <c r="H3288" s="255" t="s">
        <v>9168</v>
      </c>
      <c r="I3288" s="9">
        <v>2</v>
      </c>
    </row>
    <row r="3289">
      <c r="A3289" s="255" t="s">
        <v>4466</v>
      </c>
      <c r="B3289" s="9">
        <v>3</v>
      </c>
      <c r="C3289" s="255" t="s">
        <v>9101</v>
      </c>
      <c r="D3289" s="9">
        <v>0.0073146227425633942</v>
      </c>
      <c r="E3289" s="9"/>
      <c r="F3289" s="255" t="s">
        <v>9124</v>
      </c>
      <c r="G3289" s="9"/>
      <c r="H3289" s="255" t="s">
        <v>9168</v>
      </c>
      <c r="I3289" s="9">
        <v>2</v>
      </c>
    </row>
    <row r="3290">
      <c r="A3290" s="255" t="s">
        <v>4467</v>
      </c>
      <c r="B3290" s="9">
        <v>3</v>
      </c>
      <c r="C3290" s="255" t="s">
        <v>9101</v>
      </c>
      <c r="D3290" s="9">
        <v>0.010570284495524492</v>
      </c>
      <c r="E3290" s="9"/>
      <c r="F3290" s="255" t="s">
        <v>9127</v>
      </c>
      <c r="G3290" s="9"/>
      <c r="H3290" s="255" t="s">
        <v>9168</v>
      </c>
      <c r="I3290" s="9">
        <v>2</v>
      </c>
    </row>
    <row r="3291">
      <c r="A3291" s="255" t="s">
        <v>4468</v>
      </c>
      <c r="B3291" s="9">
        <v>3</v>
      </c>
      <c r="C3291" s="255" t="s">
        <v>9101</v>
      </c>
      <c r="D3291" s="9">
        <v>0.010570284495524492</v>
      </c>
      <c r="E3291" s="9"/>
      <c r="F3291" s="255" t="s">
        <v>9128</v>
      </c>
      <c r="G3291" s="9"/>
      <c r="H3291" s="255" t="s">
        <v>9168</v>
      </c>
      <c r="I3291" s="9">
        <v>2</v>
      </c>
    </row>
    <row r="3292">
      <c r="A3292" s="255" t="s">
        <v>4469</v>
      </c>
      <c r="B3292" s="9">
        <v>3</v>
      </c>
      <c r="C3292" s="255" t="s">
        <v>9101</v>
      </c>
      <c r="D3292" s="9">
        <v>-0.0066703755972634948</v>
      </c>
      <c r="E3292" s="9"/>
      <c r="F3292" s="255" t="s">
        <v>9126</v>
      </c>
      <c r="G3292" s="9"/>
      <c r="H3292" s="255" t="s">
        <v>9168</v>
      </c>
      <c r="I3292" s="9">
        <v>2</v>
      </c>
    </row>
    <row r="3293">
      <c r="A3293" s="255" t="s">
        <v>4470</v>
      </c>
      <c r="B3293" s="9">
        <v>3</v>
      </c>
      <c r="C3293" s="255" t="s">
        <v>9101</v>
      </c>
      <c r="D3293" s="9"/>
      <c r="E3293" s="9"/>
      <c r="F3293" s="255" t="s">
        <v>9115</v>
      </c>
      <c r="G3293" s="9"/>
      <c r="H3293" s="255" t="s">
        <v>9168</v>
      </c>
      <c r="I3293" s="9">
        <v>2</v>
      </c>
    </row>
    <row r="3294">
      <c r="A3294" s="255" t="s">
        <v>4471</v>
      </c>
      <c r="B3294" s="9">
        <v>3</v>
      </c>
      <c r="C3294" s="255" t="s">
        <v>9101</v>
      </c>
      <c r="D3294" s="9"/>
      <c r="E3294" s="9"/>
      <c r="F3294" s="255" t="s">
        <v>9138</v>
      </c>
      <c r="G3294" s="9"/>
      <c r="H3294" s="255" t="s">
        <v>9168</v>
      </c>
      <c r="I3294" s="9">
        <v>2</v>
      </c>
    </row>
    <row r="3295">
      <c r="A3295" s="255" t="s">
        <v>4472</v>
      </c>
      <c r="B3295" s="9">
        <v>3</v>
      </c>
      <c r="C3295" s="255" t="s">
        <v>9101</v>
      </c>
      <c r="D3295" s="9"/>
      <c r="E3295" s="9"/>
      <c r="F3295" s="255" t="s">
        <v>9119</v>
      </c>
      <c r="G3295" s="9"/>
      <c r="H3295" s="255" t="s">
        <v>9168</v>
      </c>
      <c r="I3295" s="9">
        <v>2</v>
      </c>
    </row>
    <row r="3296">
      <c r="A3296" s="255" t="s">
        <v>4473</v>
      </c>
      <c r="B3296" s="9">
        <v>3</v>
      </c>
      <c r="C3296" s="255" t="s">
        <v>9101</v>
      </c>
      <c r="D3296" s="9"/>
      <c r="E3296" s="9"/>
      <c r="F3296" s="255" t="s">
        <v>9118</v>
      </c>
      <c r="G3296" s="9"/>
      <c r="H3296" s="255" t="s">
        <v>9168</v>
      </c>
      <c r="I3296" s="9">
        <v>2</v>
      </c>
    </row>
    <row r="3297">
      <c r="A3297" s="255" t="s">
        <v>4474</v>
      </c>
      <c r="B3297" s="9">
        <v>3</v>
      </c>
      <c r="C3297" s="255" t="s">
        <v>9101</v>
      </c>
      <c r="D3297" s="9"/>
      <c r="E3297" s="9"/>
      <c r="F3297" s="255" t="s">
        <v>9116</v>
      </c>
      <c r="G3297" s="9"/>
      <c r="H3297" s="255" t="s">
        <v>9168</v>
      </c>
      <c r="I3297" s="9">
        <v>2</v>
      </c>
    </row>
    <row r="3298">
      <c r="A3298" s="255" t="s">
        <v>4475</v>
      </c>
      <c r="B3298" s="9">
        <v>3</v>
      </c>
      <c r="C3298" s="255" t="s">
        <v>9101</v>
      </c>
      <c r="D3298" s="9"/>
      <c r="E3298" s="9"/>
      <c r="F3298" s="255" t="s">
        <v>9117</v>
      </c>
      <c r="G3298" s="9"/>
      <c r="H3298" s="255" t="s">
        <v>9168</v>
      </c>
      <c r="I3298" s="9">
        <v>2</v>
      </c>
    </row>
    <row r="3299">
      <c r="A3299" s="255" t="s">
        <v>4476</v>
      </c>
      <c r="B3299" s="9">
        <v>3</v>
      </c>
      <c r="C3299" s="255" t="s">
        <v>9101</v>
      </c>
      <c r="D3299" s="9">
        <v>0.010579631149475873</v>
      </c>
      <c r="E3299" s="9"/>
      <c r="F3299" s="255" t="s">
        <v>9133</v>
      </c>
      <c r="G3299" s="9"/>
      <c r="H3299" s="255" t="s">
        <v>9168</v>
      </c>
      <c r="I3299" s="9">
        <v>2</v>
      </c>
    </row>
    <row r="3300">
      <c r="A3300" s="255" t="s">
        <v>4477</v>
      </c>
      <c r="B3300" s="9">
        <v>3</v>
      </c>
      <c r="C3300" s="255" t="s">
        <v>9101</v>
      </c>
      <c r="D3300" s="9"/>
      <c r="E3300" s="9"/>
      <c r="F3300" s="255" t="s">
        <v>9134</v>
      </c>
      <c r="G3300" s="9"/>
      <c r="H3300" s="255" t="s">
        <v>9168</v>
      </c>
      <c r="I3300" s="9">
        <v>2</v>
      </c>
    </row>
    <row r="3301">
      <c r="A3301" s="255" t="s">
        <v>4478</v>
      </c>
      <c r="B3301" s="9">
        <v>3</v>
      </c>
      <c r="C3301" s="255" t="s">
        <v>9101</v>
      </c>
      <c r="D3301" s="9">
        <v>0.0087553668627840635</v>
      </c>
      <c r="E3301" s="9"/>
      <c r="F3301" s="255" t="s">
        <v>9135</v>
      </c>
      <c r="G3301" s="9"/>
      <c r="H3301" s="255" t="s">
        <v>9168</v>
      </c>
      <c r="I3301" s="9">
        <v>2</v>
      </c>
    </row>
    <row r="3302">
      <c r="A3302" s="255" t="s">
        <v>4479</v>
      </c>
      <c r="B3302" s="9">
        <v>3</v>
      </c>
      <c r="C3302" s="255" t="s">
        <v>9101</v>
      </c>
      <c r="D3302" s="9">
        <v>0.0077525635719371535</v>
      </c>
      <c r="E3302" s="9"/>
      <c r="F3302" s="255" t="s">
        <v>9114</v>
      </c>
      <c r="G3302" s="9"/>
      <c r="H3302" s="255" t="s">
        <v>9168</v>
      </c>
      <c r="I3302" s="9">
        <v>2</v>
      </c>
    </row>
    <row r="3303">
      <c r="A3303" s="255" t="s">
        <v>4480</v>
      </c>
      <c r="B3303" s="9">
        <v>3</v>
      </c>
      <c r="C3303" s="255" t="s">
        <v>9101</v>
      </c>
      <c r="D3303" s="9">
        <v>0.0026243872947692083</v>
      </c>
      <c r="E3303" s="9"/>
      <c r="F3303" s="255" t="s">
        <v>9125</v>
      </c>
      <c r="G3303" s="9"/>
      <c r="H3303" s="255" t="s">
        <v>9168</v>
      </c>
      <c r="I3303" s="9">
        <v>2</v>
      </c>
    </row>
    <row r="3304">
      <c r="A3304" s="255" t="s">
        <v>4481</v>
      </c>
      <c r="B3304" s="9">
        <v>3</v>
      </c>
      <c r="C3304" s="255" t="s">
        <v>9101</v>
      </c>
      <c r="D3304" s="9">
        <v>0.0057808731217952568</v>
      </c>
      <c r="E3304" s="9"/>
      <c r="F3304" s="255" t="s">
        <v>9132</v>
      </c>
      <c r="G3304" s="9"/>
      <c r="H3304" s="255" t="s">
        <v>9168</v>
      </c>
      <c r="I3304" s="9">
        <v>2</v>
      </c>
    </row>
    <row r="3305">
      <c r="A3305" s="255" t="s">
        <v>4482</v>
      </c>
      <c r="B3305" s="9">
        <v>3</v>
      </c>
      <c r="C3305" s="255" t="s">
        <v>9101</v>
      </c>
      <c r="D3305" s="9">
        <v>-0.0096948139571411459</v>
      </c>
      <c r="E3305" s="9"/>
      <c r="F3305" s="255" t="s">
        <v>9136</v>
      </c>
      <c r="G3305" s="9"/>
      <c r="H3305" s="255" t="s">
        <v>9168</v>
      </c>
      <c r="I3305" s="9">
        <v>2</v>
      </c>
    </row>
    <row r="3306">
      <c r="A3306" s="255" t="s">
        <v>4483</v>
      </c>
      <c r="B3306" s="9">
        <v>3</v>
      </c>
      <c r="C3306" s="255" t="s">
        <v>9101</v>
      </c>
      <c r="D3306" s="9">
        <v>-0.0050432896855840195</v>
      </c>
      <c r="E3306" s="9"/>
      <c r="F3306" s="255" t="s">
        <v>9137</v>
      </c>
      <c r="G3306" s="9"/>
      <c r="H3306" s="255" t="s">
        <v>9168</v>
      </c>
      <c r="I3306" s="9">
        <v>2</v>
      </c>
    </row>
    <row r="3307">
      <c r="A3307" s="255" t="s">
        <v>4484</v>
      </c>
      <c r="B3307" s="9">
        <v>4</v>
      </c>
      <c r="C3307" s="255" t="s">
        <v>9101</v>
      </c>
      <c r="D3307" s="9">
        <v>0.0084219383956900488</v>
      </c>
      <c r="E3307" s="9"/>
      <c r="F3307" s="255" t="s">
        <v>9129</v>
      </c>
      <c r="G3307" s="9"/>
      <c r="H3307" s="255" t="s">
        <v>9168</v>
      </c>
      <c r="I3307" s="9">
        <v>2</v>
      </c>
    </row>
    <row r="3308">
      <c r="A3308" s="255" t="s">
        <v>4485</v>
      </c>
      <c r="B3308" s="9">
        <v>4</v>
      </c>
      <c r="C3308" s="255" t="s">
        <v>9101</v>
      </c>
      <c r="D3308" s="9">
        <v>0.0084219383956900488</v>
      </c>
      <c r="E3308" s="9"/>
      <c r="F3308" s="255" t="s">
        <v>9130</v>
      </c>
      <c r="G3308" s="9"/>
      <c r="H3308" s="255" t="s">
        <v>9168</v>
      </c>
      <c r="I3308" s="9">
        <v>2</v>
      </c>
    </row>
    <row r="3309">
      <c r="A3309" s="255" t="s">
        <v>4486</v>
      </c>
      <c r="B3309" s="9">
        <v>4</v>
      </c>
      <c r="C3309" s="255" t="s">
        <v>9101</v>
      </c>
      <c r="D3309" s="9">
        <v>0.0040769295960215134</v>
      </c>
      <c r="E3309" s="9"/>
      <c r="F3309" s="255" t="s">
        <v>9131</v>
      </c>
      <c r="G3309" s="9"/>
      <c r="H3309" s="255" t="s">
        <v>9168</v>
      </c>
      <c r="I3309" s="9">
        <v>2</v>
      </c>
    </row>
    <row r="3310">
      <c r="A3310" s="255" t="s">
        <v>4487</v>
      </c>
      <c r="B3310" s="9">
        <v>4</v>
      </c>
      <c r="C3310" s="255" t="s">
        <v>9101</v>
      </c>
      <c r="D3310" s="9"/>
      <c r="E3310" s="9"/>
      <c r="F3310" s="255" t="s">
        <v>9121</v>
      </c>
      <c r="G3310" s="9"/>
      <c r="H3310" s="255" t="s">
        <v>9168</v>
      </c>
      <c r="I3310" s="9">
        <v>2</v>
      </c>
    </row>
    <row r="3311">
      <c r="A3311" s="255" t="s">
        <v>4488</v>
      </c>
      <c r="B3311" s="9">
        <v>4</v>
      </c>
      <c r="C3311" s="255" t="s">
        <v>9101</v>
      </c>
      <c r="D3311" s="9"/>
      <c r="E3311" s="9"/>
      <c r="F3311" s="255" t="s">
        <v>9120</v>
      </c>
      <c r="G3311" s="9"/>
      <c r="H3311" s="255" t="s">
        <v>9168</v>
      </c>
      <c r="I3311" s="9">
        <v>2</v>
      </c>
    </row>
    <row r="3312">
      <c r="A3312" s="255" t="s">
        <v>4489</v>
      </c>
      <c r="B3312" s="9">
        <v>4</v>
      </c>
      <c r="C3312" s="255" t="s">
        <v>9101</v>
      </c>
      <c r="D3312" s="9">
        <v>0.0082372924792908381</v>
      </c>
      <c r="E3312" s="9"/>
      <c r="F3312" s="255" t="s">
        <v>9122</v>
      </c>
      <c r="G3312" s="9"/>
      <c r="H3312" s="255" t="s">
        <v>9168</v>
      </c>
      <c r="I3312" s="9">
        <v>2</v>
      </c>
    </row>
    <row r="3313">
      <c r="A3313" s="255" t="s">
        <v>4490</v>
      </c>
      <c r="B3313" s="9">
        <v>4</v>
      </c>
      <c r="C3313" s="255" t="s">
        <v>9101</v>
      </c>
      <c r="D3313" s="9">
        <v>0.0082372924792908381</v>
      </c>
      <c r="E3313" s="9"/>
      <c r="F3313" s="255" t="s">
        <v>9123</v>
      </c>
      <c r="G3313" s="9"/>
      <c r="H3313" s="255" t="s">
        <v>9168</v>
      </c>
      <c r="I3313" s="9">
        <v>2</v>
      </c>
    </row>
    <row r="3314">
      <c r="A3314" s="255" t="s">
        <v>4491</v>
      </c>
      <c r="B3314" s="9">
        <v>4</v>
      </c>
      <c r="C3314" s="255" t="s">
        <v>9101</v>
      </c>
      <c r="D3314" s="9">
        <v>0.0082372924792908381</v>
      </c>
      <c r="E3314" s="9"/>
      <c r="F3314" s="255" t="s">
        <v>9124</v>
      </c>
      <c r="G3314" s="9"/>
      <c r="H3314" s="255" t="s">
        <v>9168</v>
      </c>
      <c r="I3314" s="9">
        <v>2</v>
      </c>
    </row>
    <row r="3315">
      <c r="A3315" s="255" t="s">
        <v>4492</v>
      </c>
      <c r="B3315" s="9">
        <v>4</v>
      </c>
      <c r="C3315" s="255" t="s">
        <v>9101</v>
      </c>
      <c r="D3315" s="9">
        <v>0.011791005108257551</v>
      </c>
      <c r="E3315" s="9"/>
      <c r="F3315" s="255" t="s">
        <v>9127</v>
      </c>
      <c r="G3315" s="9"/>
      <c r="H3315" s="255" t="s">
        <v>9168</v>
      </c>
      <c r="I3315" s="9">
        <v>2</v>
      </c>
    </row>
    <row r="3316">
      <c r="A3316" s="255" t="s">
        <v>4493</v>
      </c>
      <c r="B3316" s="9">
        <v>4</v>
      </c>
      <c r="C3316" s="255" t="s">
        <v>9101</v>
      </c>
      <c r="D3316" s="9">
        <v>0.011791005108257551</v>
      </c>
      <c r="E3316" s="9"/>
      <c r="F3316" s="255" t="s">
        <v>9128</v>
      </c>
      <c r="G3316" s="9"/>
      <c r="H3316" s="255" t="s">
        <v>9168</v>
      </c>
      <c r="I3316" s="9">
        <v>2</v>
      </c>
    </row>
    <row r="3317">
      <c r="A3317" s="255" t="s">
        <v>4494</v>
      </c>
      <c r="B3317" s="9">
        <v>4</v>
      </c>
      <c r="C3317" s="255" t="s">
        <v>9101</v>
      </c>
      <c r="D3317" s="9">
        <v>-0.0071893638084428654</v>
      </c>
      <c r="E3317" s="9"/>
      <c r="F3317" s="255" t="s">
        <v>9126</v>
      </c>
      <c r="G3317" s="9"/>
      <c r="H3317" s="255" t="s">
        <v>9168</v>
      </c>
      <c r="I3317" s="9">
        <v>2</v>
      </c>
    </row>
    <row r="3318">
      <c r="A3318" s="255" t="s">
        <v>4495</v>
      </c>
      <c r="B3318" s="9">
        <v>4</v>
      </c>
      <c r="C3318" s="255" t="s">
        <v>9101</v>
      </c>
      <c r="D3318" s="9"/>
      <c r="E3318" s="9"/>
      <c r="F3318" s="255" t="s">
        <v>9115</v>
      </c>
      <c r="G3318" s="9"/>
      <c r="H3318" s="255" t="s">
        <v>9168</v>
      </c>
      <c r="I3318" s="9">
        <v>2</v>
      </c>
    </row>
    <row r="3319">
      <c r="A3319" s="255" t="s">
        <v>4496</v>
      </c>
      <c r="B3319" s="9">
        <v>4</v>
      </c>
      <c r="C3319" s="255" t="s">
        <v>9101</v>
      </c>
      <c r="D3319" s="9"/>
      <c r="E3319" s="9"/>
      <c r="F3319" s="255" t="s">
        <v>9138</v>
      </c>
      <c r="G3319" s="9"/>
      <c r="H3319" s="255" t="s">
        <v>9168</v>
      </c>
      <c r="I3319" s="9">
        <v>2</v>
      </c>
    </row>
    <row r="3320">
      <c r="A3320" s="255" t="s">
        <v>4497</v>
      </c>
      <c r="B3320" s="9">
        <v>4</v>
      </c>
      <c r="C3320" s="255" t="s">
        <v>9101</v>
      </c>
      <c r="D3320" s="9"/>
      <c r="E3320" s="9"/>
      <c r="F3320" s="255" t="s">
        <v>9119</v>
      </c>
      <c r="G3320" s="9"/>
      <c r="H3320" s="255" t="s">
        <v>9168</v>
      </c>
      <c r="I3320" s="9">
        <v>2</v>
      </c>
    </row>
    <row r="3321">
      <c r="A3321" s="255" t="s">
        <v>4498</v>
      </c>
      <c r="B3321" s="9">
        <v>4</v>
      </c>
      <c r="C3321" s="255" t="s">
        <v>9101</v>
      </c>
      <c r="D3321" s="9"/>
      <c r="E3321" s="9"/>
      <c r="F3321" s="255" t="s">
        <v>9118</v>
      </c>
      <c r="G3321" s="9"/>
      <c r="H3321" s="255" t="s">
        <v>9168</v>
      </c>
      <c r="I3321" s="9">
        <v>2</v>
      </c>
    </row>
    <row r="3322">
      <c r="A3322" s="255" t="s">
        <v>4499</v>
      </c>
      <c r="B3322" s="9">
        <v>4</v>
      </c>
      <c r="C3322" s="255" t="s">
        <v>9101</v>
      </c>
      <c r="D3322" s="9"/>
      <c r="E3322" s="9"/>
      <c r="F3322" s="255" t="s">
        <v>9116</v>
      </c>
      <c r="G3322" s="9"/>
      <c r="H3322" s="255" t="s">
        <v>9168</v>
      </c>
      <c r="I3322" s="9">
        <v>2</v>
      </c>
    </row>
    <row r="3323">
      <c r="A3323" s="255" t="s">
        <v>4500</v>
      </c>
      <c r="B3323" s="9">
        <v>4</v>
      </c>
      <c r="C3323" s="255" t="s">
        <v>9101</v>
      </c>
      <c r="D3323" s="9"/>
      <c r="E3323" s="9"/>
      <c r="F3323" s="255" t="s">
        <v>9117</v>
      </c>
      <c r="G3323" s="9"/>
      <c r="H3323" s="255" t="s">
        <v>9168</v>
      </c>
      <c r="I3323" s="9">
        <v>2</v>
      </c>
    </row>
    <row r="3324">
      <c r="A3324" s="255" t="s">
        <v>4501</v>
      </c>
      <c r="B3324" s="9">
        <v>4</v>
      </c>
      <c r="C3324" s="255" t="s">
        <v>9101</v>
      </c>
      <c r="D3324" s="9">
        <v>0.010670896072413203</v>
      </c>
      <c r="E3324" s="9"/>
      <c r="F3324" s="255" t="s">
        <v>9133</v>
      </c>
      <c r="G3324" s="9"/>
      <c r="H3324" s="255" t="s">
        <v>9168</v>
      </c>
      <c r="I3324" s="9">
        <v>2</v>
      </c>
    </row>
    <row r="3325">
      <c r="A3325" s="255" t="s">
        <v>4502</v>
      </c>
      <c r="B3325" s="9">
        <v>4</v>
      </c>
      <c r="C3325" s="255" t="s">
        <v>9101</v>
      </c>
      <c r="D3325" s="9"/>
      <c r="E3325" s="9"/>
      <c r="F3325" s="255" t="s">
        <v>9134</v>
      </c>
      <c r="G3325" s="9"/>
      <c r="H3325" s="255" t="s">
        <v>9168</v>
      </c>
      <c r="I3325" s="9">
        <v>2</v>
      </c>
    </row>
    <row r="3326">
      <c r="A3326" s="255" t="s">
        <v>4503</v>
      </c>
      <c r="B3326" s="9">
        <v>4</v>
      </c>
      <c r="C3326" s="255" t="s">
        <v>9101</v>
      </c>
      <c r="D3326" s="9">
        <v>0.0087216763874297595</v>
      </c>
      <c r="E3326" s="9"/>
      <c r="F3326" s="255" t="s">
        <v>9135</v>
      </c>
      <c r="G3326" s="9"/>
      <c r="H3326" s="255" t="s">
        <v>9168</v>
      </c>
      <c r="I3326" s="9">
        <v>2</v>
      </c>
    </row>
    <row r="3327">
      <c r="A3327" s="255" t="s">
        <v>4504</v>
      </c>
      <c r="B3327" s="9">
        <v>4</v>
      </c>
      <c r="C3327" s="255" t="s">
        <v>9101</v>
      </c>
      <c r="D3327" s="9">
        <v>0.0074410110116191717</v>
      </c>
      <c r="E3327" s="9"/>
      <c r="F3327" s="255" t="s">
        <v>9114</v>
      </c>
      <c r="G3327" s="9"/>
      <c r="H3327" s="255" t="s">
        <v>9168</v>
      </c>
      <c r="I3327" s="9">
        <v>2</v>
      </c>
    </row>
    <row r="3328">
      <c r="A3328" s="255" t="s">
        <v>4505</v>
      </c>
      <c r="B3328" s="9">
        <v>4</v>
      </c>
      <c r="C3328" s="255" t="s">
        <v>9101</v>
      </c>
      <c r="D3328" s="9">
        <v>0.0027358303425498052</v>
      </c>
      <c r="E3328" s="9"/>
      <c r="F3328" s="255" t="s">
        <v>9125</v>
      </c>
      <c r="G3328" s="9"/>
      <c r="H3328" s="255" t="s">
        <v>9168</v>
      </c>
      <c r="I3328" s="9">
        <v>2</v>
      </c>
    </row>
    <row r="3329">
      <c r="A3329" s="255" t="s">
        <v>4506</v>
      </c>
      <c r="B3329" s="9">
        <v>4</v>
      </c>
      <c r="C3329" s="255" t="s">
        <v>9101</v>
      </c>
      <c r="D3329" s="9">
        <v>0.0064290963096409852</v>
      </c>
      <c r="E3329" s="9"/>
      <c r="F3329" s="255" t="s">
        <v>9132</v>
      </c>
      <c r="G3329" s="9"/>
      <c r="H3329" s="255" t="s">
        <v>9168</v>
      </c>
      <c r="I3329" s="9">
        <v>2</v>
      </c>
    </row>
    <row r="3330">
      <c r="A3330" s="255" t="s">
        <v>4507</v>
      </c>
      <c r="B3330" s="9">
        <v>4</v>
      </c>
      <c r="C3330" s="255" t="s">
        <v>9101</v>
      </c>
      <c r="D3330" s="9">
        <v>-0.009916787290904075</v>
      </c>
      <c r="E3330" s="9"/>
      <c r="F3330" s="255" t="s">
        <v>9136</v>
      </c>
      <c r="G3330" s="9"/>
      <c r="H3330" s="255" t="s">
        <v>9168</v>
      </c>
      <c r="I3330" s="9">
        <v>2</v>
      </c>
    </row>
    <row r="3331">
      <c r="A3331" s="255" t="s">
        <v>4508</v>
      </c>
      <c r="B3331" s="9">
        <v>4</v>
      </c>
      <c r="C3331" s="255" t="s">
        <v>9101</v>
      </c>
      <c r="D3331" s="9">
        <v>-0.0047390300544727752</v>
      </c>
      <c r="E3331" s="9"/>
      <c r="F3331" s="255" t="s">
        <v>9137</v>
      </c>
      <c r="G3331" s="9"/>
      <c r="H3331" s="255" t="s">
        <v>9168</v>
      </c>
      <c r="I3331" s="9">
        <v>2</v>
      </c>
    </row>
    <row r="3332">
      <c r="A3332" s="255" t="s">
        <v>4509</v>
      </c>
      <c r="B3332" s="9">
        <v>5</v>
      </c>
      <c r="C3332" s="255" t="s">
        <v>9101</v>
      </c>
      <c r="D3332" s="9">
        <v>0.006916426974917368</v>
      </c>
      <c r="E3332" s="9"/>
      <c r="F3332" s="255" t="s">
        <v>9129</v>
      </c>
      <c r="G3332" s="9"/>
      <c r="H3332" s="255" t="s">
        <v>9168</v>
      </c>
      <c r="I3332" s="9">
        <v>2</v>
      </c>
    </row>
    <row r="3333">
      <c r="A3333" s="255" t="s">
        <v>4510</v>
      </c>
      <c r="B3333" s="9">
        <v>5</v>
      </c>
      <c r="C3333" s="255" t="s">
        <v>9101</v>
      </c>
      <c r="D3333" s="9">
        <v>0.006916426974917368</v>
      </c>
      <c r="E3333" s="9"/>
      <c r="F3333" s="255" t="s">
        <v>9130</v>
      </c>
      <c r="G3333" s="9"/>
      <c r="H3333" s="255" t="s">
        <v>9168</v>
      </c>
      <c r="I3333" s="9">
        <v>2</v>
      </c>
    </row>
    <row r="3334">
      <c r="A3334" s="255" t="s">
        <v>4511</v>
      </c>
      <c r="B3334" s="9">
        <v>5</v>
      </c>
      <c r="C3334" s="255" t="s">
        <v>9101</v>
      </c>
      <c r="D3334" s="9">
        <v>0.0045120339687870865</v>
      </c>
      <c r="E3334" s="9"/>
      <c r="F3334" s="255" t="s">
        <v>9131</v>
      </c>
      <c r="G3334" s="9"/>
      <c r="H3334" s="255" t="s">
        <v>9168</v>
      </c>
      <c r="I3334" s="9">
        <v>2</v>
      </c>
    </row>
    <row r="3335">
      <c r="A3335" s="255" t="s">
        <v>4512</v>
      </c>
      <c r="B3335" s="9">
        <v>5</v>
      </c>
      <c r="C3335" s="255" t="s">
        <v>9101</v>
      </c>
      <c r="D3335" s="9"/>
      <c r="E3335" s="9"/>
      <c r="F3335" s="255" t="s">
        <v>9121</v>
      </c>
      <c r="G3335" s="9"/>
      <c r="H3335" s="255" t="s">
        <v>9168</v>
      </c>
      <c r="I3335" s="9">
        <v>2</v>
      </c>
    </row>
    <row r="3336">
      <c r="A3336" s="255" t="s">
        <v>4513</v>
      </c>
      <c r="B3336" s="9">
        <v>5</v>
      </c>
      <c r="C3336" s="255" t="s">
        <v>9101</v>
      </c>
      <c r="D3336" s="9"/>
      <c r="E3336" s="9"/>
      <c r="F3336" s="255" t="s">
        <v>9120</v>
      </c>
      <c r="G3336" s="9"/>
      <c r="H3336" s="255" t="s">
        <v>9168</v>
      </c>
      <c r="I3336" s="9">
        <v>2</v>
      </c>
    </row>
    <row r="3337">
      <c r="A3337" s="255" t="s">
        <v>4514</v>
      </c>
      <c r="B3337" s="9">
        <v>5</v>
      </c>
      <c r="C3337" s="255" t="s">
        <v>9101</v>
      </c>
      <c r="D3337" s="9">
        <v>0.0083648632924903897</v>
      </c>
      <c r="E3337" s="9"/>
      <c r="F3337" s="255" t="s">
        <v>9122</v>
      </c>
      <c r="G3337" s="9"/>
      <c r="H3337" s="255" t="s">
        <v>9168</v>
      </c>
      <c r="I3337" s="9">
        <v>2</v>
      </c>
    </row>
    <row r="3338">
      <c r="A3338" s="255" t="s">
        <v>4515</v>
      </c>
      <c r="B3338" s="9">
        <v>5</v>
      </c>
      <c r="C3338" s="255" t="s">
        <v>9101</v>
      </c>
      <c r="D3338" s="9">
        <v>0.0083648632924903897</v>
      </c>
      <c r="E3338" s="9"/>
      <c r="F3338" s="255" t="s">
        <v>9123</v>
      </c>
      <c r="G3338" s="9"/>
      <c r="H3338" s="255" t="s">
        <v>9168</v>
      </c>
      <c r="I3338" s="9">
        <v>2</v>
      </c>
    </row>
    <row r="3339">
      <c r="A3339" s="255" t="s">
        <v>4516</v>
      </c>
      <c r="B3339" s="9">
        <v>5</v>
      </c>
      <c r="C3339" s="255" t="s">
        <v>9101</v>
      </c>
      <c r="D3339" s="9">
        <v>0.0083648632924903897</v>
      </c>
      <c r="E3339" s="9"/>
      <c r="F3339" s="255" t="s">
        <v>9124</v>
      </c>
      <c r="G3339" s="9"/>
      <c r="H3339" s="255" t="s">
        <v>9168</v>
      </c>
      <c r="I3339" s="9">
        <v>2</v>
      </c>
    </row>
    <row r="3340">
      <c r="A3340" s="255" t="s">
        <v>4517</v>
      </c>
      <c r="B3340" s="9">
        <v>5</v>
      </c>
      <c r="C3340" s="255" t="s">
        <v>9101</v>
      </c>
      <c r="D3340" s="9">
        <v>0.012324582760839736</v>
      </c>
      <c r="E3340" s="9"/>
      <c r="F3340" s="255" t="s">
        <v>9127</v>
      </c>
      <c r="G3340" s="9"/>
      <c r="H3340" s="255" t="s">
        <v>9168</v>
      </c>
      <c r="I3340" s="9">
        <v>2</v>
      </c>
    </row>
    <row r="3341">
      <c r="A3341" s="255" t="s">
        <v>4518</v>
      </c>
      <c r="B3341" s="9">
        <v>5</v>
      </c>
      <c r="C3341" s="255" t="s">
        <v>9101</v>
      </c>
      <c r="D3341" s="9">
        <v>0.012324582760839736</v>
      </c>
      <c r="E3341" s="9"/>
      <c r="F3341" s="255" t="s">
        <v>9128</v>
      </c>
      <c r="G3341" s="9"/>
      <c r="H3341" s="255" t="s">
        <v>9168</v>
      </c>
      <c r="I3341" s="9">
        <v>2</v>
      </c>
    </row>
    <row r="3342">
      <c r="A3342" s="255" t="s">
        <v>4519</v>
      </c>
      <c r="B3342" s="9">
        <v>5</v>
      </c>
      <c r="C3342" s="255" t="s">
        <v>9101</v>
      </c>
      <c r="D3342" s="9">
        <v>-0.0062177013463793757</v>
      </c>
      <c r="E3342" s="9"/>
      <c r="F3342" s="255" t="s">
        <v>9126</v>
      </c>
      <c r="G3342" s="9"/>
      <c r="H3342" s="255" t="s">
        <v>9168</v>
      </c>
      <c r="I3342" s="9">
        <v>2</v>
      </c>
    </row>
    <row r="3343">
      <c r="A3343" s="255" t="s">
        <v>4520</v>
      </c>
      <c r="B3343" s="9">
        <v>5</v>
      </c>
      <c r="C3343" s="255" t="s">
        <v>9101</v>
      </c>
      <c r="D3343" s="9"/>
      <c r="E3343" s="9"/>
      <c r="F3343" s="255" t="s">
        <v>9115</v>
      </c>
      <c r="G3343" s="9"/>
      <c r="H3343" s="255" t="s">
        <v>9168</v>
      </c>
      <c r="I3343" s="9">
        <v>2</v>
      </c>
    </row>
    <row r="3344">
      <c r="A3344" s="255" t="s">
        <v>4521</v>
      </c>
      <c r="B3344" s="9">
        <v>5</v>
      </c>
      <c r="C3344" s="255" t="s">
        <v>9101</v>
      </c>
      <c r="D3344" s="9"/>
      <c r="E3344" s="9"/>
      <c r="F3344" s="255" t="s">
        <v>9138</v>
      </c>
      <c r="G3344" s="9"/>
      <c r="H3344" s="255" t="s">
        <v>9168</v>
      </c>
      <c r="I3344" s="9">
        <v>2</v>
      </c>
    </row>
    <row r="3345">
      <c r="A3345" s="255" t="s">
        <v>4522</v>
      </c>
      <c r="B3345" s="9">
        <v>5</v>
      </c>
      <c r="C3345" s="255" t="s">
        <v>9101</v>
      </c>
      <c r="D3345" s="9"/>
      <c r="E3345" s="9"/>
      <c r="F3345" s="255" t="s">
        <v>9119</v>
      </c>
      <c r="G3345" s="9"/>
      <c r="H3345" s="255" t="s">
        <v>9168</v>
      </c>
      <c r="I3345" s="9">
        <v>2</v>
      </c>
    </row>
    <row r="3346">
      <c r="A3346" s="255" t="s">
        <v>4523</v>
      </c>
      <c r="B3346" s="9">
        <v>5</v>
      </c>
      <c r="C3346" s="255" t="s">
        <v>9101</v>
      </c>
      <c r="D3346" s="9"/>
      <c r="E3346" s="9"/>
      <c r="F3346" s="255" t="s">
        <v>9118</v>
      </c>
      <c r="G3346" s="9"/>
      <c r="H3346" s="255" t="s">
        <v>9168</v>
      </c>
      <c r="I3346" s="9">
        <v>2</v>
      </c>
    </row>
    <row r="3347">
      <c r="A3347" s="255" t="s">
        <v>4524</v>
      </c>
      <c r="B3347" s="9">
        <v>5</v>
      </c>
      <c r="C3347" s="255" t="s">
        <v>9101</v>
      </c>
      <c r="D3347" s="9"/>
      <c r="E3347" s="9"/>
      <c r="F3347" s="255" t="s">
        <v>9116</v>
      </c>
      <c r="G3347" s="9"/>
      <c r="H3347" s="255" t="s">
        <v>9168</v>
      </c>
      <c r="I3347" s="9">
        <v>2</v>
      </c>
    </row>
    <row r="3348">
      <c r="A3348" s="255" t="s">
        <v>4525</v>
      </c>
      <c r="B3348" s="9">
        <v>5</v>
      </c>
      <c r="C3348" s="255" t="s">
        <v>9101</v>
      </c>
      <c r="D3348" s="9"/>
      <c r="E3348" s="9"/>
      <c r="F3348" s="255" t="s">
        <v>9117</v>
      </c>
      <c r="G3348" s="9"/>
      <c r="H3348" s="255" t="s">
        <v>9168</v>
      </c>
      <c r="I3348" s="9">
        <v>2</v>
      </c>
    </row>
    <row r="3349">
      <c r="A3349" s="255" t="s">
        <v>4526</v>
      </c>
      <c r="B3349" s="9">
        <v>5</v>
      </c>
      <c r="C3349" s="255" t="s">
        <v>9101</v>
      </c>
      <c r="D3349" s="9">
        <v>0.0096024384298882669</v>
      </c>
      <c r="E3349" s="9"/>
      <c r="F3349" s="255" t="s">
        <v>9133</v>
      </c>
      <c r="G3349" s="9"/>
      <c r="H3349" s="255" t="s">
        <v>9168</v>
      </c>
      <c r="I3349" s="9">
        <v>2</v>
      </c>
    </row>
    <row r="3350">
      <c r="A3350" s="255" t="s">
        <v>4527</v>
      </c>
      <c r="B3350" s="9">
        <v>5</v>
      </c>
      <c r="C3350" s="255" t="s">
        <v>9101</v>
      </c>
      <c r="D3350" s="9"/>
      <c r="E3350" s="9"/>
      <c r="F3350" s="255" t="s">
        <v>9134</v>
      </c>
      <c r="G3350" s="9"/>
      <c r="H3350" s="255" t="s">
        <v>9168</v>
      </c>
      <c r="I3350" s="9">
        <v>2</v>
      </c>
    </row>
    <row r="3351">
      <c r="A3351" s="255" t="s">
        <v>4528</v>
      </c>
      <c r="B3351" s="9">
        <v>5</v>
      </c>
      <c r="C3351" s="255" t="s">
        <v>9101</v>
      </c>
      <c r="D3351" s="9">
        <v>0.0075984833084908505</v>
      </c>
      <c r="E3351" s="9"/>
      <c r="F3351" s="255" t="s">
        <v>9135</v>
      </c>
      <c r="G3351" s="9"/>
      <c r="H3351" s="255" t="s">
        <v>9168</v>
      </c>
      <c r="I3351" s="9">
        <v>2</v>
      </c>
    </row>
    <row r="3352">
      <c r="A3352" s="255" t="s">
        <v>4529</v>
      </c>
      <c r="B3352" s="9">
        <v>5</v>
      </c>
      <c r="C3352" s="255" t="s">
        <v>9101</v>
      </c>
      <c r="D3352" s="9">
        <v>0.0074901830596398947</v>
      </c>
      <c r="E3352" s="9"/>
      <c r="F3352" s="255" t="s">
        <v>9114</v>
      </c>
      <c r="G3352" s="9"/>
      <c r="H3352" s="255" t="s">
        <v>9168</v>
      </c>
      <c r="I3352" s="9">
        <v>2</v>
      </c>
    </row>
    <row r="3353">
      <c r="A3353" s="255" t="s">
        <v>4530</v>
      </c>
      <c r="B3353" s="9">
        <v>5</v>
      </c>
      <c r="C3353" s="255" t="s">
        <v>9101</v>
      </c>
      <c r="D3353" s="9">
        <v>0.0029166489755929957</v>
      </c>
      <c r="E3353" s="9"/>
      <c r="F3353" s="255" t="s">
        <v>9125</v>
      </c>
      <c r="G3353" s="9"/>
      <c r="H3353" s="255" t="s">
        <v>9168</v>
      </c>
      <c r="I3353" s="9">
        <v>2</v>
      </c>
    </row>
    <row r="3354">
      <c r="A3354" s="255" t="s">
        <v>4531</v>
      </c>
      <c r="B3354" s="9">
        <v>5</v>
      </c>
      <c r="C3354" s="255" t="s">
        <v>9101</v>
      </c>
      <c r="D3354" s="9">
        <v>0.0073754093934858709</v>
      </c>
      <c r="E3354" s="9"/>
      <c r="F3354" s="255" t="s">
        <v>9132</v>
      </c>
      <c r="G3354" s="9"/>
      <c r="H3354" s="255" t="s">
        <v>9168</v>
      </c>
      <c r="I3354" s="9">
        <v>2</v>
      </c>
    </row>
    <row r="3355">
      <c r="A3355" s="255" t="s">
        <v>4532</v>
      </c>
      <c r="B3355" s="9">
        <v>5</v>
      </c>
      <c r="C3355" s="255" t="s">
        <v>9101</v>
      </c>
      <c r="D3355" s="9">
        <v>-0.0073506167189746974</v>
      </c>
      <c r="E3355" s="9"/>
      <c r="F3355" s="255" t="s">
        <v>9136</v>
      </c>
      <c r="G3355" s="9"/>
      <c r="H3355" s="255" t="s">
        <v>9168</v>
      </c>
      <c r="I3355" s="9">
        <v>2</v>
      </c>
    </row>
    <row r="3356">
      <c r="A3356" s="255" t="s">
        <v>4533</v>
      </c>
      <c r="B3356" s="9">
        <v>5</v>
      </c>
      <c r="C3356" s="255" t="s">
        <v>9101</v>
      </c>
      <c r="D3356" s="9">
        <v>-0.0048101274994280952</v>
      </c>
      <c r="E3356" s="9"/>
      <c r="F3356" s="255" t="s">
        <v>9137</v>
      </c>
      <c r="G3356" s="9"/>
      <c r="H3356" s="255" t="s">
        <v>9168</v>
      </c>
      <c r="I3356" s="9">
        <v>2</v>
      </c>
    </row>
    <row r="3357">
      <c r="A3357" s="255" t="s">
        <v>4534</v>
      </c>
      <c r="B3357" s="9">
        <v>6</v>
      </c>
      <c r="C3357" s="255" t="s">
        <v>9101</v>
      </c>
      <c r="D3357" s="9">
        <v>0.0073088071894840019</v>
      </c>
      <c r="E3357" s="9"/>
      <c r="F3357" s="255" t="s">
        <v>9129</v>
      </c>
      <c r="G3357" s="9"/>
      <c r="H3357" s="255" t="s">
        <v>9168</v>
      </c>
      <c r="I3357" s="9">
        <v>2</v>
      </c>
    </row>
    <row r="3358">
      <c r="A3358" s="255" t="s">
        <v>4535</v>
      </c>
      <c r="B3358" s="9">
        <v>6</v>
      </c>
      <c r="C3358" s="255" t="s">
        <v>9101</v>
      </c>
      <c r="D3358" s="9">
        <v>0.0073088071894840019</v>
      </c>
      <c r="E3358" s="9"/>
      <c r="F3358" s="255" t="s">
        <v>9130</v>
      </c>
      <c r="G3358" s="9"/>
      <c r="H3358" s="255" t="s">
        <v>9168</v>
      </c>
      <c r="I3358" s="9">
        <v>2</v>
      </c>
    </row>
    <row r="3359">
      <c r="A3359" s="255" t="s">
        <v>4536</v>
      </c>
      <c r="B3359" s="9">
        <v>6</v>
      </c>
      <c r="C3359" s="255" t="s">
        <v>9101</v>
      </c>
      <c r="D3359" s="9">
        <v>0.0044179994391354404</v>
      </c>
      <c r="E3359" s="9"/>
      <c r="F3359" s="255" t="s">
        <v>9131</v>
      </c>
      <c r="G3359" s="9"/>
      <c r="H3359" s="255" t="s">
        <v>9168</v>
      </c>
      <c r="I3359" s="9">
        <v>2</v>
      </c>
    </row>
    <row r="3360">
      <c r="A3360" s="255" t="s">
        <v>4537</v>
      </c>
      <c r="B3360" s="9">
        <v>6</v>
      </c>
      <c r="C3360" s="255" t="s">
        <v>9101</v>
      </c>
      <c r="D3360" s="9"/>
      <c r="E3360" s="9"/>
      <c r="F3360" s="255" t="s">
        <v>9121</v>
      </c>
      <c r="G3360" s="9"/>
      <c r="H3360" s="255" t="s">
        <v>9168</v>
      </c>
      <c r="I3360" s="9">
        <v>2</v>
      </c>
    </row>
    <row r="3361">
      <c r="A3361" s="255" t="s">
        <v>4538</v>
      </c>
      <c r="B3361" s="9">
        <v>6</v>
      </c>
      <c r="C3361" s="255" t="s">
        <v>9101</v>
      </c>
      <c r="D3361" s="9"/>
      <c r="E3361" s="9"/>
      <c r="F3361" s="255" t="s">
        <v>9120</v>
      </c>
      <c r="G3361" s="9"/>
      <c r="H3361" s="255" t="s">
        <v>9168</v>
      </c>
      <c r="I3361" s="9">
        <v>2</v>
      </c>
    </row>
    <row r="3362">
      <c r="A3362" s="255" t="s">
        <v>4539</v>
      </c>
      <c r="B3362" s="9">
        <v>6</v>
      </c>
      <c r="C3362" s="255" t="s">
        <v>9101</v>
      </c>
      <c r="D3362" s="9">
        <v>0.0086490447979045409</v>
      </c>
      <c r="E3362" s="9"/>
      <c r="F3362" s="255" t="s">
        <v>9122</v>
      </c>
      <c r="G3362" s="9"/>
      <c r="H3362" s="255" t="s">
        <v>9168</v>
      </c>
      <c r="I3362" s="9">
        <v>2</v>
      </c>
    </row>
    <row r="3363">
      <c r="A3363" s="255" t="s">
        <v>4540</v>
      </c>
      <c r="B3363" s="9">
        <v>6</v>
      </c>
      <c r="C3363" s="255" t="s">
        <v>9101</v>
      </c>
      <c r="D3363" s="9">
        <v>0.0086490447979045409</v>
      </c>
      <c r="E3363" s="9"/>
      <c r="F3363" s="255" t="s">
        <v>9123</v>
      </c>
      <c r="G3363" s="9"/>
      <c r="H3363" s="255" t="s">
        <v>9168</v>
      </c>
      <c r="I3363" s="9">
        <v>2</v>
      </c>
    </row>
    <row r="3364">
      <c r="A3364" s="255" t="s">
        <v>4541</v>
      </c>
      <c r="B3364" s="9">
        <v>6</v>
      </c>
      <c r="C3364" s="255" t="s">
        <v>9101</v>
      </c>
      <c r="D3364" s="9">
        <v>0.0086490447979045409</v>
      </c>
      <c r="E3364" s="9"/>
      <c r="F3364" s="255" t="s">
        <v>9124</v>
      </c>
      <c r="G3364" s="9"/>
      <c r="H3364" s="255" t="s">
        <v>9168</v>
      </c>
      <c r="I3364" s="9">
        <v>2</v>
      </c>
    </row>
    <row r="3365">
      <c r="A3365" s="255" t="s">
        <v>4542</v>
      </c>
      <c r="B3365" s="9">
        <v>6</v>
      </c>
      <c r="C3365" s="255" t="s">
        <v>9101</v>
      </c>
      <c r="D3365" s="9">
        <v>0.01198677941625704</v>
      </c>
      <c r="E3365" s="9"/>
      <c r="F3365" s="255" t="s">
        <v>9127</v>
      </c>
      <c r="G3365" s="9"/>
      <c r="H3365" s="255" t="s">
        <v>9168</v>
      </c>
      <c r="I3365" s="9">
        <v>2</v>
      </c>
    </row>
    <row r="3366">
      <c r="A3366" s="255" t="s">
        <v>4543</v>
      </c>
      <c r="B3366" s="9">
        <v>6</v>
      </c>
      <c r="C3366" s="255" t="s">
        <v>9101</v>
      </c>
      <c r="D3366" s="9">
        <v>0.01198677941625704</v>
      </c>
      <c r="E3366" s="9"/>
      <c r="F3366" s="255" t="s">
        <v>9128</v>
      </c>
      <c r="G3366" s="9"/>
      <c r="H3366" s="255" t="s">
        <v>9168</v>
      </c>
      <c r="I3366" s="9">
        <v>2</v>
      </c>
    </row>
    <row r="3367">
      <c r="A3367" s="255" t="s">
        <v>4544</v>
      </c>
      <c r="B3367" s="9">
        <v>6</v>
      </c>
      <c r="C3367" s="255" t="s">
        <v>9101</v>
      </c>
      <c r="D3367" s="9">
        <v>-0.0055171159896869942</v>
      </c>
      <c r="E3367" s="9"/>
      <c r="F3367" s="255" t="s">
        <v>9126</v>
      </c>
      <c r="G3367" s="9"/>
      <c r="H3367" s="255" t="s">
        <v>9168</v>
      </c>
      <c r="I3367" s="9">
        <v>2</v>
      </c>
    </row>
    <row r="3368">
      <c r="A3368" s="255" t="s">
        <v>4545</v>
      </c>
      <c r="B3368" s="9">
        <v>6</v>
      </c>
      <c r="C3368" s="255" t="s">
        <v>9101</v>
      </c>
      <c r="D3368" s="9"/>
      <c r="E3368" s="9"/>
      <c r="F3368" s="255" t="s">
        <v>9115</v>
      </c>
      <c r="G3368" s="9"/>
      <c r="H3368" s="255" t="s">
        <v>9168</v>
      </c>
      <c r="I3368" s="9">
        <v>2</v>
      </c>
    </row>
    <row r="3369">
      <c r="A3369" s="255" t="s">
        <v>4546</v>
      </c>
      <c r="B3369" s="9">
        <v>6</v>
      </c>
      <c r="C3369" s="255" t="s">
        <v>9101</v>
      </c>
      <c r="D3369" s="9"/>
      <c r="E3369" s="9"/>
      <c r="F3369" s="255" t="s">
        <v>9138</v>
      </c>
      <c r="G3369" s="9"/>
      <c r="H3369" s="255" t="s">
        <v>9168</v>
      </c>
      <c r="I3369" s="9">
        <v>2</v>
      </c>
    </row>
    <row r="3370">
      <c r="A3370" s="255" t="s">
        <v>4547</v>
      </c>
      <c r="B3370" s="9">
        <v>6</v>
      </c>
      <c r="C3370" s="255" t="s">
        <v>9101</v>
      </c>
      <c r="D3370" s="9"/>
      <c r="E3370" s="9"/>
      <c r="F3370" s="255" t="s">
        <v>9119</v>
      </c>
      <c r="G3370" s="9"/>
      <c r="H3370" s="255" t="s">
        <v>9168</v>
      </c>
      <c r="I3370" s="9">
        <v>2</v>
      </c>
    </row>
    <row r="3371">
      <c r="A3371" s="255" t="s">
        <v>4548</v>
      </c>
      <c r="B3371" s="9">
        <v>6</v>
      </c>
      <c r="C3371" s="255" t="s">
        <v>9101</v>
      </c>
      <c r="D3371" s="9"/>
      <c r="E3371" s="9"/>
      <c r="F3371" s="255" t="s">
        <v>9118</v>
      </c>
      <c r="G3371" s="9"/>
      <c r="H3371" s="255" t="s">
        <v>9168</v>
      </c>
      <c r="I3371" s="9">
        <v>2</v>
      </c>
    </row>
    <row r="3372">
      <c r="A3372" s="255" t="s">
        <v>4549</v>
      </c>
      <c r="B3372" s="9">
        <v>6</v>
      </c>
      <c r="C3372" s="255" t="s">
        <v>9101</v>
      </c>
      <c r="D3372" s="9"/>
      <c r="E3372" s="9"/>
      <c r="F3372" s="255" t="s">
        <v>9116</v>
      </c>
      <c r="G3372" s="9"/>
      <c r="H3372" s="255" t="s">
        <v>9168</v>
      </c>
      <c r="I3372" s="9">
        <v>2</v>
      </c>
    </row>
    <row r="3373">
      <c r="A3373" s="255" t="s">
        <v>4550</v>
      </c>
      <c r="B3373" s="9">
        <v>6</v>
      </c>
      <c r="C3373" s="255" t="s">
        <v>9101</v>
      </c>
      <c r="D3373" s="9"/>
      <c r="E3373" s="9"/>
      <c r="F3373" s="255" t="s">
        <v>9117</v>
      </c>
      <c r="G3373" s="9"/>
      <c r="H3373" s="255" t="s">
        <v>9168</v>
      </c>
      <c r="I3373" s="9">
        <v>2</v>
      </c>
    </row>
    <row r="3374">
      <c r="A3374" s="255" t="s">
        <v>4551</v>
      </c>
      <c r="B3374" s="9">
        <v>6</v>
      </c>
      <c r="C3374" s="255" t="s">
        <v>9101</v>
      </c>
      <c r="D3374" s="9">
        <v>0.0098711389191885931</v>
      </c>
      <c r="E3374" s="9"/>
      <c r="F3374" s="255" t="s">
        <v>9133</v>
      </c>
      <c r="G3374" s="9"/>
      <c r="H3374" s="255" t="s">
        <v>9168</v>
      </c>
      <c r="I3374" s="9">
        <v>2</v>
      </c>
    </row>
    <row r="3375">
      <c r="A3375" s="255" t="s">
        <v>4552</v>
      </c>
      <c r="B3375" s="9">
        <v>6</v>
      </c>
      <c r="C3375" s="255" t="s">
        <v>9101</v>
      </c>
      <c r="D3375" s="9"/>
      <c r="E3375" s="9"/>
      <c r="F3375" s="255" t="s">
        <v>9134</v>
      </c>
      <c r="G3375" s="9"/>
      <c r="H3375" s="255" t="s">
        <v>9168</v>
      </c>
      <c r="I3375" s="9">
        <v>2</v>
      </c>
    </row>
    <row r="3376">
      <c r="A3376" s="255" t="s">
        <v>4553</v>
      </c>
      <c r="B3376" s="9">
        <v>6</v>
      </c>
      <c r="C3376" s="255" t="s">
        <v>9101</v>
      </c>
      <c r="D3376" s="9">
        <v>0.0076489175221723903</v>
      </c>
      <c r="E3376" s="9"/>
      <c r="F3376" s="255" t="s">
        <v>9135</v>
      </c>
      <c r="G3376" s="9"/>
      <c r="H3376" s="255" t="s">
        <v>9168</v>
      </c>
      <c r="I3376" s="9">
        <v>2</v>
      </c>
    </row>
    <row r="3377">
      <c r="A3377" s="255" t="s">
        <v>4554</v>
      </c>
      <c r="B3377" s="9">
        <v>6</v>
      </c>
      <c r="C3377" s="255" t="s">
        <v>9101</v>
      </c>
      <c r="D3377" s="9">
        <v>0.0055431782144555316</v>
      </c>
      <c r="E3377" s="9"/>
      <c r="F3377" s="255" t="s">
        <v>9114</v>
      </c>
      <c r="G3377" s="9"/>
      <c r="H3377" s="255" t="s">
        <v>9168</v>
      </c>
      <c r="I3377" s="9">
        <v>2</v>
      </c>
    </row>
    <row r="3378">
      <c r="A3378" s="255" t="s">
        <v>4555</v>
      </c>
      <c r="B3378" s="9">
        <v>6</v>
      </c>
      <c r="C3378" s="255" t="s">
        <v>9101</v>
      </c>
      <c r="D3378" s="9">
        <v>0.0029462947366948474</v>
      </c>
      <c r="E3378" s="9"/>
      <c r="F3378" s="255" t="s">
        <v>9125</v>
      </c>
      <c r="G3378" s="9"/>
      <c r="H3378" s="255" t="s">
        <v>9168</v>
      </c>
      <c r="I3378" s="9">
        <v>2</v>
      </c>
    </row>
    <row r="3379">
      <c r="A3379" s="255" t="s">
        <v>4556</v>
      </c>
      <c r="B3379" s="9">
        <v>6</v>
      </c>
      <c r="C3379" s="255" t="s">
        <v>9101</v>
      </c>
      <c r="D3379" s="9">
        <v>0.0065751198728622746</v>
      </c>
      <c r="E3379" s="9"/>
      <c r="F3379" s="255" t="s">
        <v>9132</v>
      </c>
      <c r="G3379" s="9"/>
      <c r="H3379" s="255" t="s">
        <v>9168</v>
      </c>
      <c r="I3379" s="9">
        <v>2</v>
      </c>
    </row>
    <row r="3380">
      <c r="A3380" s="255" t="s">
        <v>4557</v>
      </c>
      <c r="B3380" s="9">
        <v>6</v>
      </c>
      <c r="C3380" s="255" t="s">
        <v>9101</v>
      </c>
      <c r="D3380" s="9">
        <v>-0.0083697482045556812</v>
      </c>
      <c r="E3380" s="9"/>
      <c r="F3380" s="255" t="s">
        <v>9136</v>
      </c>
      <c r="G3380" s="9"/>
      <c r="H3380" s="255" t="s">
        <v>9168</v>
      </c>
      <c r="I3380" s="9">
        <v>2</v>
      </c>
    </row>
    <row r="3381">
      <c r="A3381" s="255" t="s">
        <v>4558</v>
      </c>
      <c r="B3381" s="9">
        <v>6</v>
      </c>
      <c r="C3381" s="255" t="s">
        <v>9101</v>
      </c>
      <c r="D3381" s="9">
        <v>-0.003295089332086176</v>
      </c>
      <c r="E3381" s="9"/>
      <c r="F3381" s="255" t="s">
        <v>9137</v>
      </c>
      <c r="G3381" s="9"/>
      <c r="H3381" s="255" t="s">
        <v>9168</v>
      </c>
      <c r="I3381" s="9">
        <v>2</v>
      </c>
    </row>
    <row r="3382">
      <c r="A3382" s="255" t="s">
        <v>4559</v>
      </c>
      <c r="B3382" s="9">
        <v>7</v>
      </c>
      <c r="C3382" s="255" t="s">
        <v>9101</v>
      </c>
      <c r="D3382" s="9">
        <v>0.0067624845377043429</v>
      </c>
      <c r="E3382" s="9"/>
      <c r="F3382" s="255" t="s">
        <v>9129</v>
      </c>
      <c r="G3382" s="9"/>
      <c r="H3382" s="255" t="s">
        <v>9168</v>
      </c>
      <c r="I3382" s="9">
        <v>2</v>
      </c>
    </row>
    <row r="3383">
      <c r="A3383" s="255" t="s">
        <v>4560</v>
      </c>
      <c r="B3383" s="9">
        <v>7</v>
      </c>
      <c r="C3383" s="255" t="s">
        <v>9101</v>
      </c>
      <c r="D3383" s="9">
        <v>0.0067624845377043429</v>
      </c>
      <c r="E3383" s="9"/>
      <c r="F3383" s="255" t="s">
        <v>9130</v>
      </c>
      <c r="G3383" s="9"/>
      <c r="H3383" s="255" t="s">
        <v>9168</v>
      </c>
      <c r="I3383" s="9">
        <v>2</v>
      </c>
    </row>
    <row r="3384">
      <c r="A3384" s="255" t="s">
        <v>4561</v>
      </c>
      <c r="B3384" s="9">
        <v>7</v>
      </c>
      <c r="C3384" s="255" t="s">
        <v>9101</v>
      </c>
      <c r="D3384" s="9">
        <v>0.0050091920449072498</v>
      </c>
      <c r="E3384" s="9"/>
      <c r="F3384" s="255" t="s">
        <v>9131</v>
      </c>
      <c r="G3384" s="9"/>
      <c r="H3384" s="255" t="s">
        <v>9168</v>
      </c>
      <c r="I3384" s="9">
        <v>2</v>
      </c>
    </row>
    <row r="3385">
      <c r="A3385" s="255" t="s">
        <v>4562</v>
      </c>
      <c r="B3385" s="9">
        <v>7</v>
      </c>
      <c r="C3385" s="255" t="s">
        <v>9101</v>
      </c>
      <c r="D3385" s="9"/>
      <c r="E3385" s="9"/>
      <c r="F3385" s="255" t="s">
        <v>9121</v>
      </c>
      <c r="G3385" s="9"/>
      <c r="H3385" s="255" t="s">
        <v>9168</v>
      </c>
      <c r="I3385" s="9">
        <v>2</v>
      </c>
    </row>
    <row r="3386">
      <c r="A3386" s="255" t="s">
        <v>4563</v>
      </c>
      <c r="B3386" s="9">
        <v>7</v>
      </c>
      <c r="C3386" s="255" t="s">
        <v>9101</v>
      </c>
      <c r="D3386" s="9"/>
      <c r="E3386" s="9"/>
      <c r="F3386" s="255" t="s">
        <v>9120</v>
      </c>
      <c r="G3386" s="9"/>
      <c r="H3386" s="255" t="s">
        <v>9168</v>
      </c>
      <c r="I3386" s="9">
        <v>2</v>
      </c>
    </row>
    <row r="3387">
      <c r="A3387" s="255" t="s">
        <v>4564</v>
      </c>
      <c r="B3387" s="9">
        <v>7</v>
      </c>
      <c r="C3387" s="255" t="s">
        <v>9101</v>
      </c>
      <c r="D3387" s="9">
        <v>0.00911437432439814</v>
      </c>
      <c r="E3387" s="9"/>
      <c r="F3387" s="255" t="s">
        <v>9122</v>
      </c>
      <c r="G3387" s="9"/>
      <c r="H3387" s="255" t="s">
        <v>9168</v>
      </c>
      <c r="I3387" s="9">
        <v>2</v>
      </c>
    </row>
    <row r="3388">
      <c r="A3388" s="255" t="s">
        <v>4565</v>
      </c>
      <c r="B3388" s="9">
        <v>7</v>
      </c>
      <c r="C3388" s="255" t="s">
        <v>9101</v>
      </c>
      <c r="D3388" s="9">
        <v>0.00911437432439814</v>
      </c>
      <c r="E3388" s="9"/>
      <c r="F3388" s="255" t="s">
        <v>9123</v>
      </c>
      <c r="G3388" s="9"/>
      <c r="H3388" s="255" t="s">
        <v>9168</v>
      </c>
      <c r="I3388" s="9">
        <v>2</v>
      </c>
    </row>
    <row r="3389">
      <c r="A3389" s="255" t="s">
        <v>4566</v>
      </c>
      <c r="B3389" s="9">
        <v>7</v>
      </c>
      <c r="C3389" s="255" t="s">
        <v>9101</v>
      </c>
      <c r="D3389" s="9">
        <v>0.00911437432439814</v>
      </c>
      <c r="E3389" s="9"/>
      <c r="F3389" s="255" t="s">
        <v>9124</v>
      </c>
      <c r="G3389" s="9"/>
      <c r="H3389" s="255" t="s">
        <v>9168</v>
      </c>
      <c r="I3389" s="9">
        <v>2</v>
      </c>
    </row>
    <row r="3390">
      <c r="A3390" s="255" t="s">
        <v>4567</v>
      </c>
      <c r="B3390" s="9">
        <v>7</v>
      </c>
      <c r="C3390" s="255" t="s">
        <v>9101</v>
      </c>
      <c r="D3390" s="9">
        <v>0.014004688739151533</v>
      </c>
      <c r="E3390" s="9"/>
      <c r="F3390" s="255" t="s">
        <v>9127</v>
      </c>
      <c r="G3390" s="9"/>
      <c r="H3390" s="255" t="s">
        <v>9168</v>
      </c>
      <c r="I3390" s="9">
        <v>2</v>
      </c>
    </row>
    <row r="3391">
      <c r="A3391" s="255" t="s">
        <v>4568</v>
      </c>
      <c r="B3391" s="9">
        <v>7</v>
      </c>
      <c r="C3391" s="255" t="s">
        <v>9101</v>
      </c>
      <c r="D3391" s="9">
        <v>0.014004688739151533</v>
      </c>
      <c r="E3391" s="9"/>
      <c r="F3391" s="255" t="s">
        <v>9128</v>
      </c>
      <c r="G3391" s="9"/>
      <c r="H3391" s="255" t="s">
        <v>9168</v>
      </c>
      <c r="I3391" s="9">
        <v>2</v>
      </c>
    </row>
    <row r="3392">
      <c r="A3392" s="255" t="s">
        <v>4569</v>
      </c>
      <c r="B3392" s="9">
        <v>7</v>
      </c>
      <c r="C3392" s="255" t="s">
        <v>9101</v>
      </c>
      <c r="D3392" s="9">
        <v>-0.0064961566996309238</v>
      </c>
      <c r="E3392" s="9"/>
      <c r="F3392" s="255" t="s">
        <v>9126</v>
      </c>
      <c r="G3392" s="9"/>
      <c r="H3392" s="255" t="s">
        <v>9168</v>
      </c>
      <c r="I3392" s="9">
        <v>2</v>
      </c>
    </row>
    <row r="3393">
      <c r="A3393" s="255" t="s">
        <v>4570</v>
      </c>
      <c r="B3393" s="9">
        <v>7</v>
      </c>
      <c r="C3393" s="255" t="s">
        <v>9101</v>
      </c>
      <c r="D3393" s="9"/>
      <c r="E3393" s="9"/>
      <c r="F3393" s="255" t="s">
        <v>9115</v>
      </c>
      <c r="G3393" s="9"/>
      <c r="H3393" s="255" t="s">
        <v>9168</v>
      </c>
      <c r="I3393" s="9">
        <v>2</v>
      </c>
    </row>
    <row r="3394">
      <c r="A3394" s="255" t="s">
        <v>4571</v>
      </c>
      <c r="B3394" s="9">
        <v>7</v>
      </c>
      <c r="C3394" s="255" t="s">
        <v>9101</v>
      </c>
      <c r="D3394" s="9"/>
      <c r="E3394" s="9"/>
      <c r="F3394" s="255" t="s">
        <v>9138</v>
      </c>
      <c r="G3394" s="9"/>
      <c r="H3394" s="255" t="s">
        <v>9168</v>
      </c>
      <c r="I3394" s="9">
        <v>2</v>
      </c>
    </row>
    <row r="3395">
      <c r="A3395" s="255" t="s">
        <v>4572</v>
      </c>
      <c r="B3395" s="9">
        <v>7</v>
      </c>
      <c r="C3395" s="255" t="s">
        <v>9101</v>
      </c>
      <c r="D3395" s="9"/>
      <c r="E3395" s="9"/>
      <c r="F3395" s="255" t="s">
        <v>9119</v>
      </c>
      <c r="G3395" s="9"/>
      <c r="H3395" s="255" t="s">
        <v>9168</v>
      </c>
      <c r="I3395" s="9">
        <v>2</v>
      </c>
    </row>
    <row r="3396">
      <c r="A3396" s="255" t="s">
        <v>4573</v>
      </c>
      <c r="B3396" s="9">
        <v>7</v>
      </c>
      <c r="C3396" s="255" t="s">
        <v>9101</v>
      </c>
      <c r="D3396" s="9"/>
      <c r="E3396" s="9"/>
      <c r="F3396" s="255" t="s">
        <v>9118</v>
      </c>
      <c r="G3396" s="9"/>
      <c r="H3396" s="255" t="s">
        <v>9168</v>
      </c>
      <c r="I3396" s="9">
        <v>2</v>
      </c>
    </row>
    <row r="3397">
      <c r="A3397" s="255" t="s">
        <v>4574</v>
      </c>
      <c r="B3397" s="9">
        <v>7</v>
      </c>
      <c r="C3397" s="255" t="s">
        <v>9101</v>
      </c>
      <c r="D3397" s="9"/>
      <c r="E3397" s="9"/>
      <c r="F3397" s="255" t="s">
        <v>9116</v>
      </c>
      <c r="G3397" s="9"/>
      <c r="H3397" s="255" t="s">
        <v>9168</v>
      </c>
      <c r="I3397" s="9">
        <v>2</v>
      </c>
    </row>
    <row r="3398">
      <c r="A3398" s="255" t="s">
        <v>4575</v>
      </c>
      <c r="B3398" s="9">
        <v>7</v>
      </c>
      <c r="C3398" s="255" t="s">
        <v>9101</v>
      </c>
      <c r="D3398" s="9"/>
      <c r="E3398" s="9"/>
      <c r="F3398" s="255" t="s">
        <v>9117</v>
      </c>
      <c r="G3398" s="9"/>
      <c r="H3398" s="255" t="s">
        <v>9168</v>
      </c>
      <c r="I3398" s="9">
        <v>2</v>
      </c>
    </row>
    <row r="3399">
      <c r="A3399" s="255" t="s">
        <v>4576</v>
      </c>
      <c r="B3399" s="9">
        <v>7</v>
      </c>
      <c r="C3399" s="255" t="s">
        <v>9101</v>
      </c>
      <c r="D3399" s="9">
        <v>0.0097638839172097397</v>
      </c>
      <c r="E3399" s="9"/>
      <c r="F3399" s="255" t="s">
        <v>9133</v>
      </c>
      <c r="G3399" s="9"/>
      <c r="H3399" s="255" t="s">
        <v>9168</v>
      </c>
      <c r="I3399" s="9">
        <v>2</v>
      </c>
    </row>
    <row r="3400">
      <c r="A3400" s="255" t="s">
        <v>4577</v>
      </c>
      <c r="B3400" s="9">
        <v>7</v>
      </c>
      <c r="C3400" s="255" t="s">
        <v>9101</v>
      </c>
      <c r="D3400" s="9"/>
      <c r="E3400" s="9"/>
      <c r="F3400" s="255" t="s">
        <v>9134</v>
      </c>
      <c r="G3400" s="9"/>
      <c r="H3400" s="255" t="s">
        <v>9168</v>
      </c>
      <c r="I3400" s="9">
        <v>2</v>
      </c>
    </row>
    <row r="3401">
      <c r="A3401" s="255" t="s">
        <v>4578</v>
      </c>
      <c r="B3401" s="9">
        <v>7</v>
      </c>
      <c r="C3401" s="255" t="s">
        <v>9101</v>
      </c>
      <c r="D3401" s="9">
        <v>0.0072747430934469752</v>
      </c>
      <c r="E3401" s="9"/>
      <c r="F3401" s="255" t="s">
        <v>9135</v>
      </c>
      <c r="G3401" s="9"/>
      <c r="H3401" s="255" t="s">
        <v>9168</v>
      </c>
      <c r="I3401" s="9">
        <v>2</v>
      </c>
    </row>
    <row r="3402">
      <c r="A3402" s="255" t="s">
        <v>4579</v>
      </c>
      <c r="B3402" s="9">
        <v>7</v>
      </c>
      <c r="C3402" s="255" t="s">
        <v>9101</v>
      </c>
      <c r="D3402" s="9">
        <v>0.0069669597696340587</v>
      </c>
      <c r="E3402" s="9"/>
      <c r="F3402" s="255" t="s">
        <v>9114</v>
      </c>
      <c r="G3402" s="9"/>
      <c r="H3402" s="255" t="s">
        <v>9168</v>
      </c>
      <c r="I3402" s="9">
        <v>2</v>
      </c>
    </row>
    <row r="3403">
      <c r="A3403" s="255" t="s">
        <v>4580</v>
      </c>
      <c r="B3403" s="9">
        <v>7</v>
      </c>
      <c r="C3403" s="255" t="s">
        <v>9101</v>
      </c>
      <c r="D3403" s="9">
        <v>0.0030820623037153857</v>
      </c>
      <c r="E3403" s="9"/>
      <c r="F3403" s="255" t="s">
        <v>9125</v>
      </c>
      <c r="G3403" s="9"/>
      <c r="H3403" s="255" t="s">
        <v>9168</v>
      </c>
      <c r="I3403" s="9">
        <v>2</v>
      </c>
    </row>
    <row r="3404">
      <c r="A3404" s="255" t="s">
        <v>4581</v>
      </c>
      <c r="B3404" s="9">
        <v>7</v>
      </c>
      <c r="C3404" s="255" t="s">
        <v>9101</v>
      </c>
      <c r="D3404" s="9">
        <v>0.0082021980557513453</v>
      </c>
      <c r="E3404" s="9"/>
      <c r="F3404" s="255" t="s">
        <v>9132</v>
      </c>
      <c r="G3404" s="9"/>
      <c r="H3404" s="255" t="s">
        <v>9168</v>
      </c>
      <c r="I3404" s="9">
        <v>2</v>
      </c>
    </row>
    <row r="3405">
      <c r="A3405" s="255" t="s">
        <v>4582</v>
      </c>
      <c r="B3405" s="9">
        <v>7</v>
      </c>
      <c r="C3405" s="255" t="s">
        <v>9101</v>
      </c>
      <c r="D3405" s="9">
        <v>-0.0075573608153868986</v>
      </c>
      <c r="E3405" s="9"/>
      <c r="F3405" s="255" t="s">
        <v>9136</v>
      </c>
      <c r="G3405" s="9"/>
      <c r="H3405" s="255" t="s">
        <v>9168</v>
      </c>
      <c r="I3405" s="9">
        <v>2</v>
      </c>
    </row>
    <row r="3406">
      <c r="A3406" s="255" t="s">
        <v>4583</v>
      </c>
      <c r="B3406" s="9">
        <v>7</v>
      </c>
      <c r="C3406" s="255" t="s">
        <v>9101</v>
      </c>
      <c r="D3406" s="9">
        <v>-0.0043447176987260316</v>
      </c>
      <c r="E3406" s="9"/>
      <c r="F3406" s="255" t="s">
        <v>9137</v>
      </c>
      <c r="G3406" s="9"/>
      <c r="H3406" s="255" t="s">
        <v>9168</v>
      </c>
      <c r="I3406" s="9">
        <v>2</v>
      </c>
    </row>
    <row r="3407">
      <c r="A3407" s="255" t="s">
        <v>4584</v>
      </c>
      <c r="B3407" s="9">
        <v>8</v>
      </c>
      <c r="C3407" s="255" t="s">
        <v>9101</v>
      </c>
      <c r="D3407" s="9">
        <v>0.0066819237866616761</v>
      </c>
      <c r="E3407" s="9"/>
      <c r="F3407" s="255" t="s">
        <v>9129</v>
      </c>
      <c r="G3407" s="9"/>
      <c r="H3407" s="255" t="s">
        <v>9168</v>
      </c>
      <c r="I3407" s="9">
        <v>2</v>
      </c>
    </row>
    <row r="3408">
      <c r="A3408" s="255" t="s">
        <v>4585</v>
      </c>
      <c r="B3408" s="9">
        <v>8</v>
      </c>
      <c r="C3408" s="255" t="s">
        <v>9101</v>
      </c>
      <c r="D3408" s="9">
        <v>0.0066819237866616761</v>
      </c>
      <c r="E3408" s="9"/>
      <c r="F3408" s="255" t="s">
        <v>9130</v>
      </c>
      <c r="G3408" s="9"/>
      <c r="H3408" s="255" t="s">
        <v>9168</v>
      </c>
      <c r="I3408" s="9">
        <v>2</v>
      </c>
    </row>
    <row r="3409">
      <c r="A3409" s="255" t="s">
        <v>4586</v>
      </c>
      <c r="B3409" s="9">
        <v>8</v>
      </c>
      <c r="C3409" s="255" t="s">
        <v>9101</v>
      </c>
      <c r="D3409" s="9">
        <v>0.0054537725793119491</v>
      </c>
      <c r="E3409" s="9"/>
      <c r="F3409" s="255" t="s">
        <v>9131</v>
      </c>
      <c r="G3409" s="9"/>
      <c r="H3409" s="255" t="s">
        <v>9168</v>
      </c>
      <c r="I3409" s="9">
        <v>2</v>
      </c>
    </row>
    <row r="3410">
      <c r="A3410" s="255" t="s">
        <v>4587</v>
      </c>
      <c r="B3410" s="9">
        <v>8</v>
      </c>
      <c r="C3410" s="255" t="s">
        <v>9101</v>
      </c>
      <c r="D3410" s="9"/>
      <c r="E3410" s="9"/>
      <c r="F3410" s="255" t="s">
        <v>9121</v>
      </c>
      <c r="G3410" s="9"/>
      <c r="H3410" s="255" t="s">
        <v>9168</v>
      </c>
      <c r="I3410" s="9">
        <v>2</v>
      </c>
    </row>
    <row r="3411">
      <c r="A3411" s="255" t="s">
        <v>4588</v>
      </c>
      <c r="B3411" s="9">
        <v>8</v>
      </c>
      <c r="C3411" s="255" t="s">
        <v>9101</v>
      </c>
      <c r="D3411" s="9"/>
      <c r="E3411" s="9"/>
      <c r="F3411" s="255" t="s">
        <v>9120</v>
      </c>
      <c r="G3411" s="9"/>
      <c r="H3411" s="255" t="s">
        <v>9168</v>
      </c>
      <c r="I3411" s="9">
        <v>2</v>
      </c>
    </row>
    <row r="3412">
      <c r="A3412" s="255" t="s">
        <v>4589</v>
      </c>
      <c r="B3412" s="9">
        <v>8</v>
      </c>
      <c r="C3412" s="255" t="s">
        <v>9101</v>
      </c>
      <c r="D3412" s="9">
        <v>0.0098529966372915643</v>
      </c>
      <c r="E3412" s="9"/>
      <c r="F3412" s="255" t="s">
        <v>9122</v>
      </c>
      <c r="G3412" s="9"/>
      <c r="H3412" s="255" t="s">
        <v>9168</v>
      </c>
      <c r="I3412" s="9">
        <v>2</v>
      </c>
    </row>
    <row r="3413">
      <c r="A3413" s="255" t="s">
        <v>4590</v>
      </c>
      <c r="B3413" s="9">
        <v>8</v>
      </c>
      <c r="C3413" s="255" t="s">
        <v>9101</v>
      </c>
      <c r="D3413" s="9">
        <v>0.0098529966372915643</v>
      </c>
      <c r="E3413" s="9"/>
      <c r="F3413" s="255" t="s">
        <v>9123</v>
      </c>
      <c r="G3413" s="9"/>
      <c r="H3413" s="255" t="s">
        <v>9168</v>
      </c>
      <c r="I3413" s="9">
        <v>2</v>
      </c>
    </row>
    <row r="3414">
      <c r="A3414" s="255" t="s">
        <v>4591</v>
      </c>
      <c r="B3414" s="9">
        <v>8</v>
      </c>
      <c r="C3414" s="255" t="s">
        <v>9101</v>
      </c>
      <c r="D3414" s="9">
        <v>0.0098529966372915643</v>
      </c>
      <c r="E3414" s="9"/>
      <c r="F3414" s="255" t="s">
        <v>9124</v>
      </c>
      <c r="G3414" s="9"/>
      <c r="H3414" s="255" t="s">
        <v>9168</v>
      </c>
      <c r="I3414" s="9">
        <v>2</v>
      </c>
    </row>
    <row r="3415">
      <c r="A3415" s="255" t="s">
        <v>4592</v>
      </c>
      <c r="B3415" s="9">
        <v>8</v>
      </c>
      <c r="C3415" s="255" t="s">
        <v>9101</v>
      </c>
      <c r="D3415" s="9">
        <v>0.015757414240742666</v>
      </c>
      <c r="E3415" s="9"/>
      <c r="F3415" s="255" t="s">
        <v>9127</v>
      </c>
      <c r="G3415" s="9"/>
      <c r="H3415" s="255" t="s">
        <v>9168</v>
      </c>
      <c r="I3415" s="9">
        <v>2</v>
      </c>
    </row>
    <row r="3416">
      <c r="A3416" s="255" t="s">
        <v>4593</v>
      </c>
      <c r="B3416" s="9">
        <v>8</v>
      </c>
      <c r="C3416" s="255" t="s">
        <v>9101</v>
      </c>
      <c r="D3416" s="9">
        <v>0.015757414240742666</v>
      </c>
      <c r="E3416" s="9"/>
      <c r="F3416" s="255" t="s">
        <v>9128</v>
      </c>
      <c r="G3416" s="9"/>
      <c r="H3416" s="255" t="s">
        <v>9168</v>
      </c>
      <c r="I3416" s="9">
        <v>2</v>
      </c>
    </row>
    <row r="3417">
      <c r="A3417" s="255" t="s">
        <v>4594</v>
      </c>
      <c r="B3417" s="9">
        <v>8</v>
      </c>
      <c r="C3417" s="255" t="s">
        <v>9101</v>
      </c>
      <c r="D3417" s="9">
        <v>-0.0080772800539417444</v>
      </c>
      <c r="E3417" s="9"/>
      <c r="F3417" s="255" t="s">
        <v>9126</v>
      </c>
      <c r="G3417" s="9"/>
      <c r="H3417" s="255" t="s">
        <v>9168</v>
      </c>
      <c r="I3417" s="9">
        <v>2</v>
      </c>
    </row>
    <row r="3418">
      <c r="A3418" s="255" t="s">
        <v>4595</v>
      </c>
      <c r="B3418" s="9">
        <v>8</v>
      </c>
      <c r="C3418" s="255" t="s">
        <v>9101</v>
      </c>
      <c r="D3418" s="9"/>
      <c r="E3418" s="9"/>
      <c r="F3418" s="255" t="s">
        <v>9115</v>
      </c>
      <c r="G3418" s="9"/>
      <c r="H3418" s="255" t="s">
        <v>9168</v>
      </c>
      <c r="I3418" s="9">
        <v>2</v>
      </c>
    </row>
    <row r="3419">
      <c r="A3419" s="255" t="s">
        <v>4596</v>
      </c>
      <c r="B3419" s="9">
        <v>8</v>
      </c>
      <c r="C3419" s="255" t="s">
        <v>9101</v>
      </c>
      <c r="D3419" s="9"/>
      <c r="E3419" s="9"/>
      <c r="F3419" s="255" t="s">
        <v>9138</v>
      </c>
      <c r="G3419" s="9"/>
      <c r="H3419" s="255" t="s">
        <v>9168</v>
      </c>
      <c r="I3419" s="9">
        <v>2</v>
      </c>
    </row>
    <row r="3420">
      <c r="A3420" s="255" t="s">
        <v>4597</v>
      </c>
      <c r="B3420" s="9">
        <v>8</v>
      </c>
      <c r="C3420" s="255" t="s">
        <v>9101</v>
      </c>
      <c r="D3420" s="9"/>
      <c r="E3420" s="9"/>
      <c r="F3420" s="255" t="s">
        <v>9119</v>
      </c>
      <c r="G3420" s="9"/>
      <c r="H3420" s="255" t="s">
        <v>9168</v>
      </c>
      <c r="I3420" s="9">
        <v>2</v>
      </c>
    </row>
    <row r="3421">
      <c r="A3421" s="255" t="s">
        <v>4598</v>
      </c>
      <c r="B3421" s="9">
        <v>8</v>
      </c>
      <c r="C3421" s="255" t="s">
        <v>9101</v>
      </c>
      <c r="D3421" s="9"/>
      <c r="E3421" s="9"/>
      <c r="F3421" s="255" t="s">
        <v>9118</v>
      </c>
      <c r="G3421" s="9"/>
      <c r="H3421" s="255" t="s">
        <v>9168</v>
      </c>
      <c r="I3421" s="9">
        <v>2</v>
      </c>
    </row>
    <row r="3422">
      <c r="A3422" s="255" t="s">
        <v>4599</v>
      </c>
      <c r="B3422" s="9">
        <v>8</v>
      </c>
      <c r="C3422" s="255" t="s">
        <v>9101</v>
      </c>
      <c r="D3422" s="9"/>
      <c r="E3422" s="9"/>
      <c r="F3422" s="255" t="s">
        <v>9116</v>
      </c>
      <c r="G3422" s="9"/>
      <c r="H3422" s="255" t="s">
        <v>9168</v>
      </c>
      <c r="I3422" s="9">
        <v>2</v>
      </c>
    </row>
    <row r="3423">
      <c r="A3423" s="255" t="s">
        <v>4600</v>
      </c>
      <c r="B3423" s="9">
        <v>8</v>
      </c>
      <c r="C3423" s="255" t="s">
        <v>9101</v>
      </c>
      <c r="D3423" s="9"/>
      <c r="E3423" s="9"/>
      <c r="F3423" s="255" t="s">
        <v>9117</v>
      </c>
      <c r="G3423" s="9"/>
      <c r="H3423" s="255" t="s">
        <v>9168</v>
      </c>
      <c r="I3423" s="9">
        <v>2</v>
      </c>
    </row>
    <row r="3424">
      <c r="A3424" s="255" t="s">
        <v>4601</v>
      </c>
      <c r="B3424" s="9">
        <v>8</v>
      </c>
      <c r="C3424" s="255" t="s">
        <v>9101</v>
      </c>
      <c r="D3424" s="9">
        <v>0.0098349559474890918</v>
      </c>
      <c r="E3424" s="9"/>
      <c r="F3424" s="255" t="s">
        <v>9133</v>
      </c>
      <c r="G3424" s="9"/>
      <c r="H3424" s="255" t="s">
        <v>9168</v>
      </c>
      <c r="I3424" s="9">
        <v>2</v>
      </c>
    </row>
    <row r="3425">
      <c r="A3425" s="255" t="s">
        <v>4602</v>
      </c>
      <c r="B3425" s="9">
        <v>8</v>
      </c>
      <c r="C3425" s="255" t="s">
        <v>9101</v>
      </c>
      <c r="D3425" s="9"/>
      <c r="E3425" s="9"/>
      <c r="F3425" s="255" t="s">
        <v>9134</v>
      </c>
      <c r="G3425" s="9"/>
      <c r="H3425" s="255" t="s">
        <v>9168</v>
      </c>
      <c r="I3425" s="9">
        <v>2</v>
      </c>
    </row>
    <row r="3426">
      <c r="A3426" s="255" t="s">
        <v>4603</v>
      </c>
      <c r="B3426" s="9">
        <v>8</v>
      </c>
      <c r="C3426" s="255" t="s">
        <v>9101</v>
      </c>
      <c r="D3426" s="9">
        <v>0.0073990618702981037</v>
      </c>
      <c r="E3426" s="9"/>
      <c r="F3426" s="255" t="s">
        <v>9135</v>
      </c>
      <c r="G3426" s="9"/>
      <c r="H3426" s="255" t="s">
        <v>9168</v>
      </c>
      <c r="I3426" s="9">
        <v>2</v>
      </c>
    </row>
    <row r="3427">
      <c r="A3427" s="255" t="s">
        <v>4604</v>
      </c>
      <c r="B3427" s="9">
        <v>8</v>
      </c>
      <c r="C3427" s="255" t="s">
        <v>9101</v>
      </c>
      <c r="D3427" s="9">
        <v>0.008029930277437064</v>
      </c>
      <c r="E3427" s="9"/>
      <c r="F3427" s="255" t="s">
        <v>9114</v>
      </c>
      <c r="G3427" s="9"/>
      <c r="H3427" s="255" t="s">
        <v>9168</v>
      </c>
      <c r="I3427" s="9">
        <v>2</v>
      </c>
    </row>
    <row r="3428">
      <c r="A3428" s="255" t="s">
        <v>4605</v>
      </c>
      <c r="B3428" s="9">
        <v>8</v>
      </c>
      <c r="C3428" s="255" t="s">
        <v>9101</v>
      </c>
      <c r="D3428" s="9">
        <v>0.0031878036539625268</v>
      </c>
      <c r="E3428" s="9"/>
      <c r="F3428" s="255" t="s">
        <v>9125</v>
      </c>
      <c r="G3428" s="9"/>
      <c r="H3428" s="255" t="s">
        <v>9168</v>
      </c>
      <c r="I3428" s="9">
        <v>2</v>
      </c>
    </row>
    <row r="3429">
      <c r="A3429" s="255" t="s">
        <v>4606</v>
      </c>
      <c r="B3429" s="9">
        <v>8</v>
      </c>
      <c r="C3429" s="255" t="s">
        <v>9101</v>
      </c>
      <c r="D3429" s="9">
        <v>0.0095229298722213866</v>
      </c>
      <c r="E3429" s="9"/>
      <c r="F3429" s="255" t="s">
        <v>9132</v>
      </c>
      <c r="G3429" s="9"/>
      <c r="H3429" s="255" t="s">
        <v>9168</v>
      </c>
      <c r="I3429" s="9">
        <v>2</v>
      </c>
    </row>
    <row r="3430">
      <c r="A3430" s="255" t="s">
        <v>4607</v>
      </c>
      <c r="B3430" s="9">
        <v>8</v>
      </c>
      <c r="C3430" s="255" t="s">
        <v>9101</v>
      </c>
      <c r="D3430" s="9">
        <v>-0.0087938194743886321</v>
      </c>
      <c r="E3430" s="9"/>
      <c r="F3430" s="255" t="s">
        <v>9136</v>
      </c>
      <c r="G3430" s="9"/>
      <c r="H3430" s="255" t="s">
        <v>9168</v>
      </c>
      <c r="I3430" s="9">
        <v>2</v>
      </c>
    </row>
    <row r="3431">
      <c r="A3431" s="255" t="s">
        <v>4608</v>
      </c>
      <c r="B3431" s="9">
        <v>8</v>
      </c>
      <c r="C3431" s="255" t="s">
        <v>9101</v>
      </c>
      <c r="D3431" s="9">
        <v>-0.0051577582236345268</v>
      </c>
      <c r="E3431" s="9"/>
      <c r="F3431" s="255" t="s">
        <v>9137</v>
      </c>
      <c r="G3431" s="9"/>
      <c r="H3431" s="255" t="s">
        <v>9168</v>
      </c>
      <c r="I3431" s="9">
        <v>2</v>
      </c>
    </row>
    <row r="3432">
      <c r="A3432" s="255" t="s">
        <v>4609</v>
      </c>
      <c r="B3432" s="9">
        <v>9</v>
      </c>
      <c r="C3432" s="255" t="s">
        <v>9101</v>
      </c>
      <c r="D3432" s="9">
        <v>0.0069801722563351291</v>
      </c>
      <c r="E3432" s="9"/>
      <c r="F3432" s="255" t="s">
        <v>9129</v>
      </c>
      <c r="G3432" s="9"/>
      <c r="H3432" s="255" t="s">
        <v>9168</v>
      </c>
      <c r="I3432" s="9">
        <v>2</v>
      </c>
    </row>
    <row r="3433">
      <c r="A3433" s="255" t="s">
        <v>4610</v>
      </c>
      <c r="B3433" s="9">
        <v>9</v>
      </c>
      <c r="C3433" s="255" t="s">
        <v>9101</v>
      </c>
      <c r="D3433" s="9">
        <v>0.0069801722563351291</v>
      </c>
      <c r="E3433" s="9"/>
      <c r="F3433" s="255" t="s">
        <v>9130</v>
      </c>
      <c r="G3433" s="9"/>
      <c r="H3433" s="255" t="s">
        <v>9168</v>
      </c>
      <c r="I3433" s="9">
        <v>2</v>
      </c>
    </row>
    <row r="3434">
      <c r="A3434" s="255" t="s">
        <v>4611</v>
      </c>
      <c r="B3434" s="9">
        <v>9</v>
      </c>
      <c r="C3434" s="255" t="s">
        <v>9101</v>
      </c>
      <c r="D3434" s="9">
        <v>0.0054314562965686519</v>
      </c>
      <c r="E3434" s="9"/>
      <c r="F3434" s="255" t="s">
        <v>9131</v>
      </c>
      <c r="G3434" s="9"/>
      <c r="H3434" s="255" t="s">
        <v>9168</v>
      </c>
      <c r="I3434" s="9">
        <v>2</v>
      </c>
    </row>
    <row r="3435">
      <c r="A3435" s="255" t="s">
        <v>4612</v>
      </c>
      <c r="B3435" s="9">
        <v>9</v>
      </c>
      <c r="C3435" s="255" t="s">
        <v>9101</v>
      </c>
      <c r="D3435" s="9"/>
      <c r="E3435" s="9"/>
      <c r="F3435" s="255" t="s">
        <v>9121</v>
      </c>
      <c r="G3435" s="9"/>
      <c r="H3435" s="255" t="s">
        <v>9168</v>
      </c>
      <c r="I3435" s="9">
        <v>2</v>
      </c>
    </row>
    <row r="3436">
      <c r="A3436" s="255" t="s">
        <v>4613</v>
      </c>
      <c r="B3436" s="9">
        <v>9</v>
      </c>
      <c r="C3436" s="255" t="s">
        <v>9101</v>
      </c>
      <c r="D3436" s="9"/>
      <c r="E3436" s="9"/>
      <c r="F3436" s="255" t="s">
        <v>9120</v>
      </c>
      <c r="G3436" s="9"/>
      <c r="H3436" s="255" t="s">
        <v>9168</v>
      </c>
      <c r="I3436" s="9">
        <v>2</v>
      </c>
    </row>
    <row r="3437">
      <c r="A3437" s="255" t="s">
        <v>4614</v>
      </c>
      <c r="B3437" s="9">
        <v>9</v>
      </c>
      <c r="C3437" s="255" t="s">
        <v>9101</v>
      </c>
      <c r="D3437" s="9">
        <v>0.0097187769688385512</v>
      </c>
      <c r="E3437" s="9"/>
      <c r="F3437" s="255" t="s">
        <v>9122</v>
      </c>
      <c r="G3437" s="9"/>
      <c r="H3437" s="255" t="s">
        <v>9168</v>
      </c>
      <c r="I3437" s="9">
        <v>2</v>
      </c>
    </row>
    <row r="3438">
      <c r="A3438" s="255" t="s">
        <v>4615</v>
      </c>
      <c r="B3438" s="9">
        <v>9</v>
      </c>
      <c r="C3438" s="255" t="s">
        <v>9101</v>
      </c>
      <c r="D3438" s="9">
        <v>0.0097187769688385512</v>
      </c>
      <c r="E3438" s="9"/>
      <c r="F3438" s="255" t="s">
        <v>9123</v>
      </c>
      <c r="G3438" s="9"/>
      <c r="H3438" s="255" t="s">
        <v>9168</v>
      </c>
      <c r="I3438" s="9">
        <v>2</v>
      </c>
    </row>
    <row r="3439">
      <c r="A3439" s="255" t="s">
        <v>4616</v>
      </c>
      <c r="B3439" s="9">
        <v>9</v>
      </c>
      <c r="C3439" s="255" t="s">
        <v>9101</v>
      </c>
      <c r="D3439" s="9">
        <v>0.0097187769688385512</v>
      </c>
      <c r="E3439" s="9"/>
      <c r="F3439" s="255" t="s">
        <v>9124</v>
      </c>
      <c r="G3439" s="9"/>
      <c r="H3439" s="255" t="s">
        <v>9168</v>
      </c>
      <c r="I3439" s="9">
        <v>2</v>
      </c>
    </row>
    <row r="3440">
      <c r="A3440" s="255" t="s">
        <v>4617</v>
      </c>
      <c r="B3440" s="9">
        <v>9</v>
      </c>
      <c r="C3440" s="255" t="s">
        <v>9101</v>
      </c>
      <c r="D3440" s="9">
        <v>0.015172305865150256</v>
      </c>
      <c r="E3440" s="9"/>
      <c r="F3440" s="255" t="s">
        <v>9127</v>
      </c>
      <c r="G3440" s="9"/>
      <c r="H3440" s="255" t="s">
        <v>9168</v>
      </c>
      <c r="I3440" s="9">
        <v>2</v>
      </c>
    </row>
    <row r="3441">
      <c r="A3441" s="255" t="s">
        <v>4618</v>
      </c>
      <c r="B3441" s="9">
        <v>9</v>
      </c>
      <c r="C3441" s="255" t="s">
        <v>9101</v>
      </c>
      <c r="D3441" s="9">
        <v>0.015172305865150256</v>
      </c>
      <c r="E3441" s="9"/>
      <c r="F3441" s="255" t="s">
        <v>9128</v>
      </c>
      <c r="G3441" s="9"/>
      <c r="H3441" s="255" t="s">
        <v>9168</v>
      </c>
      <c r="I3441" s="9">
        <v>2</v>
      </c>
    </row>
    <row r="3442">
      <c r="A3442" s="255" t="s">
        <v>4619</v>
      </c>
      <c r="B3442" s="9">
        <v>9</v>
      </c>
      <c r="C3442" s="255" t="s">
        <v>9101</v>
      </c>
      <c r="D3442" s="9">
        <v>-0.0069988646278004362</v>
      </c>
      <c r="E3442" s="9"/>
      <c r="F3442" s="255" t="s">
        <v>9126</v>
      </c>
      <c r="G3442" s="9"/>
      <c r="H3442" s="255" t="s">
        <v>9168</v>
      </c>
      <c r="I3442" s="9">
        <v>2</v>
      </c>
    </row>
    <row r="3443">
      <c r="A3443" s="255" t="s">
        <v>4620</v>
      </c>
      <c r="B3443" s="9">
        <v>9</v>
      </c>
      <c r="C3443" s="255" t="s">
        <v>9101</v>
      </c>
      <c r="D3443" s="9"/>
      <c r="E3443" s="9"/>
      <c r="F3443" s="255" t="s">
        <v>9115</v>
      </c>
      <c r="G3443" s="9"/>
      <c r="H3443" s="255" t="s">
        <v>9168</v>
      </c>
      <c r="I3443" s="9">
        <v>2</v>
      </c>
    </row>
    <row r="3444">
      <c r="A3444" s="255" t="s">
        <v>4621</v>
      </c>
      <c r="B3444" s="9">
        <v>9</v>
      </c>
      <c r="C3444" s="255" t="s">
        <v>9101</v>
      </c>
      <c r="D3444" s="9"/>
      <c r="E3444" s="9"/>
      <c r="F3444" s="255" t="s">
        <v>9138</v>
      </c>
      <c r="G3444" s="9"/>
      <c r="H3444" s="255" t="s">
        <v>9168</v>
      </c>
      <c r="I3444" s="9">
        <v>2</v>
      </c>
    </row>
    <row r="3445">
      <c r="A3445" s="255" t="s">
        <v>4622</v>
      </c>
      <c r="B3445" s="9">
        <v>9</v>
      </c>
      <c r="C3445" s="255" t="s">
        <v>9101</v>
      </c>
      <c r="D3445" s="9"/>
      <c r="E3445" s="9"/>
      <c r="F3445" s="255" t="s">
        <v>9119</v>
      </c>
      <c r="G3445" s="9"/>
      <c r="H3445" s="255" t="s">
        <v>9168</v>
      </c>
      <c r="I3445" s="9">
        <v>2</v>
      </c>
    </row>
    <row r="3446">
      <c r="A3446" s="255" t="s">
        <v>4623</v>
      </c>
      <c r="B3446" s="9">
        <v>9</v>
      </c>
      <c r="C3446" s="255" t="s">
        <v>9101</v>
      </c>
      <c r="D3446" s="9"/>
      <c r="E3446" s="9"/>
      <c r="F3446" s="255" t="s">
        <v>9118</v>
      </c>
      <c r="G3446" s="9"/>
      <c r="H3446" s="255" t="s">
        <v>9168</v>
      </c>
      <c r="I3446" s="9">
        <v>2</v>
      </c>
    </row>
    <row r="3447">
      <c r="A3447" s="255" t="s">
        <v>4624</v>
      </c>
      <c r="B3447" s="9">
        <v>9</v>
      </c>
      <c r="C3447" s="255" t="s">
        <v>9101</v>
      </c>
      <c r="D3447" s="9"/>
      <c r="E3447" s="9"/>
      <c r="F3447" s="255" t="s">
        <v>9116</v>
      </c>
      <c r="G3447" s="9"/>
      <c r="H3447" s="255" t="s">
        <v>9168</v>
      </c>
      <c r="I3447" s="9">
        <v>2</v>
      </c>
    </row>
    <row r="3448">
      <c r="A3448" s="255" t="s">
        <v>4625</v>
      </c>
      <c r="B3448" s="9">
        <v>9</v>
      </c>
      <c r="C3448" s="255" t="s">
        <v>9101</v>
      </c>
      <c r="D3448" s="9"/>
      <c r="E3448" s="9"/>
      <c r="F3448" s="255" t="s">
        <v>9117</v>
      </c>
      <c r="G3448" s="9"/>
      <c r="H3448" s="255" t="s">
        <v>9168</v>
      </c>
      <c r="I3448" s="9">
        <v>2</v>
      </c>
    </row>
    <row r="3449">
      <c r="A3449" s="255" t="s">
        <v>4626</v>
      </c>
      <c r="B3449" s="9">
        <v>9</v>
      </c>
      <c r="C3449" s="255" t="s">
        <v>9101</v>
      </c>
      <c r="D3449" s="9">
        <v>0.0095932090100042805</v>
      </c>
      <c r="E3449" s="9"/>
      <c r="F3449" s="255" t="s">
        <v>9133</v>
      </c>
      <c r="G3449" s="9"/>
      <c r="H3449" s="255" t="s">
        <v>9168</v>
      </c>
      <c r="I3449" s="9">
        <v>2</v>
      </c>
    </row>
    <row r="3450">
      <c r="A3450" s="255" t="s">
        <v>4627</v>
      </c>
      <c r="B3450" s="9">
        <v>9</v>
      </c>
      <c r="C3450" s="255" t="s">
        <v>9101</v>
      </c>
      <c r="D3450" s="9"/>
      <c r="E3450" s="9"/>
      <c r="F3450" s="255" t="s">
        <v>9134</v>
      </c>
      <c r="G3450" s="9"/>
      <c r="H3450" s="255" t="s">
        <v>9168</v>
      </c>
      <c r="I3450" s="9">
        <v>2</v>
      </c>
    </row>
    <row r="3451">
      <c r="A3451" s="255" t="s">
        <v>4628</v>
      </c>
      <c r="B3451" s="9">
        <v>9</v>
      </c>
      <c r="C3451" s="255" t="s">
        <v>9101</v>
      </c>
      <c r="D3451" s="9">
        <v>0.0072173047278754768</v>
      </c>
      <c r="E3451" s="9"/>
      <c r="F3451" s="255" t="s">
        <v>9135</v>
      </c>
      <c r="G3451" s="9"/>
      <c r="H3451" s="255" t="s">
        <v>9168</v>
      </c>
      <c r="I3451" s="9">
        <v>2</v>
      </c>
    </row>
    <row r="3452">
      <c r="A3452" s="255" t="s">
        <v>4629</v>
      </c>
      <c r="B3452" s="9">
        <v>9</v>
      </c>
      <c r="C3452" s="255" t="s">
        <v>9101</v>
      </c>
      <c r="D3452" s="9">
        <v>0.0068249899796100771</v>
      </c>
      <c r="E3452" s="9"/>
      <c r="F3452" s="255" t="s">
        <v>9114</v>
      </c>
      <c r="G3452" s="9"/>
      <c r="H3452" s="255" t="s">
        <v>9168</v>
      </c>
      <c r="I3452" s="9">
        <v>2</v>
      </c>
    </row>
    <row r="3453">
      <c r="A3453" s="255" t="s">
        <v>4630</v>
      </c>
      <c r="B3453" s="9">
        <v>9</v>
      </c>
      <c r="C3453" s="255" t="s">
        <v>9101</v>
      </c>
      <c r="D3453" s="9">
        <v>0.0032702898195883382</v>
      </c>
      <c r="E3453" s="9"/>
      <c r="F3453" s="255" t="s">
        <v>9125</v>
      </c>
      <c r="G3453" s="9"/>
      <c r="H3453" s="255" t="s">
        <v>9168</v>
      </c>
      <c r="I3453" s="9">
        <v>2</v>
      </c>
    </row>
    <row r="3454">
      <c r="A3454" s="255" t="s">
        <v>4631</v>
      </c>
      <c r="B3454" s="9">
        <v>9</v>
      </c>
      <c r="C3454" s="255" t="s">
        <v>9101</v>
      </c>
      <c r="D3454" s="9">
        <v>0.0089440268793900286</v>
      </c>
      <c r="E3454" s="9"/>
      <c r="F3454" s="255" t="s">
        <v>9132</v>
      </c>
      <c r="G3454" s="9"/>
      <c r="H3454" s="255" t="s">
        <v>9168</v>
      </c>
      <c r="I3454" s="9">
        <v>2</v>
      </c>
    </row>
    <row r="3455">
      <c r="A3455" s="255" t="s">
        <v>4632</v>
      </c>
      <c r="B3455" s="9">
        <v>9</v>
      </c>
      <c r="C3455" s="255" t="s">
        <v>9101</v>
      </c>
      <c r="D3455" s="9">
        <v>-0.0073114061682462497</v>
      </c>
      <c r="E3455" s="9"/>
      <c r="F3455" s="255" t="s">
        <v>9136</v>
      </c>
      <c r="G3455" s="9"/>
      <c r="H3455" s="255" t="s">
        <v>9168</v>
      </c>
      <c r="I3455" s="9">
        <v>2</v>
      </c>
    </row>
    <row r="3456">
      <c r="A3456" s="255" t="s">
        <v>4633</v>
      </c>
      <c r="B3456" s="9">
        <v>9</v>
      </c>
      <c r="C3456" s="255" t="s">
        <v>9101</v>
      </c>
      <c r="D3456" s="9">
        <v>-0.0042253031428402038</v>
      </c>
      <c r="E3456" s="9"/>
      <c r="F3456" s="255" t="s">
        <v>9137</v>
      </c>
      <c r="G3456" s="9"/>
      <c r="H3456" s="255" t="s">
        <v>9168</v>
      </c>
      <c r="I3456" s="9">
        <v>2</v>
      </c>
    </row>
    <row r="3457">
      <c r="A3457" s="255" t="s">
        <v>4634</v>
      </c>
      <c r="B3457" s="9">
        <v>10</v>
      </c>
      <c r="C3457" s="255" t="s">
        <v>9101</v>
      </c>
      <c r="D3457" s="9">
        <v>0.0068209910459733998</v>
      </c>
      <c r="E3457" s="9"/>
      <c r="F3457" s="255" t="s">
        <v>9129</v>
      </c>
      <c r="G3457" s="9"/>
      <c r="H3457" s="255" t="s">
        <v>9168</v>
      </c>
      <c r="I3457" s="9">
        <v>2</v>
      </c>
    </row>
    <row r="3458">
      <c r="A3458" s="255" t="s">
        <v>4635</v>
      </c>
      <c r="B3458" s="9">
        <v>10</v>
      </c>
      <c r="C3458" s="255" t="s">
        <v>9101</v>
      </c>
      <c r="D3458" s="9">
        <v>0.0068209910459733998</v>
      </c>
      <c r="E3458" s="9"/>
      <c r="F3458" s="255" t="s">
        <v>9130</v>
      </c>
      <c r="G3458" s="9"/>
      <c r="H3458" s="255" t="s">
        <v>9168</v>
      </c>
      <c r="I3458" s="9">
        <v>2</v>
      </c>
    </row>
    <row r="3459">
      <c r="A3459" s="255" t="s">
        <v>4636</v>
      </c>
      <c r="B3459" s="9">
        <v>10</v>
      </c>
      <c r="C3459" s="255" t="s">
        <v>9101</v>
      </c>
      <c r="D3459" s="9">
        <v>0.0060679129694200858</v>
      </c>
      <c r="E3459" s="9"/>
      <c r="F3459" s="255" t="s">
        <v>9131</v>
      </c>
      <c r="G3459" s="9"/>
      <c r="H3459" s="255" t="s">
        <v>9168</v>
      </c>
      <c r="I3459" s="9">
        <v>2</v>
      </c>
    </row>
    <row r="3460">
      <c r="A3460" s="255" t="s">
        <v>4637</v>
      </c>
      <c r="B3460" s="9">
        <v>10</v>
      </c>
      <c r="C3460" s="255" t="s">
        <v>9101</v>
      </c>
      <c r="D3460" s="9"/>
      <c r="E3460" s="9"/>
      <c r="F3460" s="255" t="s">
        <v>9121</v>
      </c>
      <c r="G3460" s="9"/>
      <c r="H3460" s="255" t="s">
        <v>9168</v>
      </c>
      <c r="I3460" s="9">
        <v>2</v>
      </c>
    </row>
    <row r="3461">
      <c r="A3461" s="255" t="s">
        <v>4638</v>
      </c>
      <c r="B3461" s="9">
        <v>10</v>
      </c>
      <c r="C3461" s="255" t="s">
        <v>9101</v>
      </c>
      <c r="D3461" s="9"/>
      <c r="E3461" s="9"/>
      <c r="F3461" s="255" t="s">
        <v>9120</v>
      </c>
      <c r="G3461" s="9"/>
      <c r="H3461" s="255" t="s">
        <v>9168</v>
      </c>
      <c r="I3461" s="9">
        <v>2</v>
      </c>
    </row>
    <row r="3462">
      <c r="A3462" s="255" t="s">
        <v>4639</v>
      </c>
      <c r="B3462" s="9">
        <v>10</v>
      </c>
      <c r="C3462" s="255" t="s">
        <v>9101</v>
      </c>
      <c r="D3462" s="9">
        <v>0.010217449677663823</v>
      </c>
      <c r="E3462" s="9"/>
      <c r="F3462" s="255" t="s">
        <v>9122</v>
      </c>
      <c r="G3462" s="9"/>
      <c r="H3462" s="255" t="s">
        <v>9168</v>
      </c>
      <c r="I3462" s="9">
        <v>2</v>
      </c>
    </row>
    <row r="3463">
      <c r="A3463" s="255" t="s">
        <v>4640</v>
      </c>
      <c r="B3463" s="9">
        <v>10</v>
      </c>
      <c r="C3463" s="255" t="s">
        <v>9101</v>
      </c>
      <c r="D3463" s="9">
        <v>0.010217449677663823</v>
      </c>
      <c r="E3463" s="9"/>
      <c r="F3463" s="255" t="s">
        <v>9123</v>
      </c>
      <c r="G3463" s="9"/>
      <c r="H3463" s="255" t="s">
        <v>9168</v>
      </c>
      <c r="I3463" s="9">
        <v>2</v>
      </c>
    </row>
    <row r="3464">
      <c r="A3464" s="255" t="s">
        <v>4641</v>
      </c>
      <c r="B3464" s="9">
        <v>10</v>
      </c>
      <c r="C3464" s="255" t="s">
        <v>9101</v>
      </c>
      <c r="D3464" s="9">
        <v>0.010217449677663823</v>
      </c>
      <c r="E3464" s="9"/>
      <c r="F3464" s="255" t="s">
        <v>9124</v>
      </c>
      <c r="G3464" s="9"/>
      <c r="H3464" s="255" t="s">
        <v>9168</v>
      </c>
      <c r="I3464" s="9">
        <v>2</v>
      </c>
    </row>
    <row r="3465">
      <c r="A3465" s="255" t="s">
        <v>4642</v>
      </c>
      <c r="B3465" s="9">
        <v>10</v>
      </c>
      <c r="C3465" s="255" t="s">
        <v>9101</v>
      </c>
      <c r="D3465" s="9">
        <v>0.017382823223473357</v>
      </c>
      <c r="E3465" s="9"/>
      <c r="F3465" s="255" t="s">
        <v>9127</v>
      </c>
      <c r="G3465" s="9"/>
      <c r="H3465" s="255" t="s">
        <v>9168</v>
      </c>
      <c r="I3465" s="9">
        <v>2</v>
      </c>
    </row>
    <row r="3466">
      <c r="A3466" s="255" t="s">
        <v>4643</v>
      </c>
      <c r="B3466" s="9">
        <v>10</v>
      </c>
      <c r="C3466" s="255" t="s">
        <v>9101</v>
      </c>
      <c r="D3466" s="9">
        <v>0.017382823223473357</v>
      </c>
      <c r="E3466" s="9"/>
      <c r="F3466" s="255" t="s">
        <v>9128</v>
      </c>
      <c r="G3466" s="9"/>
      <c r="H3466" s="255" t="s">
        <v>9168</v>
      </c>
      <c r="I3466" s="9">
        <v>2</v>
      </c>
    </row>
    <row r="3467">
      <c r="A3467" s="255" t="s">
        <v>4644</v>
      </c>
      <c r="B3467" s="9">
        <v>10</v>
      </c>
      <c r="C3467" s="255" t="s">
        <v>9101</v>
      </c>
      <c r="D3467" s="9">
        <v>-0.010008968039253297</v>
      </c>
      <c r="E3467" s="9"/>
      <c r="F3467" s="255" t="s">
        <v>9126</v>
      </c>
      <c r="G3467" s="9"/>
      <c r="H3467" s="255" t="s">
        <v>9168</v>
      </c>
      <c r="I3467" s="9">
        <v>2</v>
      </c>
    </row>
    <row r="3468">
      <c r="A3468" s="255" t="s">
        <v>4645</v>
      </c>
      <c r="B3468" s="9">
        <v>10</v>
      </c>
      <c r="C3468" s="255" t="s">
        <v>9101</v>
      </c>
      <c r="D3468" s="9"/>
      <c r="E3468" s="9"/>
      <c r="F3468" s="255" t="s">
        <v>9115</v>
      </c>
      <c r="G3468" s="9"/>
      <c r="H3468" s="255" t="s">
        <v>9168</v>
      </c>
      <c r="I3468" s="9">
        <v>2</v>
      </c>
    </row>
    <row r="3469">
      <c r="A3469" s="255" t="s">
        <v>4646</v>
      </c>
      <c r="B3469" s="9">
        <v>10</v>
      </c>
      <c r="C3469" s="255" t="s">
        <v>9101</v>
      </c>
      <c r="D3469" s="9"/>
      <c r="E3469" s="9"/>
      <c r="F3469" s="255" t="s">
        <v>9138</v>
      </c>
      <c r="G3469" s="9"/>
      <c r="H3469" s="255" t="s">
        <v>9168</v>
      </c>
      <c r="I3469" s="9">
        <v>2</v>
      </c>
    </row>
    <row r="3470">
      <c r="A3470" s="255" t="s">
        <v>4647</v>
      </c>
      <c r="B3470" s="9">
        <v>10</v>
      </c>
      <c r="C3470" s="255" t="s">
        <v>9101</v>
      </c>
      <c r="D3470" s="9"/>
      <c r="E3470" s="9"/>
      <c r="F3470" s="255" t="s">
        <v>9119</v>
      </c>
      <c r="G3470" s="9"/>
      <c r="H3470" s="255" t="s">
        <v>9168</v>
      </c>
      <c r="I3470" s="9">
        <v>2</v>
      </c>
    </row>
    <row r="3471">
      <c r="A3471" s="255" t="s">
        <v>4648</v>
      </c>
      <c r="B3471" s="9">
        <v>10</v>
      </c>
      <c r="C3471" s="255" t="s">
        <v>9101</v>
      </c>
      <c r="D3471" s="9"/>
      <c r="E3471" s="9"/>
      <c r="F3471" s="255" t="s">
        <v>9118</v>
      </c>
      <c r="G3471" s="9"/>
      <c r="H3471" s="255" t="s">
        <v>9168</v>
      </c>
      <c r="I3471" s="9">
        <v>2</v>
      </c>
    </row>
    <row r="3472">
      <c r="A3472" s="255" t="s">
        <v>4649</v>
      </c>
      <c r="B3472" s="9">
        <v>10</v>
      </c>
      <c r="C3472" s="255" t="s">
        <v>9101</v>
      </c>
      <c r="D3472" s="9"/>
      <c r="E3472" s="9"/>
      <c r="F3472" s="255" t="s">
        <v>9116</v>
      </c>
      <c r="G3472" s="9"/>
      <c r="H3472" s="255" t="s">
        <v>9168</v>
      </c>
      <c r="I3472" s="9">
        <v>2</v>
      </c>
    </row>
    <row r="3473">
      <c r="A3473" s="255" t="s">
        <v>4650</v>
      </c>
      <c r="B3473" s="9">
        <v>10</v>
      </c>
      <c r="C3473" s="255" t="s">
        <v>9101</v>
      </c>
      <c r="D3473" s="9"/>
      <c r="E3473" s="9"/>
      <c r="F3473" s="255" t="s">
        <v>9117</v>
      </c>
      <c r="G3473" s="9"/>
      <c r="H3473" s="255" t="s">
        <v>9168</v>
      </c>
      <c r="I3473" s="9">
        <v>2</v>
      </c>
    </row>
    <row r="3474">
      <c r="A3474" s="255" t="s">
        <v>4651</v>
      </c>
      <c r="B3474" s="9">
        <v>10</v>
      </c>
      <c r="C3474" s="255" t="s">
        <v>9101</v>
      </c>
      <c r="D3474" s="9">
        <v>0.0088786264922770929</v>
      </c>
      <c r="E3474" s="9"/>
      <c r="F3474" s="255" t="s">
        <v>9133</v>
      </c>
      <c r="G3474" s="9"/>
      <c r="H3474" s="255" t="s">
        <v>9168</v>
      </c>
      <c r="I3474" s="9">
        <v>2</v>
      </c>
    </row>
    <row r="3475">
      <c r="A3475" s="255" t="s">
        <v>4652</v>
      </c>
      <c r="B3475" s="9">
        <v>10</v>
      </c>
      <c r="C3475" s="255" t="s">
        <v>9101</v>
      </c>
      <c r="D3475" s="9"/>
      <c r="E3475" s="9"/>
      <c r="F3475" s="255" t="s">
        <v>9134</v>
      </c>
      <c r="G3475" s="9"/>
      <c r="H3475" s="255" t="s">
        <v>9168</v>
      </c>
      <c r="I3475" s="9">
        <v>2</v>
      </c>
    </row>
    <row r="3476">
      <c r="A3476" s="255" t="s">
        <v>4653</v>
      </c>
      <c r="B3476" s="9">
        <v>10</v>
      </c>
      <c r="C3476" s="255" t="s">
        <v>9101</v>
      </c>
      <c r="D3476" s="9">
        <v>0.0067483763515103126</v>
      </c>
      <c r="E3476" s="9"/>
      <c r="F3476" s="255" t="s">
        <v>9135</v>
      </c>
      <c r="G3476" s="9"/>
      <c r="H3476" s="255" t="s">
        <v>9168</v>
      </c>
      <c r="I3476" s="9">
        <v>2</v>
      </c>
    </row>
    <row r="3477">
      <c r="A3477" s="255" t="s">
        <v>4654</v>
      </c>
      <c r="B3477" s="9">
        <v>10</v>
      </c>
      <c r="C3477" s="255" t="s">
        <v>9101</v>
      </c>
      <c r="D3477" s="9">
        <v>0.0093773079207393993</v>
      </c>
      <c r="E3477" s="9"/>
      <c r="F3477" s="255" t="s">
        <v>9114</v>
      </c>
      <c r="G3477" s="9"/>
      <c r="H3477" s="255" t="s">
        <v>9168</v>
      </c>
      <c r="I3477" s="9">
        <v>2</v>
      </c>
    </row>
    <row r="3478">
      <c r="A3478" s="255" t="s">
        <v>4655</v>
      </c>
      <c r="B3478" s="9">
        <v>10</v>
      </c>
      <c r="C3478" s="255" t="s">
        <v>9101</v>
      </c>
      <c r="D3478" s="9">
        <v>0.0032856702250300858</v>
      </c>
      <c r="E3478" s="9"/>
      <c r="F3478" s="255" t="s">
        <v>9125</v>
      </c>
      <c r="G3478" s="9"/>
      <c r="H3478" s="255" t="s">
        <v>9168</v>
      </c>
      <c r="I3478" s="9">
        <v>2</v>
      </c>
    </row>
    <row r="3479">
      <c r="A3479" s="255" t="s">
        <v>4656</v>
      </c>
      <c r="B3479" s="9">
        <v>10</v>
      </c>
      <c r="C3479" s="255" t="s">
        <v>9101</v>
      </c>
      <c r="D3479" s="9">
        <v>0.011775607743834321</v>
      </c>
      <c r="E3479" s="9"/>
      <c r="F3479" s="255" t="s">
        <v>9132</v>
      </c>
      <c r="G3479" s="9"/>
      <c r="H3479" s="255" t="s">
        <v>9168</v>
      </c>
      <c r="I3479" s="9">
        <v>2</v>
      </c>
    </row>
    <row r="3480">
      <c r="A3480" s="255" t="s">
        <v>4657</v>
      </c>
      <c r="B3480" s="9">
        <v>10</v>
      </c>
      <c r="C3480" s="255" t="s">
        <v>9101</v>
      </c>
      <c r="D3480" s="9">
        <v>-0.007610180965760562</v>
      </c>
      <c r="E3480" s="9"/>
      <c r="F3480" s="255" t="s">
        <v>9136</v>
      </c>
      <c r="G3480" s="9"/>
      <c r="H3480" s="255" t="s">
        <v>9168</v>
      </c>
      <c r="I3480" s="9">
        <v>2</v>
      </c>
    </row>
    <row r="3481">
      <c r="A3481" s="255" t="s">
        <v>4658</v>
      </c>
      <c r="B3481" s="9">
        <v>10</v>
      </c>
      <c r="C3481" s="255" t="s">
        <v>9101</v>
      </c>
      <c r="D3481" s="9">
        <v>-0.00630426446587276</v>
      </c>
      <c r="E3481" s="9"/>
      <c r="F3481" s="255" t="s">
        <v>9137</v>
      </c>
      <c r="G3481" s="9"/>
      <c r="H3481" s="255" t="s">
        <v>9168</v>
      </c>
      <c r="I3481" s="9">
        <v>2</v>
      </c>
    </row>
    <row r="3482">
      <c r="A3482" s="255" t="s">
        <v>4670</v>
      </c>
      <c r="B3482" s="9">
        <v>1</v>
      </c>
      <c r="C3482" s="255" t="s">
        <v>9102</v>
      </c>
      <c r="D3482" s="9">
        <v>-0.00033607513257531029</v>
      </c>
      <c r="E3482" s="9">
        <v>1747011.7004889275</v>
      </c>
      <c r="F3482" s="255" t="s">
        <v>9135</v>
      </c>
      <c r="G3482" s="9"/>
      <c r="H3482" s="255" t="s">
        <v>9168</v>
      </c>
      <c r="I3482" s="9">
        <v>2</v>
      </c>
    </row>
    <row r="3483">
      <c r="A3483" s="255" t="s">
        <v>4682</v>
      </c>
      <c r="B3483" s="9">
        <v>1</v>
      </c>
      <c r="C3483" s="255" t="s">
        <v>9102</v>
      </c>
      <c r="D3483" s="9">
        <v>0.012883272912073142</v>
      </c>
      <c r="E3483" s="9">
        <v>1747011.7004889275</v>
      </c>
      <c r="F3483" s="255" t="s">
        <v>9124</v>
      </c>
      <c r="G3483" s="9"/>
      <c r="H3483" s="255" t="s">
        <v>9168</v>
      </c>
      <c r="I3483" s="9">
        <v>2</v>
      </c>
    </row>
    <row r="3484">
      <c r="A3484" s="255" t="s">
        <v>4674</v>
      </c>
      <c r="B3484" s="9">
        <v>1</v>
      </c>
      <c r="C3484" s="255" t="s">
        <v>9102</v>
      </c>
      <c r="D3484" s="9">
        <v>0.0012529180711457544</v>
      </c>
      <c r="E3484" s="9">
        <v>1747011.7004889275</v>
      </c>
      <c r="F3484" s="255" t="s">
        <v>9136</v>
      </c>
      <c r="G3484" s="9"/>
      <c r="H3484" s="255" t="s">
        <v>9168</v>
      </c>
      <c r="I3484" s="9">
        <v>2</v>
      </c>
    </row>
    <row r="3485">
      <c r="A3485" s="255" t="s">
        <v>4683</v>
      </c>
      <c r="B3485" s="9">
        <v>1</v>
      </c>
      <c r="C3485" s="255" t="s">
        <v>9102</v>
      </c>
      <c r="D3485" s="9">
        <v>0.012883272912073142</v>
      </c>
      <c r="E3485" s="9">
        <v>1747011.7004889275</v>
      </c>
      <c r="F3485" s="255" t="s">
        <v>9123</v>
      </c>
      <c r="G3485" s="9"/>
      <c r="H3485" s="255" t="s">
        <v>9168</v>
      </c>
      <c r="I3485" s="9">
        <v>2</v>
      </c>
    </row>
    <row r="3486">
      <c r="A3486" s="255" t="s">
        <v>4676</v>
      </c>
      <c r="B3486" s="9">
        <v>1</v>
      </c>
      <c r="C3486" s="255" t="s">
        <v>9102</v>
      </c>
      <c r="D3486" s="9"/>
      <c r="E3486" s="9">
        <v>1747011.7004889275</v>
      </c>
      <c r="F3486" s="255" t="s">
        <v>9117</v>
      </c>
      <c r="G3486" s="9"/>
      <c r="H3486" s="255" t="s">
        <v>9168</v>
      </c>
      <c r="I3486" s="9">
        <v>2</v>
      </c>
    </row>
    <row r="3487">
      <c r="A3487" s="255" t="s">
        <v>4664</v>
      </c>
      <c r="B3487" s="9">
        <v>1</v>
      </c>
      <c r="C3487" s="255" t="s">
        <v>9102</v>
      </c>
      <c r="D3487" s="9">
        <v>0.010991298376797094</v>
      </c>
      <c r="E3487" s="9">
        <v>1747011.7004889275</v>
      </c>
      <c r="F3487" s="255" t="s">
        <v>9128</v>
      </c>
      <c r="G3487" s="9"/>
      <c r="H3487" s="255" t="s">
        <v>9168</v>
      </c>
      <c r="I3487" s="9">
        <v>2</v>
      </c>
    </row>
    <row r="3488">
      <c r="A3488" s="255" t="s">
        <v>4669</v>
      </c>
      <c r="B3488" s="9">
        <v>1</v>
      </c>
      <c r="C3488" s="255" t="s">
        <v>9102</v>
      </c>
      <c r="D3488" s="9">
        <v>0.0086784748563707974</v>
      </c>
      <c r="E3488" s="9">
        <v>1747011.7004889275</v>
      </c>
      <c r="F3488" s="255" t="s">
        <v>9126</v>
      </c>
      <c r="G3488" s="9"/>
      <c r="H3488" s="255" t="s">
        <v>9168</v>
      </c>
      <c r="I3488" s="9">
        <v>2</v>
      </c>
    </row>
    <row r="3489">
      <c r="A3489" s="255" t="s">
        <v>4662</v>
      </c>
      <c r="B3489" s="9">
        <v>1</v>
      </c>
      <c r="C3489" s="255" t="s">
        <v>9102</v>
      </c>
      <c r="D3489" s="9"/>
      <c r="E3489" s="9">
        <v>1747011.7004889275</v>
      </c>
      <c r="F3489" s="255" t="s">
        <v>9116</v>
      </c>
      <c r="G3489" s="9"/>
      <c r="H3489" s="255" t="s">
        <v>9168</v>
      </c>
      <c r="I3489" s="9">
        <v>2</v>
      </c>
    </row>
    <row r="3490">
      <c r="A3490" s="255" t="s">
        <v>4667</v>
      </c>
      <c r="B3490" s="9">
        <v>1</v>
      </c>
      <c r="C3490" s="255" t="s">
        <v>9102</v>
      </c>
      <c r="D3490" s="9">
        <v>0.010991298376797094</v>
      </c>
      <c r="E3490" s="9">
        <v>1747011.7004889275</v>
      </c>
      <c r="F3490" s="255" t="s">
        <v>9127</v>
      </c>
      <c r="G3490" s="9"/>
      <c r="H3490" s="255" t="s">
        <v>9168</v>
      </c>
      <c r="I3490" s="9">
        <v>2</v>
      </c>
    </row>
    <row r="3491">
      <c r="A3491" s="255" t="s">
        <v>4678</v>
      </c>
      <c r="B3491" s="9">
        <v>1</v>
      </c>
      <c r="C3491" s="255" t="s">
        <v>9102</v>
      </c>
      <c r="D3491" s="9">
        <v>0.026151651490048042</v>
      </c>
      <c r="E3491" s="9">
        <v>1747011.7004889275</v>
      </c>
      <c r="F3491" s="255" t="s">
        <v>9134</v>
      </c>
      <c r="G3491" s="9"/>
      <c r="H3491" s="255" t="s">
        <v>9168</v>
      </c>
      <c r="I3491" s="9">
        <v>2</v>
      </c>
    </row>
    <row r="3492">
      <c r="A3492" s="255" t="s">
        <v>4673</v>
      </c>
      <c r="B3492" s="9">
        <v>1</v>
      </c>
      <c r="C3492" s="255" t="s">
        <v>9102</v>
      </c>
      <c r="D3492" s="9"/>
      <c r="E3492" s="9">
        <v>1747011.7004889275</v>
      </c>
      <c r="F3492" s="255" t="s">
        <v>9118</v>
      </c>
      <c r="G3492" s="9"/>
      <c r="H3492" s="255" t="s">
        <v>9168</v>
      </c>
      <c r="I3492" s="9">
        <v>2</v>
      </c>
    </row>
    <row r="3493">
      <c r="A3493" s="255" t="s">
        <v>4668</v>
      </c>
      <c r="B3493" s="9">
        <v>1</v>
      </c>
      <c r="C3493" s="255" t="s">
        <v>9102</v>
      </c>
      <c r="D3493" s="9">
        <v>0.012914090058689768</v>
      </c>
      <c r="E3493" s="9">
        <v>1747011.7004889275</v>
      </c>
      <c r="F3493" s="255" t="s">
        <v>9137</v>
      </c>
      <c r="G3493" s="9"/>
      <c r="H3493" s="255" t="s">
        <v>9168</v>
      </c>
      <c r="I3493" s="9">
        <v>2</v>
      </c>
    </row>
    <row r="3494">
      <c r="A3494" s="255" t="s">
        <v>4671</v>
      </c>
      <c r="B3494" s="9">
        <v>1</v>
      </c>
      <c r="C3494" s="255" t="s">
        <v>9102</v>
      </c>
      <c r="D3494" s="9">
        <v>0.02513687227094083</v>
      </c>
      <c r="E3494" s="9">
        <v>1747011.7004889275</v>
      </c>
      <c r="F3494" s="255" t="s">
        <v>9125</v>
      </c>
      <c r="G3494" s="9"/>
      <c r="H3494" s="255" t="s">
        <v>9168</v>
      </c>
      <c r="I3494" s="9">
        <v>2</v>
      </c>
    </row>
    <row r="3495">
      <c r="A3495" s="255" t="s">
        <v>4675</v>
      </c>
      <c r="B3495" s="9">
        <v>1</v>
      </c>
      <c r="C3495" s="255" t="s">
        <v>9102</v>
      </c>
      <c r="D3495" s="9"/>
      <c r="E3495" s="9">
        <v>1747011.7004889275</v>
      </c>
      <c r="F3495" s="255" t="s">
        <v>9119</v>
      </c>
      <c r="G3495" s="9"/>
      <c r="H3495" s="255" t="s">
        <v>9168</v>
      </c>
      <c r="I3495" s="9">
        <v>2</v>
      </c>
    </row>
    <row r="3496">
      <c r="A3496" s="255" t="s">
        <v>4659</v>
      </c>
      <c r="B3496" s="9">
        <v>1</v>
      </c>
      <c r="C3496" s="255" t="s">
        <v>9102</v>
      </c>
      <c r="D3496" s="9"/>
      <c r="E3496" s="9">
        <v>1747011.7004889275</v>
      </c>
      <c r="F3496" s="255" t="s">
        <v>9138</v>
      </c>
      <c r="G3496" s="9"/>
      <c r="H3496" s="255" t="s">
        <v>9168</v>
      </c>
      <c r="I3496" s="9">
        <v>2</v>
      </c>
    </row>
    <row r="3497">
      <c r="A3497" s="255" t="s">
        <v>4661</v>
      </c>
      <c r="B3497" s="9">
        <v>1</v>
      </c>
      <c r="C3497" s="255" t="s">
        <v>9102</v>
      </c>
      <c r="D3497" s="9">
        <v>0.016976214098831259</v>
      </c>
      <c r="E3497" s="9">
        <v>1747011.7004889275</v>
      </c>
      <c r="F3497" s="255" t="s">
        <v>9132</v>
      </c>
      <c r="G3497" s="9"/>
      <c r="H3497" s="255" t="s">
        <v>9168</v>
      </c>
      <c r="I3497" s="9">
        <v>2</v>
      </c>
    </row>
    <row r="3498">
      <c r="A3498" s="255" t="s">
        <v>4677</v>
      </c>
      <c r="B3498" s="9">
        <v>1</v>
      </c>
      <c r="C3498" s="255" t="s">
        <v>9102</v>
      </c>
      <c r="D3498" s="9">
        <v>-0.0017608778980917682</v>
      </c>
      <c r="E3498" s="9">
        <v>1747011.7004889275</v>
      </c>
      <c r="F3498" s="255" t="s">
        <v>9129</v>
      </c>
      <c r="G3498" s="9"/>
      <c r="H3498" s="255" t="s">
        <v>9168</v>
      </c>
      <c r="I3498" s="9">
        <v>2</v>
      </c>
    </row>
    <row r="3499">
      <c r="A3499" s="255" t="s">
        <v>4679</v>
      </c>
      <c r="B3499" s="9">
        <v>1</v>
      </c>
      <c r="C3499" s="255" t="s">
        <v>9102</v>
      </c>
      <c r="D3499" s="9">
        <v>0.012886533040548777</v>
      </c>
      <c r="E3499" s="9">
        <v>1747011.7004889275</v>
      </c>
      <c r="F3499" s="255" t="s">
        <v>9114</v>
      </c>
      <c r="G3499" s="9"/>
      <c r="H3499" s="255" t="s">
        <v>9168</v>
      </c>
      <c r="I3499" s="9">
        <v>2</v>
      </c>
    </row>
    <row r="3500">
      <c r="A3500" s="255" t="s">
        <v>4680</v>
      </c>
      <c r="B3500" s="9">
        <v>1</v>
      </c>
      <c r="C3500" s="255" t="s">
        <v>9102</v>
      </c>
      <c r="D3500" s="9">
        <v>0.012883272912073142</v>
      </c>
      <c r="E3500" s="9">
        <v>1747011.7004889275</v>
      </c>
      <c r="F3500" s="255" t="s">
        <v>9122</v>
      </c>
      <c r="G3500" s="9"/>
      <c r="H3500" s="255" t="s">
        <v>9168</v>
      </c>
      <c r="I3500" s="9">
        <v>2</v>
      </c>
    </row>
    <row r="3501">
      <c r="A3501" s="255" t="s">
        <v>4663</v>
      </c>
      <c r="B3501" s="9">
        <v>1</v>
      </c>
      <c r="C3501" s="255" t="s">
        <v>9102</v>
      </c>
      <c r="D3501" s="9">
        <v>0.0091414269961795688</v>
      </c>
      <c r="E3501" s="9">
        <v>1747011.7004889275</v>
      </c>
      <c r="F3501" s="255" t="s">
        <v>9133</v>
      </c>
      <c r="G3501" s="9"/>
      <c r="H3501" s="255" t="s">
        <v>9168</v>
      </c>
      <c r="I3501" s="9">
        <v>2</v>
      </c>
    </row>
    <row r="3502">
      <c r="A3502" s="255" t="s">
        <v>4681</v>
      </c>
      <c r="B3502" s="9">
        <v>1</v>
      </c>
      <c r="C3502" s="255" t="s">
        <v>9102</v>
      </c>
      <c r="D3502" s="9"/>
      <c r="E3502" s="9">
        <v>1747011.7004889275</v>
      </c>
      <c r="F3502" s="255" t="s">
        <v>9120</v>
      </c>
      <c r="G3502" s="9"/>
      <c r="H3502" s="255" t="s">
        <v>9168</v>
      </c>
      <c r="I3502" s="9">
        <v>2</v>
      </c>
    </row>
    <row r="3503">
      <c r="A3503" s="255" t="s">
        <v>4660</v>
      </c>
      <c r="B3503" s="9">
        <v>1</v>
      </c>
      <c r="C3503" s="255" t="s">
        <v>9102</v>
      </c>
      <c r="D3503" s="9">
        <v>-0.0017608778980917682</v>
      </c>
      <c r="E3503" s="9">
        <v>1747011.7004889275</v>
      </c>
      <c r="F3503" s="255" t="s">
        <v>9130</v>
      </c>
      <c r="G3503" s="9"/>
      <c r="H3503" s="255" t="s">
        <v>9168</v>
      </c>
      <c r="I3503" s="9">
        <v>2</v>
      </c>
    </row>
    <row r="3504">
      <c r="A3504" s="255" t="s">
        <v>4672</v>
      </c>
      <c r="B3504" s="9">
        <v>1</v>
      </c>
      <c r="C3504" s="255" t="s">
        <v>9102</v>
      </c>
      <c r="D3504" s="9"/>
      <c r="E3504" s="9">
        <v>1747011.7004889275</v>
      </c>
      <c r="F3504" s="255" t="s">
        <v>9115</v>
      </c>
      <c r="G3504" s="9"/>
      <c r="H3504" s="255" t="s">
        <v>9168</v>
      </c>
      <c r="I3504" s="9">
        <v>2</v>
      </c>
    </row>
    <row r="3505">
      <c r="A3505" s="255" t="s">
        <v>4666</v>
      </c>
      <c r="B3505" s="9">
        <v>1</v>
      </c>
      <c r="C3505" s="255" t="s">
        <v>9102</v>
      </c>
      <c r="D3505" s="9">
        <v>0.020140877519952711</v>
      </c>
      <c r="E3505" s="9">
        <v>1747011.7004889275</v>
      </c>
      <c r="F3505" s="255" t="s">
        <v>9131</v>
      </c>
      <c r="G3505" s="9"/>
      <c r="H3505" s="255" t="s">
        <v>9168</v>
      </c>
      <c r="I3505" s="9">
        <v>2</v>
      </c>
    </row>
    <row r="3506">
      <c r="A3506" s="255" t="s">
        <v>4665</v>
      </c>
      <c r="B3506" s="9">
        <v>1</v>
      </c>
      <c r="C3506" s="255" t="s">
        <v>9102</v>
      </c>
      <c r="D3506" s="9"/>
      <c r="E3506" s="9">
        <v>1747011.7004889275</v>
      </c>
      <c r="F3506" s="255" t="s">
        <v>9121</v>
      </c>
      <c r="G3506" s="9"/>
      <c r="H3506" s="255" t="s">
        <v>9168</v>
      </c>
      <c r="I3506" s="9">
        <v>2</v>
      </c>
    </row>
    <row r="3507">
      <c r="A3507" s="255" t="s">
        <v>4690</v>
      </c>
      <c r="B3507" s="9">
        <v>2</v>
      </c>
      <c r="C3507" s="255" t="s">
        <v>9102</v>
      </c>
      <c r="D3507" s="9">
        <v>0.022620827376089506</v>
      </c>
      <c r="E3507" s="9">
        <v>1746626.5573948817</v>
      </c>
      <c r="F3507" s="255" t="s">
        <v>9128</v>
      </c>
      <c r="G3507" s="9"/>
      <c r="H3507" s="255" t="s">
        <v>9168</v>
      </c>
      <c r="I3507" s="9">
        <v>2</v>
      </c>
    </row>
    <row r="3508">
      <c r="A3508" s="255" t="s">
        <v>4686</v>
      </c>
      <c r="B3508" s="9">
        <v>2</v>
      </c>
      <c r="C3508" s="255" t="s">
        <v>9102</v>
      </c>
      <c r="D3508" s="9">
        <v>0.014938628328647343</v>
      </c>
      <c r="E3508" s="9">
        <v>1746626.5573948817</v>
      </c>
      <c r="F3508" s="255" t="s">
        <v>9126</v>
      </c>
      <c r="G3508" s="9"/>
      <c r="H3508" s="255" t="s">
        <v>9168</v>
      </c>
      <c r="I3508" s="9">
        <v>2</v>
      </c>
    </row>
    <row r="3509">
      <c r="A3509" s="255" t="s">
        <v>4703</v>
      </c>
      <c r="B3509" s="9">
        <v>2</v>
      </c>
      <c r="C3509" s="255" t="s">
        <v>9102</v>
      </c>
      <c r="D3509" s="9"/>
      <c r="E3509" s="9">
        <v>1746626.5573948817</v>
      </c>
      <c r="F3509" s="255" t="s">
        <v>9119</v>
      </c>
      <c r="G3509" s="9"/>
      <c r="H3509" s="255" t="s">
        <v>9168</v>
      </c>
      <c r="I3509" s="9">
        <v>2</v>
      </c>
    </row>
    <row r="3510">
      <c r="A3510" s="255" t="s">
        <v>4694</v>
      </c>
      <c r="B3510" s="9">
        <v>2</v>
      </c>
      <c r="C3510" s="255" t="s">
        <v>9102</v>
      </c>
      <c r="D3510" s="9"/>
      <c r="E3510" s="9">
        <v>1746626.5573948817</v>
      </c>
      <c r="F3510" s="255" t="s">
        <v>9121</v>
      </c>
      <c r="G3510" s="9"/>
      <c r="H3510" s="255" t="s">
        <v>9168</v>
      </c>
      <c r="I3510" s="9">
        <v>2</v>
      </c>
    </row>
    <row r="3511">
      <c r="A3511" s="255" t="s">
        <v>4705</v>
      </c>
      <c r="B3511" s="9">
        <v>2</v>
      </c>
      <c r="C3511" s="255" t="s">
        <v>9102</v>
      </c>
      <c r="D3511" s="9"/>
      <c r="E3511" s="9">
        <v>1746626.5573948817</v>
      </c>
      <c r="F3511" s="255" t="s">
        <v>9120</v>
      </c>
      <c r="G3511" s="9"/>
      <c r="H3511" s="255" t="s">
        <v>9168</v>
      </c>
      <c r="I3511" s="9">
        <v>2</v>
      </c>
    </row>
    <row r="3512">
      <c r="A3512" s="255" t="s">
        <v>4692</v>
      </c>
      <c r="B3512" s="9">
        <v>2</v>
      </c>
      <c r="C3512" s="255" t="s">
        <v>9102</v>
      </c>
      <c r="D3512" s="9">
        <v>0.037880674748126168</v>
      </c>
      <c r="E3512" s="9">
        <v>1746626.5573948817</v>
      </c>
      <c r="F3512" s="255" t="s">
        <v>9134</v>
      </c>
      <c r="G3512" s="9"/>
      <c r="H3512" s="255" t="s">
        <v>9168</v>
      </c>
      <c r="I3512" s="9">
        <v>2</v>
      </c>
    </row>
    <row r="3513">
      <c r="A3513" s="255" t="s">
        <v>4685</v>
      </c>
      <c r="B3513" s="9">
        <v>2</v>
      </c>
      <c r="C3513" s="255" t="s">
        <v>9102</v>
      </c>
      <c r="D3513" s="9">
        <v>0.03678297652211799</v>
      </c>
      <c r="E3513" s="9">
        <v>1746626.5573948817</v>
      </c>
      <c r="F3513" s="255" t="s">
        <v>9125</v>
      </c>
      <c r="G3513" s="9"/>
      <c r="H3513" s="255" t="s">
        <v>9168</v>
      </c>
      <c r="I3513" s="9">
        <v>2</v>
      </c>
    </row>
    <row r="3514">
      <c r="A3514" s="255" t="s">
        <v>4693</v>
      </c>
      <c r="B3514" s="9">
        <v>2</v>
      </c>
      <c r="C3514" s="255" t="s">
        <v>9102</v>
      </c>
      <c r="D3514" s="9">
        <v>0.028905148183240192</v>
      </c>
      <c r="E3514" s="9">
        <v>1746626.5573948817</v>
      </c>
      <c r="F3514" s="255" t="s">
        <v>9122</v>
      </c>
      <c r="G3514" s="9"/>
      <c r="H3514" s="255" t="s">
        <v>9168</v>
      </c>
      <c r="I3514" s="9">
        <v>2</v>
      </c>
    </row>
    <row r="3515">
      <c r="A3515" s="255" t="s">
        <v>4702</v>
      </c>
      <c r="B3515" s="9">
        <v>2</v>
      </c>
      <c r="C3515" s="255" t="s">
        <v>9102</v>
      </c>
      <c r="D3515" s="9">
        <v>0.024695507014765288</v>
      </c>
      <c r="E3515" s="9">
        <v>1746626.5573948817</v>
      </c>
      <c r="F3515" s="255" t="s">
        <v>9132</v>
      </c>
      <c r="G3515" s="9"/>
      <c r="H3515" s="255" t="s">
        <v>9168</v>
      </c>
      <c r="I3515" s="9">
        <v>2</v>
      </c>
    </row>
    <row r="3516">
      <c r="A3516" s="255" t="s">
        <v>4689</v>
      </c>
      <c r="B3516" s="9">
        <v>2</v>
      </c>
      <c r="C3516" s="255" t="s">
        <v>9102</v>
      </c>
      <c r="D3516" s="9">
        <v>0.018637920231417814</v>
      </c>
      <c r="E3516" s="9">
        <v>1746626.5573948817</v>
      </c>
      <c r="F3516" s="255" t="s">
        <v>9114</v>
      </c>
      <c r="G3516" s="9"/>
      <c r="H3516" s="255" t="s">
        <v>9168</v>
      </c>
      <c r="I3516" s="9">
        <v>2</v>
      </c>
    </row>
    <row r="3517">
      <c r="A3517" s="255" t="s">
        <v>4687</v>
      </c>
      <c r="B3517" s="9">
        <v>2</v>
      </c>
      <c r="C3517" s="255" t="s">
        <v>9102</v>
      </c>
      <c r="D3517" s="9">
        <v>0.022620827376089506</v>
      </c>
      <c r="E3517" s="9">
        <v>1746626.5573948817</v>
      </c>
      <c r="F3517" s="255" t="s">
        <v>9127</v>
      </c>
      <c r="G3517" s="9"/>
      <c r="H3517" s="255" t="s">
        <v>9168</v>
      </c>
      <c r="I3517" s="9">
        <v>2</v>
      </c>
    </row>
    <row r="3518">
      <c r="A3518" s="255" t="s">
        <v>4704</v>
      </c>
      <c r="B3518" s="9">
        <v>2</v>
      </c>
      <c r="C3518" s="255" t="s">
        <v>9102</v>
      </c>
      <c r="D3518" s="9"/>
      <c r="E3518" s="9">
        <v>1746626.5573948817</v>
      </c>
      <c r="F3518" s="255" t="s">
        <v>9117</v>
      </c>
      <c r="G3518" s="9"/>
      <c r="H3518" s="255" t="s">
        <v>9168</v>
      </c>
      <c r="I3518" s="9">
        <v>2</v>
      </c>
    </row>
    <row r="3519">
      <c r="A3519" s="255" t="s">
        <v>4696</v>
      </c>
      <c r="B3519" s="9">
        <v>2</v>
      </c>
      <c r="C3519" s="255" t="s">
        <v>9102</v>
      </c>
      <c r="D3519" s="9">
        <v>0.019482005969294905</v>
      </c>
      <c r="E3519" s="9">
        <v>1746626.5573948817</v>
      </c>
      <c r="F3519" s="255" t="s">
        <v>9137</v>
      </c>
      <c r="G3519" s="9"/>
      <c r="H3519" s="255" t="s">
        <v>9168</v>
      </c>
      <c r="I3519" s="9">
        <v>2</v>
      </c>
    </row>
    <row r="3520">
      <c r="A3520" s="255" t="s">
        <v>4708</v>
      </c>
      <c r="B3520" s="9">
        <v>2</v>
      </c>
      <c r="C3520" s="255" t="s">
        <v>9102</v>
      </c>
      <c r="D3520" s="9">
        <v>0.018694177065367534</v>
      </c>
      <c r="E3520" s="9">
        <v>1746626.5573948817</v>
      </c>
      <c r="F3520" s="255" t="s">
        <v>9135</v>
      </c>
      <c r="G3520" s="9"/>
      <c r="H3520" s="255" t="s">
        <v>9168</v>
      </c>
      <c r="I3520" s="9">
        <v>2</v>
      </c>
    </row>
    <row r="3521">
      <c r="A3521" s="255" t="s">
        <v>4701</v>
      </c>
      <c r="B3521" s="9">
        <v>2</v>
      </c>
      <c r="C3521" s="255" t="s">
        <v>9102</v>
      </c>
      <c r="D3521" s="9">
        <v>0.02920373498228878</v>
      </c>
      <c r="E3521" s="9">
        <v>1746626.5573948817</v>
      </c>
      <c r="F3521" s="255" t="s">
        <v>9129</v>
      </c>
      <c r="G3521" s="9"/>
      <c r="H3521" s="255" t="s">
        <v>9168</v>
      </c>
      <c r="I3521" s="9">
        <v>2</v>
      </c>
    </row>
    <row r="3522">
      <c r="A3522" s="255" t="s">
        <v>4684</v>
      </c>
      <c r="B3522" s="9">
        <v>2</v>
      </c>
      <c r="C3522" s="255" t="s">
        <v>9102</v>
      </c>
      <c r="D3522" s="9"/>
      <c r="E3522" s="9">
        <v>1746626.5573948817</v>
      </c>
      <c r="F3522" s="255" t="s">
        <v>9116</v>
      </c>
      <c r="G3522" s="9"/>
      <c r="H3522" s="255" t="s">
        <v>9168</v>
      </c>
      <c r="I3522" s="9">
        <v>2</v>
      </c>
    </row>
    <row r="3523">
      <c r="A3523" s="255" t="s">
        <v>4695</v>
      </c>
      <c r="B3523" s="9">
        <v>2</v>
      </c>
      <c r="C3523" s="255" t="s">
        <v>9102</v>
      </c>
      <c r="D3523" s="9">
        <v>0.028757169310534045</v>
      </c>
      <c r="E3523" s="9">
        <v>1746626.5573948817</v>
      </c>
      <c r="F3523" s="255" t="s">
        <v>9131</v>
      </c>
      <c r="G3523" s="9"/>
      <c r="H3523" s="255" t="s">
        <v>9168</v>
      </c>
      <c r="I3523" s="9">
        <v>2</v>
      </c>
    </row>
    <row r="3524">
      <c r="A3524" s="255" t="s">
        <v>4698</v>
      </c>
      <c r="B3524" s="9">
        <v>2</v>
      </c>
      <c r="C3524" s="255" t="s">
        <v>9102</v>
      </c>
      <c r="D3524" s="9">
        <v>0.028905148183240192</v>
      </c>
      <c r="E3524" s="9">
        <v>1746626.5573948817</v>
      </c>
      <c r="F3524" s="255" t="s">
        <v>9124</v>
      </c>
      <c r="G3524" s="9"/>
      <c r="H3524" s="255" t="s">
        <v>9168</v>
      </c>
      <c r="I3524" s="9">
        <v>2</v>
      </c>
    </row>
    <row r="3525">
      <c r="A3525" s="255" t="s">
        <v>4691</v>
      </c>
      <c r="B3525" s="9">
        <v>2</v>
      </c>
      <c r="C3525" s="255" t="s">
        <v>9102</v>
      </c>
      <c r="D3525" s="9"/>
      <c r="E3525" s="9">
        <v>1746626.5573948817</v>
      </c>
      <c r="F3525" s="255" t="s">
        <v>9118</v>
      </c>
      <c r="G3525" s="9"/>
      <c r="H3525" s="255" t="s">
        <v>9168</v>
      </c>
      <c r="I3525" s="9">
        <v>2</v>
      </c>
    </row>
    <row r="3526">
      <c r="A3526" s="255" t="s">
        <v>4688</v>
      </c>
      <c r="B3526" s="9">
        <v>2</v>
      </c>
      <c r="C3526" s="255" t="s">
        <v>9102</v>
      </c>
      <c r="D3526" s="9">
        <v>0.028905148183240192</v>
      </c>
      <c r="E3526" s="9">
        <v>1746626.5573948817</v>
      </c>
      <c r="F3526" s="255" t="s">
        <v>9123</v>
      </c>
      <c r="G3526" s="9"/>
      <c r="H3526" s="255" t="s">
        <v>9168</v>
      </c>
      <c r="I3526" s="9">
        <v>2</v>
      </c>
    </row>
    <row r="3527">
      <c r="A3527" s="255" t="s">
        <v>4697</v>
      </c>
      <c r="B3527" s="9">
        <v>2</v>
      </c>
      <c r="C3527" s="255" t="s">
        <v>9102</v>
      </c>
      <c r="D3527" s="9">
        <v>0.025559246130086161</v>
      </c>
      <c r="E3527" s="9">
        <v>1746626.5573948817</v>
      </c>
      <c r="F3527" s="255" t="s">
        <v>9133</v>
      </c>
      <c r="G3527" s="9"/>
      <c r="H3527" s="255" t="s">
        <v>9168</v>
      </c>
      <c r="I3527" s="9">
        <v>2</v>
      </c>
    </row>
    <row r="3528">
      <c r="A3528" s="255" t="s">
        <v>4700</v>
      </c>
      <c r="B3528" s="9">
        <v>2</v>
      </c>
      <c r="C3528" s="255" t="s">
        <v>9102</v>
      </c>
      <c r="D3528" s="9">
        <v>0.02920373498228878</v>
      </c>
      <c r="E3528" s="9">
        <v>1746626.5573948817</v>
      </c>
      <c r="F3528" s="255" t="s">
        <v>9130</v>
      </c>
      <c r="G3528" s="9"/>
      <c r="H3528" s="255" t="s">
        <v>9168</v>
      </c>
      <c r="I3528" s="9">
        <v>2</v>
      </c>
    </row>
    <row r="3529">
      <c r="A3529" s="255" t="s">
        <v>4707</v>
      </c>
      <c r="B3529" s="9">
        <v>2</v>
      </c>
      <c r="C3529" s="255" t="s">
        <v>9102</v>
      </c>
      <c r="D3529" s="9"/>
      <c r="E3529" s="9">
        <v>1746626.5573948817</v>
      </c>
      <c r="F3529" s="255" t="s">
        <v>9115</v>
      </c>
      <c r="G3529" s="9"/>
      <c r="H3529" s="255" t="s">
        <v>9168</v>
      </c>
      <c r="I3529" s="9">
        <v>2</v>
      </c>
    </row>
    <row r="3530">
      <c r="A3530" s="255" t="s">
        <v>4706</v>
      </c>
      <c r="B3530" s="9">
        <v>2</v>
      </c>
      <c r="C3530" s="255" t="s">
        <v>9102</v>
      </c>
      <c r="D3530" s="9"/>
      <c r="E3530" s="9">
        <v>1746626.5573948817</v>
      </c>
      <c r="F3530" s="255" t="s">
        <v>9138</v>
      </c>
      <c r="G3530" s="9"/>
      <c r="H3530" s="255" t="s">
        <v>9168</v>
      </c>
      <c r="I3530" s="9">
        <v>2</v>
      </c>
    </row>
    <row r="3531">
      <c r="A3531" s="255" t="s">
        <v>4699</v>
      </c>
      <c r="B3531" s="9">
        <v>2</v>
      </c>
      <c r="C3531" s="255" t="s">
        <v>9102</v>
      </c>
      <c r="D3531" s="9">
        <v>0.0069735259631445957</v>
      </c>
      <c r="E3531" s="9">
        <v>1746626.5573948817</v>
      </c>
      <c r="F3531" s="255" t="s">
        <v>9136</v>
      </c>
      <c r="G3531" s="9"/>
      <c r="H3531" s="255" t="s">
        <v>9168</v>
      </c>
      <c r="I3531" s="9">
        <v>2</v>
      </c>
    </row>
    <row r="3532">
      <c r="A3532" s="255" t="s">
        <v>4724</v>
      </c>
      <c r="B3532" s="9">
        <v>3</v>
      </c>
      <c r="C3532" s="255" t="s">
        <v>9102</v>
      </c>
      <c r="D3532" s="9">
        <v>0.02201285748560311</v>
      </c>
      <c r="E3532" s="9">
        <v>1749453.4255017771</v>
      </c>
      <c r="F3532" s="255" t="s">
        <v>9136</v>
      </c>
      <c r="G3532" s="9"/>
      <c r="H3532" s="255" t="s">
        <v>9168</v>
      </c>
      <c r="I3532" s="9">
        <v>2</v>
      </c>
    </row>
    <row r="3533">
      <c r="A3533" s="255" t="s">
        <v>4715</v>
      </c>
      <c r="B3533" s="9">
        <v>3</v>
      </c>
      <c r="C3533" s="255" t="s">
        <v>9102</v>
      </c>
      <c r="D3533" s="9">
        <v>0.029534926179813646</v>
      </c>
      <c r="E3533" s="9">
        <v>1749453.4255017771</v>
      </c>
      <c r="F3533" s="255" t="s">
        <v>9114</v>
      </c>
      <c r="G3533" s="9"/>
      <c r="H3533" s="255" t="s">
        <v>9168</v>
      </c>
      <c r="I3533" s="9">
        <v>2</v>
      </c>
    </row>
    <row r="3534">
      <c r="A3534" s="255" t="s">
        <v>4718</v>
      </c>
      <c r="B3534" s="9">
        <v>3</v>
      </c>
      <c r="C3534" s="255" t="s">
        <v>9102</v>
      </c>
      <c r="D3534" s="9"/>
      <c r="E3534" s="9">
        <v>1749453.4255017771</v>
      </c>
      <c r="F3534" s="255" t="s">
        <v>9117</v>
      </c>
      <c r="G3534" s="9"/>
      <c r="H3534" s="255" t="s">
        <v>9168</v>
      </c>
      <c r="I3534" s="9">
        <v>2</v>
      </c>
    </row>
    <row r="3535">
      <c r="A3535" s="255" t="s">
        <v>4721</v>
      </c>
      <c r="B3535" s="9">
        <v>3</v>
      </c>
      <c r="C3535" s="255" t="s">
        <v>9102</v>
      </c>
      <c r="D3535" s="9"/>
      <c r="E3535" s="9">
        <v>1749453.4255017771</v>
      </c>
      <c r="F3535" s="255" t="s">
        <v>9118</v>
      </c>
      <c r="G3535" s="9"/>
      <c r="H3535" s="255" t="s">
        <v>9168</v>
      </c>
      <c r="I3535" s="9">
        <v>2</v>
      </c>
    </row>
    <row r="3536">
      <c r="A3536" s="255" t="s">
        <v>4722</v>
      </c>
      <c r="B3536" s="9">
        <v>3</v>
      </c>
      <c r="C3536" s="255" t="s">
        <v>9102</v>
      </c>
      <c r="D3536" s="9">
        <v>0.050845019176552098</v>
      </c>
      <c r="E3536" s="9">
        <v>1749453.4255017771</v>
      </c>
      <c r="F3536" s="255" t="s">
        <v>9134</v>
      </c>
      <c r="G3536" s="9"/>
      <c r="H3536" s="255" t="s">
        <v>9168</v>
      </c>
      <c r="I3536" s="9">
        <v>2</v>
      </c>
    </row>
    <row r="3537">
      <c r="A3537" s="255" t="s">
        <v>4726</v>
      </c>
      <c r="B3537" s="9">
        <v>3</v>
      </c>
      <c r="C3537" s="255" t="s">
        <v>9102</v>
      </c>
      <c r="D3537" s="9">
        <v>0.026576787630994411</v>
      </c>
      <c r="E3537" s="9">
        <v>1749453.4255017771</v>
      </c>
      <c r="F3537" s="255" t="s">
        <v>9126</v>
      </c>
      <c r="G3537" s="9"/>
      <c r="H3537" s="255" t="s">
        <v>9168</v>
      </c>
      <c r="I3537" s="9">
        <v>2</v>
      </c>
    </row>
    <row r="3538">
      <c r="A3538" s="255" t="s">
        <v>4717</v>
      </c>
      <c r="B3538" s="9">
        <v>3</v>
      </c>
      <c r="C3538" s="255" t="s">
        <v>9102</v>
      </c>
      <c r="D3538" s="9"/>
      <c r="E3538" s="9">
        <v>1749453.4255017771</v>
      </c>
      <c r="F3538" s="255" t="s">
        <v>9121</v>
      </c>
      <c r="G3538" s="9"/>
      <c r="H3538" s="255" t="s">
        <v>9168</v>
      </c>
      <c r="I3538" s="9">
        <v>2</v>
      </c>
    </row>
    <row r="3539">
      <c r="A3539" s="255" t="s">
        <v>4714</v>
      </c>
      <c r="B3539" s="9">
        <v>3</v>
      </c>
      <c r="C3539" s="255" t="s">
        <v>9102</v>
      </c>
      <c r="D3539" s="9">
        <v>0.036114989108202988</v>
      </c>
      <c r="E3539" s="9">
        <v>1749453.4255017771</v>
      </c>
      <c r="F3539" s="255" t="s">
        <v>9132</v>
      </c>
      <c r="G3539" s="9"/>
      <c r="H3539" s="255" t="s">
        <v>9168</v>
      </c>
      <c r="I3539" s="9">
        <v>2</v>
      </c>
    </row>
    <row r="3540">
      <c r="A3540" s="255" t="s">
        <v>4719</v>
      </c>
      <c r="B3540" s="9">
        <v>3</v>
      </c>
      <c r="C3540" s="255" t="s">
        <v>9102</v>
      </c>
      <c r="D3540" s="9"/>
      <c r="E3540" s="9">
        <v>1749453.4255017771</v>
      </c>
      <c r="F3540" s="255" t="s">
        <v>9119</v>
      </c>
      <c r="G3540" s="9"/>
      <c r="H3540" s="255" t="s">
        <v>9168</v>
      </c>
      <c r="I3540" s="9">
        <v>2</v>
      </c>
    </row>
    <row r="3541">
      <c r="A3541" s="255" t="s">
        <v>4712</v>
      </c>
      <c r="B3541" s="9">
        <v>3</v>
      </c>
      <c r="C3541" s="255" t="s">
        <v>9102</v>
      </c>
      <c r="D3541" s="9">
        <v>0.041531738268039443</v>
      </c>
      <c r="E3541" s="9">
        <v>1749453.4255017771</v>
      </c>
      <c r="F3541" s="255" t="s">
        <v>9135</v>
      </c>
      <c r="G3541" s="9"/>
      <c r="H3541" s="255" t="s">
        <v>9168</v>
      </c>
      <c r="I3541" s="9">
        <v>2</v>
      </c>
    </row>
    <row r="3542">
      <c r="A3542" s="255" t="s">
        <v>4709</v>
      </c>
      <c r="B3542" s="9">
        <v>3</v>
      </c>
      <c r="C3542" s="255" t="s">
        <v>9102</v>
      </c>
      <c r="D3542" s="9">
        <v>0.047322021975178576</v>
      </c>
      <c r="E3542" s="9">
        <v>1749453.4255017771</v>
      </c>
      <c r="F3542" s="255" t="s">
        <v>9122</v>
      </c>
      <c r="G3542" s="9"/>
      <c r="H3542" s="255" t="s">
        <v>9168</v>
      </c>
      <c r="I3542" s="9">
        <v>2</v>
      </c>
    </row>
    <row r="3543">
      <c r="A3543" s="255" t="s">
        <v>4732</v>
      </c>
      <c r="B3543" s="9">
        <v>3</v>
      </c>
      <c r="C3543" s="255" t="s">
        <v>9102</v>
      </c>
      <c r="D3543" s="9"/>
      <c r="E3543" s="9">
        <v>1749453.4255017771</v>
      </c>
      <c r="F3543" s="255" t="s">
        <v>9115</v>
      </c>
      <c r="G3543" s="9"/>
      <c r="H3543" s="255" t="s">
        <v>9168</v>
      </c>
      <c r="I3543" s="9">
        <v>2</v>
      </c>
    </row>
    <row r="3544">
      <c r="A3544" s="255" t="s">
        <v>4713</v>
      </c>
      <c r="B3544" s="9">
        <v>3</v>
      </c>
      <c r="C3544" s="255" t="s">
        <v>9102</v>
      </c>
      <c r="D3544" s="9">
        <v>0.029180101088189317</v>
      </c>
      <c r="E3544" s="9">
        <v>1749453.4255017771</v>
      </c>
      <c r="F3544" s="255" t="s">
        <v>9137</v>
      </c>
      <c r="G3544" s="9"/>
      <c r="H3544" s="255" t="s">
        <v>9168</v>
      </c>
      <c r="I3544" s="9">
        <v>2</v>
      </c>
    </row>
    <row r="3545">
      <c r="A3545" s="255" t="s">
        <v>4733</v>
      </c>
      <c r="B3545" s="9">
        <v>3</v>
      </c>
      <c r="C3545" s="255" t="s">
        <v>9102</v>
      </c>
      <c r="D3545" s="9">
        <v>0.037987577231916217</v>
      </c>
      <c r="E3545" s="9">
        <v>1749453.4255017771</v>
      </c>
      <c r="F3545" s="255" t="s">
        <v>9127</v>
      </c>
      <c r="G3545" s="9"/>
      <c r="H3545" s="255" t="s">
        <v>9168</v>
      </c>
      <c r="I3545" s="9">
        <v>2</v>
      </c>
    </row>
    <row r="3546">
      <c r="A3546" s="255" t="s">
        <v>4723</v>
      </c>
      <c r="B3546" s="9">
        <v>3</v>
      </c>
      <c r="C3546" s="255" t="s">
        <v>9102</v>
      </c>
      <c r="D3546" s="9">
        <v>0.059033735918800484</v>
      </c>
      <c r="E3546" s="9">
        <v>1749453.4255017771</v>
      </c>
      <c r="F3546" s="255" t="s">
        <v>9130</v>
      </c>
      <c r="G3546" s="9"/>
      <c r="H3546" s="255" t="s">
        <v>9168</v>
      </c>
      <c r="I3546" s="9">
        <v>2</v>
      </c>
    </row>
    <row r="3547">
      <c r="A3547" s="255" t="s">
        <v>4716</v>
      </c>
      <c r="B3547" s="9">
        <v>3</v>
      </c>
      <c r="C3547" s="255" t="s">
        <v>9102</v>
      </c>
      <c r="D3547" s="9"/>
      <c r="E3547" s="9">
        <v>1749453.4255017771</v>
      </c>
      <c r="F3547" s="255" t="s">
        <v>9138</v>
      </c>
      <c r="G3547" s="9"/>
      <c r="H3547" s="255" t="s">
        <v>9168</v>
      </c>
      <c r="I3547" s="9">
        <v>2</v>
      </c>
    </row>
    <row r="3548">
      <c r="A3548" s="255" t="s">
        <v>4729</v>
      </c>
      <c r="B3548" s="9">
        <v>3</v>
      </c>
      <c r="C3548" s="255" t="s">
        <v>9102</v>
      </c>
      <c r="D3548" s="9">
        <v>0.037987577231916217</v>
      </c>
      <c r="E3548" s="9">
        <v>1749453.4255017771</v>
      </c>
      <c r="F3548" s="255" t="s">
        <v>9128</v>
      </c>
      <c r="G3548" s="9"/>
      <c r="H3548" s="255" t="s">
        <v>9168</v>
      </c>
      <c r="I3548" s="9">
        <v>2</v>
      </c>
    </row>
    <row r="3549">
      <c r="A3549" s="255" t="s">
        <v>4711</v>
      </c>
      <c r="B3549" s="9">
        <v>3</v>
      </c>
      <c r="C3549" s="255" t="s">
        <v>9102</v>
      </c>
      <c r="D3549" s="9">
        <v>0.047322021975178576</v>
      </c>
      <c r="E3549" s="9">
        <v>1749453.4255017771</v>
      </c>
      <c r="F3549" s="255" t="s">
        <v>9123</v>
      </c>
      <c r="G3549" s="9"/>
      <c r="H3549" s="255" t="s">
        <v>9168</v>
      </c>
      <c r="I3549" s="9">
        <v>2</v>
      </c>
    </row>
    <row r="3550">
      <c r="A3550" s="255" t="s">
        <v>4720</v>
      </c>
      <c r="B3550" s="9">
        <v>3</v>
      </c>
      <c r="C3550" s="255" t="s">
        <v>9102</v>
      </c>
      <c r="D3550" s="9">
        <v>0.059033735918800484</v>
      </c>
      <c r="E3550" s="9">
        <v>1749453.4255017771</v>
      </c>
      <c r="F3550" s="255" t="s">
        <v>9129</v>
      </c>
      <c r="G3550" s="9"/>
      <c r="H3550" s="255" t="s">
        <v>9168</v>
      </c>
      <c r="I3550" s="9">
        <v>2</v>
      </c>
    </row>
    <row r="3551">
      <c r="A3551" s="255" t="s">
        <v>4710</v>
      </c>
      <c r="B3551" s="9">
        <v>3</v>
      </c>
      <c r="C3551" s="255" t="s">
        <v>9102</v>
      </c>
      <c r="D3551" s="9">
        <v>0.049245021388056802</v>
      </c>
      <c r="E3551" s="9">
        <v>1749453.4255017771</v>
      </c>
      <c r="F3551" s="255" t="s">
        <v>9125</v>
      </c>
      <c r="G3551" s="9"/>
      <c r="H3551" s="255" t="s">
        <v>9168</v>
      </c>
      <c r="I3551" s="9">
        <v>2</v>
      </c>
    </row>
    <row r="3552">
      <c r="A3552" s="255" t="s">
        <v>4727</v>
      </c>
      <c r="B3552" s="9">
        <v>3</v>
      </c>
      <c r="C3552" s="255" t="s">
        <v>9102</v>
      </c>
      <c r="D3552" s="9"/>
      <c r="E3552" s="9">
        <v>1749453.4255017771</v>
      </c>
      <c r="F3552" s="255" t="s">
        <v>9116</v>
      </c>
      <c r="G3552" s="9"/>
      <c r="H3552" s="255" t="s">
        <v>9168</v>
      </c>
      <c r="I3552" s="9">
        <v>2</v>
      </c>
    </row>
    <row r="3553">
      <c r="A3553" s="255" t="s">
        <v>4730</v>
      </c>
      <c r="B3553" s="9">
        <v>3</v>
      </c>
      <c r="C3553" s="255" t="s">
        <v>9102</v>
      </c>
      <c r="D3553" s="9">
        <v>0.047322021975178576</v>
      </c>
      <c r="E3553" s="9">
        <v>1749453.4255017771</v>
      </c>
      <c r="F3553" s="255" t="s">
        <v>9124</v>
      </c>
      <c r="G3553" s="9"/>
      <c r="H3553" s="255" t="s">
        <v>9168</v>
      </c>
      <c r="I3553" s="9">
        <v>2</v>
      </c>
    </row>
    <row r="3554">
      <c r="A3554" s="255" t="s">
        <v>4725</v>
      </c>
      <c r="B3554" s="9">
        <v>3</v>
      </c>
      <c r="C3554" s="255" t="s">
        <v>9102</v>
      </c>
      <c r="D3554" s="9">
        <v>0.044864098228321256</v>
      </c>
      <c r="E3554" s="9">
        <v>1749453.4255017771</v>
      </c>
      <c r="F3554" s="255" t="s">
        <v>9133</v>
      </c>
      <c r="G3554" s="9"/>
      <c r="H3554" s="255" t="s">
        <v>9168</v>
      </c>
      <c r="I3554" s="9">
        <v>2</v>
      </c>
    </row>
    <row r="3555">
      <c r="A3555" s="255" t="s">
        <v>4731</v>
      </c>
      <c r="B3555" s="9">
        <v>3</v>
      </c>
      <c r="C3555" s="255" t="s">
        <v>9102</v>
      </c>
      <c r="D3555" s="9">
        <v>0.041517725762632227</v>
      </c>
      <c r="E3555" s="9">
        <v>1749453.4255017771</v>
      </c>
      <c r="F3555" s="255" t="s">
        <v>9131</v>
      </c>
      <c r="G3555" s="9"/>
      <c r="H3555" s="255" t="s">
        <v>9168</v>
      </c>
      <c r="I3555" s="9">
        <v>2</v>
      </c>
    </row>
    <row r="3556">
      <c r="A3556" s="255" t="s">
        <v>4728</v>
      </c>
      <c r="B3556" s="9">
        <v>3</v>
      </c>
      <c r="C3556" s="255" t="s">
        <v>9102</v>
      </c>
      <c r="D3556" s="9"/>
      <c r="E3556" s="9">
        <v>1749453.4255017771</v>
      </c>
      <c r="F3556" s="255" t="s">
        <v>9120</v>
      </c>
      <c r="G3556" s="9"/>
      <c r="H3556" s="255" t="s">
        <v>9168</v>
      </c>
      <c r="I3556" s="9">
        <v>2</v>
      </c>
    </row>
    <row r="3557">
      <c r="A3557" s="255" t="s">
        <v>4750</v>
      </c>
      <c r="B3557" s="9">
        <v>4</v>
      </c>
      <c r="C3557" s="255" t="s">
        <v>9102</v>
      </c>
      <c r="D3557" s="9">
        <v>0.061288186796154873</v>
      </c>
      <c r="E3557" s="9">
        <v>1744323.2308518251</v>
      </c>
      <c r="F3557" s="255" t="s">
        <v>9123</v>
      </c>
      <c r="G3557" s="9"/>
      <c r="H3557" s="255" t="s">
        <v>9168</v>
      </c>
      <c r="I3557" s="9">
        <v>2</v>
      </c>
    </row>
    <row r="3558">
      <c r="A3558" s="255" t="s">
        <v>4738</v>
      </c>
      <c r="B3558" s="9">
        <v>4</v>
      </c>
      <c r="C3558" s="255" t="s">
        <v>9102</v>
      </c>
      <c r="D3558" s="9"/>
      <c r="E3558" s="9">
        <v>1744323.2308518251</v>
      </c>
      <c r="F3558" s="255" t="s">
        <v>9116</v>
      </c>
      <c r="G3558" s="9"/>
      <c r="H3558" s="255" t="s">
        <v>9168</v>
      </c>
      <c r="I3558" s="9">
        <v>2</v>
      </c>
    </row>
    <row r="3559">
      <c r="A3559" s="255" t="s">
        <v>4743</v>
      </c>
      <c r="B3559" s="9">
        <v>4</v>
      </c>
      <c r="C3559" s="255" t="s">
        <v>9102</v>
      </c>
      <c r="D3559" s="9">
        <v>0.039358839227217848</v>
      </c>
      <c r="E3559" s="9">
        <v>1744323.2308518251</v>
      </c>
      <c r="F3559" s="255" t="s">
        <v>9126</v>
      </c>
      <c r="G3559" s="9"/>
      <c r="H3559" s="255" t="s">
        <v>9168</v>
      </c>
      <c r="I3559" s="9">
        <v>2</v>
      </c>
    </row>
    <row r="3560">
      <c r="A3560" s="255" t="s">
        <v>4741</v>
      </c>
      <c r="B3560" s="9">
        <v>4</v>
      </c>
      <c r="C3560" s="255" t="s">
        <v>9102</v>
      </c>
      <c r="D3560" s="9">
        <v>0.051420943084086443</v>
      </c>
      <c r="E3560" s="9">
        <v>1744323.2308518251</v>
      </c>
      <c r="F3560" s="255" t="s">
        <v>9127</v>
      </c>
      <c r="G3560" s="9"/>
      <c r="H3560" s="255" t="s">
        <v>9168</v>
      </c>
      <c r="I3560" s="9">
        <v>2</v>
      </c>
    </row>
    <row r="3561">
      <c r="A3561" s="255" t="s">
        <v>4735</v>
      </c>
      <c r="B3561" s="9">
        <v>4</v>
      </c>
      <c r="C3561" s="255" t="s">
        <v>9102</v>
      </c>
      <c r="D3561" s="9">
        <v>0.052472074366834515</v>
      </c>
      <c r="E3561" s="9">
        <v>1744323.2308518251</v>
      </c>
      <c r="F3561" s="255" t="s">
        <v>9131</v>
      </c>
      <c r="G3561" s="9"/>
      <c r="H3561" s="255" t="s">
        <v>9168</v>
      </c>
      <c r="I3561" s="9">
        <v>2</v>
      </c>
    </row>
    <row r="3562">
      <c r="A3562" s="255" t="s">
        <v>4737</v>
      </c>
      <c r="B3562" s="9">
        <v>4</v>
      </c>
      <c r="C3562" s="255" t="s">
        <v>9102</v>
      </c>
      <c r="D3562" s="9">
        <v>0.046565940046792591</v>
      </c>
      <c r="E3562" s="9">
        <v>1744323.2308518251</v>
      </c>
      <c r="F3562" s="255" t="s">
        <v>9132</v>
      </c>
      <c r="G3562" s="9"/>
      <c r="H3562" s="255" t="s">
        <v>9168</v>
      </c>
      <c r="I3562" s="9">
        <v>2</v>
      </c>
    </row>
    <row r="3563">
      <c r="A3563" s="255" t="s">
        <v>4739</v>
      </c>
      <c r="B3563" s="9">
        <v>4</v>
      </c>
      <c r="C3563" s="255" t="s">
        <v>9102</v>
      </c>
      <c r="D3563" s="9">
        <v>0.060720619801217318</v>
      </c>
      <c r="E3563" s="9">
        <v>1744323.2308518251</v>
      </c>
      <c r="F3563" s="255" t="s">
        <v>9134</v>
      </c>
      <c r="G3563" s="9"/>
      <c r="H3563" s="255" t="s">
        <v>9168</v>
      </c>
      <c r="I3563" s="9">
        <v>2</v>
      </c>
    </row>
    <row r="3564">
      <c r="A3564" s="255" t="s">
        <v>4746</v>
      </c>
      <c r="B3564" s="9">
        <v>4</v>
      </c>
      <c r="C3564" s="255" t="s">
        <v>9102</v>
      </c>
      <c r="D3564" s="9"/>
      <c r="E3564" s="9">
        <v>1744323.2308518251</v>
      </c>
      <c r="F3564" s="255" t="s">
        <v>9117</v>
      </c>
      <c r="G3564" s="9"/>
      <c r="H3564" s="255" t="s">
        <v>9168</v>
      </c>
      <c r="I3564" s="9">
        <v>2</v>
      </c>
    </row>
    <row r="3565">
      <c r="A3565" s="255" t="s">
        <v>4755</v>
      </c>
      <c r="B3565" s="9">
        <v>4</v>
      </c>
      <c r="C3565" s="255" t="s">
        <v>9102</v>
      </c>
      <c r="D3565" s="9">
        <v>0.079077042341436088</v>
      </c>
      <c r="E3565" s="9">
        <v>1744323.2308518251</v>
      </c>
      <c r="F3565" s="255" t="s">
        <v>9129</v>
      </c>
      <c r="G3565" s="9"/>
      <c r="H3565" s="255" t="s">
        <v>9168</v>
      </c>
      <c r="I3565" s="9">
        <v>2</v>
      </c>
    </row>
    <row r="3566">
      <c r="A3566" s="255" t="s">
        <v>4757</v>
      </c>
      <c r="B3566" s="9">
        <v>4</v>
      </c>
      <c r="C3566" s="255" t="s">
        <v>9102</v>
      </c>
      <c r="D3566" s="9">
        <v>0.040212512315549204</v>
      </c>
      <c r="E3566" s="9">
        <v>1744323.2308518251</v>
      </c>
      <c r="F3566" s="255" t="s">
        <v>9114</v>
      </c>
      <c r="G3566" s="9"/>
      <c r="H3566" s="255" t="s">
        <v>9168</v>
      </c>
      <c r="I3566" s="9">
        <v>2</v>
      </c>
    </row>
    <row r="3567">
      <c r="A3567" s="255" t="s">
        <v>4736</v>
      </c>
      <c r="B3567" s="9">
        <v>4</v>
      </c>
      <c r="C3567" s="255" t="s">
        <v>9102</v>
      </c>
      <c r="D3567" s="9">
        <v>0.061288186796154873</v>
      </c>
      <c r="E3567" s="9">
        <v>1744323.2308518251</v>
      </c>
      <c r="F3567" s="255" t="s">
        <v>9122</v>
      </c>
      <c r="G3567" s="9"/>
      <c r="H3567" s="255" t="s">
        <v>9168</v>
      </c>
      <c r="I3567" s="9">
        <v>2</v>
      </c>
    </row>
    <row r="3568">
      <c r="A3568" s="255" t="s">
        <v>4744</v>
      </c>
      <c r="B3568" s="9">
        <v>4</v>
      </c>
      <c r="C3568" s="255" t="s">
        <v>9102</v>
      </c>
      <c r="D3568" s="9">
        <v>0.079077042341436088</v>
      </c>
      <c r="E3568" s="9">
        <v>1744323.2308518251</v>
      </c>
      <c r="F3568" s="255" t="s">
        <v>9130</v>
      </c>
      <c r="G3568" s="9"/>
      <c r="H3568" s="255" t="s">
        <v>9168</v>
      </c>
      <c r="I3568" s="9">
        <v>2</v>
      </c>
    </row>
    <row r="3569">
      <c r="A3569" s="255" t="s">
        <v>4752</v>
      </c>
      <c r="B3569" s="9">
        <v>4</v>
      </c>
      <c r="C3569" s="255" t="s">
        <v>9102</v>
      </c>
      <c r="D3569" s="9"/>
      <c r="E3569" s="9">
        <v>1744323.2308518251</v>
      </c>
      <c r="F3569" s="255" t="s">
        <v>9119</v>
      </c>
      <c r="G3569" s="9"/>
      <c r="H3569" s="255" t="s">
        <v>9168</v>
      </c>
      <c r="I3569" s="9">
        <v>2</v>
      </c>
    </row>
    <row r="3570">
      <c r="A3570" s="255" t="s">
        <v>4734</v>
      </c>
      <c r="B3570" s="9">
        <v>4</v>
      </c>
      <c r="C3570" s="255" t="s">
        <v>9102</v>
      </c>
      <c r="D3570" s="9"/>
      <c r="E3570" s="9">
        <v>1744323.2308518251</v>
      </c>
      <c r="F3570" s="255" t="s">
        <v>9121</v>
      </c>
      <c r="G3570" s="9"/>
      <c r="H3570" s="255" t="s">
        <v>9168</v>
      </c>
      <c r="I3570" s="9">
        <v>2</v>
      </c>
    </row>
    <row r="3571">
      <c r="A3571" s="255" t="s">
        <v>4740</v>
      </c>
      <c r="B3571" s="9">
        <v>4</v>
      </c>
      <c r="C3571" s="255" t="s">
        <v>9102</v>
      </c>
      <c r="D3571" s="9">
        <v>0.051420943084086443</v>
      </c>
      <c r="E3571" s="9">
        <v>1744323.2308518251</v>
      </c>
      <c r="F3571" s="255" t="s">
        <v>9128</v>
      </c>
      <c r="G3571" s="9"/>
      <c r="H3571" s="255" t="s">
        <v>9168</v>
      </c>
      <c r="I3571" s="9">
        <v>2</v>
      </c>
    </row>
    <row r="3572">
      <c r="A3572" s="255" t="s">
        <v>4756</v>
      </c>
      <c r="B3572" s="9">
        <v>4</v>
      </c>
      <c r="C3572" s="255" t="s">
        <v>9102</v>
      </c>
      <c r="D3572" s="9">
        <v>0.040014406476523247</v>
      </c>
      <c r="E3572" s="9">
        <v>1744323.2308518251</v>
      </c>
      <c r="F3572" s="255" t="s">
        <v>9136</v>
      </c>
      <c r="G3572" s="9"/>
      <c r="H3572" s="255" t="s">
        <v>9168</v>
      </c>
      <c r="I3572" s="9">
        <v>2</v>
      </c>
    </row>
    <row r="3573">
      <c r="A3573" s="255" t="s">
        <v>4753</v>
      </c>
      <c r="B3573" s="9">
        <v>4</v>
      </c>
      <c r="C3573" s="255" t="s">
        <v>9102</v>
      </c>
      <c r="D3573" s="9">
        <v>0.060649441250887191</v>
      </c>
      <c r="E3573" s="9">
        <v>1744323.2308518251</v>
      </c>
      <c r="F3573" s="255" t="s">
        <v>9133</v>
      </c>
      <c r="G3573" s="9"/>
      <c r="H3573" s="255" t="s">
        <v>9168</v>
      </c>
      <c r="I3573" s="9">
        <v>2</v>
      </c>
    </row>
    <row r="3574">
      <c r="A3574" s="255" t="s">
        <v>4748</v>
      </c>
      <c r="B3574" s="9">
        <v>4</v>
      </c>
      <c r="C3574" s="255" t="s">
        <v>9102</v>
      </c>
      <c r="D3574" s="9"/>
      <c r="E3574" s="9">
        <v>1744323.2308518251</v>
      </c>
      <c r="F3574" s="255" t="s">
        <v>9118</v>
      </c>
      <c r="G3574" s="9"/>
      <c r="H3574" s="255" t="s">
        <v>9168</v>
      </c>
      <c r="I3574" s="9">
        <v>2</v>
      </c>
    </row>
    <row r="3575">
      <c r="A3575" s="255" t="s">
        <v>4751</v>
      </c>
      <c r="B3575" s="9">
        <v>4</v>
      </c>
      <c r="C3575" s="255" t="s">
        <v>9102</v>
      </c>
      <c r="D3575" s="9">
        <v>0.038984896816215711</v>
      </c>
      <c r="E3575" s="9">
        <v>1744323.2308518251</v>
      </c>
      <c r="F3575" s="255" t="s">
        <v>9137</v>
      </c>
      <c r="G3575" s="9"/>
      <c r="H3575" s="255" t="s">
        <v>9168</v>
      </c>
      <c r="I3575" s="9">
        <v>2</v>
      </c>
    </row>
    <row r="3576">
      <c r="A3576" s="255" t="s">
        <v>4754</v>
      </c>
      <c r="B3576" s="9">
        <v>4</v>
      </c>
      <c r="C3576" s="255" t="s">
        <v>9102</v>
      </c>
      <c r="D3576" s="9">
        <v>0.060609783052224447</v>
      </c>
      <c r="E3576" s="9">
        <v>1744323.2308518251</v>
      </c>
      <c r="F3576" s="255" t="s">
        <v>9135</v>
      </c>
      <c r="G3576" s="9"/>
      <c r="H3576" s="255" t="s">
        <v>9168</v>
      </c>
      <c r="I3576" s="9">
        <v>2</v>
      </c>
    </row>
    <row r="3577">
      <c r="A3577" s="255" t="s">
        <v>4758</v>
      </c>
      <c r="B3577" s="9">
        <v>4</v>
      </c>
      <c r="C3577" s="255" t="s">
        <v>9102</v>
      </c>
      <c r="D3577" s="9">
        <v>0.059243738436687877</v>
      </c>
      <c r="E3577" s="9">
        <v>1744323.2308518251</v>
      </c>
      <c r="F3577" s="255" t="s">
        <v>9125</v>
      </c>
      <c r="G3577" s="9"/>
      <c r="H3577" s="255" t="s">
        <v>9168</v>
      </c>
      <c r="I3577" s="9">
        <v>2</v>
      </c>
    </row>
    <row r="3578">
      <c r="A3578" s="255" t="s">
        <v>4745</v>
      </c>
      <c r="B3578" s="9">
        <v>4</v>
      </c>
      <c r="C3578" s="255" t="s">
        <v>9102</v>
      </c>
      <c r="D3578" s="9"/>
      <c r="E3578" s="9">
        <v>1744323.2308518251</v>
      </c>
      <c r="F3578" s="255" t="s">
        <v>9138</v>
      </c>
      <c r="G3578" s="9"/>
      <c r="H3578" s="255" t="s">
        <v>9168</v>
      </c>
      <c r="I3578" s="9">
        <v>2</v>
      </c>
    </row>
    <row r="3579">
      <c r="A3579" s="255" t="s">
        <v>4747</v>
      </c>
      <c r="B3579" s="9">
        <v>4</v>
      </c>
      <c r="C3579" s="255" t="s">
        <v>9102</v>
      </c>
      <c r="D3579" s="9">
        <v>0.061288186796154873</v>
      </c>
      <c r="E3579" s="9">
        <v>1744323.2308518251</v>
      </c>
      <c r="F3579" s="255" t="s">
        <v>9124</v>
      </c>
      <c r="G3579" s="9"/>
      <c r="H3579" s="255" t="s">
        <v>9168</v>
      </c>
      <c r="I3579" s="9">
        <v>2</v>
      </c>
    </row>
    <row r="3580">
      <c r="A3580" s="255" t="s">
        <v>4742</v>
      </c>
      <c r="B3580" s="9">
        <v>4</v>
      </c>
      <c r="C3580" s="255" t="s">
        <v>9102</v>
      </c>
      <c r="D3580" s="9"/>
      <c r="E3580" s="9">
        <v>1744323.2308518251</v>
      </c>
      <c r="F3580" s="255" t="s">
        <v>9120</v>
      </c>
      <c r="G3580" s="9"/>
      <c r="H3580" s="255" t="s">
        <v>9168</v>
      </c>
      <c r="I3580" s="9">
        <v>2</v>
      </c>
    </row>
    <row r="3581">
      <c r="A3581" s="255" t="s">
        <v>4749</v>
      </c>
      <c r="B3581" s="9">
        <v>4</v>
      </c>
      <c r="C3581" s="255" t="s">
        <v>9102</v>
      </c>
      <c r="D3581" s="9"/>
      <c r="E3581" s="9">
        <v>1744323.2308518251</v>
      </c>
      <c r="F3581" s="255" t="s">
        <v>9115</v>
      </c>
      <c r="G3581" s="9"/>
      <c r="H3581" s="255" t="s">
        <v>9168</v>
      </c>
      <c r="I3581" s="9">
        <v>2</v>
      </c>
    </row>
    <row r="3582">
      <c r="A3582" s="255" t="s">
        <v>4764</v>
      </c>
      <c r="B3582" s="9">
        <v>5</v>
      </c>
      <c r="C3582" s="255" t="s">
        <v>9102</v>
      </c>
      <c r="D3582" s="9"/>
      <c r="E3582" s="9">
        <v>1748220.4945000052</v>
      </c>
      <c r="F3582" s="255" t="s">
        <v>9118</v>
      </c>
      <c r="G3582" s="9"/>
      <c r="H3582" s="255" t="s">
        <v>9168</v>
      </c>
      <c r="I3582" s="9">
        <v>2</v>
      </c>
    </row>
    <row r="3583">
      <c r="A3583" s="255" t="s">
        <v>4772</v>
      </c>
      <c r="B3583" s="9">
        <v>5</v>
      </c>
      <c r="C3583" s="255" t="s">
        <v>9102</v>
      </c>
      <c r="D3583" s="9">
        <v>0.066172798847686967</v>
      </c>
      <c r="E3583" s="9">
        <v>1748220.4945000052</v>
      </c>
      <c r="F3583" s="255" t="s">
        <v>9131</v>
      </c>
      <c r="G3583" s="9"/>
      <c r="H3583" s="255" t="s">
        <v>9168</v>
      </c>
      <c r="I3583" s="9">
        <v>2</v>
      </c>
    </row>
    <row r="3584">
      <c r="A3584" s="255" t="s">
        <v>4782</v>
      </c>
      <c r="B3584" s="9">
        <v>5</v>
      </c>
      <c r="C3584" s="255" t="s">
        <v>9102</v>
      </c>
      <c r="D3584" s="9">
        <v>0.072129196022273134</v>
      </c>
      <c r="E3584" s="9">
        <v>1748220.4945000052</v>
      </c>
      <c r="F3584" s="255" t="s">
        <v>9134</v>
      </c>
      <c r="G3584" s="9"/>
      <c r="H3584" s="255" t="s">
        <v>9168</v>
      </c>
      <c r="I3584" s="9">
        <v>2</v>
      </c>
    </row>
    <row r="3585">
      <c r="A3585" s="255" t="s">
        <v>4763</v>
      </c>
      <c r="B3585" s="9">
        <v>5</v>
      </c>
      <c r="C3585" s="255" t="s">
        <v>9102</v>
      </c>
      <c r="D3585" s="9">
        <v>0.060891042024000877</v>
      </c>
      <c r="E3585" s="9">
        <v>1748220.4945000052</v>
      </c>
      <c r="F3585" s="255" t="s">
        <v>9132</v>
      </c>
      <c r="G3585" s="9"/>
      <c r="H3585" s="255" t="s">
        <v>9168</v>
      </c>
      <c r="I3585" s="9">
        <v>2</v>
      </c>
    </row>
    <row r="3586">
      <c r="A3586" s="255" t="s">
        <v>4777</v>
      </c>
      <c r="B3586" s="9">
        <v>5</v>
      </c>
      <c r="C3586" s="255" t="s">
        <v>9102</v>
      </c>
      <c r="D3586" s="9">
        <v>0.096375227481260373</v>
      </c>
      <c r="E3586" s="9">
        <v>1748220.4945000052</v>
      </c>
      <c r="F3586" s="255" t="s">
        <v>9129</v>
      </c>
      <c r="G3586" s="9"/>
      <c r="H3586" s="255" t="s">
        <v>9168</v>
      </c>
      <c r="I3586" s="9">
        <v>2</v>
      </c>
    </row>
    <row r="3587">
      <c r="A3587" s="255" t="s">
        <v>4765</v>
      </c>
      <c r="B3587" s="9">
        <v>5</v>
      </c>
      <c r="C3587" s="255" t="s">
        <v>9102</v>
      </c>
      <c r="D3587" s="9">
        <v>0.068742255730465454</v>
      </c>
      <c r="E3587" s="9">
        <v>1748220.4945000052</v>
      </c>
      <c r="F3587" s="255" t="s">
        <v>9133</v>
      </c>
      <c r="G3587" s="9"/>
      <c r="H3587" s="255" t="s">
        <v>9168</v>
      </c>
      <c r="I3587" s="9">
        <v>2</v>
      </c>
    </row>
    <row r="3588">
      <c r="A3588" s="255" t="s">
        <v>4766</v>
      </c>
      <c r="B3588" s="9">
        <v>5</v>
      </c>
      <c r="C3588" s="255" t="s">
        <v>9102</v>
      </c>
      <c r="D3588" s="9"/>
      <c r="E3588" s="9">
        <v>1748220.4945000052</v>
      </c>
      <c r="F3588" s="255" t="s">
        <v>9116</v>
      </c>
      <c r="G3588" s="9"/>
      <c r="H3588" s="255" t="s">
        <v>9168</v>
      </c>
      <c r="I3588" s="9">
        <v>2</v>
      </c>
    </row>
    <row r="3589">
      <c r="A3589" s="255" t="s">
        <v>4760</v>
      </c>
      <c r="B3589" s="9">
        <v>5</v>
      </c>
      <c r="C3589" s="255" t="s">
        <v>9102</v>
      </c>
      <c r="D3589" s="9">
        <v>0.066855171063408672</v>
      </c>
      <c r="E3589" s="9">
        <v>1748220.4945000052</v>
      </c>
      <c r="F3589" s="255" t="s">
        <v>9135</v>
      </c>
      <c r="G3589" s="9"/>
      <c r="H3589" s="255" t="s">
        <v>9168</v>
      </c>
      <c r="I3589" s="9">
        <v>2</v>
      </c>
    </row>
    <row r="3590">
      <c r="A3590" s="255" t="s">
        <v>4783</v>
      </c>
      <c r="B3590" s="9">
        <v>5</v>
      </c>
      <c r="C3590" s="255" t="s">
        <v>9102</v>
      </c>
      <c r="D3590" s="9">
        <v>0.062952861184891365</v>
      </c>
      <c r="E3590" s="9">
        <v>1748220.4945000052</v>
      </c>
      <c r="F3590" s="255" t="s">
        <v>9127</v>
      </c>
      <c r="G3590" s="9"/>
      <c r="H3590" s="255" t="s">
        <v>9168</v>
      </c>
      <c r="I3590" s="9">
        <v>2</v>
      </c>
    </row>
    <row r="3591">
      <c r="A3591" s="255" t="s">
        <v>4768</v>
      </c>
      <c r="B3591" s="9">
        <v>5</v>
      </c>
      <c r="C3591" s="255" t="s">
        <v>9102</v>
      </c>
      <c r="D3591" s="9">
        <v>0.076181005086698436</v>
      </c>
      <c r="E3591" s="9">
        <v>1748220.4945000052</v>
      </c>
      <c r="F3591" s="255" t="s">
        <v>9124</v>
      </c>
      <c r="G3591" s="9"/>
      <c r="H3591" s="255" t="s">
        <v>9168</v>
      </c>
      <c r="I3591" s="9">
        <v>2</v>
      </c>
    </row>
    <row r="3592">
      <c r="A3592" s="255" t="s">
        <v>4773</v>
      </c>
      <c r="B3592" s="9">
        <v>5</v>
      </c>
      <c r="C3592" s="255" t="s">
        <v>9102</v>
      </c>
      <c r="D3592" s="9">
        <v>0.096375227481260373</v>
      </c>
      <c r="E3592" s="9">
        <v>1748220.4945000052</v>
      </c>
      <c r="F3592" s="255" t="s">
        <v>9130</v>
      </c>
      <c r="G3592" s="9"/>
      <c r="H3592" s="255" t="s">
        <v>9168</v>
      </c>
      <c r="I3592" s="9">
        <v>2</v>
      </c>
    </row>
    <row r="3593">
      <c r="A3593" s="255" t="s">
        <v>4774</v>
      </c>
      <c r="B3593" s="9">
        <v>5</v>
      </c>
      <c r="C3593" s="255" t="s">
        <v>9102</v>
      </c>
      <c r="D3593" s="9">
        <v>0.033933302748234549</v>
      </c>
      <c r="E3593" s="9">
        <v>1748220.4945000052</v>
      </c>
      <c r="F3593" s="255" t="s">
        <v>9136</v>
      </c>
      <c r="G3593" s="9"/>
      <c r="H3593" s="255" t="s">
        <v>9168</v>
      </c>
      <c r="I3593" s="9">
        <v>2</v>
      </c>
    </row>
    <row r="3594">
      <c r="A3594" s="255" t="s">
        <v>4759</v>
      </c>
      <c r="B3594" s="9">
        <v>5</v>
      </c>
      <c r="C3594" s="255" t="s">
        <v>9102</v>
      </c>
      <c r="D3594" s="9"/>
      <c r="E3594" s="9">
        <v>1748220.4945000052</v>
      </c>
      <c r="F3594" s="255" t="s">
        <v>9119</v>
      </c>
      <c r="G3594" s="9"/>
      <c r="H3594" s="255" t="s">
        <v>9168</v>
      </c>
      <c r="I3594" s="9">
        <v>2</v>
      </c>
    </row>
    <row r="3595">
      <c r="A3595" s="255" t="s">
        <v>4770</v>
      </c>
      <c r="B3595" s="9">
        <v>5</v>
      </c>
      <c r="C3595" s="255" t="s">
        <v>9102</v>
      </c>
      <c r="D3595" s="9"/>
      <c r="E3595" s="9">
        <v>1748220.4945000052</v>
      </c>
      <c r="F3595" s="255" t="s">
        <v>9138</v>
      </c>
      <c r="G3595" s="9"/>
      <c r="H3595" s="255" t="s">
        <v>9168</v>
      </c>
      <c r="I3595" s="9">
        <v>2</v>
      </c>
    </row>
    <row r="3596">
      <c r="A3596" s="255" t="s">
        <v>4779</v>
      </c>
      <c r="B3596" s="9">
        <v>5</v>
      </c>
      <c r="C3596" s="255" t="s">
        <v>9102</v>
      </c>
      <c r="D3596" s="9">
        <v>0.05411144226483481</v>
      </c>
      <c r="E3596" s="9">
        <v>1748220.4945000052</v>
      </c>
      <c r="F3596" s="255" t="s">
        <v>9137</v>
      </c>
      <c r="G3596" s="9"/>
      <c r="H3596" s="255" t="s">
        <v>9168</v>
      </c>
      <c r="I3596" s="9">
        <v>2</v>
      </c>
    </row>
    <row r="3597">
      <c r="A3597" s="255" t="s">
        <v>4781</v>
      </c>
      <c r="B3597" s="9">
        <v>5</v>
      </c>
      <c r="C3597" s="255" t="s">
        <v>9102</v>
      </c>
      <c r="D3597" s="9"/>
      <c r="E3597" s="9">
        <v>1748220.4945000052</v>
      </c>
      <c r="F3597" s="255" t="s">
        <v>9117</v>
      </c>
      <c r="G3597" s="9"/>
      <c r="H3597" s="255" t="s">
        <v>9168</v>
      </c>
      <c r="I3597" s="9">
        <v>2</v>
      </c>
    </row>
    <row r="3598">
      <c r="A3598" s="255" t="s">
        <v>4761</v>
      </c>
      <c r="B3598" s="9">
        <v>5</v>
      </c>
      <c r="C3598" s="255" t="s">
        <v>9102</v>
      </c>
      <c r="D3598" s="9"/>
      <c r="E3598" s="9">
        <v>1748220.4945000052</v>
      </c>
      <c r="F3598" s="255" t="s">
        <v>9120</v>
      </c>
      <c r="G3598" s="9"/>
      <c r="H3598" s="255" t="s">
        <v>9168</v>
      </c>
      <c r="I3598" s="9">
        <v>2</v>
      </c>
    </row>
    <row r="3599">
      <c r="A3599" s="255" t="s">
        <v>4762</v>
      </c>
      <c r="B3599" s="9">
        <v>5</v>
      </c>
      <c r="C3599" s="255" t="s">
        <v>9102</v>
      </c>
      <c r="D3599" s="9"/>
      <c r="E3599" s="9">
        <v>1748220.4945000052</v>
      </c>
      <c r="F3599" s="255" t="s">
        <v>9115</v>
      </c>
      <c r="G3599" s="9"/>
      <c r="H3599" s="255" t="s">
        <v>9168</v>
      </c>
      <c r="I3599" s="9">
        <v>2</v>
      </c>
    </row>
    <row r="3600">
      <c r="A3600" s="255" t="s">
        <v>4780</v>
      </c>
      <c r="B3600" s="9">
        <v>5</v>
      </c>
      <c r="C3600" s="255" t="s">
        <v>9102</v>
      </c>
      <c r="D3600" s="9">
        <v>0.071967138718886298</v>
      </c>
      <c r="E3600" s="9">
        <v>1748220.4945000052</v>
      </c>
      <c r="F3600" s="255" t="s">
        <v>9125</v>
      </c>
      <c r="G3600" s="9"/>
      <c r="H3600" s="255" t="s">
        <v>9168</v>
      </c>
      <c r="I3600" s="9">
        <v>2</v>
      </c>
    </row>
    <row r="3601">
      <c r="A3601" s="255" t="s">
        <v>4778</v>
      </c>
      <c r="B3601" s="9">
        <v>5</v>
      </c>
      <c r="C3601" s="255" t="s">
        <v>9102</v>
      </c>
      <c r="D3601" s="9">
        <v>0.055340300662527028</v>
      </c>
      <c r="E3601" s="9">
        <v>1748220.4945000052</v>
      </c>
      <c r="F3601" s="255" t="s">
        <v>9114</v>
      </c>
      <c r="G3601" s="9"/>
      <c r="H3601" s="255" t="s">
        <v>9168</v>
      </c>
      <c r="I3601" s="9">
        <v>2</v>
      </c>
    </row>
    <row r="3602">
      <c r="A3602" s="255" t="s">
        <v>4775</v>
      </c>
      <c r="B3602" s="9">
        <v>5</v>
      </c>
      <c r="C3602" s="255" t="s">
        <v>9102</v>
      </c>
      <c r="D3602" s="9">
        <v>0.046782261751733951</v>
      </c>
      <c r="E3602" s="9">
        <v>1748220.4945000052</v>
      </c>
      <c r="F3602" s="255" t="s">
        <v>9126</v>
      </c>
      <c r="G3602" s="9"/>
      <c r="H3602" s="255" t="s">
        <v>9168</v>
      </c>
      <c r="I3602" s="9">
        <v>2</v>
      </c>
    </row>
    <row r="3603">
      <c r="A3603" s="255" t="s">
        <v>4776</v>
      </c>
      <c r="B3603" s="9">
        <v>5</v>
      </c>
      <c r="C3603" s="255" t="s">
        <v>9102</v>
      </c>
      <c r="D3603" s="9">
        <v>0.076181005086698436</v>
      </c>
      <c r="E3603" s="9">
        <v>1748220.4945000052</v>
      </c>
      <c r="F3603" s="255" t="s">
        <v>9123</v>
      </c>
      <c r="G3603" s="9"/>
      <c r="H3603" s="255" t="s">
        <v>9168</v>
      </c>
      <c r="I3603" s="9">
        <v>2</v>
      </c>
    </row>
    <row r="3604">
      <c r="A3604" s="255" t="s">
        <v>4771</v>
      </c>
      <c r="B3604" s="9">
        <v>5</v>
      </c>
      <c r="C3604" s="255" t="s">
        <v>9102</v>
      </c>
      <c r="D3604" s="9"/>
      <c r="E3604" s="9">
        <v>1748220.4945000052</v>
      </c>
      <c r="F3604" s="255" t="s">
        <v>9121</v>
      </c>
      <c r="G3604" s="9"/>
      <c r="H3604" s="255" t="s">
        <v>9168</v>
      </c>
      <c r="I3604" s="9">
        <v>2</v>
      </c>
    </row>
    <row r="3605">
      <c r="A3605" s="255" t="s">
        <v>4769</v>
      </c>
      <c r="B3605" s="9">
        <v>5</v>
      </c>
      <c r="C3605" s="255" t="s">
        <v>9102</v>
      </c>
      <c r="D3605" s="9">
        <v>0.076181005086698436</v>
      </c>
      <c r="E3605" s="9">
        <v>1748220.4945000052</v>
      </c>
      <c r="F3605" s="255" t="s">
        <v>9122</v>
      </c>
      <c r="G3605" s="9"/>
      <c r="H3605" s="255" t="s">
        <v>9168</v>
      </c>
      <c r="I3605" s="9">
        <v>2</v>
      </c>
    </row>
    <row r="3606">
      <c r="A3606" s="255" t="s">
        <v>4767</v>
      </c>
      <c r="B3606" s="9">
        <v>5</v>
      </c>
      <c r="C3606" s="255" t="s">
        <v>9102</v>
      </c>
      <c r="D3606" s="9">
        <v>0.062952861184891365</v>
      </c>
      <c r="E3606" s="9">
        <v>1748220.4945000052</v>
      </c>
      <c r="F3606" s="255" t="s">
        <v>9128</v>
      </c>
      <c r="G3606" s="9"/>
      <c r="H3606" s="255" t="s">
        <v>9168</v>
      </c>
      <c r="I3606" s="9">
        <v>2</v>
      </c>
    </row>
    <row r="3607">
      <c r="A3607" s="255" t="s">
        <v>4785</v>
      </c>
      <c r="B3607" s="9">
        <v>6</v>
      </c>
      <c r="C3607" s="255" t="s">
        <v>9102</v>
      </c>
      <c r="D3607" s="9">
        <v>0.087715402553957489</v>
      </c>
      <c r="E3607" s="9">
        <v>1745629.3782013811</v>
      </c>
      <c r="F3607" s="255" t="s">
        <v>9122</v>
      </c>
      <c r="G3607" s="9"/>
      <c r="H3607" s="255" t="s">
        <v>9168</v>
      </c>
      <c r="I3607" s="9">
        <v>2</v>
      </c>
    </row>
    <row r="3608">
      <c r="A3608" s="255" t="s">
        <v>4794</v>
      </c>
      <c r="B3608" s="9">
        <v>6</v>
      </c>
      <c r="C3608" s="255" t="s">
        <v>9102</v>
      </c>
      <c r="D3608" s="9">
        <v>0.11482688513494113</v>
      </c>
      <c r="E3608" s="9">
        <v>1745629.3782013811</v>
      </c>
      <c r="F3608" s="255" t="s">
        <v>9129</v>
      </c>
      <c r="G3608" s="9"/>
      <c r="H3608" s="255" t="s">
        <v>9168</v>
      </c>
      <c r="I3608" s="9">
        <v>2</v>
      </c>
    </row>
    <row r="3609">
      <c r="A3609" s="255" t="s">
        <v>4803</v>
      </c>
      <c r="B3609" s="9">
        <v>6</v>
      </c>
      <c r="C3609" s="255" t="s">
        <v>9102</v>
      </c>
      <c r="D3609" s="9">
        <v>0.088555801767025724</v>
      </c>
      <c r="E3609" s="9">
        <v>1745629.3782013811</v>
      </c>
      <c r="F3609" s="255" t="s">
        <v>9135</v>
      </c>
      <c r="G3609" s="9"/>
      <c r="H3609" s="255" t="s">
        <v>9168</v>
      </c>
      <c r="I3609" s="9">
        <v>2</v>
      </c>
    </row>
    <row r="3610">
      <c r="A3610" s="255" t="s">
        <v>4789</v>
      </c>
      <c r="B3610" s="9">
        <v>6</v>
      </c>
      <c r="C3610" s="255" t="s">
        <v>9102</v>
      </c>
      <c r="D3610" s="9"/>
      <c r="E3610" s="9">
        <v>1745629.3782013811</v>
      </c>
      <c r="F3610" s="255" t="s">
        <v>9138</v>
      </c>
      <c r="G3610" s="9"/>
      <c r="H3610" s="255" t="s">
        <v>9168</v>
      </c>
      <c r="I3610" s="9">
        <v>2</v>
      </c>
    </row>
    <row r="3611">
      <c r="A3611" s="255" t="s">
        <v>4787</v>
      </c>
      <c r="B3611" s="9">
        <v>6</v>
      </c>
      <c r="C3611" s="255" t="s">
        <v>9102</v>
      </c>
      <c r="D3611" s="9"/>
      <c r="E3611" s="9">
        <v>1745629.3782013811</v>
      </c>
      <c r="F3611" s="255" t="s">
        <v>9119</v>
      </c>
      <c r="G3611" s="9"/>
      <c r="H3611" s="255" t="s">
        <v>9168</v>
      </c>
      <c r="I3611" s="9">
        <v>2</v>
      </c>
    </row>
    <row r="3612">
      <c r="A3612" s="255" t="s">
        <v>4792</v>
      </c>
      <c r="B3612" s="9">
        <v>6</v>
      </c>
      <c r="C3612" s="255" t="s">
        <v>9102</v>
      </c>
      <c r="D3612" s="9"/>
      <c r="E3612" s="9">
        <v>1745629.3782013811</v>
      </c>
      <c r="F3612" s="255" t="s">
        <v>9117</v>
      </c>
      <c r="G3612" s="9"/>
      <c r="H3612" s="255" t="s">
        <v>9168</v>
      </c>
      <c r="I3612" s="9">
        <v>2</v>
      </c>
    </row>
    <row r="3613">
      <c r="A3613" s="255" t="s">
        <v>4788</v>
      </c>
      <c r="B3613" s="9">
        <v>6</v>
      </c>
      <c r="C3613" s="255" t="s">
        <v>9102</v>
      </c>
      <c r="D3613" s="9">
        <v>0.071276935546298006</v>
      </c>
      <c r="E3613" s="9">
        <v>1745629.3782013811</v>
      </c>
      <c r="F3613" s="255" t="s">
        <v>9127</v>
      </c>
      <c r="G3613" s="9"/>
      <c r="H3613" s="255" t="s">
        <v>9168</v>
      </c>
      <c r="I3613" s="9">
        <v>2</v>
      </c>
    </row>
    <row r="3614">
      <c r="A3614" s="255" t="s">
        <v>4790</v>
      </c>
      <c r="B3614" s="9">
        <v>6</v>
      </c>
      <c r="C3614" s="255" t="s">
        <v>9102</v>
      </c>
      <c r="D3614" s="9">
        <v>0.082475137820998648</v>
      </c>
      <c r="E3614" s="9">
        <v>1745629.3782013811</v>
      </c>
      <c r="F3614" s="255" t="s">
        <v>9134</v>
      </c>
      <c r="G3614" s="9"/>
      <c r="H3614" s="255" t="s">
        <v>9168</v>
      </c>
      <c r="I3614" s="9">
        <v>2</v>
      </c>
    </row>
    <row r="3615">
      <c r="A3615" s="255" t="s">
        <v>4806</v>
      </c>
      <c r="B3615" s="9">
        <v>6</v>
      </c>
      <c r="C3615" s="255" t="s">
        <v>9102</v>
      </c>
      <c r="D3615" s="9">
        <v>0.083282884607228019</v>
      </c>
      <c r="E3615" s="9">
        <v>1745629.3782013811</v>
      </c>
      <c r="F3615" s="255" t="s">
        <v>9125</v>
      </c>
      <c r="G3615" s="9"/>
      <c r="H3615" s="255" t="s">
        <v>9168</v>
      </c>
      <c r="I3615" s="9">
        <v>2</v>
      </c>
    </row>
    <row r="3616">
      <c r="A3616" s="255" t="s">
        <v>4805</v>
      </c>
      <c r="B3616" s="9">
        <v>6</v>
      </c>
      <c r="C3616" s="255" t="s">
        <v>9102</v>
      </c>
      <c r="D3616" s="9"/>
      <c r="E3616" s="9">
        <v>1745629.3782013811</v>
      </c>
      <c r="F3616" s="255" t="s">
        <v>9121</v>
      </c>
      <c r="G3616" s="9"/>
      <c r="H3616" s="255" t="s">
        <v>9168</v>
      </c>
      <c r="I3616" s="9">
        <v>2</v>
      </c>
    </row>
    <row r="3617">
      <c r="A3617" s="255" t="s">
        <v>4799</v>
      </c>
      <c r="B3617" s="9">
        <v>6</v>
      </c>
      <c r="C3617" s="255" t="s">
        <v>9102</v>
      </c>
      <c r="D3617" s="9">
        <v>0.087715402553957489</v>
      </c>
      <c r="E3617" s="9">
        <v>1745629.3782013811</v>
      </c>
      <c r="F3617" s="255" t="s">
        <v>9123</v>
      </c>
      <c r="G3617" s="9"/>
      <c r="H3617" s="255" t="s">
        <v>9168</v>
      </c>
      <c r="I3617" s="9">
        <v>2</v>
      </c>
    </row>
    <row r="3618">
      <c r="A3618" s="255" t="s">
        <v>4807</v>
      </c>
      <c r="B3618" s="9">
        <v>6</v>
      </c>
      <c r="C3618" s="255" t="s">
        <v>9102</v>
      </c>
      <c r="D3618" s="9">
        <v>0.059257309416840251</v>
      </c>
      <c r="E3618" s="9">
        <v>1745629.3782013811</v>
      </c>
      <c r="F3618" s="255" t="s">
        <v>9136</v>
      </c>
      <c r="G3618" s="9"/>
      <c r="H3618" s="255" t="s">
        <v>9168</v>
      </c>
      <c r="I3618" s="9">
        <v>2</v>
      </c>
    </row>
    <row r="3619">
      <c r="A3619" s="255" t="s">
        <v>4808</v>
      </c>
      <c r="B3619" s="9">
        <v>6</v>
      </c>
      <c r="C3619" s="255" t="s">
        <v>9102</v>
      </c>
      <c r="D3619" s="9"/>
      <c r="E3619" s="9">
        <v>1745629.3782013811</v>
      </c>
      <c r="F3619" s="255" t="s">
        <v>9120</v>
      </c>
      <c r="G3619" s="9"/>
      <c r="H3619" s="255" t="s">
        <v>9168</v>
      </c>
      <c r="I3619" s="9">
        <v>2</v>
      </c>
    </row>
    <row r="3620">
      <c r="A3620" s="255" t="s">
        <v>4804</v>
      </c>
      <c r="B3620" s="9">
        <v>6</v>
      </c>
      <c r="C3620" s="255" t="s">
        <v>9102</v>
      </c>
      <c r="D3620" s="9">
        <v>0.05118191184159504</v>
      </c>
      <c r="E3620" s="9">
        <v>1745629.3782013811</v>
      </c>
      <c r="F3620" s="255" t="s">
        <v>9126</v>
      </c>
      <c r="G3620" s="9"/>
      <c r="H3620" s="255" t="s">
        <v>9168</v>
      </c>
      <c r="I3620" s="9">
        <v>2</v>
      </c>
    </row>
    <row r="3621">
      <c r="A3621" s="255" t="s">
        <v>4798</v>
      </c>
      <c r="B3621" s="9">
        <v>6</v>
      </c>
      <c r="C3621" s="255" t="s">
        <v>9102</v>
      </c>
      <c r="D3621" s="9"/>
      <c r="E3621" s="9">
        <v>1745629.3782013811</v>
      </c>
      <c r="F3621" s="255" t="s">
        <v>9115</v>
      </c>
      <c r="G3621" s="9"/>
      <c r="H3621" s="255" t="s">
        <v>9168</v>
      </c>
      <c r="I3621" s="9">
        <v>2</v>
      </c>
    </row>
    <row r="3622">
      <c r="A3622" s="255" t="s">
        <v>4796</v>
      </c>
      <c r="B3622" s="9">
        <v>6</v>
      </c>
      <c r="C3622" s="255" t="s">
        <v>9102</v>
      </c>
      <c r="D3622" s="9">
        <v>0.071276935546298006</v>
      </c>
      <c r="E3622" s="9">
        <v>1745629.3782013811</v>
      </c>
      <c r="F3622" s="255" t="s">
        <v>9128</v>
      </c>
      <c r="G3622" s="9"/>
      <c r="H3622" s="255" t="s">
        <v>9168</v>
      </c>
      <c r="I3622" s="9">
        <v>2</v>
      </c>
    </row>
    <row r="3623">
      <c r="A3623" s="255" t="s">
        <v>4797</v>
      </c>
      <c r="B3623" s="9">
        <v>6</v>
      </c>
      <c r="C3623" s="255" t="s">
        <v>9102</v>
      </c>
      <c r="D3623" s="9"/>
      <c r="E3623" s="9">
        <v>1745629.3782013811</v>
      </c>
      <c r="F3623" s="255" t="s">
        <v>9118</v>
      </c>
      <c r="G3623" s="9"/>
      <c r="H3623" s="255" t="s">
        <v>9168</v>
      </c>
      <c r="I3623" s="9">
        <v>2</v>
      </c>
    </row>
    <row r="3624">
      <c r="A3624" s="255" t="s">
        <v>4786</v>
      </c>
      <c r="B3624" s="9">
        <v>6</v>
      </c>
      <c r="C3624" s="255" t="s">
        <v>9102</v>
      </c>
      <c r="D3624" s="9">
        <v>0.062147497197876517</v>
      </c>
      <c r="E3624" s="9">
        <v>1745629.3782013811</v>
      </c>
      <c r="F3624" s="255" t="s">
        <v>9132</v>
      </c>
      <c r="G3624" s="9"/>
      <c r="H3624" s="255" t="s">
        <v>9168</v>
      </c>
      <c r="I3624" s="9">
        <v>2</v>
      </c>
    </row>
    <row r="3625">
      <c r="A3625" s="255" t="s">
        <v>4793</v>
      </c>
      <c r="B3625" s="9">
        <v>6</v>
      </c>
      <c r="C3625" s="255" t="s">
        <v>9102</v>
      </c>
      <c r="D3625" s="9">
        <v>0.11482688513494113</v>
      </c>
      <c r="E3625" s="9">
        <v>1745629.3782013811</v>
      </c>
      <c r="F3625" s="255" t="s">
        <v>9130</v>
      </c>
      <c r="G3625" s="9"/>
      <c r="H3625" s="255" t="s">
        <v>9168</v>
      </c>
      <c r="I3625" s="9">
        <v>2</v>
      </c>
    </row>
    <row r="3626">
      <c r="A3626" s="255" t="s">
        <v>4802</v>
      </c>
      <c r="B3626" s="9">
        <v>6</v>
      </c>
      <c r="C3626" s="255" t="s">
        <v>9102</v>
      </c>
      <c r="D3626" s="9">
        <v>0.051555582707094393</v>
      </c>
      <c r="E3626" s="9">
        <v>1745629.3782013811</v>
      </c>
      <c r="F3626" s="255" t="s">
        <v>9114</v>
      </c>
      <c r="G3626" s="9"/>
      <c r="H3626" s="255" t="s">
        <v>9168</v>
      </c>
      <c r="I3626" s="9">
        <v>2</v>
      </c>
    </row>
    <row r="3627">
      <c r="A3627" s="255" t="s">
        <v>4795</v>
      </c>
      <c r="B3627" s="9">
        <v>6</v>
      </c>
      <c r="C3627" s="255" t="s">
        <v>9102</v>
      </c>
      <c r="D3627" s="9">
        <v>0.074279019423457771</v>
      </c>
      <c r="E3627" s="9">
        <v>1745629.3782013811</v>
      </c>
      <c r="F3627" s="255" t="s">
        <v>9131</v>
      </c>
      <c r="G3627" s="9"/>
      <c r="H3627" s="255" t="s">
        <v>9168</v>
      </c>
      <c r="I3627" s="9">
        <v>2</v>
      </c>
    </row>
    <row r="3628">
      <c r="A3628" s="255" t="s">
        <v>4800</v>
      </c>
      <c r="B3628" s="9">
        <v>6</v>
      </c>
      <c r="C3628" s="255" t="s">
        <v>9102</v>
      </c>
      <c r="D3628" s="9"/>
      <c r="E3628" s="9">
        <v>1745629.3782013811</v>
      </c>
      <c r="F3628" s="255" t="s">
        <v>9116</v>
      </c>
      <c r="G3628" s="9"/>
      <c r="H3628" s="255" t="s">
        <v>9168</v>
      </c>
      <c r="I3628" s="9">
        <v>2</v>
      </c>
    </row>
    <row r="3629">
      <c r="A3629" s="255" t="s">
        <v>4801</v>
      </c>
      <c r="B3629" s="9">
        <v>6</v>
      </c>
      <c r="C3629" s="255" t="s">
        <v>9102</v>
      </c>
      <c r="D3629" s="9">
        <v>0.046575620660503268</v>
      </c>
      <c r="E3629" s="9">
        <v>1745629.3782013811</v>
      </c>
      <c r="F3629" s="255" t="s">
        <v>9137</v>
      </c>
      <c r="G3629" s="9"/>
      <c r="H3629" s="255" t="s">
        <v>9168</v>
      </c>
      <c r="I3629" s="9">
        <v>2</v>
      </c>
    </row>
    <row r="3630">
      <c r="A3630" s="255" t="s">
        <v>4784</v>
      </c>
      <c r="B3630" s="9">
        <v>6</v>
      </c>
      <c r="C3630" s="255" t="s">
        <v>9102</v>
      </c>
      <c r="D3630" s="9">
        <v>0.08638009577633142</v>
      </c>
      <c r="E3630" s="9">
        <v>1745629.3782013811</v>
      </c>
      <c r="F3630" s="255" t="s">
        <v>9133</v>
      </c>
      <c r="G3630" s="9"/>
      <c r="H3630" s="255" t="s">
        <v>9168</v>
      </c>
      <c r="I3630" s="9">
        <v>2</v>
      </c>
    </row>
    <row r="3631">
      <c r="A3631" s="255" t="s">
        <v>4791</v>
      </c>
      <c r="B3631" s="9">
        <v>6</v>
      </c>
      <c r="C3631" s="255" t="s">
        <v>9102</v>
      </c>
      <c r="D3631" s="9">
        <v>0.087715402553957489</v>
      </c>
      <c r="E3631" s="9">
        <v>1745629.3782013811</v>
      </c>
      <c r="F3631" s="255" t="s">
        <v>9124</v>
      </c>
      <c r="G3631" s="9"/>
      <c r="H3631" s="255" t="s">
        <v>9168</v>
      </c>
      <c r="I3631" s="9">
        <v>2</v>
      </c>
    </row>
    <row r="3632">
      <c r="A3632" s="255" t="s">
        <v>4830</v>
      </c>
      <c r="B3632" s="9">
        <v>7</v>
      </c>
      <c r="C3632" s="255" t="s">
        <v>9102</v>
      </c>
      <c r="D3632" s="9">
        <v>0.11094977239438329</v>
      </c>
      <c r="E3632" s="9">
        <v>1752644.3191166262</v>
      </c>
      <c r="F3632" s="255" t="s">
        <v>9123</v>
      </c>
      <c r="G3632" s="9"/>
      <c r="H3632" s="255" t="s">
        <v>9168</v>
      </c>
      <c r="I3632" s="9">
        <v>2</v>
      </c>
    </row>
    <row r="3633">
      <c r="A3633" s="255" t="s">
        <v>4824</v>
      </c>
      <c r="B3633" s="9">
        <v>7</v>
      </c>
      <c r="C3633" s="255" t="s">
        <v>9102</v>
      </c>
      <c r="D3633" s="9">
        <v>0.10131705000664357</v>
      </c>
      <c r="E3633" s="9">
        <v>1752644.3191166262</v>
      </c>
      <c r="F3633" s="255" t="s">
        <v>9125</v>
      </c>
      <c r="G3633" s="9"/>
      <c r="H3633" s="255" t="s">
        <v>9168</v>
      </c>
      <c r="I3633" s="9">
        <v>2</v>
      </c>
    </row>
    <row r="3634">
      <c r="A3634" s="255" t="s">
        <v>4821</v>
      </c>
      <c r="B3634" s="9">
        <v>7</v>
      </c>
      <c r="C3634" s="255" t="s">
        <v>9102</v>
      </c>
      <c r="D3634" s="9"/>
      <c r="E3634" s="9">
        <v>1752644.3191166262</v>
      </c>
      <c r="F3634" s="255" t="s">
        <v>9115</v>
      </c>
      <c r="G3634" s="9"/>
      <c r="H3634" s="255" t="s">
        <v>9168</v>
      </c>
      <c r="I3634" s="9">
        <v>2</v>
      </c>
    </row>
    <row r="3635">
      <c r="A3635" s="255" t="s">
        <v>4810</v>
      </c>
      <c r="B3635" s="9">
        <v>7</v>
      </c>
      <c r="C3635" s="255" t="s">
        <v>9102</v>
      </c>
      <c r="D3635" s="9"/>
      <c r="E3635" s="9">
        <v>1752644.3191166262</v>
      </c>
      <c r="F3635" s="255" t="s">
        <v>9119</v>
      </c>
      <c r="G3635" s="9"/>
      <c r="H3635" s="255" t="s">
        <v>9168</v>
      </c>
      <c r="I3635" s="9">
        <v>2</v>
      </c>
    </row>
    <row r="3636">
      <c r="A3636" s="255" t="s">
        <v>4817</v>
      </c>
      <c r="B3636" s="9">
        <v>7</v>
      </c>
      <c r="C3636" s="255" t="s">
        <v>9102</v>
      </c>
      <c r="D3636" s="9">
        <v>0.097505236814220089</v>
      </c>
      <c r="E3636" s="9">
        <v>1752644.3191166262</v>
      </c>
      <c r="F3636" s="255" t="s">
        <v>9127</v>
      </c>
      <c r="G3636" s="9"/>
      <c r="H3636" s="255" t="s">
        <v>9168</v>
      </c>
      <c r="I3636" s="9">
        <v>2</v>
      </c>
    </row>
    <row r="3637">
      <c r="A3637" s="255" t="s">
        <v>4832</v>
      </c>
      <c r="B3637" s="9">
        <v>7</v>
      </c>
      <c r="C3637" s="255" t="s">
        <v>9102</v>
      </c>
      <c r="D3637" s="9"/>
      <c r="E3637" s="9">
        <v>1752644.3191166262</v>
      </c>
      <c r="F3637" s="255" t="s">
        <v>9138</v>
      </c>
      <c r="G3637" s="9"/>
      <c r="H3637" s="255" t="s">
        <v>9168</v>
      </c>
      <c r="I3637" s="9">
        <v>2</v>
      </c>
    </row>
    <row r="3638">
      <c r="A3638" s="255" t="s">
        <v>4814</v>
      </c>
      <c r="B3638" s="9">
        <v>7</v>
      </c>
      <c r="C3638" s="255" t="s">
        <v>9102</v>
      </c>
      <c r="D3638" s="9"/>
      <c r="E3638" s="9">
        <v>1752644.3191166262</v>
      </c>
      <c r="F3638" s="255" t="s">
        <v>9121</v>
      </c>
      <c r="G3638" s="9"/>
      <c r="H3638" s="255" t="s">
        <v>9168</v>
      </c>
      <c r="I3638" s="9">
        <v>2</v>
      </c>
    </row>
    <row r="3639">
      <c r="A3639" s="255" t="s">
        <v>4818</v>
      </c>
      <c r="B3639" s="9">
        <v>7</v>
      </c>
      <c r="C3639" s="255" t="s">
        <v>9102</v>
      </c>
      <c r="D3639" s="9">
        <v>0.084648491002251428</v>
      </c>
      <c r="E3639" s="9">
        <v>1752644.3191166262</v>
      </c>
      <c r="F3639" s="255" t="s">
        <v>9114</v>
      </c>
      <c r="G3639" s="9"/>
      <c r="H3639" s="255" t="s">
        <v>9168</v>
      </c>
      <c r="I3639" s="9">
        <v>2</v>
      </c>
    </row>
    <row r="3640">
      <c r="A3640" s="255" t="s">
        <v>4823</v>
      </c>
      <c r="B3640" s="9">
        <v>7</v>
      </c>
      <c r="C3640" s="255" t="s">
        <v>9102</v>
      </c>
      <c r="D3640" s="9"/>
      <c r="E3640" s="9">
        <v>1752644.3191166262</v>
      </c>
      <c r="F3640" s="255" t="s">
        <v>9118</v>
      </c>
      <c r="G3640" s="9"/>
      <c r="H3640" s="255" t="s">
        <v>9168</v>
      </c>
      <c r="I3640" s="9">
        <v>2</v>
      </c>
    </row>
    <row r="3641">
      <c r="A3641" s="255" t="s">
        <v>4819</v>
      </c>
      <c r="B3641" s="9">
        <v>7</v>
      </c>
      <c r="C3641" s="255" t="s">
        <v>9102</v>
      </c>
      <c r="D3641" s="9">
        <v>0.081070111747130996</v>
      </c>
      <c r="E3641" s="9">
        <v>1752644.3191166262</v>
      </c>
      <c r="F3641" s="255" t="s">
        <v>9126</v>
      </c>
      <c r="G3641" s="9"/>
      <c r="H3641" s="255" t="s">
        <v>9168</v>
      </c>
      <c r="I3641" s="9">
        <v>2</v>
      </c>
    </row>
    <row r="3642">
      <c r="A3642" s="255" t="s">
        <v>4829</v>
      </c>
      <c r="B3642" s="9">
        <v>7</v>
      </c>
      <c r="C3642" s="255" t="s">
        <v>9102</v>
      </c>
      <c r="D3642" s="9">
        <v>0.11094977239438329</v>
      </c>
      <c r="E3642" s="9">
        <v>1752644.3191166262</v>
      </c>
      <c r="F3642" s="255" t="s">
        <v>9122</v>
      </c>
      <c r="G3642" s="9"/>
      <c r="H3642" s="255" t="s">
        <v>9168</v>
      </c>
      <c r="I3642" s="9">
        <v>2</v>
      </c>
    </row>
    <row r="3643">
      <c r="A3643" s="255" t="s">
        <v>4809</v>
      </c>
      <c r="B3643" s="9">
        <v>7</v>
      </c>
      <c r="C3643" s="255" t="s">
        <v>9102</v>
      </c>
      <c r="D3643" s="9"/>
      <c r="E3643" s="9">
        <v>1752644.3191166262</v>
      </c>
      <c r="F3643" s="255" t="s">
        <v>9117</v>
      </c>
      <c r="G3643" s="9"/>
      <c r="H3643" s="255" t="s">
        <v>9168</v>
      </c>
      <c r="I3643" s="9">
        <v>2</v>
      </c>
    </row>
    <row r="3644">
      <c r="A3644" s="255" t="s">
        <v>4833</v>
      </c>
      <c r="B3644" s="9">
        <v>7</v>
      </c>
      <c r="C3644" s="255" t="s">
        <v>9102</v>
      </c>
      <c r="D3644" s="9">
        <v>0.090213160579727669</v>
      </c>
      <c r="E3644" s="9">
        <v>1752644.3191166262</v>
      </c>
      <c r="F3644" s="255" t="s">
        <v>9132</v>
      </c>
      <c r="G3644" s="9"/>
      <c r="H3644" s="255" t="s">
        <v>9168</v>
      </c>
      <c r="I3644" s="9">
        <v>2</v>
      </c>
    </row>
    <row r="3645">
      <c r="A3645" s="255" t="s">
        <v>4816</v>
      </c>
      <c r="B3645" s="9">
        <v>7</v>
      </c>
      <c r="C3645" s="255" t="s">
        <v>9102</v>
      </c>
      <c r="D3645" s="9">
        <v>0.13728740553318633</v>
      </c>
      <c r="E3645" s="9">
        <v>1752644.3191166262</v>
      </c>
      <c r="F3645" s="255" t="s">
        <v>9129</v>
      </c>
      <c r="G3645" s="9"/>
      <c r="H3645" s="255" t="s">
        <v>9168</v>
      </c>
      <c r="I3645" s="9">
        <v>2</v>
      </c>
    </row>
    <row r="3646">
      <c r="A3646" s="255" t="s">
        <v>4812</v>
      </c>
      <c r="B3646" s="9">
        <v>7</v>
      </c>
      <c r="C3646" s="255" t="s">
        <v>9102</v>
      </c>
      <c r="D3646" s="9">
        <v>0.10696578039604301</v>
      </c>
      <c r="E3646" s="9">
        <v>1752644.3191166262</v>
      </c>
      <c r="F3646" s="255" t="s">
        <v>9133</v>
      </c>
      <c r="G3646" s="9"/>
      <c r="H3646" s="255" t="s">
        <v>9168</v>
      </c>
      <c r="I3646" s="9">
        <v>2</v>
      </c>
    </row>
    <row r="3647">
      <c r="A3647" s="255" t="s">
        <v>4826</v>
      </c>
      <c r="B3647" s="9">
        <v>7</v>
      </c>
      <c r="C3647" s="255" t="s">
        <v>9102</v>
      </c>
      <c r="D3647" s="9">
        <v>0.097896907116859833</v>
      </c>
      <c r="E3647" s="9">
        <v>1752644.3191166262</v>
      </c>
      <c r="F3647" s="255" t="s">
        <v>9131</v>
      </c>
      <c r="G3647" s="9"/>
      <c r="H3647" s="255" t="s">
        <v>9168</v>
      </c>
      <c r="I3647" s="9">
        <v>2</v>
      </c>
    </row>
    <row r="3648">
      <c r="A3648" s="255" t="s">
        <v>4831</v>
      </c>
      <c r="B3648" s="9">
        <v>7</v>
      </c>
      <c r="C3648" s="255" t="s">
        <v>9102</v>
      </c>
      <c r="D3648" s="9">
        <v>0.080350395611256592</v>
      </c>
      <c r="E3648" s="9">
        <v>1752644.3191166262</v>
      </c>
      <c r="F3648" s="255" t="s">
        <v>9137</v>
      </c>
      <c r="G3648" s="9"/>
      <c r="H3648" s="255" t="s">
        <v>9168</v>
      </c>
      <c r="I3648" s="9">
        <v>2</v>
      </c>
    </row>
    <row r="3649">
      <c r="A3649" s="255" t="s">
        <v>4813</v>
      </c>
      <c r="B3649" s="9">
        <v>7</v>
      </c>
      <c r="C3649" s="255" t="s">
        <v>9102</v>
      </c>
      <c r="D3649" s="9">
        <v>0.11094977239438329</v>
      </c>
      <c r="E3649" s="9">
        <v>1752644.3191166262</v>
      </c>
      <c r="F3649" s="255" t="s">
        <v>9124</v>
      </c>
      <c r="G3649" s="9"/>
      <c r="H3649" s="255" t="s">
        <v>9168</v>
      </c>
      <c r="I3649" s="9">
        <v>2</v>
      </c>
    </row>
    <row r="3650">
      <c r="A3650" s="255" t="s">
        <v>4825</v>
      </c>
      <c r="B3650" s="9">
        <v>7</v>
      </c>
      <c r="C3650" s="255" t="s">
        <v>9102</v>
      </c>
      <c r="D3650" s="9">
        <v>0.097505236814220089</v>
      </c>
      <c r="E3650" s="9">
        <v>1752644.3191166262</v>
      </c>
      <c r="F3650" s="255" t="s">
        <v>9128</v>
      </c>
      <c r="G3650" s="9"/>
      <c r="H3650" s="255" t="s">
        <v>9168</v>
      </c>
      <c r="I3650" s="9">
        <v>2</v>
      </c>
    </row>
    <row r="3651">
      <c r="A3651" s="255" t="s">
        <v>4827</v>
      </c>
      <c r="B3651" s="9">
        <v>7</v>
      </c>
      <c r="C3651" s="255" t="s">
        <v>9102</v>
      </c>
      <c r="D3651" s="9">
        <v>0.11130661264025087</v>
      </c>
      <c r="E3651" s="9">
        <v>1752644.3191166262</v>
      </c>
      <c r="F3651" s="255" t="s">
        <v>9135</v>
      </c>
      <c r="G3651" s="9"/>
      <c r="H3651" s="255" t="s">
        <v>9168</v>
      </c>
      <c r="I3651" s="9">
        <v>2</v>
      </c>
    </row>
    <row r="3652">
      <c r="A3652" s="255" t="s">
        <v>4815</v>
      </c>
      <c r="B3652" s="9">
        <v>7</v>
      </c>
      <c r="C3652" s="255" t="s">
        <v>9102</v>
      </c>
      <c r="D3652" s="9">
        <v>0.13728740553318633</v>
      </c>
      <c r="E3652" s="9">
        <v>1752644.3191166262</v>
      </c>
      <c r="F3652" s="255" t="s">
        <v>9130</v>
      </c>
      <c r="G3652" s="9"/>
      <c r="H3652" s="255" t="s">
        <v>9168</v>
      </c>
      <c r="I3652" s="9">
        <v>2</v>
      </c>
    </row>
    <row r="3653">
      <c r="A3653" s="255" t="s">
        <v>4822</v>
      </c>
      <c r="B3653" s="9">
        <v>7</v>
      </c>
      <c r="C3653" s="255" t="s">
        <v>9102</v>
      </c>
      <c r="D3653" s="9"/>
      <c r="E3653" s="9">
        <v>1752644.3191166262</v>
      </c>
      <c r="F3653" s="255" t="s">
        <v>9120</v>
      </c>
      <c r="G3653" s="9"/>
      <c r="H3653" s="255" t="s">
        <v>9168</v>
      </c>
      <c r="I3653" s="9">
        <v>2</v>
      </c>
    </row>
    <row r="3654">
      <c r="A3654" s="255" t="s">
        <v>4811</v>
      </c>
      <c r="B3654" s="9">
        <v>7</v>
      </c>
      <c r="C3654" s="255" t="s">
        <v>9102</v>
      </c>
      <c r="D3654" s="9">
        <v>0.099174853001769842</v>
      </c>
      <c r="E3654" s="9">
        <v>1752644.3191166262</v>
      </c>
      <c r="F3654" s="255" t="s">
        <v>9134</v>
      </c>
      <c r="G3654" s="9"/>
      <c r="H3654" s="255" t="s">
        <v>9168</v>
      </c>
      <c r="I3654" s="9">
        <v>2</v>
      </c>
    </row>
    <row r="3655">
      <c r="A3655" s="255" t="s">
        <v>4820</v>
      </c>
      <c r="B3655" s="9">
        <v>7</v>
      </c>
      <c r="C3655" s="255" t="s">
        <v>9102</v>
      </c>
      <c r="D3655" s="9">
        <v>0.082331863058546687</v>
      </c>
      <c r="E3655" s="9">
        <v>1752644.3191166262</v>
      </c>
      <c r="F3655" s="255" t="s">
        <v>9136</v>
      </c>
      <c r="G3655" s="9"/>
      <c r="H3655" s="255" t="s">
        <v>9168</v>
      </c>
      <c r="I3655" s="9">
        <v>2</v>
      </c>
    </row>
    <row r="3656">
      <c r="A3656" s="255" t="s">
        <v>4828</v>
      </c>
      <c r="B3656" s="9">
        <v>7</v>
      </c>
      <c r="C3656" s="255" t="s">
        <v>9102</v>
      </c>
      <c r="D3656" s="9"/>
      <c r="E3656" s="9">
        <v>1752644.3191166262</v>
      </c>
      <c r="F3656" s="255" t="s">
        <v>9116</v>
      </c>
      <c r="G3656" s="9"/>
      <c r="H3656" s="255" t="s">
        <v>9168</v>
      </c>
      <c r="I3656" s="9">
        <v>2</v>
      </c>
    </row>
    <row r="3657">
      <c r="A3657" s="255" t="s">
        <v>4851</v>
      </c>
      <c r="B3657" s="9">
        <v>8</v>
      </c>
      <c r="C3657" s="255" t="s">
        <v>9102</v>
      </c>
      <c r="D3657" s="9">
        <v>0.12087662527964531</v>
      </c>
      <c r="E3657" s="9">
        <v>1746329.1424868982</v>
      </c>
      <c r="F3657" s="255" t="s">
        <v>9134</v>
      </c>
      <c r="G3657" s="9"/>
      <c r="H3657" s="255" t="s">
        <v>9168</v>
      </c>
      <c r="I3657" s="9">
        <v>2</v>
      </c>
    </row>
    <row r="3658">
      <c r="A3658" s="255" t="s">
        <v>4839</v>
      </c>
      <c r="B3658" s="9">
        <v>8</v>
      </c>
      <c r="C3658" s="255" t="s">
        <v>9102</v>
      </c>
      <c r="D3658" s="9">
        <v>0.12321818695023101</v>
      </c>
      <c r="E3658" s="9">
        <v>1746329.1424868982</v>
      </c>
      <c r="F3658" s="255" t="s">
        <v>9125</v>
      </c>
      <c r="G3658" s="9"/>
      <c r="H3658" s="255" t="s">
        <v>9168</v>
      </c>
      <c r="I3658" s="9">
        <v>2</v>
      </c>
    </row>
    <row r="3659">
      <c r="A3659" s="255" t="s">
        <v>4846</v>
      </c>
      <c r="B3659" s="9">
        <v>8</v>
      </c>
      <c r="C3659" s="255" t="s">
        <v>9102</v>
      </c>
      <c r="D3659" s="9">
        <v>0.13306644164750811</v>
      </c>
      <c r="E3659" s="9">
        <v>1746329.1424868982</v>
      </c>
      <c r="F3659" s="255" t="s">
        <v>9124</v>
      </c>
      <c r="G3659" s="9"/>
      <c r="H3659" s="255" t="s">
        <v>9168</v>
      </c>
      <c r="I3659" s="9">
        <v>2</v>
      </c>
    </row>
    <row r="3660">
      <c r="A3660" s="255" t="s">
        <v>4841</v>
      </c>
      <c r="B3660" s="9">
        <v>8</v>
      </c>
      <c r="C3660" s="255" t="s">
        <v>9102</v>
      </c>
      <c r="D3660" s="9">
        <v>0.13306644164750811</v>
      </c>
      <c r="E3660" s="9">
        <v>1746329.1424868982</v>
      </c>
      <c r="F3660" s="255" t="s">
        <v>9122</v>
      </c>
      <c r="G3660" s="9"/>
      <c r="H3660" s="255" t="s">
        <v>9168</v>
      </c>
      <c r="I3660" s="9">
        <v>2</v>
      </c>
    </row>
    <row r="3661">
      <c r="A3661" s="255" t="s">
        <v>4849</v>
      </c>
      <c r="B3661" s="9">
        <v>8</v>
      </c>
      <c r="C3661" s="255" t="s">
        <v>9102</v>
      </c>
      <c r="D3661" s="9">
        <v>0.12976638634974785</v>
      </c>
      <c r="E3661" s="9">
        <v>1746329.1424868982</v>
      </c>
      <c r="F3661" s="255" t="s">
        <v>9128</v>
      </c>
      <c r="G3661" s="9"/>
      <c r="H3661" s="255" t="s">
        <v>9168</v>
      </c>
      <c r="I3661" s="9">
        <v>2</v>
      </c>
    </row>
    <row r="3662">
      <c r="A3662" s="255" t="s">
        <v>4857</v>
      </c>
      <c r="B3662" s="9">
        <v>8</v>
      </c>
      <c r="C3662" s="255" t="s">
        <v>9102</v>
      </c>
      <c r="D3662" s="9">
        <v>0.12976638634974785</v>
      </c>
      <c r="E3662" s="9">
        <v>1746329.1424868982</v>
      </c>
      <c r="F3662" s="255" t="s">
        <v>9127</v>
      </c>
      <c r="G3662" s="9"/>
      <c r="H3662" s="255" t="s">
        <v>9168</v>
      </c>
      <c r="I3662" s="9">
        <v>2</v>
      </c>
    </row>
    <row r="3663">
      <c r="A3663" s="255" t="s">
        <v>4838</v>
      </c>
      <c r="B3663" s="9">
        <v>8</v>
      </c>
      <c r="C3663" s="255" t="s">
        <v>9102</v>
      </c>
      <c r="D3663" s="9">
        <v>0.12523760733810496</v>
      </c>
      <c r="E3663" s="9">
        <v>1746329.1424868982</v>
      </c>
      <c r="F3663" s="255" t="s">
        <v>9131</v>
      </c>
      <c r="G3663" s="9"/>
      <c r="H3663" s="255" t="s">
        <v>9168</v>
      </c>
      <c r="I3663" s="9">
        <v>2</v>
      </c>
    </row>
    <row r="3664">
      <c r="A3664" s="255" t="s">
        <v>4856</v>
      </c>
      <c r="B3664" s="9">
        <v>8</v>
      </c>
      <c r="C3664" s="255" t="s">
        <v>9102</v>
      </c>
      <c r="D3664" s="9"/>
      <c r="E3664" s="9">
        <v>1746329.1424868982</v>
      </c>
      <c r="F3664" s="255" t="s">
        <v>9116</v>
      </c>
      <c r="G3664" s="9"/>
      <c r="H3664" s="255" t="s">
        <v>9168</v>
      </c>
      <c r="I3664" s="9">
        <v>2</v>
      </c>
    </row>
    <row r="3665">
      <c r="A3665" s="255" t="s">
        <v>4834</v>
      </c>
      <c r="B3665" s="9">
        <v>8</v>
      </c>
      <c r="C3665" s="255" t="s">
        <v>9102</v>
      </c>
      <c r="D3665" s="9">
        <v>0.13493657355114019</v>
      </c>
      <c r="E3665" s="9">
        <v>1746329.1424868982</v>
      </c>
      <c r="F3665" s="255" t="s">
        <v>9133</v>
      </c>
      <c r="G3665" s="9"/>
      <c r="H3665" s="255" t="s">
        <v>9168</v>
      </c>
      <c r="I3665" s="9">
        <v>2</v>
      </c>
    </row>
    <row r="3666">
      <c r="A3666" s="255" t="s">
        <v>4847</v>
      </c>
      <c r="B3666" s="9">
        <v>8</v>
      </c>
      <c r="C3666" s="255" t="s">
        <v>9102</v>
      </c>
      <c r="D3666" s="9"/>
      <c r="E3666" s="9">
        <v>1746329.1424868982</v>
      </c>
      <c r="F3666" s="255" t="s">
        <v>9119</v>
      </c>
      <c r="G3666" s="9"/>
      <c r="H3666" s="255" t="s">
        <v>9168</v>
      </c>
      <c r="I3666" s="9">
        <v>2</v>
      </c>
    </row>
    <row r="3667">
      <c r="A3667" s="255" t="s">
        <v>4845</v>
      </c>
      <c r="B3667" s="9">
        <v>8</v>
      </c>
      <c r="C3667" s="255" t="s">
        <v>9102</v>
      </c>
      <c r="D3667" s="9">
        <v>0.14886320056300772</v>
      </c>
      <c r="E3667" s="9">
        <v>1746329.1424868982</v>
      </c>
      <c r="F3667" s="255" t="s">
        <v>9130</v>
      </c>
      <c r="G3667" s="9"/>
      <c r="H3667" s="255" t="s">
        <v>9168</v>
      </c>
      <c r="I3667" s="9">
        <v>2</v>
      </c>
    </row>
    <row r="3668">
      <c r="A3668" s="255" t="s">
        <v>4850</v>
      </c>
      <c r="B3668" s="9">
        <v>8</v>
      </c>
      <c r="C3668" s="255" t="s">
        <v>9102</v>
      </c>
      <c r="D3668" s="9"/>
      <c r="E3668" s="9">
        <v>1746329.1424868982</v>
      </c>
      <c r="F3668" s="255" t="s">
        <v>9138</v>
      </c>
      <c r="G3668" s="9"/>
      <c r="H3668" s="255" t="s">
        <v>9168</v>
      </c>
      <c r="I3668" s="9">
        <v>2</v>
      </c>
    </row>
    <row r="3669">
      <c r="A3669" s="255" t="s">
        <v>4855</v>
      </c>
      <c r="B3669" s="9">
        <v>8</v>
      </c>
      <c r="C3669" s="255" t="s">
        <v>9102</v>
      </c>
      <c r="D3669" s="9">
        <v>0.14886320056300772</v>
      </c>
      <c r="E3669" s="9">
        <v>1746329.1424868982</v>
      </c>
      <c r="F3669" s="255" t="s">
        <v>9129</v>
      </c>
      <c r="G3669" s="9"/>
      <c r="H3669" s="255" t="s">
        <v>9168</v>
      </c>
      <c r="I3669" s="9">
        <v>2</v>
      </c>
    </row>
    <row r="3670">
      <c r="A3670" s="255" t="s">
        <v>4853</v>
      </c>
      <c r="B3670" s="9">
        <v>8</v>
      </c>
      <c r="C3670" s="255" t="s">
        <v>9102</v>
      </c>
      <c r="D3670" s="9">
        <v>0.11988957381993517</v>
      </c>
      <c r="E3670" s="9">
        <v>1746329.1424868982</v>
      </c>
      <c r="F3670" s="255" t="s">
        <v>9137</v>
      </c>
      <c r="G3670" s="9"/>
      <c r="H3670" s="255" t="s">
        <v>9168</v>
      </c>
      <c r="I3670" s="9">
        <v>2</v>
      </c>
    </row>
    <row r="3671">
      <c r="A3671" s="255" t="s">
        <v>4836</v>
      </c>
      <c r="B3671" s="9">
        <v>8</v>
      </c>
      <c r="C3671" s="255" t="s">
        <v>9102</v>
      </c>
      <c r="D3671" s="9">
        <v>0.14277028495931759</v>
      </c>
      <c r="E3671" s="9">
        <v>1746329.1424868982</v>
      </c>
      <c r="F3671" s="255" t="s">
        <v>9135</v>
      </c>
      <c r="G3671" s="9"/>
      <c r="H3671" s="255" t="s">
        <v>9168</v>
      </c>
      <c r="I3671" s="9">
        <v>2</v>
      </c>
    </row>
    <row r="3672">
      <c r="A3672" s="255" t="s">
        <v>4844</v>
      </c>
      <c r="B3672" s="9">
        <v>8</v>
      </c>
      <c r="C3672" s="255" t="s">
        <v>9102</v>
      </c>
      <c r="D3672" s="9"/>
      <c r="E3672" s="9">
        <v>1746329.1424868982</v>
      </c>
      <c r="F3672" s="255" t="s">
        <v>9121</v>
      </c>
      <c r="G3672" s="9"/>
      <c r="H3672" s="255" t="s">
        <v>9168</v>
      </c>
      <c r="I3672" s="9">
        <v>2</v>
      </c>
    </row>
    <row r="3673">
      <c r="A3673" s="255" t="s">
        <v>4852</v>
      </c>
      <c r="B3673" s="9">
        <v>8</v>
      </c>
      <c r="C3673" s="255" t="s">
        <v>9102</v>
      </c>
      <c r="D3673" s="9">
        <v>0.12273403306479234</v>
      </c>
      <c r="E3673" s="9">
        <v>1746329.1424868982</v>
      </c>
      <c r="F3673" s="255" t="s">
        <v>9114</v>
      </c>
      <c r="G3673" s="9"/>
      <c r="H3673" s="255" t="s">
        <v>9168</v>
      </c>
      <c r="I3673" s="9">
        <v>2</v>
      </c>
    </row>
    <row r="3674">
      <c r="A3674" s="255" t="s">
        <v>4840</v>
      </c>
      <c r="B3674" s="9">
        <v>8</v>
      </c>
      <c r="C3674" s="255" t="s">
        <v>9102</v>
      </c>
      <c r="D3674" s="9">
        <v>0.13597523815043508</v>
      </c>
      <c r="E3674" s="9">
        <v>1746329.1424868982</v>
      </c>
      <c r="F3674" s="255" t="s">
        <v>9136</v>
      </c>
      <c r="G3674" s="9"/>
      <c r="H3674" s="255" t="s">
        <v>9168</v>
      </c>
      <c r="I3674" s="9">
        <v>2</v>
      </c>
    </row>
    <row r="3675">
      <c r="A3675" s="255" t="s">
        <v>4843</v>
      </c>
      <c r="B3675" s="9">
        <v>8</v>
      </c>
      <c r="C3675" s="255" t="s">
        <v>9102</v>
      </c>
      <c r="D3675" s="9">
        <v>0.13306644164750811</v>
      </c>
      <c r="E3675" s="9">
        <v>1746329.1424868982</v>
      </c>
      <c r="F3675" s="255" t="s">
        <v>9123</v>
      </c>
      <c r="G3675" s="9"/>
      <c r="H3675" s="255" t="s">
        <v>9168</v>
      </c>
      <c r="I3675" s="9">
        <v>2</v>
      </c>
    </row>
    <row r="3676">
      <c r="A3676" s="255" t="s">
        <v>4854</v>
      </c>
      <c r="B3676" s="9">
        <v>8</v>
      </c>
      <c r="C3676" s="255" t="s">
        <v>9102</v>
      </c>
      <c r="D3676" s="9"/>
      <c r="E3676" s="9">
        <v>1746329.1424868982</v>
      </c>
      <c r="F3676" s="255" t="s">
        <v>9117</v>
      </c>
      <c r="G3676" s="9"/>
      <c r="H3676" s="255" t="s">
        <v>9168</v>
      </c>
      <c r="I3676" s="9">
        <v>2</v>
      </c>
    </row>
    <row r="3677">
      <c r="A3677" s="255" t="s">
        <v>4842</v>
      </c>
      <c r="B3677" s="9">
        <v>8</v>
      </c>
      <c r="C3677" s="255" t="s">
        <v>9102</v>
      </c>
      <c r="D3677" s="9">
        <v>0.12573226994434203</v>
      </c>
      <c r="E3677" s="9">
        <v>1746329.1424868982</v>
      </c>
      <c r="F3677" s="255" t="s">
        <v>9126</v>
      </c>
      <c r="G3677" s="9"/>
      <c r="H3677" s="255" t="s">
        <v>9168</v>
      </c>
      <c r="I3677" s="9">
        <v>2</v>
      </c>
    </row>
    <row r="3678">
      <c r="A3678" s="255" t="s">
        <v>4835</v>
      </c>
      <c r="B3678" s="9">
        <v>8</v>
      </c>
      <c r="C3678" s="255" t="s">
        <v>9102</v>
      </c>
      <c r="D3678" s="9"/>
      <c r="E3678" s="9">
        <v>1746329.1424868982</v>
      </c>
      <c r="F3678" s="255" t="s">
        <v>9118</v>
      </c>
      <c r="G3678" s="9"/>
      <c r="H3678" s="255" t="s">
        <v>9168</v>
      </c>
      <c r="I3678" s="9">
        <v>2</v>
      </c>
    </row>
    <row r="3679">
      <c r="A3679" s="255" t="s">
        <v>4848</v>
      </c>
      <c r="B3679" s="9">
        <v>8</v>
      </c>
      <c r="C3679" s="255" t="s">
        <v>9102</v>
      </c>
      <c r="D3679" s="9"/>
      <c r="E3679" s="9">
        <v>1746329.1424868982</v>
      </c>
      <c r="F3679" s="255" t="s">
        <v>9115</v>
      </c>
      <c r="G3679" s="9"/>
      <c r="H3679" s="255" t="s">
        <v>9168</v>
      </c>
      <c r="I3679" s="9">
        <v>2</v>
      </c>
    </row>
    <row r="3680">
      <c r="A3680" s="255" t="s">
        <v>4858</v>
      </c>
      <c r="B3680" s="9">
        <v>8</v>
      </c>
      <c r="C3680" s="255" t="s">
        <v>9102</v>
      </c>
      <c r="D3680" s="9"/>
      <c r="E3680" s="9">
        <v>1746329.1424868982</v>
      </c>
      <c r="F3680" s="255" t="s">
        <v>9120</v>
      </c>
      <c r="G3680" s="9"/>
      <c r="H3680" s="255" t="s">
        <v>9168</v>
      </c>
      <c r="I3680" s="9">
        <v>2</v>
      </c>
    </row>
    <row r="3681">
      <c r="A3681" s="255" t="s">
        <v>4837</v>
      </c>
      <c r="B3681" s="9">
        <v>8</v>
      </c>
      <c r="C3681" s="255" t="s">
        <v>9102</v>
      </c>
      <c r="D3681" s="9">
        <v>0.12289566409698942</v>
      </c>
      <c r="E3681" s="9">
        <v>1746329.1424868982</v>
      </c>
      <c r="F3681" s="255" t="s">
        <v>9132</v>
      </c>
      <c r="G3681" s="9"/>
      <c r="H3681" s="255" t="s">
        <v>9168</v>
      </c>
      <c r="I3681" s="9">
        <v>2</v>
      </c>
    </row>
    <row r="3682">
      <c r="A3682" s="255" t="s">
        <v>4867</v>
      </c>
      <c r="B3682" s="9">
        <v>9</v>
      </c>
      <c r="C3682" s="255" t="s">
        <v>9102</v>
      </c>
      <c r="D3682" s="9">
        <v>0.17089165022878997</v>
      </c>
      <c r="E3682" s="9">
        <v>1747858.0461865487</v>
      </c>
      <c r="F3682" s="255" t="s">
        <v>9123</v>
      </c>
      <c r="G3682" s="9"/>
      <c r="H3682" s="255" t="s">
        <v>9168</v>
      </c>
      <c r="I3682" s="9">
        <v>2</v>
      </c>
    </row>
    <row r="3683">
      <c r="A3683" s="255" t="s">
        <v>4881</v>
      </c>
      <c r="B3683" s="9">
        <v>9</v>
      </c>
      <c r="C3683" s="255" t="s">
        <v>9102</v>
      </c>
      <c r="D3683" s="9">
        <v>0.15831900716059788</v>
      </c>
      <c r="E3683" s="9">
        <v>1747858.0461865487</v>
      </c>
      <c r="F3683" s="255" t="s">
        <v>9128</v>
      </c>
      <c r="G3683" s="9"/>
      <c r="H3683" s="255" t="s">
        <v>9168</v>
      </c>
      <c r="I3683" s="9">
        <v>2</v>
      </c>
    </row>
    <row r="3684">
      <c r="A3684" s="255" t="s">
        <v>4861</v>
      </c>
      <c r="B3684" s="9">
        <v>9</v>
      </c>
      <c r="C3684" s="255" t="s">
        <v>9102</v>
      </c>
      <c r="D3684" s="9">
        <v>0.1635353889790285</v>
      </c>
      <c r="E3684" s="9">
        <v>1747858.0461865487</v>
      </c>
      <c r="F3684" s="255" t="s">
        <v>9136</v>
      </c>
      <c r="G3684" s="9"/>
      <c r="H3684" s="255" t="s">
        <v>9168</v>
      </c>
      <c r="I3684" s="9">
        <v>2</v>
      </c>
    </row>
    <row r="3685">
      <c r="A3685" s="255" t="s">
        <v>4882</v>
      </c>
      <c r="B3685" s="9">
        <v>9</v>
      </c>
      <c r="C3685" s="255" t="s">
        <v>9102</v>
      </c>
      <c r="D3685" s="9">
        <v>0.15475322037796871</v>
      </c>
      <c r="E3685" s="9">
        <v>1747858.0461865487</v>
      </c>
      <c r="F3685" s="255" t="s">
        <v>9134</v>
      </c>
      <c r="G3685" s="9"/>
      <c r="H3685" s="255" t="s">
        <v>9168</v>
      </c>
      <c r="I3685" s="9">
        <v>2</v>
      </c>
    </row>
    <row r="3686">
      <c r="A3686" s="255" t="s">
        <v>4870</v>
      </c>
      <c r="B3686" s="9">
        <v>9</v>
      </c>
      <c r="C3686" s="255" t="s">
        <v>9102</v>
      </c>
      <c r="D3686" s="9">
        <v>0.18245130031738169</v>
      </c>
      <c r="E3686" s="9">
        <v>1747858.0461865487</v>
      </c>
      <c r="F3686" s="255" t="s">
        <v>9135</v>
      </c>
      <c r="G3686" s="9"/>
      <c r="H3686" s="255" t="s">
        <v>9168</v>
      </c>
      <c r="I3686" s="9">
        <v>2</v>
      </c>
    </row>
    <row r="3687">
      <c r="A3687" s="255" t="s">
        <v>4877</v>
      </c>
      <c r="B3687" s="9">
        <v>9</v>
      </c>
      <c r="C3687" s="255" t="s">
        <v>9102</v>
      </c>
      <c r="D3687" s="9">
        <v>0.17089165022878997</v>
      </c>
      <c r="E3687" s="9">
        <v>1747858.0461865487</v>
      </c>
      <c r="F3687" s="255" t="s">
        <v>9122</v>
      </c>
      <c r="G3687" s="9"/>
      <c r="H3687" s="255" t="s">
        <v>9168</v>
      </c>
      <c r="I3687" s="9">
        <v>2</v>
      </c>
    </row>
    <row r="3688">
      <c r="A3688" s="255" t="s">
        <v>4863</v>
      </c>
      <c r="B3688" s="9">
        <v>9</v>
      </c>
      <c r="C3688" s="255" t="s">
        <v>9102</v>
      </c>
      <c r="D3688" s="9">
        <v>0.13903702214353716</v>
      </c>
      <c r="E3688" s="9">
        <v>1747858.0461865487</v>
      </c>
      <c r="F3688" s="255" t="s">
        <v>9114</v>
      </c>
      <c r="G3688" s="9"/>
      <c r="H3688" s="255" t="s">
        <v>9168</v>
      </c>
      <c r="I3688" s="9">
        <v>2</v>
      </c>
    </row>
    <row r="3689">
      <c r="A3689" s="255" t="s">
        <v>4865</v>
      </c>
      <c r="B3689" s="9">
        <v>9</v>
      </c>
      <c r="C3689" s="255" t="s">
        <v>9102</v>
      </c>
      <c r="D3689" s="9">
        <v>0.17089165022878997</v>
      </c>
      <c r="E3689" s="9">
        <v>1747858.0461865487</v>
      </c>
      <c r="F3689" s="255" t="s">
        <v>9124</v>
      </c>
      <c r="G3689" s="9"/>
      <c r="H3689" s="255" t="s">
        <v>9168</v>
      </c>
      <c r="I3689" s="9">
        <v>2</v>
      </c>
    </row>
    <row r="3690">
      <c r="A3690" s="255" t="s">
        <v>4859</v>
      </c>
      <c r="B3690" s="9">
        <v>9</v>
      </c>
      <c r="C3690" s="255" t="s">
        <v>9102</v>
      </c>
      <c r="D3690" s="9">
        <v>0.15831900716059788</v>
      </c>
      <c r="E3690" s="9">
        <v>1747858.0461865487</v>
      </c>
      <c r="F3690" s="255" t="s">
        <v>9127</v>
      </c>
      <c r="G3690" s="9"/>
      <c r="H3690" s="255" t="s">
        <v>9168</v>
      </c>
      <c r="I3690" s="9">
        <v>2</v>
      </c>
    </row>
    <row r="3691">
      <c r="A3691" s="255" t="s">
        <v>4871</v>
      </c>
      <c r="B3691" s="9">
        <v>9</v>
      </c>
      <c r="C3691" s="255" t="s">
        <v>9102</v>
      </c>
      <c r="D3691" s="9"/>
      <c r="E3691" s="9">
        <v>1747858.0461865487</v>
      </c>
      <c r="F3691" s="255" t="s">
        <v>9116</v>
      </c>
      <c r="G3691" s="9"/>
      <c r="H3691" s="255" t="s">
        <v>9168</v>
      </c>
      <c r="I3691" s="9">
        <v>2</v>
      </c>
    </row>
    <row r="3692">
      <c r="A3692" s="255" t="s">
        <v>4860</v>
      </c>
      <c r="B3692" s="9">
        <v>9</v>
      </c>
      <c r="C3692" s="255" t="s">
        <v>9102</v>
      </c>
      <c r="D3692" s="9">
        <v>0.14556850144069119</v>
      </c>
      <c r="E3692" s="9">
        <v>1747858.0461865487</v>
      </c>
      <c r="F3692" s="255" t="s">
        <v>9132</v>
      </c>
      <c r="G3692" s="9"/>
      <c r="H3692" s="255" t="s">
        <v>9168</v>
      </c>
      <c r="I3692" s="9">
        <v>2</v>
      </c>
    </row>
    <row r="3693">
      <c r="A3693" s="255" t="s">
        <v>4869</v>
      </c>
      <c r="B3693" s="9">
        <v>9</v>
      </c>
      <c r="C3693" s="255" t="s">
        <v>9102</v>
      </c>
      <c r="D3693" s="9">
        <v>0.15860158865279497</v>
      </c>
      <c r="E3693" s="9">
        <v>1747858.0461865487</v>
      </c>
      <c r="F3693" s="255" t="s">
        <v>9125</v>
      </c>
      <c r="G3693" s="9"/>
      <c r="H3693" s="255" t="s">
        <v>9168</v>
      </c>
      <c r="I3693" s="9">
        <v>2</v>
      </c>
    </row>
    <row r="3694">
      <c r="A3694" s="255" t="s">
        <v>4868</v>
      </c>
      <c r="B3694" s="9">
        <v>9</v>
      </c>
      <c r="C3694" s="255" t="s">
        <v>9102</v>
      </c>
      <c r="D3694" s="9">
        <v>0.17254072492794836</v>
      </c>
      <c r="E3694" s="9">
        <v>1747858.0461865487</v>
      </c>
      <c r="F3694" s="255" t="s">
        <v>9133</v>
      </c>
      <c r="G3694" s="9"/>
      <c r="H3694" s="255" t="s">
        <v>9168</v>
      </c>
      <c r="I3694" s="9">
        <v>2</v>
      </c>
    </row>
    <row r="3695">
      <c r="A3695" s="255" t="s">
        <v>4878</v>
      </c>
      <c r="B3695" s="9">
        <v>9</v>
      </c>
      <c r="C3695" s="255" t="s">
        <v>9102</v>
      </c>
      <c r="D3695" s="9">
        <v>0.1567567221867576</v>
      </c>
      <c r="E3695" s="9">
        <v>1747858.0461865487</v>
      </c>
      <c r="F3695" s="255" t="s">
        <v>9131</v>
      </c>
      <c r="G3695" s="9"/>
      <c r="H3695" s="255" t="s">
        <v>9168</v>
      </c>
      <c r="I3695" s="9">
        <v>2</v>
      </c>
    </row>
    <row r="3696">
      <c r="A3696" s="255" t="s">
        <v>4879</v>
      </c>
      <c r="B3696" s="9">
        <v>9</v>
      </c>
      <c r="C3696" s="255" t="s">
        <v>9102</v>
      </c>
      <c r="D3696" s="9">
        <v>0.14294971753229083</v>
      </c>
      <c r="E3696" s="9">
        <v>1747858.0461865487</v>
      </c>
      <c r="F3696" s="255" t="s">
        <v>9126</v>
      </c>
      <c r="G3696" s="9"/>
      <c r="H3696" s="255" t="s">
        <v>9168</v>
      </c>
      <c r="I3696" s="9">
        <v>2</v>
      </c>
    </row>
    <row r="3697">
      <c r="A3697" s="255" t="s">
        <v>4864</v>
      </c>
      <c r="B3697" s="9">
        <v>9</v>
      </c>
      <c r="C3697" s="255" t="s">
        <v>9102</v>
      </c>
      <c r="D3697" s="9">
        <v>0.19941263326961559</v>
      </c>
      <c r="E3697" s="9">
        <v>1747858.0461865487</v>
      </c>
      <c r="F3697" s="255" t="s">
        <v>9130</v>
      </c>
      <c r="G3697" s="9"/>
      <c r="H3697" s="255" t="s">
        <v>9168</v>
      </c>
      <c r="I3697" s="9">
        <v>2</v>
      </c>
    </row>
    <row r="3698">
      <c r="A3698" s="255" t="s">
        <v>4874</v>
      </c>
      <c r="B3698" s="9">
        <v>9</v>
      </c>
      <c r="C3698" s="255" t="s">
        <v>9102</v>
      </c>
      <c r="D3698" s="9"/>
      <c r="E3698" s="9">
        <v>1747858.0461865487</v>
      </c>
      <c r="F3698" s="255" t="s">
        <v>9138</v>
      </c>
      <c r="G3698" s="9"/>
      <c r="H3698" s="255" t="s">
        <v>9168</v>
      </c>
      <c r="I3698" s="9">
        <v>2</v>
      </c>
    </row>
    <row r="3699">
      <c r="A3699" s="255" t="s">
        <v>4873</v>
      </c>
      <c r="B3699" s="9">
        <v>9</v>
      </c>
      <c r="C3699" s="255" t="s">
        <v>9102</v>
      </c>
      <c r="D3699" s="9"/>
      <c r="E3699" s="9">
        <v>1747858.0461865487</v>
      </c>
      <c r="F3699" s="255" t="s">
        <v>9118</v>
      </c>
      <c r="G3699" s="9"/>
      <c r="H3699" s="255" t="s">
        <v>9168</v>
      </c>
      <c r="I3699" s="9">
        <v>2</v>
      </c>
    </row>
    <row r="3700">
      <c r="A3700" s="255" t="s">
        <v>4866</v>
      </c>
      <c r="B3700" s="9">
        <v>9</v>
      </c>
      <c r="C3700" s="255" t="s">
        <v>9102</v>
      </c>
      <c r="D3700" s="9"/>
      <c r="E3700" s="9">
        <v>1747858.0461865487</v>
      </c>
      <c r="F3700" s="255" t="s">
        <v>9120</v>
      </c>
      <c r="G3700" s="9"/>
      <c r="H3700" s="255" t="s">
        <v>9168</v>
      </c>
      <c r="I3700" s="9">
        <v>2</v>
      </c>
    </row>
    <row r="3701">
      <c r="A3701" s="255" t="s">
        <v>4880</v>
      </c>
      <c r="B3701" s="9">
        <v>9</v>
      </c>
      <c r="C3701" s="255" t="s">
        <v>9102</v>
      </c>
      <c r="D3701" s="9">
        <v>0.19941263326961559</v>
      </c>
      <c r="E3701" s="9">
        <v>1747858.0461865487</v>
      </c>
      <c r="F3701" s="255" t="s">
        <v>9129</v>
      </c>
      <c r="G3701" s="9"/>
      <c r="H3701" s="255" t="s">
        <v>9168</v>
      </c>
      <c r="I3701" s="9">
        <v>2</v>
      </c>
    </row>
    <row r="3702">
      <c r="A3702" s="255" t="s">
        <v>4862</v>
      </c>
      <c r="B3702" s="9">
        <v>9</v>
      </c>
      <c r="C3702" s="255" t="s">
        <v>9102</v>
      </c>
      <c r="D3702" s="9"/>
      <c r="E3702" s="9">
        <v>1747858.0461865487</v>
      </c>
      <c r="F3702" s="255" t="s">
        <v>9119</v>
      </c>
      <c r="G3702" s="9"/>
      <c r="H3702" s="255" t="s">
        <v>9168</v>
      </c>
      <c r="I3702" s="9">
        <v>2</v>
      </c>
    </row>
    <row r="3703">
      <c r="A3703" s="255" t="s">
        <v>4872</v>
      </c>
      <c r="B3703" s="9">
        <v>9</v>
      </c>
      <c r="C3703" s="255" t="s">
        <v>9102</v>
      </c>
      <c r="D3703" s="9"/>
      <c r="E3703" s="9">
        <v>1747858.0461865487</v>
      </c>
      <c r="F3703" s="255" t="s">
        <v>9121</v>
      </c>
      <c r="G3703" s="9"/>
      <c r="H3703" s="255" t="s">
        <v>9168</v>
      </c>
      <c r="I3703" s="9">
        <v>2</v>
      </c>
    </row>
    <row r="3704">
      <c r="A3704" s="255" t="s">
        <v>4875</v>
      </c>
      <c r="B3704" s="9">
        <v>9</v>
      </c>
      <c r="C3704" s="255" t="s">
        <v>9102</v>
      </c>
      <c r="D3704" s="9"/>
      <c r="E3704" s="9">
        <v>1747858.0461865487</v>
      </c>
      <c r="F3704" s="255" t="s">
        <v>9115</v>
      </c>
      <c r="G3704" s="9"/>
      <c r="H3704" s="255" t="s">
        <v>9168</v>
      </c>
      <c r="I3704" s="9">
        <v>2</v>
      </c>
    </row>
    <row r="3705">
      <c r="A3705" s="255" t="s">
        <v>4883</v>
      </c>
      <c r="B3705" s="9">
        <v>9</v>
      </c>
      <c r="C3705" s="255" t="s">
        <v>9102</v>
      </c>
      <c r="D3705" s="9"/>
      <c r="E3705" s="9">
        <v>1747858.0461865487</v>
      </c>
      <c r="F3705" s="255" t="s">
        <v>9117</v>
      </c>
      <c r="G3705" s="9"/>
      <c r="H3705" s="255" t="s">
        <v>9168</v>
      </c>
      <c r="I3705" s="9">
        <v>2</v>
      </c>
    </row>
    <row r="3706">
      <c r="A3706" s="255" t="s">
        <v>4876</v>
      </c>
      <c r="B3706" s="9">
        <v>9</v>
      </c>
      <c r="C3706" s="255" t="s">
        <v>9102</v>
      </c>
      <c r="D3706" s="9">
        <v>0.13120743537733684</v>
      </c>
      <c r="E3706" s="9">
        <v>1747858.0461865487</v>
      </c>
      <c r="F3706" s="255" t="s">
        <v>9137</v>
      </c>
      <c r="G3706" s="9"/>
      <c r="H3706" s="255" t="s">
        <v>9168</v>
      </c>
      <c r="I3706" s="9">
        <v>2</v>
      </c>
    </row>
    <row r="3707">
      <c r="A3707" s="255" t="s">
        <v>4897</v>
      </c>
      <c r="B3707" s="9">
        <v>10</v>
      </c>
      <c r="C3707" s="255" t="s">
        <v>9102</v>
      </c>
      <c r="D3707" s="9">
        <v>0.39393148439212217</v>
      </c>
      <c r="E3707" s="9">
        <v>1749003.2052711262</v>
      </c>
      <c r="F3707" s="255" t="s">
        <v>9132</v>
      </c>
      <c r="G3707" s="9"/>
      <c r="H3707" s="255" t="s">
        <v>9168</v>
      </c>
      <c r="I3707" s="9">
        <v>2</v>
      </c>
    </row>
    <row r="3708">
      <c r="A3708" s="255" t="s">
        <v>4890</v>
      </c>
      <c r="B3708" s="9">
        <v>10</v>
      </c>
      <c r="C3708" s="255" t="s">
        <v>9102</v>
      </c>
      <c r="D3708" s="9"/>
      <c r="E3708" s="9">
        <v>1749003.2052711262</v>
      </c>
      <c r="F3708" s="255" t="s">
        <v>9118</v>
      </c>
      <c r="G3708" s="9"/>
      <c r="H3708" s="255" t="s">
        <v>9168</v>
      </c>
      <c r="I3708" s="9">
        <v>2</v>
      </c>
    </row>
    <row r="3709">
      <c r="A3709" s="255" t="s">
        <v>4886</v>
      </c>
      <c r="B3709" s="9">
        <v>10</v>
      </c>
      <c r="C3709" s="255" t="s">
        <v>9102</v>
      </c>
      <c r="D3709" s="9"/>
      <c r="E3709" s="9">
        <v>1749003.2052711262</v>
      </c>
      <c r="F3709" s="255" t="s">
        <v>9138</v>
      </c>
      <c r="G3709" s="9"/>
      <c r="H3709" s="255" t="s">
        <v>9168</v>
      </c>
      <c r="I3709" s="9">
        <v>2</v>
      </c>
    </row>
    <row r="3710">
      <c r="A3710" s="255" t="s">
        <v>4894</v>
      </c>
      <c r="B3710" s="9">
        <v>10</v>
      </c>
      <c r="C3710" s="255" t="s">
        <v>9102</v>
      </c>
      <c r="D3710" s="9"/>
      <c r="E3710" s="9">
        <v>1749003.2052711262</v>
      </c>
      <c r="F3710" s="255" t="s">
        <v>9116</v>
      </c>
      <c r="G3710" s="9"/>
      <c r="H3710" s="255" t="s">
        <v>9168</v>
      </c>
      <c r="I3710" s="9">
        <v>2</v>
      </c>
    </row>
    <row r="3711">
      <c r="A3711" s="255" t="s">
        <v>4907</v>
      </c>
      <c r="B3711" s="9">
        <v>10</v>
      </c>
      <c r="C3711" s="255" t="s">
        <v>9102</v>
      </c>
      <c r="D3711" s="9">
        <v>0.27079709822201598</v>
      </c>
      <c r="E3711" s="9">
        <v>1749003.2052711262</v>
      </c>
      <c r="F3711" s="255" t="s">
        <v>9122</v>
      </c>
      <c r="G3711" s="9"/>
      <c r="H3711" s="255" t="s">
        <v>9168</v>
      </c>
      <c r="I3711" s="9">
        <v>2</v>
      </c>
    </row>
    <row r="3712">
      <c r="A3712" s="255" t="s">
        <v>4895</v>
      </c>
      <c r="B3712" s="9">
        <v>10</v>
      </c>
      <c r="C3712" s="255" t="s">
        <v>9102</v>
      </c>
      <c r="D3712" s="9">
        <v>0.35715892687535533</v>
      </c>
      <c r="E3712" s="9">
        <v>1749003.2052711262</v>
      </c>
      <c r="F3712" s="255" t="s">
        <v>9127</v>
      </c>
      <c r="G3712" s="9"/>
      <c r="H3712" s="255" t="s">
        <v>9168</v>
      </c>
      <c r="I3712" s="9">
        <v>2</v>
      </c>
    </row>
    <row r="3713">
      <c r="A3713" s="255" t="s">
        <v>4891</v>
      </c>
      <c r="B3713" s="9">
        <v>10</v>
      </c>
      <c r="C3713" s="255" t="s">
        <v>9102</v>
      </c>
      <c r="D3713" s="9">
        <v>0.27079709822201598</v>
      </c>
      <c r="E3713" s="9">
        <v>1749003.2052711262</v>
      </c>
      <c r="F3713" s="255" t="s">
        <v>9124</v>
      </c>
      <c r="G3713" s="9"/>
      <c r="H3713" s="255" t="s">
        <v>9168</v>
      </c>
      <c r="I3713" s="9">
        <v>2</v>
      </c>
    </row>
    <row r="3714">
      <c r="A3714" s="255" t="s">
        <v>4900</v>
      </c>
      <c r="B3714" s="9">
        <v>10</v>
      </c>
      <c r="C3714" s="255" t="s">
        <v>9102</v>
      </c>
      <c r="D3714" s="9">
        <v>0.27079709822201598</v>
      </c>
      <c r="E3714" s="9">
        <v>1749003.2052711262</v>
      </c>
      <c r="F3714" s="255" t="s">
        <v>9123</v>
      </c>
      <c r="G3714" s="9"/>
      <c r="H3714" s="255" t="s">
        <v>9168</v>
      </c>
      <c r="I3714" s="9">
        <v>2</v>
      </c>
    </row>
    <row r="3715">
      <c r="A3715" s="255" t="s">
        <v>4906</v>
      </c>
      <c r="B3715" s="9">
        <v>10</v>
      </c>
      <c r="C3715" s="255" t="s">
        <v>9102</v>
      </c>
      <c r="D3715" s="9"/>
      <c r="E3715" s="9">
        <v>1749003.2052711262</v>
      </c>
      <c r="F3715" s="255" t="s">
        <v>9120</v>
      </c>
      <c r="G3715" s="9"/>
      <c r="H3715" s="255" t="s">
        <v>9168</v>
      </c>
      <c r="I3715" s="9">
        <v>2</v>
      </c>
    </row>
    <row r="3716">
      <c r="A3716" s="255" t="s">
        <v>4889</v>
      </c>
      <c r="B3716" s="9">
        <v>10</v>
      </c>
      <c r="C3716" s="255" t="s">
        <v>9102</v>
      </c>
      <c r="D3716" s="9"/>
      <c r="E3716" s="9">
        <v>1749003.2052711262</v>
      </c>
      <c r="F3716" s="255" t="s">
        <v>9121</v>
      </c>
      <c r="G3716" s="9"/>
      <c r="H3716" s="255" t="s">
        <v>9168</v>
      </c>
      <c r="I3716" s="9">
        <v>2</v>
      </c>
    </row>
    <row r="3717">
      <c r="A3717" s="255" t="s">
        <v>4901</v>
      </c>
      <c r="B3717" s="9">
        <v>10</v>
      </c>
      <c r="C3717" s="255" t="s">
        <v>9102</v>
      </c>
      <c r="D3717" s="9">
        <v>0.46273099713967669</v>
      </c>
      <c r="E3717" s="9">
        <v>1749003.2052711262</v>
      </c>
      <c r="F3717" s="255" t="s">
        <v>9126</v>
      </c>
      <c r="G3717" s="9"/>
      <c r="H3717" s="255" t="s">
        <v>9168</v>
      </c>
      <c r="I3717" s="9">
        <v>2</v>
      </c>
    </row>
    <row r="3718">
      <c r="A3718" s="255" t="s">
        <v>4898</v>
      </c>
      <c r="B3718" s="9">
        <v>10</v>
      </c>
      <c r="C3718" s="255" t="s">
        <v>9102</v>
      </c>
      <c r="D3718" s="9">
        <v>0.28756120599955937</v>
      </c>
      <c r="E3718" s="9">
        <v>1749003.2052711262</v>
      </c>
      <c r="F3718" s="255" t="s">
        <v>9135</v>
      </c>
      <c r="G3718" s="9"/>
      <c r="H3718" s="255" t="s">
        <v>9168</v>
      </c>
      <c r="I3718" s="9">
        <v>2</v>
      </c>
    </row>
    <row r="3719">
      <c r="A3719" s="255" t="s">
        <v>4896</v>
      </c>
      <c r="B3719" s="9">
        <v>10</v>
      </c>
      <c r="C3719" s="255" t="s">
        <v>9102</v>
      </c>
      <c r="D3719" s="9"/>
      <c r="E3719" s="9">
        <v>1749003.2052711262</v>
      </c>
      <c r="F3719" s="255" t="s">
        <v>9119</v>
      </c>
      <c r="G3719" s="9"/>
      <c r="H3719" s="255" t="s">
        <v>9168</v>
      </c>
      <c r="I3719" s="9">
        <v>2</v>
      </c>
    </row>
    <row r="3720">
      <c r="A3720" s="255" t="s">
        <v>4905</v>
      </c>
      <c r="B3720" s="9">
        <v>10</v>
      </c>
      <c r="C3720" s="255" t="s">
        <v>9102</v>
      </c>
      <c r="D3720" s="9">
        <v>0.33676909812717937</v>
      </c>
      <c r="E3720" s="9">
        <v>1749003.2052711262</v>
      </c>
      <c r="F3720" s="255" t="s">
        <v>9131</v>
      </c>
      <c r="G3720" s="9"/>
      <c r="H3720" s="255" t="s">
        <v>9168</v>
      </c>
      <c r="I3720" s="9">
        <v>2</v>
      </c>
    </row>
    <row r="3721">
      <c r="A3721" s="255" t="s">
        <v>4884</v>
      </c>
      <c r="B3721" s="9">
        <v>10</v>
      </c>
      <c r="C3721" s="255" t="s">
        <v>9102</v>
      </c>
      <c r="D3721" s="9">
        <v>0.13768101267355545</v>
      </c>
      <c r="E3721" s="9">
        <v>1749003.2052711262</v>
      </c>
      <c r="F3721" s="255" t="s">
        <v>9130</v>
      </c>
      <c r="G3721" s="9"/>
      <c r="H3721" s="255" t="s">
        <v>9168</v>
      </c>
      <c r="I3721" s="9">
        <v>2</v>
      </c>
    </row>
    <row r="3722">
      <c r="A3722" s="255" t="s">
        <v>4899</v>
      </c>
      <c r="B3722" s="9">
        <v>10</v>
      </c>
      <c r="C3722" s="255" t="s">
        <v>9102</v>
      </c>
      <c r="D3722" s="9">
        <v>0.2912045424464127</v>
      </c>
      <c r="E3722" s="9">
        <v>1749003.2052711262</v>
      </c>
      <c r="F3722" s="255" t="s">
        <v>9125</v>
      </c>
      <c r="G3722" s="9"/>
      <c r="H3722" s="255" t="s">
        <v>9168</v>
      </c>
      <c r="I3722" s="9">
        <v>2</v>
      </c>
    </row>
    <row r="3723">
      <c r="A3723" s="255" t="s">
        <v>4888</v>
      </c>
      <c r="B3723" s="9">
        <v>10</v>
      </c>
      <c r="C3723" s="255" t="s">
        <v>9102</v>
      </c>
      <c r="D3723" s="9">
        <v>0.29499300228140096</v>
      </c>
      <c r="E3723" s="9">
        <v>1749003.2052711262</v>
      </c>
      <c r="F3723" s="255" t="s">
        <v>9134</v>
      </c>
      <c r="G3723" s="9"/>
      <c r="H3723" s="255" t="s">
        <v>9168</v>
      </c>
      <c r="I3723" s="9">
        <v>2</v>
      </c>
    </row>
    <row r="3724">
      <c r="A3724" s="255" t="s">
        <v>4902</v>
      </c>
      <c r="B3724" s="9">
        <v>10</v>
      </c>
      <c r="C3724" s="255" t="s">
        <v>9102</v>
      </c>
      <c r="D3724" s="9">
        <v>0.46730443833374363</v>
      </c>
      <c r="E3724" s="9">
        <v>1749003.2052711262</v>
      </c>
      <c r="F3724" s="255" t="s">
        <v>9137</v>
      </c>
      <c r="G3724" s="9"/>
      <c r="H3724" s="255" t="s">
        <v>9168</v>
      </c>
      <c r="I3724" s="9">
        <v>2</v>
      </c>
    </row>
    <row r="3725">
      <c r="A3725" s="255" t="s">
        <v>4892</v>
      </c>
      <c r="B3725" s="9">
        <v>10</v>
      </c>
      <c r="C3725" s="255" t="s">
        <v>9102</v>
      </c>
      <c r="D3725" s="9">
        <v>0.35715892687535533</v>
      </c>
      <c r="E3725" s="9">
        <v>1749003.2052711262</v>
      </c>
      <c r="F3725" s="255" t="s">
        <v>9128</v>
      </c>
      <c r="G3725" s="9"/>
      <c r="H3725" s="255" t="s">
        <v>9168</v>
      </c>
      <c r="I3725" s="9">
        <v>2</v>
      </c>
    </row>
    <row r="3726">
      <c r="A3726" s="255" t="s">
        <v>4908</v>
      </c>
      <c r="B3726" s="9">
        <v>10</v>
      </c>
      <c r="C3726" s="255" t="s">
        <v>9102</v>
      </c>
      <c r="D3726" s="9">
        <v>0.29022035701259746</v>
      </c>
      <c r="E3726" s="9">
        <v>1749003.2052711262</v>
      </c>
      <c r="F3726" s="255" t="s">
        <v>9133</v>
      </c>
      <c r="G3726" s="9"/>
      <c r="H3726" s="255" t="s">
        <v>9168</v>
      </c>
      <c r="I3726" s="9">
        <v>2</v>
      </c>
    </row>
    <row r="3727">
      <c r="A3727" s="255" t="s">
        <v>4887</v>
      </c>
      <c r="B3727" s="9">
        <v>10</v>
      </c>
      <c r="C3727" s="255" t="s">
        <v>9102</v>
      </c>
      <c r="D3727" s="9">
        <v>0.13768101267355545</v>
      </c>
      <c r="E3727" s="9">
        <v>1749003.2052711262</v>
      </c>
      <c r="F3727" s="255" t="s">
        <v>9129</v>
      </c>
      <c r="G3727" s="9"/>
      <c r="H3727" s="255" t="s">
        <v>9168</v>
      </c>
      <c r="I3727" s="9">
        <v>2</v>
      </c>
    </row>
    <row r="3728">
      <c r="A3728" s="255" t="s">
        <v>4893</v>
      </c>
      <c r="B3728" s="9">
        <v>10</v>
      </c>
      <c r="C3728" s="255" t="s">
        <v>9102</v>
      </c>
      <c r="D3728" s="9">
        <v>0.45471318965049834</v>
      </c>
      <c r="E3728" s="9">
        <v>1749003.2052711262</v>
      </c>
      <c r="F3728" s="255" t="s">
        <v>9136</v>
      </c>
      <c r="G3728" s="9"/>
      <c r="H3728" s="255" t="s">
        <v>9168</v>
      </c>
      <c r="I3728" s="9">
        <v>2</v>
      </c>
    </row>
    <row r="3729">
      <c r="A3729" s="255" t="s">
        <v>4885</v>
      </c>
      <c r="B3729" s="9">
        <v>10</v>
      </c>
      <c r="C3729" s="255" t="s">
        <v>9102</v>
      </c>
      <c r="D3729" s="9"/>
      <c r="E3729" s="9">
        <v>1749003.2052711262</v>
      </c>
      <c r="F3729" s="255" t="s">
        <v>9115</v>
      </c>
      <c r="G3729" s="9"/>
      <c r="H3729" s="255" t="s">
        <v>9168</v>
      </c>
      <c r="I3729" s="9">
        <v>2</v>
      </c>
    </row>
    <row r="3730">
      <c r="A3730" s="255" t="s">
        <v>4904</v>
      </c>
      <c r="B3730" s="9">
        <v>10</v>
      </c>
      <c r="C3730" s="255" t="s">
        <v>9102</v>
      </c>
      <c r="D3730" s="9"/>
      <c r="E3730" s="9">
        <v>1749003.2052711262</v>
      </c>
      <c r="F3730" s="255" t="s">
        <v>9117</v>
      </c>
      <c r="G3730" s="9"/>
      <c r="H3730" s="255" t="s">
        <v>9168</v>
      </c>
      <c r="I3730" s="9">
        <v>2</v>
      </c>
    </row>
    <row r="3731">
      <c r="A3731" s="255" t="s">
        <v>4903</v>
      </c>
      <c r="B3731" s="9">
        <v>10</v>
      </c>
      <c r="C3731" s="255" t="s">
        <v>9102</v>
      </c>
      <c r="D3731" s="9">
        <v>0.4454126786524682</v>
      </c>
      <c r="E3731" s="9">
        <v>1749003.2052711262</v>
      </c>
      <c r="F3731" s="255" t="s">
        <v>9114</v>
      </c>
      <c r="G3731" s="9"/>
      <c r="H3731" s="255" t="s">
        <v>9168</v>
      </c>
      <c r="I3731" s="9">
        <v>2</v>
      </c>
    </row>
    <row r="3732">
      <c r="A3732" s="255" t="s">
        <v>4909</v>
      </c>
      <c r="B3732" s="9">
        <v>0</v>
      </c>
      <c r="C3732" s="255" t="s">
        <v>9103</v>
      </c>
      <c r="D3732" s="9">
        <v>10301386.769192092</v>
      </c>
      <c r="E3732" s="9">
        <v>17477099.499999996</v>
      </c>
      <c r="F3732" s="255" t="s">
        <v>9114</v>
      </c>
      <c r="G3732" s="9">
        <v>1</v>
      </c>
      <c r="H3732" s="255" t="s">
        <v>9168</v>
      </c>
      <c r="I3732" s="9">
        <v>2</v>
      </c>
    </row>
    <row r="3733">
      <c r="A3733" s="255" t="s">
        <v>4910</v>
      </c>
      <c r="B3733" s="9">
        <v>0</v>
      </c>
      <c r="C3733" s="255" t="s">
        <v>9104</v>
      </c>
      <c r="D3733" s="9">
        <v>57590801971.568703</v>
      </c>
      <c r="E3733" s="9">
        <v>17477099.499999996</v>
      </c>
      <c r="F3733" s="255" t="s">
        <v>9114</v>
      </c>
      <c r="G3733" s="9">
        <v>1</v>
      </c>
      <c r="H3733" s="255" t="s">
        <v>9168</v>
      </c>
      <c r="I3733" s="9">
        <v>2</v>
      </c>
    </row>
    <row r="3734">
      <c r="A3734" s="255" t="s">
        <v>4911</v>
      </c>
      <c r="B3734" s="9">
        <v>0</v>
      </c>
      <c r="C3734" s="255" t="s">
        <v>9105</v>
      </c>
      <c r="D3734" s="9">
        <v>0.58942199014156182</v>
      </c>
      <c r="E3734" s="9">
        <v>17477099.499999996</v>
      </c>
      <c r="F3734" s="255" t="s">
        <v>9114</v>
      </c>
      <c r="G3734" s="9">
        <v>1</v>
      </c>
      <c r="H3734" s="255" t="s">
        <v>9168</v>
      </c>
      <c r="I3734" s="9">
        <v>2</v>
      </c>
    </row>
    <row r="3735">
      <c r="A3735" s="255" t="s">
        <v>4912</v>
      </c>
      <c r="B3735" s="9">
        <v>0</v>
      </c>
      <c r="C3735" s="255" t="s">
        <v>9205</v>
      </c>
      <c r="D3735" s="9">
        <v>3295.2150882684346</v>
      </c>
      <c r="E3735" s="9">
        <v>17477099.499999996</v>
      </c>
      <c r="F3735" s="255" t="s">
        <v>9114</v>
      </c>
      <c r="G3735" s="9">
        <v>1</v>
      </c>
      <c r="H3735" s="255" t="s">
        <v>9168</v>
      </c>
      <c r="I3735" s="9">
        <v>2</v>
      </c>
    </row>
    <row r="3736">
      <c r="A3736" s="255" t="s">
        <v>4913</v>
      </c>
      <c r="B3736" s="9">
        <v>0</v>
      </c>
      <c r="C3736" s="255" t="s">
        <v>9103</v>
      </c>
      <c r="D3736" s="9">
        <v>0</v>
      </c>
      <c r="E3736" s="9">
        <v>17477099.499999996</v>
      </c>
      <c r="F3736" s="255" t="s">
        <v>9115</v>
      </c>
      <c r="G3736" s="9">
        <v>1</v>
      </c>
      <c r="H3736" s="255" t="s">
        <v>9168</v>
      </c>
      <c r="I3736" s="9">
        <v>2</v>
      </c>
    </row>
    <row r="3737">
      <c r="A3737" s="255" t="s">
        <v>4914</v>
      </c>
      <c r="B3737" s="9">
        <v>0</v>
      </c>
      <c r="C3737" s="255" t="s">
        <v>9104</v>
      </c>
      <c r="D3737" s="9">
        <v>0</v>
      </c>
      <c r="E3737" s="9">
        <v>17477099.499999996</v>
      </c>
      <c r="F3737" s="255" t="s">
        <v>9115</v>
      </c>
      <c r="G3737" s="9">
        <v>1</v>
      </c>
      <c r="H3737" s="255" t="s">
        <v>9168</v>
      </c>
      <c r="I3737" s="9">
        <v>2</v>
      </c>
    </row>
    <row r="3738">
      <c r="A3738" s="255" t="s">
        <v>4915</v>
      </c>
      <c r="B3738" s="9">
        <v>0</v>
      </c>
      <c r="C3738" s="255" t="s">
        <v>9105</v>
      </c>
      <c r="D3738" s="9">
        <v>0</v>
      </c>
      <c r="E3738" s="9">
        <v>17477099.499999996</v>
      </c>
      <c r="F3738" s="255" t="s">
        <v>9115</v>
      </c>
      <c r="G3738" s="9">
        <v>1</v>
      </c>
      <c r="H3738" s="255" t="s">
        <v>9168</v>
      </c>
      <c r="I3738" s="9">
        <v>2</v>
      </c>
    </row>
    <row r="3739">
      <c r="A3739" s="255" t="s">
        <v>4916</v>
      </c>
      <c r="B3739" s="9">
        <v>0</v>
      </c>
      <c r="C3739" s="255" t="s">
        <v>9205</v>
      </c>
      <c r="D3739" s="9">
        <v>0</v>
      </c>
      <c r="E3739" s="9">
        <v>17477099.499999996</v>
      </c>
      <c r="F3739" s="255" t="s">
        <v>9115</v>
      </c>
      <c r="G3739" s="9">
        <v>1</v>
      </c>
      <c r="H3739" s="255" t="s">
        <v>9168</v>
      </c>
      <c r="I3739" s="9">
        <v>2</v>
      </c>
    </row>
    <row r="3740">
      <c r="A3740" s="255" t="s">
        <v>4917</v>
      </c>
      <c r="B3740" s="9">
        <v>0</v>
      </c>
      <c r="C3740" s="255" t="s">
        <v>9103</v>
      </c>
      <c r="D3740" s="9">
        <v>0</v>
      </c>
      <c r="E3740" s="9">
        <v>17477099.499999996</v>
      </c>
      <c r="F3740" s="255" t="s">
        <v>9116</v>
      </c>
      <c r="G3740" s="9">
        <v>1</v>
      </c>
      <c r="H3740" s="255" t="s">
        <v>9168</v>
      </c>
      <c r="I3740" s="9">
        <v>2</v>
      </c>
    </row>
    <row r="3741">
      <c r="A3741" s="255" t="s">
        <v>4918</v>
      </c>
      <c r="B3741" s="9">
        <v>0</v>
      </c>
      <c r="C3741" s="255" t="s">
        <v>9104</v>
      </c>
      <c r="D3741" s="9">
        <v>0</v>
      </c>
      <c r="E3741" s="9">
        <v>17477099.499999996</v>
      </c>
      <c r="F3741" s="255" t="s">
        <v>9116</v>
      </c>
      <c r="G3741" s="9">
        <v>1</v>
      </c>
      <c r="H3741" s="255" t="s">
        <v>9168</v>
      </c>
      <c r="I3741" s="9">
        <v>2</v>
      </c>
    </row>
    <row r="3742">
      <c r="A3742" s="255" t="s">
        <v>4919</v>
      </c>
      <c r="B3742" s="9">
        <v>0</v>
      </c>
      <c r="C3742" s="255" t="s">
        <v>9105</v>
      </c>
      <c r="D3742" s="9">
        <v>0</v>
      </c>
      <c r="E3742" s="9">
        <v>17477099.499999996</v>
      </c>
      <c r="F3742" s="255" t="s">
        <v>9116</v>
      </c>
      <c r="G3742" s="9">
        <v>1</v>
      </c>
      <c r="H3742" s="255" t="s">
        <v>9168</v>
      </c>
      <c r="I3742" s="9">
        <v>2</v>
      </c>
    </row>
    <row r="3743">
      <c r="A3743" s="255" t="s">
        <v>4920</v>
      </c>
      <c r="B3743" s="9">
        <v>0</v>
      </c>
      <c r="C3743" s="255" t="s">
        <v>9205</v>
      </c>
      <c r="D3743" s="9">
        <v>0</v>
      </c>
      <c r="E3743" s="9">
        <v>17477099.499999996</v>
      </c>
      <c r="F3743" s="255" t="s">
        <v>9116</v>
      </c>
      <c r="G3743" s="9">
        <v>1</v>
      </c>
      <c r="H3743" s="255" t="s">
        <v>9168</v>
      </c>
      <c r="I3743" s="9">
        <v>2</v>
      </c>
    </row>
    <row r="3744">
      <c r="A3744" s="255" t="s">
        <v>4921</v>
      </c>
      <c r="B3744" s="9">
        <v>0</v>
      </c>
      <c r="C3744" s="255" t="s">
        <v>9103</v>
      </c>
      <c r="D3744" s="9">
        <v>0</v>
      </c>
      <c r="E3744" s="9">
        <v>17477099.499999996</v>
      </c>
      <c r="F3744" s="255" t="s">
        <v>9117</v>
      </c>
      <c r="G3744" s="9">
        <v>1</v>
      </c>
      <c r="H3744" s="255" t="s">
        <v>9168</v>
      </c>
      <c r="I3744" s="9">
        <v>2</v>
      </c>
    </row>
    <row r="3745">
      <c r="A3745" s="255" t="s">
        <v>4922</v>
      </c>
      <c r="B3745" s="9">
        <v>0</v>
      </c>
      <c r="C3745" s="255" t="s">
        <v>9104</v>
      </c>
      <c r="D3745" s="9">
        <v>0</v>
      </c>
      <c r="E3745" s="9">
        <v>17477099.499999996</v>
      </c>
      <c r="F3745" s="255" t="s">
        <v>9117</v>
      </c>
      <c r="G3745" s="9">
        <v>1</v>
      </c>
      <c r="H3745" s="255" t="s">
        <v>9168</v>
      </c>
      <c r="I3745" s="9">
        <v>2</v>
      </c>
    </row>
    <row r="3746">
      <c r="A3746" s="255" t="s">
        <v>4923</v>
      </c>
      <c r="B3746" s="9">
        <v>0</v>
      </c>
      <c r="C3746" s="255" t="s">
        <v>9105</v>
      </c>
      <c r="D3746" s="9">
        <v>0</v>
      </c>
      <c r="E3746" s="9">
        <v>17477099.499999996</v>
      </c>
      <c r="F3746" s="255" t="s">
        <v>9117</v>
      </c>
      <c r="G3746" s="9">
        <v>1</v>
      </c>
      <c r="H3746" s="255" t="s">
        <v>9168</v>
      </c>
      <c r="I3746" s="9">
        <v>2</v>
      </c>
    </row>
    <row r="3747">
      <c r="A3747" s="255" t="s">
        <v>4924</v>
      </c>
      <c r="B3747" s="9">
        <v>0</v>
      </c>
      <c r="C3747" s="255" t="s">
        <v>9205</v>
      </c>
      <c r="D3747" s="9">
        <v>0</v>
      </c>
      <c r="E3747" s="9">
        <v>17477099.499999996</v>
      </c>
      <c r="F3747" s="255" t="s">
        <v>9117</v>
      </c>
      <c r="G3747" s="9">
        <v>1</v>
      </c>
      <c r="H3747" s="255" t="s">
        <v>9168</v>
      </c>
      <c r="I3747" s="9">
        <v>2</v>
      </c>
    </row>
    <row r="3748">
      <c r="A3748" s="255" t="s">
        <v>4925</v>
      </c>
      <c r="B3748" s="9">
        <v>0</v>
      </c>
      <c r="C3748" s="255" t="s">
        <v>9103</v>
      </c>
      <c r="D3748" s="9">
        <v>0</v>
      </c>
      <c r="E3748" s="9">
        <v>17477099.499999996</v>
      </c>
      <c r="F3748" s="255" t="s">
        <v>9118</v>
      </c>
      <c r="G3748" s="9">
        <v>1</v>
      </c>
      <c r="H3748" s="255" t="s">
        <v>9168</v>
      </c>
      <c r="I3748" s="9">
        <v>2</v>
      </c>
    </row>
    <row r="3749">
      <c r="A3749" s="255" t="s">
        <v>4926</v>
      </c>
      <c r="B3749" s="9">
        <v>0</v>
      </c>
      <c r="C3749" s="255" t="s">
        <v>9104</v>
      </c>
      <c r="D3749" s="9">
        <v>0</v>
      </c>
      <c r="E3749" s="9">
        <v>17477099.499999996</v>
      </c>
      <c r="F3749" s="255" t="s">
        <v>9118</v>
      </c>
      <c r="G3749" s="9">
        <v>1</v>
      </c>
      <c r="H3749" s="255" t="s">
        <v>9168</v>
      </c>
      <c r="I3749" s="9">
        <v>2</v>
      </c>
    </row>
    <row r="3750">
      <c r="A3750" s="255" t="s">
        <v>4927</v>
      </c>
      <c r="B3750" s="9">
        <v>0</v>
      </c>
      <c r="C3750" s="255" t="s">
        <v>9105</v>
      </c>
      <c r="D3750" s="9">
        <v>0</v>
      </c>
      <c r="E3750" s="9">
        <v>17477099.499999996</v>
      </c>
      <c r="F3750" s="255" t="s">
        <v>9118</v>
      </c>
      <c r="G3750" s="9">
        <v>1</v>
      </c>
      <c r="H3750" s="255" t="s">
        <v>9168</v>
      </c>
      <c r="I3750" s="9">
        <v>2</v>
      </c>
    </row>
    <row r="3751">
      <c r="A3751" s="255" t="s">
        <v>4928</v>
      </c>
      <c r="B3751" s="9">
        <v>0</v>
      </c>
      <c r="C3751" s="255" t="s">
        <v>9205</v>
      </c>
      <c r="D3751" s="9">
        <v>0</v>
      </c>
      <c r="E3751" s="9">
        <v>17477099.499999996</v>
      </c>
      <c r="F3751" s="255" t="s">
        <v>9118</v>
      </c>
      <c r="G3751" s="9">
        <v>1</v>
      </c>
      <c r="H3751" s="255" t="s">
        <v>9168</v>
      </c>
      <c r="I3751" s="9">
        <v>2</v>
      </c>
    </row>
    <row r="3752">
      <c r="A3752" s="255" t="s">
        <v>4929</v>
      </c>
      <c r="B3752" s="9">
        <v>0</v>
      </c>
      <c r="C3752" s="255" t="s">
        <v>9103</v>
      </c>
      <c r="D3752" s="9">
        <v>0</v>
      </c>
      <c r="E3752" s="9">
        <v>17477099.499999996</v>
      </c>
      <c r="F3752" s="255" t="s">
        <v>9119</v>
      </c>
      <c r="G3752" s="9">
        <v>1</v>
      </c>
      <c r="H3752" s="255" t="s">
        <v>9168</v>
      </c>
      <c r="I3752" s="9">
        <v>2</v>
      </c>
    </row>
    <row r="3753">
      <c r="A3753" s="255" t="s">
        <v>4930</v>
      </c>
      <c r="B3753" s="9">
        <v>0</v>
      </c>
      <c r="C3753" s="255" t="s">
        <v>9104</v>
      </c>
      <c r="D3753" s="9">
        <v>0</v>
      </c>
      <c r="E3753" s="9">
        <v>17477099.499999996</v>
      </c>
      <c r="F3753" s="255" t="s">
        <v>9119</v>
      </c>
      <c r="G3753" s="9">
        <v>1</v>
      </c>
      <c r="H3753" s="255" t="s">
        <v>9168</v>
      </c>
      <c r="I3753" s="9">
        <v>2</v>
      </c>
    </row>
    <row r="3754">
      <c r="A3754" s="255" t="s">
        <v>4931</v>
      </c>
      <c r="B3754" s="9">
        <v>0</v>
      </c>
      <c r="C3754" s="255" t="s">
        <v>9105</v>
      </c>
      <c r="D3754" s="9">
        <v>0</v>
      </c>
      <c r="E3754" s="9">
        <v>17477099.499999996</v>
      </c>
      <c r="F3754" s="255" t="s">
        <v>9119</v>
      </c>
      <c r="G3754" s="9">
        <v>1</v>
      </c>
      <c r="H3754" s="255" t="s">
        <v>9168</v>
      </c>
      <c r="I3754" s="9">
        <v>2</v>
      </c>
    </row>
    <row r="3755">
      <c r="A3755" s="255" t="s">
        <v>4932</v>
      </c>
      <c r="B3755" s="9">
        <v>0</v>
      </c>
      <c r="C3755" s="255" t="s">
        <v>9205</v>
      </c>
      <c r="D3755" s="9">
        <v>0</v>
      </c>
      <c r="E3755" s="9">
        <v>17477099.499999996</v>
      </c>
      <c r="F3755" s="255" t="s">
        <v>9119</v>
      </c>
      <c r="G3755" s="9">
        <v>1</v>
      </c>
      <c r="H3755" s="255" t="s">
        <v>9168</v>
      </c>
      <c r="I3755" s="9">
        <v>2</v>
      </c>
    </row>
    <row r="3756">
      <c r="A3756" s="255" t="s">
        <v>4933</v>
      </c>
      <c r="B3756" s="9">
        <v>0</v>
      </c>
      <c r="C3756" s="255" t="s">
        <v>9103</v>
      </c>
      <c r="D3756" s="9">
        <v>0</v>
      </c>
      <c r="E3756" s="9">
        <v>17477099.499999996</v>
      </c>
      <c r="F3756" s="255" t="s">
        <v>9120</v>
      </c>
      <c r="G3756" s="9">
        <v>1</v>
      </c>
      <c r="H3756" s="255" t="s">
        <v>9168</v>
      </c>
      <c r="I3756" s="9">
        <v>2</v>
      </c>
    </row>
    <row r="3757">
      <c r="A3757" s="255" t="s">
        <v>4934</v>
      </c>
      <c r="B3757" s="9">
        <v>0</v>
      </c>
      <c r="C3757" s="255" t="s">
        <v>9104</v>
      </c>
      <c r="D3757" s="9">
        <v>0</v>
      </c>
      <c r="E3757" s="9">
        <v>17477099.499999996</v>
      </c>
      <c r="F3757" s="255" t="s">
        <v>9120</v>
      </c>
      <c r="G3757" s="9">
        <v>1</v>
      </c>
      <c r="H3757" s="255" t="s">
        <v>9168</v>
      </c>
      <c r="I3757" s="9">
        <v>2</v>
      </c>
    </row>
    <row r="3758">
      <c r="A3758" s="255" t="s">
        <v>4935</v>
      </c>
      <c r="B3758" s="9">
        <v>0</v>
      </c>
      <c r="C3758" s="255" t="s">
        <v>9105</v>
      </c>
      <c r="D3758" s="9">
        <v>0</v>
      </c>
      <c r="E3758" s="9">
        <v>17477099.499999996</v>
      </c>
      <c r="F3758" s="255" t="s">
        <v>9120</v>
      </c>
      <c r="G3758" s="9">
        <v>1</v>
      </c>
      <c r="H3758" s="255" t="s">
        <v>9168</v>
      </c>
      <c r="I3758" s="9">
        <v>2</v>
      </c>
    </row>
    <row r="3759">
      <c r="A3759" s="255" t="s">
        <v>4936</v>
      </c>
      <c r="B3759" s="9">
        <v>0</v>
      </c>
      <c r="C3759" s="255" t="s">
        <v>9205</v>
      </c>
      <c r="D3759" s="9">
        <v>0</v>
      </c>
      <c r="E3759" s="9">
        <v>17477099.499999996</v>
      </c>
      <c r="F3759" s="255" t="s">
        <v>9120</v>
      </c>
      <c r="G3759" s="9">
        <v>1</v>
      </c>
      <c r="H3759" s="255" t="s">
        <v>9168</v>
      </c>
      <c r="I3759" s="9">
        <v>2</v>
      </c>
    </row>
    <row r="3760">
      <c r="A3760" s="255" t="s">
        <v>4937</v>
      </c>
      <c r="B3760" s="9">
        <v>0</v>
      </c>
      <c r="C3760" s="255" t="s">
        <v>9103</v>
      </c>
      <c r="D3760" s="9">
        <v>0</v>
      </c>
      <c r="E3760" s="9">
        <v>17477099.499999996</v>
      </c>
      <c r="F3760" s="255" t="s">
        <v>9121</v>
      </c>
      <c r="G3760" s="9">
        <v>1</v>
      </c>
      <c r="H3760" s="255" t="s">
        <v>9168</v>
      </c>
      <c r="I3760" s="9">
        <v>2</v>
      </c>
    </row>
    <row r="3761">
      <c r="A3761" s="255" t="s">
        <v>4938</v>
      </c>
      <c r="B3761" s="9">
        <v>0</v>
      </c>
      <c r="C3761" s="255" t="s">
        <v>9104</v>
      </c>
      <c r="D3761" s="9">
        <v>0</v>
      </c>
      <c r="E3761" s="9">
        <v>17477099.499999996</v>
      </c>
      <c r="F3761" s="255" t="s">
        <v>9121</v>
      </c>
      <c r="G3761" s="9">
        <v>1</v>
      </c>
      <c r="H3761" s="255" t="s">
        <v>9168</v>
      </c>
      <c r="I3761" s="9">
        <v>2</v>
      </c>
    </row>
    <row r="3762">
      <c r="A3762" s="255" t="s">
        <v>4939</v>
      </c>
      <c r="B3762" s="9">
        <v>0</v>
      </c>
      <c r="C3762" s="255" t="s">
        <v>9105</v>
      </c>
      <c r="D3762" s="9">
        <v>0</v>
      </c>
      <c r="E3762" s="9">
        <v>17477099.499999996</v>
      </c>
      <c r="F3762" s="255" t="s">
        <v>9121</v>
      </c>
      <c r="G3762" s="9">
        <v>1</v>
      </c>
      <c r="H3762" s="255" t="s">
        <v>9168</v>
      </c>
      <c r="I3762" s="9">
        <v>2</v>
      </c>
    </row>
    <row r="3763">
      <c r="A3763" s="255" t="s">
        <v>4940</v>
      </c>
      <c r="B3763" s="9">
        <v>0</v>
      </c>
      <c r="C3763" s="255" t="s">
        <v>9205</v>
      </c>
      <c r="D3763" s="9">
        <v>0</v>
      </c>
      <c r="E3763" s="9">
        <v>17477099.499999996</v>
      </c>
      <c r="F3763" s="255" t="s">
        <v>9121</v>
      </c>
      <c r="G3763" s="9">
        <v>1</v>
      </c>
      <c r="H3763" s="255" t="s">
        <v>9168</v>
      </c>
      <c r="I3763" s="9">
        <v>2</v>
      </c>
    </row>
    <row r="3764">
      <c r="A3764" s="255" t="s">
        <v>4941</v>
      </c>
      <c r="B3764" s="9">
        <v>0</v>
      </c>
      <c r="C3764" s="255" t="s">
        <v>9103</v>
      </c>
      <c r="D3764" s="9">
        <v>15432687.192791073</v>
      </c>
      <c r="E3764" s="9">
        <v>17477099.499999996</v>
      </c>
      <c r="F3764" s="255" t="s">
        <v>9122</v>
      </c>
      <c r="G3764" s="9">
        <v>1</v>
      </c>
      <c r="H3764" s="255" t="s">
        <v>9168</v>
      </c>
      <c r="I3764" s="9">
        <v>2</v>
      </c>
    </row>
    <row r="3765">
      <c r="A3765" s="255" t="s">
        <v>4942</v>
      </c>
      <c r="B3765" s="9">
        <v>0</v>
      </c>
      <c r="C3765" s="255" t="s">
        <v>9104</v>
      </c>
      <c r="D3765" s="9">
        <v>72677283332.071533</v>
      </c>
      <c r="E3765" s="9">
        <v>17477099.499999996</v>
      </c>
      <c r="F3765" s="255" t="s">
        <v>9122</v>
      </c>
      <c r="G3765" s="9">
        <v>1</v>
      </c>
      <c r="H3765" s="255" t="s">
        <v>9168</v>
      </c>
      <c r="I3765" s="9">
        <v>2</v>
      </c>
    </row>
    <row r="3766">
      <c r="A3766" s="255" t="s">
        <v>4943</v>
      </c>
      <c r="B3766" s="9">
        <v>0</v>
      </c>
      <c r="C3766" s="255" t="s">
        <v>9105</v>
      </c>
      <c r="D3766" s="9">
        <v>0.88302336396214232</v>
      </c>
      <c r="E3766" s="9">
        <v>17477099.499999996</v>
      </c>
      <c r="F3766" s="255" t="s">
        <v>9122</v>
      </c>
      <c r="G3766" s="9">
        <v>1</v>
      </c>
      <c r="H3766" s="255" t="s">
        <v>9168</v>
      </c>
      <c r="I3766" s="9">
        <v>2</v>
      </c>
    </row>
    <row r="3767">
      <c r="A3767" s="255" t="s">
        <v>4944</v>
      </c>
      <c r="B3767" s="9">
        <v>0</v>
      </c>
      <c r="C3767" s="255" t="s">
        <v>9205</v>
      </c>
      <c r="D3767" s="9">
        <v>4158.4293396093299</v>
      </c>
      <c r="E3767" s="9">
        <v>17477099.499999996</v>
      </c>
      <c r="F3767" s="255" t="s">
        <v>9122</v>
      </c>
      <c r="G3767" s="9">
        <v>1</v>
      </c>
      <c r="H3767" s="255" t="s">
        <v>9168</v>
      </c>
      <c r="I3767" s="9">
        <v>2</v>
      </c>
    </row>
    <row r="3768">
      <c r="A3768" s="255" t="s">
        <v>4945</v>
      </c>
      <c r="B3768" s="9">
        <v>0</v>
      </c>
      <c r="C3768" s="255" t="s">
        <v>9103</v>
      </c>
      <c r="D3768" s="9">
        <v>15432687.192791073</v>
      </c>
      <c r="E3768" s="9">
        <v>17477099.499999996</v>
      </c>
      <c r="F3768" s="255" t="s">
        <v>9123</v>
      </c>
      <c r="G3768" s="9">
        <v>1</v>
      </c>
      <c r="H3768" s="255" t="s">
        <v>9168</v>
      </c>
      <c r="I3768" s="9">
        <v>2</v>
      </c>
    </row>
    <row r="3769">
      <c r="A3769" s="255" t="s">
        <v>4946</v>
      </c>
      <c r="B3769" s="9">
        <v>0</v>
      </c>
      <c r="C3769" s="255" t="s">
        <v>9104</v>
      </c>
      <c r="D3769" s="9">
        <v>72677283332.071533</v>
      </c>
      <c r="E3769" s="9">
        <v>17477099.499999996</v>
      </c>
      <c r="F3769" s="255" t="s">
        <v>9123</v>
      </c>
      <c r="G3769" s="9">
        <v>1</v>
      </c>
      <c r="H3769" s="255" t="s">
        <v>9168</v>
      </c>
      <c r="I3769" s="9">
        <v>2</v>
      </c>
    </row>
    <row r="3770">
      <c r="A3770" s="255" t="s">
        <v>4947</v>
      </c>
      <c r="B3770" s="9">
        <v>0</v>
      </c>
      <c r="C3770" s="255" t="s">
        <v>9105</v>
      </c>
      <c r="D3770" s="9">
        <v>0.88302336396214232</v>
      </c>
      <c r="E3770" s="9">
        <v>17477099.499999996</v>
      </c>
      <c r="F3770" s="255" t="s">
        <v>9123</v>
      </c>
      <c r="G3770" s="9">
        <v>1</v>
      </c>
      <c r="H3770" s="255" t="s">
        <v>9168</v>
      </c>
      <c r="I3770" s="9">
        <v>2</v>
      </c>
    </row>
    <row r="3771">
      <c r="A3771" s="255" t="s">
        <v>4948</v>
      </c>
      <c r="B3771" s="9">
        <v>0</v>
      </c>
      <c r="C3771" s="255" t="s">
        <v>9205</v>
      </c>
      <c r="D3771" s="9">
        <v>4158.4293396093299</v>
      </c>
      <c r="E3771" s="9">
        <v>17477099.499999996</v>
      </c>
      <c r="F3771" s="255" t="s">
        <v>9123</v>
      </c>
      <c r="G3771" s="9">
        <v>1</v>
      </c>
      <c r="H3771" s="255" t="s">
        <v>9168</v>
      </c>
      <c r="I3771" s="9">
        <v>2</v>
      </c>
    </row>
    <row r="3772">
      <c r="A3772" s="255" t="s">
        <v>4949</v>
      </c>
      <c r="B3772" s="9">
        <v>0</v>
      </c>
      <c r="C3772" s="255" t="s">
        <v>9103</v>
      </c>
      <c r="D3772" s="9">
        <v>15432687.192791073</v>
      </c>
      <c r="E3772" s="9">
        <v>17477099.499999996</v>
      </c>
      <c r="F3772" s="255" t="s">
        <v>9124</v>
      </c>
      <c r="G3772" s="9">
        <v>1</v>
      </c>
      <c r="H3772" s="255" t="s">
        <v>9168</v>
      </c>
      <c r="I3772" s="9">
        <v>2</v>
      </c>
    </row>
    <row r="3773">
      <c r="A3773" s="255" t="s">
        <v>4950</v>
      </c>
      <c r="B3773" s="9">
        <v>0</v>
      </c>
      <c r="C3773" s="255" t="s">
        <v>9104</v>
      </c>
      <c r="D3773" s="9">
        <v>72677283332.071533</v>
      </c>
      <c r="E3773" s="9">
        <v>17477099.499999996</v>
      </c>
      <c r="F3773" s="255" t="s">
        <v>9124</v>
      </c>
      <c r="G3773" s="9">
        <v>1</v>
      </c>
      <c r="H3773" s="255" t="s">
        <v>9168</v>
      </c>
      <c r="I3773" s="9">
        <v>2</v>
      </c>
    </row>
    <row r="3774">
      <c r="A3774" s="255" t="s">
        <v>4951</v>
      </c>
      <c r="B3774" s="9">
        <v>0</v>
      </c>
      <c r="C3774" s="255" t="s">
        <v>9105</v>
      </c>
      <c r="D3774" s="9">
        <v>0.88302336396214232</v>
      </c>
      <c r="E3774" s="9">
        <v>17477099.499999996</v>
      </c>
      <c r="F3774" s="255" t="s">
        <v>9124</v>
      </c>
      <c r="G3774" s="9">
        <v>1</v>
      </c>
      <c r="H3774" s="255" t="s">
        <v>9168</v>
      </c>
      <c r="I3774" s="9">
        <v>2</v>
      </c>
    </row>
    <row r="3775">
      <c r="A3775" s="255" t="s">
        <v>4952</v>
      </c>
      <c r="B3775" s="9">
        <v>0</v>
      </c>
      <c r="C3775" s="255" t="s">
        <v>9205</v>
      </c>
      <c r="D3775" s="9">
        <v>4158.4293396093299</v>
      </c>
      <c r="E3775" s="9">
        <v>17477099.499999996</v>
      </c>
      <c r="F3775" s="255" t="s">
        <v>9124</v>
      </c>
      <c r="G3775" s="9">
        <v>1</v>
      </c>
      <c r="H3775" s="255" t="s">
        <v>9168</v>
      </c>
      <c r="I3775" s="9">
        <v>2</v>
      </c>
    </row>
    <row r="3776">
      <c r="A3776" s="255" t="s">
        <v>4953</v>
      </c>
      <c r="B3776" s="9">
        <v>0</v>
      </c>
      <c r="C3776" s="255" t="s">
        <v>9103</v>
      </c>
      <c r="D3776" s="9">
        <v>17477099.499999996</v>
      </c>
      <c r="E3776" s="9">
        <v>17477099.499999996</v>
      </c>
      <c r="F3776" s="255" t="s">
        <v>9125</v>
      </c>
      <c r="G3776" s="9">
        <v>1</v>
      </c>
      <c r="H3776" s="255" t="s">
        <v>9168</v>
      </c>
      <c r="I3776" s="9">
        <v>2</v>
      </c>
    </row>
    <row r="3777">
      <c r="A3777" s="255" t="s">
        <v>4954</v>
      </c>
      <c r="B3777" s="9">
        <v>0</v>
      </c>
      <c r="C3777" s="255" t="s">
        <v>9104</v>
      </c>
      <c r="D3777" s="9">
        <v>28861399042.46682</v>
      </c>
      <c r="E3777" s="9">
        <v>17477099.499999996</v>
      </c>
      <c r="F3777" s="255" t="s">
        <v>9125</v>
      </c>
      <c r="G3777" s="9">
        <v>1</v>
      </c>
      <c r="H3777" s="255" t="s">
        <v>9168</v>
      </c>
      <c r="I3777" s="9">
        <v>2</v>
      </c>
    </row>
    <row r="3778">
      <c r="A3778" s="255" t="s">
        <v>4955</v>
      </c>
      <c r="B3778" s="9">
        <v>0</v>
      </c>
      <c r="C3778" s="255" t="s">
        <v>9105</v>
      </c>
      <c r="D3778" s="9">
        <v>1</v>
      </c>
      <c r="E3778" s="9">
        <v>17477099.499999996</v>
      </c>
      <c r="F3778" s="255" t="s">
        <v>9125</v>
      </c>
      <c r="G3778" s="9">
        <v>1</v>
      </c>
      <c r="H3778" s="255" t="s">
        <v>9168</v>
      </c>
      <c r="I3778" s="9">
        <v>2</v>
      </c>
    </row>
    <row r="3779">
      <c r="A3779" s="255" t="s">
        <v>4956</v>
      </c>
      <c r="B3779" s="9">
        <v>0</v>
      </c>
      <c r="C3779" s="255" t="s">
        <v>9205</v>
      </c>
      <c r="D3779" s="9">
        <v>1651.3838032716371</v>
      </c>
      <c r="E3779" s="9">
        <v>17477099.499999996</v>
      </c>
      <c r="F3779" s="255" t="s">
        <v>9125</v>
      </c>
      <c r="G3779" s="9">
        <v>1</v>
      </c>
      <c r="H3779" s="255" t="s">
        <v>9168</v>
      </c>
      <c r="I3779" s="9">
        <v>2</v>
      </c>
    </row>
    <row r="3780">
      <c r="A3780" s="255" t="s">
        <v>4957</v>
      </c>
      <c r="B3780" s="9">
        <v>0</v>
      </c>
      <c r="C3780" s="255" t="s">
        <v>9103</v>
      </c>
      <c r="D3780" s="9">
        <v>10743032.032009913</v>
      </c>
      <c r="E3780" s="9">
        <v>17477099.499999996</v>
      </c>
      <c r="F3780" s="255" t="s">
        <v>9126</v>
      </c>
      <c r="G3780" s="9">
        <v>1</v>
      </c>
      <c r="H3780" s="255" t="s">
        <v>9168</v>
      </c>
      <c r="I3780" s="9">
        <v>2</v>
      </c>
    </row>
    <row r="3781">
      <c r="A3781" s="255" t="s">
        <v>4958</v>
      </c>
      <c r="B3781" s="9">
        <v>0</v>
      </c>
      <c r="C3781" s="255" t="s">
        <v>9104</v>
      </c>
      <c r="D3781" s="9">
        <v>59452685491.531548</v>
      </c>
      <c r="E3781" s="9">
        <v>17477099.499999996</v>
      </c>
      <c r="F3781" s="255" t="s">
        <v>9126</v>
      </c>
      <c r="G3781" s="9">
        <v>1</v>
      </c>
      <c r="H3781" s="255" t="s">
        <v>9168</v>
      </c>
      <c r="I3781" s="9">
        <v>2</v>
      </c>
    </row>
    <row r="3782">
      <c r="A3782" s="255" t="s">
        <v>4959</v>
      </c>
      <c r="B3782" s="9">
        <v>0</v>
      </c>
      <c r="C3782" s="255" t="s">
        <v>9105</v>
      </c>
      <c r="D3782" s="9">
        <v>0.6146919305465941</v>
      </c>
      <c r="E3782" s="9">
        <v>17477099.499999996</v>
      </c>
      <c r="F3782" s="255" t="s">
        <v>9126</v>
      </c>
      <c r="G3782" s="9">
        <v>1</v>
      </c>
      <c r="H3782" s="255" t="s">
        <v>9168</v>
      </c>
      <c r="I3782" s="9">
        <v>2</v>
      </c>
    </row>
    <row r="3783">
      <c r="A3783" s="255" t="s">
        <v>4960</v>
      </c>
      <c r="B3783" s="9">
        <v>0</v>
      </c>
      <c r="C3783" s="255" t="s">
        <v>9205</v>
      </c>
      <c r="D3783" s="9">
        <v>3401.7478410265708</v>
      </c>
      <c r="E3783" s="9">
        <v>17477099.499999996</v>
      </c>
      <c r="F3783" s="255" t="s">
        <v>9126</v>
      </c>
      <c r="G3783" s="9">
        <v>1</v>
      </c>
      <c r="H3783" s="255" t="s">
        <v>9168</v>
      </c>
      <c r="I3783" s="9">
        <v>2</v>
      </c>
    </row>
    <row r="3784">
      <c r="A3784" s="255" t="s">
        <v>4961</v>
      </c>
      <c r="B3784" s="9">
        <v>0</v>
      </c>
      <c r="C3784" s="255" t="s">
        <v>9103</v>
      </c>
      <c r="D3784" s="9">
        <v>16067041.223843489</v>
      </c>
      <c r="E3784" s="9">
        <v>17477099.499999996</v>
      </c>
      <c r="F3784" s="255" t="s">
        <v>9127</v>
      </c>
      <c r="G3784" s="9">
        <v>1</v>
      </c>
      <c r="H3784" s="255" t="s">
        <v>9168</v>
      </c>
      <c r="I3784" s="9">
        <v>2</v>
      </c>
    </row>
    <row r="3785">
      <c r="A3785" s="255" t="s">
        <v>4962</v>
      </c>
      <c r="B3785" s="9">
        <v>0</v>
      </c>
      <c r="C3785" s="255" t="s">
        <v>9104</v>
      </c>
      <c r="D3785" s="9">
        <v>132129968823.60309</v>
      </c>
      <c r="E3785" s="9">
        <v>17477099.499999996</v>
      </c>
      <c r="F3785" s="255" t="s">
        <v>9127</v>
      </c>
      <c r="G3785" s="9">
        <v>1</v>
      </c>
      <c r="H3785" s="255" t="s">
        <v>9168</v>
      </c>
      <c r="I3785" s="9">
        <v>2</v>
      </c>
    </row>
    <row r="3786">
      <c r="A3786" s="255" t="s">
        <v>4963</v>
      </c>
      <c r="B3786" s="9">
        <v>0</v>
      </c>
      <c r="C3786" s="255" t="s">
        <v>9105</v>
      </c>
      <c r="D3786" s="9">
        <v>0.91931966307358337</v>
      </c>
      <c r="E3786" s="9">
        <v>17477099.499999996</v>
      </c>
      <c r="F3786" s="255" t="s">
        <v>9127</v>
      </c>
      <c r="G3786" s="9">
        <v>1</v>
      </c>
      <c r="H3786" s="255" t="s">
        <v>9168</v>
      </c>
      <c r="I3786" s="9">
        <v>2</v>
      </c>
    </row>
    <row r="3787">
      <c r="A3787" s="255" t="s">
        <v>4964</v>
      </c>
      <c r="B3787" s="9">
        <v>0</v>
      </c>
      <c r="C3787" s="255" t="s">
        <v>9205</v>
      </c>
      <c r="D3787" s="9">
        <v>7560.1771806359011</v>
      </c>
      <c r="E3787" s="9">
        <v>17477099.499999996</v>
      </c>
      <c r="F3787" s="255" t="s">
        <v>9127</v>
      </c>
      <c r="G3787" s="9">
        <v>1</v>
      </c>
      <c r="H3787" s="255" t="s">
        <v>9168</v>
      </c>
      <c r="I3787" s="9">
        <v>2</v>
      </c>
    </row>
    <row r="3788">
      <c r="A3788" s="255" t="s">
        <v>4965</v>
      </c>
      <c r="B3788" s="9">
        <v>0</v>
      </c>
      <c r="C3788" s="255" t="s">
        <v>9103</v>
      </c>
      <c r="D3788" s="9">
        <v>16067041.223843489</v>
      </c>
      <c r="E3788" s="9">
        <v>17477099.499999996</v>
      </c>
      <c r="F3788" s="255" t="s">
        <v>9128</v>
      </c>
      <c r="G3788" s="9">
        <v>1</v>
      </c>
      <c r="H3788" s="255" t="s">
        <v>9168</v>
      </c>
      <c r="I3788" s="9">
        <v>2</v>
      </c>
    </row>
    <row r="3789">
      <c r="A3789" s="255" t="s">
        <v>4966</v>
      </c>
      <c r="B3789" s="9">
        <v>0</v>
      </c>
      <c r="C3789" s="255" t="s">
        <v>9104</v>
      </c>
      <c r="D3789" s="9">
        <v>132129968823.60309</v>
      </c>
      <c r="E3789" s="9">
        <v>17477099.499999996</v>
      </c>
      <c r="F3789" s="255" t="s">
        <v>9128</v>
      </c>
      <c r="G3789" s="9">
        <v>1</v>
      </c>
      <c r="H3789" s="255" t="s">
        <v>9168</v>
      </c>
      <c r="I3789" s="9">
        <v>2</v>
      </c>
    </row>
    <row r="3790">
      <c r="A3790" s="255" t="s">
        <v>4967</v>
      </c>
      <c r="B3790" s="9">
        <v>0</v>
      </c>
      <c r="C3790" s="255" t="s">
        <v>9105</v>
      </c>
      <c r="D3790" s="9">
        <v>0.91931966307358337</v>
      </c>
      <c r="E3790" s="9">
        <v>17477099.499999996</v>
      </c>
      <c r="F3790" s="255" t="s">
        <v>9128</v>
      </c>
      <c r="G3790" s="9">
        <v>1</v>
      </c>
      <c r="H3790" s="255" t="s">
        <v>9168</v>
      </c>
      <c r="I3790" s="9">
        <v>2</v>
      </c>
    </row>
    <row r="3791">
      <c r="A3791" s="255" t="s">
        <v>4968</v>
      </c>
      <c r="B3791" s="9">
        <v>0</v>
      </c>
      <c r="C3791" s="255" t="s">
        <v>9205</v>
      </c>
      <c r="D3791" s="9">
        <v>7560.1771806359011</v>
      </c>
      <c r="E3791" s="9">
        <v>17477099.499999996</v>
      </c>
      <c r="F3791" s="255" t="s">
        <v>9128</v>
      </c>
      <c r="G3791" s="9">
        <v>1</v>
      </c>
      <c r="H3791" s="255" t="s">
        <v>9168</v>
      </c>
      <c r="I3791" s="9">
        <v>2</v>
      </c>
    </row>
    <row r="3792">
      <c r="A3792" s="255" t="s">
        <v>4969</v>
      </c>
      <c r="B3792" s="9">
        <v>0</v>
      </c>
      <c r="C3792" s="255" t="s">
        <v>9103</v>
      </c>
      <c r="D3792" s="9">
        <v>9174689.7945375554</v>
      </c>
      <c r="E3792" s="9">
        <v>17477099.499999996</v>
      </c>
      <c r="F3792" s="255" t="s">
        <v>9129</v>
      </c>
      <c r="G3792" s="9">
        <v>1</v>
      </c>
      <c r="H3792" s="255" t="s">
        <v>9168</v>
      </c>
      <c r="I3792" s="9">
        <v>2</v>
      </c>
    </row>
    <row r="3793">
      <c r="A3793" s="255" t="s">
        <v>4970</v>
      </c>
      <c r="B3793" s="9">
        <v>0</v>
      </c>
      <c r="C3793" s="255" t="s">
        <v>9104</v>
      </c>
      <c r="D3793" s="9">
        <v>24083137462.326134</v>
      </c>
      <c r="E3793" s="9">
        <v>17477099.499999996</v>
      </c>
      <c r="F3793" s="255" t="s">
        <v>9129</v>
      </c>
      <c r="G3793" s="9">
        <v>1</v>
      </c>
      <c r="H3793" s="255" t="s">
        <v>9168</v>
      </c>
      <c r="I3793" s="9">
        <v>2</v>
      </c>
    </row>
    <row r="3794">
      <c r="A3794" s="255" t="s">
        <v>4971</v>
      </c>
      <c r="B3794" s="9">
        <v>0</v>
      </c>
      <c r="C3794" s="255" t="s">
        <v>9105</v>
      </c>
      <c r="D3794" s="9">
        <v>0.52495494429939915</v>
      </c>
      <c r="E3794" s="9">
        <v>17477099.499999996</v>
      </c>
      <c r="F3794" s="255" t="s">
        <v>9129</v>
      </c>
      <c r="G3794" s="9">
        <v>1</v>
      </c>
      <c r="H3794" s="255" t="s">
        <v>9168</v>
      </c>
      <c r="I3794" s="9">
        <v>2</v>
      </c>
    </row>
    <row r="3795">
      <c r="A3795" s="255" t="s">
        <v>4972</v>
      </c>
      <c r="B3795" s="9">
        <v>0</v>
      </c>
      <c r="C3795" s="255" t="s">
        <v>9205</v>
      </c>
      <c r="D3795" s="9">
        <v>1377.9825114760113</v>
      </c>
      <c r="E3795" s="9">
        <v>17477099.499999996</v>
      </c>
      <c r="F3795" s="255" t="s">
        <v>9129</v>
      </c>
      <c r="G3795" s="9">
        <v>1</v>
      </c>
      <c r="H3795" s="255" t="s">
        <v>9168</v>
      </c>
      <c r="I3795" s="9">
        <v>2</v>
      </c>
    </row>
    <row r="3796">
      <c r="A3796" s="255" t="s">
        <v>4973</v>
      </c>
      <c r="B3796" s="9">
        <v>0</v>
      </c>
      <c r="C3796" s="255" t="s">
        <v>9103</v>
      </c>
      <c r="D3796" s="9">
        <v>9174689.7945375554</v>
      </c>
      <c r="E3796" s="9">
        <v>17477099.499999996</v>
      </c>
      <c r="F3796" s="255" t="s">
        <v>9130</v>
      </c>
      <c r="G3796" s="9">
        <v>1</v>
      </c>
      <c r="H3796" s="255" t="s">
        <v>9168</v>
      </c>
      <c r="I3796" s="9">
        <v>2</v>
      </c>
    </row>
    <row r="3797">
      <c r="A3797" s="255" t="s">
        <v>4974</v>
      </c>
      <c r="B3797" s="9">
        <v>0</v>
      </c>
      <c r="C3797" s="255" t="s">
        <v>9104</v>
      </c>
      <c r="D3797" s="9">
        <v>24083137462.326134</v>
      </c>
      <c r="E3797" s="9">
        <v>17477099.499999996</v>
      </c>
      <c r="F3797" s="255" t="s">
        <v>9130</v>
      </c>
      <c r="G3797" s="9">
        <v>1</v>
      </c>
      <c r="H3797" s="255" t="s">
        <v>9168</v>
      </c>
      <c r="I3797" s="9">
        <v>2</v>
      </c>
    </row>
    <row r="3798">
      <c r="A3798" s="255" t="s">
        <v>4975</v>
      </c>
      <c r="B3798" s="9">
        <v>0</v>
      </c>
      <c r="C3798" s="255" t="s">
        <v>9105</v>
      </c>
      <c r="D3798" s="9">
        <v>0.52495494429939915</v>
      </c>
      <c r="E3798" s="9">
        <v>17477099.499999996</v>
      </c>
      <c r="F3798" s="255" t="s">
        <v>9130</v>
      </c>
      <c r="G3798" s="9">
        <v>1</v>
      </c>
      <c r="H3798" s="255" t="s">
        <v>9168</v>
      </c>
      <c r="I3798" s="9">
        <v>2</v>
      </c>
    </row>
    <row r="3799">
      <c r="A3799" s="255" t="s">
        <v>4976</v>
      </c>
      <c r="B3799" s="9">
        <v>0</v>
      </c>
      <c r="C3799" s="255" t="s">
        <v>9205</v>
      </c>
      <c r="D3799" s="9">
        <v>1377.9825114760113</v>
      </c>
      <c r="E3799" s="9">
        <v>17477099.499999996</v>
      </c>
      <c r="F3799" s="255" t="s">
        <v>9130</v>
      </c>
      <c r="G3799" s="9">
        <v>1</v>
      </c>
      <c r="H3799" s="255" t="s">
        <v>9168</v>
      </c>
      <c r="I3799" s="9">
        <v>2</v>
      </c>
    </row>
    <row r="3800">
      <c r="A3800" s="255" t="s">
        <v>4977</v>
      </c>
      <c r="B3800" s="9">
        <v>0</v>
      </c>
      <c r="C3800" s="255" t="s">
        <v>9103</v>
      </c>
      <c r="D3800" s="9">
        <v>17477099.499999996</v>
      </c>
      <c r="E3800" s="9">
        <v>17477099.499999996</v>
      </c>
      <c r="F3800" s="255" t="s">
        <v>9131</v>
      </c>
      <c r="G3800" s="9">
        <v>1</v>
      </c>
      <c r="H3800" s="255" t="s">
        <v>9168</v>
      </c>
      <c r="I3800" s="9">
        <v>2</v>
      </c>
    </row>
    <row r="3801">
      <c r="A3801" s="255" t="s">
        <v>4978</v>
      </c>
      <c r="B3801" s="9">
        <v>0</v>
      </c>
      <c r="C3801" s="255" t="s">
        <v>9104</v>
      </c>
      <c r="D3801" s="9">
        <v>48594145869.745399</v>
      </c>
      <c r="E3801" s="9">
        <v>17477099.499999996</v>
      </c>
      <c r="F3801" s="255" t="s">
        <v>9131</v>
      </c>
      <c r="G3801" s="9">
        <v>1</v>
      </c>
      <c r="H3801" s="255" t="s">
        <v>9168</v>
      </c>
      <c r="I3801" s="9">
        <v>2</v>
      </c>
    </row>
    <row r="3802">
      <c r="A3802" s="255" t="s">
        <v>4979</v>
      </c>
      <c r="B3802" s="9">
        <v>0</v>
      </c>
      <c r="C3802" s="255" t="s">
        <v>9105</v>
      </c>
      <c r="D3802" s="9">
        <v>1</v>
      </c>
      <c r="E3802" s="9">
        <v>17477099.499999996</v>
      </c>
      <c r="F3802" s="255" t="s">
        <v>9131</v>
      </c>
      <c r="G3802" s="9">
        <v>1</v>
      </c>
      <c r="H3802" s="255" t="s">
        <v>9168</v>
      </c>
      <c r="I3802" s="9">
        <v>2</v>
      </c>
    </row>
    <row r="3803">
      <c r="A3803" s="255" t="s">
        <v>4980</v>
      </c>
      <c r="B3803" s="9">
        <v>0</v>
      </c>
      <c r="C3803" s="255" t="s">
        <v>9205</v>
      </c>
      <c r="D3803" s="9">
        <v>2780.4468281333188</v>
      </c>
      <c r="E3803" s="9">
        <v>17477099.499999996</v>
      </c>
      <c r="F3803" s="255" t="s">
        <v>9131</v>
      </c>
      <c r="G3803" s="9">
        <v>1</v>
      </c>
      <c r="H3803" s="255" t="s">
        <v>9168</v>
      </c>
      <c r="I3803" s="9">
        <v>2</v>
      </c>
    </row>
    <row r="3804">
      <c r="A3804" s="255" t="s">
        <v>4981</v>
      </c>
      <c r="B3804" s="9">
        <v>0</v>
      </c>
      <c r="C3804" s="255" t="s">
        <v>9103</v>
      </c>
      <c r="D3804" s="9">
        <v>17477099.499999996</v>
      </c>
      <c r="E3804" s="9">
        <v>17477099.499999996</v>
      </c>
      <c r="F3804" s="255" t="s">
        <v>9132</v>
      </c>
      <c r="G3804" s="9">
        <v>1</v>
      </c>
      <c r="H3804" s="255" t="s">
        <v>9168</v>
      </c>
      <c r="I3804" s="9">
        <v>2</v>
      </c>
    </row>
    <row r="3805">
      <c r="A3805" s="255" t="s">
        <v>4982</v>
      </c>
      <c r="B3805" s="9">
        <v>0</v>
      </c>
      <c r="C3805" s="255" t="s">
        <v>9104</v>
      </c>
      <c r="D3805" s="9">
        <v>86452201014.035522</v>
      </c>
      <c r="E3805" s="9">
        <v>17477099.499999996</v>
      </c>
      <c r="F3805" s="255" t="s">
        <v>9132</v>
      </c>
      <c r="G3805" s="9">
        <v>1</v>
      </c>
      <c r="H3805" s="255" t="s">
        <v>9168</v>
      </c>
      <c r="I3805" s="9">
        <v>2</v>
      </c>
    </row>
    <row r="3806">
      <c r="A3806" s="255" t="s">
        <v>4983</v>
      </c>
      <c r="B3806" s="9">
        <v>0</v>
      </c>
      <c r="C3806" s="255" t="s">
        <v>9105</v>
      </c>
      <c r="D3806" s="9">
        <v>1</v>
      </c>
      <c r="E3806" s="9">
        <v>17477099.499999996</v>
      </c>
      <c r="F3806" s="255" t="s">
        <v>9132</v>
      </c>
      <c r="G3806" s="9">
        <v>1</v>
      </c>
      <c r="H3806" s="255" t="s">
        <v>9168</v>
      </c>
      <c r="I3806" s="9">
        <v>2</v>
      </c>
    </row>
    <row r="3807">
      <c r="A3807" s="255" t="s">
        <v>4984</v>
      </c>
      <c r="B3807" s="9">
        <v>0</v>
      </c>
      <c r="C3807" s="255" t="s">
        <v>9205</v>
      </c>
      <c r="D3807" s="9">
        <v>4946.5988915400712</v>
      </c>
      <c r="E3807" s="9">
        <v>17477099.499999996</v>
      </c>
      <c r="F3807" s="255" t="s">
        <v>9132</v>
      </c>
      <c r="G3807" s="9">
        <v>1</v>
      </c>
      <c r="H3807" s="255" t="s">
        <v>9168</v>
      </c>
      <c r="I3807" s="9">
        <v>2</v>
      </c>
    </row>
    <row r="3808">
      <c r="A3808" s="255" t="s">
        <v>4985</v>
      </c>
      <c r="B3808" s="9">
        <v>0</v>
      </c>
      <c r="C3808" s="255" t="s">
        <v>9103</v>
      </c>
      <c r="D3808" s="9">
        <v>11884305.218501775</v>
      </c>
      <c r="E3808" s="9">
        <v>17477099.499999996</v>
      </c>
      <c r="F3808" s="255" t="s">
        <v>9133</v>
      </c>
      <c r="G3808" s="9">
        <v>1</v>
      </c>
      <c r="H3808" s="255" t="s">
        <v>9168</v>
      </c>
      <c r="I3808" s="9">
        <v>2</v>
      </c>
    </row>
    <row r="3809">
      <c r="A3809" s="255" t="s">
        <v>4986</v>
      </c>
      <c r="B3809" s="9">
        <v>0</v>
      </c>
      <c r="C3809" s="255" t="s">
        <v>9104</v>
      </c>
      <c r="D3809" s="9">
        <v>71127822381.627747</v>
      </c>
      <c r="E3809" s="9">
        <v>17477099.499999996</v>
      </c>
      <c r="F3809" s="255" t="s">
        <v>9133</v>
      </c>
      <c r="G3809" s="9">
        <v>1</v>
      </c>
      <c r="H3809" s="255" t="s">
        <v>9168</v>
      </c>
      <c r="I3809" s="9">
        <v>2</v>
      </c>
    </row>
    <row r="3810">
      <c r="A3810" s="255" t="s">
        <v>4987</v>
      </c>
      <c r="B3810" s="9">
        <v>0</v>
      </c>
      <c r="C3810" s="255" t="s">
        <v>9105</v>
      </c>
      <c r="D3810" s="9">
        <v>0.67999299417513626</v>
      </c>
      <c r="E3810" s="9">
        <v>17477099.499999996</v>
      </c>
      <c r="F3810" s="255" t="s">
        <v>9133</v>
      </c>
      <c r="G3810" s="9">
        <v>1</v>
      </c>
      <c r="H3810" s="255" t="s">
        <v>9168</v>
      </c>
      <c r="I3810" s="9">
        <v>2</v>
      </c>
    </row>
    <row r="3811">
      <c r="A3811" s="255" t="s">
        <v>4988</v>
      </c>
      <c r="B3811" s="9">
        <v>0</v>
      </c>
      <c r="C3811" s="255" t="s">
        <v>9205</v>
      </c>
      <c r="D3811" s="9">
        <v>4069.7726977881975</v>
      </c>
      <c r="E3811" s="9">
        <v>17477099.499999996</v>
      </c>
      <c r="F3811" s="255" t="s">
        <v>9133</v>
      </c>
      <c r="G3811" s="9">
        <v>1</v>
      </c>
      <c r="H3811" s="255" t="s">
        <v>9168</v>
      </c>
      <c r="I3811" s="9">
        <v>2</v>
      </c>
    </row>
    <row r="3812">
      <c r="A3812" s="255" t="s">
        <v>4989</v>
      </c>
      <c r="B3812" s="9">
        <v>0</v>
      </c>
      <c r="C3812" s="255" t="s">
        <v>9103</v>
      </c>
      <c r="D3812" s="9">
        <v>0</v>
      </c>
      <c r="E3812" s="9">
        <v>17477099.499999996</v>
      </c>
      <c r="F3812" s="255" t="s">
        <v>9134</v>
      </c>
      <c r="G3812" s="9">
        <v>1</v>
      </c>
      <c r="H3812" s="255" t="s">
        <v>9168</v>
      </c>
      <c r="I3812" s="9">
        <v>2</v>
      </c>
    </row>
    <row r="3813">
      <c r="A3813" s="255" t="s">
        <v>4990</v>
      </c>
      <c r="B3813" s="9">
        <v>0</v>
      </c>
      <c r="C3813" s="255" t="s">
        <v>9104</v>
      </c>
      <c r="D3813" s="9">
        <v>-25450054572.060192</v>
      </c>
      <c r="E3813" s="9">
        <v>17477099.499999996</v>
      </c>
      <c r="F3813" s="255" t="s">
        <v>9134</v>
      </c>
      <c r="G3813" s="9">
        <v>1</v>
      </c>
      <c r="H3813" s="255" t="s">
        <v>9168</v>
      </c>
      <c r="I3813" s="9">
        <v>2</v>
      </c>
    </row>
    <row r="3814">
      <c r="A3814" s="255" t="s">
        <v>4991</v>
      </c>
      <c r="B3814" s="9">
        <v>0</v>
      </c>
      <c r="C3814" s="255" t="s">
        <v>9105</v>
      </c>
      <c r="D3814" s="9">
        <v>0</v>
      </c>
      <c r="E3814" s="9">
        <v>17477099.499999996</v>
      </c>
      <c r="F3814" s="255" t="s">
        <v>9134</v>
      </c>
      <c r="G3814" s="9">
        <v>1</v>
      </c>
      <c r="H3814" s="255" t="s">
        <v>9168</v>
      </c>
      <c r="I3814" s="9">
        <v>2</v>
      </c>
    </row>
    <row r="3815">
      <c r="A3815" s="255" t="s">
        <v>4992</v>
      </c>
      <c r="B3815" s="9">
        <v>0</v>
      </c>
      <c r="C3815" s="255" t="s">
        <v>9205</v>
      </c>
      <c r="D3815" s="9">
        <v>-1456.1944086923691</v>
      </c>
      <c r="E3815" s="9">
        <v>17477099.499999996</v>
      </c>
      <c r="F3815" s="255" t="s">
        <v>9134</v>
      </c>
      <c r="G3815" s="9">
        <v>1</v>
      </c>
      <c r="H3815" s="255" t="s">
        <v>9168</v>
      </c>
      <c r="I3815" s="9">
        <v>2</v>
      </c>
    </row>
    <row r="3816">
      <c r="A3816" s="255" t="s">
        <v>4993</v>
      </c>
      <c r="B3816" s="9">
        <v>0</v>
      </c>
      <c r="C3816" s="255" t="s">
        <v>9103</v>
      </c>
      <c r="D3816" s="9">
        <v>11123852.533439206</v>
      </c>
      <c r="E3816" s="9">
        <v>17477099.499999996</v>
      </c>
      <c r="F3816" s="255" t="s">
        <v>9135</v>
      </c>
      <c r="G3816" s="9">
        <v>1</v>
      </c>
      <c r="H3816" s="255" t="s">
        <v>9168</v>
      </c>
      <c r="I3816" s="9">
        <v>2</v>
      </c>
    </row>
    <row r="3817">
      <c r="A3817" s="255" t="s">
        <v>4994</v>
      </c>
      <c r="B3817" s="9">
        <v>0</v>
      </c>
      <c r="C3817" s="255" t="s">
        <v>9104</v>
      </c>
      <c r="D3817" s="9">
        <v>45677767809.567558</v>
      </c>
      <c r="E3817" s="9">
        <v>17477099.499999996</v>
      </c>
      <c r="F3817" s="255" t="s">
        <v>9135</v>
      </c>
      <c r="G3817" s="9">
        <v>1</v>
      </c>
      <c r="H3817" s="255" t="s">
        <v>9168</v>
      </c>
      <c r="I3817" s="9">
        <v>2</v>
      </c>
    </row>
    <row r="3818">
      <c r="A3818" s="255" t="s">
        <v>4995</v>
      </c>
      <c r="B3818" s="9">
        <v>0</v>
      </c>
      <c r="C3818" s="255" t="s">
        <v>9105</v>
      </c>
      <c r="D3818" s="9">
        <v>0.63648161603927522</v>
      </c>
      <c r="E3818" s="9">
        <v>17477099.499999996</v>
      </c>
      <c r="F3818" s="255" t="s">
        <v>9135</v>
      </c>
      <c r="G3818" s="9">
        <v>1</v>
      </c>
      <c r="H3818" s="255" t="s">
        <v>9168</v>
      </c>
      <c r="I3818" s="9">
        <v>2</v>
      </c>
    </row>
    <row r="3819">
      <c r="A3819" s="255" t="s">
        <v>4996</v>
      </c>
      <c r="B3819" s="9">
        <v>0</v>
      </c>
      <c r="C3819" s="255" t="s">
        <v>9205</v>
      </c>
      <c r="D3819" s="9">
        <v>2613.5782890958289</v>
      </c>
      <c r="E3819" s="9">
        <v>17477099.499999996</v>
      </c>
      <c r="F3819" s="255" t="s">
        <v>9135</v>
      </c>
      <c r="G3819" s="9">
        <v>1</v>
      </c>
      <c r="H3819" s="255" t="s">
        <v>9168</v>
      </c>
      <c r="I3819" s="9">
        <v>2</v>
      </c>
    </row>
    <row r="3820">
      <c r="A3820" s="255" t="s">
        <v>4997</v>
      </c>
      <c r="B3820" s="9">
        <v>0</v>
      </c>
      <c r="C3820" s="255" t="s">
        <v>9103</v>
      </c>
      <c r="D3820" s="9">
        <v>3394767.0946605047</v>
      </c>
      <c r="E3820" s="9">
        <v>17477099.499999996</v>
      </c>
      <c r="F3820" s="255" t="s">
        <v>9136</v>
      </c>
      <c r="G3820" s="9">
        <v>1</v>
      </c>
      <c r="H3820" s="255" t="s">
        <v>9168</v>
      </c>
      <c r="I3820" s="9">
        <v>2</v>
      </c>
    </row>
    <row r="3821">
      <c r="A3821" s="255" t="s">
        <v>4998</v>
      </c>
      <c r="B3821" s="9">
        <v>0</v>
      </c>
      <c r="C3821" s="255" t="s">
        <v>9104</v>
      </c>
      <c r="D3821" s="9">
        <v>21594630347.241425</v>
      </c>
      <c r="E3821" s="9">
        <v>17477099.499999996</v>
      </c>
      <c r="F3821" s="255" t="s">
        <v>9136</v>
      </c>
      <c r="G3821" s="9">
        <v>1</v>
      </c>
      <c r="H3821" s="255" t="s">
        <v>9168</v>
      </c>
      <c r="I3821" s="9">
        <v>2</v>
      </c>
    </row>
    <row r="3822">
      <c r="A3822" s="255" t="s">
        <v>4999</v>
      </c>
      <c r="B3822" s="9">
        <v>0</v>
      </c>
      <c r="C3822" s="255" t="s">
        <v>9105</v>
      </c>
      <c r="D3822" s="9">
        <v>0.19424087473213192</v>
      </c>
      <c r="E3822" s="9">
        <v>17477099.499999996</v>
      </c>
      <c r="F3822" s="255" t="s">
        <v>9136</v>
      </c>
      <c r="G3822" s="9">
        <v>1</v>
      </c>
      <c r="H3822" s="255" t="s">
        <v>9168</v>
      </c>
      <c r="I3822" s="9">
        <v>2</v>
      </c>
    </row>
    <row r="3823">
      <c r="A3823" s="255" t="s">
        <v>5000</v>
      </c>
      <c r="B3823" s="9">
        <v>0</v>
      </c>
      <c r="C3823" s="255" t="s">
        <v>9205</v>
      </c>
      <c r="D3823" s="9">
        <v>1235.5957776198179</v>
      </c>
      <c r="E3823" s="9">
        <v>17477099.499999996</v>
      </c>
      <c r="F3823" s="255" t="s">
        <v>9136</v>
      </c>
      <c r="G3823" s="9">
        <v>1</v>
      </c>
      <c r="H3823" s="255" t="s">
        <v>9168</v>
      </c>
      <c r="I3823" s="9">
        <v>2</v>
      </c>
    </row>
    <row r="3824">
      <c r="A3824" s="255" t="s">
        <v>5001</v>
      </c>
      <c r="B3824" s="9">
        <v>0</v>
      </c>
      <c r="C3824" s="255" t="s">
        <v>9103</v>
      </c>
      <c r="D3824" s="9">
        <v>10301386.769192092</v>
      </c>
      <c r="E3824" s="9">
        <v>17477099.499999996</v>
      </c>
      <c r="F3824" s="255" t="s">
        <v>9137</v>
      </c>
      <c r="G3824" s="9">
        <v>1</v>
      </c>
      <c r="H3824" s="255" t="s">
        <v>9168</v>
      </c>
      <c r="I3824" s="9">
        <v>2</v>
      </c>
    </row>
    <row r="3825">
      <c r="A3825" s="255" t="s">
        <v>5002</v>
      </c>
      <c r="B3825" s="9">
        <v>0</v>
      </c>
      <c r="C3825" s="255" t="s">
        <v>9104</v>
      </c>
      <c r="D3825" s="9">
        <v>37858055144.290123</v>
      </c>
      <c r="E3825" s="9">
        <v>17477099.499999996</v>
      </c>
      <c r="F3825" s="255" t="s">
        <v>9137</v>
      </c>
      <c r="G3825" s="9">
        <v>1</v>
      </c>
      <c r="H3825" s="255" t="s">
        <v>9168</v>
      </c>
      <c r="I3825" s="9">
        <v>2</v>
      </c>
    </row>
    <row r="3826">
      <c r="A3826" s="255" t="s">
        <v>5003</v>
      </c>
      <c r="B3826" s="9">
        <v>0</v>
      </c>
      <c r="C3826" s="255" t="s">
        <v>9105</v>
      </c>
      <c r="D3826" s="9">
        <v>0.58942199014156182</v>
      </c>
      <c r="E3826" s="9">
        <v>17477099.499999996</v>
      </c>
      <c r="F3826" s="255" t="s">
        <v>9137</v>
      </c>
      <c r="G3826" s="9">
        <v>1</v>
      </c>
      <c r="H3826" s="255" t="s">
        <v>9168</v>
      </c>
      <c r="I3826" s="9">
        <v>2</v>
      </c>
    </row>
    <row r="3827">
      <c r="A3827" s="255" t="s">
        <v>5004</v>
      </c>
      <c r="B3827" s="9">
        <v>0</v>
      </c>
      <c r="C3827" s="255" t="s">
        <v>9205</v>
      </c>
      <c r="D3827" s="9">
        <v>2166.1520634067529</v>
      </c>
      <c r="E3827" s="9">
        <v>17477099.499999996</v>
      </c>
      <c r="F3827" s="255" t="s">
        <v>9137</v>
      </c>
      <c r="G3827" s="9">
        <v>1</v>
      </c>
      <c r="H3827" s="255" t="s">
        <v>9168</v>
      </c>
      <c r="I3827" s="9">
        <v>2</v>
      </c>
    </row>
    <row r="3828">
      <c r="A3828" s="255" t="s">
        <v>5005</v>
      </c>
      <c r="B3828" s="9">
        <v>0</v>
      </c>
      <c r="C3828" s="255" t="s">
        <v>9103</v>
      </c>
      <c r="D3828" s="9">
        <v>0</v>
      </c>
      <c r="E3828" s="9">
        <v>17477099.499999996</v>
      </c>
      <c r="F3828" s="255" t="s">
        <v>9138</v>
      </c>
      <c r="G3828" s="9">
        <v>1</v>
      </c>
      <c r="H3828" s="255" t="s">
        <v>9168</v>
      </c>
      <c r="I3828" s="9">
        <v>2</v>
      </c>
    </row>
    <row r="3829">
      <c r="A3829" s="255" t="s">
        <v>5006</v>
      </c>
      <c r="B3829" s="9">
        <v>0</v>
      </c>
      <c r="C3829" s="255" t="s">
        <v>9104</v>
      </c>
      <c r="D3829" s="9">
        <v>0</v>
      </c>
      <c r="E3829" s="9">
        <v>17477099.499999996</v>
      </c>
      <c r="F3829" s="255" t="s">
        <v>9138</v>
      </c>
      <c r="G3829" s="9">
        <v>1</v>
      </c>
      <c r="H3829" s="255" t="s">
        <v>9168</v>
      </c>
      <c r="I3829" s="9">
        <v>2</v>
      </c>
    </row>
    <row r="3830">
      <c r="A3830" s="255" t="s">
        <v>5007</v>
      </c>
      <c r="B3830" s="9">
        <v>0</v>
      </c>
      <c r="C3830" s="255" t="s">
        <v>9105</v>
      </c>
      <c r="D3830" s="9">
        <v>0</v>
      </c>
      <c r="E3830" s="9">
        <v>17477099.499999996</v>
      </c>
      <c r="F3830" s="255" t="s">
        <v>9138</v>
      </c>
      <c r="G3830" s="9">
        <v>1</v>
      </c>
      <c r="H3830" s="255" t="s">
        <v>9168</v>
      </c>
      <c r="I3830" s="9">
        <v>2</v>
      </c>
    </row>
    <row r="3831">
      <c r="A3831" s="255" t="s">
        <v>5008</v>
      </c>
      <c r="B3831" s="9">
        <v>0</v>
      </c>
      <c r="C3831" s="255" t="s">
        <v>9205</v>
      </c>
      <c r="D3831" s="9">
        <v>0</v>
      </c>
      <c r="E3831" s="9">
        <v>17477099.499999996</v>
      </c>
      <c r="F3831" s="255" t="s">
        <v>9138</v>
      </c>
      <c r="G3831" s="9">
        <v>1</v>
      </c>
      <c r="H3831" s="255" t="s">
        <v>9168</v>
      </c>
      <c r="I3831" s="9">
        <v>2</v>
      </c>
    </row>
    <row r="3832">
      <c r="A3832" s="255" t="s">
        <v>5009</v>
      </c>
      <c r="B3832" s="9">
        <v>0</v>
      </c>
      <c r="C3832" s="255" t="s">
        <v>9106</v>
      </c>
      <c r="D3832" s="9">
        <v>0.33381470000000002</v>
      </c>
      <c r="E3832" s="9">
        <v>17477099.499999996</v>
      </c>
      <c r="F3832" s="255" t="s">
        <v>9149</v>
      </c>
      <c r="G3832" s="9">
        <v>1</v>
      </c>
      <c r="H3832" s="255" t="s">
        <v>9168</v>
      </c>
      <c r="I3832" s="9">
        <v>2</v>
      </c>
    </row>
    <row r="3833">
      <c r="A3833" s="255" t="s">
        <v>5010</v>
      </c>
      <c r="B3833" s="9">
        <v>0</v>
      </c>
      <c r="C3833" s="255" t="s">
        <v>9107</v>
      </c>
      <c r="D3833" s="9">
        <v>0.2034415</v>
      </c>
      <c r="E3833" s="9">
        <v>17477099.499999996</v>
      </c>
      <c r="F3833" s="255" t="s">
        <v>9149</v>
      </c>
      <c r="G3833" s="9">
        <v>1</v>
      </c>
      <c r="H3833" s="255" t="s">
        <v>9168</v>
      </c>
      <c r="I3833" s="9">
        <v>2</v>
      </c>
    </row>
    <row r="3834">
      <c r="A3834" s="255" t="s">
        <v>5011</v>
      </c>
      <c r="B3834" s="9">
        <v>0</v>
      </c>
      <c r="C3834" s="255" t="s">
        <v>9106</v>
      </c>
      <c r="D3834" s="9">
        <v>0.33381470000000002</v>
      </c>
      <c r="E3834" s="9">
        <v>17477099.499999996</v>
      </c>
      <c r="F3834" s="255" t="s">
        <v>9139</v>
      </c>
      <c r="G3834" s="9">
        <v>1</v>
      </c>
      <c r="H3834" s="255" t="s">
        <v>9168</v>
      </c>
      <c r="I3834" s="9">
        <v>2</v>
      </c>
    </row>
    <row r="3835">
      <c r="A3835" s="255" t="s">
        <v>5012</v>
      </c>
      <c r="B3835" s="9">
        <v>0</v>
      </c>
      <c r="C3835" s="255" t="s">
        <v>9107</v>
      </c>
      <c r="D3835" s="9">
        <v>0.2034415</v>
      </c>
      <c r="E3835" s="9">
        <v>17477099.499999996</v>
      </c>
      <c r="F3835" s="255" t="s">
        <v>9139</v>
      </c>
      <c r="G3835" s="9">
        <v>1</v>
      </c>
      <c r="H3835" s="255" t="s">
        <v>9168</v>
      </c>
      <c r="I3835" s="9">
        <v>2</v>
      </c>
    </row>
    <row r="3836">
      <c r="A3836" s="255" t="s">
        <v>5013</v>
      </c>
      <c r="B3836" s="9">
        <v>0</v>
      </c>
      <c r="C3836" s="255" t="s">
        <v>9108</v>
      </c>
      <c r="D3836" s="9">
        <v>0.37497073378062801</v>
      </c>
      <c r="E3836" s="9">
        <v>17477099.499999996</v>
      </c>
      <c r="F3836" s="255" t="s">
        <v>9139</v>
      </c>
      <c r="G3836" s="9">
        <v>1</v>
      </c>
      <c r="H3836" s="255" t="s">
        <v>9169</v>
      </c>
      <c r="I3836" s="9">
        <v>2</v>
      </c>
    </row>
    <row r="3837">
      <c r="A3837" s="255" t="s">
        <v>5014</v>
      </c>
      <c r="B3837" s="9">
        <v>0</v>
      </c>
      <c r="C3837" s="255" t="s">
        <v>9109</v>
      </c>
      <c r="D3837" s="9">
        <v>0.10203248489737402</v>
      </c>
      <c r="E3837" s="9">
        <v>17477099.499999996</v>
      </c>
      <c r="F3837" s="255" t="s">
        <v>9139</v>
      </c>
      <c r="G3837" s="9">
        <v>1</v>
      </c>
      <c r="H3837" s="255" t="s">
        <v>9169</v>
      </c>
      <c r="I3837" s="9">
        <v>2</v>
      </c>
    </row>
    <row r="3838">
      <c r="A3838" s="255" t="s">
        <v>5015</v>
      </c>
      <c r="B3838" s="9">
        <v>0</v>
      </c>
      <c r="C3838" s="255" t="s">
        <v>9110</v>
      </c>
      <c r="D3838" s="9">
        <v>0.039817587840240747</v>
      </c>
      <c r="E3838" s="9">
        <v>17477099.499999996</v>
      </c>
      <c r="F3838" s="255" t="s">
        <v>9139</v>
      </c>
      <c r="G3838" s="9">
        <v>1</v>
      </c>
      <c r="H3838" s="255" t="s">
        <v>9169</v>
      </c>
      <c r="I3838" s="9">
        <v>2</v>
      </c>
    </row>
    <row r="3839">
      <c r="A3839" s="255" t="s">
        <v>5016</v>
      </c>
      <c r="B3839" s="9">
        <v>0</v>
      </c>
      <c r="C3839" s="255" t="s">
        <v>9106</v>
      </c>
      <c r="D3839" s="9">
        <v>0.33381470000000002</v>
      </c>
      <c r="E3839" s="9">
        <v>17477099.499999996</v>
      </c>
      <c r="F3839" s="255" t="s">
        <v>9140</v>
      </c>
      <c r="G3839" s="9">
        <v>1</v>
      </c>
      <c r="H3839" s="255" t="s">
        <v>9168</v>
      </c>
      <c r="I3839" s="9">
        <v>2</v>
      </c>
    </row>
    <row r="3840">
      <c r="A3840" s="255" t="s">
        <v>5017</v>
      </c>
      <c r="B3840" s="9">
        <v>0</v>
      </c>
      <c r="C3840" s="255" t="s">
        <v>9107</v>
      </c>
      <c r="D3840" s="9">
        <v>0.2034415</v>
      </c>
      <c r="E3840" s="9">
        <v>17477099.499999996</v>
      </c>
      <c r="F3840" s="255" t="s">
        <v>9140</v>
      </c>
      <c r="G3840" s="9">
        <v>1</v>
      </c>
      <c r="H3840" s="255" t="s">
        <v>9168</v>
      </c>
      <c r="I3840" s="9">
        <v>2</v>
      </c>
    </row>
    <row r="3841">
      <c r="A3841" s="255" t="s">
        <v>5018</v>
      </c>
      <c r="B3841" s="9">
        <v>0</v>
      </c>
      <c r="C3841" s="255" t="s">
        <v>9108</v>
      </c>
      <c r="D3841" s="9">
        <v>0.37497073378062801</v>
      </c>
      <c r="E3841" s="9">
        <v>17477099.499999996</v>
      </c>
      <c r="F3841" s="255" t="s">
        <v>9140</v>
      </c>
      <c r="G3841" s="9">
        <v>1</v>
      </c>
      <c r="H3841" s="255" t="s">
        <v>9169</v>
      </c>
      <c r="I3841" s="9">
        <v>2</v>
      </c>
    </row>
    <row r="3842">
      <c r="A3842" s="255" t="s">
        <v>5019</v>
      </c>
      <c r="B3842" s="9">
        <v>0</v>
      </c>
      <c r="C3842" s="255" t="s">
        <v>9109</v>
      </c>
      <c r="D3842" s="9">
        <v>0.10203248489737402</v>
      </c>
      <c r="E3842" s="9">
        <v>17477099.499999996</v>
      </c>
      <c r="F3842" s="255" t="s">
        <v>9140</v>
      </c>
      <c r="G3842" s="9">
        <v>1</v>
      </c>
      <c r="H3842" s="255" t="s">
        <v>9169</v>
      </c>
      <c r="I3842" s="9">
        <v>2</v>
      </c>
    </row>
    <row r="3843">
      <c r="A3843" s="255" t="s">
        <v>5020</v>
      </c>
      <c r="B3843" s="9">
        <v>0</v>
      </c>
      <c r="C3843" s="255" t="s">
        <v>9110</v>
      </c>
      <c r="D3843" s="9">
        <v>0.039817587840240747</v>
      </c>
      <c r="E3843" s="9">
        <v>17477099.499999996</v>
      </c>
      <c r="F3843" s="255" t="s">
        <v>9140</v>
      </c>
      <c r="G3843" s="9">
        <v>1</v>
      </c>
      <c r="H3843" s="255" t="s">
        <v>9169</v>
      </c>
      <c r="I3843" s="9">
        <v>2</v>
      </c>
    </row>
    <row r="3844">
      <c r="A3844" s="255" t="s">
        <v>5021</v>
      </c>
      <c r="B3844" s="9">
        <v>0</v>
      </c>
      <c r="C3844" s="255" t="s">
        <v>9106</v>
      </c>
      <c r="D3844" s="9">
        <v>0.33381470000000002</v>
      </c>
      <c r="E3844" s="9">
        <v>17477099.499999996</v>
      </c>
      <c r="F3844" s="255" t="s">
        <v>9141</v>
      </c>
      <c r="G3844" s="9">
        <v>1</v>
      </c>
      <c r="H3844" s="255" t="s">
        <v>9168</v>
      </c>
      <c r="I3844" s="9">
        <v>2</v>
      </c>
    </row>
    <row r="3845">
      <c r="A3845" s="255" t="s">
        <v>5022</v>
      </c>
      <c r="B3845" s="9">
        <v>0</v>
      </c>
      <c r="C3845" s="255" t="s">
        <v>9107</v>
      </c>
      <c r="D3845" s="9">
        <v>0.2034415</v>
      </c>
      <c r="E3845" s="9">
        <v>17477099.499999996</v>
      </c>
      <c r="F3845" s="255" t="s">
        <v>9141</v>
      </c>
      <c r="G3845" s="9">
        <v>1</v>
      </c>
      <c r="H3845" s="255" t="s">
        <v>9168</v>
      </c>
      <c r="I3845" s="9">
        <v>2</v>
      </c>
    </row>
    <row r="3846">
      <c r="A3846" s="255" t="s">
        <v>5023</v>
      </c>
      <c r="B3846" s="9">
        <v>0</v>
      </c>
      <c r="C3846" s="255" t="s">
        <v>9108</v>
      </c>
      <c r="D3846" s="9">
        <v>0.37497073378062801</v>
      </c>
      <c r="E3846" s="9">
        <v>17477099.499999996</v>
      </c>
      <c r="F3846" s="255" t="s">
        <v>9141</v>
      </c>
      <c r="G3846" s="9">
        <v>1</v>
      </c>
      <c r="H3846" s="255" t="s">
        <v>9169</v>
      </c>
      <c r="I3846" s="9">
        <v>2</v>
      </c>
    </row>
    <row r="3847">
      <c r="A3847" s="255" t="s">
        <v>5024</v>
      </c>
      <c r="B3847" s="9">
        <v>0</v>
      </c>
      <c r="C3847" s="255" t="s">
        <v>9109</v>
      </c>
      <c r="D3847" s="9">
        <v>0.10203248489737402</v>
      </c>
      <c r="E3847" s="9">
        <v>17477099.499999996</v>
      </c>
      <c r="F3847" s="255" t="s">
        <v>9141</v>
      </c>
      <c r="G3847" s="9">
        <v>1</v>
      </c>
      <c r="H3847" s="255" t="s">
        <v>9169</v>
      </c>
      <c r="I3847" s="9">
        <v>2</v>
      </c>
    </row>
    <row r="3848">
      <c r="A3848" s="255" t="s">
        <v>5025</v>
      </c>
      <c r="B3848" s="9">
        <v>0</v>
      </c>
      <c r="C3848" s="255" t="s">
        <v>9110</v>
      </c>
      <c r="D3848" s="9">
        <v>0.039817587840240747</v>
      </c>
      <c r="E3848" s="9">
        <v>17477099.499999996</v>
      </c>
      <c r="F3848" s="255" t="s">
        <v>9141</v>
      </c>
      <c r="G3848" s="9">
        <v>1</v>
      </c>
      <c r="H3848" s="255" t="s">
        <v>9169</v>
      </c>
      <c r="I3848" s="9">
        <v>2</v>
      </c>
    </row>
    <row r="3849">
      <c r="A3849" s="255" t="s">
        <v>5026</v>
      </c>
      <c r="B3849" s="9">
        <v>0</v>
      </c>
      <c r="C3849" s="255" t="s">
        <v>9106</v>
      </c>
      <c r="D3849" s="9">
        <v>0.33381470000000002</v>
      </c>
      <c r="E3849" s="9">
        <v>17477099.499999996</v>
      </c>
      <c r="F3849" s="255" t="s">
        <v>9142</v>
      </c>
      <c r="G3849" s="9">
        <v>1</v>
      </c>
      <c r="H3849" s="255" t="s">
        <v>9168</v>
      </c>
      <c r="I3849" s="9">
        <v>2</v>
      </c>
    </row>
    <row r="3850">
      <c r="A3850" s="255" t="s">
        <v>5027</v>
      </c>
      <c r="B3850" s="9">
        <v>0</v>
      </c>
      <c r="C3850" s="255" t="s">
        <v>9107</v>
      </c>
      <c r="D3850" s="9">
        <v>0.2034415</v>
      </c>
      <c r="E3850" s="9">
        <v>17477099.499999996</v>
      </c>
      <c r="F3850" s="255" t="s">
        <v>9142</v>
      </c>
      <c r="G3850" s="9">
        <v>1</v>
      </c>
      <c r="H3850" s="255" t="s">
        <v>9168</v>
      </c>
      <c r="I3850" s="9">
        <v>2</v>
      </c>
    </row>
    <row r="3851">
      <c r="A3851" s="255" t="s">
        <v>5028</v>
      </c>
      <c r="B3851" s="9">
        <v>0</v>
      </c>
      <c r="C3851" s="255" t="s">
        <v>9108</v>
      </c>
      <c r="D3851" s="9">
        <v>0.37497073378062801</v>
      </c>
      <c r="E3851" s="9">
        <v>17477099.499999996</v>
      </c>
      <c r="F3851" s="255" t="s">
        <v>9142</v>
      </c>
      <c r="G3851" s="9">
        <v>1</v>
      </c>
      <c r="H3851" s="255" t="s">
        <v>9169</v>
      </c>
      <c r="I3851" s="9">
        <v>2</v>
      </c>
    </row>
    <row r="3852">
      <c r="A3852" s="255" t="s">
        <v>5029</v>
      </c>
      <c r="B3852" s="9">
        <v>0</v>
      </c>
      <c r="C3852" s="255" t="s">
        <v>9109</v>
      </c>
      <c r="D3852" s="9">
        <v>0.10203248489737402</v>
      </c>
      <c r="E3852" s="9">
        <v>17477099.499999996</v>
      </c>
      <c r="F3852" s="255" t="s">
        <v>9142</v>
      </c>
      <c r="G3852" s="9">
        <v>1</v>
      </c>
      <c r="H3852" s="255" t="s">
        <v>9169</v>
      </c>
      <c r="I3852" s="9">
        <v>2</v>
      </c>
    </row>
    <row r="3853">
      <c r="A3853" s="255" t="s">
        <v>5030</v>
      </c>
      <c r="B3853" s="9">
        <v>0</v>
      </c>
      <c r="C3853" s="255" t="s">
        <v>9110</v>
      </c>
      <c r="D3853" s="9">
        <v>0.039817587840240747</v>
      </c>
      <c r="E3853" s="9">
        <v>17477099.499999996</v>
      </c>
      <c r="F3853" s="255" t="s">
        <v>9142</v>
      </c>
      <c r="G3853" s="9">
        <v>1</v>
      </c>
      <c r="H3853" s="255" t="s">
        <v>9169</v>
      </c>
      <c r="I3853" s="9">
        <v>2</v>
      </c>
    </row>
    <row r="3854">
      <c r="A3854" s="255" t="s">
        <v>5031</v>
      </c>
      <c r="B3854" s="9">
        <v>0</v>
      </c>
      <c r="C3854" s="255" t="s">
        <v>9106</v>
      </c>
      <c r="D3854" s="9">
        <v>0.33381470000000002</v>
      </c>
      <c r="E3854" s="9">
        <v>17477099.499999996</v>
      </c>
      <c r="F3854" s="255" t="s">
        <v>9143</v>
      </c>
      <c r="G3854" s="9">
        <v>1</v>
      </c>
      <c r="H3854" s="255" t="s">
        <v>9168</v>
      </c>
      <c r="I3854" s="9">
        <v>2</v>
      </c>
    </row>
    <row r="3855">
      <c r="A3855" s="255" t="s">
        <v>5032</v>
      </c>
      <c r="B3855" s="9">
        <v>0</v>
      </c>
      <c r="C3855" s="255" t="s">
        <v>9107</v>
      </c>
      <c r="D3855" s="9">
        <v>0.2034415</v>
      </c>
      <c r="E3855" s="9">
        <v>17477099.499999996</v>
      </c>
      <c r="F3855" s="255" t="s">
        <v>9143</v>
      </c>
      <c r="G3855" s="9">
        <v>1</v>
      </c>
      <c r="H3855" s="255" t="s">
        <v>9168</v>
      </c>
      <c r="I3855" s="9">
        <v>2</v>
      </c>
    </row>
    <row r="3856">
      <c r="A3856" s="255" t="s">
        <v>5033</v>
      </c>
      <c r="B3856" s="9">
        <v>0</v>
      </c>
      <c r="C3856" s="255" t="s">
        <v>9108</v>
      </c>
      <c r="D3856" s="9">
        <v>0.37497073378062801</v>
      </c>
      <c r="E3856" s="9">
        <v>17477099.499999996</v>
      </c>
      <c r="F3856" s="255" t="s">
        <v>9143</v>
      </c>
      <c r="G3856" s="9">
        <v>1</v>
      </c>
      <c r="H3856" s="255" t="s">
        <v>9169</v>
      </c>
      <c r="I3856" s="9">
        <v>2</v>
      </c>
    </row>
    <row r="3857">
      <c r="A3857" s="255" t="s">
        <v>5034</v>
      </c>
      <c r="B3857" s="9">
        <v>0</v>
      </c>
      <c r="C3857" s="255" t="s">
        <v>9109</v>
      </c>
      <c r="D3857" s="9">
        <v>0.10203248489737402</v>
      </c>
      <c r="E3857" s="9">
        <v>17477099.499999996</v>
      </c>
      <c r="F3857" s="255" t="s">
        <v>9143</v>
      </c>
      <c r="G3857" s="9">
        <v>1</v>
      </c>
      <c r="H3857" s="255" t="s">
        <v>9169</v>
      </c>
      <c r="I3857" s="9">
        <v>2</v>
      </c>
    </row>
    <row r="3858">
      <c r="A3858" s="255" t="s">
        <v>5035</v>
      </c>
      <c r="B3858" s="9">
        <v>0</v>
      </c>
      <c r="C3858" s="255" t="s">
        <v>9110</v>
      </c>
      <c r="D3858" s="9">
        <v>0.039817587840240747</v>
      </c>
      <c r="E3858" s="9">
        <v>17477099.499999996</v>
      </c>
      <c r="F3858" s="255" t="s">
        <v>9143</v>
      </c>
      <c r="G3858" s="9">
        <v>1</v>
      </c>
      <c r="H3858" s="255" t="s">
        <v>9169</v>
      </c>
      <c r="I3858" s="9">
        <v>2</v>
      </c>
    </row>
    <row r="3859">
      <c r="A3859" s="255" t="s">
        <v>5036</v>
      </c>
      <c r="B3859" s="9">
        <v>0</v>
      </c>
      <c r="C3859" s="255" t="s">
        <v>9106</v>
      </c>
      <c r="D3859" s="9">
        <v>0.33381470000000002</v>
      </c>
      <c r="E3859" s="9">
        <v>17477099.499999996</v>
      </c>
      <c r="F3859" s="255" t="s">
        <v>9144</v>
      </c>
      <c r="G3859" s="9">
        <v>1</v>
      </c>
      <c r="H3859" s="255" t="s">
        <v>9168</v>
      </c>
      <c r="I3859" s="9">
        <v>2</v>
      </c>
    </row>
    <row r="3860">
      <c r="A3860" s="255" t="s">
        <v>5037</v>
      </c>
      <c r="B3860" s="9">
        <v>0</v>
      </c>
      <c r="C3860" s="255" t="s">
        <v>9107</v>
      </c>
      <c r="D3860" s="9">
        <v>0.2034415</v>
      </c>
      <c r="E3860" s="9">
        <v>17477099.499999996</v>
      </c>
      <c r="F3860" s="255" t="s">
        <v>9144</v>
      </c>
      <c r="G3860" s="9">
        <v>1</v>
      </c>
      <c r="H3860" s="255" t="s">
        <v>9168</v>
      </c>
      <c r="I3860" s="9">
        <v>2</v>
      </c>
    </row>
    <row r="3861">
      <c r="A3861" s="255" t="s">
        <v>5038</v>
      </c>
      <c r="B3861" s="9">
        <v>0</v>
      </c>
      <c r="C3861" s="255" t="s">
        <v>9108</v>
      </c>
      <c r="D3861" s="9">
        <v>0.37497073378062801</v>
      </c>
      <c r="E3861" s="9">
        <v>17477099.499999996</v>
      </c>
      <c r="F3861" s="255" t="s">
        <v>9144</v>
      </c>
      <c r="G3861" s="9">
        <v>1</v>
      </c>
      <c r="H3861" s="255" t="s">
        <v>9169</v>
      </c>
      <c r="I3861" s="9">
        <v>2</v>
      </c>
    </row>
    <row r="3862">
      <c r="A3862" s="255" t="s">
        <v>5039</v>
      </c>
      <c r="B3862" s="9">
        <v>0</v>
      </c>
      <c r="C3862" s="255" t="s">
        <v>9109</v>
      </c>
      <c r="D3862" s="9">
        <v>0.10203248489737402</v>
      </c>
      <c r="E3862" s="9">
        <v>17477099.499999996</v>
      </c>
      <c r="F3862" s="255" t="s">
        <v>9144</v>
      </c>
      <c r="G3862" s="9">
        <v>1</v>
      </c>
      <c r="H3862" s="255" t="s">
        <v>9169</v>
      </c>
      <c r="I3862" s="9">
        <v>2</v>
      </c>
    </row>
    <row r="3863">
      <c r="A3863" s="255" t="s">
        <v>5040</v>
      </c>
      <c r="B3863" s="9">
        <v>0</v>
      </c>
      <c r="C3863" s="255" t="s">
        <v>9110</v>
      </c>
      <c r="D3863" s="9">
        <v>0.039817587840240747</v>
      </c>
      <c r="E3863" s="9">
        <v>17477099.499999996</v>
      </c>
      <c r="F3863" s="255" t="s">
        <v>9144</v>
      </c>
      <c r="G3863" s="9">
        <v>1</v>
      </c>
      <c r="H3863" s="255" t="s">
        <v>9169</v>
      </c>
      <c r="I3863" s="9">
        <v>2</v>
      </c>
    </row>
    <row r="3864">
      <c r="A3864" s="255" t="s">
        <v>5041</v>
      </c>
      <c r="B3864" s="9">
        <v>0</v>
      </c>
      <c r="C3864" s="255" t="s">
        <v>9106</v>
      </c>
      <c r="D3864" s="9">
        <v>0.33381470000000002</v>
      </c>
      <c r="E3864" s="9">
        <v>17477099.499999996</v>
      </c>
      <c r="F3864" s="255" t="s">
        <v>9145</v>
      </c>
      <c r="G3864" s="9">
        <v>1</v>
      </c>
      <c r="H3864" s="255" t="s">
        <v>9168</v>
      </c>
      <c r="I3864" s="9">
        <v>2</v>
      </c>
    </row>
    <row r="3865">
      <c r="A3865" s="255" t="s">
        <v>5042</v>
      </c>
      <c r="B3865" s="9">
        <v>0</v>
      </c>
      <c r="C3865" s="255" t="s">
        <v>9107</v>
      </c>
      <c r="D3865" s="9">
        <v>0.2034415</v>
      </c>
      <c r="E3865" s="9">
        <v>17477099.499999996</v>
      </c>
      <c r="F3865" s="255" t="s">
        <v>9145</v>
      </c>
      <c r="G3865" s="9">
        <v>1</v>
      </c>
      <c r="H3865" s="255" t="s">
        <v>9168</v>
      </c>
      <c r="I3865" s="9">
        <v>2</v>
      </c>
    </row>
    <row r="3866">
      <c r="A3866" s="255" t="s">
        <v>5043</v>
      </c>
      <c r="B3866" s="9">
        <v>0</v>
      </c>
      <c r="C3866" s="255" t="s">
        <v>9108</v>
      </c>
      <c r="D3866" s="9">
        <v>0.37497073378062801</v>
      </c>
      <c r="E3866" s="9">
        <v>17477099.499999996</v>
      </c>
      <c r="F3866" s="255" t="s">
        <v>9145</v>
      </c>
      <c r="G3866" s="9">
        <v>1</v>
      </c>
      <c r="H3866" s="255" t="s">
        <v>9169</v>
      </c>
      <c r="I3866" s="9">
        <v>2</v>
      </c>
    </row>
    <row r="3867">
      <c r="A3867" s="255" t="s">
        <v>5044</v>
      </c>
      <c r="B3867" s="9">
        <v>0</v>
      </c>
      <c r="C3867" s="255" t="s">
        <v>9109</v>
      </c>
      <c r="D3867" s="9">
        <v>0.10203248489737402</v>
      </c>
      <c r="E3867" s="9">
        <v>17477099.499999996</v>
      </c>
      <c r="F3867" s="255" t="s">
        <v>9145</v>
      </c>
      <c r="G3867" s="9">
        <v>1</v>
      </c>
      <c r="H3867" s="255" t="s">
        <v>9169</v>
      </c>
      <c r="I3867" s="9">
        <v>2</v>
      </c>
    </row>
    <row r="3868">
      <c r="A3868" s="255" t="s">
        <v>5045</v>
      </c>
      <c r="B3868" s="9">
        <v>0</v>
      </c>
      <c r="C3868" s="255" t="s">
        <v>9110</v>
      </c>
      <c r="D3868" s="9">
        <v>0.039817587840240747</v>
      </c>
      <c r="E3868" s="9">
        <v>17477099.499999996</v>
      </c>
      <c r="F3868" s="255" t="s">
        <v>9145</v>
      </c>
      <c r="G3868" s="9">
        <v>1</v>
      </c>
      <c r="H3868" s="255" t="s">
        <v>9169</v>
      </c>
      <c r="I3868" s="9">
        <v>2</v>
      </c>
    </row>
    <row r="3869">
      <c r="A3869" s="255" t="s">
        <v>5046</v>
      </c>
      <c r="B3869" s="9">
        <v>0</v>
      </c>
      <c r="C3869" s="255" t="s">
        <v>9106</v>
      </c>
      <c r="D3869" s="9">
        <v>0.33381470000000002</v>
      </c>
      <c r="E3869" s="9">
        <v>17477099.499999996</v>
      </c>
      <c r="F3869" s="255" t="s">
        <v>9146</v>
      </c>
      <c r="G3869" s="9">
        <v>1</v>
      </c>
      <c r="H3869" s="255" t="s">
        <v>9168</v>
      </c>
      <c r="I3869" s="9">
        <v>2</v>
      </c>
    </row>
    <row r="3870">
      <c r="A3870" s="255" t="s">
        <v>5047</v>
      </c>
      <c r="B3870" s="9">
        <v>0</v>
      </c>
      <c r="C3870" s="255" t="s">
        <v>9107</v>
      </c>
      <c r="D3870" s="9">
        <v>0.2034415</v>
      </c>
      <c r="E3870" s="9">
        <v>17477099.499999996</v>
      </c>
      <c r="F3870" s="255" t="s">
        <v>9146</v>
      </c>
      <c r="G3870" s="9">
        <v>1</v>
      </c>
      <c r="H3870" s="255" t="s">
        <v>9168</v>
      </c>
      <c r="I3870" s="9">
        <v>2</v>
      </c>
    </row>
    <row r="3871">
      <c r="A3871" s="255" t="s">
        <v>5048</v>
      </c>
      <c r="B3871" s="9">
        <v>0</v>
      </c>
      <c r="C3871" s="255" t="s">
        <v>9108</v>
      </c>
      <c r="D3871" s="9">
        <v>0.37497073378062801</v>
      </c>
      <c r="E3871" s="9">
        <v>17477099.499999996</v>
      </c>
      <c r="F3871" s="255" t="s">
        <v>9146</v>
      </c>
      <c r="G3871" s="9">
        <v>1</v>
      </c>
      <c r="H3871" s="255" t="s">
        <v>9169</v>
      </c>
      <c r="I3871" s="9">
        <v>2</v>
      </c>
    </row>
    <row r="3872">
      <c r="A3872" s="255" t="s">
        <v>5049</v>
      </c>
      <c r="B3872" s="9">
        <v>0</v>
      </c>
      <c r="C3872" s="255" t="s">
        <v>9109</v>
      </c>
      <c r="D3872" s="9">
        <v>0.10203248489737402</v>
      </c>
      <c r="E3872" s="9">
        <v>17477099.499999996</v>
      </c>
      <c r="F3872" s="255" t="s">
        <v>9146</v>
      </c>
      <c r="G3872" s="9">
        <v>1</v>
      </c>
      <c r="H3872" s="255" t="s">
        <v>9169</v>
      </c>
      <c r="I3872" s="9">
        <v>2</v>
      </c>
    </row>
    <row r="3873">
      <c r="A3873" s="255" t="s">
        <v>5050</v>
      </c>
      <c r="B3873" s="9">
        <v>0</v>
      </c>
      <c r="C3873" s="255" t="s">
        <v>9110</v>
      </c>
      <c r="D3873" s="9">
        <v>0.039817587840240747</v>
      </c>
      <c r="E3873" s="9">
        <v>17477099.499999996</v>
      </c>
      <c r="F3873" s="255" t="s">
        <v>9146</v>
      </c>
      <c r="G3873" s="9">
        <v>1</v>
      </c>
      <c r="H3873" s="255" t="s">
        <v>9169</v>
      </c>
      <c r="I3873" s="9">
        <v>2</v>
      </c>
    </row>
    <row r="3874">
      <c r="A3874" s="255" t="s">
        <v>5051</v>
      </c>
      <c r="B3874" s="9">
        <v>0</v>
      </c>
      <c r="C3874" s="255" t="s">
        <v>9106</v>
      </c>
      <c r="D3874" s="9">
        <v>0.33431840000000002</v>
      </c>
      <c r="E3874" s="9">
        <v>17477099.499999996</v>
      </c>
      <c r="F3874" s="255" t="s">
        <v>9147</v>
      </c>
      <c r="G3874" s="9">
        <v>1</v>
      </c>
      <c r="H3874" s="255" t="s">
        <v>9168</v>
      </c>
      <c r="I3874" s="9">
        <v>2</v>
      </c>
    </row>
    <row r="3875">
      <c r="A3875" s="255" t="s">
        <v>5052</v>
      </c>
      <c r="B3875" s="9">
        <v>0</v>
      </c>
      <c r="C3875" s="255" t="s">
        <v>9107</v>
      </c>
      <c r="D3875" s="9">
        <v>0.2037649</v>
      </c>
      <c r="E3875" s="9">
        <v>17477099.499999996</v>
      </c>
      <c r="F3875" s="255" t="s">
        <v>9147</v>
      </c>
      <c r="G3875" s="9">
        <v>1</v>
      </c>
      <c r="H3875" s="255" t="s">
        <v>9168</v>
      </c>
      <c r="I3875" s="9">
        <v>2</v>
      </c>
    </row>
    <row r="3876">
      <c r="A3876" s="255" t="s">
        <v>5053</v>
      </c>
      <c r="B3876" s="9">
        <v>0</v>
      </c>
      <c r="C3876" s="255" t="s">
        <v>9108</v>
      </c>
      <c r="D3876" s="9">
        <v>0.36890592822922863</v>
      </c>
      <c r="E3876" s="9">
        <v>17477099.499999996</v>
      </c>
      <c r="F3876" s="255" t="s">
        <v>9147</v>
      </c>
      <c r="G3876" s="9">
        <v>1</v>
      </c>
      <c r="H3876" s="255" t="s">
        <v>9169</v>
      </c>
      <c r="I3876" s="9">
        <v>2</v>
      </c>
    </row>
    <row r="3877">
      <c r="A3877" s="255" t="s">
        <v>5054</v>
      </c>
      <c r="B3877" s="9">
        <v>0</v>
      </c>
      <c r="C3877" s="255" t="s">
        <v>9109</v>
      </c>
      <c r="D3877" s="9">
        <v>0.10057462116346058</v>
      </c>
      <c r="E3877" s="9">
        <v>17477099.499999996</v>
      </c>
      <c r="F3877" s="255" t="s">
        <v>9147</v>
      </c>
      <c r="G3877" s="9">
        <v>1</v>
      </c>
      <c r="H3877" s="255" t="s">
        <v>9169</v>
      </c>
      <c r="I3877" s="9">
        <v>2</v>
      </c>
    </row>
    <row r="3878">
      <c r="A3878" s="255" t="s">
        <v>5055</v>
      </c>
      <c r="B3878" s="9">
        <v>0</v>
      </c>
      <c r="C3878" s="255" t="s">
        <v>9110</v>
      </c>
      <c r="D3878" s="9">
        <v>0.039282089926415562</v>
      </c>
      <c r="E3878" s="9">
        <v>17477099.499999996</v>
      </c>
      <c r="F3878" s="255" t="s">
        <v>9147</v>
      </c>
      <c r="G3878" s="9">
        <v>1</v>
      </c>
      <c r="H3878" s="255" t="s">
        <v>9169</v>
      </c>
      <c r="I3878" s="9">
        <v>2</v>
      </c>
    </row>
    <row r="3879">
      <c r="A3879" s="255" t="s">
        <v>5056</v>
      </c>
      <c r="B3879" s="9">
        <v>0</v>
      </c>
      <c r="C3879" s="255" t="s">
        <v>9106</v>
      </c>
      <c r="D3879" s="9">
        <v>0.33431840000000002</v>
      </c>
      <c r="E3879" s="9">
        <v>17477099.499999996</v>
      </c>
      <c r="F3879" s="255" t="s">
        <v>9148</v>
      </c>
      <c r="G3879" s="9">
        <v>1</v>
      </c>
      <c r="H3879" s="255" t="s">
        <v>9168</v>
      </c>
      <c r="I3879" s="9">
        <v>2</v>
      </c>
    </row>
    <row r="3880">
      <c r="A3880" s="255" t="s">
        <v>5057</v>
      </c>
      <c r="B3880" s="9">
        <v>0</v>
      </c>
      <c r="C3880" s="255" t="s">
        <v>9107</v>
      </c>
      <c r="D3880" s="9">
        <v>0.2037649</v>
      </c>
      <c r="E3880" s="9">
        <v>17477099.499999996</v>
      </c>
      <c r="F3880" s="255" t="s">
        <v>9148</v>
      </c>
      <c r="G3880" s="9">
        <v>1</v>
      </c>
      <c r="H3880" s="255" t="s">
        <v>9168</v>
      </c>
      <c r="I3880" s="9">
        <v>2</v>
      </c>
    </row>
    <row r="3881">
      <c r="A3881" s="255" t="s">
        <v>5058</v>
      </c>
      <c r="B3881" s="9">
        <v>0</v>
      </c>
      <c r="C3881" s="255" t="s">
        <v>9108</v>
      </c>
      <c r="D3881" s="9">
        <v>0.36890592822922863</v>
      </c>
      <c r="E3881" s="9">
        <v>17477099.499999996</v>
      </c>
      <c r="F3881" s="255" t="s">
        <v>9148</v>
      </c>
      <c r="G3881" s="9">
        <v>1</v>
      </c>
      <c r="H3881" s="255" t="s">
        <v>9169</v>
      </c>
      <c r="I3881" s="9">
        <v>2</v>
      </c>
    </row>
    <row r="3882">
      <c r="A3882" s="255" t="s">
        <v>5059</v>
      </c>
      <c r="B3882" s="9">
        <v>0</v>
      </c>
      <c r="C3882" s="255" t="s">
        <v>9109</v>
      </c>
      <c r="D3882" s="9">
        <v>0.10057462116346058</v>
      </c>
      <c r="E3882" s="9">
        <v>17477099.499999996</v>
      </c>
      <c r="F3882" s="255" t="s">
        <v>9148</v>
      </c>
      <c r="G3882" s="9">
        <v>1</v>
      </c>
      <c r="H3882" s="255" t="s">
        <v>9169</v>
      </c>
      <c r="I3882" s="9">
        <v>2</v>
      </c>
    </row>
    <row r="3883">
      <c r="A3883" s="255" t="s">
        <v>5060</v>
      </c>
      <c r="B3883" s="9">
        <v>0</v>
      </c>
      <c r="C3883" s="255" t="s">
        <v>9110</v>
      </c>
      <c r="D3883" s="9">
        <v>0.039282089926415562</v>
      </c>
      <c r="E3883" s="9">
        <v>17477099.499999996</v>
      </c>
      <c r="F3883" s="255" t="s">
        <v>9148</v>
      </c>
      <c r="G3883" s="9">
        <v>1</v>
      </c>
      <c r="H3883" s="255" t="s">
        <v>9169</v>
      </c>
      <c r="I3883" s="9">
        <v>2</v>
      </c>
    </row>
    <row r="3884">
      <c r="A3884" s="255" t="s">
        <v>5061</v>
      </c>
      <c r="B3884" s="9">
        <v>0</v>
      </c>
      <c r="C3884" s="255" t="s">
        <v>9108</v>
      </c>
      <c r="D3884" s="9">
        <v>0.37497073378062801</v>
      </c>
      <c r="E3884" s="9">
        <v>17477099.499999996</v>
      </c>
      <c r="F3884" s="255" t="s">
        <v>9149</v>
      </c>
      <c r="G3884" s="9">
        <v>1</v>
      </c>
      <c r="H3884" s="255" t="s">
        <v>9169</v>
      </c>
      <c r="I3884" s="9">
        <v>2</v>
      </c>
    </row>
    <row r="3885">
      <c r="A3885" s="255" t="s">
        <v>5062</v>
      </c>
      <c r="B3885" s="9">
        <v>0</v>
      </c>
      <c r="C3885" s="255" t="s">
        <v>9109</v>
      </c>
      <c r="D3885" s="9">
        <v>0.10203248489737402</v>
      </c>
      <c r="E3885" s="9">
        <v>17477099.499999996</v>
      </c>
      <c r="F3885" s="255" t="s">
        <v>9149</v>
      </c>
      <c r="G3885" s="9">
        <v>1</v>
      </c>
      <c r="H3885" s="255" t="s">
        <v>9169</v>
      </c>
      <c r="I3885" s="9">
        <v>2</v>
      </c>
    </row>
    <row r="3886">
      <c r="A3886" s="255" t="s">
        <v>5063</v>
      </c>
      <c r="B3886" s="9">
        <v>0</v>
      </c>
      <c r="C3886" s="255" t="s">
        <v>9110</v>
      </c>
      <c r="D3886" s="9">
        <v>0.039817587840240747</v>
      </c>
      <c r="E3886" s="9">
        <v>17477099.499999996</v>
      </c>
      <c r="F3886" s="255" t="s">
        <v>9149</v>
      </c>
      <c r="G3886" s="9">
        <v>1</v>
      </c>
      <c r="H3886" s="255" t="s">
        <v>9169</v>
      </c>
      <c r="I3886" s="9">
        <v>2</v>
      </c>
    </row>
    <row r="3887">
      <c r="A3887" s="255" t="s">
        <v>5064</v>
      </c>
      <c r="B3887" s="9">
        <v>0</v>
      </c>
      <c r="C3887" s="255" t="s">
        <v>9106</v>
      </c>
      <c r="D3887" s="9">
        <v>0.33319490000000002</v>
      </c>
      <c r="E3887" s="9">
        <v>17477099.499999996</v>
      </c>
      <c r="F3887" s="255" t="s">
        <v>9157</v>
      </c>
      <c r="G3887" s="9">
        <v>1</v>
      </c>
      <c r="H3887" s="255" t="s">
        <v>9168</v>
      </c>
      <c r="I3887" s="9">
        <v>2</v>
      </c>
    </row>
    <row r="3888">
      <c r="A3888" s="255" t="s">
        <v>5065</v>
      </c>
      <c r="B3888" s="9">
        <v>0</v>
      </c>
      <c r="C3888" s="255" t="s">
        <v>9107</v>
      </c>
      <c r="D3888" s="9">
        <v>0.20260710000000001</v>
      </c>
      <c r="E3888" s="9">
        <v>17477099.499999996</v>
      </c>
      <c r="F3888" s="255" t="s">
        <v>9157</v>
      </c>
      <c r="G3888" s="9">
        <v>1</v>
      </c>
      <c r="H3888" s="255" t="s">
        <v>9168</v>
      </c>
      <c r="I3888" s="9">
        <v>2</v>
      </c>
    </row>
    <row r="3889">
      <c r="A3889" s="255" t="s">
        <v>5066</v>
      </c>
      <c r="B3889" s="9">
        <v>0</v>
      </c>
      <c r="C3889" s="255" t="s">
        <v>9106</v>
      </c>
      <c r="D3889" s="9">
        <v>0.33431840000000002</v>
      </c>
      <c r="E3889" s="9">
        <v>17477099.499999996</v>
      </c>
      <c r="F3889" s="255" t="s">
        <v>9150</v>
      </c>
      <c r="G3889" s="9">
        <v>1</v>
      </c>
      <c r="H3889" s="255" t="s">
        <v>9168</v>
      </c>
      <c r="I3889" s="9">
        <v>2</v>
      </c>
    </row>
    <row r="3890">
      <c r="A3890" s="255" t="s">
        <v>5067</v>
      </c>
      <c r="B3890" s="9">
        <v>0</v>
      </c>
      <c r="C3890" s="255" t="s">
        <v>9107</v>
      </c>
      <c r="D3890" s="9">
        <v>0.2037649</v>
      </c>
      <c r="E3890" s="9">
        <v>17477099.499999996</v>
      </c>
      <c r="F3890" s="255" t="s">
        <v>9150</v>
      </c>
      <c r="G3890" s="9">
        <v>1</v>
      </c>
      <c r="H3890" s="255" t="s">
        <v>9168</v>
      </c>
      <c r="I3890" s="9">
        <v>2</v>
      </c>
    </row>
    <row r="3891">
      <c r="A3891" s="255" t="s">
        <v>5068</v>
      </c>
      <c r="B3891" s="9">
        <v>0</v>
      </c>
      <c r="C3891" s="255" t="s">
        <v>9108</v>
      </c>
      <c r="D3891" s="9">
        <v>0.36890592822922863</v>
      </c>
      <c r="E3891" s="9">
        <v>17477099.499999996</v>
      </c>
      <c r="F3891" s="255" t="s">
        <v>9150</v>
      </c>
      <c r="G3891" s="9">
        <v>1</v>
      </c>
      <c r="H3891" s="255" t="s">
        <v>9169</v>
      </c>
      <c r="I3891" s="9">
        <v>2</v>
      </c>
    </row>
    <row r="3892">
      <c r="A3892" s="255" t="s">
        <v>5069</v>
      </c>
      <c r="B3892" s="9">
        <v>0</v>
      </c>
      <c r="C3892" s="255" t="s">
        <v>9109</v>
      </c>
      <c r="D3892" s="9">
        <v>0.10057462116346058</v>
      </c>
      <c r="E3892" s="9">
        <v>17477099.499999996</v>
      </c>
      <c r="F3892" s="255" t="s">
        <v>9150</v>
      </c>
      <c r="G3892" s="9">
        <v>1</v>
      </c>
      <c r="H3892" s="255" t="s">
        <v>9169</v>
      </c>
      <c r="I3892" s="9">
        <v>2</v>
      </c>
    </row>
    <row r="3893">
      <c r="A3893" s="255" t="s">
        <v>5070</v>
      </c>
      <c r="B3893" s="9">
        <v>0</v>
      </c>
      <c r="C3893" s="255" t="s">
        <v>9110</v>
      </c>
      <c r="D3893" s="9">
        <v>0.039282089926415562</v>
      </c>
      <c r="E3893" s="9">
        <v>17477099.499999996</v>
      </c>
      <c r="F3893" s="255" t="s">
        <v>9150</v>
      </c>
      <c r="G3893" s="9">
        <v>1</v>
      </c>
      <c r="H3893" s="255" t="s">
        <v>9169</v>
      </c>
      <c r="I3893" s="9">
        <v>2</v>
      </c>
    </row>
    <row r="3894">
      <c r="A3894" s="255" t="s">
        <v>5071</v>
      </c>
      <c r="B3894" s="9">
        <v>0</v>
      </c>
      <c r="C3894" s="255" t="s">
        <v>9106</v>
      </c>
      <c r="D3894" s="9">
        <v>0.33226230000000001</v>
      </c>
      <c r="E3894" s="9">
        <v>17477099.499999996</v>
      </c>
      <c r="F3894" s="255" t="s">
        <v>9151</v>
      </c>
      <c r="G3894" s="9">
        <v>1</v>
      </c>
      <c r="H3894" s="255" t="s">
        <v>9168</v>
      </c>
      <c r="I3894" s="9">
        <v>2</v>
      </c>
    </row>
    <row r="3895">
      <c r="A3895" s="255" t="s">
        <v>5072</v>
      </c>
      <c r="B3895" s="9">
        <v>0</v>
      </c>
      <c r="C3895" s="255" t="s">
        <v>9107</v>
      </c>
      <c r="D3895" s="9">
        <v>0.20106950000000001</v>
      </c>
      <c r="E3895" s="9">
        <v>17477099.499999996</v>
      </c>
      <c r="F3895" s="255" t="s">
        <v>9151</v>
      </c>
      <c r="G3895" s="9">
        <v>1</v>
      </c>
      <c r="H3895" s="255" t="s">
        <v>9168</v>
      </c>
      <c r="I3895" s="9">
        <v>2</v>
      </c>
    </row>
    <row r="3896">
      <c r="A3896" s="255" t="s">
        <v>5073</v>
      </c>
      <c r="B3896" s="9">
        <v>0</v>
      </c>
      <c r="C3896" s="255" t="s">
        <v>9108</v>
      </c>
      <c r="D3896" s="9">
        <v>0.37763888566101367</v>
      </c>
      <c r="E3896" s="9">
        <v>17477099.499999996</v>
      </c>
      <c r="F3896" s="255" t="s">
        <v>9151</v>
      </c>
      <c r="G3896" s="9">
        <v>1</v>
      </c>
      <c r="H3896" s="255" t="s">
        <v>9169</v>
      </c>
      <c r="I3896" s="9">
        <v>2</v>
      </c>
    </row>
    <row r="3897">
      <c r="A3897" s="255" t="s">
        <v>5074</v>
      </c>
      <c r="B3897" s="9">
        <v>0</v>
      </c>
      <c r="C3897" s="255" t="s">
        <v>9109</v>
      </c>
      <c r="D3897" s="9">
        <v>0.10277782159801196</v>
      </c>
      <c r="E3897" s="9">
        <v>17477099.499999996</v>
      </c>
      <c r="F3897" s="255" t="s">
        <v>9151</v>
      </c>
      <c r="G3897" s="9">
        <v>1</v>
      </c>
      <c r="H3897" s="255" t="s">
        <v>9169</v>
      </c>
      <c r="I3897" s="9">
        <v>2</v>
      </c>
    </row>
    <row r="3898">
      <c r="A3898" s="255" t="s">
        <v>5075</v>
      </c>
      <c r="B3898" s="9">
        <v>0</v>
      </c>
      <c r="C3898" s="255" t="s">
        <v>9110</v>
      </c>
      <c r="D3898" s="9">
        <v>0.040093577818988771</v>
      </c>
      <c r="E3898" s="9">
        <v>17477099.499999996</v>
      </c>
      <c r="F3898" s="255" t="s">
        <v>9151</v>
      </c>
      <c r="G3898" s="9">
        <v>1</v>
      </c>
      <c r="H3898" s="255" t="s">
        <v>9169</v>
      </c>
      <c r="I3898" s="9">
        <v>2</v>
      </c>
    </row>
    <row r="3899">
      <c r="A3899" s="255" t="s">
        <v>5076</v>
      </c>
      <c r="B3899" s="9">
        <v>0</v>
      </c>
      <c r="C3899" s="255" t="s">
        <v>9106</v>
      </c>
      <c r="D3899" s="9">
        <v>0.3358814</v>
      </c>
      <c r="E3899" s="9">
        <v>17477099.499999996</v>
      </c>
      <c r="F3899" s="255" t="s">
        <v>9152</v>
      </c>
      <c r="G3899" s="9">
        <v>1</v>
      </c>
      <c r="H3899" s="255" t="s">
        <v>9168</v>
      </c>
      <c r="I3899" s="9">
        <v>2</v>
      </c>
    </row>
    <row r="3900">
      <c r="A3900" s="255" t="s">
        <v>5077</v>
      </c>
      <c r="B3900" s="9">
        <v>0</v>
      </c>
      <c r="C3900" s="255" t="s">
        <v>9107</v>
      </c>
      <c r="D3900" s="9">
        <v>0.20617250000000001</v>
      </c>
      <c r="E3900" s="9">
        <v>17477099.499999996</v>
      </c>
      <c r="F3900" s="255" t="s">
        <v>9152</v>
      </c>
      <c r="G3900" s="9">
        <v>1</v>
      </c>
      <c r="H3900" s="255" t="s">
        <v>9168</v>
      </c>
      <c r="I3900" s="9">
        <v>2</v>
      </c>
    </row>
    <row r="3901">
      <c r="A3901" s="255" t="s">
        <v>5078</v>
      </c>
      <c r="B3901" s="9">
        <v>0</v>
      </c>
      <c r="C3901" s="255" t="s">
        <v>9108</v>
      </c>
      <c r="D3901" s="9">
        <v>0.36701629500503125</v>
      </c>
      <c r="E3901" s="9">
        <v>17477099.499999996</v>
      </c>
      <c r="F3901" s="255" t="s">
        <v>9152</v>
      </c>
      <c r="G3901" s="9">
        <v>1</v>
      </c>
      <c r="H3901" s="255" t="s">
        <v>9169</v>
      </c>
      <c r="I3901" s="9">
        <v>2</v>
      </c>
    </row>
    <row r="3902">
      <c r="A3902" s="255" t="s">
        <v>5079</v>
      </c>
      <c r="B3902" s="9">
        <v>0</v>
      </c>
      <c r="C3902" s="255" t="s">
        <v>9109</v>
      </c>
      <c r="D3902" s="9">
        <v>0.099881605654596708</v>
      </c>
      <c r="E3902" s="9">
        <v>17477099.499999996</v>
      </c>
      <c r="F3902" s="255" t="s">
        <v>9152</v>
      </c>
      <c r="G3902" s="9">
        <v>1</v>
      </c>
      <c r="H3902" s="255" t="s">
        <v>9169</v>
      </c>
      <c r="I3902" s="9">
        <v>2</v>
      </c>
    </row>
    <row r="3903">
      <c r="A3903" s="255" t="s">
        <v>5080</v>
      </c>
      <c r="B3903" s="9">
        <v>0</v>
      </c>
      <c r="C3903" s="255" t="s">
        <v>9110</v>
      </c>
      <c r="D3903" s="9">
        <v>0.03902887123483894</v>
      </c>
      <c r="E3903" s="9">
        <v>17477099.499999996</v>
      </c>
      <c r="F3903" s="255" t="s">
        <v>9152</v>
      </c>
      <c r="G3903" s="9">
        <v>1</v>
      </c>
      <c r="H3903" s="255" t="s">
        <v>9169</v>
      </c>
      <c r="I3903" s="9">
        <v>2</v>
      </c>
    </row>
    <row r="3904">
      <c r="A3904" s="255" t="s">
        <v>5081</v>
      </c>
      <c r="B3904" s="9">
        <v>0</v>
      </c>
      <c r="C3904" s="255" t="s">
        <v>9106</v>
      </c>
      <c r="D3904" s="9">
        <v>0.3358814</v>
      </c>
      <c r="E3904" s="9">
        <v>17477099.499999996</v>
      </c>
      <c r="F3904" s="255" t="s">
        <v>9153</v>
      </c>
      <c r="G3904" s="9">
        <v>1</v>
      </c>
      <c r="H3904" s="255" t="s">
        <v>9168</v>
      </c>
      <c r="I3904" s="9">
        <v>2</v>
      </c>
    </row>
    <row r="3905">
      <c r="A3905" s="255" t="s">
        <v>5082</v>
      </c>
      <c r="B3905" s="9">
        <v>0</v>
      </c>
      <c r="C3905" s="255" t="s">
        <v>9107</v>
      </c>
      <c r="D3905" s="9">
        <v>0.20617250000000001</v>
      </c>
      <c r="E3905" s="9">
        <v>17477099.499999996</v>
      </c>
      <c r="F3905" s="255" t="s">
        <v>9153</v>
      </c>
      <c r="G3905" s="9">
        <v>1</v>
      </c>
      <c r="H3905" s="255" t="s">
        <v>9168</v>
      </c>
      <c r="I3905" s="9">
        <v>2</v>
      </c>
    </row>
    <row r="3906">
      <c r="A3906" s="255" t="s">
        <v>5083</v>
      </c>
      <c r="B3906" s="9">
        <v>0</v>
      </c>
      <c r="C3906" s="255" t="s">
        <v>9108</v>
      </c>
      <c r="D3906" s="9">
        <v>0.36701629500503125</v>
      </c>
      <c r="E3906" s="9">
        <v>17477099.499999996</v>
      </c>
      <c r="F3906" s="255" t="s">
        <v>9153</v>
      </c>
      <c r="G3906" s="9">
        <v>1</v>
      </c>
      <c r="H3906" s="255" t="s">
        <v>9169</v>
      </c>
      <c r="I3906" s="9">
        <v>2</v>
      </c>
    </row>
    <row r="3907">
      <c r="A3907" s="255" t="s">
        <v>5084</v>
      </c>
      <c r="B3907" s="9">
        <v>0</v>
      </c>
      <c r="C3907" s="255" t="s">
        <v>9109</v>
      </c>
      <c r="D3907" s="9">
        <v>0.099881605654596708</v>
      </c>
      <c r="E3907" s="9">
        <v>17477099.499999996</v>
      </c>
      <c r="F3907" s="255" t="s">
        <v>9153</v>
      </c>
      <c r="G3907" s="9">
        <v>1</v>
      </c>
      <c r="H3907" s="255" t="s">
        <v>9169</v>
      </c>
      <c r="I3907" s="9">
        <v>2</v>
      </c>
    </row>
    <row r="3908">
      <c r="A3908" s="255" t="s">
        <v>5085</v>
      </c>
      <c r="B3908" s="9">
        <v>0</v>
      </c>
      <c r="C3908" s="255" t="s">
        <v>9110</v>
      </c>
      <c r="D3908" s="9">
        <v>0.03902887123483894</v>
      </c>
      <c r="E3908" s="9">
        <v>17477099.499999996</v>
      </c>
      <c r="F3908" s="255" t="s">
        <v>9153</v>
      </c>
      <c r="G3908" s="9">
        <v>1</v>
      </c>
      <c r="H3908" s="255" t="s">
        <v>9169</v>
      </c>
      <c r="I3908" s="9">
        <v>2</v>
      </c>
    </row>
    <row r="3909">
      <c r="A3909" s="255" t="s">
        <v>5086</v>
      </c>
      <c r="B3909" s="9">
        <v>0</v>
      </c>
      <c r="C3909" s="255" t="s">
        <v>9106</v>
      </c>
      <c r="D3909" s="9">
        <v>0.3337561</v>
      </c>
      <c r="E3909" s="9">
        <v>17477099.499999996</v>
      </c>
      <c r="F3909" s="255" t="s">
        <v>9154</v>
      </c>
      <c r="G3909" s="9">
        <v>1</v>
      </c>
      <c r="H3909" s="255" t="s">
        <v>9168</v>
      </c>
      <c r="I3909" s="9">
        <v>2</v>
      </c>
    </row>
    <row r="3910">
      <c r="A3910" s="255" t="s">
        <v>5087</v>
      </c>
      <c r="B3910" s="9">
        <v>0</v>
      </c>
      <c r="C3910" s="255" t="s">
        <v>9107</v>
      </c>
      <c r="D3910" s="9">
        <v>0.20302980000000001</v>
      </c>
      <c r="E3910" s="9">
        <v>17477099.499999996</v>
      </c>
      <c r="F3910" s="255" t="s">
        <v>9154</v>
      </c>
      <c r="G3910" s="9">
        <v>1</v>
      </c>
      <c r="H3910" s="255" t="s">
        <v>9168</v>
      </c>
      <c r="I3910" s="9">
        <v>2</v>
      </c>
    </row>
    <row r="3911">
      <c r="A3911" s="255" t="s">
        <v>5088</v>
      </c>
      <c r="B3911" s="9">
        <v>0</v>
      </c>
      <c r="C3911" s="255" t="s">
        <v>9108</v>
      </c>
      <c r="D3911" s="9">
        <v>0.37149762124376368</v>
      </c>
      <c r="E3911" s="9">
        <v>17477099.499999996</v>
      </c>
      <c r="F3911" s="255" t="s">
        <v>9154</v>
      </c>
      <c r="G3911" s="9">
        <v>1</v>
      </c>
      <c r="H3911" s="255" t="s">
        <v>9169</v>
      </c>
      <c r="I3911" s="9">
        <v>2</v>
      </c>
    </row>
    <row r="3912">
      <c r="A3912" s="255" t="s">
        <v>5089</v>
      </c>
      <c r="B3912" s="9">
        <v>0</v>
      </c>
      <c r="C3912" s="255" t="s">
        <v>9109</v>
      </c>
      <c r="D3912" s="9">
        <v>0.10151973955718717</v>
      </c>
      <c r="E3912" s="9">
        <v>17477099.499999996</v>
      </c>
      <c r="F3912" s="255" t="s">
        <v>9154</v>
      </c>
      <c r="G3912" s="9">
        <v>1</v>
      </c>
      <c r="H3912" s="255" t="s">
        <v>9169</v>
      </c>
      <c r="I3912" s="9">
        <v>2</v>
      </c>
    </row>
    <row r="3913">
      <c r="A3913" s="255" t="s">
        <v>5090</v>
      </c>
      <c r="B3913" s="9">
        <v>0</v>
      </c>
      <c r="C3913" s="255" t="s">
        <v>9110</v>
      </c>
      <c r="D3913" s="9">
        <v>0.039682468958105302</v>
      </c>
      <c r="E3913" s="9">
        <v>17477099.499999996</v>
      </c>
      <c r="F3913" s="255" t="s">
        <v>9154</v>
      </c>
      <c r="G3913" s="9">
        <v>1</v>
      </c>
      <c r="H3913" s="255" t="s">
        <v>9169</v>
      </c>
      <c r="I3913" s="9">
        <v>2</v>
      </c>
    </row>
    <row r="3914">
      <c r="A3914" s="255" t="s">
        <v>5091</v>
      </c>
      <c r="B3914" s="9">
        <v>0</v>
      </c>
      <c r="C3914" s="255" t="s">
        <v>9106</v>
      </c>
      <c r="D3914" s="9">
        <v>0.3337561</v>
      </c>
      <c r="E3914" s="9">
        <v>17477099.499999996</v>
      </c>
      <c r="F3914" s="255" t="s">
        <v>9155</v>
      </c>
      <c r="G3914" s="9">
        <v>1</v>
      </c>
      <c r="H3914" s="255" t="s">
        <v>9168</v>
      </c>
      <c r="I3914" s="9">
        <v>2</v>
      </c>
    </row>
    <row r="3915">
      <c r="A3915" s="255" t="s">
        <v>5092</v>
      </c>
      <c r="B3915" s="9">
        <v>0</v>
      </c>
      <c r="C3915" s="255" t="s">
        <v>9107</v>
      </c>
      <c r="D3915" s="9">
        <v>0.20302980000000001</v>
      </c>
      <c r="E3915" s="9">
        <v>17477099.499999996</v>
      </c>
      <c r="F3915" s="255" t="s">
        <v>9155</v>
      </c>
      <c r="G3915" s="9">
        <v>1</v>
      </c>
      <c r="H3915" s="255" t="s">
        <v>9168</v>
      </c>
      <c r="I3915" s="9">
        <v>2</v>
      </c>
    </row>
    <row r="3916">
      <c r="A3916" s="255" t="s">
        <v>5093</v>
      </c>
      <c r="B3916" s="9">
        <v>0</v>
      </c>
      <c r="C3916" s="255" t="s">
        <v>9108</v>
      </c>
      <c r="D3916" s="9">
        <v>0.37149762124376368</v>
      </c>
      <c r="E3916" s="9">
        <v>17477099.499999996</v>
      </c>
      <c r="F3916" s="255" t="s">
        <v>9155</v>
      </c>
      <c r="G3916" s="9">
        <v>1</v>
      </c>
      <c r="H3916" s="255" t="s">
        <v>9169</v>
      </c>
      <c r="I3916" s="9">
        <v>2</v>
      </c>
    </row>
    <row r="3917">
      <c r="A3917" s="255" t="s">
        <v>5094</v>
      </c>
      <c r="B3917" s="9">
        <v>0</v>
      </c>
      <c r="C3917" s="255" t="s">
        <v>9109</v>
      </c>
      <c r="D3917" s="9">
        <v>0.10151973955718717</v>
      </c>
      <c r="E3917" s="9">
        <v>17477099.499999996</v>
      </c>
      <c r="F3917" s="255" t="s">
        <v>9155</v>
      </c>
      <c r="G3917" s="9">
        <v>1</v>
      </c>
      <c r="H3917" s="255" t="s">
        <v>9169</v>
      </c>
      <c r="I3917" s="9">
        <v>2</v>
      </c>
    </row>
    <row r="3918">
      <c r="A3918" s="255" t="s">
        <v>5095</v>
      </c>
      <c r="B3918" s="9">
        <v>0</v>
      </c>
      <c r="C3918" s="255" t="s">
        <v>9110</v>
      </c>
      <c r="D3918" s="9">
        <v>0.039682468958105302</v>
      </c>
      <c r="E3918" s="9">
        <v>17477099.499999996</v>
      </c>
      <c r="F3918" s="255" t="s">
        <v>9155</v>
      </c>
      <c r="G3918" s="9">
        <v>1</v>
      </c>
      <c r="H3918" s="255" t="s">
        <v>9169</v>
      </c>
      <c r="I3918" s="9">
        <v>2</v>
      </c>
    </row>
    <row r="3919">
      <c r="A3919" s="255" t="s">
        <v>5096</v>
      </c>
      <c r="B3919" s="9">
        <v>0</v>
      </c>
      <c r="C3919" s="255" t="s">
        <v>9106</v>
      </c>
      <c r="D3919" s="9">
        <v>0.33437709999999998</v>
      </c>
      <c r="E3919" s="9">
        <v>17477099.499999996</v>
      </c>
      <c r="F3919" s="255" t="s">
        <v>9156</v>
      </c>
      <c r="G3919" s="9">
        <v>1</v>
      </c>
      <c r="H3919" s="255" t="s">
        <v>9168</v>
      </c>
      <c r="I3919" s="9">
        <v>2</v>
      </c>
    </row>
    <row r="3920">
      <c r="A3920" s="255" t="s">
        <v>5097</v>
      </c>
      <c r="B3920" s="9">
        <v>0</v>
      </c>
      <c r="C3920" s="255" t="s">
        <v>9107</v>
      </c>
      <c r="D3920" s="9">
        <v>0.204176</v>
      </c>
      <c r="E3920" s="9">
        <v>17477099.499999996</v>
      </c>
      <c r="F3920" s="255" t="s">
        <v>9156</v>
      </c>
      <c r="G3920" s="9">
        <v>1</v>
      </c>
      <c r="H3920" s="255" t="s">
        <v>9168</v>
      </c>
      <c r="I3920" s="9">
        <v>2</v>
      </c>
    </row>
    <row r="3921">
      <c r="A3921" s="255" t="s">
        <v>5098</v>
      </c>
      <c r="B3921" s="9">
        <v>0</v>
      </c>
      <c r="C3921" s="255" t="s">
        <v>9108</v>
      </c>
      <c r="D3921" s="9">
        <v>0.37213227911472307</v>
      </c>
      <c r="E3921" s="9">
        <v>17477099.499999996</v>
      </c>
      <c r="F3921" s="255" t="s">
        <v>9156</v>
      </c>
      <c r="G3921" s="9">
        <v>1</v>
      </c>
      <c r="H3921" s="255" t="s">
        <v>9169</v>
      </c>
      <c r="I3921" s="9">
        <v>2</v>
      </c>
    </row>
    <row r="3922">
      <c r="A3922" s="255" t="s">
        <v>5099</v>
      </c>
      <c r="B3922" s="9">
        <v>0</v>
      </c>
      <c r="C3922" s="255" t="s">
        <v>9109</v>
      </c>
      <c r="D3922" s="9">
        <v>0.10107058560864392</v>
      </c>
      <c r="E3922" s="9">
        <v>17477099.499999996</v>
      </c>
      <c r="F3922" s="255" t="s">
        <v>9156</v>
      </c>
      <c r="G3922" s="9">
        <v>1</v>
      </c>
      <c r="H3922" s="255" t="s">
        <v>9169</v>
      </c>
      <c r="I3922" s="9">
        <v>2</v>
      </c>
    </row>
    <row r="3923">
      <c r="A3923" s="255" t="s">
        <v>5100</v>
      </c>
      <c r="B3923" s="9">
        <v>0</v>
      </c>
      <c r="C3923" s="255" t="s">
        <v>9110</v>
      </c>
      <c r="D3923" s="9">
        <v>0.039413704225282557</v>
      </c>
      <c r="E3923" s="9">
        <v>17477099.499999996</v>
      </c>
      <c r="F3923" s="255" t="s">
        <v>9156</v>
      </c>
      <c r="G3923" s="9">
        <v>1</v>
      </c>
      <c r="H3923" s="255" t="s">
        <v>9169</v>
      </c>
      <c r="I3923" s="9">
        <v>2</v>
      </c>
    </row>
    <row r="3924">
      <c r="A3924" s="255" t="s">
        <v>5101</v>
      </c>
      <c r="B3924" s="9">
        <v>0</v>
      </c>
      <c r="C3924" s="255" t="s">
        <v>9108</v>
      </c>
      <c r="D3924" s="9">
        <v>0.37559256263971064</v>
      </c>
      <c r="E3924" s="9">
        <v>17477099.499999996</v>
      </c>
      <c r="F3924" s="255" t="s">
        <v>9157</v>
      </c>
      <c r="G3924" s="9">
        <v>1</v>
      </c>
      <c r="H3924" s="255" t="s">
        <v>9169</v>
      </c>
      <c r="I3924" s="9">
        <v>2</v>
      </c>
    </row>
    <row r="3925">
      <c r="A3925" s="255" t="s">
        <v>5102</v>
      </c>
      <c r="B3925" s="9">
        <v>0</v>
      </c>
      <c r="C3925" s="255" t="s">
        <v>9109</v>
      </c>
      <c r="D3925" s="9">
        <v>0.10223850289615788</v>
      </c>
      <c r="E3925" s="9">
        <v>17477099.499999996</v>
      </c>
      <c r="F3925" s="255" t="s">
        <v>9157</v>
      </c>
      <c r="G3925" s="9">
        <v>1</v>
      </c>
      <c r="H3925" s="255" t="s">
        <v>9169</v>
      </c>
      <c r="I3925" s="9">
        <v>2</v>
      </c>
    </row>
    <row r="3926">
      <c r="A3926" s="255" t="s">
        <v>5103</v>
      </c>
      <c r="B3926" s="9">
        <v>0</v>
      </c>
      <c r="C3926" s="255" t="s">
        <v>9110</v>
      </c>
      <c r="D3926" s="9">
        <v>0.039869140468746483</v>
      </c>
      <c r="E3926" s="9">
        <v>17477099.499999996</v>
      </c>
      <c r="F3926" s="255" t="s">
        <v>9157</v>
      </c>
      <c r="G3926" s="9">
        <v>1</v>
      </c>
      <c r="H3926" s="255" t="s">
        <v>9169</v>
      </c>
      <c r="I3926" s="9">
        <v>2</v>
      </c>
    </row>
    <row r="3927">
      <c r="A3927" s="255" t="s">
        <v>5104</v>
      </c>
      <c r="B3927" s="9">
        <v>0</v>
      </c>
      <c r="C3927" s="255" t="s">
        <v>9106</v>
      </c>
      <c r="D3927" s="9">
        <v>0.33288709999999999</v>
      </c>
      <c r="E3927" s="9">
        <v>17477099.499999996</v>
      </c>
      <c r="F3927" s="255" t="s">
        <v>9158</v>
      </c>
      <c r="G3927" s="9">
        <v>1</v>
      </c>
      <c r="H3927" s="255" t="s">
        <v>9168</v>
      </c>
      <c r="I3927" s="9">
        <v>2</v>
      </c>
    </row>
    <row r="3928">
      <c r="A3928" s="255" t="s">
        <v>5105</v>
      </c>
      <c r="B3928" s="9">
        <v>0</v>
      </c>
      <c r="C3928" s="255" t="s">
        <v>9107</v>
      </c>
      <c r="D3928" s="9">
        <v>0.2019089</v>
      </c>
      <c r="E3928" s="9">
        <v>17477099.499999996</v>
      </c>
      <c r="F3928" s="255" t="s">
        <v>9158</v>
      </c>
      <c r="G3928" s="9">
        <v>1</v>
      </c>
      <c r="H3928" s="255" t="s">
        <v>9168</v>
      </c>
      <c r="I3928" s="9">
        <v>2</v>
      </c>
    </row>
    <row r="3929">
      <c r="A3929" s="255" t="s">
        <v>5106</v>
      </c>
      <c r="B3929" s="9">
        <v>0</v>
      </c>
      <c r="C3929" s="255" t="s">
        <v>9108</v>
      </c>
      <c r="D3929" s="9">
        <v>0.37683526712731402</v>
      </c>
      <c r="E3929" s="9">
        <v>17477099.499999996</v>
      </c>
      <c r="F3929" s="255" t="s">
        <v>9158</v>
      </c>
      <c r="G3929" s="9">
        <v>1</v>
      </c>
      <c r="H3929" s="255" t="s">
        <v>9169</v>
      </c>
      <c r="I3929" s="9">
        <v>2</v>
      </c>
    </row>
    <row r="3930">
      <c r="A3930" s="255" t="s">
        <v>5107</v>
      </c>
      <c r="B3930" s="9">
        <v>0</v>
      </c>
      <c r="C3930" s="255" t="s">
        <v>9109</v>
      </c>
      <c r="D3930" s="9">
        <v>0.10256935982399985</v>
      </c>
      <c r="E3930" s="9">
        <v>17477099.499999996</v>
      </c>
      <c r="F3930" s="255" t="s">
        <v>9158</v>
      </c>
      <c r="G3930" s="9">
        <v>1</v>
      </c>
      <c r="H3930" s="255" t="s">
        <v>9169</v>
      </c>
      <c r="I3930" s="9">
        <v>2</v>
      </c>
    </row>
    <row r="3931">
      <c r="A3931" s="255" t="s">
        <v>5108</v>
      </c>
      <c r="B3931" s="9">
        <v>0</v>
      </c>
      <c r="C3931" s="255" t="s">
        <v>9110</v>
      </c>
      <c r="D3931" s="9">
        <v>0.040041326819519676</v>
      </c>
      <c r="E3931" s="9">
        <v>17477099.499999996</v>
      </c>
      <c r="F3931" s="255" t="s">
        <v>9158</v>
      </c>
      <c r="G3931" s="9">
        <v>1</v>
      </c>
      <c r="H3931" s="255" t="s">
        <v>9169</v>
      </c>
      <c r="I3931" s="9">
        <v>2</v>
      </c>
    </row>
    <row r="3932">
      <c r="A3932" s="255" t="s">
        <v>5109</v>
      </c>
      <c r="B3932" s="9">
        <v>0</v>
      </c>
      <c r="C3932" s="255" t="s">
        <v>9106</v>
      </c>
      <c r="D3932" s="9">
        <v>0.3351827</v>
      </c>
      <c r="E3932" s="9">
        <v>17477099.499999996</v>
      </c>
      <c r="F3932" s="255" t="s">
        <v>9159</v>
      </c>
      <c r="G3932" s="9">
        <v>1</v>
      </c>
      <c r="H3932" s="255" t="s">
        <v>9168</v>
      </c>
      <c r="I3932" s="9">
        <v>2</v>
      </c>
    </row>
    <row r="3933">
      <c r="A3933" s="255" t="s">
        <v>5110</v>
      </c>
      <c r="B3933" s="9">
        <v>0</v>
      </c>
      <c r="C3933" s="255" t="s">
        <v>9107</v>
      </c>
      <c r="D3933" s="9">
        <v>0.205619</v>
      </c>
      <c r="E3933" s="9">
        <v>17477099.499999996</v>
      </c>
      <c r="F3933" s="255" t="s">
        <v>9159</v>
      </c>
      <c r="G3933" s="9">
        <v>1</v>
      </c>
      <c r="H3933" s="255" t="s">
        <v>9168</v>
      </c>
      <c r="I3933" s="9">
        <v>2</v>
      </c>
    </row>
    <row r="3934">
      <c r="A3934" s="255" t="s">
        <v>5111</v>
      </c>
      <c r="B3934" s="9">
        <v>0</v>
      </c>
      <c r="C3934" s="255" t="s">
        <v>9108</v>
      </c>
      <c r="D3934" s="9">
        <v>0.37255602703426033</v>
      </c>
      <c r="E3934" s="9">
        <v>17477099.499999996</v>
      </c>
      <c r="F3934" s="255" t="s">
        <v>9159</v>
      </c>
      <c r="G3934" s="9">
        <v>1</v>
      </c>
      <c r="H3934" s="255" t="s">
        <v>9169</v>
      </c>
      <c r="I3934" s="9">
        <v>2</v>
      </c>
    </row>
    <row r="3935">
      <c r="A3935" s="255" t="s">
        <v>5112</v>
      </c>
      <c r="B3935" s="9">
        <v>0</v>
      </c>
      <c r="C3935" s="255" t="s">
        <v>9109</v>
      </c>
      <c r="D3935" s="9">
        <v>0.10124592789932578</v>
      </c>
      <c r="E3935" s="9">
        <v>17477099.499999996</v>
      </c>
      <c r="F3935" s="255" t="s">
        <v>9159</v>
      </c>
      <c r="G3935" s="9">
        <v>1</v>
      </c>
      <c r="H3935" s="255" t="s">
        <v>9169</v>
      </c>
      <c r="I3935" s="9">
        <v>2</v>
      </c>
    </row>
    <row r="3936">
      <c r="A3936" s="255" t="s">
        <v>5113</v>
      </c>
      <c r="B3936" s="9">
        <v>0</v>
      </c>
      <c r="C3936" s="255" t="s">
        <v>9110</v>
      </c>
      <c r="D3936" s="9">
        <v>0.039499521336486827</v>
      </c>
      <c r="E3936" s="9">
        <v>17477099.499999996</v>
      </c>
      <c r="F3936" s="255" t="s">
        <v>9159</v>
      </c>
      <c r="G3936" s="9">
        <v>1</v>
      </c>
      <c r="H3936" s="255" t="s">
        <v>9169</v>
      </c>
      <c r="I3936" s="9">
        <v>2</v>
      </c>
    </row>
    <row r="3937">
      <c r="A3937" s="255" t="s">
        <v>5114</v>
      </c>
      <c r="B3937" s="9">
        <v>0</v>
      </c>
      <c r="C3937" s="255" t="s">
        <v>9106</v>
      </c>
      <c r="D3937" s="9">
        <v>0.3339684</v>
      </c>
      <c r="E3937" s="9">
        <v>17477099.499999996</v>
      </c>
      <c r="F3937" s="255" t="s">
        <v>9160</v>
      </c>
      <c r="G3937" s="9">
        <v>1</v>
      </c>
      <c r="H3937" s="255" t="s">
        <v>9168</v>
      </c>
      <c r="I3937" s="9">
        <v>2</v>
      </c>
    </row>
    <row r="3938">
      <c r="A3938" s="255" t="s">
        <v>5115</v>
      </c>
      <c r="B3938" s="9">
        <v>0</v>
      </c>
      <c r="C3938" s="255" t="s">
        <v>9107</v>
      </c>
      <c r="D3938" s="9">
        <v>0.2035951</v>
      </c>
      <c r="E3938" s="9">
        <v>17477099.499999996</v>
      </c>
      <c r="F3938" s="255" t="s">
        <v>9160</v>
      </c>
      <c r="G3938" s="9">
        <v>1</v>
      </c>
      <c r="H3938" s="255" t="s">
        <v>9168</v>
      </c>
      <c r="I3938" s="9">
        <v>2</v>
      </c>
    </row>
    <row r="3939">
      <c r="A3939" s="255" t="s">
        <v>5116</v>
      </c>
      <c r="B3939" s="9">
        <v>0</v>
      </c>
      <c r="C3939" s="255" t="s">
        <v>9108</v>
      </c>
      <c r="D3939" s="9">
        <v>0.37352741990252447</v>
      </c>
      <c r="E3939" s="9">
        <v>17477099.499999996</v>
      </c>
      <c r="F3939" s="255" t="s">
        <v>9160</v>
      </c>
      <c r="G3939" s="9">
        <v>1</v>
      </c>
      <c r="H3939" s="255" t="s">
        <v>9169</v>
      </c>
      <c r="I3939" s="9">
        <v>2</v>
      </c>
    </row>
    <row r="3940">
      <c r="A3940" s="255" t="s">
        <v>5117</v>
      </c>
      <c r="B3940" s="9">
        <v>0</v>
      </c>
      <c r="C3940" s="255" t="s">
        <v>9109</v>
      </c>
      <c r="D3940" s="9">
        <v>0.10134362050706545</v>
      </c>
      <c r="E3940" s="9">
        <v>17477099.499999996</v>
      </c>
      <c r="F3940" s="255" t="s">
        <v>9160</v>
      </c>
      <c r="G3940" s="9">
        <v>1</v>
      </c>
      <c r="H3940" s="255" t="s">
        <v>9169</v>
      </c>
      <c r="I3940" s="9">
        <v>2</v>
      </c>
    </row>
    <row r="3941">
      <c r="A3941" s="255" t="s">
        <v>5118</v>
      </c>
      <c r="B3941" s="9">
        <v>0</v>
      </c>
      <c r="C3941" s="255" t="s">
        <v>9110</v>
      </c>
      <c r="D3941" s="9">
        <v>0.039519724675034992</v>
      </c>
      <c r="E3941" s="9">
        <v>17477099.499999996</v>
      </c>
      <c r="F3941" s="255" t="s">
        <v>9160</v>
      </c>
      <c r="G3941" s="9">
        <v>1</v>
      </c>
      <c r="H3941" s="255" t="s">
        <v>9169</v>
      </c>
      <c r="I3941" s="9">
        <v>2</v>
      </c>
    </row>
    <row r="3942">
      <c r="A3942" s="255" t="s">
        <v>5119</v>
      </c>
      <c r="B3942" s="9">
        <v>0</v>
      </c>
      <c r="C3942" s="255" t="s">
        <v>9106</v>
      </c>
      <c r="D3942" s="9">
        <v>0.33533089999999999</v>
      </c>
      <c r="E3942" s="9">
        <v>17477099.499999996</v>
      </c>
      <c r="F3942" s="255" t="s">
        <v>9161</v>
      </c>
      <c r="G3942" s="9">
        <v>1</v>
      </c>
      <c r="H3942" s="255" t="s">
        <v>9168</v>
      </c>
      <c r="I3942" s="9">
        <v>2</v>
      </c>
    </row>
    <row r="3943">
      <c r="A3943" s="255" t="s">
        <v>5120</v>
      </c>
      <c r="B3943" s="9">
        <v>0</v>
      </c>
      <c r="C3943" s="255" t="s">
        <v>9107</v>
      </c>
      <c r="D3943" s="9">
        <v>0.20576439999999999</v>
      </c>
      <c r="E3943" s="9">
        <v>17477099.499999996</v>
      </c>
      <c r="F3943" s="255" t="s">
        <v>9161</v>
      </c>
      <c r="G3943" s="9">
        <v>1</v>
      </c>
      <c r="H3943" s="255" t="s">
        <v>9168</v>
      </c>
      <c r="I3943" s="9">
        <v>2</v>
      </c>
    </row>
    <row r="3944">
      <c r="A3944" s="255" t="s">
        <v>5121</v>
      </c>
      <c r="B3944" s="9">
        <v>0</v>
      </c>
      <c r="C3944" s="255" t="s">
        <v>9108</v>
      </c>
      <c r="D3944" s="9">
        <v>0.37069941084251046</v>
      </c>
      <c r="E3944" s="9">
        <v>17477099.499999996</v>
      </c>
      <c r="F3944" s="255" t="s">
        <v>9161</v>
      </c>
      <c r="G3944" s="9">
        <v>1</v>
      </c>
      <c r="H3944" s="255" t="s">
        <v>9169</v>
      </c>
      <c r="I3944" s="9">
        <v>2</v>
      </c>
    </row>
    <row r="3945">
      <c r="A3945" s="255" t="s">
        <v>5122</v>
      </c>
      <c r="B3945" s="9">
        <v>0</v>
      </c>
      <c r="C3945" s="255" t="s">
        <v>9109</v>
      </c>
      <c r="D3945" s="9">
        <v>0.10056385849444129</v>
      </c>
      <c r="E3945" s="9">
        <v>17477099.499999996</v>
      </c>
      <c r="F3945" s="255" t="s">
        <v>9161</v>
      </c>
      <c r="G3945" s="9">
        <v>1</v>
      </c>
      <c r="H3945" s="255" t="s">
        <v>9169</v>
      </c>
      <c r="I3945" s="9">
        <v>2</v>
      </c>
    </row>
    <row r="3946">
      <c r="A3946" s="255" t="s">
        <v>5123</v>
      </c>
      <c r="B3946" s="9">
        <v>0</v>
      </c>
      <c r="C3946" s="255" t="s">
        <v>9110</v>
      </c>
      <c r="D3946" s="9">
        <v>0.039204830420115896</v>
      </c>
      <c r="E3946" s="9">
        <v>17477099.499999996</v>
      </c>
      <c r="F3946" s="255" t="s">
        <v>9161</v>
      </c>
      <c r="G3946" s="9">
        <v>1</v>
      </c>
      <c r="H3946" s="255" t="s">
        <v>9169</v>
      </c>
      <c r="I3946" s="9">
        <v>2</v>
      </c>
    </row>
    <row r="3947">
      <c r="A3947" s="255" t="s">
        <v>5124</v>
      </c>
      <c r="B3947" s="9">
        <v>0</v>
      </c>
      <c r="C3947" s="255" t="s">
        <v>9106</v>
      </c>
      <c r="D3947" s="9">
        <v>0.3344992</v>
      </c>
      <c r="E3947" s="9">
        <v>17477099.499999996</v>
      </c>
      <c r="F3947" s="255" t="s">
        <v>9162</v>
      </c>
      <c r="G3947" s="9">
        <v>1</v>
      </c>
      <c r="H3947" s="255" t="s">
        <v>9168</v>
      </c>
      <c r="I3947" s="9">
        <v>2</v>
      </c>
    </row>
    <row r="3948">
      <c r="A3948" s="255" t="s">
        <v>5125</v>
      </c>
      <c r="B3948" s="9">
        <v>0</v>
      </c>
      <c r="C3948" s="255" t="s">
        <v>9107</v>
      </c>
      <c r="D3948" s="9">
        <v>0.2039985</v>
      </c>
      <c r="E3948" s="9">
        <v>17477099.499999996</v>
      </c>
      <c r="F3948" s="255" t="s">
        <v>9162</v>
      </c>
      <c r="G3948" s="9">
        <v>1</v>
      </c>
      <c r="H3948" s="255" t="s">
        <v>9168</v>
      </c>
      <c r="I3948" s="9">
        <v>2</v>
      </c>
    </row>
    <row r="3949">
      <c r="A3949" s="255" t="s">
        <v>5126</v>
      </c>
      <c r="B3949" s="9">
        <v>0</v>
      </c>
      <c r="C3949" s="255" t="s">
        <v>9108</v>
      </c>
      <c r="D3949" s="9">
        <v>0.37019640602190074</v>
      </c>
      <c r="E3949" s="9">
        <v>17477099.499999996</v>
      </c>
      <c r="F3949" s="255" t="s">
        <v>9162</v>
      </c>
      <c r="G3949" s="9">
        <v>1</v>
      </c>
      <c r="H3949" s="255" t="s">
        <v>9169</v>
      </c>
      <c r="I3949" s="9">
        <v>2</v>
      </c>
    </row>
    <row r="3950">
      <c r="A3950" s="255" t="s">
        <v>5127</v>
      </c>
      <c r="B3950" s="9">
        <v>0</v>
      </c>
      <c r="C3950" s="255" t="s">
        <v>9109</v>
      </c>
      <c r="D3950" s="9">
        <v>0.1007016983757263</v>
      </c>
      <c r="E3950" s="9">
        <v>17477099.499999996</v>
      </c>
      <c r="F3950" s="255" t="s">
        <v>9162</v>
      </c>
      <c r="G3950" s="9">
        <v>1</v>
      </c>
      <c r="H3950" s="255" t="s">
        <v>9169</v>
      </c>
      <c r="I3950" s="9">
        <v>2</v>
      </c>
    </row>
    <row r="3951">
      <c r="A3951" s="255" t="s">
        <v>5128</v>
      </c>
      <c r="B3951" s="9">
        <v>0</v>
      </c>
      <c r="C3951" s="255" t="s">
        <v>9110</v>
      </c>
      <c r="D3951" s="9">
        <v>0.039364668551902002</v>
      </c>
      <c r="E3951" s="9">
        <v>17477099.499999996</v>
      </c>
      <c r="F3951" s="255" t="s">
        <v>9162</v>
      </c>
      <c r="G3951" s="9">
        <v>1</v>
      </c>
      <c r="H3951" s="255" t="s">
        <v>9169</v>
      </c>
      <c r="I3951" s="9">
        <v>2</v>
      </c>
    </row>
    <row r="3952">
      <c r="A3952" s="255" t="s">
        <v>5129</v>
      </c>
      <c r="B3952" s="9">
        <v>0</v>
      </c>
      <c r="C3952" s="255" t="s">
        <v>9106</v>
      </c>
      <c r="D3952" s="9">
        <v>0.3336903</v>
      </c>
      <c r="E3952" s="9">
        <v>17477099.499999996</v>
      </c>
      <c r="F3952" s="255" t="s">
        <v>9163</v>
      </c>
      <c r="G3952" s="9">
        <v>1</v>
      </c>
      <c r="H3952" s="255" t="s">
        <v>9168</v>
      </c>
      <c r="I3952" s="9">
        <v>2</v>
      </c>
    </row>
    <row r="3953">
      <c r="A3953" s="255" t="s">
        <v>5130</v>
      </c>
      <c r="B3953" s="9">
        <v>0</v>
      </c>
      <c r="C3953" s="255" t="s">
        <v>9107</v>
      </c>
      <c r="D3953" s="9">
        <v>0.20330509999999999</v>
      </c>
      <c r="E3953" s="9">
        <v>17477099.499999996</v>
      </c>
      <c r="F3953" s="255" t="s">
        <v>9163</v>
      </c>
      <c r="G3953" s="9">
        <v>1</v>
      </c>
      <c r="H3953" s="255" t="s">
        <v>9168</v>
      </c>
      <c r="I3953" s="9">
        <v>2</v>
      </c>
    </row>
    <row r="3954">
      <c r="A3954" s="255" t="s">
        <v>5131</v>
      </c>
      <c r="B3954" s="9">
        <v>0</v>
      </c>
      <c r="C3954" s="255" t="s">
        <v>9108</v>
      </c>
      <c r="D3954" s="9">
        <v>0.37693300238834226</v>
      </c>
      <c r="E3954" s="9">
        <v>17477099.499999996</v>
      </c>
      <c r="F3954" s="255" t="s">
        <v>9163</v>
      </c>
      <c r="G3954" s="9">
        <v>1</v>
      </c>
      <c r="H3954" s="255" t="s">
        <v>9169</v>
      </c>
      <c r="I3954" s="9">
        <v>2</v>
      </c>
    </row>
    <row r="3955">
      <c r="A3955" s="255" t="s">
        <v>5132</v>
      </c>
      <c r="B3955" s="9">
        <v>0</v>
      </c>
      <c r="C3955" s="255" t="s">
        <v>9109</v>
      </c>
      <c r="D3955" s="9">
        <v>0.10266594360957371</v>
      </c>
      <c r="E3955" s="9">
        <v>17477099.499999996</v>
      </c>
      <c r="F3955" s="255" t="s">
        <v>9163</v>
      </c>
      <c r="G3955" s="9">
        <v>1</v>
      </c>
      <c r="H3955" s="255" t="s">
        <v>9169</v>
      </c>
      <c r="I3955" s="9">
        <v>2</v>
      </c>
    </row>
    <row r="3956">
      <c r="A3956" s="255" t="s">
        <v>5133</v>
      </c>
      <c r="B3956" s="9">
        <v>0</v>
      </c>
      <c r="C3956" s="255" t="s">
        <v>9110</v>
      </c>
      <c r="D3956" s="9">
        <v>0.040093088282801927</v>
      </c>
      <c r="E3956" s="9">
        <v>17477099.499999996</v>
      </c>
      <c r="F3956" s="255" t="s">
        <v>9163</v>
      </c>
      <c r="G3956" s="9">
        <v>1</v>
      </c>
      <c r="H3956" s="255" t="s">
        <v>9169</v>
      </c>
      <c r="I3956" s="9">
        <v>2</v>
      </c>
    </row>
    <row r="3957">
      <c r="A3957" s="255" t="s">
        <v>5134</v>
      </c>
      <c r="B3957" s="9">
        <v>0</v>
      </c>
      <c r="C3957" s="255" t="s">
        <v>9106</v>
      </c>
      <c r="D3957" s="9">
        <v>0.33437709999999998</v>
      </c>
      <c r="E3957" s="9">
        <v>17477099.499999996</v>
      </c>
      <c r="F3957" s="255" t="s">
        <v>9164</v>
      </c>
      <c r="G3957" s="9">
        <v>1</v>
      </c>
      <c r="H3957" s="255" t="s">
        <v>9168</v>
      </c>
      <c r="I3957" s="9">
        <v>2</v>
      </c>
    </row>
    <row r="3958">
      <c r="A3958" s="255" t="s">
        <v>5135</v>
      </c>
      <c r="B3958" s="9">
        <v>0</v>
      </c>
      <c r="C3958" s="255" t="s">
        <v>9107</v>
      </c>
      <c r="D3958" s="9">
        <v>0.20386380000000001</v>
      </c>
      <c r="E3958" s="9">
        <v>17477099.499999996</v>
      </c>
      <c r="F3958" s="255" t="s">
        <v>9164</v>
      </c>
      <c r="G3958" s="9">
        <v>1</v>
      </c>
      <c r="H3958" s="255" t="s">
        <v>9168</v>
      </c>
      <c r="I3958" s="9">
        <v>2</v>
      </c>
    </row>
    <row r="3959">
      <c r="A3959" s="255" t="s">
        <v>5136</v>
      </c>
      <c r="B3959" s="9">
        <v>0</v>
      </c>
      <c r="C3959" s="255" t="s">
        <v>9108</v>
      </c>
      <c r="D3959" s="9">
        <v>0.37143429009926476</v>
      </c>
      <c r="E3959" s="9">
        <v>17477099.499999996</v>
      </c>
      <c r="F3959" s="255" t="s">
        <v>9164</v>
      </c>
      <c r="G3959" s="9">
        <v>1</v>
      </c>
      <c r="H3959" s="255" t="s">
        <v>9169</v>
      </c>
      <c r="I3959" s="9">
        <v>2</v>
      </c>
    </row>
    <row r="3960">
      <c r="A3960" s="255" t="s">
        <v>5137</v>
      </c>
      <c r="B3960" s="9">
        <v>0</v>
      </c>
      <c r="C3960" s="255" t="s">
        <v>9109</v>
      </c>
      <c r="D3960" s="9">
        <v>0.10132202461402723</v>
      </c>
      <c r="E3960" s="9">
        <v>17477099.499999996</v>
      </c>
      <c r="F3960" s="255" t="s">
        <v>9164</v>
      </c>
      <c r="G3960" s="9">
        <v>1</v>
      </c>
      <c r="H3960" s="255" t="s">
        <v>9169</v>
      </c>
      <c r="I3960" s="9">
        <v>2</v>
      </c>
    </row>
    <row r="3961">
      <c r="A3961" s="255" t="s">
        <v>5138</v>
      </c>
      <c r="B3961" s="9">
        <v>0</v>
      </c>
      <c r="C3961" s="255" t="s">
        <v>9110</v>
      </c>
      <c r="D3961" s="9">
        <v>0.039634656900844764</v>
      </c>
      <c r="E3961" s="9">
        <v>17477099.499999996</v>
      </c>
      <c r="F3961" s="255" t="s">
        <v>9164</v>
      </c>
      <c r="G3961" s="9">
        <v>1</v>
      </c>
      <c r="H3961" s="255" t="s">
        <v>9169</v>
      </c>
      <c r="I3961" s="9">
        <v>2</v>
      </c>
    </row>
    <row r="3962">
      <c r="A3962" s="255" t="s">
        <v>5139</v>
      </c>
      <c r="B3962" s="9">
        <v>1</v>
      </c>
      <c r="C3962" s="255" t="s">
        <v>9103</v>
      </c>
      <c r="D3962" s="9">
        <v>328926.88151748211</v>
      </c>
      <c r="E3962" s="9">
        <v>1747011.7004889275</v>
      </c>
      <c r="F3962" s="255" t="s">
        <v>9114</v>
      </c>
      <c r="G3962" s="9"/>
      <c r="H3962" s="255" t="s">
        <v>9168</v>
      </c>
      <c r="I3962" s="9">
        <v>3</v>
      </c>
    </row>
    <row r="3963">
      <c r="A3963" s="255" t="s">
        <v>5140</v>
      </c>
      <c r="B3963" s="9">
        <v>1</v>
      </c>
      <c r="C3963" s="255" t="s">
        <v>9104</v>
      </c>
      <c r="D3963" s="9">
        <v>742145772.43832171</v>
      </c>
      <c r="E3963" s="9">
        <v>1747011.7004889275</v>
      </c>
      <c r="F3963" s="255" t="s">
        <v>9114</v>
      </c>
      <c r="G3963" s="9"/>
      <c r="H3963" s="255" t="s">
        <v>9168</v>
      </c>
      <c r="I3963" s="9">
        <v>3</v>
      </c>
    </row>
    <row r="3964">
      <c r="A3964" s="255" t="s">
        <v>5141</v>
      </c>
      <c r="B3964" s="9">
        <v>1</v>
      </c>
      <c r="C3964" s="255" t="s">
        <v>9105</v>
      </c>
      <c r="D3964" s="9">
        <v>0.18827972441479754</v>
      </c>
      <c r="E3964" s="9">
        <v>1747011.7004889275</v>
      </c>
      <c r="F3964" s="255" t="s">
        <v>9114</v>
      </c>
      <c r="G3964" s="9"/>
      <c r="H3964" s="255" t="s">
        <v>9168</v>
      </c>
      <c r="I3964" s="9">
        <v>3</v>
      </c>
    </row>
    <row r="3965">
      <c r="A3965" s="255" t="s">
        <v>5142</v>
      </c>
      <c r="B3965" s="9">
        <v>1</v>
      </c>
      <c r="C3965" s="255" t="s">
        <v>9205</v>
      </c>
      <c r="D3965" s="9">
        <v>424.80870175661732</v>
      </c>
      <c r="E3965" s="9">
        <v>1747011.7004889275</v>
      </c>
      <c r="F3965" s="255" t="s">
        <v>9114</v>
      </c>
      <c r="G3965" s="9"/>
      <c r="H3965" s="255" t="s">
        <v>9168</v>
      </c>
      <c r="I3965" s="9">
        <v>3</v>
      </c>
    </row>
    <row r="3966">
      <c r="A3966" s="255" t="s">
        <v>5143</v>
      </c>
      <c r="B3966" s="9">
        <v>1</v>
      </c>
      <c r="C3966" s="255" t="s">
        <v>9103</v>
      </c>
      <c r="D3966" s="9">
        <v>0</v>
      </c>
      <c r="E3966" s="9">
        <v>1747011.7004889275</v>
      </c>
      <c r="F3966" s="255" t="s">
        <v>9115</v>
      </c>
      <c r="G3966" s="9"/>
      <c r="H3966" s="255" t="s">
        <v>9168</v>
      </c>
      <c r="I3966" s="9">
        <v>3</v>
      </c>
    </row>
    <row r="3967">
      <c r="A3967" s="255" t="s">
        <v>5144</v>
      </c>
      <c r="B3967" s="9">
        <v>1</v>
      </c>
      <c r="C3967" s="255" t="s">
        <v>9104</v>
      </c>
      <c r="D3967" s="9">
        <v>0</v>
      </c>
      <c r="E3967" s="9">
        <v>1747011.7004889275</v>
      </c>
      <c r="F3967" s="255" t="s">
        <v>9115</v>
      </c>
      <c r="G3967" s="9"/>
      <c r="H3967" s="255" t="s">
        <v>9168</v>
      </c>
      <c r="I3967" s="9">
        <v>3</v>
      </c>
    </row>
    <row r="3968">
      <c r="A3968" s="255" t="s">
        <v>5145</v>
      </c>
      <c r="B3968" s="9">
        <v>1</v>
      </c>
      <c r="C3968" s="255" t="s">
        <v>9105</v>
      </c>
      <c r="D3968" s="9">
        <v>0</v>
      </c>
      <c r="E3968" s="9">
        <v>1747011.7004889275</v>
      </c>
      <c r="F3968" s="255" t="s">
        <v>9115</v>
      </c>
      <c r="G3968" s="9"/>
      <c r="H3968" s="255" t="s">
        <v>9168</v>
      </c>
      <c r="I3968" s="9">
        <v>3</v>
      </c>
    </row>
    <row r="3969">
      <c r="A3969" s="255" t="s">
        <v>5146</v>
      </c>
      <c r="B3969" s="9">
        <v>1</v>
      </c>
      <c r="C3969" s="255" t="s">
        <v>9205</v>
      </c>
      <c r="D3969" s="9">
        <v>0</v>
      </c>
      <c r="E3969" s="9">
        <v>1747011.7004889275</v>
      </c>
      <c r="F3969" s="255" t="s">
        <v>9115</v>
      </c>
      <c r="G3969" s="9"/>
      <c r="H3969" s="255" t="s">
        <v>9168</v>
      </c>
      <c r="I3969" s="9">
        <v>3</v>
      </c>
    </row>
    <row r="3970">
      <c r="A3970" s="255" t="s">
        <v>5147</v>
      </c>
      <c r="B3970" s="9">
        <v>1</v>
      </c>
      <c r="C3970" s="255" t="s">
        <v>9103</v>
      </c>
      <c r="D3970" s="9">
        <v>0</v>
      </c>
      <c r="E3970" s="9">
        <v>1747011.7004889275</v>
      </c>
      <c r="F3970" s="255" t="s">
        <v>9116</v>
      </c>
      <c r="G3970" s="9"/>
      <c r="H3970" s="255" t="s">
        <v>9168</v>
      </c>
      <c r="I3970" s="9">
        <v>3</v>
      </c>
    </row>
    <row r="3971">
      <c r="A3971" s="255" t="s">
        <v>5148</v>
      </c>
      <c r="B3971" s="9">
        <v>1</v>
      </c>
      <c r="C3971" s="255" t="s">
        <v>9104</v>
      </c>
      <c r="D3971" s="9">
        <v>0</v>
      </c>
      <c r="E3971" s="9">
        <v>1747011.7004889275</v>
      </c>
      <c r="F3971" s="255" t="s">
        <v>9116</v>
      </c>
      <c r="G3971" s="9"/>
      <c r="H3971" s="255" t="s">
        <v>9168</v>
      </c>
      <c r="I3971" s="9">
        <v>3</v>
      </c>
    </row>
    <row r="3972">
      <c r="A3972" s="255" t="s">
        <v>5149</v>
      </c>
      <c r="B3972" s="9">
        <v>1</v>
      </c>
      <c r="C3972" s="255" t="s">
        <v>9105</v>
      </c>
      <c r="D3972" s="9">
        <v>0</v>
      </c>
      <c r="E3972" s="9">
        <v>1747011.7004889275</v>
      </c>
      <c r="F3972" s="255" t="s">
        <v>9116</v>
      </c>
      <c r="G3972" s="9"/>
      <c r="H3972" s="255" t="s">
        <v>9168</v>
      </c>
      <c r="I3972" s="9">
        <v>3</v>
      </c>
    </row>
    <row r="3973">
      <c r="A3973" s="255" t="s">
        <v>5150</v>
      </c>
      <c r="B3973" s="9">
        <v>1</v>
      </c>
      <c r="C3973" s="255" t="s">
        <v>9205</v>
      </c>
      <c r="D3973" s="9">
        <v>0</v>
      </c>
      <c r="E3973" s="9">
        <v>1747011.7004889275</v>
      </c>
      <c r="F3973" s="255" t="s">
        <v>9116</v>
      </c>
      <c r="G3973" s="9"/>
      <c r="H3973" s="255" t="s">
        <v>9168</v>
      </c>
      <c r="I3973" s="9">
        <v>3</v>
      </c>
    </row>
    <row r="3974">
      <c r="A3974" s="255" t="s">
        <v>5151</v>
      </c>
      <c r="B3974" s="9">
        <v>1</v>
      </c>
      <c r="C3974" s="255" t="s">
        <v>9103</v>
      </c>
      <c r="D3974" s="9">
        <v>0</v>
      </c>
      <c r="E3974" s="9">
        <v>1747011.7004889275</v>
      </c>
      <c r="F3974" s="255" t="s">
        <v>9117</v>
      </c>
      <c r="G3974" s="9"/>
      <c r="H3974" s="255" t="s">
        <v>9168</v>
      </c>
      <c r="I3974" s="9">
        <v>3</v>
      </c>
    </row>
    <row r="3975">
      <c r="A3975" s="255" t="s">
        <v>5152</v>
      </c>
      <c r="B3975" s="9">
        <v>1</v>
      </c>
      <c r="C3975" s="255" t="s">
        <v>9104</v>
      </c>
      <c r="D3975" s="9">
        <v>0</v>
      </c>
      <c r="E3975" s="9">
        <v>1747011.7004889275</v>
      </c>
      <c r="F3975" s="255" t="s">
        <v>9117</v>
      </c>
      <c r="G3975" s="9"/>
      <c r="H3975" s="255" t="s">
        <v>9168</v>
      </c>
      <c r="I3975" s="9">
        <v>3</v>
      </c>
    </row>
    <row r="3976">
      <c r="A3976" s="255" t="s">
        <v>5153</v>
      </c>
      <c r="B3976" s="9">
        <v>1</v>
      </c>
      <c r="C3976" s="255" t="s">
        <v>9105</v>
      </c>
      <c r="D3976" s="9">
        <v>0</v>
      </c>
      <c r="E3976" s="9">
        <v>1747011.7004889275</v>
      </c>
      <c r="F3976" s="255" t="s">
        <v>9117</v>
      </c>
      <c r="G3976" s="9"/>
      <c r="H3976" s="255" t="s">
        <v>9168</v>
      </c>
      <c r="I3976" s="9">
        <v>3</v>
      </c>
    </row>
    <row r="3977">
      <c r="A3977" s="255" t="s">
        <v>5154</v>
      </c>
      <c r="B3977" s="9">
        <v>1</v>
      </c>
      <c r="C3977" s="255" t="s">
        <v>9205</v>
      </c>
      <c r="D3977" s="9">
        <v>0</v>
      </c>
      <c r="E3977" s="9">
        <v>1747011.7004889275</v>
      </c>
      <c r="F3977" s="255" t="s">
        <v>9117</v>
      </c>
      <c r="G3977" s="9"/>
      <c r="H3977" s="255" t="s">
        <v>9168</v>
      </c>
      <c r="I3977" s="9">
        <v>3</v>
      </c>
    </row>
    <row r="3978">
      <c r="A3978" s="255" t="s">
        <v>5155</v>
      </c>
      <c r="B3978" s="9">
        <v>1</v>
      </c>
      <c r="C3978" s="255" t="s">
        <v>9103</v>
      </c>
      <c r="D3978" s="9">
        <v>0</v>
      </c>
      <c r="E3978" s="9">
        <v>1747011.7004889275</v>
      </c>
      <c r="F3978" s="255" t="s">
        <v>9118</v>
      </c>
      <c r="G3978" s="9"/>
      <c r="H3978" s="255" t="s">
        <v>9168</v>
      </c>
      <c r="I3978" s="9">
        <v>3</v>
      </c>
    </row>
    <row r="3979">
      <c r="A3979" s="255" t="s">
        <v>5156</v>
      </c>
      <c r="B3979" s="9">
        <v>1</v>
      </c>
      <c r="C3979" s="255" t="s">
        <v>9104</v>
      </c>
      <c r="D3979" s="9">
        <v>0</v>
      </c>
      <c r="E3979" s="9">
        <v>1747011.7004889275</v>
      </c>
      <c r="F3979" s="255" t="s">
        <v>9118</v>
      </c>
      <c r="G3979" s="9"/>
      <c r="H3979" s="255" t="s">
        <v>9168</v>
      </c>
      <c r="I3979" s="9">
        <v>3</v>
      </c>
    </row>
    <row r="3980">
      <c r="A3980" s="255" t="s">
        <v>5157</v>
      </c>
      <c r="B3980" s="9">
        <v>1</v>
      </c>
      <c r="C3980" s="255" t="s">
        <v>9105</v>
      </c>
      <c r="D3980" s="9">
        <v>0</v>
      </c>
      <c r="E3980" s="9">
        <v>1747011.7004889275</v>
      </c>
      <c r="F3980" s="255" t="s">
        <v>9118</v>
      </c>
      <c r="G3980" s="9"/>
      <c r="H3980" s="255" t="s">
        <v>9168</v>
      </c>
      <c r="I3980" s="9">
        <v>3</v>
      </c>
    </row>
    <row r="3981">
      <c r="A3981" s="255" t="s">
        <v>5158</v>
      </c>
      <c r="B3981" s="9">
        <v>1</v>
      </c>
      <c r="C3981" s="255" t="s">
        <v>9205</v>
      </c>
      <c r="D3981" s="9">
        <v>0</v>
      </c>
      <c r="E3981" s="9">
        <v>1747011.7004889275</v>
      </c>
      <c r="F3981" s="255" t="s">
        <v>9118</v>
      </c>
      <c r="G3981" s="9"/>
      <c r="H3981" s="255" t="s">
        <v>9168</v>
      </c>
      <c r="I3981" s="9">
        <v>3</v>
      </c>
    </row>
    <row r="3982">
      <c r="A3982" s="255" t="s">
        <v>5159</v>
      </c>
      <c r="B3982" s="9">
        <v>1</v>
      </c>
      <c r="C3982" s="255" t="s">
        <v>9103</v>
      </c>
      <c r="D3982" s="9">
        <v>0</v>
      </c>
      <c r="E3982" s="9">
        <v>1747011.7004889275</v>
      </c>
      <c r="F3982" s="255" t="s">
        <v>9119</v>
      </c>
      <c r="G3982" s="9"/>
      <c r="H3982" s="255" t="s">
        <v>9168</v>
      </c>
      <c r="I3982" s="9">
        <v>3</v>
      </c>
    </row>
    <row r="3983">
      <c r="A3983" s="255" t="s">
        <v>5160</v>
      </c>
      <c r="B3983" s="9">
        <v>1</v>
      </c>
      <c r="C3983" s="255" t="s">
        <v>9104</v>
      </c>
      <c r="D3983" s="9">
        <v>0</v>
      </c>
      <c r="E3983" s="9">
        <v>1747011.7004889275</v>
      </c>
      <c r="F3983" s="255" t="s">
        <v>9119</v>
      </c>
      <c r="G3983" s="9"/>
      <c r="H3983" s="255" t="s">
        <v>9168</v>
      </c>
      <c r="I3983" s="9">
        <v>3</v>
      </c>
    </row>
    <row r="3984">
      <c r="A3984" s="255" t="s">
        <v>5161</v>
      </c>
      <c r="B3984" s="9">
        <v>1</v>
      </c>
      <c r="C3984" s="255" t="s">
        <v>9105</v>
      </c>
      <c r="D3984" s="9">
        <v>0</v>
      </c>
      <c r="E3984" s="9">
        <v>1747011.7004889275</v>
      </c>
      <c r="F3984" s="255" t="s">
        <v>9119</v>
      </c>
      <c r="G3984" s="9"/>
      <c r="H3984" s="255" t="s">
        <v>9168</v>
      </c>
      <c r="I3984" s="9">
        <v>3</v>
      </c>
    </row>
    <row r="3985">
      <c r="A3985" s="255" t="s">
        <v>5162</v>
      </c>
      <c r="B3985" s="9">
        <v>1</v>
      </c>
      <c r="C3985" s="255" t="s">
        <v>9205</v>
      </c>
      <c r="D3985" s="9">
        <v>0</v>
      </c>
      <c r="E3985" s="9">
        <v>1747011.7004889275</v>
      </c>
      <c r="F3985" s="255" t="s">
        <v>9119</v>
      </c>
      <c r="G3985" s="9"/>
      <c r="H3985" s="255" t="s">
        <v>9168</v>
      </c>
      <c r="I3985" s="9">
        <v>3</v>
      </c>
    </row>
    <row r="3986">
      <c r="A3986" s="255" t="s">
        <v>5163</v>
      </c>
      <c r="B3986" s="9">
        <v>1</v>
      </c>
      <c r="C3986" s="255" t="s">
        <v>9103</v>
      </c>
      <c r="D3986" s="9">
        <v>0</v>
      </c>
      <c r="E3986" s="9">
        <v>1747011.7004889275</v>
      </c>
      <c r="F3986" s="255" t="s">
        <v>9120</v>
      </c>
      <c r="G3986" s="9"/>
      <c r="H3986" s="255" t="s">
        <v>9168</v>
      </c>
      <c r="I3986" s="9">
        <v>3</v>
      </c>
    </row>
    <row r="3987">
      <c r="A3987" s="255" t="s">
        <v>5164</v>
      </c>
      <c r="B3987" s="9">
        <v>1</v>
      </c>
      <c r="C3987" s="255" t="s">
        <v>9104</v>
      </c>
      <c r="D3987" s="9">
        <v>0</v>
      </c>
      <c r="E3987" s="9">
        <v>1747011.7004889275</v>
      </c>
      <c r="F3987" s="255" t="s">
        <v>9120</v>
      </c>
      <c r="G3987" s="9"/>
      <c r="H3987" s="255" t="s">
        <v>9168</v>
      </c>
      <c r="I3987" s="9">
        <v>3</v>
      </c>
    </row>
    <row r="3988">
      <c r="A3988" s="255" t="s">
        <v>5165</v>
      </c>
      <c r="B3988" s="9">
        <v>1</v>
      </c>
      <c r="C3988" s="255" t="s">
        <v>9105</v>
      </c>
      <c r="D3988" s="9">
        <v>0</v>
      </c>
      <c r="E3988" s="9">
        <v>1747011.7004889275</v>
      </c>
      <c r="F3988" s="255" t="s">
        <v>9120</v>
      </c>
      <c r="G3988" s="9"/>
      <c r="H3988" s="255" t="s">
        <v>9168</v>
      </c>
      <c r="I3988" s="9">
        <v>3</v>
      </c>
    </row>
    <row r="3989">
      <c r="A3989" s="255" t="s">
        <v>5166</v>
      </c>
      <c r="B3989" s="9">
        <v>1</v>
      </c>
      <c r="C3989" s="255" t="s">
        <v>9205</v>
      </c>
      <c r="D3989" s="9">
        <v>0</v>
      </c>
      <c r="E3989" s="9">
        <v>1747011.7004889275</v>
      </c>
      <c r="F3989" s="255" t="s">
        <v>9120</v>
      </c>
      <c r="G3989" s="9"/>
      <c r="H3989" s="255" t="s">
        <v>9168</v>
      </c>
      <c r="I3989" s="9">
        <v>3</v>
      </c>
    </row>
    <row r="3990">
      <c r="A3990" s="255" t="s">
        <v>5167</v>
      </c>
      <c r="B3990" s="9">
        <v>1</v>
      </c>
      <c r="C3990" s="255" t="s">
        <v>9103</v>
      </c>
      <c r="D3990" s="9">
        <v>0</v>
      </c>
      <c r="E3990" s="9">
        <v>1747011.7004889275</v>
      </c>
      <c r="F3990" s="255" t="s">
        <v>9121</v>
      </c>
      <c r="G3990" s="9"/>
      <c r="H3990" s="255" t="s">
        <v>9168</v>
      </c>
      <c r="I3990" s="9">
        <v>3</v>
      </c>
    </row>
    <row r="3991">
      <c r="A3991" s="255" t="s">
        <v>5168</v>
      </c>
      <c r="B3991" s="9">
        <v>1</v>
      </c>
      <c r="C3991" s="255" t="s">
        <v>9104</v>
      </c>
      <c r="D3991" s="9">
        <v>0</v>
      </c>
      <c r="E3991" s="9">
        <v>1747011.7004889275</v>
      </c>
      <c r="F3991" s="255" t="s">
        <v>9121</v>
      </c>
      <c r="G3991" s="9"/>
      <c r="H3991" s="255" t="s">
        <v>9168</v>
      </c>
      <c r="I3991" s="9">
        <v>3</v>
      </c>
    </row>
    <row r="3992">
      <c r="A3992" s="255" t="s">
        <v>5169</v>
      </c>
      <c r="B3992" s="9">
        <v>1</v>
      </c>
      <c r="C3992" s="255" t="s">
        <v>9105</v>
      </c>
      <c r="D3992" s="9">
        <v>0</v>
      </c>
      <c r="E3992" s="9">
        <v>1747011.7004889275</v>
      </c>
      <c r="F3992" s="255" t="s">
        <v>9121</v>
      </c>
      <c r="G3992" s="9"/>
      <c r="H3992" s="255" t="s">
        <v>9168</v>
      </c>
      <c r="I3992" s="9">
        <v>3</v>
      </c>
    </row>
    <row r="3993">
      <c r="A3993" s="255" t="s">
        <v>5170</v>
      </c>
      <c r="B3993" s="9">
        <v>1</v>
      </c>
      <c r="C3993" s="255" t="s">
        <v>9205</v>
      </c>
      <c r="D3993" s="9">
        <v>0</v>
      </c>
      <c r="E3993" s="9">
        <v>1747011.7004889275</v>
      </c>
      <c r="F3993" s="255" t="s">
        <v>9121</v>
      </c>
      <c r="G3993" s="9"/>
      <c r="H3993" s="255" t="s">
        <v>9168</v>
      </c>
      <c r="I3993" s="9">
        <v>3</v>
      </c>
    </row>
    <row r="3994">
      <c r="A3994" s="255" t="s">
        <v>5171</v>
      </c>
      <c r="B3994" s="9">
        <v>1</v>
      </c>
      <c r="C3994" s="255" t="s">
        <v>9103</v>
      </c>
      <c r="D3994" s="9">
        <v>875680.99817125814</v>
      </c>
      <c r="E3994" s="9">
        <v>1747011.7004889275</v>
      </c>
      <c r="F3994" s="255" t="s">
        <v>9122</v>
      </c>
      <c r="G3994" s="9"/>
      <c r="H3994" s="255" t="s">
        <v>9168</v>
      </c>
      <c r="I3994" s="9">
        <v>3</v>
      </c>
    </row>
    <row r="3995">
      <c r="A3995" s="255" t="s">
        <v>5172</v>
      </c>
      <c r="B3995" s="9">
        <v>1</v>
      </c>
      <c r="C3995" s="255" t="s">
        <v>9104</v>
      </c>
      <c r="D3995" s="9">
        <v>704173866.88418472</v>
      </c>
      <c r="E3995" s="9">
        <v>1747011.7004889275</v>
      </c>
      <c r="F3995" s="255" t="s">
        <v>9122</v>
      </c>
      <c r="G3995" s="9"/>
      <c r="H3995" s="255" t="s">
        <v>9168</v>
      </c>
      <c r="I3995" s="9">
        <v>3</v>
      </c>
    </row>
    <row r="3996">
      <c r="A3996" s="255" t="s">
        <v>5173</v>
      </c>
      <c r="B3996" s="9">
        <v>1</v>
      </c>
      <c r="C3996" s="255" t="s">
        <v>9105</v>
      </c>
      <c r="D3996" s="9">
        <v>0.5012450677497956</v>
      </c>
      <c r="E3996" s="9">
        <v>1747011.7004889275</v>
      </c>
      <c r="F3996" s="255" t="s">
        <v>9122</v>
      </c>
      <c r="G3996" s="9"/>
      <c r="H3996" s="255" t="s">
        <v>9168</v>
      </c>
      <c r="I3996" s="9">
        <v>3</v>
      </c>
    </row>
    <row r="3997">
      <c r="A3997" s="255" t="s">
        <v>5174</v>
      </c>
      <c r="B3997" s="9">
        <v>1</v>
      </c>
      <c r="C3997" s="255" t="s">
        <v>9205</v>
      </c>
      <c r="D3997" s="9">
        <v>403.07335473890134</v>
      </c>
      <c r="E3997" s="9">
        <v>1747011.7004889275</v>
      </c>
      <c r="F3997" s="255" t="s">
        <v>9122</v>
      </c>
      <c r="G3997" s="9"/>
      <c r="H3997" s="255" t="s">
        <v>9168</v>
      </c>
      <c r="I3997" s="9">
        <v>3</v>
      </c>
    </row>
    <row r="3998">
      <c r="A3998" s="255" t="s">
        <v>5175</v>
      </c>
      <c r="B3998" s="9">
        <v>1</v>
      </c>
      <c r="C3998" s="255" t="s">
        <v>9103</v>
      </c>
      <c r="D3998" s="9">
        <v>875680.99817125814</v>
      </c>
      <c r="E3998" s="9">
        <v>1747011.7004889275</v>
      </c>
      <c r="F3998" s="255" t="s">
        <v>9123</v>
      </c>
      <c r="G3998" s="9"/>
      <c r="H3998" s="255" t="s">
        <v>9168</v>
      </c>
      <c r="I3998" s="9">
        <v>3</v>
      </c>
    </row>
    <row r="3999">
      <c r="A3999" s="255" t="s">
        <v>5176</v>
      </c>
      <c r="B3999" s="9">
        <v>1</v>
      </c>
      <c r="C3999" s="255" t="s">
        <v>9104</v>
      </c>
      <c r="D3999" s="9">
        <v>704173866.88418472</v>
      </c>
      <c r="E3999" s="9">
        <v>1747011.7004889275</v>
      </c>
      <c r="F3999" s="255" t="s">
        <v>9123</v>
      </c>
      <c r="G3999" s="9"/>
      <c r="H3999" s="255" t="s">
        <v>9168</v>
      </c>
      <c r="I3999" s="9">
        <v>3</v>
      </c>
    </row>
    <row r="4000">
      <c r="A4000" s="255" t="s">
        <v>5177</v>
      </c>
      <c r="B4000" s="9">
        <v>1</v>
      </c>
      <c r="C4000" s="255" t="s">
        <v>9105</v>
      </c>
      <c r="D4000" s="9">
        <v>0.5012450677497956</v>
      </c>
      <c r="E4000" s="9">
        <v>1747011.7004889275</v>
      </c>
      <c r="F4000" s="255" t="s">
        <v>9123</v>
      </c>
      <c r="G4000" s="9"/>
      <c r="H4000" s="255" t="s">
        <v>9168</v>
      </c>
      <c r="I4000" s="9">
        <v>3</v>
      </c>
    </row>
    <row r="4001">
      <c r="A4001" s="255" t="s">
        <v>5178</v>
      </c>
      <c r="B4001" s="9">
        <v>1</v>
      </c>
      <c r="C4001" s="255" t="s">
        <v>9205</v>
      </c>
      <c r="D4001" s="9">
        <v>403.07335473890134</v>
      </c>
      <c r="E4001" s="9">
        <v>1747011.7004889275</v>
      </c>
      <c r="F4001" s="255" t="s">
        <v>9123</v>
      </c>
      <c r="G4001" s="9"/>
      <c r="H4001" s="255" t="s">
        <v>9168</v>
      </c>
      <c r="I4001" s="9">
        <v>3</v>
      </c>
    </row>
    <row r="4002">
      <c r="A4002" s="255" t="s">
        <v>5179</v>
      </c>
      <c r="B4002" s="9">
        <v>1</v>
      </c>
      <c r="C4002" s="255" t="s">
        <v>9103</v>
      </c>
      <c r="D4002" s="9">
        <v>875680.99817125814</v>
      </c>
      <c r="E4002" s="9">
        <v>1747011.7004889275</v>
      </c>
      <c r="F4002" s="255" t="s">
        <v>9124</v>
      </c>
      <c r="G4002" s="9"/>
      <c r="H4002" s="255" t="s">
        <v>9168</v>
      </c>
      <c r="I4002" s="9">
        <v>3</v>
      </c>
    </row>
    <row r="4003">
      <c r="A4003" s="255" t="s">
        <v>5180</v>
      </c>
      <c r="B4003" s="9">
        <v>1</v>
      </c>
      <c r="C4003" s="255" t="s">
        <v>9104</v>
      </c>
      <c r="D4003" s="9">
        <v>704173866.88418472</v>
      </c>
      <c r="E4003" s="9">
        <v>1747011.7004889275</v>
      </c>
      <c r="F4003" s="255" t="s">
        <v>9124</v>
      </c>
      <c r="G4003" s="9"/>
      <c r="H4003" s="255" t="s">
        <v>9168</v>
      </c>
      <c r="I4003" s="9">
        <v>3</v>
      </c>
    </row>
    <row r="4004">
      <c r="A4004" s="255" t="s">
        <v>5181</v>
      </c>
      <c r="B4004" s="9">
        <v>1</v>
      </c>
      <c r="C4004" s="255" t="s">
        <v>9105</v>
      </c>
      <c r="D4004" s="9">
        <v>0.5012450677497956</v>
      </c>
      <c r="E4004" s="9">
        <v>1747011.7004889275</v>
      </c>
      <c r="F4004" s="255" t="s">
        <v>9124</v>
      </c>
      <c r="G4004" s="9"/>
      <c r="H4004" s="255" t="s">
        <v>9168</v>
      </c>
      <c r="I4004" s="9">
        <v>3</v>
      </c>
    </row>
    <row r="4005">
      <c r="A4005" s="255" t="s">
        <v>5182</v>
      </c>
      <c r="B4005" s="9">
        <v>1</v>
      </c>
      <c r="C4005" s="255" t="s">
        <v>9205</v>
      </c>
      <c r="D4005" s="9">
        <v>403.07335473890134</v>
      </c>
      <c r="E4005" s="9">
        <v>1747011.7004889275</v>
      </c>
      <c r="F4005" s="255" t="s">
        <v>9124</v>
      </c>
      <c r="G4005" s="9"/>
      <c r="H4005" s="255" t="s">
        <v>9168</v>
      </c>
      <c r="I4005" s="9">
        <v>3</v>
      </c>
    </row>
    <row r="4006">
      <c r="A4006" s="255" t="s">
        <v>5183</v>
      </c>
      <c r="B4006" s="9">
        <v>1</v>
      </c>
      <c r="C4006" s="255" t="s">
        <v>9103</v>
      </c>
      <c r="D4006" s="9">
        <v>1747011.7004889275</v>
      </c>
      <c r="E4006" s="9">
        <v>1747011.7004889275</v>
      </c>
      <c r="F4006" s="255" t="s">
        <v>9125</v>
      </c>
      <c r="G4006" s="9"/>
      <c r="H4006" s="255" t="s">
        <v>9168</v>
      </c>
      <c r="I4006" s="9">
        <v>3</v>
      </c>
    </row>
    <row r="4007">
      <c r="A4007" s="255" t="s">
        <v>5184</v>
      </c>
      <c r="B4007" s="9">
        <v>1</v>
      </c>
      <c r="C4007" s="255" t="s">
        <v>9104</v>
      </c>
      <c r="D4007" s="9">
        <v>725485301.29114246</v>
      </c>
      <c r="E4007" s="9">
        <v>1747011.7004889275</v>
      </c>
      <c r="F4007" s="255" t="s">
        <v>9125</v>
      </c>
      <c r="G4007" s="9"/>
      <c r="H4007" s="255" t="s">
        <v>9168</v>
      </c>
      <c r="I4007" s="9">
        <v>3</v>
      </c>
    </row>
    <row r="4008">
      <c r="A4008" s="255" t="s">
        <v>5185</v>
      </c>
      <c r="B4008" s="9">
        <v>1</v>
      </c>
      <c r="C4008" s="255" t="s">
        <v>9105</v>
      </c>
      <c r="D4008" s="9">
        <v>1</v>
      </c>
      <c r="E4008" s="9">
        <v>1747011.7004889275</v>
      </c>
      <c r="F4008" s="255" t="s">
        <v>9125</v>
      </c>
      <c r="G4008" s="9"/>
      <c r="H4008" s="255" t="s">
        <v>9168</v>
      </c>
      <c r="I4008" s="9">
        <v>3</v>
      </c>
    </row>
    <row r="4009">
      <c r="A4009" s="255" t="s">
        <v>5186</v>
      </c>
      <c r="B4009" s="9">
        <v>1</v>
      </c>
      <c r="C4009" s="255" t="s">
        <v>9205</v>
      </c>
      <c r="D4009" s="9">
        <v>415.27214791297877</v>
      </c>
      <c r="E4009" s="9">
        <v>1747011.7004889275</v>
      </c>
      <c r="F4009" s="255" t="s">
        <v>9125</v>
      </c>
      <c r="G4009" s="9"/>
      <c r="H4009" s="255" t="s">
        <v>9168</v>
      </c>
      <c r="I4009" s="9">
        <v>3</v>
      </c>
    </row>
    <row r="4010">
      <c r="A4010" s="255" t="s">
        <v>5187</v>
      </c>
      <c r="B4010" s="9">
        <v>1</v>
      </c>
      <c r="C4010" s="255" t="s">
        <v>9103</v>
      </c>
      <c r="D4010" s="9">
        <v>332997.48679636902</v>
      </c>
      <c r="E4010" s="9">
        <v>1747011.7004889275</v>
      </c>
      <c r="F4010" s="255" t="s">
        <v>9126</v>
      </c>
      <c r="G4010" s="9"/>
      <c r="H4010" s="255" t="s">
        <v>9168</v>
      </c>
      <c r="I4010" s="9">
        <v>3</v>
      </c>
    </row>
    <row r="4011">
      <c r="A4011" s="255" t="s">
        <v>5188</v>
      </c>
      <c r="B4011" s="9">
        <v>1</v>
      </c>
      <c r="C4011" s="255" t="s">
        <v>9104</v>
      </c>
      <c r="D4011" s="9">
        <v>515958636.18197739</v>
      </c>
      <c r="E4011" s="9">
        <v>1747011.7004889275</v>
      </c>
      <c r="F4011" s="255" t="s">
        <v>9126</v>
      </c>
      <c r="G4011" s="9"/>
      <c r="H4011" s="255" t="s">
        <v>9168</v>
      </c>
      <c r="I4011" s="9">
        <v>3</v>
      </c>
    </row>
    <row r="4012">
      <c r="A4012" s="255" t="s">
        <v>5189</v>
      </c>
      <c r="B4012" s="9">
        <v>1</v>
      </c>
      <c r="C4012" s="255" t="s">
        <v>9105</v>
      </c>
      <c r="D4012" s="9">
        <v>0.19060976334799284</v>
      </c>
      <c r="E4012" s="9">
        <v>1747011.7004889275</v>
      </c>
      <c r="F4012" s="255" t="s">
        <v>9126</v>
      </c>
      <c r="G4012" s="9"/>
      <c r="H4012" s="255" t="s">
        <v>9168</v>
      </c>
      <c r="I4012" s="9">
        <v>3</v>
      </c>
    </row>
    <row r="4013">
      <c r="A4013" s="255" t="s">
        <v>5190</v>
      </c>
      <c r="B4013" s="9">
        <v>1</v>
      </c>
      <c r="C4013" s="255" t="s">
        <v>9205</v>
      </c>
      <c r="D4013" s="9">
        <v>295.33782517746079</v>
      </c>
      <c r="E4013" s="9">
        <v>1747011.7004889275</v>
      </c>
      <c r="F4013" s="255" t="s">
        <v>9126</v>
      </c>
      <c r="G4013" s="9"/>
      <c r="H4013" s="255" t="s">
        <v>9168</v>
      </c>
      <c r="I4013" s="9">
        <v>3</v>
      </c>
    </row>
    <row r="4014">
      <c r="A4014" s="255" t="s">
        <v>5191</v>
      </c>
      <c r="B4014" s="9">
        <v>1</v>
      </c>
      <c r="C4014" s="255" t="s">
        <v>9103</v>
      </c>
      <c r="D4014" s="9">
        <v>890460.42441853613</v>
      </c>
      <c r="E4014" s="9">
        <v>1747011.7004889275</v>
      </c>
      <c r="F4014" s="255" t="s">
        <v>9127</v>
      </c>
      <c r="G4014" s="9"/>
      <c r="H4014" s="255" t="s">
        <v>9168</v>
      </c>
      <c r="I4014" s="9">
        <v>3</v>
      </c>
    </row>
    <row r="4015">
      <c r="A4015" s="255" t="s">
        <v>5192</v>
      </c>
      <c r="B4015" s="9">
        <v>1</v>
      </c>
      <c r="C4015" s="255" t="s">
        <v>9104</v>
      </c>
      <c r="D4015" s="9">
        <v>1220132503.0661621</v>
      </c>
      <c r="E4015" s="9">
        <v>1747011.7004889275</v>
      </c>
      <c r="F4015" s="255" t="s">
        <v>9127</v>
      </c>
      <c r="G4015" s="9"/>
      <c r="H4015" s="255" t="s">
        <v>9168</v>
      </c>
      <c r="I4015" s="9">
        <v>3</v>
      </c>
    </row>
    <row r="4016">
      <c r="A4016" s="255" t="s">
        <v>5193</v>
      </c>
      <c r="B4016" s="9">
        <v>1</v>
      </c>
      <c r="C4016" s="255" t="s">
        <v>9105</v>
      </c>
      <c r="D4016" s="9">
        <v>0.50970490018431325</v>
      </c>
      <c r="E4016" s="9">
        <v>1747011.7004889275</v>
      </c>
      <c r="F4016" s="255" t="s">
        <v>9127</v>
      </c>
      <c r="G4016" s="9"/>
      <c r="H4016" s="255" t="s">
        <v>9168</v>
      </c>
      <c r="I4016" s="9">
        <v>3</v>
      </c>
    </row>
    <row r="4017">
      <c r="A4017" s="255" t="s">
        <v>5194</v>
      </c>
      <c r="B4017" s="9">
        <v>1</v>
      </c>
      <c r="C4017" s="255" t="s">
        <v>9205</v>
      </c>
      <c r="D4017" s="9">
        <v>698.41117991636213</v>
      </c>
      <c r="E4017" s="9">
        <v>1747011.7004889275</v>
      </c>
      <c r="F4017" s="255" t="s">
        <v>9127</v>
      </c>
      <c r="G4017" s="9"/>
      <c r="H4017" s="255" t="s">
        <v>9168</v>
      </c>
      <c r="I4017" s="9">
        <v>3</v>
      </c>
    </row>
    <row r="4018">
      <c r="A4018" s="255" t="s">
        <v>5195</v>
      </c>
      <c r="B4018" s="9">
        <v>1</v>
      </c>
      <c r="C4018" s="255" t="s">
        <v>9103</v>
      </c>
      <c r="D4018" s="9">
        <v>890460.42441853613</v>
      </c>
      <c r="E4018" s="9">
        <v>1747011.7004889275</v>
      </c>
      <c r="F4018" s="255" t="s">
        <v>9128</v>
      </c>
      <c r="G4018" s="9"/>
      <c r="H4018" s="255" t="s">
        <v>9168</v>
      </c>
      <c r="I4018" s="9">
        <v>3</v>
      </c>
    </row>
    <row r="4019">
      <c r="A4019" s="255" t="s">
        <v>5196</v>
      </c>
      <c r="B4019" s="9">
        <v>1</v>
      </c>
      <c r="C4019" s="255" t="s">
        <v>9104</v>
      </c>
      <c r="D4019" s="9">
        <v>1220132503.0661621</v>
      </c>
      <c r="E4019" s="9">
        <v>1747011.7004889275</v>
      </c>
      <c r="F4019" s="255" t="s">
        <v>9128</v>
      </c>
      <c r="G4019" s="9"/>
      <c r="H4019" s="255" t="s">
        <v>9168</v>
      </c>
      <c r="I4019" s="9">
        <v>3</v>
      </c>
    </row>
    <row r="4020">
      <c r="A4020" s="255" t="s">
        <v>5197</v>
      </c>
      <c r="B4020" s="9">
        <v>1</v>
      </c>
      <c r="C4020" s="255" t="s">
        <v>9105</v>
      </c>
      <c r="D4020" s="9">
        <v>0.50970490018431325</v>
      </c>
      <c r="E4020" s="9">
        <v>1747011.7004889275</v>
      </c>
      <c r="F4020" s="255" t="s">
        <v>9128</v>
      </c>
      <c r="G4020" s="9"/>
      <c r="H4020" s="255" t="s">
        <v>9168</v>
      </c>
      <c r="I4020" s="9">
        <v>3</v>
      </c>
    </row>
    <row r="4021">
      <c r="A4021" s="255" t="s">
        <v>5198</v>
      </c>
      <c r="B4021" s="9">
        <v>1</v>
      </c>
      <c r="C4021" s="255" t="s">
        <v>9205</v>
      </c>
      <c r="D4021" s="9">
        <v>698.41117991636213</v>
      </c>
      <c r="E4021" s="9">
        <v>1747011.7004889275</v>
      </c>
      <c r="F4021" s="255" t="s">
        <v>9128</v>
      </c>
      <c r="G4021" s="9"/>
      <c r="H4021" s="255" t="s">
        <v>9168</v>
      </c>
      <c r="I4021" s="9">
        <v>3</v>
      </c>
    </row>
    <row r="4022">
      <c r="A4022" s="255" t="s">
        <v>5199</v>
      </c>
      <c r="B4022" s="9">
        <v>1</v>
      </c>
      <c r="C4022" s="255" t="s">
        <v>9103</v>
      </c>
      <c r="D4022" s="9">
        <v>276228.11199366901</v>
      </c>
      <c r="E4022" s="9">
        <v>1747011.7004889275</v>
      </c>
      <c r="F4022" s="255" t="s">
        <v>9129</v>
      </c>
      <c r="G4022" s="9"/>
      <c r="H4022" s="255" t="s">
        <v>9168</v>
      </c>
      <c r="I4022" s="9">
        <v>3</v>
      </c>
    </row>
    <row r="4023">
      <c r="A4023" s="255" t="s">
        <v>5200</v>
      </c>
      <c r="B4023" s="9">
        <v>1</v>
      </c>
      <c r="C4023" s="255" t="s">
        <v>9104</v>
      </c>
      <c r="D4023" s="9">
        <v>-274554873.2650733</v>
      </c>
      <c r="E4023" s="9">
        <v>1747011.7004889275</v>
      </c>
      <c r="F4023" s="255" t="s">
        <v>9129</v>
      </c>
      <c r="G4023" s="9"/>
      <c r="H4023" s="255" t="s">
        <v>9168</v>
      </c>
      <c r="I4023" s="9">
        <v>3</v>
      </c>
    </row>
    <row r="4024">
      <c r="A4024" s="255" t="s">
        <v>5201</v>
      </c>
      <c r="B4024" s="9">
        <v>1</v>
      </c>
      <c r="C4024" s="255" t="s">
        <v>9105</v>
      </c>
      <c r="D4024" s="9">
        <v>0.1581146319262558</v>
      </c>
      <c r="E4024" s="9">
        <v>1747011.7004889275</v>
      </c>
      <c r="F4024" s="255" t="s">
        <v>9129</v>
      </c>
      <c r="G4024" s="9"/>
      <c r="H4024" s="255" t="s">
        <v>9168</v>
      </c>
      <c r="I4024" s="9">
        <v>3</v>
      </c>
    </row>
    <row r="4025">
      <c r="A4025" s="255" t="s">
        <v>5202</v>
      </c>
      <c r="B4025" s="9">
        <v>1</v>
      </c>
      <c r="C4025" s="255" t="s">
        <v>9205</v>
      </c>
      <c r="D4025" s="9">
        <v>-157.15686001887394</v>
      </c>
      <c r="E4025" s="9">
        <v>1747011.7004889275</v>
      </c>
      <c r="F4025" s="255" t="s">
        <v>9129</v>
      </c>
      <c r="G4025" s="9"/>
      <c r="H4025" s="255" t="s">
        <v>9168</v>
      </c>
      <c r="I4025" s="9">
        <v>3</v>
      </c>
    </row>
    <row r="4026">
      <c r="A4026" s="255" t="s">
        <v>5203</v>
      </c>
      <c r="B4026" s="9">
        <v>1</v>
      </c>
      <c r="C4026" s="255" t="s">
        <v>9103</v>
      </c>
      <c r="D4026" s="9">
        <v>276228.11199366901</v>
      </c>
      <c r="E4026" s="9">
        <v>1747011.7004889275</v>
      </c>
      <c r="F4026" s="255" t="s">
        <v>9130</v>
      </c>
      <c r="G4026" s="9"/>
      <c r="H4026" s="255" t="s">
        <v>9168</v>
      </c>
      <c r="I4026" s="9">
        <v>3</v>
      </c>
    </row>
    <row r="4027">
      <c r="A4027" s="255" t="s">
        <v>5204</v>
      </c>
      <c r="B4027" s="9">
        <v>1</v>
      </c>
      <c r="C4027" s="255" t="s">
        <v>9104</v>
      </c>
      <c r="D4027" s="9">
        <v>-274554873.2650733</v>
      </c>
      <c r="E4027" s="9">
        <v>1747011.7004889275</v>
      </c>
      <c r="F4027" s="255" t="s">
        <v>9130</v>
      </c>
      <c r="G4027" s="9"/>
      <c r="H4027" s="255" t="s">
        <v>9168</v>
      </c>
      <c r="I4027" s="9">
        <v>3</v>
      </c>
    </row>
    <row r="4028">
      <c r="A4028" s="255" t="s">
        <v>5205</v>
      </c>
      <c r="B4028" s="9">
        <v>1</v>
      </c>
      <c r="C4028" s="255" t="s">
        <v>9105</v>
      </c>
      <c r="D4028" s="9">
        <v>0.1581146319262558</v>
      </c>
      <c r="E4028" s="9">
        <v>1747011.7004889275</v>
      </c>
      <c r="F4028" s="255" t="s">
        <v>9130</v>
      </c>
      <c r="G4028" s="9"/>
      <c r="H4028" s="255" t="s">
        <v>9168</v>
      </c>
      <c r="I4028" s="9">
        <v>3</v>
      </c>
    </row>
    <row r="4029">
      <c r="A4029" s="255" t="s">
        <v>5206</v>
      </c>
      <c r="B4029" s="9">
        <v>1</v>
      </c>
      <c r="C4029" s="255" t="s">
        <v>9205</v>
      </c>
      <c r="D4029" s="9">
        <v>-157.15686001887394</v>
      </c>
      <c r="E4029" s="9">
        <v>1747011.7004889275</v>
      </c>
      <c r="F4029" s="255" t="s">
        <v>9130</v>
      </c>
      <c r="G4029" s="9"/>
      <c r="H4029" s="255" t="s">
        <v>9168</v>
      </c>
      <c r="I4029" s="9">
        <v>3</v>
      </c>
    </row>
    <row r="4030">
      <c r="A4030" s="255" t="s">
        <v>5207</v>
      </c>
      <c r="B4030" s="9">
        <v>1</v>
      </c>
      <c r="C4030" s="255" t="s">
        <v>9103</v>
      </c>
      <c r="D4030" s="9">
        <v>1747011.7004889275</v>
      </c>
      <c r="E4030" s="9">
        <v>1747011.7004889275</v>
      </c>
      <c r="F4030" s="255" t="s">
        <v>9131</v>
      </c>
      <c r="G4030" s="9"/>
      <c r="H4030" s="255" t="s">
        <v>9168</v>
      </c>
      <c r="I4030" s="9">
        <v>3</v>
      </c>
    </row>
    <row r="4031">
      <c r="A4031" s="255" t="s">
        <v>5208</v>
      </c>
      <c r="B4031" s="9">
        <v>1</v>
      </c>
      <c r="C4031" s="255" t="s">
        <v>9104</v>
      </c>
      <c r="D4031" s="9">
        <v>978728740.14925802</v>
      </c>
      <c r="E4031" s="9">
        <v>1747011.7004889275</v>
      </c>
      <c r="F4031" s="255" t="s">
        <v>9131</v>
      </c>
      <c r="G4031" s="9"/>
      <c r="H4031" s="255" t="s">
        <v>9168</v>
      </c>
      <c r="I4031" s="9">
        <v>3</v>
      </c>
    </row>
    <row r="4032">
      <c r="A4032" s="255" t="s">
        <v>5209</v>
      </c>
      <c r="B4032" s="9">
        <v>1</v>
      </c>
      <c r="C4032" s="255" t="s">
        <v>9105</v>
      </c>
      <c r="D4032" s="9">
        <v>1</v>
      </c>
      <c r="E4032" s="9">
        <v>1747011.7004889275</v>
      </c>
      <c r="F4032" s="255" t="s">
        <v>9131</v>
      </c>
      <c r="G4032" s="9"/>
      <c r="H4032" s="255" t="s">
        <v>9168</v>
      </c>
      <c r="I4032" s="9">
        <v>3</v>
      </c>
    </row>
    <row r="4033">
      <c r="A4033" s="255" t="s">
        <v>5210</v>
      </c>
      <c r="B4033" s="9">
        <v>1</v>
      </c>
      <c r="C4033" s="255" t="s">
        <v>9205</v>
      </c>
      <c r="D4033" s="9">
        <v>560.23021475777523</v>
      </c>
      <c r="E4033" s="9">
        <v>1747011.7004889275</v>
      </c>
      <c r="F4033" s="255" t="s">
        <v>9131</v>
      </c>
      <c r="G4033" s="9"/>
      <c r="H4033" s="255" t="s">
        <v>9168</v>
      </c>
      <c r="I4033" s="9">
        <v>3</v>
      </c>
    </row>
    <row r="4034">
      <c r="A4034" s="255" t="s">
        <v>5211</v>
      </c>
      <c r="B4034" s="9">
        <v>1</v>
      </c>
      <c r="C4034" s="255" t="s">
        <v>9103</v>
      </c>
      <c r="D4034" s="9">
        <v>1747011.7004889275</v>
      </c>
      <c r="E4034" s="9">
        <v>1747011.7004889275</v>
      </c>
      <c r="F4034" s="255" t="s">
        <v>9132</v>
      </c>
      <c r="G4034" s="9"/>
      <c r="H4034" s="255" t="s">
        <v>9168</v>
      </c>
      <c r="I4034" s="9">
        <v>3</v>
      </c>
    </row>
    <row r="4035">
      <c r="A4035" s="255" t="s">
        <v>5212</v>
      </c>
      <c r="B4035" s="9">
        <v>1</v>
      </c>
      <c r="C4035" s="255" t="s">
        <v>9104</v>
      </c>
      <c r="D4035" s="9">
        <v>1467631073.7294641</v>
      </c>
      <c r="E4035" s="9">
        <v>1747011.7004889275</v>
      </c>
      <c r="F4035" s="255" t="s">
        <v>9132</v>
      </c>
      <c r="G4035" s="9"/>
      <c r="H4035" s="255" t="s">
        <v>9168</v>
      </c>
      <c r="I4035" s="9">
        <v>3</v>
      </c>
    </row>
    <row r="4036">
      <c r="A4036" s="255" t="s">
        <v>5213</v>
      </c>
      <c r="B4036" s="9">
        <v>1</v>
      </c>
      <c r="C4036" s="255" t="s">
        <v>9105</v>
      </c>
      <c r="D4036" s="9">
        <v>1</v>
      </c>
      <c r="E4036" s="9">
        <v>1747011.7004889275</v>
      </c>
      <c r="F4036" s="255" t="s">
        <v>9132</v>
      </c>
      <c r="G4036" s="9"/>
      <c r="H4036" s="255" t="s">
        <v>9168</v>
      </c>
      <c r="I4036" s="9">
        <v>3</v>
      </c>
    </row>
    <row r="4037">
      <c r="A4037" s="255" t="s">
        <v>5214</v>
      </c>
      <c r="B4037" s="9">
        <v>1</v>
      </c>
      <c r="C4037" s="255" t="s">
        <v>9205</v>
      </c>
      <c r="D4037" s="9">
        <v>840.08084966959598</v>
      </c>
      <c r="E4037" s="9">
        <v>1747011.7004889275</v>
      </c>
      <c r="F4037" s="255" t="s">
        <v>9132</v>
      </c>
      <c r="G4037" s="9"/>
      <c r="H4037" s="255" t="s">
        <v>9168</v>
      </c>
      <c r="I4037" s="9">
        <v>3</v>
      </c>
    </row>
    <row r="4038">
      <c r="A4038" s="255" t="s">
        <v>5215</v>
      </c>
      <c r="B4038" s="9">
        <v>1</v>
      </c>
      <c r="C4038" s="255" t="s">
        <v>9103</v>
      </c>
      <c r="D4038" s="9">
        <v>315406.0618713799</v>
      </c>
      <c r="E4038" s="9">
        <v>1747011.7004889275</v>
      </c>
      <c r="F4038" s="255" t="s">
        <v>9133</v>
      </c>
      <c r="G4038" s="9"/>
      <c r="H4038" s="255" t="s">
        <v>9168</v>
      </c>
      <c r="I4038" s="9">
        <v>3</v>
      </c>
    </row>
    <row r="4039">
      <c r="A4039" s="255" t="s">
        <v>5216</v>
      </c>
      <c r="B4039" s="9">
        <v>1</v>
      </c>
      <c r="C4039" s="255" t="s">
        <v>9104</v>
      </c>
      <c r="D4039" s="9">
        <v>591602930.96089971</v>
      </c>
      <c r="E4039" s="9">
        <v>1747011.7004889275</v>
      </c>
      <c r="F4039" s="255" t="s">
        <v>9133</v>
      </c>
      <c r="G4039" s="9"/>
      <c r="H4039" s="255" t="s">
        <v>9168</v>
      </c>
      <c r="I4039" s="9">
        <v>3</v>
      </c>
    </row>
    <row r="4040">
      <c r="A4040" s="255" t="s">
        <v>5217</v>
      </c>
      <c r="B4040" s="9">
        <v>1</v>
      </c>
      <c r="C4040" s="255" t="s">
        <v>9105</v>
      </c>
      <c r="D4040" s="9">
        <v>0.18054032596525185</v>
      </c>
      <c r="E4040" s="9">
        <v>1747011.7004889275</v>
      </c>
      <c r="F4040" s="255" t="s">
        <v>9133</v>
      </c>
      <c r="G4040" s="9"/>
      <c r="H4040" s="255" t="s">
        <v>9168</v>
      </c>
      <c r="I4040" s="9">
        <v>3</v>
      </c>
    </row>
    <row r="4041">
      <c r="A4041" s="255" t="s">
        <v>5218</v>
      </c>
      <c r="B4041" s="9">
        <v>1</v>
      </c>
      <c r="C4041" s="255" t="s">
        <v>9205</v>
      </c>
      <c r="D4041" s="9">
        <v>338.63707426534734</v>
      </c>
      <c r="E4041" s="9">
        <v>1747011.7004889275</v>
      </c>
      <c r="F4041" s="255" t="s">
        <v>9133</v>
      </c>
      <c r="G4041" s="9"/>
      <c r="H4041" s="255" t="s">
        <v>9168</v>
      </c>
      <c r="I4041" s="9">
        <v>3</v>
      </c>
    </row>
    <row r="4042">
      <c r="A4042" s="255" t="s">
        <v>5219</v>
      </c>
      <c r="B4042" s="9">
        <v>1</v>
      </c>
      <c r="C4042" s="255" t="s">
        <v>9103</v>
      </c>
      <c r="D4042" s="9">
        <v>0</v>
      </c>
      <c r="E4042" s="9">
        <v>1747011.7004889275</v>
      </c>
      <c r="F4042" s="255" t="s">
        <v>9134</v>
      </c>
      <c r="G4042" s="9"/>
      <c r="H4042" s="255" t="s">
        <v>9168</v>
      </c>
      <c r="I4042" s="9">
        <v>3</v>
      </c>
    </row>
    <row r="4043">
      <c r="A4043" s="255" t="s">
        <v>5220</v>
      </c>
      <c r="B4043" s="9">
        <v>1</v>
      </c>
      <c r="C4043" s="255" t="s">
        <v>9104</v>
      </c>
      <c r="D4043" s="9">
        <v>-839101501.62420177</v>
      </c>
      <c r="E4043" s="9">
        <v>1747011.7004889275</v>
      </c>
      <c r="F4043" s="255" t="s">
        <v>9134</v>
      </c>
      <c r="G4043" s="9"/>
      <c r="H4043" s="255" t="s">
        <v>9168</v>
      </c>
      <c r="I4043" s="9">
        <v>3</v>
      </c>
    </row>
    <row r="4044">
      <c r="A4044" s="255" t="s">
        <v>5221</v>
      </c>
      <c r="B4044" s="9">
        <v>1</v>
      </c>
      <c r="C4044" s="255" t="s">
        <v>9105</v>
      </c>
      <c r="D4044" s="9">
        <v>0</v>
      </c>
      <c r="E4044" s="9">
        <v>1747011.7004889275</v>
      </c>
      <c r="F4044" s="255" t="s">
        <v>9134</v>
      </c>
      <c r="G4044" s="9"/>
      <c r="H4044" s="255" t="s">
        <v>9168</v>
      </c>
      <c r="I4044" s="9">
        <v>3</v>
      </c>
    </row>
    <row r="4045">
      <c r="A4045" s="255" t="s">
        <v>5222</v>
      </c>
      <c r="B4045" s="9">
        <v>1</v>
      </c>
      <c r="C4045" s="255" t="s">
        <v>9205</v>
      </c>
      <c r="D4045" s="9">
        <v>-480.3067440185813</v>
      </c>
      <c r="E4045" s="9">
        <v>1747011.7004889275</v>
      </c>
      <c r="F4045" s="255" t="s">
        <v>9134</v>
      </c>
      <c r="G4045" s="9"/>
      <c r="H4045" s="255" t="s">
        <v>9168</v>
      </c>
      <c r="I4045" s="9">
        <v>3</v>
      </c>
    </row>
    <row r="4046">
      <c r="A4046" s="255" t="s">
        <v>5223</v>
      </c>
      <c r="B4046" s="9">
        <v>1</v>
      </c>
      <c r="C4046" s="255" t="s">
        <v>9103</v>
      </c>
      <c r="D4046" s="9">
        <v>283122.58166051126</v>
      </c>
      <c r="E4046" s="9">
        <v>1747011.7004889275</v>
      </c>
      <c r="F4046" s="255" t="s">
        <v>9135</v>
      </c>
      <c r="G4046" s="9"/>
      <c r="H4046" s="255" t="s">
        <v>9168</v>
      </c>
      <c r="I4046" s="9">
        <v>3</v>
      </c>
    </row>
    <row r="4047">
      <c r="A4047" s="255" t="s">
        <v>5224</v>
      </c>
      <c r="B4047" s="9">
        <v>1</v>
      </c>
      <c r="C4047" s="255" t="s">
        <v>9104</v>
      </c>
      <c r="D4047" s="9">
        <v>-247498570.663302</v>
      </c>
      <c r="E4047" s="9">
        <v>1747011.7004889275</v>
      </c>
      <c r="F4047" s="255" t="s">
        <v>9135</v>
      </c>
      <c r="G4047" s="9"/>
      <c r="H4047" s="255" t="s">
        <v>9168</v>
      </c>
      <c r="I4047" s="9">
        <v>3</v>
      </c>
    </row>
    <row r="4048">
      <c r="A4048" s="255" t="s">
        <v>5225</v>
      </c>
      <c r="B4048" s="9">
        <v>1</v>
      </c>
      <c r="C4048" s="255" t="s">
        <v>9105</v>
      </c>
      <c r="D4048" s="9">
        <v>0.16206106781155225</v>
      </c>
      <c r="E4048" s="9">
        <v>1747011.7004889275</v>
      </c>
      <c r="F4048" s="255" t="s">
        <v>9135</v>
      </c>
      <c r="G4048" s="9"/>
      <c r="H4048" s="255" t="s">
        <v>9168</v>
      </c>
      <c r="I4048" s="9">
        <v>3</v>
      </c>
    </row>
    <row r="4049">
      <c r="A4049" s="255" t="s">
        <v>5226</v>
      </c>
      <c r="B4049" s="9">
        <v>1</v>
      </c>
      <c r="C4049" s="255" t="s">
        <v>9205</v>
      </c>
      <c r="D4049" s="9">
        <v>-141.66966975323393</v>
      </c>
      <c r="E4049" s="9">
        <v>1747011.7004889275</v>
      </c>
      <c r="F4049" s="255" t="s">
        <v>9135</v>
      </c>
      <c r="G4049" s="9"/>
      <c r="H4049" s="255" t="s">
        <v>9168</v>
      </c>
      <c r="I4049" s="9">
        <v>3</v>
      </c>
    </row>
    <row r="4050">
      <c r="A4050" s="255" t="s">
        <v>5227</v>
      </c>
      <c r="B4050" s="9">
        <v>1</v>
      </c>
      <c r="C4050" s="255" t="s">
        <v>9103</v>
      </c>
      <c r="D4050" s="9">
        <v>6894.4696668422539</v>
      </c>
      <c r="E4050" s="9">
        <v>1747011.7004889275</v>
      </c>
      <c r="F4050" s="255" t="s">
        <v>9136</v>
      </c>
      <c r="G4050" s="9"/>
      <c r="H4050" s="255" t="s">
        <v>9168</v>
      </c>
      <c r="I4050" s="9">
        <v>3</v>
      </c>
    </row>
    <row r="4051">
      <c r="A4051" s="255" t="s">
        <v>5228</v>
      </c>
      <c r="B4051" s="9">
        <v>1</v>
      </c>
      <c r="C4051" s="255" t="s">
        <v>9104</v>
      </c>
      <c r="D4051" s="9">
        <v>27056302.601771295</v>
      </c>
      <c r="E4051" s="9">
        <v>1747011.7004889275</v>
      </c>
      <c r="F4051" s="255" t="s">
        <v>9136</v>
      </c>
      <c r="G4051" s="9"/>
      <c r="H4051" s="255" t="s">
        <v>9168</v>
      </c>
      <c r="I4051" s="9">
        <v>3</v>
      </c>
    </row>
    <row r="4052">
      <c r="A4052" s="255" t="s">
        <v>5229</v>
      </c>
      <c r="B4052" s="9">
        <v>1</v>
      </c>
      <c r="C4052" s="255" t="s">
        <v>9105</v>
      </c>
      <c r="D4052" s="9">
        <v>0.0039464358852964367</v>
      </c>
      <c r="E4052" s="9">
        <v>1747011.7004889275</v>
      </c>
      <c r="F4052" s="255" t="s">
        <v>9136</v>
      </c>
      <c r="G4052" s="9"/>
      <c r="H4052" s="255" t="s">
        <v>9168</v>
      </c>
      <c r="I4052" s="9">
        <v>3</v>
      </c>
    </row>
    <row r="4053">
      <c r="A4053" s="255" t="s">
        <v>5230</v>
      </c>
      <c r="B4053" s="9">
        <v>1</v>
      </c>
      <c r="C4053" s="255" t="s">
        <v>9205</v>
      </c>
      <c r="D4053" s="9">
        <v>15.487190265639995</v>
      </c>
      <c r="E4053" s="9">
        <v>1747011.7004889275</v>
      </c>
      <c r="F4053" s="255" t="s">
        <v>9136</v>
      </c>
      <c r="G4053" s="9"/>
      <c r="H4053" s="255" t="s">
        <v>9168</v>
      </c>
      <c r="I4053" s="9">
        <v>3</v>
      </c>
    </row>
    <row r="4054">
      <c r="A4054" s="255" t="s">
        <v>5231</v>
      </c>
      <c r="B4054" s="9">
        <v>1</v>
      </c>
      <c r="C4054" s="255" t="s">
        <v>9103</v>
      </c>
      <c r="D4054" s="9">
        <v>328926.88151748211</v>
      </c>
      <c r="E4054" s="9">
        <v>1747011.7004889275</v>
      </c>
      <c r="F4054" s="255" t="s">
        <v>9137</v>
      </c>
      <c r="G4054" s="9"/>
      <c r="H4054" s="255" t="s">
        <v>9168</v>
      </c>
      <c r="I4054" s="9">
        <v>3</v>
      </c>
    </row>
    <row r="4055">
      <c r="A4055" s="255" t="s">
        <v>5232</v>
      </c>
      <c r="B4055" s="9">
        <v>1</v>
      </c>
      <c r="C4055" s="255" t="s">
        <v>9104</v>
      </c>
      <c r="D4055" s="9">
        <v>488902333.5802061</v>
      </c>
      <c r="E4055" s="9">
        <v>1747011.7004889275</v>
      </c>
      <c r="F4055" s="255" t="s">
        <v>9137</v>
      </c>
      <c r="G4055" s="9"/>
      <c r="H4055" s="255" t="s">
        <v>9168</v>
      </c>
      <c r="I4055" s="9">
        <v>3</v>
      </c>
    </row>
    <row r="4056">
      <c r="A4056" s="255" t="s">
        <v>5233</v>
      </c>
      <c r="B4056" s="9">
        <v>1</v>
      </c>
      <c r="C4056" s="255" t="s">
        <v>9105</v>
      </c>
      <c r="D4056" s="9">
        <v>0.18827972441479754</v>
      </c>
      <c r="E4056" s="9">
        <v>1747011.7004889275</v>
      </c>
      <c r="F4056" s="255" t="s">
        <v>9137</v>
      </c>
      <c r="G4056" s="9"/>
      <c r="H4056" s="255" t="s">
        <v>9168</v>
      </c>
      <c r="I4056" s="9">
        <v>3</v>
      </c>
    </row>
    <row r="4057">
      <c r="A4057" s="255" t="s">
        <v>5234</v>
      </c>
      <c r="B4057" s="9">
        <v>1</v>
      </c>
      <c r="C4057" s="255" t="s">
        <v>9205</v>
      </c>
      <c r="D4057" s="9">
        <v>279.8506349118208</v>
      </c>
      <c r="E4057" s="9">
        <v>1747011.7004889275</v>
      </c>
      <c r="F4057" s="255" t="s">
        <v>9137</v>
      </c>
      <c r="G4057" s="9"/>
      <c r="H4057" s="255" t="s">
        <v>9168</v>
      </c>
      <c r="I4057" s="9">
        <v>3</v>
      </c>
    </row>
    <row r="4058">
      <c r="A4058" s="255" t="s">
        <v>5235</v>
      </c>
      <c r="B4058" s="9">
        <v>1</v>
      </c>
      <c r="C4058" s="255" t="s">
        <v>9103</v>
      </c>
      <c r="D4058" s="9">
        <v>0</v>
      </c>
      <c r="E4058" s="9">
        <v>1747011.7004889275</v>
      </c>
      <c r="F4058" s="255" t="s">
        <v>9138</v>
      </c>
      <c r="G4058" s="9"/>
      <c r="H4058" s="255" t="s">
        <v>9168</v>
      </c>
      <c r="I4058" s="9">
        <v>3</v>
      </c>
    </row>
    <row r="4059">
      <c r="A4059" s="255" t="s">
        <v>5236</v>
      </c>
      <c r="B4059" s="9">
        <v>1</v>
      </c>
      <c r="C4059" s="255" t="s">
        <v>9104</v>
      </c>
      <c r="D4059" s="9">
        <v>0</v>
      </c>
      <c r="E4059" s="9">
        <v>1747011.7004889275</v>
      </c>
      <c r="F4059" s="255" t="s">
        <v>9138</v>
      </c>
      <c r="G4059" s="9"/>
      <c r="H4059" s="255" t="s">
        <v>9168</v>
      </c>
      <c r="I4059" s="9">
        <v>3</v>
      </c>
    </row>
    <row r="4060">
      <c r="A4060" s="255" t="s">
        <v>5237</v>
      </c>
      <c r="B4060" s="9">
        <v>1</v>
      </c>
      <c r="C4060" s="255" t="s">
        <v>9105</v>
      </c>
      <c r="D4060" s="9">
        <v>0</v>
      </c>
      <c r="E4060" s="9">
        <v>1747011.7004889275</v>
      </c>
      <c r="F4060" s="255" t="s">
        <v>9138</v>
      </c>
      <c r="G4060" s="9"/>
      <c r="H4060" s="255" t="s">
        <v>9168</v>
      </c>
      <c r="I4060" s="9">
        <v>3</v>
      </c>
    </row>
    <row r="4061">
      <c r="A4061" s="255" t="s">
        <v>5238</v>
      </c>
      <c r="B4061" s="9">
        <v>1</v>
      </c>
      <c r="C4061" s="255" t="s">
        <v>9205</v>
      </c>
      <c r="D4061" s="9">
        <v>0</v>
      </c>
      <c r="E4061" s="9">
        <v>1747011.7004889275</v>
      </c>
      <c r="F4061" s="255" t="s">
        <v>9138</v>
      </c>
      <c r="G4061" s="9"/>
      <c r="H4061" s="255" t="s">
        <v>9168</v>
      </c>
      <c r="I4061" s="9">
        <v>3</v>
      </c>
    </row>
    <row r="4062">
      <c r="A4062" s="255" t="s">
        <v>5239</v>
      </c>
      <c r="B4062" s="9">
        <v>2</v>
      </c>
      <c r="C4062" s="255" t="s">
        <v>9103</v>
      </c>
      <c r="D4062" s="9">
        <v>508617.5324975847</v>
      </c>
      <c r="E4062" s="9">
        <v>1746626.5573948817</v>
      </c>
      <c r="F4062" s="255" t="s">
        <v>9114</v>
      </c>
      <c r="G4062" s="9"/>
      <c r="H4062" s="255" t="s">
        <v>9168</v>
      </c>
      <c r="I4062" s="9">
        <v>3</v>
      </c>
    </row>
    <row r="4063">
      <c r="A4063" s="255" t="s">
        <v>5240</v>
      </c>
      <c r="B4063" s="9">
        <v>2</v>
      </c>
      <c r="C4063" s="255" t="s">
        <v>9104</v>
      </c>
      <c r="D4063" s="9">
        <v>1073372773.2094773</v>
      </c>
      <c r="E4063" s="9">
        <v>1746626.5573948817</v>
      </c>
      <c r="F4063" s="255" t="s">
        <v>9114</v>
      </c>
      <c r="G4063" s="9"/>
      <c r="H4063" s="255" t="s">
        <v>9168</v>
      </c>
      <c r="I4063" s="9">
        <v>3</v>
      </c>
    </row>
    <row r="4064">
      <c r="A4064" s="255" t="s">
        <v>5241</v>
      </c>
      <c r="B4064" s="9">
        <v>2</v>
      </c>
      <c r="C4064" s="255" t="s">
        <v>9105</v>
      </c>
      <c r="D4064" s="9">
        <v>0.29119993071455125</v>
      </c>
      <c r="E4064" s="9">
        <v>1746626.5573948817</v>
      </c>
      <c r="F4064" s="255" t="s">
        <v>9114</v>
      </c>
      <c r="G4064" s="9"/>
      <c r="H4064" s="255" t="s">
        <v>9168</v>
      </c>
      <c r="I4064" s="9">
        <v>3</v>
      </c>
    </row>
    <row r="4065">
      <c r="A4065" s="255" t="s">
        <v>5242</v>
      </c>
      <c r="B4065" s="9">
        <v>2</v>
      </c>
      <c r="C4065" s="255" t="s">
        <v>9205</v>
      </c>
      <c r="D4065" s="9">
        <v>614.54050876818678</v>
      </c>
      <c r="E4065" s="9">
        <v>1746626.5573948817</v>
      </c>
      <c r="F4065" s="255" t="s">
        <v>9114</v>
      </c>
      <c r="G4065" s="9"/>
      <c r="H4065" s="255" t="s">
        <v>9168</v>
      </c>
      <c r="I4065" s="9">
        <v>3</v>
      </c>
    </row>
    <row r="4066">
      <c r="A4066" s="255" t="s">
        <v>5243</v>
      </c>
      <c r="B4066" s="9">
        <v>2</v>
      </c>
      <c r="C4066" s="255" t="s">
        <v>9103</v>
      </c>
      <c r="D4066" s="9">
        <v>0</v>
      </c>
      <c r="E4066" s="9">
        <v>1746626.5573948817</v>
      </c>
      <c r="F4066" s="255" t="s">
        <v>9115</v>
      </c>
      <c r="G4066" s="9"/>
      <c r="H4066" s="255" t="s">
        <v>9168</v>
      </c>
      <c r="I4066" s="9">
        <v>3</v>
      </c>
    </row>
    <row r="4067">
      <c r="A4067" s="255" t="s">
        <v>5244</v>
      </c>
      <c r="B4067" s="9">
        <v>2</v>
      </c>
      <c r="C4067" s="255" t="s">
        <v>9104</v>
      </c>
      <c r="D4067" s="9">
        <v>0</v>
      </c>
      <c r="E4067" s="9">
        <v>1746626.5573948817</v>
      </c>
      <c r="F4067" s="255" t="s">
        <v>9115</v>
      </c>
      <c r="G4067" s="9"/>
      <c r="H4067" s="255" t="s">
        <v>9168</v>
      </c>
      <c r="I4067" s="9">
        <v>3</v>
      </c>
    </row>
    <row r="4068">
      <c r="A4068" s="255" t="s">
        <v>5245</v>
      </c>
      <c r="B4068" s="9">
        <v>2</v>
      </c>
      <c r="C4068" s="255" t="s">
        <v>9105</v>
      </c>
      <c r="D4068" s="9">
        <v>0</v>
      </c>
      <c r="E4068" s="9">
        <v>1746626.5573948817</v>
      </c>
      <c r="F4068" s="255" t="s">
        <v>9115</v>
      </c>
      <c r="G4068" s="9"/>
      <c r="H4068" s="255" t="s">
        <v>9168</v>
      </c>
      <c r="I4068" s="9">
        <v>3</v>
      </c>
    </row>
    <row r="4069">
      <c r="A4069" s="255" t="s">
        <v>5246</v>
      </c>
      <c r="B4069" s="9">
        <v>2</v>
      </c>
      <c r="C4069" s="255" t="s">
        <v>9205</v>
      </c>
      <c r="D4069" s="9">
        <v>0</v>
      </c>
      <c r="E4069" s="9">
        <v>1746626.5573948817</v>
      </c>
      <c r="F4069" s="255" t="s">
        <v>9115</v>
      </c>
      <c r="G4069" s="9"/>
      <c r="H4069" s="255" t="s">
        <v>9168</v>
      </c>
      <c r="I4069" s="9">
        <v>3</v>
      </c>
    </row>
    <row r="4070">
      <c r="A4070" s="255" t="s">
        <v>5247</v>
      </c>
      <c r="B4070" s="9">
        <v>2</v>
      </c>
      <c r="C4070" s="255" t="s">
        <v>9103</v>
      </c>
      <c r="D4070" s="9">
        <v>0</v>
      </c>
      <c r="E4070" s="9">
        <v>1746626.5573948817</v>
      </c>
      <c r="F4070" s="255" t="s">
        <v>9116</v>
      </c>
      <c r="G4070" s="9"/>
      <c r="H4070" s="255" t="s">
        <v>9168</v>
      </c>
      <c r="I4070" s="9">
        <v>3</v>
      </c>
    </row>
    <row r="4071">
      <c r="A4071" s="255" t="s">
        <v>5248</v>
      </c>
      <c r="B4071" s="9">
        <v>2</v>
      </c>
      <c r="C4071" s="255" t="s">
        <v>9104</v>
      </c>
      <c r="D4071" s="9">
        <v>0</v>
      </c>
      <c r="E4071" s="9">
        <v>1746626.5573948817</v>
      </c>
      <c r="F4071" s="255" t="s">
        <v>9116</v>
      </c>
      <c r="G4071" s="9"/>
      <c r="H4071" s="255" t="s">
        <v>9168</v>
      </c>
      <c r="I4071" s="9">
        <v>3</v>
      </c>
    </row>
    <row r="4072">
      <c r="A4072" s="255" t="s">
        <v>5249</v>
      </c>
      <c r="B4072" s="9">
        <v>2</v>
      </c>
      <c r="C4072" s="255" t="s">
        <v>9105</v>
      </c>
      <c r="D4072" s="9">
        <v>0</v>
      </c>
      <c r="E4072" s="9">
        <v>1746626.5573948817</v>
      </c>
      <c r="F4072" s="255" t="s">
        <v>9116</v>
      </c>
      <c r="G4072" s="9"/>
      <c r="H4072" s="255" t="s">
        <v>9168</v>
      </c>
      <c r="I4072" s="9">
        <v>3</v>
      </c>
    </row>
    <row r="4073">
      <c r="A4073" s="255" t="s">
        <v>5250</v>
      </c>
      <c r="B4073" s="9">
        <v>2</v>
      </c>
      <c r="C4073" s="255" t="s">
        <v>9205</v>
      </c>
      <c r="D4073" s="9">
        <v>0</v>
      </c>
      <c r="E4073" s="9">
        <v>1746626.5573948817</v>
      </c>
      <c r="F4073" s="255" t="s">
        <v>9116</v>
      </c>
      <c r="G4073" s="9"/>
      <c r="H4073" s="255" t="s">
        <v>9168</v>
      </c>
      <c r="I4073" s="9">
        <v>3</v>
      </c>
    </row>
    <row r="4074">
      <c r="A4074" s="255" t="s">
        <v>5251</v>
      </c>
      <c r="B4074" s="9">
        <v>2</v>
      </c>
      <c r="C4074" s="255" t="s">
        <v>9103</v>
      </c>
      <c r="D4074" s="9">
        <v>0</v>
      </c>
      <c r="E4074" s="9">
        <v>1746626.5573948817</v>
      </c>
      <c r="F4074" s="255" t="s">
        <v>9117</v>
      </c>
      <c r="G4074" s="9"/>
      <c r="H4074" s="255" t="s">
        <v>9168</v>
      </c>
      <c r="I4074" s="9">
        <v>3</v>
      </c>
    </row>
    <row r="4075">
      <c r="A4075" s="255" t="s">
        <v>5252</v>
      </c>
      <c r="B4075" s="9">
        <v>2</v>
      </c>
      <c r="C4075" s="255" t="s">
        <v>9104</v>
      </c>
      <c r="D4075" s="9">
        <v>0</v>
      </c>
      <c r="E4075" s="9">
        <v>1746626.5573948817</v>
      </c>
      <c r="F4075" s="255" t="s">
        <v>9117</v>
      </c>
      <c r="G4075" s="9"/>
      <c r="H4075" s="255" t="s">
        <v>9168</v>
      </c>
      <c r="I4075" s="9">
        <v>3</v>
      </c>
    </row>
    <row r="4076">
      <c r="A4076" s="255" t="s">
        <v>5253</v>
      </c>
      <c r="B4076" s="9">
        <v>2</v>
      </c>
      <c r="C4076" s="255" t="s">
        <v>9105</v>
      </c>
      <c r="D4076" s="9">
        <v>0</v>
      </c>
      <c r="E4076" s="9">
        <v>1746626.5573948817</v>
      </c>
      <c r="F4076" s="255" t="s">
        <v>9117</v>
      </c>
      <c r="G4076" s="9"/>
      <c r="H4076" s="255" t="s">
        <v>9168</v>
      </c>
      <c r="I4076" s="9">
        <v>3</v>
      </c>
    </row>
    <row r="4077">
      <c r="A4077" s="255" t="s">
        <v>5254</v>
      </c>
      <c r="B4077" s="9">
        <v>2</v>
      </c>
      <c r="C4077" s="255" t="s">
        <v>9205</v>
      </c>
      <c r="D4077" s="9">
        <v>0</v>
      </c>
      <c r="E4077" s="9">
        <v>1746626.5573948817</v>
      </c>
      <c r="F4077" s="255" t="s">
        <v>9117</v>
      </c>
      <c r="G4077" s="9"/>
      <c r="H4077" s="255" t="s">
        <v>9168</v>
      </c>
      <c r="I4077" s="9">
        <v>3</v>
      </c>
    </row>
    <row r="4078">
      <c r="A4078" s="255" t="s">
        <v>5255</v>
      </c>
      <c r="B4078" s="9">
        <v>2</v>
      </c>
      <c r="C4078" s="255" t="s">
        <v>9103</v>
      </c>
      <c r="D4078" s="9">
        <v>0</v>
      </c>
      <c r="E4078" s="9">
        <v>1746626.5573948817</v>
      </c>
      <c r="F4078" s="255" t="s">
        <v>9118</v>
      </c>
      <c r="G4078" s="9"/>
      <c r="H4078" s="255" t="s">
        <v>9168</v>
      </c>
      <c r="I4078" s="9">
        <v>3</v>
      </c>
    </row>
    <row r="4079">
      <c r="A4079" s="255" t="s">
        <v>5256</v>
      </c>
      <c r="B4079" s="9">
        <v>2</v>
      </c>
      <c r="C4079" s="255" t="s">
        <v>9104</v>
      </c>
      <c r="D4079" s="9">
        <v>0</v>
      </c>
      <c r="E4079" s="9">
        <v>1746626.5573948817</v>
      </c>
      <c r="F4079" s="255" t="s">
        <v>9118</v>
      </c>
      <c r="G4079" s="9"/>
      <c r="H4079" s="255" t="s">
        <v>9168</v>
      </c>
      <c r="I4079" s="9">
        <v>3</v>
      </c>
    </row>
    <row r="4080">
      <c r="A4080" s="255" t="s">
        <v>5257</v>
      </c>
      <c r="B4080" s="9">
        <v>2</v>
      </c>
      <c r="C4080" s="255" t="s">
        <v>9105</v>
      </c>
      <c r="D4080" s="9">
        <v>0</v>
      </c>
      <c r="E4080" s="9">
        <v>1746626.5573948817</v>
      </c>
      <c r="F4080" s="255" t="s">
        <v>9118</v>
      </c>
      <c r="G4080" s="9"/>
      <c r="H4080" s="255" t="s">
        <v>9168</v>
      </c>
      <c r="I4080" s="9">
        <v>3</v>
      </c>
    </row>
    <row r="4081">
      <c r="A4081" s="255" t="s">
        <v>5258</v>
      </c>
      <c r="B4081" s="9">
        <v>2</v>
      </c>
      <c r="C4081" s="255" t="s">
        <v>9205</v>
      </c>
      <c r="D4081" s="9">
        <v>0</v>
      </c>
      <c r="E4081" s="9">
        <v>1746626.5573948817</v>
      </c>
      <c r="F4081" s="255" t="s">
        <v>9118</v>
      </c>
      <c r="G4081" s="9"/>
      <c r="H4081" s="255" t="s">
        <v>9168</v>
      </c>
      <c r="I4081" s="9">
        <v>3</v>
      </c>
    </row>
    <row r="4082">
      <c r="A4082" s="255" t="s">
        <v>5259</v>
      </c>
      <c r="B4082" s="9">
        <v>2</v>
      </c>
      <c r="C4082" s="255" t="s">
        <v>9103</v>
      </c>
      <c r="D4082" s="9">
        <v>0</v>
      </c>
      <c r="E4082" s="9">
        <v>1746626.5573948817</v>
      </c>
      <c r="F4082" s="255" t="s">
        <v>9119</v>
      </c>
      <c r="G4082" s="9"/>
      <c r="H4082" s="255" t="s">
        <v>9168</v>
      </c>
      <c r="I4082" s="9">
        <v>3</v>
      </c>
    </row>
    <row r="4083">
      <c r="A4083" s="255" t="s">
        <v>5260</v>
      </c>
      <c r="B4083" s="9">
        <v>2</v>
      </c>
      <c r="C4083" s="255" t="s">
        <v>9104</v>
      </c>
      <c r="D4083" s="9">
        <v>0</v>
      </c>
      <c r="E4083" s="9">
        <v>1746626.5573948817</v>
      </c>
      <c r="F4083" s="255" t="s">
        <v>9119</v>
      </c>
      <c r="G4083" s="9"/>
      <c r="H4083" s="255" t="s">
        <v>9168</v>
      </c>
      <c r="I4083" s="9">
        <v>3</v>
      </c>
    </row>
    <row r="4084">
      <c r="A4084" s="255" t="s">
        <v>5261</v>
      </c>
      <c r="B4084" s="9">
        <v>2</v>
      </c>
      <c r="C4084" s="255" t="s">
        <v>9105</v>
      </c>
      <c r="D4084" s="9">
        <v>0</v>
      </c>
      <c r="E4084" s="9">
        <v>1746626.5573948817</v>
      </c>
      <c r="F4084" s="255" t="s">
        <v>9119</v>
      </c>
      <c r="G4084" s="9"/>
      <c r="H4084" s="255" t="s">
        <v>9168</v>
      </c>
      <c r="I4084" s="9">
        <v>3</v>
      </c>
    </row>
    <row r="4085">
      <c r="A4085" s="255" t="s">
        <v>5262</v>
      </c>
      <c r="B4085" s="9">
        <v>2</v>
      </c>
      <c r="C4085" s="255" t="s">
        <v>9205</v>
      </c>
      <c r="D4085" s="9">
        <v>0</v>
      </c>
      <c r="E4085" s="9">
        <v>1746626.5573948817</v>
      </c>
      <c r="F4085" s="255" t="s">
        <v>9119</v>
      </c>
      <c r="G4085" s="9"/>
      <c r="H4085" s="255" t="s">
        <v>9168</v>
      </c>
      <c r="I4085" s="9">
        <v>3</v>
      </c>
    </row>
    <row r="4086">
      <c r="A4086" s="255" t="s">
        <v>5263</v>
      </c>
      <c r="B4086" s="9">
        <v>2</v>
      </c>
      <c r="C4086" s="255" t="s">
        <v>9103</v>
      </c>
      <c r="D4086" s="9">
        <v>0</v>
      </c>
      <c r="E4086" s="9">
        <v>1746626.5573948817</v>
      </c>
      <c r="F4086" s="255" t="s">
        <v>9120</v>
      </c>
      <c r="G4086" s="9"/>
      <c r="H4086" s="255" t="s">
        <v>9168</v>
      </c>
      <c r="I4086" s="9">
        <v>3</v>
      </c>
    </row>
    <row r="4087">
      <c r="A4087" s="255" t="s">
        <v>5264</v>
      </c>
      <c r="B4087" s="9">
        <v>2</v>
      </c>
      <c r="C4087" s="255" t="s">
        <v>9104</v>
      </c>
      <c r="D4087" s="9">
        <v>0</v>
      </c>
      <c r="E4087" s="9">
        <v>1746626.5573948817</v>
      </c>
      <c r="F4087" s="255" t="s">
        <v>9120</v>
      </c>
      <c r="G4087" s="9"/>
      <c r="H4087" s="255" t="s">
        <v>9168</v>
      </c>
      <c r="I4087" s="9">
        <v>3</v>
      </c>
    </row>
    <row r="4088">
      <c r="A4088" s="255" t="s">
        <v>5265</v>
      </c>
      <c r="B4088" s="9">
        <v>2</v>
      </c>
      <c r="C4088" s="255" t="s">
        <v>9105</v>
      </c>
      <c r="D4088" s="9">
        <v>0</v>
      </c>
      <c r="E4088" s="9">
        <v>1746626.5573948817</v>
      </c>
      <c r="F4088" s="255" t="s">
        <v>9120</v>
      </c>
      <c r="G4088" s="9"/>
      <c r="H4088" s="255" t="s">
        <v>9168</v>
      </c>
      <c r="I4088" s="9">
        <v>3</v>
      </c>
    </row>
    <row r="4089">
      <c r="A4089" s="255" t="s">
        <v>5266</v>
      </c>
      <c r="B4089" s="9">
        <v>2</v>
      </c>
      <c r="C4089" s="255" t="s">
        <v>9205</v>
      </c>
      <c r="D4089" s="9">
        <v>0</v>
      </c>
      <c r="E4089" s="9">
        <v>1746626.5573948817</v>
      </c>
      <c r="F4089" s="255" t="s">
        <v>9120</v>
      </c>
      <c r="G4089" s="9"/>
      <c r="H4089" s="255" t="s">
        <v>9168</v>
      </c>
      <c r="I4089" s="9">
        <v>3</v>
      </c>
    </row>
    <row r="4090">
      <c r="A4090" s="255" t="s">
        <v>5267</v>
      </c>
      <c r="B4090" s="9">
        <v>2</v>
      </c>
      <c r="C4090" s="255" t="s">
        <v>9103</v>
      </c>
      <c r="D4090" s="9">
        <v>0</v>
      </c>
      <c r="E4090" s="9">
        <v>1746626.5573948817</v>
      </c>
      <c r="F4090" s="255" t="s">
        <v>9121</v>
      </c>
      <c r="G4090" s="9"/>
      <c r="H4090" s="255" t="s">
        <v>9168</v>
      </c>
      <c r="I4090" s="9">
        <v>3</v>
      </c>
    </row>
    <row r="4091">
      <c r="A4091" s="255" t="s">
        <v>5268</v>
      </c>
      <c r="B4091" s="9">
        <v>2</v>
      </c>
      <c r="C4091" s="255" t="s">
        <v>9104</v>
      </c>
      <c r="D4091" s="9">
        <v>0</v>
      </c>
      <c r="E4091" s="9">
        <v>1746626.5573948817</v>
      </c>
      <c r="F4091" s="255" t="s">
        <v>9121</v>
      </c>
      <c r="G4091" s="9"/>
      <c r="H4091" s="255" t="s">
        <v>9168</v>
      </c>
      <c r="I4091" s="9">
        <v>3</v>
      </c>
    </row>
    <row r="4092">
      <c r="A4092" s="255" t="s">
        <v>5269</v>
      </c>
      <c r="B4092" s="9">
        <v>2</v>
      </c>
      <c r="C4092" s="255" t="s">
        <v>9105</v>
      </c>
      <c r="D4092" s="9">
        <v>0</v>
      </c>
      <c r="E4092" s="9">
        <v>1746626.5573948817</v>
      </c>
      <c r="F4092" s="255" t="s">
        <v>9121</v>
      </c>
      <c r="G4092" s="9"/>
      <c r="H4092" s="255" t="s">
        <v>9168</v>
      </c>
      <c r="I4092" s="9">
        <v>3</v>
      </c>
    </row>
    <row r="4093">
      <c r="A4093" s="255" t="s">
        <v>5270</v>
      </c>
      <c r="B4093" s="9">
        <v>2</v>
      </c>
      <c r="C4093" s="255" t="s">
        <v>9205</v>
      </c>
      <c r="D4093" s="9">
        <v>0</v>
      </c>
      <c r="E4093" s="9">
        <v>1746626.5573948817</v>
      </c>
      <c r="F4093" s="255" t="s">
        <v>9121</v>
      </c>
      <c r="G4093" s="9"/>
      <c r="H4093" s="255" t="s">
        <v>9168</v>
      </c>
      <c r="I4093" s="9">
        <v>3</v>
      </c>
    </row>
    <row r="4094">
      <c r="A4094" s="255" t="s">
        <v>5271</v>
      </c>
      <c r="B4094" s="9">
        <v>2</v>
      </c>
      <c r="C4094" s="255" t="s">
        <v>9103</v>
      </c>
      <c r="D4094" s="9">
        <v>1121075.6377585588</v>
      </c>
      <c r="E4094" s="9">
        <v>1746626.5573948817</v>
      </c>
      <c r="F4094" s="255" t="s">
        <v>9122</v>
      </c>
      <c r="G4094" s="9"/>
      <c r="H4094" s="255" t="s">
        <v>9168</v>
      </c>
      <c r="I4094" s="9">
        <v>3</v>
      </c>
    </row>
    <row r="4095">
      <c r="A4095" s="255" t="s">
        <v>5272</v>
      </c>
      <c r="B4095" s="9">
        <v>2</v>
      </c>
      <c r="C4095" s="255" t="s">
        <v>9104</v>
      </c>
      <c r="D4095" s="9">
        <v>1675424233.3538756</v>
      </c>
      <c r="E4095" s="9">
        <v>1746626.5573948817</v>
      </c>
      <c r="F4095" s="255" t="s">
        <v>9122</v>
      </c>
      <c r="G4095" s="9"/>
      <c r="H4095" s="255" t="s">
        <v>9168</v>
      </c>
      <c r="I4095" s="9">
        <v>3</v>
      </c>
    </row>
    <row r="4096">
      <c r="A4096" s="255" t="s">
        <v>5273</v>
      </c>
      <c r="B4096" s="9">
        <v>2</v>
      </c>
      <c r="C4096" s="255" t="s">
        <v>9105</v>
      </c>
      <c r="D4096" s="9">
        <v>0.64185193624369197</v>
      </c>
      <c r="E4096" s="9">
        <v>1746626.5573948817</v>
      </c>
      <c r="F4096" s="255" t="s">
        <v>9122</v>
      </c>
      <c r="G4096" s="9"/>
      <c r="H4096" s="255" t="s">
        <v>9168</v>
      </c>
      <c r="I4096" s="9">
        <v>3</v>
      </c>
    </row>
    <row r="4097">
      <c r="A4097" s="255" t="s">
        <v>5274</v>
      </c>
      <c r="B4097" s="9">
        <v>2</v>
      </c>
      <c r="C4097" s="255" t="s">
        <v>9205</v>
      </c>
      <c r="D4097" s="9">
        <v>959.23437454929956</v>
      </c>
      <c r="E4097" s="9">
        <v>1746626.5573948817</v>
      </c>
      <c r="F4097" s="255" t="s">
        <v>9122</v>
      </c>
      <c r="G4097" s="9"/>
      <c r="H4097" s="255" t="s">
        <v>9168</v>
      </c>
      <c r="I4097" s="9">
        <v>3</v>
      </c>
    </row>
    <row r="4098">
      <c r="A4098" s="255" t="s">
        <v>5275</v>
      </c>
      <c r="B4098" s="9">
        <v>2</v>
      </c>
      <c r="C4098" s="255" t="s">
        <v>9103</v>
      </c>
      <c r="D4098" s="9">
        <v>1121075.6377585588</v>
      </c>
      <c r="E4098" s="9">
        <v>1746626.5573948817</v>
      </c>
      <c r="F4098" s="255" t="s">
        <v>9123</v>
      </c>
      <c r="G4098" s="9"/>
      <c r="H4098" s="255" t="s">
        <v>9168</v>
      </c>
      <c r="I4098" s="9">
        <v>3</v>
      </c>
    </row>
    <row r="4099">
      <c r="A4099" s="255" t="s">
        <v>5276</v>
      </c>
      <c r="B4099" s="9">
        <v>2</v>
      </c>
      <c r="C4099" s="255" t="s">
        <v>9104</v>
      </c>
      <c r="D4099" s="9">
        <v>1675424233.3538756</v>
      </c>
      <c r="E4099" s="9">
        <v>1746626.5573948817</v>
      </c>
      <c r="F4099" s="255" t="s">
        <v>9123</v>
      </c>
      <c r="G4099" s="9"/>
      <c r="H4099" s="255" t="s">
        <v>9168</v>
      </c>
      <c r="I4099" s="9">
        <v>3</v>
      </c>
    </row>
    <row r="4100">
      <c r="A4100" s="255" t="s">
        <v>5277</v>
      </c>
      <c r="B4100" s="9">
        <v>2</v>
      </c>
      <c r="C4100" s="255" t="s">
        <v>9105</v>
      </c>
      <c r="D4100" s="9">
        <v>0.64185193624369197</v>
      </c>
      <c r="E4100" s="9">
        <v>1746626.5573948817</v>
      </c>
      <c r="F4100" s="255" t="s">
        <v>9123</v>
      </c>
      <c r="G4100" s="9"/>
      <c r="H4100" s="255" t="s">
        <v>9168</v>
      </c>
      <c r="I4100" s="9">
        <v>3</v>
      </c>
    </row>
    <row r="4101">
      <c r="A4101" s="255" t="s">
        <v>5278</v>
      </c>
      <c r="B4101" s="9">
        <v>2</v>
      </c>
      <c r="C4101" s="255" t="s">
        <v>9205</v>
      </c>
      <c r="D4101" s="9">
        <v>959.23437454929956</v>
      </c>
      <c r="E4101" s="9">
        <v>1746626.5573948817</v>
      </c>
      <c r="F4101" s="255" t="s">
        <v>9123</v>
      </c>
      <c r="G4101" s="9"/>
      <c r="H4101" s="255" t="s">
        <v>9168</v>
      </c>
      <c r="I4101" s="9">
        <v>3</v>
      </c>
    </row>
    <row r="4102">
      <c r="A4102" s="255" t="s">
        <v>5279</v>
      </c>
      <c r="B4102" s="9">
        <v>2</v>
      </c>
      <c r="C4102" s="255" t="s">
        <v>9103</v>
      </c>
      <c r="D4102" s="9">
        <v>1121075.6377585588</v>
      </c>
      <c r="E4102" s="9">
        <v>1746626.5573948817</v>
      </c>
      <c r="F4102" s="255" t="s">
        <v>9124</v>
      </c>
      <c r="G4102" s="9"/>
      <c r="H4102" s="255" t="s">
        <v>9168</v>
      </c>
      <c r="I4102" s="9">
        <v>3</v>
      </c>
    </row>
    <row r="4103">
      <c r="A4103" s="255" t="s">
        <v>5280</v>
      </c>
      <c r="B4103" s="9">
        <v>2</v>
      </c>
      <c r="C4103" s="255" t="s">
        <v>9104</v>
      </c>
      <c r="D4103" s="9">
        <v>1675424233.3538756</v>
      </c>
      <c r="E4103" s="9">
        <v>1746626.5573948817</v>
      </c>
      <c r="F4103" s="255" t="s">
        <v>9124</v>
      </c>
      <c r="G4103" s="9"/>
      <c r="H4103" s="255" t="s">
        <v>9168</v>
      </c>
      <c r="I4103" s="9">
        <v>3</v>
      </c>
    </row>
    <row r="4104">
      <c r="A4104" s="255" t="s">
        <v>5281</v>
      </c>
      <c r="B4104" s="9">
        <v>2</v>
      </c>
      <c r="C4104" s="255" t="s">
        <v>9105</v>
      </c>
      <c r="D4104" s="9">
        <v>0.64185193624369197</v>
      </c>
      <c r="E4104" s="9">
        <v>1746626.5573948817</v>
      </c>
      <c r="F4104" s="255" t="s">
        <v>9124</v>
      </c>
      <c r="G4104" s="9"/>
      <c r="H4104" s="255" t="s">
        <v>9168</v>
      </c>
      <c r="I4104" s="9">
        <v>3</v>
      </c>
    </row>
    <row r="4105">
      <c r="A4105" s="255" t="s">
        <v>5282</v>
      </c>
      <c r="B4105" s="9">
        <v>2</v>
      </c>
      <c r="C4105" s="255" t="s">
        <v>9205</v>
      </c>
      <c r="D4105" s="9">
        <v>959.23437454929956</v>
      </c>
      <c r="E4105" s="9">
        <v>1746626.5573948817</v>
      </c>
      <c r="F4105" s="255" t="s">
        <v>9124</v>
      </c>
      <c r="G4105" s="9"/>
      <c r="H4105" s="255" t="s">
        <v>9168</v>
      </c>
      <c r="I4105" s="9">
        <v>3</v>
      </c>
    </row>
    <row r="4106">
      <c r="A4106" s="255" t="s">
        <v>5283</v>
      </c>
      <c r="B4106" s="9">
        <v>2</v>
      </c>
      <c r="C4106" s="255" t="s">
        <v>9103</v>
      </c>
      <c r="D4106" s="9">
        <v>1746626.5573948817</v>
      </c>
      <c r="E4106" s="9">
        <v>1746626.5573948817</v>
      </c>
      <c r="F4106" s="255" t="s">
        <v>9125</v>
      </c>
      <c r="G4106" s="9"/>
      <c r="H4106" s="255" t="s">
        <v>9168</v>
      </c>
      <c r="I4106" s="9">
        <v>3</v>
      </c>
    </row>
    <row r="4107">
      <c r="A4107" s="255" t="s">
        <v>5284</v>
      </c>
      <c r="B4107" s="9">
        <v>2</v>
      </c>
      <c r="C4107" s="255" t="s">
        <v>9104</v>
      </c>
      <c r="D4107" s="9">
        <v>1061608163.3745357</v>
      </c>
      <c r="E4107" s="9">
        <v>1746626.5573948817</v>
      </c>
      <c r="F4107" s="255" t="s">
        <v>9125</v>
      </c>
      <c r="G4107" s="9"/>
      <c r="H4107" s="255" t="s">
        <v>9168</v>
      </c>
      <c r="I4107" s="9">
        <v>3</v>
      </c>
    </row>
    <row r="4108">
      <c r="A4108" s="255" t="s">
        <v>5285</v>
      </c>
      <c r="B4108" s="9">
        <v>2</v>
      </c>
      <c r="C4108" s="255" t="s">
        <v>9105</v>
      </c>
      <c r="D4108" s="9">
        <v>1</v>
      </c>
      <c r="E4108" s="9">
        <v>1746626.5573948817</v>
      </c>
      <c r="F4108" s="255" t="s">
        <v>9125</v>
      </c>
      <c r="G4108" s="9"/>
      <c r="H4108" s="255" t="s">
        <v>9168</v>
      </c>
      <c r="I4108" s="9">
        <v>3</v>
      </c>
    </row>
    <row r="4109">
      <c r="A4109" s="255" t="s">
        <v>5286</v>
      </c>
      <c r="B4109" s="9">
        <v>2</v>
      </c>
      <c r="C4109" s="255" t="s">
        <v>9205</v>
      </c>
      <c r="D4109" s="9">
        <v>607.80489045004515</v>
      </c>
      <c r="E4109" s="9">
        <v>1746626.5573948817</v>
      </c>
      <c r="F4109" s="255" t="s">
        <v>9125</v>
      </c>
      <c r="G4109" s="9"/>
      <c r="H4109" s="255" t="s">
        <v>9168</v>
      </c>
      <c r="I4109" s="9">
        <v>3</v>
      </c>
    </row>
    <row r="4110">
      <c r="A4110" s="255" t="s">
        <v>5287</v>
      </c>
      <c r="B4110" s="9">
        <v>2</v>
      </c>
      <c r="C4110" s="255" t="s">
        <v>9103</v>
      </c>
      <c r="D4110" s="9">
        <v>534754.21886707202</v>
      </c>
      <c r="E4110" s="9">
        <v>1746626.5573948817</v>
      </c>
      <c r="F4110" s="255" t="s">
        <v>9126</v>
      </c>
      <c r="G4110" s="9"/>
      <c r="H4110" s="255" t="s">
        <v>9168</v>
      </c>
      <c r="I4110" s="9">
        <v>3</v>
      </c>
    </row>
    <row r="4111">
      <c r="A4111" s="255" t="s">
        <v>5288</v>
      </c>
      <c r="B4111" s="9">
        <v>2</v>
      </c>
      <c r="C4111" s="255" t="s">
        <v>9104</v>
      </c>
      <c r="D4111" s="9">
        <v>888141571.69795406</v>
      </c>
      <c r="E4111" s="9">
        <v>1746626.5573948817</v>
      </c>
      <c r="F4111" s="255" t="s">
        <v>9126</v>
      </c>
      <c r="G4111" s="9"/>
      <c r="H4111" s="255" t="s">
        <v>9168</v>
      </c>
      <c r="I4111" s="9">
        <v>3</v>
      </c>
    </row>
    <row r="4112">
      <c r="A4112" s="255" t="s">
        <v>5289</v>
      </c>
      <c r="B4112" s="9">
        <v>2</v>
      </c>
      <c r="C4112" s="255" t="s">
        <v>9105</v>
      </c>
      <c r="D4112" s="9">
        <v>0.30616402607817067</v>
      </c>
      <c r="E4112" s="9">
        <v>1746626.5573948817</v>
      </c>
      <c r="F4112" s="255" t="s">
        <v>9126</v>
      </c>
      <c r="G4112" s="9"/>
      <c r="H4112" s="255" t="s">
        <v>9168</v>
      </c>
      <c r="I4112" s="9">
        <v>3</v>
      </c>
    </row>
    <row r="4113">
      <c r="A4113" s="255" t="s">
        <v>5290</v>
      </c>
      <c r="B4113" s="9">
        <v>2</v>
      </c>
      <c r="C4113" s="255" t="s">
        <v>9205</v>
      </c>
      <c r="D4113" s="9">
        <v>508.48967567665397</v>
      </c>
      <c r="E4113" s="9">
        <v>1746626.5573948817</v>
      </c>
      <c r="F4113" s="255" t="s">
        <v>9126</v>
      </c>
      <c r="G4113" s="9"/>
      <c r="H4113" s="255" t="s">
        <v>9168</v>
      </c>
      <c r="I4113" s="9">
        <v>3</v>
      </c>
    </row>
    <row r="4114">
      <c r="A4114" s="255" t="s">
        <v>5291</v>
      </c>
      <c r="B4114" s="9">
        <v>2</v>
      </c>
      <c r="C4114" s="255" t="s">
        <v>9103</v>
      </c>
      <c r="D4114" s="9">
        <v>1160035.8298778306</v>
      </c>
      <c r="E4114" s="9">
        <v>1746626.5573948817</v>
      </c>
      <c r="F4114" s="255" t="s">
        <v>9127</v>
      </c>
      <c r="G4114" s="9"/>
      <c r="H4114" s="255" t="s">
        <v>9168</v>
      </c>
      <c r="I4114" s="9">
        <v>3</v>
      </c>
    </row>
    <row r="4115">
      <c r="A4115" s="255" t="s">
        <v>5292</v>
      </c>
      <c r="B4115" s="9">
        <v>2</v>
      </c>
      <c r="C4115" s="255" t="s">
        <v>9104</v>
      </c>
      <c r="D4115" s="9">
        <v>2563565805.0518298</v>
      </c>
      <c r="E4115" s="9">
        <v>1746626.5573948817</v>
      </c>
      <c r="F4115" s="255" t="s">
        <v>9127</v>
      </c>
      <c r="G4115" s="9"/>
      <c r="H4115" s="255" t="s">
        <v>9168</v>
      </c>
      <c r="I4115" s="9">
        <v>3</v>
      </c>
    </row>
    <row r="4116">
      <c r="A4116" s="255" t="s">
        <v>5293</v>
      </c>
      <c r="B4116" s="9">
        <v>2</v>
      </c>
      <c r="C4116" s="255" t="s">
        <v>9105</v>
      </c>
      <c r="D4116" s="9">
        <v>0.66415790196619962</v>
      </c>
      <c r="E4116" s="9">
        <v>1746626.5573948817</v>
      </c>
      <c r="F4116" s="255" t="s">
        <v>9127</v>
      </c>
      <c r="G4116" s="9"/>
      <c r="H4116" s="255" t="s">
        <v>9168</v>
      </c>
      <c r="I4116" s="9">
        <v>3</v>
      </c>
    </row>
    <row r="4117">
      <c r="A4117" s="255" t="s">
        <v>5294</v>
      </c>
      <c r="B4117" s="9">
        <v>2</v>
      </c>
      <c r="C4117" s="255" t="s">
        <v>9205</v>
      </c>
      <c r="D4117" s="9">
        <v>1467.7240502259535</v>
      </c>
      <c r="E4117" s="9">
        <v>1746626.5573948817</v>
      </c>
      <c r="F4117" s="255" t="s">
        <v>9127</v>
      </c>
      <c r="G4117" s="9"/>
      <c r="H4117" s="255" t="s">
        <v>9168</v>
      </c>
      <c r="I4117" s="9">
        <v>3</v>
      </c>
    </row>
    <row r="4118">
      <c r="A4118" s="255" t="s">
        <v>5295</v>
      </c>
      <c r="B4118" s="9">
        <v>2</v>
      </c>
      <c r="C4118" s="255" t="s">
        <v>9103</v>
      </c>
      <c r="D4118" s="9">
        <v>1160035.8298778306</v>
      </c>
      <c r="E4118" s="9">
        <v>1746626.5573948817</v>
      </c>
      <c r="F4118" s="255" t="s">
        <v>9128</v>
      </c>
      <c r="G4118" s="9"/>
      <c r="H4118" s="255" t="s">
        <v>9168</v>
      </c>
      <c r="I4118" s="9">
        <v>3</v>
      </c>
    </row>
    <row r="4119">
      <c r="A4119" s="255" t="s">
        <v>5296</v>
      </c>
      <c r="B4119" s="9">
        <v>2</v>
      </c>
      <c r="C4119" s="255" t="s">
        <v>9104</v>
      </c>
      <c r="D4119" s="9">
        <v>2563565805.0518298</v>
      </c>
      <c r="E4119" s="9">
        <v>1746626.5573948817</v>
      </c>
      <c r="F4119" s="255" t="s">
        <v>9128</v>
      </c>
      <c r="G4119" s="9"/>
      <c r="H4119" s="255" t="s">
        <v>9168</v>
      </c>
      <c r="I4119" s="9">
        <v>3</v>
      </c>
    </row>
    <row r="4120">
      <c r="A4120" s="255" t="s">
        <v>5297</v>
      </c>
      <c r="B4120" s="9">
        <v>2</v>
      </c>
      <c r="C4120" s="255" t="s">
        <v>9105</v>
      </c>
      <c r="D4120" s="9">
        <v>0.66415790196619962</v>
      </c>
      <c r="E4120" s="9">
        <v>1746626.5573948817</v>
      </c>
      <c r="F4120" s="255" t="s">
        <v>9128</v>
      </c>
      <c r="G4120" s="9"/>
      <c r="H4120" s="255" t="s">
        <v>9168</v>
      </c>
      <c r="I4120" s="9">
        <v>3</v>
      </c>
    </row>
    <row r="4121">
      <c r="A4121" s="255" t="s">
        <v>5298</v>
      </c>
      <c r="B4121" s="9">
        <v>2</v>
      </c>
      <c r="C4121" s="255" t="s">
        <v>9205</v>
      </c>
      <c r="D4121" s="9">
        <v>1467.7240502259535</v>
      </c>
      <c r="E4121" s="9">
        <v>1746626.5573948817</v>
      </c>
      <c r="F4121" s="255" t="s">
        <v>9128</v>
      </c>
      <c r="G4121" s="9"/>
      <c r="H4121" s="255" t="s">
        <v>9168</v>
      </c>
      <c r="I4121" s="9">
        <v>3</v>
      </c>
    </row>
    <row r="4122">
      <c r="A4122" s="255" t="s">
        <v>5299</v>
      </c>
      <c r="B4122" s="9">
        <v>2</v>
      </c>
      <c r="C4122" s="255" t="s">
        <v>9103</v>
      </c>
      <c r="D4122" s="9">
        <v>528430.19800688978</v>
      </c>
      <c r="E4122" s="9">
        <v>1746626.5573948817</v>
      </c>
      <c r="F4122" s="255" t="s">
        <v>9129</v>
      </c>
      <c r="G4122" s="9"/>
      <c r="H4122" s="255" t="s">
        <v>9168</v>
      </c>
      <c r="I4122" s="9">
        <v>3</v>
      </c>
    </row>
    <row r="4123">
      <c r="A4123" s="255" t="s">
        <v>5300</v>
      </c>
      <c r="B4123" s="9">
        <v>2</v>
      </c>
      <c r="C4123" s="255" t="s">
        <v>9104</v>
      </c>
      <c r="D4123" s="9">
        <v>277994153.07681841</v>
      </c>
      <c r="E4123" s="9">
        <v>1746626.5573948817</v>
      </c>
      <c r="F4123" s="255" t="s">
        <v>9129</v>
      </c>
      <c r="G4123" s="9"/>
      <c r="H4123" s="255" t="s">
        <v>9168</v>
      </c>
      <c r="I4123" s="9">
        <v>3</v>
      </c>
    </row>
    <row r="4124">
      <c r="A4124" s="255" t="s">
        <v>5301</v>
      </c>
      <c r="B4124" s="9">
        <v>2</v>
      </c>
      <c r="C4124" s="255" t="s">
        <v>9105</v>
      </c>
      <c r="D4124" s="9">
        <v>0.3025433203048572</v>
      </c>
      <c r="E4124" s="9">
        <v>1746626.5573948817</v>
      </c>
      <c r="F4124" s="255" t="s">
        <v>9129</v>
      </c>
      <c r="G4124" s="9"/>
      <c r="H4124" s="255" t="s">
        <v>9168</v>
      </c>
      <c r="I4124" s="9">
        <v>3</v>
      </c>
    </row>
    <row r="4125">
      <c r="A4125" s="255" t="s">
        <v>5302</v>
      </c>
      <c r="B4125" s="9">
        <v>2</v>
      </c>
      <c r="C4125" s="255" t="s">
        <v>9205</v>
      </c>
      <c r="D4125" s="9">
        <v>159.16061272505246</v>
      </c>
      <c r="E4125" s="9">
        <v>1746626.5573948817</v>
      </c>
      <c r="F4125" s="255" t="s">
        <v>9129</v>
      </c>
      <c r="G4125" s="9"/>
      <c r="H4125" s="255" t="s">
        <v>9168</v>
      </c>
      <c r="I4125" s="9">
        <v>3</v>
      </c>
    </row>
    <row r="4126">
      <c r="A4126" s="255" t="s">
        <v>5303</v>
      </c>
      <c r="B4126" s="9">
        <v>2</v>
      </c>
      <c r="C4126" s="255" t="s">
        <v>9103</v>
      </c>
      <c r="D4126" s="9">
        <v>528430.19800688978</v>
      </c>
      <c r="E4126" s="9">
        <v>1746626.5573948817</v>
      </c>
      <c r="F4126" s="255" t="s">
        <v>9130</v>
      </c>
      <c r="G4126" s="9"/>
      <c r="H4126" s="255" t="s">
        <v>9168</v>
      </c>
      <c r="I4126" s="9">
        <v>3</v>
      </c>
    </row>
    <row r="4127">
      <c r="A4127" s="255" t="s">
        <v>5304</v>
      </c>
      <c r="B4127" s="9">
        <v>2</v>
      </c>
      <c r="C4127" s="255" t="s">
        <v>9104</v>
      </c>
      <c r="D4127" s="9">
        <v>277994153.07681841</v>
      </c>
      <c r="E4127" s="9">
        <v>1746626.5573948817</v>
      </c>
      <c r="F4127" s="255" t="s">
        <v>9130</v>
      </c>
      <c r="G4127" s="9"/>
      <c r="H4127" s="255" t="s">
        <v>9168</v>
      </c>
      <c r="I4127" s="9">
        <v>3</v>
      </c>
    </row>
    <row r="4128">
      <c r="A4128" s="255" t="s">
        <v>5305</v>
      </c>
      <c r="B4128" s="9">
        <v>2</v>
      </c>
      <c r="C4128" s="255" t="s">
        <v>9105</v>
      </c>
      <c r="D4128" s="9">
        <v>0.3025433203048572</v>
      </c>
      <c r="E4128" s="9">
        <v>1746626.5573948817</v>
      </c>
      <c r="F4128" s="255" t="s">
        <v>9130</v>
      </c>
      <c r="G4128" s="9"/>
      <c r="H4128" s="255" t="s">
        <v>9168</v>
      </c>
      <c r="I4128" s="9">
        <v>3</v>
      </c>
    </row>
    <row r="4129">
      <c r="A4129" s="255" t="s">
        <v>5306</v>
      </c>
      <c r="B4129" s="9">
        <v>2</v>
      </c>
      <c r="C4129" s="255" t="s">
        <v>9205</v>
      </c>
      <c r="D4129" s="9">
        <v>159.16061272505246</v>
      </c>
      <c r="E4129" s="9">
        <v>1746626.5573948817</v>
      </c>
      <c r="F4129" s="255" t="s">
        <v>9130</v>
      </c>
      <c r="G4129" s="9"/>
      <c r="H4129" s="255" t="s">
        <v>9168</v>
      </c>
      <c r="I4129" s="9">
        <v>3</v>
      </c>
    </row>
    <row r="4130">
      <c r="A4130" s="255" t="s">
        <v>5307</v>
      </c>
      <c r="B4130" s="9">
        <v>2</v>
      </c>
      <c r="C4130" s="255" t="s">
        <v>9103</v>
      </c>
      <c r="D4130" s="9">
        <v>1746626.5573948817</v>
      </c>
      <c r="E4130" s="9">
        <v>1746626.5573948817</v>
      </c>
      <c r="F4130" s="255" t="s">
        <v>9131</v>
      </c>
      <c r="G4130" s="9"/>
      <c r="H4130" s="255" t="s">
        <v>9168</v>
      </c>
      <c r="I4130" s="9">
        <v>3</v>
      </c>
    </row>
    <row r="4131">
      <c r="A4131" s="255" t="s">
        <v>5308</v>
      </c>
      <c r="B4131" s="9">
        <v>2</v>
      </c>
      <c r="C4131" s="255" t="s">
        <v>9104</v>
      </c>
      <c r="D4131" s="9">
        <v>1397430080.2770572</v>
      </c>
      <c r="E4131" s="9">
        <v>1746626.5573948817</v>
      </c>
      <c r="F4131" s="255" t="s">
        <v>9131</v>
      </c>
      <c r="G4131" s="9"/>
      <c r="H4131" s="255" t="s">
        <v>9168</v>
      </c>
      <c r="I4131" s="9">
        <v>3</v>
      </c>
    </row>
    <row r="4132">
      <c r="A4132" s="255" t="s">
        <v>5309</v>
      </c>
      <c r="B4132" s="9">
        <v>2</v>
      </c>
      <c r="C4132" s="255" t="s">
        <v>9105</v>
      </c>
      <c r="D4132" s="9">
        <v>1</v>
      </c>
      <c r="E4132" s="9">
        <v>1746626.5573948817</v>
      </c>
      <c r="F4132" s="255" t="s">
        <v>9131</v>
      </c>
      <c r="G4132" s="9"/>
      <c r="H4132" s="255" t="s">
        <v>9168</v>
      </c>
      <c r="I4132" s="9">
        <v>3</v>
      </c>
    </row>
    <row r="4133">
      <c r="A4133" s="255" t="s">
        <v>5310</v>
      </c>
      <c r="B4133" s="9">
        <v>2</v>
      </c>
      <c r="C4133" s="255" t="s">
        <v>9205</v>
      </c>
      <c r="D4133" s="9">
        <v>800.07376182424707</v>
      </c>
      <c r="E4133" s="9">
        <v>1746626.5573948817</v>
      </c>
      <c r="F4133" s="255" t="s">
        <v>9131</v>
      </c>
      <c r="G4133" s="9"/>
      <c r="H4133" s="255" t="s">
        <v>9168</v>
      </c>
      <c r="I4133" s="9">
        <v>3</v>
      </c>
    </row>
    <row r="4134">
      <c r="A4134" s="255" t="s">
        <v>5311</v>
      </c>
      <c r="B4134" s="9">
        <v>2</v>
      </c>
      <c r="C4134" s="255" t="s">
        <v>9103</v>
      </c>
      <c r="D4134" s="9">
        <v>1746626.5573948817</v>
      </c>
      <c r="E4134" s="9">
        <v>1746626.5573948817</v>
      </c>
      <c r="F4134" s="255" t="s">
        <v>9132</v>
      </c>
      <c r="G4134" s="9"/>
      <c r="H4134" s="255" t="s">
        <v>9168</v>
      </c>
      <c r="I4134" s="9">
        <v>3</v>
      </c>
    </row>
    <row r="4135">
      <c r="A4135" s="255" t="s">
        <v>5312</v>
      </c>
      <c r="B4135" s="9">
        <v>2</v>
      </c>
      <c r="C4135" s="255" t="s">
        <v>9104</v>
      </c>
      <c r="D4135" s="9">
        <v>2134980936.584013</v>
      </c>
      <c r="E4135" s="9">
        <v>1746626.5573948817</v>
      </c>
      <c r="F4135" s="255" t="s">
        <v>9132</v>
      </c>
      <c r="G4135" s="9"/>
      <c r="H4135" s="255" t="s">
        <v>9168</v>
      </c>
      <c r="I4135" s="9">
        <v>3</v>
      </c>
    </row>
    <row r="4136">
      <c r="A4136" s="255" t="s">
        <v>5313</v>
      </c>
      <c r="B4136" s="9">
        <v>2</v>
      </c>
      <c r="C4136" s="255" t="s">
        <v>9105</v>
      </c>
      <c r="D4136" s="9">
        <v>1</v>
      </c>
      <c r="E4136" s="9">
        <v>1746626.5573948817</v>
      </c>
      <c r="F4136" s="255" t="s">
        <v>9132</v>
      </c>
      <c r="G4136" s="9"/>
      <c r="H4136" s="255" t="s">
        <v>9168</v>
      </c>
      <c r="I4136" s="9">
        <v>3</v>
      </c>
    </row>
    <row r="4137">
      <c r="A4137" s="255" t="s">
        <v>5314</v>
      </c>
      <c r="B4137" s="9">
        <v>2</v>
      </c>
      <c r="C4137" s="255" t="s">
        <v>9205</v>
      </c>
      <c r="D4137" s="9">
        <v>1222.3453992182319</v>
      </c>
      <c r="E4137" s="9">
        <v>1746626.5573948817</v>
      </c>
      <c r="F4137" s="255" t="s">
        <v>9132</v>
      </c>
      <c r="G4137" s="9"/>
      <c r="H4137" s="255" t="s">
        <v>9168</v>
      </c>
      <c r="I4137" s="9">
        <v>3</v>
      </c>
    </row>
    <row r="4138">
      <c r="A4138" s="255" t="s">
        <v>5315</v>
      </c>
      <c r="B4138" s="9">
        <v>2</v>
      </c>
      <c r="C4138" s="255" t="s">
        <v>9103</v>
      </c>
      <c r="D4138" s="9">
        <v>654706.66126003605</v>
      </c>
      <c r="E4138" s="9">
        <v>1746626.5573948817</v>
      </c>
      <c r="F4138" s="255" t="s">
        <v>9133</v>
      </c>
      <c r="G4138" s="9"/>
      <c r="H4138" s="255" t="s">
        <v>9168</v>
      </c>
      <c r="I4138" s="9">
        <v>3</v>
      </c>
    </row>
    <row r="4139">
      <c r="A4139" s="255" t="s">
        <v>5316</v>
      </c>
      <c r="B4139" s="9">
        <v>2</v>
      </c>
      <c r="C4139" s="255" t="s">
        <v>9104</v>
      </c>
      <c r="D4139" s="9">
        <v>1644023636.2942634</v>
      </c>
      <c r="E4139" s="9">
        <v>1746626.5573948817</v>
      </c>
      <c r="F4139" s="255" t="s">
        <v>9133</v>
      </c>
      <c r="G4139" s="9"/>
      <c r="H4139" s="255" t="s">
        <v>9168</v>
      </c>
      <c r="I4139" s="9">
        <v>3</v>
      </c>
    </row>
    <row r="4140">
      <c r="A4140" s="255" t="s">
        <v>5317</v>
      </c>
      <c r="B4140" s="9">
        <v>2</v>
      </c>
      <c r="C4140" s="255" t="s">
        <v>9105</v>
      </c>
      <c r="D4140" s="9">
        <v>0.37484066556078266</v>
      </c>
      <c r="E4140" s="9">
        <v>1746626.5573948817</v>
      </c>
      <c r="F4140" s="255" t="s">
        <v>9133</v>
      </c>
      <c r="G4140" s="9"/>
      <c r="H4140" s="255" t="s">
        <v>9168</v>
      </c>
      <c r="I4140" s="9">
        <v>3</v>
      </c>
    </row>
    <row r="4141">
      <c r="A4141" s="255" t="s">
        <v>5318</v>
      </c>
      <c r="B4141" s="9">
        <v>2</v>
      </c>
      <c r="C4141" s="255" t="s">
        <v>9205</v>
      </c>
      <c r="D4141" s="9">
        <v>941.25652065336044</v>
      </c>
      <c r="E4141" s="9">
        <v>1746626.5573948817</v>
      </c>
      <c r="F4141" s="255" t="s">
        <v>9133</v>
      </c>
      <c r="G4141" s="9"/>
      <c r="H4141" s="255" t="s">
        <v>9168</v>
      </c>
      <c r="I4141" s="9">
        <v>3</v>
      </c>
    </row>
    <row r="4142">
      <c r="A4142" s="255" t="s">
        <v>5319</v>
      </c>
      <c r="B4142" s="9">
        <v>2</v>
      </c>
      <c r="C4142" s="255" t="s">
        <v>9103</v>
      </c>
      <c r="D4142" s="9">
        <v>0</v>
      </c>
      <c r="E4142" s="9">
        <v>1746626.5573948817</v>
      </c>
      <c r="F4142" s="255" t="s">
        <v>9134</v>
      </c>
      <c r="G4142" s="9"/>
      <c r="H4142" s="255" t="s">
        <v>9168</v>
      </c>
      <c r="I4142" s="9">
        <v>3</v>
      </c>
    </row>
    <row r="4143">
      <c r="A4143" s="255" t="s">
        <v>5320</v>
      </c>
      <c r="B4143" s="9">
        <v>2</v>
      </c>
      <c r="C4143" s="255" t="s">
        <v>9104</v>
      </c>
      <c r="D4143" s="9">
        <v>-1215438767.8264465</v>
      </c>
      <c r="E4143" s="9">
        <v>1746626.5573948817</v>
      </c>
      <c r="F4143" s="255" t="s">
        <v>9134</v>
      </c>
      <c r="G4143" s="9"/>
      <c r="H4143" s="255" t="s">
        <v>9168</v>
      </c>
      <c r="I4143" s="9">
        <v>3</v>
      </c>
    </row>
    <row r="4144">
      <c r="A4144" s="255" t="s">
        <v>5321</v>
      </c>
      <c r="B4144" s="9">
        <v>2</v>
      </c>
      <c r="C4144" s="255" t="s">
        <v>9105</v>
      </c>
      <c r="D4144" s="9">
        <v>0</v>
      </c>
      <c r="E4144" s="9">
        <v>1746626.5573948817</v>
      </c>
      <c r="F4144" s="255" t="s">
        <v>9134</v>
      </c>
      <c r="G4144" s="9"/>
      <c r="H4144" s="255" t="s">
        <v>9168</v>
      </c>
      <c r="I4144" s="9">
        <v>3</v>
      </c>
    </row>
    <row r="4145">
      <c r="A4145" s="255" t="s">
        <v>5322</v>
      </c>
      <c r="B4145" s="9">
        <v>2</v>
      </c>
      <c r="C4145" s="255" t="s">
        <v>9205</v>
      </c>
      <c r="D4145" s="9">
        <v>-695.87786964563884</v>
      </c>
      <c r="E4145" s="9">
        <v>1746626.5573948817</v>
      </c>
      <c r="F4145" s="255" t="s">
        <v>9134</v>
      </c>
      <c r="G4145" s="9"/>
      <c r="H4145" s="255" t="s">
        <v>9168</v>
      </c>
      <c r="I4145" s="9">
        <v>3</v>
      </c>
    </row>
    <row r="4146">
      <c r="A4146" s="255" t="s">
        <v>5323</v>
      </c>
      <c r="B4146" s="9">
        <v>2</v>
      </c>
      <c r="C4146" s="255" t="s">
        <v>9103</v>
      </c>
      <c r="D4146" s="9">
        <v>569874.96006464551</v>
      </c>
      <c r="E4146" s="9">
        <v>1746626.5573948817</v>
      </c>
      <c r="F4146" s="255" t="s">
        <v>9135</v>
      </c>
      <c r="G4146" s="9"/>
      <c r="H4146" s="255" t="s">
        <v>9168</v>
      </c>
      <c r="I4146" s="9">
        <v>3</v>
      </c>
    </row>
    <row r="4147">
      <c r="A4147" s="255" t="s">
        <v>5324</v>
      </c>
      <c r="B4147" s="9">
        <v>2</v>
      </c>
      <c r="C4147" s="255" t="s">
        <v>9104</v>
      </c>
      <c r="D4147" s="9">
        <v>428584868.46781665</v>
      </c>
      <c r="E4147" s="9">
        <v>1746626.5573948817</v>
      </c>
      <c r="F4147" s="255" t="s">
        <v>9135</v>
      </c>
      <c r="G4147" s="9"/>
      <c r="H4147" s="255" t="s">
        <v>9168</v>
      </c>
      <c r="I4147" s="9">
        <v>3</v>
      </c>
    </row>
    <row r="4148">
      <c r="A4148" s="255" t="s">
        <v>5325</v>
      </c>
      <c r="B4148" s="9">
        <v>2</v>
      </c>
      <c r="C4148" s="255" t="s">
        <v>9105</v>
      </c>
      <c r="D4148" s="9">
        <v>0.32627178239784815</v>
      </c>
      <c r="E4148" s="9">
        <v>1746626.5573948817</v>
      </c>
      <c r="F4148" s="255" t="s">
        <v>9135</v>
      </c>
      <c r="G4148" s="9"/>
      <c r="H4148" s="255" t="s">
        <v>9168</v>
      </c>
      <c r="I4148" s="9">
        <v>3</v>
      </c>
    </row>
    <row r="4149">
      <c r="A4149" s="255" t="s">
        <v>5326</v>
      </c>
      <c r="B4149" s="9">
        <v>2</v>
      </c>
      <c r="C4149" s="255" t="s">
        <v>9205</v>
      </c>
      <c r="D4149" s="9">
        <v>245.37865100772146</v>
      </c>
      <c r="E4149" s="9">
        <v>1746626.5573948817</v>
      </c>
      <c r="F4149" s="255" t="s">
        <v>9135</v>
      </c>
      <c r="G4149" s="9"/>
      <c r="H4149" s="255" t="s">
        <v>9168</v>
      </c>
      <c r="I4149" s="9">
        <v>3</v>
      </c>
    </row>
    <row r="4150">
      <c r="A4150" s="255" t="s">
        <v>5327</v>
      </c>
      <c r="B4150" s="9">
        <v>2</v>
      </c>
      <c r="C4150" s="255" t="s">
        <v>9103</v>
      </c>
      <c r="D4150" s="9">
        <v>54058.294582581519</v>
      </c>
      <c r="E4150" s="9">
        <v>1746626.5573948817</v>
      </c>
      <c r="F4150" s="255" t="s">
        <v>9136</v>
      </c>
      <c r="G4150" s="9"/>
      <c r="H4150" s="255" t="s">
        <v>9168</v>
      </c>
      <c r="I4150" s="9">
        <v>3</v>
      </c>
    </row>
    <row r="4151">
      <c r="A4151" s="255" t="s">
        <v>5328</v>
      </c>
      <c r="B4151" s="9">
        <v>2</v>
      </c>
      <c r="C4151" s="255" t="s">
        <v>9104</v>
      </c>
      <c r="D4151" s="9">
        <v>150590715.39099824</v>
      </c>
      <c r="E4151" s="9">
        <v>1746626.5573948817</v>
      </c>
      <c r="F4151" s="255" t="s">
        <v>9136</v>
      </c>
      <c r="G4151" s="9"/>
      <c r="H4151" s="255" t="s">
        <v>9168</v>
      </c>
      <c r="I4151" s="9">
        <v>3</v>
      </c>
    </row>
    <row r="4152">
      <c r="A4152" s="255" t="s">
        <v>5329</v>
      </c>
      <c r="B4152" s="9">
        <v>2</v>
      </c>
      <c r="C4152" s="255" t="s">
        <v>9105</v>
      </c>
      <c r="D4152" s="9">
        <v>0.030950116012898734</v>
      </c>
      <c r="E4152" s="9">
        <v>1746626.5573948817</v>
      </c>
      <c r="F4152" s="255" t="s">
        <v>9136</v>
      </c>
      <c r="G4152" s="9"/>
      <c r="H4152" s="255" t="s">
        <v>9168</v>
      </c>
      <c r="I4152" s="9">
        <v>3</v>
      </c>
    </row>
    <row r="4153">
      <c r="A4153" s="255" t="s">
        <v>5330</v>
      </c>
      <c r="B4153" s="9">
        <v>2</v>
      </c>
      <c r="C4153" s="255" t="s">
        <v>9205</v>
      </c>
      <c r="D4153" s="9">
        <v>86.218038282668985</v>
      </c>
      <c r="E4153" s="9">
        <v>1746626.5573948817</v>
      </c>
      <c r="F4153" s="255" t="s">
        <v>9136</v>
      </c>
      <c r="G4153" s="9"/>
      <c r="H4153" s="255" t="s">
        <v>9168</v>
      </c>
      <c r="I4153" s="9">
        <v>3</v>
      </c>
    </row>
    <row r="4154">
      <c r="A4154" s="255" t="s">
        <v>5331</v>
      </c>
      <c r="B4154" s="9">
        <v>2</v>
      </c>
      <c r="C4154" s="255" t="s">
        <v>9103</v>
      </c>
      <c r="D4154" s="9">
        <v>508617.5324975847</v>
      </c>
      <c r="E4154" s="9">
        <v>1746626.5573948817</v>
      </c>
      <c r="F4154" s="255" t="s">
        <v>9137</v>
      </c>
      <c r="G4154" s="9"/>
      <c r="H4154" s="255" t="s">
        <v>9168</v>
      </c>
      <c r="I4154" s="9">
        <v>3</v>
      </c>
    </row>
    <row r="4155">
      <c r="A4155" s="255" t="s">
        <v>5332</v>
      </c>
      <c r="B4155" s="9">
        <v>2</v>
      </c>
      <c r="C4155" s="255" t="s">
        <v>9104</v>
      </c>
      <c r="D4155" s="9">
        <v>737550856.30695581</v>
      </c>
      <c r="E4155" s="9">
        <v>1746626.5573948817</v>
      </c>
      <c r="F4155" s="255" t="s">
        <v>9137</v>
      </c>
      <c r="G4155" s="9"/>
      <c r="H4155" s="255" t="s">
        <v>9168</v>
      </c>
      <c r="I4155" s="9">
        <v>3</v>
      </c>
    </row>
    <row r="4156">
      <c r="A4156" s="255" t="s">
        <v>5333</v>
      </c>
      <c r="B4156" s="9">
        <v>2</v>
      </c>
      <c r="C4156" s="255" t="s">
        <v>9105</v>
      </c>
      <c r="D4156" s="9">
        <v>0.29119993071455125</v>
      </c>
      <c r="E4156" s="9">
        <v>1746626.5573948817</v>
      </c>
      <c r="F4156" s="255" t="s">
        <v>9137</v>
      </c>
      <c r="G4156" s="9"/>
      <c r="H4156" s="255" t="s">
        <v>9168</v>
      </c>
      <c r="I4156" s="9">
        <v>3</v>
      </c>
    </row>
    <row r="4157">
      <c r="A4157" s="255" t="s">
        <v>5334</v>
      </c>
      <c r="B4157" s="9">
        <v>2</v>
      </c>
      <c r="C4157" s="255" t="s">
        <v>9205</v>
      </c>
      <c r="D4157" s="9">
        <v>422.27163739398497</v>
      </c>
      <c r="E4157" s="9">
        <v>1746626.5573948817</v>
      </c>
      <c r="F4157" s="255" t="s">
        <v>9137</v>
      </c>
      <c r="G4157" s="9"/>
      <c r="H4157" s="255" t="s">
        <v>9168</v>
      </c>
      <c r="I4157" s="9">
        <v>3</v>
      </c>
    </row>
    <row r="4158">
      <c r="A4158" s="255" t="s">
        <v>5335</v>
      </c>
      <c r="B4158" s="9">
        <v>2</v>
      </c>
      <c r="C4158" s="255" t="s">
        <v>9103</v>
      </c>
      <c r="D4158" s="9">
        <v>0</v>
      </c>
      <c r="E4158" s="9">
        <v>1746626.5573948817</v>
      </c>
      <c r="F4158" s="255" t="s">
        <v>9138</v>
      </c>
      <c r="G4158" s="9"/>
      <c r="H4158" s="255" t="s">
        <v>9168</v>
      </c>
      <c r="I4158" s="9">
        <v>3</v>
      </c>
    </row>
    <row r="4159">
      <c r="A4159" s="255" t="s">
        <v>5336</v>
      </c>
      <c r="B4159" s="9">
        <v>2</v>
      </c>
      <c r="C4159" s="255" t="s">
        <v>9104</v>
      </c>
      <c r="D4159" s="9">
        <v>0</v>
      </c>
      <c r="E4159" s="9">
        <v>1746626.5573948817</v>
      </c>
      <c r="F4159" s="255" t="s">
        <v>9138</v>
      </c>
      <c r="G4159" s="9"/>
      <c r="H4159" s="255" t="s">
        <v>9168</v>
      </c>
      <c r="I4159" s="9">
        <v>3</v>
      </c>
    </row>
    <row r="4160">
      <c r="A4160" s="255" t="s">
        <v>5337</v>
      </c>
      <c r="B4160" s="9">
        <v>2</v>
      </c>
      <c r="C4160" s="255" t="s">
        <v>9105</v>
      </c>
      <c r="D4160" s="9">
        <v>0</v>
      </c>
      <c r="E4160" s="9">
        <v>1746626.5573948817</v>
      </c>
      <c r="F4160" s="255" t="s">
        <v>9138</v>
      </c>
      <c r="G4160" s="9"/>
      <c r="H4160" s="255" t="s">
        <v>9168</v>
      </c>
      <c r="I4160" s="9">
        <v>3</v>
      </c>
    </row>
    <row r="4161">
      <c r="A4161" s="255" t="s">
        <v>5338</v>
      </c>
      <c r="B4161" s="9">
        <v>2</v>
      </c>
      <c r="C4161" s="255" t="s">
        <v>9205</v>
      </c>
      <c r="D4161" s="9">
        <v>0</v>
      </c>
      <c r="E4161" s="9">
        <v>1746626.5573948817</v>
      </c>
      <c r="F4161" s="255" t="s">
        <v>9138</v>
      </c>
      <c r="G4161" s="9"/>
      <c r="H4161" s="255" t="s">
        <v>9168</v>
      </c>
      <c r="I4161" s="9">
        <v>3</v>
      </c>
    </row>
    <row r="4162">
      <c r="A4162" s="255" t="s">
        <v>5339</v>
      </c>
      <c r="B4162" s="9">
        <v>3</v>
      </c>
      <c r="C4162" s="255" t="s">
        <v>9103</v>
      </c>
      <c r="D4162" s="9">
        <v>712296.63470643468</v>
      </c>
      <c r="E4162" s="9">
        <v>1749453.4255017771</v>
      </c>
      <c r="F4162" s="255" t="s">
        <v>9114</v>
      </c>
      <c r="G4162" s="9"/>
      <c r="H4162" s="255" t="s">
        <v>9168</v>
      </c>
      <c r="I4162" s="9">
        <v>3</v>
      </c>
    </row>
    <row r="4163">
      <c r="A4163" s="255" t="s">
        <v>5340</v>
      </c>
      <c r="B4163" s="9">
        <v>3</v>
      </c>
      <c r="C4163" s="255" t="s">
        <v>9104</v>
      </c>
      <c r="D4163" s="9">
        <v>1700940084.8665478</v>
      </c>
      <c r="E4163" s="9">
        <v>1749453.4255017771</v>
      </c>
      <c r="F4163" s="255" t="s">
        <v>9114</v>
      </c>
      <c r="G4163" s="9"/>
      <c r="H4163" s="255" t="s">
        <v>9168</v>
      </c>
      <c r="I4163" s="9">
        <v>3</v>
      </c>
    </row>
    <row r="4164">
      <c r="A4164" s="255" t="s">
        <v>5341</v>
      </c>
      <c r="B4164" s="9">
        <v>3</v>
      </c>
      <c r="C4164" s="255" t="s">
        <v>9105</v>
      </c>
      <c r="D4164" s="9">
        <v>0.40715381405602963</v>
      </c>
      <c r="E4164" s="9">
        <v>1749453.4255017771</v>
      </c>
      <c r="F4164" s="255" t="s">
        <v>9114</v>
      </c>
      <c r="G4164" s="9"/>
      <c r="H4164" s="255" t="s">
        <v>9168</v>
      </c>
      <c r="I4164" s="9">
        <v>3</v>
      </c>
    </row>
    <row r="4165">
      <c r="A4165" s="255" t="s">
        <v>5342</v>
      </c>
      <c r="B4165" s="9">
        <v>3</v>
      </c>
      <c r="C4165" s="255" t="s">
        <v>9205</v>
      </c>
      <c r="D4165" s="9">
        <v>972.269430024229</v>
      </c>
      <c r="E4165" s="9">
        <v>1749453.4255017771</v>
      </c>
      <c r="F4165" s="255" t="s">
        <v>9114</v>
      </c>
      <c r="G4165" s="9"/>
      <c r="H4165" s="255" t="s">
        <v>9168</v>
      </c>
      <c r="I4165" s="9">
        <v>3</v>
      </c>
    </row>
    <row r="4166">
      <c r="A4166" s="255" t="s">
        <v>5343</v>
      </c>
      <c r="B4166" s="9">
        <v>3</v>
      </c>
      <c r="C4166" s="255" t="s">
        <v>9103</v>
      </c>
      <c r="D4166" s="9">
        <v>0</v>
      </c>
      <c r="E4166" s="9">
        <v>1749453.4255017771</v>
      </c>
      <c r="F4166" s="255" t="s">
        <v>9115</v>
      </c>
      <c r="G4166" s="9"/>
      <c r="H4166" s="255" t="s">
        <v>9168</v>
      </c>
      <c r="I4166" s="9">
        <v>3</v>
      </c>
    </row>
    <row r="4167">
      <c r="A4167" s="255" t="s">
        <v>5344</v>
      </c>
      <c r="B4167" s="9">
        <v>3</v>
      </c>
      <c r="C4167" s="255" t="s">
        <v>9104</v>
      </c>
      <c r="D4167" s="9">
        <v>0</v>
      </c>
      <c r="E4167" s="9">
        <v>1749453.4255017771</v>
      </c>
      <c r="F4167" s="255" t="s">
        <v>9115</v>
      </c>
      <c r="G4167" s="9"/>
      <c r="H4167" s="255" t="s">
        <v>9168</v>
      </c>
      <c r="I4167" s="9">
        <v>3</v>
      </c>
    </row>
    <row r="4168">
      <c r="A4168" s="255" t="s">
        <v>5345</v>
      </c>
      <c r="B4168" s="9">
        <v>3</v>
      </c>
      <c r="C4168" s="255" t="s">
        <v>9105</v>
      </c>
      <c r="D4168" s="9">
        <v>0</v>
      </c>
      <c r="E4168" s="9">
        <v>1749453.4255017771</v>
      </c>
      <c r="F4168" s="255" t="s">
        <v>9115</v>
      </c>
      <c r="G4168" s="9"/>
      <c r="H4168" s="255" t="s">
        <v>9168</v>
      </c>
      <c r="I4168" s="9">
        <v>3</v>
      </c>
    </row>
    <row r="4169">
      <c r="A4169" s="255" t="s">
        <v>5346</v>
      </c>
      <c r="B4169" s="9">
        <v>3</v>
      </c>
      <c r="C4169" s="255" t="s">
        <v>9205</v>
      </c>
      <c r="D4169" s="9">
        <v>0</v>
      </c>
      <c r="E4169" s="9">
        <v>1749453.4255017771</v>
      </c>
      <c r="F4169" s="255" t="s">
        <v>9115</v>
      </c>
      <c r="G4169" s="9"/>
      <c r="H4169" s="255" t="s">
        <v>9168</v>
      </c>
      <c r="I4169" s="9">
        <v>3</v>
      </c>
    </row>
    <row r="4170">
      <c r="A4170" s="255" t="s">
        <v>5347</v>
      </c>
      <c r="B4170" s="9">
        <v>3</v>
      </c>
      <c r="C4170" s="255" t="s">
        <v>9103</v>
      </c>
      <c r="D4170" s="9">
        <v>0</v>
      </c>
      <c r="E4170" s="9">
        <v>1749453.4255017771</v>
      </c>
      <c r="F4170" s="255" t="s">
        <v>9116</v>
      </c>
      <c r="G4170" s="9"/>
      <c r="H4170" s="255" t="s">
        <v>9168</v>
      </c>
      <c r="I4170" s="9">
        <v>3</v>
      </c>
    </row>
    <row r="4171">
      <c r="A4171" s="255" t="s">
        <v>5348</v>
      </c>
      <c r="B4171" s="9">
        <v>3</v>
      </c>
      <c r="C4171" s="255" t="s">
        <v>9104</v>
      </c>
      <c r="D4171" s="9">
        <v>0</v>
      </c>
      <c r="E4171" s="9">
        <v>1749453.4255017771</v>
      </c>
      <c r="F4171" s="255" t="s">
        <v>9116</v>
      </c>
      <c r="G4171" s="9"/>
      <c r="H4171" s="255" t="s">
        <v>9168</v>
      </c>
      <c r="I4171" s="9">
        <v>3</v>
      </c>
    </row>
    <row r="4172">
      <c r="A4172" s="255" t="s">
        <v>5349</v>
      </c>
      <c r="B4172" s="9">
        <v>3</v>
      </c>
      <c r="C4172" s="255" t="s">
        <v>9105</v>
      </c>
      <c r="D4172" s="9">
        <v>0</v>
      </c>
      <c r="E4172" s="9">
        <v>1749453.4255017771</v>
      </c>
      <c r="F4172" s="255" t="s">
        <v>9116</v>
      </c>
      <c r="G4172" s="9"/>
      <c r="H4172" s="255" t="s">
        <v>9168</v>
      </c>
      <c r="I4172" s="9">
        <v>3</v>
      </c>
    </row>
    <row r="4173">
      <c r="A4173" s="255" t="s">
        <v>5350</v>
      </c>
      <c r="B4173" s="9">
        <v>3</v>
      </c>
      <c r="C4173" s="255" t="s">
        <v>9205</v>
      </c>
      <c r="D4173" s="9">
        <v>0</v>
      </c>
      <c r="E4173" s="9">
        <v>1749453.4255017771</v>
      </c>
      <c r="F4173" s="255" t="s">
        <v>9116</v>
      </c>
      <c r="G4173" s="9"/>
      <c r="H4173" s="255" t="s">
        <v>9168</v>
      </c>
      <c r="I4173" s="9">
        <v>3</v>
      </c>
    </row>
    <row r="4174">
      <c r="A4174" s="255" t="s">
        <v>5351</v>
      </c>
      <c r="B4174" s="9">
        <v>3</v>
      </c>
      <c r="C4174" s="255" t="s">
        <v>9103</v>
      </c>
      <c r="D4174" s="9">
        <v>0</v>
      </c>
      <c r="E4174" s="9">
        <v>1749453.4255017771</v>
      </c>
      <c r="F4174" s="255" t="s">
        <v>9117</v>
      </c>
      <c r="G4174" s="9"/>
      <c r="H4174" s="255" t="s">
        <v>9168</v>
      </c>
      <c r="I4174" s="9">
        <v>3</v>
      </c>
    </row>
    <row r="4175">
      <c r="A4175" s="255" t="s">
        <v>5352</v>
      </c>
      <c r="B4175" s="9">
        <v>3</v>
      </c>
      <c r="C4175" s="255" t="s">
        <v>9104</v>
      </c>
      <c r="D4175" s="9">
        <v>0</v>
      </c>
      <c r="E4175" s="9">
        <v>1749453.4255017771</v>
      </c>
      <c r="F4175" s="255" t="s">
        <v>9117</v>
      </c>
      <c r="G4175" s="9"/>
      <c r="H4175" s="255" t="s">
        <v>9168</v>
      </c>
      <c r="I4175" s="9">
        <v>3</v>
      </c>
    </row>
    <row r="4176">
      <c r="A4176" s="255" t="s">
        <v>5353</v>
      </c>
      <c r="B4176" s="9">
        <v>3</v>
      </c>
      <c r="C4176" s="255" t="s">
        <v>9105</v>
      </c>
      <c r="D4176" s="9">
        <v>0</v>
      </c>
      <c r="E4176" s="9">
        <v>1749453.4255017771</v>
      </c>
      <c r="F4176" s="255" t="s">
        <v>9117</v>
      </c>
      <c r="G4176" s="9"/>
      <c r="H4176" s="255" t="s">
        <v>9168</v>
      </c>
      <c r="I4176" s="9">
        <v>3</v>
      </c>
    </row>
    <row r="4177">
      <c r="A4177" s="255" t="s">
        <v>5354</v>
      </c>
      <c r="B4177" s="9">
        <v>3</v>
      </c>
      <c r="C4177" s="255" t="s">
        <v>9205</v>
      </c>
      <c r="D4177" s="9">
        <v>0</v>
      </c>
      <c r="E4177" s="9">
        <v>1749453.4255017771</v>
      </c>
      <c r="F4177" s="255" t="s">
        <v>9117</v>
      </c>
      <c r="G4177" s="9"/>
      <c r="H4177" s="255" t="s">
        <v>9168</v>
      </c>
      <c r="I4177" s="9">
        <v>3</v>
      </c>
    </row>
    <row r="4178">
      <c r="A4178" s="255" t="s">
        <v>5355</v>
      </c>
      <c r="B4178" s="9">
        <v>3</v>
      </c>
      <c r="C4178" s="255" t="s">
        <v>9103</v>
      </c>
      <c r="D4178" s="9">
        <v>0</v>
      </c>
      <c r="E4178" s="9">
        <v>1749453.4255017771</v>
      </c>
      <c r="F4178" s="255" t="s">
        <v>9118</v>
      </c>
      <c r="G4178" s="9"/>
      <c r="H4178" s="255" t="s">
        <v>9168</v>
      </c>
      <c r="I4178" s="9">
        <v>3</v>
      </c>
    </row>
    <row r="4179">
      <c r="A4179" s="255" t="s">
        <v>5356</v>
      </c>
      <c r="B4179" s="9">
        <v>3</v>
      </c>
      <c r="C4179" s="255" t="s">
        <v>9104</v>
      </c>
      <c r="D4179" s="9">
        <v>0</v>
      </c>
      <c r="E4179" s="9">
        <v>1749453.4255017771</v>
      </c>
      <c r="F4179" s="255" t="s">
        <v>9118</v>
      </c>
      <c r="G4179" s="9"/>
      <c r="H4179" s="255" t="s">
        <v>9168</v>
      </c>
      <c r="I4179" s="9">
        <v>3</v>
      </c>
    </row>
    <row r="4180">
      <c r="A4180" s="255" t="s">
        <v>5357</v>
      </c>
      <c r="B4180" s="9">
        <v>3</v>
      </c>
      <c r="C4180" s="255" t="s">
        <v>9105</v>
      </c>
      <c r="D4180" s="9">
        <v>0</v>
      </c>
      <c r="E4180" s="9">
        <v>1749453.4255017771</v>
      </c>
      <c r="F4180" s="255" t="s">
        <v>9118</v>
      </c>
      <c r="G4180" s="9"/>
      <c r="H4180" s="255" t="s">
        <v>9168</v>
      </c>
      <c r="I4180" s="9">
        <v>3</v>
      </c>
    </row>
    <row r="4181">
      <c r="A4181" s="255" t="s">
        <v>5358</v>
      </c>
      <c r="B4181" s="9">
        <v>3</v>
      </c>
      <c r="C4181" s="255" t="s">
        <v>9205</v>
      </c>
      <c r="D4181" s="9">
        <v>0</v>
      </c>
      <c r="E4181" s="9">
        <v>1749453.4255017771</v>
      </c>
      <c r="F4181" s="255" t="s">
        <v>9118</v>
      </c>
      <c r="G4181" s="9"/>
      <c r="H4181" s="255" t="s">
        <v>9168</v>
      </c>
      <c r="I4181" s="9">
        <v>3</v>
      </c>
    </row>
    <row r="4182">
      <c r="A4182" s="255" t="s">
        <v>5359</v>
      </c>
      <c r="B4182" s="9">
        <v>3</v>
      </c>
      <c r="C4182" s="255" t="s">
        <v>9103</v>
      </c>
      <c r="D4182" s="9">
        <v>0</v>
      </c>
      <c r="E4182" s="9">
        <v>1749453.4255017771</v>
      </c>
      <c r="F4182" s="255" t="s">
        <v>9119</v>
      </c>
      <c r="G4182" s="9"/>
      <c r="H4182" s="255" t="s">
        <v>9168</v>
      </c>
      <c r="I4182" s="9">
        <v>3</v>
      </c>
    </row>
    <row r="4183">
      <c r="A4183" s="255" t="s">
        <v>5360</v>
      </c>
      <c r="B4183" s="9">
        <v>3</v>
      </c>
      <c r="C4183" s="255" t="s">
        <v>9104</v>
      </c>
      <c r="D4183" s="9">
        <v>0</v>
      </c>
      <c r="E4183" s="9">
        <v>1749453.4255017771</v>
      </c>
      <c r="F4183" s="255" t="s">
        <v>9119</v>
      </c>
      <c r="G4183" s="9"/>
      <c r="H4183" s="255" t="s">
        <v>9168</v>
      </c>
      <c r="I4183" s="9">
        <v>3</v>
      </c>
    </row>
    <row r="4184">
      <c r="A4184" s="255" t="s">
        <v>5361</v>
      </c>
      <c r="B4184" s="9">
        <v>3</v>
      </c>
      <c r="C4184" s="255" t="s">
        <v>9105</v>
      </c>
      <c r="D4184" s="9">
        <v>0</v>
      </c>
      <c r="E4184" s="9">
        <v>1749453.4255017771</v>
      </c>
      <c r="F4184" s="255" t="s">
        <v>9119</v>
      </c>
      <c r="G4184" s="9"/>
      <c r="H4184" s="255" t="s">
        <v>9168</v>
      </c>
      <c r="I4184" s="9">
        <v>3</v>
      </c>
    </row>
    <row r="4185">
      <c r="A4185" s="255" t="s">
        <v>5362</v>
      </c>
      <c r="B4185" s="9">
        <v>3</v>
      </c>
      <c r="C4185" s="255" t="s">
        <v>9205</v>
      </c>
      <c r="D4185" s="9">
        <v>0</v>
      </c>
      <c r="E4185" s="9">
        <v>1749453.4255017771</v>
      </c>
      <c r="F4185" s="255" t="s">
        <v>9119</v>
      </c>
      <c r="G4185" s="9"/>
      <c r="H4185" s="255" t="s">
        <v>9168</v>
      </c>
      <c r="I4185" s="9">
        <v>3</v>
      </c>
    </row>
    <row r="4186">
      <c r="A4186" s="255" t="s">
        <v>5363</v>
      </c>
      <c r="B4186" s="9">
        <v>3</v>
      </c>
      <c r="C4186" s="255" t="s">
        <v>9103</v>
      </c>
      <c r="D4186" s="9">
        <v>0</v>
      </c>
      <c r="E4186" s="9">
        <v>1749453.4255017771</v>
      </c>
      <c r="F4186" s="255" t="s">
        <v>9120</v>
      </c>
      <c r="G4186" s="9"/>
      <c r="H4186" s="255" t="s">
        <v>9168</v>
      </c>
      <c r="I4186" s="9">
        <v>3</v>
      </c>
    </row>
    <row r="4187">
      <c r="A4187" s="255" t="s">
        <v>5364</v>
      </c>
      <c r="B4187" s="9">
        <v>3</v>
      </c>
      <c r="C4187" s="255" t="s">
        <v>9104</v>
      </c>
      <c r="D4187" s="9">
        <v>0</v>
      </c>
      <c r="E4187" s="9">
        <v>1749453.4255017771</v>
      </c>
      <c r="F4187" s="255" t="s">
        <v>9120</v>
      </c>
      <c r="G4187" s="9"/>
      <c r="H4187" s="255" t="s">
        <v>9168</v>
      </c>
      <c r="I4187" s="9">
        <v>3</v>
      </c>
    </row>
    <row r="4188">
      <c r="A4188" s="255" t="s">
        <v>5365</v>
      </c>
      <c r="B4188" s="9">
        <v>3</v>
      </c>
      <c r="C4188" s="255" t="s">
        <v>9105</v>
      </c>
      <c r="D4188" s="9">
        <v>0</v>
      </c>
      <c r="E4188" s="9">
        <v>1749453.4255017771</v>
      </c>
      <c r="F4188" s="255" t="s">
        <v>9120</v>
      </c>
      <c r="G4188" s="9"/>
      <c r="H4188" s="255" t="s">
        <v>9168</v>
      </c>
      <c r="I4188" s="9">
        <v>3</v>
      </c>
    </row>
    <row r="4189">
      <c r="A4189" s="255" t="s">
        <v>5366</v>
      </c>
      <c r="B4189" s="9">
        <v>3</v>
      </c>
      <c r="C4189" s="255" t="s">
        <v>9205</v>
      </c>
      <c r="D4189" s="9">
        <v>0</v>
      </c>
      <c r="E4189" s="9">
        <v>1749453.4255017771</v>
      </c>
      <c r="F4189" s="255" t="s">
        <v>9120</v>
      </c>
      <c r="G4189" s="9"/>
      <c r="H4189" s="255" t="s">
        <v>9168</v>
      </c>
      <c r="I4189" s="9">
        <v>3</v>
      </c>
    </row>
    <row r="4190">
      <c r="A4190" s="255" t="s">
        <v>5367</v>
      </c>
      <c r="B4190" s="9">
        <v>3</v>
      </c>
      <c r="C4190" s="255" t="s">
        <v>9103</v>
      </c>
      <c r="D4190" s="9">
        <v>0</v>
      </c>
      <c r="E4190" s="9">
        <v>1749453.4255017771</v>
      </c>
      <c r="F4190" s="255" t="s">
        <v>9121</v>
      </c>
      <c r="G4190" s="9"/>
      <c r="H4190" s="255" t="s">
        <v>9168</v>
      </c>
      <c r="I4190" s="9">
        <v>3</v>
      </c>
    </row>
    <row r="4191">
      <c r="A4191" s="255" t="s">
        <v>5368</v>
      </c>
      <c r="B4191" s="9">
        <v>3</v>
      </c>
      <c r="C4191" s="255" t="s">
        <v>9104</v>
      </c>
      <c r="D4191" s="9">
        <v>0</v>
      </c>
      <c r="E4191" s="9">
        <v>1749453.4255017771</v>
      </c>
      <c r="F4191" s="255" t="s">
        <v>9121</v>
      </c>
      <c r="G4191" s="9"/>
      <c r="H4191" s="255" t="s">
        <v>9168</v>
      </c>
      <c r="I4191" s="9">
        <v>3</v>
      </c>
    </row>
    <row r="4192">
      <c r="A4192" s="255" t="s">
        <v>5369</v>
      </c>
      <c r="B4192" s="9">
        <v>3</v>
      </c>
      <c r="C4192" s="255" t="s">
        <v>9105</v>
      </c>
      <c r="D4192" s="9">
        <v>0</v>
      </c>
      <c r="E4192" s="9">
        <v>1749453.4255017771</v>
      </c>
      <c r="F4192" s="255" t="s">
        <v>9121</v>
      </c>
      <c r="G4192" s="9"/>
      <c r="H4192" s="255" t="s">
        <v>9168</v>
      </c>
      <c r="I4192" s="9">
        <v>3</v>
      </c>
    </row>
    <row r="4193">
      <c r="A4193" s="255" t="s">
        <v>5370</v>
      </c>
      <c r="B4193" s="9">
        <v>3</v>
      </c>
      <c r="C4193" s="255" t="s">
        <v>9205</v>
      </c>
      <c r="D4193" s="9">
        <v>0</v>
      </c>
      <c r="E4193" s="9">
        <v>1749453.4255017771</v>
      </c>
      <c r="F4193" s="255" t="s">
        <v>9121</v>
      </c>
      <c r="G4193" s="9"/>
      <c r="H4193" s="255" t="s">
        <v>9168</v>
      </c>
      <c r="I4193" s="9">
        <v>3</v>
      </c>
    </row>
    <row r="4194">
      <c r="A4194" s="255" t="s">
        <v>5371</v>
      </c>
      <c r="B4194" s="9">
        <v>3</v>
      </c>
      <c r="C4194" s="255" t="s">
        <v>9103</v>
      </c>
      <c r="D4194" s="9">
        <v>1314727.8252787227</v>
      </c>
      <c r="E4194" s="9">
        <v>1749453.4255017771</v>
      </c>
      <c r="F4194" s="255" t="s">
        <v>9122</v>
      </c>
      <c r="G4194" s="9"/>
      <c r="H4194" s="255" t="s">
        <v>9168</v>
      </c>
      <c r="I4194" s="9">
        <v>3</v>
      </c>
    </row>
    <row r="4195">
      <c r="A4195" s="255" t="s">
        <v>5372</v>
      </c>
      <c r="B4195" s="9">
        <v>3</v>
      </c>
      <c r="C4195" s="255" t="s">
        <v>9104</v>
      </c>
      <c r="D4195" s="9">
        <v>2775916382.2938991</v>
      </c>
      <c r="E4195" s="9">
        <v>1749453.4255017771</v>
      </c>
      <c r="F4195" s="255" t="s">
        <v>9122</v>
      </c>
      <c r="G4195" s="9"/>
      <c r="H4195" s="255" t="s">
        <v>9168</v>
      </c>
      <c r="I4195" s="9">
        <v>3</v>
      </c>
    </row>
    <row r="4196">
      <c r="A4196" s="255" t="s">
        <v>5373</v>
      </c>
      <c r="B4196" s="9">
        <v>3</v>
      </c>
      <c r="C4196" s="255" t="s">
        <v>9105</v>
      </c>
      <c r="D4196" s="9">
        <v>0.75150776014607723</v>
      </c>
      <c r="E4196" s="9">
        <v>1749453.4255017771</v>
      </c>
      <c r="F4196" s="255" t="s">
        <v>9122</v>
      </c>
      <c r="G4196" s="9"/>
      <c r="H4196" s="255" t="s">
        <v>9168</v>
      </c>
      <c r="I4196" s="9">
        <v>3</v>
      </c>
    </row>
    <row r="4197">
      <c r="A4197" s="255" t="s">
        <v>5374</v>
      </c>
      <c r="B4197" s="9">
        <v>3</v>
      </c>
      <c r="C4197" s="255" t="s">
        <v>9205</v>
      </c>
      <c r="D4197" s="9">
        <v>1586.7335144962276</v>
      </c>
      <c r="E4197" s="9">
        <v>1749453.4255017771</v>
      </c>
      <c r="F4197" s="255" t="s">
        <v>9122</v>
      </c>
      <c r="G4197" s="9"/>
      <c r="H4197" s="255" t="s">
        <v>9168</v>
      </c>
      <c r="I4197" s="9">
        <v>3</v>
      </c>
    </row>
    <row r="4198">
      <c r="A4198" s="255" t="s">
        <v>5375</v>
      </c>
      <c r="B4198" s="9">
        <v>3</v>
      </c>
      <c r="C4198" s="255" t="s">
        <v>9103</v>
      </c>
      <c r="D4198" s="9">
        <v>1314727.8252787227</v>
      </c>
      <c r="E4198" s="9">
        <v>1749453.4255017771</v>
      </c>
      <c r="F4198" s="255" t="s">
        <v>9123</v>
      </c>
      <c r="G4198" s="9"/>
      <c r="H4198" s="255" t="s">
        <v>9168</v>
      </c>
      <c r="I4198" s="9">
        <v>3</v>
      </c>
    </row>
    <row r="4199">
      <c r="A4199" s="255" t="s">
        <v>5376</v>
      </c>
      <c r="B4199" s="9">
        <v>3</v>
      </c>
      <c r="C4199" s="255" t="s">
        <v>9104</v>
      </c>
      <c r="D4199" s="9">
        <v>2775916382.2938991</v>
      </c>
      <c r="E4199" s="9">
        <v>1749453.4255017771</v>
      </c>
      <c r="F4199" s="255" t="s">
        <v>9123</v>
      </c>
      <c r="G4199" s="9"/>
      <c r="H4199" s="255" t="s">
        <v>9168</v>
      </c>
      <c r="I4199" s="9">
        <v>3</v>
      </c>
    </row>
    <row r="4200">
      <c r="A4200" s="255" t="s">
        <v>5377</v>
      </c>
      <c r="B4200" s="9">
        <v>3</v>
      </c>
      <c r="C4200" s="255" t="s">
        <v>9105</v>
      </c>
      <c r="D4200" s="9">
        <v>0.75150776014607723</v>
      </c>
      <c r="E4200" s="9">
        <v>1749453.4255017771</v>
      </c>
      <c r="F4200" s="255" t="s">
        <v>9123</v>
      </c>
      <c r="G4200" s="9"/>
      <c r="H4200" s="255" t="s">
        <v>9168</v>
      </c>
      <c r="I4200" s="9">
        <v>3</v>
      </c>
    </row>
    <row r="4201">
      <c r="A4201" s="255" t="s">
        <v>5378</v>
      </c>
      <c r="B4201" s="9">
        <v>3</v>
      </c>
      <c r="C4201" s="255" t="s">
        <v>9205</v>
      </c>
      <c r="D4201" s="9">
        <v>1586.7335144962276</v>
      </c>
      <c r="E4201" s="9">
        <v>1749453.4255017771</v>
      </c>
      <c r="F4201" s="255" t="s">
        <v>9123</v>
      </c>
      <c r="G4201" s="9"/>
      <c r="H4201" s="255" t="s">
        <v>9168</v>
      </c>
      <c r="I4201" s="9">
        <v>3</v>
      </c>
    </row>
    <row r="4202">
      <c r="A4202" s="255" t="s">
        <v>5379</v>
      </c>
      <c r="B4202" s="9">
        <v>3</v>
      </c>
      <c r="C4202" s="255" t="s">
        <v>9103</v>
      </c>
      <c r="D4202" s="9">
        <v>1314727.8252787227</v>
      </c>
      <c r="E4202" s="9">
        <v>1749453.4255017771</v>
      </c>
      <c r="F4202" s="255" t="s">
        <v>9124</v>
      </c>
      <c r="G4202" s="9"/>
      <c r="H4202" s="255" t="s">
        <v>9168</v>
      </c>
      <c r="I4202" s="9">
        <v>3</v>
      </c>
    </row>
    <row r="4203">
      <c r="A4203" s="255" t="s">
        <v>5380</v>
      </c>
      <c r="B4203" s="9">
        <v>3</v>
      </c>
      <c r="C4203" s="255" t="s">
        <v>9104</v>
      </c>
      <c r="D4203" s="9">
        <v>2775916382.2938991</v>
      </c>
      <c r="E4203" s="9">
        <v>1749453.4255017771</v>
      </c>
      <c r="F4203" s="255" t="s">
        <v>9124</v>
      </c>
      <c r="G4203" s="9"/>
      <c r="H4203" s="255" t="s">
        <v>9168</v>
      </c>
      <c r="I4203" s="9">
        <v>3</v>
      </c>
    </row>
    <row r="4204">
      <c r="A4204" s="255" t="s">
        <v>5381</v>
      </c>
      <c r="B4204" s="9">
        <v>3</v>
      </c>
      <c r="C4204" s="255" t="s">
        <v>9105</v>
      </c>
      <c r="D4204" s="9">
        <v>0.75150776014607723</v>
      </c>
      <c r="E4204" s="9">
        <v>1749453.4255017771</v>
      </c>
      <c r="F4204" s="255" t="s">
        <v>9124</v>
      </c>
      <c r="G4204" s="9"/>
      <c r="H4204" s="255" t="s">
        <v>9168</v>
      </c>
      <c r="I4204" s="9">
        <v>3</v>
      </c>
    </row>
    <row r="4205">
      <c r="A4205" s="255" t="s">
        <v>5382</v>
      </c>
      <c r="B4205" s="9">
        <v>3</v>
      </c>
      <c r="C4205" s="255" t="s">
        <v>9205</v>
      </c>
      <c r="D4205" s="9">
        <v>1586.7335144962276</v>
      </c>
      <c r="E4205" s="9">
        <v>1749453.4255017771</v>
      </c>
      <c r="F4205" s="255" t="s">
        <v>9124</v>
      </c>
      <c r="G4205" s="9"/>
      <c r="H4205" s="255" t="s">
        <v>9168</v>
      </c>
      <c r="I4205" s="9">
        <v>3</v>
      </c>
    </row>
    <row r="4206">
      <c r="A4206" s="255" t="s">
        <v>5383</v>
      </c>
      <c r="B4206" s="9">
        <v>3</v>
      </c>
      <c r="C4206" s="255" t="s">
        <v>9103</v>
      </c>
      <c r="D4206" s="9">
        <v>1749453.4255017771</v>
      </c>
      <c r="E4206" s="9">
        <v>1749453.4255017771</v>
      </c>
      <c r="F4206" s="255" t="s">
        <v>9125</v>
      </c>
      <c r="G4206" s="9"/>
      <c r="H4206" s="255" t="s">
        <v>9168</v>
      </c>
      <c r="I4206" s="9">
        <v>3</v>
      </c>
    </row>
    <row r="4207">
      <c r="A4207" s="255" t="s">
        <v>5384</v>
      </c>
      <c r="B4207" s="9">
        <v>3</v>
      </c>
      <c r="C4207" s="255" t="s">
        <v>9104</v>
      </c>
      <c r="D4207" s="9">
        <v>1421280213.1355207</v>
      </c>
      <c r="E4207" s="9">
        <v>1749453.4255017771</v>
      </c>
      <c r="F4207" s="255" t="s">
        <v>9125</v>
      </c>
      <c r="G4207" s="9"/>
      <c r="H4207" s="255" t="s">
        <v>9168</v>
      </c>
      <c r="I4207" s="9">
        <v>3</v>
      </c>
    </row>
    <row r="4208">
      <c r="A4208" s="255" t="s">
        <v>5385</v>
      </c>
      <c r="B4208" s="9">
        <v>3</v>
      </c>
      <c r="C4208" s="255" t="s">
        <v>9105</v>
      </c>
      <c r="D4208" s="9">
        <v>1</v>
      </c>
      <c r="E4208" s="9">
        <v>1749453.4255017771</v>
      </c>
      <c r="F4208" s="255" t="s">
        <v>9125</v>
      </c>
      <c r="G4208" s="9"/>
      <c r="H4208" s="255" t="s">
        <v>9168</v>
      </c>
      <c r="I4208" s="9">
        <v>3</v>
      </c>
    </row>
    <row r="4209">
      <c r="A4209" s="255" t="s">
        <v>5386</v>
      </c>
      <c r="B4209" s="9">
        <v>3</v>
      </c>
      <c r="C4209" s="255" t="s">
        <v>9205</v>
      </c>
      <c r="D4209" s="9">
        <v>812.41386161959133</v>
      </c>
      <c r="E4209" s="9">
        <v>1749453.4255017771</v>
      </c>
      <c r="F4209" s="255" t="s">
        <v>9125</v>
      </c>
      <c r="G4209" s="9"/>
      <c r="H4209" s="255" t="s">
        <v>9168</v>
      </c>
      <c r="I4209" s="9">
        <v>3</v>
      </c>
    </row>
    <row r="4210">
      <c r="A4210" s="255" t="s">
        <v>5387</v>
      </c>
      <c r="B4210" s="9">
        <v>3</v>
      </c>
      <c r="C4210" s="255" t="s">
        <v>9103</v>
      </c>
      <c r="D4210" s="9">
        <v>771329.19124251546</v>
      </c>
      <c r="E4210" s="9">
        <v>1749453.4255017771</v>
      </c>
      <c r="F4210" s="255" t="s">
        <v>9126</v>
      </c>
      <c r="G4210" s="9"/>
      <c r="H4210" s="255" t="s">
        <v>9168</v>
      </c>
      <c r="I4210" s="9">
        <v>3</v>
      </c>
    </row>
    <row r="4211">
      <c r="A4211" s="255" t="s">
        <v>5388</v>
      </c>
      <c r="B4211" s="9">
        <v>3</v>
      </c>
      <c r="C4211" s="255" t="s">
        <v>9104</v>
      </c>
      <c r="D4211" s="9">
        <v>1580061396.4007366</v>
      </c>
      <c r="E4211" s="9">
        <v>1749453.4255017771</v>
      </c>
      <c r="F4211" s="255" t="s">
        <v>9126</v>
      </c>
      <c r="G4211" s="9"/>
      <c r="H4211" s="255" t="s">
        <v>9168</v>
      </c>
      <c r="I4211" s="9">
        <v>3</v>
      </c>
    </row>
    <row r="4212">
      <c r="A4212" s="255" t="s">
        <v>5389</v>
      </c>
      <c r="B4212" s="9">
        <v>3</v>
      </c>
      <c r="C4212" s="255" t="s">
        <v>9105</v>
      </c>
      <c r="D4212" s="9">
        <v>0.44089724253235452</v>
      </c>
      <c r="E4212" s="9">
        <v>1749453.4255017771</v>
      </c>
      <c r="F4212" s="255" t="s">
        <v>9126</v>
      </c>
      <c r="G4212" s="9"/>
      <c r="H4212" s="255" t="s">
        <v>9168</v>
      </c>
      <c r="I4212" s="9">
        <v>3</v>
      </c>
    </row>
    <row r="4213">
      <c r="A4213" s="255" t="s">
        <v>5390</v>
      </c>
      <c r="B4213" s="9">
        <v>3</v>
      </c>
      <c r="C4213" s="255" t="s">
        <v>9205</v>
      </c>
      <c r="D4213" s="9">
        <v>903.17431339879442</v>
      </c>
      <c r="E4213" s="9">
        <v>1749453.4255017771</v>
      </c>
      <c r="F4213" s="255" t="s">
        <v>9126</v>
      </c>
      <c r="G4213" s="9"/>
      <c r="H4213" s="255" t="s">
        <v>9168</v>
      </c>
      <c r="I4213" s="9">
        <v>3</v>
      </c>
    </row>
    <row r="4214">
      <c r="A4214" s="255" t="s">
        <v>5391</v>
      </c>
      <c r="B4214" s="9">
        <v>3</v>
      </c>
      <c r="C4214" s="255" t="s">
        <v>9103</v>
      </c>
      <c r="D4214" s="9">
        <v>1349853.2866218684</v>
      </c>
      <c r="E4214" s="9">
        <v>1749453.4255017771</v>
      </c>
      <c r="F4214" s="255" t="s">
        <v>9127</v>
      </c>
      <c r="G4214" s="9"/>
      <c r="H4214" s="255" t="s">
        <v>9168</v>
      </c>
      <c r="I4214" s="9">
        <v>3</v>
      </c>
    </row>
    <row r="4215">
      <c r="A4215" s="255" t="s">
        <v>5392</v>
      </c>
      <c r="B4215" s="9">
        <v>3</v>
      </c>
      <c r="C4215" s="255" t="s">
        <v>9104</v>
      </c>
      <c r="D4215" s="9">
        <v>4355977778.6946354</v>
      </c>
      <c r="E4215" s="9">
        <v>1749453.4255017771</v>
      </c>
      <c r="F4215" s="255" t="s">
        <v>9127</v>
      </c>
      <c r="G4215" s="9"/>
      <c r="H4215" s="255" t="s">
        <v>9168</v>
      </c>
      <c r="I4215" s="9">
        <v>3</v>
      </c>
    </row>
    <row r="4216">
      <c r="A4216" s="255" t="s">
        <v>5393</v>
      </c>
      <c r="B4216" s="9">
        <v>3</v>
      </c>
      <c r="C4216" s="255" t="s">
        <v>9105</v>
      </c>
      <c r="D4216" s="9">
        <v>0.7715857232579395</v>
      </c>
      <c r="E4216" s="9">
        <v>1749453.4255017771</v>
      </c>
      <c r="F4216" s="255" t="s">
        <v>9127</v>
      </c>
      <c r="G4216" s="9"/>
      <c r="H4216" s="255" t="s">
        <v>9168</v>
      </c>
      <c r="I4216" s="9">
        <v>3</v>
      </c>
    </row>
    <row r="4217">
      <c r="A4217" s="255" t="s">
        <v>5394</v>
      </c>
      <c r="B4217" s="9">
        <v>3</v>
      </c>
      <c r="C4217" s="255" t="s">
        <v>9205</v>
      </c>
      <c r="D4217" s="9">
        <v>2489.9078278950219</v>
      </c>
      <c r="E4217" s="9">
        <v>1749453.4255017771</v>
      </c>
      <c r="F4217" s="255" t="s">
        <v>9127</v>
      </c>
      <c r="G4217" s="9"/>
      <c r="H4217" s="255" t="s">
        <v>9168</v>
      </c>
      <c r="I4217" s="9">
        <v>3</v>
      </c>
    </row>
    <row r="4218">
      <c r="A4218" s="255" t="s">
        <v>5395</v>
      </c>
      <c r="B4218" s="9">
        <v>3</v>
      </c>
      <c r="C4218" s="255" t="s">
        <v>9103</v>
      </c>
      <c r="D4218" s="9">
        <v>1349853.2866218684</v>
      </c>
      <c r="E4218" s="9">
        <v>1749453.4255017771</v>
      </c>
      <c r="F4218" s="255" t="s">
        <v>9128</v>
      </c>
      <c r="G4218" s="9"/>
      <c r="H4218" s="255" t="s">
        <v>9168</v>
      </c>
      <c r="I4218" s="9">
        <v>3</v>
      </c>
    </row>
    <row r="4219">
      <c r="A4219" s="255" t="s">
        <v>5396</v>
      </c>
      <c r="B4219" s="9">
        <v>3</v>
      </c>
      <c r="C4219" s="255" t="s">
        <v>9104</v>
      </c>
      <c r="D4219" s="9">
        <v>4355977778.6946354</v>
      </c>
      <c r="E4219" s="9">
        <v>1749453.4255017771</v>
      </c>
      <c r="F4219" s="255" t="s">
        <v>9128</v>
      </c>
      <c r="G4219" s="9"/>
      <c r="H4219" s="255" t="s">
        <v>9168</v>
      </c>
      <c r="I4219" s="9">
        <v>3</v>
      </c>
    </row>
    <row r="4220">
      <c r="A4220" s="255" t="s">
        <v>5397</v>
      </c>
      <c r="B4220" s="9">
        <v>3</v>
      </c>
      <c r="C4220" s="255" t="s">
        <v>9105</v>
      </c>
      <c r="D4220" s="9">
        <v>0.7715857232579395</v>
      </c>
      <c r="E4220" s="9">
        <v>1749453.4255017771</v>
      </c>
      <c r="F4220" s="255" t="s">
        <v>9128</v>
      </c>
      <c r="G4220" s="9"/>
      <c r="H4220" s="255" t="s">
        <v>9168</v>
      </c>
      <c r="I4220" s="9">
        <v>3</v>
      </c>
    </row>
    <row r="4221">
      <c r="A4221" s="255" t="s">
        <v>5398</v>
      </c>
      <c r="B4221" s="9">
        <v>3</v>
      </c>
      <c r="C4221" s="255" t="s">
        <v>9205</v>
      </c>
      <c r="D4221" s="9">
        <v>2489.9078278950219</v>
      </c>
      <c r="E4221" s="9">
        <v>1749453.4255017771</v>
      </c>
      <c r="F4221" s="255" t="s">
        <v>9128</v>
      </c>
      <c r="G4221" s="9"/>
      <c r="H4221" s="255" t="s">
        <v>9168</v>
      </c>
      <c r="I4221" s="9">
        <v>3</v>
      </c>
    </row>
    <row r="4222">
      <c r="A4222" s="255" t="s">
        <v>5399</v>
      </c>
      <c r="B4222" s="9">
        <v>3</v>
      </c>
      <c r="C4222" s="255" t="s">
        <v>9103</v>
      </c>
      <c r="D4222" s="9">
        <v>719123.791754156</v>
      </c>
      <c r="E4222" s="9">
        <v>1749453.4255017771</v>
      </c>
      <c r="F4222" s="255" t="s">
        <v>9129</v>
      </c>
      <c r="G4222" s="9"/>
      <c r="H4222" s="255" t="s">
        <v>9168</v>
      </c>
      <c r="I4222" s="9">
        <v>3</v>
      </c>
    </row>
    <row r="4223">
      <c r="A4223" s="255" t="s">
        <v>5400</v>
      </c>
      <c r="B4223" s="9">
        <v>3</v>
      </c>
      <c r="C4223" s="255" t="s">
        <v>9104</v>
      </c>
      <c r="D4223" s="9">
        <v>758397960.40446186</v>
      </c>
      <c r="E4223" s="9">
        <v>1749453.4255017771</v>
      </c>
      <c r="F4223" s="255" t="s">
        <v>9129</v>
      </c>
      <c r="G4223" s="9"/>
      <c r="H4223" s="255" t="s">
        <v>9168</v>
      </c>
      <c r="I4223" s="9">
        <v>3</v>
      </c>
    </row>
    <row r="4224">
      <c r="A4224" s="255" t="s">
        <v>5401</v>
      </c>
      <c r="B4224" s="9">
        <v>3</v>
      </c>
      <c r="C4224" s="255" t="s">
        <v>9105</v>
      </c>
      <c r="D4224" s="9">
        <v>0.41105626550069341</v>
      </c>
      <c r="E4224" s="9">
        <v>1749453.4255017771</v>
      </c>
      <c r="F4224" s="255" t="s">
        <v>9129</v>
      </c>
      <c r="G4224" s="9"/>
      <c r="H4224" s="255" t="s">
        <v>9168</v>
      </c>
      <c r="I4224" s="9">
        <v>3</v>
      </c>
    </row>
    <row r="4225">
      <c r="A4225" s="255" t="s">
        <v>5402</v>
      </c>
      <c r="B4225" s="9">
        <v>3</v>
      </c>
      <c r="C4225" s="255" t="s">
        <v>9205</v>
      </c>
      <c r="D4225" s="9">
        <v>433.50565916719881</v>
      </c>
      <c r="E4225" s="9">
        <v>1749453.4255017771</v>
      </c>
      <c r="F4225" s="255" t="s">
        <v>9129</v>
      </c>
      <c r="G4225" s="9"/>
      <c r="H4225" s="255" t="s">
        <v>9168</v>
      </c>
      <c r="I4225" s="9">
        <v>3</v>
      </c>
    </row>
    <row r="4226">
      <c r="A4226" s="255" t="s">
        <v>5403</v>
      </c>
      <c r="B4226" s="9">
        <v>3</v>
      </c>
      <c r="C4226" s="255" t="s">
        <v>9103</v>
      </c>
      <c r="D4226" s="9">
        <v>719123.791754156</v>
      </c>
      <c r="E4226" s="9">
        <v>1749453.4255017771</v>
      </c>
      <c r="F4226" s="255" t="s">
        <v>9130</v>
      </c>
      <c r="G4226" s="9"/>
      <c r="H4226" s="255" t="s">
        <v>9168</v>
      </c>
      <c r="I4226" s="9">
        <v>3</v>
      </c>
    </row>
    <row r="4227">
      <c r="A4227" s="255" t="s">
        <v>5404</v>
      </c>
      <c r="B4227" s="9">
        <v>3</v>
      </c>
      <c r="C4227" s="255" t="s">
        <v>9104</v>
      </c>
      <c r="D4227" s="9">
        <v>758397960.40446186</v>
      </c>
      <c r="E4227" s="9">
        <v>1749453.4255017771</v>
      </c>
      <c r="F4227" s="255" t="s">
        <v>9130</v>
      </c>
      <c r="G4227" s="9"/>
      <c r="H4227" s="255" t="s">
        <v>9168</v>
      </c>
      <c r="I4227" s="9">
        <v>3</v>
      </c>
    </row>
    <row r="4228">
      <c r="A4228" s="255" t="s">
        <v>5405</v>
      </c>
      <c r="B4228" s="9">
        <v>3</v>
      </c>
      <c r="C4228" s="255" t="s">
        <v>9105</v>
      </c>
      <c r="D4228" s="9">
        <v>0.41105626550069341</v>
      </c>
      <c r="E4228" s="9">
        <v>1749453.4255017771</v>
      </c>
      <c r="F4228" s="255" t="s">
        <v>9130</v>
      </c>
      <c r="G4228" s="9"/>
      <c r="H4228" s="255" t="s">
        <v>9168</v>
      </c>
      <c r="I4228" s="9">
        <v>3</v>
      </c>
    </row>
    <row r="4229">
      <c r="A4229" s="255" t="s">
        <v>5406</v>
      </c>
      <c r="B4229" s="9">
        <v>3</v>
      </c>
      <c r="C4229" s="255" t="s">
        <v>9205</v>
      </c>
      <c r="D4229" s="9">
        <v>433.50565916719881</v>
      </c>
      <c r="E4229" s="9">
        <v>1749453.4255017771</v>
      </c>
      <c r="F4229" s="255" t="s">
        <v>9130</v>
      </c>
      <c r="G4229" s="9"/>
      <c r="H4229" s="255" t="s">
        <v>9168</v>
      </c>
      <c r="I4229" s="9">
        <v>3</v>
      </c>
    </row>
    <row r="4230">
      <c r="A4230" s="255" t="s">
        <v>5407</v>
      </c>
      <c r="B4230" s="9">
        <v>3</v>
      </c>
      <c r="C4230" s="255" t="s">
        <v>9103</v>
      </c>
      <c r="D4230" s="9">
        <v>1749453.4255017771</v>
      </c>
      <c r="E4230" s="9">
        <v>1749453.4255017771</v>
      </c>
      <c r="F4230" s="255" t="s">
        <v>9131</v>
      </c>
      <c r="G4230" s="9"/>
      <c r="H4230" s="255" t="s">
        <v>9168</v>
      </c>
      <c r="I4230" s="9">
        <v>3</v>
      </c>
    </row>
    <row r="4231">
      <c r="A4231" s="255" t="s">
        <v>5408</v>
      </c>
      <c r="B4231" s="9">
        <v>3</v>
      </c>
      <c r="C4231" s="255" t="s">
        <v>9104</v>
      </c>
      <c r="D4231" s="9">
        <v>2017518421.889437</v>
      </c>
      <c r="E4231" s="9">
        <v>1749453.4255017771</v>
      </c>
      <c r="F4231" s="255" t="s">
        <v>9131</v>
      </c>
      <c r="G4231" s="9"/>
      <c r="H4231" s="255" t="s">
        <v>9168</v>
      </c>
      <c r="I4231" s="9">
        <v>3</v>
      </c>
    </row>
    <row r="4232">
      <c r="A4232" s="255" t="s">
        <v>5409</v>
      </c>
      <c r="B4232" s="9">
        <v>3</v>
      </c>
      <c r="C4232" s="255" t="s">
        <v>9105</v>
      </c>
      <c r="D4232" s="9">
        <v>1</v>
      </c>
      <c r="E4232" s="9">
        <v>1749453.4255017771</v>
      </c>
      <c r="F4232" s="255" t="s">
        <v>9131</v>
      </c>
      <c r="G4232" s="9"/>
      <c r="H4232" s="255" t="s">
        <v>9168</v>
      </c>
      <c r="I4232" s="9">
        <v>3</v>
      </c>
    </row>
    <row r="4233">
      <c r="A4233" s="255" t="s">
        <v>5410</v>
      </c>
      <c r="B4233" s="9">
        <v>3</v>
      </c>
      <c r="C4233" s="255" t="s">
        <v>9205</v>
      </c>
      <c r="D4233" s="9">
        <v>1153.2278553290287</v>
      </c>
      <c r="E4233" s="9">
        <v>1749453.4255017771</v>
      </c>
      <c r="F4233" s="255" t="s">
        <v>9131</v>
      </c>
      <c r="G4233" s="9"/>
      <c r="H4233" s="255" t="s">
        <v>9168</v>
      </c>
      <c r="I4233" s="9">
        <v>3</v>
      </c>
    </row>
    <row r="4234">
      <c r="A4234" s="255" t="s">
        <v>5411</v>
      </c>
      <c r="B4234" s="9">
        <v>3</v>
      </c>
      <c r="C4234" s="255" t="s">
        <v>9103</v>
      </c>
      <c r="D4234" s="9">
        <v>1749453.4255017771</v>
      </c>
      <c r="E4234" s="9">
        <v>1749453.4255017771</v>
      </c>
      <c r="F4234" s="255" t="s">
        <v>9132</v>
      </c>
      <c r="G4234" s="9"/>
      <c r="H4234" s="255" t="s">
        <v>9168</v>
      </c>
      <c r="I4234" s="9">
        <v>3</v>
      </c>
    </row>
    <row r="4235">
      <c r="A4235" s="255" t="s">
        <v>5412</v>
      </c>
      <c r="B4235" s="9">
        <v>3</v>
      </c>
      <c r="C4235" s="255" t="s">
        <v>9104</v>
      </c>
      <c r="D4235" s="9">
        <v>3122220298.0020685</v>
      </c>
      <c r="E4235" s="9">
        <v>1749453.4255017771</v>
      </c>
      <c r="F4235" s="255" t="s">
        <v>9132</v>
      </c>
      <c r="G4235" s="9"/>
      <c r="H4235" s="255" t="s">
        <v>9168</v>
      </c>
      <c r="I4235" s="9">
        <v>3</v>
      </c>
    </row>
    <row r="4236">
      <c r="A4236" s="255" t="s">
        <v>5413</v>
      </c>
      <c r="B4236" s="9">
        <v>3</v>
      </c>
      <c r="C4236" s="255" t="s">
        <v>9105</v>
      </c>
      <c r="D4236" s="9">
        <v>1</v>
      </c>
      <c r="E4236" s="9">
        <v>1749453.4255017771</v>
      </c>
      <c r="F4236" s="255" t="s">
        <v>9132</v>
      </c>
      <c r="G4236" s="9"/>
      <c r="H4236" s="255" t="s">
        <v>9168</v>
      </c>
      <c r="I4236" s="9">
        <v>3</v>
      </c>
    </row>
    <row r="4237">
      <c r="A4237" s="255" t="s">
        <v>5414</v>
      </c>
      <c r="B4237" s="9">
        <v>3</v>
      </c>
      <c r="C4237" s="255" t="s">
        <v>9205</v>
      </c>
      <c r="D4237" s="9">
        <v>1784.6832916438202</v>
      </c>
      <c r="E4237" s="9">
        <v>1749453.4255017771</v>
      </c>
      <c r="F4237" s="255" t="s">
        <v>9132</v>
      </c>
      <c r="G4237" s="9"/>
      <c r="H4237" s="255" t="s">
        <v>9168</v>
      </c>
      <c r="I4237" s="9">
        <v>3</v>
      </c>
    </row>
    <row r="4238">
      <c r="A4238" s="255" t="s">
        <v>5415</v>
      </c>
      <c r="B4238" s="9">
        <v>3</v>
      </c>
      <c r="C4238" s="255" t="s">
        <v>9103</v>
      </c>
      <c r="D4238" s="9">
        <v>979664.81288176391</v>
      </c>
      <c r="E4238" s="9">
        <v>1749453.4255017771</v>
      </c>
      <c r="F4238" s="255" t="s">
        <v>9133</v>
      </c>
      <c r="G4238" s="9"/>
      <c r="H4238" s="255" t="s">
        <v>9168</v>
      </c>
      <c r="I4238" s="9">
        <v>3</v>
      </c>
    </row>
    <row r="4239">
      <c r="A4239" s="255" t="s">
        <v>5416</v>
      </c>
      <c r="B4239" s="9">
        <v>3</v>
      </c>
      <c r="C4239" s="255" t="s">
        <v>9104</v>
      </c>
      <c r="D4239" s="9">
        <v>2865170011.4611096</v>
      </c>
      <c r="E4239" s="9">
        <v>1749453.4255017771</v>
      </c>
      <c r="F4239" s="255" t="s">
        <v>9133</v>
      </c>
      <c r="G4239" s="9"/>
      <c r="H4239" s="255" t="s">
        <v>9168</v>
      </c>
      <c r="I4239" s="9">
        <v>3</v>
      </c>
    </row>
    <row r="4240">
      <c r="A4240" s="255" t="s">
        <v>5417</v>
      </c>
      <c r="B4240" s="9">
        <v>3</v>
      </c>
      <c r="C4240" s="255" t="s">
        <v>9105</v>
      </c>
      <c r="D4240" s="9">
        <v>0.5599833631471367</v>
      </c>
      <c r="E4240" s="9">
        <v>1749453.4255017771</v>
      </c>
      <c r="F4240" s="255" t="s">
        <v>9133</v>
      </c>
      <c r="G4240" s="9"/>
      <c r="H4240" s="255" t="s">
        <v>9168</v>
      </c>
      <c r="I4240" s="9">
        <v>3</v>
      </c>
    </row>
    <row r="4241">
      <c r="A4241" s="255" t="s">
        <v>5418</v>
      </c>
      <c r="B4241" s="9">
        <v>3</v>
      </c>
      <c r="C4241" s="255" t="s">
        <v>9205</v>
      </c>
      <c r="D4241" s="9">
        <v>1637.7515226730447</v>
      </c>
      <c r="E4241" s="9">
        <v>1749453.4255017771</v>
      </c>
      <c r="F4241" s="255" t="s">
        <v>9133</v>
      </c>
      <c r="G4241" s="9"/>
      <c r="H4241" s="255" t="s">
        <v>9168</v>
      </c>
      <c r="I4241" s="9">
        <v>3</v>
      </c>
    </row>
    <row r="4242">
      <c r="A4242" s="255" t="s">
        <v>5419</v>
      </c>
      <c r="B4242" s="9">
        <v>3</v>
      </c>
      <c r="C4242" s="255" t="s">
        <v>9103</v>
      </c>
      <c r="D4242" s="9">
        <v>0</v>
      </c>
      <c r="E4242" s="9">
        <v>1749453.4255017771</v>
      </c>
      <c r="F4242" s="255" t="s">
        <v>9134</v>
      </c>
      <c r="G4242" s="9"/>
      <c r="H4242" s="255" t="s">
        <v>9168</v>
      </c>
      <c r="I4242" s="9">
        <v>3</v>
      </c>
    </row>
    <row r="4243">
      <c r="A4243" s="255" t="s">
        <v>5420</v>
      </c>
      <c r="B4243" s="9">
        <v>3</v>
      </c>
      <c r="C4243" s="255" t="s">
        <v>9104</v>
      </c>
      <c r="D4243" s="9">
        <v>-1631412530.7685423</v>
      </c>
      <c r="E4243" s="9">
        <v>1749453.4255017771</v>
      </c>
      <c r="F4243" s="255" t="s">
        <v>9134</v>
      </c>
      <c r="G4243" s="9"/>
      <c r="H4243" s="255" t="s">
        <v>9168</v>
      </c>
      <c r="I4243" s="9">
        <v>3</v>
      </c>
    </row>
    <row r="4244">
      <c r="A4244" s="255" t="s">
        <v>5421</v>
      </c>
      <c r="B4244" s="9">
        <v>3</v>
      </c>
      <c r="C4244" s="255" t="s">
        <v>9105</v>
      </c>
      <c r="D4244" s="9">
        <v>0</v>
      </c>
      <c r="E4244" s="9">
        <v>1749453.4255017771</v>
      </c>
      <c r="F4244" s="255" t="s">
        <v>9134</v>
      </c>
      <c r="G4244" s="9"/>
      <c r="H4244" s="255" t="s">
        <v>9168</v>
      </c>
      <c r="I4244" s="9">
        <v>3</v>
      </c>
    </row>
    <row r="4245">
      <c r="A4245" s="255" t="s">
        <v>5422</v>
      </c>
      <c r="B4245" s="9">
        <v>3</v>
      </c>
      <c r="C4245" s="255" t="s">
        <v>9205</v>
      </c>
      <c r="D4245" s="9">
        <v>-932.52698642184293</v>
      </c>
      <c r="E4245" s="9">
        <v>1749453.4255017771</v>
      </c>
      <c r="F4245" s="255" t="s">
        <v>9134</v>
      </c>
      <c r="G4245" s="9"/>
      <c r="H4245" s="255" t="s">
        <v>9168</v>
      </c>
      <c r="I4245" s="9">
        <v>3</v>
      </c>
    </row>
    <row r="4246">
      <c r="A4246" s="255" t="s">
        <v>5423</v>
      </c>
      <c r="B4246" s="9">
        <v>3</v>
      </c>
      <c r="C4246" s="255" t="s">
        <v>9103</v>
      </c>
      <c r="D4246" s="9">
        <v>854988.1867572125</v>
      </c>
      <c r="E4246" s="9">
        <v>1749453.4255017771</v>
      </c>
      <c r="F4246" s="255" t="s">
        <v>9135</v>
      </c>
      <c r="G4246" s="9"/>
      <c r="H4246" s="255" t="s">
        <v>9168</v>
      </c>
      <c r="I4246" s="9">
        <v>3</v>
      </c>
    </row>
    <row r="4247">
      <c r="A4247" s="255" t="s">
        <v>5424</v>
      </c>
      <c r="B4247" s="9">
        <v>3</v>
      </c>
      <c r="C4247" s="255" t="s">
        <v>9104</v>
      </c>
      <c r="D4247" s="9">
        <v>1233757480.6925671</v>
      </c>
      <c r="E4247" s="9">
        <v>1749453.4255017771</v>
      </c>
      <c r="F4247" s="255" t="s">
        <v>9135</v>
      </c>
      <c r="G4247" s="9"/>
      <c r="H4247" s="255" t="s">
        <v>9168</v>
      </c>
      <c r="I4247" s="9">
        <v>3</v>
      </c>
    </row>
    <row r="4248">
      <c r="A4248" s="255" t="s">
        <v>5425</v>
      </c>
      <c r="B4248" s="9">
        <v>3</v>
      </c>
      <c r="C4248" s="255" t="s">
        <v>9105</v>
      </c>
      <c r="D4248" s="9">
        <v>0.4887173183887335</v>
      </c>
      <c r="E4248" s="9">
        <v>1749453.4255017771</v>
      </c>
      <c r="F4248" s="255" t="s">
        <v>9135</v>
      </c>
      <c r="G4248" s="9"/>
      <c r="H4248" s="255" t="s">
        <v>9168</v>
      </c>
      <c r="I4248" s="9">
        <v>3</v>
      </c>
    </row>
    <row r="4249">
      <c r="A4249" s="255" t="s">
        <v>5426</v>
      </c>
      <c r="B4249" s="9">
        <v>3</v>
      </c>
      <c r="C4249" s="255" t="s">
        <v>9205</v>
      </c>
      <c r="D4249" s="9">
        <v>705.22453625120181</v>
      </c>
      <c r="E4249" s="9">
        <v>1749453.4255017771</v>
      </c>
      <c r="F4249" s="255" t="s">
        <v>9135</v>
      </c>
      <c r="G4249" s="9"/>
      <c r="H4249" s="255" t="s">
        <v>9168</v>
      </c>
      <c r="I4249" s="9">
        <v>3</v>
      </c>
    </row>
    <row r="4250">
      <c r="A4250" s="255" t="s">
        <v>5427</v>
      </c>
      <c r="B4250" s="9">
        <v>3</v>
      </c>
      <c r="C4250" s="255" t="s">
        <v>9103</v>
      </c>
      <c r="D4250" s="9">
        <v>160161.62359527839</v>
      </c>
      <c r="E4250" s="9">
        <v>1749453.4255017771</v>
      </c>
      <c r="F4250" s="255" t="s">
        <v>9136</v>
      </c>
      <c r="G4250" s="9"/>
      <c r="H4250" s="255" t="s">
        <v>9168</v>
      </c>
      <c r="I4250" s="9">
        <v>3</v>
      </c>
    </row>
    <row r="4251">
      <c r="A4251" s="255" t="s">
        <v>5428</v>
      </c>
      <c r="B4251" s="9">
        <v>3</v>
      </c>
      <c r="C4251" s="255" t="s">
        <v>9104</v>
      </c>
      <c r="D4251" s="9">
        <v>475359520.28810537</v>
      </c>
      <c r="E4251" s="9">
        <v>1749453.4255017771</v>
      </c>
      <c r="F4251" s="255" t="s">
        <v>9136</v>
      </c>
      <c r="G4251" s="9"/>
      <c r="H4251" s="255" t="s">
        <v>9168</v>
      </c>
      <c r="I4251" s="9">
        <v>3</v>
      </c>
    </row>
    <row r="4252">
      <c r="A4252" s="255" t="s">
        <v>5429</v>
      </c>
      <c r="B4252" s="9">
        <v>3</v>
      </c>
      <c r="C4252" s="255" t="s">
        <v>9105</v>
      </c>
      <c r="D4252" s="9">
        <v>0.091549521273674911</v>
      </c>
      <c r="E4252" s="9">
        <v>1749453.4255017771</v>
      </c>
      <c r="F4252" s="255" t="s">
        <v>9136</v>
      </c>
      <c r="G4252" s="9"/>
      <c r="H4252" s="255" t="s">
        <v>9168</v>
      </c>
      <c r="I4252" s="9">
        <v>3</v>
      </c>
    </row>
    <row r="4253">
      <c r="A4253" s="255" t="s">
        <v>5430</v>
      </c>
      <c r="B4253" s="9">
        <v>3</v>
      </c>
      <c r="C4253" s="255" t="s">
        <v>9205</v>
      </c>
      <c r="D4253" s="9">
        <v>271.718877084003</v>
      </c>
      <c r="E4253" s="9">
        <v>1749453.4255017771</v>
      </c>
      <c r="F4253" s="255" t="s">
        <v>9136</v>
      </c>
      <c r="G4253" s="9"/>
      <c r="H4253" s="255" t="s">
        <v>9168</v>
      </c>
      <c r="I4253" s="9">
        <v>3</v>
      </c>
    </row>
    <row r="4254">
      <c r="A4254" s="255" t="s">
        <v>5431</v>
      </c>
      <c r="B4254" s="9">
        <v>3</v>
      </c>
      <c r="C4254" s="255" t="s">
        <v>9103</v>
      </c>
      <c r="D4254" s="9">
        <v>712296.63470643468</v>
      </c>
      <c r="E4254" s="9">
        <v>1749453.4255017771</v>
      </c>
      <c r="F4254" s="255" t="s">
        <v>9137</v>
      </c>
      <c r="G4254" s="9"/>
      <c r="H4254" s="255" t="s">
        <v>9168</v>
      </c>
      <c r="I4254" s="9">
        <v>3</v>
      </c>
    </row>
    <row r="4255">
      <c r="A4255" s="255" t="s">
        <v>5432</v>
      </c>
      <c r="B4255" s="9">
        <v>3</v>
      </c>
      <c r="C4255" s="255" t="s">
        <v>9104</v>
      </c>
      <c r="D4255" s="9">
        <v>1104701876.1126313</v>
      </c>
      <c r="E4255" s="9">
        <v>1749453.4255017771</v>
      </c>
      <c r="F4255" s="255" t="s">
        <v>9137</v>
      </c>
      <c r="G4255" s="9"/>
      <c r="H4255" s="255" t="s">
        <v>9168</v>
      </c>
      <c r="I4255" s="9">
        <v>3</v>
      </c>
    </row>
    <row r="4256">
      <c r="A4256" s="255" t="s">
        <v>5433</v>
      </c>
      <c r="B4256" s="9">
        <v>3</v>
      </c>
      <c r="C4256" s="255" t="s">
        <v>9105</v>
      </c>
      <c r="D4256" s="9">
        <v>0.40715381405602963</v>
      </c>
      <c r="E4256" s="9">
        <v>1749453.4255017771</v>
      </c>
      <c r="F4256" s="255" t="s">
        <v>9137</v>
      </c>
      <c r="G4256" s="9"/>
      <c r="H4256" s="255" t="s">
        <v>9168</v>
      </c>
      <c r="I4256" s="9">
        <v>3</v>
      </c>
    </row>
    <row r="4257">
      <c r="A4257" s="255" t="s">
        <v>5434</v>
      </c>
      <c r="B4257" s="9">
        <v>3</v>
      </c>
      <c r="C4257" s="255" t="s">
        <v>9205</v>
      </c>
      <c r="D4257" s="9">
        <v>631.45543631479154</v>
      </c>
      <c r="E4257" s="9">
        <v>1749453.4255017771</v>
      </c>
      <c r="F4257" s="255" t="s">
        <v>9137</v>
      </c>
      <c r="G4257" s="9"/>
      <c r="H4257" s="255" t="s">
        <v>9168</v>
      </c>
      <c r="I4257" s="9">
        <v>3</v>
      </c>
    </row>
    <row r="4258">
      <c r="A4258" s="255" t="s">
        <v>5435</v>
      </c>
      <c r="B4258" s="9">
        <v>3</v>
      </c>
      <c r="C4258" s="255" t="s">
        <v>9103</v>
      </c>
      <c r="D4258" s="9">
        <v>0</v>
      </c>
      <c r="E4258" s="9">
        <v>1749453.4255017771</v>
      </c>
      <c r="F4258" s="255" t="s">
        <v>9138</v>
      </c>
      <c r="G4258" s="9"/>
      <c r="H4258" s="255" t="s">
        <v>9168</v>
      </c>
      <c r="I4258" s="9">
        <v>3</v>
      </c>
    </row>
    <row r="4259">
      <c r="A4259" s="255" t="s">
        <v>5436</v>
      </c>
      <c r="B4259" s="9">
        <v>3</v>
      </c>
      <c r="C4259" s="255" t="s">
        <v>9104</v>
      </c>
      <c r="D4259" s="9">
        <v>0</v>
      </c>
      <c r="E4259" s="9">
        <v>1749453.4255017771</v>
      </c>
      <c r="F4259" s="255" t="s">
        <v>9138</v>
      </c>
      <c r="G4259" s="9"/>
      <c r="H4259" s="255" t="s">
        <v>9168</v>
      </c>
      <c r="I4259" s="9">
        <v>3</v>
      </c>
    </row>
    <row r="4260">
      <c r="A4260" s="255" t="s">
        <v>5437</v>
      </c>
      <c r="B4260" s="9">
        <v>3</v>
      </c>
      <c r="C4260" s="255" t="s">
        <v>9105</v>
      </c>
      <c r="D4260" s="9">
        <v>0</v>
      </c>
      <c r="E4260" s="9">
        <v>1749453.4255017771</v>
      </c>
      <c r="F4260" s="255" t="s">
        <v>9138</v>
      </c>
      <c r="G4260" s="9"/>
      <c r="H4260" s="255" t="s">
        <v>9168</v>
      </c>
      <c r="I4260" s="9">
        <v>3</v>
      </c>
    </row>
    <row r="4261">
      <c r="A4261" s="255" t="s">
        <v>5438</v>
      </c>
      <c r="B4261" s="9">
        <v>3</v>
      </c>
      <c r="C4261" s="255" t="s">
        <v>9205</v>
      </c>
      <c r="D4261" s="9">
        <v>0</v>
      </c>
      <c r="E4261" s="9">
        <v>1749453.4255017771</v>
      </c>
      <c r="F4261" s="255" t="s">
        <v>9138</v>
      </c>
      <c r="G4261" s="9"/>
      <c r="H4261" s="255" t="s">
        <v>9168</v>
      </c>
      <c r="I4261" s="9">
        <v>3</v>
      </c>
    </row>
    <row r="4262">
      <c r="A4262" s="255" t="s">
        <v>5439</v>
      </c>
      <c r="B4262" s="9">
        <v>4</v>
      </c>
      <c r="C4262" s="255" t="s">
        <v>9103</v>
      </c>
      <c r="D4262" s="9">
        <v>865776.11752649944</v>
      </c>
      <c r="E4262" s="9">
        <v>1744323.2308518251</v>
      </c>
      <c r="F4262" s="255" t="s">
        <v>9114</v>
      </c>
      <c r="G4262" s="9"/>
      <c r="H4262" s="255" t="s">
        <v>9168</v>
      </c>
      <c r="I4262" s="9">
        <v>3</v>
      </c>
    </row>
    <row r="4263">
      <c r="A4263" s="255" t="s">
        <v>5440</v>
      </c>
      <c r="B4263" s="9">
        <v>4</v>
      </c>
      <c r="C4263" s="255" t="s">
        <v>9104</v>
      </c>
      <c r="D4263" s="9">
        <v>2315870833.5440617</v>
      </c>
      <c r="E4263" s="9">
        <v>1744323.2308518251</v>
      </c>
      <c r="F4263" s="255" t="s">
        <v>9114</v>
      </c>
      <c r="G4263" s="9"/>
      <c r="H4263" s="255" t="s">
        <v>9168</v>
      </c>
      <c r="I4263" s="9">
        <v>3</v>
      </c>
    </row>
    <row r="4264">
      <c r="A4264" s="255" t="s">
        <v>5441</v>
      </c>
      <c r="B4264" s="9">
        <v>4</v>
      </c>
      <c r="C4264" s="255" t="s">
        <v>9105</v>
      </c>
      <c r="D4264" s="9">
        <v>0.49633926912944065</v>
      </c>
      <c r="E4264" s="9">
        <v>1744323.2308518251</v>
      </c>
      <c r="F4264" s="255" t="s">
        <v>9114</v>
      </c>
      <c r="G4264" s="9"/>
      <c r="H4264" s="255" t="s">
        <v>9168</v>
      </c>
      <c r="I4264" s="9">
        <v>3</v>
      </c>
    </row>
    <row r="4265">
      <c r="A4265" s="255" t="s">
        <v>5442</v>
      </c>
      <c r="B4265" s="9">
        <v>4</v>
      </c>
      <c r="C4265" s="255" t="s">
        <v>9205</v>
      </c>
      <c r="D4265" s="9">
        <v>1327.6615208599419</v>
      </c>
      <c r="E4265" s="9">
        <v>1744323.2308518251</v>
      </c>
      <c r="F4265" s="255" t="s">
        <v>9114</v>
      </c>
      <c r="G4265" s="9"/>
      <c r="H4265" s="255" t="s">
        <v>9168</v>
      </c>
      <c r="I4265" s="9">
        <v>3</v>
      </c>
    </row>
    <row r="4266">
      <c r="A4266" s="255" t="s">
        <v>5443</v>
      </c>
      <c r="B4266" s="9">
        <v>4</v>
      </c>
      <c r="C4266" s="255" t="s">
        <v>9103</v>
      </c>
      <c r="D4266" s="9">
        <v>0</v>
      </c>
      <c r="E4266" s="9">
        <v>1744323.2308518251</v>
      </c>
      <c r="F4266" s="255" t="s">
        <v>9115</v>
      </c>
      <c r="G4266" s="9"/>
      <c r="H4266" s="255" t="s">
        <v>9168</v>
      </c>
      <c r="I4266" s="9">
        <v>3</v>
      </c>
    </row>
    <row r="4267">
      <c r="A4267" s="255" t="s">
        <v>5444</v>
      </c>
      <c r="B4267" s="9">
        <v>4</v>
      </c>
      <c r="C4267" s="255" t="s">
        <v>9104</v>
      </c>
      <c r="D4267" s="9">
        <v>0</v>
      </c>
      <c r="E4267" s="9">
        <v>1744323.2308518251</v>
      </c>
      <c r="F4267" s="255" t="s">
        <v>9115</v>
      </c>
      <c r="G4267" s="9"/>
      <c r="H4267" s="255" t="s">
        <v>9168</v>
      </c>
      <c r="I4267" s="9">
        <v>3</v>
      </c>
    </row>
    <row r="4268">
      <c r="A4268" s="255" t="s">
        <v>5445</v>
      </c>
      <c r="B4268" s="9">
        <v>4</v>
      </c>
      <c r="C4268" s="255" t="s">
        <v>9105</v>
      </c>
      <c r="D4268" s="9">
        <v>0</v>
      </c>
      <c r="E4268" s="9">
        <v>1744323.2308518251</v>
      </c>
      <c r="F4268" s="255" t="s">
        <v>9115</v>
      </c>
      <c r="G4268" s="9"/>
      <c r="H4268" s="255" t="s">
        <v>9168</v>
      </c>
      <c r="I4268" s="9">
        <v>3</v>
      </c>
    </row>
    <row r="4269">
      <c r="A4269" s="255" t="s">
        <v>5446</v>
      </c>
      <c r="B4269" s="9">
        <v>4</v>
      </c>
      <c r="C4269" s="255" t="s">
        <v>9205</v>
      </c>
      <c r="D4269" s="9">
        <v>0</v>
      </c>
      <c r="E4269" s="9">
        <v>1744323.2308518251</v>
      </c>
      <c r="F4269" s="255" t="s">
        <v>9115</v>
      </c>
      <c r="G4269" s="9"/>
      <c r="H4269" s="255" t="s">
        <v>9168</v>
      </c>
      <c r="I4269" s="9">
        <v>3</v>
      </c>
    </row>
    <row r="4270">
      <c r="A4270" s="255" t="s">
        <v>5447</v>
      </c>
      <c r="B4270" s="9">
        <v>4</v>
      </c>
      <c r="C4270" s="255" t="s">
        <v>9103</v>
      </c>
      <c r="D4270" s="9">
        <v>0</v>
      </c>
      <c r="E4270" s="9">
        <v>1744323.2308518251</v>
      </c>
      <c r="F4270" s="255" t="s">
        <v>9116</v>
      </c>
      <c r="G4270" s="9"/>
      <c r="H4270" s="255" t="s">
        <v>9168</v>
      </c>
      <c r="I4270" s="9">
        <v>3</v>
      </c>
    </row>
    <row r="4271">
      <c r="A4271" s="255" t="s">
        <v>5448</v>
      </c>
      <c r="B4271" s="9">
        <v>4</v>
      </c>
      <c r="C4271" s="255" t="s">
        <v>9104</v>
      </c>
      <c r="D4271" s="9">
        <v>0</v>
      </c>
      <c r="E4271" s="9">
        <v>1744323.2308518251</v>
      </c>
      <c r="F4271" s="255" t="s">
        <v>9116</v>
      </c>
      <c r="G4271" s="9"/>
      <c r="H4271" s="255" t="s">
        <v>9168</v>
      </c>
      <c r="I4271" s="9">
        <v>3</v>
      </c>
    </row>
    <row r="4272">
      <c r="A4272" s="255" t="s">
        <v>5449</v>
      </c>
      <c r="B4272" s="9">
        <v>4</v>
      </c>
      <c r="C4272" s="255" t="s">
        <v>9105</v>
      </c>
      <c r="D4272" s="9">
        <v>0</v>
      </c>
      <c r="E4272" s="9">
        <v>1744323.2308518251</v>
      </c>
      <c r="F4272" s="255" t="s">
        <v>9116</v>
      </c>
      <c r="G4272" s="9"/>
      <c r="H4272" s="255" t="s">
        <v>9168</v>
      </c>
      <c r="I4272" s="9">
        <v>3</v>
      </c>
    </row>
    <row r="4273">
      <c r="A4273" s="255" t="s">
        <v>5450</v>
      </c>
      <c r="B4273" s="9">
        <v>4</v>
      </c>
      <c r="C4273" s="255" t="s">
        <v>9205</v>
      </c>
      <c r="D4273" s="9">
        <v>0</v>
      </c>
      <c r="E4273" s="9">
        <v>1744323.2308518251</v>
      </c>
      <c r="F4273" s="255" t="s">
        <v>9116</v>
      </c>
      <c r="G4273" s="9"/>
      <c r="H4273" s="255" t="s">
        <v>9168</v>
      </c>
      <c r="I4273" s="9">
        <v>3</v>
      </c>
    </row>
    <row r="4274">
      <c r="A4274" s="255" t="s">
        <v>5451</v>
      </c>
      <c r="B4274" s="9">
        <v>4</v>
      </c>
      <c r="C4274" s="255" t="s">
        <v>9103</v>
      </c>
      <c r="D4274" s="9">
        <v>0</v>
      </c>
      <c r="E4274" s="9">
        <v>1744323.2308518251</v>
      </c>
      <c r="F4274" s="255" t="s">
        <v>9117</v>
      </c>
      <c r="G4274" s="9"/>
      <c r="H4274" s="255" t="s">
        <v>9168</v>
      </c>
      <c r="I4274" s="9">
        <v>3</v>
      </c>
    </row>
    <row r="4275">
      <c r="A4275" s="255" t="s">
        <v>5452</v>
      </c>
      <c r="B4275" s="9">
        <v>4</v>
      </c>
      <c r="C4275" s="255" t="s">
        <v>9104</v>
      </c>
      <c r="D4275" s="9">
        <v>0</v>
      </c>
      <c r="E4275" s="9">
        <v>1744323.2308518251</v>
      </c>
      <c r="F4275" s="255" t="s">
        <v>9117</v>
      </c>
      <c r="G4275" s="9"/>
      <c r="H4275" s="255" t="s">
        <v>9168</v>
      </c>
      <c r="I4275" s="9">
        <v>3</v>
      </c>
    </row>
    <row r="4276">
      <c r="A4276" s="255" t="s">
        <v>5453</v>
      </c>
      <c r="B4276" s="9">
        <v>4</v>
      </c>
      <c r="C4276" s="255" t="s">
        <v>9105</v>
      </c>
      <c r="D4276" s="9">
        <v>0</v>
      </c>
      <c r="E4276" s="9">
        <v>1744323.2308518251</v>
      </c>
      <c r="F4276" s="255" t="s">
        <v>9117</v>
      </c>
      <c r="G4276" s="9"/>
      <c r="H4276" s="255" t="s">
        <v>9168</v>
      </c>
      <c r="I4276" s="9">
        <v>3</v>
      </c>
    </row>
    <row r="4277">
      <c r="A4277" s="255" t="s">
        <v>5454</v>
      </c>
      <c r="B4277" s="9">
        <v>4</v>
      </c>
      <c r="C4277" s="255" t="s">
        <v>9205</v>
      </c>
      <c r="D4277" s="9">
        <v>0</v>
      </c>
      <c r="E4277" s="9">
        <v>1744323.2308518251</v>
      </c>
      <c r="F4277" s="255" t="s">
        <v>9117</v>
      </c>
      <c r="G4277" s="9"/>
      <c r="H4277" s="255" t="s">
        <v>9168</v>
      </c>
      <c r="I4277" s="9">
        <v>3</v>
      </c>
    </row>
    <row r="4278">
      <c r="A4278" s="255" t="s">
        <v>5455</v>
      </c>
      <c r="B4278" s="9">
        <v>4</v>
      </c>
      <c r="C4278" s="255" t="s">
        <v>9103</v>
      </c>
      <c r="D4278" s="9">
        <v>0</v>
      </c>
      <c r="E4278" s="9">
        <v>1744323.2308518251</v>
      </c>
      <c r="F4278" s="255" t="s">
        <v>9118</v>
      </c>
      <c r="G4278" s="9"/>
      <c r="H4278" s="255" t="s">
        <v>9168</v>
      </c>
      <c r="I4278" s="9">
        <v>3</v>
      </c>
    </row>
    <row r="4279">
      <c r="A4279" s="255" t="s">
        <v>5456</v>
      </c>
      <c r="B4279" s="9">
        <v>4</v>
      </c>
      <c r="C4279" s="255" t="s">
        <v>9104</v>
      </c>
      <c r="D4279" s="9">
        <v>0</v>
      </c>
      <c r="E4279" s="9">
        <v>1744323.2308518251</v>
      </c>
      <c r="F4279" s="255" t="s">
        <v>9118</v>
      </c>
      <c r="G4279" s="9"/>
      <c r="H4279" s="255" t="s">
        <v>9168</v>
      </c>
      <c r="I4279" s="9">
        <v>3</v>
      </c>
    </row>
    <row r="4280">
      <c r="A4280" s="255" t="s">
        <v>5457</v>
      </c>
      <c r="B4280" s="9">
        <v>4</v>
      </c>
      <c r="C4280" s="255" t="s">
        <v>9105</v>
      </c>
      <c r="D4280" s="9">
        <v>0</v>
      </c>
      <c r="E4280" s="9">
        <v>1744323.2308518251</v>
      </c>
      <c r="F4280" s="255" t="s">
        <v>9118</v>
      </c>
      <c r="G4280" s="9"/>
      <c r="H4280" s="255" t="s">
        <v>9168</v>
      </c>
      <c r="I4280" s="9">
        <v>3</v>
      </c>
    </row>
    <row r="4281">
      <c r="A4281" s="255" t="s">
        <v>5458</v>
      </c>
      <c r="B4281" s="9">
        <v>4</v>
      </c>
      <c r="C4281" s="255" t="s">
        <v>9205</v>
      </c>
      <c r="D4281" s="9">
        <v>0</v>
      </c>
      <c r="E4281" s="9">
        <v>1744323.2308518251</v>
      </c>
      <c r="F4281" s="255" t="s">
        <v>9118</v>
      </c>
      <c r="G4281" s="9"/>
      <c r="H4281" s="255" t="s">
        <v>9168</v>
      </c>
      <c r="I4281" s="9">
        <v>3</v>
      </c>
    </row>
    <row r="4282">
      <c r="A4282" s="255" t="s">
        <v>5459</v>
      </c>
      <c r="B4282" s="9">
        <v>4</v>
      </c>
      <c r="C4282" s="255" t="s">
        <v>9103</v>
      </c>
      <c r="D4282" s="9">
        <v>0</v>
      </c>
      <c r="E4282" s="9">
        <v>1744323.2308518251</v>
      </c>
      <c r="F4282" s="255" t="s">
        <v>9119</v>
      </c>
      <c r="G4282" s="9"/>
      <c r="H4282" s="255" t="s">
        <v>9168</v>
      </c>
      <c r="I4282" s="9">
        <v>3</v>
      </c>
    </row>
    <row r="4283">
      <c r="A4283" s="255" t="s">
        <v>5460</v>
      </c>
      <c r="B4283" s="9">
        <v>4</v>
      </c>
      <c r="C4283" s="255" t="s">
        <v>9104</v>
      </c>
      <c r="D4283" s="9">
        <v>0</v>
      </c>
      <c r="E4283" s="9">
        <v>1744323.2308518251</v>
      </c>
      <c r="F4283" s="255" t="s">
        <v>9119</v>
      </c>
      <c r="G4283" s="9"/>
      <c r="H4283" s="255" t="s">
        <v>9168</v>
      </c>
      <c r="I4283" s="9">
        <v>3</v>
      </c>
    </row>
    <row r="4284">
      <c r="A4284" s="255" t="s">
        <v>5461</v>
      </c>
      <c r="B4284" s="9">
        <v>4</v>
      </c>
      <c r="C4284" s="255" t="s">
        <v>9105</v>
      </c>
      <c r="D4284" s="9">
        <v>0</v>
      </c>
      <c r="E4284" s="9">
        <v>1744323.2308518251</v>
      </c>
      <c r="F4284" s="255" t="s">
        <v>9119</v>
      </c>
      <c r="G4284" s="9"/>
      <c r="H4284" s="255" t="s">
        <v>9168</v>
      </c>
      <c r="I4284" s="9">
        <v>3</v>
      </c>
    </row>
    <row r="4285">
      <c r="A4285" s="255" t="s">
        <v>5462</v>
      </c>
      <c r="B4285" s="9">
        <v>4</v>
      </c>
      <c r="C4285" s="255" t="s">
        <v>9205</v>
      </c>
      <c r="D4285" s="9">
        <v>0</v>
      </c>
      <c r="E4285" s="9">
        <v>1744323.2308518251</v>
      </c>
      <c r="F4285" s="255" t="s">
        <v>9119</v>
      </c>
      <c r="G4285" s="9"/>
      <c r="H4285" s="255" t="s">
        <v>9168</v>
      </c>
      <c r="I4285" s="9">
        <v>3</v>
      </c>
    </row>
    <row r="4286">
      <c r="A4286" s="255" t="s">
        <v>5463</v>
      </c>
      <c r="B4286" s="9">
        <v>4</v>
      </c>
      <c r="C4286" s="255" t="s">
        <v>9103</v>
      </c>
      <c r="D4286" s="9">
        <v>0</v>
      </c>
      <c r="E4286" s="9">
        <v>1744323.2308518251</v>
      </c>
      <c r="F4286" s="255" t="s">
        <v>9120</v>
      </c>
      <c r="G4286" s="9"/>
      <c r="H4286" s="255" t="s">
        <v>9168</v>
      </c>
      <c r="I4286" s="9">
        <v>3</v>
      </c>
    </row>
    <row r="4287">
      <c r="A4287" s="255" t="s">
        <v>5464</v>
      </c>
      <c r="B4287" s="9">
        <v>4</v>
      </c>
      <c r="C4287" s="255" t="s">
        <v>9104</v>
      </c>
      <c r="D4287" s="9">
        <v>0</v>
      </c>
      <c r="E4287" s="9">
        <v>1744323.2308518251</v>
      </c>
      <c r="F4287" s="255" t="s">
        <v>9120</v>
      </c>
      <c r="G4287" s="9"/>
      <c r="H4287" s="255" t="s">
        <v>9168</v>
      </c>
      <c r="I4287" s="9">
        <v>3</v>
      </c>
    </row>
    <row r="4288">
      <c r="A4288" s="255" t="s">
        <v>5465</v>
      </c>
      <c r="B4288" s="9">
        <v>4</v>
      </c>
      <c r="C4288" s="255" t="s">
        <v>9105</v>
      </c>
      <c r="D4288" s="9">
        <v>0</v>
      </c>
      <c r="E4288" s="9">
        <v>1744323.2308518251</v>
      </c>
      <c r="F4288" s="255" t="s">
        <v>9120</v>
      </c>
      <c r="G4288" s="9"/>
      <c r="H4288" s="255" t="s">
        <v>9168</v>
      </c>
      <c r="I4288" s="9">
        <v>3</v>
      </c>
    </row>
    <row r="4289">
      <c r="A4289" s="255" t="s">
        <v>5466</v>
      </c>
      <c r="B4289" s="9">
        <v>4</v>
      </c>
      <c r="C4289" s="255" t="s">
        <v>9205</v>
      </c>
      <c r="D4289" s="9">
        <v>0</v>
      </c>
      <c r="E4289" s="9">
        <v>1744323.2308518251</v>
      </c>
      <c r="F4289" s="255" t="s">
        <v>9120</v>
      </c>
      <c r="G4289" s="9"/>
      <c r="H4289" s="255" t="s">
        <v>9168</v>
      </c>
      <c r="I4289" s="9">
        <v>3</v>
      </c>
    </row>
    <row r="4290">
      <c r="A4290" s="255" t="s">
        <v>5467</v>
      </c>
      <c r="B4290" s="9">
        <v>4</v>
      </c>
      <c r="C4290" s="255" t="s">
        <v>9103</v>
      </c>
      <c r="D4290" s="9">
        <v>0</v>
      </c>
      <c r="E4290" s="9">
        <v>1744323.2308518251</v>
      </c>
      <c r="F4290" s="255" t="s">
        <v>9121</v>
      </c>
      <c r="G4290" s="9"/>
      <c r="H4290" s="255" t="s">
        <v>9168</v>
      </c>
      <c r="I4290" s="9">
        <v>3</v>
      </c>
    </row>
    <row r="4291">
      <c r="A4291" s="255" t="s">
        <v>5468</v>
      </c>
      <c r="B4291" s="9">
        <v>4</v>
      </c>
      <c r="C4291" s="255" t="s">
        <v>9104</v>
      </c>
      <c r="D4291" s="9">
        <v>0</v>
      </c>
      <c r="E4291" s="9">
        <v>1744323.2308518251</v>
      </c>
      <c r="F4291" s="255" t="s">
        <v>9121</v>
      </c>
      <c r="G4291" s="9"/>
      <c r="H4291" s="255" t="s">
        <v>9168</v>
      </c>
      <c r="I4291" s="9">
        <v>3</v>
      </c>
    </row>
    <row r="4292">
      <c r="A4292" s="255" t="s">
        <v>5469</v>
      </c>
      <c r="B4292" s="9">
        <v>4</v>
      </c>
      <c r="C4292" s="255" t="s">
        <v>9105</v>
      </c>
      <c r="D4292" s="9">
        <v>0</v>
      </c>
      <c r="E4292" s="9">
        <v>1744323.2308518251</v>
      </c>
      <c r="F4292" s="255" t="s">
        <v>9121</v>
      </c>
      <c r="G4292" s="9"/>
      <c r="H4292" s="255" t="s">
        <v>9168</v>
      </c>
      <c r="I4292" s="9">
        <v>3</v>
      </c>
    </row>
    <row r="4293">
      <c r="A4293" s="255" t="s">
        <v>5470</v>
      </c>
      <c r="B4293" s="9">
        <v>4</v>
      </c>
      <c r="C4293" s="255" t="s">
        <v>9205</v>
      </c>
      <c r="D4293" s="9">
        <v>0</v>
      </c>
      <c r="E4293" s="9">
        <v>1744323.2308518251</v>
      </c>
      <c r="F4293" s="255" t="s">
        <v>9121</v>
      </c>
      <c r="G4293" s="9"/>
      <c r="H4293" s="255" t="s">
        <v>9168</v>
      </c>
      <c r="I4293" s="9">
        <v>3</v>
      </c>
    </row>
    <row r="4294">
      <c r="A4294" s="255" t="s">
        <v>5471</v>
      </c>
      <c r="B4294" s="9">
        <v>4</v>
      </c>
      <c r="C4294" s="255" t="s">
        <v>9103</v>
      </c>
      <c r="D4294" s="9">
        <v>1349580.9455666852</v>
      </c>
      <c r="E4294" s="9">
        <v>1744323.2308518251</v>
      </c>
      <c r="F4294" s="255" t="s">
        <v>9122</v>
      </c>
      <c r="G4294" s="9"/>
      <c r="H4294" s="255" t="s">
        <v>9168</v>
      </c>
      <c r="I4294" s="9">
        <v>3</v>
      </c>
    </row>
    <row r="4295">
      <c r="A4295" s="255" t="s">
        <v>5472</v>
      </c>
      <c r="B4295" s="9">
        <v>4</v>
      </c>
      <c r="C4295" s="255" t="s">
        <v>9104</v>
      </c>
      <c r="D4295" s="9">
        <v>3575755367.9688096</v>
      </c>
      <c r="E4295" s="9">
        <v>1744323.2308518251</v>
      </c>
      <c r="F4295" s="255" t="s">
        <v>9122</v>
      </c>
      <c r="G4295" s="9"/>
      <c r="H4295" s="255" t="s">
        <v>9168</v>
      </c>
      <c r="I4295" s="9">
        <v>3</v>
      </c>
    </row>
    <row r="4296">
      <c r="A4296" s="255" t="s">
        <v>5473</v>
      </c>
      <c r="B4296" s="9">
        <v>4</v>
      </c>
      <c r="C4296" s="255" t="s">
        <v>9105</v>
      </c>
      <c r="D4296" s="9">
        <v>0.77369888888519189</v>
      </c>
      <c r="E4296" s="9">
        <v>1744323.2308518251</v>
      </c>
      <c r="F4296" s="255" t="s">
        <v>9122</v>
      </c>
      <c r="G4296" s="9"/>
      <c r="H4296" s="255" t="s">
        <v>9168</v>
      </c>
      <c r="I4296" s="9">
        <v>3</v>
      </c>
    </row>
    <row r="4297">
      <c r="A4297" s="255" t="s">
        <v>5474</v>
      </c>
      <c r="B4297" s="9">
        <v>4</v>
      </c>
      <c r="C4297" s="255" t="s">
        <v>9205</v>
      </c>
      <c r="D4297" s="9">
        <v>2049.9385118104633</v>
      </c>
      <c r="E4297" s="9">
        <v>1744323.2308518251</v>
      </c>
      <c r="F4297" s="255" t="s">
        <v>9122</v>
      </c>
      <c r="G4297" s="9"/>
      <c r="H4297" s="255" t="s">
        <v>9168</v>
      </c>
      <c r="I4297" s="9">
        <v>3</v>
      </c>
    </row>
    <row r="4298">
      <c r="A4298" s="255" t="s">
        <v>5475</v>
      </c>
      <c r="B4298" s="9">
        <v>4</v>
      </c>
      <c r="C4298" s="255" t="s">
        <v>9103</v>
      </c>
      <c r="D4298" s="9">
        <v>1349580.9455666852</v>
      </c>
      <c r="E4298" s="9">
        <v>1744323.2308518251</v>
      </c>
      <c r="F4298" s="255" t="s">
        <v>9123</v>
      </c>
      <c r="G4298" s="9"/>
      <c r="H4298" s="255" t="s">
        <v>9168</v>
      </c>
      <c r="I4298" s="9">
        <v>3</v>
      </c>
    </row>
    <row r="4299">
      <c r="A4299" s="255" t="s">
        <v>5476</v>
      </c>
      <c r="B4299" s="9">
        <v>4</v>
      </c>
      <c r="C4299" s="255" t="s">
        <v>9104</v>
      </c>
      <c r="D4299" s="9">
        <v>3575755367.9688096</v>
      </c>
      <c r="E4299" s="9">
        <v>1744323.2308518251</v>
      </c>
      <c r="F4299" s="255" t="s">
        <v>9123</v>
      </c>
      <c r="G4299" s="9"/>
      <c r="H4299" s="255" t="s">
        <v>9168</v>
      </c>
      <c r="I4299" s="9">
        <v>3</v>
      </c>
    </row>
    <row r="4300">
      <c r="A4300" s="255" t="s">
        <v>5477</v>
      </c>
      <c r="B4300" s="9">
        <v>4</v>
      </c>
      <c r="C4300" s="255" t="s">
        <v>9105</v>
      </c>
      <c r="D4300" s="9">
        <v>0.77369888888519189</v>
      </c>
      <c r="E4300" s="9">
        <v>1744323.2308518251</v>
      </c>
      <c r="F4300" s="255" t="s">
        <v>9123</v>
      </c>
      <c r="G4300" s="9"/>
      <c r="H4300" s="255" t="s">
        <v>9168</v>
      </c>
      <c r="I4300" s="9">
        <v>3</v>
      </c>
    </row>
    <row r="4301">
      <c r="A4301" s="255" t="s">
        <v>5478</v>
      </c>
      <c r="B4301" s="9">
        <v>4</v>
      </c>
      <c r="C4301" s="255" t="s">
        <v>9205</v>
      </c>
      <c r="D4301" s="9">
        <v>2049.9385118104633</v>
      </c>
      <c r="E4301" s="9">
        <v>1744323.2308518251</v>
      </c>
      <c r="F4301" s="255" t="s">
        <v>9123</v>
      </c>
      <c r="G4301" s="9"/>
      <c r="H4301" s="255" t="s">
        <v>9168</v>
      </c>
      <c r="I4301" s="9">
        <v>3</v>
      </c>
    </row>
    <row r="4302">
      <c r="A4302" s="255" t="s">
        <v>5479</v>
      </c>
      <c r="B4302" s="9">
        <v>4</v>
      </c>
      <c r="C4302" s="255" t="s">
        <v>9103</v>
      </c>
      <c r="D4302" s="9">
        <v>1349580.9455666852</v>
      </c>
      <c r="E4302" s="9">
        <v>1744323.2308518251</v>
      </c>
      <c r="F4302" s="255" t="s">
        <v>9124</v>
      </c>
      <c r="G4302" s="9"/>
      <c r="H4302" s="255" t="s">
        <v>9168</v>
      </c>
      <c r="I4302" s="9">
        <v>3</v>
      </c>
    </row>
    <row r="4303">
      <c r="A4303" s="255" t="s">
        <v>5480</v>
      </c>
      <c r="B4303" s="9">
        <v>4</v>
      </c>
      <c r="C4303" s="255" t="s">
        <v>9104</v>
      </c>
      <c r="D4303" s="9">
        <v>3575755367.9688096</v>
      </c>
      <c r="E4303" s="9">
        <v>1744323.2308518251</v>
      </c>
      <c r="F4303" s="255" t="s">
        <v>9124</v>
      </c>
      <c r="G4303" s="9"/>
      <c r="H4303" s="255" t="s">
        <v>9168</v>
      </c>
      <c r="I4303" s="9">
        <v>3</v>
      </c>
    </row>
    <row r="4304">
      <c r="A4304" s="255" t="s">
        <v>5481</v>
      </c>
      <c r="B4304" s="9">
        <v>4</v>
      </c>
      <c r="C4304" s="255" t="s">
        <v>9105</v>
      </c>
      <c r="D4304" s="9">
        <v>0.77369888888519189</v>
      </c>
      <c r="E4304" s="9">
        <v>1744323.2308518251</v>
      </c>
      <c r="F4304" s="255" t="s">
        <v>9124</v>
      </c>
      <c r="G4304" s="9"/>
      <c r="H4304" s="255" t="s">
        <v>9168</v>
      </c>
      <c r="I4304" s="9">
        <v>3</v>
      </c>
    </row>
    <row r="4305">
      <c r="A4305" s="255" t="s">
        <v>5482</v>
      </c>
      <c r="B4305" s="9">
        <v>4</v>
      </c>
      <c r="C4305" s="255" t="s">
        <v>9205</v>
      </c>
      <c r="D4305" s="9">
        <v>2049.9385118104633</v>
      </c>
      <c r="E4305" s="9">
        <v>1744323.2308518251</v>
      </c>
      <c r="F4305" s="255" t="s">
        <v>9124</v>
      </c>
      <c r="G4305" s="9"/>
      <c r="H4305" s="255" t="s">
        <v>9168</v>
      </c>
      <c r="I4305" s="9">
        <v>3</v>
      </c>
    </row>
    <row r="4306">
      <c r="A4306" s="255" t="s">
        <v>5483</v>
      </c>
      <c r="B4306" s="9">
        <v>4</v>
      </c>
      <c r="C4306" s="255" t="s">
        <v>9103</v>
      </c>
      <c r="D4306" s="9">
        <v>1744323.2308518251</v>
      </c>
      <c r="E4306" s="9">
        <v>1744323.2308518251</v>
      </c>
      <c r="F4306" s="255" t="s">
        <v>9125</v>
      </c>
      <c r="G4306" s="9"/>
      <c r="H4306" s="255" t="s">
        <v>9168</v>
      </c>
      <c r="I4306" s="9">
        <v>3</v>
      </c>
    </row>
    <row r="4307">
      <c r="A4307" s="255" t="s">
        <v>5484</v>
      </c>
      <c r="B4307" s="9">
        <v>4</v>
      </c>
      <c r="C4307" s="255" t="s">
        <v>9104</v>
      </c>
      <c r="D4307" s="9">
        <v>1709857175.7887783</v>
      </c>
      <c r="E4307" s="9">
        <v>1744323.2308518251</v>
      </c>
      <c r="F4307" s="255" t="s">
        <v>9125</v>
      </c>
      <c r="G4307" s="9"/>
      <c r="H4307" s="255" t="s">
        <v>9168</v>
      </c>
      <c r="I4307" s="9">
        <v>3</v>
      </c>
    </row>
    <row r="4308">
      <c r="A4308" s="255" t="s">
        <v>5485</v>
      </c>
      <c r="B4308" s="9">
        <v>4</v>
      </c>
      <c r="C4308" s="255" t="s">
        <v>9105</v>
      </c>
      <c r="D4308" s="9">
        <v>1</v>
      </c>
      <c r="E4308" s="9">
        <v>1744323.2308518251</v>
      </c>
      <c r="F4308" s="255" t="s">
        <v>9125</v>
      </c>
      <c r="G4308" s="9"/>
      <c r="H4308" s="255" t="s">
        <v>9168</v>
      </c>
      <c r="I4308" s="9">
        <v>3</v>
      </c>
    </row>
    <row r="4309">
      <c r="A4309" s="255" t="s">
        <v>5486</v>
      </c>
      <c r="B4309" s="9">
        <v>4</v>
      </c>
      <c r="C4309" s="255" t="s">
        <v>9205</v>
      </c>
      <c r="D4309" s="9">
        <v>980.24101585448955</v>
      </c>
      <c r="E4309" s="9">
        <v>1744323.2308518251</v>
      </c>
      <c r="F4309" s="255" t="s">
        <v>9125</v>
      </c>
      <c r="G4309" s="9"/>
      <c r="H4309" s="255" t="s">
        <v>9168</v>
      </c>
      <c r="I4309" s="9">
        <v>3</v>
      </c>
    </row>
    <row r="4310">
      <c r="A4310" s="255" t="s">
        <v>5487</v>
      </c>
      <c r="B4310" s="9">
        <v>4</v>
      </c>
      <c r="C4310" s="255" t="s">
        <v>9103</v>
      </c>
      <c r="D4310" s="9">
        <v>904343.89258936862</v>
      </c>
      <c r="E4310" s="9">
        <v>1744323.2308518251</v>
      </c>
      <c r="F4310" s="255" t="s">
        <v>9126</v>
      </c>
      <c r="G4310" s="9"/>
      <c r="H4310" s="255" t="s">
        <v>9168</v>
      </c>
      <c r="I4310" s="9">
        <v>3</v>
      </c>
    </row>
    <row r="4311">
      <c r="A4311" s="255" t="s">
        <v>5488</v>
      </c>
      <c r="B4311" s="9">
        <v>4</v>
      </c>
      <c r="C4311" s="255" t="s">
        <v>9104</v>
      </c>
      <c r="D4311" s="9">
        <v>2339988689.8875375</v>
      </c>
      <c r="E4311" s="9">
        <v>1744323.2308518251</v>
      </c>
      <c r="F4311" s="255" t="s">
        <v>9126</v>
      </c>
      <c r="G4311" s="9"/>
      <c r="H4311" s="255" t="s">
        <v>9168</v>
      </c>
      <c r="I4311" s="9">
        <v>3</v>
      </c>
    </row>
    <row r="4312">
      <c r="A4312" s="255" t="s">
        <v>5489</v>
      </c>
      <c r="B4312" s="9">
        <v>4</v>
      </c>
      <c r="C4312" s="255" t="s">
        <v>9105</v>
      </c>
      <c r="D4312" s="9">
        <v>0.51844972112636489</v>
      </c>
      <c r="E4312" s="9">
        <v>1744323.2308518251</v>
      </c>
      <c r="F4312" s="255" t="s">
        <v>9126</v>
      </c>
      <c r="G4312" s="9"/>
      <c r="H4312" s="255" t="s">
        <v>9168</v>
      </c>
      <c r="I4312" s="9">
        <v>3</v>
      </c>
    </row>
    <row r="4313">
      <c r="A4313" s="255" t="s">
        <v>5490</v>
      </c>
      <c r="B4313" s="9">
        <v>4</v>
      </c>
      <c r="C4313" s="255" t="s">
        <v>9205</v>
      </c>
      <c r="D4313" s="9">
        <v>1341.4880043447133</v>
      </c>
      <c r="E4313" s="9">
        <v>1744323.2308518251</v>
      </c>
      <c r="F4313" s="255" t="s">
        <v>9126</v>
      </c>
      <c r="G4313" s="9"/>
      <c r="H4313" s="255" t="s">
        <v>9168</v>
      </c>
      <c r="I4313" s="9">
        <v>3</v>
      </c>
    </row>
    <row r="4314">
      <c r="A4314" s="255" t="s">
        <v>5491</v>
      </c>
      <c r="B4314" s="9">
        <v>4</v>
      </c>
      <c r="C4314" s="255" t="s">
        <v>9103</v>
      </c>
      <c r="D4314" s="9">
        <v>1462489.8801792853</v>
      </c>
      <c r="E4314" s="9">
        <v>1744323.2308518251</v>
      </c>
      <c r="F4314" s="255" t="s">
        <v>9127</v>
      </c>
      <c r="G4314" s="9"/>
      <c r="H4314" s="255" t="s">
        <v>9168</v>
      </c>
      <c r="I4314" s="9">
        <v>3</v>
      </c>
    </row>
    <row r="4315">
      <c r="A4315" s="255" t="s">
        <v>5492</v>
      </c>
      <c r="B4315" s="9">
        <v>4</v>
      </c>
      <c r="C4315" s="255" t="s">
        <v>9104</v>
      </c>
      <c r="D4315" s="9">
        <v>5915744057.8563471</v>
      </c>
      <c r="E4315" s="9">
        <v>1744323.2308518251</v>
      </c>
      <c r="F4315" s="255" t="s">
        <v>9127</v>
      </c>
      <c r="G4315" s="9"/>
      <c r="H4315" s="255" t="s">
        <v>9168</v>
      </c>
      <c r="I4315" s="9">
        <v>3</v>
      </c>
    </row>
    <row r="4316">
      <c r="A4316" s="255" t="s">
        <v>5493</v>
      </c>
      <c r="B4316" s="9">
        <v>4</v>
      </c>
      <c r="C4316" s="255" t="s">
        <v>9105</v>
      </c>
      <c r="D4316" s="9">
        <v>0.83842825361277284</v>
      </c>
      <c r="E4316" s="9">
        <v>1744323.2308518251</v>
      </c>
      <c r="F4316" s="255" t="s">
        <v>9127</v>
      </c>
      <c r="G4316" s="9"/>
      <c r="H4316" s="255" t="s">
        <v>9168</v>
      </c>
      <c r="I4316" s="9">
        <v>3</v>
      </c>
    </row>
    <row r="4317">
      <c r="A4317" s="255" t="s">
        <v>5494</v>
      </c>
      <c r="B4317" s="9">
        <v>4</v>
      </c>
      <c r="C4317" s="255" t="s">
        <v>9205</v>
      </c>
      <c r="D4317" s="9">
        <v>3391.4265161551766</v>
      </c>
      <c r="E4317" s="9">
        <v>1744323.2308518251</v>
      </c>
      <c r="F4317" s="255" t="s">
        <v>9127</v>
      </c>
      <c r="G4317" s="9"/>
      <c r="H4317" s="255" t="s">
        <v>9168</v>
      </c>
      <c r="I4317" s="9">
        <v>3</v>
      </c>
    </row>
    <row r="4318">
      <c r="A4318" s="255" t="s">
        <v>5495</v>
      </c>
      <c r="B4318" s="9">
        <v>4</v>
      </c>
      <c r="C4318" s="255" t="s">
        <v>9103</v>
      </c>
      <c r="D4318" s="9">
        <v>1462489.8801792853</v>
      </c>
      <c r="E4318" s="9">
        <v>1744323.2308518251</v>
      </c>
      <c r="F4318" s="255" t="s">
        <v>9128</v>
      </c>
      <c r="G4318" s="9"/>
      <c r="H4318" s="255" t="s">
        <v>9168</v>
      </c>
      <c r="I4318" s="9">
        <v>3</v>
      </c>
    </row>
    <row r="4319">
      <c r="A4319" s="255" t="s">
        <v>5496</v>
      </c>
      <c r="B4319" s="9">
        <v>4</v>
      </c>
      <c r="C4319" s="255" t="s">
        <v>9104</v>
      </c>
      <c r="D4319" s="9">
        <v>5915744057.8563471</v>
      </c>
      <c r="E4319" s="9">
        <v>1744323.2308518251</v>
      </c>
      <c r="F4319" s="255" t="s">
        <v>9128</v>
      </c>
      <c r="G4319" s="9"/>
      <c r="H4319" s="255" t="s">
        <v>9168</v>
      </c>
      <c r="I4319" s="9">
        <v>3</v>
      </c>
    </row>
    <row r="4320">
      <c r="A4320" s="255" t="s">
        <v>5497</v>
      </c>
      <c r="B4320" s="9">
        <v>4</v>
      </c>
      <c r="C4320" s="255" t="s">
        <v>9105</v>
      </c>
      <c r="D4320" s="9">
        <v>0.83842825361277284</v>
      </c>
      <c r="E4320" s="9">
        <v>1744323.2308518251</v>
      </c>
      <c r="F4320" s="255" t="s">
        <v>9128</v>
      </c>
      <c r="G4320" s="9"/>
      <c r="H4320" s="255" t="s">
        <v>9168</v>
      </c>
      <c r="I4320" s="9">
        <v>3</v>
      </c>
    </row>
    <row r="4321">
      <c r="A4321" s="255" t="s">
        <v>5498</v>
      </c>
      <c r="B4321" s="9">
        <v>4</v>
      </c>
      <c r="C4321" s="255" t="s">
        <v>9205</v>
      </c>
      <c r="D4321" s="9">
        <v>3391.4265161551766</v>
      </c>
      <c r="E4321" s="9">
        <v>1744323.2308518251</v>
      </c>
      <c r="F4321" s="255" t="s">
        <v>9128</v>
      </c>
      <c r="G4321" s="9"/>
      <c r="H4321" s="255" t="s">
        <v>9168</v>
      </c>
      <c r="I4321" s="9">
        <v>3</v>
      </c>
    </row>
    <row r="4322">
      <c r="A4322" s="255" t="s">
        <v>5499</v>
      </c>
      <c r="B4322" s="9">
        <v>4</v>
      </c>
      <c r="C4322" s="255" t="s">
        <v>9103</v>
      </c>
      <c r="D4322" s="9">
        <v>811444.19310891151</v>
      </c>
      <c r="E4322" s="9">
        <v>1744323.2308518251</v>
      </c>
      <c r="F4322" s="255" t="s">
        <v>9129</v>
      </c>
      <c r="G4322" s="9"/>
      <c r="H4322" s="255" t="s">
        <v>9168</v>
      </c>
      <c r="I4322" s="9">
        <v>3</v>
      </c>
    </row>
    <row r="4323">
      <c r="A4323" s="255" t="s">
        <v>5500</v>
      </c>
      <c r="B4323" s="9">
        <v>4</v>
      </c>
      <c r="C4323" s="255" t="s">
        <v>9104</v>
      </c>
      <c r="D4323" s="9">
        <v>1025919732.0987247</v>
      </c>
      <c r="E4323" s="9">
        <v>1744323.2308518251</v>
      </c>
      <c r="F4323" s="255" t="s">
        <v>9129</v>
      </c>
      <c r="G4323" s="9"/>
      <c r="H4323" s="255" t="s">
        <v>9168</v>
      </c>
      <c r="I4323" s="9">
        <v>3</v>
      </c>
    </row>
    <row r="4324">
      <c r="A4324" s="255" t="s">
        <v>5501</v>
      </c>
      <c r="B4324" s="9">
        <v>4</v>
      </c>
      <c r="C4324" s="255" t="s">
        <v>9105</v>
      </c>
      <c r="D4324" s="9">
        <v>0.46519141564872113</v>
      </c>
      <c r="E4324" s="9">
        <v>1744323.2308518251</v>
      </c>
      <c r="F4324" s="255" t="s">
        <v>9129</v>
      </c>
      <c r="G4324" s="9"/>
      <c r="H4324" s="255" t="s">
        <v>9168</v>
      </c>
      <c r="I4324" s="9">
        <v>3</v>
      </c>
    </row>
    <row r="4325">
      <c r="A4325" s="255" t="s">
        <v>5502</v>
      </c>
      <c r="B4325" s="9">
        <v>4</v>
      </c>
      <c r="C4325" s="255" t="s">
        <v>9205</v>
      </c>
      <c r="D4325" s="9">
        <v>588.14772053326703</v>
      </c>
      <c r="E4325" s="9">
        <v>1744323.2308518251</v>
      </c>
      <c r="F4325" s="255" t="s">
        <v>9129</v>
      </c>
      <c r="G4325" s="9"/>
      <c r="H4325" s="255" t="s">
        <v>9168</v>
      </c>
      <c r="I4325" s="9">
        <v>3</v>
      </c>
    </row>
    <row r="4326">
      <c r="A4326" s="255" t="s">
        <v>5503</v>
      </c>
      <c r="B4326" s="9">
        <v>4</v>
      </c>
      <c r="C4326" s="255" t="s">
        <v>9103</v>
      </c>
      <c r="D4326" s="9">
        <v>811444.19310891151</v>
      </c>
      <c r="E4326" s="9">
        <v>1744323.2308518251</v>
      </c>
      <c r="F4326" s="255" t="s">
        <v>9130</v>
      </c>
      <c r="G4326" s="9"/>
      <c r="H4326" s="255" t="s">
        <v>9168</v>
      </c>
      <c r="I4326" s="9">
        <v>3</v>
      </c>
    </row>
    <row r="4327">
      <c r="A4327" s="255" t="s">
        <v>5504</v>
      </c>
      <c r="B4327" s="9">
        <v>4</v>
      </c>
      <c r="C4327" s="255" t="s">
        <v>9104</v>
      </c>
      <c r="D4327" s="9">
        <v>1025919732.0987247</v>
      </c>
      <c r="E4327" s="9">
        <v>1744323.2308518251</v>
      </c>
      <c r="F4327" s="255" t="s">
        <v>9130</v>
      </c>
      <c r="G4327" s="9"/>
      <c r="H4327" s="255" t="s">
        <v>9168</v>
      </c>
      <c r="I4327" s="9">
        <v>3</v>
      </c>
    </row>
    <row r="4328">
      <c r="A4328" s="255" t="s">
        <v>5505</v>
      </c>
      <c r="B4328" s="9">
        <v>4</v>
      </c>
      <c r="C4328" s="255" t="s">
        <v>9105</v>
      </c>
      <c r="D4328" s="9">
        <v>0.46519141564872113</v>
      </c>
      <c r="E4328" s="9">
        <v>1744323.2308518251</v>
      </c>
      <c r="F4328" s="255" t="s">
        <v>9130</v>
      </c>
      <c r="G4328" s="9"/>
      <c r="H4328" s="255" t="s">
        <v>9168</v>
      </c>
      <c r="I4328" s="9">
        <v>3</v>
      </c>
    </row>
    <row r="4329">
      <c r="A4329" s="255" t="s">
        <v>5506</v>
      </c>
      <c r="B4329" s="9">
        <v>4</v>
      </c>
      <c r="C4329" s="255" t="s">
        <v>9205</v>
      </c>
      <c r="D4329" s="9">
        <v>588.14772053326703</v>
      </c>
      <c r="E4329" s="9">
        <v>1744323.2308518251</v>
      </c>
      <c r="F4329" s="255" t="s">
        <v>9130</v>
      </c>
      <c r="G4329" s="9"/>
      <c r="H4329" s="255" t="s">
        <v>9168</v>
      </c>
      <c r="I4329" s="9">
        <v>3</v>
      </c>
    </row>
    <row r="4330">
      <c r="A4330" s="255" t="s">
        <v>5507</v>
      </c>
      <c r="B4330" s="9">
        <v>4</v>
      </c>
      <c r="C4330" s="255" t="s">
        <v>9103</v>
      </c>
      <c r="D4330" s="9">
        <v>1744323.2308518251</v>
      </c>
      <c r="E4330" s="9">
        <v>1744323.2308518251</v>
      </c>
      <c r="F4330" s="255" t="s">
        <v>9131</v>
      </c>
      <c r="G4330" s="9"/>
      <c r="H4330" s="255" t="s">
        <v>9168</v>
      </c>
      <c r="I4330" s="9">
        <v>3</v>
      </c>
    </row>
    <row r="4331">
      <c r="A4331" s="255" t="s">
        <v>5508</v>
      </c>
      <c r="B4331" s="9">
        <v>4</v>
      </c>
      <c r="C4331" s="255" t="s">
        <v>9104</v>
      </c>
      <c r="D4331" s="9">
        <v>2549835635.8700848</v>
      </c>
      <c r="E4331" s="9">
        <v>1744323.2308518251</v>
      </c>
      <c r="F4331" s="255" t="s">
        <v>9131</v>
      </c>
      <c r="G4331" s="9"/>
      <c r="H4331" s="255" t="s">
        <v>9168</v>
      </c>
      <c r="I4331" s="9">
        <v>3</v>
      </c>
    </row>
    <row r="4332">
      <c r="A4332" s="255" t="s">
        <v>5509</v>
      </c>
      <c r="B4332" s="9">
        <v>4</v>
      </c>
      <c r="C4332" s="255" t="s">
        <v>9105</v>
      </c>
      <c r="D4332" s="9">
        <v>1</v>
      </c>
      <c r="E4332" s="9">
        <v>1744323.2308518251</v>
      </c>
      <c r="F4332" s="255" t="s">
        <v>9131</v>
      </c>
      <c r="G4332" s="9"/>
      <c r="H4332" s="255" t="s">
        <v>9168</v>
      </c>
      <c r="I4332" s="9">
        <v>3</v>
      </c>
    </row>
    <row r="4333">
      <c r="A4333" s="255" t="s">
        <v>5510</v>
      </c>
      <c r="B4333" s="9">
        <v>4</v>
      </c>
      <c r="C4333" s="255" t="s">
        <v>9205</v>
      </c>
      <c r="D4333" s="9">
        <v>1461.7907912771961</v>
      </c>
      <c r="E4333" s="9">
        <v>1744323.2308518251</v>
      </c>
      <c r="F4333" s="255" t="s">
        <v>9131</v>
      </c>
      <c r="G4333" s="9"/>
      <c r="H4333" s="255" t="s">
        <v>9168</v>
      </c>
      <c r="I4333" s="9">
        <v>3</v>
      </c>
    </row>
    <row r="4334">
      <c r="A4334" s="255" t="s">
        <v>5511</v>
      </c>
      <c r="B4334" s="9">
        <v>4</v>
      </c>
      <c r="C4334" s="255" t="s">
        <v>9103</v>
      </c>
      <c r="D4334" s="9">
        <v>1744323.2308518251</v>
      </c>
      <c r="E4334" s="9">
        <v>1744323.2308518251</v>
      </c>
      <c r="F4334" s="255" t="s">
        <v>9132</v>
      </c>
      <c r="G4334" s="9"/>
      <c r="H4334" s="255" t="s">
        <v>9168</v>
      </c>
      <c r="I4334" s="9">
        <v>3</v>
      </c>
    </row>
    <row r="4335">
      <c r="A4335" s="255" t="s">
        <v>5512</v>
      </c>
      <c r="B4335" s="9">
        <v>4</v>
      </c>
      <c r="C4335" s="255" t="s">
        <v>9104</v>
      </c>
      <c r="D4335" s="9">
        <v>4025728009.3328395</v>
      </c>
      <c r="E4335" s="9">
        <v>1744323.2308518251</v>
      </c>
      <c r="F4335" s="255" t="s">
        <v>9132</v>
      </c>
      <c r="G4335" s="9"/>
      <c r="H4335" s="255" t="s">
        <v>9168</v>
      </c>
      <c r="I4335" s="9">
        <v>3</v>
      </c>
    </row>
    <row r="4336">
      <c r="A4336" s="255" t="s">
        <v>5513</v>
      </c>
      <c r="B4336" s="9">
        <v>4</v>
      </c>
      <c r="C4336" s="255" t="s">
        <v>9105</v>
      </c>
      <c r="D4336" s="9">
        <v>1</v>
      </c>
      <c r="E4336" s="9">
        <v>1744323.2308518251</v>
      </c>
      <c r="F4336" s="255" t="s">
        <v>9132</v>
      </c>
      <c r="G4336" s="9"/>
      <c r="H4336" s="255" t="s">
        <v>9168</v>
      </c>
      <c r="I4336" s="9">
        <v>3</v>
      </c>
    </row>
    <row r="4337">
      <c r="A4337" s="255" t="s">
        <v>5514</v>
      </c>
      <c r="B4337" s="9">
        <v>4</v>
      </c>
      <c r="C4337" s="255" t="s">
        <v>9205</v>
      </c>
      <c r="D4337" s="9">
        <v>2307.9025367144313</v>
      </c>
      <c r="E4337" s="9">
        <v>1744323.2308518251</v>
      </c>
      <c r="F4337" s="255" t="s">
        <v>9132</v>
      </c>
      <c r="G4337" s="9"/>
      <c r="H4337" s="255" t="s">
        <v>9168</v>
      </c>
      <c r="I4337" s="9">
        <v>3</v>
      </c>
    </row>
    <row r="4338">
      <c r="A4338" s="255" t="s">
        <v>5515</v>
      </c>
      <c r="B4338" s="9">
        <v>4</v>
      </c>
      <c r="C4338" s="255" t="s">
        <v>9103</v>
      </c>
      <c r="D4338" s="9">
        <v>1122401.5990549724</v>
      </c>
      <c r="E4338" s="9">
        <v>1744323.2308518251</v>
      </c>
      <c r="F4338" s="255" t="s">
        <v>9133</v>
      </c>
      <c r="G4338" s="9"/>
      <c r="H4338" s="255" t="s">
        <v>9168</v>
      </c>
      <c r="I4338" s="9">
        <v>3</v>
      </c>
    </row>
    <row r="4339">
      <c r="A4339" s="255" t="s">
        <v>5516</v>
      </c>
      <c r="B4339" s="9">
        <v>4</v>
      </c>
      <c r="C4339" s="255" t="s">
        <v>9104</v>
      </c>
      <c r="D4339" s="9">
        <v>3838296954.3830433</v>
      </c>
      <c r="E4339" s="9">
        <v>1744323.2308518251</v>
      </c>
      <c r="F4339" s="255" t="s">
        <v>9133</v>
      </c>
      <c r="G4339" s="9"/>
      <c r="H4339" s="255" t="s">
        <v>9168</v>
      </c>
      <c r="I4339" s="9">
        <v>3</v>
      </c>
    </row>
    <row r="4340">
      <c r="A4340" s="255" t="s">
        <v>5517</v>
      </c>
      <c r="B4340" s="9">
        <v>4</v>
      </c>
      <c r="C4340" s="255" t="s">
        <v>9105</v>
      </c>
      <c r="D4340" s="9">
        <v>0.64345964050874749</v>
      </c>
      <c r="E4340" s="9">
        <v>1744323.2308518251</v>
      </c>
      <c r="F4340" s="255" t="s">
        <v>9133</v>
      </c>
      <c r="G4340" s="9"/>
      <c r="H4340" s="255" t="s">
        <v>9168</v>
      </c>
      <c r="I4340" s="9">
        <v>3</v>
      </c>
    </row>
    <row r="4341">
      <c r="A4341" s="255" t="s">
        <v>5518</v>
      </c>
      <c r="B4341" s="9">
        <v>4</v>
      </c>
      <c r="C4341" s="255" t="s">
        <v>9205</v>
      </c>
      <c r="D4341" s="9">
        <v>2200.4505165643209</v>
      </c>
      <c r="E4341" s="9">
        <v>1744323.2308518251</v>
      </c>
      <c r="F4341" s="255" t="s">
        <v>9133</v>
      </c>
      <c r="G4341" s="9"/>
      <c r="H4341" s="255" t="s">
        <v>9168</v>
      </c>
      <c r="I4341" s="9">
        <v>3</v>
      </c>
    </row>
    <row r="4342">
      <c r="A4342" s="255" t="s">
        <v>5519</v>
      </c>
      <c r="B4342" s="9">
        <v>4</v>
      </c>
      <c r="C4342" s="255" t="s">
        <v>9103</v>
      </c>
      <c r="D4342" s="9">
        <v>0</v>
      </c>
      <c r="E4342" s="9">
        <v>1744323.2308518251</v>
      </c>
      <c r="F4342" s="255" t="s">
        <v>9134</v>
      </c>
      <c r="G4342" s="9"/>
      <c r="H4342" s="255" t="s">
        <v>9168</v>
      </c>
      <c r="I4342" s="9">
        <v>3</v>
      </c>
    </row>
    <row r="4343">
      <c r="A4343" s="255" t="s">
        <v>5520</v>
      </c>
      <c r="B4343" s="9">
        <v>4</v>
      </c>
      <c r="C4343" s="255" t="s">
        <v>9104</v>
      </c>
      <c r="D4343" s="9">
        <v>-1948280905.8595362</v>
      </c>
      <c r="E4343" s="9">
        <v>1744323.2308518251</v>
      </c>
      <c r="F4343" s="255" t="s">
        <v>9134</v>
      </c>
      <c r="G4343" s="9"/>
      <c r="H4343" s="255" t="s">
        <v>9168</v>
      </c>
      <c r="I4343" s="9">
        <v>3</v>
      </c>
    </row>
    <row r="4344">
      <c r="A4344" s="255" t="s">
        <v>5521</v>
      </c>
      <c r="B4344" s="9">
        <v>4</v>
      </c>
      <c r="C4344" s="255" t="s">
        <v>9105</v>
      </c>
      <c r="D4344" s="9">
        <v>0</v>
      </c>
      <c r="E4344" s="9">
        <v>1744323.2308518251</v>
      </c>
      <c r="F4344" s="255" t="s">
        <v>9134</v>
      </c>
      <c r="G4344" s="9"/>
      <c r="H4344" s="255" t="s">
        <v>9168</v>
      </c>
      <c r="I4344" s="9">
        <v>3</v>
      </c>
    </row>
    <row r="4345">
      <c r="A4345" s="255" t="s">
        <v>5522</v>
      </c>
      <c r="B4345" s="9">
        <v>4</v>
      </c>
      <c r="C4345" s="255" t="s">
        <v>9205</v>
      </c>
      <c r="D4345" s="9">
        <v>-1116.9265371235756</v>
      </c>
      <c r="E4345" s="9">
        <v>1744323.2308518251</v>
      </c>
      <c r="F4345" s="255" t="s">
        <v>9134</v>
      </c>
      <c r="G4345" s="9"/>
      <c r="H4345" s="255" t="s">
        <v>9168</v>
      </c>
      <c r="I4345" s="9">
        <v>3</v>
      </c>
    </row>
    <row r="4346">
      <c r="A4346" s="255" t="s">
        <v>5523</v>
      </c>
      <c r="B4346" s="9">
        <v>4</v>
      </c>
      <c r="C4346" s="255" t="s">
        <v>9103</v>
      </c>
      <c r="D4346" s="9">
        <v>984052.84944990417</v>
      </c>
      <c r="E4346" s="9">
        <v>1744323.2308518251</v>
      </c>
      <c r="F4346" s="255" t="s">
        <v>9135</v>
      </c>
      <c r="G4346" s="9"/>
      <c r="H4346" s="255" t="s">
        <v>9168</v>
      </c>
      <c r="I4346" s="9">
        <v>3</v>
      </c>
    </row>
    <row r="4347">
      <c r="A4347" s="255" t="s">
        <v>5524</v>
      </c>
      <c r="B4347" s="9">
        <v>4</v>
      </c>
      <c r="C4347" s="255" t="s">
        <v>9104</v>
      </c>
      <c r="D4347" s="9">
        <v>1890016048.5235071</v>
      </c>
      <c r="E4347" s="9">
        <v>1744323.2308518251</v>
      </c>
      <c r="F4347" s="255" t="s">
        <v>9135</v>
      </c>
      <c r="G4347" s="9"/>
      <c r="H4347" s="255" t="s">
        <v>9168</v>
      </c>
      <c r="I4347" s="9">
        <v>3</v>
      </c>
    </row>
    <row r="4348">
      <c r="A4348" s="255" t="s">
        <v>5525</v>
      </c>
      <c r="B4348" s="9">
        <v>4</v>
      </c>
      <c r="C4348" s="255" t="s">
        <v>9105</v>
      </c>
      <c r="D4348" s="9">
        <v>0.56414592894537696</v>
      </c>
      <c r="E4348" s="9">
        <v>1744323.2308518251</v>
      </c>
      <c r="F4348" s="255" t="s">
        <v>9135</v>
      </c>
      <c r="G4348" s="9"/>
      <c r="H4348" s="255" t="s">
        <v>9168</v>
      </c>
      <c r="I4348" s="9">
        <v>3</v>
      </c>
    </row>
    <row r="4349">
      <c r="A4349" s="255" t="s">
        <v>5526</v>
      </c>
      <c r="B4349" s="9">
        <v>4</v>
      </c>
      <c r="C4349" s="255" t="s">
        <v>9205</v>
      </c>
      <c r="D4349" s="9">
        <v>1083.5239794407453</v>
      </c>
      <c r="E4349" s="9">
        <v>1744323.2308518251</v>
      </c>
      <c r="F4349" s="255" t="s">
        <v>9135</v>
      </c>
      <c r="G4349" s="9"/>
      <c r="H4349" s="255" t="s">
        <v>9168</v>
      </c>
      <c r="I4349" s="9">
        <v>3</v>
      </c>
    </row>
    <row r="4350">
      <c r="A4350" s="255" t="s">
        <v>5527</v>
      </c>
      <c r="B4350" s="9">
        <v>4</v>
      </c>
      <c r="C4350" s="255" t="s">
        <v>9103</v>
      </c>
      <c r="D4350" s="9">
        <v>241884.60839184062</v>
      </c>
      <c r="E4350" s="9">
        <v>1744323.2308518251</v>
      </c>
      <c r="F4350" s="255" t="s">
        <v>9136</v>
      </c>
      <c r="G4350" s="9"/>
      <c r="H4350" s="255" t="s">
        <v>9168</v>
      </c>
      <c r="I4350" s="9">
        <v>3</v>
      </c>
    </row>
    <row r="4351">
      <c r="A4351" s="255" t="s">
        <v>5528</v>
      </c>
      <c r="B4351" s="9">
        <v>4</v>
      </c>
      <c r="C4351" s="255" t="s">
        <v>9104</v>
      </c>
      <c r="D4351" s="9">
        <v>864096316.42478251</v>
      </c>
      <c r="E4351" s="9">
        <v>1744323.2308518251</v>
      </c>
      <c r="F4351" s="255" t="s">
        <v>9136</v>
      </c>
      <c r="G4351" s="9"/>
      <c r="H4351" s="255" t="s">
        <v>9168</v>
      </c>
      <c r="I4351" s="9">
        <v>3</v>
      </c>
    </row>
    <row r="4352">
      <c r="A4352" s="255" t="s">
        <v>5529</v>
      </c>
      <c r="B4352" s="9">
        <v>4</v>
      </c>
      <c r="C4352" s="255" t="s">
        <v>9105</v>
      </c>
      <c r="D4352" s="9">
        <v>0.13866960212054183</v>
      </c>
      <c r="E4352" s="9">
        <v>1744323.2308518251</v>
      </c>
      <c r="F4352" s="255" t="s">
        <v>9136</v>
      </c>
      <c r="G4352" s="9"/>
      <c r="H4352" s="255" t="s">
        <v>9168</v>
      </c>
      <c r="I4352" s="9">
        <v>3</v>
      </c>
    </row>
    <row r="4353">
      <c r="A4353" s="255" t="s">
        <v>5530</v>
      </c>
      <c r="B4353" s="9">
        <v>4</v>
      </c>
      <c r="C4353" s="255" t="s">
        <v>9205</v>
      </c>
      <c r="D4353" s="9">
        <v>495.37625890747819</v>
      </c>
      <c r="E4353" s="9">
        <v>1744323.2308518251</v>
      </c>
      <c r="F4353" s="255" t="s">
        <v>9136</v>
      </c>
      <c r="G4353" s="9"/>
      <c r="H4353" s="255" t="s">
        <v>9168</v>
      </c>
      <c r="I4353" s="9">
        <v>3</v>
      </c>
    </row>
    <row r="4354">
      <c r="A4354" s="255" t="s">
        <v>5531</v>
      </c>
      <c r="B4354" s="9">
        <v>4</v>
      </c>
      <c r="C4354" s="255" t="s">
        <v>9103</v>
      </c>
      <c r="D4354" s="9">
        <v>865776.11752649944</v>
      </c>
      <c r="E4354" s="9">
        <v>1744323.2308518251</v>
      </c>
      <c r="F4354" s="255" t="s">
        <v>9137</v>
      </c>
      <c r="G4354" s="9"/>
      <c r="H4354" s="255" t="s">
        <v>9168</v>
      </c>
      <c r="I4354" s="9">
        <v>3</v>
      </c>
    </row>
    <row r="4355">
      <c r="A4355" s="255" t="s">
        <v>5532</v>
      </c>
      <c r="B4355" s="9">
        <v>4</v>
      </c>
      <c r="C4355" s="255" t="s">
        <v>9104</v>
      </c>
      <c r="D4355" s="9">
        <v>1475892373.462755</v>
      </c>
      <c r="E4355" s="9">
        <v>1744323.2308518251</v>
      </c>
      <c r="F4355" s="255" t="s">
        <v>9137</v>
      </c>
      <c r="G4355" s="9"/>
      <c r="H4355" s="255" t="s">
        <v>9168</v>
      </c>
      <c r="I4355" s="9">
        <v>3</v>
      </c>
    </row>
    <row r="4356">
      <c r="A4356" s="255" t="s">
        <v>5533</v>
      </c>
      <c r="B4356" s="9">
        <v>4</v>
      </c>
      <c r="C4356" s="255" t="s">
        <v>9105</v>
      </c>
      <c r="D4356" s="9">
        <v>0.49633926912944065</v>
      </c>
      <c r="E4356" s="9">
        <v>1744323.2308518251</v>
      </c>
      <c r="F4356" s="255" t="s">
        <v>9137</v>
      </c>
      <c r="G4356" s="9"/>
      <c r="H4356" s="255" t="s">
        <v>9168</v>
      </c>
      <c r="I4356" s="9">
        <v>3</v>
      </c>
    </row>
    <row r="4357">
      <c r="A4357" s="255" t="s">
        <v>5534</v>
      </c>
      <c r="B4357" s="9">
        <v>4</v>
      </c>
      <c r="C4357" s="255" t="s">
        <v>9205</v>
      </c>
      <c r="D4357" s="9">
        <v>846.11174543723519</v>
      </c>
      <c r="E4357" s="9">
        <v>1744323.2308518251</v>
      </c>
      <c r="F4357" s="255" t="s">
        <v>9137</v>
      </c>
      <c r="G4357" s="9"/>
      <c r="H4357" s="255" t="s">
        <v>9168</v>
      </c>
      <c r="I4357" s="9">
        <v>3</v>
      </c>
    </row>
    <row r="4358">
      <c r="A4358" s="255" t="s">
        <v>5535</v>
      </c>
      <c r="B4358" s="9">
        <v>4</v>
      </c>
      <c r="C4358" s="255" t="s">
        <v>9103</v>
      </c>
      <c r="D4358" s="9">
        <v>0</v>
      </c>
      <c r="E4358" s="9">
        <v>1744323.2308518251</v>
      </c>
      <c r="F4358" s="255" t="s">
        <v>9138</v>
      </c>
      <c r="G4358" s="9"/>
      <c r="H4358" s="255" t="s">
        <v>9168</v>
      </c>
      <c r="I4358" s="9">
        <v>3</v>
      </c>
    </row>
    <row r="4359">
      <c r="A4359" s="255" t="s">
        <v>5536</v>
      </c>
      <c r="B4359" s="9">
        <v>4</v>
      </c>
      <c r="C4359" s="255" t="s">
        <v>9104</v>
      </c>
      <c r="D4359" s="9">
        <v>0</v>
      </c>
      <c r="E4359" s="9">
        <v>1744323.2308518251</v>
      </c>
      <c r="F4359" s="255" t="s">
        <v>9138</v>
      </c>
      <c r="G4359" s="9"/>
      <c r="H4359" s="255" t="s">
        <v>9168</v>
      </c>
      <c r="I4359" s="9">
        <v>3</v>
      </c>
    </row>
    <row r="4360">
      <c r="A4360" s="255" t="s">
        <v>5537</v>
      </c>
      <c r="B4360" s="9">
        <v>4</v>
      </c>
      <c r="C4360" s="255" t="s">
        <v>9105</v>
      </c>
      <c r="D4360" s="9">
        <v>0</v>
      </c>
      <c r="E4360" s="9">
        <v>1744323.2308518251</v>
      </c>
      <c r="F4360" s="255" t="s">
        <v>9138</v>
      </c>
      <c r="G4360" s="9"/>
      <c r="H4360" s="255" t="s">
        <v>9168</v>
      </c>
      <c r="I4360" s="9">
        <v>3</v>
      </c>
    </row>
    <row r="4361">
      <c r="A4361" s="255" t="s">
        <v>5538</v>
      </c>
      <c r="B4361" s="9">
        <v>4</v>
      </c>
      <c r="C4361" s="255" t="s">
        <v>9205</v>
      </c>
      <c r="D4361" s="9">
        <v>0</v>
      </c>
      <c r="E4361" s="9">
        <v>1744323.2308518251</v>
      </c>
      <c r="F4361" s="255" t="s">
        <v>9138</v>
      </c>
      <c r="G4361" s="9"/>
      <c r="H4361" s="255" t="s">
        <v>9168</v>
      </c>
      <c r="I4361" s="9">
        <v>3</v>
      </c>
    </row>
    <row r="4362">
      <c r="A4362" s="255" t="s">
        <v>5539</v>
      </c>
      <c r="B4362" s="9">
        <v>5</v>
      </c>
      <c r="C4362" s="255" t="s">
        <v>9103</v>
      </c>
      <c r="D4362" s="9">
        <v>1040681.6870241468</v>
      </c>
      <c r="E4362" s="9">
        <v>1748220.4945000052</v>
      </c>
      <c r="F4362" s="255" t="s">
        <v>9114</v>
      </c>
      <c r="G4362" s="9"/>
      <c r="H4362" s="255" t="s">
        <v>9168</v>
      </c>
      <c r="I4362" s="9">
        <v>3</v>
      </c>
    </row>
    <row r="4363">
      <c r="A4363" s="255" t="s">
        <v>5540</v>
      </c>
      <c r="B4363" s="9">
        <v>5</v>
      </c>
      <c r="C4363" s="255" t="s">
        <v>9104</v>
      </c>
      <c r="D4363" s="9">
        <v>3187092296.5026665</v>
      </c>
      <c r="E4363" s="9">
        <v>1748220.4945000052</v>
      </c>
      <c r="F4363" s="255" t="s">
        <v>9114</v>
      </c>
      <c r="G4363" s="9"/>
      <c r="H4363" s="255" t="s">
        <v>9168</v>
      </c>
      <c r="I4363" s="9">
        <v>3</v>
      </c>
    </row>
    <row r="4364">
      <c r="A4364" s="255" t="s">
        <v>5541</v>
      </c>
      <c r="B4364" s="9">
        <v>5</v>
      </c>
      <c r="C4364" s="255" t="s">
        <v>9105</v>
      </c>
      <c r="D4364" s="9">
        <v>0.59528056689541553</v>
      </c>
      <c r="E4364" s="9">
        <v>1748220.4945000052</v>
      </c>
      <c r="F4364" s="255" t="s">
        <v>9114</v>
      </c>
      <c r="G4364" s="9"/>
      <c r="H4364" s="255" t="s">
        <v>9168</v>
      </c>
      <c r="I4364" s="9">
        <v>3</v>
      </c>
    </row>
    <row r="4365">
      <c r="A4365" s="255" t="s">
        <v>5542</v>
      </c>
      <c r="B4365" s="9">
        <v>5</v>
      </c>
      <c r="C4365" s="255" t="s">
        <v>9205</v>
      </c>
      <c r="D4365" s="9">
        <v>1823.0493845195322</v>
      </c>
      <c r="E4365" s="9">
        <v>1748220.4945000052</v>
      </c>
      <c r="F4365" s="255" t="s">
        <v>9114</v>
      </c>
      <c r="G4365" s="9"/>
      <c r="H4365" s="255" t="s">
        <v>9168</v>
      </c>
      <c r="I4365" s="9">
        <v>3</v>
      </c>
    </row>
    <row r="4366">
      <c r="A4366" s="255" t="s">
        <v>5543</v>
      </c>
      <c r="B4366" s="9">
        <v>5</v>
      </c>
      <c r="C4366" s="255" t="s">
        <v>9103</v>
      </c>
      <c r="D4366" s="9">
        <v>0</v>
      </c>
      <c r="E4366" s="9">
        <v>1748220.4945000052</v>
      </c>
      <c r="F4366" s="255" t="s">
        <v>9115</v>
      </c>
      <c r="G4366" s="9"/>
      <c r="H4366" s="255" t="s">
        <v>9168</v>
      </c>
      <c r="I4366" s="9">
        <v>3</v>
      </c>
    </row>
    <row r="4367">
      <c r="A4367" s="255" t="s">
        <v>5544</v>
      </c>
      <c r="B4367" s="9">
        <v>5</v>
      </c>
      <c r="C4367" s="255" t="s">
        <v>9104</v>
      </c>
      <c r="D4367" s="9">
        <v>0</v>
      </c>
      <c r="E4367" s="9">
        <v>1748220.4945000052</v>
      </c>
      <c r="F4367" s="255" t="s">
        <v>9115</v>
      </c>
      <c r="G4367" s="9"/>
      <c r="H4367" s="255" t="s">
        <v>9168</v>
      </c>
      <c r="I4367" s="9">
        <v>3</v>
      </c>
    </row>
    <row r="4368">
      <c r="A4368" s="255" t="s">
        <v>5545</v>
      </c>
      <c r="B4368" s="9">
        <v>5</v>
      </c>
      <c r="C4368" s="255" t="s">
        <v>9105</v>
      </c>
      <c r="D4368" s="9">
        <v>0</v>
      </c>
      <c r="E4368" s="9">
        <v>1748220.4945000052</v>
      </c>
      <c r="F4368" s="255" t="s">
        <v>9115</v>
      </c>
      <c r="G4368" s="9"/>
      <c r="H4368" s="255" t="s">
        <v>9168</v>
      </c>
      <c r="I4368" s="9">
        <v>3</v>
      </c>
    </row>
    <row r="4369">
      <c r="A4369" s="255" t="s">
        <v>5546</v>
      </c>
      <c r="B4369" s="9">
        <v>5</v>
      </c>
      <c r="C4369" s="255" t="s">
        <v>9205</v>
      </c>
      <c r="D4369" s="9">
        <v>0</v>
      </c>
      <c r="E4369" s="9">
        <v>1748220.4945000052</v>
      </c>
      <c r="F4369" s="255" t="s">
        <v>9115</v>
      </c>
      <c r="G4369" s="9"/>
      <c r="H4369" s="255" t="s">
        <v>9168</v>
      </c>
      <c r="I4369" s="9">
        <v>3</v>
      </c>
    </row>
    <row r="4370">
      <c r="A4370" s="255" t="s">
        <v>5547</v>
      </c>
      <c r="B4370" s="9">
        <v>5</v>
      </c>
      <c r="C4370" s="255" t="s">
        <v>9103</v>
      </c>
      <c r="D4370" s="9">
        <v>0</v>
      </c>
      <c r="E4370" s="9">
        <v>1748220.4945000052</v>
      </c>
      <c r="F4370" s="255" t="s">
        <v>9116</v>
      </c>
      <c r="G4370" s="9"/>
      <c r="H4370" s="255" t="s">
        <v>9168</v>
      </c>
      <c r="I4370" s="9">
        <v>3</v>
      </c>
    </row>
    <row r="4371">
      <c r="A4371" s="255" t="s">
        <v>5548</v>
      </c>
      <c r="B4371" s="9">
        <v>5</v>
      </c>
      <c r="C4371" s="255" t="s">
        <v>9104</v>
      </c>
      <c r="D4371" s="9">
        <v>0</v>
      </c>
      <c r="E4371" s="9">
        <v>1748220.4945000052</v>
      </c>
      <c r="F4371" s="255" t="s">
        <v>9116</v>
      </c>
      <c r="G4371" s="9"/>
      <c r="H4371" s="255" t="s">
        <v>9168</v>
      </c>
      <c r="I4371" s="9">
        <v>3</v>
      </c>
    </row>
    <row r="4372">
      <c r="A4372" s="255" t="s">
        <v>5549</v>
      </c>
      <c r="B4372" s="9">
        <v>5</v>
      </c>
      <c r="C4372" s="255" t="s">
        <v>9105</v>
      </c>
      <c r="D4372" s="9">
        <v>0</v>
      </c>
      <c r="E4372" s="9">
        <v>1748220.4945000052</v>
      </c>
      <c r="F4372" s="255" t="s">
        <v>9116</v>
      </c>
      <c r="G4372" s="9"/>
      <c r="H4372" s="255" t="s">
        <v>9168</v>
      </c>
      <c r="I4372" s="9">
        <v>3</v>
      </c>
    </row>
    <row r="4373">
      <c r="A4373" s="255" t="s">
        <v>5550</v>
      </c>
      <c r="B4373" s="9">
        <v>5</v>
      </c>
      <c r="C4373" s="255" t="s">
        <v>9205</v>
      </c>
      <c r="D4373" s="9">
        <v>0</v>
      </c>
      <c r="E4373" s="9">
        <v>1748220.4945000052</v>
      </c>
      <c r="F4373" s="255" t="s">
        <v>9116</v>
      </c>
      <c r="G4373" s="9"/>
      <c r="H4373" s="255" t="s">
        <v>9168</v>
      </c>
      <c r="I4373" s="9">
        <v>3</v>
      </c>
    </row>
    <row r="4374">
      <c r="A4374" s="255" t="s">
        <v>5551</v>
      </c>
      <c r="B4374" s="9">
        <v>5</v>
      </c>
      <c r="C4374" s="255" t="s">
        <v>9103</v>
      </c>
      <c r="D4374" s="9">
        <v>0</v>
      </c>
      <c r="E4374" s="9">
        <v>1748220.4945000052</v>
      </c>
      <c r="F4374" s="255" t="s">
        <v>9117</v>
      </c>
      <c r="G4374" s="9"/>
      <c r="H4374" s="255" t="s">
        <v>9168</v>
      </c>
      <c r="I4374" s="9">
        <v>3</v>
      </c>
    </row>
    <row r="4375">
      <c r="A4375" s="255" t="s">
        <v>5552</v>
      </c>
      <c r="B4375" s="9">
        <v>5</v>
      </c>
      <c r="C4375" s="255" t="s">
        <v>9104</v>
      </c>
      <c r="D4375" s="9">
        <v>0</v>
      </c>
      <c r="E4375" s="9">
        <v>1748220.4945000052</v>
      </c>
      <c r="F4375" s="255" t="s">
        <v>9117</v>
      </c>
      <c r="G4375" s="9"/>
      <c r="H4375" s="255" t="s">
        <v>9168</v>
      </c>
      <c r="I4375" s="9">
        <v>3</v>
      </c>
    </row>
    <row r="4376">
      <c r="A4376" s="255" t="s">
        <v>5553</v>
      </c>
      <c r="B4376" s="9">
        <v>5</v>
      </c>
      <c r="C4376" s="255" t="s">
        <v>9105</v>
      </c>
      <c r="D4376" s="9">
        <v>0</v>
      </c>
      <c r="E4376" s="9">
        <v>1748220.4945000052</v>
      </c>
      <c r="F4376" s="255" t="s">
        <v>9117</v>
      </c>
      <c r="G4376" s="9"/>
      <c r="H4376" s="255" t="s">
        <v>9168</v>
      </c>
      <c r="I4376" s="9">
        <v>3</v>
      </c>
    </row>
    <row r="4377">
      <c r="A4377" s="255" t="s">
        <v>5554</v>
      </c>
      <c r="B4377" s="9">
        <v>5</v>
      </c>
      <c r="C4377" s="255" t="s">
        <v>9205</v>
      </c>
      <c r="D4377" s="9">
        <v>0</v>
      </c>
      <c r="E4377" s="9">
        <v>1748220.4945000052</v>
      </c>
      <c r="F4377" s="255" t="s">
        <v>9117</v>
      </c>
      <c r="G4377" s="9"/>
      <c r="H4377" s="255" t="s">
        <v>9168</v>
      </c>
      <c r="I4377" s="9">
        <v>3</v>
      </c>
    </row>
    <row r="4378">
      <c r="A4378" s="255" t="s">
        <v>5555</v>
      </c>
      <c r="B4378" s="9">
        <v>5</v>
      </c>
      <c r="C4378" s="255" t="s">
        <v>9103</v>
      </c>
      <c r="D4378" s="9">
        <v>0</v>
      </c>
      <c r="E4378" s="9">
        <v>1748220.4945000052</v>
      </c>
      <c r="F4378" s="255" t="s">
        <v>9118</v>
      </c>
      <c r="G4378" s="9"/>
      <c r="H4378" s="255" t="s">
        <v>9168</v>
      </c>
      <c r="I4378" s="9">
        <v>3</v>
      </c>
    </row>
    <row r="4379">
      <c r="A4379" s="255" t="s">
        <v>5556</v>
      </c>
      <c r="B4379" s="9">
        <v>5</v>
      </c>
      <c r="C4379" s="255" t="s">
        <v>9104</v>
      </c>
      <c r="D4379" s="9">
        <v>0</v>
      </c>
      <c r="E4379" s="9">
        <v>1748220.4945000052</v>
      </c>
      <c r="F4379" s="255" t="s">
        <v>9118</v>
      </c>
      <c r="G4379" s="9"/>
      <c r="H4379" s="255" t="s">
        <v>9168</v>
      </c>
      <c r="I4379" s="9">
        <v>3</v>
      </c>
    </row>
    <row r="4380">
      <c r="A4380" s="255" t="s">
        <v>5557</v>
      </c>
      <c r="B4380" s="9">
        <v>5</v>
      </c>
      <c r="C4380" s="255" t="s">
        <v>9105</v>
      </c>
      <c r="D4380" s="9">
        <v>0</v>
      </c>
      <c r="E4380" s="9">
        <v>1748220.4945000052</v>
      </c>
      <c r="F4380" s="255" t="s">
        <v>9118</v>
      </c>
      <c r="G4380" s="9"/>
      <c r="H4380" s="255" t="s">
        <v>9168</v>
      </c>
      <c r="I4380" s="9">
        <v>3</v>
      </c>
    </row>
    <row r="4381">
      <c r="A4381" s="255" t="s">
        <v>5558</v>
      </c>
      <c r="B4381" s="9">
        <v>5</v>
      </c>
      <c r="C4381" s="255" t="s">
        <v>9205</v>
      </c>
      <c r="D4381" s="9">
        <v>0</v>
      </c>
      <c r="E4381" s="9">
        <v>1748220.4945000052</v>
      </c>
      <c r="F4381" s="255" t="s">
        <v>9118</v>
      </c>
      <c r="G4381" s="9"/>
      <c r="H4381" s="255" t="s">
        <v>9168</v>
      </c>
      <c r="I4381" s="9">
        <v>3</v>
      </c>
    </row>
    <row r="4382">
      <c r="A4382" s="255" t="s">
        <v>5559</v>
      </c>
      <c r="B4382" s="9">
        <v>5</v>
      </c>
      <c r="C4382" s="255" t="s">
        <v>9103</v>
      </c>
      <c r="D4382" s="9">
        <v>0</v>
      </c>
      <c r="E4382" s="9">
        <v>1748220.4945000052</v>
      </c>
      <c r="F4382" s="255" t="s">
        <v>9119</v>
      </c>
      <c r="G4382" s="9"/>
      <c r="H4382" s="255" t="s">
        <v>9168</v>
      </c>
      <c r="I4382" s="9">
        <v>3</v>
      </c>
    </row>
    <row r="4383">
      <c r="A4383" s="255" t="s">
        <v>5560</v>
      </c>
      <c r="B4383" s="9">
        <v>5</v>
      </c>
      <c r="C4383" s="255" t="s">
        <v>9104</v>
      </c>
      <c r="D4383" s="9">
        <v>0</v>
      </c>
      <c r="E4383" s="9">
        <v>1748220.4945000052</v>
      </c>
      <c r="F4383" s="255" t="s">
        <v>9119</v>
      </c>
      <c r="G4383" s="9"/>
      <c r="H4383" s="255" t="s">
        <v>9168</v>
      </c>
      <c r="I4383" s="9">
        <v>3</v>
      </c>
    </row>
    <row r="4384">
      <c r="A4384" s="255" t="s">
        <v>5561</v>
      </c>
      <c r="B4384" s="9">
        <v>5</v>
      </c>
      <c r="C4384" s="255" t="s">
        <v>9105</v>
      </c>
      <c r="D4384" s="9">
        <v>0</v>
      </c>
      <c r="E4384" s="9">
        <v>1748220.4945000052</v>
      </c>
      <c r="F4384" s="255" t="s">
        <v>9119</v>
      </c>
      <c r="G4384" s="9"/>
      <c r="H4384" s="255" t="s">
        <v>9168</v>
      </c>
      <c r="I4384" s="9">
        <v>3</v>
      </c>
    </row>
    <row r="4385">
      <c r="A4385" s="255" t="s">
        <v>5562</v>
      </c>
      <c r="B4385" s="9">
        <v>5</v>
      </c>
      <c r="C4385" s="255" t="s">
        <v>9205</v>
      </c>
      <c r="D4385" s="9">
        <v>0</v>
      </c>
      <c r="E4385" s="9">
        <v>1748220.4945000052</v>
      </c>
      <c r="F4385" s="255" t="s">
        <v>9119</v>
      </c>
      <c r="G4385" s="9"/>
      <c r="H4385" s="255" t="s">
        <v>9168</v>
      </c>
      <c r="I4385" s="9">
        <v>3</v>
      </c>
    </row>
    <row r="4386">
      <c r="A4386" s="255" t="s">
        <v>5563</v>
      </c>
      <c r="B4386" s="9">
        <v>5</v>
      </c>
      <c r="C4386" s="255" t="s">
        <v>9103</v>
      </c>
      <c r="D4386" s="9">
        <v>0</v>
      </c>
      <c r="E4386" s="9">
        <v>1748220.4945000052</v>
      </c>
      <c r="F4386" s="255" t="s">
        <v>9120</v>
      </c>
      <c r="G4386" s="9"/>
      <c r="H4386" s="255" t="s">
        <v>9168</v>
      </c>
      <c r="I4386" s="9">
        <v>3</v>
      </c>
    </row>
    <row r="4387">
      <c r="A4387" s="255" t="s">
        <v>5564</v>
      </c>
      <c r="B4387" s="9">
        <v>5</v>
      </c>
      <c r="C4387" s="255" t="s">
        <v>9104</v>
      </c>
      <c r="D4387" s="9">
        <v>0</v>
      </c>
      <c r="E4387" s="9">
        <v>1748220.4945000052</v>
      </c>
      <c r="F4387" s="255" t="s">
        <v>9120</v>
      </c>
      <c r="G4387" s="9"/>
      <c r="H4387" s="255" t="s">
        <v>9168</v>
      </c>
      <c r="I4387" s="9">
        <v>3</v>
      </c>
    </row>
    <row r="4388">
      <c r="A4388" s="255" t="s">
        <v>5565</v>
      </c>
      <c r="B4388" s="9">
        <v>5</v>
      </c>
      <c r="C4388" s="255" t="s">
        <v>9105</v>
      </c>
      <c r="D4388" s="9">
        <v>0</v>
      </c>
      <c r="E4388" s="9">
        <v>1748220.4945000052</v>
      </c>
      <c r="F4388" s="255" t="s">
        <v>9120</v>
      </c>
      <c r="G4388" s="9"/>
      <c r="H4388" s="255" t="s">
        <v>9168</v>
      </c>
      <c r="I4388" s="9">
        <v>3</v>
      </c>
    </row>
    <row r="4389">
      <c r="A4389" s="255" t="s">
        <v>5566</v>
      </c>
      <c r="B4389" s="9">
        <v>5</v>
      </c>
      <c r="C4389" s="255" t="s">
        <v>9205</v>
      </c>
      <c r="D4389" s="9">
        <v>0</v>
      </c>
      <c r="E4389" s="9">
        <v>1748220.4945000052</v>
      </c>
      <c r="F4389" s="255" t="s">
        <v>9120</v>
      </c>
      <c r="G4389" s="9"/>
      <c r="H4389" s="255" t="s">
        <v>9168</v>
      </c>
      <c r="I4389" s="9">
        <v>3</v>
      </c>
    </row>
    <row r="4390">
      <c r="A4390" s="255" t="s">
        <v>5567</v>
      </c>
      <c r="B4390" s="9">
        <v>5</v>
      </c>
      <c r="C4390" s="255" t="s">
        <v>9103</v>
      </c>
      <c r="D4390" s="9">
        <v>0</v>
      </c>
      <c r="E4390" s="9">
        <v>1748220.4945000052</v>
      </c>
      <c r="F4390" s="255" t="s">
        <v>9121</v>
      </c>
      <c r="G4390" s="9"/>
      <c r="H4390" s="255" t="s">
        <v>9168</v>
      </c>
      <c r="I4390" s="9">
        <v>3</v>
      </c>
    </row>
    <row r="4391">
      <c r="A4391" s="255" t="s">
        <v>5568</v>
      </c>
      <c r="B4391" s="9">
        <v>5</v>
      </c>
      <c r="C4391" s="255" t="s">
        <v>9104</v>
      </c>
      <c r="D4391" s="9">
        <v>0</v>
      </c>
      <c r="E4391" s="9">
        <v>1748220.4945000052</v>
      </c>
      <c r="F4391" s="255" t="s">
        <v>9121</v>
      </c>
      <c r="G4391" s="9"/>
      <c r="H4391" s="255" t="s">
        <v>9168</v>
      </c>
      <c r="I4391" s="9">
        <v>3</v>
      </c>
    </row>
    <row r="4392">
      <c r="A4392" s="255" t="s">
        <v>5569</v>
      </c>
      <c r="B4392" s="9">
        <v>5</v>
      </c>
      <c r="C4392" s="255" t="s">
        <v>9105</v>
      </c>
      <c r="D4392" s="9">
        <v>0</v>
      </c>
      <c r="E4392" s="9">
        <v>1748220.4945000052</v>
      </c>
      <c r="F4392" s="255" t="s">
        <v>9121</v>
      </c>
      <c r="G4392" s="9"/>
      <c r="H4392" s="255" t="s">
        <v>9168</v>
      </c>
      <c r="I4392" s="9">
        <v>3</v>
      </c>
    </row>
    <row r="4393">
      <c r="A4393" s="255" t="s">
        <v>5570</v>
      </c>
      <c r="B4393" s="9">
        <v>5</v>
      </c>
      <c r="C4393" s="255" t="s">
        <v>9205</v>
      </c>
      <c r="D4393" s="9">
        <v>0</v>
      </c>
      <c r="E4393" s="9">
        <v>1748220.4945000052</v>
      </c>
      <c r="F4393" s="255" t="s">
        <v>9121</v>
      </c>
      <c r="G4393" s="9"/>
      <c r="H4393" s="255" t="s">
        <v>9168</v>
      </c>
      <c r="I4393" s="9">
        <v>3</v>
      </c>
    </row>
    <row r="4394">
      <c r="A4394" s="255" t="s">
        <v>5571</v>
      </c>
      <c r="B4394" s="9">
        <v>5</v>
      </c>
      <c r="C4394" s="255" t="s">
        <v>9103</v>
      </c>
      <c r="D4394" s="9">
        <v>1483305.0120524983</v>
      </c>
      <c r="E4394" s="9">
        <v>1748220.4945000052</v>
      </c>
      <c r="F4394" s="255" t="s">
        <v>9122</v>
      </c>
      <c r="G4394" s="9"/>
      <c r="H4394" s="255" t="s">
        <v>9168</v>
      </c>
      <c r="I4394" s="9">
        <v>3</v>
      </c>
    </row>
    <row r="4395">
      <c r="A4395" s="255" t="s">
        <v>5572</v>
      </c>
      <c r="B4395" s="9">
        <v>5</v>
      </c>
      <c r="C4395" s="255" t="s">
        <v>9104</v>
      </c>
      <c r="D4395" s="9">
        <v>4553732622.9591093</v>
      </c>
      <c r="E4395" s="9">
        <v>1748220.4945000052</v>
      </c>
      <c r="F4395" s="255" t="s">
        <v>9122</v>
      </c>
      <c r="G4395" s="9"/>
      <c r="H4395" s="255" t="s">
        <v>9168</v>
      </c>
      <c r="I4395" s="9">
        <v>3</v>
      </c>
    </row>
    <row r="4396">
      <c r="A4396" s="255" t="s">
        <v>5573</v>
      </c>
      <c r="B4396" s="9">
        <v>5</v>
      </c>
      <c r="C4396" s="255" t="s">
        <v>9105</v>
      </c>
      <c r="D4396" s="9">
        <v>0.84846563503806005</v>
      </c>
      <c r="E4396" s="9">
        <v>1748220.4945000052</v>
      </c>
      <c r="F4396" s="255" t="s">
        <v>9122</v>
      </c>
      <c r="G4396" s="9"/>
      <c r="H4396" s="255" t="s">
        <v>9168</v>
      </c>
      <c r="I4396" s="9">
        <v>3</v>
      </c>
    </row>
    <row r="4397">
      <c r="A4397" s="255" t="s">
        <v>5574</v>
      </c>
      <c r="B4397" s="9">
        <v>5</v>
      </c>
      <c r="C4397" s="255" t="s">
        <v>9205</v>
      </c>
      <c r="D4397" s="9">
        <v>2604.7816263940358</v>
      </c>
      <c r="E4397" s="9">
        <v>1748220.4945000052</v>
      </c>
      <c r="F4397" s="255" t="s">
        <v>9122</v>
      </c>
      <c r="G4397" s="9"/>
      <c r="H4397" s="255" t="s">
        <v>9168</v>
      </c>
      <c r="I4397" s="9">
        <v>3</v>
      </c>
    </row>
    <row r="4398">
      <c r="A4398" s="255" t="s">
        <v>5575</v>
      </c>
      <c r="B4398" s="9">
        <v>5</v>
      </c>
      <c r="C4398" s="255" t="s">
        <v>9103</v>
      </c>
      <c r="D4398" s="9">
        <v>1483305.0120524983</v>
      </c>
      <c r="E4398" s="9">
        <v>1748220.4945000052</v>
      </c>
      <c r="F4398" s="255" t="s">
        <v>9123</v>
      </c>
      <c r="G4398" s="9"/>
      <c r="H4398" s="255" t="s">
        <v>9168</v>
      </c>
      <c r="I4398" s="9">
        <v>3</v>
      </c>
    </row>
    <row r="4399">
      <c r="A4399" s="255" t="s">
        <v>5576</v>
      </c>
      <c r="B4399" s="9">
        <v>5</v>
      </c>
      <c r="C4399" s="255" t="s">
        <v>9104</v>
      </c>
      <c r="D4399" s="9">
        <v>4553732622.9591093</v>
      </c>
      <c r="E4399" s="9">
        <v>1748220.4945000052</v>
      </c>
      <c r="F4399" s="255" t="s">
        <v>9123</v>
      </c>
      <c r="G4399" s="9"/>
      <c r="H4399" s="255" t="s">
        <v>9168</v>
      </c>
      <c r="I4399" s="9">
        <v>3</v>
      </c>
    </row>
    <row r="4400">
      <c r="A4400" s="255" t="s">
        <v>5577</v>
      </c>
      <c r="B4400" s="9">
        <v>5</v>
      </c>
      <c r="C4400" s="255" t="s">
        <v>9105</v>
      </c>
      <c r="D4400" s="9">
        <v>0.84846563503806005</v>
      </c>
      <c r="E4400" s="9">
        <v>1748220.4945000052</v>
      </c>
      <c r="F4400" s="255" t="s">
        <v>9123</v>
      </c>
      <c r="G4400" s="9"/>
      <c r="H4400" s="255" t="s">
        <v>9168</v>
      </c>
      <c r="I4400" s="9">
        <v>3</v>
      </c>
    </row>
    <row r="4401">
      <c r="A4401" s="255" t="s">
        <v>5578</v>
      </c>
      <c r="B4401" s="9">
        <v>5</v>
      </c>
      <c r="C4401" s="255" t="s">
        <v>9205</v>
      </c>
      <c r="D4401" s="9">
        <v>2604.7816263940358</v>
      </c>
      <c r="E4401" s="9">
        <v>1748220.4945000052</v>
      </c>
      <c r="F4401" s="255" t="s">
        <v>9123</v>
      </c>
      <c r="G4401" s="9"/>
      <c r="H4401" s="255" t="s">
        <v>9168</v>
      </c>
      <c r="I4401" s="9">
        <v>3</v>
      </c>
    </row>
    <row r="4402">
      <c r="A4402" s="255" t="s">
        <v>5579</v>
      </c>
      <c r="B4402" s="9">
        <v>5</v>
      </c>
      <c r="C4402" s="255" t="s">
        <v>9103</v>
      </c>
      <c r="D4402" s="9">
        <v>1483305.0120524983</v>
      </c>
      <c r="E4402" s="9">
        <v>1748220.4945000052</v>
      </c>
      <c r="F4402" s="255" t="s">
        <v>9124</v>
      </c>
      <c r="G4402" s="9"/>
      <c r="H4402" s="255" t="s">
        <v>9168</v>
      </c>
      <c r="I4402" s="9">
        <v>3</v>
      </c>
    </row>
    <row r="4403">
      <c r="A4403" s="255" t="s">
        <v>5580</v>
      </c>
      <c r="B4403" s="9">
        <v>5</v>
      </c>
      <c r="C4403" s="255" t="s">
        <v>9104</v>
      </c>
      <c r="D4403" s="9">
        <v>4553732622.9591093</v>
      </c>
      <c r="E4403" s="9">
        <v>1748220.4945000052</v>
      </c>
      <c r="F4403" s="255" t="s">
        <v>9124</v>
      </c>
      <c r="G4403" s="9"/>
      <c r="H4403" s="255" t="s">
        <v>9168</v>
      </c>
      <c r="I4403" s="9">
        <v>3</v>
      </c>
    </row>
    <row r="4404">
      <c r="A4404" s="255" t="s">
        <v>5581</v>
      </c>
      <c r="B4404" s="9">
        <v>5</v>
      </c>
      <c r="C4404" s="255" t="s">
        <v>9105</v>
      </c>
      <c r="D4404" s="9">
        <v>0.84846563503806005</v>
      </c>
      <c r="E4404" s="9">
        <v>1748220.4945000052</v>
      </c>
      <c r="F4404" s="255" t="s">
        <v>9124</v>
      </c>
      <c r="G4404" s="9"/>
      <c r="H4404" s="255" t="s">
        <v>9168</v>
      </c>
      <c r="I4404" s="9">
        <v>3</v>
      </c>
    </row>
    <row r="4405">
      <c r="A4405" s="255" t="s">
        <v>5582</v>
      </c>
      <c r="B4405" s="9">
        <v>5</v>
      </c>
      <c r="C4405" s="255" t="s">
        <v>9205</v>
      </c>
      <c r="D4405" s="9">
        <v>2604.7816263940358</v>
      </c>
      <c r="E4405" s="9">
        <v>1748220.4945000052</v>
      </c>
      <c r="F4405" s="255" t="s">
        <v>9124</v>
      </c>
      <c r="G4405" s="9"/>
      <c r="H4405" s="255" t="s">
        <v>9168</v>
      </c>
      <c r="I4405" s="9">
        <v>3</v>
      </c>
    </row>
    <row r="4406">
      <c r="A4406" s="255" t="s">
        <v>5583</v>
      </c>
      <c r="B4406" s="9">
        <v>5</v>
      </c>
      <c r="C4406" s="255" t="s">
        <v>9103</v>
      </c>
      <c r="D4406" s="9">
        <v>1748220.4945000052</v>
      </c>
      <c r="E4406" s="9">
        <v>1748220.4945000052</v>
      </c>
      <c r="F4406" s="255" t="s">
        <v>9125</v>
      </c>
      <c r="G4406" s="9"/>
      <c r="H4406" s="255" t="s">
        <v>9168</v>
      </c>
      <c r="I4406" s="9">
        <v>3</v>
      </c>
    </row>
    <row r="4407">
      <c r="A4407" s="255" t="s">
        <v>5584</v>
      </c>
      <c r="B4407" s="9">
        <v>5</v>
      </c>
      <c r="C4407" s="255" t="s">
        <v>9104</v>
      </c>
      <c r="D4407" s="9">
        <v>2077072308.5103419</v>
      </c>
      <c r="E4407" s="9">
        <v>1748220.4945000052</v>
      </c>
      <c r="F4407" s="255" t="s">
        <v>9125</v>
      </c>
      <c r="G4407" s="9"/>
      <c r="H4407" s="255" t="s">
        <v>9168</v>
      </c>
      <c r="I4407" s="9">
        <v>3</v>
      </c>
    </row>
    <row r="4408">
      <c r="A4408" s="255" t="s">
        <v>5585</v>
      </c>
      <c r="B4408" s="9">
        <v>5</v>
      </c>
      <c r="C4408" s="255" t="s">
        <v>9105</v>
      </c>
      <c r="D4408" s="9">
        <v>1</v>
      </c>
      <c r="E4408" s="9">
        <v>1748220.4945000052</v>
      </c>
      <c r="F4408" s="255" t="s">
        <v>9125</v>
      </c>
      <c r="G4408" s="9"/>
      <c r="H4408" s="255" t="s">
        <v>9168</v>
      </c>
      <c r="I4408" s="9">
        <v>3</v>
      </c>
    </row>
    <row r="4409">
      <c r="A4409" s="255" t="s">
        <v>5586</v>
      </c>
      <c r="B4409" s="9">
        <v>5</v>
      </c>
      <c r="C4409" s="255" t="s">
        <v>9205</v>
      </c>
      <c r="D4409" s="9">
        <v>1188.1066004230713</v>
      </c>
      <c r="E4409" s="9">
        <v>1748220.4945000052</v>
      </c>
      <c r="F4409" s="255" t="s">
        <v>9125</v>
      </c>
      <c r="G4409" s="9"/>
      <c r="H4409" s="255" t="s">
        <v>9168</v>
      </c>
      <c r="I4409" s="9">
        <v>3</v>
      </c>
    </row>
    <row r="4410">
      <c r="A4410" s="255" t="s">
        <v>5587</v>
      </c>
      <c r="B4410" s="9">
        <v>5</v>
      </c>
      <c r="C4410" s="255" t="s">
        <v>9103</v>
      </c>
      <c r="D4410" s="9">
        <v>1093362.9296109241</v>
      </c>
      <c r="E4410" s="9">
        <v>1748220.4945000052</v>
      </c>
      <c r="F4410" s="255" t="s">
        <v>9126</v>
      </c>
      <c r="G4410" s="9"/>
      <c r="H4410" s="255" t="s">
        <v>9168</v>
      </c>
      <c r="I4410" s="9">
        <v>3</v>
      </c>
    </row>
    <row r="4411">
      <c r="A4411" s="255" t="s">
        <v>5588</v>
      </c>
      <c r="B4411" s="9">
        <v>5</v>
      </c>
      <c r="C4411" s="255" t="s">
        <v>9104</v>
      </c>
      <c r="D4411" s="9">
        <v>2781331094.5083442</v>
      </c>
      <c r="E4411" s="9">
        <v>1748220.4945000052</v>
      </c>
      <c r="F4411" s="255" t="s">
        <v>9126</v>
      </c>
      <c r="G4411" s="9"/>
      <c r="H4411" s="255" t="s">
        <v>9168</v>
      </c>
      <c r="I4411" s="9">
        <v>3</v>
      </c>
    </row>
    <row r="4412">
      <c r="A4412" s="255" t="s">
        <v>5589</v>
      </c>
      <c r="B4412" s="9">
        <v>5</v>
      </c>
      <c r="C4412" s="255" t="s">
        <v>9105</v>
      </c>
      <c r="D4412" s="9">
        <v>0.62541477636871445</v>
      </c>
      <c r="E4412" s="9">
        <v>1748220.4945000052</v>
      </c>
      <c r="F4412" s="255" t="s">
        <v>9126</v>
      </c>
      <c r="G4412" s="9"/>
      <c r="H4412" s="255" t="s">
        <v>9168</v>
      </c>
      <c r="I4412" s="9">
        <v>3</v>
      </c>
    </row>
    <row r="4413">
      <c r="A4413" s="255" t="s">
        <v>5590</v>
      </c>
      <c r="B4413" s="9">
        <v>5</v>
      </c>
      <c r="C4413" s="255" t="s">
        <v>9205</v>
      </c>
      <c r="D4413" s="9">
        <v>1590.9498277011166</v>
      </c>
      <c r="E4413" s="9">
        <v>1748220.4945000052</v>
      </c>
      <c r="F4413" s="255" t="s">
        <v>9126</v>
      </c>
      <c r="G4413" s="9"/>
      <c r="H4413" s="255" t="s">
        <v>9168</v>
      </c>
      <c r="I4413" s="9">
        <v>3</v>
      </c>
    </row>
    <row r="4414">
      <c r="A4414" s="255" t="s">
        <v>5591</v>
      </c>
      <c r="B4414" s="9">
        <v>5</v>
      </c>
      <c r="C4414" s="255" t="s">
        <v>9103</v>
      </c>
      <c r="D4414" s="9">
        <v>1541935.1115546292</v>
      </c>
      <c r="E4414" s="9">
        <v>1748220.4945000052</v>
      </c>
      <c r="F4414" s="255" t="s">
        <v>9127</v>
      </c>
      <c r="G4414" s="9"/>
      <c r="H4414" s="255" t="s">
        <v>9168</v>
      </c>
      <c r="I4414" s="9">
        <v>3</v>
      </c>
    </row>
    <row r="4415">
      <c r="A4415" s="255" t="s">
        <v>5592</v>
      </c>
      <c r="B4415" s="9">
        <v>5</v>
      </c>
      <c r="C4415" s="255" t="s">
        <v>9104</v>
      </c>
      <c r="D4415" s="9">
        <v>7335063717.467454</v>
      </c>
      <c r="E4415" s="9">
        <v>1748220.4945000052</v>
      </c>
      <c r="F4415" s="255" t="s">
        <v>9127</v>
      </c>
      <c r="G4415" s="9"/>
      <c r="H4415" s="255" t="s">
        <v>9168</v>
      </c>
      <c r="I4415" s="9">
        <v>3</v>
      </c>
    </row>
    <row r="4416">
      <c r="A4416" s="255" t="s">
        <v>5593</v>
      </c>
      <c r="B4416" s="9">
        <v>5</v>
      </c>
      <c r="C4416" s="255" t="s">
        <v>9105</v>
      </c>
      <c r="D4416" s="9">
        <v>0.88200265149941848</v>
      </c>
      <c r="E4416" s="9">
        <v>1748220.4945000052</v>
      </c>
      <c r="F4416" s="255" t="s">
        <v>9127</v>
      </c>
      <c r="G4416" s="9"/>
      <c r="H4416" s="255" t="s">
        <v>9168</v>
      </c>
      <c r="I4416" s="9">
        <v>3</v>
      </c>
    </row>
    <row r="4417">
      <c r="A4417" s="255" t="s">
        <v>5594</v>
      </c>
      <c r="B4417" s="9">
        <v>5</v>
      </c>
      <c r="C4417" s="255" t="s">
        <v>9205</v>
      </c>
      <c r="D4417" s="9">
        <v>4195.7314540951529</v>
      </c>
      <c r="E4417" s="9">
        <v>1748220.4945000052</v>
      </c>
      <c r="F4417" s="255" t="s">
        <v>9127</v>
      </c>
      <c r="G4417" s="9"/>
      <c r="H4417" s="255" t="s">
        <v>9168</v>
      </c>
      <c r="I4417" s="9">
        <v>3</v>
      </c>
    </row>
    <row r="4418">
      <c r="A4418" s="255" t="s">
        <v>5595</v>
      </c>
      <c r="B4418" s="9">
        <v>5</v>
      </c>
      <c r="C4418" s="255" t="s">
        <v>9103</v>
      </c>
      <c r="D4418" s="9">
        <v>1541935.1115546292</v>
      </c>
      <c r="E4418" s="9">
        <v>1748220.4945000052</v>
      </c>
      <c r="F4418" s="255" t="s">
        <v>9128</v>
      </c>
      <c r="G4418" s="9"/>
      <c r="H4418" s="255" t="s">
        <v>9168</v>
      </c>
      <c r="I4418" s="9">
        <v>3</v>
      </c>
    </row>
    <row r="4419">
      <c r="A4419" s="255" t="s">
        <v>5596</v>
      </c>
      <c r="B4419" s="9">
        <v>5</v>
      </c>
      <c r="C4419" s="255" t="s">
        <v>9104</v>
      </c>
      <c r="D4419" s="9">
        <v>7335063717.467454</v>
      </c>
      <c r="E4419" s="9">
        <v>1748220.4945000052</v>
      </c>
      <c r="F4419" s="255" t="s">
        <v>9128</v>
      </c>
      <c r="G4419" s="9"/>
      <c r="H4419" s="255" t="s">
        <v>9168</v>
      </c>
      <c r="I4419" s="9">
        <v>3</v>
      </c>
    </row>
    <row r="4420">
      <c r="A4420" s="255" t="s">
        <v>5597</v>
      </c>
      <c r="B4420" s="9">
        <v>5</v>
      </c>
      <c r="C4420" s="255" t="s">
        <v>9105</v>
      </c>
      <c r="D4420" s="9">
        <v>0.88200265149941848</v>
      </c>
      <c r="E4420" s="9">
        <v>1748220.4945000052</v>
      </c>
      <c r="F4420" s="255" t="s">
        <v>9128</v>
      </c>
      <c r="G4420" s="9"/>
      <c r="H4420" s="255" t="s">
        <v>9168</v>
      </c>
      <c r="I4420" s="9">
        <v>3</v>
      </c>
    </row>
    <row r="4421">
      <c r="A4421" s="255" t="s">
        <v>5598</v>
      </c>
      <c r="B4421" s="9">
        <v>5</v>
      </c>
      <c r="C4421" s="255" t="s">
        <v>9205</v>
      </c>
      <c r="D4421" s="9">
        <v>4195.7314540951529</v>
      </c>
      <c r="E4421" s="9">
        <v>1748220.4945000052</v>
      </c>
      <c r="F4421" s="255" t="s">
        <v>9128</v>
      </c>
      <c r="G4421" s="9"/>
      <c r="H4421" s="255" t="s">
        <v>9168</v>
      </c>
      <c r="I4421" s="9">
        <v>3</v>
      </c>
    </row>
    <row r="4422">
      <c r="A4422" s="255" t="s">
        <v>5599</v>
      </c>
      <c r="B4422" s="9">
        <v>5</v>
      </c>
      <c r="C4422" s="255" t="s">
        <v>9103</v>
      </c>
      <c r="D4422" s="9">
        <v>880768.48714098765</v>
      </c>
      <c r="E4422" s="9">
        <v>1748220.4945000052</v>
      </c>
      <c r="F4422" s="255" t="s">
        <v>9129</v>
      </c>
      <c r="G4422" s="9"/>
      <c r="H4422" s="255" t="s">
        <v>9168</v>
      </c>
      <c r="I4422" s="9">
        <v>3</v>
      </c>
    </row>
    <row r="4423">
      <c r="A4423" s="255" t="s">
        <v>5600</v>
      </c>
      <c r="B4423" s="9">
        <v>5</v>
      </c>
      <c r="C4423" s="255" t="s">
        <v>9104</v>
      </c>
      <c r="D4423" s="9">
        <v>1338121983.1452889</v>
      </c>
      <c r="E4423" s="9">
        <v>1748220.4945000052</v>
      </c>
      <c r="F4423" s="255" t="s">
        <v>9129</v>
      </c>
      <c r="G4423" s="9"/>
      <c r="H4423" s="255" t="s">
        <v>9168</v>
      </c>
      <c r="I4423" s="9">
        <v>3</v>
      </c>
    </row>
    <row r="4424">
      <c r="A4424" s="255" t="s">
        <v>5601</v>
      </c>
      <c r="B4424" s="9">
        <v>5</v>
      </c>
      <c r="C4424" s="255" t="s">
        <v>9105</v>
      </c>
      <c r="D4424" s="9">
        <v>0.50380858130420747</v>
      </c>
      <c r="E4424" s="9">
        <v>1748220.4945000052</v>
      </c>
      <c r="F4424" s="255" t="s">
        <v>9129</v>
      </c>
      <c r="G4424" s="9"/>
      <c r="H4424" s="255" t="s">
        <v>9168</v>
      </c>
      <c r="I4424" s="9">
        <v>3</v>
      </c>
    </row>
    <row r="4425">
      <c r="A4425" s="255" t="s">
        <v>5602</v>
      </c>
      <c r="B4425" s="9">
        <v>5</v>
      </c>
      <c r="C4425" s="255" t="s">
        <v>9205</v>
      </c>
      <c r="D4425" s="9">
        <v>765.41945787450265</v>
      </c>
      <c r="E4425" s="9">
        <v>1748220.4945000052</v>
      </c>
      <c r="F4425" s="255" t="s">
        <v>9129</v>
      </c>
      <c r="G4425" s="9"/>
      <c r="H4425" s="255" t="s">
        <v>9168</v>
      </c>
      <c r="I4425" s="9">
        <v>3</v>
      </c>
    </row>
    <row r="4426">
      <c r="A4426" s="255" t="s">
        <v>5603</v>
      </c>
      <c r="B4426" s="9">
        <v>5</v>
      </c>
      <c r="C4426" s="255" t="s">
        <v>9103</v>
      </c>
      <c r="D4426" s="9">
        <v>880768.48714098765</v>
      </c>
      <c r="E4426" s="9">
        <v>1748220.4945000052</v>
      </c>
      <c r="F4426" s="255" t="s">
        <v>9130</v>
      </c>
      <c r="G4426" s="9"/>
      <c r="H4426" s="255" t="s">
        <v>9168</v>
      </c>
      <c r="I4426" s="9">
        <v>3</v>
      </c>
    </row>
    <row r="4427">
      <c r="A4427" s="255" t="s">
        <v>5604</v>
      </c>
      <c r="B4427" s="9">
        <v>5</v>
      </c>
      <c r="C4427" s="255" t="s">
        <v>9104</v>
      </c>
      <c r="D4427" s="9">
        <v>1338121983.1452889</v>
      </c>
      <c r="E4427" s="9">
        <v>1748220.4945000052</v>
      </c>
      <c r="F4427" s="255" t="s">
        <v>9130</v>
      </c>
      <c r="G4427" s="9"/>
      <c r="H4427" s="255" t="s">
        <v>9168</v>
      </c>
      <c r="I4427" s="9">
        <v>3</v>
      </c>
    </row>
    <row r="4428">
      <c r="A4428" s="255" t="s">
        <v>5605</v>
      </c>
      <c r="B4428" s="9">
        <v>5</v>
      </c>
      <c r="C4428" s="255" t="s">
        <v>9105</v>
      </c>
      <c r="D4428" s="9">
        <v>0.50380858130420747</v>
      </c>
      <c r="E4428" s="9">
        <v>1748220.4945000052</v>
      </c>
      <c r="F4428" s="255" t="s">
        <v>9130</v>
      </c>
      <c r="G4428" s="9"/>
      <c r="H4428" s="255" t="s">
        <v>9168</v>
      </c>
      <c r="I4428" s="9">
        <v>3</v>
      </c>
    </row>
    <row r="4429">
      <c r="A4429" s="255" t="s">
        <v>5606</v>
      </c>
      <c r="B4429" s="9">
        <v>5</v>
      </c>
      <c r="C4429" s="255" t="s">
        <v>9205</v>
      </c>
      <c r="D4429" s="9">
        <v>765.41945787450265</v>
      </c>
      <c r="E4429" s="9">
        <v>1748220.4945000052</v>
      </c>
      <c r="F4429" s="255" t="s">
        <v>9130</v>
      </c>
      <c r="G4429" s="9"/>
      <c r="H4429" s="255" t="s">
        <v>9168</v>
      </c>
      <c r="I4429" s="9">
        <v>3</v>
      </c>
    </row>
    <row r="4430">
      <c r="A4430" s="255" t="s">
        <v>5607</v>
      </c>
      <c r="B4430" s="9">
        <v>5</v>
      </c>
      <c r="C4430" s="255" t="s">
        <v>9103</v>
      </c>
      <c r="D4430" s="9">
        <v>1748220.4945000052</v>
      </c>
      <c r="E4430" s="9">
        <v>1748220.4945000052</v>
      </c>
      <c r="F4430" s="255" t="s">
        <v>9131</v>
      </c>
      <c r="G4430" s="9"/>
      <c r="H4430" s="255" t="s">
        <v>9168</v>
      </c>
      <c r="I4430" s="9">
        <v>3</v>
      </c>
    </row>
    <row r="4431">
      <c r="A4431" s="255" t="s">
        <v>5608</v>
      </c>
      <c r="B4431" s="9">
        <v>5</v>
      </c>
      <c r="C4431" s="255" t="s">
        <v>9104</v>
      </c>
      <c r="D4431" s="9">
        <v>3215610639.8138208</v>
      </c>
      <c r="E4431" s="9">
        <v>1748220.4945000052</v>
      </c>
      <c r="F4431" s="255" t="s">
        <v>9131</v>
      </c>
      <c r="G4431" s="9"/>
      <c r="H4431" s="255" t="s">
        <v>9168</v>
      </c>
      <c r="I4431" s="9">
        <v>3</v>
      </c>
    </row>
    <row r="4432">
      <c r="A4432" s="255" t="s">
        <v>5609</v>
      </c>
      <c r="B4432" s="9">
        <v>5</v>
      </c>
      <c r="C4432" s="255" t="s">
        <v>9105</v>
      </c>
      <c r="D4432" s="9">
        <v>1</v>
      </c>
      <c r="E4432" s="9">
        <v>1748220.4945000052</v>
      </c>
      <c r="F4432" s="255" t="s">
        <v>9131</v>
      </c>
      <c r="G4432" s="9"/>
      <c r="H4432" s="255" t="s">
        <v>9168</v>
      </c>
      <c r="I4432" s="9">
        <v>3</v>
      </c>
    </row>
    <row r="4433">
      <c r="A4433" s="255" t="s">
        <v>5610</v>
      </c>
      <c r="B4433" s="9">
        <v>5</v>
      </c>
      <c r="C4433" s="255" t="s">
        <v>9205</v>
      </c>
      <c r="D4433" s="9">
        <v>1839.3621685195335</v>
      </c>
      <c r="E4433" s="9">
        <v>1748220.4945000052</v>
      </c>
      <c r="F4433" s="255" t="s">
        <v>9131</v>
      </c>
      <c r="G4433" s="9"/>
      <c r="H4433" s="255" t="s">
        <v>9168</v>
      </c>
      <c r="I4433" s="9">
        <v>3</v>
      </c>
    </row>
    <row r="4434">
      <c r="A4434" s="255" t="s">
        <v>5611</v>
      </c>
      <c r="B4434" s="9">
        <v>5</v>
      </c>
      <c r="C4434" s="255" t="s">
        <v>9103</v>
      </c>
      <c r="D4434" s="9">
        <v>1748220.4945000052</v>
      </c>
      <c r="E4434" s="9">
        <v>1748220.4945000052</v>
      </c>
      <c r="F4434" s="255" t="s">
        <v>9132</v>
      </c>
      <c r="G4434" s="9"/>
      <c r="H4434" s="255" t="s">
        <v>9168</v>
      </c>
      <c r="I4434" s="9">
        <v>3</v>
      </c>
    </row>
    <row r="4435">
      <c r="A4435" s="255" t="s">
        <v>5612</v>
      </c>
      <c r="B4435" s="9">
        <v>5</v>
      </c>
      <c r="C4435" s="255" t="s">
        <v>9104</v>
      </c>
      <c r="D4435" s="9">
        <v>5264164605.0130081</v>
      </c>
      <c r="E4435" s="9">
        <v>1748220.4945000052</v>
      </c>
      <c r="F4435" s="255" t="s">
        <v>9132</v>
      </c>
      <c r="G4435" s="9"/>
      <c r="H4435" s="255" t="s">
        <v>9168</v>
      </c>
      <c r="I4435" s="9">
        <v>3</v>
      </c>
    </row>
    <row r="4436">
      <c r="A4436" s="255" t="s">
        <v>5613</v>
      </c>
      <c r="B4436" s="9">
        <v>5</v>
      </c>
      <c r="C4436" s="255" t="s">
        <v>9105</v>
      </c>
      <c r="D4436" s="9">
        <v>1</v>
      </c>
      <c r="E4436" s="9">
        <v>1748220.4945000052</v>
      </c>
      <c r="F4436" s="255" t="s">
        <v>9132</v>
      </c>
      <c r="G4436" s="9"/>
      <c r="H4436" s="255" t="s">
        <v>9168</v>
      </c>
      <c r="I4436" s="9">
        <v>3</v>
      </c>
    </row>
    <row r="4437">
      <c r="A4437" s="255" t="s">
        <v>5614</v>
      </c>
      <c r="B4437" s="9">
        <v>5</v>
      </c>
      <c r="C4437" s="255" t="s">
        <v>9205</v>
      </c>
      <c r="D4437" s="9">
        <v>3011.1559849426035</v>
      </c>
      <c r="E4437" s="9">
        <v>1748220.4945000052</v>
      </c>
      <c r="F4437" s="255" t="s">
        <v>9132</v>
      </c>
      <c r="G4437" s="9"/>
      <c r="H4437" s="255" t="s">
        <v>9168</v>
      </c>
      <c r="I4437" s="9">
        <v>3</v>
      </c>
    </row>
    <row r="4438">
      <c r="A4438" s="255" t="s">
        <v>5615</v>
      </c>
      <c r="B4438" s="9">
        <v>5</v>
      </c>
      <c r="C4438" s="255" t="s">
        <v>9103</v>
      </c>
      <c r="D4438" s="9">
        <v>1253664.7388897003</v>
      </c>
      <c r="E4438" s="9">
        <v>1748220.4945000052</v>
      </c>
      <c r="F4438" s="255" t="s">
        <v>9133</v>
      </c>
      <c r="G4438" s="9"/>
      <c r="H4438" s="255" t="s">
        <v>9168</v>
      </c>
      <c r="I4438" s="9">
        <v>3</v>
      </c>
    </row>
    <row r="4439">
      <c r="A4439" s="255" t="s">
        <v>5616</v>
      </c>
      <c r="B4439" s="9">
        <v>5</v>
      </c>
      <c r="C4439" s="255" t="s">
        <v>9104</v>
      </c>
      <c r="D4439" s="9">
        <v>4385235425.6417007</v>
      </c>
      <c r="E4439" s="9">
        <v>1748220.4945000052</v>
      </c>
      <c r="F4439" s="255" t="s">
        <v>9133</v>
      </c>
      <c r="G4439" s="9"/>
      <c r="H4439" s="255" t="s">
        <v>9168</v>
      </c>
      <c r="I4439" s="9">
        <v>3</v>
      </c>
    </row>
    <row r="4440">
      <c r="A4440" s="255" t="s">
        <v>5617</v>
      </c>
      <c r="B4440" s="9">
        <v>5</v>
      </c>
      <c r="C4440" s="255" t="s">
        <v>9105</v>
      </c>
      <c r="D4440" s="9">
        <v>0.71710905050810025</v>
      </c>
      <c r="E4440" s="9">
        <v>1748220.4945000052</v>
      </c>
      <c r="F4440" s="255" t="s">
        <v>9133</v>
      </c>
      <c r="G4440" s="9"/>
      <c r="H4440" s="255" t="s">
        <v>9168</v>
      </c>
      <c r="I4440" s="9">
        <v>3</v>
      </c>
    </row>
    <row r="4441">
      <c r="A4441" s="255" t="s">
        <v>5618</v>
      </c>
      <c r="B4441" s="9">
        <v>5</v>
      </c>
      <c r="C4441" s="255" t="s">
        <v>9205</v>
      </c>
      <c r="D4441" s="9">
        <v>2508.3995064912492</v>
      </c>
      <c r="E4441" s="9">
        <v>1748220.4945000052</v>
      </c>
      <c r="F4441" s="255" t="s">
        <v>9133</v>
      </c>
      <c r="G4441" s="9"/>
      <c r="H4441" s="255" t="s">
        <v>9168</v>
      </c>
      <c r="I4441" s="9">
        <v>3</v>
      </c>
    </row>
    <row r="4442">
      <c r="A4442" s="255" t="s">
        <v>5619</v>
      </c>
      <c r="B4442" s="9">
        <v>5</v>
      </c>
      <c r="C4442" s="255" t="s">
        <v>9103</v>
      </c>
      <c r="D4442" s="9">
        <v>0</v>
      </c>
      <c r="E4442" s="9">
        <v>1748220.4945000052</v>
      </c>
      <c r="F4442" s="255" t="s">
        <v>9134</v>
      </c>
      <c r="G4442" s="9"/>
      <c r="H4442" s="255" t="s">
        <v>9168</v>
      </c>
      <c r="I4442" s="9">
        <v>3</v>
      </c>
    </row>
    <row r="4443">
      <c r="A4443" s="255" t="s">
        <v>5620</v>
      </c>
      <c r="B4443" s="9">
        <v>5</v>
      </c>
      <c r="C4443" s="255" t="s">
        <v>9104</v>
      </c>
      <c r="D4443" s="9">
        <v>-2314336313.1872559</v>
      </c>
      <c r="E4443" s="9">
        <v>1748220.4945000052</v>
      </c>
      <c r="F4443" s="255" t="s">
        <v>9134</v>
      </c>
      <c r="G4443" s="9"/>
      <c r="H4443" s="255" t="s">
        <v>9168</v>
      </c>
      <c r="I4443" s="9">
        <v>3</v>
      </c>
    </row>
    <row r="4444">
      <c r="A4444" s="255" t="s">
        <v>5621</v>
      </c>
      <c r="B4444" s="9">
        <v>5</v>
      </c>
      <c r="C4444" s="255" t="s">
        <v>9105</v>
      </c>
      <c r="D4444" s="9">
        <v>0</v>
      </c>
      <c r="E4444" s="9">
        <v>1748220.4945000052</v>
      </c>
      <c r="F4444" s="255" t="s">
        <v>9134</v>
      </c>
      <c r="G4444" s="9"/>
      <c r="H4444" s="255" t="s">
        <v>9168</v>
      </c>
      <c r="I4444" s="9">
        <v>3</v>
      </c>
    </row>
    <row r="4445">
      <c r="A4445" s="255" t="s">
        <v>5622</v>
      </c>
      <c r="B4445" s="9">
        <v>5</v>
      </c>
      <c r="C4445" s="255" t="s">
        <v>9205</v>
      </c>
      <c r="D4445" s="9">
        <v>-1323.8240373387002</v>
      </c>
      <c r="E4445" s="9">
        <v>1748220.4945000052</v>
      </c>
      <c r="F4445" s="255" t="s">
        <v>9134</v>
      </c>
      <c r="G4445" s="9"/>
      <c r="H4445" s="255" t="s">
        <v>9168</v>
      </c>
      <c r="I4445" s="9">
        <v>3</v>
      </c>
    </row>
    <row r="4446">
      <c r="A4446" s="255" t="s">
        <v>5623</v>
      </c>
      <c r="B4446" s="9">
        <v>5</v>
      </c>
      <c r="C4446" s="255" t="s">
        <v>9103</v>
      </c>
      <c r="D4446" s="9">
        <v>1105999.6439323085</v>
      </c>
      <c r="E4446" s="9">
        <v>1748220.4945000052</v>
      </c>
      <c r="F4446" s="255" t="s">
        <v>9135</v>
      </c>
      <c r="G4446" s="9"/>
      <c r="H4446" s="255" t="s">
        <v>9168</v>
      </c>
      <c r="I4446" s="9">
        <v>3</v>
      </c>
    </row>
    <row r="4447">
      <c r="A4447" s="255" t="s">
        <v>5624</v>
      </c>
      <c r="B4447" s="9">
        <v>5</v>
      </c>
      <c r="C4447" s="255" t="s">
        <v>9104</v>
      </c>
      <c r="D4447" s="9">
        <v>2070899112.4544454</v>
      </c>
      <c r="E4447" s="9">
        <v>1748220.4945000052</v>
      </c>
      <c r="F4447" s="255" t="s">
        <v>9135</v>
      </c>
      <c r="G4447" s="9"/>
      <c r="H4447" s="255" t="s">
        <v>9168</v>
      </c>
      <c r="I4447" s="9">
        <v>3</v>
      </c>
    </row>
    <row r="4448">
      <c r="A4448" s="255" t="s">
        <v>5625</v>
      </c>
      <c r="B4448" s="9">
        <v>5</v>
      </c>
      <c r="C4448" s="255" t="s">
        <v>9105</v>
      </c>
      <c r="D4448" s="9">
        <v>0.63264310618245378</v>
      </c>
      <c r="E4448" s="9">
        <v>1748220.4945000052</v>
      </c>
      <c r="F4448" s="255" t="s">
        <v>9135</v>
      </c>
      <c r="G4448" s="9"/>
      <c r="H4448" s="255" t="s">
        <v>9168</v>
      </c>
      <c r="I4448" s="9">
        <v>3</v>
      </c>
    </row>
    <row r="4449">
      <c r="A4449" s="255" t="s">
        <v>5626</v>
      </c>
      <c r="B4449" s="9">
        <v>5</v>
      </c>
      <c r="C4449" s="255" t="s">
        <v>9205</v>
      </c>
      <c r="D4449" s="9">
        <v>1184.5754691525492</v>
      </c>
      <c r="E4449" s="9">
        <v>1748220.4945000052</v>
      </c>
      <c r="F4449" s="255" t="s">
        <v>9135</v>
      </c>
      <c r="G4449" s="9"/>
      <c r="H4449" s="255" t="s">
        <v>9168</v>
      </c>
      <c r="I4449" s="9">
        <v>3</v>
      </c>
    </row>
    <row r="4450">
      <c r="A4450" s="255" t="s">
        <v>5627</v>
      </c>
      <c r="B4450" s="9">
        <v>5</v>
      </c>
      <c r="C4450" s="255" t="s">
        <v>9103</v>
      </c>
      <c r="D4450" s="9">
        <v>243842.47297104102</v>
      </c>
      <c r="E4450" s="9">
        <v>1748220.4945000052</v>
      </c>
      <c r="F4450" s="255" t="s">
        <v>9136</v>
      </c>
      <c r="G4450" s="9"/>
      <c r="H4450" s="255" t="s">
        <v>9168</v>
      </c>
      <c r="I4450" s="9">
        <v>3</v>
      </c>
    </row>
    <row r="4451">
      <c r="A4451" s="255" t="s">
        <v>5628</v>
      </c>
      <c r="B4451" s="9">
        <v>5</v>
      </c>
      <c r="C4451" s="255" t="s">
        <v>9104</v>
      </c>
      <c r="D4451" s="9">
        <v>732777129.30915654</v>
      </c>
      <c r="E4451" s="9">
        <v>1748220.4945000052</v>
      </c>
      <c r="F4451" s="255" t="s">
        <v>9136</v>
      </c>
      <c r="G4451" s="9"/>
      <c r="H4451" s="255" t="s">
        <v>9168</v>
      </c>
      <c r="I4451" s="9">
        <v>3</v>
      </c>
    </row>
    <row r="4452">
      <c r="A4452" s="255" t="s">
        <v>5629</v>
      </c>
      <c r="B4452" s="9">
        <v>5</v>
      </c>
      <c r="C4452" s="255" t="s">
        <v>9105</v>
      </c>
      <c r="D4452" s="9">
        <v>0.13948038805069637</v>
      </c>
      <c r="E4452" s="9">
        <v>1748220.4945000052</v>
      </c>
      <c r="F4452" s="255" t="s">
        <v>9136</v>
      </c>
      <c r="G4452" s="9"/>
      <c r="H4452" s="255" t="s">
        <v>9168</v>
      </c>
      <c r="I4452" s="9">
        <v>3</v>
      </c>
    </row>
    <row r="4453">
      <c r="A4453" s="255" t="s">
        <v>5630</v>
      </c>
      <c r="B4453" s="9">
        <v>5</v>
      </c>
      <c r="C4453" s="255" t="s">
        <v>9205</v>
      </c>
      <c r="D4453" s="9">
        <v>419.15601127804672</v>
      </c>
      <c r="E4453" s="9">
        <v>1748220.4945000052</v>
      </c>
      <c r="F4453" s="255" t="s">
        <v>9136</v>
      </c>
      <c r="G4453" s="9"/>
      <c r="H4453" s="255" t="s">
        <v>9168</v>
      </c>
      <c r="I4453" s="9">
        <v>3</v>
      </c>
    </row>
    <row r="4454">
      <c r="A4454" s="255" t="s">
        <v>5631</v>
      </c>
      <c r="B4454" s="9">
        <v>5</v>
      </c>
      <c r="C4454" s="255" t="s">
        <v>9103</v>
      </c>
      <c r="D4454" s="9">
        <v>1040681.6870241468</v>
      </c>
      <c r="E4454" s="9">
        <v>1748220.4945000052</v>
      </c>
      <c r="F4454" s="255" t="s">
        <v>9137</v>
      </c>
      <c r="G4454" s="9"/>
      <c r="H4454" s="255" t="s">
        <v>9168</v>
      </c>
      <c r="I4454" s="9">
        <v>3</v>
      </c>
    </row>
    <row r="4455">
      <c r="A4455" s="255" t="s">
        <v>5632</v>
      </c>
      <c r="B4455" s="9">
        <v>5</v>
      </c>
      <c r="C4455" s="255" t="s">
        <v>9104</v>
      </c>
      <c r="D4455" s="9">
        <v>2048553965.1991875</v>
      </c>
      <c r="E4455" s="9">
        <v>1748220.4945000052</v>
      </c>
      <c r="F4455" s="255" t="s">
        <v>9137</v>
      </c>
      <c r="G4455" s="9"/>
      <c r="H4455" s="255" t="s">
        <v>9168</v>
      </c>
      <c r="I4455" s="9">
        <v>3</v>
      </c>
    </row>
    <row r="4456">
      <c r="A4456" s="255" t="s">
        <v>5633</v>
      </c>
      <c r="B4456" s="9">
        <v>5</v>
      </c>
      <c r="C4456" s="255" t="s">
        <v>9105</v>
      </c>
      <c r="D4456" s="9">
        <v>0.59528056689541553</v>
      </c>
      <c r="E4456" s="9">
        <v>1748220.4945000052</v>
      </c>
      <c r="F4456" s="255" t="s">
        <v>9137</v>
      </c>
      <c r="G4456" s="9"/>
      <c r="H4456" s="255" t="s">
        <v>9168</v>
      </c>
      <c r="I4456" s="9">
        <v>3</v>
      </c>
    </row>
    <row r="4457">
      <c r="A4457" s="255" t="s">
        <v>5634</v>
      </c>
      <c r="B4457" s="9">
        <v>5</v>
      </c>
      <c r="C4457" s="255" t="s">
        <v>9205</v>
      </c>
      <c r="D4457" s="9">
        <v>1171.79381642307</v>
      </c>
      <c r="E4457" s="9">
        <v>1748220.4945000052</v>
      </c>
      <c r="F4457" s="255" t="s">
        <v>9137</v>
      </c>
      <c r="G4457" s="9"/>
      <c r="H4457" s="255" t="s">
        <v>9168</v>
      </c>
      <c r="I4457" s="9">
        <v>3</v>
      </c>
    </row>
    <row r="4458">
      <c r="A4458" s="255" t="s">
        <v>5635</v>
      </c>
      <c r="B4458" s="9">
        <v>5</v>
      </c>
      <c r="C4458" s="255" t="s">
        <v>9103</v>
      </c>
      <c r="D4458" s="9">
        <v>0</v>
      </c>
      <c r="E4458" s="9">
        <v>1748220.4945000052</v>
      </c>
      <c r="F4458" s="255" t="s">
        <v>9138</v>
      </c>
      <c r="G4458" s="9"/>
      <c r="H4458" s="255" t="s">
        <v>9168</v>
      </c>
      <c r="I4458" s="9">
        <v>3</v>
      </c>
    </row>
    <row r="4459">
      <c r="A4459" s="255" t="s">
        <v>5636</v>
      </c>
      <c r="B4459" s="9">
        <v>5</v>
      </c>
      <c r="C4459" s="255" t="s">
        <v>9104</v>
      </c>
      <c r="D4459" s="9">
        <v>0</v>
      </c>
      <c r="E4459" s="9">
        <v>1748220.4945000052</v>
      </c>
      <c r="F4459" s="255" t="s">
        <v>9138</v>
      </c>
      <c r="G4459" s="9"/>
      <c r="H4459" s="255" t="s">
        <v>9168</v>
      </c>
      <c r="I4459" s="9">
        <v>3</v>
      </c>
    </row>
    <row r="4460">
      <c r="A4460" s="255" t="s">
        <v>5637</v>
      </c>
      <c r="B4460" s="9">
        <v>5</v>
      </c>
      <c r="C4460" s="255" t="s">
        <v>9105</v>
      </c>
      <c r="D4460" s="9">
        <v>0</v>
      </c>
      <c r="E4460" s="9">
        <v>1748220.4945000052</v>
      </c>
      <c r="F4460" s="255" t="s">
        <v>9138</v>
      </c>
      <c r="G4460" s="9"/>
      <c r="H4460" s="255" t="s">
        <v>9168</v>
      </c>
      <c r="I4460" s="9">
        <v>3</v>
      </c>
    </row>
    <row r="4461">
      <c r="A4461" s="255" t="s">
        <v>5638</v>
      </c>
      <c r="B4461" s="9">
        <v>5</v>
      </c>
      <c r="C4461" s="255" t="s">
        <v>9205</v>
      </c>
      <c r="D4461" s="9">
        <v>0</v>
      </c>
      <c r="E4461" s="9">
        <v>1748220.4945000052</v>
      </c>
      <c r="F4461" s="255" t="s">
        <v>9138</v>
      </c>
      <c r="G4461" s="9"/>
      <c r="H4461" s="255" t="s">
        <v>9168</v>
      </c>
      <c r="I4461" s="9">
        <v>3</v>
      </c>
    </row>
    <row r="4462">
      <c r="A4462" s="255" t="s">
        <v>5639</v>
      </c>
      <c r="B4462" s="9">
        <v>6</v>
      </c>
      <c r="C4462" s="255" t="s">
        <v>9103</v>
      </c>
      <c r="D4462" s="9">
        <v>1142771.0820355953</v>
      </c>
      <c r="E4462" s="9">
        <v>1745629.3782013811</v>
      </c>
      <c r="F4462" s="255" t="s">
        <v>9114</v>
      </c>
      <c r="G4462" s="9"/>
      <c r="H4462" s="255" t="s">
        <v>9168</v>
      </c>
      <c r="I4462" s="9">
        <v>3</v>
      </c>
    </row>
    <row r="4463">
      <c r="A4463" s="255" t="s">
        <v>5640</v>
      </c>
      <c r="B4463" s="9">
        <v>6</v>
      </c>
      <c r="C4463" s="255" t="s">
        <v>9104</v>
      </c>
      <c r="D4463" s="9">
        <v>2969127354.2131052</v>
      </c>
      <c r="E4463" s="9">
        <v>1745629.3782013811</v>
      </c>
      <c r="F4463" s="255" t="s">
        <v>9114</v>
      </c>
      <c r="G4463" s="9"/>
      <c r="H4463" s="255" t="s">
        <v>9168</v>
      </c>
      <c r="I4463" s="9">
        <v>3</v>
      </c>
    </row>
    <row r="4464">
      <c r="A4464" s="255" t="s">
        <v>5641</v>
      </c>
      <c r="B4464" s="9">
        <v>6</v>
      </c>
      <c r="C4464" s="255" t="s">
        <v>9105</v>
      </c>
      <c r="D4464" s="9">
        <v>0.65464702662890328</v>
      </c>
      <c r="E4464" s="9">
        <v>1745629.3782013811</v>
      </c>
      <c r="F4464" s="255" t="s">
        <v>9114</v>
      </c>
      <c r="G4464" s="9"/>
      <c r="H4464" s="255" t="s">
        <v>9168</v>
      </c>
      <c r="I4464" s="9">
        <v>3</v>
      </c>
    </row>
    <row r="4465">
      <c r="A4465" s="255" t="s">
        <v>5642</v>
      </c>
      <c r="B4465" s="9">
        <v>6</v>
      </c>
      <c r="C4465" s="255" t="s">
        <v>9205</v>
      </c>
      <c r="D4465" s="9">
        <v>1700.8921775092729</v>
      </c>
      <c r="E4465" s="9">
        <v>1745629.3782013811</v>
      </c>
      <c r="F4465" s="255" t="s">
        <v>9114</v>
      </c>
      <c r="G4465" s="9"/>
      <c r="H4465" s="255" t="s">
        <v>9168</v>
      </c>
      <c r="I4465" s="9">
        <v>3</v>
      </c>
    </row>
    <row r="4466">
      <c r="A4466" s="255" t="s">
        <v>5643</v>
      </c>
      <c r="B4466" s="9">
        <v>6</v>
      </c>
      <c r="C4466" s="255" t="s">
        <v>9103</v>
      </c>
      <c r="D4466" s="9">
        <v>0</v>
      </c>
      <c r="E4466" s="9">
        <v>1745629.3782013811</v>
      </c>
      <c r="F4466" s="255" t="s">
        <v>9115</v>
      </c>
      <c r="G4466" s="9"/>
      <c r="H4466" s="255" t="s">
        <v>9168</v>
      </c>
      <c r="I4466" s="9">
        <v>3</v>
      </c>
    </row>
    <row r="4467">
      <c r="A4467" s="255" t="s">
        <v>5644</v>
      </c>
      <c r="B4467" s="9">
        <v>6</v>
      </c>
      <c r="C4467" s="255" t="s">
        <v>9104</v>
      </c>
      <c r="D4467" s="9">
        <v>0</v>
      </c>
      <c r="E4467" s="9">
        <v>1745629.3782013811</v>
      </c>
      <c r="F4467" s="255" t="s">
        <v>9115</v>
      </c>
      <c r="G4467" s="9"/>
      <c r="H4467" s="255" t="s">
        <v>9168</v>
      </c>
      <c r="I4467" s="9">
        <v>3</v>
      </c>
    </row>
    <row r="4468">
      <c r="A4468" s="255" t="s">
        <v>5645</v>
      </c>
      <c r="B4468" s="9">
        <v>6</v>
      </c>
      <c r="C4468" s="255" t="s">
        <v>9105</v>
      </c>
      <c r="D4468" s="9">
        <v>0</v>
      </c>
      <c r="E4468" s="9">
        <v>1745629.3782013811</v>
      </c>
      <c r="F4468" s="255" t="s">
        <v>9115</v>
      </c>
      <c r="G4468" s="9"/>
      <c r="H4468" s="255" t="s">
        <v>9168</v>
      </c>
      <c r="I4468" s="9">
        <v>3</v>
      </c>
    </row>
    <row r="4469">
      <c r="A4469" s="255" t="s">
        <v>5646</v>
      </c>
      <c r="B4469" s="9">
        <v>6</v>
      </c>
      <c r="C4469" s="255" t="s">
        <v>9205</v>
      </c>
      <c r="D4469" s="9">
        <v>0</v>
      </c>
      <c r="E4469" s="9">
        <v>1745629.3782013811</v>
      </c>
      <c r="F4469" s="255" t="s">
        <v>9115</v>
      </c>
      <c r="G4469" s="9"/>
      <c r="H4469" s="255" t="s">
        <v>9168</v>
      </c>
      <c r="I4469" s="9">
        <v>3</v>
      </c>
    </row>
    <row r="4470">
      <c r="A4470" s="255" t="s">
        <v>5647</v>
      </c>
      <c r="B4470" s="9">
        <v>6</v>
      </c>
      <c r="C4470" s="255" t="s">
        <v>9103</v>
      </c>
      <c r="D4470" s="9">
        <v>0</v>
      </c>
      <c r="E4470" s="9">
        <v>1745629.3782013811</v>
      </c>
      <c r="F4470" s="255" t="s">
        <v>9116</v>
      </c>
      <c r="G4470" s="9"/>
      <c r="H4470" s="255" t="s">
        <v>9168</v>
      </c>
      <c r="I4470" s="9">
        <v>3</v>
      </c>
    </row>
    <row r="4471">
      <c r="A4471" s="255" t="s">
        <v>5648</v>
      </c>
      <c r="B4471" s="9">
        <v>6</v>
      </c>
      <c r="C4471" s="255" t="s">
        <v>9104</v>
      </c>
      <c r="D4471" s="9">
        <v>0</v>
      </c>
      <c r="E4471" s="9">
        <v>1745629.3782013811</v>
      </c>
      <c r="F4471" s="255" t="s">
        <v>9116</v>
      </c>
      <c r="G4471" s="9"/>
      <c r="H4471" s="255" t="s">
        <v>9168</v>
      </c>
      <c r="I4471" s="9">
        <v>3</v>
      </c>
    </row>
    <row r="4472">
      <c r="A4472" s="255" t="s">
        <v>5649</v>
      </c>
      <c r="B4472" s="9">
        <v>6</v>
      </c>
      <c r="C4472" s="255" t="s">
        <v>9105</v>
      </c>
      <c r="D4472" s="9">
        <v>0</v>
      </c>
      <c r="E4472" s="9">
        <v>1745629.3782013811</v>
      </c>
      <c r="F4472" s="255" t="s">
        <v>9116</v>
      </c>
      <c r="G4472" s="9"/>
      <c r="H4472" s="255" t="s">
        <v>9168</v>
      </c>
      <c r="I4472" s="9">
        <v>3</v>
      </c>
    </row>
    <row r="4473">
      <c r="A4473" s="255" t="s">
        <v>5650</v>
      </c>
      <c r="B4473" s="9">
        <v>6</v>
      </c>
      <c r="C4473" s="255" t="s">
        <v>9205</v>
      </c>
      <c r="D4473" s="9">
        <v>0</v>
      </c>
      <c r="E4473" s="9">
        <v>1745629.3782013811</v>
      </c>
      <c r="F4473" s="255" t="s">
        <v>9116</v>
      </c>
      <c r="G4473" s="9"/>
      <c r="H4473" s="255" t="s">
        <v>9168</v>
      </c>
      <c r="I4473" s="9">
        <v>3</v>
      </c>
    </row>
    <row r="4474">
      <c r="A4474" s="255" t="s">
        <v>5651</v>
      </c>
      <c r="B4474" s="9">
        <v>6</v>
      </c>
      <c r="C4474" s="255" t="s">
        <v>9103</v>
      </c>
      <c r="D4474" s="9">
        <v>0</v>
      </c>
      <c r="E4474" s="9">
        <v>1745629.3782013811</v>
      </c>
      <c r="F4474" s="255" t="s">
        <v>9117</v>
      </c>
      <c r="G4474" s="9"/>
      <c r="H4474" s="255" t="s">
        <v>9168</v>
      </c>
      <c r="I4474" s="9">
        <v>3</v>
      </c>
    </row>
    <row r="4475">
      <c r="A4475" s="255" t="s">
        <v>5652</v>
      </c>
      <c r="B4475" s="9">
        <v>6</v>
      </c>
      <c r="C4475" s="255" t="s">
        <v>9104</v>
      </c>
      <c r="D4475" s="9">
        <v>0</v>
      </c>
      <c r="E4475" s="9">
        <v>1745629.3782013811</v>
      </c>
      <c r="F4475" s="255" t="s">
        <v>9117</v>
      </c>
      <c r="G4475" s="9"/>
      <c r="H4475" s="255" t="s">
        <v>9168</v>
      </c>
      <c r="I4475" s="9">
        <v>3</v>
      </c>
    </row>
    <row r="4476">
      <c r="A4476" s="255" t="s">
        <v>5653</v>
      </c>
      <c r="B4476" s="9">
        <v>6</v>
      </c>
      <c r="C4476" s="255" t="s">
        <v>9105</v>
      </c>
      <c r="D4476" s="9">
        <v>0</v>
      </c>
      <c r="E4476" s="9">
        <v>1745629.3782013811</v>
      </c>
      <c r="F4476" s="255" t="s">
        <v>9117</v>
      </c>
      <c r="G4476" s="9"/>
      <c r="H4476" s="255" t="s">
        <v>9168</v>
      </c>
      <c r="I4476" s="9">
        <v>3</v>
      </c>
    </row>
    <row r="4477">
      <c r="A4477" s="255" t="s">
        <v>5654</v>
      </c>
      <c r="B4477" s="9">
        <v>6</v>
      </c>
      <c r="C4477" s="255" t="s">
        <v>9205</v>
      </c>
      <c r="D4477" s="9">
        <v>0</v>
      </c>
      <c r="E4477" s="9">
        <v>1745629.3782013811</v>
      </c>
      <c r="F4477" s="255" t="s">
        <v>9117</v>
      </c>
      <c r="G4477" s="9"/>
      <c r="H4477" s="255" t="s">
        <v>9168</v>
      </c>
      <c r="I4477" s="9">
        <v>3</v>
      </c>
    </row>
    <row r="4478">
      <c r="A4478" s="255" t="s">
        <v>5655</v>
      </c>
      <c r="B4478" s="9">
        <v>6</v>
      </c>
      <c r="C4478" s="255" t="s">
        <v>9103</v>
      </c>
      <c r="D4478" s="9">
        <v>0</v>
      </c>
      <c r="E4478" s="9">
        <v>1745629.3782013811</v>
      </c>
      <c r="F4478" s="255" t="s">
        <v>9118</v>
      </c>
      <c r="G4478" s="9"/>
      <c r="H4478" s="255" t="s">
        <v>9168</v>
      </c>
      <c r="I4478" s="9">
        <v>3</v>
      </c>
    </row>
    <row r="4479">
      <c r="A4479" s="255" t="s">
        <v>5656</v>
      </c>
      <c r="B4479" s="9">
        <v>6</v>
      </c>
      <c r="C4479" s="255" t="s">
        <v>9104</v>
      </c>
      <c r="D4479" s="9">
        <v>0</v>
      </c>
      <c r="E4479" s="9">
        <v>1745629.3782013811</v>
      </c>
      <c r="F4479" s="255" t="s">
        <v>9118</v>
      </c>
      <c r="G4479" s="9"/>
      <c r="H4479" s="255" t="s">
        <v>9168</v>
      </c>
      <c r="I4479" s="9">
        <v>3</v>
      </c>
    </row>
    <row r="4480">
      <c r="A4480" s="255" t="s">
        <v>5657</v>
      </c>
      <c r="B4480" s="9">
        <v>6</v>
      </c>
      <c r="C4480" s="255" t="s">
        <v>9105</v>
      </c>
      <c r="D4480" s="9">
        <v>0</v>
      </c>
      <c r="E4480" s="9">
        <v>1745629.3782013811</v>
      </c>
      <c r="F4480" s="255" t="s">
        <v>9118</v>
      </c>
      <c r="G4480" s="9"/>
      <c r="H4480" s="255" t="s">
        <v>9168</v>
      </c>
      <c r="I4480" s="9">
        <v>3</v>
      </c>
    </row>
    <row r="4481">
      <c r="A4481" s="255" t="s">
        <v>5658</v>
      </c>
      <c r="B4481" s="9">
        <v>6</v>
      </c>
      <c r="C4481" s="255" t="s">
        <v>9205</v>
      </c>
      <c r="D4481" s="9">
        <v>0</v>
      </c>
      <c r="E4481" s="9">
        <v>1745629.3782013811</v>
      </c>
      <c r="F4481" s="255" t="s">
        <v>9118</v>
      </c>
      <c r="G4481" s="9"/>
      <c r="H4481" s="255" t="s">
        <v>9168</v>
      </c>
      <c r="I4481" s="9">
        <v>3</v>
      </c>
    </row>
    <row r="4482">
      <c r="A4482" s="255" t="s">
        <v>5659</v>
      </c>
      <c r="B4482" s="9">
        <v>6</v>
      </c>
      <c r="C4482" s="255" t="s">
        <v>9103</v>
      </c>
      <c r="D4482" s="9">
        <v>0</v>
      </c>
      <c r="E4482" s="9">
        <v>1745629.3782013811</v>
      </c>
      <c r="F4482" s="255" t="s">
        <v>9119</v>
      </c>
      <c r="G4482" s="9"/>
      <c r="H4482" s="255" t="s">
        <v>9168</v>
      </c>
      <c r="I4482" s="9">
        <v>3</v>
      </c>
    </row>
    <row r="4483">
      <c r="A4483" s="255" t="s">
        <v>5660</v>
      </c>
      <c r="B4483" s="9">
        <v>6</v>
      </c>
      <c r="C4483" s="255" t="s">
        <v>9104</v>
      </c>
      <c r="D4483" s="9">
        <v>0</v>
      </c>
      <c r="E4483" s="9">
        <v>1745629.3782013811</v>
      </c>
      <c r="F4483" s="255" t="s">
        <v>9119</v>
      </c>
      <c r="G4483" s="9"/>
      <c r="H4483" s="255" t="s">
        <v>9168</v>
      </c>
      <c r="I4483" s="9">
        <v>3</v>
      </c>
    </row>
    <row r="4484">
      <c r="A4484" s="255" t="s">
        <v>5661</v>
      </c>
      <c r="B4484" s="9">
        <v>6</v>
      </c>
      <c r="C4484" s="255" t="s">
        <v>9105</v>
      </c>
      <c r="D4484" s="9">
        <v>0</v>
      </c>
      <c r="E4484" s="9">
        <v>1745629.3782013811</v>
      </c>
      <c r="F4484" s="255" t="s">
        <v>9119</v>
      </c>
      <c r="G4484" s="9"/>
      <c r="H4484" s="255" t="s">
        <v>9168</v>
      </c>
      <c r="I4484" s="9">
        <v>3</v>
      </c>
    </row>
    <row r="4485">
      <c r="A4485" s="255" t="s">
        <v>5662</v>
      </c>
      <c r="B4485" s="9">
        <v>6</v>
      </c>
      <c r="C4485" s="255" t="s">
        <v>9205</v>
      </c>
      <c r="D4485" s="9">
        <v>0</v>
      </c>
      <c r="E4485" s="9">
        <v>1745629.3782013811</v>
      </c>
      <c r="F4485" s="255" t="s">
        <v>9119</v>
      </c>
      <c r="G4485" s="9"/>
      <c r="H4485" s="255" t="s">
        <v>9168</v>
      </c>
      <c r="I4485" s="9">
        <v>3</v>
      </c>
    </row>
    <row r="4486">
      <c r="A4486" s="255" t="s">
        <v>5663</v>
      </c>
      <c r="B4486" s="9">
        <v>6</v>
      </c>
      <c r="C4486" s="255" t="s">
        <v>9103</v>
      </c>
      <c r="D4486" s="9">
        <v>0</v>
      </c>
      <c r="E4486" s="9">
        <v>1745629.3782013811</v>
      </c>
      <c r="F4486" s="255" t="s">
        <v>9120</v>
      </c>
      <c r="G4486" s="9"/>
      <c r="H4486" s="255" t="s">
        <v>9168</v>
      </c>
      <c r="I4486" s="9">
        <v>3</v>
      </c>
    </row>
    <row r="4487">
      <c r="A4487" s="255" t="s">
        <v>5664</v>
      </c>
      <c r="B4487" s="9">
        <v>6</v>
      </c>
      <c r="C4487" s="255" t="s">
        <v>9104</v>
      </c>
      <c r="D4487" s="9">
        <v>0</v>
      </c>
      <c r="E4487" s="9">
        <v>1745629.3782013811</v>
      </c>
      <c r="F4487" s="255" t="s">
        <v>9120</v>
      </c>
      <c r="G4487" s="9"/>
      <c r="H4487" s="255" t="s">
        <v>9168</v>
      </c>
      <c r="I4487" s="9">
        <v>3</v>
      </c>
    </row>
    <row r="4488">
      <c r="A4488" s="255" t="s">
        <v>5665</v>
      </c>
      <c r="B4488" s="9">
        <v>6</v>
      </c>
      <c r="C4488" s="255" t="s">
        <v>9105</v>
      </c>
      <c r="D4488" s="9">
        <v>0</v>
      </c>
      <c r="E4488" s="9">
        <v>1745629.3782013811</v>
      </c>
      <c r="F4488" s="255" t="s">
        <v>9120</v>
      </c>
      <c r="G4488" s="9"/>
      <c r="H4488" s="255" t="s">
        <v>9168</v>
      </c>
      <c r="I4488" s="9">
        <v>3</v>
      </c>
    </row>
    <row r="4489">
      <c r="A4489" s="255" t="s">
        <v>5666</v>
      </c>
      <c r="B4489" s="9">
        <v>6</v>
      </c>
      <c r="C4489" s="255" t="s">
        <v>9205</v>
      </c>
      <c r="D4489" s="9">
        <v>0</v>
      </c>
      <c r="E4489" s="9">
        <v>1745629.3782013811</v>
      </c>
      <c r="F4489" s="255" t="s">
        <v>9120</v>
      </c>
      <c r="G4489" s="9"/>
      <c r="H4489" s="255" t="s">
        <v>9168</v>
      </c>
      <c r="I4489" s="9">
        <v>3</v>
      </c>
    </row>
    <row r="4490">
      <c r="A4490" s="255" t="s">
        <v>5667</v>
      </c>
      <c r="B4490" s="9">
        <v>6</v>
      </c>
      <c r="C4490" s="255" t="s">
        <v>9103</v>
      </c>
      <c r="D4490" s="9">
        <v>0</v>
      </c>
      <c r="E4490" s="9">
        <v>1745629.3782013811</v>
      </c>
      <c r="F4490" s="255" t="s">
        <v>9121</v>
      </c>
      <c r="G4490" s="9"/>
      <c r="H4490" s="255" t="s">
        <v>9168</v>
      </c>
      <c r="I4490" s="9">
        <v>3</v>
      </c>
    </row>
    <row r="4491">
      <c r="A4491" s="255" t="s">
        <v>5668</v>
      </c>
      <c r="B4491" s="9">
        <v>6</v>
      </c>
      <c r="C4491" s="255" t="s">
        <v>9104</v>
      </c>
      <c r="D4491" s="9">
        <v>0</v>
      </c>
      <c r="E4491" s="9">
        <v>1745629.3782013811</v>
      </c>
      <c r="F4491" s="255" t="s">
        <v>9121</v>
      </c>
      <c r="G4491" s="9"/>
      <c r="H4491" s="255" t="s">
        <v>9168</v>
      </c>
      <c r="I4491" s="9">
        <v>3</v>
      </c>
    </row>
    <row r="4492">
      <c r="A4492" s="255" t="s">
        <v>5669</v>
      </c>
      <c r="B4492" s="9">
        <v>6</v>
      </c>
      <c r="C4492" s="255" t="s">
        <v>9105</v>
      </c>
      <c r="D4492" s="9">
        <v>0</v>
      </c>
      <c r="E4492" s="9">
        <v>1745629.3782013811</v>
      </c>
      <c r="F4492" s="255" t="s">
        <v>9121</v>
      </c>
      <c r="G4492" s="9"/>
      <c r="H4492" s="255" t="s">
        <v>9168</v>
      </c>
      <c r="I4492" s="9">
        <v>3</v>
      </c>
    </row>
    <row r="4493">
      <c r="A4493" s="255" t="s">
        <v>5670</v>
      </c>
      <c r="B4493" s="9">
        <v>6</v>
      </c>
      <c r="C4493" s="255" t="s">
        <v>9205</v>
      </c>
      <c r="D4493" s="9">
        <v>0</v>
      </c>
      <c r="E4493" s="9">
        <v>1745629.3782013811</v>
      </c>
      <c r="F4493" s="255" t="s">
        <v>9121</v>
      </c>
      <c r="G4493" s="9"/>
      <c r="H4493" s="255" t="s">
        <v>9168</v>
      </c>
      <c r="I4493" s="9">
        <v>3</v>
      </c>
    </row>
    <row r="4494">
      <c r="A4494" s="255" t="s">
        <v>5671</v>
      </c>
      <c r="B4494" s="9">
        <v>6</v>
      </c>
      <c r="C4494" s="255" t="s">
        <v>9103</v>
      </c>
      <c r="D4494" s="9">
        <v>1438788.9971316282</v>
      </c>
      <c r="E4494" s="9">
        <v>1745629.3782013811</v>
      </c>
      <c r="F4494" s="255" t="s">
        <v>9122</v>
      </c>
      <c r="G4494" s="9"/>
      <c r="H4494" s="255" t="s">
        <v>9168</v>
      </c>
      <c r="I4494" s="9">
        <v>3</v>
      </c>
    </row>
    <row r="4495">
      <c r="A4495" s="255" t="s">
        <v>5672</v>
      </c>
      <c r="B4495" s="9">
        <v>6</v>
      </c>
      <c r="C4495" s="255" t="s">
        <v>9104</v>
      </c>
      <c r="D4495" s="9">
        <v>5140571271.6950569</v>
      </c>
      <c r="E4495" s="9">
        <v>1745629.3782013811</v>
      </c>
      <c r="F4495" s="255" t="s">
        <v>9122</v>
      </c>
      <c r="G4495" s="9"/>
      <c r="H4495" s="255" t="s">
        <v>9168</v>
      </c>
      <c r="I4495" s="9">
        <v>3</v>
      </c>
    </row>
    <row r="4496">
      <c r="A4496" s="255" t="s">
        <v>5673</v>
      </c>
      <c r="B4496" s="9">
        <v>6</v>
      </c>
      <c r="C4496" s="255" t="s">
        <v>9105</v>
      </c>
      <c r="D4496" s="9">
        <v>0.82422363824679235</v>
      </c>
      <c r="E4496" s="9">
        <v>1745629.3782013811</v>
      </c>
      <c r="F4496" s="255" t="s">
        <v>9122</v>
      </c>
      <c r="G4496" s="9"/>
      <c r="H4496" s="255" t="s">
        <v>9168</v>
      </c>
      <c r="I4496" s="9">
        <v>3</v>
      </c>
    </row>
    <row r="4497">
      <c r="A4497" s="255" t="s">
        <v>5674</v>
      </c>
      <c r="B4497" s="9">
        <v>6</v>
      </c>
      <c r="C4497" s="255" t="s">
        <v>9205</v>
      </c>
      <c r="D4497" s="9">
        <v>2944.8239906409417</v>
      </c>
      <c r="E4497" s="9">
        <v>1745629.3782013811</v>
      </c>
      <c r="F4497" s="255" t="s">
        <v>9122</v>
      </c>
      <c r="G4497" s="9"/>
      <c r="H4497" s="255" t="s">
        <v>9168</v>
      </c>
      <c r="I4497" s="9">
        <v>3</v>
      </c>
    </row>
    <row r="4498">
      <c r="A4498" s="255" t="s">
        <v>5675</v>
      </c>
      <c r="B4498" s="9">
        <v>6</v>
      </c>
      <c r="C4498" s="255" t="s">
        <v>9103</v>
      </c>
      <c r="D4498" s="9">
        <v>1438788.9971316282</v>
      </c>
      <c r="E4498" s="9">
        <v>1745629.3782013811</v>
      </c>
      <c r="F4498" s="255" t="s">
        <v>9123</v>
      </c>
      <c r="G4498" s="9"/>
      <c r="H4498" s="255" t="s">
        <v>9168</v>
      </c>
      <c r="I4498" s="9">
        <v>3</v>
      </c>
    </row>
    <row r="4499">
      <c r="A4499" s="255" t="s">
        <v>5676</v>
      </c>
      <c r="B4499" s="9">
        <v>6</v>
      </c>
      <c r="C4499" s="255" t="s">
        <v>9104</v>
      </c>
      <c r="D4499" s="9">
        <v>5140571271.6950569</v>
      </c>
      <c r="E4499" s="9">
        <v>1745629.3782013811</v>
      </c>
      <c r="F4499" s="255" t="s">
        <v>9123</v>
      </c>
      <c r="G4499" s="9"/>
      <c r="H4499" s="255" t="s">
        <v>9168</v>
      </c>
      <c r="I4499" s="9">
        <v>3</v>
      </c>
    </row>
    <row r="4500">
      <c r="A4500" s="255" t="s">
        <v>5677</v>
      </c>
      <c r="B4500" s="9">
        <v>6</v>
      </c>
      <c r="C4500" s="255" t="s">
        <v>9105</v>
      </c>
      <c r="D4500" s="9">
        <v>0.82422363824679235</v>
      </c>
      <c r="E4500" s="9">
        <v>1745629.3782013811</v>
      </c>
      <c r="F4500" s="255" t="s">
        <v>9123</v>
      </c>
      <c r="G4500" s="9"/>
      <c r="H4500" s="255" t="s">
        <v>9168</v>
      </c>
      <c r="I4500" s="9">
        <v>3</v>
      </c>
    </row>
    <row r="4501">
      <c r="A4501" s="255" t="s">
        <v>5678</v>
      </c>
      <c r="B4501" s="9">
        <v>6</v>
      </c>
      <c r="C4501" s="255" t="s">
        <v>9205</v>
      </c>
      <c r="D4501" s="9">
        <v>2944.8239906409417</v>
      </c>
      <c r="E4501" s="9">
        <v>1745629.3782013811</v>
      </c>
      <c r="F4501" s="255" t="s">
        <v>9123</v>
      </c>
      <c r="G4501" s="9"/>
      <c r="H4501" s="255" t="s">
        <v>9168</v>
      </c>
      <c r="I4501" s="9">
        <v>3</v>
      </c>
    </row>
    <row r="4502">
      <c r="A4502" s="255" t="s">
        <v>5679</v>
      </c>
      <c r="B4502" s="9">
        <v>6</v>
      </c>
      <c r="C4502" s="255" t="s">
        <v>9103</v>
      </c>
      <c r="D4502" s="9">
        <v>1438788.9971316282</v>
      </c>
      <c r="E4502" s="9">
        <v>1745629.3782013811</v>
      </c>
      <c r="F4502" s="255" t="s">
        <v>9124</v>
      </c>
      <c r="G4502" s="9"/>
      <c r="H4502" s="255" t="s">
        <v>9168</v>
      </c>
      <c r="I4502" s="9">
        <v>3</v>
      </c>
    </row>
    <row r="4503">
      <c r="A4503" s="255" t="s">
        <v>5680</v>
      </c>
      <c r="B4503" s="9">
        <v>6</v>
      </c>
      <c r="C4503" s="255" t="s">
        <v>9104</v>
      </c>
      <c r="D4503" s="9">
        <v>5140571271.6950569</v>
      </c>
      <c r="E4503" s="9">
        <v>1745629.3782013811</v>
      </c>
      <c r="F4503" s="255" t="s">
        <v>9124</v>
      </c>
      <c r="G4503" s="9"/>
      <c r="H4503" s="255" t="s">
        <v>9168</v>
      </c>
      <c r="I4503" s="9">
        <v>3</v>
      </c>
    </row>
    <row r="4504">
      <c r="A4504" s="255" t="s">
        <v>5681</v>
      </c>
      <c r="B4504" s="9">
        <v>6</v>
      </c>
      <c r="C4504" s="255" t="s">
        <v>9105</v>
      </c>
      <c r="D4504" s="9">
        <v>0.82422363824679235</v>
      </c>
      <c r="E4504" s="9">
        <v>1745629.3782013811</v>
      </c>
      <c r="F4504" s="255" t="s">
        <v>9124</v>
      </c>
      <c r="G4504" s="9"/>
      <c r="H4504" s="255" t="s">
        <v>9168</v>
      </c>
      <c r="I4504" s="9">
        <v>3</v>
      </c>
    </row>
    <row r="4505">
      <c r="A4505" s="255" t="s">
        <v>5682</v>
      </c>
      <c r="B4505" s="9">
        <v>6</v>
      </c>
      <c r="C4505" s="255" t="s">
        <v>9205</v>
      </c>
      <c r="D4505" s="9">
        <v>2944.8239906409417</v>
      </c>
      <c r="E4505" s="9">
        <v>1745629.3782013811</v>
      </c>
      <c r="F4505" s="255" t="s">
        <v>9124</v>
      </c>
      <c r="G4505" s="9"/>
      <c r="H4505" s="255" t="s">
        <v>9168</v>
      </c>
      <c r="I4505" s="9">
        <v>3</v>
      </c>
    </row>
    <row r="4506">
      <c r="A4506" s="255" t="s">
        <v>5683</v>
      </c>
      <c r="B4506" s="9">
        <v>6</v>
      </c>
      <c r="C4506" s="255" t="s">
        <v>9103</v>
      </c>
      <c r="D4506" s="9">
        <v>1745629.3782013811</v>
      </c>
      <c r="E4506" s="9">
        <v>1745629.3782013811</v>
      </c>
      <c r="F4506" s="255" t="s">
        <v>9125</v>
      </c>
      <c r="G4506" s="9"/>
      <c r="H4506" s="255" t="s">
        <v>9168</v>
      </c>
      <c r="I4506" s="9">
        <v>3</v>
      </c>
    </row>
    <row r="4507">
      <c r="A4507" s="255" t="s">
        <v>5684</v>
      </c>
      <c r="B4507" s="9">
        <v>6</v>
      </c>
      <c r="C4507" s="255" t="s">
        <v>9104</v>
      </c>
      <c r="D4507" s="9">
        <v>2403660566.0569253</v>
      </c>
      <c r="E4507" s="9">
        <v>1745629.3782013811</v>
      </c>
      <c r="F4507" s="255" t="s">
        <v>9125</v>
      </c>
      <c r="G4507" s="9"/>
      <c r="H4507" s="255" t="s">
        <v>9168</v>
      </c>
      <c r="I4507" s="9">
        <v>3</v>
      </c>
    </row>
    <row r="4508">
      <c r="A4508" s="255" t="s">
        <v>5685</v>
      </c>
      <c r="B4508" s="9">
        <v>6</v>
      </c>
      <c r="C4508" s="255" t="s">
        <v>9105</v>
      </c>
      <c r="D4508" s="9">
        <v>1</v>
      </c>
      <c r="E4508" s="9">
        <v>1745629.3782013811</v>
      </c>
      <c r="F4508" s="255" t="s">
        <v>9125</v>
      </c>
      <c r="G4508" s="9"/>
      <c r="H4508" s="255" t="s">
        <v>9168</v>
      </c>
      <c r="I4508" s="9">
        <v>3</v>
      </c>
    </row>
    <row r="4509">
      <c r="A4509" s="255" t="s">
        <v>5686</v>
      </c>
      <c r="B4509" s="9">
        <v>6</v>
      </c>
      <c r="C4509" s="255" t="s">
        <v>9205</v>
      </c>
      <c r="D4509" s="9">
        <v>1376.9592767357929</v>
      </c>
      <c r="E4509" s="9">
        <v>1745629.3782013811</v>
      </c>
      <c r="F4509" s="255" t="s">
        <v>9125</v>
      </c>
      <c r="G4509" s="9"/>
      <c r="H4509" s="255" t="s">
        <v>9168</v>
      </c>
      <c r="I4509" s="9">
        <v>3</v>
      </c>
    </row>
    <row r="4510">
      <c r="A4510" s="255" t="s">
        <v>5687</v>
      </c>
      <c r="B4510" s="9">
        <v>6</v>
      </c>
      <c r="C4510" s="255" t="s">
        <v>9103</v>
      </c>
      <c r="D4510" s="9">
        <v>1180035.6941426734</v>
      </c>
      <c r="E4510" s="9">
        <v>1745629.3782013811</v>
      </c>
      <c r="F4510" s="255" t="s">
        <v>9126</v>
      </c>
      <c r="G4510" s="9"/>
      <c r="H4510" s="255" t="s">
        <v>9168</v>
      </c>
      <c r="I4510" s="9">
        <v>3</v>
      </c>
    </row>
    <row r="4511">
      <c r="A4511" s="255" t="s">
        <v>5688</v>
      </c>
      <c r="B4511" s="9">
        <v>6</v>
      </c>
      <c r="C4511" s="255" t="s">
        <v>9104</v>
      </c>
      <c r="D4511" s="9">
        <v>3042902107.5736442</v>
      </c>
      <c r="E4511" s="9">
        <v>1745629.3782013811</v>
      </c>
      <c r="F4511" s="255" t="s">
        <v>9126</v>
      </c>
      <c r="G4511" s="9"/>
      <c r="H4511" s="255" t="s">
        <v>9168</v>
      </c>
      <c r="I4511" s="9">
        <v>3</v>
      </c>
    </row>
    <row r="4512">
      <c r="A4512" s="255" t="s">
        <v>5689</v>
      </c>
      <c r="B4512" s="9">
        <v>6</v>
      </c>
      <c r="C4512" s="255" t="s">
        <v>9105</v>
      </c>
      <c r="D4512" s="9">
        <v>0.67599440573034453</v>
      </c>
      <c r="E4512" s="9">
        <v>1745629.3782013811</v>
      </c>
      <c r="F4512" s="255" t="s">
        <v>9126</v>
      </c>
      <c r="G4512" s="9"/>
      <c r="H4512" s="255" t="s">
        <v>9168</v>
      </c>
      <c r="I4512" s="9">
        <v>3</v>
      </c>
    </row>
    <row r="4513">
      <c r="A4513" s="255" t="s">
        <v>5690</v>
      </c>
      <c r="B4513" s="9">
        <v>6</v>
      </c>
      <c r="C4513" s="255" t="s">
        <v>9205</v>
      </c>
      <c r="D4513" s="9">
        <v>1743.1547300773061</v>
      </c>
      <c r="E4513" s="9">
        <v>1745629.3782013811</v>
      </c>
      <c r="F4513" s="255" t="s">
        <v>9126</v>
      </c>
      <c r="G4513" s="9"/>
      <c r="H4513" s="255" t="s">
        <v>9168</v>
      </c>
      <c r="I4513" s="9">
        <v>3</v>
      </c>
    </row>
    <row r="4514">
      <c r="A4514" s="255" t="s">
        <v>5691</v>
      </c>
      <c r="B4514" s="9">
        <v>6</v>
      </c>
      <c r="C4514" s="255" t="s">
        <v>9103</v>
      </c>
      <c r="D4514" s="9">
        <v>1573765.5935624428</v>
      </c>
      <c r="E4514" s="9">
        <v>1745629.3782013811</v>
      </c>
      <c r="F4514" s="255" t="s">
        <v>9127</v>
      </c>
      <c r="G4514" s="9"/>
      <c r="H4514" s="255" t="s">
        <v>9168</v>
      </c>
      <c r="I4514" s="9">
        <v>3</v>
      </c>
    </row>
    <row r="4515">
      <c r="A4515" s="255" t="s">
        <v>5692</v>
      </c>
      <c r="B4515" s="9">
        <v>6</v>
      </c>
      <c r="C4515" s="255" t="s">
        <v>9104</v>
      </c>
      <c r="D4515" s="9">
        <v>8183473379.2687016</v>
      </c>
      <c r="E4515" s="9">
        <v>1745629.3782013811</v>
      </c>
      <c r="F4515" s="255" t="s">
        <v>9127</v>
      </c>
      <c r="G4515" s="9"/>
      <c r="H4515" s="255" t="s">
        <v>9168</v>
      </c>
      <c r="I4515" s="9">
        <v>3</v>
      </c>
    </row>
    <row r="4516">
      <c r="A4516" s="255" t="s">
        <v>5693</v>
      </c>
      <c r="B4516" s="9">
        <v>6</v>
      </c>
      <c r="C4516" s="255" t="s">
        <v>9105</v>
      </c>
      <c r="D4516" s="9">
        <v>0.90154623496539732</v>
      </c>
      <c r="E4516" s="9">
        <v>1745629.3782013811</v>
      </c>
      <c r="F4516" s="255" t="s">
        <v>9127</v>
      </c>
      <c r="G4516" s="9"/>
      <c r="H4516" s="255" t="s">
        <v>9168</v>
      </c>
      <c r="I4516" s="9">
        <v>3</v>
      </c>
    </row>
    <row r="4517">
      <c r="A4517" s="255" t="s">
        <v>5694</v>
      </c>
      <c r="B4517" s="9">
        <v>6</v>
      </c>
      <c r="C4517" s="255" t="s">
        <v>9205</v>
      </c>
      <c r="D4517" s="9">
        <v>4687.978720718248</v>
      </c>
      <c r="E4517" s="9">
        <v>1745629.3782013811</v>
      </c>
      <c r="F4517" s="255" t="s">
        <v>9127</v>
      </c>
      <c r="G4517" s="9"/>
      <c r="H4517" s="255" t="s">
        <v>9168</v>
      </c>
      <c r="I4517" s="9">
        <v>3</v>
      </c>
    </row>
    <row r="4518">
      <c r="A4518" s="255" t="s">
        <v>5695</v>
      </c>
      <c r="B4518" s="9">
        <v>6</v>
      </c>
      <c r="C4518" s="255" t="s">
        <v>9103</v>
      </c>
      <c r="D4518" s="9">
        <v>1573765.5935624428</v>
      </c>
      <c r="E4518" s="9">
        <v>1745629.3782013811</v>
      </c>
      <c r="F4518" s="255" t="s">
        <v>9128</v>
      </c>
      <c r="G4518" s="9"/>
      <c r="H4518" s="255" t="s">
        <v>9168</v>
      </c>
      <c r="I4518" s="9">
        <v>3</v>
      </c>
    </row>
    <row r="4519">
      <c r="A4519" s="255" t="s">
        <v>5696</v>
      </c>
      <c r="B4519" s="9">
        <v>6</v>
      </c>
      <c r="C4519" s="255" t="s">
        <v>9104</v>
      </c>
      <c r="D4519" s="9">
        <v>8183473379.2687016</v>
      </c>
      <c r="E4519" s="9">
        <v>1745629.3782013811</v>
      </c>
      <c r="F4519" s="255" t="s">
        <v>9128</v>
      </c>
      <c r="G4519" s="9"/>
      <c r="H4519" s="255" t="s">
        <v>9168</v>
      </c>
      <c r="I4519" s="9">
        <v>3</v>
      </c>
    </row>
    <row r="4520">
      <c r="A4520" s="255" t="s">
        <v>5697</v>
      </c>
      <c r="B4520" s="9">
        <v>6</v>
      </c>
      <c r="C4520" s="255" t="s">
        <v>9105</v>
      </c>
      <c r="D4520" s="9">
        <v>0.90154623496539732</v>
      </c>
      <c r="E4520" s="9">
        <v>1745629.3782013811</v>
      </c>
      <c r="F4520" s="255" t="s">
        <v>9128</v>
      </c>
      <c r="G4520" s="9"/>
      <c r="H4520" s="255" t="s">
        <v>9168</v>
      </c>
      <c r="I4520" s="9">
        <v>3</v>
      </c>
    </row>
    <row r="4521">
      <c r="A4521" s="255" t="s">
        <v>5698</v>
      </c>
      <c r="B4521" s="9">
        <v>6</v>
      </c>
      <c r="C4521" s="255" t="s">
        <v>9205</v>
      </c>
      <c r="D4521" s="9">
        <v>4687.978720718248</v>
      </c>
      <c r="E4521" s="9">
        <v>1745629.3782013811</v>
      </c>
      <c r="F4521" s="255" t="s">
        <v>9128</v>
      </c>
      <c r="G4521" s="9"/>
      <c r="H4521" s="255" t="s">
        <v>9168</v>
      </c>
      <c r="I4521" s="9">
        <v>3</v>
      </c>
    </row>
    <row r="4522">
      <c r="A4522" s="255" t="s">
        <v>5699</v>
      </c>
      <c r="B4522" s="9">
        <v>6</v>
      </c>
      <c r="C4522" s="255" t="s">
        <v>9103</v>
      </c>
      <c r="D4522" s="9">
        <v>943761.67513894686</v>
      </c>
      <c r="E4522" s="9">
        <v>1745629.3782013811</v>
      </c>
      <c r="F4522" s="255" t="s">
        <v>9129</v>
      </c>
      <c r="G4522" s="9"/>
      <c r="H4522" s="255" t="s">
        <v>9168</v>
      </c>
      <c r="I4522" s="9">
        <v>3</v>
      </c>
    </row>
    <row r="4523">
      <c r="A4523" s="255" t="s">
        <v>5700</v>
      </c>
      <c r="B4523" s="9">
        <v>6</v>
      </c>
      <c r="C4523" s="255" t="s">
        <v>9104</v>
      </c>
      <c r="D4523" s="9">
        <v>1531045766.7698977</v>
      </c>
      <c r="E4523" s="9">
        <v>1745629.3782013811</v>
      </c>
      <c r="F4523" s="255" t="s">
        <v>9129</v>
      </c>
      <c r="G4523" s="9"/>
      <c r="H4523" s="255" t="s">
        <v>9168</v>
      </c>
      <c r="I4523" s="9">
        <v>3</v>
      </c>
    </row>
    <row r="4524">
      <c r="A4524" s="255" t="s">
        <v>5701</v>
      </c>
      <c r="B4524" s="9">
        <v>6</v>
      </c>
      <c r="C4524" s="255" t="s">
        <v>9105</v>
      </c>
      <c r="D4524" s="9">
        <v>0.5406426397975479</v>
      </c>
      <c r="E4524" s="9">
        <v>1745629.3782013811</v>
      </c>
      <c r="F4524" s="255" t="s">
        <v>9129</v>
      </c>
      <c r="G4524" s="9"/>
      <c r="H4524" s="255" t="s">
        <v>9168</v>
      </c>
      <c r="I4524" s="9">
        <v>3</v>
      </c>
    </row>
    <row r="4525">
      <c r="A4525" s="255" t="s">
        <v>5702</v>
      </c>
      <c r="B4525" s="9">
        <v>6</v>
      </c>
      <c r="C4525" s="255" t="s">
        <v>9205</v>
      </c>
      <c r="D4525" s="9">
        <v>877.073785471816</v>
      </c>
      <c r="E4525" s="9">
        <v>1745629.3782013811</v>
      </c>
      <c r="F4525" s="255" t="s">
        <v>9129</v>
      </c>
      <c r="G4525" s="9"/>
      <c r="H4525" s="255" t="s">
        <v>9168</v>
      </c>
      <c r="I4525" s="9">
        <v>3</v>
      </c>
    </row>
    <row r="4526">
      <c r="A4526" s="255" t="s">
        <v>5703</v>
      </c>
      <c r="B4526" s="9">
        <v>6</v>
      </c>
      <c r="C4526" s="255" t="s">
        <v>9103</v>
      </c>
      <c r="D4526" s="9">
        <v>943761.67513894686</v>
      </c>
      <c r="E4526" s="9">
        <v>1745629.3782013811</v>
      </c>
      <c r="F4526" s="255" t="s">
        <v>9130</v>
      </c>
      <c r="G4526" s="9"/>
      <c r="H4526" s="255" t="s">
        <v>9168</v>
      </c>
      <c r="I4526" s="9">
        <v>3</v>
      </c>
    </row>
    <row r="4527">
      <c r="A4527" s="255" t="s">
        <v>5704</v>
      </c>
      <c r="B4527" s="9">
        <v>6</v>
      </c>
      <c r="C4527" s="255" t="s">
        <v>9104</v>
      </c>
      <c r="D4527" s="9">
        <v>1531045766.7698977</v>
      </c>
      <c r="E4527" s="9">
        <v>1745629.3782013811</v>
      </c>
      <c r="F4527" s="255" t="s">
        <v>9130</v>
      </c>
      <c r="G4527" s="9"/>
      <c r="H4527" s="255" t="s">
        <v>9168</v>
      </c>
      <c r="I4527" s="9">
        <v>3</v>
      </c>
    </row>
    <row r="4528">
      <c r="A4528" s="255" t="s">
        <v>5705</v>
      </c>
      <c r="B4528" s="9">
        <v>6</v>
      </c>
      <c r="C4528" s="255" t="s">
        <v>9105</v>
      </c>
      <c r="D4528" s="9">
        <v>0.5406426397975479</v>
      </c>
      <c r="E4528" s="9">
        <v>1745629.3782013811</v>
      </c>
      <c r="F4528" s="255" t="s">
        <v>9130</v>
      </c>
      <c r="G4528" s="9"/>
      <c r="H4528" s="255" t="s">
        <v>9168</v>
      </c>
      <c r="I4528" s="9">
        <v>3</v>
      </c>
    </row>
    <row r="4529">
      <c r="A4529" s="255" t="s">
        <v>5706</v>
      </c>
      <c r="B4529" s="9">
        <v>6</v>
      </c>
      <c r="C4529" s="255" t="s">
        <v>9205</v>
      </c>
      <c r="D4529" s="9">
        <v>877.073785471816</v>
      </c>
      <c r="E4529" s="9">
        <v>1745629.3782013811</v>
      </c>
      <c r="F4529" s="255" t="s">
        <v>9130</v>
      </c>
      <c r="G4529" s="9"/>
      <c r="H4529" s="255" t="s">
        <v>9168</v>
      </c>
      <c r="I4529" s="9">
        <v>3</v>
      </c>
    </row>
    <row r="4530">
      <c r="A4530" s="255" t="s">
        <v>5707</v>
      </c>
      <c r="B4530" s="9">
        <v>6</v>
      </c>
      <c r="C4530" s="255" t="s">
        <v>9103</v>
      </c>
      <c r="D4530" s="9">
        <v>1745629.3782013811</v>
      </c>
      <c r="E4530" s="9">
        <v>1745629.3782013811</v>
      </c>
      <c r="F4530" s="255" t="s">
        <v>9131</v>
      </c>
      <c r="G4530" s="9"/>
      <c r="H4530" s="255" t="s">
        <v>9168</v>
      </c>
      <c r="I4530" s="9">
        <v>3</v>
      </c>
    </row>
    <row r="4531">
      <c r="A4531" s="255" t="s">
        <v>5708</v>
      </c>
      <c r="B4531" s="9">
        <v>6</v>
      </c>
      <c r="C4531" s="255" t="s">
        <v>9104</v>
      </c>
      <c r="D4531" s="9">
        <v>3609525504.925159</v>
      </c>
      <c r="E4531" s="9">
        <v>1745629.3782013811</v>
      </c>
      <c r="F4531" s="255" t="s">
        <v>9131</v>
      </c>
      <c r="G4531" s="9"/>
      <c r="H4531" s="255" t="s">
        <v>9168</v>
      </c>
      <c r="I4531" s="9">
        <v>3</v>
      </c>
    </row>
    <row r="4532">
      <c r="A4532" s="255" t="s">
        <v>5709</v>
      </c>
      <c r="B4532" s="9">
        <v>6</v>
      </c>
      <c r="C4532" s="255" t="s">
        <v>9105</v>
      </c>
      <c r="D4532" s="9">
        <v>1</v>
      </c>
      <c r="E4532" s="9">
        <v>1745629.3782013811</v>
      </c>
      <c r="F4532" s="255" t="s">
        <v>9131</v>
      </c>
      <c r="G4532" s="9"/>
      <c r="H4532" s="255" t="s">
        <v>9168</v>
      </c>
      <c r="I4532" s="9">
        <v>3</v>
      </c>
    </row>
    <row r="4533">
      <c r="A4533" s="255" t="s">
        <v>5710</v>
      </c>
      <c r="B4533" s="9">
        <v>6</v>
      </c>
      <c r="C4533" s="255" t="s">
        <v>9205</v>
      </c>
      <c r="D4533" s="9">
        <v>2067.7502051691258</v>
      </c>
      <c r="E4533" s="9">
        <v>1745629.3782013811</v>
      </c>
      <c r="F4533" s="255" t="s">
        <v>9131</v>
      </c>
      <c r="G4533" s="9"/>
      <c r="H4533" s="255" t="s">
        <v>9168</v>
      </c>
      <c r="I4533" s="9">
        <v>3</v>
      </c>
    </row>
    <row r="4534">
      <c r="A4534" s="255" t="s">
        <v>5711</v>
      </c>
      <c r="B4534" s="9">
        <v>6</v>
      </c>
      <c r="C4534" s="255" t="s">
        <v>9103</v>
      </c>
      <c r="D4534" s="9">
        <v>1745629.3782013811</v>
      </c>
      <c r="E4534" s="9">
        <v>1745629.3782013811</v>
      </c>
      <c r="F4534" s="255" t="s">
        <v>9132</v>
      </c>
      <c r="G4534" s="9"/>
      <c r="H4534" s="255" t="s">
        <v>9168</v>
      </c>
      <c r="I4534" s="9">
        <v>3</v>
      </c>
    </row>
    <row r="4535">
      <c r="A4535" s="255" t="s">
        <v>5712</v>
      </c>
      <c r="B4535" s="9">
        <v>6</v>
      </c>
      <c r="C4535" s="255" t="s">
        <v>9104</v>
      </c>
      <c r="D4535" s="9">
        <v>5372787920.27003</v>
      </c>
      <c r="E4535" s="9">
        <v>1745629.3782013811</v>
      </c>
      <c r="F4535" s="255" t="s">
        <v>9132</v>
      </c>
      <c r="G4535" s="9"/>
      <c r="H4535" s="255" t="s">
        <v>9168</v>
      </c>
      <c r="I4535" s="9">
        <v>3</v>
      </c>
    </row>
    <row r="4536">
      <c r="A4536" s="255" t="s">
        <v>5713</v>
      </c>
      <c r="B4536" s="9">
        <v>6</v>
      </c>
      <c r="C4536" s="255" t="s">
        <v>9105</v>
      </c>
      <c r="D4536" s="9">
        <v>1</v>
      </c>
      <c r="E4536" s="9">
        <v>1745629.3782013811</v>
      </c>
      <c r="F4536" s="255" t="s">
        <v>9132</v>
      </c>
      <c r="G4536" s="9"/>
      <c r="H4536" s="255" t="s">
        <v>9168</v>
      </c>
      <c r="I4536" s="9">
        <v>3</v>
      </c>
    </row>
    <row r="4537">
      <c r="A4537" s="255" t="s">
        <v>5714</v>
      </c>
      <c r="B4537" s="9">
        <v>6</v>
      </c>
      <c r="C4537" s="255" t="s">
        <v>9205</v>
      </c>
      <c r="D4537" s="9">
        <v>3077.8514542450653</v>
      </c>
      <c r="E4537" s="9">
        <v>1745629.3782013811</v>
      </c>
      <c r="F4537" s="255" t="s">
        <v>9132</v>
      </c>
      <c r="G4537" s="9"/>
      <c r="H4537" s="255" t="s">
        <v>9168</v>
      </c>
      <c r="I4537" s="9">
        <v>3</v>
      </c>
    </row>
    <row r="4538">
      <c r="A4538" s="255" t="s">
        <v>5715</v>
      </c>
      <c r="B4538" s="9">
        <v>6</v>
      </c>
      <c r="C4538" s="255" t="s">
        <v>9103</v>
      </c>
      <c r="D4538" s="9">
        <v>1321183.146510459</v>
      </c>
      <c r="E4538" s="9">
        <v>1745629.3782013811</v>
      </c>
      <c r="F4538" s="255" t="s">
        <v>9133</v>
      </c>
      <c r="G4538" s="9"/>
      <c r="H4538" s="255" t="s">
        <v>9168</v>
      </c>
      <c r="I4538" s="9">
        <v>3</v>
      </c>
    </row>
    <row r="4539">
      <c r="A4539" s="255" t="s">
        <v>5716</v>
      </c>
      <c r="B4539" s="9">
        <v>6</v>
      </c>
      <c r="C4539" s="255" t="s">
        <v>9104</v>
      </c>
      <c r="D4539" s="9">
        <v>5456981507.2080469</v>
      </c>
      <c r="E4539" s="9">
        <v>1745629.3782013811</v>
      </c>
      <c r="F4539" s="255" t="s">
        <v>9133</v>
      </c>
      <c r="G4539" s="9"/>
      <c r="H4539" s="255" t="s">
        <v>9168</v>
      </c>
      <c r="I4539" s="9">
        <v>3</v>
      </c>
    </row>
    <row r="4540">
      <c r="A4540" s="255" t="s">
        <v>5717</v>
      </c>
      <c r="B4540" s="9">
        <v>6</v>
      </c>
      <c r="C4540" s="255" t="s">
        <v>9105</v>
      </c>
      <c r="D4540" s="9">
        <v>0.75685203457777928</v>
      </c>
      <c r="E4540" s="9">
        <v>1745629.3782013811</v>
      </c>
      <c r="F4540" s="255" t="s">
        <v>9133</v>
      </c>
      <c r="G4540" s="9"/>
      <c r="H4540" s="255" t="s">
        <v>9168</v>
      </c>
      <c r="I4540" s="9">
        <v>3</v>
      </c>
    </row>
    <row r="4541">
      <c r="A4541" s="255" t="s">
        <v>5718</v>
      </c>
      <c r="B4541" s="9">
        <v>6</v>
      </c>
      <c r="C4541" s="255" t="s">
        <v>9205</v>
      </c>
      <c r="D4541" s="9">
        <v>3126.0825323819186</v>
      </c>
      <c r="E4541" s="9">
        <v>1745629.3782013811</v>
      </c>
      <c r="F4541" s="255" t="s">
        <v>9133</v>
      </c>
      <c r="G4541" s="9"/>
      <c r="H4541" s="255" t="s">
        <v>9168</v>
      </c>
      <c r="I4541" s="9">
        <v>3</v>
      </c>
    </row>
    <row r="4542">
      <c r="A4542" s="255" t="s">
        <v>5719</v>
      </c>
      <c r="B4542" s="9">
        <v>6</v>
      </c>
      <c r="C4542" s="255" t="s">
        <v>9103</v>
      </c>
      <c r="D4542" s="9">
        <v>0</v>
      </c>
      <c r="E4542" s="9">
        <v>1745629.3782013811</v>
      </c>
      <c r="F4542" s="255" t="s">
        <v>9134</v>
      </c>
      <c r="G4542" s="9"/>
      <c r="H4542" s="255" t="s">
        <v>9168</v>
      </c>
      <c r="I4542" s="9">
        <v>3</v>
      </c>
    </row>
    <row r="4543">
      <c r="A4543" s="255" t="s">
        <v>5720</v>
      </c>
      <c r="B4543" s="9">
        <v>6</v>
      </c>
      <c r="C4543" s="255" t="s">
        <v>9104</v>
      </c>
      <c r="D4543" s="9">
        <v>-2646296048.2093754</v>
      </c>
      <c r="E4543" s="9">
        <v>1745629.3782013811</v>
      </c>
      <c r="F4543" s="255" t="s">
        <v>9134</v>
      </c>
      <c r="G4543" s="9"/>
      <c r="H4543" s="255" t="s">
        <v>9168</v>
      </c>
      <c r="I4543" s="9">
        <v>3</v>
      </c>
    </row>
    <row r="4544">
      <c r="A4544" s="255" t="s">
        <v>5721</v>
      </c>
      <c r="B4544" s="9">
        <v>6</v>
      </c>
      <c r="C4544" s="255" t="s">
        <v>9105</v>
      </c>
      <c r="D4544" s="9">
        <v>0</v>
      </c>
      <c r="E4544" s="9">
        <v>1745629.3782013811</v>
      </c>
      <c r="F4544" s="255" t="s">
        <v>9134</v>
      </c>
      <c r="G4544" s="9"/>
      <c r="H4544" s="255" t="s">
        <v>9168</v>
      </c>
      <c r="I4544" s="9">
        <v>3</v>
      </c>
    </row>
    <row r="4545">
      <c r="A4545" s="255" t="s">
        <v>5722</v>
      </c>
      <c r="B4545" s="9">
        <v>6</v>
      </c>
      <c r="C4545" s="255" t="s">
        <v>9205</v>
      </c>
      <c r="D4545" s="9">
        <v>-1515.9552659087356</v>
      </c>
      <c r="E4545" s="9">
        <v>1745629.3782013811</v>
      </c>
      <c r="F4545" s="255" t="s">
        <v>9134</v>
      </c>
      <c r="G4545" s="9"/>
      <c r="H4545" s="255" t="s">
        <v>9168</v>
      </c>
      <c r="I4545" s="9">
        <v>3</v>
      </c>
    </row>
    <row r="4546">
      <c r="A4546" s="255" t="s">
        <v>5723</v>
      </c>
      <c r="B4546" s="9">
        <v>6</v>
      </c>
      <c r="C4546" s="255" t="s">
        <v>9103</v>
      </c>
      <c r="D4546" s="9">
        <v>1182978.7459949593</v>
      </c>
      <c r="E4546" s="9">
        <v>1745629.3782013811</v>
      </c>
      <c r="F4546" s="255" t="s">
        <v>9135</v>
      </c>
      <c r="G4546" s="9"/>
      <c r="H4546" s="255" t="s">
        <v>9168</v>
      </c>
      <c r="I4546" s="9">
        <v>3</v>
      </c>
    </row>
    <row r="4547">
      <c r="A4547" s="255" t="s">
        <v>5724</v>
      </c>
      <c r="B4547" s="9">
        <v>6</v>
      </c>
      <c r="C4547" s="255" t="s">
        <v>9104</v>
      </c>
      <c r="D4547" s="9">
        <v>2810685458.9986711</v>
      </c>
      <c r="E4547" s="9">
        <v>1745629.3782013811</v>
      </c>
      <c r="F4547" s="255" t="s">
        <v>9135</v>
      </c>
      <c r="G4547" s="9"/>
      <c r="H4547" s="255" t="s">
        <v>9168</v>
      </c>
      <c r="I4547" s="9">
        <v>3</v>
      </c>
    </row>
    <row r="4548">
      <c r="A4548" s="255" t="s">
        <v>5725</v>
      </c>
      <c r="B4548" s="9">
        <v>6</v>
      </c>
      <c r="C4548" s="255" t="s">
        <v>9105</v>
      </c>
      <c r="D4548" s="9">
        <v>0.67768036031442591</v>
      </c>
      <c r="E4548" s="9">
        <v>1745629.3782013811</v>
      </c>
      <c r="F4548" s="255" t="s">
        <v>9135</v>
      </c>
      <c r="G4548" s="9"/>
      <c r="H4548" s="255" t="s">
        <v>9168</v>
      </c>
      <c r="I4548" s="9">
        <v>3</v>
      </c>
    </row>
    <row r="4549">
      <c r="A4549" s="255" t="s">
        <v>5726</v>
      </c>
      <c r="B4549" s="9">
        <v>6</v>
      </c>
      <c r="C4549" s="255" t="s">
        <v>9205</v>
      </c>
      <c r="D4549" s="9">
        <v>1610.1272664731825</v>
      </c>
      <c r="E4549" s="9">
        <v>1745629.3782013811</v>
      </c>
      <c r="F4549" s="255" t="s">
        <v>9135</v>
      </c>
      <c r="G4549" s="9"/>
      <c r="H4549" s="255" t="s">
        <v>9168</v>
      </c>
      <c r="I4549" s="9">
        <v>3</v>
      </c>
    </row>
    <row r="4550">
      <c r="A4550" s="255" t="s">
        <v>5727</v>
      </c>
      <c r="B4550" s="9">
        <v>6</v>
      </c>
      <c r="C4550" s="255" t="s">
        <v>9103</v>
      </c>
      <c r="D4550" s="9">
        <v>327950.24749129626</v>
      </c>
      <c r="E4550" s="9">
        <v>1745629.3782013811</v>
      </c>
      <c r="F4550" s="255" t="s">
        <v>9136</v>
      </c>
      <c r="G4550" s="9"/>
      <c r="H4550" s="255" t="s">
        <v>9168</v>
      </c>
      <c r="I4550" s="9">
        <v>3</v>
      </c>
    </row>
    <row r="4551">
      <c r="A4551" s="255" t="s">
        <v>5728</v>
      </c>
      <c r="B4551" s="9">
        <v>6</v>
      </c>
      <c r="C4551" s="255" t="s">
        <v>9104</v>
      </c>
      <c r="D4551" s="9">
        <v>1279639692.2287734</v>
      </c>
      <c r="E4551" s="9">
        <v>1745629.3782013811</v>
      </c>
      <c r="F4551" s="255" t="s">
        <v>9136</v>
      </c>
      <c r="G4551" s="9"/>
      <c r="H4551" s="255" t="s">
        <v>9168</v>
      </c>
      <c r="I4551" s="9">
        <v>3</v>
      </c>
    </row>
    <row r="4552">
      <c r="A4552" s="255" t="s">
        <v>5729</v>
      </c>
      <c r="B4552" s="9">
        <v>6</v>
      </c>
      <c r="C4552" s="255" t="s">
        <v>9105</v>
      </c>
      <c r="D4552" s="9">
        <v>0.18786934476847636</v>
      </c>
      <c r="E4552" s="9">
        <v>1745629.3782013811</v>
      </c>
      <c r="F4552" s="255" t="s">
        <v>9136</v>
      </c>
      <c r="G4552" s="9"/>
      <c r="H4552" s="255" t="s">
        <v>9168</v>
      </c>
      <c r="I4552" s="9">
        <v>3</v>
      </c>
    </row>
    <row r="4553">
      <c r="A4553" s="255" t="s">
        <v>5730</v>
      </c>
      <c r="B4553" s="9">
        <v>6</v>
      </c>
      <c r="C4553" s="255" t="s">
        <v>9205</v>
      </c>
      <c r="D4553" s="9">
        <v>733.05348100136655</v>
      </c>
      <c r="E4553" s="9">
        <v>1745629.3782013811</v>
      </c>
      <c r="F4553" s="255" t="s">
        <v>9136</v>
      </c>
      <c r="G4553" s="9"/>
      <c r="H4553" s="255" t="s">
        <v>9168</v>
      </c>
      <c r="I4553" s="9">
        <v>3</v>
      </c>
    </row>
    <row r="4554">
      <c r="A4554" s="255" t="s">
        <v>5731</v>
      </c>
      <c r="B4554" s="9">
        <v>6</v>
      </c>
      <c r="C4554" s="255" t="s">
        <v>9103</v>
      </c>
      <c r="D4554" s="9">
        <v>1142771.0820355953</v>
      </c>
      <c r="E4554" s="9">
        <v>1745629.3782013811</v>
      </c>
      <c r="F4554" s="255" t="s">
        <v>9137</v>
      </c>
      <c r="G4554" s="9"/>
      <c r="H4554" s="255" t="s">
        <v>9168</v>
      </c>
      <c r="I4554" s="9">
        <v>3</v>
      </c>
    </row>
    <row r="4555">
      <c r="A4555" s="255" t="s">
        <v>5732</v>
      </c>
      <c r="B4555" s="9">
        <v>6</v>
      </c>
      <c r="C4555" s="255" t="s">
        <v>9104</v>
      </c>
      <c r="D4555" s="9">
        <v>1763262415.344871</v>
      </c>
      <c r="E4555" s="9">
        <v>1745629.3782013811</v>
      </c>
      <c r="F4555" s="255" t="s">
        <v>9137</v>
      </c>
      <c r="G4555" s="9"/>
      <c r="H4555" s="255" t="s">
        <v>9168</v>
      </c>
      <c r="I4555" s="9">
        <v>3</v>
      </c>
    </row>
    <row r="4556">
      <c r="A4556" s="255" t="s">
        <v>5733</v>
      </c>
      <c r="B4556" s="9">
        <v>6</v>
      </c>
      <c r="C4556" s="255" t="s">
        <v>9105</v>
      </c>
      <c r="D4556" s="9">
        <v>0.65464702662890328</v>
      </c>
      <c r="E4556" s="9">
        <v>1745629.3782013811</v>
      </c>
      <c r="F4556" s="255" t="s">
        <v>9137</v>
      </c>
      <c r="G4556" s="9"/>
      <c r="H4556" s="255" t="s">
        <v>9168</v>
      </c>
      <c r="I4556" s="9">
        <v>3</v>
      </c>
    </row>
    <row r="4557">
      <c r="A4557" s="255" t="s">
        <v>5734</v>
      </c>
      <c r="B4557" s="9">
        <v>6</v>
      </c>
      <c r="C4557" s="255" t="s">
        <v>9205</v>
      </c>
      <c r="D4557" s="9">
        <v>1010.1012490759398</v>
      </c>
      <c r="E4557" s="9">
        <v>1745629.3782013811</v>
      </c>
      <c r="F4557" s="255" t="s">
        <v>9137</v>
      </c>
      <c r="G4557" s="9"/>
      <c r="H4557" s="255" t="s">
        <v>9168</v>
      </c>
      <c r="I4557" s="9">
        <v>3</v>
      </c>
    </row>
    <row r="4558">
      <c r="A4558" s="255" t="s">
        <v>5735</v>
      </c>
      <c r="B4558" s="9">
        <v>6</v>
      </c>
      <c r="C4558" s="255" t="s">
        <v>9103</v>
      </c>
      <c r="D4558" s="9">
        <v>0</v>
      </c>
      <c r="E4558" s="9">
        <v>1745629.3782013811</v>
      </c>
      <c r="F4558" s="255" t="s">
        <v>9138</v>
      </c>
      <c r="G4558" s="9"/>
      <c r="H4558" s="255" t="s">
        <v>9168</v>
      </c>
      <c r="I4558" s="9">
        <v>3</v>
      </c>
    </row>
    <row r="4559">
      <c r="A4559" s="255" t="s">
        <v>5736</v>
      </c>
      <c r="B4559" s="9">
        <v>6</v>
      </c>
      <c r="C4559" s="255" t="s">
        <v>9104</v>
      </c>
      <c r="D4559" s="9">
        <v>0</v>
      </c>
      <c r="E4559" s="9">
        <v>1745629.3782013811</v>
      </c>
      <c r="F4559" s="255" t="s">
        <v>9138</v>
      </c>
      <c r="G4559" s="9"/>
      <c r="H4559" s="255" t="s">
        <v>9168</v>
      </c>
      <c r="I4559" s="9">
        <v>3</v>
      </c>
    </row>
    <row r="4560">
      <c r="A4560" s="255" t="s">
        <v>5737</v>
      </c>
      <c r="B4560" s="9">
        <v>6</v>
      </c>
      <c r="C4560" s="255" t="s">
        <v>9105</v>
      </c>
      <c r="D4560" s="9">
        <v>0</v>
      </c>
      <c r="E4560" s="9">
        <v>1745629.3782013811</v>
      </c>
      <c r="F4560" s="255" t="s">
        <v>9138</v>
      </c>
      <c r="G4560" s="9"/>
      <c r="H4560" s="255" t="s">
        <v>9168</v>
      </c>
      <c r="I4560" s="9">
        <v>3</v>
      </c>
    </row>
    <row r="4561">
      <c r="A4561" s="255" t="s">
        <v>5738</v>
      </c>
      <c r="B4561" s="9">
        <v>6</v>
      </c>
      <c r="C4561" s="255" t="s">
        <v>9205</v>
      </c>
      <c r="D4561" s="9">
        <v>0</v>
      </c>
      <c r="E4561" s="9">
        <v>1745629.3782013811</v>
      </c>
      <c r="F4561" s="255" t="s">
        <v>9138</v>
      </c>
      <c r="G4561" s="9"/>
      <c r="H4561" s="255" t="s">
        <v>9168</v>
      </c>
      <c r="I4561" s="9">
        <v>3</v>
      </c>
    </row>
    <row r="4562">
      <c r="A4562" s="255" t="s">
        <v>5739</v>
      </c>
      <c r="B4562" s="9">
        <v>7</v>
      </c>
      <c r="C4562" s="255" t="s">
        <v>9103</v>
      </c>
      <c r="D4562" s="9">
        <v>1288047.7476021238</v>
      </c>
      <c r="E4562" s="9">
        <v>1752644.3191166262</v>
      </c>
      <c r="F4562" s="255" t="s">
        <v>9114</v>
      </c>
      <c r="G4562" s="9"/>
      <c r="H4562" s="255" t="s">
        <v>9168</v>
      </c>
      <c r="I4562" s="9">
        <v>3</v>
      </c>
    </row>
    <row r="4563">
      <c r="A4563" s="255" t="s">
        <v>5740</v>
      </c>
      <c r="B4563" s="9">
        <v>7</v>
      </c>
      <c r="C4563" s="255" t="s">
        <v>9104</v>
      </c>
      <c r="D4563" s="9">
        <v>4874974482.5027771</v>
      </c>
      <c r="E4563" s="9">
        <v>1752644.3191166262</v>
      </c>
      <c r="F4563" s="255" t="s">
        <v>9114</v>
      </c>
      <c r="G4563" s="9"/>
      <c r="H4563" s="255" t="s">
        <v>9168</v>
      </c>
      <c r="I4563" s="9">
        <v>3</v>
      </c>
    </row>
    <row r="4564">
      <c r="A4564" s="255" t="s">
        <v>5741</v>
      </c>
      <c r="B4564" s="9">
        <v>7</v>
      </c>
      <c r="C4564" s="255" t="s">
        <v>9105</v>
      </c>
      <c r="D4564" s="9">
        <v>0.73491679603955817</v>
      </c>
      <c r="E4564" s="9">
        <v>1752644.3191166262</v>
      </c>
      <c r="F4564" s="255" t="s">
        <v>9114</v>
      </c>
      <c r="G4564" s="9"/>
      <c r="H4564" s="255" t="s">
        <v>9168</v>
      </c>
      <c r="I4564" s="9">
        <v>3</v>
      </c>
    </row>
    <row r="4565">
      <c r="A4565" s="255" t="s">
        <v>5742</v>
      </c>
      <c r="B4565" s="9">
        <v>7</v>
      </c>
      <c r="C4565" s="255" t="s">
        <v>9205</v>
      </c>
      <c r="D4565" s="9">
        <v>2781.4967528379511</v>
      </c>
      <c r="E4565" s="9">
        <v>1752644.3191166262</v>
      </c>
      <c r="F4565" s="255" t="s">
        <v>9114</v>
      </c>
      <c r="G4565" s="9"/>
      <c r="H4565" s="255" t="s">
        <v>9168</v>
      </c>
      <c r="I4565" s="9">
        <v>3</v>
      </c>
    </row>
    <row r="4566">
      <c r="A4566" s="255" t="s">
        <v>5743</v>
      </c>
      <c r="B4566" s="9">
        <v>7</v>
      </c>
      <c r="C4566" s="255" t="s">
        <v>9103</v>
      </c>
      <c r="D4566" s="9">
        <v>0</v>
      </c>
      <c r="E4566" s="9">
        <v>1752644.3191166262</v>
      </c>
      <c r="F4566" s="255" t="s">
        <v>9115</v>
      </c>
      <c r="G4566" s="9"/>
      <c r="H4566" s="255" t="s">
        <v>9168</v>
      </c>
      <c r="I4566" s="9">
        <v>3</v>
      </c>
    </row>
    <row r="4567">
      <c r="A4567" s="255" t="s">
        <v>5744</v>
      </c>
      <c r="B4567" s="9">
        <v>7</v>
      </c>
      <c r="C4567" s="255" t="s">
        <v>9104</v>
      </c>
      <c r="D4567" s="9">
        <v>0</v>
      </c>
      <c r="E4567" s="9">
        <v>1752644.3191166262</v>
      </c>
      <c r="F4567" s="255" t="s">
        <v>9115</v>
      </c>
      <c r="G4567" s="9"/>
      <c r="H4567" s="255" t="s">
        <v>9168</v>
      </c>
      <c r="I4567" s="9">
        <v>3</v>
      </c>
    </row>
    <row r="4568">
      <c r="A4568" s="255" t="s">
        <v>5745</v>
      </c>
      <c r="B4568" s="9">
        <v>7</v>
      </c>
      <c r="C4568" s="255" t="s">
        <v>9105</v>
      </c>
      <c r="D4568" s="9">
        <v>0</v>
      </c>
      <c r="E4568" s="9">
        <v>1752644.3191166262</v>
      </c>
      <c r="F4568" s="255" t="s">
        <v>9115</v>
      </c>
      <c r="G4568" s="9"/>
      <c r="H4568" s="255" t="s">
        <v>9168</v>
      </c>
      <c r="I4568" s="9">
        <v>3</v>
      </c>
    </row>
    <row r="4569">
      <c r="A4569" s="255" t="s">
        <v>5746</v>
      </c>
      <c r="B4569" s="9">
        <v>7</v>
      </c>
      <c r="C4569" s="255" t="s">
        <v>9205</v>
      </c>
      <c r="D4569" s="9">
        <v>0</v>
      </c>
      <c r="E4569" s="9">
        <v>1752644.3191166262</v>
      </c>
      <c r="F4569" s="255" t="s">
        <v>9115</v>
      </c>
      <c r="G4569" s="9"/>
      <c r="H4569" s="255" t="s">
        <v>9168</v>
      </c>
      <c r="I4569" s="9">
        <v>3</v>
      </c>
    </row>
    <row r="4570">
      <c r="A4570" s="255" t="s">
        <v>5747</v>
      </c>
      <c r="B4570" s="9">
        <v>7</v>
      </c>
      <c r="C4570" s="255" t="s">
        <v>9103</v>
      </c>
      <c r="D4570" s="9">
        <v>0</v>
      </c>
      <c r="E4570" s="9">
        <v>1752644.3191166262</v>
      </c>
      <c r="F4570" s="255" t="s">
        <v>9116</v>
      </c>
      <c r="G4570" s="9"/>
      <c r="H4570" s="255" t="s">
        <v>9168</v>
      </c>
      <c r="I4570" s="9">
        <v>3</v>
      </c>
    </row>
    <row r="4571">
      <c r="A4571" s="255" t="s">
        <v>5748</v>
      </c>
      <c r="B4571" s="9">
        <v>7</v>
      </c>
      <c r="C4571" s="255" t="s">
        <v>9104</v>
      </c>
      <c r="D4571" s="9">
        <v>0</v>
      </c>
      <c r="E4571" s="9">
        <v>1752644.3191166262</v>
      </c>
      <c r="F4571" s="255" t="s">
        <v>9116</v>
      </c>
      <c r="G4571" s="9"/>
      <c r="H4571" s="255" t="s">
        <v>9168</v>
      </c>
      <c r="I4571" s="9">
        <v>3</v>
      </c>
    </row>
    <row r="4572">
      <c r="A4572" s="255" t="s">
        <v>5749</v>
      </c>
      <c r="B4572" s="9">
        <v>7</v>
      </c>
      <c r="C4572" s="255" t="s">
        <v>9105</v>
      </c>
      <c r="D4572" s="9">
        <v>0</v>
      </c>
      <c r="E4572" s="9">
        <v>1752644.3191166262</v>
      </c>
      <c r="F4572" s="255" t="s">
        <v>9116</v>
      </c>
      <c r="G4572" s="9"/>
      <c r="H4572" s="255" t="s">
        <v>9168</v>
      </c>
      <c r="I4572" s="9">
        <v>3</v>
      </c>
    </row>
    <row r="4573">
      <c r="A4573" s="255" t="s">
        <v>5750</v>
      </c>
      <c r="B4573" s="9">
        <v>7</v>
      </c>
      <c r="C4573" s="255" t="s">
        <v>9205</v>
      </c>
      <c r="D4573" s="9">
        <v>0</v>
      </c>
      <c r="E4573" s="9">
        <v>1752644.3191166262</v>
      </c>
      <c r="F4573" s="255" t="s">
        <v>9116</v>
      </c>
      <c r="G4573" s="9"/>
      <c r="H4573" s="255" t="s">
        <v>9168</v>
      </c>
      <c r="I4573" s="9">
        <v>3</v>
      </c>
    </row>
    <row r="4574">
      <c r="A4574" s="255" t="s">
        <v>5751</v>
      </c>
      <c r="B4574" s="9">
        <v>7</v>
      </c>
      <c r="C4574" s="255" t="s">
        <v>9103</v>
      </c>
      <c r="D4574" s="9">
        <v>0</v>
      </c>
      <c r="E4574" s="9">
        <v>1752644.3191166262</v>
      </c>
      <c r="F4574" s="255" t="s">
        <v>9117</v>
      </c>
      <c r="G4574" s="9"/>
      <c r="H4574" s="255" t="s">
        <v>9168</v>
      </c>
      <c r="I4574" s="9">
        <v>3</v>
      </c>
    </row>
    <row r="4575">
      <c r="A4575" s="255" t="s">
        <v>5752</v>
      </c>
      <c r="B4575" s="9">
        <v>7</v>
      </c>
      <c r="C4575" s="255" t="s">
        <v>9104</v>
      </c>
      <c r="D4575" s="9">
        <v>0</v>
      </c>
      <c r="E4575" s="9">
        <v>1752644.3191166262</v>
      </c>
      <c r="F4575" s="255" t="s">
        <v>9117</v>
      </c>
      <c r="G4575" s="9"/>
      <c r="H4575" s="255" t="s">
        <v>9168</v>
      </c>
      <c r="I4575" s="9">
        <v>3</v>
      </c>
    </row>
    <row r="4576">
      <c r="A4576" s="255" t="s">
        <v>5753</v>
      </c>
      <c r="B4576" s="9">
        <v>7</v>
      </c>
      <c r="C4576" s="255" t="s">
        <v>9105</v>
      </c>
      <c r="D4576" s="9">
        <v>0</v>
      </c>
      <c r="E4576" s="9">
        <v>1752644.3191166262</v>
      </c>
      <c r="F4576" s="255" t="s">
        <v>9117</v>
      </c>
      <c r="G4576" s="9"/>
      <c r="H4576" s="255" t="s">
        <v>9168</v>
      </c>
      <c r="I4576" s="9">
        <v>3</v>
      </c>
    </row>
    <row r="4577">
      <c r="A4577" s="255" t="s">
        <v>5754</v>
      </c>
      <c r="B4577" s="9">
        <v>7</v>
      </c>
      <c r="C4577" s="255" t="s">
        <v>9205</v>
      </c>
      <c r="D4577" s="9">
        <v>0</v>
      </c>
      <c r="E4577" s="9">
        <v>1752644.3191166262</v>
      </c>
      <c r="F4577" s="255" t="s">
        <v>9117</v>
      </c>
      <c r="G4577" s="9"/>
      <c r="H4577" s="255" t="s">
        <v>9168</v>
      </c>
      <c r="I4577" s="9">
        <v>3</v>
      </c>
    </row>
    <row r="4578">
      <c r="A4578" s="255" t="s">
        <v>5755</v>
      </c>
      <c r="B4578" s="9">
        <v>7</v>
      </c>
      <c r="C4578" s="255" t="s">
        <v>9103</v>
      </c>
      <c r="D4578" s="9">
        <v>0</v>
      </c>
      <c r="E4578" s="9">
        <v>1752644.3191166262</v>
      </c>
      <c r="F4578" s="255" t="s">
        <v>9118</v>
      </c>
      <c r="G4578" s="9"/>
      <c r="H4578" s="255" t="s">
        <v>9168</v>
      </c>
      <c r="I4578" s="9">
        <v>3</v>
      </c>
    </row>
    <row r="4579">
      <c r="A4579" s="255" t="s">
        <v>5756</v>
      </c>
      <c r="B4579" s="9">
        <v>7</v>
      </c>
      <c r="C4579" s="255" t="s">
        <v>9104</v>
      </c>
      <c r="D4579" s="9">
        <v>0</v>
      </c>
      <c r="E4579" s="9">
        <v>1752644.3191166262</v>
      </c>
      <c r="F4579" s="255" t="s">
        <v>9118</v>
      </c>
      <c r="G4579" s="9"/>
      <c r="H4579" s="255" t="s">
        <v>9168</v>
      </c>
      <c r="I4579" s="9">
        <v>3</v>
      </c>
    </row>
    <row r="4580">
      <c r="A4580" s="255" t="s">
        <v>5757</v>
      </c>
      <c r="B4580" s="9">
        <v>7</v>
      </c>
      <c r="C4580" s="255" t="s">
        <v>9105</v>
      </c>
      <c r="D4580" s="9">
        <v>0</v>
      </c>
      <c r="E4580" s="9">
        <v>1752644.3191166262</v>
      </c>
      <c r="F4580" s="255" t="s">
        <v>9118</v>
      </c>
      <c r="G4580" s="9"/>
      <c r="H4580" s="255" t="s">
        <v>9168</v>
      </c>
      <c r="I4580" s="9">
        <v>3</v>
      </c>
    </row>
    <row r="4581">
      <c r="A4581" s="255" t="s">
        <v>5758</v>
      </c>
      <c r="B4581" s="9">
        <v>7</v>
      </c>
      <c r="C4581" s="255" t="s">
        <v>9205</v>
      </c>
      <c r="D4581" s="9">
        <v>0</v>
      </c>
      <c r="E4581" s="9">
        <v>1752644.3191166262</v>
      </c>
      <c r="F4581" s="255" t="s">
        <v>9118</v>
      </c>
      <c r="G4581" s="9"/>
      <c r="H4581" s="255" t="s">
        <v>9168</v>
      </c>
      <c r="I4581" s="9">
        <v>3</v>
      </c>
    </row>
    <row r="4582">
      <c r="A4582" s="255" t="s">
        <v>5759</v>
      </c>
      <c r="B4582" s="9">
        <v>7</v>
      </c>
      <c r="C4582" s="255" t="s">
        <v>9103</v>
      </c>
      <c r="D4582" s="9">
        <v>0</v>
      </c>
      <c r="E4582" s="9">
        <v>1752644.3191166262</v>
      </c>
      <c r="F4582" s="255" t="s">
        <v>9119</v>
      </c>
      <c r="G4582" s="9"/>
      <c r="H4582" s="255" t="s">
        <v>9168</v>
      </c>
      <c r="I4582" s="9">
        <v>3</v>
      </c>
    </row>
    <row r="4583">
      <c r="A4583" s="255" t="s">
        <v>5760</v>
      </c>
      <c r="B4583" s="9">
        <v>7</v>
      </c>
      <c r="C4583" s="255" t="s">
        <v>9104</v>
      </c>
      <c r="D4583" s="9">
        <v>0</v>
      </c>
      <c r="E4583" s="9">
        <v>1752644.3191166262</v>
      </c>
      <c r="F4583" s="255" t="s">
        <v>9119</v>
      </c>
      <c r="G4583" s="9"/>
      <c r="H4583" s="255" t="s">
        <v>9168</v>
      </c>
      <c r="I4583" s="9">
        <v>3</v>
      </c>
    </row>
    <row r="4584">
      <c r="A4584" s="255" t="s">
        <v>5761</v>
      </c>
      <c r="B4584" s="9">
        <v>7</v>
      </c>
      <c r="C4584" s="255" t="s">
        <v>9105</v>
      </c>
      <c r="D4584" s="9">
        <v>0</v>
      </c>
      <c r="E4584" s="9">
        <v>1752644.3191166262</v>
      </c>
      <c r="F4584" s="255" t="s">
        <v>9119</v>
      </c>
      <c r="G4584" s="9"/>
      <c r="H4584" s="255" t="s">
        <v>9168</v>
      </c>
      <c r="I4584" s="9">
        <v>3</v>
      </c>
    </row>
    <row r="4585">
      <c r="A4585" s="255" t="s">
        <v>5762</v>
      </c>
      <c r="B4585" s="9">
        <v>7</v>
      </c>
      <c r="C4585" s="255" t="s">
        <v>9205</v>
      </c>
      <c r="D4585" s="9">
        <v>0</v>
      </c>
      <c r="E4585" s="9">
        <v>1752644.3191166262</v>
      </c>
      <c r="F4585" s="255" t="s">
        <v>9119</v>
      </c>
      <c r="G4585" s="9"/>
      <c r="H4585" s="255" t="s">
        <v>9168</v>
      </c>
      <c r="I4585" s="9">
        <v>3</v>
      </c>
    </row>
    <row r="4586">
      <c r="A4586" s="255" t="s">
        <v>5763</v>
      </c>
      <c r="B4586" s="9">
        <v>7</v>
      </c>
      <c r="C4586" s="255" t="s">
        <v>9103</v>
      </c>
      <c r="D4586" s="9">
        <v>0</v>
      </c>
      <c r="E4586" s="9">
        <v>1752644.3191166262</v>
      </c>
      <c r="F4586" s="255" t="s">
        <v>9120</v>
      </c>
      <c r="G4586" s="9"/>
      <c r="H4586" s="255" t="s">
        <v>9168</v>
      </c>
      <c r="I4586" s="9">
        <v>3</v>
      </c>
    </row>
    <row r="4587">
      <c r="A4587" s="255" t="s">
        <v>5764</v>
      </c>
      <c r="B4587" s="9">
        <v>7</v>
      </c>
      <c r="C4587" s="255" t="s">
        <v>9104</v>
      </c>
      <c r="D4587" s="9">
        <v>0</v>
      </c>
      <c r="E4587" s="9">
        <v>1752644.3191166262</v>
      </c>
      <c r="F4587" s="255" t="s">
        <v>9120</v>
      </c>
      <c r="G4587" s="9"/>
      <c r="H4587" s="255" t="s">
        <v>9168</v>
      </c>
      <c r="I4587" s="9">
        <v>3</v>
      </c>
    </row>
    <row r="4588">
      <c r="A4588" s="255" t="s">
        <v>5765</v>
      </c>
      <c r="B4588" s="9">
        <v>7</v>
      </c>
      <c r="C4588" s="255" t="s">
        <v>9105</v>
      </c>
      <c r="D4588" s="9">
        <v>0</v>
      </c>
      <c r="E4588" s="9">
        <v>1752644.3191166262</v>
      </c>
      <c r="F4588" s="255" t="s">
        <v>9120</v>
      </c>
      <c r="G4588" s="9"/>
      <c r="H4588" s="255" t="s">
        <v>9168</v>
      </c>
      <c r="I4588" s="9">
        <v>3</v>
      </c>
    </row>
    <row r="4589">
      <c r="A4589" s="255" t="s">
        <v>5766</v>
      </c>
      <c r="B4589" s="9">
        <v>7</v>
      </c>
      <c r="C4589" s="255" t="s">
        <v>9205</v>
      </c>
      <c r="D4589" s="9">
        <v>0</v>
      </c>
      <c r="E4589" s="9">
        <v>1752644.3191166262</v>
      </c>
      <c r="F4589" s="255" t="s">
        <v>9120</v>
      </c>
      <c r="G4589" s="9"/>
      <c r="H4589" s="255" t="s">
        <v>9168</v>
      </c>
      <c r="I4589" s="9">
        <v>3</v>
      </c>
    </row>
    <row r="4590">
      <c r="A4590" s="255" t="s">
        <v>5767</v>
      </c>
      <c r="B4590" s="9">
        <v>7</v>
      </c>
      <c r="C4590" s="255" t="s">
        <v>9103</v>
      </c>
      <c r="D4590" s="9">
        <v>0</v>
      </c>
      <c r="E4590" s="9">
        <v>1752644.3191166262</v>
      </c>
      <c r="F4590" s="255" t="s">
        <v>9121</v>
      </c>
      <c r="G4590" s="9"/>
      <c r="H4590" s="255" t="s">
        <v>9168</v>
      </c>
      <c r="I4590" s="9">
        <v>3</v>
      </c>
    </row>
    <row r="4591">
      <c r="A4591" s="255" t="s">
        <v>5768</v>
      </c>
      <c r="B4591" s="9">
        <v>7</v>
      </c>
      <c r="C4591" s="255" t="s">
        <v>9104</v>
      </c>
      <c r="D4591" s="9">
        <v>0</v>
      </c>
      <c r="E4591" s="9">
        <v>1752644.3191166262</v>
      </c>
      <c r="F4591" s="255" t="s">
        <v>9121</v>
      </c>
      <c r="G4591" s="9"/>
      <c r="H4591" s="255" t="s">
        <v>9168</v>
      </c>
      <c r="I4591" s="9">
        <v>3</v>
      </c>
    </row>
    <row r="4592">
      <c r="A4592" s="255" t="s">
        <v>5769</v>
      </c>
      <c r="B4592" s="9">
        <v>7</v>
      </c>
      <c r="C4592" s="255" t="s">
        <v>9105</v>
      </c>
      <c r="D4592" s="9">
        <v>0</v>
      </c>
      <c r="E4592" s="9">
        <v>1752644.3191166262</v>
      </c>
      <c r="F4592" s="255" t="s">
        <v>9121</v>
      </c>
      <c r="G4592" s="9"/>
      <c r="H4592" s="255" t="s">
        <v>9168</v>
      </c>
      <c r="I4592" s="9">
        <v>3</v>
      </c>
    </row>
    <row r="4593">
      <c r="A4593" s="255" t="s">
        <v>5770</v>
      </c>
      <c r="B4593" s="9">
        <v>7</v>
      </c>
      <c r="C4593" s="255" t="s">
        <v>9205</v>
      </c>
      <c r="D4593" s="9">
        <v>0</v>
      </c>
      <c r="E4593" s="9">
        <v>1752644.3191166262</v>
      </c>
      <c r="F4593" s="255" t="s">
        <v>9121</v>
      </c>
      <c r="G4593" s="9"/>
      <c r="H4593" s="255" t="s">
        <v>9168</v>
      </c>
      <c r="I4593" s="9">
        <v>3</v>
      </c>
    </row>
    <row r="4594">
      <c r="A4594" s="255" t="s">
        <v>5771</v>
      </c>
      <c r="B4594" s="9">
        <v>7</v>
      </c>
      <c r="C4594" s="255" t="s">
        <v>9103</v>
      </c>
      <c r="D4594" s="9">
        <v>1534437.1859640602</v>
      </c>
      <c r="E4594" s="9">
        <v>1752644.3191166262</v>
      </c>
      <c r="F4594" s="255" t="s">
        <v>9122</v>
      </c>
      <c r="G4594" s="9"/>
      <c r="H4594" s="255" t="s">
        <v>9168</v>
      </c>
      <c r="I4594" s="9">
        <v>3</v>
      </c>
    </row>
    <row r="4595">
      <c r="A4595" s="255" t="s">
        <v>5772</v>
      </c>
      <c r="B4595" s="9">
        <v>7</v>
      </c>
      <c r="C4595" s="255" t="s">
        <v>9104</v>
      </c>
      <c r="D4595" s="9">
        <v>6542059565.3139257</v>
      </c>
      <c r="E4595" s="9">
        <v>1752644.3191166262</v>
      </c>
      <c r="F4595" s="255" t="s">
        <v>9122</v>
      </c>
      <c r="G4595" s="9"/>
      <c r="H4595" s="255" t="s">
        <v>9168</v>
      </c>
      <c r="I4595" s="9">
        <v>3</v>
      </c>
    </row>
    <row r="4596">
      <c r="A4596" s="255" t="s">
        <v>5773</v>
      </c>
      <c r="B4596" s="9">
        <v>7</v>
      </c>
      <c r="C4596" s="255" t="s">
        <v>9105</v>
      </c>
      <c r="D4596" s="9">
        <v>0.87549833655778631</v>
      </c>
      <c r="E4596" s="9">
        <v>1752644.3191166262</v>
      </c>
      <c r="F4596" s="255" t="s">
        <v>9122</v>
      </c>
      <c r="G4596" s="9"/>
      <c r="H4596" s="255" t="s">
        <v>9168</v>
      </c>
      <c r="I4596" s="9">
        <v>3</v>
      </c>
    </row>
    <row r="4597">
      <c r="A4597" s="255" t="s">
        <v>5774</v>
      </c>
      <c r="B4597" s="9">
        <v>7</v>
      </c>
      <c r="C4597" s="255" t="s">
        <v>9205</v>
      </c>
      <c r="D4597" s="9">
        <v>3732.6795254220647</v>
      </c>
      <c r="E4597" s="9">
        <v>1752644.3191166262</v>
      </c>
      <c r="F4597" s="255" t="s">
        <v>9122</v>
      </c>
      <c r="G4597" s="9"/>
      <c r="H4597" s="255" t="s">
        <v>9168</v>
      </c>
      <c r="I4597" s="9">
        <v>3</v>
      </c>
    </row>
    <row r="4598">
      <c r="A4598" s="255" t="s">
        <v>5775</v>
      </c>
      <c r="B4598" s="9">
        <v>7</v>
      </c>
      <c r="C4598" s="255" t="s">
        <v>9103</v>
      </c>
      <c r="D4598" s="9">
        <v>1534437.1859640602</v>
      </c>
      <c r="E4598" s="9">
        <v>1752644.3191166262</v>
      </c>
      <c r="F4598" s="255" t="s">
        <v>9123</v>
      </c>
      <c r="G4598" s="9"/>
      <c r="H4598" s="255" t="s">
        <v>9168</v>
      </c>
      <c r="I4598" s="9">
        <v>3</v>
      </c>
    </row>
    <row r="4599">
      <c r="A4599" s="255" t="s">
        <v>5776</v>
      </c>
      <c r="B4599" s="9">
        <v>7</v>
      </c>
      <c r="C4599" s="255" t="s">
        <v>9104</v>
      </c>
      <c r="D4599" s="9">
        <v>6542059565.3139257</v>
      </c>
      <c r="E4599" s="9">
        <v>1752644.3191166262</v>
      </c>
      <c r="F4599" s="255" t="s">
        <v>9123</v>
      </c>
      <c r="G4599" s="9"/>
      <c r="H4599" s="255" t="s">
        <v>9168</v>
      </c>
      <c r="I4599" s="9">
        <v>3</v>
      </c>
    </row>
    <row r="4600">
      <c r="A4600" s="255" t="s">
        <v>5777</v>
      </c>
      <c r="B4600" s="9">
        <v>7</v>
      </c>
      <c r="C4600" s="255" t="s">
        <v>9105</v>
      </c>
      <c r="D4600" s="9">
        <v>0.87549833655778631</v>
      </c>
      <c r="E4600" s="9">
        <v>1752644.3191166262</v>
      </c>
      <c r="F4600" s="255" t="s">
        <v>9123</v>
      </c>
      <c r="G4600" s="9"/>
      <c r="H4600" s="255" t="s">
        <v>9168</v>
      </c>
      <c r="I4600" s="9">
        <v>3</v>
      </c>
    </row>
    <row r="4601">
      <c r="A4601" s="255" t="s">
        <v>5778</v>
      </c>
      <c r="B4601" s="9">
        <v>7</v>
      </c>
      <c r="C4601" s="255" t="s">
        <v>9205</v>
      </c>
      <c r="D4601" s="9">
        <v>3732.6795254220647</v>
      </c>
      <c r="E4601" s="9">
        <v>1752644.3191166262</v>
      </c>
      <c r="F4601" s="255" t="s">
        <v>9123</v>
      </c>
      <c r="G4601" s="9"/>
      <c r="H4601" s="255" t="s">
        <v>9168</v>
      </c>
      <c r="I4601" s="9">
        <v>3</v>
      </c>
    </row>
    <row r="4602">
      <c r="A4602" s="255" t="s">
        <v>5779</v>
      </c>
      <c r="B4602" s="9">
        <v>7</v>
      </c>
      <c r="C4602" s="255" t="s">
        <v>9103</v>
      </c>
      <c r="D4602" s="9">
        <v>1534437.1859640602</v>
      </c>
      <c r="E4602" s="9">
        <v>1752644.3191166262</v>
      </c>
      <c r="F4602" s="255" t="s">
        <v>9124</v>
      </c>
      <c r="G4602" s="9"/>
      <c r="H4602" s="255" t="s">
        <v>9168</v>
      </c>
      <c r="I4602" s="9">
        <v>3</v>
      </c>
    </row>
    <row r="4603">
      <c r="A4603" s="255" t="s">
        <v>5780</v>
      </c>
      <c r="B4603" s="9">
        <v>7</v>
      </c>
      <c r="C4603" s="255" t="s">
        <v>9104</v>
      </c>
      <c r="D4603" s="9">
        <v>6542059565.3139257</v>
      </c>
      <c r="E4603" s="9">
        <v>1752644.3191166262</v>
      </c>
      <c r="F4603" s="255" t="s">
        <v>9124</v>
      </c>
      <c r="G4603" s="9"/>
      <c r="H4603" s="255" t="s">
        <v>9168</v>
      </c>
      <c r="I4603" s="9">
        <v>3</v>
      </c>
    </row>
    <row r="4604">
      <c r="A4604" s="255" t="s">
        <v>5781</v>
      </c>
      <c r="B4604" s="9">
        <v>7</v>
      </c>
      <c r="C4604" s="255" t="s">
        <v>9105</v>
      </c>
      <c r="D4604" s="9">
        <v>0.87549833655778631</v>
      </c>
      <c r="E4604" s="9">
        <v>1752644.3191166262</v>
      </c>
      <c r="F4604" s="255" t="s">
        <v>9124</v>
      </c>
      <c r="G4604" s="9"/>
      <c r="H4604" s="255" t="s">
        <v>9168</v>
      </c>
      <c r="I4604" s="9">
        <v>3</v>
      </c>
    </row>
    <row r="4605">
      <c r="A4605" s="255" t="s">
        <v>5782</v>
      </c>
      <c r="B4605" s="9">
        <v>7</v>
      </c>
      <c r="C4605" s="255" t="s">
        <v>9205</v>
      </c>
      <c r="D4605" s="9">
        <v>3732.6795254220647</v>
      </c>
      <c r="E4605" s="9">
        <v>1752644.3191166262</v>
      </c>
      <c r="F4605" s="255" t="s">
        <v>9124</v>
      </c>
      <c r="G4605" s="9"/>
      <c r="H4605" s="255" t="s">
        <v>9168</v>
      </c>
      <c r="I4605" s="9">
        <v>3</v>
      </c>
    </row>
    <row r="4606">
      <c r="A4606" s="255" t="s">
        <v>5783</v>
      </c>
      <c r="B4606" s="9">
        <v>7</v>
      </c>
      <c r="C4606" s="255" t="s">
        <v>9103</v>
      </c>
      <c r="D4606" s="9">
        <v>1752644.3191166262</v>
      </c>
      <c r="E4606" s="9">
        <v>1752644.3191166262</v>
      </c>
      <c r="F4606" s="255" t="s">
        <v>9125</v>
      </c>
      <c r="G4606" s="9"/>
      <c r="H4606" s="255" t="s">
        <v>9168</v>
      </c>
      <c r="I4606" s="9">
        <v>3</v>
      </c>
    </row>
    <row r="4607">
      <c r="A4607" s="255" t="s">
        <v>5784</v>
      </c>
      <c r="B4607" s="9">
        <v>7</v>
      </c>
      <c r="C4607" s="255" t="s">
        <v>9104</v>
      </c>
      <c r="D4607" s="9">
        <v>2924151810.0473056</v>
      </c>
      <c r="E4607" s="9">
        <v>1752644.3191166262</v>
      </c>
      <c r="F4607" s="255" t="s">
        <v>9125</v>
      </c>
      <c r="G4607" s="9"/>
      <c r="H4607" s="255" t="s">
        <v>9168</v>
      </c>
      <c r="I4607" s="9">
        <v>3</v>
      </c>
    </row>
    <row r="4608">
      <c r="A4608" s="255" t="s">
        <v>5785</v>
      </c>
      <c r="B4608" s="9">
        <v>7</v>
      </c>
      <c r="C4608" s="255" t="s">
        <v>9105</v>
      </c>
      <c r="D4608" s="9">
        <v>1</v>
      </c>
      <c r="E4608" s="9">
        <v>1752644.3191166262</v>
      </c>
      <c r="F4608" s="255" t="s">
        <v>9125</v>
      </c>
      <c r="G4608" s="9"/>
      <c r="H4608" s="255" t="s">
        <v>9168</v>
      </c>
      <c r="I4608" s="9">
        <v>3</v>
      </c>
    </row>
    <row r="4609">
      <c r="A4609" s="255" t="s">
        <v>5786</v>
      </c>
      <c r="B4609" s="9">
        <v>7</v>
      </c>
      <c r="C4609" s="255" t="s">
        <v>9205</v>
      </c>
      <c r="D4609" s="9">
        <v>1668.4228386516818</v>
      </c>
      <c r="E4609" s="9">
        <v>1752644.3191166262</v>
      </c>
      <c r="F4609" s="255" t="s">
        <v>9125</v>
      </c>
      <c r="G4609" s="9"/>
      <c r="H4609" s="255" t="s">
        <v>9168</v>
      </c>
      <c r="I4609" s="9">
        <v>3</v>
      </c>
    </row>
    <row r="4610">
      <c r="A4610" s="255" t="s">
        <v>5787</v>
      </c>
      <c r="B4610" s="9">
        <v>7</v>
      </c>
      <c r="C4610" s="255" t="s">
        <v>9103</v>
      </c>
      <c r="D4610" s="9">
        <v>1362533.5681616284</v>
      </c>
      <c r="E4610" s="9">
        <v>1752644.3191166262</v>
      </c>
      <c r="F4610" s="255" t="s">
        <v>9126</v>
      </c>
      <c r="G4610" s="9"/>
      <c r="H4610" s="255" t="s">
        <v>9168</v>
      </c>
      <c r="I4610" s="9">
        <v>3</v>
      </c>
    </row>
    <row r="4611">
      <c r="A4611" s="255" t="s">
        <v>5788</v>
      </c>
      <c r="B4611" s="9">
        <v>7</v>
      </c>
      <c r="C4611" s="255" t="s">
        <v>9104</v>
      </c>
      <c r="D4611" s="9">
        <v>4819835856.4654961</v>
      </c>
      <c r="E4611" s="9">
        <v>1752644.3191166262</v>
      </c>
      <c r="F4611" s="255" t="s">
        <v>9126</v>
      </c>
      <c r="G4611" s="9"/>
      <c r="H4611" s="255" t="s">
        <v>9168</v>
      </c>
      <c r="I4611" s="9">
        <v>3</v>
      </c>
    </row>
    <row r="4612">
      <c r="A4612" s="255" t="s">
        <v>5789</v>
      </c>
      <c r="B4612" s="9">
        <v>7</v>
      </c>
      <c r="C4612" s="255" t="s">
        <v>9105</v>
      </c>
      <c r="D4612" s="9">
        <v>0.77741590424255469</v>
      </c>
      <c r="E4612" s="9">
        <v>1752644.3191166262</v>
      </c>
      <c r="F4612" s="255" t="s">
        <v>9126</v>
      </c>
      <c r="G4612" s="9"/>
      <c r="H4612" s="255" t="s">
        <v>9168</v>
      </c>
      <c r="I4612" s="9">
        <v>3</v>
      </c>
    </row>
    <row r="4613">
      <c r="A4613" s="255" t="s">
        <v>5790</v>
      </c>
      <c r="B4613" s="9">
        <v>7</v>
      </c>
      <c r="C4613" s="255" t="s">
        <v>9205</v>
      </c>
      <c r="D4613" s="9">
        <v>2750.0365042091407</v>
      </c>
      <c r="E4613" s="9">
        <v>1752644.3191166262</v>
      </c>
      <c r="F4613" s="255" t="s">
        <v>9126</v>
      </c>
      <c r="G4613" s="9"/>
      <c r="H4613" s="255" t="s">
        <v>9168</v>
      </c>
      <c r="I4613" s="9">
        <v>3</v>
      </c>
    </row>
    <row r="4614">
      <c r="A4614" s="255" t="s">
        <v>5791</v>
      </c>
      <c r="B4614" s="9">
        <v>7</v>
      </c>
      <c r="C4614" s="255" t="s">
        <v>9103</v>
      </c>
      <c r="D4614" s="9">
        <v>1660584.6943060355</v>
      </c>
      <c r="E4614" s="9">
        <v>1752644.3191166262</v>
      </c>
      <c r="F4614" s="255" t="s">
        <v>9127</v>
      </c>
      <c r="G4614" s="9"/>
      <c r="H4614" s="255" t="s">
        <v>9168</v>
      </c>
      <c r="I4614" s="9">
        <v>3</v>
      </c>
    </row>
    <row r="4615">
      <c r="A4615" s="255" t="s">
        <v>5792</v>
      </c>
      <c r="B4615" s="9">
        <v>7</v>
      </c>
      <c r="C4615" s="255" t="s">
        <v>9104</v>
      </c>
      <c r="D4615" s="9">
        <v>11361895421.779421</v>
      </c>
      <c r="E4615" s="9">
        <v>1752644.3191166262</v>
      </c>
      <c r="F4615" s="255" t="s">
        <v>9127</v>
      </c>
      <c r="G4615" s="9"/>
      <c r="H4615" s="255" t="s">
        <v>9168</v>
      </c>
      <c r="I4615" s="9">
        <v>3</v>
      </c>
    </row>
    <row r="4616">
      <c r="A4616" s="255" t="s">
        <v>5793</v>
      </c>
      <c r="B4616" s="9">
        <v>7</v>
      </c>
      <c r="C4616" s="255" t="s">
        <v>9105</v>
      </c>
      <c r="D4616" s="9">
        <v>0.94747386916645426</v>
      </c>
      <c r="E4616" s="9">
        <v>1752644.3191166262</v>
      </c>
      <c r="F4616" s="255" t="s">
        <v>9127</v>
      </c>
      <c r="G4616" s="9"/>
      <c r="H4616" s="255" t="s">
        <v>9168</v>
      </c>
      <c r="I4616" s="9">
        <v>3</v>
      </c>
    </row>
    <row r="4617">
      <c r="A4617" s="255" t="s">
        <v>5794</v>
      </c>
      <c r="B4617" s="9">
        <v>7</v>
      </c>
      <c r="C4617" s="255" t="s">
        <v>9205</v>
      </c>
      <c r="D4617" s="9">
        <v>6482.7160296312049</v>
      </c>
      <c r="E4617" s="9">
        <v>1752644.3191166262</v>
      </c>
      <c r="F4617" s="255" t="s">
        <v>9127</v>
      </c>
      <c r="G4617" s="9"/>
      <c r="H4617" s="255" t="s">
        <v>9168</v>
      </c>
      <c r="I4617" s="9">
        <v>3</v>
      </c>
    </row>
    <row r="4618">
      <c r="A4618" s="255" t="s">
        <v>5795</v>
      </c>
      <c r="B4618" s="9">
        <v>7</v>
      </c>
      <c r="C4618" s="255" t="s">
        <v>9103</v>
      </c>
      <c r="D4618" s="9">
        <v>1660584.6943060355</v>
      </c>
      <c r="E4618" s="9">
        <v>1752644.3191166262</v>
      </c>
      <c r="F4618" s="255" t="s">
        <v>9128</v>
      </c>
      <c r="G4618" s="9"/>
      <c r="H4618" s="255" t="s">
        <v>9168</v>
      </c>
      <c r="I4618" s="9">
        <v>3</v>
      </c>
    </row>
    <row r="4619">
      <c r="A4619" s="255" t="s">
        <v>5796</v>
      </c>
      <c r="B4619" s="9">
        <v>7</v>
      </c>
      <c r="C4619" s="255" t="s">
        <v>9104</v>
      </c>
      <c r="D4619" s="9">
        <v>11361895421.779421</v>
      </c>
      <c r="E4619" s="9">
        <v>1752644.3191166262</v>
      </c>
      <c r="F4619" s="255" t="s">
        <v>9128</v>
      </c>
      <c r="G4619" s="9"/>
      <c r="H4619" s="255" t="s">
        <v>9168</v>
      </c>
      <c r="I4619" s="9">
        <v>3</v>
      </c>
    </row>
    <row r="4620">
      <c r="A4620" s="255" t="s">
        <v>5797</v>
      </c>
      <c r="B4620" s="9">
        <v>7</v>
      </c>
      <c r="C4620" s="255" t="s">
        <v>9105</v>
      </c>
      <c r="D4620" s="9">
        <v>0.94747386916645426</v>
      </c>
      <c r="E4620" s="9">
        <v>1752644.3191166262</v>
      </c>
      <c r="F4620" s="255" t="s">
        <v>9128</v>
      </c>
      <c r="G4620" s="9"/>
      <c r="H4620" s="255" t="s">
        <v>9168</v>
      </c>
      <c r="I4620" s="9">
        <v>3</v>
      </c>
    </row>
    <row r="4621">
      <c r="A4621" s="255" t="s">
        <v>5798</v>
      </c>
      <c r="B4621" s="9">
        <v>7</v>
      </c>
      <c r="C4621" s="255" t="s">
        <v>9205</v>
      </c>
      <c r="D4621" s="9">
        <v>6482.7160296312049</v>
      </c>
      <c r="E4621" s="9">
        <v>1752644.3191166262</v>
      </c>
      <c r="F4621" s="255" t="s">
        <v>9128</v>
      </c>
      <c r="G4621" s="9"/>
      <c r="H4621" s="255" t="s">
        <v>9168</v>
      </c>
      <c r="I4621" s="9">
        <v>3</v>
      </c>
    </row>
    <row r="4622">
      <c r="A4622" s="255" t="s">
        <v>5799</v>
      </c>
      <c r="B4622" s="9">
        <v>7</v>
      </c>
      <c r="C4622" s="255" t="s">
        <v>9103</v>
      </c>
      <c r="D4622" s="9">
        <v>977230.68367212731</v>
      </c>
      <c r="E4622" s="9">
        <v>1752644.3191166262</v>
      </c>
      <c r="F4622" s="255" t="s">
        <v>9129</v>
      </c>
      <c r="G4622" s="9"/>
      <c r="H4622" s="255" t="s">
        <v>9168</v>
      </c>
      <c r="I4622" s="9">
        <v>3</v>
      </c>
    </row>
    <row r="4623">
      <c r="A4623" s="255" t="s">
        <v>5800</v>
      </c>
      <c r="B4623" s="9">
        <v>7</v>
      </c>
      <c r="C4623" s="255" t="s">
        <v>9104</v>
      </c>
      <c r="D4623" s="9">
        <v>1784842980.6803222</v>
      </c>
      <c r="E4623" s="9">
        <v>1752644.3191166262</v>
      </c>
      <c r="F4623" s="255" t="s">
        <v>9129</v>
      </c>
      <c r="G4623" s="9"/>
      <c r="H4623" s="255" t="s">
        <v>9168</v>
      </c>
      <c r="I4623" s="9">
        <v>3</v>
      </c>
    </row>
    <row r="4624">
      <c r="A4624" s="255" t="s">
        <v>5801</v>
      </c>
      <c r="B4624" s="9">
        <v>7</v>
      </c>
      <c r="C4624" s="255" t="s">
        <v>9105</v>
      </c>
      <c r="D4624" s="9">
        <v>0.55757501565672751</v>
      </c>
      <c r="E4624" s="9">
        <v>1752644.3191166262</v>
      </c>
      <c r="F4624" s="255" t="s">
        <v>9129</v>
      </c>
      <c r="G4624" s="9"/>
      <c r="H4624" s="255" t="s">
        <v>9168</v>
      </c>
      <c r="I4624" s="9">
        <v>3</v>
      </c>
    </row>
    <row r="4625">
      <c r="A4625" s="255" t="s">
        <v>5802</v>
      </c>
      <c r="B4625" s="9">
        <v>7</v>
      </c>
      <c r="C4625" s="255" t="s">
        <v>9205</v>
      </c>
      <c r="D4625" s="9">
        <v>1018.3714751547108</v>
      </c>
      <c r="E4625" s="9">
        <v>1752644.3191166262</v>
      </c>
      <c r="F4625" s="255" t="s">
        <v>9129</v>
      </c>
      <c r="G4625" s="9"/>
      <c r="H4625" s="255" t="s">
        <v>9168</v>
      </c>
      <c r="I4625" s="9">
        <v>3</v>
      </c>
    </row>
    <row r="4626">
      <c r="A4626" s="255" t="s">
        <v>5803</v>
      </c>
      <c r="B4626" s="9">
        <v>7</v>
      </c>
      <c r="C4626" s="255" t="s">
        <v>9103</v>
      </c>
      <c r="D4626" s="9">
        <v>977230.68367212731</v>
      </c>
      <c r="E4626" s="9">
        <v>1752644.3191166262</v>
      </c>
      <c r="F4626" s="255" t="s">
        <v>9130</v>
      </c>
      <c r="G4626" s="9"/>
      <c r="H4626" s="255" t="s">
        <v>9168</v>
      </c>
      <c r="I4626" s="9">
        <v>3</v>
      </c>
    </row>
    <row r="4627">
      <c r="A4627" s="255" t="s">
        <v>5804</v>
      </c>
      <c r="B4627" s="9">
        <v>7</v>
      </c>
      <c r="C4627" s="255" t="s">
        <v>9104</v>
      </c>
      <c r="D4627" s="9">
        <v>1784842980.6803222</v>
      </c>
      <c r="E4627" s="9">
        <v>1752644.3191166262</v>
      </c>
      <c r="F4627" s="255" t="s">
        <v>9130</v>
      </c>
      <c r="G4627" s="9"/>
      <c r="H4627" s="255" t="s">
        <v>9168</v>
      </c>
      <c r="I4627" s="9">
        <v>3</v>
      </c>
    </row>
    <row r="4628">
      <c r="A4628" s="255" t="s">
        <v>5805</v>
      </c>
      <c r="B4628" s="9">
        <v>7</v>
      </c>
      <c r="C4628" s="255" t="s">
        <v>9105</v>
      </c>
      <c r="D4628" s="9">
        <v>0.55757501565672751</v>
      </c>
      <c r="E4628" s="9">
        <v>1752644.3191166262</v>
      </c>
      <c r="F4628" s="255" t="s">
        <v>9130</v>
      </c>
      <c r="G4628" s="9"/>
      <c r="H4628" s="255" t="s">
        <v>9168</v>
      </c>
      <c r="I4628" s="9">
        <v>3</v>
      </c>
    </row>
    <row r="4629">
      <c r="A4629" s="255" t="s">
        <v>5806</v>
      </c>
      <c r="B4629" s="9">
        <v>7</v>
      </c>
      <c r="C4629" s="255" t="s">
        <v>9205</v>
      </c>
      <c r="D4629" s="9">
        <v>1018.3714751547108</v>
      </c>
      <c r="E4629" s="9">
        <v>1752644.3191166262</v>
      </c>
      <c r="F4629" s="255" t="s">
        <v>9130</v>
      </c>
      <c r="G4629" s="9"/>
      <c r="H4629" s="255" t="s">
        <v>9168</v>
      </c>
      <c r="I4629" s="9">
        <v>3</v>
      </c>
    </row>
    <row r="4630">
      <c r="A4630" s="255" t="s">
        <v>5807</v>
      </c>
      <c r="B4630" s="9">
        <v>7</v>
      </c>
      <c r="C4630" s="255" t="s">
        <v>9103</v>
      </c>
      <c r="D4630" s="9">
        <v>1752644.3191166262</v>
      </c>
      <c r="E4630" s="9">
        <v>1752644.3191166262</v>
      </c>
      <c r="F4630" s="255" t="s">
        <v>9131</v>
      </c>
      <c r="G4630" s="9"/>
      <c r="H4630" s="255" t="s">
        <v>9168</v>
      </c>
      <c r="I4630" s="9">
        <v>3</v>
      </c>
    </row>
    <row r="4631">
      <c r="A4631" s="255" t="s">
        <v>5808</v>
      </c>
      <c r="B4631" s="9">
        <v>7</v>
      </c>
      <c r="C4631" s="255" t="s">
        <v>9104</v>
      </c>
      <c r="D4631" s="9">
        <v>4757216584.6336031</v>
      </c>
      <c r="E4631" s="9">
        <v>1752644.3191166262</v>
      </c>
      <c r="F4631" s="255" t="s">
        <v>9131</v>
      </c>
      <c r="G4631" s="9"/>
      <c r="H4631" s="255" t="s">
        <v>9168</v>
      </c>
      <c r="I4631" s="9">
        <v>3</v>
      </c>
    </row>
    <row r="4632">
      <c r="A4632" s="255" t="s">
        <v>5809</v>
      </c>
      <c r="B4632" s="9">
        <v>7</v>
      </c>
      <c r="C4632" s="255" t="s">
        <v>9105</v>
      </c>
      <c r="D4632" s="9">
        <v>1</v>
      </c>
      <c r="E4632" s="9">
        <v>1752644.3191166262</v>
      </c>
      <c r="F4632" s="255" t="s">
        <v>9131</v>
      </c>
      <c r="G4632" s="9"/>
      <c r="H4632" s="255" t="s">
        <v>9168</v>
      </c>
      <c r="I4632" s="9">
        <v>3</v>
      </c>
    </row>
    <row r="4633">
      <c r="A4633" s="255" t="s">
        <v>5810</v>
      </c>
      <c r="B4633" s="9">
        <v>7</v>
      </c>
      <c r="C4633" s="255" t="s">
        <v>9205</v>
      </c>
      <c r="D4633" s="9">
        <v>2714.3080502673538</v>
      </c>
      <c r="E4633" s="9">
        <v>1752644.3191166262</v>
      </c>
      <c r="F4633" s="255" t="s">
        <v>9131</v>
      </c>
      <c r="G4633" s="9"/>
      <c r="H4633" s="255" t="s">
        <v>9168</v>
      </c>
      <c r="I4633" s="9">
        <v>3</v>
      </c>
    </row>
    <row r="4634">
      <c r="A4634" s="255" t="s">
        <v>5811</v>
      </c>
      <c r="B4634" s="9">
        <v>7</v>
      </c>
      <c r="C4634" s="255" t="s">
        <v>9103</v>
      </c>
      <c r="D4634" s="9">
        <v>1752644.3191166262</v>
      </c>
      <c r="E4634" s="9">
        <v>1752644.3191166262</v>
      </c>
      <c r="F4634" s="255" t="s">
        <v>9132</v>
      </c>
      <c r="G4634" s="9"/>
      <c r="H4634" s="255" t="s">
        <v>9168</v>
      </c>
      <c r="I4634" s="9">
        <v>3</v>
      </c>
    </row>
    <row r="4635">
      <c r="A4635" s="255" t="s">
        <v>5812</v>
      </c>
      <c r="B4635" s="9">
        <v>7</v>
      </c>
      <c r="C4635" s="255" t="s">
        <v>9104</v>
      </c>
      <c r="D4635" s="9">
        <v>7799126292.5500822</v>
      </c>
      <c r="E4635" s="9">
        <v>1752644.3191166262</v>
      </c>
      <c r="F4635" s="255" t="s">
        <v>9132</v>
      </c>
      <c r="G4635" s="9"/>
      <c r="H4635" s="255" t="s">
        <v>9168</v>
      </c>
      <c r="I4635" s="9">
        <v>3</v>
      </c>
    </row>
    <row r="4636">
      <c r="A4636" s="255" t="s">
        <v>5813</v>
      </c>
      <c r="B4636" s="9">
        <v>7</v>
      </c>
      <c r="C4636" s="255" t="s">
        <v>9105</v>
      </c>
      <c r="D4636" s="9">
        <v>1</v>
      </c>
      <c r="E4636" s="9">
        <v>1752644.3191166262</v>
      </c>
      <c r="F4636" s="255" t="s">
        <v>9132</v>
      </c>
      <c r="G4636" s="9"/>
      <c r="H4636" s="255" t="s">
        <v>9168</v>
      </c>
      <c r="I4636" s="9">
        <v>3</v>
      </c>
    </row>
    <row r="4637">
      <c r="A4637" s="255" t="s">
        <v>5814</v>
      </c>
      <c r="B4637" s="9">
        <v>7</v>
      </c>
      <c r="C4637" s="255" t="s">
        <v>9205</v>
      </c>
      <c r="D4637" s="9">
        <v>4449.9195914896327</v>
      </c>
      <c r="E4637" s="9">
        <v>1752644.3191166262</v>
      </c>
      <c r="F4637" s="255" t="s">
        <v>9132</v>
      </c>
      <c r="G4637" s="9"/>
      <c r="H4637" s="255" t="s">
        <v>9168</v>
      </c>
      <c r="I4637" s="9">
        <v>3</v>
      </c>
    </row>
    <row r="4638">
      <c r="A4638" s="255" t="s">
        <v>5815</v>
      </c>
      <c r="B4638" s="9">
        <v>7</v>
      </c>
      <c r="C4638" s="255" t="s">
        <v>9103</v>
      </c>
      <c r="D4638" s="9">
        <v>1447641.7744248493</v>
      </c>
      <c r="E4638" s="9">
        <v>1752644.3191166262</v>
      </c>
      <c r="F4638" s="255" t="s">
        <v>9133</v>
      </c>
      <c r="G4638" s="9"/>
      <c r="H4638" s="255" t="s">
        <v>9168</v>
      </c>
      <c r="I4638" s="9">
        <v>3</v>
      </c>
    </row>
    <row r="4639">
      <c r="A4639" s="255" t="s">
        <v>5816</v>
      </c>
      <c r="B4639" s="9">
        <v>7</v>
      </c>
      <c r="C4639" s="255" t="s">
        <v>9104</v>
      </c>
      <c r="D4639" s="9">
        <v>6744891990.9083776</v>
      </c>
      <c r="E4639" s="9">
        <v>1752644.3191166262</v>
      </c>
      <c r="F4639" s="255" t="s">
        <v>9133</v>
      </c>
      <c r="G4639" s="9"/>
      <c r="H4639" s="255" t="s">
        <v>9168</v>
      </c>
      <c r="I4639" s="9">
        <v>3</v>
      </c>
    </row>
    <row r="4640">
      <c r="A4640" s="255" t="s">
        <v>5817</v>
      </c>
      <c r="B4640" s="9">
        <v>7</v>
      </c>
      <c r="C4640" s="255" t="s">
        <v>9105</v>
      </c>
      <c r="D4640" s="9">
        <v>0.82597578906055202</v>
      </c>
      <c r="E4640" s="9">
        <v>1752644.3191166262</v>
      </c>
      <c r="F4640" s="255" t="s">
        <v>9133</v>
      </c>
      <c r="G4640" s="9"/>
      <c r="H4640" s="255" t="s">
        <v>9168</v>
      </c>
      <c r="I4640" s="9">
        <v>3</v>
      </c>
    </row>
    <row r="4641">
      <c r="A4641" s="255" t="s">
        <v>5818</v>
      </c>
      <c r="B4641" s="9">
        <v>7</v>
      </c>
      <c r="C4641" s="255" t="s">
        <v>9205</v>
      </c>
      <c r="D4641" s="9">
        <v>3848.4088969677323</v>
      </c>
      <c r="E4641" s="9">
        <v>1752644.3191166262</v>
      </c>
      <c r="F4641" s="255" t="s">
        <v>9133</v>
      </c>
      <c r="G4641" s="9"/>
      <c r="H4641" s="255" t="s">
        <v>9168</v>
      </c>
      <c r="I4641" s="9">
        <v>3</v>
      </c>
    </row>
    <row r="4642">
      <c r="A4642" s="255" t="s">
        <v>5819</v>
      </c>
      <c r="B4642" s="9">
        <v>7</v>
      </c>
      <c r="C4642" s="255" t="s">
        <v>9103</v>
      </c>
      <c r="D4642" s="9">
        <v>0</v>
      </c>
      <c r="E4642" s="9">
        <v>1752644.3191166262</v>
      </c>
      <c r="F4642" s="255" t="s">
        <v>9134</v>
      </c>
      <c r="G4642" s="9"/>
      <c r="H4642" s="255" t="s">
        <v>9168</v>
      </c>
      <c r="I4642" s="9">
        <v>3</v>
      </c>
    </row>
    <row r="4643">
      <c r="A4643" s="255" t="s">
        <v>5820</v>
      </c>
      <c r="B4643" s="9">
        <v>7</v>
      </c>
      <c r="C4643" s="255" t="s">
        <v>9104</v>
      </c>
      <c r="D4643" s="9">
        <v>-3182122861.679038</v>
      </c>
      <c r="E4643" s="9">
        <v>1752644.3191166262</v>
      </c>
      <c r="F4643" s="255" t="s">
        <v>9134</v>
      </c>
      <c r="G4643" s="9"/>
      <c r="H4643" s="255" t="s">
        <v>9168</v>
      </c>
      <c r="I4643" s="9">
        <v>3</v>
      </c>
    </row>
    <row r="4644">
      <c r="A4644" s="255" t="s">
        <v>5821</v>
      </c>
      <c r="B4644" s="9">
        <v>7</v>
      </c>
      <c r="C4644" s="255" t="s">
        <v>9105</v>
      </c>
      <c r="D4644" s="9">
        <v>0</v>
      </c>
      <c r="E4644" s="9">
        <v>1752644.3191166262</v>
      </c>
      <c r="F4644" s="255" t="s">
        <v>9134</v>
      </c>
      <c r="G4644" s="9"/>
      <c r="H4644" s="255" t="s">
        <v>9168</v>
      </c>
      <c r="I4644" s="9">
        <v>3</v>
      </c>
    </row>
    <row r="4645">
      <c r="A4645" s="255" t="s">
        <v>5822</v>
      </c>
      <c r="B4645" s="9">
        <v>7</v>
      </c>
      <c r="C4645" s="255" t="s">
        <v>9205</v>
      </c>
      <c r="D4645" s="9">
        <v>-1815.6124588261596</v>
      </c>
      <c r="E4645" s="9">
        <v>1752644.3191166262</v>
      </c>
      <c r="F4645" s="255" t="s">
        <v>9134</v>
      </c>
      <c r="G4645" s="9"/>
      <c r="H4645" s="255" t="s">
        <v>9168</v>
      </c>
      <c r="I4645" s="9">
        <v>3</v>
      </c>
    </row>
    <row r="4646">
      <c r="A4646" s="255" t="s">
        <v>5823</v>
      </c>
      <c r="B4646" s="9">
        <v>7</v>
      </c>
      <c r="C4646" s="255" t="s">
        <v>9103</v>
      </c>
      <c r="D4646" s="9">
        <v>1299397.3675351113</v>
      </c>
      <c r="E4646" s="9">
        <v>1752644.3191166262</v>
      </c>
      <c r="F4646" s="255" t="s">
        <v>9135</v>
      </c>
      <c r="G4646" s="9"/>
      <c r="H4646" s="255" t="s">
        <v>9168</v>
      </c>
      <c r="I4646" s="9">
        <v>3</v>
      </c>
    </row>
    <row r="4647">
      <c r="A4647" s="255" t="s">
        <v>5824</v>
      </c>
      <c r="B4647" s="9">
        <v>7</v>
      </c>
      <c r="C4647" s="255" t="s">
        <v>9104</v>
      </c>
      <c r="D4647" s="9">
        <v>3562769129.2293391</v>
      </c>
      <c r="E4647" s="9">
        <v>1752644.3191166262</v>
      </c>
      <c r="F4647" s="255" t="s">
        <v>9135</v>
      </c>
      <c r="G4647" s="9"/>
      <c r="H4647" s="255" t="s">
        <v>9168</v>
      </c>
      <c r="I4647" s="9">
        <v>3</v>
      </c>
    </row>
    <row r="4648">
      <c r="A4648" s="255" t="s">
        <v>5825</v>
      </c>
      <c r="B4648" s="9">
        <v>7</v>
      </c>
      <c r="C4648" s="255" t="s">
        <v>9105</v>
      </c>
      <c r="D4648" s="9">
        <v>0.74139250808745838</v>
      </c>
      <c r="E4648" s="9">
        <v>1752644.3191166262</v>
      </c>
      <c r="F4648" s="255" t="s">
        <v>9135</v>
      </c>
      <c r="G4648" s="9"/>
      <c r="H4648" s="255" t="s">
        <v>9168</v>
      </c>
      <c r="I4648" s="9">
        <v>3</v>
      </c>
    </row>
    <row r="4649">
      <c r="A4649" s="255" t="s">
        <v>5826</v>
      </c>
      <c r="B4649" s="9">
        <v>7</v>
      </c>
      <c r="C4649" s="255" t="s">
        <v>9205</v>
      </c>
      <c r="D4649" s="9">
        <v>2032.7964381415725</v>
      </c>
      <c r="E4649" s="9">
        <v>1752644.3191166262</v>
      </c>
      <c r="F4649" s="255" t="s">
        <v>9135</v>
      </c>
      <c r="G4649" s="9"/>
      <c r="H4649" s="255" t="s">
        <v>9168</v>
      </c>
      <c r="I4649" s="9">
        <v>3</v>
      </c>
    </row>
    <row r="4650">
      <c r="A4650" s="255" t="s">
        <v>5827</v>
      </c>
      <c r="B4650" s="9">
        <v>7</v>
      </c>
      <c r="C4650" s="255" t="s">
        <v>9103</v>
      </c>
      <c r="D4650" s="9">
        <v>430709.58248371026</v>
      </c>
      <c r="E4650" s="9">
        <v>1752644.3191166262</v>
      </c>
      <c r="F4650" s="255" t="s">
        <v>9136</v>
      </c>
      <c r="G4650" s="9"/>
      <c r="H4650" s="255" t="s">
        <v>9168</v>
      </c>
      <c r="I4650" s="9">
        <v>3</v>
      </c>
    </row>
    <row r="4651">
      <c r="A4651" s="255" t="s">
        <v>5828</v>
      </c>
      <c r="B4651" s="9">
        <v>7</v>
      </c>
      <c r="C4651" s="255" t="s">
        <v>9104</v>
      </c>
      <c r="D4651" s="9">
        <v>1777926148.5490172</v>
      </c>
      <c r="E4651" s="9">
        <v>1752644.3191166262</v>
      </c>
      <c r="F4651" s="255" t="s">
        <v>9136</v>
      </c>
      <c r="G4651" s="9"/>
      <c r="H4651" s="255" t="s">
        <v>9168</v>
      </c>
      <c r="I4651" s="9">
        <v>3</v>
      </c>
    </row>
    <row r="4652">
      <c r="A4652" s="255" t="s">
        <v>5829</v>
      </c>
      <c r="B4652" s="9">
        <v>7</v>
      </c>
      <c r="C4652" s="255" t="s">
        <v>9105</v>
      </c>
      <c r="D4652" s="9">
        <v>0.24574842584192894</v>
      </c>
      <c r="E4652" s="9">
        <v>1752644.3191166262</v>
      </c>
      <c r="F4652" s="255" t="s">
        <v>9136</v>
      </c>
      <c r="G4652" s="9"/>
      <c r="H4652" s="255" t="s">
        <v>9168</v>
      </c>
      <c r="I4652" s="9">
        <v>3</v>
      </c>
    </row>
    <row r="4653">
      <c r="A4653" s="255" t="s">
        <v>5830</v>
      </c>
      <c r="B4653" s="9">
        <v>7</v>
      </c>
      <c r="C4653" s="255" t="s">
        <v>9205</v>
      </c>
      <c r="D4653" s="9">
        <v>1014.4249629868618</v>
      </c>
      <c r="E4653" s="9">
        <v>1752644.3191166262</v>
      </c>
      <c r="F4653" s="255" t="s">
        <v>9136</v>
      </c>
      <c r="G4653" s="9"/>
      <c r="H4653" s="255" t="s">
        <v>9168</v>
      </c>
      <c r="I4653" s="9">
        <v>3</v>
      </c>
    </row>
    <row r="4654">
      <c r="A4654" s="255" t="s">
        <v>5831</v>
      </c>
      <c r="B4654" s="9">
        <v>7</v>
      </c>
      <c r="C4654" s="255" t="s">
        <v>9103</v>
      </c>
      <c r="D4654" s="9">
        <v>1288047.7476021238</v>
      </c>
      <c r="E4654" s="9">
        <v>1752644.3191166262</v>
      </c>
      <c r="F4654" s="255" t="s">
        <v>9137</v>
      </c>
      <c r="G4654" s="9"/>
      <c r="H4654" s="255" t="s">
        <v>9168</v>
      </c>
      <c r="I4654" s="9">
        <v>3</v>
      </c>
    </row>
    <row r="4655">
      <c r="A4655" s="255" t="s">
        <v>5832</v>
      </c>
      <c r="B4655" s="9">
        <v>7</v>
      </c>
      <c r="C4655" s="255" t="s">
        <v>9104</v>
      </c>
      <c r="D4655" s="9">
        <v>3041909707.9164791</v>
      </c>
      <c r="E4655" s="9">
        <v>1752644.3191166262</v>
      </c>
      <c r="F4655" s="255" t="s">
        <v>9137</v>
      </c>
      <c r="G4655" s="9"/>
      <c r="H4655" s="255" t="s">
        <v>9168</v>
      </c>
      <c r="I4655" s="9">
        <v>3</v>
      </c>
    </row>
    <row r="4656">
      <c r="A4656" s="255" t="s">
        <v>5833</v>
      </c>
      <c r="B4656" s="9">
        <v>7</v>
      </c>
      <c r="C4656" s="255" t="s">
        <v>9105</v>
      </c>
      <c r="D4656" s="9">
        <v>0.73491679603955817</v>
      </c>
      <c r="E4656" s="9">
        <v>1752644.3191166262</v>
      </c>
      <c r="F4656" s="255" t="s">
        <v>9137</v>
      </c>
      <c r="G4656" s="9"/>
      <c r="H4656" s="255" t="s">
        <v>9168</v>
      </c>
      <c r="I4656" s="9">
        <v>3</v>
      </c>
    </row>
    <row r="4657">
      <c r="A4657" s="255" t="s">
        <v>5834</v>
      </c>
      <c r="B4657" s="9">
        <v>7</v>
      </c>
      <c r="C4657" s="255" t="s">
        <v>9205</v>
      </c>
      <c r="D4657" s="9">
        <v>1735.6115412222789</v>
      </c>
      <c r="E4657" s="9">
        <v>1752644.3191166262</v>
      </c>
      <c r="F4657" s="255" t="s">
        <v>9137</v>
      </c>
      <c r="G4657" s="9"/>
      <c r="H4657" s="255" t="s">
        <v>9168</v>
      </c>
      <c r="I4657" s="9">
        <v>3</v>
      </c>
    </row>
    <row r="4658">
      <c r="A4658" s="255" t="s">
        <v>5835</v>
      </c>
      <c r="B4658" s="9">
        <v>7</v>
      </c>
      <c r="C4658" s="255" t="s">
        <v>9103</v>
      </c>
      <c r="D4658" s="9">
        <v>0</v>
      </c>
      <c r="E4658" s="9">
        <v>1752644.3191166262</v>
      </c>
      <c r="F4658" s="255" t="s">
        <v>9138</v>
      </c>
      <c r="G4658" s="9"/>
      <c r="H4658" s="255" t="s">
        <v>9168</v>
      </c>
      <c r="I4658" s="9">
        <v>3</v>
      </c>
    </row>
    <row r="4659">
      <c r="A4659" s="255" t="s">
        <v>5836</v>
      </c>
      <c r="B4659" s="9">
        <v>7</v>
      </c>
      <c r="C4659" s="255" t="s">
        <v>9104</v>
      </c>
      <c r="D4659" s="9">
        <v>0</v>
      </c>
      <c r="E4659" s="9">
        <v>1752644.3191166262</v>
      </c>
      <c r="F4659" s="255" t="s">
        <v>9138</v>
      </c>
      <c r="G4659" s="9"/>
      <c r="H4659" s="255" t="s">
        <v>9168</v>
      </c>
      <c r="I4659" s="9">
        <v>3</v>
      </c>
    </row>
    <row r="4660">
      <c r="A4660" s="255" t="s">
        <v>5837</v>
      </c>
      <c r="B4660" s="9">
        <v>7</v>
      </c>
      <c r="C4660" s="255" t="s">
        <v>9105</v>
      </c>
      <c r="D4660" s="9">
        <v>0</v>
      </c>
      <c r="E4660" s="9">
        <v>1752644.3191166262</v>
      </c>
      <c r="F4660" s="255" t="s">
        <v>9138</v>
      </c>
      <c r="G4660" s="9"/>
      <c r="H4660" s="255" t="s">
        <v>9168</v>
      </c>
      <c r="I4660" s="9">
        <v>3</v>
      </c>
    </row>
    <row r="4661">
      <c r="A4661" s="255" t="s">
        <v>5838</v>
      </c>
      <c r="B4661" s="9">
        <v>7</v>
      </c>
      <c r="C4661" s="255" t="s">
        <v>9205</v>
      </c>
      <c r="D4661" s="9">
        <v>0</v>
      </c>
      <c r="E4661" s="9">
        <v>1752644.3191166262</v>
      </c>
      <c r="F4661" s="255" t="s">
        <v>9138</v>
      </c>
      <c r="G4661" s="9"/>
      <c r="H4661" s="255" t="s">
        <v>9168</v>
      </c>
      <c r="I4661" s="9">
        <v>3</v>
      </c>
    </row>
    <row r="4662">
      <c r="A4662" s="255" t="s">
        <v>5839</v>
      </c>
      <c r="B4662" s="9">
        <v>8</v>
      </c>
      <c r="C4662" s="255" t="s">
        <v>9103</v>
      </c>
      <c r="D4662" s="9">
        <v>1377747.3968067053</v>
      </c>
      <c r="E4662" s="9">
        <v>1746329.1424868982</v>
      </c>
      <c r="F4662" s="255" t="s">
        <v>9114</v>
      </c>
      <c r="G4662" s="9"/>
      <c r="H4662" s="255" t="s">
        <v>9168</v>
      </c>
      <c r="I4662" s="9">
        <v>3</v>
      </c>
    </row>
    <row r="4663">
      <c r="A4663" s="255" t="s">
        <v>5840</v>
      </c>
      <c r="B4663" s="9">
        <v>8</v>
      </c>
      <c r="C4663" s="255" t="s">
        <v>9104</v>
      </c>
      <c r="D4663" s="9">
        <v>7068351393.4064217</v>
      </c>
      <c r="E4663" s="9">
        <v>1746329.1424868982</v>
      </c>
      <c r="F4663" s="255" t="s">
        <v>9114</v>
      </c>
      <c r="G4663" s="9"/>
      <c r="H4663" s="255" t="s">
        <v>9168</v>
      </c>
      <c r="I4663" s="9">
        <v>3</v>
      </c>
    </row>
    <row r="4664">
      <c r="A4664" s="255" t="s">
        <v>5841</v>
      </c>
      <c r="B4664" s="9">
        <v>8</v>
      </c>
      <c r="C4664" s="255" t="s">
        <v>9105</v>
      </c>
      <c r="D4664" s="9">
        <v>0.7889391313968992</v>
      </c>
      <c r="E4664" s="9">
        <v>1746329.1424868982</v>
      </c>
      <c r="F4664" s="255" t="s">
        <v>9114</v>
      </c>
      <c r="G4664" s="9"/>
      <c r="H4664" s="255" t="s">
        <v>9168</v>
      </c>
      <c r="I4664" s="9">
        <v>3</v>
      </c>
    </row>
    <row r="4665">
      <c r="A4665" s="255" t="s">
        <v>5842</v>
      </c>
      <c r="B4665" s="9">
        <v>8</v>
      </c>
      <c r="C4665" s="255" t="s">
        <v>9205</v>
      </c>
      <c r="D4665" s="9">
        <v>4047.5482092342463</v>
      </c>
      <c r="E4665" s="9">
        <v>1746329.1424868982</v>
      </c>
      <c r="F4665" s="255" t="s">
        <v>9114</v>
      </c>
      <c r="G4665" s="9"/>
      <c r="H4665" s="255" t="s">
        <v>9168</v>
      </c>
      <c r="I4665" s="9">
        <v>3</v>
      </c>
    </row>
    <row r="4666">
      <c r="A4666" s="255" t="s">
        <v>5843</v>
      </c>
      <c r="B4666" s="9">
        <v>8</v>
      </c>
      <c r="C4666" s="255" t="s">
        <v>9103</v>
      </c>
      <c r="D4666" s="9">
        <v>0</v>
      </c>
      <c r="E4666" s="9">
        <v>1746329.1424868982</v>
      </c>
      <c r="F4666" s="255" t="s">
        <v>9115</v>
      </c>
      <c r="G4666" s="9"/>
      <c r="H4666" s="255" t="s">
        <v>9168</v>
      </c>
      <c r="I4666" s="9">
        <v>3</v>
      </c>
    </row>
    <row r="4667">
      <c r="A4667" s="255" t="s">
        <v>5844</v>
      </c>
      <c r="B4667" s="9">
        <v>8</v>
      </c>
      <c r="C4667" s="255" t="s">
        <v>9104</v>
      </c>
      <c r="D4667" s="9">
        <v>0</v>
      </c>
      <c r="E4667" s="9">
        <v>1746329.1424868982</v>
      </c>
      <c r="F4667" s="255" t="s">
        <v>9115</v>
      </c>
      <c r="G4667" s="9"/>
      <c r="H4667" s="255" t="s">
        <v>9168</v>
      </c>
      <c r="I4667" s="9">
        <v>3</v>
      </c>
    </row>
    <row r="4668">
      <c r="A4668" s="255" t="s">
        <v>5845</v>
      </c>
      <c r="B4668" s="9">
        <v>8</v>
      </c>
      <c r="C4668" s="255" t="s">
        <v>9105</v>
      </c>
      <c r="D4668" s="9">
        <v>0</v>
      </c>
      <c r="E4668" s="9">
        <v>1746329.1424868982</v>
      </c>
      <c r="F4668" s="255" t="s">
        <v>9115</v>
      </c>
      <c r="G4668" s="9"/>
      <c r="H4668" s="255" t="s">
        <v>9168</v>
      </c>
      <c r="I4668" s="9">
        <v>3</v>
      </c>
    </row>
    <row r="4669">
      <c r="A4669" s="255" t="s">
        <v>5846</v>
      </c>
      <c r="B4669" s="9">
        <v>8</v>
      </c>
      <c r="C4669" s="255" t="s">
        <v>9205</v>
      </c>
      <c r="D4669" s="9">
        <v>0</v>
      </c>
      <c r="E4669" s="9">
        <v>1746329.1424868982</v>
      </c>
      <c r="F4669" s="255" t="s">
        <v>9115</v>
      </c>
      <c r="G4669" s="9"/>
      <c r="H4669" s="255" t="s">
        <v>9168</v>
      </c>
      <c r="I4669" s="9">
        <v>3</v>
      </c>
    </row>
    <row r="4670">
      <c r="A4670" s="255" t="s">
        <v>5847</v>
      </c>
      <c r="B4670" s="9">
        <v>8</v>
      </c>
      <c r="C4670" s="255" t="s">
        <v>9103</v>
      </c>
      <c r="D4670" s="9">
        <v>0</v>
      </c>
      <c r="E4670" s="9">
        <v>1746329.1424868982</v>
      </c>
      <c r="F4670" s="255" t="s">
        <v>9116</v>
      </c>
      <c r="G4670" s="9"/>
      <c r="H4670" s="255" t="s">
        <v>9168</v>
      </c>
      <c r="I4670" s="9">
        <v>3</v>
      </c>
    </row>
    <row r="4671">
      <c r="A4671" s="255" t="s">
        <v>5848</v>
      </c>
      <c r="B4671" s="9">
        <v>8</v>
      </c>
      <c r="C4671" s="255" t="s">
        <v>9104</v>
      </c>
      <c r="D4671" s="9">
        <v>0</v>
      </c>
      <c r="E4671" s="9">
        <v>1746329.1424868982</v>
      </c>
      <c r="F4671" s="255" t="s">
        <v>9116</v>
      </c>
      <c r="G4671" s="9"/>
      <c r="H4671" s="255" t="s">
        <v>9168</v>
      </c>
      <c r="I4671" s="9">
        <v>3</v>
      </c>
    </row>
    <row r="4672">
      <c r="A4672" s="255" t="s">
        <v>5849</v>
      </c>
      <c r="B4672" s="9">
        <v>8</v>
      </c>
      <c r="C4672" s="255" t="s">
        <v>9105</v>
      </c>
      <c r="D4672" s="9">
        <v>0</v>
      </c>
      <c r="E4672" s="9">
        <v>1746329.1424868982</v>
      </c>
      <c r="F4672" s="255" t="s">
        <v>9116</v>
      </c>
      <c r="G4672" s="9"/>
      <c r="H4672" s="255" t="s">
        <v>9168</v>
      </c>
      <c r="I4672" s="9">
        <v>3</v>
      </c>
    </row>
    <row r="4673">
      <c r="A4673" s="255" t="s">
        <v>5850</v>
      </c>
      <c r="B4673" s="9">
        <v>8</v>
      </c>
      <c r="C4673" s="255" t="s">
        <v>9205</v>
      </c>
      <c r="D4673" s="9">
        <v>0</v>
      </c>
      <c r="E4673" s="9">
        <v>1746329.1424868982</v>
      </c>
      <c r="F4673" s="255" t="s">
        <v>9116</v>
      </c>
      <c r="G4673" s="9"/>
      <c r="H4673" s="255" t="s">
        <v>9168</v>
      </c>
      <c r="I4673" s="9">
        <v>3</v>
      </c>
    </row>
    <row r="4674">
      <c r="A4674" s="255" t="s">
        <v>5851</v>
      </c>
      <c r="B4674" s="9">
        <v>8</v>
      </c>
      <c r="C4674" s="255" t="s">
        <v>9103</v>
      </c>
      <c r="D4674" s="9">
        <v>0</v>
      </c>
      <c r="E4674" s="9">
        <v>1746329.1424868982</v>
      </c>
      <c r="F4674" s="255" t="s">
        <v>9117</v>
      </c>
      <c r="G4674" s="9"/>
      <c r="H4674" s="255" t="s">
        <v>9168</v>
      </c>
      <c r="I4674" s="9">
        <v>3</v>
      </c>
    </row>
    <row r="4675">
      <c r="A4675" s="255" t="s">
        <v>5852</v>
      </c>
      <c r="B4675" s="9">
        <v>8</v>
      </c>
      <c r="C4675" s="255" t="s">
        <v>9104</v>
      </c>
      <c r="D4675" s="9">
        <v>0</v>
      </c>
      <c r="E4675" s="9">
        <v>1746329.1424868982</v>
      </c>
      <c r="F4675" s="255" t="s">
        <v>9117</v>
      </c>
      <c r="G4675" s="9"/>
      <c r="H4675" s="255" t="s">
        <v>9168</v>
      </c>
      <c r="I4675" s="9">
        <v>3</v>
      </c>
    </row>
    <row r="4676">
      <c r="A4676" s="255" t="s">
        <v>5853</v>
      </c>
      <c r="B4676" s="9">
        <v>8</v>
      </c>
      <c r="C4676" s="255" t="s">
        <v>9105</v>
      </c>
      <c r="D4676" s="9">
        <v>0</v>
      </c>
      <c r="E4676" s="9">
        <v>1746329.1424868982</v>
      </c>
      <c r="F4676" s="255" t="s">
        <v>9117</v>
      </c>
      <c r="G4676" s="9"/>
      <c r="H4676" s="255" t="s">
        <v>9168</v>
      </c>
      <c r="I4676" s="9">
        <v>3</v>
      </c>
    </row>
    <row r="4677">
      <c r="A4677" s="255" t="s">
        <v>5854</v>
      </c>
      <c r="B4677" s="9">
        <v>8</v>
      </c>
      <c r="C4677" s="255" t="s">
        <v>9205</v>
      </c>
      <c r="D4677" s="9">
        <v>0</v>
      </c>
      <c r="E4677" s="9">
        <v>1746329.1424868982</v>
      </c>
      <c r="F4677" s="255" t="s">
        <v>9117</v>
      </c>
      <c r="G4677" s="9"/>
      <c r="H4677" s="255" t="s">
        <v>9168</v>
      </c>
      <c r="I4677" s="9">
        <v>3</v>
      </c>
    </row>
    <row r="4678">
      <c r="A4678" s="255" t="s">
        <v>5855</v>
      </c>
      <c r="B4678" s="9">
        <v>8</v>
      </c>
      <c r="C4678" s="255" t="s">
        <v>9103</v>
      </c>
      <c r="D4678" s="9">
        <v>0</v>
      </c>
      <c r="E4678" s="9">
        <v>1746329.1424868982</v>
      </c>
      <c r="F4678" s="255" t="s">
        <v>9118</v>
      </c>
      <c r="G4678" s="9"/>
      <c r="H4678" s="255" t="s">
        <v>9168</v>
      </c>
      <c r="I4678" s="9">
        <v>3</v>
      </c>
    </row>
    <row r="4679">
      <c r="A4679" s="255" t="s">
        <v>5856</v>
      </c>
      <c r="B4679" s="9">
        <v>8</v>
      </c>
      <c r="C4679" s="255" t="s">
        <v>9104</v>
      </c>
      <c r="D4679" s="9">
        <v>0</v>
      </c>
      <c r="E4679" s="9">
        <v>1746329.1424868982</v>
      </c>
      <c r="F4679" s="255" t="s">
        <v>9118</v>
      </c>
      <c r="G4679" s="9"/>
      <c r="H4679" s="255" t="s">
        <v>9168</v>
      </c>
      <c r="I4679" s="9">
        <v>3</v>
      </c>
    </row>
    <row r="4680">
      <c r="A4680" s="255" t="s">
        <v>5857</v>
      </c>
      <c r="B4680" s="9">
        <v>8</v>
      </c>
      <c r="C4680" s="255" t="s">
        <v>9105</v>
      </c>
      <c r="D4680" s="9">
        <v>0</v>
      </c>
      <c r="E4680" s="9">
        <v>1746329.1424868982</v>
      </c>
      <c r="F4680" s="255" t="s">
        <v>9118</v>
      </c>
      <c r="G4680" s="9"/>
      <c r="H4680" s="255" t="s">
        <v>9168</v>
      </c>
      <c r="I4680" s="9">
        <v>3</v>
      </c>
    </row>
    <row r="4681">
      <c r="A4681" s="255" t="s">
        <v>5858</v>
      </c>
      <c r="B4681" s="9">
        <v>8</v>
      </c>
      <c r="C4681" s="255" t="s">
        <v>9205</v>
      </c>
      <c r="D4681" s="9">
        <v>0</v>
      </c>
      <c r="E4681" s="9">
        <v>1746329.1424868982</v>
      </c>
      <c r="F4681" s="255" t="s">
        <v>9118</v>
      </c>
      <c r="G4681" s="9"/>
      <c r="H4681" s="255" t="s">
        <v>9168</v>
      </c>
      <c r="I4681" s="9">
        <v>3</v>
      </c>
    </row>
    <row r="4682">
      <c r="A4682" s="255" t="s">
        <v>5859</v>
      </c>
      <c r="B4682" s="9">
        <v>8</v>
      </c>
      <c r="C4682" s="255" t="s">
        <v>9103</v>
      </c>
      <c r="D4682" s="9">
        <v>0</v>
      </c>
      <c r="E4682" s="9">
        <v>1746329.1424868982</v>
      </c>
      <c r="F4682" s="255" t="s">
        <v>9119</v>
      </c>
      <c r="G4682" s="9"/>
      <c r="H4682" s="255" t="s">
        <v>9168</v>
      </c>
      <c r="I4682" s="9">
        <v>3</v>
      </c>
    </row>
    <row r="4683">
      <c r="A4683" s="255" t="s">
        <v>5860</v>
      </c>
      <c r="B4683" s="9">
        <v>8</v>
      </c>
      <c r="C4683" s="255" t="s">
        <v>9104</v>
      </c>
      <c r="D4683" s="9">
        <v>0</v>
      </c>
      <c r="E4683" s="9">
        <v>1746329.1424868982</v>
      </c>
      <c r="F4683" s="255" t="s">
        <v>9119</v>
      </c>
      <c r="G4683" s="9"/>
      <c r="H4683" s="255" t="s">
        <v>9168</v>
      </c>
      <c r="I4683" s="9">
        <v>3</v>
      </c>
    </row>
    <row r="4684">
      <c r="A4684" s="255" t="s">
        <v>5861</v>
      </c>
      <c r="B4684" s="9">
        <v>8</v>
      </c>
      <c r="C4684" s="255" t="s">
        <v>9105</v>
      </c>
      <c r="D4684" s="9">
        <v>0</v>
      </c>
      <c r="E4684" s="9">
        <v>1746329.1424868982</v>
      </c>
      <c r="F4684" s="255" t="s">
        <v>9119</v>
      </c>
      <c r="G4684" s="9"/>
      <c r="H4684" s="255" t="s">
        <v>9168</v>
      </c>
      <c r="I4684" s="9">
        <v>3</v>
      </c>
    </row>
    <row r="4685">
      <c r="A4685" s="255" t="s">
        <v>5862</v>
      </c>
      <c r="B4685" s="9">
        <v>8</v>
      </c>
      <c r="C4685" s="255" t="s">
        <v>9205</v>
      </c>
      <c r="D4685" s="9">
        <v>0</v>
      </c>
      <c r="E4685" s="9">
        <v>1746329.1424868982</v>
      </c>
      <c r="F4685" s="255" t="s">
        <v>9119</v>
      </c>
      <c r="G4685" s="9"/>
      <c r="H4685" s="255" t="s">
        <v>9168</v>
      </c>
      <c r="I4685" s="9">
        <v>3</v>
      </c>
    </row>
    <row r="4686">
      <c r="A4686" s="255" t="s">
        <v>5863</v>
      </c>
      <c r="B4686" s="9">
        <v>8</v>
      </c>
      <c r="C4686" s="255" t="s">
        <v>9103</v>
      </c>
      <c r="D4686" s="9">
        <v>0</v>
      </c>
      <c r="E4686" s="9">
        <v>1746329.1424868982</v>
      </c>
      <c r="F4686" s="255" t="s">
        <v>9120</v>
      </c>
      <c r="G4686" s="9"/>
      <c r="H4686" s="255" t="s">
        <v>9168</v>
      </c>
      <c r="I4686" s="9">
        <v>3</v>
      </c>
    </row>
    <row r="4687">
      <c r="A4687" s="255" t="s">
        <v>5864</v>
      </c>
      <c r="B4687" s="9">
        <v>8</v>
      </c>
      <c r="C4687" s="255" t="s">
        <v>9104</v>
      </c>
      <c r="D4687" s="9">
        <v>0</v>
      </c>
      <c r="E4687" s="9">
        <v>1746329.1424868982</v>
      </c>
      <c r="F4687" s="255" t="s">
        <v>9120</v>
      </c>
      <c r="G4687" s="9"/>
      <c r="H4687" s="255" t="s">
        <v>9168</v>
      </c>
      <c r="I4687" s="9">
        <v>3</v>
      </c>
    </row>
    <row r="4688">
      <c r="A4688" s="255" t="s">
        <v>5865</v>
      </c>
      <c r="B4688" s="9">
        <v>8</v>
      </c>
      <c r="C4688" s="255" t="s">
        <v>9105</v>
      </c>
      <c r="D4688" s="9">
        <v>0</v>
      </c>
      <c r="E4688" s="9">
        <v>1746329.1424868982</v>
      </c>
      <c r="F4688" s="255" t="s">
        <v>9120</v>
      </c>
      <c r="G4688" s="9"/>
      <c r="H4688" s="255" t="s">
        <v>9168</v>
      </c>
      <c r="I4688" s="9">
        <v>3</v>
      </c>
    </row>
    <row r="4689">
      <c r="A4689" s="255" t="s">
        <v>5866</v>
      </c>
      <c r="B4689" s="9">
        <v>8</v>
      </c>
      <c r="C4689" s="255" t="s">
        <v>9205</v>
      </c>
      <c r="D4689" s="9">
        <v>0</v>
      </c>
      <c r="E4689" s="9">
        <v>1746329.1424868982</v>
      </c>
      <c r="F4689" s="255" t="s">
        <v>9120</v>
      </c>
      <c r="G4689" s="9"/>
      <c r="H4689" s="255" t="s">
        <v>9168</v>
      </c>
      <c r="I4689" s="9">
        <v>3</v>
      </c>
    </row>
    <row r="4690">
      <c r="A4690" s="255" t="s">
        <v>5867</v>
      </c>
      <c r="B4690" s="9">
        <v>8</v>
      </c>
      <c r="C4690" s="255" t="s">
        <v>9103</v>
      </c>
      <c r="D4690" s="9">
        <v>0</v>
      </c>
      <c r="E4690" s="9">
        <v>1746329.1424868982</v>
      </c>
      <c r="F4690" s="255" t="s">
        <v>9121</v>
      </c>
      <c r="G4690" s="9"/>
      <c r="H4690" s="255" t="s">
        <v>9168</v>
      </c>
      <c r="I4690" s="9">
        <v>3</v>
      </c>
    </row>
    <row r="4691">
      <c r="A4691" s="255" t="s">
        <v>5868</v>
      </c>
      <c r="B4691" s="9">
        <v>8</v>
      </c>
      <c r="C4691" s="255" t="s">
        <v>9104</v>
      </c>
      <c r="D4691" s="9">
        <v>0</v>
      </c>
      <c r="E4691" s="9">
        <v>1746329.1424868982</v>
      </c>
      <c r="F4691" s="255" t="s">
        <v>9121</v>
      </c>
      <c r="G4691" s="9"/>
      <c r="H4691" s="255" t="s">
        <v>9168</v>
      </c>
      <c r="I4691" s="9">
        <v>3</v>
      </c>
    </row>
    <row r="4692">
      <c r="A4692" s="255" t="s">
        <v>5869</v>
      </c>
      <c r="B4692" s="9">
        <v>8</v>
      </c>
      <c r="C4692" s="255" t="s">
        <v>9105</v>
      </c>
      <c r="D4692" s="9">
        <v>0</v>
      </c>
      <c r="E4692" s="9">
        <v>1746329.1424868982</v>
      </c>
      <c r="F4692" s="255" t="s">
        <v>9121</v>
      </c>
      <c r="G4692" s="9"/>
      <c r="H4692" s="255" t="s">
        <v>9168</v>
      </c>
      <c r="I4692" s="9">
        <v>3</v>
      </c>
    </row>
    <row r="4693">
      <c r="A4693" s="255" t="s">
        <v>5870</v>
      </c>
      <c r="B4693" s="9">
        <v>8</v>
      </c>
      <c r="C4693" s="255" t="s">
        <v>9205</v>
      </c>
      <c r="D4693" s="9">
        <v>0</v>
      </c>
      <c r="E4693" s="9">
        <v>1746329.1424868982</v>
      </c>
      <c r="F4693" s="255" t="s">
        <v>9121</v>
      </c>
      <c r="G4693" s="9"/>
      <c r="H4693" s="255" t="s">
        <v>9168</v>
      </c>
      <c r="I4693" s="9">
        <v>3</v>
      </c>
    </row>
    <row r="4694">
      <c r="A4694" s="255" t="s">
        <v>5871</v>
      </c>
      <c r="B4694" s="9">
        <v>8</v>
      </c>
      <c r="C4694" s="255" t="s">
        <v>9103</v>
      </c>
      <c r="D4694" s="9">
        <v>1472186.1591626976</v>
      </c>
      <c r="E4694" s="9">
        <v>1746329.1424868982</v>
      </c>
      <c r="F4694" s="255" t="s">
        <v>9122</v>
      </c>
      <c r="G4694" s="9"/>
      <c r="H4694" s="255" t="s">
        <v>9168</v>
      </c>
      <c r="I4694" s="9">
        <v>3</v>
      </c>
    </row>
    <row r="4695">
      <c r="A4695" s="255" t="s">
        <v>5872</v>
      </c>
      <c r="B4695" s="9">
        <v>8</v>
      </c>
      <c r="C4695" s="255" t="s">
        <v>9104</v>
      </c>
      <c r="D4695" s="9">
        <v>7674633687.5453548</v>
      </c>
      <c r="E4695" s="9">
        <v>1746329.1424868982</v>
      </c>
      <c r="F4695" s="255" t="s">
        <v>9122</v>
      </c>
      <c r="G4695" s="9"/>
      <c r="H4695" s="255" t="s">
        <v>9168</v>
      </c>
      <c r="I4695" s="9">
        <v>3</v>
      </c>
    </row>
    <row r="4696">
      <c r="A4696" s="255" t="s">
        <v>5873</v>
      </c>
      <c r="B4696" s="9">
        <v>8</v>
      </c>
      <c r="C4696" s="255" t="s">
        <v>9105</v>
      </c>
      <c r="D4696" s="9">
        <v>0.84301757517841036</v>
      </c>
      <c r="E4696" s="9">
        <v>1746329.1424868982</v>
      </c>
      <c r="F4696" s="255" t="s">
        <v>9122</v>
      </c>
      <c r="G4696" s="9"/>
      <c r="H4696" s="255" t="s">
        <v>9168</v>
      </c>
      <c r="I4696" s="9">
        <v>3</v>
      </c>
    </row>
    <row r="4697">
      <c r="A4697" s="255" t="s">
        <v>5874</v>
      </c>
      <c r="B4697" s="9">
        <v>8</v>
      </c>
      <c r="C4697" s="255" t="s">
        <v>9205</v>
      </c>
      <c r="D4697" s="9">
        <v>4394.7234807157402</v>
      </c>
      <c r="E4697" s="9">
        <v>1746329.1424868982</v>
      </c>
      <c r="F4697" s="255" t="s">
        <v>9122</v>
      </c>
      <c r="G4697" s="9"/>
      <c r="H4697" s="255" t="s">
        <v>9168</v>
      </c>
      <c r="I4697" s="9">
        <v>3</v>
      </c>
    </row>
    <row r="4698">
      <c r="A4698" s="255" t="s">
        <v>5875</v>
      </c>
      <c r="B4698" s="9">
        <v>8</v>
      </c>
      <c r="C4698" s="255" t="s">
        <v>9103</v>
      </c>
      <c r="D4698" s="9">
        <v>1472186.1591626976</v>
      </c>
      <c r="E4698" s="9">
        <v>1746329.1424868982</v>
      </c>
      <c r="F4698" s="255" t="s">
        <v>9123</v>
      </c>
      <c r="G4698" s="9"/>
      <c r="H4698" s="255" t="s">
        <v>9168</v>
      </c>
      <c r="I4698" s="9">
        <v>3</v>
      </c>
    </row>
    <row r="4699">
      <c r="A4699" s="255" t="s">
        <v>5876</v>
      </c>
      <c r="B4699" s="9">
        <v>8</v>
      </c>
      <c r="C4699" s="255" t="s">
        <v>9104</v>
      </c>
      <c r="D4699" s="9">
        <v>7674633687.5453548</v>
      </c>
      <c r="E4699" s="9">
        <v>1746329.1424868982</v>
      </c>
      <c r="F4699" s="255" t="s">
        <v>9123</v>
      </c>
      <c r="G4699" s="9"/>
      <c r="H4699" s="255" t="s">
        <v>9168</v>
      </c>
      <c r="I4699" s="9">
        <v>3</v>
      </c>
    </row>
    <row r="4700">
      <c r="A4700" s="255" t="s">
        <v>5877</v>
      </c>
      <c r="B4700" s="9">
        <v>8</v>
      </c>
      <c r="C4700" s="255" t="s">
        <v>9105</v>
      </c>
      <c r="D4700" s="9">
        <v>0.84301757517841036</v>
      </c>
      <c r="E4700" s="9">
        <v>1746329.1424868982</v>
      </c>
      <c r="F4700" s="255" t="s">
        <v>9123</v>
      </c>
      <c r="G4700" s="9"/>
      <c r="H4700" s="255" t="s">
        <v>9168</v>
      </c>
      <c r="I4700" s="9">
        <v>3</v>
      </c>
    </row>
    <row r="4701">
      <c r="A4701" s="255" t="s">
        <v>5878</v>
      </c>
      <c r="B4701" s="9">
        <v>8</v>
      </c>
      <c r="C4701" s="255" t="s">
        <v>9205</v>
      </c>
      <c r="D4701" s="9">
        <v>4394.7234807157402</v>
      </c>
      <c r="E4701" s="9">
        <v>1746329.1424868982</v>
      </c>
      <c r="F4701" s="255" t="s">
        <v>9123</v>
      </c>
      <c r="G4701" s="9"/>
      <c r="H4701" s="255" t="s">
        <v>9168</v>
      </c>
      <c r="I4701" s="9">
        <v>3</v>
      </c>
    </row>
    <row r="4702">
      <c r="A4702" s="255" t="s">
        <v>5879</v>
      </c>
      <c r="B4702" s="9">
        <v>8</v>
      </c>
      <c r="C4702" s="255" t="s">
        <v>9103</v>
      </c>
      <c r="D4702" s="9">
        <v>1472186.1591626976</v>
      </c>
      <c r="E4702" s="9">
        <v>1746329.1424868982</v>
      </c>
      <c r="F4702" s="255" t="s">
        <v>9124</v>
      </c>
      <c r="G4702" s="9"/>
      <c r="H4702" s="255" t="s">
        <v>9168</v>
      </c>
      <c r="I4702" s="9">
        <v>3</v>
      </c>
    </row>
    <row r="4703">
      <c r="A4703" s="255" t="s">
        <v>5880</v>
      </c>
      <c r="B4703" s="9">
        <v>8</v>
      </c>
      <c r="C4703" s="255" t="s">
        <v>9104</v>
      </c>
      <c r="D4703" s="9">
        <v>7674633687.5453548</v>
      </c>
      <c r="E4703" s="9">
        <v>1746329.1424868982</v>
      </c>
      <c r="F4703" s="255" t="s">
        <v>9124</v>
      </c>
      <c r="G4703" s="9"/>
      <c r="H4703" s="255" t="s">
        <v>9168</v>
      </c>
      <c r="I4703" s="9">
        <v>3</v>
      </c>
    </row>
    <row r="4704">
      <c r="A4704" s="255" t="s">
        <v>5881</v>
      </c>
      <c r="B4704" s="9">
        <v>8</v>
      </c>
      <c r="C4704" s="255" t="s">
        <v>9105</v>
      </c>
      <c r="D4704" s="9">
        <v>0.84301757517841036</v>
      </c>
      <c r="E4704" s="9">
        <v>1746329.1424868982</v>
      </c>
      <c r="F4704" s="255" t="s">
        <v>9124</v>
      </c>
      <c r="G4704" s="9"/>
      <c r="H4704" s="255" t="s">
        <v>9168</v>
      </c>
      <c r="I4704" s="9">
        <v>3</v>
      </c>
    </row>
    <row r="4705">
      <c r="A4705" s="255" t="s">
        <v>5882</v>
      </c>
      <c r="B4705" s="9">
        <v>8</v>
      </c>
      <c r="C4705" s="255" t="s">
        <v>9205</v>
      </c>
      <c r="D4705" s="9">
        <v>4394.7234807157402</v>
      </c>
      <c r="E4705" s="9">
        <v>1746329.1424868982</v>
      </c>
      <c r="F4705" s="255" t="s">
        <v>9124</v>
      </c>
      <c r="G4705" s="9"/>
      <c r="H4705" s="255" t="s">
        <v>9168</v>
      </c>
      <c r="I4705" s="9">
        <v>3</v>
      </c>
    </row>
    <row r="4706">
      <c r="A4706" s="255" t="s">
        <v>5883</v>
      </c>
      <c r="B4706" s="9">
        <v>8</v>
      </c>
      <c r="C4706" s="255" t="s">
        <v>9103</v>
      </c>
      <c r="D4706" s="9">
        <v>1746329.1424868982</v>
      </c>
      <c r="E4706" s="9">
        <v>1746329.1424868982</v>
      </c>
      <c r="F4706" s="255" t="s">
        <v>9125</v>
      </c>
      <c r="G4706" s="9"/>
      <c r="H4706" s="255" t="s">
        <v>9168</v>
      </c>
      <c r="I4706" s="9">
        <v>3</v>
      </c>
    </row>
    <row r="4707">
      <c r="A4707" s="255" t="s">
        <v>5884</v>
      </c>
      <c r="B4707" s="9">
        <v>8</v>
      </c>
      <c r="C4707" s="255" t="s">
        <v>9104</v>
      </c>
      <c r="D4707" s="9">
        <v>3556249262.8598948</v>
      </c>
      <c r="E4707" s="9">
        <v>1746329.1424868982</v>
      </c>
      <c r="F4707" s="255" t="s">
        <v>9125</v>
      </c>
      <c r="G4707" s="9"/>
      <c r="H4707" s="255" t="s">
        <v>9168</v>
      </c>
      <c r="I4707" s="9">
        <v>3</v>
      </c>
    </row>
    <row r="4708">
      <c r="A4708" s="255" t="s">
        <v>5885</v>
      </c>
      <c r="B4708" s="9">
        <v>8</v>
      </c>
      <c r="C4708" s="255" t="s">
        <v>9105</v>
      </c>
      <c r="D4708" s="9">
        <v>1</v>
      </c>
      <c r="E4708" s="9">
        <v>1746329.1424868982</v>
      </c>
      <c r="F4708" s="255" t="s">
        <v>9125</v>
      </c>
      <c r="G4708" s="9"/>
      <c r="H4708" s="255" t="s">
        <v>9168</v>
      </c>
      <c r="I4708" s="9">
        <v>3</v>
      </c>
    </row>
    <row r="4709">
      <c r="A4709" s="255" t="s">
        <v>5886</v>
      </c>
      <c r="B4709" s="9">
        <v>8</v>
      </c>
      <c r="C4709" s="255" t="s">
        <v>9205</v>
      </c>
      <c r="D4709" s="9">
        <v>2036.4140850306949</v>
      </c>
      <c r="E4709" s="9">
        <v>1746329.1424868982</v>
      </c>
      <c r="F4709" s="255" t="s">
        <v>9125</v>
      </c>
      <c r="G4709" s="9"/>
      <c r="H4709" s="255" t="s">
        <v>9168</v>
      </c>
      <c r="I4709" s="9">
        <v>3</v>
      </c>
    </row>
    <row r="4710">
      <c r="A4710" s="255" t="s">
        <v>5887</v>
      </c>
      <c r="B4710" s="9">
        <v>8</v>
      </c>
      <c r="C4710" s="255" t="s">
        <v>9103</v>
      </c>
      <c r="D4710" s="9">
        <v>1449983.9146769287</v>
      </c>
      <c r="E4710" s="9">
        <v>1746329.1424868982</v>
      </c>
      <c r="F4710" s="255" t="s">
        <v>9126</v>
      </c>
      <c r="G4710" s="9"/>
      <c r="H4710" s="255" t="s">
        <v>9168</v>
      </c>
      <c r="I4710" s="9">
        <v>3</v>
      </c>
    </row>
    <row r="4711">
      <c r="A4711" s="255" t="s">
        <v>5888</v>
      </c>
      <c r="B4711" s="9">
        <v>8</v>
      </c>
      <c r="C4711" s="255" t="s">
        <v>9104</v>
      </c>
      <c r="D4711" s="9">
        <v>7475121101.1373119</v>
      </c>
      <c r="E4711" s="9">
        <v>1746329.1424868982</v>
      </c>
      <c r="F4711" s="255" t="s">
        <v>9126</v>
      </c>
      <c r="G4711" s="9"/>
      <c r="H4711" s="255" t="s">
        <v>9168</v>
      </c>
      <c r="I4711" s="9">
        <v>3</v>
      </c>
    </row>
    <row r="4712">
      <c r="A4712" s="255" t="s">
        <v>5889</v>
      </c>
      <c r="B4712" s="9">
        <v>8</v>
      </c>
      <c r="C4712" s="255" t="s">
        <v>9105</v>
      </c>
      <c r="D4712" s="9">
        <v>0.83030390972691859</v>
      </c>
      <c r="E4712" s="9">
        <v>1746329.1424868982</v>
      </c>
      <c r="F4712" s="255" t="s">
        <v>9126</v>
      </c>
      <c r="G4712" s="9"/>
      <c r="H4712" s="255" t="s">
        <v>9168</v>
      </c>
      <c r="I4712" s="9">
        <v>3</v>
      </c>
    </row>
    <row r="4713">
      <c r="A4713" s="255" t="s">
        <v>5890</v>
      </c>
      <c r="B4713" s="9">
        <v>8</v>
      </c>
      <c r="C4713" s="255" t="s">
        <v>9205</v>
      </c>
      <c r="D4713" s="9">
        <v>4280.4766405559731</v>
      </c>
      <c r="E4713" s="9">
        <v>1746329.1424868982</v>
      </c>
      <c r="F4713" s="255" t="s">
        <v>9126</v>
      </c>
      <c r="G4713" s="9"/>
      <c r="H4713" s="255" t="s">
        <v>9168</v>
      </c>
      <c r="I4713" s="9">
        <v>3</v>
      </c>
    </row>
    <row r="4714">
      <c r="A4714" s="255" t="s">
        <v>5891</v>
      </c>
      <c r="B4714" s="9">
        <v>8</v>
      </c>
      <c r="C4714" s="255" t="s">
        <v>9103</v>
      </c>
      <c r="D4714" s="9">
        <v>1658908.232847105</v>
      </c>
      <c r="E4714" s="9">
        <v>1746329.1424868982</v>
      </c>
      <c r="F4714" s="255" t="s">
        <v>9127</v>
      </c>
      <c r="G4714" s="9"/>
      <c r="H4714" s="255" t="s">
        <v>9168</v>
      </c>
      <c r="I4714" s="9">
        <v>3</v>
      </c>
    </row>
    <row r="4715">
      <c r="A4715" s="255" t="s">
        <v>5892</v>
      </c>
      <c r="B4715" s="9">
        <v>8</v>
      </c>
      <c r="C4715" s="255" t="s">
        <v>9104</v>
      </c>
      <c r="D4715" s="9">
        <v>15149754788.682667</v>
      </c>
      <c r="E4715" s="9">
        <v>1746329.1424868982</v>
      </c>
      <c r="F4715" s="255" t="s">
        <v>9127</v>
      </c>
      <c r="G4715" s="9"/>
      <c r="H4715" s="255" t="s">
        <v>9168</v>
      </c>
      <c r="I4715" s="9">
        <v>3</v>
      </c>
    </row>
    <row r="4716">
      <c r="A4716" s="255" t="s">
        <v>5893</v>
      </c>
      <c r="B4716" s="9">
        <v>8</v>
      </c>
      <c r="C4716" s="255" t="s">
        <v>9105</v>
      </c>
      <c r="D4716" s="9">
        <v>0.94994018738340491</v>
      </c>
      <c r="E4716" s="9">
        <v>1746329.1424868982</v>
      </c>
      <c r="F4716" s="255" t="s">
        <v>9127</v>
      </c>
      <c r="G4716" s="9"/>
      <c r="H4716" s="255" t="s">
        <v>9168</v>
      </c>
      <c r="I4716" s="9">
        <v>3</v>
      </c>
    </row>
    <row r="4717">
      <c r="A4717" s="255" t="s">
        <v>5894</v>
      </c>
      <c r="B4717" s="9">
        <v>8</v>
      </c>
      <c r="C4717" s="255" t="s">
        <v>9205</v>
      </c>
      <c r="D4717" s="9">
        <v>8675.2001212717132</v>
      </c>
      <c r="E4717" s="9">
        <v>1746329.1424868982</v>
      </c>
      <c r="F4717" s="255" t="s">
        <v>9127</v>
      </c>
      <c r="G4717" s="9"/>
      <c r="H4717" s="255" t="s">
        <v>9168</v>
      </c>
      <c r="I4717" s="9">
        <v>3</v>
      </c>
    </row>
    <row r="4718">
      <c r="A4718" s="255" t="s">
        <v>5895</v>
      </c>
      <c r="B4718" s="9">
        <v>8</v>
      </c>
      <c r="C4718" s="255" t="s">
        <v>9103</v>
      </c>
      <c r="D4718" s="9">
        <v>1658908.232847105</v>
      </c>
      <c r="E4718" s="9">
        <v>1746329.1424868982</v>
      </c>
      <c r="F4718" s="255" t="s">
        <v>9128</v>
      </c>
      <c r="G4718" s="9"/>
      <c r="H4718" s="255" t="s">
        <v>9168</v>
      </c>
      <c r="I4718" s="9">
        <v>3</v>
      </c>
    </row>
    <row r="4719">
      <c r="A4719" s="255" t="s">
        <v>5896</v>
      </c>
      <c r="B4719" s="9">
        <v>8</v>
      </c>
      <c r="C4719" s="255" t="s">
        <v>9104</v>
      </c>
      <c r="D4719" s="9">
        <v>15149754788.682667</v>
      </c>
      <c r="E4719" s="9">
        <v>1746329.1424868982</v>
      </c>
      <c r="F4719" s="255" t="s">
        <v>9128</v>
      </c>
      <c r="G4719" s="9"/>
      <c r="H4719" s="255" t="s">
        <v>9168</v>
      </c>
      <c r="I4719" s="9">
        <v>3</v>
      </c>
    </row>
    <row r="4720">
      <c r="A4720" s="255" t="s">
        <v>5897</v>
      </c>
      <c r="B4720" s="9">
        <v>8</v>
      </c>
      <c r="C4720" s="255" t="s">
        <v>9105</v>
      </c>
      <c r="D4720" s="9">
        <v>0.94994018738340491</v>
      </c>
      <c r="E4720" s="9">
        <v>1746329.1424868982</v>
      </c>
      <c r="F4720" s="255" t="s">
        <v>9128</v>
      </c>
      <c r="G4720" s="9"/>
      <c r="H4720" s="255" t="s">
        <v>9168</v>
      </c>
      <c r="I4720" s="9">
        <v>3</v>
      </c>
    </row>
    <row r="4721">
      <c r="A4721" s="255" t="s">
        <v>5898</v>
      </c>
      <c r="B4721" s="9">
        <v>8</v>
      </c>
      <c r="C4721" s="255" t="s">
        <v>9205</v>
      </c>
      <c r="D4721" s="9">
        <v>8675.2001212717132</v>
      </c>
      <c r="E4721" s="9">
        <v>1746329.1424868982</v>
      </c>
      <c r="F4721" s="255" t="s">
        <v>9128</v>
      </c>
      <c r="G4721" s="9"/>
      <c r="H4721" s="255" t="s">
        <v>9168</v>
      </c>
      <c r="I4721" s="9">
        <v>3</v>
      </c>
    </row>
    <row r="4722">
      <c r="A4722" s="255" t="s">
        <v>5899</v>
      </c>
      <c r="B4722" s="9">
        <v>8</v>
      </c>
      <c r="C4722" s="255" t="s">
        <v>9103</v>
      </c>
      <c r="D4722" s="9">
        <v>953106.77943603205</v>
      </c>
      <c r="E4722" s="9">
        <v>1746329.1424868982</v>
      </c>
      <c r="F4722" s="255" t="s">
        <v>9129</v>
      </c>
      <c r="G4722" s="9"/>
      <c r="H4722" s="255" t="s">
        <v>9168</v>
      </c>
      <c r="I4722" s="9">
        <v>3</v>
      </c>
    </row>
    <row r="4723">
      <c r="A4723" s="255" t="s">
        <v>5900</v>
      </c>
      <c r="B4723" s="9">
        <v>8</v>
      </c>
      <c r="C4723" s="255" t="s">
        <v>9104</v>
      </c>
      <c r="D4723" s="9">
        <v>1588819128.1795855</v>
      </c>
      <c r="E4723" s="9">
        <v>1746329.1424868982</v>
      </c>
      <c r="F4723" s="255" t="s">
        <v>9129</v>
      </c>
      <c r="G4723" s="9"/>
      <c r="H4723" s="255" t="s">
        <v>9168</v>
      </c>
      <c r="I4723" s="9">
        <v>3</v>
      </c>
    </row>
    <row r="4724">
      <c r="A4724" s="255" t="s">
        <v>5901</v>
      </c>
      <c r="B4724" s="9">
        <v>8</v>
      </c>
      <c r="C4724" s="255" t="s">
        <v>9105</v>
      </c>
      <c r="D4724" s="9">
        <v>0.54577728576340401</v>
      </c>
      <c r="E4724" s="9">
        <v>1746329.1424868982</v>
      </c>
      <c r="F4724" s="255" t="s">
        <v>9129</v>
      </c>
      <c r="G4724" s="9"/>
      <c r="H4724" s="255" t="s">
        <v>9168</v>
      </c>
      <c r="I4724" s="9">
        <v>3</v>
      </c>
    </row>
    <row r="4725">
      <c r="A4725" s="255" t="s">
        <v>5902</v>
      </c>
      <c r="B4725" s="9">
        <v>8</v>
      </c>
      <c r="C4725" s="255" t="s">
        <v>9205</v>
      </c>
      <c r="D4725" s="9">
        <v>909.80508171385884</v>
      </c>
      <c r="E4725" s="9">
        <v>1746329.1424868982</v>
      </c>
      <c r="F4725" s="255" t="s">
        <v>9129</v>
      </c>
      <c r="G4725" s="9"/>
      <c r="H4725" s="255" t="s">
        <v>9168</v>
      </c>
      <c r="I4725" s="9">
        <v>3</v>
      </c>
    </row>
    <row r="4726">
      <c r="A4726" s="255" t="s">
        <v>5903</v>
      </c>
      <c r="B4726" s="9">
        <v>8</v>
      </c>
      <c r="C4726" s="255" t="s">
        <v>9103</v>
      </c>
      <c r="D4726" s="9">
        <v>953106.77943603205</v>
      </c>
      <c r="E4726" s="9">
        <v>1746329.1424868982</v>
      </c>
      <c r="F4726" s="255" t="s">
        <v>9130</v>
      </c>
      <c r="G4726" s="9"/>
      <c r="H4726" s="255" t="s">
        <v>9168</v>
      </c>
      <c r="I4726" s="9">
        <v>3</v>
      </c>
    </row>
    <row r="4727">
      <c r="A4727" s="255" t="s">
        <v>5904</v>
      </c>
      <c r="B4727" s="9">
        <v>8</v>
      </c>
      <c r="C4727" s="255" t="s">
        <v>9104</v>
      </c>
      <c r="D4727" s="9">
        <v>1588819128.1795855</v>
      </c>
      <c r="E4727" s="9">
        <v>1746329.1424868982</v>
      </c>
      <c r="F4727" s="255" t="s">
        <v>9130</v>
      </c>
      <c r="G4727" s="9"/>
      <c r="H4727" s="255" t="s">
        <v>9168</v>
      </c>
      <c r="I4727" s="9">
        <v>3</v>
      </c>
    </row>
    <row r="4728">
      <c r="A4728" s="255" t="s">
        <v>5905</v>
      </c>
      <c r="B4728" s="9">
        <v>8</v>
      </c>
      <c r="C4728" s="255" t="s">
        <v>9105</v>
      </c>
      <c r="D4728" s="9">
        <v>0.54577728576340401</v>
      </c>
      <c r="E4728" s="9">
        <v>1746329.1424868982</v>
      </c>
      <c r="F4728" s="255" t="s">
        <v>9130</v>
      </c>
      <c r="G4728" s="9"/>
      <c r="H4728" s="255" t="s">
        <v>9168</v>
      </c>
      <c r="I4728" s="9">
        <v>3</v>
      </c>
    </row>
    <row r="4729">
      <c r="A4729" s="255" t="s">
        <v>5906</v>
      </c>
      <c r="B4729" s="9">
        <v>8</v>
      </c>
      <c r="C4729" s="255" t="s">
        <v>9205</v>
      </c>
      <c r="D4729" s="9">
        <v>909.80508171385884</v>
      </c>
      <c r="E4729" s="9">
        <v>1746329.1424868982</v>
      </c>
      <c r="F4729" s="255" t="s">
        <v>9130</v>
      </c>
      <c r="G4729" s="9"/>
      <c r="H4729" s="255" t="s">
        <v>9168</v>
      </c>
      <c r="I4729" s="9">
        <v>3</v>
      </c>
    </row>
    <row r="4730">
      <c r="A4730" s="255" t="s">
        <v>5907</v>
      </c>
      <c r="B4730" s="9">
        <v>8</v>
      </c>
      <c r="C4730" s="255" t="s">
        <v>9103</v>
      </c>
      <c r="D4730" s="9">
        <v>1746329.1424868982</v>
      </c>
      <c r="E4730" s="9">
        <v>1746329.1424868982</v>
      </c>
      <c r="F4730" s="255" t="s">
        <v>9131</v>
      </c>
      <c r="G4730" s="9"/>
      <c r="H4730" s="255" t="s">
        <v>9168</v>
      </c>
      <c r="I4730" s="9">
        <v>3</v>
      </c>
    </row>
    <row r="4731">
      <c r="A4731" s="255" t="s">
        <v>5908</v>
      </c>
      <c r="B4731" s="9">
        <v>8</v>
      </c>
      <c r="C4731" s="255" t="s">
        <v>9104</v>
      </c>
      <c r="D4731" s="9">
        <v>6085814559.3657694</v>
      </c>
      <c r="E4731" s="9">
        <v>1746329.1424868982</v>
      </c>
      <c r="F4731" s="255" t="s">
        <v>9131</v>
      </c>
      <c r="G4731" s="9"/>
      <c r="H4731" s="255" t="s">
        <v>9168</v>
      </c>
      <c r="I4731" s="9">
        <v>3</v>
      </c>
    </row>
    <row r="4732">
      <c r="A4732" s="255" t="s">
        <v>5909</v>
      </c>
      <c r="B4732" s="9">
        <v>8</v>
      </c>
      <c r="C4732" s="255" t="s">
        <v>9105</v>
      </c>
      <c r="D4732" s="9">
        <v>1</v>
      </c>
      <c r="E4732" s="9">
        <v>1746329.1424868982</v>
      </c>
      <c r="F4732" s="255" t="s">
        <v>9131</v>
      </c>
      <c r="G4732" s="9"/>
      <c r="H4732" s="255" t="s">
        <v>9168</v>
      </c>
      <c r="I4732" s="9">
        <v>3</v>
      </c>
    </row>
    <row r="4733">
      <c r="A4733" s="255" t="s">
        <v>5910</v>
      </c>
      <c r="B4733" s="9">
        <v>8</v>
      </c>
      <c r="C4733" s="255" t="s">
        <v>9205</v>
      </c>
      <c r="D4733" s="9">
        <v>3484.918399001881</v>
      </c>
      <c r="E4733" s="9">
        <v>1746329.1424868982</v>
      </c>
      <c r="F4733" s="255" t="s">
        <v>9131</v>
      </c>
      <c r="G4733" s="9"/>
      <c r="H4733" s="255" t="s">
        <v>9168</v>
      </c>
      <c r="I4733" s="9">
        <v>3</v>
      </c>
    </row>
    <row r="4734">
      <c r="A4734" s="255" t="s">
        <v>5911</v>
      </c>
      <c r="B4734" s="9">
        <v>8</v>
      </c>
      <c r="C4734" s="255" t="s">
        <v>9103</v>
      </c>
      <c r="D4734" s="9">
        <v>1746329.1424868982</v>
      </c>
      <c r="E4734" s="9">
        <v>1746329.1424868982</v>
      </c>
      <c r="F4734" s="255" t="s">
        <v>9132</v>
      </c>
      <c r="G4734" s="9"/>
      <c r="H4734" s="255" t="s">
        <v>9168</v>
      </c>
      <c r="I4734" s="9">
        <v>3</v>
      </c>
    </row>
    <row r="4735">
      <c r="A4735" s="255" t="s">
        <v>5912</v>
      </c>
      <c r="B4735" s="9">
        <v>8</v>
      </c>
      <c r="C4735" s="255" t="s">
        <v>9104</v>
      </c>
      <c r="D4735" s="9">
        <v>10624600656.266317</v>
      </c>
      <c r="E4735" s="9">
        <v>1746329.1424868982</v>
      </c>
      <c r="F4735" s="255" t="s">
        <v>9132</v>
      </c>
      <c r="G4735" s="9"/>
      <c r="H4735" s="255" t="s">
        <v>9168</v>
      </c>
      <c r="I4735" s="9">
        <v>3</v>
      </c>
    </row>
    <row r="4736">
      <c r="A4736" s="255" t="s">
        <v>5913</v>
      </c>
      <c r="B4736" s="9">
        <v>8</v>
      </c>
      <c r="C4736" s="255" t="s">
        <v>9105</v>
      </c>
      <c r="D4736" s="9">
        <v>1</v>
      </c>
      <c r="E4736" s="9">
        <v>1746329.1424868982</v>
      </c>
      <c r="F4736" s="255" t="s">
        <v>9132</v>
      </c>
      <c r="G4736" s="9"/>
      <c r="H4736" s="255" t="s">
        <v>9168</v>
      </c>
      <c r="I4736" s="9">
        <v>3</v>
      </c>
    </row>
    <row r="4737">
      <c r="A4737" s="255" t="s">
        <v>5914</v>
      </c>
      <c r="B4737" s="9">
        <v>8</v>
      </c>
      <c r="C4737" s="255" t="s">
        <v>9205</v>
      </c>
      <c r="D4737" s="9">
        <v>6083.9622942649412</v>
      </c>
      <c r="E4737" s="9">
        <v>1746329.1424868982</v>
      </c>
      <c r="F4737" s="255" t="s">
        <v>9132</v>
      </c>
      <c r="G4737" s="9"/>
      <c r="H4737" s="255" t="s">
        <v>9168</v>
      </c>
      <c r="I4737" s="9">
        <v>3</v>
      </c>
    </row>
    <row r="4738">
      <c r="A4738" s="255" t="s">
        <v>5915</v>
      </c>
      <c r="B4738" s="9">
        <v>8</v>
      </c>
      <c r="C4738" s="255" t="s">
        <v>9103</v>
      </c>
      <c r="D4738" s="9">
        <v>1516194.8191084391</v>
      </c>
      <c r="E4738" s="9">
        <v>1746329.1424868982</v>
      </c>
      <c r="F4738" s="255" t="s">
        <v>9133</v>
      </c>
      <c r="G4738" s="9"/>
      <c r="H4738" s="255" t="s">
        <v>9168</v>
      </c>
      <c r="I4738" s="9">
        <v>3</v>
      </c>
    </row>
    <row r="4739">
      <c r="A4739" s="255" t="s">
        <v>5916</v>
      </c>
      <c r="B4739" s="9">
        <v>8</v>
      </c>
      <c r="C4739" s="255" t="s">
        <v>9104</v>
      </c>
      <c r="D4739" s="9">
        <v>8403599737.3531723</v>
      </c>
      <c r="E4739" s="9">
        <v>1746329.1424868982</v>
      </c>
      <c r="F4739" s="255" t="s">
        <v>9133</v>
      </c>
      <c r="G4739" s="9"/>
      <c r="H4739" s="255" t="s">
        <v>9168</v>
      </c>
      <c r="I4739" s="9">
        <v>3</v>
      </c>
    </row>
    <row r="4740">
      <c r="A4740" s="255" t="s">
        <v>5917</v>
      </c>
      <c r="B4740" s="9">
        <v>8</v>
      </c>
      <c r="C4740" s="255" t="s">
        <v>9105</v>
      </c>
      <c r="D4740" s="9">
        <v>0.8682182426099061</v>
      </c>
      <c r="E4740" s="9">
        <v>1746329.1424868982</v>
      </c>
      <c r="F4740" s="255" t="s">
        <v>9133</v>
      </c>
      <c r="G4740" s="9"/>
      <c r="H4740" s="255" t="s">
        <v>9168</v>
      </c>
      <c r="I4740" s="9">
        <v>3</v>
      </c>
    </row>
    <row r="4741">
      <c r="A4741" s="255" t="s">
        <v>5918</v>
      </c>
      <c r="B4741" s="9">
        <v>8</v>
      </c>
      <c r="C4741" s="255" t="s">
        <v>9205</v>
      </c>
      <c r="D4741" s="9">
        <v>4812.1511191102509</v>
      </c>
      <c r="E4741" s="9">
        <v>1746329.1424868982</v>
      </c>
      <c r="F4741" s="255" t="s">
        <v>9133</v>
      </c>
      <c r="G4741" s="9"/>
      <c r="H4741" s="255" t="s">
        <v>9168</v>
      </c>
      <c r="I4741" s="9">
        <v>3</v>
      </c>
    </row>
    <row r="4742">
      <c r="A4742" s="255" t="s">
        <v>5919</v>
      </c>
      <c r="B4742" s="9">
        <v>8</v>
      </c>
      <c r="C4742" s="255" t="s">
        <v>9103</v>
      </c>
      <c r="D4742" s="9">
        <v>0</v>
      </c>
      <c r="E4742" s="9">
        <v>1746329.1424868982</v>
      </c>
      <c r="F4742" s="255" t="s">
        <v>9134</v>
      </c>
      <c r="G4742" s="9"/>
      <c r="H4742" s="255" t="s">
        <v>9168</v>
      </c>
      <c r="I4742" s="9">
        <v>3</v>
      </c>
    </row>
    <row r="4743">
      <c r="A4743" s="255" t="s">
        <v>5920</v>
      </c>
      <c r="B4743" s="9">
        <v>8</v>
      </c>
      <c r="C4743" s="255" t="s">
        <v>9104</v>
      </c>
      <c r="D4743" s="9">
        <v>-3878445604.9368219</v>
      </c>
      <c r="E4743" s="9">
        <v>1746329.1424868982</v>
      </c>
      <c r="F4743" s="255" t="s">
        <v>9134</v>
      </c>
      <c r="G4743" s="9"/>
      <c r="H4743" s="255" t="s">
        <v>9168</v>
      </c>
      <c r="I4743" s="9">
        <v>3</v>
      </c>
    </row>
    <row r="4744">
      <c r="A4744" s="255" t="s">
        <v>5921</v>
      </c>
      <c r="B4744" s="9">
        <v>8</v>
      </c>
      <c r="C4744" s="255" t="s">
        <v>9105</v>
      </c>
      <c r="D4744" s="9">
        <v>0</v>
      </c>
      <c r="E4744" s="9">
        <v>1746329.1424868982</v>
      </c>
      <c r="F4744" s="255" t="s">
        <v>9134</v>
      </c>
      <c r="G4744" s="9"/>
      <c r="H4744" s="255" t="s">
        <v>9168</v>
      </c>
      <c r="I4744" s="9">
        <v>3</v>
      </c>
    </row>
    <row r="4745">
      <c r="A4745" s="255" t="s">
        <v>5922</v>
      </c>
      <c r="B4745" s="9">
        <v>8</v>
      </c>
      <c r="C4745" s="255" t="s">
        <v>9205</v>
      </c>
      <c r="D4745" s="9">
        <v>-2220.9132921034784</v>
      </c>
      <c r="E4745" s="9">
        <v>1746329.1424868982</v>
      </c>
      <c r="F4745" s="255" t="s">
        <v>9134</v>
      </c>
      <c r="G4745" s="9"/>
      <c r="H4745" s="255" t="s">
        <v>9168</v>
      </c>
      <c r="I4745" s="9">
        <v>3</v>
      </c>
    </row>
    <row r="4746">
      <c r="A4746" s="255" t="s">
        <v>5923</v>
      </c>
      <c r="B4746" s="9">
        <v>8</v>
      </c>
      <c r="C4746" s="255" t="s">
        <v>9103</v>
      </c>
      <c r="D4746" s="9">
        <v>1279595.5273954696</v>
      </c>
      <c r="E4746" s="9">
        <v>1746329.1424868982</v>
      </c>
      <c r="F4746" s="255" t="s">
        <v>9135</v>
      </c>
      <c r="G4746" s="9"/>
      <c r="H4746" s="255" t="s">
        <v>9168</v>
      </c>
      <c r="I4746" s="9">
        <v>3</v>
      </c>
    </row>
    <row r="4747">
      <c r="A4747" s="255" t="s">
        <v>5924</v>
      </c>
      <c r="B4747" s="9">
        <v>8</v>
      </c>
      <c r="C4747" s="255" t="s">
        <v>9104</v>
      </c>
      <c r="D4747" s="9">
        <v>4525154132.4163504</v>
      </c>
      <c r="E4747" s="9">
        <v>1746329.1424868982</v>
      </c>
      <c r="F4747" s="255" t="s">
        <v>9135</v>
      </c>
      <c r="G4747" s="9"/>
      <c r="H4747" s="255" t="s">
        <v>9168</v>
      </c>
      <c r="I4747" s="9">
        <v>3</v>
      </c>
    </row>
    <row r="4748">
      <c r="A4748" s="255" t="s">
        <v>5925</v>
      </c>
      <c r="B4748" s="9">
        <v>8</v>
      </c>
      <c r="C4748" s="255" t="s">
        <v>9105</v>
      </c>
      <c r="D4748" s="9">
        <v>0.73273445209374077</v>
      </c>
      <c r="E4748" s="9">
        <v>1746329.1424868982</v>
      </c>
      <c r="F4748" s="255" t="s">
        <v>9135</v>
      </c>
      <c r="G4748" s="9"/>
      <c r="H4748" s="255" t="s">
        <v>9168</v>
      </c>
      <c r="I4748" s="9">
        <v>3</v>
      </c>
    </row>
    <row r="4749">
      <c r="A4749" s="255" t="s">
        <v>5926</v>
      </c>
      <c r="B4749" s="9">
        <v>8</v>
      </c>
      <c r="C4749" s="255" t="s">
        <v>9205</v>
      </c>
      <c r="D4749" s="9">
        <v>2591.2378270067725</v>
      </c>
      <c r="E4749" s="9">
        <v>1746329.1424868982</v>
      </c>
      <c r="F4749" s="255" t="s">
        <v>9135</v>
      </c>
      <c r="G4749" s="9"/>
      <c r="H4749" s="255" t="s">
        <v>9168</v>
      </c>
      <c r="I4749" s="9">
        <v>3</v>
      </c>
    </row>
    <row r="4750">
      <c r="A4750" s="255" t="s">
        <v>5927</v>
      </c>
      <c r="B4750" s="9">
        <v>8</v>
      </c>
      <c r="C4750" s="255" t="s">
        <v>9103</v>
      </c>
      <c r="D4750" s="9">
        <v>523758.55565373518</v>
      </c>
      <c r="E4750" s="9">
        <v>1746329.1424868982</v>
      </c>
      <c r="F4750" s="255" t="s">
        <v>9136</v>
      </c>
      <c r="G4750" s="9"/>
      <c r="H4750" s="255" t="s">
        <v>9168</v>
      </c>
      <c r="I4750" s="9">
        <v>3</v>
      </c>
    </row>
    <row r="4751">
      <c r="A4751" s="255" t="s">
        <v>5928</v>
      </c>
      <c r="B4751" s="9">
        <v>8</v>
      </c>
      <c r="C4751" s="255" t="s">
        <v>9104</v>
      </c>
      <c r="D4751" s="9">
        <v>2936335004.2367649</v>
      </c>
      <c r="E4751" s="9">
        <v>1746329.1424868982</v>
      </c>
      <c r="F4751" s="255" t="s">
        <v>9136</v>
      </c>
      <c r="G4751" s="9"/>
      <c r="H4751" s="255" t="s">
        <v>9168</v>
      </c>
      <c r="I4751" s="9">
        <v>3</v>
      </c>
    </row>
    <row r="4752">
      <c r="A4752" s="255" t="s">
        <v>5929</v>
      </c>
      <c r="B4752" s="9">
        <v>8</v>
      </c>
      <c r="C4752" s="255" t="s">
        <v>9105</v>
      </c>
      <c r="D4752" s="9">
        <v>0.29991972470199135</v>
      </c>
      <c r="E4752" s="9">
        <v>1746329.1424868982</v>
      </c>
      <c r="F4752" s="255" t="s">
        <v>9136</v>
      </c>
      <c r="G4752" s="9"/>
      <c r="H4752" s="255" t="s">
        <v>9168</v>
      </c>
      <c r="I4752" s="9">
        <v>3</v>
      </c>
    </row>
    <row r="4753">
      <c r="A4753" s="255" t="s">
        <v>5930</v>
      </c>
      <c r="B4753" s="9">
        <v>8</v>
      </c>
      <c r="C4753" s="255" t="s">
        <v>9205</v>
      </c>
      <c r="D4753" s="9">
        <v>1681.4327452929135</v>
      </c>
      <c r="E4753" s="9">
        <v>1746329.1424868982</v>
      </c>
      <c r="F4753" s="255" t="s">
        <v>9136</v>
      </c>
      <c r="G4753" s="9"/>
      <c r="H4753" s="255" t="s">
        <v>9168</v>
      </c>
      <c r="I4753" s="9">
        <v>3</v>
      </c>
    </row>
    <row r="4754">
      <c r="A4754" s="255" t="s">
        <v>5931</v>
      </c>
      <c r="B4754" s="9">
        <v>8</v>
      </c>
      <c r="C4754" s="255" t="s">
        <v>9103</v>
      </c>
      <c r="D4754" s="9">
        <v>1377747.3968067053</v>
      </c>
      <c r="E4754" s="9">
        <v>1746329.1424868982</v>
      </c>
      <c r="F4754" s="255" t="s">
        <v>9137</v>
      </c>
      <c r="G4754" s="9"/>
      <c r="H4754" s="255" t="s">
        <v>9168</v>
      </c>
      <c r="I4754" s="9">
        <v>3</v>
      </c>
    </row>
    <row r="4755">
      <c r="A4755" s="255" t="s">
        <v>5932</v>
      </c>
      <c r="B4755" s="9">
        <v>8</v>
      </c>
      <c r="C4755" s="255" t="s">
        <v>9104</v>
      </c>
      <c r="D4755" s="9">
        <v>4538786096.900547</v>
      </c>
      <c r="E4755" s="9">
        <v>1746329.1424868982</v>
      </c>
      <c r="F4755" s="255" t="s">
        <v>9137</v>
      </c>
      <c r="G4755" s="9"/>
      <c r="H4755" s="255" t="s">
        <v>9168</v>
      </c>
      <c r="I4755" s="9">
        <v>3</v>
      </c>
    </row>
    <row r="4756">
      <c r="A4756" s="255" t="s">
        <v>5933</v>
      </c>
      <c r="B4756" s="9">
        <v>8</v>
      </c>
      <c r="C4756" s="255" t="s">
        <v>9105</v>
      </c>
      <c r="D4756" s="9">
        <v>0.7889391313968992</v>
      </c>
      <c r="E4756" s="9">
        <v>1746329.1424868982</v>
      </c>
      <c r="F4756" s="255" t="s">
        <v>9137</v>
      </c>
      <c r="G4756" s="9"/>
      <c r="H4756" s="255" t="s">
        <v>9168</v>
      </c>
      <c r="I4756" s="9">
        <v>3</v>
      </c>
    </row>
    <row r="4757">
      <c r="A4757" s="255" t="s">
        <v>5934</v>
      </c>
      <c r="B4757" s="9">
        <v>8</v>
      </c>
      <c r="C4757" s="255" t="s">
        <v>9205</v>
      </c>
      <c r="D4757" s="9">
        <v>2599.0438952630598</v>
      </c>
      <c r="E4757" s="9">
        <v>1746329.1424868982</v>
      </c>
      <c r="F4757" s="255" t="s">
        <v>9137</v>
      </c>
      <c r="G4757" s="9"/>
      <c r="H4757" s="255" t="s">
        <v>9168</v>
      </c>
      <c r="I4757" s="9">
        <v>3</v>
      </c>
    </row>
    <row r="4758">
      <c r="A4758" s="255" t="s">
        <v>5935</v>
      </c>
      <c r="B4758" s="9">
        <v>8</v>
      </c>
      <c r="C4758" s="255" t="s">
        <v>9103</v>
      </c>
      <c r="D4758" s="9">
        <v>0</v>
      </c>
      <c r="E4758" s="9">
        <v>1746329.1424868982</v>
      </c>
      <c r="F4758" s="255" t="s">
        <v>9138</v>
      </c>
      <c r="G4758" s="9"/>
      <c r="H4758" s="255" t="s">
        <v>9168</v>
      </c>
      <c r="I4758" s="9">
        <v>3</v>
      </c>
    </row>
    <row r="4759">
      <c r="A4759" s="255" t="s">
        <v>5936</v>
      </c>
      <c r="B4759" s="9">
        <v>8</v>
      </c>
      <c r="C4759" s="255" t="s">
        <v>9104</v>
      </c>
      <c r="D4759" s="9">
        <v>0</v>
      </c>
      <c r="E4759" s="9">
        <v>1746329.1424868982</v>
      </c>
      <c r="F4759" s="255" t="s">
        <v>9138</v>
      </c>
      <c r="G4759" s="9"/>
      <c r="H4759" s="255" t="s">
        <v>9168</v>
      </c>
      <c r="I4759" s="9">
        <v>3</v>
      </c>
    </row>
    <row r="4760">
      <c r="A4760" s="255" t="s">
        <v>5937</v>
      </c>
      <c r="B4760" s="9">
        <v>8</v>
      </c>
      <c r="C4760" s="255" t="s">
        <v>9105</v>
      </c>
      <c r="D4760" s="9">
        <v>0</v>
      </c>
      <c r="E4760" s="9">
        <v>1746329.1424868982</v>
      </c>
      <c r="F4760" s="255" t="s">
        <v>9138</v>
      </c>
      <c r="G4760" s="9"/>
      <c r="H4760" s="255" t="s">
        <v>9168</v>
      </c>
      <c r="I4760" s="9">
        <v>3</v>
      </c>
    </row>
    <row r="4761">
      <c r="A4761" s="255" t="s">
        <v>5938</v>
      </c>
      <c r="B4761" s="9">
        <v>8</v>
      </c>
      <c r="C4761" s="255" t="s">
        <v>9205</v>
      </c>
      <c r="D4761" s="9">
        <v>0</v>
      </c>
      <c r="E4761" s="9">
        <v>1746329.1424868982</v>
      </c>
      <c r="F4761" s="255" t="s">
        <v>9138</v>
      </c>
      <c r="G4761" s="9"/>
      <c r="H4761" s="255" t="s">
        <v>9168</v>
      </c>
      <c r="I4761" s="9">
        <v>3</v>
      </c>
    </row>
    <row r="4762">
      <c r="A4762" s="255" t="s">
        <v>5939</v>
      </c>
      <c r="B4762" s="9">
        <v>9</v>
      </c>
      <c r="C4762" s="255" t="s">
        <v>9103</v>
      </c>
      <c r="D4762" s="9">
        <v>1453025.8654662177</v>
      </c>
      <c r="E4762" s="9">
        <v>1747858.0461865487</v>
      </c>
      <c r="F4762" s="255" t="s">
        <v>9114</v>
      </c>
      <c r="G4762" s="9"/>
      <c r="H4762" s="255" t="s">
        <v>9168</v>
      </c>
      <c r="I4762" s="9">
        <v>3</v>
      </c>
    </row>
    <row r="4763">
      <c r="A4763" s="255" t="s">
        <v>5940</v>
      </c>
      <c r="B4763" s="9">
        <v>9</v>
      </c>
      <c r="C4763" s="255" t="s">
        <v>9104</v>
      </c>
      <c r="D4763" s="9">
        <v>8007253608.9850616</v>
      </c>
      <c r="E4763" s="9">
        <v>1747858.0461865487</v>
      </c>
      <c r="F4763" s="255" t="s">
        <v>9114</v>
      </c>
      <c r="G4763" s="9"/>
      <c r="H4763" s="255" t="s">
        <v>9168</v>
      </c>
      <c r="I4763" s="9">
        <v>3</v>
      </c>
    </row>
    <row r="4764">
      <c r="A4764" s="255" t="s">
        <v>5941</v>
      </c>
      <c r="B4764" s="9">
        <v>9</v>
      </c>
      <c r="C4764" s="255" t="s">
        <v>9105</v>
      </c>
      <c r="D4764" s="9">
        <v>0.83131800585088045</v>
      </c>
      <c r="E4764" s="9">
        <v>1747858.0461865487</v>
      </c>
      <c r="F4764" s="255" t="s">
        <v>9114</v>
      </c>
      <c r="G4764" s="9"/>
      <c r="H4764" s="255" t="s">
        <v>9168</v>
      </c>
      <c r="I4764" s="9">
        <v>3</v>
      </c>
    </row>
    <row r="4765">
      <c r="A4765" s="255" t="s">
        <v>5942</v>
      </c>
      <c r="B4765" s="9">
        <v>9</v>
      </c>
      <c r="C4765" s="255" t="s">
        <v>9205</v>
      </c>
      <c r="D4765" s="9">
        <v>4581.1807351604848</v>
      </c>
      <c r="E4765" s="9">
        <v>1747858.0461865487</v>
      </c>
      <c r="F4765" s="255" t="s">
        <v>9114</v>
      </c>
      <c r="G4765" s="9"/>
      <c r="H4765" s="255" t="s">
        <v>9168</v>
      </c>
      <c r="I4765" s="9">
        <v>3</v>
      </c>
    </row>
    <row r="4766">
      <c r="A4766" s="255" t="s">
        <v>5943</v>
      </c>
      <c r="B4766" s="9">
        <v>9</v>
      </c>
      <c r="C4766" s="255" t="s">
        <v>9103</v>
      </c>
      <c r="D4766" s="9">
        <v>0</v>
      </c>
      <c r="E4766" s="9">
        <v>1747858.0461865487</v>
      </c>
      <c r="F4766" s="255" t="s">
        <v>9115</v>
      </c>
      <c r="G4766" s="9"/>
      <c r="H4766" s="255" t="s">
        <v>9168</v>
      </c>
      <c r="I4766" s="9">
        <v>3</v>
      </c>
    </row>
    <row r="4767">
      <c r="A4767" s="255" t="s">
        <v>5944</v>
      </c>
      <c r="B4767" s="9">
        <v>9</v>
      </c>
      <c r="C4767" s="255" t="s">
        <v>9104</v>
      </c>
      <c r="D4767" s="9">
        <v>0</v>
      </c>
      <c r="E4767" s="9">
        <v>1747858.0461865487</v>
      </c>
      <c r="F4767" s="255" t="s">
        <v>9115</v>
      </c>
      <c r="G4767" s="9"/>
      <c r="H4767" s="255" t="s">
        <v>9168</v>
      </c>
      <c r="I4767" s="9">
        <v>3</v>
      </c>
    </row>
    <row r="4768">
      <c r="A4768" s="255" t="s">
        <v>5945</v>
      </c>
      <c r="B4768" s="9">
        <v>9</v>
      </c>
      <c r="C4768" s="255" t="s">
        <v>9105</v>
      </c>
      <c r="D4768" s="9">
        <v>0</v>
      </c>
      <c r="E4768" s="9">
        <v>1747858.0461865487</v>
      </c>
      <c r="F4768" s="255" t="s">
        <v>9115</v>
      </c>
      <c r="G4768" s="9"/>
      <c r="H4768" s="255" t="s">
        <v>9168</v>
      </c>
      <c r="I4768" s="9">
        <v>3</v>
      </c>
    </row>
    <row r="4769">
      <c r="A4769" s="255" t="s">
        <v>5946</v>
      </c>
      <c r="B4769" s="9">
        <v>9</v>
      </c>
      <c r="C4769" s="255" t="s">
        <v>9205</v>
      </c>
      <c r="D4769" s="9">
        <v>0</v>
      </c>
      <c r="E4769" s="9">
        <v>1747858.0461865487</v>
      </c>
      <c r="F4769" s="255" t="s">
        <v>9115</v>
      </c>
      <c r="G4769" s="9"/>
      <c r="H4769" s="255" t="s">
        <v>9168</v>
      </c>
      <c r="I4769" s="9">
        <v>3</v>
      </c>
    </row>
    <row r="4770">
      <c r="A4770" s="255" t="s">
        <v>5947</v>
      </c>
      <c r="B4770" s="9">
        <v>9</v>
      </c>
      <c r="C4770" s="255" t="s">
        <v>9103</v>
      </c>
      <c r="D4770" s="9">
        <v>0</v>
      </c>
      <c r="E4770" s="9">
        <v>1747858.0461865487</v>
      </c>
      <c r="F4770" s="255" t="s">
        <v>9116</v>
      </c>
      <c r="G4770" s="9"/>
      <c r="H4770" s="255" t="s">
        <v>9168</v>
      </c>
      <c r="I4770" s="9">
        <v>3</v>
      </c>
    </row>
    <row r="4771">
      <c r="A4771" s="255" t="s">
        <v>5948</v>
      </c>
      <c r="B4771" s="9">
        <v>9</v>
      </c>
      <c r="C4771" s="255" t="s">
        <v>9104</v>
      </c>
      <c r="D4771" s="9">
        <v>0</v>
      </c>
      <c r="E4771" s="9">
        <v>1747858.0461865487</v>
      </c>
      <c r="F4771" s="255" t="s">
        <v>9116</v>
      </c>
      <c r="G4771" s="9"/>
      <c r="H4771" s="255" t="s">
        <v>9168</v>
      </c>
      <c r="I4771" s="9">
        <v>3</v>
      </c>
    </row>
    <row r="4772">
      <c r="A4772" s="255" t="s">
        <v>5949</v>
      </c>
      <c r="B4772" s="9">
        <v>9</v>
      </c>
      <c r="C4772" s="255" t="s">
        <v>9105</v>
      </c>
      <c r="D4772" s="9">
        <v>0</v>
      </c>
      <c r="E4772" s="9">
        <v>1747858.0461865487</v>
      </c>
      <c r="F4772" s="255" t="s">
        <v>9116</v>
      </c>
      <c r="G4772" s="9"/>
      <c r="H4772" s="255" t="s">
        <v>9168</v>
      </c>
      <c r="I4772" s="9">
        <v>3</v>
      </c>
    </row>
    <row r="4773">
      <c r="A4773" s="255" t="s">
        <v>5950</v>
      </c>
      <c r="B4773" s="9">
        <v>9</v>
      </c>
      <c r="C4773" s="255" t="s">
        <v>9205</v>
      </c>
      <c r="D4773" s="9">
        <v>0</v>
      </c>
      <c r="E4773" s="9">
        <v>1747858.0461865487</v>
      </c>
      <c r="F4773" s="255" t="s">
        <v>9116</v>
      </c>
      <c r="G4773" s="9"/>
      <c r="H4773" s="255" t="s">
        <v>9168</v>
      </c>
      <c r="I4773" s="9">
        <v>3</v>
      </c>
    </row>
    <row r="4774">
      <c r="A4774" s="255" t="s">
        <v>5951</v>
      </c>
      <c r="B4774" s="9">
        <v>9</v>
      </c>
      <c r="C4774" s="255" t="s">
        <v>9103</v>
      </c>
      <c r="D4774" s="9">
        <v>0</v>
      </c>
      <c r="E4774" s="9">
        <v>1747858.0461865487</v>
      </c>
      <c r="F4774" s="255" t="s">
        <v>9117</v>
      </c>
      <c r="G4774" s="9"/>
      <c r="H4774" s="255" t="s">
        <v>9168</v>
      </c>
      <c r="I4774" s="9">
        <v>3</v>
      </c>
    </row>
    <row r="4775">
      <c r="A4775" s="255" t="s">
        <v>5952</v>
      </c>
      <c r="B4775" s="9">
        <v>9</v>
      </c>
      <c r="C4775" s="255" t="s">
        <v>9104</v>
      </c>
      <c r="D4775" s="9">
        <v>0</v>
      </c>
      <c r="E4775" s="9">
        <v>1747858.0461865487</v>
      </c>
      <c r="F4775" s="255" t="s">
        <v>9117</v>
      </c>
      <c r="G4775" s="9"/>
      <c r="H4775" s="255" t="s">
        <v>9168</v>
      </c>
      <c r="I4775" s="9">
        <v>3</v>
      </c>
    </row>
    <row r="4776">
      <c r="A4776" s="255" t="s">
        <v>5953</v>
      </c>
      <c r="B4776" s="9">
        <v>9</v>
      </c>
      <c r="C4776" s="255" t="s">
        <v>9105</v>
      </c>
      <c r="D4776" s="9">
        <v>0</v>
      </c>
      <c r="E4776" s="9">
        <v>1747858.0461865487</v>
      </c>
      <c r="F4776" s="255" t="s">
        <v>9117</v>
      </c>
      <c r="G4776" s="9"/>
      <c r="H4776" s="255" t="s">
        <v>9168</v>
      </c>
      <c r="I4776" s="9">
        <v>3</v>
      </c>
    </row>
    <row r="4777">
      <c r="A4777" s="255" t="s">
        <v>5954</v>
      </c>
      <c r="B4777" s="9">
        <v>9</v>
      </c>
      <c r="C4777" s="255" t="s">
        <v>9205</v>
      </c>
      <c r="D4777" s="9">
        <v>0</v>
      </c>
      <c r="E4777" s="9">
        <v>1747858.0461865487</v>
      </c>
      <c r="F4777" s="255" t="s">
        <v>9117</v>
      </c>
      <c r="G4777" s="9"/>
      <c r="H4777" s="255" t="s">
        <v>9168</v>
      </c>
      <c r="I4777" s="9">
        <v>3</v>
      </c>
    </row>
    <row r="4778">
      <c r="A4778" s="255" t="s">
        <v>5955</v>
      </c>
      <c r="B4778" s="9">
        <v>9</v>
      </c>
      <c r="C4778" s="255" t="s">
        <v>9103</v>
      </c>
      <c r="D4778" s="9">
        <v>0</v>
      </c>
      <c r="E4778" s="9">
        <v>1747858.0461865487</v>
      </c>
      <c r="F4778" s="255" t="s">
        <v>9118</v>
      </c>
      <c r="G4778" s="9"/>
      <c r="H4778" s="255" t="s">
        <v>9168</v>
      </c>
      <c r="I4778" s="9">
        <v>3</v>
      </c>
    </row>
    <row r="4779">
      <c r="A4779" s="255" t="s">
        <v>5956</v>
      </c>
      <c r="B4779" s="9">
        <v>9</v>
      </c>
      <c r="C4779" s="255" t="s">
        <v>9104</v>
      </c>
      <c r="D4779" s="9">
        <v>0</v>
      </c>
      <c r="E4779" s="9">
        <v>1747858.0461865487</v>
      </c>
      <c r="F4779" s="255" t="s">
        <v>9118</v>
      </c>
      <c r="G4779" s="9"/>
      <c r="H4779" s="255" t="s">
        <v>9168</v>
      </c>
      <c r="I4779" s="9">
        <v>3</v>
      </c>
    </row>
    <row r="4780">
      <c r="A4780" s="255" t="s">
        <v>5957</v>
      </c>
      <c r="B4780" s="9">
        <v>9</v>
      </c>
      <c r="C4780" s="255" t="s">
        <v>9105</v>
      </c>
      <c r="D4780" s="9">
        <v>0</v>
      </c>
      <c r="E4780" s="9">
        <v>1747858.0461865487</v>
      </c>
      <c r="F4780" s="255" t="s">
        <v>9118</v>
      </c>
      <c r="G4780" s="9"/>
      <c r="H4780" s="255" t="s">
        <v>9168</v>
      </c>
      <c r="I4780" s="9">
        <v>3</v>
      </c>
    </row>
    <row r="4781">
      <c r="A4781" s="255" t="s">
        <v>5958</v>
      </c>
      <c r="B4781" s="9">
        <v>9</v>
      </c>
      <c r="C4781" s="255" t="s">
        <v>9205</v>
      </c>
      <c r="D4781" s="9">
        <v>0</v>
      </c>
      <c r="E4781" s="9">
        <v>1747858.0461865487</v>
      </c>
      <c r="F4781" s="255" t="s">
        <v>9118</v>
      </c>
      <c r="G4781" s="9"/>
      <c r="H4781" s="255" t="s">
        <v>9168</v>
      </c>
      <c r="I4781" s="9">
        <v>3</v>
      </c>
    </row>
    <row r="4782">
      <c r="A4782" s="255" t="s">
        <v>5959</v>
      </c>
      <c r="B4782" s="9">
        <v>9</v>
      </c>
      <c r="C4782" s="255" t="s">
        <v>9103</v>
      </c>
      <c r="D4782" s="9">
        <v>0</v>
      </c>
      <c r="E4782" s="9">
        <v>1747858.0461865487</v>
      </c>
      <c r="F4782" s="255" t="s">
        <v>9119</v>
      </c>
      <c r="G4782" s="9"/>
      <c r="H4782" s="255" t="s">
        <v>9168</v>
      </c>
      <c r="I4782" s="9">
        <v>3</v>
      </c>
    </row>
    <row r="4783">
      <c r="A4783" s="255" t="s">
        <v>5960</v>
      </c>
      <c r="B4783" s="9">
        <v>9</v>
      </c>
      <c r="C4783" s="255" t="s">
        <v>9104</v>
      </c>
      <c r="D4783" s="9">
        <v>0</v>
      </c>
      <c r="E4783" s="9">
        <v>1747858.0461865487</v>
      </c>
      <c r="F4783" s="255" t="s">
        <v>9119</v>
      </c>
      <c r="G4783" s="9"/>
      <c r="H4783" s="255" t="s">
        <v>9168</v>
      </c>
      <c r="I4783" s="9">
        <v>3</v>
      </c>
    </row>
    <row r="4784">
      <c r="A4784" s="255" t="s">
        <v>5961</v>
      </c>
      <c r="B4784" s="9">
        <v>9</v>
      </c>
      <c r="C4784" s="255" t="s">
        <v>9105</v>
      </c>
      <c r="D4784" s="9">
        <v>0</v>
      </c>
      <c r="E4784" s="9">
        <v>1747858.0461865487</v>
      </c>
      <c r="F4784" s="255" t="s">
        <v>9119</v>
      </c>
      <c r="G4784" s="9"/>
      <c r="H4784" s="255" t="s">
        <v>9168</v>
      </c>
      <c r="I4784" s="9">
        <v>3</v>
      </c>
    </row>
    <row r="4785">
      <c r="A4785" s="255" t="s">
        <v>5962</v>
      </c>
      <c r="B4785" s="9">
        <v>9</v>
      </c>
      <c r="C4785" s="255" t="s">
        <v>9205</v>
      </c>
      <c r="D4785" s="9">
        <v>0</v>
      </c>
      <c r="E4785" s="9">
        <v>1747858.0461865487</v>
      </c>
      <c r="F4785" s="255" t="s">
        <v>9119</v>
      </c>
      <c r="G4785" s="9"/>
      <c r="H4785" s="255" t="s">
        <v>9168</v>
      </c>
      <c r="I4785" s="9">
        <v>3</v>
      </c>
    </row>
    <row r="4786">
      <c r="A4786" s="255" t="s">
        <v>5963</v>
      </c>
      <c r="B4786" s="9">
        <v>9</v>
      </c>
      <c r="C4786" s="255" t="s">
        <v>9103</v>
      </c>
      <c r="D4786" s="9">
        <v>0</v>
      </c>
      <c r="E4786" s="9">
        <v>1747858.0461865487</v>
      </c>
      <c r="F4786" s="255" t="s">
        <v>9120</v>
      </c>
      <c r="G4786" s="9"/>
      <c r="H4786" s="255" t="s">
        <v>9168</v>
      </c>
      <c r="I4786" s="9">
        <v>3</v>
      </c>
    </row>
    <row r="4787">
      <c r="A4787" s="255" t="s">
        <v>5964</v>
      </c>
      <c r="B4787" s="9">
        <v>9</v>
      </c>
      <c r="C4787" s="255" t="s">
        <v>9104</v>
      </c>
      <c r="D4787" s="9">
        <v>0</v>
      </c>
      <c r="E4787" s="9">
        <v>1747858.0461865487</v>
      </c>
      <c r="F4787" s="255" t="s">
        <v>9120</v>
      </c>
      <c r="G4787" s="9"/>
      <c r="H4787" s="255" t="s">
        <v>9168</v>
      </c>
      <c r="I4787" s="9">
        <v>3</v>
      </c>
    </row>
    <row r="4788">
      <c r="A4788" s="255" t="s">
        <v>5965</v>
      </c>
      <c r="B4788" s="9">
        <v>9</v>
      </c>
      <c r="C4788" s="255" t="s">
        <v>9105</v>
      </c>
      <c r="D4788" s="9">
        <v>0</v>
      </c>
      <c r="E4788" s="9">
        <v>1747858.0461865487</v>
      </c>
      <c r="F4788" s="255" t="s">
        <v>9120</v>
      </c>
      <c r="G4788" s="9"/>
      <c r="H4788" s="255" t="s">
        <v>9168</v>
      </c>
      <c r="I4788" s="9">
        <v>3</v>
      </c>
    </row>
    <row r="4789">
      <c r="A4789" s="255" t="s">
        <v>5966</v>
      </c>
      <c r="B4789" s="9">
        <v>9</v>
      </c>
      <c r="C4789" s="255" t="s">
        <v>9205</v>
      </c>
      <c r="D4789" s="9">
        <v>0</v>
      </c>
      <c r="E4789" s="9">
        <v>1747858.0461865487</v>
      </c>
      <c r="F4789" s="255" t="s">
        <v>9120</v>
      </c>
      <c r="G4789" s="9"/>
      <c r="H4789" s="255" t="s">
        <v>9168</v>
      </c>
      <c r="I4789" s="9">
        <v>3</v>
      </c>
    </row>
    <row r="4790">
      <c r="A4790" s="255" t="s">
        <v>5967</v>
      </c>
      <c r="B4790" s="9">
        <v>9</v>
      </c>
      <c r="C4790" s="255" t="s">
        <v>9103</v>
      </c>
      <c r="D4790" s="9">
        <v>0</v>
      </c>
      <c r="E4790" s="9">
        <v>1747858.0461865487</v>
      </c>
      <c r="F4790" s="255" t="s">
        <v>9121</v>
      </c>
      <c r="G4790" s="9"/>
      <c r="H4790" s="255" t="s">
        <v>9168</v>
      </c>
      <c r="I4790" s="9">
        <v>3</v>
      </c>
    </row>
    <row r="4791">
      <c r="A4791" s="255" t="s">
        <v>5968</v>
      </c>
      <c r="B4791" s="9">
        <v>9</v>
      </c>
      <c r="C4791" s="255" t="s">
        <v>9104</v>
      </c>
      <c r="D4791" s="9">
        <v>0</v>
      </c>
      <c r="E4791" s="9">
        <v>1747858.0461865487</v>
      </c>
      <c r="F4791" s="255" t="s">
        <v>9121</v>
      </c>
      <c r="G4791" s="9"/>
      <c r="H4791" s="255" t="s">
        <v>9168</v>
      </c>
      <c r="I4791" s="9">
        <v>3</v>
      </c>
    </row>
    <row r="4792">
      <c r="A4792" s="255" t="s">
        <v>5969</v>
      </c>
      <c r="B4792" s="9">
        <v>9</v>
      </c>
      <c r="C4792" s="255" t="s">
        <v>9105</v>
      </c>
      <c r="D4792" s="9">
        <v>0</v>
      </c>
      <c r="E4792" s="9">
        <v>1747858.0461865487</v>
      </c>
      <c r="F4792" s="255" t="s">
        <v>9121</v>
      </c>
      <c r="G4792" s="9"/>
      <c r="H4792" s="255" t="s">
        <v>9168</v>
      </c>
      <c r="I4792" s="9">
        <v>3</v>
      </c>
    </row>
    <row r="4793">
      <c r="A4793" s="255" t="s">
        <v>5970</v>
      </c>
      <c r="B4793" s="9">
        <v>9</v>
      </c>
      <c r="C4793" s="255" t="s">
        <v>9205</v>
      </c>
      <c r="D4793" s="9">
        <v>0</v>
      </c>
      <c r="E4793" s="9">
        <v>1747858.0461865487</v>
      </c>
      <c r="F4793" s="255" t="s">
        <v>9121</v>
      </c>
      <c r="G4793" s="9"/>
      <c r="H4793" s="255" t="s">
        <v>9168</v>
      </c>
      <c r="I4793" s="9">
        <v>3</v>
      </c>
    </row>
    <row r="4794">
      <c r="A4794" s="255" t="s">
        <v>5971</v>
      </c>
      <c r="B4794" s="9">
        <v>9</v>
      </c>
      <c r="C4794" s="255" t="s">
        <v>9103</v>
      </c>
      <c r="D4794" s="9">
        <v>1512435.1405840458</v>
      </c>
      <c r="E4794" s="9">
        <v>1747858.0461865487</v>
      </c>
      <c r="F4794" s="255" t="s">
        <v>9122</v>
      </c>
      <c r="G4794" s="9"/>
      <c r="H4794" s="255" t="s">
        <v>9168</v>
      </c>
      <c r="I4794" s="9">
        <v>3</v>
      </c>
    </row>
    <row r="4795">
      <c r="A4795" s="255" t="s">
        <v>5972</v>
      </c>
      <c r="B4795" s="9">
        <v>9</v>
      </c>
      <c r="C4795" s="255" t="s">
        <v>9104</v>
      </c>
      <c r="D4795" s="9">
        <v>9917833236.5978756</v>
      </c>
      <c r="E4795" s="9">
        <v>1747858.0461865487</v>
      </c>
      <c r="F4795" s="255" t="s">
        <v>9122</v>
      </c>
      <c r="G4795" s="9"/>
      <c r="H4795" s="255" t="s">
        <v>9168</v>
      </c>
      <c r="I4795" s="9">
        <v>3</v>
      </c>
    </row>
    <row r="4796">
      <c r="A4796" s="255" t="s">
        <v>5973</v>
      </c>
      <c r="B4796" s="9">
        <v>9</v>
      </c>
      <c r="C4796" s="255" t="s">
        <v>9105</v>
      </c>
      <c r="D4796" s="9">
        <v>0.86530776562996914</v>
      </c>
      <c r="E4796" s="9">
        <v>1747858.0461865487</v>
      </c>
      <c r="F4796" s="255" t="s">
        <v>9122</v>
      </c>
      <c r="G4796" s="9"/>
      <c r="H4796" s="255" t="s">
        <v>9168</v>
      </c>
      <c r="I4796" s="9">
        <v>3</v>
      </c>
    </row>
    <row r="4797">
      <c r="A4797" s="255" t="s">
        <v>5974</v>
      </c>
      <c r="B4797" s="9">
        <v>9</v>
      </c>
      <c r="C4797" s="255" t="s">
        <v>9205</v>
      </c>
      <c r="D4797" s="9">
        <v>5674.2784451154148</v>
      </c>
      <c r="E4797" s="9">
        <v>1747858.0461865487</v>
      </c>
      <c r="F4797" s="255" t="s">
        <v>9122</v>
      </c>
      <c r="G4797" s="9"/>
      <c r="H4797" s="255" t="s">
        <v>9168</v>
      </c>
      <c r="I4797" s="9">
        <v>3</v>
      </c>
    </row>
    <row r="4798">
      <c r="A4798" s="255" t="s">
        <v>5975</v>
      </c>
      <c r="B4798" s="9">
        <v>9</v>
      </c>
      <c r="C4798" s="255" t="s">
        <v>9103</v>
      </c>
      <c r="D4798" s="9">
        <v>1512435.1405840458</v>
      </c>
      <c r="E4798" s="9">
        <v>1747858.0461865487</v>
      </c>
      <c r="F4798" s="255" t="s">
        <v>9123</v>
      </c>
      <c r="G4798" s="9"/>
      <c r="H4798" s="255" t="s">
        <v>9168</v>
      </c>
      <c r="I4798" s="9">
        <v>3</v>
      </c>
    </row>
    <row r="4799">
      <c r="A4799" s="255" t="s">
        <v>5976</v>
      </c>
      <c r="B4799" s="9">
        <v>9</v>
      </c>
      <c r="C4799" s="255" t="s">
        <v>9104</v>
      </c>
      <c r="D4799" s="9">
        <v>9917833236.5978756</v>
      </c>
      <c r="E4799" s="9">
        <v>1747858.0461865487</v>
      </c>
      <c r="F4799" s="255" t="s">
        <v>9123</v>
      </c>
      <c r="G4799" s="9"/>
      <c r="H4799" s="255" t="s">
        <v>9168</v>
      </c>
      <c r="I4799" s="9">
        <v>3</v>
      </c>
    </row>
    <row r="4800">
      <c r="A4800" s="255" t="s">
        <v>5977</v>
      </c>
      <c r="B4800" s="9">
        <v>9</v>
      </c>
      <c r="C4800" s="255" t="s">
        <v>9105</v>
      </c>
      <c r="D4800" s="9">
        <v>0.86530776562996914</v>
      </c>
      <c r="E4800" s="9">
        <v>1747858.0461865487</v>
      </c>
      <c r="F4800" s="255" t="s">
        <v>9123</v>
      </c>
      <c r="G4800" s="9"/>
      <c r="H4800" s="255" t="s">
        <v>9168</v>
      </c>
      <c r="I4800" s="9">
        <v>3</v>
      </c>
    </row>
    <row r="4801">
      <c r="A4801" s="255" t="s">
        <v>5978</v>
      </c>
      <c r="B4801" s="9">
        <v>9</v>
      </c>
      <c r="C4801" s="255" t="s">
        <v>9205</v>
      </c>
      <c r="D4801" s="9">
        <v>5674.2784451154148</v>
      </c>
      <c r="E4801" s="9">
        <v>1747858.0461865487</v>
      </c>
      <c r="F4801" s="255" t="s">
        <v>9123</v>
      </c>
      <c r="G4801" s="9"/>
      <c r="H4801" s="255" t="s">
        <v>9168</v>
      </c>
      <c r="I4801" s="9">
        <v>3</v>
      </c>
    </row>
    <row r="4802">
      <c r="A4802" s="255" t="s">
        <v>5979</v>
      </c>
      <c r="B4802" s="9">
        <v>9</v>
      </c>
      <c r="C4802" s="255" t="s">
        <v>9103</v>
      </c>
      <c r="D4802" s="9">
        <v>1512435.1405840458</v>
      </c>
      <c r="E4802" s="9">
        <v>1747858.0461865487</v>
      </c>
      <c r="F4802" s="255" t="s">
        <v>9124</v>
      </c>
      <c r="G4802" s="9"/>
      <c r="H4802" s="255" t="s">
        <v>9168</v>
      </c>
      <c r="I4802" s="9">
        <v>3</v>
      </c>
    </row>
    <row r="4803">
      <c r="A4803" s="255" t="s">
        <v>5980</v>
      </c>
      <c r="B4803" s="9">
        <v>9</v>
      </c>
      <c r="C4803" s="255" t="s">
        <v>9104</v>
      </c>
      <c r="D4803" s="9">
        <v>9917833236.5978756</v>
      </c>
      <c r="E4803" s="9">
        <v>1747858.0461865487</v>
      </c>
      <c r="F4803" s="255" t="s">
        <v>9124</v>
      </c>
      <c r="G4803" s="9"/>
      <c r="H4803" s="255" t="s">
        <v>9168</v>
      </c>
      <c r="I4803" s="9">
        <v>3</v>
      </c>
    </row>
    <row r="4804">
      <c r="A4804" s="255" t="s">
        <v>5981</v>
      </c>
      <c r="B4804" s="9">
        <v>9</v>
      </c>
      <c r="C4804" s="255" t="s">
        <v>9105</v>
      </c>
      <c r="D4804" s="9">
        <v>0.86530776562996914</v>
      </c>
      <c r="E4804" s="9">
        <v>1747858.0461865487</v>
      </c>
      <c r="F4804" s="255" t="s">
        <v>9124</v>
      </c>
      <c r="G4804" s="9"/>
      <c r="H4804" s="255" t="s">
        <v>9168</v>
      </c>
      <c r="I4804" s="9">
        <v>3</v>
      </c>
    </row>
    <row r="4805">
      <c r="A4805" s="255" t="s">
        <v>5982</v>
      </c>
      <c r="B4805" s="9">
        <v>9</v>
      </c>
      <c r="C4805" s="255" t="s">
        <v>9205</v>
      </c>
      <c r="D4805" s="9">
        <v>5674.2784451154148</v>
      </c>
      <c r="E4805" s="9">
        <v>1747858.0461865487</v>
      </c>
      <c r="F4805" s="255" t="s">
        <v>9124</v>
      </c>
      <c r="G4805" s="9"/>
      <c r="H4805" s="255" t="s">
        <v>9168</v>
      </c>
      <c r="I4805" s="9">
        <v>3</v>
      </c>
    </row>
    <row r="4806">
      <c r="A4806" s="255" t="s">
        <v>5983</v>
      </c>
      <c r="B4806" s="9">
        <v>9</v>
      </c>
      <c r="C4806" s="255" t="s">
        <v>9103</v>
      </c>
      <c r="D4806" s="9">
        <v>1747858.0461865487</v>
      </c>
      <c r="E4806" s="9">
        <v>1747858.0461865487</v>
      </c>
      <c r="F4806" s="255" t="s">
        <v>9125</v>
      </c>
      <c r="G4806" s="9"/>
      <c r="H4806" s="255" t="s">
        <v>9168</v>
      </c>
      <c r="I4806" s="9">
        <v>3</v>
      </c>
    </row>
    <row r="4807">
      <c r="A4807" s="255" t="s">
        <v>5984</v>
      </c>
      <c r="B4807" s="9">
        <v>9</v>
      </c>
      <c r="C4807" s="255" t="s">
        <v>9104</v>
      </c>
      <c r="D4807" s="9">
        <v>4577463738.8774929</v>
      </c>
      <c r="E4807" s="9">
        <v>1747858.0461865487</v>
      </c>
      <c r="F4807" s="255" t="s">
        <v>9125</v>
      </c>
      <c r="G4807" s="9"/>
      <c r="H4807" s="255" t="s">
        <v>9168</v>
      </c>
      <c r="I4807" s="9">
        <v>3</v>
      </c>
    </row>
    <row r="4808">
      <c r="A4808" s="255" t="s">
        <v>5985</v>
      </c>
      <c r="B4808" s="9">
        <v>9</v>
      </c>
      <c r="C4808" s="255" t="s">
        <v>9105</v>
      </c>
      <c r="D4808" s="9">
        <v>1</v>
      </c>
      <c r="E4808" s="9">
        <v>1747858.0461865487</v>
      </c>
      <c r="F4808" s="255" t="s">
        <v>9125</v>
      </c>
      <c r="G4808" s="9"/>
      <c r="H4808" s="255" t="s">
        <v>9168</v>
      </c>
      <c r="I4808" s="9">
        <v>3</v>
      </c>
    </row>
    <row r="4809">
      <c r="A4809" s="255" t="s">
        <v>5986</v>
      </c>
      <c r="B4809" s="9">
        <v>9</v>
      </c>
      <c r="C4809" s="255" t="s">
        <v>9205</v>
      </c>
      <c r="D4809" s="9">
        <v>2618.8990283647672</v>
      </c>
      <c r="E4809" s="9">
        <v>1747858.0461865487</v>
      </c>
      <c r="F4809" s="255" t="s">
        <v>9125</v>
      </c>
      <c r="G4809" s="9"/>
      <c r="H4809" s="255" t="s">
        <v>9168</v>
      </c>
      <c r="I4809" s="9">
        <v>3</v>
      </c>
    </row>
    <row r="4810">
      <c r="A4810" s="255" t="s">
        <v>5987</v>
      </c>
      <c r="B4810" s="9">
        <v>9</v>
      </c>
      <c r="C4810" s="255" t="s">
        <v>9103</v>
      </c>
      <c r="D4810" s="9">
        <v>1503444.8411467376</v>
      </c>
      <c r="E4810" s="9">
        <v>1747858.0461865487</v>
      </c>
      <c r="F4810" s="255" t="s">
        <v>9126</v>
      </c>
      <c r="G4810" s="9"/>
      <c r="H4810" s="255" t="s">
        <v>9168</v>
      </c>
      <c r="I4810" s="9">
        <v>3</v>
      </c>
    </row>
    <row r="4811">
      <c r="A4811" s="255" t="s">
        <v>5988</v>
      </c>
      <c r="B4811" s="9">
        <v>9</v>
      </c>
      <c r="C4811" s="255" t="s">
        <v>9104</v>
      </c>
      <c r="D4811" s="9">
        <v>8498744597.55056</v>
      </c>
      <c r="E4811" s="9">
        <v>1747858.0461865487</v>
      </c>
      <c r="F4811" s="255" t="s">
        <v>9126</v>
      </c>
      <c r="G4811" s="9"/>
      <c r="H4811" s="255" t="s">
        <v>9168</v>
      </c>
      <c r="I4811" s="9">
        <v>3</v>
      </c>
    </row>
    <row r="4812">
      <c r="A4812" s="255" t="s">
        <v>5989</v>
      </c>
      <c r="B4812" s="9">
        <v>9</v>
      </c>
      <c r="C4812" s="255" t="s">
        <v>9105</v>
      </c>
      <c r="D4812" s="9">
        <v>0.86016415602338625</v>
      </c>
      <c r="E4812" s="9">
        <v>1747858.0461865487</v>
      </c>
      <c r="F4812" s="255" t="s">
        <v>9126</v>
      </c>
      <c r="G4812" s="9"/>
      <c r="H4812" s="255" t="s">
        <v>9168</v>
      </c>
      <c r="I4812" s="9">
        <v>3</v>
      </c>
    </row>
    <row r="4813">
      <c r="A4813" s="255" t="s">
        <v>5990</v>
      </c>
      <c r="B4813" s="9">
        <v>9</v>
      </c>
      <c r="C4813" s="255" t="s">
        <v>9205</v>
      </c>
      <c r="D4813" s="9">
        <v>4862.3769053173382</v>
      </c>
      <c r="E4813" s="9">
        <v>1747858.0461865487</v>
      </c>
      <c r="F4813" s="255" t="s">
        <v>9126</v>
      </c>
      <c r="G4813" s="9"/>
      <c r="H4813" s="255" t="s">
        <v>9168</v>
      </c>
      <c r="I4813" s="9">
        <v>3</v>
      </c>
    </row>
    <row r="4814">
      <c r="A4814" s="255" t="s">
        <v>5991</v>
      </c>
      <c r="B4814" s="9">
        <v>9</v>
      </c>
      <c r="C4814" s="255" t="s">
        <v>9103</v>
      </c>
      <c r="D4814" s="9">
        <v>1696332.9554632897</v>
      </c>
      <c r="E4814" s="9">
        <v>1747858.0461865487</v>
      </c>
      <c r="F4814" s="255" t="s">
        <v>9127</v>
      </c>
      <c r="G4814" s="9"/>
      <c r="H4814" s="255" t="s">
        <v>9168</v>
      </c>
      <c r="I4814" s="9">
        <v>3</v>
      </c>
    </row>
    <row r="4815">
      <c r="A4815" s="255" t="s">
        <v>5992</v>
      </c>
      <c r="B4815" s="9">
        <v>9</v>
      </c>
      <c r="C4815" s="255" t="s">
        <v>9104</v>
      </c>
      <c r="D4815" s="9">
        <v>18416577834.148434</v>
      </c>
      <c r="E4815" s="9">
        <v>1747858.0461865487</v>
      </c>
      <c r="F4815" s="255" t="s">
        <v>9127</v>
      </c>
      <c r="G4815" s="9"/>
      <c r="H4815" s="255" t="s">
        <v>9168</v>
      </c>
      <c r="I4815" s="9">
        <v>3</v>
      </c>
    </row>
    <row r="4816">
      <c r="A4816" s="255" t="s">
        <v>5993</v>
      </c>
      <c r="B4816" s="9">
        <v>9</v>
      </c>
      <c r="C4816" s="255" t="s">
        <v>9105</v>
      </c>
      <c r="D4816" s="9">
        <v>0.97052100950893827</v>
      </c>
      <c r="E4816" s="9">
        <v>1747858.0461865487</v>
      </c>
      <c r="F4816" s="255" t="s">
        <v>9127</v>
      </c>
      <c r="G4816" s="9"/>
      <c r="H4816" s="255" t="s">
        <v>9168</v>
      </c>
      <c r="I4816" s="9">
        <v>3</v>
      </c>
    </row>
    <row r="4817">
      <c r="A4817" s="255" t="s">
        <v>5994</v>
      </c>
      <c r="B4817" s="9">
        <v>9</v>
      </c>
      <c r="C4817" s="255" t="s">
        <v>9205</v>
      </c>
      <c r="D4817" s="9">
        <v>10536.655350432751</v>
      </c>
      <c r="E4817" s="9">
        <v>1747858.0461865487</v>
      </c>
      <c r="F4817" s="255" t="s">
        <v>9127</v>
      </c>
      <c r="G4817" s="9"/>
      <c r="H4817" s="255" t="s">
        <v>9168</v>
      </c>
      <c r="I4817" s="9">
        <v>3</v>
      </c>
    </row>
    <row r="4818">
      <c r="A4818" s="255" t="s">
        <v>5995</v>
      </c>
      <c r="B4818" s="9">
        <v>9</v>
      </c>
      <c r="C4818" s="255" t="s">
        <v>9103</v>
      </c>
      <c r="D4818" s="9">
        <v>1696332.9554632897</v>
      </c>
      <c r="E4818" s="9">
        <v>1747858.0461865487</v>
      </c>
      <c r="F4818" s="255" t="s">
        <v>9128</v>
      </c>
      <c r="G4818" s="9"/>
      <c r="H4818" s="255" t="s">
        <v>9168</v>
      </c>
      <c r="I4818" s="9">
        <v>3</v>
      </c>
    </row>
    <row r="4819">
      <c r="A4819" s="255" t="s">
        <v>5996</v>
      </c>
      <c r="B4819" s="9">
        <v>9</v>
      </c>
      <c r="C4819" s="255" t="s">
        <v>9104</v>
      </c>
      <c r="D4819" s="9">
        <v>18416577834.148434</v>
      </c>
      <c r="E4819" s="9">
        <v>1747858.0461865487</v>
      </c>
      <c r="F4819" s="255" t="s">
        <v>9128</v>
      </c>
      <c r="G4819" s="9"/>
      <c r="H4819" s="255" t="s">
        <v>9168</v>
      </c>
      <c r="I4819" s="9">
        <v>3</v>
      </c>
    </row>
    <row r="4820">
      <c r="A4820" s="255" t="s">
        <v>5997</v>
      </c>
      <c r="B4820" s="9">
        <v>9</v>
      </c>
      <c r="C4820" s="255" t="s">
        <v>9105</v>
      </c>
      <c r="D4820" s="9">
        <v>0.97052100950893827</v>
      </c>
      <c r="E4820" s="9">
        <v>1747858.0461865487</v>
      </c>
      <c r="F4820" s="255" t="s">
        <v>9128</v>
      </c>
      <c r="G4820" s="9"/>
      <c r="H4820" s="255" t="s">
        <v>9168</v>
      </c>
      <c r="I4820" s="9">
        <v>3</v>
      </c>
    </row>
    <row r="4821">
      <c r="A4821" s="255" t="s">
        <v>5998</v>
      </c>
      <c r="B4821" s="9">
        <v>9</v>
      </c>
      <c r="C4821" s="255" t="s">
        <v>9205</v>
      </c>
      <c r="D4821" s="9">
        <v>10536.655350432751</v>
      </c>
      <c r="E4821" s="9">
        <v>1747858.0461865487</v>
      </c>
      <c r="F4821" s="255" t="s">
        <v>9128</v>
      </c>
      <c r="G4821" s="9"/>
      <c r="H4821" s="255" t="s">
        <v>9168</v>
      </c>
      <c r="I4821" s="9">
        <v>3</v>
      </c>
    </row>
    <row r="4822">
      <c r="A4822" s="255" t="s">
        <v>5999</v>
      </c>
      <c r="B4822" s="9">
        <v>9</v>
      </c>
      <c r="C4822" s="255" t="s">
        <v>9103</v>
      </c>
      <c r="D4822" s="9">
        <v>976830.48142016691</v>
      </c>
      <c r="E4822" s="9">
        <v>1747858.0461865487</v>
      </c>
      <c r="F4822" s="255" t="s">
        <v>9129</v>
      </c>
      <c r="G4822" s="9"/>
      <c r="H4822" s="255" t="s">
        <v>9168</v>
      </c>
      <c r="I4822" s="9">
        <v>3</v>
      </c>
    </row>
    <row r="4823">
      <c r="A4823" s="255" t="s">
        <v>6000</v>
      </c>
      <c r="B4823" s="9">
        <v>9</v>
      </c>
      <c r="C4823" s="255" t="s">
        <v>9104</v>
      </c>
      <c r="D4823" s="9">
        <v>2300374212.5914221</v>
      </c>
      <c r="E4823" s="9">
        <v>1747858.0461865487</v>
      </c>
      <c r="F4823" s="255" t="s">
        <v>9129</v>
      </c>
      <c r="G4823" s="9"/>
      <c r="H4823" s="255" t="s">
        <v>9168</v>
      </c>
      <c r="I4823" s="9">
        <v>3</v>
      </c>
    </row>
    <row r="4824">
      <c r="A4824" s="255" t="s">
        <v>6001</v>
      </c>
      <c r="B4824" s="9">
        <v>9</v>
      </c>
      <c r="C4824" s="255" t="s">
        <v>9105</v>
      </c>
      <c r="D4824" s="9">
        <v>0.55887289219590885</v>
      </c>
      <c r="E4824" s="9">
        <v>1747858.0461865487</v>
      </c>
      <c r="F4824" s="255" t="s">
        <v>9129</v>
      </c>
      <c r="G4824" s="9"/>
      <c r="H4824" s="255" t="s">
        <v>9168</v>
      </c>
      <c r="I4824" s="9">
        <v>3</v>
      </c>
    </row>
    <row r="4825">
      <c r="A4825" s="255" t="s">
        <v>6002</v>
      </c>
      <c r="B4825" s="9">
        <v>9</v>
      </c>
      <c r="C4825" s="255" t="s">
        <v>9205</v>
      </c>
      <c r="D4825" s="9">
        <v>1316.1104344888563</v>
      </c>
      <c r="E4825" s="9">
        <v>1747858.0461865487</v>
      </c>
      <c r="F4825" s="255" t="s">
        <v>9129</v>
      </c>
      <c r="G4825" s="9"/>
      <c r="H4825" s="255" t="s">
        <v>9168</v>
      </c>
      <c r="I4825" s="9">
        <v>3</v>
      </c>
    </row>
    <row r="4826">
      <c r="A4826" s="255" t="s">
        <v>6003</v>
      </c>
      <c r="B4826" s="9">
        <v>9</v>
      </c>
      <c r="C4826" s="255" t="s">
        <v>9103</v>
      </c>
      <c r="D4826" s="9">
        <v>976830.48142016691</v>
      </c>
      <c r="E4826" s="9">
        <v>1747858.0461865487</v>
      </c>
      <c r="F4826" s="255" t="s">
        <v>9130</v>
      </c>
      <c r="G4826" s="9"/>
      <c r="H4826" s="255" t="s">
        <v>9168</v>
      </c>
      <c r="I4826" s="9">
        <v>3</v>
      </c>
    </row>
    <row r="4827">
      <c r="A4827" s="255" t="s">
        <v>6004</v>
      </c>
      <c r="B4827" s="9">
        <v>9</v>
      </c>
      <c r="C4827" s="255" t="s">
        <v>9104</v>
      </c>
      <c r="D4827" s="9">
        <v>2300374212.5914221</v>
      </c>
      <c r="E4827" s="9">
        <v>1747858.0461865487</v>
      </c>
      <c r="F4827" s="255" t="s">
        <v>9130</v>
      </c>
      <c r="G4827" s="9"/>
      <c r="H4827" s="255" t="s">
        <v>9168</v>
      </c>
      <c r="I4827" s="9">
        <v>3</v>
      </c>
    </row>
    <row r="4828">
      <c r="A4828" s="255" t="s">
        <v>6005</v>
      </c>
      <c r="B4828" s="9">
        <v>9</v>
      </c>
      <c r="C4828" s="255" t="s">
        <v>9105</v>
      </c>
      <c r="D4828" s="9">
        <v>0.55887289219590885</v>
      </c>
      <c r="E4828" s="9">
        <v>1747858.0461865487</v>
      </c>
      <c r="F4828" s="255" t="s">
        <v>9130</v>
      </c>
      <c r="G4828" s="9"/>
      <c r="H4828" s="255" t="s">
        <v>9168</v>
      </c>
      <c r="I4828" s="9">
        <v>3</v>
      </c>
    </row>
    <row r="4829">
      <c r="A4829" s="255" t="s">
        <v>6006</v>
      </c>
      <c r="B4829" s="9">
        <v>9</v>
      </c>
      <c r="C4829" s="255" t="s">
        <v>9205</v>
      </c>
      <c r="D4829" s="9">
        <v>1316.1104344888563</v>
      </c>
      <c r="E4829" s="9">
        <v>1747858.0461865487</v>
      </c>
      <c r="F4829" s="255" t="s">
        <v>9130</v>
      </c>
      <c r="G4829" s="9"/>
      <c r="H4829" s="255" t="s">
        <v>9168</v>
      </c>
      <c r="I4829" s="9">
        <v>3</v>
      </c>
    </row>
    <row r="4830">
      <c r="A4830" s="255" t="s">
        <v>6007</v>
      </c>
      <c r="B4830" s="9">
        <v>9</v>
      </c>
      <c r="C4830" s="255" t="s">
        <v>9103</v>
      </c>
      <c r="D4830" s="9">
        <v>1747858.0461865487</v>
      </c>
      <c r="E4830" s="9">
        <v>1747858.0461865487</v>
      </c>
      <c r="F4830" s="255" t="s">
        <v>9131</v>
      </c>
      <c r="G4830" s="9"/>
      <c r="H4830" s="255" t="s">
        <v>9168</v>
      </c>
      <c r="I4830" s="9">
        <v>3</v>
      </c>
    </row>
    <row r="4831">
      <c r="A4831" s="255" t="s">
        <v>6008</v>
      </c>
      <c r="B4831" s="9">
        <v>9</v>
      </c>
      <c r="C4831" s="255" t="s">
        <v>9104</v>
      </c>
      <c r="D4831" s="9">
        <v>7617459024.0064535</v>
      </c>
      <c r="E4831" s="9">
        <v>1747858.0461865487</v>
      </c>
      <c r="F4831" s="255" t="s">
        <v>9131</v>
      </c>
      <c r="G4831" s="9"/>
      <c r="H4831" s="255" t="s">
        <v>9168</v>
      </c>
      <c r="I4831" s="9">
        <v>3</v>
      </c>
    </row>
    <row r="4832">
      <c r="A4832" s="255" t="s">
        <v>6009</v>
      </c>
      <c r="B4832" s="9">
        <v>9</v>
      </c>
      <c r="C4832" s="255" t="s">
        <v>9105</v>
      </c>
      <c r="D4832" s="9">
        <v>1</v>
      </c>
      <c r="E4832" s="9">
        <v>1747858.0461865487</v>
      </c>
      <c r="F4832" s="255" t="s">
        <v>9131</v>
      </c>
      <c r="G4832" s="9"/>
      <c r="H4832" s="255" t="s">
        <v>9168</v>
      </c>
      <c r="I4832" s="9">
        <v>3</v>
      </c>
    </row>
    <row r="4833">
      <c r="A4833" s="255" t="s">
        <v>6010</v>
      </c>
      <c r="B4833" s="9">
        <v>9</v>
      </c>
      <c r="C4833" s="255" t="s">
        <v>9205</v>
      </c>
      <c r="D4833" s="9">
        <v>4358.1680106265585</v>
      </c>
      <c r="E4833" s="9">
        <v>1747858.0461865487</v>
      </c>
      <c r="F4833" s="255" t="s">
        <v>9131</v>
      </c>
      <c r="G4833" s="9"/>
      <c r="H4833" s="255" t="s">
        <v>9168</v>
      </c>
      <c r="I4833" s="9">
        <v>3</v>
      </c>
    </row>
    <row r="4834">
      <c r="A4834" s="255" t="s">
        <v>6011</v>
      </c>
      <c r="B4834" s="9">
        <v>9</v>
      </c>
      <c r="C4834" s="255" t="s">
        <v>9103</v>
      </c>
      <c r="D4834" s="9">
        <v>1747858.0461865487</v>
      </c>
      <c r="E4834" s="9">
        <v>1747858.0461865487</v>
      </c>
      <c r="F4834" s="255" t="s">
        <v>9132</v>
      </c>
      <c r="G4834" s="9"/>
      <c r="H4834" s="255" t="s">
        <v>9168</v>
      </c>
      <c r="I4834" s="9">
        <v>3</v>
      </c>
    </row>
    <row r="4835">
      <c r="A4835" s="255" t="s">
        <v>6012</v>
      </c>
      <c r="B4835" s="9">
        <v>9</v>
      </c>
      <c r="C4835" s="255" t="s">
        <v>9104</v>
      </c>
      <c r="D4835" s="9">
        <v>12584717347.862555</v>
      </c>
      <c r="E4835" s="9">
        <v>1747858.0461865487</v>
      </c>
      <c r="F4835" s="255" t="s">
        <v>9132</v>
      </c>
      <c r="G4835" s="9"/>
      <c r="H4835" s="255" t="s">
        <v>9168</v>
      </c>
      <c r="I4835" s="9">
        <v>3</v>
      </c>
    </row>
    <row r="4836">
      <c r="A4836" s="255" t="s">
        <v>6013</v>
      </c>
      <c r="B4836" s="9">
        <v>9</v>
      </c>
      <c r="C4836" s="255" t="s">
        <v>9105</v>
      </c>
      <c r="D4836" s="9">
        <v>1</v>
      </c>
      <c r="E4836" s="9">
        <v>1747858.0461865487</v>
      </c>
      <c r="F4836" s="255" t="s">
        <v>9132</v>
      </c>
      <c r="G4836" s="9"/>
      <c r="H4836" s="255" t="s">
        <v>9168</v>
      </c>
      <c r="I4836" s="9">
        <v>3</v>
      </c>
    </row>
    <row r="4837">
      <c r="A4837" s="255" t="s">
        <v>6014</v>
      </c>
      <c r="B4837" s="9">
        <v>9</v>
      </c>
      <c r="C4837" s="255" t="s">
        <v>9205</v>
      </c>
      <c r="D4837" s="9">
        <v>7200.079763525252</v>
      </c>
      <c r="E4837" s="9">
        <v>1747858.0461865487</v>
      </c>
      <c r="F4837" s="255" t="s">
        <v>9132</v>
      </c>
      <c r="G4837" s="9"/>
      <c r="H4837" s="255" t="s">
        <v>9168</v>
      </c>
      <c r="I4837" s="9">
        <v>3</v>
      </c>
    </row>
    <row r="4838">
      <c r="A4838" s="255" t="s">
        <v>6015</v>
      </c>
      <c r="B4838" s="9">
        <v>9</v>
      </c>
      <c r="C4838" s="255" t="s">
        <v>9103</v>
      </c>
      <c r="D4838" s="9">
        <v>1587232.2725897983</v>
      </c>
      <c r="E4838" s="9">
        <v>1747858.0461865487</v>
      </c>
      <c r="F4838" s="255" t="s">
        <v>9133</v>
      </c>
      <c r="G4838" s="9"/>
      <c r="H4838" s="255" t="s">
        <v>9168</v>
      </c>
      <c r="I4838" s="9">
        <v>3</v>
      </c>
    </row>
    <row r="4839">
      <c r="A4839" s="255" t="s">
        <v>6016</v>
      </c>
      <c r="B4839" s="9">
        <v>9</v>
      </c>
      <c r="C4839" s="255" t="s">
        <v>9104</v>
      </c>
      <c r="D4839" s="9">
        <v>10797270018.82535</v>
      </c>
      <c r="E4839" s="9">
        <v>1747858.0461865487</v>
      </c>
      <c r="F4839" s="255" t="s">
        <v>9133</v>
      </c>
      <c r="G4839" s="9"/>
      <c r="H4839" s="255" t="s">
        <v>9168</v>
      </c>
      <c r="I4839" s="9">
        <v>3</v>
      </c>
    </row>
    <row r="4840">
      <c r="A4840" s="255" t="s">
        <v>6017</v>
      </c>
      <c r="B4840" s="9">
        <v>9</v>
      </c>
      <c r="C4840" s="255" t="s">
        <v>9105</v>
      </c>
      <c r="D4840" s="9">
        <v>0.90810136215169113</v>
      </c>
      <c r="E4840" s="9">
        <v>1747858.0461865487</v>
      </c>
      <c r="F4840" s="255" t="s">
        <v>9133</v>
      </c>
      <c r="G4840" s="9"/>
      <c r="H4840" s="255" t="s">
        <v>9168</v>
      </c>
      <c r="I4840" s="9">
        <v>3</v>
      </c>
    </row>
    <row r="4841">
      <c r="A4841" s="255" t="s">
        <v>6018</v>
      </c>
      <c r="B4841" s="9">
        <v>9</v>
      </c>
      <c r="C4841" s="255" t="s">
        <v>9205</v>
      </c>
      <c r="D4841" s="9">
        <v>6177.4295929710524</v>
      </c>
      <c r="E4841" s="9">
        <v>1747858.0461865487</v>
      </c>
      <c r="F4841" s="255" t="s">
        <v>9133</v>
      </c>
      <c r="G4841" s="9"/>
      <c r="H4841" s="255" t="s">
        <v>9168</v>
      </c>
      <c r="I4841" s="9">
        <v>3</v>
      </c>
    </row>
    <row r="4842">
      <c r="A4842" s="255" t="s">
        <v>6019</v>
      </c>
      <c r="B4842" s="9">
        <v>9</v>
      </c>
      <c r="C4842" s="255" t="s">
        <v>9103</v>
      </c>
      <c r="D4842" s="9">
        <v>0</v>
      </c>
      <c r="E4842" s="9">
        <v>1747858.0461865487</v>
      </c>
      <c r="F4842" s="255" t="s">
        <v>9134</v>
      </c>
      <c r="G4842" s="9"/>
      <c r="H4842" s="255" t="s">
        <v>9168</v>
      </c>
      <c r="I4842" s="9">
        <v>3</v>
      </c>
    </row>
    <row r="4843">
      <c r="A4843" s="255" t="s">
        <v>6020</v>
      </c>
      <c r="B4843" s="9">
        <v>9</v>
      </c>
      <c r="C4843" s="255" t="s">
        <v>9104</v>
      </c>
      <c r="D4843" s="9">
        <v>-4965409532.5394697</v>
      </c>
      <c r="E4843" s="9">
        <v>1747858.0461865487</v>
      </c>
      <c r="F4843" s="255" t="s">
        <v>9134</v>
      </c>
      <c r="G4843" s="9"/>
      <c r="H4843" s="255" t="s">
        <v>9168</v>
      </c>
      <c r="I4843" s="9">
        <v>3</v>
      </c>
    </row>
    <row r="4844">
      <c r="A4844" s="255" t="s">
        <v>6021</v>
      </c>
      <c r="B4844" s="9">
        <v>9</v>
      </c>
      <c r="C4844" s="255" t="s">
        <v>9105</v>
      </c>
      <c r="D4844" s="9">
        <v>0</v>
      </c>
      <c r="E4844" s="9">
        <v>1747858.0461865487</v>
      </c>
      <c r="F4844" s="255" t="s">
        <v>9134</v>
      </c>
      <c r="G4844" s="9"/>
      <c r="H4844" s="255" t="s">
        <v>9168</v>
      </c>
      <c r="I4844" s="9">
        <v>3</v>
      </c>
    </row>
    <row r="4845">
      <c r="A4845" s="255" t="s">
        <v>6022</v>
      </c>
      <c r="B4845" s="9">
        <v>9</v>
      </c>
      <c r="C4845" s="255" t="s">
        <v>9205</v>
      </c>
      <c r="D4845" s="9">
        <v>-2840.8540060635519</v>
      </c>
      <c r="E4845" s="9">
        <v>1747858.0461865487</v>
      </c>
      <c r="F4845" s="255" t="s">
        <v>9134</v>
      </c>
      <c r="G4845" s="9"/>
      <c r="H4845" s="255" t="s">
        <v>9168</v>
      </c>
      <c r="I4845" s="9">
        <v>3</v>
      </c>
    </row>
    <row r="4846">
      <c r="A4846" s="255" t="s">
        <v>6023</v>
      </c>
      <c r="B4846" s="9">
        <v>9</v>
      </c>
      <c r="C4846" s="255" t="s">
        <v>9103</v>
      </c>
      <c r="D4846" s="9">
        <v>1350673.6042897333</v>
      </c>
      <c r="E4846" s="9">
        <v>1747858.0461865487</v>
      </c>
      <c r="F4846" s="255" t="s">
        <v>9135</v>
      </c>
      <c r="G4846" s="9"/>
      <c r="H4846" s="255" t="s">
        <v>9168</v>
      </c>
      <c r="I4846" s="9">
        <v>3</v>
      </c>
    </row>
    <row r="4847">
      <c r="A4847" s="255" t="s">
        <v>6024</v>
      </c>
      <c r="B4847" s="9">
        <v>9</v>
      </c>
      <c r="C4847" s="255" t="s">
        <v>9104</v>
      </c>
      <c r="D4847" s="9">
        <v>5831860486.285881</v>
      </c>
      <c r="E4847" s="9">
        <v>1747858.0461865487</v>
      </c>
      <c r="F4847" s="255" t="s">
        <v>9135</v>
      </c>
      <c r="G4847" s="9"/>
      <c r="H4847" s="255" t="s">
        <v>9168</v>
      </c>
      <c r="I4847" s="9">
        <v>3</v>
      </c>
    </row>
    <row r="4848">
      <c r="A4848" s="255" t="s">
        <v>6025</v>
      </c>
      <c r="B4848" s="9">
        <v>9</v>
      </c>
      <c r="C4848" s="255" t="s">
        <v>9105</v>
      </c>
      <c r="D4848" s="9">
        <v>0.7727593251846816</v>
      </c>
      <c r="E4848" s="9">
        <v>1747858.0461865487</v>
      </c>
      <c r="F4848" s="255" t="s">
        <v>9135</v>
      </c>
      <c r="G4848" s="9"/>
      <c r="H4848" s="255" t="s">
        <v>9168</v>
      </c>
      <c r="I4848" s="9">
        <v>3</v>
      </c>
    </row>
    <row r="4849">
      <c r="A4849" s="255" t="s">
        <v>6026</v>
      </c>
      <c r="B4849" s="9">
        <v>9</v>
      </c>
      <c r="C4849" s="255" t="s">
        <v>9205</v>
      </c>
      <c r="D4849" s="9">
        <v>3336.5755869075006</v>
      </c>
      <c r="E4849" s="9">
        <v>1747858.0461865487</v>
      </c>
      <c r="F4849" s="255" t="s">
        <v>9135</v>
      </c>
      <c r="G4849" s="9"/>
      <c r="H4849" s="255" t="s">
        <v>9168</v>
      </c>
      <c r="I4849" s="9">
        <v>3</v>
      </c>
    </row>
    <row r="4850">
      <c r="A4850" s="255" t="s">
        <v>6027</v>
      </c>
      <c r="B4850" s="9">
        <v>9</v>
      </c>
      <c r="C4850" s="255" t="s">
        <v>9103</v>
      </c>
      <c r="D4850" s="9">
        <v>599465.00874259882</v>
      </c>
      <c r="E4850" s="9">
        <v>1747858.0461865487</v>
      </c>
      <c r="F4850" s="255" t="s">
        <v>9136</v>
      </c>
      <c r="G4850" s="9"/>
      <c r="H4850" s="255" t="s">
        <v>9168</v>
      </c>
      <c r="I4850" s="9">
        <v>3</v>
      </c>
    </row>
    <row r="4851">
      <c r="A4851" s="255" t="s">
        <v>6028</v>
      </c>
      <c r="B4851" s="9">
        <v>9</v>
      </c>
      <c r="C4851" s="255" t="s">
        <v>9104</v>
      </c>
      <c r="D4851" s="9">
        <v>3531486273.694459</v>
      </c>
      <c r="E4851" s="9">
        <v>1747858.0461865487</v>
      </c>
      <c r="F4851" s="255" t="s">
        <v>9136</v>
      </c>
      <c r="G4851" s="9"/>
      <c r="H4851" s="255" t="s">
        <v>9168</v>
      </c>
      <c r="I4851" s="9">
        <v>3</v>
      </c>
    </row>
    <row r="4852">
      <c r="A4852" s="255" t="s">
        <v>6029</v>
      </c>
      <c r="B4852" s="9">
        <v>9</v>
      </c>
      <c r="C4852" s="255" t="s">
        <v>9105</v>
      </c>
      <c r="D4852" s="9">
        <v>0.34297122129025459</v>
      </c>
      <c r="E4852" s="9">
        <v>1747858.0461865487</v>
      </c>
      <c r="F4852" s="255" t="s">
        <v>9136</v>
      </c>
      <c r="G4852" s="9"/>
      <c r="H4852" s="255" t="s">
        <v>9168</v>
      </c>
      <c r="I4852" s="9">
        <v>3</v>
      </c>
    </row>
    <row r="4853">
      <c r="A4853" s="255" t="s">
        <v>6030</v>
      </c>
      <c r="B4853" s="9">
        <v>9</v>
      </c>
      <c r="C4853" s="255" t="s">
        <v>9205</v>
      </c>
      <c r="D4853" s="9">
        <v>2020.4651524186443</v>
      </c>
      <c r="E4853" s="9">
        <v>1747858.0461865487</v>
      </c>
      <c r="F4853" s="255" t="s">
        <v>9136</v>
      </c>
      <c r="G4853" s="9"/>
      <c r="H4853" s="255" t="s">
        <v>9168</v>
      </c>
      <c r="I4853" s="9">
        <v>3</v>
      </c>
    </row>
    <row r="4854">
      <c r="A4854" s="255" t="s">
        <v>6031</v>
      </c>
      <c r="B4854" s="9">
        <v>9</v>
      </c>
      <c r="C4854" s="255" t="s">
        <v>9103</v>
      </c>
      <c r="D4854" s="9">
        <v>1453025.8654662177</v>
      </c>
      <c r="E4854" s="9">
        <v>1747858.0461865487</v>
      </c>
      <c r="F4854" s="255" t="s">
        <v>9137</v>
      </c>
      <c r="G4854" s="9"/>
      <c r="H4854" s="255" t="s">
        <v>9168</v>
      </c>
      <c r="I4854" s="9">
        <v>3</v>
      </c>
    </row>
    <row r="4855">
      <c r="A4855" s="255" t="s">
        <v>6032</v>
      </c>
      <c r="B4855" s="9">
        <v>9</v>
      </c>
      <c r="C4855" s="255" t="s">
        <v>9104</v>
      </c>
      <c r="D4855" s="9">
        <v>4967258323.856101</v>
      </c>
      <c r="E4855" s="9">
        <v>1747858.0461865487</v>
      </c>
      <c r="F4855" s="255" t="s">
        <v>9137</v>
      </c>
      <c r="G4855" s="9"/>
      <c r="H4855" s="255" t="s">
        <v>9168</v>
      </c>
      <c r="I4855" s="9">
        <v>3</v>
      </c>
    </row>
    <row r="4856">
      <c r="A4856" s="255" t="s">
        <v>6033</v>
      </c>
      <c r="B4856" s="9">
        <v>9</v>
      </c>
      <c r="C4856" s="255" t="s">
        <v>9105</v>
      </c>
      <c r="D4856" s="9">
        <v>0.83131800585088045</v>
      </c>
      <c r="E4856" s="9">
        <v>1747858.0461865487</v>
      </c>
      <c r="F4856" s="255" t="s">
        <v>9137</v>
      </c>
      <c r="G4856" s="9"/>
      <c r="H4856" s="255" t="s">
        <v>9168</v>
      </c>
      <c r="I4856" s="9">
        <v>3</v>
      </c>
    </row>
    <row r="4857">
      <c r="A4857" s="255" t="s">
        <v>6034</v>
      </c>
      <c r="B4857" s="9">
        <v>9</v>
      </c>
      <c r="C4857" s="255" t="s">
        <v>9205</v>
      </c>
      <c r="D4857" s="9">
        <v>2841.911752898694</v>
      </c>
      <c r="E4857" s="9">
        <v>1747858.0461865487</v>
      </c>
      <c r="F4857" s="255" t="s">
        <v>9137</v>
      </c>
      <c r="G4857" s="9"/>
      <c r="H4857" s="255" t="s">
        <v>9168</v>
      </c>
      <c r="I4857" s="9">
        <v>3</v>
      </c>
    </row>
    <row r="4858">
      <c r="A4858" s="255" t="s">
        <v>6035</v>
      </c>
      <c r="B4858" s="9">
        <v>9</v>
      </c>
      <c r="C4858" s="255" t="s">
        <v>9103</v>
      </c>
      <c r="D4858" s="9">
        <v>0</v>
      </c>
      <c r="E4858" s="9">
        <v>1747858.0461865487</v>
      </c>
      <c r="F4858" s="255" t="s">
        <v>9138</v>
      </c>
      <c r="G4858" s="9"/>
      <c r="H4858" s="255" t="s">
        <v>9168</v>
      </c>
      <c r="I4858" s="9">
        <v>3</v>
      </c>
    </row>
    <row r="4859">
      <c r="A4859" s="255" t="s">
        <v>6036</v>
      </c>
      <c r="B4859" s="9">
        <v>9</v>
      </c>
      <c r="C4859" s="255" t="s">
        <v>9104</v>
      </c>
      <c r="D4859" s="9">
        <v>0</v>
      </c>
      <c r="E4859" s="9">
        <v>1747858.0461865487</v>
      </c>
      <c r="F4859" s="255" t="s">
        <v>9138</v>
      </c>
      <c r="G4859" s="9"/>
      <c r="H4859" s="255" t="s">
        <v>9168</v>
      </c>
      <c r="I4859" s="9">
        <v>3</v>
      </c>
    </row>
    <row r="4860">
      <c r="A4860" s="255" t="s">
        <v>6037</v>
      </c>
      <c r="B4860" s="9">
        <v>9</v>
      </c>
      <c r="C4860" s="255" t="s">
        <v>9105</v>
      </c>
      <c r="D4860" s="9">
        <v>0</v>
      </c>
      <c r="E4860" s="9">
        <v>1747858.0461865487</v>
      </c>
      <c r="F4860" s="255" t="s">
        <v>9138</v>
      </c>
      <c r="G4860" s="9"/>
      <c r="H4860" s="255" t="s">
        <v>9168</v>
      </c>
      <c r="I4860" s="9">
        <v>3</v>
      </c>
    </row>
    <row r="4861">
      <c r="A4861" s="255" t="s">
        <v>6038</v>
      </c>
      <c r="B4861" s="9">
        <v>9</v>
      </c>
      <c r="C4861" s="255" t="s">
        <v>9205</v>
      </c>
      <c r="D4861" s="9">
        <v>0</v>
      </c>
      <c r="E4861" s="9">
        <v>1747858.0461865487</v>
      </c>
      <c r="F4861" s="255" t="s">
        <v>9138</v>
      </c>
      <c r="G4861" s="9"/>
      <c r="H4861" s="255" t="s">
        <v>9168</v>
      </c>
      <c r="I4861" s="9">
        <v>3</v>
      </c>
    </row>
    <row r="4862">
      <c r="A4862" s="255" t="s">
        <v>6039</v>
      </c>
      <c r="B4862" s="9">
        <v>10</v>
      </c>
      <c r="C4862" s="255" t="s">
        <v>9103</v>
      </c>
      <c r="D4862" s="9">
        <v>1583495.8240093032</v>
      </c>
      <c r="E4862" s="9">
        <v>1749003.2052711262</v>
      </c>
      <c r="F4862" s="255" t="s">
        <v>9114</v>
      </c>
      <c r="G4862" s="9"/>
      <c r="H4862" s="255" t="s">
        <v>9168</v>
      </c>
      <c r="I4862" s="9">
        <v>3</v>
      </c>
    </row>
    <row r="4863">
      <c r="A4863" s="255" t="s">
        <v>6040</v>
      </c>
      <c r="B4863" s="9">
        <v>10</v>
      </c>
      <c r="C4863" s="255" t="s">
        <v>9104</v>
      </c>
      <c r="D4863" s="9">
        <v>25651673371.900261</v>
      </c>
      <c r="E4863" s="9">
        <v>1749003.2052711262</v>
      </c>
      <c r="F4863" s="255" t="s">
        <v>9114</v>
      </c>
      <c r="G4863" s="9"/>
      <c r="H4863" s="255" t="s">
        <v>9168</v>
      </c>
      <c r="I4863" s="9">
        <v>3</v>
      </c>
    </row>
    <row r="4864">
      <c r="A4864" s="255" t="s">
        <v>6041</v>
      </c>
      <c r="B4864" s="9">
        <v>10</v>
      </c>
      <c r="C4864" s="255" t="s">
        <v>9105</v>
      </c>
      <c r="D4864" s="9">
        <v>0.90537045285965245</v>
      </c>
      <c r="E4864" s="9">
        <v>1749003.2052711262</v>
      </c>
      <c r="F4864" s="255" t="s">
        <v>9114</v>
      </c>
      <c r="G4864" s="9"/>
      <c r="H4864" s="255" t="s">
        <v>9168</v>
      </c>
      <c r="I4864" s="9">
        <v>3</v>
      </c>
    </row>
    <row r="4865">
      <c r="A4865" s="255" t="s">
        <v>6042</v>
      </c>
      <c r="B4865" s="9">
        <v>10</v>
      </c>
      <c r="C4865" s="255" t="s">
        <v>9205</v>
      </c>
      <c r="D4865" s="9">
        <v>14666.453037130826</v>
      </c>
      <c r="E4865" s="9">
        <v>1749003.2052711262</v>
      </c>
      <c r="F4865" s="255" t="s">
        <v>9114</v>
      </c>
      <c r="G4865" s="9"/>
      <c r="H4865" s="255" t="s">
        <v>9168</v>
      </c>
      <c r="I4865" s="9">
        <v>3</v>
      </c>
    </row>
    <row r="4866">
      <c r="A4866" s="255" t="s">
        <v>6043</v>
      </c>
      <c r="B4866" s="9">
        <v>10</v>
      </c>
      <c r="C4866" s="255" t="s">
        <v>9103</v>
      </c>
      <c r="D4866" s="9">
        <v>0</v>
      </c>
      <c r="E4866" s="9">
        <v>1749003.2052711262</v>
      </c>
      <c r="F4866" s="255" t="s">
        <v>9115</v>
      </c>
      <c r="G4866" s="9"/>
      <c r="H4866" s="255" t="s">
        <v>9168</v>
      </c>
      <c r="I4866" s="9">
        <v>3</v>
      </c>
    </row>
    <row r="4867">
      <c r="A4867" s="255" t="s">
        <v>6044</v>
      </c>
      <c r="B4867" s="9">
        <v>10</v>
      </c>
      <c r="C4867" s="255" t="s">
        <v>9104</v>
      </c>
      <c r="D4867" s="9">
        <v>0</v>
      </c>
      <c r="E4867" s="9">
        <v>1749003.2052711262</v>
      </c>
      <c r="F4867" s="255" t="s">
        <v>9115</v>
      </c>
      <c r="G4867" s="9"/>
      <c r="H4867" s="255" t="s">
        <v>9168</v>
      </c>
      <c r="I4867" s="9">
        <v>3</v>
      </c>
    </row>
    <row r="4868">
      <c r="A4868" s="255" t="s">
        <v>6045</v>
      </c>
      <c r="B4868" s="9">
        <v>10</v>
      </c>
      <c r="C4868" s="255" t="s">
        <v>9105</v>
      </c>
      <c r="D4868" s="9">
        <v>0</v>
      </c>
      <c r="E4868" s="9">
        <v>1749003.2052711262</v>
      </c>
      <c r="F4868" s="255" t="s">
        <v>9115</v>
      </c>
      <c r="G4868" s="9"/>
      <c r="H4868" s="255" t="s">
        <v>9168</v>
      </c>
      <c r="I4868" s="9">
        <v>3</v>
      </c>
    </row>
    <row r="4869">
      <c r="A4869" s="255" t="s">
        <v>6046</v>
      </c>
      <c r="B4869" s="9">
        <v>10</v>
      </c>
      <c r="C4869" s="255" t="s">
        <v>9205</v>
      </c>
      <c r="D4869" s="9">
        <v>0</v>
      </c>
      <c r="E4869" s="9">
        <v>1749003.2052711262</v>
      </c>
      <c r="F4869" s="255" t="s">
        <v>9115</v>
      </c>
      <c r="G4869" s="9"/>
      <c r="H4869" s="255" t="s">
        <v>9168</v>
      </c>
      <c r="I4869" s="9">
        <v>3</v>
      </c>
    </row>
    <row r="4870">
      <c r="A4870" s="255" t="s">
        <v>6047</v>
      </c>
      <c r="B4870" s="9">
        <v>10</v>
      </c>
      <c r="C4870" s="255" t="s">
        <v>9103</v>
      </c>
      <c r="D4870" s="9">
        <v>0</v>
      </c>
      <c r="E4870" s="9">
        <v>1749003.2052711262</v>
      </c>
      <c r="F4870" s="255" t="s">
        <v>9116</v>
      </c>
      <c r="G4870" s="9"/>
      <c r="H4870" s="255" t="s">
        <v>9168</v>
      </c>
      <c r="I4870" s="9">
        <v>3</v>
      </c>
    </row>
    <row r="4871">
      <c r="A4871" s="255" t="s">
        <v>6048</v>
      </c>
      <c r="B4871" s="9">
        <v>10</v>
      </c>
      <c r="C4871" s="255" t="s">
        <v>9104</v>
      </c>
      <c r="D4871" s="9">
        <v>0</v>
      </c>
      <c r="E4871" s="9">
        <v>1749003.2052711262</v>
      </c>
      <c r="F4871" s="255" t="s">
        <v>9116</v>
      </c>
      <c r="G4871" s="9"/>
      <c r="H4871" s="255" t="s">
        <v>9168</v>
      </c>
      <c r="I4871" s="9">
        <v>3</v>
      </c>
    </row>
    <row r="4872">
      <c r="A4872" s="255" t="s">
        <v>6049</v>
      </c>
      <c r="B4872" s="9">
        <v>10</v>
      </c>
      <c r="C4872" s="255" t="s">
        <v>9105</v>
      </c>
      <c r="D4872" s="9">
        <v>0</v>
      </c>
      <c r="E4872" s="9">
        <v>1749003.2052711262</v>
      </c>
      <c r="F4872" s="255" t="s">
        <v>9116</v>
      </c>
      <c r="G4872" s="9"/>
      <c r="H4872" s="255" t="s">
        <v>9168</v>
      </c>
      <c r="I4872" s="9">
        <v>3</v>
      </c>
    </row>
    <row r="4873">
      <c r="A4873" s="255" t="s">
        <v>6050</v>
      </c>
      <c r="B4873" s="9">
        <v>10</v>
      </c>
      <c r="C4873" s="255" t="s">
        <v>9205</v>
      </c>
      <c r="D4873" s="9">
        <v>0</v>
      </c>
      <c r="E4873" s="9">
        <v>1749003.2052711262</v>
      </c>
      <c r="F4873" s="255" t="s">
        <v>9116</v>
      </c>
      <c r="G4873" s="9"/>
      <c r="H4873" s="255" t="s">
        <v>9168</v>
      </c>
      <c r="I4873" s="9">
        <v>3</v>
      </c>
    </row>
    <row r="4874">
      <c r="A4874" s="255" t="s">
        <v>6051</v>
      </c>
      <c r="B4874" s="9">
        <v>10</v>
      </c>
      <c r="C4874" s="255" t="s">
        <v>9103</v>
      </c>
      <c r="D4874" s="9">
        <v>0</v>
      </c>
      <c r="E4874" s="9">
        <v>1749003.2052711262</v>
      </c>
      <c r="F4874" s="255" t="s">
        <v>9117</v>
      </c>
      <c r="G4874" s="9"/>
      <c r="H4874" s="255" t="s">
        <v>9168</v>
      </c>
      <c r="I4874" s="9">
        <v>3</v>
      </c>
    </row>
    <row r="4875">
      <c r="A4875" s="255" t="s">
        <v>6052</v>
      </c>
      <c r="B4875" s="9">
        <v>10</v>
      </c>
      <c r="C4875" s="255" t="s">
        <v>9104</v>
      </c>
      <c r="D4875" s="9">
        <v>0</v>
      </c>
      <c r="E4875" s="9">
        <v>1749003.2052711262</v>
      </c>
      <c r="F4875" s="255" t="s">
        <v>9117</v>
      </c>
      <c r="G4875" s="9"/>
      <c r="H4875" s="255" t="s">
        <v>9168</v>
      </c>
      <c r="I4875" s="9">
        <v>3</v>
      </c>
    </row>
    <row r="4876">
      <c r="A4876" s="255" t="s">
        <v>6053</v>
      </c>
      <c r="B4876" s="9">
        <v>10</v>
      </c>
      <c r="C4876" s="255" t="s">
        <v>9105</v>
      </c>
      <c r="D4876" s="9">
        <v>0</v>
      </c>
      <c r="E4876" s="9">
        <v>1749003.2052711262</v>
      </c>
      <c r="F4876" s="255" t="s">
        <v>9117</v>
      </c>
      <c r="G4876" s="9"/>
      <c r="H4876" s="255" t="s">
        <v>9168</v>
      </c>
      <c r="I4876" s="9">
        <v>3</v>
      </c>
    </row>
    <row r="4877">
      <c r="A4877" s="255" t="s">
        <v>6054</v>
      </c>
      <c r="B4877" s="9">
        <v>10</v>
      </c>
      <c r="C4877" s="255" t="s">
        <v>9205</v>
      </c>
      <c r="D4877" s="9">
        <v>0</v>
      </c>
      <c r="E4877" s="9">
        <v>1749003.2052711262</v>
      </c>
      <c r="F4877" s="255" t="s">
        <v>9117</v>
      </c>
      <c r="G4877" s="9"/>
      <c r="H4877" s="255" t="s">
        <v>9168</v>
      </c>
      <c r="I4877" s="9">
        <v>3</v>
      </c>
    </row>
    <row r="4878">
      <c r="A4878" s="255" t="s">
        <v>6055</v>
      </c>
      <c r="B4878" s="9">
        <v>10</v>
      </c>
      <c r="C4878" s="255" t="s">
        <v>9103</v>
      </c>
      <c r="D4878" s="9">
        <v>0</v>
      </c>
      <c r="E4878" s="9">
        <v>1749003.2052711262</v>
      </c>
      <c r="F4878" s="255" t="s">
        <v>9118</v>
      </c>
      <c r="G4878" s="9"/>
      <c r="H4878" s="255" t="s">
        <v>9168</v>
      </c>
      <c r="I4878" s="9">
        <v>3</v>
      </c>
    </row>
    <row r="4879">
      <c r="A4879" s="255" t="s">
        <v>6056</v>
      </c>
      <c r="B4879" s="9">
        <v>10</v>
      </c>
      <c r="C4879" s="255" t="s">
        <v>9104</v>
      </c>
      <c r="D4879" s="9">
        <v>0</v>
      </c>
      <c r="E4879" s="9">
        <v>1749003.2052711262</v>
      </c>
      <c r="F4879" s="255" t="s">
        <v>9118</v>
      </c>
      <c r="G4879" s="9"/>
      <c r="H4879" s="255" t="s">
        <v>9168</v>
      </c>
      <c r="I4879" s="9">
        <v>3</v>
      </c>
    </row>
    <row r="4880">
      <c r="A4880" s="255" t="s">
        <v>6057</v>
      </c>
      <c r="B4880" s="9">
        <v>10</v>
      </c>
      <c r="C4880" s="255" t="s">
        <v>9105</v>
      </c>
      <c r="D4880" s="9">
        <v>0</v>
      </c>
      <c r="E4880" s="9">
        <v>1749003.2052711262</v>
      </c>
      <c r="F4880" s="255" t="s">
        <v>9118</v>
      </c>
      <c r="G4880" s="9"/>
      <c r="H4880" s="255" t="s">
        <v>9168</v>
      </c>
      <c r="I4880" s="9">
        <v>3</v>
      </c>
    </row>
    <row r="4881">
      <c r="A4881" s="255" t="s">
        <v>6058</v>
      </c>
      <c r="B4881" s="9">
        <v>10</v>
      </c>
      <c r="C4881" s="255" t="s">
        <v>9205</v>
      </c>
      <c r="D4881" s="9">
        <v>0</v>
      </c>
      <c r="E4881" s="9">
        <v>1749003.2052711262</v>
      </c>
      <c r="F4881" s="255" t="s">
        <v>9118</v>
      </c>
      <c r="G4881" s="9"/>
      <c r="H4881" s="255" t="s">
        <v>9168</v>
      </c>
      <c r="I4881" s="9">
        <v>3</v>
      </c>
    </row>
    <row r="4882">
      <c r="A4882" s="255" t="s">
        <v>6059</v>
      </c>
      <c r="B4882" s="9">
        <v>10</v>
      </c>
      <c r="C4882" s="255" t="s">
        <v>9103</v>
      </c>
      <c r="D4882" s="9">
        <v>0</v>
      </c>
      <c r="E4882" s="9">
        <v>1749003.2052711262</v>
      </c>
      <c r="F4882" s="255" t="s">
        <v>9119</v>
      </c>
      <c r="G4882" s="9"/>
      <c r="H4882" s="255" t="s">
        <v>9168</v>
      </c>
      <c r="I4882" s="9">
        <v>3</v>
      </c>
    </row>
    <row r="4883">
      <c r="A4883" s="255" t="s">
        <v>6060</v>
      </c>
      <c r="B4883" s="9">
        <v>10</v>
      </c>
      <c r="C4883" s="255" t="s">
        <v>9104</v>
      </c>
      <c r="D4883" s="9">
        <v>0</v>
      </c>
      <c r="E4883" s="9">
        <v>1749003.2052711262</v>
      </c>
      <c r="F4883" s="255" t="s">
        <v>9119</v>
      </c>
      <c r="G4883" s="9"/>
      <c r="H4883" s="255" t="s">
        <v>9168</v>
      </c>
      <c r="I4883" s="9">
        <v>3</v>
      </c>
    </row>
    <row r="4884">
      <c r="A4884" s="255" t="s">
        <v>6061</v>
      </c>
      <c r="B4884" s="9">
        <v>10</v>
      </c>
      <c r="C4884" s="255" t="s">
        <v>9105</v>
      </c>
      <c r="D4884" s="9">
        <v>0</v>
      </c>
      <c r="E4884" s="9">
        <v>1749003.2052711262</v>
      </c>
      <c r="F4884" s="255" t="s">
        <v>9119</v>
      </c>
      <c r="G4884" s="9"/>
      <c r="H4884" s="255" t="s">
        <v>9168</v>
      </c>
      <c r="I4884" s="9">
        <v>3</v>
      </c>
    </row>
    <row r="4885">
      <c r="A4885" s="255" t="s">
        <v>6062</v>
      </c>
      <c r="B4885" s="9">
        <v>10</v>
      </c>
      <c r="C4885" s="255" t="s">
        <v>9205</v>
      </c>
      <c r="D4885" s="9">
        <v>0</v>
      </c>
      <c r="E4885" s="9">
        <v>1749003.2052711262</v>
      </c>
      <c r="F4885" s="255" t="s">
        <v>9119</v>
      </c>
      <c r="G4885" s="9"/>
      <c r="H4885" s="255" t="s">
        <v>9168</v>
      </c>
      <c r="I4885" s="9">
        <v>3</v>
      </c>
    </row>
    <row r="4886">
      <c r="A4886" s="255" t="s">
        <v>6063</v>
      </c>
      <c r="B4886" s="9">
        <v>10</v>
      </c>
      <c r="C4886" s="255" t="s">
        <v>9103</v>
      </c>
      <c r="D4886" s="9">
        <v>0</v>
      </c>
      <c r="E4886" s="9">
        <v>1749003.2052711262</v>
      </c>
      <c r="F4886" s="255" t="s">
        <v>9120</v>
      </c>
      <c r="G4886" s="9"/>
      <c r="H4886" s="255" t="s">
        <v>9168</v>
      </c>
      <c r="I4886" s="9">
        <v>3</v>
      </c>
    </row>
    <row r="4887">
      <c r="A4887" s="255" t="s">
        <v>6064</v>
      </c>
      <c r="B4887" s="9">
        <v>10</v>
      </c>
      <c r="C4887" s="255" t="s">
        <v>9104</v>
      </c>
      <c r="D4887" s="9">
        <v>0</v>
      </c>
      <c r="E4887" s="9">
        <v>1749003.2052711262</v>
      </c>
      <c r="F4887" s="255" t="s">
        <v>9120</v>
      </c>
      <c r="G4887" s="9"/>
      <c r="H4887" s="255" t="s">
        <v>9168</v>
      </c>
      <c r="I4887" s="9">
        <v>3</v>
      </c>
    </row>
    <row r="4888">
      <c r="A4888" s="255" t="s">
        <v>6065</v>
      </c>
      <c r="B4888" s="9">
        <v>10</v>
      </c>
      <c r="C4888" s="255" t="s">
        <v>9105</v>
      </c>
      <c r="D4888" s="9">
        <v>0</v>
      </c>
      <c r="E4888" s="9">
        <v>1749003.2052711262</v>
      </c>
      <c r="F4888" s="255" t="s">
        <v>9120</v>
      </c>
      <c r="G4888" s="9"/>
      <c r="H4888" s="255" t="s">
        <v>9168</v>
      </c>
      <c r="I4888" s="9">
        <v>3</v>
      </c>
    </row>
    <row r="4889">
      <c r="A4889" s="255" t="s">
        <v>6066</v>
      </c>
      <c r="B4889" s="9">
        <v>10</v>
      </c>
      <c r="C4889" s="255" t="s">
        <v>9205</v>
      </c>
      <c r="D4889" s="9">
        <v>0</v>
      </c>
      <c r="E4889" s="9">
        <v>1749003.2052711262</v>
      </c>
      <c r="F4889" s="255" t="s">
        <v>9120</v>
      </c>
      <c r="G4889" s="9"/>
      <c r="H4889" s="255" t="s">
        <v>9168</v>
      </c>
      <c r="I4889" s="9">
        <v>3</v>
      </c>
    </row>
    <row r="4890">
      <c r="A4890" s="255" t="s">
        <v>6067</v>
      </c>
      <c r="B4890" s="9">
        <v>10</v>
      </c>
      <c r="C4890" s="255" t="s">
        <v>9103</v>
      </c>
      <c r="D4890" s="9">
        <v>0</v>
      </c>
      <c r="E4890" s="9">
        <v>1749003.2052711262</v>
      </c>
      <c r="F4890" s="255" t="s">
        <v>9121</v>
      </c>
      <c r="G4890" s="9"/>
      <c r="H4890" s="255" t="s">
        <v>9168</v>
      </c>
      <c r="I4890" s="9">
        <v>3</v>
      </c>
    </row>
    <row r="4891">
      <c r="A4891" s="255" t="s">
        <v>6068</v>
      </c>
      <c r="B4891" s="9">
        <v>10</v>
      </c>
      <c r="C4891" s="255" t="s">
        <v>9104</v>
      </c>
      <c r="D4891" s="9">
        <v>0</v>
      </c>
      <c r="E4891" s="9">
        <v>1749003.2052711262</v>
      </c>
      <c r="F4891" s="255" t="s">
        <v>9121</v>
      </c>
      <c r="G4891" s="9"/>
      <c r="H4891" s="255" t="s">
        <v>9168</v>
      </c>
      <c r="I4891" s="9">
        <v>3</v>
      </c>
    </row>
    <row r="4892">
      <c r="A4892" s="255" t="s">
        <v>6069</v>
      </c>
      <c r="B4892" s="9">
        <v>10</v>
      </c>
      <c r="C4892" s="255" t="s">
        <v>9105</v>
      </c>
      <c r="D4892" s="9">
        <v>0</v>
      </c>
      <c r="E4892" s="9">
        <v>1749003.2052711262</v>
      </c>
      <c r="F4892" s="255" t="s">
        <v>9121</v>
      </c>
      <c r="G4892" s="9"/>
      <c r="H4892" s="255" t="s">
        <v>9168</v>
      </c>
      <c r="I4892" s="9">
        <v>3</v>
      </c>
    </row>
    <row r="4893">
      <c r="A4893" s="255" t="s">
        <v>6070</v>
      </c>
      <c r="B4893" s="9">
        <v>10</v>
      </c>
      <c r="C4893" s="255" t="s">
        <v>9205</v>
      </c>
      <c r="D4893" s="9">
        <v>0</v>
      </c>
      <c r="E4893" s="9">
        <v>1749003.2052711262</v>
      </c>
      <c r="F4893" s="255" t="s">
        <v>9121</v>
      </c>
      <c r="G4893" s="9"/>
      <c r="H4893" s="255" t="s">
        <v>9168</v>
      </c>
      <c r="I4893" s="9">
        <v>3</v>
      </c>
    </row>
    <row r="4894">
      <c r="A4894" s="255" t="s">
        <v>6071</v>
      </c>
      <c r="B4894" s="9">
        <v>10</v>
      </c>
      <c r="C4894" s="255" t="s">
        <v>9103</v>
      </c>
      <c r="D4894" s="9">
        <v>1428878.7840837254</v>
      </c>
      <c r="E4894" s="9">
        <v>1749003.2052711262</v>
      </c>
      <c r="F4894" s="255" t="s">
        <v>9122</v>
      </c>
      <c r="G4894" s="9"/>
      <c r="H4894" s="255" t="s">
        <v>9168</v>
      </c>
      <c r="I4894" s="9">
        <v>3</v>
      </c>
    </row>
    <row r="4895">
      <c r="A4895" s="255" t="s">
        <v>6072</v>
      </c>
      <c r="B4895" s="9">
        <v>10</v>
      </c>
      <c r="C4895" s="255" t="s">
        <v>9104</v>
      </c>
      <c r="D4895" s="9">
        <v>14560428950.936993</v>
      </c>
      <c r="E4895" s="9">
        <v>1749003.2052711262</v>
      </c>
      <c r="F4895" s="255" t="s">
        <v>9122</v>
      </c>
      <c r="G4895" s="9"/>
      <c r="H4895" s="255" t="s">
        <v>9168</v>
      </c>
      <c r="I4895" s="9">
        <v>3</v>
      </c>
    </row>
    <row r="4896">
      <c r="A4896" s="255" t="s">
        <v>6073</v>
      </c>
      <c r="B4896" s="9">
        <v>10</v>
      </c>
      <c r="C4896" s="255" t="s">
        <v>9105</v>
      </c>
      <c r="D4896" s="9">
        <v>0.81696750456339162</v>
      </c>
      <c r="E4896" s="9">
        <v>1749003.2052711262</v>
      </c>
      <c r="F4896" s="255" t="s">
        <v>9122</v>
      </c>
      <c r="G4896" s="9"/>
      <c r="H4896" s="255" t="s">
        <v>9168</v>
      </c>
      <c r="I4896" s="9">
        <v>3</v>
      </c>
    </row>
    <row r="4897">
      <c r="A4897" s="255" t="s">
        <v>6074</v>
      </c>
      <c r="B4897" s="9">
        <v>10</v>
      </c>
      <c r="C4897" s="255" t="s">
        <v>9205</v>
      </c>
      <c r="D4897" s="9">
        <v>8324.9870023422118</v>
      </c>
      <c r="E4897" s="9">
        <v>1749003.2052711262</v>
      </c>
      <c r="F4897" s="255" t="s">
        <v>9122</v>
      </c>
      <c r="G4897" s="9"/>
      <c r="H4897" s="255" t="s">
        <v>9168</v>
      </c>
      <c r="I4897" s="9">
        <v>3</v>
      </c>
    </row>
    <row r="4898">
      <c r="A4898" s="255" t="s">
        <v>6075</v>
      </c>
      <c r="B4898" s="9">
        <v>10</v>
      </c>
      <c r="C4898" s="255" t="s">
        <v>9103</v>
      </c>
      <c r="D4898" s="9">
        <v>1428878.7840837254</v>
      </c>
      <c r="E4898" s="9">
        <v>1749003.2052711262</v>
      </c>
      <c r="F4898" s="255" t="s">
        <v>9123</v>
      </c>
      <c r="G4898" s="9"/>
      <c r="H4898" s="255" t="s">
        <v>9168</v>
      </c>
      <c r="I4898" s="9">
        <v>3</v>
      </c>
    </row>
    <row r="4899">
      <c r="A4899" s="255" t="s">
        <v>6076</v>
      </c>
      <c r="B4899" s="9">
        <v>10</v>
      </c>
      <c r="C4899" s="255" t="s">
        <v>9104</v>
      </c>
      <c r="D4899" s="9">
        <v>14560428950.936993</v>
      </c>
      <c r="E4899" s="9">
        <v>1749003.2052711262</v>
      </c>
      <c r="F4899" s="255" t="s">
        <v>9123</v>
      </c>
      <c r="G4899" s="9"/>
      <c r="H4899" s="255" t="s">
        <v>9168</v>
      </c>
      <c r="I4899" s="9">
        <v>3</v>
      </c>
    </row>
    <row r="4900">
      <c r="A4900" s="255" t="s">
        <v>6077</v>
      </c>
      <c r="B4900" s="9">
        <v>10</v>
      </c>
      <c r="C4900" s="255" t="s">
        <v>9105</v>
      </c>
      <c r="D4900" s="9">
        <v>0.81696750456339162</v>
      </c>
      <c r="E4900" s="9">
        <v>1749003.2052711262</v>
      </c>
      <c r="F4900" s="255" t="s">
        <v>9123</v>
      </c>
      <c r="G4900" s="9"/>
      <c r="H4900" s="255" t="s">
        <v>9168</v>
      </c>
      <c r="I4900" s="9">
        <v>3</v>
      </c>
    </row>
    <row r="4901">
      <c r="A4901" s="255" t="s">
        <v>6078</v>
      </c>
      <c r="B4901" s="9">
        <v>10</v>
      </c>
      <c r="C4901" s="255" t="s">
        <v>9205</v>
      </c>
      <c r="D4901" s="9">
        <v>8324.9870023422118</v>
      </c>
      <c r="E4901" s="9">
        <v>1749003.2052711262</v>
      </c>
      <c r="F4901" s="255" t="s">
        <v>9123</v>
      </c>
      <c r="G4901" s="9"/>
      <c r="H4901" s="255" t="s">
        <v>9168</v>
      </c>
      <c r="I4901" s="9">
        <v>3</v>
      </c>
    </row>
    <row r="4902">
      <c r="A4902" s="255" t="s">
        <v>6079</v>
      </c>
      <c r="B4902" s="9">
        <v>10</v>
      </c>
      <c r="C4902" s="255" t="s">
        <v>9103</v>
      </c>
      <c r="D4902" s="9">
        <v>1428878.7840837254</v>
      </c>
      <c r="E4902" s="9">
        <v>1749003.2052711262</v>
      </c>
      <c r="F4902" s="255" t="s">
        <v>9124</v>
      </c>
      <c r="G4902" s="9"/>
      <c r="H4902" s="255" t="s">
        <v>9168</v>
      </c>
      <c r="I4902" s="9">
        <v>3</v>
      </c>
    </row>
    <row r="4903">
      <c r="A4903" s="255" t="s">
        <v>6080</v>
      </c>
      <c r="B4903" s="9">
        <v>10</v>
      </c>
      <c r="C4903" s="255" t="s">
        <v>9104</v>
      </c>
      <c r="D4903" s="9">
        <v>14560428950.936993</v>
      </c>
      <c r="E4903" s="9">
        <v>1749003.2052711262</v>
      </c>
      <c r="F4903" s="255" t="s">
        <v>9124</v>
      </c>
      <c r="G4903" s="9"/>
      <c r="H4903" s="255" t="s">
        <v>9168</v>
      </c>
      <c r="I4903" s="9">
        <v>3</v>
      </c>
    </row>
    <row r="4904">
      <c r="A4904" s="255" t="s">
        <v>6081</v>
      </c>
      <c r="B4904" s="9">
        <v>10</v>
      </c>
      <c r="C4904" s="255" t="s">
        <v>9105</v>
      </c>
      <c r="D4904" s="9">
        <v>0.81696750456339162</v>
      </c>
      <c r="E4904" s="9">
        <v>1749003.2052711262</v>
      </c>
      <c r="F4904" s="255" t="s">
        <v>9124</v>
      </c>
      <c r="G4904" s="9"/>
      <c r="H4904" s="255" t="s">
        <v>9168</v>
      </c>
      <c r="I4904" s="9">
        <v>3</v>
      </c>
    </row>
    <row r="4905">
      <c r="A4905" s="255" t="s">
        <v>6082</v>
      </c>
      <c r="B4905" s="9">
        <v>10</v>
      </c>
      <c r="C4905" s="255" t="s">
        <v>9205</v>
      </c>
      <c r="D4905" s="9">
        <v>8324.9870023422118</v>
      </c>
      <c r="E4905" s="9">
        <v>1749003.2052711262</v>
      </c>
      <c r="F4905" s="255" t="s">
        <v>9124</v>
      </c>
      <c r="G4905" s="9"/>
      <c r="H4905" s="255" t="s">
        <v>9168</v>
      </c>
      <c r="I4905" s="9">
        <v>3</v>
      </c>
    </row>
    <row r="4906">
      <c r="A4906" s="255" t="s">
        <v>6083</v>
      </c>
      <c r="B4906" s="9">
        <v>10</v>
      </c>
      <c r="C4906" s="255" t="s">
        <v>9103</v>
      </c>
      <c r="D4906" s="9">
        <v>1749003.2052711262</v>
      </c>
      <c r="E4906" s="9">
        <v>1749003.2052711262</v>
      </c>
      <c r="F4906" s="255" t="s">
        <v>9125</v>
      </c>
      <c r="G4906" s="9"/>
      <c r="H4906" s="255" t="s">
        <v>9168</v>
      </c>
      <c r="I4906" s="9">
        <v>3</v>
      </c>
    </row>
    <row r="4907">
      <c r="A4907" s="255" t="s">
        <v>6084</v>
      </c>
      <c r="B4907" s="9">
        <v>10</v>
      </c>
      <c r="C4907" s="255" t="s">
        <v>9104</v>
      </c>
      <c r="D4907" s="9">
        <v>8404570502.5248833</v>
      </c>
      <c r="E4907" s="9">
        <v>1749003.2052711262</v>
      </c>
      <c r="F4907" s="255" t="s">
        <v>9125</v>
      </c>
      <c r="G4907" s="9"/>
      <c r="H4907" s="255" t="s">
        <v>9168</v>
      </c>
      <c r="I4907" s="9">
        <v>3</v>
      </c>
    </row>
    <row r="4908">
      <c r="A4908" s="255" t="s">
        <v>6085</v>
      </c>
      <c r="B4908" s="9">
        <v>10</v>
      </c>
      <c r="C4908" s="255" t="s">
        <v>9105</v>
      </c>
      <c r="D4908" s="9">
        <v>1</v>
      </c>
      <c r="E4908" s="9">
        <v>1749003.2052711262</v>
      </c>
      <c r="F4908" s="255" t="s">
        <v>9125</v>
      </c>
      <c r="G4908" s="9"/>
      <c r="H4908" s="255" t="s">
        <v>9168</v>
      </c>
      <c r="I4908" s="9">
        <v>3</v>
      </c>
    </row>
    <row r="4909">
      <c r="A4909" s="255" t="s">
        <v>6086</v>
      </c>
      <c r="B4909" s="9">
        <v>10</v>
      </c>
      <c r="C4909" s="255" t="s">
        <v>9205</v>
      </c>
      <c r="D4909" s="9">
        <v>4805.3488279468456</v>
      </c>
      <c r="E4909" s="9">
        <v>1749003.2052711262</v>
      </c>
      <c r="F4909" s="255" t="s">
        <v>9125</v>
      </c>
      <c r="G4909" s="9"/>
      <c r="H4909" s="255" t="s">
        <v>9168</v>
      </c>
      <c r="I4909" s="9">
        <v>3</v>
      </c>
    </row>
    <row r="4910">
      <c r="A4910" s="255" t="s">
        <v>6087</v>
      </c>
      <c r="B4910" s="9">
        <v>10</v>
      </c>
      <c r="C4910" s="255" t="s">
        <v>9103</v>
      </c>
      <c r="D4910" s="9">
        <v>1610246.2947756953</v>
      </c>
      <c r="E4910" s="9">
        <v>1749003.2052711262</v>
      </c>
      <c r="F4910" s="255" t="s">
        <v>9126</v>
      </c>
      <c r="G4910" s="9"/>
      <c r="H4910" s="255" t="s">
        <v>9168</v>
      </c>
      <c r="I4910" s="9">
        <v>3</v>
      </c>
    </row>
    <row r="4911">
      <c r="A4911" s="255" t="s">
        <v>6088</v>
      </c>
      <c r="B4911" s="9">
        <v>10</v>
      </c>
      <c r="C4911" s="255" t="s">
        <v>9104</v>
      </c>
      <c r="D4911" s="9">
        <v>27510600440.127983</v>
      </c>
      <c r="E4911" s="9">
        <v>1749003.2052711262</v>
      </c>
      <c r="F4911" s="255" t="s">
        <v>9126</v>
      </c>
      <c r="G4911" s="9"/>
      <c r="H4911" s="255" t="s">
        <v>9168</v>
      </c>
      <c r="I4911" s="9">
        <v>3</v>
      </c>
    </row>
    <row r="4912">
      <c r="A4912" s="255" t="s">
        <v>6089</v>
      </c>
      <c r="B4912" s="9">
        <v>10</v>
      </c>
      <c r="C4912" s="255" t="s">
        <v>9105</v>
      </c>
      <c r="D4912" s="9">
        <v>0.92066514796699805</v>
      </c>
      <c r="E4912" s="9">
        <v>1749003.2052711262</v>
      </c>
      <c r="F4912" s="255" t="s">
        <v>9126</v>
      </c>
      <c r="G4912" s="9"/>
      <c r="H4912" s="255" t="s">
        <v>9168</v>
      </c>
      <c r="I4912" s="9">
        <v>3</v>
      </c>
    </row>
    <row r="4913">
      <c r="A4913" s="255" t="s">
        <v>6090</v>
      </c>
      <c r="B4913" s="9">
        <v>10</v>
      </c>
      <c r="C4913" s="255" t="s">
        <v>9205</v>
      </c>
      <c r="D4913" s="9">
        <v>15729.302471954794</v>
      </c>
      <c r="E4913" s="9">
        <v>1749003.2052711262</v>
      </c>
      <c r="F4913" s="255" t="s">
        <v>9126</v>
      </c>
      <c r="G4913" s="9"/>
      <c r="H4913" s="255" t="s">
        <v>9168</v>
      </c>
      <c r="I4913" s="9">
        <v>3</v>
      </c>
    </row>
    <row r="4914">
      <c r="A4914" s="255" t="s">
        <v>6091</v>
      </c>
      <c r="B4914" s="9">
        <v>10</v>
      </c>
      <c r="C4914" s="255" t="s">
        <v>9103</v>
      </c>
      <c r="D4914" s="9">
        <v>1717347.2947945897</v>
      </c>
      <c r="E4914" s="9">
        <v>1749003.2052711262</v>
      </c>
      <c r="F4914" s="255" t="s">
        <v>9127</v>
      </c>
      <c r="G4914" s="9"/>
      <c r="H4914" s="255" t="s">
        <v>9168</v>
      </c>
      <c r="I4914" s="9">
        <v>3</v>
      </c>
    </row>
    <row r="4915">
      <c r="A4915" s="255" t="s">
        <v>6092</v>
      </c>
      <c r="B4915" s="9">
        <v>10</v>
      </c>
      <c r="C4915" s="255" t="s">
        <v>9104</v>
      </c>
      <c r="D4915" s="9">
        <v>42071029391.06498</v>
      </c>
      <c r="E4915" s="9">
        <v>1749003.2052711262</v>
      </c>
      <c r="F4915" s="255" t="s">
        <v>9127</v>
      </c>
      <c r="G4915" s="9"/>
      <c r="H4915" s="255" t="s">
        <v>9168</v>
      </c>
      <c r="I4915" s="9">
        <v>3</v>
      </c>
    </row>
    <row r="4916">
      <c r="A4916" s="255" t="s">
        <v>6093</v>
      </c>
      <c r="B4916" s="9">
        <v>10</v>
      </c>
      <c r="C4916" s="255" t="s">
        <v>9105</v>
      </c>
      <c r="D4916" s="9">
        <v>0.98190059893479198</v>
      </c>
      <c r="E4916" s="9">
        <v>1749003.2052711262</v>
      </c>
      <c r="F4916" s="255" t="s">
        <v>9127</v>
      </c>
      <c r="G4916" s="9"/>
      <c r="H4916" s="255" t="s">
        <v>9168</v>
      </c>
      <c r="I4916" s="9">
        <v>3</v>
      </c>
    </row>
    <row r="4917">
      <c r="A4917" s="255" t="s">
        <v>6094</v>
      </c>
      <c r="B4917" s="9">
        <v>10</v>
      </c>
      <c r="C4917" s="255" t="s">
        <v>9205</v>
      </c>
      <c r="D4917" s="9">
        <v>24054.289474297006</v>
      </c>
      <c r="E4917" s="9">
        <v>1749003.2052711262</v>
      </c>
      <c r="F4917" s="255" t="s">
        <v>9127</v>
      </c>
      <c r="G4917" s="9"/>
      <c r="H4917" s="255" t="s">
        <v>9168</v>
      </c>
      <c r="I4917" s="9">
        <v>3</v>
      </c>
    </row>
    <row r="4918">
      <c r="A4918" s="255" t="s">
        <v>6095</v>
      </c>
      <c r="B4918" s="9">
        <v>10</v>
      </c>
      <c r="C4918" s="255" t="s">
        <v>9103</v>
      </c>
      <c r="D4918" s="9">
        <v>1717347.2947945897</v>
      </c>
      <c r="E4918" s="9">
        <v>1749003.2052711262</v>
      </c>
      <c r="F4918" s="255" t="s">
        <v>9128</v>
      </c>
      <c r="G4918" s="9"/>
      <c r="H4918" s="255" t="s">
        <v>9168</v>
      </c>
      <c r="I4918" s="9">
        <v>3</v>
      </c>
    </row>
    <row r="4919">
      <c r="A4919" s="255" t="s">
        <v>6096</v>
      </c>
      <c r="B4919" s="9">
        <v>10</v>
      </c>
      <c r="C4919" s="255" t="s">
        <v>9104</v>
      </c>
      <c r="D4919" s="9">
        <v>42071029391.06498</v>
      </c>
      <c r="E4919" s="9">
        <v>1749003.2052711262</v>
      </c>
      <c r="F4919" s="255" t="s">
        <v>9128</v>
      </c>
      <c r="G4919" s="9"/>
      <c r="H4919" s="255" t="s">
        <v>9168</v>
      </c>
      <c r="I4919" s="9">
        <v>3</v>
      </c>
    </row>
    <row r="4920">
      <c r="A4920" s="255" t="s">
        <v>6097</v>
      </c>
      <c r="B4920" s="9">
        <v>10</v>
      </c>
      <c r="C4920" s="255" t="s">
        <v>9105</v>
      </c>
      <c r="D4920" s="9">
        <v>0.98190059893479198</v>
      </c>
      <c r="E4920" s="9">
        <v>1749003.2052711262</v>
      </c>
      <c r="F4920" s="255" t="s">
        <v>9128</v>
      </c>
      <c r="G4920" s="9"/>
      <c r="H4920" s="255" t="s">
        <v>9168</v>
      </c>
      <c r="I4920" s="9">
        <v>3</v>
      </c>
    </row>
    <row r="4921">
      <c r="A4921" s="255" t="s">
        <v>6098</v>
      </c>
      <c r="B4921" s="9">
        <v>10</v>
      </c>
      <c r="C4921" s="255" t="s">
        <v>9205</v>
      </c>
      <c r="D4921" s="9">
        <v>24054.289474297006</v>
      </c>
      <c r="E4921" s="9">
        <v>1749003.2052711262</v>
      </c>
      <c r="F4921" s="255" t="s">
        <v>9128</v>
      </c>
      <c r="G4921" s="9"/>
      <c r="H4921" s="255" t="s">
        <v>9168</v>
      </c>
      <c r="I4921" s="9">
        <v>3</v>
      </c>
    </row>
    <row r="4922">
      <c r="A4922" s="255" t="s">
        <v>6099</v>
      </c>
      <c r="B4922" s="9">
        <v>10</v>
      </c>
      <c r="C4922" s="255" t="s">
        <v>9103</v>
      </c>
      <c r="D4922" s="9">
        <v>859182.31880832533</v>
      </c>
      <c r="E4922" s="9">
        <v>1749003.2052711262</v>
      </c>
      <c r="F4922" s="255" t="s">
        <v>9129</v>
      </c>
      <c r="G4922" s="9"/>
      <c r="H4922" s="255" t="s">
        <v>9168</v>
      </c>
      <c r="I4922" s="9">
        <v>3</v>
      </c>
    </row>
    <row r="4923">
      <c r="A4923" s="255" t="s">
        <v>6100</v>
      </c>
      <c r="B4923" s="9">
        <v>10</v>
      </c>
      <c r="C4923" s="255" t="s">
        <v>9104</v>
      </c>
      <c r="D4923" s="9">
        <v>-1804577727.8777645</v>
      </c>
      <c r="E4923" s="9">
        <v>1749003.2052711262</v>
      </c>
      <c r="F4923" s="255" t="s">
        <v>9129</v>
      </c>
      <c r="G4923" s="9"/>
      <c r="H4923" s="255" t="s">
        <v>9168</v>
      </c>
      <c r="I4923" s="9">
        <v>3</v>
      </c>
    </row>
    <row r="4924">
      <c r="A4924" s="255" t="s">
        <v>6101</v>
      </c>
      <c r="B4924" s="9">
        <v>10</v>
      </c>
      <c r="C4924" s="255" t="s">
        <v>9105</v>
      </c>
      <c r="D4924" s="9">
        <v>0.49124113450388845</v>
      </c>
      <c r="E4924" s="9">
        <v>1749003.2052711262</v>
      </c>
      <c r="F4924" s="255" t="s">
        <v>9129</v>
      </c>
      <c r="G4924" s="9"/>
      <c r="H4924" s="255" t="s">
        <v>9168</v>
      </c>
      <c r="I4924" s="9">
        <v>3</v>
      </c>
    </row>
    <row r="4925">
      <c r="A4925" s="255" t="s">
        <v>6102</v>
      </c>
      <c r="B4925" s="9">
        <v>10</v>
      </c>
      <c r="C4925" s="255" t="s">
        <v>9205</v>
      </c>
      <c r="D4925" s="9">
        <v>-1031.7749689875629</v>
      </c>
      <c r="E4925" s="9">
        <v>1749003.2052711262</v>
      </c>
      <c r="F4925" s="255" t="s">
        <v>9129</v>
      </c>
      <c r="G4925" s="9"/>
      <c r="H4925" s="255" t="s">
        <v>9168</v>
      </c>
      <c r="I4925" s="9">
        <v>3</v>
      </c>
    </row>
    <row r="4926">
      <c r="A4926" s="255" t="s">
        <v>6103</v>
      </c>
      <c r="B4926" s="9">
        <v>10</v>
      </c>
      <c r="C4926" s="255" t="s">
        <v>9103</v>
      </c>
      <c r="D4926" s="9">
        <v>859182.31880832533</v>
      </c>
      <c r="E4926" s="9">
        <v>1749003.2052711262</v>
      </c>
      <c r="F4926" s="255" t="s">
        <v>9130</v>
      </c>
      <c r="G4926" s="9"/>
      <c r="H4926" s="255" t="s">
        <v>9168</v>
      </c>
      <c r="I4926" s="9">
        <v>3</v>
      </c>
    </row>
    <row r="4927">
      <c r="A4927" s="255" t="s">
        <v>6104</v>
      </c>
      <c r="B4927" s="9">
        <v>10</v>
      </c>
      <c r="C4927" s="255" t="s">
        <v>9104</v>
      </c>
      <c r="D4927" s="9">
        <v>-1804577727.8777645</v>
      </c>
      <c r="E4927" s="9">
        <v>1749003.2052711262</v>
      </c>
      <c r="F4927" s="255" t="s">
        <v>9130</v>
      </c>
      <c r="G4927" s="9"/>
      <c r="H4927" s="255" t="s">
        <v>9168</v>
      </c>
      <c r="I4927" s="9">
        <v>3</v>
      </c>
    </row>
    <row r="4928">
      <c r="A4928" s="255" t="s">
        <v>6105</v>
      </c>
      <c r="B4928" s="9">
        <v>10</v>
      </c>
      <c r="C4928" s="255" t="s">
        <v>9105</v>
      </c>
      <c r="D4928" s="9">
        <v>0.49124113450388845</v>
      </c>
      <c r="E4928" s="9">
        <v>1749003.2052711262</v>
      </c>
      <c r="F4928" s="255" t="s">
        <v>9130</v>
      </c>
      <c r="G4928" s="9"/>
      <c r="H4928" s="255" t="s">
        <v>9168</v>
      </c>
      <c r="I4928" s="9">
        <v>3</v>
      </c>
    </row>
    <row r="4929">
      <c r="A4929" s="255" t="s">
        <v>6106</v>
      </c>
      <c r="B4929" s="9">
        <v>10</v>
      </c>
      <c r="C4929" s="255" t="s">
        <v>9205</v>
      </c>
      <c r="D4929" s="9">
        <v>-1031.7749689875629</v>
      </c>
      <c r="E4929" s="9">
        <v>1749003.2052711262</v>
      </c>
      <c r="F4929" s="255" t="s">
        <v>9130</v>
      </c>
      <c r="G4929" s="9"/>
      <c r="H4929" s="255" t="s">
        <v>9168</v>
      </c>
      <c r="I4929" s="9">
        <v>3</v>
      </c>
    </row>
    <row r="4930">
      <c r="A4930" s="255" t="s">
        <v>6107</v>
      </c>
      <c r="B4930" s="9">
        <v>10</v>
      </c>
      <c r="C4930" s="255" t="s">
        <v>9103</v>
      </c>
      <c r="D4930" s="9">
        <v>1749003.2052711262</v>
      </c>
      <c r="E4930" s="9">
        <v>1749003.2052711262</v>
      </c>
      <c r="F4930" s="255" t="s">
        <v>9131</v>
      </c>
      <c r="G4930" s="9"/>
      <c r="H4930" s="255" t="s">
        <v>9168</v>
      </c>
      <c r="I4930" s="9">
        <v>3</v>
      </c>
    </row>
    <row r="4931">
      <c r="A4931" s="255" t="s">
        <v>6108</v>
      </c>
      <c r="B4931" s="9">
        <v>10</v>
      </c>
      <c r="C4931" s="255" t="s">
        <v>9104</v>
      </c>
      <c r="D4931" s="9">
        <v>16365006678.814756</v>
      </c>
      <c r="E4931" s="9">
        <v>1749003.2052711262</v>
      </c>
      <c r="F4931" s="255" t="s">
        <v>9131</v>
      </c>
      <c r="G4931" s="9"/>
      <c r="H4931" s="255" t="s">
        <v>9168</v>
      </c>
      <c r="I4931" s="9">
        <v>3</v>
      </c>
    </row>
    <row r="4932">
      <c r="A4932" s="255" t="s">
        <v>6109</v>
      </c>
      <c r="B4932" s="9">
        <v>10</v>
      </c>
      <c r="C4932" s="255" t="s">
        <v>9105</v>
      </c>
      <c r="D4932" s="9">
        <v>1</v>
      </c>
      <c r="E4932" s="9">
        <v>1749003.2052711262</v>
      </c>
      <c r="F4932" s="255" t="s">
        <v>9131</v>
      </c>
      <c r="G4932" s="9"/>
      <c r="H4932" s="255" t="s">
        <v>9168</v>
      </c>
      <c r="I4932" s="9">
        <v>3</v>
      </c>
    </row>
    <row r="4933">
      <c r="A4933" s="255" t="s">
        <v>6110</v>
      </c>
      <c r="B4933" s="9">
        <v>10</v>
      </c>
      <c r="C4933" s="255" t="s">
        <v>9205</v>
      </c>
      <c r="D4933" s="9">
        <v>9356.7619713297736</v>
      </c>
      <c r="E4933" s="9">
        <v>1749003.2052711262</v>
      </c>
      <c r="F4933" s="255" t="s">
        <v>9131</v>
      </c>
      <c r="G4933" s="9"/>
      <c r="H4933" s="255" t="s">
        <v>9168</v>
      </c>
      <c r="I4933" s="9">
        <v>3</v>
      </c>
    </row>
    <row r="4934">
      <c r="A4934" s="255" t="s">
        <v>6111</v>
      </c>
      <c r="B4934" s="9">
        <v>10</v>
      </c>
      <c r="C4934" s="255" t="s">
        <v>9103</v>
      </c>
      <c r="D4934" s="9">
        <v>1749003.2052711262</v>
      </c>
      <c r="E4934" s="9">
        <v>1749003.2052711262</v>
      </c>
      <c r="F4934" s="255" t="s">
        <v>9132</v>
      </c>
      <c r="G4934" s="9"/>
      <c r="H4934" s="255" t="s">
        <v>9168</v>
      </c>
      <c r="I4934" s="9">
        <v>3</v>
      </c>
    </row>
    <row r="4935">
      <c r="A4935" s="255" t="s">
        <v>6112</v>
      </c>
      <c r="B4935" s="9">
        <v>10</v>
      </c>
      <c r="C4935" s="255" t="s">
        <v>9104</v>
      </c>
      <c r="D4935" s="9">
        <v>34056243874.425144</v>
      </c>
      <c r="E4935" s="9">
        <v>1749003.2052711262</v>
      </c>
      <c r="F4935" s="255" t="s">
        <v>9132</v>
      </c>
      <c r="G4935" s="9"/>
      <c r="H4935" s="255" t="s">
        <v>9168</v>
      </c>
      <c r="I4935" s="9">
        <v>3</v>
      </c>
    </row>
    <row r="4936">
      <c r="A4936" s="255" t="s">
        <v>6113</v>
      </c>
      <c r="B4936" s="9">
        <v>10</v>
      </c>
      <c r="C4936" s="255" t="s">
        <v>9105</v>
      </c>
      <c r="D4936" s="9">
        <v>1</v>
      </c>
      <c r="E4936" s="9">
        <v>1749003.2052711262</v>
      </c>
      <c r="F4936" s="255" t="s">
        <v>9132</v>
      </c>
      <c r="G4936" s="9"/>
      <c r="H4936" s="255" t="s">
        <v>9168</v>
      </c>
      <c r="I4936" s="9">
        <v>3</v>
      </c>
    </row>
    <row r="4937">
      <c r="A4937" s="255" t="s">
        <v>6114</v>
      </c>
      <c r="B4937" s="9">
        <v>10</v>
      </c>
      <c r="C4937" s="255" t="s">
        <v>9205</v>
      </c>
      <c r="D4937" s="9">
        <v>19471.801865077672</v>
      </c>
      <c r="E4937" s="9">
        <v>1749003.2052711262</v>
      </c>
      <c r="F4937" s="255" t="s">
        <v>9132</v>
      </c>
      <c r="G4937" s="9"/>
      <c r="H4937" s="255" t="s">
        <v>9168</v>
      </c>
      <c r="I4937" s="9">
        <v>3</v>
      </c>
    </row>
    <row r="4938">
      <c r="A4938" s="255" t="s">
        <v>6115</v>
      </c>
      <c r="B4938" s="9">
        <v>10</v>
      </c>
      <c r="C4938" s="255" t="s">
        <v>9103</v>
      </c>
      <c r="D4938" s="9">
        <v>1606827.402819013</v>
      </c>
      <c r="E4938" s="9">
        <v>1749003.2052711262</v>
      </c>
      <c r="F4938" s="255" t="s">
        <v>9133</v>
      </c>
      <c r="G4938" s="9"/>
      <c r="H4938" s="255" t="s">
        <v>9168</v>
      </c>
      <c r="I4938" s="9">
        <v>3</v>
      </c>
    </row>
    <row r="4939">
      <c r="A4939" s="255" t="s">
        <v>6116</v>
      </c>
      <c r="B4939" s="9">
        <v>10</v>
      </c>
      <c r="C4939" s="255" t="s">
        <v>9104</v>
      </c>
      <c r="D4939" s="9">
        <v>17479926610.201427</v>
      </c>
      <c r="E4939" s="9">
        <v>1749003.2052711262</v>
      </c>
      <c r="F4939" s="255" t="s">
        <v>9133</v>
      </c>
      <c r="G4939" s="9"/>
      <c r="H4939" s="255" t="s">
        <v>9168</v>
      </c>
      <c r="I4939" s="9">
        <v>3</v>
      </c>
    </row>
    <row r="4940">
      <c r="A4940" s="255" t="s">
        <v>6117</v>
      </c>
      <c r="B4940" s="9">
        <v>10</v>
      </c>
      <c r="C4940" s="255" t="s">
        <v>9105</v>
      </c>
      <c r="D4940" s="9">
        <v>0.91871038199151067</v>
      </c>
      <c r="E4940" s="9">
        <v>1749003.2052711262</v>
      </c>
      <c r="F4940" s="255" t="s">
        <v>9133</v>
      </c>
      <c r="G4940" s="9"/>
      <c r="H4940" s="255" t="s">
        <v>9168</v>
      </c>
      <c r="I4940" s="9">
        <v>3</v>
      </c>
    </row>
    <row r="4941">
      <c r="A4941" s="255" t="s">
        <v>6118</v>
      </c>
      <c r="B4941" s="9">
        <v>10</v>
      </c>
      <c r="C4941" s="255" t="s">
        <v>9205</v>
      </c>
      <c r="D4941" s="9">
        <v>9994.222170388608</v>
      </c>
      <c r="E4941" s="9">
        <v>1749003.2052711262</v>
      </c>
      <c r="F4941" s="255" t="s">
        <v>9133</v>
      </c>
      <c r="G4941" s="9"/>
      <c r="H4941" s="255" t="s">
        <v>9168</v>
      </c>
      <c r="I4941" s="9">
        <v>3</v>
      </c>
    </row>
    <row r="4942">
      <c r="A4942" s="255" t="s">
        <v>6119</v>
      </c>
      <c r="B4942" s="9">
        <v>10</v>
      </c>
      <c r="C4942" s="255" t="s">
        <v>9103</v>
      </c>
      <c r="D4942" s="9">
        <v>0</v>
      </c>
      <c r="E4942" s="9">
        <v>1749003.2052711262</v>
      </c>
      <c r="F4942" s="255" t="s">
        <v>9134</v>
      </c>
      <c r="G4942" s="9"/>
      <c r="H4942" s="255" t="s">
        <v>9168</v>
      </c>
      <c r="I4942" s="9">
        <v>3</v>
      </c>
    </row>
    <row r="4943">
      <c r="A4943" s="255" t="s">
        <v>6120</v>
      </c>
      <c r="B4943" s="9">
        <v>10</v>
      </c>
      <c r="C4943" s="255" t="s">
        <v>9104</v>
      </c>
      <c r="D4943" s="9">
        <v>-9465141093.5615978</v>
      </c>
      <c r="E4943" s="9">
        <v>1749003.2052711262</v>
      </c>
      <c r="F4943" s="255" t="s">
        <v>9134</v>
      </c>
      <c r="G4943" s="9"/>
      <c r="H4943" s="255" t="s">
        <v>9168</v>
      </c>
      <c r="I4943" s="9">
        <v>3</v>
      </c>
    </row>
    <row r="4944">
      <c r="A4944" s="255" t="s">
        <v>6121</v>
      </c>
      <c r="B4944" s="9">
        <v>10</v>
      </c>
      <c r="C4944" s="255" t="s">
        <v>9105</v>
      </c>
      <c r="D4944" s="9">
        <v>0</v>
      </c>
      <c r="E4944" s="9">
        <v>1749003.2052711262</v>
      </c>
      <c r="F4944" s="255" t="s">
        <v>9134</v>
      </c>
      <c r="G4944" s="9"/>
      <c r="H4944" s="255" t="s">
        <v>9168</v>
      </c>
      <c r="I4944" s="9">
        <v>3</v>
      </c>
    </row>
    <row r="4945">
      <c r="A4945" s="255" t="s">
        <v>6122</v>
      </c>
      <c r="B4945" s="9">
        <v>10</v>
      </c>
      <c r="C4945" s="255" t="s">
        <v>9205</v>
      </c>
      <c r="D4945" s="9">
        <v>-5411.7345611692772</v>
      </c>
      <c r="E4945" s="9">
        <v>1749003.2052711262</v>
      </c>
      <c r="F4945" s="255" t="s">
        <v>9134</v>
      </c>
      <c r="G4945" s="9"/>
      <c r="H4945" s="255" t="s">
        <v>9168</v>
      </c>
      <c r="I4945" s="9">
        <v>3</v>
      </c>
    </row>
    <row r="4946">
      <c r="A4946" s="255" t="s">
        <v>6123</v>
      </c>
      <c r="B4946" s="9">
        <v>10</v>
      </c>
      <c r="C4946" s="255" t="s">
        <v>9103</v>
      </c>
      <c r="D4946" s="9">
        <v>1262017.141607458</v>
      </c>
      <c r="E4946" s="9">
        <v>1749003.2052711262</v>
      </c>
      <c r="F4946" s="255" t="s">
        <v>9135</v>
      </c>
      <c r="G4946" s="9"/>
      <c r="H4946" s="255" t="s">
        <v>9168</v>
      </c>
      <c r="I4946" s="9">
        <v>3</v>
      </c>
    </row>
    <row r="4947">
      <c r="A4947" s="255" t="s">
        <v>6124</v>
      </c>
      <c r="B4947" s="9">
        <v>10</v>
      </c>
      <c r="C4947" s="255" t="s">
        <v>9104</v>
      </c>
      <c r="D4947" s="9">
        <v>8014785516.6398315</v>
      </c>
      <c r="E4947" s="9">
        <v>1749003.2052711262</v>
      </c>
      <c r="F4947" s="255" t="s">
        <v>9135</v>
      </c>
      <c r="G4947" s="9"/>
      <c r="H4947" s="255" t="s">
        <v>9168</v>
      </c>
      <c r="I4947" s="9">
        <v>3</v>
      </c>
    </row>
    <row r="4948">
      <c r="A4948" s="255" t="s">
        <v>6125</v>
      </c>
      <c r="B4948" s="9">
        <v>10</v>
      </c>
      <c r="C4948" s="255" t="s">
        <v>9105</v>
      </c>
      <c r="D4948" s="9">
        <v>0.72156365283036927</v>
      </c>
      <c r="E4948" s="9">
        <v>1749003.2052711262</v>
      </c>
      <c r="F4948" s="255" t="s">
        <v>9135</v>
      </c>
      <c r="G4948" s="9"/>
      <c r="H4948" s="255" t="s">
        <v>9168</v>
      </c>
      <c r="I4948" s="9">
        <v>3</v>
      </c>
    </row>
    <row r="4949">
      <c r="A4949" s="255" t="s">
        <v>6126</v>
      </c>
      <c r="B4949" s="9">
        <v>10</v>
      </c>
      <c r="C4949" s="255" t="s">
        <v>9205</v>
      </c>
      <c r="D4949" s="9">
        <v>4582.4876092193317</v>
      </c>
      <c r="E4949" s="9">
        <v>1749003.2052711262</v>
      </c>
      <c r="F4949" s="255" t="s">
        <v>9135</v>
      </c>
      <c r="G4949" s="9"/>
      <c r="H4949" s="255" t="s">
        <v>9168</v>
      </c>
      <c r="I4949" s="9">
        <v>3</v>
      </c>
    </row>
    <row r="4950">
      <c r="A4950" s="255" t="s">
        <v>6127</v>
      </c>
      <c r="B4950" s="9">
        <v>10</v>
      </c>
      <c r="C4950" s="255" t="s">
        <v>9103</v>
      </c>
      <c r="D4950" s="9">
        <v>806042.23108158063</v>
      </c>
      <c r="E4950" s="9">
        <v>1749003.2052711262</v>
      </c>
      <c r="F4950" s="255" t="s">
        <v>9136</v>
      </c>
      <c r="G4950" s="9"/>
      <c r="H4950" s="255" t="s">
        <v>9168</v>
      </c>
      <c r="I4950" s="9">
        <v>3</v>
      </c>
    </row>
    <row r="4951">
      <c r="A4951" s="255" t="s">
        <v>6128</v>
      </c>
      <c r="B4951" s="9">
        <v>10</v>
      </c>
      <c r="C4951" s="255" t="s">
        <v>9104</v>
      </c>
      <c r="D4951" s="9">
        <v>9819363244.5175953</v>
      </c>
      <c r="E4951" s="9">
        <v>1749003.2052711262</v>
      </c>
      <c r="F4951" s="255" t="s">
        <v>9136</v>
      </c>
      <c r="G4951" s="9"/>
      <c r="H4951" s="255" t="s">
        <v>9168</v>
      </c>
      <c r="I4951" s="9">
        <v>3</v>
      </c>
    </row>
    <row r="4952">
      <c r="A4952" s="255" t="s">
        <v>6129</v>
      </c>
      <c r="B4952" s="9">
        <v>10</v>
      </c>
      <c r="C4952" s="255" t="s">
        <v>9105</v>
      </c>
      <c r="D4952" s="9">
        <v>0.46085806398315315</v>
      </c>
      <c r="E4952" s="9">
        <v>1749003.2052711262</v>
      </c>
      <c r="F4952" s="255" t="s">
        <v>9136</v>
      </c>
      <c r="G4952" s="9"/>
      <c r="H4952" s="255" t="s">
        <v>9168</v>
      </c>
      <c r="I4952" s="9">
        <v>3</v>
      </c>
    </row>
    <row r="4953">
      <c r="A4953" s="255" t="s">
        <v>6130</v>
      </c>
      <c r="B4953" s="9">
        <v>10</v>
      </c>
      <c r="C4953" s="255" t="s">
        <v>9205</v>
      </c>
      <c r="D4953" s="9">
        <v>5614.2625782068944</v>
      </c>
      <c r="E4953" s="9">
        <v>1749003.2052711262</v>
      </c>
      <c r="F4953" s="255" t="s">
        <v>9136</v>
      </c>
      <c r="G4953" s="9"/>
      <c r="H4953" s="255" t="s">
        <v>9168</v>
      </c>
      <c r="I4953" s="9">
        <v>3</v>
      </c>
    </row>
    <row r="4954">
      <c r="A4954" s="255" t="s">
        <v>6131</v>
      </c>
      <c r="B4954" s="9">
        <v>10</v>
      </c>
      <c r="C4954" s="255" t="s">
        <v>9103</v>
      </c>
      <c r="D4954" s="9">
        <v>1583495.8240093032</v>
      </c>
      <c r="E4954" s="9">
        <v>1749003.2052711262</v>
      </c>
      <c r="F4954" s="255" t="s">
        <v>9137</v>
      </c>
      <c r="G4954" s="9"/>
      <c r="H4954" s="255" t="s">
        <v>9168</v>
      </c>
      <c r="I4954" s="9">
        <v>3</v>
      </c>
    </row>
    <row r="4955">
      <c r="A4955" s="255" t="s">
        <v>6132</v>
      </c>
      <c r="B4955" s="9">
        <v>10</v>
      </c>
      <c r="C4955" s="255" t="s">
        <v>9104</v>
      </c>
      <c r="D4955" s="9">
        <v>17691237195.61039</v>
      </c>
      <c r="E4955" s="9">
        <v>1749003.2052711262</v>
      </c>
      <c r="F4955" s="255" t="s">
        <v>9137</v>
      </c>
      <c r="G4955" s="9"/>
      <c r="H4955" s="255" t="s">
        <v>9168</v>
      </c>
      <c r="I4955" s="9">
        <v>3</v>
      </c>
    </row>
    <row r="4956">
      <c r="A4956" s="255" t="s">
        <v>6133</v>
      </c>
      <c r="B4956" s="9">
        <v>10</v>
      </c>
      <c r="C4956" s="255" t="s">
        <v>9105</v>
      </c>
      <c r="D4956" s="9">
        <v>0.90537045285965245</v>
      </c>
      <c r="E4956" s="9">
        <v>1749003.2052711262</v>
      </c>
      <c r="F4956" s="255" t="s">
        <v>9137</v>
      </c>
      <c r="G4956" s="9"/>
      <c r="H4956" s="255" t="s">
        <v>9168</v>
      </c>
      <c r="I4956" s="9">
        <v>3</v>
      </c>
    </row>
    <row r="4957">
      <c r="A4957" s="255" t="s">
        <v>6134</v>
      </c>
      <c r="B4957" s="9">
        <v>10</v>
      </c>
      <c r="C4957" s="255" t="s">
        <v>9205</v>
      </c>
      <c r="D4957" s="9">
        <v>10115.0398937479</v>
      </c>
      <c r="E4957" s="9">
        <v>1749003.2052711262</v>
      </c>
      <c r="F4957" s="255" t="s">
        <v>9137</v>
      </c>
      <c r="G4957" s="9"/>
      <c r="H4957" s="255" t="s">
        <v>9168</v>
      </c>
      <c r="I4957" s="9">
        <v>3</v>
      </c>
    </row>
    <row r="4958">
      <c r="A4958" s="255" t="s">
        <v>6135</v>
      </c>
      <c r="B4958" s="9">
        <v>10</v>
      </c>
      <c r="C4958" s="255" t="s">
        <v>9103</v>
      </c>
      <c r="D4958" s="9">
        <v>0</v>
      </c>
      <c r="E4958" s="9">
        <v>1749003.2052711262</v>
      </c>
      <c r="F4958" s="255" t="s">
        <v>9138</v>
      </c>
      <c r="G4958" s="9"/>
      <c r="H4958" s="255" t="s">
        <v>9168</v>
      </c>
      <c r="I4958" s="9">
        <v>3</v>
      </c>
    </row>
    <row r="4959">
      <c r="A4959" s="255" t="s">
        <v>6136</v>
      </c>
      <c r="B4959" s="9">
        <v>10</v>
      </c>
      <c r="C4959" s="255" t="s">
        <v>9104</v>
      </c>
      <c r="D4959" s="9">
        <v>0</v>
      </c>
      <c r="E4959" s="9">
        <v>1749003.2052711262</v>
      </c>
      <c r="F4959" s="255" t="s">
        <v>9138</v>
      </c>
      <c r="G4959" s="9"/>
      <c r="H4959" s="255" t="s">
        <v>9168</v>
      </c>
      <c r="I4959" s="9">
        <v>3</v>
      </c>
    </row>
    <row r="4960">
      <c r="A4960" s="255" t="s">
        <v>6137</v>
      </c>
      <c r="B4960" s="9">
        <v>10</v>
      </c>
      <c r="C4960" s="255" t="s">
        <v>9105</v>
      </c>
      <c r="D4960" s="9">
        <v>0</v>
      </c>
      <c r="E4960" s="9">
        <v>1749003.2052711262</v>
      </c>
      <c r="F4960" s="255" t="s">
        <v>9138</v>
      </c>
      <c r="G4960" s="9"/>
      <c r="H4960" s="255" t="s">
        <v>9168</v>
      </c>
      <c r="I4960" s="9">
        <v>3</v>
      </c>
    </row>
    <row r="4961">
      <c r="A4961" s="255" t="s">
        <v>6138</v>
      </c>
      <c r="B4961" s="9">
        <v>10</v>
      </c>
      <c r="C4961" s="255" t="s">
        <v>9205</v>
      </c>
      <c r="D4961" s="9">
        <v>0</v>
      </c>
      <c r="E4961" s="9">
        <v>1749003.2052711262</v>
      </c>
      <c r="F4961" s="255" t="s">
        <v>9138</v>
      </c>
      <c r="G4961" s="9"/>
      <c r="H4961" s="255" t="s">
        <v>9168</v>
      </c>
      <c r="I4961" s="9">
        <v>3</v>
      </c>
    </row>
    <row r="4962">
      <c r="A4962" s="255" t="s">
        <v>6139</v>
      </c>
      <c r="B4962" s="9">
        <v>1</v>
      </c>
      <c r="C4962" s="255" t="s">
        <v>9100</v>
      </c>
      <c r="D4962" s="9">
        <v>-0.00093268818160023527</v>
      </c>
      <c r="E4962" s="9"/>
      <c r="F4962" s="255" t="s">
        <v>9129</v>
      </c>
      <c r="G4962" s="9"/>
      <c r="H4962" s="255" t="s">
        <v>9168</v>
      </c>
      <c r="I4962" s="9">
        <v>3</v>
      </c>
    </row>
    <row r="4963">
      <c r="A4963" s="255" t="s">
        <v>6140</v>
      </c>
      <c r="B4963" s="9">
        <v>1</v>
      </c>
      <c r="C4963" s="255" t="s">
        <v>9100</v>
      </c>
      <c r="D4963" s="9">
        <v>-0.00093268818160023527</v>
      </c>
      <c r="E4963" s="9"/>
      <c r="F4963" s="255" t="s">
        <v>9130</v>
      </c>
      <c r="G4963" s="9"/>
      <c r="H4963" s="255" t="s">
        <v>9168</v>
      </c>
      <c r="I4963" s="9">
        <v>3</v>
      </c>
    </row>
    <row r="4964">
      <c r="A4964" s="255" t="s">
        <v>6141</v>
      </c>
      <c r="B4964" s="9">
        <v>1</v>
      </c>
      <c r="C4964" s="255" t="s">
        <v>9100</v>
      </c>
      <c r="D4964" s="9">
        <v>0.0030263928474265553</v>
      </c>
      <c r="E4964" s="9"/>
      <c r="F4964" s="255" t="s">
        <v>9131</v>
      </c>
      <c r="G4964" s="9"/>
      <c r="H4964" s="255" t="s">
        <v>9168</v>
      </c>
      <c r="I4964" s="9">
        <v>3</v>
      </c>
    </row>
    <row r="4965">
      <c r="A4965" s="255" t="s">
        <v>6142</v>
      </c>
      <c r="B4965" s="9">
        <v>1</v>
      </c>
      <c r="C4965" s="255" t="s">
        <v>9100</v>
      </c>
      <c r="D4965" s="9">
        <v>0</v>
      </c>
      <c r="E4965" s="9"/>
      <c r="F4965" s="255" t="s">
        <v>9121</v>
      </c>
      <c r="G4965" s="9"/>
      <c r="H4965" s="255" t="s">
        <v>9168</v>
      </c>
      <c r="I4965" s="9">
        <v>3</v>
      </c>
    </row>
    <row r="4966">
      <c r="A4966" s="255" t="s">
        <v>6143</v>
      </c>
      <c r="B4966" s="9">
        <v>1</v>
      </c>
      <c r="C4966" s="255" t="s">
        <v>9100</v>
      </c>
      <c r="D4966" s="9">
        <v>0</v>
      </c>
      <c r="E4966" s="9"/>
      <c r="F4966" s="255" t="s">
        <v>9120</v>
      </c>
      <c r="G4966" s="9"/>
      <c r="H4966" s="255" t="s">
        <v>9168</v>
      </c>
      <c r="I4966" s="9">
        <v>3</v>
      </c>
    </row>
    <row r="4967">
      <c r="A4967" s="255" t="s">
        <v>6144</v>
      </c>
      <c r="B4967" s="9">
        <v>1</v>
      </c>
      <c r="C4967" s="255" t="s">
        <v>9100</v>
      </c>
      <c r="D4967" s="9">
        <v>0.0020937046658263199</v>
      </c>
      <c r="E4967" s="9"/>
      <c r="F4967" s="255" t="s">
        <v>9122</v>
      </c>
      <c r="G4967" s="9"/>
      <c r="H4967" s="255" t="s">
        <v>9168</v>
      </c>
      <c r="I4967" s="9">
        <v>3</v>
      </c>
    </row>
    <row r="4968">
      <c r="A4968" s="255" t="s">
        <v>6145</v>
      </c>
      <c r="B4968" s="9">
        <v>1</v>
      </c>
      <c r="C4968" s="255" t="s">
        <v>9100</v>
      </c>
      <c r="D4968" s="9">
        <v>0.0020937046658263199</v>
      </c>
      <c r="E4968" s="9"/>
      <c r="F4968" s="255" t="s">
        <v>9123</v>
      </c>
      <c r="G4968" s="9"/>
      <c r="H4968" s="255" t="s">
        <v>9168</v>
      </c>
      <c r="I4968" s="9">
        <v>3</v>
      </c>
    </row>
    <row r="4969">
      <c r="A4969" s="255" t="s">
        <v>6146</v>
      </c>
      <c r="B4969" s="9">
        <v>1</v>
      </c>
      <c r="C4969" s="255" t="s">
        <v>9100</v>
      </c>
      <c r="D4969" s="9">
        <v>0.0020937046658263199</v>
      </c>
      <c r="E4969" s="9"/>
      <c r="F4969" s="255" t="s">
        <v>9124</v>
      </c>
      <c r="G4969" s="9"/>
      <c r="H4969" s="255" t="s">
        <v>9168</v>
      </c>
      <c r="I4969" s="9">
        <v>3</v>
      </c>
    </row>
    <row r="4970">
      <c r="A4970" s="255" t="s">
        <v>6147</v>
      </c>
      <c r="B4970" s="9">
        <v>1</v>
      </c>
      <c r="C4970" s="255" t="s">
        <v>9100</v>
      </c>
      <c r="D4970" s="9">
        <v>0.0037110298620468612</v>
      </c>
      <c r="E4970" s="9"/>
      <c r="F4970" s="255" t="s">
        <v>9127</v>
      </c>
      <c r="G4970" s="9"/>
      <c r="H4970" s="255" t="s">
        <v>9168</v>
      </c>
      <c r="I4970" s="9">
        <v>3</v>
      </c>
    </row>
    <row r="4971">
      <c r="A4971" s="255" t="s">
        <v>6148</v>
      </c>
      <c r="B4971" s="9">
        <v>1</v>
      </c>
      <c r="C4971" s="255" t="s">
        <v>9100</v>
      </c>
      <c r="D4971" s="9">
        <v>0.0037110298620468612</v>
      </c>
      <c r="E4971" s="9"/>
      <c r="F4971" s="255" t="s">
        <v>9128</v>
      </c>
      <c r="G4971" s="9"/>
      <c r="H4971" s="255" t="s">
        <v>9168</v>
      </c>
      <c r="I4971" s="9">
        <v>3</v>
      </c>
    </row>
    <row r="4972">
      <c r="A4972" s="255" t="s">
        <v>6149</v>
      </c>
      <c r="B4972" s="9">
        <v>1</v>
      </c>
      <c r="C4972" s="255" t="s">
        <v>9100</v>
      </c>
      <c r="D4972" s="9">
        <v>-0.0016173251962205411</v>
      </c>
      <c r="E4972" s="9"/>
      <c r="F4972" s="255" t="s">
        <v>9126</v>
      </c>
      <c r="G4972" s="9"/>
      <c r="H4972" s="255" t="s">
        <v>9168</v>
      </c>
      <c r="I4972" s="9">
        <v>3</v>
      </c>
    </row>
    <row r="4973">
      <c r="A4973" s="255" t="s">
        <v>6150</v>
      </c>
      <c r="B4973" s="9">
        <v>1</v>
      </c>
      <c r="C4973" s="255" t="s">
        <v>9100</v>
      </c>
      <c r="D4973" s="9">
        <v>0</v>
      </c>
      <c r="E4973" s="9"/>
      <c r="F4973" s="255" t="s">
        <v>9115</v>
      </c>
      <c r="G4973" s="9"/>
      <c r="H4973" s="255" t="s">
        <v>9168</v>
      </c>
      <c r="I4973" s="9">
        <v>3</v>
      </c>
    </row>
    <row r="4974">
      <c r="A4974" s="255" t="s">
        <v>6151</v>
      </c>
      <c r="B4974" s="9">
        <v>1</v>
      </c>
      <c r="C4974" s="255" t="s">
        <v>9100</v>
      </c>
      <c r="D4974" s="9">
        <v>0</v>
      </c>
      <c r="E4974" s="9"/>
      <c r="F4974" s="255" t="s">
        <v>9138</v>
      </c>
      <c r="G4974" s="9"/>
      <c r="H4974" s="255" t="s">
        <v>9168</v>
      </c>
      <c r="I4974" s="9">
        <v>3</v>
      </c>
    </row>
    <row r="4975">
      <c r="A4975" s="255" t="s">
        <v>6152</v>
      </c>
      <c r="B4975" s="9">
        <v>1</v>
      </c>
      <c r="C4975" s="255" t="s">
        <v>9100</v>
      </c>
      <c r="D4975" s="9">
        <v>0</v>
      </c>
      <c r="E4975" s="9"/>
      <c r="F4975" s="255" t="s">
        <v>9119</v>
      </c>
      <c r="G4975" s="9"/>
      <c r="H4975" s="255" t="s">
        <v>9168</v>
      </c>
      <c r="I4975" s="9">
        <v>3</v>
      </c>
    </row>
    <row r="4976">
      <c r="A4976" s="255" t="s">
        <v>6153</v>
      </c>
      <c r="B4976" s="9">
        <v>1</v>
      </c>
      <c r="C4976" s="255" t="s">
        <v>9100</v>
      </c>
      <c r="D4976" s="9">
        <v>0</v>
      </c>
      <c r="E4976" s="9"/>
      <c r="F4976" s="255" t="s">
        <v>9118</v>
      </c>
      <c r="G4976" s="9"/>
      <c r="H4976" s="255" t="s">
        <v>9168</v>
      </c>
      <c r="I4976" s="9">
        <v>3</v>
      </c>
    </row>
    <row r="4977">
      <c r="A4977" s="255" t="s">
        <v>6154</v>
      </c>
      <c r="B4977" s="9">
        <v>1</v>
      </c>
      <c r="C4977" s="255" t="s">
        <v>9100</v>
      </c>
      <c r="D4977" s="9">
        <v>0</v>
      </c>
      <c r="E4977" s="9"/>
      <c r="F4977" s="255" t="s">
        <v>9116</v>
      </c>
      <c r="G4977" s="9"/>
      <c r="H4977" s="255" t="s">
        <v>9168</v>
      </c>
      <c r="I4977" s="9">
        <v>3</v>
      </c>
    </row>
    <row r="4978">
      <c r="A4978" s="255" t="s">
        <v>6155</v>
      </c>
      <c r="B4978" s="9">
        <v>1</v>
      </c>
      <c r="C4978" s="255" t="s">
        <v>9100</v>
      </c>
      <c r="D4978" s="9">
        <v>0</v>
      </c>
      <c r="E4978" s="9"/>
      <c r="F4978" s="255" t="s">
        <v>9117</v>
      </c>
      <c r="G4978" s="9"/>
      <c r="H4978" s="255" t="s">
        <v>9168</v>
      </c>
      <c r="I4978" s="9">
        <v>3</v>
      </c>
    </row>
    <row r="4979">
      <c r="A4979" s="255" t="s">
        <v>6156</v>
      </c>
      <c r="B4979" s="9">
        <v>1</v>
      </c>
      <c r="C4979" s="255" t="s">
        <v>9100</v>
      </c>
      <c r="D4979" s="9">
        <v>0.0017729386013075926</v>
      </c>
      <c r="E4979" s="9"/>
      <c r="F4979" s="255" t="s">
        <v>9133</v>
      </c>
      <c r="G4979" s="9"/>
      <c r="H4979" s="255" t="s">
        <v>9168</v>
      </c>
      <c r="I4979" s="9">
        <v>3</v>
      </c>
    </row>
    <row r="4980">
      <c r="A4980" s="255" t="s">
        <v>6157</v>
      </c>
      <c r="B4980" s="9">
        <v>1</v>
      </c>
      <c r="C4980" s="255" t="s">
        <v>9100</v>
      </c>
      <c r="D4980" s="9">
        <v>-0.0026303057528057013</v>
      </c>
      <c r="E4980" s="9"/>
      <c r="F4980" s="255" t="s">
        <v>9134</v>
      </c>
      <c r="G4980" s="9"/>
      <c r="H4980" s="255" t="s">
        <v>9168</v>
      </c>
      <c r="I4980" s="9">
        <v>3</v>
      </c>
    </row>
    <row r="4981">
      <c r="A4981" s="255" t="s">
        <v>6158</v>
      </c>
      <c r="B4981" s="9">
        <v>1</v>
      </c>
      <c r="C4981" s="255" t="s">
        <v>9100</v>
      </c>
      <c r="D4981" s="9">
        <v>-0.00085736715149810848</v>
      </c>
      <c r="E4981" s="9"/>
      <c r="F4981" s="255" t="s">
        <v>9135</v>
      </c>
      <c r="G4981" s="9"/>
      <c r="H4981" s="255" t="s">
        <v>9168</v>
      </c>
      <c r="I4981" s="9">
        <v>3</v>
      </c>
    </row>
    <row r="4982">
      <c r="A4982" s="255" t="s">
        <v>6159</v>
      </c>
      <c r="B4982" s="9">
        <v>1</v>
      </c>
      <c r="C4982" s="255" t="s">
        <v>9100</v>
      </c>
      <c r="D4982" s="9">
        <v>0.0023084712406098756</v>
      </c>
      <c r="E4982" s="9"/>
      <c r="F4982" s="255" t="s">
        <v>9114</v>
      </c>
      <c r="G4982" s="9"/>
      <c r="H4982" s="255" t="s">
        <v>9168</v>
      </c>
      <c r="I4982" s="9">
        <v>3</v>
      </c>
    </row>
    <row r="4983">
      <c r="A4983" s="255" t="s">
        <v>6160</v>
      </c>
      <c r="B4983" s="9">
        <v>1</v>
      </c>
      <c r="C4983" s="255" t="s">
        <v>9100</v>
      </c>
      <c r="D4983" s="9">
        <v>0.0022599257729350938</v>
      </c>
      <c r="E4983" s="9"/>
      <c r="F4983" s="255" t="s">
        <v>9125</v>
      </c>
      <c r="G4983" s="9"/>
      <c r="H4983" s="255" t="s">
        <v>9168</v>
      </c>
      <c r="I4983" s="9">
        <v>3</v>
      </c>
    </row>
    <row r="4984">
      <c r="A4984" s="255" t="s">
        <v>6161</v>
      </c>
      <c r="B4984" s="9">
        <v>1</v>
      </c>
      <c r="C4984" s="255" t="s">
        <v>9100</v>
      </c>
      <c r="D4984" s="9">
        <v>0.0045683970135449699</v>
      </c>
      <c r="E4984" s="9"/>
      <c r="F4984" s="255" t="s">
        <v>9132</v>
      </c>
      <c r="G4984" s="9"/>
      <c r="H4984" s="255" t="s">
        <v>9168</v>
      </c>
      <c r="I4984" s="9">
        <v>3</v>
      </c>
    </row>
    <row r="4985">
      <c r="A4985" s="255" t="s">
        <v>6162</v>
      </c>
      <c r="B4985" s="9">
        <v>1</v>
      </c>
      <c r="C4985" s="255" t="s">
        <v>9100</v>
      </c>
      <c r="D4985" s="9">
        <v>-7.5321030102126798e-05</v>
      </c>
      <c r="E4985" s="9"/>
      <c r="F4985" s="255" t="s">
        <v>9136</v>
      </c>
      <c r="G4985" s="9"/>
      <c r="H4985" s="255" t="s">
        <v>9168</v>
      </c>
      <c r="I4985" s="9">
        <v>3</v>
      </c>
    </row>
    <row r="4986">
      <c r="A4986" s="255" t="s">
        <v>6163</v>
      </c>
      <c r="B4986" s="9">
        <v>1</v>
      </c>
      <c r="C4986" s="255" t="s">
        <v>9100</v>
      </c>
      <c r="D4986" s="9">
        <v>-0.0015420041661184144</v>
      </c>
      <c r="E4986" s="9"/>
      <c r="F4986" s="255" t="s">
        <v>9137</v>
      </c>
      <c r="G4986" s="9"/>
      <c r="H4986" s="255" t="s">
        <v>9168</v>
      </c>
      <c r="I4986" s="9">
        <v>3</v>
      </c>
    </row>
    <row r="4987">
      <c r="A4987" s="255" t="s">
        <v>6164</v>
      </c>
      <c r="B4987" s="9">
        <v>2</v>
      </c>
      <c r="C4987" s="255" t="s">
        <v>9100</v>
      </c>
      <c r="D4987" s="9">
        <v>0.00060001957152344459</v>
      </c>
      <c r="E4987" s="9"/>
      <c r="F4987" s="255" t="s">
        <v>9129</v>
      </c>
      <c r="G4987" s="9"/>
      <c r="H4987" s="255" t="s">
        <v>9168</v>
      </c>
      <c r="I4987" s="9">
        <v>3</v>
      </c>
    </row>
    <row r="4988">
      <c r="A4988" s="255" t="s">
        <v>6165</v>
      </c>
      <c r="B4988" s="9">
        <v>2</v>
      </c>
      <c r="C4988" s="255" t="s">
        <v>9100</v>
      </c>
      <c r="D4988" s="9">
        <v>0.00060001957152344459</v>
      </c>
      <c r="E4988" s="9"/>
      <c r="F4988" s="255" t="s">
        <v>9130</v>
      </c>
      <c r="G4988" s="9"/>
      <c r="H4988" s="255" t="s">
        <v>9168</v>
      </c>
      <c r="I4988" s="9">
        <v>3</v>
      </c>
    </row>
    <row r="4989">
      <c r="A4989" s="255" t="s">
        <v>6166</v>
      </c>
      <c r="B4989" s="9">
        <v>2</v>
      </c>
      <c r="C4989" s="255" t="s">
        <v>9100</v>
      </c>
      <c r="D4989" s="9">
        <v>0.0031521370843124513</v>
      </c>
      <c r="E4989" s="9"/>
      <c r="F4989" s="255" t="s">
        <v>9131</v>
      </c>
      <c r="G4989" s="9"/>
      <c r="H4989" s="255" t="s">
        <v>9168</v>
      </c>
      <c r="I4989" s="9">
        <v>3</v>
      </c>
    </row>
    <row r="4990">
      <c r="A4990" s="255" t="s">
        <v>6167</v>
      </c>
      <c r="B4990" s="9">
        <v>2</v>
      </c>
      <c r="C4990" s="255" t="s">
        <v>9100</v>
      </c>
      <c r="D4990" s="9">
        <v>0</v>
      </c>
      <c r="E4990" s="9"/>
      <c r="F4990" s="255" t="s">
        <v>9121</v>
      </c>
      <c r="G4990" s="9"/>
      <c r="H4990" s="255" t="s">
        <v>9168</v>
      </c>
      <c r="I4990" s="9">
        <v>3</v>
      </c>
    </row>
    <row r="4991">
      <c r="A4991" s="255" t="s">
        <v>6168</v>
      </c>
      <c r="B4991" s="9">
        <v>2</v>
      </c>
      <c r="C4991" s="255" t="s">
        <v>9100</v>
      </c>
      <c r="D4991" s="9">
        <v>0</v>
      </c>
      <c r="E4991" s="9"/>
      <c r="F4991" s="255" t="s">
        <v>9120</v>
      </c>
      <c r="G4991" s="9"/>
      <c r="H4991" s="255" t="s">
        <v>9168</v>
      </c>
      <c r="I4991" s="9">
        <v>3</v>
      </c>
    </row>
    <row r="4992">
      <c r="A4992" s="255" t="s">
        <v>6169</v>
      </c>
      <c r="B4992" s="9">
        <v>2</v>
      </c>
      <c r="C4992" s="255" t="s">
        <v>9100</v>
      </c>
      <c r="D4992" s="9">
        <v>0.0037521566558358956</v>
      </c>
      <c r="E4992" s="9"/>
      <c r="F4992" s="255" t="s">
        <v>9122</v>
      </c>
      <c r="G4992" s="9"/>
      <c r="H4992" s="255" t="s">
        <v>9168</v>
      </c>
      <c r="I4992" s="9">
        <v>3</v>
      </c>
    </row>
    <row r="4993">
      <c r="A4993" s="255" t="s">
        <v>6170</v>
      </c>
      <c r="B4993" s="9">
        <v>2</v>
      </c>
      <c r="C4993" s="255" t="s">
        <v>9100</v>
      </c>
      <c r="D4993" s="9">
        <v>0.0037521566558358956</v>
      </c>
      <c r="E4993" s="9"/>
      <c r="F4993" s="255" t="s">
        <v>9123</v>
      </c>
      <c r="G4993" s="9"/>
      <c r="H4993" s="255" t="s">
        <v>9168</v>
      </c>
      <c r="I4993" s="9">
        <v>3</v>
      </c>
    </row>
    <row r="4994">
      <c r="A4994" s="255" t="s">
        <v>6171</v>
      </c>
      <c r="B4994" s="9">
        <v>2</v>
      </c>
      <c r="C4994" s="255" t="s">
        <v>9100</v>
      </c>
      <c r="D4994" s="9">
        <v>0.0037521566558358956</v>
      </c>
      <c r="E4994" s="9"/>
      <c r="F4994" s="255" t="s">
        <v>9124</v>
      </c>
      <c r="G4994" s="9"/>
      <c r="H4994" s="255" t="s">
        <v>9168</v>
      </c>
      <c r="I4994" s="9">
        <v>3</v>
      </c>
    </row>
    <row r="4995">
      <c r="A4995" s="255" t="s">
        <v>6172</v>
      </c>
      <c r="B4995" s="9">
        <v>2</v>
      </c>
      <c r="C4995" s="255" t="s">
        <v>9100</v>
      </c>
      <c r="D4995" s="9">
        <v>0.0057628199676122479</v>
      </c>
      <c r="E4995" s="9"/>
      <c r="F4995" s="255" t="s">
        <v>9127</v>
      </c>
      <c r="G4995" s="9"/>
      <c r="H4995" s="255" t="s">
        <v>9168</v>
      </c>
      <c r="I4995" s="9">
        <v>3</v>
      </c>
    </row>
    <row r="4996">
      <c r="A4996" s="255" t="s">
        <v>6173</v>
      </c>
      <c r="B4996" s="9">
        <v>2</v>
      </c>
      <c r="C4996" s="255" t="s">
        <v>9100</v>
      </c>
      <c r="D4996" s="9">
        <v>0.0057628199676122479</v>
      </c>
      <c r="E4996" s="9"/>
      <c r="F4996" s="255" t="s">
        <v>9128</v>
      </c>
      <c r="G4996" s="9"/>
      <c r="H4996" s="255" t="s">
        <v>9168</v>
      </c>
      <c r="I4996" s="9">
        <v>3</v>
      </c>
    </row>
    <row r="4997">
      <c r="A4997" s="255" t="s">
        <v>6174</v>
      </c>
      <c r="B4997" s="9">
        <v>2</v>
      </c>
      <c r="C4997" s="255" t="s">
        <v>9100</v>
      </c>
      <c r="D4997" s="9">
        <v>-0.0020106633117763519</v>
      </c>
      <c r="E4997" s="9"/>
      <c r="F4997" s="255" t="s">
        <v>9126</v>
      </c>
      <c r="G4997" s="9"/>
      <c r="H4997" s="255" t="s">
        <v>9168</v>
      </c>
      <c r="I4997" s="9">
        <v>3</v>
      </c>
    </row>
    <row r="4998">
      <c r="A4998" s="255" t="s">
        <v>6175</v>
      </c>
      <c r="B4998" s="9">
        <v>2</v>
      </c>
      <c r="C4998" s="255" t="s">
        <v>9100</v>
      </c>
      <c r="D4998" s="9">
        <v>0</v>
      </c>
      <c r="E4998" s="9"/>
      <c r="F4998" s="255" t="s">
        <v>9115</v>
      </c>
      <c r="G4998" s="9"/>
      <c r="H4998" s="255" t="s">
        <v>9168</v>
      </c>
      <c r="I4998" s="9">
        <v>3</v>
      </c>
    </row>
    <row r="4999">
      <c r="A4999" s="255" t="s">
        <v>6176</v>
      </c>
      <c r="B4999" s="9">
        <v>2</v>
      </c>
      <c r="C4999" s="255" t="s">
        <v>9100</v>
      </c>
      <c r="D4999" s="9">
        <v>0</v>
      </c>
      <c r="E4999" s="9"/>
      <c r="F4999" s="255" t="s">
        <v>9138</v>
      </c>
      <c r="G4999" s="9"/>
      <c r="H4999" s="255" t="s">
        <v>9168</v>
      </c>
      <c r="I4999" s="9">
        <v>3</v>
      </c>
    </row>
    <row r="5000">
      <c r="A5000" s="255" t="s">
        <v>6177</v>
      </c>
      <c r="B5000" s="9">
        <v>2</v>
      </c>
      <c r="C5000" s="255" t="s">
        <v>9100</v>
      </c>
      <c r="D5000" s="9">
        <v>0</v>
      </c>
      <c r="E5000" s="9"/>
      <c r="F5000" s="255" t="s">
        <v>9119</v>
      </c>
      <c r="G5000" s="9"/>
      <c r="H5000" s="255" t="s">
        <v>9168</v>
      </c>
      <c r="I5000" s="9">
        <v>3</v>
      </c>
    </row>
    <row r="5001">
      <c r="A5001" s="255" t="s">
        <v>6178</v>
      </c>
      <c r="B5001" s="9">
        <v>2</v>
      </c>
      <c r="C5001" s="255" t="s">
        <v>9100</v>
      </c>
      <c r="D5001" s="9">
        <v>0</v>
      </c>
      <c r="E5001" s="9"/>
      <c r="F5001" s="255" t="s">
        <v>9118</v>
      </c>
      <c r="G5001" s="9"/>
      <c r="H5001" s="255" t="s">
        <v>9168</v>
      </c>
      <c r="I5001" s="9">
        <v>3</v>
      </c>
    </row>
    <row r="5002">
      <c r="A5002" s="255" t="s">
        <v>6179</v>
      </c>
      <c r="B5002" s="9">
        <v>2</v>
      </c>
      <c r="C5002" s="255" t="s">
        <v>9100</v>
      </c>
      <c r="D5002" s="9">
        <v>0</v>
      </c>
      <c r="E5002" s="9"/>
      <c r="F5002" s="255" t="s">
        <v>9116</v>
      </c>
      <c r="G5002" s="9"/>
      <c r="H5002" s="255" t="s">
        <v>9168</v>
      </c>
      <c r="I5002" s="9">
        <v>3</v>
      </c>
    </row>
    <row r="5003">
      <c r="A5003" s="255" t="s">
        <v>6180</v>
      </c>
      <c r="B5003" s="9">
        <v>2</v>
      </c>
      <c r="C5003" s="255" t="s">
        <v>9100</v>
      </c>
      <c r="D5003" s="9">
        <v>0</v>
      </c>
      <c r="E5003" s="9"/>
      <c r="F5003" s="255" t="s">
        <v>9117</v>
      </c>
      <c r="G5003" s="9"/>
      <c r="H5003" s="255" t="s">
        <v>9168</v>
      </c>
      <c r="I5003" s="9">
        <v>3</v>
      </c>
    </row>
    <row r="5004">
      <c r="A5004" s="255" t="s">
        <v>6181</v>
      </c>
      <c r="B5004" s="9">
        <v>2</v>
      </c>
      <c r="C5004" s="255" t="s">
        <v>9100</v>
      </c>
      <c r="D5004" s="9">
        <v>0.0036628527839925756</v>
      </c>
      <c r="E5004" s="9"/>
      <c r="F5004" s="255" t="s">
        <v>9133</v>
      </c>
      <c r="G5004" s="9"/>
      <c r="H5004" s="255" t="s">
        <v>9168</v>
      </c>
      <c r="I5004" s="9">
        <v>3</v>
      </c>
    </row>
    <row r="5005">
      <c r="A5005" s="255" t="s">
        <v>6182</v>
      </c>
      <c r="B5005" s="9">
        <v>2</v>
      </c>
      <c r="C5005" s="255" t="s">
        <v>9100</v>
      </c>
      <c r="D5005" s="9">
        <v>-0.0027401575576904806</v>
      </c>
      <c r="E5005" s="9"/>
      <c r="F5005" s="255" t="s">
        <v>9134</v>
      </c>
      <c r="G5005" s="9"/>
      <c r="H5005" s="255" t="s">
        <v>9168</v>
      </c>
      <c r="I5005" s="9">
        <v>3</v>
      </c>
    </row>
    <row r="5006">
      <c r="A5006" s="255" t="s">
        <v>6183</v>
      </c>
      <c r="B5006" s="9">
        <v>2</v>
      </c>
      <c r="C5006" s="255" t="s">
        <v>9100</v>
      </c>
      <c r="D5006" s="9">
        <v>0.00092269522630209432</v>
      </c>
      <c r="E5006" s="9"/>
      <c r="F5006" s="255" t="s">
        <v>9135</v>
      </c>
      <c r="G5006" s="9"/>
      <c r="H5006" s="255" t="s">
        <v>9168</v>
      </c>
      <c r="I5006" s="9">
        <v>3</v>
      </c>
    </row>
    <row r="5007">
      <c r="A5007" s="255" t="s">
        <v>6184</v>
      </c>
      <c r="B5007" s="9">
        <v>2</v>
      </c>
      <c r="C5007" s="255" t="s">
        <v>9100</v>
      </c>
      <c r="D5007" s="9">
        <v>0.0024519948712971836</v>
      </c>
      <c r="E5007" s="9"/>
      <c r="F5007" s="255" t="s">
        <v>9114</v>
      </c>
      <c r="G5007" s="9"/>
      <c r="H5007" s="255" t="s">
        <v>9168</v>
      </c>
      <c r="I5007" s="9">
        <v>3</v>
      </c>
    </row>
    <row r="5008">
      <c r="A5008" s="255" t="s">
        <v>6185</v>
      </c>
      <c r="B5008" s="9">
        <v>2</v>
      </c>
      <c r="C5008" s="255" t="s">
        <v>9100</v>
      </c>
      <c r="D5008" s="9">
        <v>0.0023881298700129698</v>
      </c>
      <c r="E5008" s="9"/>
      <c r="F5008" s="255" t="s">
        <v>9125</v>
      </c>
      <c r="G5008" s="9"/>
      <c r="H5008" s="255" t="s">
        <v>9168</v>
      </c>
      <c r="I5008" s="9">
        <v>3</v>
      </c>
    </row>
    <row r="5009">
      <c r="A5009" s="255" t="s">
        <v>6186</v>
      </c>
      <c r="B5009" s="9">
        <v>2</v>
      </c>
      <c r="C5009" s="255" t="s">
        <v>9100</v>
      </c>
      <c r="D5009" s="9">
        <v>0.0048401247413101534</v>
      </c>
      <c r="E5009" s="9"/>
      <c r="F5009" s="255" t="s">
        <v>9132</v>
      </c>
      <c r="G5009" s="9"/>
      <c r="H5009" s="255" t="s">
        <v>9168</v>
      </c>
      <c r="I5009" s="9">
        <v>3</v>
      </c>
    </row>
    <row r="5010">
      <c r="A5010" s="255" t="s">
        <v>6187</v>
      </c>
      <c r="B5010" s="9">
        <v>2</v>
      </c>
      <c r="C5010" s="255" t="s">
        <v>9100</v>
      </c>
      <c r="D5010" s="9">
        <v>-0.00032267565477864967</v>
      </c>
      <c r="E5010" s="9"/>
      <c r="F5010" s="255" t="s">
        <v>9136</v>
      </c>
      <c r="G5010" s="9"/>
      <c r="H5010" s="255" t="s">
        <v>9168</v>
      </c>
      <c r="I5010" s="9">
        <v>3</v>
      </c>
    </row>
    <row r="5011">
      <c r="A5011" s="255" t="s">
        <v>6188</v>
      </c>
      <c r="B5011" s="9">
        <v>2</v>
      </c>
      <c r="C5011" s="255" t="s">
        <v>9100</v>
      </c>
      <c r="D5011" s="9">
        <v>-0.0016879876569977023</v>
      </c>
      <c r="E5011" s="9"/>
      <c r="F5011" s="255" t="s">
        <v>9137</v>
      </c>
      <c r="G5011" s="9"/>
      <c r="H5011" s="255" t="s">
        <v>9168</v>
      </c>
      <c r="I5011" s="9">
        <v>3</v>
      </c>
    </row>
    <row r="5012">
      <c r="A5012" s="255" t="s">
        <v>6189</v>
      </c>
      <c r="B5012" s="9">
        <v>3</v>
      </c>
      <c r="C5012" s="255" t="s">
        <v>9100</v>
      </c>
      <c r="D5012" s="9">
        <v>0.0014167495362708388</v>
      </c>
      <c r="E5012" s="9"/>
      <c r="F5012" s="255" t="s">
        <v>9129</v>
      </c>
      <c r="G5012" s="9"/>
      <c r="H5012" s="255" t="s">
        <v>9168</v>
      </c>
      <c r="I5012" s="9">
        <v>3</v>
      </c>
    </row>
    <row r="5013">
      <c r="A5013" s="255" t="s">
        <v>6190</v>
      </c>
      <c r="B5013" s="9">
        <v>3</v>
      </c>
      <c r="C5013" s="255" t="s">
        <v>9100</v>
      </c>
      <c r="D5013" s="9">
        <v>0.0014167495362708388</v>
      </c>
      <c r="E5013" s="9"/>
      <c r="F5013" s="255" t="s">
        <v>9130</v>
      </c>
      <c r="G5013" s="9"/>
      <c r="H5013" s="255" t="s">
        <v>9168</v>
      </c>
      <c r="I5013" s="9">
        <v>3</v>
      </c>
    </row>
    <row r="5014">
      <c r="A5014" s="255" t="s">
        <v>6191</v>
      </c>
      <c r="B5014" s="9">
        <v>3</v>
      </c>
      <c r="C5014" s="255" t="s">
        <v>9100</v>
      </c>
      <c r="D5014" s="9">
        <v>0.0037274784909202886</v>
      </c>
      <c r="E5014" s="9"/>
      <c r="F5014" s="255" t="s">
        <v>9131</v>
      </c>
      <c r="G5014" s="9"/>
      <c r="H5014" s="255" t="s">
        <v>9168</v>
      </c>
      <c r="I5014" s="9">
        <v>3</v>
      </c>
    </row>
    <row r="5015">
      <c r="A5015" s="255" t="s">
        <v>6192</v>
      </c>
      <c r="B5015" s="9">
        <v>3</v>
      </c>
      <c r="C5015" s="255" t="s">
        <v>9100</v>
      </c>
      <c r="D5015" s="9">
        <v>0</v>
      </c>
      <c r="E5015" s="9"/>
      <c r="F5015" s="255" t="s">
        <v>9121</v>
      </c>
      <c r="G5015" s="9"/>
      <c r="H5015" s="255" t="s">
        <v>9168</v>
      </c>
      <c r="I5015" s="9">
        <v>3</v>
      </c>
    </row>
    <row r="5016">
      <c r="A5016" s="255" t="s">
        <v>6193</v>
      </c>
      <c r="B5016" s="9">
        <v>3</v>
      </c>
      <c r="C5016" s="255" t="s">
        <v>9100</v>
      </c>
      <c r="D5016" s="9">
        <v>0</v>
      </c>
      <c r="E5016" s="9"/>
      <c r="F5016" s="255" t="s">
        <v>9120</v>
      </c>
      <c r="G5016" s="9"/>
      <c r="H5016" s="255" t="s">
        <v>9168</v>
      </c>
      <c r="I5016" s="9">
        <v>3</v>
      </c>
    </row>
    <row r="5017">
      <c r="A5017" s="255" t="s">
        <v>6194</v>
      </c>
      <c r="B5017" s="9">
        <v>3</v>
      </c>
      <c r="C5017" s="255" t="s">
        <v>9100</v>
      </c>
      <c r="D5017" s="9">
        <v>0.0051442280271911268</v>
      </c>
      <c r="E5017" s="9"/>
      <c r="F5017" s="255" t="s">
        <v>9122</v>
      </c>
      <c r="G5017" s="9"/>
      <c r="H5017" s="255" t="s">
        <v>9168</v>
      </c>
      <c r="I5017" s="9">
        <v>3</v>
      </c>
    </row>
    <row r="5018">
      <c r="A5018" s="255" t="s">
        <v>6195</v>
      </c>
      <c r="B5018" s="9">
        <v>3</v>
      </c>
      <c r="C5018" s="255" t="s">
        <v>9100</v>
      </c>
      <c r="D5018" s="9">
        <v>0.0051442280271911268</v>
      </c>
      <c r="E5018" s="9"/>
      <c r="F5018" s="255" t="s">
        <v>9123</v>
      </c>
      <c r="G5018" s="9"/>
      <c r="H5018" s="255" t="s">
        <v>9168</v>
      </c>
      <c r="I5018" s="9">
        <v>3</v>
      </c>
    </row>
    <row r="5019">
      <c r="A5019" s="255" t="s">
        <v>6196</v>
      </c>
      <c r="B5019" s="9">
        <v>3</v>
      </c>
      <c r="C5019" s="255" t="s">
        <v>9100</v>
      </c>
      <c r="D5019" s="9">
        <v>0.0051442280271911268</v>
      </c>
      <c r="E5019" s="9"/>
      <c r="F5019" s="255" t="s">
        <v>9124</v>
      </c>
      <c r="G5019" s="9"/>
      <c r="H5019" s="255" t="s">
        <v>9168</v>
      </c>
      <c r="I5019" s="9">
        <v>3</v>
      </c>
    </row>
    <row r="5020">
      <c r="A5020" s="255" t="s">
        <v>6197</v>
      </c>
      <c r="B5020" s="9">
        <v>3</v>
      </c>
      <c r="C5020" s="255" t="s">
        <v>9100</v>
      </c>
      <c r="D5020" s="9">
        <v>0.0080851782346797098</v>
      </c>
      <c r="E5020" s="9"/>
      <c r="F5020" s="255" t="s">
        <v>9127</v>
      </c>
      <c r="G5020" s="9"/>
      <c r="H5020" s="255" t="s">
        <v>9168</v>
      </c>
      <c r="I5020" s="9">
        <v>3</v>
      </c>
    </row>
    <row r="5021">
      <c r="A5021" s="255" t="s">
        <v>6198</v>
      </c>
      <c r="B5021" s="9">
        <v>3</v>
      </c>
      <c r="C5021" s="255" t="s">
        <v>9100</v>
      </c>
      <c r="D5021" s="9">
        <v>0.0080851782346797098</v>
      </c>
      <c r="E5021" s="9"/>
      <c r="F5021" s="255" t="s">
        <v>9128</v>
      </c>
      <c r="G5021" s="9"/>
      <c r="H5021" s="255" t="s">
        <v>9168</v>
      </c>
      <c r="I5021" s="9">
        <v>3</v>
      </c>
    </row>
    <row r="5022">
      <c r="A5022" s="255" t="s">
        <v>6199</v>
      </c>
      <c r="B5022" s="9">
        <v>3</v>
      </c>
      <c r="C5022" s="255" t="s">
        <v>9100</v>
      </c>
      <c r="D5022" s="9">
        <v>-0.0029409502074885822</v>
      </c>
      <c r="E5022" s="9"/>
      <c r="F5022" s="255" t="s">
        <v>9126</v>
      </c>
      <c r="G5022" s="9"/>
      <c r="H5022" s="255" t="s">
        <v>9168</v>
      </c>
      <c r="I5022" s="9">
        <v>3</v>
      </c>
    </row>
    <row r="5023">
      <c r="A5023" s="255" t="s">
        <v>6200</v>
      </c>
      <c r="B5023" s="9">
        <v>3</v>
      </c>
      <c r="C5023" s="255" t="s">
        <v>9100</v>
      </c>
      <c r="D5023" s="9">
        <v>0</v>
      </c>
      <c r="E5023" s="9"/>
      <c r="F5023" s="255" t="s">
        <v>9115</v>
      </c>
      <c r="G5023" s="9"/>
      <c r="H5023" s="255" t="s">
        <v>9168</v>
      </c>
      <c r="I5023" s="9">
        <v>3</v>
      </c>
    </row>
    <row r="5024">
      <c r="A5024" s="255" t="s">
        <v>6201</v>
      </c>
      <c r="B5024" s="9">
        <v>3</v>
      </c>
      <c r="C5024" s="255" t="s">
        <v>9100</v>
      </c>
      <c r="D5024" s="9">
        <v>0</v>
      </c>
      <c r="E5024" s="9"/>
      <c r="F5024" s="255" t="s">
        <v>9138</v>
      </c>
      <c r="G5024" s="9"/>
      <c r="H5024" s="255" t="s">
        <v>9168</v>
      </c>
      <c r="I5024" s="9">
        <v>3</v>
      </c>
    </row>
    <row r="5025">
      <c r="A5025" s="255" t="s">
        <v>6202</v>
      </c>
      <c r="B5025" s="9">
        <v>3</v>
      </c>
      <c r="C5025" s="255" t="s">
        <v>9100</v>
      </c>
      <c r="D5025" s="9">
        <v>0</v>
      </c>
      <c r="E5025" s="9"/>
      <c r="F5025" s="255" t="s">
        <v>9119</v>
      </c>
      <c r="G5025" s="9"/>
      <c r="H5025" s="255" t="s">
        <v>9168</v>
      </c>
      <c r="I5025" s="9">
        <v>3</v>
      </c>
    </row>
    <row r="5026">
      <c r="A5026" s="255" t="s">
        <v>6203</v>
      </c>
      <c r="B5026" s="9">
        <v>3</v>
      </c>
      <c r="C5026" s="255" t="s">
        <v>9100</v>
      </c>
      <c r="D5026" s="9">
        <v>0</v>
      </c>
      <c r="E5026" s="9"/>
      <c r="F5026" s="255" t="s">
        <v>9118</v>
      </c>
      <c r="G5026" s="9"/>
      <c r="H5026" s="255" t="s">
        <v>9168</v>
      </c>
      <c r="I5026" s="9">
        <v>3</v>
      </c>
    </row>
    <row r="5027">
      <c r="A5027" s="255" t="s">
        <v>6204</v>
      </c>
      <c r="B5027" s="9">
        <v>3</v>
      </c>
      <c r="C5027" s="255" t="s">
        <v>9100</v>
      </c>
      <c r="D5027" s="9">
        <v>0</v>
      </c>
      <c r="E5027" s="9"/>
      <c r="F5027" s="255" t="s">
        <v>9116</v>
      </c>
      <c r="G5027" s="9"/>
      <c r="H5027" s="255" t="s">
        <v>9168</v>
      </c>
      <c r="I5027" s="9">
        <v>3</v>
      </c>
    </row>
    <row r="5028">
      <c r="A5028" s="255" t="s">
        <v>6205</v>
      </c>
      <c r="B5028" s="9">
        <v>3</v>
      </c>
      <c r="C5028" s="255" t="s">
        <v>9100</v>
      </c>
      <c r="D5028" s="9">
        <v>0</v>
      </c>
      <c r="E5028" s="9"/>
      <c r="F5028" s="255" t="s">
        <v>9117</v>
      </c>
      <c r="G5028" s="9"/>
      <c r="H5028" s="255" t="s">
        <v>9168</v>
      </c>
      <c r="I5028" s="9">
        <v>3</v>
      </c>
    </row>
    <row r="5029">
      <c r="A5029" s="255" t="s">
        <v>6206</v>
      </c>
      <c r="B5029" s="9">
        <v>3</v>
      </c>
      <c r="C5029" s="255" t="s">
        <v>9100</v>
      </c>
      <c r="D5029" s="9">
        <v>0.0053185344765292351</v>
      </c>
      <c r="E5029" s="9"/>
      <c r="F5029" s="255" t="s">
        <v>9133</v>
      </c>
      <c r="G5029" s="9"/>
      <c r="H5029" s="255" t="s">
        <v>9168</v>
      </c>
      <c r="I5029" s="9">
        <v>3</v>
      </c>
    </row>
    <row r="5030">
      <c r="A5030" s="255" t="s">
        <v>6207</v>
      </c>
      <c r="B5030" s="9">
        <v>3</v>
      </c>
      <c r="C5030" s="255" t="s">
        <v>9100</v>
      </c>
      <c r="D5030" s="9">
        <v>-0.0030142293636447829</v>
      </c>
      <c r="E5030" s="9"/>
      <c r="F5030" s="255" t="s">
        <v>9134</v>
      </c>
      <c r="G5030" s="9"/>
      <c r="H5030" s="255" t="s">
        <v>9168</v>
      </c>
      <c r="I5030" s="9">
        <v>3</v>
      </c>
    </row>
    <row r="5031">
      <c r="A5031" s="255" t="s">
        <v>6208</v>
      </c>
      <c r="B5031" s="9">
        <v>3</v>
      </c>
      <c r="C5031" s="255" t="s">
        <v>9100</v>
      </c>
      <c r="D5031" s="9">
        <v>0.0023043051128844531</v>
      </c>
      <c r="E5031" s="9"/>
      <c r="F5031" s="255" t="s">
        <v>9135</v>
      </c>
      <c r="G5031" s="9"/>
      <c r="H5031" s="255" t="s">
        <v>9168</v>
      </c>
      <c r="I5031" s="9">
        <v>3</v>
      </c>
    </row>
    <row r="5032">
      <c r="A5032" s="255" t="s">
        <v>6209</v>
      </c>
      <c r="B5032" s="9">
        <v>3</v>
      </c>
      <c r="C5032" s="255" t="s">
        <v>9100</v>
      </c>
      <c r="D5032" s="9">
        <v>0.0031564858270260489</v>
      </c>
      <c r="E5032" s="9"/>
      <c r="F5032" s="255" t="s">
        <v>9114</v>
      </c>
      <c r="G5032" s="9"/>
      <c r="H5032" s="255" t="s">
        <v>9168</v>
      </c>
      <c r="I5032" s="9">
        <v>3</v>
      </c>
    </row>
    <row r="5033">
      <c r="A5033" s="255" t="s">
        <v>6210</v>
      </c>
      <c r="B5033" s="9">
        <v>3</v>
      </c>
      <c r="C5033" s="255" t="s">
        <v>9100</v>
      </c>
      <c r="D5033" s="9">
        <v>0.0026243872947692083</v>
      </c>
      <c r="E5033" s="9"/>
      <c r="F5033" s="255" t="s">
        <v>9125</v>
      </c>
      <c r="G5033" s="9"/>
      <c r="H5033" s="255" t="s">
        <v>9168</v>
      </c>
      <c r="I5033" s="9">
        <v>3</v>
      </c>
    </row>
    <row r="5034">
      <c r="A5034" s="255" t="s">
        <v>6211</v>
      </c>
      <c r="B5034" s="9">
        <v>3</v>
      </c>
      <c r="C5034" s="255" t="s">
        <v>9100</v>
      </c>
      <c r="D5034" s="9">
        <v>0.0057808731217952568</v>
      </c>
      <c r="E5034" s="9"/>
      <c r="F5034" s="255" t="s">
        <v>9132</v>
      </c>
      <c r="G5034" s="9"/>
      <c r="H5034" s="255" t="s">
        <v>9168</v>
      </c>
      <c r="I5034" s="9">
        <v>3</v>
      </c>
    </row>
    <row r="5035">
      <c r="A5035" s="255" t="s">
        <v>6212</v>
      </c>
      <c r="B5035" s="9">
        <v>3</v>
      </c>
      <c r="C5035" s="255" t="s">
        <v>9100</v>
      </c>
      <c r="D5035" s="9">
        <v>-0.00088755557661361389</v>
      </c>
      <c r="E5035" s="9"/>
      <c r="F5035" s="255" t="s">
        <v>9136</v>
      </c>
      <c r="G5035" s="9"/>
      <c r="H5035" s="255" t="s">
        <v>9168</v>
      </c>
      <c r="I5035" s="9">
        <v>3</v>
      </c>
    </row>
    <row r="5036">
      <c r="A5036" s="255" t="s">
        <v>6213</v>
      </c>
      <c r="B5036" s="9">
        <v>3</v>
      </c>
      <c r="C5036" s="255" t="s">
        <v>9100</v>
      </c>
      <c r="D5036" s="9">
        <v>-0.0020533946308749682</v>
      </c>
      <c r="E5036" s="9"/>
      <c r="F5036" s="255" t="s">
        <v>9137</v>
      </c>
      <c r="G5036" s="9"/>
      <c r="H5036" s="255" t="s">
        <v>9168</v>
      </c>
      <c r="I5036" s="9">
        <v>3</v>
      </c>
    </row>
    <row r="5037">
      <c r="A5037" s="255" t="s">
        <v>6214</v>
      </c>
      <c r="B5037" s="9">
        <v>4</v>
      </c>
      <c r="C5037" s="255" t="s">
        <v>9100</v>
      </c>
      <c r="D5037" s="9">
        <v>0.0016387607584883775</v>
      </c>
      <c r="E5037" s="9"/>
      <c r="F5037" s="255" t="s">
        <v>9129</v>
      </c>
      <c r="G5037" s="9"/>
      <c r="H5037" s="255" t="s">
        <v>9168</v>
      </c>
      <c r="I5037" s="9">
        <v>3</v>
      </c>
    </row>
    <row r="5038">
      <c r="A5038" s="255" t="s">
        <v>6215</v>
      </c>
      <c r="B5038" s="9">
        <v>4</v>
      </c>
      <c r="C5038" s="255" t="s">
        <v>9100</v>
      </c>
      <c r="D5038" s="9">
        <v>0.0016387607584883775</v>
      </c>
      <c r="E5038" s="9"/>
      <c r="F5038" s="255" t="s">
        <v>9130</v>
      </c>
      <c r="G5038" s="9"/>
      <c r="H5038" s="255" t="s">
        <v>9168</v>
      </c>
      <c r="I5038" s="9">
        <v>3</v>
      </c>
    </row>
    <row r="5039">
      <c r="A5039" s="255" t="s">
        <v>6216</v>
      </c>
      <c r="B5039" s="9">
        <v>4</v>
      </c>
      <c r="C5039" s="255" t="s">
        <v>9100</v>
      </c>
      <c r="D5039" s="9">
        <v>0.0040769295960215134</v>
      </c>
      <c r="E5039" s="9"/>
      <c r="F5039" s="255" t="s">
        <v>9131</v>
      </c>
      <c r="G5039" s="9"/>
      <c r="H5039" s="255" t="s">
        <v>9168</v>
      </c>
      <c r="I5039" s="9">
        <v>3</v>
      </c>
    </row>
    <row r="5040">
      <c r="A5040" s="255" t="s">
        <v>6217</v>
      </c>
      <c r="B5040" s="9">
        <v>4</v>
      </c>
      <c r="C5040" s="255" t="s">
        <v>9100</v>
      </c>
      <c r="D5040" s="9">
        <v>0</v>
      </c>
      <c r="E5040" s="9"/>
      <c r="F5040" s="255" t="s">
        <v>9121</v>
      </c>
      <c r="G5040" s="9"/>
      <c r="H5040" s="255" t="s">
        <v>9168</v>
      </c>
      <c r="I5040" s="9">
        <v>3</v>
      </c>
    </row>
    <row r="5041">
      <c r="A5041" s="255" t="s">
        <v>6218</v>
      </c>
      <c r="B5041" s="9">
        <v>4</v>
      </c>
      <c r="C5041" s="255" t="s">
        <v>9100</v>
      </c>
      <c r="D5041" s="9">
        <v>0</v>
      </c>
      <c r="E5041" s="9"/>
      <c r="F5041" s="255" t="s">
        <v>9120</v>
      </c>
      <c r="G5041" s="9"/>
      <c r="H5041" s="255" t="s">
        <v>9168</v>
      </c>
      <c r="I5041" s="9">
        <v>3</v>
      </c>
    </row>
    <row r="5042">
      <c r="A5042" s="255" t="s">
        <v>6219</v>
      </c>
      <c r="B5042" s="9">
        <v>4</v>
      </c>
      <c r="C5042" s="255" t="s">
        <v>9100</v>
      </c>
      <c r="D5042" s="9">
        <v>0.0057156903545098909</v>
      </c>
      <c r="E5042" s="9"/>
      <c r="F5042" s="255" t="s">
        <v>9122</v>
      </c>
      <c r="G5042" s="9"/>
      <c r="H5042" s="255" t="s">
        <v>9168</v>
      </c>
      <c r="I5042" s="9">
        <v>3</v>
      </c>
    </row>
    <row r="5043">
      <c r="A5043" s="255" t="s">
        <v>6220</v>
      </c>
      <c r="B5043" s="9">
        <v>4</v>
      </c>
      <c r="C5043" s="255" t="s">
        <v>9100</v>
      </c>
      <c r="D5043" s="9">
        <v>0.0057156903545098909</v>
      </c>
      <c r="E5043" s="9"/>
      <c r="F5043" s="255" t="s">
        <v>9123</v>
      </c>
      <c r="G5043" s="9"/>
      <c r="H5043" s="255" t="s">
        <v>9168</v>
      </c>
      <c r="I5043" s="9">
        <v>3</v>
      </c>
    </row>
    <row r="5044">
      <c r="A5044" s="255" t="s">
        <v>6221</v>
      </c>
      <c r="B5044" s="9">
        <v>4</v>
      </c>
      <c r="C5044" s="255" t="s">
        <v>9100</v>
      </c>
      <c r="D5044" s="9">
        <v>0.0057156903545098909</v>
      </c>
      <c r="E5044" s="9"/>
      <c r="F5044" s="255" t="s">
        <v>9124</v>
      </c>
      <c r="G5044" s="9"/>
      <c r="H5044" s="255" t="s">
        <v>9168</v>
      </c>
      <c r="I5044" s="9">
        <v>3</v>
      </c>
    </row>
    <row r="5045">
      <c r="A5045" s="255" t="s">
        <v>6222</v>
      </c>
      <c r="B5045" s="9">
        <v>4</v>
      </c>
      <c r="C5045" s="255" t="s">
        <v>9100</v>
      </c>
      <c r="D5045" s="9">
        <v>0.0094430140160730765</v>
      </c>
      <c r="E5045" s="9"/>
      <c r="F5045" s="255" t="s">
        <v>9127</v>
      </c>
      <c r="G5045" s="9"/>
      <c r="H5045" s="255" t="s">
        <v>9168</v>
      </c>
      <c r="I5045" s="9">
        <v>3</v>
      </c>
    </row>
    <row r="5046">
      <c r="A5046" s="255" t="s">
        <v>6223</v>
      </c>
      <c r="B5046" s="9">
        <v>4</v>
      </c>
      <c r="C5046" s="255" t="s">
        <v>9100</v>
      </c>
      <c r="D5046" s="9">
        <v>0.0094430140160730765</v>
      </c>
      <c r="E5046" s="9"/>
      <c r="F5046" s="255" t="s">
        <v>9128</v>
      </c>
      <c r="G5046" s="9"/>
      <c r="H5046" s="255" t="s">
        <v>9168</v>
      </c>
      <c r="I5046" s="9">
        <v>3</v>
      </c>
    </row>
    <row r="5047">
      <c r="A5047" s="255" t="s">
        <v>6224</v>
      </c>
      <c r="B5047" s="9">
        <v>4</v>
      </c>
      <c r="C5047" s="255" t="s">
        <v>9100</v>
      </c>
      <c r="D5047" s="9">
        <v>-0.0037273236615631847</v>
      </c>
      <c r="E5047" s="9"/>
      <c r="F5047" s="255" t="s">
        <v>9126</v>
      </c>
      <c r="G5047" s="9"/>
      <c r="H5047" s="255" t="s">
        <v>9168</v>
      </c>
      <c r="I5047" s="9">
        <v>3</v>
      </c>
    </row>
    <row r="5048">
      <c r="A5048" s="255" t="s">
        <v>6225</v>
      </c>
      <c r="B5048" s="9">
        <v>4</v>
      </c>
      <c r="C5048" s="255" t="s">
        <v>9100</v>
      </c>
      <c r="D5048" s="9">
        <v>0</v>
      </c>
      <c r="E5048" s="9"/>
      <c r="F5048" s="255" t="s">
        <v>9115</v>
      </c>
      <c r="G5048" s="9"/>
      <c r="H5048" s="255" t="s">
        <v>9168</v>
      </c>
      <c r="I5048" s="9">
        <v>3</v>
      </c>
    </row>
    <row r="5049">
      <c r="A5049" s="255" t="s">
        <v>6226</v>
      </c>
      <c r="B5049" s="9">
        <v>4</v>
      </c>
      <c r="C5049" s="255" t="s">
        <v>9100</v>
      </c>
      <c r="D5049" s="9">
        <v>0</v>
      </c>
      <c r="E5049" s="9"/>
      <c r="F5049" s="255" t="s">
        <v>9138</v>
      </c>
      <c r="G5049" s="9"/>
      <c r="H5049" s="255" t="s">
        <v>9168</v>
      </c>
      <c r="I5049" s="9">
        <v>3</v>
      </c>
    </row>
    <row r="5050">
      <c r="A5050" s="255" t="s">
        <v>6227</v>
      </c>
      <c r="B5050" s="9">
        <v>4</v>
      </c>
      <c r="C5050" s="255" t="s">
        <v>9100</v>
      </c>
      <c r="D5050" s="9">
        <v>0</v>
      </c>
      <c r="E5050" s="9"/>
      <c r="F5050" s="255" t="s">
        <v>9119</v>
      </c>
      <c r="G5050" s="9"/>
      <c r="H5050" s="255" t="s">
        <v>9168</v>
      </c>
      <c r="I5050" s="9">
        <v>3</v>
      </c>
    </row>
    <row r="5051">
      <c r="A5051" s="255" t="s">
        <v>6228</v>
      </c>
      <c r="B5051" s="9">
        <v>4</v>
      </c>
      <c r="C5051" s="255" t="s">
        <v>9100</v>
      </c>
      <c r="D5051" s="9">
        <v>0</v>
      </c>
      <c r="E5051" s="9"/>
      <c r="F5051" s="255" t="s">
        <v>9118</v>
      </c>
      <c r="G5051" s="9"/>
      <c r="H5051" s="255" t="s">
        <v>9168</v>
      </c>
      <c r="I5051" s="9">
        <v>3</v>
      </c>
    </row>
    <row r="5052">
      <c r="A5052" s="255" t="s">
        <v>6229</v>
      </c>
      <c r="B5052" s="9">
        <v>4</v>
      </c>
      <c r="C5052" s="255" t="s">
        <v>9100</v>
      </c>
      <c r="D5052" s="9">
        <v>0</v>
      </c>
      <c r="E5052" s="9"/>
      <c r="F5052" s="255" t="s">
        <v>9116</v>
      </c>
      <c r="G5052" s="9"/>
      <c r="H5052" s="255" t="s">
        <v>9168</v>
      </c>
      <c r="I5052" s="9">
        <v>3</v>
      </c>
    </row>
    <row r="5053">
      <c r="A5053" s="255" t="s">
        <v>6230</v>
      </c>
      <c r="B5053" s="9">
        <v>4</v>
      </c>
      <c r="C5053" s="255" t="s">
        <v>9100</v>
      </c>
      <c r="D5053" s="9">
        <v>0</v>
      </c>
      <c r="E5053" s="9"/>
      <c r="F5053" s="255" t="s">
        <v>9117</v>
      </c>
      <c r="G5053" s="9"/>
      <c r="H5053" s="255" t="s">
        <v>9168</v>
      </c>
      <c r="I5053" s="9">
        <v>3</v>
      </c>
    </row>
    <row r="5054">
      <c r="A5054" s="255" t="s">
        <v>6231</v>
      </c>
      <c r="B5054" s="9">
        <v>4</v>
      </c>
      <c r="C5054" s="255" t="s">
        <v>9100</v>
      </c>
      <c r="D5054" s="9">
        <v>0.006132021232640633</v>
      </c>
      <c r="E5054" s="9"/>
      <c r="F5054" s="255" t="s">
        <v>9133</v>
      </c>
      <c r="G5054" s="9"/>
      <c r="H5054" s="255" t="s">
        <v>9168</v>
      </c>
      <c r="I5054" s="9">
        <v>3</v>
      </c>
    </row>
    <row r="5055">
      <c r="A5055" s="255" t="s">
        <v>6232</v>
      </c>
      <c r="B5055" s="9">
        <v>4</v>
      </c>
      <c r="C5055" s="255" t="s">
        <v>9100</v>
      </c>
      <c r="D5055" s="9">
        <v>-0.0031181035262085408</v>
      </c>
      <c r="E5055" s="9"/>
      <c r="F5055" s="255" t="s">
        <v>9134</v>
      </c>
      <c r="G5055" s="9"/>
      <c r="H5055" s="255" t="s">
        <v>9168</v>
      </c>
      <c r="I5055" s="9">
        <v>3</v>
      </c>
    </row>
    <row r="5056">
      <c r="A5056" s="255" t="s">
        <v>6233</v>
      </c>
      <c r="B5056" s="9">
        <v>4</v>
      </c>
      <c r="C5056" s="255" t="s">
        <v>9100</v>
      </c>
      <c r="D5056" s="9">
        <v>0.0030139177064320913</v>
      </c>
      <c r="E5056" s="9"/>
      <c r="F5056" s="255" t="s">
        <v>9135</v>
      </c>
      <c r="G5056" s="9"/>
      <c r="H5056" s="255" t="s">
        <v>9168</v>
      </c>
      <c r="I5056" s="9">
        <v>3</v>
      </c>
    </row>
    <row r="5057">
      <c r="A5057" s="255" t="s">
        <v>6234</v>
      </c>
      <c r="B5057" s="9">
        <v>4</v>
      </c>
      <c r="C5057" s="255" t="s">
        <v>9100</v>
      </c>
      <c r="D5057" s="9">
        <v>0.0036932659670911795</v>
      </c>
      <c r="E5057" s="9"/>
      <c r="F5057" s="255" t="s">
        <v>9114</v>
      </c>
      <c r="G5057" s="9"/>
      <c r="H5057" s="255" t="s">
        <v>9168</v>
      </c>
      <c r="I5057" s="9">
        <v>3</v>
      </c>
    </row>
    <row r="5058">
      <c r="A5058" s="255" t="s">
        <v>6235</v>
      </c>
      <c r="B5058" s="9">
        <v>4</v>
      </c>
      <c r="C5058" s="255" t="s">
        <v>9100</v>
      </c>
      <c r="D5058" s="9">
        <v>0.0027358303425498052</v>
      </c>
      <c r="E5058" s="9"/>
      <c r="F5058" s="255" t="s">
        <v>9125</v>
      </c>
      <c r="G5058" s="9"/>
      <c r="H5058" s="255" t="s">
        <v>9168</v>
      </c>
      <c r="I5058" s="9">
        <v>3</v>
      </c>
    </row>
    <row r="5059">
      <c r="A5059" s="255" t="s">
        <v>6236</v>
      </c>
      <c r="B5059" s="9">
        <v>4</v>
      </c>
      <c r="C5059" s="255" t="s">
        <v>9100</v>
      </c>
      <c r="D5059" s="9">
        <v>0.0064290963096409852</v>
      </c>
      <c r="E5059" s="9"/>
      <c r="F5059" s="255" t="s">
        <v>9132</v>
      </c>
      <c r="G5059" s="9"/>
      <c r="H5059" s="255" t="s">
        <v>9168</v>
      </c>
      <c r="I5059" s="9">
        <v>3</v>
      </c>
    </row>
    <row r="5060">
      <c r="A5060" s="255" t="s">
        <v>6237</v>
      </c>
      <c r="B5060" s="9">
        <v>4</v>
      </c>
      <c r="C5060" s="255" t="s">
        <v>9100</v>
      </c>
      <c r="D5060" s="9">
        <v>-0.001375156947943714</v>
      </c>
      <c r="E5060" s="9"/>
      <c r="F5060" s="255" t="s">
        <v>9136</v>
      </c>
      <c r="G5060" s="9"/>
      <c r="H5060" s="255" t="s">
        <v>9168</v>
      </c>
      <c r="I5060" s="9">
        <v>3</v>
      </c>
    </row>
    <row r="5061">
      <c r="A5061" s="255" t="s">
        <v>6238</v>
      </c>
      <c r="B5061" s="9">
        <v>4</v>
      </c>
      <c r="C5061" s="255" t="s">
        <v>9100</v>
      </c>
      <c r="D5061" s="9">
        <v>-0.002352166713619471</v>
      </c>
      <c r="E5061" s="9"/>
      <c r="F5061" s="255" t="s">
        <v>9137</v>
      </c>
      <c r="G5061" s="9"/>
      <c r="H5061" s="255" t="s">
        <v>9168</v>
      </c>
      <c r="I5061" s="9">
        <v>3</v>
      </c>
    </row>
    <row r="5062">
      <c r="A5062" s="255" t="s">
        <v>6239</v>
      </c>
      <c r="B5062" s="9">
        <v>5</v>
      </c>
      <c r="C5062" s="255" t="s">
        <v>9100</v>
      </c>
      <c r="D5062" s="9">
        <v>0.0018990666676505698</v>
      </c>
      <c r="E5062" s="9"/>
      <c r="F5062" s="255" t="s">
        <v>9129</v>
      </c>
      <c r="G5062" s="9"/>
      <c r="H5062" s="255" t="s">
        <v>9168</v>
      </c>
      <c r="I5062" s="9">
        <v>3</v>
      </c>
    </row>
    <row r="5063">
      <c r="A5063" s="255" t="s">
        <v>6240</v>
      </c>
      <c r="B5063" s="9">
        <v>5</v>
      </c>
      <c r="C5063" s="255" t="s">
        <v>9100</v>
      </c>
      <c r="D5063" s="9">
        <v>0.0018990666676505698</v>
      </c>
      <c r="E5063" s="9"/>
      <c r="F5063" s="255" t="s">
        <v>9130</v>
      </c>
      <c r="G5063" s="9"/>
      <c r="H5063" s="255" t="s">
        <v>9168</v>
      </c>
      <c r="I5063" s="9">
        <v>3</v>
      </c>
    </row>
    <row r="5064">
      <c r="A5064" s="255" t="s">
        <v>6241</v>
      </c>
      <c r="B5064" s="9">
        <v>5</v>
      </c>
      <c r="C5064" s="255" t="s">
        <v>9100</v>
      </c>
      <c r="D5064" s="9">
        <v>0.0045120339687870865</v>
      </c>
      <c r="E5064" s="9"/>
      <c r="F5064" s="255" t="s">
        <v>9131</v>
      </c>
      <c r="G5064" s="9"/>
      <c r="H5064" s="255" t="s">
        <v>9168</v>
      </c>
      <c r="I5064" s="9">
        <v>3</v>
      </c>
    </row>
    <row r="5065">
      <c r="A5065" s="255" t="s">
        <v>6242</v>
      </c>
      <c r="B5065" s="9">
        <v>5</v>
      </c>
      <c r="C5065" s="255" t="s">
        <v>9100</v>
      </c>
      <c r="D5065" s="9">
        <v>0</v>
      </c>
      <c r="E5065" s="9"/>
      <c r="F5065" s="255" t="s">
        <v>9121</v>
      </c>
      <c r="G5065" s="9"/>
      <c r="H5065" s="255" t="s">
        <v>9168</v>
      </c>
      <c r="I5065" s="9">
        <v>3</v>
      </c>
    </row>
    <row r="5066">
      <c r="A5066" s="255" t="s">
        <v>6243</v>
      </c>
      <c r="B5066" s="9">
        <v>5</v>
      </c>
      <c r="C5066" s="255" t="s">
        <v>9100</v>
      </c>
      <c r="D5066" s="9">
        <v>0</v>
      </c>
      <c r="E5066" s="9"/>
      <c r="F5066" s="255" t="s">
        <v>9120</v>
      </c>
      <c r="G5066" s="9"/>
      <c r="H5066" s="255" t="s">
        <v>9168</v>
      </c>
      <c r="I5066" s="9">
        <v>3</v>
      </c>
    </row>
    <row r="5067">
      <c r="A5067" s="255" t="s">
        <v>6244</v>
      </c>
      <c r="B5067" s="9">
        <v>5</v>
      </c>
      <c r="C5067" s="255" t="s">
        <v>9100</v>
      </c>
      <c r="D5067" s="9">
        <v>0.0064111006364376564</v>
      </c>
      <c r="E5067" s="9"/>
      <c r="F5067" s="255" t="s">
        <v>9122</v>
      </c>
      <c r="G5067" s="9"/>
      <c r="H5067" s="255" t="s">
        <v>9168</v>
      </c>
      <c r="I5067" s="9">
        <v>3</v>
      </c>
    </row>
    <row r="5068">
      <c r="A5068" s="255" t="s">
        <v>6245</v>
      </c>
      <c r="B5068" s="9">
        <v>5</v>
      </c>
      <c r="C5068" s="255" t="s">
        <v>9100</v>
      </c>
      <c r="D5068" s="9">
        <v>0.0064111006364376564</v>
      </c>
      <c r="E5068" s="9"/>
      <c r="F5068" s="255" t="s">
        <v>9123</v>
      </c>
      <c r="G5068" s="9"/>
      <c r="H5068" s="255" t="s">
        <v>9168</v>
      </c>
      <c r="I5068" s="9">
        <v>3</v>
      </c>
    </row>
    <row r="5069">
      <c r="A5069" s="255" t="s">
        <v>6246</v>
      </c>
      <c r="B5069" s="9">
        <v>5</v>
      </c>
      <c r="C5069" s="255" t="s">
        <v>9100</v>
      </c>
      <c r="D5069" s="9">
        <v>0.0064111006364376564</v>
      </c>
      <c r="E5069" s="9"/>
      <c r="F5069" s="255" t="s">
        <v>9124</v>
      </c>
      <c r="G5069" s="9"/>
      <c r="H5069" s="255" t="s">
        <v>9168</v>
      </c>
      <c r="I5069" s="9">
        <v>3</v>
      </c>
    </row>
    <row r="5070">
      <c r="A5070" s="255" t="s">
        <v>6247</v>
      </c>
      <c r="B5070" s="9">
        <v>5</v>
      </c>
      <c r="C5070" s="255" t="s">
        <v>9100</v>
      </c>
      <c r="D5070" s="9">
        <v>0.010299742933510967</v>
      </c>
      <c r="E5070" s="9"/>
      <c r="F5070" s="255" t="s">
        <v>9127</v>
      </c>
      <c r="G5070" s="9"/>
      <c r="H5070" s="255" t="s">
        <v>9168</v>
      </c>
      <c r="I5070" s="9">
        <v>3</v>
      </c>
    </row>
    <row r="5071">
      <c r="A5071" s="255" t="s">
        <v>6248</v>
      </c>
      <c r="B5071" s="9">
        <v>5</v>
      </c>
      <c r="C5071" s="255" t="s">
        <v>9100</v>
      </c>
      <c r="D5071" s="9">
        <v>0.010299742933510967</v>
      </c>
      <c r="E5071" s="9"/>
      <c r="F5071" s="255" t="s">
        <v>9128</v>
      </c>
      <c r="G5071" s="9"/>
      <c r="H5071" s="255" t="s">
        <v>9168</v>
      </c>
      <c r="I5071" s="9">
        <v>3</v>
      </c>
    </row>
    <row r="5072">
      <c r="A5072" s="255" t="s">
        <v>6249</v>
      </c>
      <c r="B5072" s="9">
        <v>5</v>
      </c>
      <c r="C5072" s="255" t="s">
        <v>9100</v>
      </c>
      <c r="D5072" s="9">
        <v>-0.003888642297073312</v>
      </c>
      <c r="E5072" s="9"/>
      <c r="F5072" s="255" t="s">
        <v>9126</v>
      </c>
      <c r="G5072" s="9"/>
      <c r="H5072" s="255" t="s">
        <v>9168</v>
      </c>
      <c r="I5072" s="9">
        <v>3</v>
      </c>
    </row>
    <row r="5073">
      <c r="A5073" s="255" t="s">
        <v>6250</v>
      </c>
      <c r="B5073" s="9">
        <v>5</v>
      </c>
      <c r="C5073" s="255" t="s">
        <v>9100</v>
      </c>
      <c r="D5073" s="9">
        <v>0</v>
      </c>
      <c r="E5073" s="9"/>
      <c r="F5073" s="255" t="s">
        <v>9115</v>
      </c>
      <c r="G5073" s="9"/>
      <c r="H5073" s="255" t="s">
        <v>9168</v>
      </c>
      <c r="I5073" s="9">
        <v>3</v>
      </c>
    </row>
    <row r="5074">
      <c r="A5074" s="255" t="s">
        <v>6251</v>
      </c>
      <c r="B5074" s="9">
        <v>5</v>
      </c>
      <c r="C5074" s="255" t="s">
        <v>9100</v>
      </c>
      <c r="D5074" s="9">
        <v>0</v>
      </c>
      <c r="E5074" s="9"/>
      <c r="F5074" s="255" t="s">
        <v>9138</v>
      </c>
      <c r="G5074" s="9"/>
      <c r="H5074" s="255" t="s">
        <v>9168</v>
      </c>
      <c r="I5074" s="9">
        <v>3</v>
      </c>
    </row>
    <row r="5075">
      <c r="A5075" s="255" t="s">
        <v>6252</v>
      </c>
      <c r="B5075" s="9">
        <v>5</v>
      </c>
      <c r="C5075" s="255" t="s">
        <v>9100</v>
      </c>
      <c r="D5075" s="9">
        <v>0</v>
      </c>
      <c r="E5075" s="9"/>
      <c r="F5075" s="255" t="s">
        <v>9119</v>
      </c>
      <c r="G5075" s="9"/>
      <c r="H5075" s="255" t="s">
        <v>9168</v>
      </c>
      <c r="I5075" s="9">
        <v>3</v>
      </c>
    </row>
    <row r="5076">
      <c r="A5076" s="255" t="s">
        <v>6253</v>
      </c>
      <c r="B5076" s="9">
        <v>5</v>
      </c>
      <c r="C5076" s="255" t="s">
        <v>9100</v>
      </c>
      <c r="D5076" s="9">
        <v>0</v>
      </c>
      <c r="E5076" s="9"/>
      <c r="F5076" s="255" t="s">
        <v>9118</v>
      </c>
      <c r="G5076" s="9"/>
      <c r="H5076" s="255" t="s">
        <v>9168</v>
      </c>
      <c r="I5076" s="9">
        <v>3</v>
      </c>
    </row>
    <row r="5077">
      <c r="A5077" s="255" t="s">
        <v>6254</v>
      </c>
      <c r="B5077" s="9">
        <v>5</v>
      </c>
      <c r="C5077" s="255" t="s">
        <v>9100</v>
      </c>
      <c r="D5077" s="9">
        <v>0</v>
      </c>
      <c r="E5077" s="9"/>
      <c r="F5077" s="255" t="s">
        <v>9116</v>
      </c>
      <c r="G5077" s="9"/>
      <c r="H5077" s="255" t="s">
        <v>9168</v>
      </c>
      <c r="I5077" s="9">
        <v>3</v>
      </c>
    </row>
    <row r="5078">
      <c r="A5078" s="255" t="s">
        <v>6255</v>
      </c>
      <c r="B5078" s="9">
        <v>5</v>
      </c>
      <c r="C5078" s="255" t="s">
        <v>9100</v>
      </c>
      <c r="D5078" s="9">
        <v>0</v>
      </c>
      <c r="E5078" s="9"/>
      <c r="F5078" s="255" t="s">
        <v>9117</v>
      </c>
      <c r="G5078" s="9"/>
      <c r="H5078" s="255" t="s">
        <v>9168</v>
      </c>
      <c r="I5078" s="9">
        <v>3</v>
      </c>
    </row>
    <row r="5079">
      <c r="A5079" s="255" t="s">
        <v>6256</v>
      </c>
      <c r="B5079" s="9">
        <v>5</v>
      </c>
      <c r="C5079" s="255" t="s">
        <v>9100</v>
      </c>
      <c r="D5079" s="9">
        <v>0.0061750134773885081</v>
      </c>
      <c r="E5079" s="9"/>
      <c r="F5079" s="255" t="s">
        <v>9133</v>
      </c>
      <c r="G5079" s="9"/>
      <c r="H5079" s="255" t="s">
        <v>9168</v>
      </c>
      <c r="I5079" s="9">
        <v>3</v>
      </c>
    </row>
    <row r="5080">
      <c r="A5080" s="255" t="s">
        <v>6257</v>
      </c>
      <c r="B5080" s="9">
        <v>5</v>
      </c>
      <c r="C5080" s="255" t="s">
        <v>9100</v>
      </c>
      <c r="D5080" s="9">
        <v>-0.0032506799373634102</v>
      </c>
      <c r="E5080" s="9"/>
      <c r="F5080" s="255" t="s">
        <v>9134</v>
      </c>
      <c r="G5080" s="9"/>
      <c r="H5080" s="255" t="s">
        <v>9168</v>
      </c>
      <c r="I5080" s="9">
        <v>3</v>
      </c>
    </row>
    <row r="5081">
      <c r="A5081" s="255" t="s">
        <v>6258</v>
      </c>
      <c r="B5081" s="9">
        <v>5</v>
      </c>
      <c r="C5081" s="255" t="s">
        <v>9100</v>
      </c>
      <c r="D5081" s="9">
        <v>0.002924333540025097</v>
      </c>
      <c r="E5081" s="9"/>
      <c r="F5081" s="255" t="s">
        <v>9135</v>
      </c>
      <c r="G5081" s="9"/>
      <c r="H5081" s="255" t="s">
        <v>9168</v>
      </c>
      <c r="I5081" s="9">
        <v>3</v>
      </c>
    </row>
    <row r="5082">
      <c r="A5082" s="255" t="s">
        <v>6259</v>
      </c>
      <c r="B5082" s="9">
        <v>5</v>
      </c>
      <c r="C5082" s="255" t="s">
        <v>9100</v>
      </c>
      <c r="D5082" s="9">
        <v>0.0044587604178928748</v>
      </c>
      <c r="E5082" s="9"/>
      <c r="F5082" s="255" t="s">
        <v>9114</v>
      </c>
      <c r="G5082" s="9"/>
      <c r="H5082" s="255" t="s">
        <v>9168</v>
      </c>
      <c r="I5082" s="9">
        <v>3</v>
      </c>
    </row>
    <row r="5083">
      <c r="A5083" s="255" t="s">
        <v>6260</v>
      </c>
      <c r="B5083" s="9">
        <v>5</v>
      </c>
      <c r="C5083" s="255" t="s">
        <v>9100</v>
      </c>
      <c r="D5083" s="9">
        <v>0.0029166489755929957</v>
      </c>
      <c r="E5083" s="9"/>
      <c r="F5083" s="255" t="s">
        <v>9125</v>
      </c>
      <c r="G5083" s="9"/>
      <c r="H5083" s="255" t="s">
        <v>9168</v>
      </c>
      <c r="I5083" s="9">
        <v>3</v>
      </c>
    </row>
    <row r="5084">
      <c r="A5084" s="255" t="s">
        <v>6261</v>
      </c>
      <c r="B5084" s="9">
        <v>5</v>
      </c>
      <c r="C5084" s="255" t="s">
        <v>9100</v>
      </c>
      <c r="D5084" s="9">
        <v>0.0073754093934858709</v>
      </c>
      <c r="E5084" s="9"/>
      <c r="F5084" s="255" t="s">
        <v>9132</v>
      </c>
      <c r="G5084" s="9"/>
      <c r="H5084" s="255" t="s">
        <v>9168</v>
      </c>
      <c r="I5084" s="9">
        <v>3</v>
      </c>
    </row>
    <row r="5085">
      <c r="A5085" s="255" t="s">
        <v>6262</v>
      </c>
      <c r="B5085" s="9">
        <v>5</v>
      </c>
      <c r="C5085" s="255" t="s">
        <v>9100</v>
      </c>
      <c r="D5085" s="9">
        <v>-0.0010252668723745274</v>
      </c>
      <c r="E5085" s="9"/>
      <c r="F5085" s="255" t="s">
        <v>9136</v>
      </c>
      <c r="G5085" s="9"/>
      <c r="H5085" s="255" t="s">
        <v>9168</v>
      </c>
      <c r="I5085" s="9">
        <v>3</v>
      </c>
    </row>
    <row r="5086">
      <c r="A5086" s="255" t="s">
        <v>6263</v>
      </c>
      <c r="B5086" s="9">
        <v>5</v>
      </c>
      <c r="C5086" s="255" t="s">
        <v>9100</v>
      </c>
      <c r="D5086" s="9">
        <v>-0.002863375424698784</v>
      </c>
      <c r="E5086" s="9"/>
      <c r="F5086" s="255" t="s">
        <v>9137</v>
      </c>
      <c r="G5086" s="9"/>
      <c r="H5086" s="255" t="s">
        <v>9168</v>
      </c>
      <c r="I5086" s="9">
        <v>3</v>
      </c>
    </row>
    <row r="5087">
      <c r="A5087" s="255" t="s">
        <v>6264</v>
      </c>
      <c r="B5087" s="9">
        <v>6</v>
      </c>
      <c r="C5087" s="255" t="s">
        <v>9100</v>
      </c>
      <c r="D5087" s="9">
        <v>0.0018580987281337149</v>
      </c>
      <c r="E5087" s="9"/>
      <c r="F5087" s="255" t="s">
        <v>9129</v>
      </c>
      <c r="G5087" s="9"/>
      <c r="H5087" s="255" t="s">
        <v>9168</v>
      </c>
      <c r="I5087" s="9">
        <v>3</v>
      </c>
    </row>
    <row r="5088">
      <c r="A5088" s="255" t="s">
        <v>6265</v>
      </c>
      <c r="B5088" s="9">
        <v>6</v>
      </c>
      <c r="C5088" s="255" t="s">
        <v>9100</v>
      </c>
      <c r="D5088" s="9">
        <v>0.0018580987281337149</v>
      </c>
      <c r="E5088" s="9"/>
      <c r="F5088" s="255" t="s">
        <v>9130</v>
      </c>
      <c r="G5088" s="9"/>
      <c r="H5088" s="255" t="s">
        <v>9168</v>
      </c>
      <c r="I5088" s="9">
        <v>3</v>
      </c>
    </row>
    <row r="5089">
      <c r="A5089" s="255" t="s">
        <v>6266</v>
      </c>
      <c r="B5089" s="9">
        <v>6</v>
      </c>
      <c r="C5089" s="255" t="s">
        <v>9100</v>
      </c>
      <c r="D5089" s="9">
        <v>0.0044179994391354404</v>
      </c>
      <c r="E5089" s="9"/>
      <c r="F5089" s="255" t="s">
        <v>9131</v>
      </c>
      <c r="G5089" s="9"/>
      <c r="H5089" s="255" t="s">
        <v>9168</v>
      </c>
      <c r="I5089" s="9">
        <v>3</v>
      </c>
    </row>
    <row r="5090">
      <c r="A5090" s="255" t="s">
        <v>6267</v>
      </c>
      <c r="B5090" s="9">
        <v>6</v>
      </c>
      <c r="C5090" s="255" t="s">
        <v>9100</v>
      </c>
      <c r="D5090" s="9">
        <v>0</v>
      </c>
      <c r="E5090" s="9"/>
      <c r="F5090" s="255" t="s">
        <v>9121</v>
      </c>
      <c r="G5090" s="9"/>
      <c r="H5090" s="255" t="s">
        <v>9168</v>
      </c>
      <c r="I5090" s="9">
        <v>3</v>
      </c>
    </row>
    <row r="5091">
      <c r="A5091" s="255" t="s">
        <v>6268</v>
      </c>
      <c r="B5091" s="9">
        <v>6</v>
      </c>
      <c r="C5091" s="255" t="s">
        <v>9100</v>
      </c>
      <c r="D5091" s="9">
        <v>0</v>
      </c>
      <c r="E5091" s="9"/>
      <c r="F5091" s="255" t="s">
        <v>9120</v>
      </c>
      <c r="G5091" s="9"/>
      <c r="H5091" s="255" t="s">
        <v>9168</v>
      </c>
      <c r="I5091" s="9">
        <v>3</v>
      </c>
    </row>
    <row r="5092">
      <c r="A5092" s="255" t="s">
        <v>6269</v>
      </c>
      <c r="B5092" s="9">
        <v>6</v>
      </c>
      <c r="C5092" s="255" t="s">
        <v>9100</v>
      </c>
      <c r="D5092" s="9">
        <v>0.0062760981672691559</v>
      </c>
      <c r="E5092" s="9"/>
      <c r="F5092" s="255" t="s">
        <v>9122</v>
      </c>
      <c r="G5092" s="9"/>
      <c r="H5092" s="255" t="s">
        <v>9168</v>
      </c>
      <c r="I5092" s="9">
        <v>3</v>
      </c>
    </row>
    <row r="5093">
      <c r="A5093" s="255" t="s">
        <v>6270</v>
      </c>
      <c r="B5093" s="9">
        <v>6</v>
      </c>
      <c r="C5093" s="255" t="s">
        <v>9100</v>
      </c>
      <c r="D5093" s="9">
        <v>0.0062760981672691559</v>
      </c>
      <c r="E5093" s="9"/>
      <c r="F5093" s="255" t="s">
        <v>9123</v>
      </c>
      <c r="G5093" s="9"/>
      <c r="H5093" s="255" t="s">
        <v>9168</v>
      </c>
      <c r="I5093" s="9">
        <v>3</v>
      </c>
    </row>
    <row r="5094">
      <c r="A5094" s="255" t="s">
        <v>6271</v>
      </c>
      <c r="B5094" s="9">
        <v>6</v>
      </c>
      <c r="C5094" s="255" t="s">
        <v>9100</v>
      </c>
      <c r="D5094" s="9">
        <v>0.0062760981672691559</v>
      </c>
      <c r="E5094" s="9"/>
      <c r="F5094" s="255" t="s">
        <v>9124</v>
      </c>
      <c r="G5094" s="9"/>
      <c r="H5094" s="255" t="s">
        <v>9168</v>
      </c>
      <c r="I5094" s="9">
        <v>3</v>
      </c>
    </row>
    <row r="5095">
      <c r="A5095" s="255" t="s">
        <v>6272</v>
      </c>
      <c r="B5095" s="9">
        <v>6</v>
      </c>
      <c r="C5095" s="255" t="s">
        <v>9100</v>
      </c>
      <c r="D5095" s="9">
        <v>0.010005637712062997</v>
      </c>
      <c r="E5095" s="9"/>
      <c r="F5095" s="255" t="s">
        <v>9127</v>
      </c>
      <c r="G5095" s="9"/>
      <c r="H5095" s="255" t="s">
        <v>9168</v>
      </c>
      <c r="I5095" s="9">
        <v>3</v>
      </c>
    </row>
    <row r="5096">
      <c r="A5096" s="255" t="s">
        <v>6273</v>
      </c>
      <c r="B5096" s="9">
        <v>6</v>
      </c>
      <c r="C5096" s="255" t="s">
        <v>9100</v>
      </c>
      <c r="D5096" s="9">
        <v>0.010005637712062997</v>
      </c>
      <c r="E5096" s="9"/>
      <c r="F5096" s="255" t="s">
        <v>9128</v>
      </c>
      <c r="G5096" s="9"/>
      <c r="H5096" s="255" t="s">
        <v>9168</v>
      </c>
      <c r="I5096" s="9">
        <v>3</v>
      </c>
    </row>
    <row r="5097">
      <c r="A5097" s="255" t="s">
        <v>6274</v>
      </c>
      <c r="B5097" s="9">
        <v>6</v>
      </c>
      <c r="C5097" s="255" t="s">
        <v>9100</v>
      </c>
      <c r="D5097" s="9">
        <v>-0.0037295395447938411</v>
      </c>
      <c r="E5097" s="9"/>
      <c r="F5097" s="255" t="s">
        <v>9126</v>
      </c>
      <c r="G5097" s="9"/>
      <c r="H5097" s="255" t="s">
        <v>9168</v>
      </c>
      <c r="I5097" s="9">
        <v>3</v>
      </c>
    </row>
    <row r="5098">
      <c r="A5098" s="255" t="s">
        <v>6275</v>
      </c>
      <c r="B5098" s="9">
        <v>6</v>
      </c>
      <c r="C5098" s="255" t="s">
        <v>9100</v>
      </c>
      <c r="D5098" s="9">
        <v>0</v>
      </c>
      <c r="E5098" s="9"/>
      <c r="F5098" s="255" t="s">
        <v>9115</v>
      </c>
      <c r="G5098" s="9"/>
      <c r="H5098" s="255" t="s">
        <v>9168</v>
      </c>
      <c r="I5098" s="9">
        <v>3</v>
      </c>
    </row>
    <row r="5099">
      <c r="A5099" s="255" t="s">
        <v>6276</v>
      </c>
      <c r="B5099" s="9">
        <v>6</v>
      </c>
      <c r="C5099" s="255" t="s">
        <v>9100</v>
      </c>
      <c r="D5099" s="9">
        <v>0</v>
      </c>
      <c r="E5099" s="9"/>
      <c r="F5099" s="255" t="s">
        <v>9138</v>
      </c>
      <c r="G5099" s="9"/>
      <c r="H5099" s="255" t="s">
        <v>9168</v>
      </c>
      <c r="I5099" s="9">
        <v>3</v>
      </c>
    </row>
    <row r="5100">
      <c r="A5100" s="255" t="s">
        <v>6277</v>
      </c>
      <c r="B5100" s="9">
        <v>6</v>
      </c>
      <c r="C5100" s="255" t="s">
        <v>9100</v>
      </c>
      <c r="D5100" s="9">
        <v>0</v>
      </c>
      <c r="E5100" s="9"/>
      <c r="F5100" s="255" t="s">
        <v>9119</v>
      </c>
      <c r="G5100" s="9"/>
      <c r="H5100" s="255" t="s">
        <v>9168</v>
      </c>
      <c r="I5100" s="9">
        <v>3</v>
      </c>
    </row>
    <row r="5101">
      <c r="A5101" s="255" t="s">
        <v>6278</v>
      </c>
      <c r="B5101" s="9">
        <v>6</v>
      </c>
      <c r="C5101" s="255" t="s">
        <v>9100</v>
      </c>
      <c r="D5101" s="9">
        <v>0</v>
      </c>
      <c r="E5101" s="9"/>
      <c r="F5101" s="255" t="s">
        <v>9118</v>
      </c>
      <c r="G5101" s="9"/>
      <c r="H5101" s="255" t="s">
        <v>9168</v>
      </c>
      <c r="I5101" s="9">
        <v>3</v>
      </c>
    </row>
    <row r="5102">
      <c r="A5102" s="255" t="s">
        <v>6279</v>
      </c>
      <c r="B5102" s="9">
        <v>6</v>
      </c>
      <c r="C5102" s="255" t="s">
        <v>9100</v>
      </c>
      <c r="D5102" s="9">
        <v>0</v>
      </c>
      <c r="E5102" s="9"/>
      <c r="F5102" s="255" t="s">
        <v>9116</v>
      </c>
      <c r="G5102" s="9"/>
      <c r="H5102" s="255" t="s">
        <v>9168</v>
      </c>
      <c r="I5102" s="9">
        <v>3</v>
      </c>
    </row>
    <row r="5103">
      <c r="A5103" s="255" t="s">
        <v>6280</v>
      </c>
      <c r="B5103" s="9">
        <v>6</v>
      </c>
      <c r="C5103" s="255" t="s">
        <v>9100</v>
      </c>
      <c r="D5103" s="9">
        <v>0</v>
      </c>
      <c r="E5103" s="9"/>
      <c r="F5103" s="255" t="s">
        <v>9117</v>
      </c>
      <c r="G5103" s="9"/>
      <c r="H5103" s="255" t="s">
        <v>9168</v>
      </c>
      <c r="I5103" s="9">
        <v>3</v>
      </c>
    </row>
    <row r="5104">
      <c r="A5104" s="255" t="s">
        <v>6281</v>
      </c>
      <c r="B5104" s="9">
        <v>6</v>
      </c>
      <c r="C5104" s="255" t="s">
        <v>9100</v>
      </c>
      <c r="D5104" s="9">
        <v>0.0066748071960251393</v>
      </c>
      <c r="E5104" s="9"/>
      <c r="F5104" s="255" t="s">
        <v>9133</v>
      </c>
      <c r="G5104" s="9"/>
      <c r="H5104" s="255" t="s">
        <v>9168</v>
      </c>
      <c r="I5104" s="9">
        <v>3</v>
      </c>
    </row>
    <row r="5105">
      <c r="A5105" s="255" t="s">
        <v>6282</v>
      </c>
      <c r="B5105" s="9">
        <v>6</v>
      </c>
      <c r="C5105" s="255" t="s">
        <v>9100</v>
      </c>
      <c r="D5105" s="9">
        <v>-0.0032442893568244173</v>
      </c>
      <c r="E5105" s="9"/>
      <c r="F5105" s="255" t="s">
        <v>9134</v>
      </c>
      <c r="G5105" s="9"/>
      <c r="H5105" s="255" t="s">
        <v>9168</v>
      </c>
      <c r="I5105" s="9">
        <v>3</v>
      </c>
    </row>
    <row r="5106">
      <c r="A5106" s="255" t="s">
        <v>6283</v>
      </c>
      <c r="B5106" s="9">
        <v>6</v>
      </c>
      <c r="C5106" s="255" t="s">
        <v>9100</v>
      </c>
      <c r="D5106" s="9">
        <v>0.003430517839200722</v>
      </c>
      <c r="E5106" s="9"/>
      <c r="F5106" s="255" t="s">
        <v>9135</v>
      </c>
      <c r="G5106" s="9"/>
      <c r="H5106" s="255" t="s">
        <v>9168</v>
      </c>
      <c r="I5106" s="9">
        <v>3</v>
      </c>
    </row>
    <row r="5107">
      <c r="A5107" s="255" t="s">
        <v>6284</v>
      </c>
      <c r="B5107" s="9">
        <v>6</v>
      </c>
      <c r="C5107" s="255" t="s">
        <v>9100</v>
      </c>
      <c r="D5107" s="9">
        <v>0.0036288251361674267</v>
      </c>
      <c r="E5107" s="9"/>
      <c r="F5107" s="255" t="s">
        <v>9114</v>
      </c>
      <c r="G5107" s="9"/>
      <c r="H5107" s="255" t="s">
        <v>9168</v>
      </c>
      <c r="I5107" s="9">
        <v>3</v>
      </c>
    </row>
    <row r="5108">
      <c r="A5108" s="255" t="s">
        <v>6285</v>
      </c>
      <c r="B5108" s="9">
        <v>6</v>
      </c>
      <c r="C5108" s="255" t="s">
        <v>9100</v>
      </c>
      <c r="D5108" s="9">
        <v>0.0029462947366948474</v>
      </c>
      <c r="E5108" s="9"/>
      <c r="F5108" s="255" t="s">
        <v>9125</v>
      </c>
      <c r="G5108" s="9"/>
      <c r="H5108" s="255" t="s">
        <v>9168</v>
      </c>
      <c r="I5108" s="9">
        <v>3</v>
      </c>
    </row>
    <row r="5109">
      <c r="A5109" s="255" t="s">
        <v>6286</v>
      </c>
      <c r="B5109" s="9">
        <v>6</v>
      </c>
      <c r="C5109" s="255" t="s">
        <v>9100</v>
      </c>
      <c r="D5109" s="9">
        <v>0.0065751198728622746</v>
      </c>
      <c r="E5109" s="9"/>
      <c r="F5109" s="255" t="s">
        <v>9132</v>
      </c>
      <c r="G5109" s="9"/>
      <c r="H5109" s="255" t="s">
        <v>9168</v>
      </c>
      <c r="I5109" s="9">
        <v>3</v>
      </c>
    </row>
    <row r="5110">
      <c r="A5110" s="255" t="s">
        <v>6287</v>
      </c>
      <c r="B5110" s="9">
        <v>6</v>
      </c>
      <c r="C5110" s="255" t="s">
        <v>9100</v>
      </c>
      <c r="D5110" s="9">
        <v>-0.0015724191110670072</v>
      </c>
      <c r="E5110" s="9"/>
      <c r="F5110" s="255" t="s">
        <v>9136</v>
      </c>
      <c r="G5110" s="9"/>
      <c r="H5110" s="255" t="s">
        <v>9168</v>
      </c>
      <c r="I5110" s="9">
        <v>3</v>
      </c>
    </row>
    <row r="5111">
      <c r="A5111" s="255" t="s">
        <v>6288</v>
      </c>
      <c r="B5111" s="9">
        <v>6</v>
      </c>
      <c r="C5111" s="255" t="s">
        <v>9100</v>
      </c>
      <c r="D5111" s="9">
        <v>-0.0021571204337268337</v>
      </c>
      <c r="E5111" s="9"/>
      <c r="F5111" s="255" t="s">
        <v>9137</v>
      </c>
      <c r="G5111" s="9"/>
      <c r="H5111" s="255" t="s">
        <v>9168</v>
      </c>
      <c r="I5111" s="9">
        <v>3</v>
      </c>
    </row>
    <row r="5112">
      <c r="A5112" s="255" t="s">
        <v>6289</v>
      </c>
      <c r="B5112" s="9">
        <v>7</v>
      </c>
      <c r="C5112" s="255" t="s">
        <v>9100</v>
      </c>
      <c r="D5112" s="9">
        <v>0.001939726770063986</v>
      </c>
      <c r="E5112" s="9"/>
      <c r="F5112" s="255" t="s">
        <v>9129</v>
      </c>
      <c r="G5112" s="9"/>
      <c r="H5112" s="255" t="s">
        <v>9168</v>
      </c>
      <c r="I5112" s="9">
        <v>3</v>
      </c>
    </row>
    <row r="5113">
      <c r="A5113" s="255" t="s">
        <v>6290</v>
      </c>
      <c r="B5113" s="9">
        <v>7</v>
      </c>
      <c r="C5113" s="255" t="s">
        <v>9100</v>
      </c>
      <c r="D5113" s="9">
        <v>0.001939726770063986</v>
      </c>
      <c r="E5113" s="9"/>
      <c r="F5113" s="255" t="s">
        <v>9130</v>
      </c>
      <c r="G5113" s="9"/>
      <c r="H5113" s="255" t="s">
        <v>9168</v>
      </c>
      <c r="I5113" s="9">
        <v>3</v>
      </c>
    </row>
    <row r="5114">
      <c r="A5114" s="255" t="s">
        <v>6291</v>
      </c>
      <c r="B5114" s="9">
        <v>7</v>
      </c>
      <c r="C5114" s="255" t="s">
        <v>9100</v>
      </c>
      <c r="D5114" s="9">
        <v>0.0050091920449072498</v>
      </c>
      <c r="E5114" s="9"/>
      <c r="F5114" s="255" t="s">
        <v>9131</v>
      </c>
      <c r="G5114" s="9"/>
      <c r="H5114" s="255" t="s">
        <v>9168</v>
      </c>
      <c r="I5114" s="9">
        <v>3</v>
      </c>
    </row>
    <row r="5115">
      <c r="A5115" s="255" t="s">
        <v>6292</v>
      </c>
      <c r="B5115" s="9">
        <v>7</v>
      </c>
      <c r="C5115" s="255" t="s">
        <v>9100</v>
      </c>
      <c r="D5115" s="9">
        <v>0</v>
      </c>
      <c r="E5115" s="9"/>
      <c r="F5115" s="255" t="s">
        <v>9121</v>
      </c>
      <c r="G5115" s="9"/>
      <c r="H5115" s="255" t="s">
        <v>9168</v>
      </c>
      <c r="I5115" s="9">
        <v>3</v>
      </c>
    </row>
    <row r="5116">
      <c r="A5116" s="255" t="s">
        <v>6293</v>
      </c>
      <c r="B5116" s="9">
        <v>7</v>
      </c>
      <c r="C5116" s="255" t="s">
        <v>9100</v>
      </c>
      <c r="D5116" s="9">
        <v>0</v>
      </c>
      <c r="E5116" s="9"/>
      <c r="F5116" s="255" t="s">
        <v>9120</v>
      </c>
      <c r="G5116" s="9"/>
      <c r="H5116" s="255" t="s">
        <v>9168</v>
      </c>
      <c r="I5116" s="9">
        <v>3</v>
      </c>
    </row>
    <row r="5117">
      <c r="A5117" s="255" t="s">
        <v>6294</v>
      </c>
      <c r="B5117" s="9">
        <v>7</v>
      </c>
      <c r="C5117" s="255" t="s">
        <v>9100</v>
      </c>
      <c r="D5117" s="9">
        <v>0.0069489188149712347</v>
      </c>
      <c r="E5117" s="9"/>
      <c r="F5117" s="255" t="s">
        <v>9122</v>
      </c>
      <c r="G5117" s="9"/>
      <c r="H5117" s="255" t="s">
        <v>9168</v>
      </c>
      <c r="I5117" s="9">
        <v>3</v>
      </c>
    </row>
    <row r="5118">
      <c r="A5118" s="255" t="s">
        <v>6295</v>
      </c>
      <c r="B5118" s="9">
        <v>7</v>
      </c>
      <c r="C5118" s="255" t="s">
        <v>9100</v>
      </c>
      <c r="D5118" s="9">
        <v>0.0069489188149712347</v>
      </c>
      <c r="E5118" s="9"/>
      <c r="F5118" s="255" t="s">
        <v>9123</v>
      </c>
      <c r="G5118" s="9"/>
      <c r="H5118" s="255" t="s">
        <v>9168</v>
      </c>
      <c r="I5118" s="9">
        <v>3</v>
      </c>
    </row>
    <row r="5119">
      <c r="A5119" s="255" t="s">
        <v>6296</v>
      </c>
      <c r="B5119" s="9">
        <v>7</v>
      </c>
      <c r="C5119" s="255" t="s">
        <v>9100</v>
      </c>
      <c r="D5119" s="9">
        <v>0.0069489188149712347</v>
      </c>
      <c r="E5119" s="9"/>
      <c r="F5119" s="255" t="s">
        <v>9124</v>
      </c>
      <c r="G5119" s="9"/>
      <c r="H5119" s="255" t="s">
        <v>9168</v>
      </c>
      <c r="I5119" s="9">
        <v>3</v>
      </c>
    </row>
    <row r="5120">
      <c r="A5120" s="255" t="s">
        <v>6297</v>
      </c>
      <c r="B5120" s="9">
        <v>7</v>
      </c>
      <c r="C5120" s="255" t="s">
        <v>9100</v>
      </c>
      <c r="D5120" s="9">
        <v>0.01199913434971614</v>
      </c>
      <c r="E5120" s="9"/>
      <c r="F5120" s="255" t="s">
        <v>9127</v>
      </c>
      <c r="G5120" s="9"/>
      <c r="H5120" s="255" t="s">
        <v>9168</v>
      </c>
      <c r="I5120" s="9">
        <v>3</v>
      </c>
    </row>
    <row r="5121">
      <c r="A5121" s="255" t="s">
        <v>6298</v>
      </c>
      <c r="B5121" s="9">
        <v>7</v>
      </c>
      <c r="C5121" s="255" t="s">
        <v>9100</v>
      </c>
      <c r="D5121" s="9">
        <v>0.01199913434971614</v>
      </c>
      <c r="E5121" s="9"/>
      <c r="F5121" s="255" t="s">
        <v>9128</v>
      </c>
      <c r="G5121" s="9"/>
      <c r="H5121" s="255" t="s">
        <v>9168</v>
      </c>
      <c r="I5121" s="9">
        <v>3</v>
      </c>
    </row>
    <row r="5122">
      <c r="A5122" s="255" t="s">
        <v>6299</v>
      </c>
      <c r="B5122" s="9">
        <v>7</v>
      </c>
      <c r="C5122" s="255" t="s">
        <v>9100</v>
      </c>
      <c r="D5122" s="9">
        <v>-0.005050215534744904</v>
      </c>
      <c r="E5122" s="9"/>
      <c r="F5122" s="255" t="s">
        <v>9126</v>
      </c>
      <c r="G5122" s="9"/>
      <c r="H5122" s="255" t="s">
        <v>9168</v>
      </c>
      <c r="I5122" s="9">
        <v>3</v>
      </c>
    </row>
    <row r="5123">
      <c r="A5123" s="255" t="s">
        <v>6300</v>
      </c>
      <c r="B5123" s="9">
        <v>7</v>
      </c>
      <c r="C5123" s="255" t="s">
        <v>9100</v>
      </c>
      <c r="D5123" s="9">
        <v>0</v>
      </c>
      <c r="E5123" s="9"/>
      <c r="F5123" s="255" t="s">
        <v>9115</v>
      </c>
      <c r="G5123" s="9"/>
      <c r="H5123" s="255" t="s">
        <v>9168</v>
      </c>
      <c r="I5123" s="9">
        <v>3</v>
      </c>
    </row>
    <row r="5124">
      <c r="A5124" s="255" t="s">
        <v>6301</v>
      </c>
      <c r="B5124" s="9">
        <v>7</v>
      </c>
      <c r="C5124" s="255" t="s">
        <v>9100</v>
      </c>
      <c r="D5124" s="9">
        <v>0</v>
      </c>
      <c r="E5124" s="9"/>
      <c r="F5124" s="255" t="s">
        <v>9138</v>
      </c>
      <c r="G5124" s="9"/>
      <c r="H5124" s="255" t="s">
        <v>9168</v>
      </c>
      <c r="I5124" s="9">
        <v>3</v>
      </c>
    </row>
    <row r="5125">
      <c r="A5125" s="255" t="s">
        <v>6302</v>
      </c>
      <c r="B5125" s="9">
        <v>7</v>
      </c>
      <c r="C5125" s="255" t="s">
        <v>9100</v>
      </c>
      <c r="D5125" s="9">
        <v>0</v>
      </c>
      <c r="E5125" s="9"/>
      <c r="F5125" s="255" t="s">
        <v>9119</v>
      </c>
      <c r="G5125" s="9"/>
      <c r="H5125" s="255" t="s">
        <v>9168</v>
      </c>
      <c r="I5125" s="9">
        <v>3</v>
      </c>
    </row>
    <row r="5126">
      <c r="A5126" s="255" t="s">
        <v>6303</v>
      </c>
      <c r="B5126" s="9">
        <v>7</v>
      </c>
      <c r="C5126" s="255" t="s">
        <v>9100</v>
      </c>
      <c r="D5126" s="9">
        <v>0</v>
      </c>
      <c r="E5126" s="9"/>
      <c r="F5126" s="255" t="s">
        <v>9118</v>
      </c>
      <c r="G5126" s="9"/>
      <c r="H5126" s="255" t="s">
        <v>9168</v>
      </c>
      <c r="I5126" s="9">
        <v>3</v>
      </c>
    </row>
    <row r="5127">
      <c r="A5127" s="255" t="s">
        <v>6304</v>
      </c>
      <c r="B5127" s="9">
        <v>7</v>
      </c>
      <c r="C5127" s="255" t="s">
        <v>9100</v>
      </c>
      <c r="D5127" s="9">
        <v>0</v>
      </c>
      <c r="E5127" s="9"/>
      <c r="F5127" s="255" t="s">
        <v>9116</v>
      </c>
      <c r="G5127" s="9"/>
      <c r="H5127" s="255" t="s">
        <v>9168</v>
      </c>
      <c r="I5127" s="9">
        <v>3</v>
      </c>
    </row>
    <row r="5128">
      <c r="A5128" s="255" t="s">
        <v>6305</v>
      </c>
      <c r="B5128" s="9">
        <v>7</v>
      </c>
      <c r="C5128" s="255" t="s">
        <v>9100</v>
      </c>
      <c r="D5128" s="9">
        <v>0</v>
      </c>
      <c r="E5128" s="9"/>
      <c r="F5128" s="255" t="s">
        <v>9117</v>
      </c>
      <c r="G5128" s="9"/>
      <c r="H5128" s="255" t="s">
        <v>9168</v>
      </c>
      <c r="I5128" s="9">
        <v>3</v>
      </c>
    </row>
    <row r="5129">
      <c r="A5129" s="255" t="s">
        <v>6306</v>
      </c>
      <c r="B5129" s="9">
        <v>7</v>
      </c>
      <c r="C5129" s="255" t="s">
        <v>9100</v>
      </c>
      <c r="D5129" s="9">
        <v>0.0071525319551314411</v>
      </c>
      <c r="E5129" s="9"/>
      <c r="F5129" s="255" t="s">
        <v>9133</v>
      </c>
      <c r="G5129" s="9"/>
      <c r="H5129" s="255" t="s">
        <v>9168</v>
      </c>
      <c r="I5129" s="9">
        <v>3</v>
      </c>
    </row>
    <row r="5130">
      <c r="A5130" s="255" t="s">
        <v>6307</v>
      </c>
      <c r="B5130" s="9">
        <v>7</v>
      </c>
      <c r="C5130" s="255" t="s">
        <v>9100</v>
      </c>
      <c r="D5130" s="9">
        <v>-0.0033555956611666491</v>
      </c>
      <c r="E5130" s="9"/>
      <c r="F5130" s="255" t="s">
        <v>9134</v>
      </c>
      <c r="G5130" s="9"/>
      <c r="H5130" s="255" t="s">
        <v>9168</v>
      </c>
      <c r="I5130" s="9">
        <v>3</v>
      </c>
    </row>
    <row r="5131">
      <c r="A5131" s="255" t="s">
        <v>6308</v>
      </c>
      <c r="B5131" s="9">
        <v>7</v>
      </c>
      <c r="C5131" s="255" t="s">
        <v>9100</v>
      </c>
      <c r="D5131" s="9">
        <v>0.0037969362939647929</v>
      </c>
      <c r="E5131" s="9"/>
      <c r="F5131" s="255" t="s">
        <v>9135</v>
      </c>
      <c r="G5131" s="9"/>
      <c r="H5131" s="255" t="s">
        <v>9168</v>
      </c>
      <c r="I5131" s="9">
        <v>3</v>
      </c>
    </row>
    <row r="5132">
      <c r="A5132" s="255" t="s">
        <v>6309</v>
      </c>
      <c r="B5132" s="9">
        <v>7</v>
      </c>
      <c r="C5132" s="255" t="s">
        <v>9100</v>
      </c>
      <c r="D5132" s="9">
        <v>0.0051201357520359609</v>
      </c>
      <c r="E5132" s="9"/>
      <c r="F5132" s="255" t="s">
        <v>9114</v>
      </c>
      <c r="G5132" s="9"/>
      <c r="H5132" s="255" t="s">
        <v>9168</v>
      </c>
      <c r="I5132" s="9">
        <v>3</v>
      </c>
    </row>
    <row r="5133">
      <c r="A5133" s="255" t="s">
        <v>6310</v>
      </c>
      <c r="B5133" s="9">
        <v>7</v>
      </c>
      <c r="C5133" s="255" t="s">
        <v>9100</v>
      </c>
      <c r="D5133" s="9">
        <v>0.0030820623037153857</v>
      </c>
      <c r="E5133" s="9"/>
      <c r="F5133" s="255" t="s">
        <v>9125</v>
      </c>
      <c r="G5133" s="9"/>
      <c r="H5133" s="255" t="s">
        <v>9168</v>
      </c>
      <c r="I5133" s="9">
        <v>3</v>
      </c>
    </row>
    <row r="5134">
      <c r="A5134" s="255" t="s">
        <v>6311</v>
      </c>
      <c r="B5134" s="9">
        <v>7</v>
      </c>
      <c r="C5134" s="255" t="s">
        <v>9100</v>
      </c>
      <c r="D5134" s="9">
        <v>0.0082021980557513453</v>
      </c>
      <c r="E5134" s="9"/>
      <c r="F5134" s="255" t="s">
        <v>9132</v>
      </c>
      <c r="G5134" s="9"/>
      <c r="H5134" s="255" t="s">
        <v>9168</v>
      </c>
      <c r="I5134" s="9">
        <v>3</v>
      </c>
    </row>
    <row r="5135">
      <c r="A5135" s="255" t="s">
        <v>6312</v>
      </c>
      <c r="B5135" s="9">
        <v>7</v>
      </c>
      <c r="C5135" s="255" t="s">
        <v>9100</v>
      </c>
      <c r="D5135" s="9">
        <v>-0.0018572095239008069</v>
      </c>
      <c r="E5135" s="9"/>
      <c r="F5135" s="255" t="s">
        <v>9136</v>
      </c>
      <c r="G5135" s="9"/>
      <c r="H5135" s="255" t="s">
        <v>9168</v>
      </c>
      <c r="I5135" s="9">
        <v>3</v>
      </c>
    </row>
    <row r="5136">
      <c r="A5136" s="255" t="s">
        <v>6313</v>
      </c>
      <c r="B5136" s="9">
        <v>7</v>
      </c>
      <c r="C5136" s="255" t="s">
        <v>9100</v>
      </c>
      <c r="D5136" s="9">
        <v>-0.0031930060108440973</v>
      </c>
      <c r="E5136" s="9"/>
      <c r="F5136" s="255" t="s">
        <v>9137</v>
      </c>
      <c r="G5136" s="9"/>
      <c r="H5136" s="255" t="s">
        <v>9168</v>
      </c>
      <c r="I5136" s="9">
        <v>3</v>
      </c>
    </row>
    <row r="5137">
      <c r="A5137" s="255" t="s">
        <v>6314</v>
      </c>
      <c r="B5137" s="9">
        <v>8</v>
      </c>
      <c r="C5137" s="255" t="s">
        <v>9100</v>
      </c>
      <c r="D5137" s="9">
        <v>0.0014212910484133498</v>
      </c>
      <c r="E5137" s="9"/>
      <c r="F5137" s="255" t="s">
        <v>9129</v>
      </c>
      <c r="G5137" s="9"/>
      <c r="H5137" s="255" t="s">
        <v>9168</v>
      </c>
      <c r="I5137" s="9">
        <v>3</v>
      </c>
    </row>
    <row r="5138">
      <c r="A5138" s="255" t="s">
        <v>6315</v>
      </c>
      <c r="B5138" s="9">
        <v>8</v>
      </c>
      <c r="C5138" s="255" t="s">
        <v>9100</v>
      </c>
      <c r="D5138" s="9">
        <v>0.0014212910484133498</v>
      </c>
      <c r="E5138" s="9"/>
      <c r="F5138" s="255" t="s">
        <v>9130</v>
      </c>
      <c r="G5138" s="9"/>
      <c r="H5138" s="255" t="s">
        <v>9168</v>
      </c>
      <c r="I5138" s="9">
        <v>3</v>
      </c>
    </row>
    <row r="5139">
      <c r="A5139" s="255" t="s">
        <v>6316</v>
      </c>
      <c r="B5139" s="9">
        <v>8</v>
      </c>
      <c r="C5139" s="255" t="s">
        <v>9100</v>
      </c>
      <c r="D5139" s="9">
        <v>0.0054537725793119491</v>
      </c>
      <c r="E5139" s="9"/>
      <c r="F5139" s="255" t="s">
        <v>9131</v>
      </c>
      <c r="G5139" s="9"/>
      <c r="H5139" s="255" t="s">
        <v>9168</v>
      </c>
      <c r="I5139" s="9">
        <v>3</v>
      </c>
    </row>
    <row r="5140">
      <c r="A5140" s="255" t="s">
        <v>6317</v>
      </c>
      <c r="B5140" s="9">
        <v>8</v>
      </c>
      <c r="C5140" s="255" t="s">
        <v>9100</v>
      </c>
      <c r="D5140" s="9">
        <v>0</v>
      </c>
      <c r="E5140" s="9"/>
      <c r="F5140" s="255" t="s">
        <v>9121</v>
      </c>
      <c r="G5140" s="9"/>
      <c r="H5140" s="255" t="s">
        <v>9168</v>
      </c>
      <c r="I5140" s="9">
        <v>3</v>
      </c>
    </row>
    <row r="5141">
      <c r="A5141" s="255" t="s">
        <v>6318</v>
      </c>
      <c r="B5141" s="9">
        <v>8</v>
      </c>
      <c r="C5141" s="255" t="s">
        <v>9100</v>
      </c>
      <c r="D5141" s="9">
        <v>0</v>
      </c>
      <c r="E5141" s="9"/>
      <c r="F5141" s="255" t="s">
        <v>9120</v>
      </c>
      <c r="G5141" s="9"/>
      <c r="H5141" s="255" t="s">
        <v>9168</v>
      </c>
      <c r="I5141" s="9">
        <v>3</v>
      </c>
    </row>
    <row r="5142">
      <c r="A5142" s="255" t="s">
        <v>6319</v>
      </c>
      <c r="B5142" s="9">
        <v>8</v>
      </c>
      <c r="C5142" s="255" t="s">
        <v>9100</v>
      </c>
      <c r="D5142" s="9">
        <v>0.0068750636277252978</v>
      </c>
      <c r="E5142" s="9"/>
      <c r="F5142" s="255" t="s">
        <v>9122</v>
      </c>
      <c r="G5142" s="9"/>
      <c r="H5142" s="255" t="s">
        <v>9168</v>
      </c>
      <c r="I5142" s="9">
        <v>3</v>
      </c>
    </row>
    <row r="5143">
      <c r="A5143" s="255" t="s">
        <v>6320</v>
      </c>
      <c r="B5143" s="9">
        <v>8</v>
      </c>
      <c r="C5143" s="255" t="s">
        <v>9100</v>
      </c>
      <c r="D5143" s="9">
        <v>0.0068750636277252978</v>
      </c>
      <c r="E5143" s="9"/>
      <c r="F5143" s="255" t="s">
        <v>9123</v>
      </c>
      <c r="G5143" s="9"/>
      <c r="H5143" s="255" t="s">
        <v>9168</v>
      </c>
      <c r="I5143" s="9">
        <v>3</v>
      </c>
    </row>
    <row r="5144">
      <c r="A5144" s="255" t="s">
        <v>6321</v>
      </c>
      <c r="B5144" s="9">
        <v>8</v>
      </c>
      <c r="C5144" s="255" t="s">
        <v>9100</v>
      </c>
      <c r="D5144" s="9">
        <v>0.0068750636277252978</v>
      </c>
      <c r="E5144" s="9"/>
      <c r="F5144" s="255" t="s">
        <v>9124</v>
      </c>
      <c r="G5144" s="9"/>
      <c r="H5144" s="255" t="s">
        <v>9168</v>
      </c>
      <c r="I5144" s="9">
        <v>3</v>
      </c>
    </row>
    <row r="5145">
      <c r="A5145" s="255" t="s">
        <v>6322</v>
      </c>
      <c r="B5145" s="9">
        <v>8</v>
      </c>
      <c r="C5145" s="255" t="s">
        <v>9100</v>
      </c>
      <c r="D5145" s="9">
        <v>0.013581660836472385</v>
      </c>
      <c r="E5145" s="9"/>
      <c r="F5145" s="255" t="s">
        <v>9127</v>
      </c>
      <c r="G5145" s="9"/>
      <c r="H5145" s="255" t="s">
        <v>9168</v>
      </c>
      <c r="I5145" s="9">
        <v>3</v>
      </c>
    </row>
    <row r="5146">
      <c r="A5146" s="255" t="s">
        <v>6323</v>
      </c>
      <c r="B5146" s="9">
        <v>8</v>
      </c>
      <c r="C5146" s="255" t="s">
        <v>9100</v>
      </c>
      <c r="D5146" s="9">
        <v>0.013581660836472385</v>
      </c>
      <c r="E5146" s="9"/>
      <c r="F5146" s="255" t="s">
        <v>9128</v>
      </c>
      <c r="G5146" s="9"/>
      <c r="H5146" s="255" t="s">
        <v>9168</v>
      </c>
      <c r="I5146" s="9">
        <v>3</v>
      </c>
    </row>
    <row r="5147">
      <c r="A5147" s="255" t="s">
        <v>6324</v>
      </c>
      <c r="B5147" s="9">
        <v>8</v>
      </c>
      <c r="C5147" s="255" t="s">
        <v>9100</v>
      </c>
      <c r="D5147" s="9">
        <v>-0.0067065972087470864</v>
      </c>
      <c r="E5147" s="9"/>
      <c r="F5147" s="255" t="s">
        <v>9126</v>
      </c>
      <c r="G5147" s="9"/>
      <c r="H5147" s="255" t="s">
        <v>9168</v>
      </c>
      <c r="I5147" s="9">
        <v>3</v>
      </c>
    </row>
    <row r="5148">
      <c r="A5148" s="255" t="s">
        <v>6325</v>
      </c>
      <c r="B5148" s="9">
        <v>8</v>
      </c>
      <c r="C5148" s="255" t="s">
        <v>9100</v>
      </c>
      <c r="D5148" s="9">
        <v>0</v>
      </c>
      <c r="E5148" s="9"/>
      <c r="F5148" s="255" t="s">
        <v>9115</v>
      </c>
      <c r="G5148" s="9"/>
      <c r="H5148" s="255" t="s">
        <v>9168</v>
      </c>
      <c r="I5148" s="9">
        <v>3</v>
      </c>
    </row>
    <row r="5149">
      <c r="A5149" s="255" t="s">
        <v>6326</v>
      </c>
      <c r="B5149" s="9">
        <v>8</v>
      </c>
      <c r="C5149" s="255" t="s">
        <v>9100</v>
      </c>
      <c r="D5149" s="9">
        <v>0</v>
      </c>
      <c r="E5149" s="9"/>
      <c r="F5149" s="255" t="s">
        <v>9138</v>
      </c>
      <c r="G5149" s="9"/>
      <c r="H5149" s="255" t="s">
        <v>9168</v>
      </c>
      <c r="I5149" s="9">
        <v>3</v>
      </c>
    </row>
    <row r="5150">
      <c r="A5150" s="255" t="s">
        <v>6327</v>
      </c>
      <c r="B5150" s="9">
        <v>8</v>
      </c>
      <c r="C5150" s="255" t="s">
        <v>9100</v>
      </c>
      <c r="D5150" s="9">
        <v>0</v>
      </c>
      <c r="E5150" s="9"/>
      <c r="F5150" s="255" t="s">
        <v>9119</v>
      </c>
      <c r="G5150" s="9"/>
      <c r="H5150" s="255" t="s">
        <v>9168</v>
      </c>
      <c r="I5150" s="9">
        <v>3</v>
      </c>
    </row>
    <row r="5151">
      <c r="A5151" s="255" t="s">
        <v>6328</v>
      </c>
      <c r="B5151" s="9">
        <v>8</v>
      </c>
      <c r="C5151" s="255" t="s">
        <v>9100</v>
      </c>
      <c r="D5151" s="9">
        <v>0</v>
      </c>
      <c r="E5151" s="9"/>
      <c r="F5151" s="255" t="s">
        <v>9118</v>
      </c>
      <c r="G5151" s="9"/>
      <c r="H5151" s="255" t="s">
        <v>9168</v>
      </c>
      <c r="I5151" s="9">
        <v>3</v>
      </c>
    </row>
    <row r="5152">
      <c r="A5152" s="255" t="s">
        <v>6329</v>
      </c>
      <c r="B5152" s="9">
        <v>8</v>
      </c>
      <c r="C5152" s="255" t="s">
        <v>9100</v>
      </c>
      <c r="D5152" s="9">
        <v>0</v>
      </c>
      <c r="E5152" s="9"/>
      <c r="F5152" s="255" t="s">
        <v>9116</v>
      </c>
      <c r="G5152" s="9"/>
      <c r="H5152" s="255" t="s">
        <v>9168</v>
      </c>
      <c r="I5152" s="9">
        <v>3</v>
      </c>
    </row>
    <row r="5153">
      <c r="A5153" s="255" t="s">
        <v>6330</v>
      </c>
      <c r="B5153" s="9">
        <v>8</v>
      </c>
      <c r="C5153" s="255" t="s">
        <v>9100</v>
      </c>
      <c r="D5153" s="9">
        <v>0</v>
      </c>
      <c r="E5153" s="9"/>
      <c r="F5153" s="255" t="s">
        <v>9117</v>
      </c>
      <c r="G5153" s="9"/>
      <c r="H5153" s="255" t="s">
        <v>9168</v>
      </c>
      <c r="I5153" s="9">
        <v>3</v>
      </c>
    </row>
    <row r="5154">
      <c r="A5154" s="255" t="s">
        <v>6331</v>
      </c>
      <c r="B5154" s="9">
        <v>8</v>
      </c>
      <c r="C5154" s="255" t="s">
        <v>9100</v>
      </c>
      <c r="D5154" s="9">
        <v>0.0075403403159676387</v>
      </c>
      <c r="E5154" s="9"/>
      <c r="F5154" s="255" t="s">
        <v>9133</v>
      </c>
      <c r="G5154" s="9"/>
      <c r="H5154" s="255" t="s">
        <v>9168</v>
      </c>
      <c r="I5154" s="9">
        <v>3</v>
      </c>
    </row>
    <row r="5155">
      <c r="A5155" s="255" t="s">
        <v>6332</v>
      </c>
      <c r="B5155" s="9">
        <v>8</v>
      </c>
      <c r="C5155" s="255" t="s">
        <v>9100</v>
      </c>
      <c r="D5155" s="9">
        <v>-0.003481609351716639</v>
      </c>
      <c r="E5155" s="9"/>
      <c r="F5155" s="255" t="s">
        <v>9134</v>
      </c>
      <c r="G5155" s="9"/>
      <c r="H5155" s="255" t="s">
        <v>9168</v>
      </c>
      <c r="I5155" s="9">
        <v>3</v>
      </c>
    </row>
    <row r="5156">
      <c r="A5156" s="255" t="s">
        <v>6333</v>
      </c>
      <c r="B5156" s="9">
        <v>8</v>
      </c>
      <c r="C5156" s="255" t="s">
        <v>9100</v>
      </c>
      <c r="D5156" s="9">
        <v>0.0040587309642509993</v>
      </c>
      <c r="E5156" s="9"/>
      <c r="F5156" s="255" t="s">
        <v>9135</v>
      </c>
      <c r="G5156" s="9"/>
      <c r="H5156" s="255" t="s">
        <v>9168</v>
      </c>
      <c r="I5156" s="9">
        <v>3</v>
      </c>
    </row>
    <row r="5157">
      <c r="A5157" s="255" t="s">
        <v>6334</v>
      </c>
      <c r="B5157" s="9">
        <v>8</v>
      </c>
      <c r="C5157" s="255" t="s">
        <v>9100</v>
      </c>
      <c r="D5157" s="9">
        <v>0.0063351262182588589</v>
      </c>
      <c r="E5157" s="9"/>
      <c r="F5157" s="255" t="s">
        <v>9114</v>
      </c>
      <c r="G5157" s="9"/>
      <c r="H5157" s="255" t="s">
        <v>9168</v>
      </c>
      <c r="I5157" s="9">
        <v>3</v>
      </c>
    </row>
    <row r="5158">
      <c r="A5158" s="255" t="s">
        <v>6335</v>
      </c>
      <c r="B5158" s="9">
        <v>8</v>
      </c>
      <c r="C5158" s="255" t="s">
        <v>9100</v>
      </c>
      <c r="D5158" s="9">
        <v>0.0031878036539625268</v>
      </c>
      <c r="E5158" s="9"/>
      <c r="F5158" s="255" t="s">
        <v>9125</v>
      </c>
      <c r="G5158" s="9"/>
      <c r="H5158" s="255" t="s">
        <v>9168</v>
      </c>
      <c r="I5158" s="9">
        <v>3</v>
      </c>
    </row>
    <row r="5159">
      <c r="A5159" s="255" t="s">
        <v>6336</v>
      </c>
      <c r="B5159" s="9">
        <v>8</v>
      </c>
      <c r="C5159" s="255" t="s">
        <v>9100</v>
      </c>
      <c r="D5159" s="9">
        <v>0.0095229298722213866</v>
      </c>
      <c r="E5159" s="9"/>
      <c r="F5159" s="255" t="s">
        <v>9132</v>
      </c>
      <c r="G5159" s="9"/>
      <c r="H5159" s="255" t="s">
        <v>9168</v>
      </c>
      <c r="I5159" s="9">
        <v>3</v>
      </c>
    </row>
    <row r="5160">
      <c r="A5160" s="255" t="s">
        <v>6337</v>
      </c>
      <c r="B5160" s="9">
        <v>8</v>
      </c>
      <c r="C5160" s="255" t="s">
        <v>9100</v>
      </c>
      <c r="D5160" s="9">
        <v>-0.0026374399158376493</v>
      </c>
      <c r="E5160" s="9"/>
      <c r="F5160" s="255" t="s">
        <v>9136</v>
      </c>
      <c r="G5160" s="9"/>
      <c r="H5160" s="255" t="s">
        <v>9168</v>
      </c>
      <c r="I5160" s="9">
        <v>3</v>
      </c>
    </row>
    <row r="5161">
      <c r="A5161" s="255" t="s">
        <v>6338</v>
      </c>
      <c r="B5161" s="9">
        <v>8</v>
      </c>
      <c r="C5161" s="255" t="s">
        <v>9100</v>
      </c>
      <c r="D5161" s="9">
        <v>-0.0040691572929094375</v>
      </c>
      <c r="E5161" s="9"/>
      <c r="F5161" s="255" t="s">
        <v>9137</v>
      </c>
      <c r="G5161" s="9"/>
      <c r="H5161" s="255" t="s">
        <v>9168</v>
      </c>
      <c r="I5161" s="9">
        <v>3</v>
      </c>
    </row>
    <row r="5162">
      <c r="A5162" s="255" t="s">
        <v>6339</v>
      </c>
      <c r="B5162" s="9">
        <v>9</v>
      </c>
      <c r="C5162" s="255" t="s">
        <v>9100</v>
      </c>
      <c r="D5162" s="9">
        <v>0.0016533053254856537</v>
      </c>
      <c r="E5162" s="9"/>
      <c r="F5162" s="255" t="s">
        <v>9129</v>
      </c>
      <c r="G5162" s="9"/>
      <c r="H5162" s="255" t="s">
        <v>9168</v>
      </c>
      <c r="I5162" s="9">
        <v>3</v>
      </c>
    </row>
    <row r="5163">
      <c r="A5163" s="255" t="s">
        <v>6340</v>
      </c>
      <c r="B5163" s="9">
        <v>9</v>
      </c>
      <c r="C5163" s="255" t="s">
        <v>9100</v>
      </c>
      <c r="D5163" s="9">
        <v>0.0016533053254856537</v>
      </c>
      <c r="E5163" s="9"/>
      <c r="F5163" s="255" t="s">
        <v>9130</v>
      </c>
      <c r="G5163" s="9"/>
      <c r="H5163" s="255" t="s">
        <v>9168</v>
      </c>
      <c r="I5163" s="9">
        <v>3</v>
      </c>
    </row>
    <row r="5164">
      <c r="A5164" s="255" t="s">
        <v>6341</v>
      </c>
      <c r="B5164" s="9">
        <v>9</v>
      </c>
      <c r="C5164" s="255" t="s">
        <v>9100</v>
      </c>
      <c r="D5164" s="9">
        <v>0.0054314562965686519</v>
      </c>
      <c r="E5164" s="9"/>
      <c r="F5164" s="255" t="s">
        <v>9131</v>
      </c>
      <c r="G5164" s="9"/>
      <c r="H5164" s="255" t="s">
        <v>9168</v>
      </c>
      <c r="I5164" s="9">
        <v>3</v>
      </c>
    </row>
    <row r="5165">
      <c r="A5165" s="255" t="s">
        <v>6342</v>
      </c>
      <c r="B5165" s="9">
        <v>9</v>
      </c>
      <c r="C5165" s="255" t="s">
        <v>9100</v>
      </c>
      <c r="D5165" s="9">
        <v>0</v>
      </c>
      <c r="E5165" s="9"/>
      <c r="F5165" s="255" t="s">
        <v>9121</v>
      </c>
      <c r="G5165" s="9"/>
      <c r="H5165" s="255" t="s">
        <v>9168</v>
      </c>
      <c r="I5165" s="9">
        <v>3</v>
      </c>
    </row>
    <row r="5166">
      <c r="A5166" s="255" t="s">
        <v>6343</v>
      </c>
      <c r="B5166" s="9">
        <v>9</v>
      </c>
      <c r="C5166" s="255" t="s">
        <v>9100</v>
      </c>
      <c r="D5166" s="9">
        <v>0</v>
      </c>
      <c r="E5166" s="9"/>
      <c r="F5166" s="255" t="s">
        <v>9120</v>
      </c>
      <c r="G5166" s="9"/>
      <c r="H5166" s="255" t="s">
        <v>9168</v>
      </c>
      <c r="I5166" s="9">
        <v>3</v>
      </c>
    </row>
    <row r="5167">
      <c r="A5167" s="255" t="s">
        <v>6344</v>
      </c>
      <c r="B5167" s="9">
        <v>9</v>
      </c>
      <c r="C5167" s="255" t="s">
        <v>9100</v>
      </c>
      <c r="D5167" s="9">
        <v>0.0070847616220543058</v>
      </c>
      <c r="E5167" s="9"/>
      <c r="F5167" s="255" t="s">
        <v>9122</v>
      </c>
      <c r="G5167" s="9"/>
      <c r="H5167" s="255" t="s">
        <v>9168</v>
      </c>
      <c r="I5167" s="9">
        <v>3</v>
      </c>
    </row>
    <row r="5168">
      <c r="A5168" s="255" t="s">
        <v>6345</v>
      </c>
      <c r="B5168" s="9">
        <v>9</v>
      </c>
      <c r="C5168" s="255" t="s">
        <v>9100</v>
      </c>
      <c r="D5168" s="9">
        <v>0.0070847616220543058</v>
      </c>
      <c r="E5168" s="9"/>
      <c r="F5168" s="255" t="s">
        <v>9123</v>
      </c>
      <c r="G5168" s="9"/>
      <c r="H5168" s="255" t="s">
        <v>9168</v>
      </c>
      <c r="I5168" s="9">
        <v>3</v>
      </c>
    </row>
    <row r="5169">
      <c r="A5169" s="255" t="s">
        <v>6346</v>
      </c>
      <c r="B5169" s="9">
        <v>9</v>
      </c>
      <c r="C5169" s="255" t="s">
        <v>9100</v>
      </c>
      <c r="D5169" s="9">
        <v>0.0070847616220543058</v>
      </c>
      <c r="E5169" s="9"/>
      <c r="F5169" s="255" t="s">
        <v>9124</v>
      </c>
      <c r="G5169" s="9"/>
      <c r="H5169" s="255" t="s">
        <v>9168</v>
      </c>
      <c r="I5169" s="9">
        <v>3</v>
      </c>
    </row>
    <row r="5170">
      <c r="A5170" s="255" t="s">
        <v>6347</v>
      </c>
      <c r="B5170" s="9">
        <v>9</v>
      </c>
      <c r="C5170" s="255" t="s">
        <v>9100</v>
      </c>
      <c r="D5170" s="9">
        <v>0.0131049341077482</v>
      </c>
      <c r="E5170" s="9"/>
      <c r="F5170" s="255" t="s">
        <v>9127</v>
      </c>
      <c r="G5170" s="9"/>
      <c r="H5170" s="255" t="s">
        <v>9168</v>
      </c>
      <c r="I5170" s="9">
        <v>3</v>
      </c>
    </row>
    <row r="5171">
      <c r="A5171" s="255" t="s">
        <v>6348</v>
      </c>
      <c r="B5171" s="9">
        <v>9</v>
      </c>
      <c r="C5171" s="255" t="s">
        <v>9100</v>
      </c>
      <c r="D5171" s="9">
        <v>0.0131049341077482</v>
      </c>
      <c r="E5171" s="9"/>
      <c r="F5171" s="255" t="s">
        <v>9128</v>
      </c>
      <c r="G5171" s="9"/>
      <c r="H5171" s="255" t="s">
        <v>9168</v>
      </c>
      <c r="I5171" s="9">
        <v>3</v>
      </c>
    </row>
    <row r="5172">
      <c r="A5172" s="255" t="s">
        <v>6349</v>
      </c>
      <c r="B5172" s="9">
        <v>9</v>
      </c>
      <c r="C5172" s="255" t="s">
        <v>9100</v>
      </c>
      <c r="D5172" s="9">
        <v>-0.0060201724856938938</v>
      </c>
      <c r="E5172" s="9"/>
      <c r="F5172" s="255" t="s">
        <v>9126</v>
      </c>
      <c r="G5172" s="9"/>
      <c r="H5172" s="255" t="s">
        <v>9168</v>
      </c>
      <c r="I5172" s="9">
        <v>3</v>
      </c>
    </row>
    <row r="5173">
      <c r="A5173" s="255" t="s">
        <v>6350</v>
      </c>
      <c r="B5173" s="9">
        <v>9</v>
      </c>
      <c r="C5173" s="255" t="s">
        <v>9100</v>
      </c>
      <c r="D5173" s="9">
        <v>0</v>
      </c>
      <c r="E5173" s="9"/>
      <c r="F5173" s="255" t="s">
        <v>9115</v>
      </c>
      <c r="G5173" s="9"/>
      <c r="H5173" s="255" t="s">
        <v>9168</v>
      </c>
      <c r="I5173" s="9">
        <v>3</v>
      </c>
    </row>
    <row r="5174">
      <c r="A5174" s="255" t="s">
        <v>6351</v>
      </c>
      <c r="B5174" s="9">
        <v>9</v>
      </c>
      <c r="C5174" s="255" t="s">
        <v>9100</v>
      </c>
      <c r="D5174" s="9">
        <v>0</v>
      </c>
      <c r="E5174" s="9"/>
      <c r="F5174" s="255" t="s">
        <v>9138</v>
      </c>
      <c r="G5174" s="9"/>
      <c r="H5174" s="255" t="s">
        <v>9168</v>
      </c>
      <c r="I5174" s="9">
        <v>3</v>
      </c>
    </row>
    <row r="5175">
      <c r="A5175" s="255" t="s">
        <v>6352</v>
      </c>
      <c r="B5175" s="9">
        <v>9</v>
      </c>
      <c r="C5175" s="255" t="s">
        <v>9100</v>
      </c>
      <c r="D5175" s="9">
        <v>0</v>
      </c>
      <c r="E5175" s="9"/>
      <c r="F5175" s="255" t="s">
        <v>9119</v>
      </c>
      <c r="G5175" s="9"/>
      <c r="H5175" s="255" t="s">
        <v>9168</v>
      </c>
      <c r="I5175" s="9">
        <v>3</v>
      </c>
    </row>
    <row r="5176">
      <c r="A5176" s="255" t="s">
        <v>6353</v>
      </c>
      <c r="B5176" s="9">
        <v>9</v>
      </c>
      <c r="C5176" s="255" t="s">
        <v>9100</v>
      </c>
      <c r="D5176" s="9">
        <v>0</v>
      </c>
      <c r="E5176" s="9"/>
      <c r="F5176" s="255" t="s">
        <v>9118</v>
      </c>
      <c r="G5176" s="9"/>
      <c r="H5176" s="255" t="s">
        <v>9168</v>
      </c>
      <c r="I5176" s="9">
        <v>3</v>
      </c>
    </row>
    <row r="5177">
      <c r="A5177" s="255" t="s">
        <v>6354</v>
      </c>
      <c r="B5177" s="9">
        <v>9</v>
      </c>
      <c r="C5177" s="255" t="s">
        <v>9100</v>
      </c>
      <c r="D5177" s="9">
        <v>0</v>
      </c>
      <c r="E5177" s="9"/>
      <c r="F5177" s="255" t="s">
        <v>9116</v>
      </c>
      <c r="G5177" s="9"/>
      <c r="H5177" s="255" t="s">
        <v>9168</v>
      </c>
      <c r="I5177" s="9">
        <v>3</v>
      </c>
    </row>
    <row r="5178">
      <c r="A5178" s="255" t="s">
        <v>6355</v>
      </c>
      <c r="B5178" s="9">
        <v>9</v>
      </c>
      <c r="C5178" s="255" t="s">
        <v>9100</v>
      </c>
      <c r="D5178" s="9">
        <v>0</v>
      </c>
      <c r="E5178" s="9"/>
      <c r="F5178" s="255" t="s">
        <v>9117</v>
      </c>
      <c r="G5178" s="9"/>
      <c r="H5178" s="255" t="s">
        <v>9168</v>
      </c>
      <c r="I5178" s="9">
        <v>3</v>
      </c>
    </row>
    <row r="5179">
      <c r="A5179" s="255" t="s">
        <v>6356</v>
      </c>
      <c r="B5179" s="9">
        <v>9</v>
      </c>
      <c r="C5179" s="255" t="s">
        <v>9100</v>
      </c>
      <c r="D5179" s="9">
        <v>0.0077079552556746766</v>
      </c>
      <c r="E5179" s="9"/>
      <c r="F5179" s="255" t="s">
        <v>9133</v>
      </c>
      <c r="G5179" s="9"/>
      <c r="H5179" s="255" t="s">
        <v>9168</v>
      </c>
      <c r="I5179" s="9">
        <v>3</v>
      </c>
    </row>
    <row r="5180">
      <c r="A5180" s="255" t="s">
        <v>6357</v>
      </c>
      <c r="B5180" s="9">
        <v>9</v>
      </c>
      <c r="C5180" s="255" t="s">
        <v>9100</v>
      </c>
      <c r="D5180" s="9">
        <v>-0.0035470480273165064</v>
      </c>
      <c r="E5180" s="9"/>
      <c r="F5180" s="255" t="s">
        <v>9134</v>
      </c>
      <c r="G5180" s="9"/>
      <c r="H5180" s="255" t="s">
        <v>9168</v>
      </c>
      <c r="I5180" s="9">
        <v>3</v>
      </c>
    </row>
    <row r="5181">
      <c r="A5181" s="255" t="s">
        <v>6358</v>
      </c>
      <c r="B5181" s="9">
        <v>9</v>
      </c>
      <c r="C5181" s="255" t="s">
        <v>9100</v>
      </c>
      <c r="D5181" s="9">
        <v>0.0041609072283581702</v>
      </c>
      <c r="E5181" s="9"/>
      <c r="F5181" s="255" t="s">
        <v>9135</v>
      </c>
      <c r="G5181" s="9"/>
      <c r="H5181" s="255" t="s">
        <v>9168</v>
      </c>
      <c r="I5181" s="9">
        <v>3</v>
      </c>
    </row>
    <row r="5182">
      <c r="A5182" s="255" t="s">
        <v>6359</v>
      </c>
      <c r="B5182" s="9">
        <v>9</v>
      </c>
      <c r="C5182" s="255" t="s">
        <v>9100</v>
      </c>
      <c r="D5182" s="9">
        <v>0.0056737370598016904</v>
      </c>
      <c r="E5182" s="9"/>
      <c r="F5182" s="255" t="s">
        <v>9114</v>
      </c>
      <c r="G5182" s="9"/>
      <c r="H5182" s="255" t="s">
        <v>9168</v>
      </c>
      <c r="I5182" s="9">
        <v>3</v>
      </c>
    </row>
    <row r="5183">
      <c r="A5183" s="255" t="s">
        <v>6360</v>
      </c>
      <c r="B5183" s="9">
        <v>9</v>
      </c>
      <c r="C5183" s="255" t="s">
        <v>9100</v>
      </c>
      <c r="D5183" s="9">
        <v>0.0032702898195883382</v>
      </c>
      <c r="E5183" s="9"/>
      <c r="F5183" s="255" t="s">
        <v>9125</v>
      </c>
      <c r="G5183" s="9"/>
      <c r="H5183" s="255" t="s">
        <v>9168</v>
      </c>
      <c r="I5183" s="9">
        <v>3</v>
      </c>
    </row>
    <row r="5184">
      <c r="A5184" s="255" t="s">
        <v>6361</v>
      </c>
      <c r="B5184" s="9">
        <v>9</v>
      </c>
      <c r="C5184" s="255" t="s">
        <v>9100</v>
      </c>
      <c r="D5184" s="9">
        <v>0.0089440268793900286</v>
      </c>
      <c r="E5184" s="9"/>
      <c r="F5184" s="255" t="s">
        <v>9132</v>
      </c>
      <c r="G5184" s="9"/>
      <c r="H5184" s="255" t="s">
        <v>9168</v>
      </c>
      <c r="I5184" s="9">
        <v>3</v>
      </c>
    </row>
    <row r="5185">
      <c r="A5185" s="255" t="s">
        <v>6362</v>
      </c>
      <c r="B5185" s="9">
        <v>9</v>
      </c>
      <c r="C5185" s="255" t="s">
        <v>9100</v>
      </c>
      <c r="D5185" s="9">
        <v>-0.0025076019028725167</v>
      </c>
      <c r="E5185" s="9"/>
      <c r="F5185" s="255" t="s">
        <v>9136</v>
      </c>
      <c r="G5185" s="9"/>
      <c r="H5185" s="255" t="s">
        <v>9168</v>
      </c>
      <c r="I5185" s="9">
        <v>3</v>
      </c>
    </row>
    <row r="5186">
      <c r="A5186" s="255" t="s">
        <v>6363</v>
      </c>
      <c r="B5186" s="9">
        <v>9</v>
      </c>
      <c r="C5186" s="255" t="s">
        <v>9100</v>
      </c>
      <c r="D5186" s="9">
        <v>-0.0035125705828213762</v>
      </c>
      <c r="E5186" s="9"/>
      <c r="F5186" s="255" t="s">
        <v>9137</v>
      </c>
      <c r="G5186" s="9"/>
      <c r="H5186" s="255" t="s">
        <v>9168</v>
      </c>
      <c r="I5186" s="9">
        <v>3</v>
      </c>
    </row>
    <row r="5187">
      <c r="A5187" s="255" t="s">
        <v>6364</v>
      </c>
      <c r="B5187" s="9">
        <v>10</v>
      </c>
      <c r="C5187" s="255" t="s">
        <v>9100</v>
      </c>
      <c r="D5187" s="9">
        <v>-3.7764795009038574e-05</v>
      </c>
      <c r="E5187" s="9"/>
      <c r="F5187" s="255" t="s">
        <v>9129</v>
      </c>
      <c r="G5187" s="9"/>
      <c r="H5187" s="255" t="s">
        <v>9168</v>
      </c>
      <c r="I5187" s="9">
        <v>3</v>
      </c>
    </row>
    <row r="5188">
      <c r="A5188" s="255" t="s">
        <v>6365</v>
      </c>
      <c r="B5188" s="9">
        <v>10</v>
      </c>
      <c r="C5188" s="255" t="s">
        <v>9100</v>
      </c>
      <c r="D5188" s="9">
        <v>-3.7764795009038574e-05</v>
      </c>
      <c r="E5188" s="9"/>
      <c r="F5188" s="255" t="s">
        <v>9130</v>
      </c>
      <c r="G5188" s="9"/>
      <c r="H5188" s="255" t="s">
        <v>9168</v>
      </c>
      <c r="I5188" s="9">
        <v>3</v>
      </c>
    </row>
    <row r="5189">
      <c r="A5189" s="255" t="s">
        <v>6366</v>
      </c>
      <c r="B5189" s="9">
        <v>10</v>
      </c>
      <c r="C5189" s="255" t="s">
        <v>9100</v>
      </c>
      <c r="D5189" s="9">
        <v>0.0060679129694200858</v>
      </c>
      <c r="E5189" s="9"/>
      <c r="F5189" s="255" t="s">
        <v>9131</v>
      </c>
      <c r="G5189" s="9"/>
      <c r="H5189" s="255" t="s">
        <v>9168</v>
      </c>
      <c r="I5189" s="9">
        <v>3</v>
      </c>
    </row>
    <row r="5190">
      <c r="A5190" s="255" t="s">
        <v>6367</v>
      </c>
      <c r="B5190" s="9">
        <v>10</v>
      </c>
      <c r="C5190" s="255" t="s">
        <v>9100</v>
      </c>
      <c r="D5190" s="9">
        <v>0</v>
      </c>
      <c r="E5190" s="9"/>
      <c r="F5190" s="255" t="s">
        <v>9121</v>
      </c>
      <c r="G5190" s="9"/>
      <c r="H5190" s="255" t="s">
        <v>9168</v>
      </c>
      <c r="I5190" s="9">
        <v>3</v>
      </c>
    </row>
    <row r="5191">
      <c r="A5191" s="255" t="s">
        <v>6368</v>
      </c>
      <c r="B5191" s="9">
        <v>10</v>
      </c>
      <c r="C5191" s="255" t="s">
        <v>9100</v>
      </c>
      <c r="D5191" s="9">
        <v>0</v>
      </c>
      <c r="E5191" s="9"/>
      <c r="F5191" s="255" t="s">
        <v>9120</v>
      </c>
      <c r="G5191" s="9"/>
      <c r="H5191" s="255" t="s">
        <v>9168</v>
      </c>
      <c r="I5191" s="9">
        <v>3</v>
      </c>
    </row>
    <row r="5192">
      <c r="A5192" s="255" t="s">
        <v>6369</v>
      </c>
      <c r="B5192" s="9">
        <v>10</v>
      </c>
      <c r="C5192" s="255" t="s">
        <v>9100</v>
      </c>
      <c r="D5192" s="9">
        <v>0.006030148174411048</v>
      </c>
      <c r="E5192" s="9"/>
      <c r="F5192" s="255" t="s">
        <v>9122</v>
      </c>
      <c r="G5192" s="9"/>
      <c r="H5192" s="255" t="s">
        <v>9168</v>
      </c>
      <c r="I5192" s="9">
        <v>3</v>
      </c>
    </row>
    <row r="5193">
      <c r="A5193" s="255" t="s">
        <v>6370</v>
      </c>
      <c r="B5193" s="9">
        <v>10</v>
      </c>
      <c r="C5193" s="255" t="s">
        <v>9100</v>
      </c>
      <c r="D5193" s="9">
        <v>0.006030148174411048</v>
      </c>
      <c r="E5193" s="9"/>
      <c r="F5193" s="255" t="s">
        <v>9123</v>
      </c>
      <c r="G5193" s="9"/>
      <c r="H5193" s="255" t="s">
        <v>9168</v>
      </c>
      <c r="I5193" s="9">
        <v>3</v>
      </c>
    </row>
    <row r="5194">
      <c r="A5194" s="255" t="s">
        <v>6371</v>
      </c>
      <c r="B5194" s="9">
        <v>10</v>
      </c>
      <c r="C5194" s="255" t="s">
        <v>9100</v>
      </c>
      <c r="D5194" s="9">
        <v>0.006030148174411048</v>
      </c>
      <c r="E5194" s="9"/>
      <c r="F5194" s="255" t="s">
        <v>9124</v>
      </c>
      <c r="G5194" s="9"/>
      <c r="H5194" s="255" t="s">
        <v>9168</v>
      </c>
      <c r="I5194" s="9">
        <v>3</v>
      </c>
    </row>
    <row r="5195">
      <c r="A5195" s="255" t="s">
        <v>6372</v>
      </c>
      <c r="B5195" s="9">
        <v>10</v>
      </c>
      <c r="C5195" s="255" t="s">
        <v>9100</v>
      </c>
      <c r="D5195" s="9">
        <v>0.015245056215267139</v>
      </c>
      <c r="E5195" s="9"/>
      <c r="F5195" s="255" t="s">
        <v>9127</v>
      </c>
      <c r="G5195" s="9"/>
      <c r="H5195" s="255" t="s">
        <v>9168</v>
      </c>
      <c r="I5195" s="9">
        <v>3</v>
      </c>
    </row>
    <row r="5196">
      <c r="A5196" s="255" t="s">
        <v>6373</v>
      </c>
      <c r="B5196" s="9">
        <v>10</v>
      </c>
      <c r="C5196" s="255" t="s">
        <v>9100</v>
      </c>
      <c r="D5196" s="9">
        <v>0.015245056215267139</v>
      </c>
      <c r="E5196" s="9"/>
      <c r="F5196" s="255" t="s">
        <v>9128</v>
      </c>
      <c r="G5196" s="9"/>
      <c r="H5196" s="255" t="s">
        <v>9168</v>
      </c>
      <c r="I5196" s="9">
        <v>3</v>
      </c>
    </row>
    <row r="5197">
      <c r="A5197" s="255" t="s">
        <v>6374</v>
      </c>
      <c r="B5197" s="9">
        <v>10</v>
      </c>
      <c r="C5197" s="255" t="s">
        <v>9100</v>
      </c>
      <c r="D5197" s="9">
        <v>-0.0092149080408560919</v>
      </c>
      <c r="E5197" s="9"/>
      <c r="F5197" s="255" t="s">
        <v>9126</v>
      </c>
      <c r="G5197" s="9"/>
      <c r="H5197" s="255" t="s">
        <v>9168</v>
      </c>
      <c r="I5197" s="9">
        <v>3</v>
      </c>
    </row>
    <row r="5198">
      <c r="A5198" s="255" t="s">
        <v>6375</v>
      </c>
      <c r="B5198" s="9">
        <v>10</v>
      </c>
      <c r="C5198" s="255" t="s">
        <v>9100</v>
      </c>
      <c r="D5198" s="9">
        <v>0</v>
      </c>
      <c r="E5198" s="9"/>
      <c r="F5198" s="255" t="s">
        <v>9115</v>
      </c>
      <c r="G5198" s="9"/>
      <c r="H5198" s="255" t="s">
        <v>9168</v>
      </c>
      <c r="I5198" s="9">
        <v>3</v>
      </c>
    </row>
    <row r="5199">
      <c r="A5199" s="255" t="s">
        <v>6376</v>
      </c>
      <c r="B5199" s="9">
        <v>10</v>
      </c>
      <c r="C5199" s="255" t="s">
        <v>9100</v>
      </c>
      <c r="D5199" s="9">
        <v>0</v>
      </c>
      <c r="E5199" s="9"/>
      <c r="F5199" s="255" t="s">
        <v>9138</v>
      </c>
      <c r="G5199" s="9"/>
      <c r="H5199" s="255" t="s">
        <v>9168</v>
      </c>
      <c r="I5199" s="9">
        <v>3</v>
      </c>
    </row>
    <row r="5200">
      <c r="A5200" s="255" t="s">
        <v>6377</v>
      </c>
      <c r="B5200" s="9">
        <v>10</v>
      </c>
      <c r="C5200" s="255" t="s">
        <v>9100</v>
      </c>
      <c r="D5200" s="9">
        <v>0</v>
      </c>
      <c r="E5200" s="9"/>
      <c r="F5200" s="255" t="s">
        <v>9119</v>
      </c>
      <c r="G5200" s="9"/>
      <c r="H5200" s="255" t="s">
        <v>9168</v>
      </c>
      <c r="I5200" s="9">
        <v>3</v>
      </c>
    </row>
    <row r="5201">
      <c r="A5201" s="255" t="s">
        <v>6378</v>
      </c>
      <c r="B5201" s="9">
        <v>10</v>
      </c>
      <c r="C5201" s="255" t="s">
        <v>9100</v>
      </c>
      <c r="D5201" s="9">
        <v>0</v>
      </c>
      <c r="E5201" s="9"/>
      <c r="F5201" s="255" t="s">
        <v>9118</v>
      </c>
      <c r="G5201" s="9"/>
      <c r="H5201" s="255" t="s">
        <v>9168</v>
      </c>
      <c r="I5201" s="9">
        <v>3</v>
      </c>
    </row>
    <row r="5202">
      <c r="A5202" s="255" t="s">
        <v>6379</v>
      </c>
      <c r="B5202" s="9">
        <v>10</v>
      </c>
      <c r="C5202" s="255" t="s">
        <v>9100</v>
      </c>
      <c r="D5202" s="9">
        <v>0</v>
      </c>
      <c r="E5202" s="9"/>
      <c r="F5202" s="255" t="s">
        <v>9116</v>
      </c>
      <c r="G5202" s="9"/>
      <c r="H5202" s="255" t="s">
        <v>9168</v>
      </c>
      <c r="I5202" s="9">
        <v>3</v>
      </c>
    </row>
    <row r="5203">
      <c r="A5203" s="255" t="s">
        <v>6380</v>
      </c>
      <c r="B5203" s="9">
        <v>10</v>
      </c>
      <c r="C5203" s="255" t="s">
        <v>9100</v>
      </c>
      <c r="D5203" s="9">
        <v>0</v>
      </c>
      <c r="E5203" s="9"/>
      <c r="F5203" s="255" t="s">
        <v>9117</v>
      </c>
      <c r="G5203" s="9"/>
      <c r="H5203" s="255" t="s">
        <v>9168</v>
      </c>
      <c r="I5203" s="9">
        <v>3</v>
      </c>
    </row>
    <row r="5204">
      <c r="A5204" s="255" t="s">
        <v>6381</v>
      </c>
      <c r="B5204" s="9">
        <v>10</v>
      </c>
      <c r="C5204" s="255" t="s">
        <v>9100</v>
      </c>
      <c r="D5204" s="9">
        <v>0.0071439173417658522</v>
      </c>
      <c r="E5204" s="9"/>
      <c r="F5204" s="255" t="s">
        <v>9133</v>
      </c>
      <c r="G5204" s="9"/>
      <c r="H5204" s="255" t="s">
        <v>9168</v>
      </c>
      <c r="I5204" s="9">
        <v>3</v>
      </c>
    </row>
    <row r="5205">
      <c r="A5205" s="255" t="s">
        <v>6382</v>
      </c>
      <c r="B5205" s="9">
        <v>10</v>
      </c>
      <c r="C5205" s="255" t="s">
        <v>9100</v>
      </c>
      <c r="D5205" s="9">
        <v>-0.0036744688703330354</v>
      </c>
      <c r="E5205" s="9"/>
      <c r="F5205" s="255" t="s">
        <v>9134</v>
      </c>
      <c r="G5205" s="9"/>
      <c r="H5205" s="255" t="s">
        <v>9168</v>
      </c>
      <c r="I5205" s="9">
        <v>3</v>
      </c>
    </row>
    <row r="5206">
      <c r="A5206" s="255" t="s">
        <v>6383</v>
      </c>
      <c r="B5206" s="9">
        <v>10</v>
      </c>
      <c r="C5206" s="255" t="s">
        <v>9100</v>
      </c>
      <c r="D5206" s="9">
        <v>0.0034694484714328168</v>
      </c>
      <c r="E5206" s="9"/>
      <c r="F5206" s="255" t="s">
        <v>9135</v>
      </c>
      <c r="G5206" s="9"/>
      <c r="H5206" s="255" t="s">
        <v>9168</v>
      </c>
      <c r="I5206" s="9">
        <v>3</v>
      </c>
    </row>
    <row r="5207">
      <c r="A5207" s="255" t="s">
        <v>6384</v>
      </c>
      <c r="B5207" s="9">
        <v>10</v>
      </c>
      <c r="C5207" s="255" t="s">
        <v>9100</v>
      </c>
      <c r="D5207" s="9">
        <v>0.0084899375188042352</v>
      </c>
      <c r="E5207" s="9"/>
      <c r="F5207" s="255" t="s">
        <v>9114</v>
      </c>
      <c r="G5207" s="9"/>
      <c r="H5207" s="255" t="s">
        <v>9168</v>
      </c>
      <c r="I5207" s="9">
        <v>3</v>
      </c>
    </row>
    <row r="5208">
      <c r="A5208" s="255" t="s">
        <v>6385</v>
      </c>
      <c r="B5208" s="9">
        <v>10</v>
      </c>
      <c r="C5208" s="255" t="s">
        <v>9100</v>
      </c>
      <c r="D5208" s="9">
        <v>0.0032856702250300858</v>
      </c>
      <c r="E5208" s="9"/>
      <c r="F5208" s="255" t="s">
        <v>9125</v>
      </c>
      <c r="G5208" s="9"/>
      <c r="H5208" s="255" t="s">
        <v>9168</v>
      </c>
      <c r="I5208" s="9">
        <v>3</v>
      </c>
    </row>
    <row r="5209">
      <c r="A5209" s="255" t="s">
        <v>6386</v>
      </c>
      <c r="B5209" s="9">
        <v>10</v>
      </c>
      <c r="C5209" s="255" t="s">
        <v>9100</v>
      </c>
      <c r="D5209" s="9">
        <v>0.011775607743834321</v>
      </c>
      <c r="E5209" s="9"/>
      <c r="F5209" s="255" t="s">
        <v>9132</v>
      </c>
      <c r="G5209" s="9"/>
      <c r="H5209" s="255" t="s">
        <v>9168</v>
      </c>
      <c r="I5209" s="9">
        <v>3</v>
      </c>
    </row>
    <row r="5210">
      <c r="A5210" s="255" t="s">
        <v>6387</v>
      </c>
      <c r="B5210" s="9">
        <v>10</v>
      </c>
      <c r="C5210" s="255" t="s">
        <v>9100</v>
      </c>
      <c r="D5210" s="9">
        <v>-0.0035072132664418555</v>
      </c>
      <c r="E5210" s="9"/>
      <c r="F5210" s="255" t="s">
        <v>9136</v>
      </c>
      <c r="G5210" s="9"/>
      <c r="H5210" s="255" t="s">
        <v>9168</v>
      </c>
      <c r="I5210" s="9">
        <v>3</v>
      </c>
    </row>
    <row r="5211">
      <c r="A5211" s="255" t="s">
        <v>6388</v>
      </c>
      <c r="B5211" s="9">
        <v>10</v>
      </c>
      <c r="C5211" s="255" t="s">
        <v>9100</v>
      </c>
      <c r="D5211" s="9">
        <v>-0.0057076947744142351</v>
      </c>
      <c r="E5211" s="9"/>
      <c r="F5211" s="255" t="s">
        <v>9137</v>
      </c>
      <c r="G5211" s="9"/>
      <c r="H5211" s="255" t="s">
        <v>9168</v>
      </c>
      <c r="I5211" s="9">
        <v>3</v>
      </c>
    </row>
    <row r="5212">
      <c r="A5212" s="255" t="s">
        <v>6389</v>
      </c>
      <c r="B5212" s="9">
        <v>1</v>
      </c>
      <c r="C5212" s="255" t="s">
        <v>9101</v>
      </c>
      <c r="D5212" s="9">
        <v>0.0079174081757742813</v>
      </c>
      <c r="E5212" s="9"/>
      <c r="F5212" s="255" t="s">
        <v>9129</v>
      </c>
      <c r="G5212" s="9"/>
      <c r="H5212" s="255" t="s">
        <v>9168</v>
      </c>
      <c r="I5212" s="9">
        <v>3</v>
      </c>
    </row>
    <row r="5213">
      <c r="A5213" s="255" t="s">
        <v>6390</v>
      </c>
      <c r="B5213" s="9">
        <v>1</v>
      </c>
      <c r="C5213" s="255" t="s">
        <v>9101</v>
      </c>
      <c r="D5213" s="9">
        <v>0.0079174081757742813</v>
      </c>
      <c r="E5213" s="9"/>
      <c r="F5213" s="255" t="s">
        <v>9130</v>
      </c>
      <c r="G5213" s="9"/>
      <c r="H5213" s="255" t="s">
        <v>9168</v>
      </c>
      <c r="I5213" s="9">
        <v>3</v>
      </c>
    </row>
    <row r="5214">
      <c r="A5214" s="255" t="s">
        <v>6391</v>
      </c>
      <c r="B5214" s="9">
        <v>1</v>
      </c>
      <c r="C5214" s="255" t="s">
        <v>9101</v>
      </c>
      <c r="D5214" s="9">
        <v>0.0030263928474265553</v>
      </c>
      <c r="E5214" s="9"/>
      <c r="F5214" s="255" t="s">
        <v>9131</v>
      </c>
      <c r="G5214" s="9"/>
      <c r="H5214" s="255" t="s">
        <v>9168</v>
      </c>
      <c r="I5214" s="9">
        <v>3</v>
      </c>
    </row>
    <row r="5215">
      <c r="A5215" s="255" t="s">
        <v>6392</v>
      </c>
      <c r="B5215" s="9">
        <v>1</v>
      </c>
      <c r="C5215" s="255" t="s">
        <v>9101</v>
      </c>
      <c r="D5215" s="9"/>
      <c r="E5215" s="9"/>
      <c r="F5215" s="255" t="s">
        <v>9121</v>
      </c>
      <c r="G5215" s="9"/>
      <c r="H5215" s="255" t="s">
        <v>9168</v>
      </c>
      <c r="I5215" s="9">
        <v>3</v>
      </c>
    </row>
    <row r="5216">
      <c r="A5216" s="255" t="s">
        <v>6393</v>
      </c>
      <c r="B5216" s="9">
        <v>1</v>
      </c>
      <c r="C5216" s="255" t="s">
        <v>9101</v>
      </c>
      <c r="D5216" s="9"/>
      <c r="E5216" s="9"/>
      <c r="F5216" s="255" t="s">
        <v>9120</v>
      </c>
      <c r="G5216" s="9"/>
      <c r="H5216" s="255" t="s">
        <v>9168</v>
      </c>
      <c r="I5216" s="9">
        <v>3</v>
      </c>
    </row>
    <row r="5217">
      <c r="A5217" s="255" t="s">
        <v>6394</v>
      </c>
      <c r="B5217" s="9">
        <v>1</v>
      </c>
      <c r="C5217" s="255" t="s">
        <v>9101</v>
      </c>
      <c r="D5217" s="9">
        <v>0.0048660116250532478</v>
      </c>
      <c r="E5217" s="9"/>
      <c r="F5217" s="255" t="s">
        <v>9122</v>
      </c>
      <c r="G5217" s="9"/>
      <c r="H5217" s="255" t="s">
        <v>9168</v>
      </c>
      <c r="I5217" s="9">
        <v>3</v>
      </c>
    </row>
    <row r="5218">
      <c r="A5218" s="255" t="s">
        <v>6395</v>
      </c>
      <c r="B5218" s="9">
        <v>1</v>
      </c>
      <c r="C5218" s="255" t="s">
        <v>9101</v>
      </c>
      <c r="D5218" s="9">
        <v>0.0048660116250532478</v>
      </c>
      <c r="E5218" s="9"/>
      <c r="F5218" s="255" t="s">
        <v>9123</v>
      </c>
      <c r="G5218" s="9"/>
      <c r="H5218" s="255" t="s">
        <v>9168</v>
      </c>
      <c r="I5218" s="9">
        <v>3</v>
      </c>
    </row>
    <row r="5219">
      <c r="A5219" s="255" t="s">
        <v>6396</v>
      </c>
      <c r="B5219" s="9">
        <v>1</v>
      </c>
      <c r="C5219" s="255" t="s">
        <v>9101</v>
      </c>
      <c r="D5219" s="9">
        <v>0.0048660116250532478</v>
      </c>
      <c r="E5219" s="9"/>
      <c r="F5219" s="255" t="s">
        <v>9124</v>
      </c>
      <c r="G5219" s="9"/>
      <c r="H5219" s="255" t="s">
        <v>9168</v>
      </c>
      <c r="I5219" s="9">
        <v>3</v>
      </c>
    </row>
    <row r="5220">
      <c r="A5220" s="255" t="s">
        <v>6397</v>
      </c>
      <c r="B5220" s="9">
        <v>1</v>
      </c>
      <c r="C5220" s="255" t="s">
        <v>9101</v>
      </c>
      <c r="D5220" s="9">
        <v>0.0079256035980237814</v>
      </c>
      <c r="E5220" s="9"/>
      <c r="F5220" s="255" t="s">
        <v>9127</v>
      </c>
      <c r="G5220" s="9"/>
      <c r="H5220" s="255" t="s">
        <v>9168</v>
      </c>
      <c r="I5220" s="9">
        <v>3</v>
      </c>
    </row>
    <row r="5221">
      <c r="A5221" s="255" t="s">
        <v>6398</v>
      </c>
      <c r="B5221" s="9">
        <v>1</v>
      </c>
      <c r="C5221" s="255" t="s">
        <v>9101</v>
      </c>
      <c r="D5221" s="9">
        <v>0.0079256035980237814</v>
      </c>
      <c r="E5221" s="9"/>
      <c r="F5221" s="255" t="s">
        <v>9128</v>
      </c>
      <c r="G5221" s="9"/>
      <c r="H5221" s="255" t="s">
        <v>9168</v>
      </c>
      <c r="I5221" s="9">
        <v>3</v>
      </c>
    </row>
    <row r="5222">
      <c r="A5222" s="255" t="s">
        <v>6399</v>
      </c>
      <c r="B5222" s="9">
        <v>1</v>
      </c>
      <c r="C5222" s="255" t="s">
        <v>9101</v>
      </c>
      <c r="D5222" s="9">
        <v>-0.0084850071046351366</v>
      </c>
      <c r="E5222" s="9"/>
      <c r="F5222" s="255" t="s">
        <v>9126</v>
      </c>
      <c r="G5222" s="9"/>
      <c r="H5222" s="255" t="s">
        <v>9168</v>
      </c>
      <c r="I5222" s="9">
        <v>3</v>
      </c>
    </row>
    <row r="5223">
      <c r="A5223" s="255" t="s">
        <v>6400</v>
      </c>
      <c r="B5223" s="9">
        <v>1</v>
      </c>
      <c r="C5223" s="255" t="s">
        <v>9101</v>
      </c>
      <c r="D5223" s="9"/>
      <c r="E5223" s="9"/>
      <c r="F5223" s="255" t="s">
        <v>9115</v>
      </c>
      <c r="G5223" s="9"/>
      <c r="H5223" s="255" t="s">
        <v>9168</v>
      </c>
      <c r="I5223" s="9">
        <v>3</v>
      </c>
    </row>
    <row r="5224">
      <c r="A5224" s="255" t="s">
        <v>6401</v>
      </c>
      <c r="B5224" s="9">
        <v>1</v>
      </c>
      <c r="C5224" s="255" t="s">
        <v>9101</v>
      </c>
      <c r="D5224" s="9"/>
      <c r="E5224" s="9"/>
      <c r="F5224" s="255" t="s">
        <v>9138</v>
      </c>
      <c r="G5224" s="9"/>
      <c r="H5224" s="255" t="s">
        <v>9168</v>
      </c>
      <c r="I5224" s="9">
        <v>3</v>
      </c>
    </row>
    <row r="5225">
      <c r="A5225" s="255" t="s">
        <v>6402</v>
      </c>
      <c r="B5225" s="9">
        <v>1</v>
      </c>
      <c r="C5225" s="255" t="s">
        <v>9101</v>
      </c>
      <c r="D5225" s="9"/>
      <c r="E5225" s="9"/>
      <c r="F5225" s="255" t="s">
        <v>9119</v>
      </c>
      <c r="G5225" s="9"/>
      <c r="H5225" s="255" t="s">
        <v>9168</v>
      </c>
      <c r="I5225" s="9">
        <v>3</v>
      </c>
    </row>
    <row r="5226">
      <c r="A5226" s="255" t="s">
        <v>6403</v>
      </c>
      <c r="B5226" s="9">
        <v>1</v>
      </c>
      <c r="C5226" s="255" t="s">
        <v>9101</v>
      </c>
      <c r="D5226" s="9"/>
      <c r="E5226" s="9"/>
      <c r="F5226" s="255" t="s">
        <v>9118</v>
      </c>
      <c r="G5226" s="9"/>
      <c r="H5226" s="255" t="s">
        <v>9168</v>
      </c>
      <c r="I5226" s="9">
        <v>3</v>
      </c>
    </row>
    <row r="5227">
      <c r="A5227" s="255" t="s">
        <v>6404</v>
      </c>
      <c r="B5227" s="9">
        <v>1</v>
      </c>
      <c r="C5227" s="255" t="s">
        <v>9101</v>
      </c>
      <c r="D5227" s="9"/>
      <c r="E5227" s="9"/>
      <c r="F5227" s="255" t="s">
        <v>9116</v>
      </c>
      <c r="G5227" s="9"/>
      <c r="H5227" s="255" t="s">
        <v>9168</v>
      </c>
      <c r="I5227" s="9">
        <v>3</v>
      </c>
    </row>
    <row r="5228">
      <c r="A5228" s="255" t="s">
        <v>6405</v>
      </c>
      <c r="B5228" s="9">
        <v>1</v>
      </c>
      <c r="C5228" s="255" t="s">
        <v>9101</v>
      </c>
      <c r="D5228" s="9"/>
      <c r="E5228" s="9"/>
      <c r="F5228" s="255" t="s">
        <v>9117</v>
      </c>
      <c r="G5228" s="9"/>
      <c r="H5228" s="255" t="s">
        <v>9168</v>
      </c>
      <c r="I5228" s="9">
        <v>3</v>
      </c>
    </row>
    <row r="5229">
      <c r="A5229" s="255" t="s">
        <v>6406</v>
      </c>
      <c r="B5229" s="9">
        <v>1</v>
      </c>
      <c r="C5229" s="255" t="s">
        <v>9101</v>
      </c>
      <c r="D5229" s="9">
        <v>0.0098201805708981928</v>
      </c>
      <c r="E5229" s="9"/>
      <c r="F5229" s="255" t="s">
        <v>9133</v>
      </c>
      <c r="G5229" s="9"/>
      <c r="H5229" s="255" t="s">
        <v>9168</v>
      </c>
      <c r="I5229" s="9">
        <v>3</v>
      </c>
    </row>
    <row r="5230">
      <c r="A5230" s="255" t="s">
        <v>6407</v>
      </c>
      <c r="B5230" s="9">
        <v>1</v>
      </c>
      <c r="C5230" s="255" t="s">
        <v>9101</v>
      </c>
      <c r="D5230" s="9"/>
      <c r="E5230" s="9"/>
      <c r="F5230" s="255" t="s">
        <v>9134</v>
      </c>
      <c r="G5230" s="9"/>
      <c r="H5230" s="255" t="s">
        <v>9168</v>
      </c>
      <c r="I5230" s="9">
        <v>3</v>
      </c>
    </row>
    <row r="5231">
      <c r="A5231" s="255" t="s">
        <v>6408</v>
      </c>
      <c r="B5231" s="9">
        <v>1</v>
      </c>
      <c r="C5231" s="255" t="s">
        <v>9101</v>
      </c>
      <c r="D5231" s="9">
        <v>0.0080190511807041367</v>
      </c>
      <c r="E5231" s="9"/>
      <c r="F5231" s="255" t="s">
        <v>9135</v>
      </c>
      <c r="G5231" s="9"/>
      <c r="H5231" s="255" t="s">
        <v>9168</v>
      </c>
      <c r="I5231" s="9">
        <v>3</v>
      </c>
    </row>
    <row r="5232">
      <c r="A5232" s="255" t="s">
        <v>6409</v>
      </c>
      <c r="B5232" s="9">
        <v>1</v>
      </c>
      <c r="C5232" s="255" t="s">
        <v>9101</v>
      </c>
      <c r="D5232" s="9">
        <v>0.012260859462084729</v>
      </c>
      <c r="E5232" s="9"/>
      <c r="F5232" s="255" t="s">
        <v>9114</v>
      </c>
      <c r="G5232" s="9"/>
      <c r="H5232" s="255" t="s">
        <v>9168</v>
      </c>
      <c r="I5232" s="9">
        <v>3</v>
      </c>
    </row>
    <row r="5233">
      <c r="A5233" s="255" t="s">
        <v>6410</v>
      </c>
      <c r="B5233" s="9">
        <v>1</v>
      </c>
      <c r="C5233" s="255" t="s">
        <v>9101</v>
      </c>
      <c r="D5233" s="9">
        <v>0.0022599257729350938</v>
      </c>
      <c r="E5233" s="9"/>
      <c r="F5233" s="255" t="s">
        <v>9125</v>
      </c>
      <c r="G5233" s="9"/>
      <c r="H5233" s="255" t="s">
        <v>9168</v>
      </c>
      <c r="I5233" s="9">
        <v>3</v>
      </c>
    </row>
    <row r="5234">
      <c r="A5234" s="255" t="s">
        <v>6411</v>
      </c>
      <c r="B5234" s="9">
        <v>1</v>
      </c>
      <c r="C5234" s="255" t="s">
        <v>9101</v>
      </c>
      <c r="D5234" s="9">
        <v>0.0045683970135449699</v>
      </c>
      <c r="E5234" s="9"/>
      <c r="F5234" s="255" t="s">
        <v>9132</v>
      </c>
      <c r="G5234" s="9"/>
      <c r="H5234" s="255" t="s">
        <v>9168</v>
      </c>
      <c r="I5234" s="9">
        <v>3</v>
      </c>
    </row>
    <row r="5235">
      <c r="A5235" s="255" t="s">
        <v>6412</v>
      </c>
      <c r="B5235" s="9">
        <v>1</v>
      </c>
      <c r="C5235" s="255" t="s">
        <v>9101</v>
      </c>
      <c r="D5235" s="9">
        <v>-0.019085836509534236</v>
      </c>
      <c r="E5235" s="9"/>
      <c r="F5235" s="255" t="s">
        <v>9136</v>
      </c>
      <c r="G5235" s="9"/>
      <c r="H5235" s="255" t="s">
        <v>9168</v>
      </c>
      <c r="I5235" s="9">
        <v>3</v>
      </c>
    </row>
    <row r="5236">
      <c r="A5236" s="255" t="s">
        <v>6413</v>
      </c>
      <c r="B5236" s="9">
        <v>1</v>
      </c>
      <c r="C5236" s="255" t="s">
        <v>9101</v>
      </c>
      <c r="D5236" s="9">
        <v>-0.0081899640065397454</v>
      </c>
      <c r="E5236" s="9"/>
      <c r="F5236" s="255" t="s">
        <v>9137</v>
      </c>
      <c r="G5236" s="9"/>
      <c r="H5236" s="255" t="s">
        <v>9168</v>
      </c>
      <c r="I5236" s="9">
        <v>3</v>
      </c>
    </row>
    <row r="5237">
      <c r="A5237" s="255" t="s">
        <v>6414</v>
      </c>
      <c r="B5237" s="9">
        <v>2</v>
      </c>
      <c r="C5237" s="255" t="s">
        <v>9101</v>
      </c>
      <c r="D5237" s="9">
        <v>0.0081510227484235444</v>
      </c>
      <c r="E5237" s="9"/>
      <c r="F5237" s="255" t="s">
        <v>9129</v>
      </c>
      <c r="G5237" s="9"/>
      <c r="H5237" s="255" t="s">
        <v>9168</v>
      </c>
      <c r="I5237" s="9">
        <v>3</v>
      </c>
    </row>
    <row r="5238">
      <c r="A5238" s="255" t="s">
        <v>6415</v>
      </c>
      <c r="B5238" s="9">
        <v>2</v>
      </c>
      <c r="C5238" s="255" t="s">
        <v>9101</v>
      </c>
      <c r="D5238" s="9">
        <v>0.0081510227484235444</v>
      </c>
      <c r="E5238" s="9"/>
      <c r="F5238" s="255" t="s">
        <v>9130</v>
      </c>
      <c r="G5238" s="9"/>
      <c r="H5238" s="255" t="s">
        <v>9168</v>
      </c>
      <c r="I5238" s="9">
        <v>3</v>
      </c>
    </row>
    <row r="5239">
      <c r="A5239" s="255" t="s">
        <v>6416</v>
      </c>
      <c r="B5239" s="9">
        <v>2</v>
      </c>
      <c r="C5239" s="255" t="s">
        <v>9101</v>
      </c>
      <c r="D5239" s="9">
        <v>0.0031521370843124513</v>
      </c>
      <c r="E5239" s="9"/>
      <c r="F5239" s="255" t="s">
        <v>9131</v>
      </c>
      <c r="G5239" s="9"/>
      <c r="H5239" s="255" t="s">
        <v>9168</v>
      </c>
      <c r="I5239" s="9">
        <v>3</v>
      </c>
    </row>
    <row r="5240">
      <c r="A5240" s="255" t="s">
        <v>6417</v>
      </c>
      <c r="B5240" s="9">
        <v>2</v>
      </c>
      <c r="C5240" s="255" t="s">
        <v>9101</v>
      </c>
      <c r="D5240" s="9"/>
      <c r="E5240" s="9"/>
      <c r="F5240" s="255" t="s">
        <v>9121</v>
      </c>
      <c r="G5240" s="9"/>
      <c r="H5240" s="255" t="s">
        <v>9168</v>
      </c>
      <c r="I5240" s="9">
        <v>3</v>
      </c>
    </row>
    <row r="5241">
      <c r="A5241" s="255" t="s">
        <v>6418</v>
      </c>
      <c r="B5241" s="9">
        <v>2</v>
      </c>
      <c r="C5241" s="255" t="s">
        <v>9101</v>
      </c>
      <c r="D5241" s="9"/>
      <c r="E5241" s="9"/>
      <c r="F5241" s="255" t="s">
        <v>9120</v>
      </c>
      <c r="G5241" s="9"/>
      <c r="H5241" s="255" t="s">
        <v>9168</v>
      </c>
      <c r="I5241" s="9">
        <v>3</v>
      </c>
    </row>
    <row r="5242">
      <c r="A5242" s="255" t="s">
        <v>6419</v>
      </c>
      <c r="B5242" s="9">
        <v>2</v>
      </c>
      <c r="C5242" s="255" t="s">
        <v>9101</v>
      </c>
      <c r="D5242" s="9">
        <v>0.0062207500552062785</v>
      </c>
      <c r="E5242" s="9"/>
      <c r="F5242" s="255" t="s">
        <v>9122</v>
      </c>
      <c r="G5242" s="9"/>
      <c r="H5242" s="255" t="s">
        <v>9168</v>
      </c>
      <c r="I5242" s="9">
        <v>3</v>
      </c>
    </row>
    <row r="5243">
      <c r="A5243" s="255" t="s">
        <v>6420</v>
      </c>
      <c r="B5243" s="9">
        <v>2</v>
      </c>
      <c r="C5243" s="255" t="s">
        <v>9101</v>
      </c>
      <c r="D5243" s="9">
        <v>0.0062207500552062785</v>
      </c>
      <c r="E5243" s="9"/>
      <c r="F5243" s="255" t="s">
        <v>9123</v>
      </c>
      <c r="G5243" s="9"/>
      <c r="H5243" s="255" t="s">
        <v>9168</v>
      </c>
      <c r="I5243" s="9">
        <v>3</v>
      </c>
    </row>
    <row r="5244">
      <c r="A5244" s="255" t="s">
        <v>6421</v>
      </c>
      <c r="B5244" s="9">
        <v>2</v>
      </c>
      <c r="C5244" s="255" t="s">
        <v>9101</v>
      </c>
      <c r="D5244" s="9">
        <v>0.0062207500552062785</v>
      </c>
      <c r="E5244" s="9"/>
      <c r="F5244" s="255" t="s">
        <v>9124</v>
      </c>
      <c r="G5244" s="9"/>
      <c r="H5244" s="255" t="s">
        <v>9168</v>
      </c>
      <c r="I5244" s="9">
        <v>3</v>
      </c>
    </row>
    <row r="5245">
      <c r="A5245" s="255" t="s">
        <v>6422</v>
      </c>
      <c r="B5245" s="9">
        <v>2</v>
      </c>
      <c r="C5245" s="255" t="s">
        <v>9101</v>
      </c>
      <c r="D5245" s="9">
        <v>0.0089716406023227641</v>
      </c>
      <c r="E5245" s="9"/>
      <c r="F5245" s="255" t="s">
        <v>9127</v>
      </c>
      <c r="G5245" s="9"/>
      <c r="H5245" s="255" t="s">
        <v>9168</v>
      </c>
      <c r="I5245" s="9">
        <v>3</v>
      </c>
    </row>
    <row r="5246">
      <c r="A5246" s="255" t="s">
        <v>6423</v>
      </c>
      <c r="B5246" s="9">
        <v>2</v>
      </c>
      <c r="C5246" s="255" t="s">
        <v>9101</v>
      </c>
      <c r="D5246" s="9">
        <v>0.0089716406023227641</v>
      </c>
      <c r="E5246" s="9"/>
      <c r="F5246" s="255" t="s">
        <v>9128</v>
      </c>
      <c r="G5246" s="9"/>
      <c r="H5246" s="255" t="s">
        <v>9168</v>
      </c>
      <c r="I5246" s="9">
        <v>3</v>
      </c>
    </row>
    <row r="5247">
      <c r="A5247" s="255" t="s">
        <v>6424</v>
      </c>
      <c r="B5247" s="9">
        <v>2</v>
      </c>
      <c r="C5247" s="255" t="s">
        <v>9101</v>
      </c>
      <c r="D5247" s="9">
        <v>-0.0065672748609040821</v>
      </c>
      <c r="E5247" s="9"/>
      <c r="F5247" s="255" t="s">
        <v>9126</v>
      </c>
      <c r="G5247" s="9"/>
      <c r="H5247" s="255" t="s">
        <v>9168</v>
      </c>
      <c r="I5247" s="9">
        <v>3</v>
      </c>
    </row>
    <row r="5248">
      <c r="A5248" s="255" t="s">
        <v>6425</v>
      </c>
      <c r="B5248" s="9">
        <v>2</v>
      </c>
      <c r="C5248" s="255" t="s">
        <v>9101</v>
      </c>
      <c r="D5248" s="9"/>
      <c r="E5248" s="9"/>
      <c r="F5248" s="255" t="s">
        <v>9115</v>
      </c>
      <c r="G5248" s="9"/>
      <c r="H5248" s="255" t="s">
        <v>9168</v>
      </c>
      <c r="I5248" s="9">
        <v>3</v>
      </c>
    </row>
    <row r="5249">
      <c r="A5249" s="255" t="s">
        <v>6426</v>
      </c>
      <c r="B5249" s="9">
        <v>2</v>
      </c>
      <c r="C5249" s="255" t="s">
        <v>9101</v>
      </c>
      <c r="D5249" s="9"/>
      <c r="E5249" s="9"/>
      <c r="F5249" s="255" t="s">
        <v>9138</v>
      </c>
      <c r="G5249" s="9"/>
      <c r="H5249" s="255" t="s">
        <v>9168</v>
      </c>
      <c r="I5249" s="9">
        <v>3</v>
      </c>
    </row>
    <row r="5250">
      <c r="A5250" s="255" t="s">
        <v>6427</v>
      </c>
      <c r="B5250" s="9">
        <v>2</v>
      </c>
      <c r="C5250" s="255" t="s">
        <v>9101</v>
      </c>
      <c r="D5250" s="9"/>
      <c r="E5250" s="9"/>
      <c r="F5250" s="255" t="s">
        <v>9119</v>
      </c>
      <c r="G5250" s="9"/>
      <c r="H5250" s="255" t="s">
        <v>9168</v>
      </c>
      <c r="I5250" s="9">
        <v>3</v>
      </c>
    </row>
    <row r="5251">
      <c r="A5251" s="255" t="s">
        <v>6428</v>
      </c>
      <c r="B5251" s="9">
        <v>2</v>
      </c>
      <c r="C5251" s="255" t="s">
        <v>9101</v>
      </c>
      <c r="D5251" s="9"/>
      <c r="E5251" s="9"/>
      <c r="F5251" s="255" t="s">
        <v>9118</v>
      </c>
      <c r="G5251" s="9"/>
      <c r="H5251" s="255" t="s">
        <v>9168</v>
      </c>
      <c r="I5251" s="9">
        <v>3</v>
      </c>
    </row>
    <row r="5252">
      <c r="A5252" s="255" t="s">
        <v>6429</v>
      </c>
      <c r="B5252" s="9">
        <v>2</v>
      </c>
      <c r="C5252" s="255" t="s">
        <v>9101</v>
      </c>
      <c r="D5252" s="9"/>
      <c r="E5252" s="9"/>
      <c r="F5252" s="255" t="s">
        <v>9116</v>
      </c>
      <c r="G5252" s="9"/>
      <c r="H5252" s="255" t="s">
        <v>9168</v>
      </c>
      <c r="I5252" s="9">
        <v>3</v>
      </c>
    </row>
    <row r="5253">
      <c r="A5253" s="255" t="s">
        <v>6430</v>
      </c>
      <c r="B5253" s="9">
        <v>2</v>
      </c>
      <c r="C5253" s="255" t="s">
        <v>9101</v>
      </c>
      <c r="D5253" s="9"/>
      <c r="E5253" s="9"/>
      <c r="F5253" s="255" t="s">
        <v>9117</v>
      </c>
      <c r="G5253" s="9"/>
      <c r="H5253" s="255" t="s">
        <v>9168</v>
      </c>
      <c r="I5253" s="9">
        <v>3</v>
      </c>
    </row>
    <row r="5254">
      <c r="A5254" s="255" t="s">
        <v>6431</v>
      </c>
      <c r="B5254" s="9">
        <v>2</v>
      </c>
      <c r="C5254" s="255" t="s">
        <v>9101</v>
      </c>
      <c r="D5254" s="9">
        <v>0.0097717593647763442</v>
      </c>
      <c r="E5254" s="9"/>
      <c r="F5254" s="255" t="s">
        <v>9133</v>
      </c>
      <c r="G5254" s="9"/>
      <c r="H5254" s="255" t="s">
        <v>9168</v>
      </c>
      <c r="I5254" s="9">
        <v>3</v>
      </c>
    </row>
    <row r="5255">
      <c r="A5255" s="255" t="s">
        <v>6432</v>
      </c>
      <c r="B5255" s="9">
        <v>2</v>
      </c>
      <c r="C5255" s="255" t="s">
        <v>9101</v>
      </c>
      <c r="D5255" s="9"/>
      <c r="E5255" s="9"/>
      <c r="F5255" s="255" t="s">
        <v>9134</v>
      </c>
      <c r="G5255" s="9"/>
      <c r="H5255" s="255" t="s">
        <v>9168</v>
      </c>
      <c r="I5255" s="9">
        <v>3</v>
      </c>
    </row>
    <row r="5256">
      <c r="A5256" s="255" t="s">
        <v>6433</v>
      </c>
      <c r="B5256" s="9">
        <v>2</v>
      </c>
      <c r="C5256" s="255" t="s">
        <v>9101</v>
      </c>
      <c r="D5256" s="9">
        <v>0.0082171383861430556</v>
      </c>
      <c r="E5256" s="9"/>
      <c r="F5256" s="255" t="s">
        <v>9135</v>
      </c>
      <c r="G5256" s="9"/>
      <c r="H5256" s="255" t="s">
        <v>9168</v>
      </c>
      <c r="I5256" s="9">
        <v>3</v>
      </c>
    </row>
    <row r="5257">
      <c r="A5257" s="255" t="s">
        <v>6434</v>
      </c>
      <c r="B5257" s="9">
        <v>2</v>
      </c>
      <c r="C5257" s="255" t="s">
        <v>9101</v>
      </c>
      <c r="D5257" s="9">
        <v>0.0084203140614780986</v>
      </c>
      <c r="E5257" s="9"/>
      <c r="F5257" s="255" t="s">
        <v>9114</v>
      </c>
      <c r="G5257" s="9"/>
      <c r="H5257" s="255" t="s">
        <v>9168</v>
      </c>
      <c r="I5257" s="9">
        <v>3</v>
      </c>
    </row>
    <row r="5258">
      <c r="A5258" s="255" t="s">
        <v>6435</v>
      </c>
      <c r="B5258" s="9">
        <v>2</v>
      </c>
      <c r="C5258" s="255" t="s">
        <v>9101</v>
      </c>
      <c r="D5258" s="9">
        <v>0.0023881298700129698</v>
      </c>
      <c r="E5258" s="9"/>
      <c r="F5258" s="255" t="s">
        <v>9125</v>
      </c>
      <c r="G5258" s="9"/>
      <c r="H5258" s="255" t="s">
        <v>9168</v>
      </c>
      <c r="I5258" s="9">
        <v>3</v>
      </c>
    </row>
    <row r="5259">
      <c r="A5259" s="255" t="s">
        <v>6436</v>
      </c>
      <c r="B5259" s="9">
        <v>2</v>
      </c>
      <c r="C5259" s="255" t="s">
        <v>9101</v>
      </c>
      <c r="D5259" s="9">
        <v>0.0048401247413101534</v>
      </c>
      <c r="E5259" s="9"/>
      <c r="F5259" s="255" t="s">
        <v>9132</v>
      </c>
      <c r="G5259" s="9"/>
      <c r="H5259" s="255" t="s">
        <v>9168</v>
      </c>
      <c r="I5259" s="9">
        <v>3</v>
      </c>
    </row>
    <row r="5260">
      <c r="A5260" s="255" t="s">
        <v>6437</v>
      </c>
      <c r="B5260" s="9">
        <v>2</v>
      </c>
      <c r="C5260" s="255" t="s">
        <v>9101</v>
      </c>
      <c r="D5260" s="9">
        <v>-0.010425668667741722</v>
      </c>
      <c r="E5260" s="9"/>
      <c r="F5260" s="255" t="s">
        <v>9136</v>
      </c>
      <c r="G5260" s="9"/>
      <c r="H5260" s="255" t="s">
        <v>9168</v>
      </c>
      <c r="I5260" s="9">
        <v>3</v>
      </c>
    </row>
    <row r="5261">
      <c r="A5261" s="255" t="s">
        <v>6438</v>
      </c>
      <c r="B5261" s="9">
        <v>2</v>
      </c>
      <c r="C5261" s="255" t="s">
        <v>9101</v>
      </c>
      <c r="D5261" s="9">
        <v>-0.0057966622892240737</v>
      </c>
      <c r="E5261" s="9"/>
      <c r="F5261" s="255" t="s">
        <v>9137</v>
      </c>
      <c r="G5261" s="9"/>
      <c r="H5261" s="255" t="s">
        <v>9168</v>
      </c>
      <c r="I5261" s="9">
        <v>3</v>
      </c>
    </row>
    <row r="5262">
      <c r="A5262" s="255" t="s">
        <v>6439</v>
      </c>
      <c r="B5262" s="9">
        <v>3</v>
      </c>
      <c r="C5262" s="255" t="s">
        <v>9101</v>
      </c>
      <c r="D5262" s="9">
        <v>0.0073506383835655617</v>
      </c>
      <c r="E5262" s="9"/>
      <c r="F5262" s="255" t="s">
        <v>9129</v>
      </c>
      <c r="G5262" s="9"/>
      <c r="H5262" s="255" t="s">
        <v>9168</v>
      </c>
      <c r="I5262" s="9">
        <v>3</v>
      </c>
    </row>
    <row r="5263">
      <c r="A5263" s="255" t="s">
        <v>6440</v>
      </c>
      <c r="B5263" s="9">
        <v>3</v>
      </c>
      <c r="C5263" s="255" t="s">
        <v>9101</v>
      </c>
      <c r="D5263" s="9">
        <v>0.0073506383835655617</v>
      </c>
      <c r="E5263" s="9"/>
      <c r="F5263" s="255" t="s">
        <v>9130</v>
      </c>
      <c r="G5263" s="9"/>
      <c r="H5263" s="255" t="s">
        <v>9168</v>
      </c>
      <c r="I5263" s="9">
        <v>3</v>
      </c>
    </row>
    <row r="5264">
      <c r="A5264" s="255" t="s">
        <v>6441</v>
      </c>
      <c r="B5264" s="9">
        <v>3</v>
      </c>
      <c r="C5264" s="255" t="s">
        <v>9101</v>
      </c>
      <c r="D5264" s="9">
        <v>0.0037274784909202886</v>
      </c>
      <c r="E5264" s="9"/>
      <c r="F5264" s="255" t="s">
        <v>9131</v>
      </c>
      <c r="G5264" s="9"/>
      <c r="H5264" s="255" t="s">
        <v>9168</v>
      </c>
      <c r="I5264" s="9">
        <v>3</v>
      </c>
    </row>
    <row r="5265">
      <c r="A5265" s="255" t="s">
        <v>6442</v>
      </c>
      <c r="B5265" s="9">
        <v>3</v>
      </c>
      <c r="C5265" s="255" t="s">
        <v>9101</v>
      </c>
      <c r="D5265" s="9"/>
      <c r="E5265" s="9"/>
      <c r="F5265" s="255" t="s">
        <v>9121</v>
      </c>
      <c r="G5265" s="9"/>
      <c r="H5265" s="255" t="s">
        <v>9168</v>
      </c>
      <c r="I5265" s="9">
        <v>3</v>
      </c>
    </row>
    <row r="5266">
      <c r="A5266" s="255" t="s">
        <v>6443</v>
      </c>
      <c r="B5266" s="9">
        <v>3</v>
      </c>
      <c r="C5266" s="255" t="s">
        <v>9101</v>
      </c>
      <c r="D5266" s="9"/>
      <c r="E5266" s="9"/>
      <c r="F5266" s="255" t="s">
        <v>9120</v>
      </c>
      <c r="G5266" s="9"/>
      <c r="H5266" s="255" t="s">
        <v>9168</v>
      </c>
      <c r="I5266" s="9">
        <v>3</v>
      </c>
    </row>
    <row r="5267">
      <c r="A5267" s="255" t="s">
        <v>6444</v>
      </c>
      <c r="B5267" s="9">
        <v>3</v>
      </c>
      <c r="C5267" s="255" t="s">
        <v>9101</v>
      </c>
      <c r="D5267" s="9">
        <v>0.0071133890119092795</v>
      </c>
      <c r="E5267" s="9"/>
      <c r="F5267" s="255" t="s">
        <v>9122</v>
      </c>
      <c r="G5267" s="9"/>
      <c r="H5267" s="255" t="s">
        <v>9168</v>
      </c>
      <c r="I5267" s="9">
        <v>3</v>
      </c>
    </row>
    <row r="5268">
      <c r="A5268" s="255" t="s">
        <v>6445</v>
      </c>
      <c r="B5268" s="9">
        <v>3</v>
      </c>
      <c r="C5268" s="255" t="s">
        <v>9101</v>
      </c>
      <c r="D5268" s="9">
        <v>0.0071133890119092795</v>
      </c>
      <c r="E5268" s="9"/>
      <c r="F5268" s="255" t="s">
        <v>9123</v>
      </c>
      <c r="G5268" s="9"/>
      <c r="H5268" s="255" t="s">
        <v>9168</v>
      </c>
      <c r="I5268" s="9">
        <v>3</v>
      </c>
    </row>
    <row r="5269">
      <c r="A5269" s="255" t="s">
        <v>6446</v>
      </c>
      <c r="B5269" s="9">
        <v>3</v>
      </c>
      <c r="C5269" s="255" t="s">
        <v>9101</v>
      </c>
      <c r="D5269" s="9">
        <v>0.0071133890119092795</v>
      </c>
      <c r="E5269" s="9"/>
      <c r="F5269" s="255" t="s">
        <v>9124</v>
      </c>
      <c r="G5269" s="9"/>
      <c r="H5269" s="255" t="s">
        <v>9168</v>
      </c>
      <c r="I5269" s="9">
        <v>3</v>
      </c>
    </row>
    <row r="5270">
      <c r="A5270" s="255" t="s">
        <v>6447</v>
      </c>
      <c r="B5270" s="9">
        <v>3</v>
      </c>
      <c r="C5270" s="255" t="s">
        <v>9101</v>
      </c>
      <c r="D5270" s="9">
        <v>0.010669370025173763</v>
      </c>
      <c r="E5270" s="9"/>
      <c r="F5270" s="255" t="s">
        <v>9127</v>
      </c>
      <c r="G5270" s="9"/>
      <c r="H5270" s="255" t="s">
        <v>9168</v>
      </c>
      <c r="I5270" s="9">
        <v>3</v>
      </c>
    </row>
    <row r="5271">
      <c r="A5271" s="255" t="s">
        <v>6448</v>
      </c>
      <c r="B5271" s="9">
        <v>3</v>
      </c>
      <c r="C5271" s="255" t="s">
        <v>9101</v>
      </c>
      <c r="D5271" s="9">
        <v>0.010669370025173763</v>
      </c>
      <c r="E5271" s="9"/>
      <c r="F5271" s="255" t="s">
        <v>9128</v>
      </c>
      <c r="G5271" s="9"/>
      <c r="H5271" s="255" t="s">
        <v>9168</v>
      </c>
      <c r="I5271" s="9">
        <v>3</v>
      </c>
    </row>
    <row r="5272">
      <c r="A5272" s="255" t="s">
        <v>6449</v>
      </c>
      <c r="B5272" s="9">
        <v>3</v>
      </c>
      <c r="C5272" s="255" t="s">
        <v>9101</v>
      </c>
      <c r="D5272" s="9">
        <v>-0.0066703755972634948</v>
      </c>
      <c r="E5272" s="9"/>
      <c r="F5272" s="255" t="s">
        <v>9126</v>
      </c>
      <c r="G5272" s="9"/>
      <c r="H5272" s="255" t="s">
        <v>9168</v>
      </c>
      <c r="I5272" s="9">
        <v>3</v>
      </c>
    </row>
    <row r="5273">
      <c r="A5273" s="255" t="s">
        <v>6450</v>
      </c>
      <c r="B5273" s="9">
        <v>3</v>
      </c>
      <c r="C5273" s="255" t="s">
        <v>9101</v>
      </c>
      <c r="D5273" s="9"/>
      <c r="E5273" s="9"/>
      <c r="F5273" s="255" t="s">
        <v>9115</v>
      </c>
      <c r="G5273" s="9"/>
      <c r="H5273" s="255" t="s">
        <v>9168</v>
      </c>
      <c r="I5273" s="9">
        <v>3</v>
      </c>
    </row>
    <row r="5274">
      <c r="A5274" s="255" t="s">
        <v>6451</v>
      </c>
      <c r="B5274" s="9">
        <v>3</v>
      </c>
      <c r="C5274" s="255" t="s">
        <v>9101</v>
      </c>
      <c r="D5274" s="9"/>
      <c r="E5274" s="9"/>
      <c r="F5274" s="255" t="s">
        <v>9138</v>
      </c>
      <c r="G5274" s="9"/>
      <c r="H5274" s="255" t="s">
        <v>9168</v>
      </c>
      <c r="I5274" s="9">
        <v>3</v>
      </c>
    </row>
    <row r="5275">
      <c r="A5275" s="255" t="s">
        <v>6452</v>
      </c>
      <c r="B5275" s="9">
        <v>3</v>
      </c>
      <c r="C5275" s="255" t="s">
        <v>9101</v>
      </c>
      <c r="D5275" s="9"/>
      <c r="E5275" s="9"/>
      <c r="F5275" s="255" t="s">
        <v>9119</v>
      </c>
      <c r="G5275" s="9"/>
      <c r="H5275" s="255" t="s">
        <v>9168</v>
      </c>
      <c r="I5275" s="9">
        <v>3</v>
      </c>
    </row>
    <row r="5276">
      <c r="A5276" s="255" t="s">
        <v>6453</v>
      </c>
      <c r="B5276" s="9">
        <v>3</v>
      </c>
      <c r="C5276" s="255" t="s">
        <v>9101</v>
      </c>
      <c r="D5276" s="9"/>
      <c r="E5276" s="9"/>
      <c r="F5276" s="255" t="s">
        <v>9118</v>
      </c>
      <c r="G5276" s="9"/>
      <c r="H5276" s="255" t="s">
        <v>9168</v>
      </c>
      <c r="I5276" s="9">
        <v>3</v>
      </c>
    </row>
    <row r="5277">
      <c r="A5277" s="255" t="s">
        <v>6454</v>
      </c>
      <c r="B5277" s="9">
        <v>3</v>
      </c>
      <c r="C5277" s="255" t="s">
        <v>9101</v>
      </c>
      <c r="D5277" s="9"/>
      <c r="E5277" s="9"/>
      <c r="F5277" s="255" t="s">
        <v>9116</v>
      </c>
      <c r="G5277" s="9"/>
      <c r="H5277" s="255" t="s">
        <v>9168</v>
      </c>
      <c r="I5277" s="9">
        <v>3</v>
      </c>
    </row>
    <row r="5278">
      <c r="A5278" s="255" t="s">
        <v>6455</v>
      </c>
      <c r="B5278" s="9">
        <v>3</v>
      </c>
      <c r="C5278" s="255" t="s">
        <v>9101</v>
      </c>
      <c r="D5278" s="9"/>
      <c r="E5278" s="9"/>
      <c r="F5278" s="255" t="s">
        <v>9117</v>
      </c>
      <c r="G5278" s="9"/>
      <c r="H5278" s="255" t="s">
        <v>9168</v>
      </c>
      <c r="I5278" s="9">
        <v>3</v>
      </c>
    </row>
    <row r="5279">
      <c r="A5279" s="255" t="s">
        <v>6456</v>
      </c>
      <c r="B5279" s="9">
        <v>3</v>
      </c>
      <c r="C5279" s="255" t="s">
        <v>9101</v>
      </c>
      <c r="D5279" s="9">
        <v>0.009497665156762489</v>
      </c>
      <c r="E5279" s="9"/>
      <c r="F5279" s="255" t="s">
        <v>9133</v>
      </c>
      <c r="G5279" s="9"/>
      <c r="H5279" s="255" t="s">
        <v>9168</v>
      </c>
      <c r="I5279" s="9">
        <v>3</v>
      </c>
    </row>
    <row r="5280">
      <c r="A5280" s="255" t="s">
        <v>6457</v>
      </c>
      <c r="B5280" s="9">
        <v>3</v>
      </c>
      <c r="C5280" s="255" t="s">
        <v>9101</v>
      </c>
      <c r="D5280" s="9"/>
      <c r="E5280" s="9"/>
      <c r="F5280" s="255" t="s">
        <v>9134</v>
      </c>
      <c r="G5280" s="9"/>
      <c r="H5280" s="255" t="s">
        <v>9168</v>
      </c>
      <c r="I5280" s="9">
        <v>3</v>
      </c>
    </row>
    <row r="5281">
      <c r="A5281" s="255" t="s">
        <v>6458</v>
      </c>
      <c r="B5281" s="9">
        <v>3</v>
      </c>
      <c r="C5281" s="255" t="s">
        <v>9101</v>
      </c>
      <c r="D5281" s="9">
        <v>0.0074784974617198843</v>
      </c>
      <c r="E5281" s="9"/>
      <c r="F5281" s="255" t="s">
        <v>9135</v>
      </c>
      <c r="G5281" s="9"/>
      <c r="H5281" s="255" t="s">
        <v>9168</v>
      </c>
      <c r="I5281" s="9">
        <v>3</v>
      </c>
    </row>
    <row r="5282">
      <c r="A5282" s="255" t="s">
        <v>6459</v>
      </c>
      <c r="B5282" s="9">
        <v>3</v>
      </c>
      <c r="C5282" s="255" t="s">
        <v>9101</v>
      </c>
      <c r="D5282" s="9">
        <v>0.0077525635719371535</v>
      </c>
      <c r="E5282" s="9"/>
      <c r="F5282" s="255" t="s">
        <v>9114</v>
      </c>
      <c r="G5282" s="9"/>
      <c r="H5282" s="255" t="s">
        <v>9168</v>
      </c>
      <c r="I5282" s="9">
        <v>3</v>
      </c>
    </row>
    <row r="5283">
      <c r="A5283" s="255" t="s">
        <v>6460</v>
      </c>
      <c r="B5283" s="9">
        <v>3</v>
      </c>
      <c r="C5283" s="255" t="s">
        <v>9101</v>
      </c>
      <c r="D5283" s="9">
        <v>0.0026243872947692083</v>
      </c>
      <c r="E5283" s="9"/>
      <c r="F5283" s="255" t="s">
        <v>9125</v>
      </c>
      <c r="G5283" s="9"/>
      <c r="H5283" s="255" t="s">
        <v>9168</v>
      </c>
      <c r="I5283" s="9">
        <v>3</v>
      </c>
    </row>
    <row r="5284">
      <c r="A5284" s="255" t="s">
        <v>6461</v>
      </c>
      <c r="B5284" s="9">
        <v>3</v>
      </c>
      <c r="C5284" s="255" t="s">
        <v>9101</v>
      </c>
      <c r="D5284" s="9">
        <v>0.0057808731217952568</v>
      </c>
      <c r="E5284" s="9"/>
      <c r="F5284" s="255" t="s">
        <v>9132</v>
      </c>
      <c r="G5284" s="9"/>
      <c r="H5284" s="255" t="s">
        <v>9168</v>
      </c>
      <c r="I5284" s="9">
        <v>3</v>
      </c>
    </row>
    <row r="5285">
      <c r="A5285" s="255" t="s">
        <v>6462</v>
      </c>
      <c r="B5285" s="9">
        <v>3</v>
      </c>
      <c r="C5285" s="255" t="s">
        <v>9101</v>
      </c>
      <c r="D5285" s="9">
        <v>-0.0096948139571411459</v>
      </c>
      <c r="E5285" s="9"/>
      <c r="F5285" s="255" t="s">
        <v>9136</v>
      </c>
      <c r="G5285" s="9"/>
      <c r="H5285" s="255" t="s">
        <v>9168</v>
      </c>
      <c r="I5285" s="9">
        <v>3</v>
      </c>
    </row>
    <row r="5286">
      <c r="A5286" s="255" t="s">
        <v>6463</v>
      </c>
      <c r="B5286" s="9">
        <v>3</v>
      </c>
      <c r="C5286" s="255" t="s">
        <v>9101</v>
      </c>
      <c r="D5286" s="9">
        <v>-0.0050432896855840195</v>
      </c>
      <c r="E5286" s="9"/>
      <c r="F5286" s="255" t="s">
        <v>9137</v>
      </c>
      <c r="G5286" s="9"/>
      <c r="H5286" s="255" t="s">
        <v>9168</v>
      </c>
      <c r="I5286" s="9">
        <v>3</v>
      </c>
    </row>
    <row r="5287">
      <c r="A5287" s="255" t="s">
        <v>6464</v>
      </c>
      <c r="B5287" s="9">
        <v>4</v>
      </c>
      <c r="C5287" s="255" t="s">
        <v>9101</v>
      </c>
      <c r="D5287" s="9">
        <v>0.007432270915278749</v>
      </c>
      <c r="E5287" s="9"/>
      <c r="F5287" s="255" t="s">
        <v>9129</v>
      </c>
      <c r="G5287" s="9"/>
      <c r="H5287" s="255" t="s">
        <v>9168</v>
      </c>
      <c r="I5287" s="9">
        <v>3</v>
      </c>
    </row>
    <row r="5288">
      <c r="A5288" s="255" t="s">
        <v>6465</v>
      </c>
      <c r="B5288" s="9">
        <v>4</v>
      </c>
      <c r="C5288" s="255" t="s">
        <v>9101</v>
      </c>
      <c r="D5288" s="9">
        <v>0.007432270915278749</v>
      </c>
      <c r="E5288" s="9"/>
      <c r="F5288" s="255" t="s">
        <v>9130</v>
      </c>
      <c r="G5288" s="9"/>
      <c r="H5288" s="255" t="s">
        <v>9168</v>
      </c>
      <c r="I5288" s="9">
        <v>3</v>
      </c>
    </row>
    <row r="5289">
      <c r="A5289" s="255" t="s">
        <v>6466</v>
      </c>
      <c r="B5289" s="9">
        <v>4</v>
      </c>
      <c r="C5289" s="255" t="s">
        <v>9101</v>
      </c>
      <c r="D5289" s="9">
        <v>0.0040769295960215134</v>
      </c>
      <c r="E5289" s="9"/>
      <c r="F5289" s="255" t="s">
        <v>9131</v>
      </c>
      <c r="G5289" s="9"/>
      <c r="H5289" s="255" t="s">
        <v>9168</v>
      </c>
      <c r="I5289" s="9">
        <v>3</v>
      </c>
    </row>
    <row r="5290">
      <c r="A5290" s="255" t="s">
        <v>6467</v>
      </c>
      <c r="B5290" s="9">
        <v>4</v>
      </c>
      <c r="C5290" s="255" t="s">
        <v>9101</v>
      </c>
      <c r="D5290" s="9"/>
      <c r="E5290" s="9"/>
      <c r="F5290" s="255" t="s">
        <v>9121</v>
      </c>
      <c r="G5290" s="9"/>
      <c r="H5290" s="255" t="s">
        <v>9168</v>
      </c>
      <c r="I5290" s="9">
        <v>3</v>
      </c>
    </row>
    <row r="5291">
      <c r="A5291" s="255" t="s">
        <v>6468</v>
      </c>
      <c r="B5291" s="9">
        <v>4</v>
      </c>
      <c r="C5291" s="255" t="s">
        <v>9101</v>
      </c>
      <c r="D5291" s="9"/>
      <c r="E5291" s="9"/>
      <c r="F5291" s="255" t="s">
        <v>9120</v>
      </c>
      <c r="G5291" s="9"/>
      <c r="H5291" s="255" t="s">
        <v>9168</v>
      </c>
      <c r="I5291" s="9">
        <v>3</v>
      </c>
    </row>
    <row r="5292">
      <c r="A5292" s="255" t="s">
        <v>6469</v>
      </c>
      <c r="B5292" s="9">
        <v>4</v>
      </c>
      <c r="C5292" s="255" t="s">
        <v>9101</v>
      </c>
      <c r="D5292" s="9">
        <v>0.0079798200352602013</v>
      </c>
      <c r="E5292" s="9"/>
      <c r="F5292" s="255" t="s">
        <v>9122</v>
      </c>
      <c r="G5292" s="9"/>
      <c r="H5292" s="255" t="s">
        <v>9168</v>
      </c>
      <c r="I5292" s="9">
        <v>3</v>
      </c>
    </row>
    <row r="5293">
      <c r="A5293" s="255" t="s">
        <v>6470</v>
      </c>
      <c r="B5293" s="9">
        <v>4</v>
      </c>
      <c r="C5293" s="255" t="s">
        <v>9101</v>
      </c>
      <c r="D5293" s="9">
        <v>0.0079798200352602013</v>
      </c>
      <c r="E5293" s="9"/>
      <c r="F5293" s="255" t="s">
        <v>9123</v>
      </c>
      <c r="G5293" s="9"/>
      <c r="H5293" s="255" t="s">
        <v>9168</v>
      </c>
      <c r="I5293" s="9">
        <v>3</v>
      </c>
    </row>
    <row r="5294">
      <c r="A5294" s="255" t="s">
        <v>6471</v>
      </c>
      <c r="B5294" s="9">
        <v>4</v>
      </c>
      <c r="C5294" s="255" t="s">
        <v>9101</v>
      </c>
      <c r="D5294" s="9">
        <v>0.0079798200352602013</v>
      </c>
      <c r="E5294" s="9"/>
      <c r="F5294" s="255" t="s">
        <v>9124</v>
      </c>
      <c r="G5294" s="9"/>
      <c r="H5294" s="255" t="s">
        <v>9168</v>
      </c>
      <c r="I5294" s="9">
        <v>3</v>
      </c>
    </row>
    <row r="5295">
      <c r="A5295" s="255" t="s">
        <v>6472</v>
      </c>
      <c r="B5295" s="9">
        <v>4</v>
      </c>
      <c r="C5295" s="255" t="s">
        <v>9101</v>
      </c>
      <c r="D5295" s="9">
        <v>0.011375969528673792</v>
      </c>
      <c r="E5295" s="9"/>
      <c r="F5295" s="255" t="s">
        <v>9127</v>
      </c>
      <c r="G5295" s="9"/>
      <c r="H5295" s="255" t="s">
        <v>9168</v>
      </c>
      <c r="I5295" s="9">
        <v>3</v>
      </c>
    </row>
    <row r="5296">
      <c r="A5296" s="255" t="s">
        <v>6473</v>
      </c>
      <c r="B5296" s="9">
        <v>4</v>
      </c>
      <c r="C5296" s="255" t="s">
        <v>9101</v>
      </c>
      <c r="D5296" s="9">
        <v>0.011375969528673792</v>
      </c>
      <c r="E5296" s="9"/>
      <c r="F5296" s="255" t="s">
        <v>9128</v>
      </c>
      <c r="G5296" s="9"/>
      <c r="H5296" s="255" t="s">
        <v>9168</v>
      </c>
      <c r="I5296" s="9">
        <v>3</v>
      </c>
    </row>
    <row r="5297">
      <c r="A5297" s="255" t="s">
        <v>6474</v>
      </c>
      <c r="B5297" s="9">
        <v>4</v>
      </c>
      <c r="C5297" s="255" t="s">
        <v>9101</v>
      </c>
      <c r="D5297" s="9">
        <v>-0.0071893638084428654</v>
      </c>
      <c r="E5297" s="9"/>
      <c r="F5297" s="255" t="s">
        <v>9126</v>
      </c>
      <c r="G5297" s="9"/>
      <c r="H5297" s="255" t="s">
        <v>9168</v>
      </c>
      <c r="I5297" s="9">
        <v>3</v>
      </c>
    </row>
    <row r="5298">
      <c r="A5298" s="255" t="s">
        <v>6475</v>
      </c>
      <c r="B5298" s="9">
        <v>4</v>
      </c>
      <c r="C5298" s="255" t="s">
        <v>9101</v>
      </c>
      <c r="D5298" s="9"/>
      <c r="E5298" s="9"/>
      <c r="F5298" s="255" t="s">
        <v>9115</v>
      </c>
      <c r="G5298" s="9"/>
      <c r="H5298" s="255" t="s">
        <v>9168</v>
      </c>
      <c r="I5298" s="9">
        <v>3</v>
      </c>
    </row>
    <row r="5299">
      <c r="A5299" s="255" t="s">
        <v>6476</v>
      </c>
      <c r="B5299" s="9">
        <v>4</v>
      </c>
      <c r="C5299" s="255" t="s">
        <v>9101</v>
      </c>
      <c r="D5299" s="9"/>
      <c r="E5299" s="9"/>
      <c r="F5299" s="255" t="s">
        <v>9138</v>
      </c>
      <c r="G5299" s="9"/>
      <c r="H5299" s="255" t="s">
        <v>9168</v>
      </c>
      <c r="I5299" s="9">
        <v>3</v>
      </c>
    </row>
    <row r="5300">
      <c r="A5300" s="255" t="s">
        <v>6477</v>
      </c>
      <c r="B5300" s="9">
        <v>4</v>
      </c>
      <c r="C5300" s="255" t="s">
        <v>9101</v>
      </c>
      <c r="D5300" s="9"/>
      <c r="E5300" s="9"/>
      <c r="F5300" s="255" t="s">
        <v>9119</v>
      </c>
      <c r="G5300" s="9"/>
      <c r="H5300" s="255" t="s">
        <v>9168</v>
      </c>
      <c r="I5300" s="9">
        <v>3</v>
      </c>
    </row>
    <row r="5301">
      <c r="A5301" s="255" t="s">
        <v>6478</v>
      </c>
      <c r="B5301" s="9">
        <v>4</v>
      </c>
      <c r="C5301" s="255" t="s">
        <v>9101</v>
      </c>
      <c r="D5301" s="9"/>
      <c r="E5301" s="9"/>
      <c r="F5301" s="255" t="s">
        <v>9118</v>
      </c>
      <c r="G5301" s="9"/>
      <c r="H5301" s="255" t="s">
        <v>9168</v>
      </c>
      <c r="I5301" s="9">
        <v>3</v>
      </c>
    </row>
    <row r="5302">
      <c r="A5302" s="255" t="s">
        <v>6479</v>
      </c>
      <c r="B5302" s="9">
        <v>4</v>
      </c>
      <c r="C5302" s="255" t="s">
        <v>9101</v>
      </c>
      <c r="D5302" s="9"/>
      <c r="E5302" s="9"/>
      <c r="F5302" s="255" t="s">
        <v>9116</v>
      </c>
      <c r="G5302" s="9"/>
      <c r="H5302" s="255" t="s">
        <v>9168</v>
      </c>
      <c r="I5302" s="9">
        <v>3</v>
      </c>
    </row>
    <row r="5303">
      <c r="A5303" s="255" t="s">
        <v>6480</v>
      </c>
      <c r="B5303" s="9">
        <v>4</v>
      </c>
      <c r="C5303" s="255" t="s">
        <v>9101</v>
      </c>
      <c r="D5303" s="9"/>
      <c r="E5303" s="9"/>
      <c r="F5303" s="255" t="s">
        <v>9117</v>
      </c>
      <c r="G5303" s="9"/>
      <c r="H5303" s="255" t="s">
        <v>9168</v>
      </c>
      <c r="I5303" s="9">
        <v>3</v>
      </c>
    </row>
    <row r="5304">
      <c r="A5304" s="255" t="s">
        <v>6481</v>
      </c>
      <c r="B5304" s="9">
        <v>4</v>
      </c>
      <c r="C5304" s="255" t="s">
        <v>9101</v>
      </c>
      <c r="D5304" s="9">
        <v>0.0095408290447469256</v>
      </c>
      <c r="E5304" s="9"/>
      <c r="F5304" s="255" t="s">
        <v>9133</v>
      </c>
      <c r="G5304" s="9"/>
      <c r="H5304" s="255" t="s">
        <v>9168</v>
      </c>
      <c r="I5304" s="9">
        <v>3</v>
      </c>
    </row>
    <row r="5305">
      <c r="A5305" s="255" t="s">
        <v>6482</v>
      </c>
      <c r="B5305" s="9">
        <v>4</v>
      </c>
      <c r="C5305" s="255" t="s">
        <v>9101</v>
      </c>
      <c r="D5305" s="9"/>
      <c r="E5305" s="9"/>
      <c r="F5305" s="255" t="s">
        <v>9134</v>
      </c>
      <c r="G5305" s="9"/>
      <c r="H5305" s="255" t="s">
        <v>9168</v>
      </c>
      <c r="I5305" s="9">
        <v>3</v>
      </c>
    </row>
    <row r="5306">
      <c r="A5306" s="255" t="s">
        <v>6483</v>
      </c>
      <c r="B5306" s="9">
        <v>4</v>
      </c>
      <c r="C5306" s="255" t="s">
        <v>9101</v>
      </c>
      <c r="D5306" s="9">
        <v>0.0073128941310939815</v>
      </c>
      <c r="E5306" s="9"/>
      <c r="F5306" s="255" t="s">
        <v>9135</v>
      </c>
      <c r="G5306" s="9"/>
      <c r="H5306" s="255" t="s">
        <v>9168</v>
      </c>
      <c r="I5306" s="9">
        <v>3</v>
      </c>
    </row>
    <row r="5307">
      <c r="A5307" s="255" t="s">
        <v>6484</v>
      </c>
      <c r="B5307" s="9">
        <v>4</v>
      </c>
      <c r="C5307" s="255" t="s">
        <v>9101</v>
      </c>
      <c r="D5307" s="9">
        <v>0.0074410110116191717</v>
      </c>
      <c r="E5307" s="9"/>
      <c r="F5307" s="255" t="s">
        <v>9114</v>
      </c>
      <c r="G5307" s="9"/>
      <c r="H5307" s="255" t="s">
        <v>9168</v>
      </c>
      <c r="I5307" s="9">
        <v>3</v>
      </c>
    </row>
    <row r="5308">
      <c r="A5308" s="255" t="s">
        <v>6485</v>
      </c>
      <c r="B5308" s="9">
        <v>4</v>
      </c>
      <c r="C5308" s="255" t="s">
        <v>9101</v>
      </c>
      <c r="D5308" s="9">
        <v>0.0027358303425498052</v>
      </c>
      <c r="E5308" s="9"/>
      <c r="F5308" s="255" t="s">
        <v>9125</v>
      </c>
      <c r="G5308" s="9"/>
      <c r="H5308" s="255" t="s">
        <v>9168</v>
      </c>
      <c r="I5308" s="9">
        <v>3</v>
      </c>
    </row>
    <row r="5309">
      <c r="A5309" s="255" t="s">
        <v>6486</v>
      </c>
      <c r="B5309" s="9">
        <v>4</v>
      </c>
      <c r="C5309" s="255" t="s">
        <v>9101</v>
      </c>
      <c r="D5309" s="9">
        <v>0.0064290963096409852</v>
      </c>
      <c r="E5309" s="9"/>
      <c r="F5309" s="255" t="s">
        <v>9132</v>
      </c>
      <c r="G5309" s="9"/>
      <c r="H5309" s="255" t="s">
        <v>9168</v>
      </c>
      <c r="I5309" s="9">
        <v>3</v>
      </c>
    </row>
    <row r="5310">
      <c r="A5310" s="255" t="s">
        <v>6487</v>
      </c>
      <c r="B5310" s="9">
        <v>4</v>
      </c>
      <c r="C5310" s="255" t="s">
        <v>9101</v>
      </c>
      <c r="D5310" s="9">
        <v>-0.009916787290904075</v>
      </c>
      <c r="E5310" s="9"/>
      <c r="F5310" s="255" t="s">
        <v>9136</v>
      </c>
      <c r="G5310" s="9"/>
      <c r="H5310" s="255" t="s">
        <v>9168</v>
      </c>
      <c r="I5310" s="9">
        <v>3</v>
      </c>
    </row>
    <row r="5311">
      <c r="A5311" s="255" t="s">
        <v>6488</v>
      </c>
      <c r="B5311" s="9">
        <v>4</v>
      </c>
      <c r="C5311" s="255" t="s">
        <v>9101</v>
      </c>
      <c r="D5311" s="9">
        <v>-0.0047390300544727752</v>
      </c>
      <c r="E5311" s="9"/>
      <c r="F5311" s="255" t="s">
        <v>9137</v>
      </c>
      <c r="G5311" s="9"/>
      <c r="H5311" s="255" t="s">
        <v>9168</v>
      </c>
      <c r="I5311" s="9">
        <v>3</v>
      </c>
    </row>
    <row r="5312">
      <c r="A5312" s="255" t="s">
        <v>6489</v>
      </c>
      <c r="B5312" s="9">
        <v>5</v>
      </c>
      <c r="C5312" s="255" t="s">
        <v>9101</v>
      </c>
      <c r="D5312" s="9">
        <v>0.006479989117218035</v>
      </c>
      <c r="E5312" s="9"/>
      <c r="F5312" s="255" t="s">
        <v>9129</v>
      </c>
      <c r="G5312" s="9"/>
      <c r="H5312" s="255" t="s">
        <v>9168</v>
      </c>
      <c r="I5312" s="9">
        <v>3</v>
      </c>
    </row>
    <row r="5313">
      <c r="A5313" s="255" t="s">
        <v>6490</v>
      </c>
      <c r="B5313" s="9">
        <v>5</v>
      </c>
      <c r="C5313" s="255" t="s">
        <v>9101</v>
      </c>
      <c r="D5313" s="9">
        <v>0.006479989117218035</v>
      </c>
      <c r="E5313" s="9"/>
      <c r="F5313" s="255" t="s">
        <v>9130</v>
      </c>
      <c r="G5313" s="9"/>
      <c r="H5313" s="255" t="s">
        <v>9168</v>
      </c>
      <c r="I5313" s="9">
        <v>3</v>
      </c>
    </row>
    <row r="5314">
      <c r="A5314" s="255" t="s">
        <v>6491</v>
      </c>
      <c r="B5314" s="9">
        <v>5</v>
      </c>
      <c r="C5314" s="255" t="s">
        <v>9101</v>
      </c>
      <c r="D5314" s="9">
        <v>0.0045120339687870865</v>
      </c>
      <c r="E5314" s="9"/>
      <c r="F5314" s="255" t="s">
        <v>9131</v>
      </c>
      <c r="G5314" s="9"/>
      <c r="H5314" s="255" t="s">
        <v>9168</v>
      </c>
      <c r="I5314" s="9">
        <v>3</v>
      </c>
    </row>
    <row r="5315">
      <c r="A5315" s="255" t="s">
        <v>6492</v>
      </c>
      <c r="B5315" s="9">
        <v>5</v>
      </c>
      <c r="C5315" s="255" t="s">
        <v>9101</v>
      </c>
      <c r="D5315" s="9"/>
      <c r="E5315" s="9"/>
      <c r="F5315" s="255" t="s">
        <v>9121</v>
      </c>
      <c r="G5315" s="9"/>
      <c r="H5315" s="255" t="s">
        <v>9168</v>
      </c>
      <c r="I5315" s="9">
        <v>3</v>
      </c>
    </row>
    <row r="5316">
      <c r="A5316" s="255" t="s">
        <v>6493</v>
      </c>
      <c r="B5316" s="9">
        <v>5</v>
      </c>
      <c r="C5316" s="255" t="s">
        <v>9101</v>
      </c>
      <c r="D5316" s="9"/>
      <c r="E5316" s="9"/>
      <c r="F5316" s="255" t="s">
        <v>9120</v>
      </c>
      <c r="G5316" s="9"/>
      <c r="H5316" s="255" t="s">
        <v>9168</v>
      </c>
      <c r="I5316" s="9">
        <v>3</v>
      </c>
    </row>
    <row r="5317">
      <c r="A5317" s="255" t="s">
        <v>6494</v>
      </c>
      <c r="B5317" s="9">
        <v>5</v>
      </c>
      <c r="C5317" s="255" t="s">
        <v>9101</v>
      </c>
      <c r="D5317" s="9">
        <v>0.0077423545125663304</v>
      </c>
      <c r="E5317" s="9"/>
      <c r="F5317" s="255" t="s">
        <v>9122</v>
      </c>
      <c r="G5317" s="9"/>
      <c r="H5317" s="255" t="s">
        <v>9168</v>
      </c>
      <c r="I5317" s="9">
        <v>3</v>
      </c>
    </row>
    <row r="5318">
      <c r="A5318" s="255" t="s">
        <v>6495</v>
      </c>
      <c r="B5318" s="9">
        <v>5</v>
      </c>
      <c r="C5318" s="255" t="s">
        <v>9101</v>
      </c>
      <c r="D5318" s="9">
        <v>0.0077423545125663304</v>
      </c>
      <c r="E5318" s="9"/>
      <c r="F5318" s="255" t="s">
        <v>9123</v>
      </c>
      <c r="G5318" s="9"/>
      <c r="H5318" s="255" t="s">
        <v>9168</v>
      </c>
      <c r="I5318" s="9">
        <v>3</v>
      </c>
    </row>
    <row r="5319">
      <c r="A5319" s="255" t="s">
        <v>6496</v>
      </c>
      <c r="B5319" s="9">
        <v>5</v>
      </c>
      <c r="C5319" s="255" t="s">
        <v>9101</v>
      </c>
      <c r="D5319" s="9">
        <v>0.0077423545125663304</v>
      </c>
      <c r="E5319" s="9"/>
      <c r="F5319" s="255" t="s">
        <v>9124</v>
      </c>
      <c r="G5319" s="9"/>
      <c r="H5319" s="255" t="s">
        <v>9168</v>
      </c>
      <c r="I5319" s="9">
        <v>3</v>
      </c>
    </row>
    <row r="5320">
      <c r="A5320" s="255" t="s">
        <v>6497</v>
      </c>
      <c r="B5320" s="9">
        <v>5</v>
      </c>
      <c r="C5320" s="255" t="s">
        <v>9101</v>
      </c>
      <c r="D5320" s="9">
        <v>0.011759740362630744</v>
      </c>
      <c r="E5320" s="9"/>
      <c r="F5320" s="255" t="s">
        <v>9127</v>
      </c>
      <c r="G5320" s="9"/>
      <c r="H5320" s="255" t="s">
        <v>9168</v>
      </c>
      <c r="I5320" s="9">
        <v>3</v>
      </c>
    </row>
    <row r="5321">
      <c r="A5321" s="255" t="s">
        <v>6498</v>
      </c>
      <c r="B5321" s="9">
        <v>5</v>
      </c>
      <c r="C5321" s="255" t="s">
        <v>9101</v>
      </c>
      <c r="D5321" s="9">
        <v>0.011759740362630744</v>
      </c>
      <c r="E5321" s="9"/>
      <c r="F5321" s="255" t="s">
        <v>9128</v>
      </c>
      <c r="G5321" s="9"/>
      <c r="H5321" s="255" t="s">
        <v>9168</v>
      </c>
      <c r="I5321" s="9">
        <v>3</v>
      </c>
    </row>
    <row r="5322">
      <c r="A5322" s="255" t="s">
        <v>6499</v>
      </c>
      <c r="B5322" s="9">
        <v>5</v>
      </c>
      <c r="C5322" s="255" t="s">
        <v>9101</v>
      </c>
      <c r="D5322" s="9">
        <v>-0.0062177013463793757</v>
      </c>
      <c r="E5322" s="9"/>
      <c r="F5322" s="255" t="s">
        <v>9126</v>
      </c>
      <c r="G5322" s="9"/>
      <c r="H5322" s="255" t="s">
        <v>9168</v>
      </c>
      <c r="I5322" s="9">
        <v>3</v>
      </c>
    </row>
    <row r="5323">
      <c r="A5323" s="255" t="s">
        <v>6500</v>
      </c>
      <c r="B5323" s="9">
        <v>5</v>
      </c>
      <c r="C5323" s="255" t="s">
        <v>9101</v>
      </c>
      <c r="D5323" s="9"/>
      <c r="E5323" s="9"/>
      <c r="F5323" s="255" t="s">
        <v>9115</v>
      </c>
      <c r="G5323" s="9"/>
      <c r="H5323" s="255" t="s">
        <v>9168</v>
      </c>
      <c r="I5323" s="9">
        <v>3</v>
      </c>
    </row>
    <row r="5324">
      <c r="A5324" s="255" t="s">
        <v>6501</v>
      </c>
      <c r="B5324" s="9">
        <v>5</v>
      </c>
      <c r="C5324" s="255" t="s">
        <v>9101</v>
      </c>
      <c r="D5324" s="9"/>
      <c r="E5324" s="9"/>
      <c r="F5324" s="255" t="s">
        <v>9138</v>
      </c>
      <c r="G5324" s="9"/>
      <c r="H5324" s="255" t="s">
        <v>9168</v>
      </c>
      <c r="I5324" s="9">
        <v>3</v>
      </c>
    </row>
    <row r="5325">
      <c r="A5325" s="255" t="s">
        <v>6502</v>
      </c>
      <c r="B5325" s="9">
        <v>5</v>
      </c>
      <c r="C5325" s="255" t="s">
        <v>9101</v>
      </c>
      <c r="D5325" s="9"/>
      <c r="E5325" s="9"/>
      <c r="F5325" s="255" t="s">
        <v>9119</v>
      </c>
      <c r="G5325" s="9"/>
      <c r="H5325" s="255" t="s">
        <v>9168</v>
      </c>
      <c r="I5325" s="9">
        <v>3</v>
      </c>
    </row>
    <row r="5326">
      <c r="A5326" s="255" t="s">
        <v>6503</v>
      </c>
      <c r="B5326" s="9">
        <v>5</v>
      </c>
      <c r="C5326" s="255" t="s">
        <v>9101</v>
      </c>
      <c r="D5326" s="9"/>
      <c r="E5326" s="9"/>
      <c r="F5326" s="255" t="s">
        <v>9118</v>
      </c>
      <c r="G5326" s="9"/>
      <c r="H5326" s="255" t="s">
        <v>9168</v>
      </c>
      <c r="I5326" s="9">
        <v>3</v>
      </c>
    </row>
    <row r="5327">
      <c r="A5327" s="255" t="s">
        <v>6504</v>
      </c>
      <c r="B5327" s="9">
        <v>5</v>
      </c>
      <c r="C5327" s="255" t="s">
        <v>9101</v>
      </c>
      <c r="D5327" s="9"/>
      <c r="E5327" s="9"/>
      <c r="F5327" s="255" t="s">
        <v>9116</v>
      </c>
      <c r="G5327" s="9"/>
      <c r="H5327" s="255" t="s">
        <v>9168</v>
      </c>
      <c r="I5327" s="9">
        <v>3</v>
      </c>
    </row>
    <row r="5328">
      <c r="A5328" s="255" t="s">
        <v>6505</v>
      </c>
      <c r="B5328" s="9">
        <v>5</v>
      </c>
      <c r="C5328" s="255" t="s">
        <v>9101</v>
      </c>
      <c r="D5328" s="9"/>
      <c r="E5328" s="9"/>
      <c r="F5328" s="255" t="s">
        <v>9117</v>
      </c>
      <c r="G5328" s="9"/>
      <c r="H5328" s="255" t="s">
        <v>9168</v>
      </c>
      <c r="I5328" s="9">
        <v>3</v>
      </c>
    </row>
    <row r="5329">
      <c r="A5329" s="255" t="s">
        <v>6506</v>
      </c>
      <c r="B5329" s="9">
        <v>5</v>
      </c>
      <c r="C5329" s="255" t="s">
        <v>9101</v>
      </c>
      <c r="D5329" s="9">
        <v>0.0086126767307208654</v>
      </c>
      <c r="E5329" s="9"/>
      <c r="F5329" s="255" t="s">
        <v>9133</v>
      </c>
      <c r="G5329" s="9"/>
      <c r="H5329" s="255" t="s">
        <v>9168</v>
      </c>
      <c r="I5329" s="9">
        <v>3</v>
      </c>
    </row>
    <row r="5330">
      <c r="A5330" s="255" t="s">
        <v>6507</v>
      </c>
      <c r="B5330" s="9">
        <v>5</v>
      </c>
      <c r="C5330" s="255" t="s">
        <v>9101</v>
      </c>
      <c r="D5330" s="9"/>
      <c r="E5330" s="9"/>
      <c r="F5330" s="255" t="s">
        <v>9134</v>
      </c>
      <c r="G5330" s="9"/>
      <c r="H5330" s="255" t="s">
        <v>9168</v>
      </c>
      <c r="I5330" s="9">
        <v>3</v>
      </c>
    </row>
    <row r="5331">
      <c r="A5331" s="255" t="s">
        <v>6508</v>
      </c>
      <c r="B5331" s="9">
        <v>5</v>
      </c>
      <c r="C5331" s="255" t="s">
        <v>9101</v>
      </c>
      <c r="D5331" s="9">
        <v>0.0062106242785144932</v>
      </c>
      <c r="E5331" s="9"/>
      <c r="F5331" s="255" t="s">
        <v>9135</v>
      </c>
      <c r="G5331" s="9"/>
      <c r="H5331" s="255" t="s">
        <v>9168</v>
      </c>
      <c r="I5331" s="9">
        <v>3</v>
      </c>
    </row>
    <row r="5332">
      <c r="A5332" s="255" t="s">
        <v>6509</v>
      </c>
      <c r="B5332" s="9">
        <v>5</v>
      </c>
      <c r="C5332" s="255" t="s">
        <v>9101</v>
      </c>
      <c r="D5332" s="9">
        <v>0.0074901830596398947</v>
      </c>
      <c r="E5332" s="9"/>
      <c r="F5332" s="255" t="s">
        <v>9114</v>
      </c>
      <c r="G5332" s="9"/>
      <c r="H5332" s="255" t="s">
        <v>9168</v>
      </c>
      <c r="I5332" s="9">
        <v>3</v>
      </c>
    </row>
    <row r="5333">
      <c r="A5333" s="255" t="s">
        <v>6510</v>
      </c>
      <c r="B5333" s="9">
        <v>5</v>
      </c>
      <c r="C5333" s="255" t="s">
        <v>9101</v>
      </c>
      <c r="D5333" s="9">
        <v>0.0029166489755929957</v>
      </c>
      <c r="E5333" s="9"/>
      <c r="F5333" s="255" t="s">
        <v>9125</v>
      </c>
      <c r="G5333" s="9"/>
      <c r="H5333" s="255" t="s">
        <v>9168</v>
      </c>
      <c r="I5333" s="9">
        <v>3</v>
      </c>
    </row>
    <row r="5334">
      <c r="A5334" s="255" t="s">
        <v>6511</v>
      </c>
      <c r="B5334" s="9">
        <v>5</v>
      </c>
      <c r="C5334" s="255" t="s">
        <v>9101</v>
      </c>
      <c r="D5334" s="9">
        <v>0.0073754093934858709</v>
      </c>
      <c r="E5334" s="9"/>
      <c r="F5334" s="255" t="s">
        <v>9132</v>
      </c>
      <c r="G5334" s="9"/>
      <c r="H5334" s="255" t="s">
        <v>9168</v>
      </c>
      <c r="I5334" s="9">
        <v>3</v>
      </c>
    </row>
    <row r="5335">
      <c r="A5335" s="255" t="s">
        <v>6512</v>
      </c>
      <c r="B5335" s="9">
        <v>5</v>
      </c>
      <c r="C5335" s="255" t="s">
        <v>9101</v>
      </c>
      <c r="D5335" s="9">
        <v>-0.0073506167189746974</v>
      </c>
      <c r="E5335" s="9"/>
      <c r="F5335" s="255" t="s">
        <v>9136</v>
      </c>
      <c r="G5335" s="9"/>
      <c r="H5335" s="255" t="s">
        <v>9168</v>
      </c>
      <c r="I5335" s="9">
        <v>3</v>
      </c>
    </row>
    <row r="5336">
      <c r="A5336" s="255" t="s">
        <v>6513</v>
      </c>
      <c r="B5336" s="9">
        <v>5</v>
      </c>
      <c r="C5336" s="255" t="s">
        <v>9101</v>
      </c>
      <c r="D5336" s="9">
        <v>-0.0048101274994280952</v>
      </c>
      <c r="E5336" s="9"/>
      <c r="F5336" s="255" t="s">
        <v>9137</v>
      </c>
      <c r="G5336" s="9"/>
      <c r="H5336" s="255" t="s">
        <v>9168</v>
      </c>
      <c r="I5336" s="9">
        <v>3</v>
      </c>
    </row>
    <row r="5337">
      <c r="A5337" s="255" t="s">
        <v>6514</v>
      </c>
      <c r="B5337" s="9">
        <v>6</v>
      </c>
      <c r="C5337" s="255" t="s">
        <v>9101</v>
      </c>
      <c r="D5337" s="9">
        <v>0.0064435445682007398</v>
      </c>
      <c r="E5337" s="9"/>
      <c r="F5337" s="255" t="s">
        <v>9129</v>
      </c>
      <c r="G5337" s="9"/>
      <c r="H5337" s="255" t="s">
        <v>9168</v>
      </c>
      <c r="I5337" s="9">
        <v>3</v>
      </c>
    </row>
    <row r="5338">
      <c r="A5338" s="255" t="s">
        <v>6515</v>
      </c>
      <c r="B5338" s="9">
        <v>6</v>
      </c>
      <c r="C5338" s="255" t="s">
        <v>9101</v>
      </c>
      <c r="D5338" s="9">
        <v>0.0064435445682007398</v>
      </c>
      <c r="E5338" s="9"/>
      <c r="F5338" s="255" t="s">
        <v>9130</v>
      </c>
      <c r="G5338" s="9"/>
      <c r="H5338" s="255" t="s">
        <v>9168</v>
      </c>
      <c r="I5338" s="9">
        <v>3</v>
      </c>
    </row>
    <row r="5339">
      <c r="A5339" s="255" t="s">
        <v>6516</v>
      </c>
      <c r="B5339" s="9">
        <v>6</v>
      </c>
      <c r="C5339" s="255" t="s">
        <v>9101</v>
      </c>
      <c r="D5339" s="9">
        <v>0.0044179994391354404</v>
      </c>
      <c r="E5339" s="9"/>
      <c r="F5339" s="255" t="s">
        <v>9131</v>
      </c>
      <c r="G5339" s="9"/>
      <c r="H5339" s="255" t="s">
        <v>9168</v>
      </c>
      <c r="I5339" s="9">
        <v>3</v>
      </c>
    </row>
    <row r="5340">
      <c r="A5340" s="255" t="s">
        <v>6517</v>
      </c>
      <c r="B5340" s="9">
        <v>6</v>
      </c>
      <c r="C5340" s="255" t="s">
        <v>9101</v>
      </c>
      <c r="D5340" s="9"/>
      <c r="E5340" s="9"/>
      <c r="F5340" s="255" t="s">
        <v>9121</v>
      </c>
      <c r="G5340" s="9"/>
      <c r="H5340" s="255" t="s">
        <v>9168</v>
      </c>
      <c r="I5340" s="9">
        <v>3</v>
      </c>
    </row>
    <row r="5341">
      <c r="A5341" s="255" t="s">
        <v>6518</v>
      </c>
      <c r="B5341" s="9">
        <v>6</v>
      </c>
      <c r="C5341" s="255" t="s">
        <v>9101</v>
      </c>
      <c r="D5341" s="9"/>
      <c r="E5341" s="9"/>
      <c r="F5341" s="255" t="s">
        <v>9120</v>
      </c>
      <c r="G5341" s="9"/>
      <c r="H5341" s="255" t="s">
        <v>9168</v>
      </c>
      <c r="I5341" s="9">
        <v>3</v>
      </c>
    </row>
    <row r="5342">
      <c r="A5342" s="255" t="s">
        <v>6519</v>
      </c>
      <c r="B5342" s="9">
        <v>6</v>
      </c>
      <c r="C5342" s="255" t="s">
        <v>9101</v>
      </c>
      <c r="D5342" s="9">
        <v>0.008094421537231505</v>
      </c>
      <c r="E5342" s="9"/>
      <c r="F5342" s="255" t="s">
        <v>9122</v>
      </c>
      <c r="G5342" s="9"/>
      <c r="H5342" s="255" t="s">
        <v>9168</v>
      </c>
      <c r="I5342" s="9">
        <v>3</v>
      </c>
    </row>
    <row r="5343">
      <c r="A5343" s="255" t="s">
        <v>6520</v>
      </c>
      <c r="B5343" s="9">
        <v>6</v>
      </c>
      <c r="C5343" s="255" t="s">
        <v>9101</v>
      </c>
      <c r="D5343" s="9">
        <v>0.008094421537231505</v>
      </c>
      <c r="E5343" s="9"/>
      <c r="F5343" s="255" t="s">
        <v>9123</v>
      </c>
      <c r="G5343" s="9"/>
      <c r="H5343" s="255" t="s">
        <v>9168</v>
      </c>
      <c r="I5343" s="9">
        <v>3</v>
      </c>
    </row>
    <row r="5344">
      <c r="A5344" s="255" t="s">
        <v>6521</v>
      </c>
      <c r="B5344" s="9">
        <v>6</v>
      </c>
      <c r="C5344" s="255" t="s">
        <v>9101</v>
      </c>
      <c r="D5344" s="9">
        <v>0.008094421537231505</v>
      </c>
      <c r="E5344" s="9"/>
      <c r="F5344" s="255" t="s">
        <v>9124</v>
      </c>
      <c r="G5344" s="9"/>
      <c r="H5344" s="255" t="s">
        <v>9168</v>
      </c>
      <c r="I5344" s="9">
        <v>3</v>
      </c>
    </row>
    <row r="5345">
      <c r="A5345" s="255" t="s">
        <v>6522</v>
      </c>
      <c r="B5345" s="9">
        <v>6</v>
      </c>
      <c r="C5345" s="255" t="s">
        <v>9101</v>
      </c>
      <c r="D5345" s="9">
        <v>0.011161307866759295</v>
      </c>
      <c r="E5345" s="9"/>
      <c r="F5345" s="255" t="s">
        <v>9127</v>
      </c>
      <c r="G5345" s="9"/>
      <c r="H5345" s="255" t="s">
        <v>9168</v>
      </c>
      <c r="I5345" s="9">
        <v>3</v>
      </c>
    </row>
    <row r="5346">
      <c r="A5346" s="255" t="s">
        <v>6523</v>
      </c>
      <c r="B5346" s="9">
        <v>6</v>
      </c>
      <c r="C5346" s="255" t="s">
        <v>9101</v>
      </c>
      <c r="D5346" s="9">
        <v>0.011161307866759295</v>
      </c>
      <c r="E5346" s="9"/>
      <c r="F5346" s="255" t="s">
        <v>9128</v>
      </c>
      <c r="G5346" s="9"/>
      <c r="H5346" s="255" t="s">
        <v>9168</v>
      </c>
      <c r="I5346" s="9">
        <v>3</v>
      </c>
    </row>
    <row r="5347">
      <c r="A5347" s="255" t="s">
        <v>6524</v>
      </c>
      <c r="B5347" s="9">
        <v>6</v>
      </c>
      <c r="C5347" s="255" t="s">
        <v>9101</v>
      </c>
      <c r="D5347" s="9">
        <v>-0.0055171159896869942</v>
      </c>
      <c r="E5347" s="9"/>
      <c r="F5347" s="255" t="s">
        <v>9126</v>
      </c>
      <c r="G5347" s="9"/>
      <c r="H5347" s="255" t="s">
        <v>9168</v>
      </c>
      <c r="I5347" s="9">
        <v>3</v>
      </c>
    </row>
    <row r="5348">
      <c r="A5348" s="255" t="s">
        <v>6525</v>
      </c>
      <c r="B5348" s="9">
        <v>6</v>
      </c>
      <c r="C5348" s="255" t="s">
        <v>9101</v>
      </c>
      <c r="D5348" s="9"/>
      <c r="E5348" s="9"/>
      <c r="F5348" s="255" t="s">
        <v>9115</v>
      </c>
      <c r="G5348" s="9"/>
      <c r="H5348" s="255" t="s">
        <v>9168</v>
      </c>
      <c r="I5348" s="9">
        <v>3</v>
      </c>
    </row>
    <row r="5349">
      <c r="A5349" s="255" t="s">
        <v>6526</v>
      </c>
      <c r="B5349" s="9">
        <v>6</v>
      </c>
      <c r="C5349" s="255" t="s">
        <v>9101</v>
      </c>
      <c r="D5349" s="9"/>
      <c r="E5349" s="9"/>
      <c r="F5349" s="255" t="s">
        <v>9138</v>
      </c>
      <c r="G5349" s="9"/>
      <c r="H5349" s="255" t="s">
        <v>9168</v>
      </c>
      <c r="I5349" s="9">
        <v>3</v>
      </c>
    </row>
    <row r="5350">
      <c r="A5350" s="255" t="s">
        <v>6527</v>
      </c>
      <c r="B5350" s="9">
        <v>6</v>
      </c>
      <c r="C5350" s="255" t="s">
        <v>9101</v>
      </c>
      <c r="D5350" s="9"/>
      <c r="E5350" s="9"/>
      <c r="F5350" s="255" t="s">
        <v>9119</v>
      </c>
      <c r="G5350" s="9"/>
      <c r="H5350" s="255" t="s">
        <v>9168</v>
      </c>
      <c r="I5350" s="9">
        <v>3</v>
      </c>
    </row>
    <row r="5351">
      <c r="A5351" s="255" t="s">
        <v>6528</v>
      </c>
      <c r="B5351" s="9">
        <v>6</v>
      </c>
      <c r="C5351" s="255" t="s">
        <v>9101</v>
      </c>
      <c r="D5351" s="9"/>
      <c r="E5351" s="9"/>
      <c r="F5351" s="255" t="s">
        <v>9118</v>
      </c>
      <c r="G5351" s="9"/>
      <c r="H5351" s="255" t="s">
        <v>9168</v>
      </c>
      <c r="I5351" s="9">
        <v>3</v>
      </c>
    </row>
    <row r="5352">
      <c r="A5352" s="255" t="s">
        <v>6529</v>
      </c>
      <c r="B5352" s="9">
        <v>6</v>
      </c>
      <c r="C5352" s="255" t="s">
        <v>9101</v>
      </c>
      <c r="D5352" s="9"/>
      <c r="E5352" s="9"/>
      <c r="F5352" s="255" t="s">
        <v>9116</v>
      </c>
      <c r="G5352" s="9"/>
      <c r="H5352" s="255" t="s">
        <v>9168</v>
      </c>
      <c r="I5352" s="9">
        <v>3</v>
      </c>
    </row>
    <row r="5353">
      <c r="A5353" s="255" t="s">
        <v>6530</v>
      </c>
      <c r="B5353" s="9">
        <v>6</v>
      </c>
      <c r="C5353" s="255" t="s">
        <v>9101</v>
      </c>
      <c r="D5353" s="9"/>
      <c r="E5353" s="9"/>
      <c r="F5353" s="255" t="s">
        <v>9117</v>
      </c>
      <c r="G5353" s="9"/>
      <c r="H5353" s="255" t="s">
        <v>9168</v>
      </c>
      <c r="I5353" s="9">
        <v>3</v>
      </c>
    </row>
    <row r="5354">
      <c r="A5354" s="255" t="s">
        <v>6531</v>
      </c>
      <c r="B5354" s="9">
        <v>6</v>
      </c>
      <c r="C5354" s="255" t="s">
        <v>9101</v>
      </c>
      <c r="D5354" s="9">
        <v>0.0088312120180200453</v>
      </c>
      <c r="E5354" s="9"/>
      <c r="F5354" s="255" t="s">
        <v>9133</v>
      </c>
      <c r="G5354" s="9"/>
      <c r="H5354" s="255" t="s">
        <v>9168</v>
      </c>
      <c r="I5354" s="9">
        <v>3</v>
      </c>
    </row>
    <row r="5355">
      <c r="A5355" s="255" t="s">
        <v>6532</v>
      </c>
      <c r="B5355" s="9">
        <v>6</v>
      </c>
      <c r="C5355" s="255" t="s">
        <v>9101</v>
      </c>
      <c r="D5355" s="9"/>
      <c r="E5355" s="9"/>
      <c r="F5355" s="255" t="s">
        <v>9134</v>
      </c>
      <c r="G5355" s="9"/>
      <c r="H5355" s="255" t="s">
        <v>9168</v>
      </c>
      <c r="I5355" s="9">
        <v>3</v>
      </c>
    </row>
    <row r="5356">
      <c r="A5356" s="255" t="s">
        <v>6533</v>
      </c>
      <c r="B5356" s="9">
        <v>6</v>
      </c>
      <c r="C5356" s="255" t="s">
        <v>9101</v>
      </c>
      <c r="D5356" s="9">
        <v>0.0062515466397488279</v>
      </c>
      <c r="E5356" s="9"/>
      <c r="F5356" s="255" t="s">
        <v>9135</v>
      </c>
      <c r="G5356" s="9"/>
      <c r="H5356" s="255" t="s">
        <v>9168</v>
      </c>
      <c r="I5356" s="9">
        <v>3</v>
      </c>
    </row>
    <row r="5357">
      <c r="A5357" s="255" t="s">
        <v>6534</v>
      </c>
      <c r="B5357" s="9">
        <v>6</v>
      </c>
      <c r="C5357" s="255" t="s">
        <v>9101</v>
      </c>
      <c r="D5357" s="9">
        <v>0.0055431782144555316</v>
      </c>
      <c r="E5357" s="9"/>
      <c r="F5357" s="255" t="s">
        <v>9114</v>
      </c>
      <c r="G5357" s="9"/>
      <c r="H5357" s="255" t="s">
        <v>9168</v>
      </c>
      <c r="I5357" s="9">
        <v>3</v>
      </c>
    </row>
    <row r="5358">
      <c r="A5358" s="255" t="s">
        <v>6535</v>
      </c>
      <c r="B5358" s="9">
        <v>6</v>
      </c>
      <c r="C5358" s="255" t="s">
        <v>9101</v>
      </c>
      <c r="D5358" s="9">
        <v>0.0029462947366948474</v>
      </c>
      <c r="E5358" s="9"/>
      <c r="F5358" s="255" t="s">
        <v>9125</v>
      </c>
      <c r="G5358" s="9"/>
      <c r="H5358" s="255" t="s">
        <v>9168</v>
      </c>
      <c r="I5358" s="9">
        <v>3</v>
      </c>
    </row>
    <row r="5359">
      <c r="A5359" s="255" t="s">
        <v>6536</v>
      </c>
      <c r="B5359" s="9">
        <v>6</v>
      </c>
      <c r="C5359" s="255" t="s">
        <v>9101</v>
      </c>
      <c r="D5359" s="9">
        <v>0.0065751198728622746</v>
      </c>
      <c r="E5359" s="9"/>
      <c r="F5359" s="255" t="s">
        <v>9132</v>
      </c>
      <c r="G5359" s="9"/>
      <c r="H5359" s="255" t="s">
        <v>9168</v>
      </c>
      <c r="I5359" s="9">
        <v>3</v>
      </c>
    </row>
    <row r="5360">
      <c r="A5360" s="255" t="s">
        <v>6537</v>
      </c>
      <c r="B5360" s="9">
        <v>6</v>
      </c>
      <c r="C5360" s="255" t="s">
        <v>9101</v>
      </c>
      <c r="D5360" s="9">
        <v>-0.0083697482045556812</v>
      </c>
      <c r="E5360" s="9"/>
      <c r="F5360" s="255" t="s">
        <v>9136</v>
      </c>
      <c r="G5360" s="9"/>
      <c r="H5360" s="255" t="s">
        <v>9168</v>
      </c>
      <c r="I5360" s="9">
        <v>3</v>
      </c>
    </row>
    <row r="5361">
      <c r="A5361" s="255" t="s">
        <v>6538</v>
      </c>
      <c r="B5361" s="9">
        <v>6</v>
      </c>
      <c r="C5361" s="255" t="s">
        <v>9101</v>
      </c>
      <c r="D5361" s="9">
        <v>-0.003295089332086176</v>
      </c>
      <c r="E5361" s="9"/>
      <c r="F5361" s="255" t="s">
        <v>9137</v>
      </c>
      <c r="G5361" s="9"/>
      <c r="H5361" s="255" t="s">
        <v>9168</v>
      </c>
      <c r="I5361" s="9">
        <v>3</v>
      </c>
    </row>
    <row r="5362">
      <c r="A5362" s="255" t="s">
        <v>6539</v>
      </c>
      <c r="B5362" s="9">
        <v>7</v>
      </c>
      <c r="C5362" s="255" t="s">
        <v>9101</v>
      </c>
      <c r="D5362" s="9">
        <v>0.0060589659722901238</v>
      </c>
      <c r="E5362" s="9"/>
      <c r="F5362" s="255" t="s">
        <v>9129</v>
      </c>
      <c r="G5362" s="9"/>
      <c r="H5362" s="255" t="s">
        <v>9168</v>
      </c>
      <c r="I5362" s="9">
        <v>3</v>
      </c>
    </row>
    <row r="5363">
      <c r="A5363" s="255" t="s">
        <v>6540</v>
      </c>
      <c r="B5363" s="9">
        <v>7</v>
      </c>
      <c r="C5363" s="255" t="s">
        <v>9101</v>
      </c>
      <c r="D5363" s="9">
        <v>0.0060589659722901238</v>
      </c>
      <c r="E5363" s="9"/>
      <c r="F5363" s="255" t="s">
        <v>9130</v>
      </c>
      <c r="G5363" s="9"/>
      <c r="H5363" s="255" t="s">
        <v>9168</v>
      </c>
      <c r="I5363" s="9">
        <v>3</v>
      </c>
    </row>
    <row r="5364">
      <c r="A5364" s="255" t="s">
        <v>6541</v>
      </c>
      <c r="B5364" s="9">
        <v>7</v>
      </c>
      <c r="C5364" s="255" t="s">
        <v>9101</v>
      </c>
      <c r="D5364" s="9">
        <v>0.0050091920449072498</v>
      </c>
      <c r="E5364" s="9"/>
      <c r="F5364" s="255" t="s">
        <v>9131</v>
      </c>
      <c r="G5364" s="9"/>
      <c r="H5364" s="255" t="s">
        <v>9168</v>
      </c>
      <c r="I5364" s="9">
        <v>3</v>
      </c>
    </row>
    <row r="5365">
      <c r="A5365" s="255" t="s">
        <v>6542</v>
      </c>
      <c r="B5365" s="9">
        <v>7</v>
      </c>
      <c r="C5365" s="255" t="s">
        <v>9101</v>
      </c>
      <c r="D5365" s="9"/>
      <c r="E5365" s="9"/>
      <c r="F5365" s="255" t="s">
        <v>9121</v>
      </c>
      <c r="G5365" s="9"/>
      <c r="H5365" s="255" t="s">
        <v>9168</v>
      </c>
      <c r="I5365" s="9">
        <v>3</v>
      </c>
    </row>
    <row r="5366">
      <c r="A5366" s="255" t="s">
        <v>6543</v>
      </c>
      <c r="B5366" s="9">
        <v>7</v>
      </c>
      <c r="C5366" s="255" t="s">
        <v>9101</v>
      </c>
      <c r="D5366" s="9"/>
      <c r="E5366" s="9"/>
      <c r="F5366" s="255" t="s">
        <v>9120</v>
      </c>
      <c r="G5366" s="9"/>
      <c r="H5366" s="255" t="s">
        <v>9168</v>
      </c>
      <c r="I5366" s="9">
        <v>3</v>
      </c>
    </row>
    <row r="5367">
      <c r="A5367" s="255" t="s">
        <v>6544</v>
      </c>
      <c r="B5367" s="9">
        <v>7</v>
      </c>
      <c r="C5367" s="255" t="s">
        <v>9101</v>
      </c>
      <c r="D5367" s="9">
        <v>0.0082455612517040016</v>
      </c>
      <c r="E5367" s="9"/>
      <c r="F5367" s="255" t="s">
        <v>9122</v>
      </c>
      <c r="G5367" s="9"/>
      <c r="H5367" s="255" t="s">
        <v>9168</v>
      </c>
      <c r="I5367" s="9">
        <v>3</v>
      </c>
    </row>
    <row r="5368">
      <c r="A5368" s="255" t="s">
        <v>6545</v>
      </c>
      <c r="B5368" s="9">
        <v>7</v>
      </c>
      <c r="C5368" s="255" t="s">
        <v>9101</v>
      </c>
      <c r="D5368" s="9">
        <v>0.0082455612517040016</v>
      </c>
      <c r="E5368" s="9"/>
      <c r="F5368" s="255" t="s">
        <v>9123</v>
      </c>
      <c r="G5368" s="9"/>
      <c r="H5368" s="255" t="s">
        <v>9168</v>
      </c>
      <c r="I5368" s="9">
        <v>3</v>
      </c>
    </row>
    <row r="5369">
      <c r="A5369" s="255" t="s">
        <v>6546</v>
      </c>
      <c r="B5369" s="9">
        <v>7</v>
      </c>
      <c r="C5369" s="255" t="s">
        <v>9101</v>
      </c>
      <c r="D5369" s="9">
        <v>0.0082455612517040016</v>
      </c>
      <c r="E5369" s="9"/>
      <c r="F5369" s="255" t="s">
        <v>9124</v>
      </c>
      <c r="G5369" s="9"/>
      <c r="H5369" s="255" t="s">
        <v>9168</v>
      </c>
      <c r="I5369" s="9">
        <v>3</v>
      </c>
    </row>
    <row r="5370">
      <c r="A5370" s="255" t="s">
        <v>6547</v>
      </c>
      <c r="B5370" s="9">
        <v>7</v>
      </c>
      <c r="C5370" s="255" t="s">
        <v>9101</v>
      </c>
      <c r="D5370" s="9">
        <v>0.012695842667033563</v>
      </c>
      <c r="E5370" s="9"/>
      <c r="F5370" s="255" t="s">
        <v>9127</v>
      </c>
      <c r="G5370" s="9"/>
      <c r="H5370" s="255" t="s">
        <v>9168</v>
      </c>
      <c r="I5370" s="9">
        <v>3</v>
      </c>
    </row>
    <row r="5371">
      <c r="A5371" s="255" t="s">
        <v>6548</v>
      </c>
      <c r="B5371" s="9">
        <v>7</v>
      </c>
      <c r="C5371" s="255" t="s">
        <v>9101</v>
      </c>
      <c r="D5371" s="9">
        <v>0.012695842667033563</v>
      </c>
      <c r="E5371" s="9"/>
      <c r="F5371" s="255" t="s">
        <v>9128</v>
      </c>
      <c r="G5371" s="9"/>
      <c r="H5371" s="255" t="s">
        <v>9168</v>
      </c>
      <c r="I5371" s="9">
        <v>3</v>
      </c>
    </row>
    <row r="5372">
      <c r="A5372" s="255" t="s">
        <v>6549</v>
      </c>
      <c r="B5372" s="9">
        <v>7</v>
      </c>
      <c r="C5372" s="255" t="s">
        <v>9101</v>
      </c>
      <c r="D5372" s="9">
        <v>-0.0064961566996309238</v>
      </c>
      <c r="E5372" s="9"/>
      <c r="F5372" s="255" t="s">
        <v>9126</v>
      </c>
      <c r="G5372" s="9"/>
      <c r="H5372" s="255" t="s">
        <v>9168</v>
      </c>
      <c r="I5372" s="9">
        <v>3</v>
      </c>
    </row>
    <row r="5373">
      <c r="A5373" s="255" t="s">
        <v>6550</v>
      </c>
      <c r="B5373" s="9">
        <v>7</v>
      </c>
      <c r="C5373" s="255" t="s">
        <v>9101</v>
      </c>
      <c r="D5373" s="9"/>
      <c r="E5373" s="9"/>
      <c r="F5373" s="255" t="s">
        <v>9115</v>
      </c>
      <c r="G5373" s="9"/>
      <c r="H5373" s="255" t="s">
        <v>9168</v>
      </c>
      <c r="I5373" s="9">
        <v>3</v>
      </c>
    </row>
    <row r="5374">
      <c r="A5374" s="255" t="s">
        <v>6551</v>
      </c>
      <c r="B5374" s="9">
        <v>7</v>
      </c>
      <c r="C5374" s="255" t="s">
        <v>9101</v>
      </c>
      <c r="D5374" s="9"/>
      <c r="E5374" s="9"/>
      <c r="F5374" s="255" t="s">
        <v>9138</v>
      </c>
      <c r="G5374" s="9"/>
      <c r="H5374" s="255" t="s">
        <v>9168</v>
      </c>
      <c r="I5374" s="9">
        <v>3</v>
      </c>
    </row>
    <row r="5375">
      <c r="A5375" s="255" t="s">
        <v>6552</v>
      </c>
      <c r="B5375" s="9">
        <v>7</v>
      </c>
      <c r="C5375" s="255" t="s">
        <v>9101</v>
      </c>
      <c r="D5375" s="9"/>
      <c r="E5375" s="9"/>
      <c r="F5375" s="255" t="s">
        <v>9119</v>
      </c>
      <c r="G5375" s="9"/>
      <c r="H5375" s="255" t="s">
        <v>9168</v>
      </c>
      <c r="I5375" s="9">
        <v>3</v>
      </c>
    </row>
    <row r="5376">
      <c r="A5376" s="255" t="s">
        <v>6553</v>
      </c>
      <c r="B5376" s="9">
        <v>7</v>
      </c>
      <c r="C5376" s="255" t="s">
        <v>9101</v>
      </c>
      <c r="D5376" s="9"/>
      <c r="E5376" s="9"/>
      <c r="F5376" s="255" t="s">
        <v>9118</v>
      </c>
      <c r="G5376" s="9"/>
      <c r="H5376" s="255" t="s">
        <v>9168</v>
      </c>
      <c r="I5376" s="9">
        <v>3</v>
      </c>
    </row>
    <row r="5377">
      <c r="A5377" s="255" t="s">
        <v>6554</v>
      </c>
      <c r="B5377" s="9">
        <v>7</v>
      </c>
      <c r="C5377" s="255" t="s">
        <v>9101</v>
      </c>
      <c r="D5377" s="9"/>
      <c r="E5377" s="9"/>
      <c r="F5377" s="255" t="s">
        <v>9116</v>
      </c>
      <c r="G5377" s="9"/>
      <c r="H5377" s="255" t="s">
        <v>9168</v>
      </c>
      <c r="I5377" s="9">
        <v>3</v>
      </c>
    </row>
    <row r="5378">
      <c r="A5378" s="255" t="s">
        <v>6555</v>
      </c>
      <c r="B5378" s="9">
        <v>7</v>
      </c>
      <c r="C5378" s="255" t="s">
        <v>9101</v>
      </c>
      <c r="D5378" s="9"/>
      <c r="E5378" s="9"/>
      <c r="F5378" s="255" t="s">
        <v>9117</v>
      </c>
      <c r="G5378" s="9"/>
      <c r="H5378" s="255" t="s">
        <v>9168</v>
      </c>
      <c r="I5378" s="9">
        <v>3</v>
      </c>
    </row>
    <row r="5379">
      <c r="A5379" s="255" t="s">
        <v>6556</v>
      </c>
      <c r="B5379" s="9">
        <v>7</v>
      </c>
      <c r="C5379" s="255" t="s">
        <v>9101</v>
      </c>
      <c r="D5379" s="9">
        <v>0.0086594934740963584</v>
      </c>
      <c r="E5379" s="9"/>
      <c r="F5379" s="255" t="s">
        <v>9133</v>
      </c>
      <c r="G5379" s="9"/>
      <c r="H5379" s="255" t="s">
        <v>9168</v>
      </c>
      <c r="I5379" s="9">
        <v>3</v>
      </c>
    </row>
    <row r="5380">
      <c r="A5380" s="255" t="s">
        <v>6557</v>
      </c>
      <c r="B5380" s="9">
        <v>7</v>
      </c>
      <c r="C5380" s="255" t="s">
        <v>9101</v>
      </c>
      <c r="D5380" s="9"/>
      <c r="E5380" s="9"/>
      <c r="F5380" s="255" t="s">
        <v>9134</v>
      </c>
      <c r="G5380" s="9"/>
      <c r="H5380" s="255" t="s">
        <v>9168</v>
      </c>
      <c r="I5380" s="9">
        <v>3</v>
      </c>
    </row>
    <row r="5381">
      <c r="A5381" s="255" t="s">
        <v>6558</v>
      </c>
      <c r="B5381" s="9">
        <v>7</v>
      </c>
      <c r="C5381" s="255" t="s">
        <v>9101</v>
      </c>
      <c r="D5381" s="9">
        <v>0.0059068014533827347</v>
      </c>
      <c r="E5381" s="9"/>
      <c r="F5381" s="255" t="s">
        <v>9135</v>
      </c>
      <c r="G5381" s="9"/>
      <c r="H5381" s="255" t="s">
        <v>9168</v>
      </c>
      <c r="I5381" s="9">
        <v>3</v>
      </c>
    </row>
    <row r="5382">
      <c r="A5382" s="255" t="s">
        <v>6559</v>
      </c>
      <c r="B5382" s="9">
        <v>7</v>
      </c>
      <c r="C5382" s="255" t="s">
        <v>9101</v>
      </c>
      <c r="D5382" s="9">
        <v>0.0069669597696340587</v>
      </c>
      <c r="E5382" s="9"/>
      <c r="F5382" s="255" t="s">
        <v>9114</v>
      </c>
      <c r="G5382" s="9"/>
      <c r="H5382" s="255" t="s">
        <v>9168</v>
      </c>
      <c r="I5382" s="9">
        <v>3</v>
      </c>
    </row>
    <row r="5383">
      <c r="A5383" s="255" t="s">
        <v>6560</v>
      </c>
      <c r="B5383" s="9">
        <v>7</v>
      </c>
      <c r="C5383" s="255" t="s">
        <v>9101</v>
      </c>
      <c r="D5383" s="9">
        <v>0.0030820623037153857</v>
      </c>
      <c r="E5383" s="9"/>
      <c r="F5383" s="255" t="s">
        <v>9125</v>
      </c>
      <c r="G5383" s="9"/>
      <c r="H5383" s="255" t="s">
        <v>9168</v>
      </c>
      <c r="I5383" s="9">
        <v>3</v>
      </c>
    </row>
    <row r="5384">
      <c r="A5384" s="255" t="s">
        <v>6561</v>
      </c>
      <c r="B5384" s="9">
        <v>7</v>
      </c>
      <c r="C5384" s="255" t="s">
        <v>9101</v>
      </c>
      <c r="D5384" s="9">
        <v>0.0082021980557513453</v>
      </c>
      <c r="E5384" s="9"/>
      <c r="F5384" s="255" t="s">
        <v>9132</v>
      </c>
      <c r="G5384" s="9"/>
      <c r="H5384" s="255" t="s">
        <v>9168</v>
      </c>
      <c r="I5384" s="9">
        <v>3</v>
      </c>
    </row>
    <row r="5385">
      <c r="A5385" s="255" t="s">
        <v>6562</v>
      </c>
      <c r="B5385" s="9">
        <v>7</v>
      </c>
      <c r="C5385" s="255" t="s">
        <v>9101</v>
      </c>
      <c r="D5385" s="9">
        <v>-0.0075573608153868986</v>
      </c>
      <c r="E5385" s="9"/>
      <c r="F5385" s="255" t="s">
        <v>9136</v>
      </c>
      <c r="G5385" s="9"/>
      <c r="H5385" s="255" t="s">
        <v>9168</v>
      </c>
      <c r="I5385" s="9">
        <v>3</v>
      </c>
    </row>
    <row r="5386">
      <c r="A5386" s="255" t="s">
        <v>6563</v>
      </c>
      <c r="B5386" s="9">
        <v>7</v>
      </c>
      <c r="C5386" s="255" t="s">
        <v>9101</v>
      </c>
      <c r="D5386" s="9">
        <v>-0.0043447176987260316</v>
      </c>
      <c r="E5386" s="9"/>
      <c r="F5386" s="255" t="s">
        <v>9137</v>
      </c>
      <c r="G5386" s="9"/>
      <c r="H5386" s="255" t="s">
        <v>9168</v>
      </c>
      <c r="I5386" s="9">
        <v>3</v>
      </c>
    </row>
    <row r="5387">
      <c r="A5387" s="255" t="s">
        <v>6564</v>
      </c>
      <c r="B5387" s="9">
        <v>8</v>
      </c>
      <c r="C5387" s="255" t="s">
        <v>9101</v>
      </c>
      <c r="D5387" s="9">
        <v>0.0060676931593345636</v>
      </c>
      <c r="E5387" s="9"/>
      <c r="F5387" s="255" t="s">
        <v>9129</v>
      </c>
      <c r="G5387" s="9"/>
      <c r="H5387" s="255" t="s">
        <v>9168</v>
      </c>
      <c r="I5387" s="9">
        <v>3</v>
      </c>
    </row>
    <row r="5388">
      <c r="A5388" s="255" t="s">
        <v>6565</v>
      </c>
      <c r="B5388" s="9">
        <v>8</v>
      </c>
      <c r="C5388" s="255" t="s">
        <v>9101</v>
      </c>
      <c r="D5388" s="9">
        <v>0.0060676931593345636</v>
      </c>
      <c r="E5388" s="9"/>
      <c r="F5388" s="255" t="s">
        <v>9130</v>
      </c>
      <c r="G5388" s="9"/>
      <c r="H5388" s="255" t="s">
        <v>9168</v>
      </c>
      <c r="I5388" s="9">
        <v>3</v>
      </c>
    </row>
    <row r="5389">
      <c r="A5389" s="255" t="s">
        <v>6566</v>
      </c>
      <c r="B5389" s="9">
        <v>8</v>
      </c>
      <c r="C5389" s="255" t="s">
        <v>9101</v>
      </c>
      <c r="D5389" s="9">
        <v>0.0054537725793119491</v>
      </c>
      <c r="E5389" s="9"/>
      <c r="F5389" s="255" t="s">
        <v>9131</v>
      </c>
      <c r="G5389" s="9"/>
      <c r="H5389" s="255" t="s">
        <v>9168</v>
      </c>
      <c r="I5389" s="9">
        <v>3</v>
      </c>
    </row>
    <row r="5390">
      <c r="A5390" s="255" t="s">
        <v>6567</v>
      </c>
      <c r="B5390" s="9">
        <v>8</v>
      </c>
      <c r="C5390" s="255" t="s">
        <v>9101</v>
      </c>
      <c r="D5390" s="9"/>
      <c r="E5390" s="9"/>
      <c r="F5390" s="255" t="s">
        <v>9121</v>
      </c>
      <c r="G5390" s="9"/>
      <c r="H5390" s="255" t="s">
        <v>9168</v>
      </c>
      <c r="I5390" s="9">
        <v>3</v>
      </c>
    </row>
    <row r="5391">
      <c r="A5391" s="255" t="s">
        <v>6568</v>
      </c>
      <c r="B5391" s="9">
        <v>8</v>
      </c>
      <c r="C5391" s="255" t="s">
        <v>9101</v>
      </c>
      <c r="D5391" s="9"/>
      <c r="E5391" s="9"/>
      <c r="F5391" s="255" t="s">
        <v>9120</v>
      </c>
      <c r="G5391" s="9"/>
      <c r="H5391" s="255" t="s">
        <v>9168</v>
      </c>
      <c r="I5391" s="9">
        <v>3</v>
      </c>
    </row>
    <row r="5392">
      <c r="A5392" s="255" t="s">
        <v>6569</v>
      </c>
      <c r="B5392" s="9">
        <v>8</v>
      </c>
      <c r="C5392" s="255" t="s">
        <v>9101</v>
      </c>
      <c r="D5392" s="9">
        <v>0.0088870510946968337</v>
      </c>
      <c r="E5392" s="9"/>
      <c r="F5392" s="255" t="s">
        <v>9122</v>
      </c>
      <c r="G5392" s="9"/>
      <c r="H5392" s="255" t="s">
        <v>9168</v>
      </c>
      <c r="I5392" s="9">
        <v>3</v>
      </c>
    </row>
    <row r="5393">
      <c r="A5393" s="255" t="s">
        <v>6570</v>
      </c>
      <c r="B5393" s="9">
        <v>8</v>
      </c>
      <c r="C5393" s="255" t="s">
        <v>9101</v>
      </c>
      <c r="D5393" s="9">
        <v>0.0088870510946968337</v>
      </c>
      <c r="E5393" s="9"/>
      <c r="F5393" s="255" t="s">
        <v>9123</v>
      </c>
      <c r="G5393" s="9"/>
      <c r="H5393" s="255" t="s">
        <v>9168</v>
      </c>
      <c r="I5393" s="9">
        <v>3</v>
      </c>
    </row>
    <row r="5394">
      <c r="A5394" s="255" t="s">
        <v>6571</v>
      </c>
      <c r="B5394" s="9">
        <v>8</v>
      </c>
      <c r="C5394" s="255" t="s">
        <v>9101</v>
      </c>
      <c r="D5394" s="9">
        <v>0.0088870510946968337</v>
      </c>
      <c r="E5394" s="9"/>
      <c r="F5394" s="255" t="s">
        <v>9124</v>
      </c>
      <c r="G5394" s="9"/>
      <c r="H5394" s="255" t="s">
        <v>9168</v>
      </c>
      <c r="I5394" s="9">
        <v>3</v>
      </c>
    </row>
    <row r="5395">
      <c r="A5395" s="255" t="s">
        <v>6572</v>
      </c>
      <c r="B5395" s="9">
        <v>8</v>
      </c>
      <c r="C5395" s="255" t="s">
        <v>9101</v>
      </c>
      <c r="D5395" s="9">
        <v>0.01433497363460331</v>
      </c>
      <c r="E5395" s="9"/>
      <c r="F5395" s="255" t="s">
        <v>9127</v>
      </c>
      <c r="G5395" s="9"/>
      <c r="H5395" s="255" t="s">
        <v>9168</v>
      </c>
      <c r="I5395" s="9">
        <v>3</v>
      </c>
    </row>
    <row r="5396">
      <c r="A5396" s="255" t="s">
        <v>6573</v>
      </c>
      <c r="B5396" s="9">
        <v>8</v>
      </c>
      <c r="C5396" s="255" t="s">
        <v>9101</v>
      </c>
      <c r="D5396" s="9">
        <v>0.01433497363460331</v>
      </c>
      <c r="E5396" s="9"/>
      <c r="F5396" s="255" t="s">
        <v>9128</v>
      </c>
      <c r="G5396" s="9"/>
      <c r="H5396" s="255" t="s">
        <v>9168</v>
      </c>
      <c r="I5396" s="9">
        <v>3</v>
      </c>
    </row>
    <row r="5397">
      <c r="A5397" s="255" t="s">
        <v>6574</v>
      </c>
      <c r="B5397" s="9">
        <v>8</v>
      </c>
      <c r="C5397" s="255" t="s">
        <v>9101</v>
      </c>
      <c r="D5397" s="9">
        <v>-0.0080772800539417444</v>
      </c>
      <c r="E5397" s="9"/>
      <c r="F5397" s="255" t="s">
        <v>9126</v>
      </c>
      <c r="G5397" s="9"/>
      <c r="H5397" s="255" t="s">
        <v>9168</v>
      </c>
      <c r="I5397" s="9">
        <v>3</v>
      </c>
    </row>
    <row r="5398">
      <c r="A5398" s="255" t="s">
        <v>6575</v>
      </c>
      <c r="B5398" s="9">
        <v>8</v>
      </c>
      <c r="C5398" s="255" t="s">
        <v>9101</v>
      </c>
      <c r="D5398" s="9"/>
      <c r="E5398" s="9"/>
      <c r="F5398" s="255" t="s">
        <v>9115</v>
      </c>
      <c r="G5398" s="9"/>
      <c r="H5398" s="255" t="s">
        <v>9168</v>
      </c>
      <c r="I5398" s="9">
        <v>3</v>
      </c>
    </row>
    <row r="5399">
      <c r="A5399" s="255" t="s">
        <v>6576</v>
      </c>
      <c r="B5399" s="9">
        <v>8</v>
      </c>
      <c r="C5399" s="255" t="s">
        <v>9101</v>
      </c>
      <c r="D5399" s="9"/>
      <c r="E5399" s="9"/>
      <c r="F5399" s="255" t="s">
        <v>9138</v>
      </c>
      <c r="G5399" s="9"/>
      <c r="H5399" s="255" t="s">
        <v>9168</v>
      </c>
      <c r="I5399" s="9">
        <v>3</v>
      </c>
    </row>
    <row r="5400">
      <c r="A5400" s="255" t="s">
        <v>6577</v>
      </c>
      <c r="B5400" s="9">
        <v>8</v>
      </c>
      <c r="C5400" s="255" t="s">
        <v>9101</v>
      </c>
      <c r="D5400" s="9"/>
      <c r="E5400" s="9"/>
      <c r="F5400" s="255" t="s">
        <v>9119</v>
      </c>
      <c r="G5400" s="9"/>
      <c r="H5400" s="255" t="s">
        <v>9168</v>
      </c>
      <c r="I5400" s="9">
        <v>3</v>
      </c>
    </row>
    <row r="5401">
      <c r="A5401" s="255" t="s">
        <v>6578</v>
      </c>
      <c r="B5401" s="9">
        <v>8</v>
      </c>
      <c r="C5401" s="255" t="s">
        <v>9101</v>
      </c>
      <c r="D5401" s="9"/>
      <c r="E5401" s="9"/>
      <c r="F5401" s="255" t="s">
        <v>9118</v>
      </c>
      <c r="G5401" s="9"/>
      <c r="H5401" s="255" t="s">
        <v>9168</v>
      </c>
      <c r="I5401" s="9">
        <v>3</v>
      </c>
    </row>
    <row r="5402">
      <c r="A5402" s="255" t="s">
        <v>6579</v>
      </c>
      <c r="B5402" s="9">
        <v>8</v>
      </c>
      <c r="C5402" s="255" t="s">
        <v>9101</v>
      </c>
      <c r="D5402" s="9"/>
      <c r="E5402" s="9"/>
      <c r="F5402" s="255" t="s">
        <v>9116</v>
      </c>
      <c r="G5402" s="9"/>
      <c r="H5402" s="255" t="s">
        <v>9168</v>
      </c>
      <c r="I5402" s="9">
        <v>3</v>
      </c>
    </row>
    <row r="5403">
      <c r="A5403" s="255" t="s">
        <v>6580</v>
      </c>
      <c r="B5403" s="9">
        <v>8</v>
      </c>
      <c r="C5403" s="255" t="s">
        <v>9101</v>
      </c>
      <c r="D5403" s="9"/>
      <c r="E5403" s="9"/>
      <c r="F5403" s="255" t="s">
        <v>9117</v>
      </c>
      <c r="G5403" s="9"/>
      <c r="H5403" s="255" t="s">
        <v>9168</v>
      </c>
      <c r="I5403" s="9">
        <v>3</v>
      </c>
    </row>
    <row r="5404">
      <c r="A5404" s="255" t="s">
        <v>6581</v>
      </c>
      <c r="B5404" s="9">
        <v>8</v>
      </c>
      <c r="C5404" s="255" t="s">
        <v>9101</v>
      </c>
      <c r="D5404" s="9">
        <v>0.0086929605182394891</v>
      </c>
      <c r="E5404" s="9"/>
      <c r="F5404" s="255" t="s">
        <v>9133</v>
      </c>
      <c r="G5404" s="9"/>
      <c r="H5404" s="255" t="s">
        <v>9168</v>
      </c>
      <c r="I5404" s="9">
        <v>3</v>
      </c>
    </row>
    <row r="5405">
      <c r="A5405" s="255" t="s">
        <v>6582</v>
      </c>
      <c r="B5405" s="9">
        <v>8</v>
      </c>
      <c r="C5405" s="255" t="s">
        <v>9101</v>
      </c>
      <c r="D5405" s="9"/>
      <c r="E5405" s="9"/>
      <c r="F5405" s="255" t="s">
        <v>9134</v>
      </c>
      <c r="G5405" s="9"/>
      <c r="H5405" s="255" t="s">
        <v>9168</v>
      </c>
      <c r="I5405" s="9">
        <v>3</v>
      </c>
    </row>
    <row r="5406">
      <c r="A5406" s="255" t="s">
        <v>6583</v>
      </c>
      <c r="B5406" s="9">
        <v>8</v>
      </c>
      <c r="C5406" s="255" t="s">
        <v>9101</v>
      </c>
      <c r="D5406" s="9">
        <v>0.0062631939960336733</v>
      </c>
      <c r="E5406" s="9"/>
      <c r="F5406" s="255" t="s">
        <v>9135</v>
      </c>
      <c r="G5406" s="9"/>
      <c r="H5406" s="255" t="s">
        <v>9168</v>
      </c>
      <c r="I5406" s="9">
        <v>3</v>
      </c>
    </row>
    <row r="5407">
      <c r="A5407" s="255" t="s">
        <v>6584</v>
      </c>
      <c r="B5407" s="9">
        <v>8</v>
      </c>
      <c r="C5407" s="255" t="s">
        <v>9101</v>
      </c>
      <c r="D5407" s="9">
        <v>0.008029930277437064</v>
      </c>
      <c r="E5407" s="9"/>
      <c r="F5407" s="255" t="s">
        <v>9114</v>
      </c>
      <c r="G5407" s="9"/>
      <c r="H5407" s="255" t="s">
        <v>9168</v>
      </c>
      <c r="I5407" s="9">
        <v>3</v>
      </c>
    </row>
    <row r="5408">
      <c r="A5408" s="255" t="s">
        <v>6585</v>
      </c>
      <c r="B5408" s="9">
        <v>8</v>
      </c>
      <c r="C5408" s="255" t="s">
        <v>9101</v>
      </c>
      <c r="D5408" s="9">
        <v>0.0031878036539625268</v>
      </c>
      <c r="E5408" s="9"/>
      <c r="F5408" s="255" t="s">
        <v>9125</v>
      </c>
      <c r="G5408" s="9"/>
      <c r="H5408" s="255" t="s">
        <v>9168</v>
      </c>
      <c r="I5408" s="9">
        <v>3</v>
      </c>
    </row>
    <row r="5409">
      <c r="A5409" s="255" t="s">
        <v>6586</v>
      </c>
      <c r="B5409" s="9">
        <v>8</v>
      </c>
      <c r="C5409" s="255" t="s">
        <v>9101</v>
      </c>
      <c r="D5409" s="9">
        <v>0.0095229298722213866</v>
      </c>
      <c r="E5409" s="9"/>
      <c r="F5409" s="255" t="s">
        <v>9132</v>
      </c>
      <c r="G5409" s="9"/>
      <c r="H5409" s="255" t="s">
        <v>9168</v>
      </c>
      <c r="I5409" s="9">
        <v>3</v>
      </c>
    </row>
    <row r="5410">
      <c r="A5410" s="255" t="s">
        <v>6587</v>
      </c>
      <c r="B5410" s="9">
        <v>8</v>
      </c>
      <c r="C5410" s="255" t="s">
        <v>9101</v>
      </c>
      <c r="D5410" s="9">
        <v>-0.0087938194743886321</v>
      </c>
      <c r="E5410" s="9"/>
      <c r="F5410" s="255" t="s">
        <v>9136</v>
      </c>
      <c r="G5410" s="9"/>
      <c r="H5410" s="255" t="s">
        <v>9168</v>
      </c>
      <c r="I5410" s="9">
        <v>3</v>
      </c>
    </row>
    <row r="5411">
      <c r="A5411" s="255" t="s">
        <v>6588</v>
      </c>
      <c r="B5411" s="9">
        <v>8</v>
      </c>
      <c r="C5411" s="255" t="s">
        <v>9101</v>
      </c>
      <c r="D5411" s="9">
        <v>-0.0051577582236345268</v>
      </c>
      <c r="E5411" s="9"/>
      <c r="F5411" s="255" t="s">
        <v>9137</v>
      </c>
      <c r="G5411" s="9"/>
      <c r="H5411" s="255" t="s">
        <v>9168</v>
      </c>
      <c r="I5411" s="9">
        <v>3</v>
      </c>
    </row>
    <row r="5412">
      <c r="A5412" s="255" t="s">
        <v>6589</v>
      </c>
      <c r="B5412" s="9">
        <v>9</v>
      </c>
      <c r="C5412" s="255" t="s">
        <v>9101</v>
      </c>
      <c r="D5412" s="9">
        <v>0.0061895972664201271</v>
      </c>
      <c r="E5412" s="9"/>
      <c r="F5412" s="255" t="s">
        <v>9129</v>
      </c>
      <c r="G5412" s="9"/>
      <c r="H5412" s="255" t="s">
        <v>9168</v>
      </c>
      <c r="I5412" s="9">
        <v>3</v>
      </c>
    </row>
    <row r="5413">
      <c r="A5413" s="255" t="s">
        <v>6590</v>
      </c>
      <c r="B5413" s="9">
        <v>9</v>
      </c>
      <c r="C5413" s="255" t="s">
        <v>9101</v>
      </c>
      <c r="D5413" s="9">
        <v>0.0061895972664201271</v>
      </c>
      <c r="E5413" s="9"/>
      <c r="F5413" s="255" t="s">
        <v>9130</v>
      </c>
      <c r="G5413" s="9"/>
      <c r="H5413" s="255" t="s">
        <v>9168</v>
      </c>
      <c r="I5413" s="9">
        <v>3</v>
      </c>
    </row>
    <row r="5414">
      <c r="A5414" s="255" t="s">
        <v>6591</v>
      </c>
      <c r="B5414" s="9">
        <v>9</v>
      </c>
      <c r="C5414" s="255" t="s">
        <v>9101</v>
      </c>
      <c r="D5414" s="9">
        <v>0.0054314562965686519</v>
      </c>
      <c r="E5414" s="9"/>
      <c r="F5414" s="255" t="s">
        <v>9131</v>
      </c>
      <c r="G5414" s="9"/>
      <c r="H5414" s="255" t="s">
        <v>9168</v>
      </c>
      <c r="I5414" s="9">
        <v>3</v>
      </c>
    </row>
    <row r="5415">
      <c r="A5415" s="255" t="s">
        <v>6592</v>
      </c>
      <c r="B5415" s="9">
        <v>9</v>
      </c>
      <c r="C5415" s="255" t="s">
        <v>9101</v>
      </c>
      <c r="D5415" s="9"/>
      <c r="E5415" s="9"/>
      <c r="F5415" s="255" t="s">
        <v>9121</v>
      </c>
      <c r="G5415" s="9"/>
      <c r="H5415" s="255" t="s">
        <v>9168</v>
      </c>
      <c r="I5415" s="9">
        <v>3</v>
      </c>
    </row>
    <row r="5416">
      <c r="A5416" s="255" t="s">
        <v>6593</v>
      </c>
      <c r="B5416" s="9">
        <v>9</v>
      </c>
      <c r="C5416" s="255" t="s">
        <v>9101</v>
      </c>
      <c r="D5416" s="9"/>
      <c r="E5416" s="9"/>
      <c r="F5416" s="255" t="s">
        <v>9120</v>
      </c>
      <c r="G5416" s="9"/>
      <c r="H5416" s="255" t="s">
        <v>9168</v>
      </c>
      <c r="I5416" s="9">
        <v>3</v>
      </c>
    </row>
    <row r="5417">
      <c r="A5417" s="255" t="s">
        <v>6594</v>
      </c>
      <c r="B5417" s="9">
        <v>9</v>
      </c>
      <c r="C5417" s="255" t="s">
        <v>9101</v>
      </c>
      <c r="D5417" s="9">
        <v>0.0086798307238898625</v>
      </c>
      <c r="E5417" s="9"/>
      <c r="F5417" s="255" t="s">
        <v>9122</v>
      </c>
      <c r="G5417" s="9"/>
      <c r="H5417" s="255" t="s">
        <v>9168</v>
      </c>
      <c r="I5417" s="9">
        <v>3</v>
      </c>
    </row>
    <row r="5418">
      <c r="A5418" s="255" t="s">
        <v>6595</v>
      </c>
      <c r="B5418" s="9">
        <v>9</v>
      </c>
      <c r="C5418" s="255" t="s">
        <v>9101</v>
      </c>
      <c r="D5418" s="9">
        <v>0.0086798307238898625</v>
      </c>
      <c r="E5418" s="9"/>
      <c r="F5418" s="255" t="s">
        <v>9123</v>
      </c>
      <c r="G5418" s="9"/>
      <c r="H5418" s="255" t="s">
        <v>9168</v>
      </c>
      <c r="I5418" s="9">
        <v>3</v>
      </c>
    </row>
    <row r="5419">
      <c r="A5419" s="255" t="s">
        <v>6596</v>
      </c>
      <c r="B5419" s="9">
        <v>9</v>
      </c>
      <c r="C5419" s="255" t="s">
        <v>9101</v>
      </c>
      <c r="D5419" s="9">
        <v>0.0086798307238898625</v>
      </c>
      <c r="E5419" s="9"/>
      <c r="F5419" s="255" t="s">
        <v>9124</v>
      </c>
      <c r="G5419" s="9"/>
      <c r="H5419" s="255" t="s">
        <v>9168</v>
      </c>
      <c r="I5419" s="9">
        <v>3</v>
      </c>
    </row>
    <row r="5420">
      <c r="A5420" s="255" t="s">
        <v>6597</v>
      </c>
      <c r="B5420" s="9">
        <v>9</v>
      </c>
      <c r="C5420" s="255" t="s">
        <v>9101</v>
      </c>
      <c r="D5420" s="9">
        <v>0.013523823405031899</v>
      </c>
      <c r="E5420" s="9"/>
      <c r="F5420" s="255" t="s">
        <v>9127</v>
      </c>
      <c r="G5420" s="9"/>
      <c r="H5420" s="255" t="s">
        <v>9168</v>
      </c>
      <c r="I5420" s="9">
        <v>3</v>
      </c>
    </row>
    <row r="5421">
      <c r="A5421" s="255" t="s">
        <v>6598</v>
      </c>
      <c r="B5421" s="9">
        <v>9</v>
      </c>
      <c r="C5421" s="255" t="s">
        <v>9101</v>
      </c>
      <c r="D5421" s="9">
        <v>0.013523823405031899</v>
      </c>
      <c r="E5421" s="9"/>
      <c r="F5421" s="255" t="s">
        <v>9128</v>
      </c>
      <c r="G5421" s="9"/>
      <c r="H5421" s="255" t="s">
        <v>9168</v>
      </c>
      <c r="I5421" s="9">
        <v>3</v>
      </c>
    </row>
    <row r="5422">
      <c r="A5422" s="255" t="s">
        <v>6599</v>
      </c>
      <c r="B5422" s="9">
        <v>9</v>
      </c>
      <c r="C5422" s="255" t="s">
        <v>9101</v>
      </c>
      <c r="D5422" s="9">
        <v>-0.0069988646278004362</v>
      </c>
      <c r="E5422" s="9"/>
      <c r="F5422" s="255" t="s">
        <v>9126</v>
      </c>
      <c r="G5422" s="9"/>
      <c r="H5422" s="255" t="s">
        <v>9168</v>
      </c>
      <c r="I5422" s="9">
        <v>3</v>
      </c>
    </row>
    <row r="5423">
      <c r="A5423" s="255" t="s">
        <v>6600</v>
      </c>
      <c r="B5423" s="9">
        <v>9</v>
      </c>
      <c r="C5423" s="255" t="s">
        <v>9101</v>
      </c>
      <c r="D5423" s="9"/>
      <c r="E5423" s="9"/>
      <c r="F5423" s="255" t="s">
        <v>9115</v>
      </c>
      <c r="G5423" s="9"/>
      <c r="H5423" s="255" t="s">
        <v>9168</v>
      </c>
      <c r="I5423" s="9">
        <v>3</v>
      </c>
    </row>
    <row r="5424">
      <c r="A5424" s="255" t="s">
        <v>6601</v>
      </c>
      <c r="B5424" s="9">
        <v>9</v>
      </c>
      <c r="C5424" s="255" t="s">
        <v>9101</v>
      </c>
      <c r="D5424" s="9"/>
      <c r="E5424" s="9"/>
      <c r="F5424" s="255" t="s">
        <v>9138</v>
      </c>
      <c r="G5424" s="9"/>
      <c r="H5424" s="255" t="s">
        <v>9168</v>
      </c>
      <c r="I5424" s="9">
        <v>3</v>
      </c>
    </row>
    <row r="5425">
      <c r="A5425" s="255" t="s">
        <v>6602</v>
      </c>
      <c r="B5425" s="9">
        <v>9</v>
      </c>
      <c r="C5425" s="255" t="s">
        <v>9101</v>
      </c>
      <c r="D5425" s="9"/>
      <c r="E5425" s="9"/>
      <c r="F5425" s="255" t="s">
        <v>9119</v>
      </c>
      <c r="G5425" s="9"/>
      <c r="H5425" s="255" t="s">
        <v>9168</v>
      </c>
      <c r="I5425" s="9">
        <v>3</v>
      </c>
    </row>
    <row r="5426">
      <c r="A5426" s="255" t="s">
        <v>6603</v>
      </c>
      <c r="B5426" s="9">
        <v>9</v>
      </c>
      <c r="C5426" s="255" t="s">
        <v>9101</v>
      </c>
      <c r="D5426" s="9"/>
      <c r="E5426" s="9"/>
      <c r="F5426" s="255" t="s">
        <v>9118</v>
      </c>
      <c r="G5426" s="9"/>
      <c r="H5426" s="255" t="s">
        <v>9168</v>
      </c>
      <c r="I5426" s="9">
        <v>3</v>
      </c>
    </row>
    <row r="5427">
      <c r="A5427" s="255" t="s">
        <v>6604</v>
      </c>
      <c r="B5427" s="9">
        <v>9</v>
      </c>
      <c r="C5427" s="255" t="s">
        <v>9101</v>
      </c>
      <c r="D5427" s="9"/>
      <c r="E5427" s="9"/>
      <c r="F5427" s="255" t="s">
        <v>9116</v>
      </c>
      <c r="G5427" s="9"/>
      <c r="H5427" s="255" t="s">
        <v>9168</v>
      </c>
      <c r="I5427" s="9">
        <v>3</v>
      </c>
    </row>
    <row r="5428">
      <c r="A5428" s="255" t="s">
        <v>6605</v>
      </c>
      <c r="B5428" s="9">
        <v>9</v>
      </c>
      <c r="C5428" s="255" t="s">
        <v>9101</v>
      </c>
      <c r="D5428" s="9"/>
      <c r="E5428" s="9"/>
      <c r="F5428" s="255" t="s">
        <v>9117</v>
      </c>
      <c r="G5428" s="9"/>
      <c r="H5428" s="255" t="s">
        <v>9168</v>
      </c>
      <c r="I5428" s="9">
        <v>3</v>
      </c>
    </row>
    <row r="5429">
      <c r="A5429" s="255" t="s">
        <v>6606</v>
      </c>
      <c r="B5429" s="9">
        <v>9</v>
      </c>
      <c r="C5429" s="255" t="s">
        <v>9101</v>
      </c>
      <c r="D5429" s="9">
        <v>0.0084930440188713003</v>
      </c>
      <c r="E5429" s="9"/>
      <c r="F5429" s="255" t="s">
        <v>9133</v>
      </c>
      <c r="G5429" s="9"/>
      <c r="H5429" s="255" t="s">
        <v>9168</v>
      </c>
      <c r="I5429" s="9">
        <v>3</v>
      </c>
    </row>
    <row r="5430">
      <c r="A5430" s="255" t="s">
        <v>6607</v>
      </c>
      <c r="B5430" s="9">
        <v>9</v>
      </c>
      <c r="C5430" s="255" t="s">
        <v>9101</v>
      </c>
      <c r="D5430" s="9"/>
      <c r="E5430" s="9"/>
      <c r="F5430" s="255" t="s">
        <v>9134</v>
      </c>
      <c r="G5430" s="9"/>
      <c r="H5430" s="255" t="s">
        <v>9168</v>
      </c>
      <c r="I5430" s="9">
        <v>3</v>
      </c>
    </row>
    <row r="5431">
      <c r="A5431" s="255" t="s">
        <v>6608</v>
      </c>
      <c r="B5431" s="9">
        <v>9</v>
      </c>
      <c r="C5431" s="255" t="s">
        <v>9101</v>
      </c>
      <c r="D5431" s="9">
        <v>0.0060278279238914151</v>
      </c>
      <c r="E5431" s="9"/>
      <c r="F5431" s="255" t="s">
        <v>9135</v>
      </c>
      <c r="G5431" s="9"/>
      <c r="H5431" s="255" t="s">
        <v>9168</v>
      </c>
      <c r="I5431" s="9">
        <v>3</v>
      </c>
    </row>
    <row r="5432">
      <c r="A5432" s="255" t="s">
        <v>6609</v>
      </c>
      <c r="B5432" s="9">
        <v>9</v>
      </c>
      <c r="C5432" s="255" t="s">
        <v>9101</v>
      </c>
      <c r="D5432" s="9">
        <v>0.0068249899796100771</v>
      </c>
      <c r="E5432" s="9"/>
      <c r="F5432" s="255" t="s">
        <v>9114</v>
      </c>
      <c r="G5432" s="9"/>
      <c r="H5432" s="255" t="s">
        <v>9168</v>
      </c>
      <c r="I5432" s="9">
        <v>3</v>
      </c>
    </row>
    <row r="5433">
      <c r="A5433" s="255" t="s">
        <v>6610</v>
      </c>
      <c r="B5433" s="9">
        <v>9</v>
      </c>
      <c r="C5433" s="255" t="s">
        <v>9101</v>
      </c>
      <c r="D5433" s="9">
        <v>0.0032702898195883382</v>
      </c>
      <c r="E5433" s="9"/>
      <c r="F5433" s="255" t="s">
        <v>9125</v>
      </c>
      <c r="G5433" s="9"/>
      <c r="H5433" s="255" t="s">
        <v>9168</v>
      </c>
      <c r="I5433" s="9">
        <v>3</v>
      </c>
    </row>
    <row r="5434">
      <c r="A5434" s="255" t="s">
        <v>6611</v>
      </c>
      <c r="B5434" s="9">
        <v>9</v>
      </c>
      <c r="C5434" s="255" t="s">
        <v>9101</v>
      </c>
      <c r="D5434" s="9">
        <v>0.0089440268793900286</v>
      </c>
      <c r="E5434" s="9"/>
      <c r="F5434" s="255" t="s">
        <v>9132</v>
      </c>
      <c r="G5434" s="9"/>
      <c r="H5434" s="255" t="s">
        <v>9168</v>
      </c>
      <c r="I5434" s="9">
        <v>3</v>
      </c>
    </row>
    <row r="5435">
      <c r="A5435" s="255" t="s">
        <v>6612</v>
      </c>
      <c r="B5435" s="9">
        <v>9</v>
      </c>
      <c r="C5435" s="255" t="s">
        <v>9101</v>
      </c>
      <c r="D5435" s="9">
        <v>-0.0073114061682462497</v>
      </c>
      <c r="E5435" s="9"/>
      <c r="F5435" s="255" t="s">
        <v>9136</v>
      </c>
      <c r="G5435" s="9"/>
      <c r="H5435" s="255" t="s">
        <v>9168</v>
      </c>
      <c r="I5435" s="9">
        <v>3</v>
      </c>
    </row>
    <row r="5436">
      <c r="A5436" s="255" t="s">
        <v>6613</v>
      </c>
      <c r="B5436" s="9">
        <v>9</v>
      </c>
      <c r="C5436" s="255" t="s">
        <v>9101</v>
      </c>
      <c r="D5436" s="9">
        <v>-0.0042253031428402038</v>
      </c>
      <c r="E5436" s="9"/>
      <c r="F5436" s="255" t="s">
        <v>9137</v>
      </c>
      <c r="G5436" s="9"/>
      <c r="H5436" s="255" t="s">
        <v>9168</v>
      </c>
      <c r="I5436" s="9">
        <v>3</v>
      </c>
    </row>
    <row r="5437">
      <c r="A5437" s="255" t="s">
        <v>6614</v>
      </c>
      <c r="B5437" s="9">
        <v>10</v>
      </c>
      <c r="C5437" s="255" t="s">
        <v>9101</v>
      </c>
      <c r="D5437" s="9">
        <v>0.0061184504642592986</v>
      </c>
      <c r="E5437" s="9"/>
      <c r="F5437" s="255" t="s">
        <v>9129</v>
      </c>
      <c r="G5437" s="9"/>
      <c r="H5437" s="255" t="s">
        <v>9168</v>
      </c>
      <c r="I5437" s="9">
        <v>3</v>
      </c>
    </row>
    <row r="5438">
      <c r="A5438" s="255" t="s">
        <v>6615</v>
      </c>
      <c r="B5438" s="9">
        <v>10</v>
      </c>
      <c r="C5438" s="255" t="s">
        <v>9101</v>
      </c>
      <c r="D5438" s="9">
        <v>0.0061184504642592986</v>
      </c>
      <c r="E5438" s="9"/>
      <c r="F5438" s="255" t="s">
        <v>9130</v>
      </c>
      <c r="G5438" s="9"/>
      <c r="H5438" s="255" t="s">
        <v>9168</v>
      </c>
      <c r="I5438" s="9">
        <v>3</v>
      </c>
    </row>
    <row r="5439">
      <c r="A5439" s="255" t="s">
        <v>6616</v>
      </c>
      <c r="B5439" s="9">
        <v>10</v>
      </c>
      <c r="C5439" s="255" t="s">
        <v>9101</v>
      </c>
      <c r="D5439" s="9">
        <v>0.0060679129694200858</v>
      </c>
      <c r="E5439" s="9"/>
      <c r="F5439" s="255" t="s">
        <v>9131</v>
      </c>
      <c r="G5439" s="9"/>
      <c r="H5439" s="255" t="s">
        <v>9168</v>
      </c>
      <c r="I5439" s="9">
        <v>3</v>
      </c>
    </row>
    <row r="5440">
      <c r="A5440" s="255" t="s">
        <v>6617</v>
      </c>
      <c r="B5440" s="9">
        <v>10</v>
      </c>
      <c r="C5440" s="255" t="s">
        <v>9101</v>
      </c>
      <c r="D5440" s="9"/>
      <c r="E5440" s="9"/>
      <c r="F5440" s="255" t="s">
        <v>9121</v>
      </c>
      <c r="G5440" s="9"/>
      <c r="H5440" s="255" t="s">
        <v>9168</v>
      </c>
      <c r="I5440" s="9">
        <v>3</v>
      </c>
    </row>
    <row r="5441">
      <c r="A5441" s="255" t="s">
        <v>6618</v>
      </c>
      <c r="B5441" s="9">
        <v>10</v>
      </c>
      <c r="C5441" s="255" t="s">
        <v>9101</v>
      </c>
      <c r="D5441" s="9"/>
      <c r="E5441" s="9"/>
      <c r="F5441" s="255" t="s">
        <v>9120</v>
      </c>
      <c r="G5441" s="9"/>
      <c r="H5441" s="255" t="s">
        <v>9168</v>
      </c>
      <c r="I5441" s="9">
        <v>3</v>
      </c>
    </row>
    <row r="5442">
      <c r="A5442" s="255" t="s">
        <v>6619</v>
      </c>
      <c r="B5442" s="9">
        <v>10</v>
      </c>
      <c r="C5442" s="255" t="s">
        <v>9101</v>
      </c>
      <c r="D5442" s="9">
        <v>0.0088042107299862917</v>
      </c>
      <c r="E5442" s="9"/>
      <c r="F5442" s="255" t="s">
        <v>9122</v>
      </c>
      <c r="G5442" s="9"/>
      <c r="H5442" s="255" t="s">
        <v>9168</v>
      </c>
      <c r="I5442" s="9">
        <v>3</v>
      </c>
    </row>
    <row r="5443">
      <c r="A5443" s="255" t="s">
        <v>6620</v>
      </c>
      <c r="B5443" s="9">
        <v>10</v>
      </c>
      <c r="C5443" s="255" t="s">
        <v>9101</v>
      </c>
      <c r="D5443" s="9">
        <v>0.0088042107299862917</v>
      </c>
      <c r="E5443" s="9"/>
      <c r="F5443" s="255" t="s">
        <v>9123</v>
      </c>
      <c r="G5443" s="9"/>
      <c r="H5443" s="255" t="s">
        <v>9168</v>
      </c>
      <c r="I5443" s="9">
        <v>3</v>
      </c>
    </row>
    <row r="5444">
      <c r="A5444" s="255" t="s">
        <v>6621</v>
      </c>
      <c r="B5444" s="9">
        <v>10</v>
      </c>
      <c r="C5444" s="255" t="s">
        <v>9101</v>
      </c>
      <c r="D5444" s="9">
        <v>0.0088042107299862917</v>
      </c>
      <c r="E5444" s="9"/>
      <c r="F5444" s="255" t="s">
        <v>9124</v>
      </c>
      <c r="G5444" s="9"/>
      <c r="H5444" s="255" t="s">
        <v>9168</v>
      </c>
      <c r="I5444" s="9">
        <v>3</v>
      </c>
    </row>
    <row r="5445">
      <c r="A5445" s="255" t="s">
        <v>6622</v>
      </c>
      <c r="B5445" s="9">
        <v>10</v>
      </c>
      <c r="C5445" s="255" t="s">
        <v>9101</v>
      </c>
      <c r="D5445" s="9">
        <v>0.015575345126680341</v>
      </c>
      <c r="E5445" s="9"/>
      <c r="F5445" s="255" t="s">
        <v>9127</v>
      </c>
      <c r="G5445" s="9"/>
      <c r="H5445" s="255" t="s">
        <v>9168</v>
      </c>
      <c r="I5445" s="9">
        <v>3</v>
      </c>
    </row>
    <row r="5446">
      <c r="A5446" s="255" t="s">
        <v>6623</v>
      </c>
      <c r="B5446" s="9">
        <v>10</v>
      </c>
      <c r="C5446" s="255" t="s">
        <v>9101</v>
      </c>
      <c r="D5446" s="9">
        <v>0.015575345126680341</v>
      </c>
      <c r="E5446" s="9"/>
      <c r="F5446" s="255" t="s">
        <v>9128</v>
      </c>
      <c r="G5446" s="9"/>
      <c r="H5446" s="255" t="s">
        <v>9168</v>
      </c>
      <c r="I5446" s="9">
        <v>3</v>
      </c>
    </row>
    <row r="5447">
      <c r="A5447" s="255" t="s">
        <v>6624</v>
      </c>
      <c r="B5447" s="9">
        <v>10</v>
      </c>
      <c r="C5447" s="255" t="s">
        <v>9101</v>
      </c>
      <c r="D5447" s="9">
        <v>-0.010008968039253297</v>
      </c>
      <c r="E5447" s="9"/>
      <c r="F5447" s="255" t="s">
        <v>9126</v>
      </c>
      <c r="G5447" s="9"/>
      <c r="H5447" s="255" t="s">
        <v>9168</v>
      </c>
      <c r="I5447" s="9">
        <v>3</v>
      </c>
    </row>
    <row r="5448">
      <c r="A5448" s="255" t="s">
        <v>6625</v>
      </c>
      <c r="B5448" s="9">
        <v>10</v>
      </c>
      <c r="C5448" s="255" t="s">
        <v>9101</v>
      </c>
      <c r="D5448" s="9"/>
      <c r="E5448" s="9"/>
      <c r="F5448" s="255" t="s">
        <v>9115</v>
      </c>
      <c r="G5448" s="9"/>
      <c r="H5448" s="255" t="s">
        <v>9168</v>
      </c>
      <c r="I5448" s="9">
        <v>3</v>
      </c>
    </row>
    <row r="5449">
      <c r="A5449" s="255" t="s">
        <v>6626</v>
      </c>
      <c r="B5449" s="9">
        <v>10</v>
      </c>
      <c r="C5449" s="255" t="s">
        <v>9101</v>
      </c>
      <c r="D5449" s="9"/>
      <c r="E5449" s="9"/>
      <c r="F5449" s="255" t="s">
        <v>9138</v>
      </c>
      <c r="G5449" s="9"/>
      <c r="H5449" s="255" t="s">
        <v>9168</v>
      </c>
      <c r="I5449" s="9">
        <v>3</v>
      </c>
    </row>
    <row r="5450">
      <c r="A5450" s="255" t="s">
        <v>6627</v>
      </c>
      <c r="B5450" s="9">
        <v>10</v>
      </c>
      <c r="C5450" s="255" t="s">
        <v>9101</v>
      </c>
      <c r="D5450" s="9"/>
      <c r="E5450" s="9"/>
      <c r="F5450" s="255" t="s">
        <v>9119</v>
      </c>
      <c r="G5450" s="9"/>
      <c r="H5450" s="255" t="s">
        <v>9168</v>
      </c>
      <c r="I5450" s="9">
        <v>3</v>
      </c>
    </row>
    <row r="5451">
      <c r="A5451" s="255" t="s">
        <v>6628</v>
      </c>
      <c r="B5451" s="9">
        <v>10</v>
      </c>
      <c r="C5451" s="255" t="s">
        <v>9101</v>
      </c>
      <c r="D5451" s="9"/>
      <c r="E5451" s="9"/>
      <c r="F5451" s="255" t="s">
        <v>9118</v>
      </c>
      <c r="G5451" s="9"/>
      <c r="H5451" s="255" t="s">
        <v>9168</v>
      </c>
      <c r="I5451" s="9">
        <v>3</v>
      </c>
    </row>
    <row r="5452">
      <c r="A5452" s="255" t="s">
        <v>6629</v>
      </c>
      <c r="B5452" s="9">
        <v>10</v>
      </c>
      <c r="C5452" s="255" t="s">
        <v>9101</v>
      </c>
      <c r="D5452" s="9"/>
      <c r="E5452" s="9"/>
      <c r="F5452" s="255" t="s">
        <v>9116</v>
      </c>
      <c r="G5452" s="9"/>
      <c r="H5452" s="255" t="s">
        <v>9168</v>
      </c>
      <c r="I5452" s="9">
        <v>3</v>
      </c>
    </row>
    <row r="5453">
      <c r="A5453" s="255" t="s">
        <v>6630</v>
      </c>
      <c r="B5453" s="9">
        <v>10</v>
      </c>
      <c r="C5453" s="255" t="s">
        <v>9101</v>
      </c>
      <c r="D5453" s="9"/>
      <c r="E5453" s="9"/>
      <c r="F5453" s="255" t="s">
        <v>9117</v>
      </c>
      <c r="G5453" s="9"/>
      <c r="H5453" s="255" t="s">
        <v>9168</v>
      </c>
      <c r="I5453" s="9">
        <v>3</v>
      </c>
    </row>
    <row r="5454">
      <c r="A5454" s="255" t="s">
        <v>6631</v>
      </c>
      <c r="B5454" s="9">
        <v>10</v>
      </c>
      <c r="C5454" s="255" t="s">
        <v>9101</v>
      </c>
      <c r="D5454" s="9">
        <v>0.007899094525258556</v>
      </c>
      <c r="E5454" s="9"/>
      <c r="F5454" s="255" t="s">
        <v>9133</v>
      </c>
      <c r="G5454" s="9"/>
      <c r="H5454" s="255" t="s">
        <v>9168</v>
      </c>
      <c r="I5454" s="9">
        <v>3</v>
      </c>
    </row>
    <row r="5455">
      <c r="A5455" s="255" t="s">
        <v>6632</v>
      </c>
      <c r="B5455" s="9">
        <v>10</v>
      </c>
      <c r="C5455" s="255" t="s">
        <v>9101</v>
      </c>
      <c r="D5455" s="9"/>
      <c r="E5455" s="9"/>
      <c r="F5455" s="255" t="s">
        <v>9134</v>
      </c>
      <c r="G5455" s="9"/>
      <c r="H5455" s="255" t="s">
        <v>9168</v>
      </c>
      <c r="I5455" s="9">
        <v>3</v>
      </c>
    </row>
    <row r="5456">
      <c r="A5456" s="255" t="s">
        <v>6633</v>
      </c>
      <c r="B5456" s="9">
        <v>10</v>
      </c>
      <c r="C5456" s="255" t="s">
        <v>9101</v>
      </c>
      <c r="D5456" s="9">
        <v>0.0057657446919242477</v>
      </c>
      <c r="E5456" s="9"/>
      <c r="F5456" s="255" t="s">
        <v>9135</v>
      </c>
      <c r="G5456" s="9"/>
      <c r="H5456" s="255" t="s">
        <v>9168</v>
      </c>
      <c r="I5456" s="9">
        <v>3</v>
      </c>
    </row>
    <row r="5457">
      <c r="A5457" s="255" t="s">
        <v>6634</v>
      </c>
      <c r="B5457" s="9">
        <v>10</v>
      </c>
      <c r="C5457" s="255" t="s">
        <v>9101</v>
      </c>
      <c r="D5457" s="9">
        <v>0.0093773079207393993</v>
      </c>
      <c r="E5457" s="9"/>
      <c r="F5457" s="255" t="s">
        <v>9114</v>
      </c>
      <c r="G5457" s="9"/>
      <c r="H5457" s="255" t="s">
        <v>9168</v>
      </c>
      <c r="I5457" s="9">
        <v>3</v>
      </c>
    </row>
    <row r="5458">
      <c r="A5458" s="255" t="s">
        <v>6635</v>
      </c>
      <c r="B5458" s="9">
        <v>10</v>
      </c>
      <c r="C5458" s="255" t="s">
        <v>9101</v>
      </c>
      <c r="D5458" s="9">
        <v>0.0032856702250300858</v>
      </c>
      <c r="E5458" s="9"/>
      <c r="F5458" s="255" t="s">
        <v>9125</v>
      </c>
      <c r="G5458" s="9"/>
      <c r="H5458" s="255" t="s">
        <v>9168</v>
      </c>
      <c r="I5458" s="9">
        <v>3</v>
      </c>
    </row>
    <row r="5459">
      <c r="A5459" s="255" t="s">
        <v>6636</v>
      </c>
      <c r="B5459" s="9">
        <v>10</v>
      </c>
      <c r="C5459" s="255" t="s">
        <v>9101</v>
      </c>
      <c r="D5459" s="9">
        <v>0.011775607743834321</v>
      </c>
      <c r="E5459" s="9"/>
      <c r="F5459" s="255" t="s">
        <v>9132</v>
      </c>
      <c r="G5459" s="9"/>
      <c r="H5459" s="255" t="s">
        <v>9168</v>
      </c>
      <c r="I5459" s="9">
        <v>3</v>
      </c>
    </row>
    <row r="5460">
      <c r="A5460" s="255" t="s">
        <v>6637</v>
      </c>
      <c r="B5460" s="9">
        <v>10</v>
      </c>
      <c r="C5460" s="255" t="s">
        <v>9101</v>
      </c>
      <c r="D5460" s="9">
        <v>-0.007610180965760562</v>
      </c>
      <c r="E5460" s="9"/>
      <c r="F5460" s="255" t="s">
        <v>9136</v>
      </c>
      <c r="G5460" s="9"/>
      <c r="H5460" s="255" t="s">
        <v>9168</v>
      </c>
      <c r="I5460" s="9">
        <v>3</v>
      </c>
    </row>
    <row r="5461">
      <c r="A5461" s="255" t="s">
        <v>6638</v>
      </c>
      <c r="B5461" s="9">
        <v>10</v>
      </c>
      <c r="C5461" s="255" t="s">
        <v>9101</v>
      </c>
      <c r="D5461" s="9">
        <v>-0.00630426446587276</v>
      </c>
      <c r="E5461" s="9"/>
      <c r="F5461" s="255" t="s">
        <v>9137</v>
      </c>
      <c r="G5461" s="9"/>
      <c r="H5461" s="255" t="s">
        <v>9168</v>
      </c>
      <c r="I5461" s="9">
        <v>3</v>
      </c>
    </row>
    <row r="5462">
      <c r="A5462" s="255" t="s">
        <v>6645</v>
      </c>
      <c r="B5462" s="9">
        <v>1</v>
      </c>
      <c r="C5462" s="255" t="s">
        <v>9102</v>
      </c>
      <c r="D5462" s="9">
        <v>0.012914090058689768</v>
      </c>
      <c r="E5462" s="9">
        <v>1747011.7004889275</v>
      </c>
      <c r="F5462" s="255" t="s">
        <v>9137</v>
      </c>
      <c r="G5462" s="9"/>
      <c r="H5462" s="255" t="s">
        <v>9168</v>
      </c>
      <c r="I5462" s="9">
        <v>3</v>
      </c>
    </row>
    <row r="5463">
      <c r="A5463" s="255" t="s">
        <v>6649</v>
      </c>
      <c r="B5463" s="9">
        <v>1</v>
      </c>
      <c r="C5463" s="255" t="s">
        <v>9102</v>
      </c>
      <c r="D5463" s="9">
        <v>0.02513687227094083</v>
      </c>
      <c r="E5463" s="9">
        <v>1747011.7004889275</v>
      </c>
      <c r="F5463" s="255" t="s">
        <v>9125</v>
      </c>
      <c r="G5463" s="9"/>
      <c r="H5463" s="255" t="s">
        <v>9168</v>
      </c>
      <c r="I5463" s="9">
        <v>3</v>
      </c>
    </row>
    <row r="5464">
      <c r="A5464" s="255" t="s">
        <v>6640</v>
      </c>
      <c r="B5464" s="9">
        <v>1</v>
      </c>
      <c r="C5464" s="255" t="s">
        <v>9102</v>
      </c>
      <c r="D5464" s="9"/>
      <c r="E5464" s="9">
        <v>1747011.7004889275</v>
      </c>
      <c r="F5464" s="255" t="s">
        <v>9138</v>
      </c>
      <c r="G5464" s="9"/>
      <c r="H5464" s="255" t="s">
        <v>9168</v>
      </c>
      <c r="I5464" s="9">
        <v>3</v>
      </c>
    </row>
    <row r="5465">
      <c r="A5465" s="255" t="s">
        <v>6644</v>
      </c>
      <c r="B5465" s="9">
        <v>1</v>
      </c>
      <c r="C5465" s="255" t="s">
        <v>9102</v>
      </c>
      <c r="D5465" s="9"/>
      <c r="E5465" s="9">
        <v>1747011.7004889275</v>
      </c>
      <c r="F5465" s="255" t="s">
        <v>9115</v>
      </c>
      <c r="G5465" s="9"/>
      <c r="H5465" s="255" t="s">
        <v>9168</v>
      </c>
      <c r="I5465" s="9">
        <v>3</v>
      </c>
    </row>
    <row r="5466">
      <c r="A5466" s="255" t="s">
        <v>6652</v>
      </c>
      <c r="B5466" s="9">
        <v>1</v>
      </c>
      <c r="C5466" s="255" t="s">
        <v>9102</v>
      </c>
      <c r="D5466" s="9">
        <v>-0.0082168074896813055</v>
      </c>
      <c r="E5466" s="9">
        <v>1747011.7004889275</v>
      </c>
      <c r="F5466" s="255" t="s">
        <v>9135</v>
      </c>
      <c r="G5466" s="9"/>
      <c r="H5466" s="255" t="s">
        <v>9168</v>
      </c>
      <c r="I5466" s="9">
        <v>3</v>
      </c>
    </row>
    <row r="5467">
      <c r="A5467" s="255" t="s">
        <v>6650</v>
      </c>
      <c r="B5467" s="9">
        <v>1</v>
      </c>
      <c r="C5467" s="255" t="s">
        <v>9102</v>
      </c>
      <c r="D5467" s="9"/>
      <c r="E5467" s="9">
        <v>1747011.7004889275</v>
      </c>
      <c r="F5467" s="255" t="s">
        <v>9117</v>
      </c>
      <c r="G5467" s="9"/>
      <c r="H5467" s="255" t="s">
        <v>9168</v>
      </c>
      <c r="I5467" s="9">
        <v>3</v>
      </c>
    </row>
    <row r="5468">
      <c r="A5468" s="255" t="s">
        <v>6654</v>
      </c>
      <c r="B5468" s="9">
        <v>1</v>
      </c>
      <c r="C5468" s="255" t="s">
        <v>9102</v>
      </c>
      <c r="D5468" s="9">
        <v>0.020140877519952711</v>
      </c>
      <c r="E5468" s="9">
        <v>1747011.7004889275</v>
      </c>
      <c r="F5468" s="255" t="s">
        <v>9131</v>
      </c>
      <c r="G5468" s="9"/>
      <c r="H5468" s="255" t="s">
        <v>9168</v>
      </c>
      <c r="I5468" s="9">
        <v>3</v>
      </c>
    </row>
    <row r="5469">
      <c r="A5469" s="255" t="s">
        <v>6659</v>
      </c>
      <c r="B5469" s="9">
        <v>1</v>
      </c>
      <c r="C5469" s="255" t="s">
        <v>9102</v>
      </c>
      <c r="D5469" s="9"/>
      <c r="E5469" s="9">
        <v>1747011.7004889275</v>
      </c>
      <c r="F5469" s="255" t="s">
        <v>9116</v>
      </c>
      <c r="G5469" s="9"/>
      <c r="H5469" s="255" t="s">
        <v>9168</v>
      </c>
      <c r="I5469" s="9">
        <v>3</v>
      </c>
    </row>
    <row r="5470">
      <c r="A5470" s="255" t="s">
        <v>6661</v>
      </c>
      <c r="B5470" s="9">
        <v>1</v>
      </c>
      <c r="C5470" s="255" t="s">
        <v>9102</v>
      </c>
      <c r="D5470" s="9">
        <v>0.026151651490048042</v>
      </c>
      <c r="E5470" s="9">
        <v>1747011.7004889275</v>
      </c>
      <c r="F5470" s="255" t="s">
        <v>9134</v>
      </c>
      <c r="G5470" s="9"/>
      <c r="H5470" s="255" t="s">
        <v>9168</v>
      </c>
      <c r="I5470" s="9">
        <v>3</v>
      </c>
    </row>
    <row r="5471">
      <c r="A5471" s="255" t="s">
        <v>6658</v>
      </c>
      <c r="B5471" s="9">
        <v>1</v>
      </c>
      <c r="C5471" s="255" t="s">
        <v>9102</v>
      </c>
      <c r="D5471" s="9">
        <v>0.010466662572925098</v>
      </c>
      <c r="E5471" s="9">
        <v>1747011.7004889275</v>
      </c>
      <c r="F5471" s="255" t="s">
        <v>9128</v>
      </c>
      <c r="G5471" s="9"/>
      <c r="H5471" s="255" t="s">
        <v>9168</v>
      </c>
      <c r="I5471" s="9">
        <v>3</v>
      </c>
    </row>
    <row r="5472">
      <c r="A5472" s="255" t="s">
        <v>6653</v>
      </c>
      <c r="B5472" s="9">
        <v>1</v>
      </c>
      <c r="C5472" s="255" t="s">
        <v>9102</v>
      </c>
      <c r="D5472" s="9"/>
      <c r="E5472" s="9">
        <v>1747011.7004889275</v>
      </c>
      <c r="F5472" s="255" t="s">
        <v>9118</v>
      </c>
      <c r="G5472" s="9"/>
      <c r="H5472" s="255" t="s">
        <v>9168</v>
      </c>
      <c r="I5472" s="9">
        <v>3</v>
      </c>
    </row>
    <row r="5473">
      <c r="A5473" s="255" t="s">
        <v>6657</v>
      </c>
      <c r="B5473" s="9">
        <v>1</v>
      </c>
      <c r="C5473" s="255" t="s">
        <v>9102</v>
      </c>
      <c r="D5473" s="9">
        <v>0.012327859649142285</v>
      </c>
      <c r="E5473" s="9">
        <v>1747011.7004889275</v>
      </c>
      <c r="F5473" s="255" t="s">
        <v>9122</v>
      </c>
      <c r="G5473" s="9"/>
      <c r="H5473" s="255" t="s">
        <v>9168</v>
      </c>
      <c r="I5473" s="9">
        <v>3</v>
      </c>
    </row>
    <row r="5474">
      <c r="A5474" s="255" t="s">
        <v>6660</v>
      </c>
      <c r="B5474" s="9">
        <v>1</v>
      </c>
      <c r="C5474" s="255" t="s">
        <v>9102</v>
      </c>
      <c r="D5474" s="9">
        <v>-0.03220062517670122</v>
      </c>
      <c r="E5474" s="9">
        <v>1747011.7004889275</v>
      </c>
      <c r="F5474" s="255" t="s">
        <v>9130</v>
      </c>
      <c r="G5474" s="9"/>
      <c r="H5474" s="255" t="s">
        <v>9168</v>
      </c>
      <c r="I5474" s="9">
        <v>3</v>
      </c>
    </row>
    <row r="5475">
      <c r="A5475" s="255" t="s">
        <v>6662</v>
      </c>
      <c r="B5475" s="9">
        <v>1</v>
      </c>
      <c r="C5475" s="255" t="s">
        <v>9102</v>
      </c>
      <c r="D5475" s="9">
        <v>0.010466662572925098</v>
      </c>
      <c r="E5475" s="9">
        <v>1747011.7004889275</v>
      </c>
      <c r="F5475" s="255" t="s">
        <v>9127</v>
      </c>
      <c r="G5475" s="9"/>
      <c r="H5475" s="255" t="s">
        <v>9168</v>
      </c>
      <c r="I5475" s="9">
        <v>3</v>
      </c>
    </row>
    <row r="5476">
      <c r="A5476" s="255" t="s">
        <v>6646</v>
      </c>
      <c r="B5476" s="9">
        <v>1</v>
      </c>
      <c r="C5476" s="255" t="s">
        <v>9102</v>
      </c>
      <c r="D5476" s="9">
        <v>0.012327859649142285</v>
      </c>
      <c r="E5476" s="9">
        <v>1747011.7004889275</v>
      </c>
      <c r="F5476" s="255" t="s">
        <v>9123</v>
      </c>
      <c r="G5476" s="9"/>
      <c r="H5476" s="255" t="s">
        <v>9168</v>
      </c>
      <c r="I5476" s="9">
        <v>3</v>
      </c>
    </row>
    <row r="5477">
      <c r="A5477" s="255" t="s">
        <v>6641</v>
      </c>
      <c r="B5477" s="9">
        <v>1</v>
      </c>
      <c r="C5477" s="255" t="s">
        <v>9102</v>
      </c>
      <c r="D5477" s="9">
        <v>0.012327859649142285</v>
      </c>
      <c r="E5477" s="9">
        <v>1747011.7004889275</v>
      </c>
      <c r="F5477" s="255" t="s">
        <v>9124</v>
      </c>
      <c r="G5477" s="9"/>
      <c r="H5477" s="255" t="s">
        <v>9168</v>
      </c>
      <c r="I5477" s="9">
        <v>3</v>
      </c>
    </row>
    <row r="5478">
      <c r="A5478" s="255" t="s">
        <v>6643</v>
      </c>
      <c r="B5478" s="9">
        <v>1</v>
      </c>
      <c r="C5478" s="255" t="s">
        <v>9102</v>
      </c>
      <c r="D5478" s="9">
        <v>0.016976214098831259</v>
      </c>
      <c r="E5478" s="9">
        <v>1747011.7004889275</v>
      </c>
      <c r="F5478" s="255" t="s">
        <v>9132</v>
      </c>
      <c r="G5478" s="9"/>
      <c r="H5478" s="255" t="s">
        <v>9168</v>
      </c>
      <c r="I5478" s="9">
        <v>3</v>
      </c>
    </row>
    <row r="5479">
      <c r="A5479" s="255" t="s">
        <v>6651</v>
      </c>
      <c r="B5479" s="9">
        <v>1</v>
      </c>
      <c r="C5479" s="255" t="s">
        <v>9102</v>
      </c>
      <c r="D5479" s="9"/>
      <c r="E5479" s="9">
        <v>1747011.7004889275</v>
      </c>
      <c r="F5479" s="255" t="s">
        <v>9119</v>
      </c>
      <c r="G5479" s="9"/>
      <c r="H5479" s="255" t="s">
        <v>9168</v>
      </c>
      <c r="I5479" s="9">
        <v>3</v>
      </c>
    </row>
    <row r="5480">
      <c r="A5480" s="255" t="s">
        <v>6648</v>
      </c>
      <c r="B5480" s="9">
        <v>1</v>
      </c>
      <c r="C5480" s="255" t="s">
        <v>9102</v>
      </c>
      <c r="D5480" s="9">
        <v>-0.03220062517670122</v>
      </c>
      <c r="E5480" s="9">
        <v>1747011.7004889275</v>
      </c>
      <c r="F5480" s="255" t="s">
        <v>9129</v>
      </c>
      <c r="G5480" s="9"/>
      <c r="H5480" s="255" t="s">
        <v>9168</v>
      </c>
      <c r="I5480" s="9">
        <v>3</v>
      </c>
    </row>
    <row r="5481">
      <c r="A5481" s="255" t="s">
        <v>6656</v>
      </c>
      <c r="B5481" s="9">
        <v>1</v>
      </c>
      <c r="C5481" s="255" t="s">
        <v>9102</v>
      </c>
      <c r="D5481" s="9">
        <v>0.009510231037538926</v>
      </c>
      <c r="E5481" s="9">
        <v>1747011.7004889275</v>
      </c>
      <c r="F5481" s="255" t="s">
        <v>9133</v>
      </c>
      <c r="G5481" s="9"/>
      <c r="H5481" s="255" t="s">
        <v>9168</v>
      </c>
      <c r="I5481" s="9">
        <v>3</v>
      </c>
    </row>
    <row r="5482">
      <c r="A5482" s="255" t="s">
        <v>6663</v>
      </c>
      <c r="B5482" s="9">
        <v>1</v>
      </c>
      <c r="C5482" s="255" t="s">
        <v>9102</v>
      </c>
      <c r="D5482" s="9"/>
      <c r="E5482" s="9">
        <v>1747011.7004889275</v>
      </c>
      <c r="F5482" s="255" t="s">
        <v>9120</v>
      </c>
      <c r="G5482" s="9"/>
      <c r="H5482" s="255" t="s">
        <v>9168</v>
      </c>
      <c r="I5482" s="9">
        <v>3</v>
      </c>
    </row>
    <row r="5483">
      <c r="A5483" s="255" t="s">
        <v>6647</v>
      </c>
      <c r="B5483" s="9">
        <v>1</v>
      </c>
      <c r="C5483" s="255" t="s">
        <v>9102</v>
      </c>
      <c r="D5483" s="9">
        <v>0.0086784748563707974</v>
      </c>
      <c r="E5483" s="9">
        <v>1747011.7004889275</v>
      </c>
      <c r="F5483" s="255" t="s">
        <v>9126</v>
      </c>
      <c r="G5483" s="9"/>
      <c r="H5483" s="255" t="s">
        <v>9168</v>
      </c>
      <c r="I5483" s="9">
        <v>3</v>
      </c>
    </row>
    <row r="5484">
      <c r="A5484" s="255" t="s">
        <v>6655</v>
      </c>
      <c r="B5484" s="9">
        <v>1</v>
      </c>
      <c r="C5484" s="255" t="s">
        <v>9102</v>
      </c>
      <c r="D5484" s="9">
        <v>0.012886533040548777</v>
      </c>
      <c r="E5484" s="9">
        <v>1747011.7004889275</v>
      </c>
      <c r="F5484" s="255" t="s">
        <v>9114</v>
      </c>
      <c r="G5484" s="9"/>
      <c r="H5484" s="255" t="s">
        <v>9168</v>
      </c>
      <c r="I5484" s="9">
        <v>3</v>
      </c>
    </row>
    <row r="5485">
      <c r="A5485" s="255" t="s">
        <v>6642</v>
      </c>
      <c r="B5485" s="9">
        <v>1</v>
      </c>
      <c r="C5485" s="255" t="s">
        <v>9102</v>
      </c>
      <c r="D5485" s="9"/>
      <c r="E5485" s="9">
        <v>1747011.7004889275</v>
      </c>
      <c r="F5485" s="255" t="s">
        <v>9121</v>
      </c>
      <c r="G5485" s="9"/>
      <c r="H5485" s="255" t="s">
        <v>9168</v>
      </c>
      <c r="I5485" s="9">
        <v>3</v>
      </c>
    </row>
    <row r="5486">
      <c r="A5486" s="255" t="s">
        <v>6639</v>
      </c>
      <c r="B5486" s="9">
        <v>1</v>
      </c>
      <c r="C5486" s="255" t="s">
        <v>9102</v>
      </c>
      <c r="D5486" s="9">
        <v>0.0012529180711457544</v>
      </c>
      <c r="E5486" s="9">
        <v>1747011.7004889275</v>
      </c>
      <c r="F5486" s="255" t="s">
        <v>9136</v>
      </c>
      <c r="G5486" s="9"/>
      <c r="H5486" s="255" t="s">
        <v>9168</v>
      </c>
      <c r="I5486" s="9">
        <v>3</v>
      </c>
    </row>
    <row r="5487">
      <c r="A5487" s="255" t="s">
        <v>6669</v>
      </c>
      <c r="B5487" s="9">
        <v>2</v>
      </c>
      <c r="C5487" s="255" t="s">
        <v>9102</v>
      </c>
      <c r="D5487" s="9">
        <v>0.02933138500715678</v>
      </c>
      <c r="E5487" s="9">
        <v>1746626.5573948817</v>
      </c>
      <c r="F5487" s="255" t="s">
        <v>9123</v>
      </c>
      <c r="G5487" s="9"/>
      <c r="H5487" s="255" t="s">
        <v>9168</v>
      </c>
      <c r="I5487" s="9">
        <v>3</v>
      </c>
    </row>
    <row r="5488">
      <c r="A5488" s="255" t="s">
        <v>6675</v>
      </c>
      <c r="B5488" s="9">
        <v>2</v>
      </c>
      <c r="C5488" s="255" t="s">
        <v>9102</v>
      </c>
      <c r="D5488" s="9"/>
      <c r="E5488" s="9">
        <v>1746626.5573948817</v>
      </c>
      <c r="F5488" s="255" t="s">
        <v>9138</v>
      </c>
      <c r="G5488" s="9"/>
      <c r="H5488" s="255" t="s">
        <v>9168</v>
      </c>
      <c r="I5488" s="9">
        <v>3</v>
      </c>
    </row>
    <row r="5489">
      <c r="A5489" s="255" t="s">
        <v>6679</v>
      </c>
      <c r="B5489" s="9">
        <v>2</v>
      </c>
      <c r="C5489" s="255" t="s">
        <v>9102</v>
      </c>
      <c r="D5489" s="9">
        <v>0.028757169310534045</v>
      </c>
      <c r="E5489" s="9">
        <v>1746626.5573948817</v>
      </c>
      <c r="F5489" s="255" t="s">
        <v>9131</v>
      </c>
      <c r="G5489" s="9"/>
      <c r="H5489" s="255" t="s">
        <v>9168</v>
      </c>
      <c r="I5489" s="9">
        <v>3</v>
      </c>
    </row>
    <row r="5490">
      <c r="A5490" s="255" t="s">
        <v>6681</v>
      </c>
      <c r="B5490" s="9">
        <v>2</v>
      </c>
      <c r="C5490" s="255" t="s">
        <v>9102</v>
      </c>
      <c r="D5490" s="9">
        <v>0.02933138500715678</v>
      </c>
      <c r="E5490" s="9">
        <v>1746626.5573948817</v>
      </c>
      <c r="F5490" s="255" t="s">
        <v>9122</v>
      </c>
      <c r="G5490" s="9"/>
      <c r="H5490" s="255" t="s">
        <v>9168</v>
      </c>
      <c r="I5490" s="9">
        <v>3</v>
      </c>
    </row>
    <row r="5491">
      <c r="A5491" s="255" t="s">
        <v>6670</v>
      </c>
      <c r="B5491" s="9">
        <v>2</v>
      </c>
      <c r="C5491" s="255" t="s">
        <v>9102</v>
      </c>
      <c r="D5491" s="9"/>
      <c r="E5491" s="9">
        <v>1746626.5573948817</v>
      </c>
      <c r="F5491" s="255" t="s">
        <v>9117</v>
      </c>
      <c r="G5491" s="9"/>
      <c r="H5491" s="255" t="s">
        <v>9168</v>
      </c>
      <c r="I5491" s="9">
        <v>3</v>
      </c>
    </row>
    <row r="5492">
      <c r="A5492" s="255" t="s">
        <v>6667</v>
      </c>
      <c r="B5492" s="9">
        <v>2</v>
      </c>
      <c r="C5492" s="255" t="s">
        <v>9102</v>
      </c>
      <c r="D5492" s="9">
        <v>0.03678297652211799</v>
      </c>
      <c r="E5492" s="9">
        <v>1746626.5573948817</v>
      </c>
      <c r="F5492" s="255" t="s">
        <v>9125</v>
      </c>
      <c r="G5492" s="9"/>
      <c r="H5492" s="255" t="s">
        <v>9168</v>
      </c>
      <c r="I5492" s="9">
        <v>3</v>
      </c>
    </row>
    <row r="5493">
      <c r="A5493" s="255" t="s">
        <v>6664</v>
      </c>
      <c r="B5493" s="9">
        <v>2</v>
      </c>
      <c r="C5493" s="255" t="s">
        <v>9102</v>
      </c>
      <c r="D5493" s="9">
        <v>0.0069735259631445957</v>
      </c>
      <c r="E5493" s="9">
        <v>1746626.5573948817</v>
      </c>
      <c r="F5493" s="255" t="s">
        <v>9136</v>
      </c>
      <c r="G5493" s="9"/>
      <c r="H5493" s="255" t="s">
        <v>9168</v>
      </c>
      <c r="I5493" s="9">
        <v>3</v>
      </c>
    </row>
    <row r="5494">
      <c r="A5494" s="255" t="s">
        <v>6687</v>
      </c>
      <c r="B5494" s="9">
        <v>2</v>
      </c>
      <c r="C5494" s="255" t="s">
        <v>9102</v>
      </c>
      <c r="D5494" s="9"/>
      <c r="E5494" s="9">
        <v>1746626.5573948817</v>
      </c>
      <c r="F5494" s="255" t="s">
        <v>9115</v>
      </c>
      <c r="G5494" s="9"/>
      <c r="H5494" s="255" t="s">
        <v>9168</v>
      </c>
      <c r="I5494" s="9">
        <v>3</v>
      </c>
    </row>
    <row r="5495">
      <c r="A5495" s="255" t="s">
        <v>6673</v>
      </c>
      <c r="B5495" s="9">
        <v>2</v>
      </c>
      <c r="C5495" s="255" t="s">
        <v>9102</v>
      </c>
      <c r="D5495" s="9"/>
      <c r="E5495" s="9">
        <v>1746626.5573948817</v>
      </c>
      <c r="F5495" s="255" t="s">
        <v>9118</v>
      </c>
      <c r="G5495" s="9"/>
      <c r="H5495" s="255" t="s">
        <v>9168</v>
      </c>
      <c r="I5495" s="9">
        <v>3</v>
      </c>
    </row>
    <row r="5496">
      <c r="A5496" s="255" t="s">
        <v>6680</v>
      </c>
      <c r="B5496" s="9">
        <v>2</v>
      </c>
      <c r="C5496" s="255" t="s">
        <v>9102</v>
      </c>
      <c r="D5496" s="9">
        <v>0.019482005969294905</v>
      </c>
      <c r="E5496" s="9">
        <v>1746626.5573948817</v>
      </c>
      <c r="F5496" s="255" t="s">
        <v>9137</v>
      </c>
      <c r="G5496" s="9"/>
      <c r="H5496" s="255" t="s">
        <v>9168</v>
      </c>
      <c r="I5496" s="9">
        <v>3</v>
      </c>
    </row>
    <row r="5497">
      <c r="A5497" s="255" t="s">
        <v>6668</v>
      </c>
      <c r="B5497" s="9">
        <v>2</v>
      </c>
      <c r="C5497" s="255" t="s">
        <v>9102</v>
      </c>
      <c r="D5497" s="9">
        <v>0.032603994305716373</v>
      </c>
      <c r="E5497" s="9">
        <v>1746626.5573948817</v>
      </c>
      <c r="F5497" s="255" t="s">
        <v>9130</v>
      </c>
      <c r="G5497" s="9"/>
      <c r="H5497" s="255" t="s">
        <v>9168</v>
      </c>
      <c r="I5497" s="9">
        <v>3</v>
      </c>
    </row>
    <row r="5498">
      <c r="A5498" s="255" t="s">
        <v>6677</v>
      </c>
      <c r="B5498" s="9">
        <v>2</v>
      </c>
      <c r="C5498" s="255" t="s">
        <v>9102</v>
      </c>
      <c r="D5498" s="9"/>
      <c r="E5498" s="9">
        <v>1746626.5573948817</v>
      </c>
      <c r="F5498" s="255" t="s">
        <v>9121</v>
      </c>
      <c r="G5498" s="9"/>
      <c r="H5498" s="255" t="s">
        <v>9168</v>
      </c>
      <c r="I5498" s="9">
        <v>3</v>
      </c>
    </row>
    <row r="5499">
      <c r="A5499" s="255" t="s">
        <v>6684</v>
      </c>
      <c r="B5499" s="9">
        <v>2</v>
      </c>
      <c r="C5499" s="255" t="s">
        <v>9102</v>
      </c>
      <c r="D5499" s="9">
        <v>0.037880674748126161</v>
      </c>
      <c r="E5499" s="9">
        <v>1746626.5573948817</v>
      </c>
      <c r="F5499" s="255" t="s">
        <v>9134</v>
      </c>
      <c r="G5499" s="9"/>
      <c r="H5499" s="255" t="s">
        <v>9168</v>
      </c>
      <c r="I5499" s="9">
        <v>3</v>
      </c>
    </row>
    <row r="5500">
      <c r="A5500" s="255" t="s">
        <v>6665</v>
      </c>
      <c r="B5500" s="9">
        <v>2</v>
      </c>
      <c r="C5500" s="255" t="s">
        <v>9102</v>
      </c>
      <c r="D5500" s="9">
        <v>0.018637920231417814</v>
      </c>
      <c r="E5500" s="9">
        <v>1746626.5573948817</v>
      </c>
      <c r="F5500" s="255" t="s">
        <v>9114</v>
      </c>
      <c r="G5500" s="9"/>
      <c r="H5500" s="255" t="s">
        <v>9168</v>
      </c>
      <c r="I5500" s="9">
        <v>3</v>
      </c>
    </row>
    <row r="5501">
      <c r="A5501" s="255" t="s">
        <v>6671</v>
      </c>
      <c r="B5501" s="9">
        <v>2</v>
      </c>
      <c r="C5501" s="255" t="s">
        <v>9102</v>
      </c>
      <c r="D5501" s="9">
        <v>0.026428274428827437</v>
      </c>
      <c r="E5501" s="9">
        <v>1746626.5573948817</v>
      </c>
      <c r="F5501" s="255" t="s">
        <v>9133</v>
      </c>
      <c r="G5501" s="9"/>
      <c r="H5501" s="255" t="s">
        <v>9168</v>
      </c>
      <c r="I5501" s="9">
        <v>3</v>
      </c>
    </row>
    <row r="5502">
      <c r="A5502" s="255" t="s">
        <v>6685</v>
      </c>
      <c r="B5502" s="9">
        <v>2</v>
      </c>
      <c r="C5502" s="255" t="s">
        <v>9102</v>
      </c>
      <c r="D5502" s="9">
        <v>0.014228766443993854</v>
      </c>
      <c r="E5502" s="9">
        <v>1746626.5573948817</v>
      </c>
      <c r="F5502" s="255" t="s">
        <v>9135</v>
      </c>
      <c r="G5502" s="9"/>
      <c r="H5502" s="255" t="s">
        <v>9168</v>
      </c>
      <c r="I5502" s="9">
        <v>3</v>
      </c>
    </row>
    <row r="5503">
      <c r="A5503" s="255" t="s">
        <v>6674</v>
      </c>
      <c r="B5503" s="9">
        <v>2</v>
      </c>
      <c r="C5503" s="255" t="s">
        <v>9102</v>
      </c>
      <c r="D5503" s="9"/>
      <c r="E5503" s="9">
        <v>1746626.5573948817</v>
      </c>
      <c r="F5503" s="255" t="s">
        <v>9119</v>
      </c>
      <c r="G5503" s="9"/>
      <c r="H5503" s="255" t="s">
        <v>9168</v>
      </c>
      <c r="I5503" s="9">
        <v>3</v>
      </c>
    </row>
    <row r="5504">
      <c r="A5504" s="255" t="s">
        <v>6666</v>
      </c>
      <c r="B5504" s="9">
        <v>2</v>
      </c>
      <c r="C5504" s="255" t="s">
        <v>9102</v>
      </c>
      <c r="D5504" s="9"/>
      <c r="E5504" s="9">
        <v>1746626.5573948817</v>
      </c>
      <c r="F5504" s="255" t="s">
        <v>9116</v>
      </c>
      <c r="G5504" s="9"/>
      <c r="H5504" s="255" t="s">
        <v>9168</v>
      </c>
      <c r="I5504" s="9">
        <v>3</v>
      </c>
    </row>
    <row r="5505">
      <c r="A5505" s="255" t="s">
        <v>6683</v>
      </c>
      <c r="B5505" s="9">
        <v>2</v>
      </c>
      <c r="C5505" s="255" t="s">
        <v>9102</v>
      </c>
      <c r="D5505" s="9">
        <v>0.021991036381326209</v>
      </c>
      <c r="E5505" s="9">
        <v>1746626.5573948817</v>
      </c>
      <c r="F5505" s="255" t="s">
        <v>9128</v>
      </c>
      <c r="G5505" s="9"/>
      <c r="H5505" s="255" t="s">
        <v>9168</v>
      </c>
      <c r="I5505" s="9">
        <v>3</v>
      </c>
    </row>
    <row r="5506">
      <c r="A5506" s="255" t="s">
        <v>6688</v>
      </c>
      <c r="B5506" s="9">
        <v>2</v>
      </c>
      <c r="C5506" s="255" t="s">
        <v>9102</v>
      </c>
      <c r="D5506" s="9">
        <v>0.02933138500715678</v>
      </c>
      <c r="E5506" s="9">
        <v>1746626.5573948817</v>
      </c>
      <c r="F5506" s="255" t="s">
        <v>9124</v>
      </c>
      <c r="G5506" s="9"/>
      <c r="H5506" s="255" t="s">
        <v>9168</v>
      </c>
      <c r="I5506" s="9">
        <v>3</v>
      </c>
    </row>
    <row r="5507">
      <c r="A5507" s="255" t="s">
        <v>6686</v>
      </c>
      <c r="B5507" s="9">
        <v>2</v>
      </c>
      <c r="C5507" s="255" t="s">
        <v>9102</v>
      </c>
      <c r="D5507" s="9">
        <v>0.024695507014765288</v>
      </c>
      <c r="E5507" s="9">
        <v>1746626.5573948817</v>
      </c>
      <c r="F5507" s="255" t="s">
        <v>9132</v>
      </c>
      <c r="G5507" s="9"/>
      <c r="H5507" s="255" t="s">
        <v>9168</v>
      </c>
      <c r="I5507" s="9">
        <v>3</v>
      </c>
    </row>
    <row r="5508">
      <c r="A5508" s="255" t="s">
        <v>6682</v>
      </c>
      <c r="B5508" s="9">
        <v>2</v>
      </c>
      <c r="C5508" s="255" t="s">
        <v>9102</v>
      </c>
      <c r="D5508" s="9"/>
      <c r="E5508" s="9">
        <v>1746626.5573948817</v>
      </c>
      <c r="F5508" s="255" t="s">
        <v>9120</v>
      </c>
      <c r="G5508" s="9"/>
      <c r="H5508" s="255" t="s">
        <v>9168</v>
      </c>
      <c r="I5508" s="9">
        <v>3</v>
      </c>
    </row>
    <row r="5509">
      <c r="A5509" s="255" t="s">
        <v>6678</v>
      </c>
      <c r="B5509" s="9">
        <v>2</v>
      </c>
      <c r="C5509" s="255" t="s">
        <v>9102</v>
      </c>
      <c r="D5509" s="9">
        <v>0.014938628328647343</v>
      </c>
      <c r="E5509" s="9">
        <v>1746626.5573948817</v>
      </c>
      <c r="F5509" s="255" t="s">
        <v>9126</v>
      </c>
      <c r="G5509" s="9"/>
      <c r="H5509" s="255" t="s">
        <v>9168</v>
      </c>
      <c r="I5509" s="9">
        <v>3</v>
      </c>
    </row>
    <row r="5510">
      <c r="A5510" s="255" t="s">
        <v>6672</v>
      </c>
      <c r="B5510" s="9">
        <v>2</v>
      </c>
      <c r="C5510" s="255" t="s">
        <v>9102</v>
      </c>
      <c r="D5510" s="9">
        <v>0.032603994305716373</v>
      </c>
      <c r="E5510" s="9">
        <v>1746626.5573948817</v>
      </c>
      <c r="F5510" s="255" t="s">
        <v>9129</v>
      </c>
      <c r="G5510" s="9"/>
      <c r="H5510" s="255" t="s">
        <v>9168</v>
      </c>
      <c r="I5510" s="9">
        <v>3</v>
      </c>
    </row>
    <row r="5511">
      <c r="A5511" s="255" t="s">
        <v>6676</v>
      </c>
      <c r="B5511" s="9">
        <v>2</v>
      </c>
      <c r="C5511" s="255" t="s">
        <v>9102</v>
      </c>
      <c r="D5511" s="9">
        <v>0.021991036381326209</v>
      </c>
      <c r="E5511" s="9">
        <v>1746626.5573948817</v>
      </c>
      <c r="F5511" s="255" t="s">
        <v>9127</v>
      </c>
      <c r="G5511" s="9"/>
      <c r="H5511" s="255" t="s">
        <v>9168</v>
      </c>
      <c r="I5511" s="9">
        <v>3</v>
      </c>
    </row>
    <row r="5512">
      <c r="A5512" s="255" t="s">
        <v>6708</v>
      </c>
      <c r="B5512" s="9">
        <v>3</v>
      </c>
      <c r="C5512" s="255" t="s">
        <v>9102</v>
      </c>
      <c r="D5512" s="9">
        <v>0.048597525651008465</v>
      </c>
      <c r="E5512" s="9">
        <v>1749453.4255017771</v>
      </c>
      <c r="F5512" s="255" t="s">
        <v>9122</v>
      </c>
      <c r="G5512" s="9"/>
      <c r="H5512" s="255" t="s">
        <v>9168</v>
      </c>
      <c r="I5512" s="9">
        <v>3</v>
      </c>
    </row>
    <row r="5513">
      <c r="A5513" s="255" t="s">
        <v>6691</v>
      </c>
      <c r="B5513" s="9">
        <v>3</v>
      </c>
      <c r="C5513" s="255" t="s">
        <v>9102</v>
      </c>
      <c r="D5513" s="9">
        <v>0.049245021388056802</v>
      </c>
      <c r="E5513" s="9">
        <v>1749453.4255017771</v>
      </c>
      <c r="F5513" s="255" t="s">
        <v>9125</v>
      </c>
      <c r="G5513" s="9"/>
      <c r="H5513" s="255" t="s">
        <v>9168</v>
      </c>
      <c r="I5513" s="9">
        <v>3</v>
      </c>
    </row>
    <row r="5514">
      <c r="A5514" s="255" t="s">
        <v>6696</v>
      </c>
      <c r="B5514" s="9">
        <v>3</v>
      </c>
      <c r="C5514" s="255" t="s">
        <v>9102</v>
      </c>
      <c r="D5514" s="9">
        <v>0.048597525651008465</v>
      </c>
      <c r="E5514" s="9">
        <v>1749453.4255017771</v>
      </c>
      <c r="F5514" s="255" t="s">
        <v>9124</v>
      </c>
      <c r="G5514" s="9"/>
      <c r="H5514" s="255" t="s">
        <v>9168</v>
      </c>
      <c r="I5514" s="9">
        <v>3</v>
      </c>
    </row>
    <row r="5515">
      <c r="A5515" s="255" t="s">
        <v>6709</v>
      </c>
      <c r="B5515" s="9">
        <v>3</v>
      </c>
      <c r="C5515" s="255" t="s">
        <v>9102</v>
      </c>
      <c r="D5515" s="9">
        <v>0.088947204496280199</v>
      </c>
      <c r="E5515" s="9">
        <v>1749453.4255017771</v>
      </c>
      <c r="F5515" s="255" t="s">
        <v>9130</v>
      </c>
      <c r="G5515" s="9"/>
      <c r="H5515" s="255" t="s">
        <v>9168</v>
      </c>
      <c r="I5515" s="9">
        <v>3</v>
      </c>
    </row>
    <row r="5516">
      <c r="A5516" s="255" t="s">
        <v>6706</v>
      </c>
      <c r="B5516" s="9">
        <v>3</v>
      </c>
      <c r="C5516" s="255" t="s">
        <v>9102</v>
      </c>
      <c r="D5516" s="9"/>
      <c r="E5516" s="9">
        <v>1749453.4255017771</v>
      </c>
      <c r="F5516" s="255" t="s">
        <v>9116</v>
      </c>
      <c r="G5516" s="9"/>
      <c r="H5516" s="255" t="s">
        <v>9168</v>
      </c>
      <c r="I5516" s="9">
        <v>3</v>
      </c>
    </row>
    <row r="5517">
      <c r="A5517" s="255" t="s">
        <v>6702</v>
      </c>
      <c r="B5517" s="9">
        <v>3</v>
      </c>
      <c r="C5517" s="255" t="s">
        <v>9102</v>
      </c>
      <c r="D5517" s="9">
        <v>0.048597525651008465</v>
      </c>
      <c r="E5517" s="9">
        <v>1749453.4255017771</v>
      </c>
      <c r="F5517" s="255" t="s">
        <v>9123</v>
      </c>
      <c r="G5517" s="9"/>
      <c r="H5517" s="255" t="s">
        <v>9168</v>
      </c>
      <c r="I5517" s="9">
        <v>3</v>
      </c>
    </row>
    <row r="5518">
      <c r="A5518" s="255" t="s">
        <v>6695</v>
      </c>
      <c r="B5518" s="9">
        <v>3</v>
      </c>
      <c r="C5518" s="255" t="s">
        <v>9102</v>
      </c>
      <c r="D5518" s="9"/>
      <c r="E5518" s="9">
        <v>1749453.4255017771</v>
      </c>
      <c r="F5518" s="255" t="s">
        <v>9121</v>
      </c>
      <c r="G5518" s="9"/>
      <c r="H5518" s="255" t="s">
        <v>9168</v>
      </c>
      <c r="I5518" s="9">
        <v>3</v>
      </c>
    </row>
    <row r="5519">
      <c r="A5519" s="255" t="s">
        <v>6694</v>
      </c>
      <c r="B5519" s="9">
        <v>3</v>
      </c>
      <c r="C5519" s="255" t="s">
        <v>9102</v>
      </c>
      <c r="D5519" s="9">
        <v>0.040960025266554706</v>
      </c>
      <c r="E5519" s="9">
        <v>1749453.4255017771</v>
      </c>
      <c r="F5519" s="255" t="s">
        <v>9135</v>
      </c>
      <c r="G5519" s="9"/>
      <c r="H5519" s="255" t="s">
        <v>9168</v>
      </c>
      <c r="I5519" s="9">
        <v>3</v>
      </c>
    </row>
    <row r="5520">
      <c r="A5520" s="255" t="s">
        <v>6705</v>
      </c>
      <c r="B5520" s="9">
        <v>3</v>
      </c>
      <c r="C5520" s="255" t="s">
        <v>9102</v>
      </c>
      <c r="D5520" s="9"/>
      <c r="E5520" s="9">
        <v>1749453.4255017771</v>
      </c>
      <c r="F5520" s="255" t="s">
        <v>9117</v>
      </c>
      <c r="G5520" s="9"/>
      <c r="H5520" s="255" t="s">
        <v>9168</v>
      </c>
      <c r="I5520" s="9">
        <v>3</v>
      </c>
    </row>
    <row r="5521">
      <c r="A5521" s="255" t="s">
        <v>6690</v>
      </c>
      <c r="B5521" s="9">
        <v>3</v>
      </c>
      <c r="C5521" s="255" t="s">
        <v>9102</v>
      </c>
      <c r="D5521" s="9">
        <v>0.037366883900054805</v>
      </c>
      <c r="E5521" s="9">
        <v>1749453.4255017771</v>
      </c>
      <c r="F5521" s="255" t="s">
        <v>9128</v>
      </c>
      <c r="G5521" s="9"/>
      <c r="H5521" s="255" t="s">
        <v>9168</v>
      </c>
      <c r="I5521" s="9">
        <v>3</v>
      </c>
    </row>
    <row r="5522">
      <c r="A5522" s="255" t="s">
        <v>6711</v>
      </c>
      <c r="B5522" s="9">
        <v>3</v>
      </c>
      <c r="C5522" s="255" t="s">
        <v>9102</v>
      </c>
      <c r="D5522" s="9"/>
      <c r="E5522" s="9">
        <v>1749453.4255017771</v>
      </c>
      <c r="F5522" s="255" t="s">
        <v>9119</v>
      </c>
      <c r="G5522" s="9"/>
      <c r="H5522" s="255" t="s">
        <v>9168</v>
      </c>
      <c r="I5522" s="9">
        <v>3</v>
      </c>
    </row>
    <row r="5523">
      <c r="A5523" s="255" t="s">
        <v>6701</v>
      </c>
      <c r="B5523" s="9">
        <v>3</v>
      </c>
      <c r="C5523" s="255" t="s">
        <v>9102</v>
      </c>
      <c r="D5523" s="9">
        <v>0.041517725762632227</v>
      </c>
      <c r="E5523" s="9">
        <v>1749453.4255017771</v>
      </c>
      <c r="F5523" s="255" t="s">
        <v>9131</v>
      </c>
      <c r="G5523" s="9"/>
      <c r="H5523" s="255" t="s">
        <v>9168</v>
      </c>
      <c r="I5523" s="9">
        <v>3</v>
      </c>
    </row>
    <row r="5524">
      <c r="A5524" s="255" t="s">
        <v>6704</v>
      </c>
      <c r="B5524" s="9">
        <v>3</v>
      </c>
      <c r="C5524" s="255" t="s">
        <v>9102</v>
      </c>
      <c r="D5524" s="9">
        <v>0.037366883900054805</v>
      </c>
      <c r="E5524" s="9">
        <v>1749453.4255017771</v>
      </c>
      <c r="F5524" s="255" t="s">
        <v>9127</v>
      </c>
      <c r="G5524" s="9"/>
      <c r="H5524" s="255" t="s">
        <v>9168</v>
      </c>
      <c r="I5524" s="9">
        <v>3</v>
      </c>
    </row>
    <row r="5525">
      <c r="A5525" s="255" t="s">
        <v>6713</v>
      </c>
      <c r="B5525" s="9">
        <v>3</v>
      </c>
      <c r="C5525" s="255" t="s">
        <v>9102</v>
      </c>
      <c r="D5525" s="9">
        <v>0.026576787630994411</v>
      </c>
      <c r="E5525" s="9">
        <v>1749453.4255017771</v>
      </c>
      <c r="F5525" s="255" t="s">
        <v>9126</v>
      </c>
      <c r="G5525" s="9"/>
      <c r="H5525" s="255" t="s">
        <v>9168</v>
      </c>
      <c r="I5525" s="9">
        <v>3</v>
      </c>
    </row>
    <row r="5526">
      <c r="A5526" s="255" t="s">
        <v>6712</v>
      </c>
      <c r="B5526" s="9">
        <v>3</v>
      </c>
      <c r="C5526" s="255" t="s">
        <v>9102</v>
      </c>
      <c r="D5526" s="9"/>
      <c r="E5526" s="9">
        <v>1749453.4255017771</v>
      </c>
      <c r="F5526" s="255" t="s">
        <v>9120</v>
      </c>
      <c r="G5526" s="9"/>
      <c r="H5526" s="255" t="s">
        <v>9168</v>
      </c>
      <c r="I5526" s="9">
        <v>3</v>
      </c>
    </row>
    <row r="5527">
      <c r="A5527" s="255" t="s">
        <v>6699</v>
      </c>
      <c r="B5527" s="9">
        <v>3</v>
      </c>
      <c r="C5527" s="255" t="s">
        <v>9102</v>
      </c>
      <c r="D5527" s="9">
        <v>0.046058643973527089</v>
      </c>
      <c r="E5527" s="9">
        <v>1749453.4255017771</v>
      </c>
      <c r="F5527" s="255" t="s">
        <v>9133</v>
      </c>
      <c r="G5527" s="9"/>
      <c r="H5527" s="255" t="s">
        <v>9168</v>
      </c>
      <c r="I5527" s="9">
        <v>3</v>
      </c>
    </row>
    <row r="5528">
      <c r="A5528" s="255" t="s">
        <v>6689</v>
      </c>
      <c r="B5528" s="9">
        <v>3</v>
      </c>
      <c r="C5528" s="255" t="s">
        <v>9102</v>
      </c>
      <c r="D5528" s="9">
        <v>0.088947204496280199</v>
      </c>
      <c r="E5528" s="9">
        <v>1749453.4255017771</v>
      </c>
      <c r="F5528" s="255" t="s">
        <v>9129</v>
      </c>
      <c r="G5528" s="9"/>
      <c r="H5528" s="255" t="s">
        <v>9168</v>
      </c>
      <c r="I5528" s="9">
        <v>3</v>
      </c>
    </row>
    <row r="5529">
      <c r="A5529" s="255" t="s">
        <v>6700</v>
      </c>
      <c r="B5529" s="9">
        <v>3</v>
      </c>
      <c r="C5529" s="255" t="s">
        <v>9102</v>
      </c>
      <c r="D5529" s="9">
        <v>0.036114989108202988</v>
      </c>
      <c r="E5529" s="9">
        <v>1749453.4255017771</v>
      </c>
      <c r="F5529" s="255" t="s">
        <v>9132</v>
      </c>
      <c r="G5529" s="9"/>
      <c r="H5529" s="255" t="s">
        <v>9168</v>
      </c>
      <c r="I5529" s="9">
        <v>3</v>
      </c>
    </row>
    <row r="5530">
      <c r="A5530" s="255" t="s">
        <v>6698</v>
      </c>
      <c r="B5530" s="9">
        <v>3</v>
      </c>
      <c r="C5530" s="255" t="s">
        <v>9102</v>
      </c>
      <c r="D5530" s="9">
        <v>0.029534926179813646</v>
      </c>
      <c r="E5530" s="9">
        <v>1749453.4255017771</v>
      </c>
      <c r="F5530" s="255" t="s">
        <v>9114</v>
      </c>
      <c r="G5530" s="9"/>
      <c r="H5530" s="255" t="s">
        <v>9168</v>
      </c>
      <c r="I5530" s="9">
        <v>3</v>
      </c>
    </row>
    <row r="5531">
      <c r="A5531" s="255" t="s">
        <v>6692</v>
      </c>
      <c r="B5531" s="9">
        <v>3</v>
      </c>
      <c r="C5531" s="255" t="s">
        <v>9102</v>
      </c>
      <c r="D5531" s="9"/>
      <c r="E5531" s="9">
        <v>1749453.4255017771</v>
      </c>
      <c r="F5531" s="255" t="s">
        <v>9115</v>
      </c>
      <c r="G5531" s="9"/>
      <c r="H5531" s="255" t="s">
        <v>9168</v>
      </c>
      <c r="I5531" s="9">
        <v>3</v>
      </c>
    </row>
    <row r="5532">
      <c r="A5532" s="255" t="s">
        <v>6703</v>
      </c>
      <c r="B5532" s="9">
        <v>3</v>
      </c>
      <c r="C5532" s="255" t="s">
        <v>9102</v>
      </c>
      <c r="D5532" s="9">
        <v>0.029180101088189317</v>
      </c>
      <c r="E5532" s="9">
        <v>1749453.4255017771</v>
      </c>
      <c r="F5532" s="255" t="s">
        <v>9137</v>
      </c>
      <c r="G5532" s="9"/>
      <c r="H5532" s="255" t="s">
        <v>9168</v>
      </c>
      <c r="I5532" s="9">
        <v>3</v>
      </c>
    </row>
    <row r="5533">
      <c r="A5533" s="255" t="s">
        <v>6697</v>
      </c>
      <c r="B5533" s="9">
        <v>3</v>
      </c>
      <c r="C5533" s="255" t="s">
        <v>9102</v>
      </c>
      <c r="D5533" s="9"/>
      <c r="E5533" s="9">
        <v>1749453.4255017771</v>
      </c>
      <c r="F5533" s="255" t="s">
        <v>9118</v>
      </c>
      <c r="G5533" s="9"/>
      <c r="H5533" s="255" t="s">
        <v>9168</v>
      </c>
      <c r="I5533" s="9">
        <v>3</v>
      </c>
    </row>
    <row r="5534">
      <c r="A5534" s="255" t="s">
        <v>6710</v>
      </c>
      <c r="B5534" s="9">
        <v>3</v>
      </c>
      <c r="C5534" s="255" t="s">
        <v>9102</v>
      </c>
      <c r="D5534" s="9"/>
      <c r="E5534" s="9">
        <v>1749453.4255017771</v>
      </c>
      <c r="F5534" s="255" t="s">
        <v>9138</v>
      </c>
      <c r="G5534" s="9"/>
      <c r="H5534" s="255" t="s">
        <v>9168</v>
      </c>
      <c r="I5534" s="9">
        <v>3</v>
      </c>
    </row>
    <row r="5535">
      <c r="A5535" s="255" t="s">
        <v>6707</v>
      </c>
      <c r="B5535" s="9">
        <v>3</v>
      </c>
      <c r="C5535" s="255" t="s">
        <v>9102</v>
      </c>
      <c r="D5535" s="9">
        <v>0.050845019176552091</v>
      </c>
      <c r="E5535" s="9">
        <v>1749453.4255017771</v>
      </c>
      <c r="F5535" s="255" t="s">
        <v>9134</v>
      </c>
      <c r="G5535" s="9"/>
      <c r="H5535" s="255" t="s">
        <v>9168</v>
      </c>
      <c r="I5535" s="9">
        <v>3</v>
      </c>
    </row>
    <row r="5536">
      <c r="A5536" s="255" t="s">
        <v>6693</v>
      </c>
      <c r="B5536" s="9">
        <v>3</v>
      </c>
      <c r="C5536" s="255" t="s">
        <v>9102</v>
      </c>
      <c r="D5536" s="9">
        <v>0.02201285748560311</v>
      </c>
      <c r="E5536" s="9">
        <v>1749453.4255017771</v>
      </c>
      <c r="F5536" s="255" t="s">
        <v>9136</v>
      </c>
      <c r="G5536" s="9"/>
      <c r="H5536" s="255" t="s">
        <v>9168</v>
      </c>
      <c r="I5536" s="9">
        <v>3</v>
      </c>
    </row>
    <row r="5537">
      <c r="A5537" s="255" t="s">
        <v>6738</v>
      </c>
      <c r="B5537" s="9">
        <v>4</v>
      </c>
      <c r="C5537" s="255" t="s">
        <v>9102</v>
      </c>
      <c r="D5537" s="9">
        <v>0.050747026872712972</v>
      </c>
      <c r="E5537" s="9">
        <v>1744323.2308518251</v>
      </c>
      <c r="F5537" s="255" t="s">
        <v>9128</v>
      </c>
      <c r="G5537" s="9"/>
      <c r="H5537" s="255" t="s">
        <v>9168</v>
      </c>
      <c r="I5537" s="9">
        <v>3</v>
      </c>
    </row>
    <row r="5538">
      <c r="A5538" s="255" t="s">
        <v>6714</v>
      </c>
      <c r="B5538" s="9">
        <v>4</v>
      </c>
      <c r="C5538" s="255" t="s">
        <v>9102</v>
      </c>
      <c r="D5538" s="9">
        <v>0.046565940046792591</v>
      </c>
      <c r="E5538" s="9">
        <v>1744323.2308518251</v>
      </c>
      <c r="F5538" s="255" t="s">
        <v>9132</v>
      </c>
      <c r="G5538" s="9"/>
      <c r="H5538" s="255" t="s">
        <v>9168</v>
      </c>
      <c r="I5538" s="9">
        <v>3</v>
      </c>
    </row>
    <row r="5539">
      <c r="A5539" s="255" t="s">
        <v>6735</v>
      </c>
      <c r="B5539" s="9">
        <v>4</v>
      </c>
      <c r="C5539" s="255" t="s">
        <v>9102</v>
      </c>
      <c r="D5539" s="9">
        <v>0.062747425092214981</v>
      </c>
      <c r="E5539" s="9">
        <v>1744323.2308518251</v>
      </c>
      <c r="F5539" s="255" t="s">
        <v>9135</v>
      </c>
      <c r="G5539" s="9"/>
      <c r="H5539" s="255" t="s">
        <v>9168</v>
      </c>
      <c r="I5539" s="9">
        <v>3</v>
      </c>
    </row>
    <row r="5540">
      <c r="A5540" s="255" t="s">
        <v>6721</v>
      </c>
      <c r="B5540" s="9">
        <v>4</v>
      </c>
      <c r="C5540" s="255" t="s">
        <v>9102</v>
      </c>
      <c r="D5540" s="9"/>
      <c r="E5540" s="9">
        <v>1744323.2308518251</v>
      </c>
      <c r="F5540" s="255" t="s">
        <v>9119</v>
      </c>
      <c r="G5540" s="9"/>
      <c r="H5540" s="255" t="s">
        <v>9168</v>
      </c>
      <c r="I5540" s="9">
        <v>3</v>
      </c>
    </row>
    <row r="5541">
      <c r="A5541" s="255" t="s">
        <v>6731</v>
      </c>
      <c r="B5541" s="9">
        <v>4</v>
      </c>
      <c r="C5541" s="255" t="s">
        <v>9102</v>
      </c>
      <c r="D5541" s="9"/>
      <c r="E5541" s="9">
        <v>1744323.2308518251</v>
      </c>
      <c r="F5541" s="255" t="s">
        <v>9138</v>
      </c>
      <c r="G5541" s="9"/>
      <c r="H5541" s="255" t="s">
        <v>9168</v>
      </c>
      <c r="I5541" s="9">
        <v>3</v>
      </c>
    </row>
    <row r="5542">
      <c r="A5542" s="255" t="s">
        <v>6720</v>
      </c>
      <c r="B5542" s="9">
        <v>4</v>
      </c>
      <c r="C5542" s="255" t="s">
        <v>9102</v>
      </c>
      <c r="D5542" s="9">
        <v>0.059243738436687877</v>
      </c>
      <c r="E5542" s="9">
        <v>1744323.2308518251</v>
      </c>
      <c r="F5542" s="255" t="s">
        <v>9125</v>
      </c>
      <c r="G5542" s="9"/>
      <c r="H5542" s="255" t="s">
        <v>9168</v>
      </c>
      <c r="I5542" s="9">
        <v>3</v>
      </c>
    </row>
    <row r="5543">
      <c r="A5543" s="255" t="s">
        <v>6726</v>
      </c>
      <c r="B5543" s="9">
        <v>4</v>
      </c>
      <c r="C5543" s="255" t="s">
        <v>9102</v>
      </c>
      <c r="D5543" s="9">
        <v>0.050747026872712972</v>
      </c>
      <c r="E5543" s="9">
        <v>1744323.2308518251</v>
      </c>
      <c r="F5543" s="255" t="s">
        <v>9127</v>
      </c>
      <c r="G5543" s="9"/>
      <c r="H5543" s="255" t="s">
        <v>9168</v>
      </c>
      <c r="I5543" s="9">
        <v>3</v>
      </c>
    </row>
    <row r="5544">
      <c r="A5544" s="255" t="s">
        <v>6734</v>
      </c>
      <c r="B5544" s="9">
        <v>4</v>
      </c>
      <c r="C5544" s="255" t="s">
        <v>9102</v>
      </c>
      <c r="D5544" s="9">
        <v>0.052472074366834515</v>
      </c>
      <c r="E5544" s="9">
        <v>1744323.2308518251</v>
      </c>
      <c r="F5544" s="255" t="s">
        <v>9131</v>
      </c>
      <c r="G5544" s="9"/>
      <c r="H5544" s="255" t="s">
        <v>9168</v>
      </c>
      <c r="I5544" s="9">
        <v>3</v>
      </c>
    </row>
    <row r="5545">
      <c r="A5545" s="255" t="s">
        <v>6728</v>
      </c>
      <c r="B5545" s="9">
        <v>4</v>
      </c>
      <c r="C5545" s="255" t="s">
        <v>9102</v>
      </c>
      <c r="D5545" s="9">
        <v>0.038984896816215711</v>
      </c>
      <c r="E5545" s="9">
        <v>1744323.2308518251</v>
      </c>
      <c r="F5545" s="255" t="s">
        <v>9137</v>
      </c>
      <c r="G5545" s="9"/>
      <c r="H5545" s="255" t="s">
        <v>9168</v>
      </c>
      <c r="I5545" s="9">
        <v>3</v>
      </c>
    </row>
    <row r="5546">
      <c r="A5546" s="255" t="s">
        <v>6717</v>
      </c>
      <c r="B5546" s="9">
        <v>4</v>
      </c>
      <c r="C5546" s="255" t="s">
        <v>9102</v>
      </c>
      <c r="D5546" s="9">
        <v>0.040014406476523247</v>
      </c>
      <c r="E5546" s="9">
        <v>1744323.2308518251</v>
      </c>
      <c r="F5546" s="255" t="s">
        <v>9136</v>
      </c>
      <c r="G5546" s="9"/>
      <c r="H5546" s="255" t="s">
        <v>9168</v>
      </c>
      <c r="I5546" s="9">
        <v>3</v>
      </c>
    </row>
    <row r="5547">
      <c r="A5547" s="255" t="s">
        <v>6725</v>
      </c>
      <c r="B5547" s="9">
        <v>4</v>
      </c>
      <c r="C5547" s="255" t="s">
        <v>9102</v>
      </c>
      <c r="D5547" s="9"/>
      <c r="E5547" s="9">
        <v>1744323.2308518251</v>
      </c>
      <c r="F5547" s="255" t="s">
        <v>9118</v>
      </c>
      <c r="G5547" s="9"/>
      <c r="H5547" s="255" t="s">
        <v>9168</v>
      </c>
      <c r="I5547" s="9">
        <v>3</v>
      </c>
    </row>
    <row r="5548">
      <c r="A5548" s="255" t="s">
        <v>6732</v>
      </c>
      <c r="B5548" s="9">
        <v>4</v>
      </c>
      <c r="C5548" s="255" t="s">
        <v>9102</v>
      </c>
      <c r="D5548" s="9"/>
      <c r="E5548" s="9">
        <v>1744323.2308518251</v>
      </c>
      <c r="F5548" s="255" t="s">
        <v>9120</v>
      </c>
      <c r="G5548" s="9"/>
      <c r="H5548" s="255" t="s">
        <v>9168</v>
      </c>
      <c r="I5548" s="9">
        <v>3</v>
      </c>
    </row>
    <row r="5549">
      <c r="A5549" s="255" t="s">
        <v>6718</v>
      </c>
      <c r="B5549" s="9">
        <v>4</v>
      </c>
      <c r="C5549" s="255" t="s">
        <v>9102</v>
      </c>
      <c r="D5549" s="9">
        <v>0.062600179286739513</v>
      </c>
      <c r="E5549" s="9">
        <v>1744323.2308518251</v>
      </c>
      <c r="F5549" s="255" t="s">
        <v>9122</v>
      </c>
      <c r="G5549" s="9"/>
      <c r="H5549" s="255" t="s">
        <v>9168</v>
      </c>
      <c r="I5549" s="9">
        <v>3</v>
      </c>
    </row>
    <row r="5550">
      <c r="A5550" s="255" t="s">
        <v>6719</v>
      </c>
      <c r="B5550" s="9">
        <v>4</v>
      </c>
      <c r="C5550" s="255" t="s">
        <v>9102</v>
      </c>
      <c r="D5550" s="9">
        <v>0.062600179286739513</v>
      </c>
      <c r="E5550" s="9">
        <v>1744323.2308518251</v>
      </c>
      <c r="F5550" s="255" t="s">
        <v>9123</v>
      </c>
      <c r="G5550" s="9"/>
      <c r="H5550" s="255" t="s">
        <v>9168</v>
      </c>
      <c r="I5550" s="9">
        <v>3</v>
      </c>
    </row>
    <row r="5551">
      <c r="A5551" s="255" t="s">
        <v>6736</v>
      </c>
      <c r="B5551" s="9">
        <v>4</v>
      </c>
      <c r="C5551" s="255" t="s">
        <v>9102</v>
      </c>
      <c r="D5551" s="9">
        <v>0.12032296626838002</v>
      </c>
      <c r="E5551" s="9">
        <v>1744323.2308518251</v>
      </c>
      <c r="F5551" s="255" t="s">
        <v>9129</v>
      </c>
      <c r="G5551" s="9"/>
      <c r="H5551" s="255" t="s">
        <v>9168</v>
      </c>
      <c r="I5551" s="9">
        <v>3</v>
      </c>
    </row>
    <row r="5552">
      <c r="A5552" s="255" t="s">
        <v>6715</v>
      </c>
      <c r="B5552" s="9">
        <v>4</v>
      </c>
      <c r="C5552" s="255" t="s">
        <v>9102</v>
      </c>
      <c r="D5552" s="9"/>
      <c r="E5552" s="9">
        <v>1744323.2308518251</v>
      </c>
      <c r="F5552" s="255" t="s">
        <v>9117</v>
      </c>
      <c r="G5552" s="9"/>
      <c r="H5552" s="255" t="s">
        <v>9168</v>
      </c>
      <c r="I5552" s="9">
        <v>3</v>
      </c>
    </row>
    <row r="5553">
      <c r="A5553" s="255" t="s">
        <v>6733</v>
      </c>
      <c r="B5553" s="9">
        <v>4</v>
      </c>
      <c r="C5553" s="255" t="s">
        <v>9102</v>
      </c>
      <c r="D5553" s="9">
        <v>0.06170201146159858</v>
      </c>
      <c r="E5553" s="9">
        <v>1744323.2308518251</v>
      </c>
      <c r="F5553" s="255" t="s">
        <v>9133</v>
      </c>
      <c r="G5553" s="9"/>
      <c r="H5553" s="255" t="s">
        <v>9168</v>
      </c>
      <c r="I5553" s="9">
        <v>3</v>
      </c>
    </row>
    <row r="5554">
      <c r="A5554" s="255" t="s">
        <v>6724</v>
      </c>
      <c r="B5554" s="9">
        <v>4</v>
      </c>
      <c r="C5554" s="255" t="s">
        <v>9102</v>
      </c>
      <c r="D5554" s="9"/>
      <c r="E5554" s="9">
        <v>1744323.2308518251</v>
      </c>
      <c r="F5554" s="255" t="s">
        <v>9115</v>
      </c>
      <c r="G5554" s="9"/>
      <c r="H5554" s="255" t="s">
        <v>9168</v>
      </c>
      <c r="I5554" s="9">
        <v>3</v>
      </c>
    </row>
    <row r="5555">
      <c r="A5555" s="255" t="s">
        <v>6722</v>
      </c>
      <c r="B5555" s="9">
        <v>4</v>
      </c>
      <c r="C5555" s="255" t="s">
        <v>9102</v>
      </c>
      <c r="D5555" s="9">
        <v>0.060720619801217311</v>
      </c>
      <c r="E5555" s="9">
        <v>1744323.2308518251</v>
      </c>
      <c r="F5555" s="255" t="s">
        <v>9134</v>
      </c>
      <c r="G5555" s="9"/>
      <c r="H5555" s="255" t="s">
        <v>9168</v>
      </c>
      <c r="I5555" s="9">
        <v>3</v>
      </c>
    </row>
    <row r="5556">
      <c r="A5556" s="255" t="s">
        <v>6730</v>
      </c>
      <c r="B5556" s="9">
        <v>4</v>
      </c>
      <c r="C5556" s="255" t="s">
        <v>9102</v>
      </c>
      <c r="D5556" s="9">
        <v>0.039358839227217848</v>
      </c>
      <c r="E5556" s="9">
        <v>1744323.2308518251</v>
      </c>
      <c r="F5556" s="255" t="s">
        <v>9126</v>
      </c>
      <c r="G5556" s="9"/>
      <c r="H5556" s="255" t="s">
        <v>9168</v>
      </c>
      <c r="I5556" s="9">
        <v>3</v>
      </c>
    </row>
    <row r="5557">
      <c r="A5557" s="255" t="s">
        <v>6723</v>
      </c>
      <c r="B5557" s="9">
        <v>4</v>
      </c>
      <c r="C5557" s="255" t="s">
        <v>9102</v>
      </c>
      <c r="D5557" s="9">
        <v>0.062600179286739513</v>
      </c>
      <c r="E5557" s="9">
        <v>1744323.2308518251</v>
      </c>
      <c r="F5557" s="255" t="s">
        <v>9124</v>
      </c>
      <c r="G5557" s="9"/>
      <c r="H5557" s="255" t="s">
        <v>9168</v>
      </c>
      <c r="I5557" s="9">
        <v>3</v>
      </c>
    </row>
    <row r="5558">
      <c r="A5558" s="255" t="s">
        <v>6737</v>
      </c>
      <c r="B5558" s="9">
        <v>4</v>
      </c>
      <c r="C5558" s="255" t="s">
        <v>9102</v>
      </c>
      <c r="D5558" s="9">
        <v>0.12032296626838002</v>
      </c>
      <c r="E5558" s="9">
        <v>1744323.2308518251</v>
      </c>
      <c r="F5558" s="255" t="s">
        <v>9130</v>
      </c>
      <c r="G5558" s="9"/>
      <c r="H5558" s="255" t="s">
        <v>9168</v>
      </c>
      <c r="I5558" s="9">
        <v>3</v>
      </c>
    </row>
    <row r="5559">
      <c r="A5559" s="255" t="s">
        <v>6716</v>
      </c>
      <c r="B5559" s="9">
        <v>4</v>
      </c>
      <c r="C5559" s="255" t="s">
        <v>9102</v>
      </c>
      <c r="D5559" s="9"/>
      <c r="E5559" s="9">
        <v>1744323.2308518251</v>
      </c>
      <c r="F5559" s="255" t="s">
        <v>9121</v>
      </c>
      <c r="G5559" s="9"/>
      <c r="H5559" s="255" t="s">
        <v>9168</v>
      </c>
      <c r="I5559" s="9">
        <v>3</v>
      </c>
    </row>
    <row r="5560">
      <c r="A5560" s="255" t="s">
        <v>6729</v>
      </c>
      <c r="B5560" s="9">
        <v>4</v>
      </c>
      <c r="C5560" s="255" t="s">
        <v>9102</v>
      </c>
      <c r="D5560" s="9">
        <v>0.040212512315549204</v>
      </c>
      <c r="E5560" s="9">
        <v>1744323.2308518251</v>
      </c>
      <c r="F5560" s="255" t="s">
        <v>9114</v>
      </c>
      <c r="G5560" s="9"/>
      <c r="H5560" s="255" t="s">
        <v>9168</v>
      </c>
      <c r="I5560" s="9">
        <v>3</v>
      </c>
    </row>
    <row r="5561">
      <c r="A5561" s="255" t="s">
        <v>6727</v>
      </c>
      <c r="B5561" s="9">
        <v>4</v>
      </c>
      <c r="C5561" s="255" t="s">
        <v>9102</v>
      </c>
      <c r="D5561" s="9"/>
      <c r="E5561" s="9">
        <v>1744323.2308518251</v>
      </c>
      <c r="F5561" s="255" t="s">
        <v>9116</v>
      </c>
      <c r="G5561" s="9"/>
      <c r="H5561" s="255" t="s">
        <v>9168</v>
      </c>
      <c r="I5561" s="9">
        <v>3</v>
      </c>
    </row>
    <row r="5562">
      <c r="A5562" s="255" t="s">
        <v>6740</v>
      </c>
      <c r="B5562" s="9">
        <v>5</v>
      </c>
      <c r="C5562" s="255" t="s">
        <v>9102</v>
      </c>
      <c r="D5562" s="9">
        <v>0.060891042024000877</v>
      </c>
      <c r="E5562" s="9">
        <v>1748220.4945000052</v>
      </c>
      <c r="F5562" s="255" t="s">
        <v>9132</v>
      </c>
      <c r="G5562" s="9"/>
      <c r="H5562" s="255" t="s">
        <v>9168</v>
      </c>
      <c r="I5562" s="9">
        <v>3</v>
      </c>
    </row>
    <row r="5563">
      <c r="A5563" s="255" t="s">
        <v>6761</v>
      </c>
      <c r="B5563" s="9">
        <v>5</v>
      </c>
      <c r="C5563" s="255" t="s">
        <v>9102</v>
      </c>
      <c r="D5563" s="9"/>
      <c r="E5563" s="9">
        <v>1748220.4945000052</v>
      </c>
      <c r="F5563" s="255" t="s">
        <v>9121</v>
      </c>
      <c r="G5563" s="9"/>
      <c r="H5563" s="255" t="s">
        <v>9168</v>
      </c>
      <c r="I5563" s="9">
        <v>3</v>
      </c>
    </row>
    <row r="5564">
      <c r="A5564" s="255" t="s">
        <v>6744</v>
      </c>
      <c r="B5564" s="9">
        <v>5</v>
      </c>
      <c r="C5564" s="255" t="s">
        <v>9102</v>
      </c>
      <c r="D5564" s="9">
        <v>0.071967138718886298</v>
      </c>
      <c r="E5564" s="9">
        <v>1748220.4945000052</v>
      </c>
      <c r="F5564" s="255" t="s">
        <v>9125</v>
      </c>
      <c r="G5564" s="9"/>
      <c r="H5564" s="255" t="s">
        <v>9168</v>
      </c>
      <c r="I5564" s="9">
        <v>3</v>
      </c>
    </row>
    <row r="5565">
      <c r="A5565" s="255" t="s">
        <v>6763</v>
      </c>
      <c r="B5565" s="9">
        <v>5</v>
      </c>
      <c r="C5565" s="255" t="s">
        <v>9102</v>
      </c>
      <c r="D5565" s="9">
        <v>0.15693898967280476</v>
      </c>
      <c r="E5565" s="9">
        <v>1748220.4945000052</v>
      </c>
      <c r="F5565" s="255" t="s">
        <v>9130</v>
      </c>
      <c r="G5565" s="9"/>
      <c r="H5565" s="255" t="s">
        <v>9168</v>
      </c>
      <c r="I5565" s="9">
        <v>3</v>
      </c>
    </row>
    <row r="5566">
      <c r="A5566" s="255" t="s">
        <v>6747</v>
      </c>
      <c r="B5566" s="9">
        <v>5</v>
      </c>
      <c r="C5566" s="255" t="s">
        <v>9102</v>
      </c>
      <c r="D5566" s="9"/>
      <c r="E5566" s="9">
        <v>1748220.4945000052</v>
      </c>
      <c r="F5566" s="255" t="s">
        <v>9115</v>
      </c>
      <c r="G5566" s="9"/>
      <c r="H5566" s="255" t="s">
        <v>9168</v>
      </c>
      <c r="I5566" s="9">
        <v>3</v>
      </c>
    </row>
    <row r="5567">
      <c r="A5567" s="255" t="s">
        <v>6756</v>
      </c>
      <c r="B5567" s="9">
        <v>5</v>
      </c>
      <c r="C5567" s="255" t="s">
        <v>9102</v>
      </c>
      <c r="D5567" s="9"/>
      <c r="E5567" s="9">
        <v>1748220.4945000052</v>
      </c>
      <c r="F5567" s="255" t="s">
        <v>9117</v>
      </c>
      <c r="G5567" s="9"/>
      <c r="H5567" s="255" t="s">
        <v>9168</v>
      </c>
      <c r="I5567" s="9">
        <v>3</v>
      </c>
    </row>
    <row r="5568">
      <c r="A5568" s="255" t="s">
        <v>6743</v>
      </c>
      <c r="B5568" s="9">
        <v>5</v>
      </c>
      <c r="C5568" s="255" t="s">
        <v>9102</v>
      </c>
      <c r="D5568" s="9">
        <v>0.033933302748234549</v>
      </c>
      <c r="E5568" s="9">
        <v>1748220.4945000052</v>
      </c>
      <c r="F5568" s="255" t="s">
        <v>9136</v>
      </c>
      <c r="G5568" s="9"/>
      <c r="H5568" s="255" t="s">
        <v>9168</v>
      </c>
      <c r="I5568" s="9">
        <v>3</v>
      </c>
    </row>
    <row r="5569">
      <c r="A5569" s="255" t="s">
        <v>6749</v>
      </c>
      <c r="B5569" s="9">
        <v>5</v>
      </c>
      <c r="C5569" s="255" t="s">
        <v>9102</v>
      </c>
      <c r="D5569" s="9">
        <v>0.05411144226483481</v>
      </c>
      <c r="E5569" s="9">
        <v>1748220.4945000052</v>
      </c>
      <c r="F5569" s="255" t="s">
        <v>9137</v>
      </c>
      <c r="G5569" s="9"/>
      <c r="H5569" s="255" t="s">
        <v>9168</v>
      </c>
      <c r="I5569" s="9">
        <v>3</v>
      </c>
    </row>
    <row r="5570">
      <c r="A5570" s="255" t="s">
        <v>6762</v>
      </c>
      <c r="B5570" s="9">
        <v>5</v>
      </c>
      <c r="C5570" s="255" t="s">
        <v>9102</v>
      </c>
      <c r="D5570" s="9"/>
      <c r="E5570" s="9">
        <v>1748220.4945000052</v>
      </c>
      <c r="F5570" s="255" t="s">
        <v>9120</v>
      </c>
      <c r="G5570" s="9"/>
      <c r="H5570" s="255" t="s">
        <v>9168</v>
      </c>
      <c r="I5570" s="9">
        <v>3</v>
      </c>
    </row>
    <row r="5571">
      <c r="A5571" s="255" t="s">
        <v>6741</v>
      </c>
      <c r="B5571" s="9">
        <v>5</v>
      </c>
      <c r="C5571" s="255" t="s">
        <v>9102</v>
      </c>
      <c r="D5571" s="9">
        <v>0.15693898967280476</v>
      </c>
      <c r="E5571" s="9">
        <v>1748220.4945000052</v>
      </c>
      <c r="F5571" s="255" t="s">
        <v>9129</v>
      </c>
      <c r="G5571" s="9"/>
      <c r="H5571" s="255" t="s">
        <v>9168</v>
      </c>
      <c r="I5571" s="9">
        <v>3</v>
      </c>
    </row>
    <row r="5572">
      <c r="A5572" s="255" t="s">
        <v>6753</v>
      </c>
      <c r="B5572" s="9">
        <v>5</v>
      </c>
      <c r="C5572" s="255" t="s">
        <v>9102</v>
      </c>
      <c r="D5572" s="9">
        <v>0.070494245158851776</v>
      </c>
      <c r="E5572" s="9">
        <v>1748220.4945000052</v>
      </c>
      <c r="F5572" s="255" t="s">
        <v>9133</v>
      </c>
      <c r="G5572" s="9"/>
      <c r="H5572" s="255" t="s">
        <v>9168</v>
      </c>
      <c r="I5572" s="9">
        <v>3</v>
      </c>
    </row>
    <row r="5573">
      <c r="A5573" s="255" t="s">
        <v>6748</v>
      </c>
      <c r="B5573" s="9">
        <v>5</v>
      </c>
      <c r="C5573" s="255" t="s">
        <v>9102</v>
      </c>
      <c r="D5573" s="9">
        <v>0.055340300662527028</v>
      </c>
      <c r="E5573" s="9">
        <v>1748220.4945000052</v>
      </c>
      <c r="F5573" s="255" t="s">
        <v>9114</v>
      </c>
      <c r="G5573" s="9"/>
      <c r="H5573" s="255" t="s">
        <v>9168</v>
      </c>
      <c r="I5573" s="9">
        <v>3</v>
      </c>
    </row>
    <row r="5574">
      <c r="A5574" s="255" t="s">
        <v>6758</v>
      </c>
      <c r="B5574" s="9">
        <v>5</v>
      </c>
      <c r="C5574" s="255" t="s">
        <v>9102</v>
      </c>
      <c r="D5574" s="9"/>
      <c r="E5574" s="9">
        <v>1748220.4945000052</v>
      </c>
      <c r="F5574" s="255" t="s">
        <v>9119</v>
      </c>
      <c r="G5574" s="9"/>
      <c r="H5574" s="255" t="s">
        <v>9168</v>
      </c>
      <c r="I5574" s="9">
        <v>3</v>
      </c>
    </row>
    <row r="5575">
      <c r="A5575" s="255" t="s">
        <v>6759</v>
      </c>
      <c r="B5575" s="9">
        <v>5</v>
      </c>
      <c r="C5575" s="255" t="s">
        <v>9102</v>
      </c>
      <c r="D5575" s="9">
        <v>0.072129196022273134</v>
      </c>
      <c r="E5575" s="9">
        <v>1748220.4945000052</v>
      </c>
      <c r="F5575" s="255" t="s">
        <v>9134</v>
      </c>
      <c r="G5575" s="9"/>
      <c r="H5575" s="255" t="s">
        <v>9168</v>
      </c>
      <c r="I5575" s="9">
        <v>3</v>
      </c>
    </row>
    <row r="5576">
      <c r="A5576" s="255" t="s">
        <v>6752</v>
      </c>
      <c r="B5576" s="9">
        <v>5</v>
      </c>
      <c r="C5576" s="255" t="s">
        <v>9102</v>
      </c>
      <c r="D5576" s="9">
        <v>0.046782261751733951</v>
      </c>
      <c r="E5576" s="9">
        <v>1748220.4945000052</v>
      </c>
      <c r="F5576" s="255" t="s">
        <v>9126</v>
      </c>
      <c r="G5576" s="9"/>
      <c r="H5576" s="255" t="s">
        <v>9168</v>
      </c>
      <c r="I5576" s="9">
        <v>3</v>
      </c>
    </row>
    <row r="5577">
      <c r="A5577" s="255" t="s">
        <v>6757</v>
      </c>
      <c r="B5577" s="9">
        <v>5</v>
      </c>
      <c r="C5577" s="255" t="s">
        <v>9102</v>
      </c>
      <c r="D5577" s="9">
        <v>0.062922376617873241</v>
      </c>
      <c r="E5577" s="9">
        <v>1748220.4945000052</v>
      </c>
      <c r="F5577" s="255" t="s">
        <v>9127</v>
      </c>
      <c r="G5577" s="9"/>
      <c r="H5577" s="255" t="s">
        <v>9168</v>
      </c>
      <c r="I5577" s="9">
        <v>3</v>
      </c>
    </row>
    <row r="5578">
      <c r="A5578" s="255" t="s">
        <v>6751</v>
      </c>
      <c r="B5578" s="9">
        <v>5</v>
      </c>
      <c r="C5578" s="255" t="s">
        <v>9102</v>
      </c>
      <c r="D5578" s="9">
        <v>0.079721471209884348</v>
      </c>
      <c r="E5578" s="9">
        <v>1748220.4945000052</v>
      </c>
      <c r="F5578" s="255" t="s">
        <v>9123</v>
      </c>
      <c r="G5578" s="9"/>
      <c r="H5578" s="255" t="s">
        <v>9168</v>
      </c>
      <c r="I5578" s="9">
        <v>3</v>
      </c>
    </row>
    <row r="5579">
      <c r="A5579" s="255" t="s">
        <v>6745</v>
      </c>
      <c r="B5579" s="9">
        <v>5</v>
      </c>
      <c r="C5579" s="255" t="s">
        <v>9102</v>
      </c>
      <c r="D5579" s="9"/>
      <c r="E5579" s="9">
        <v>1748220.4945000052</v>
      </c>
      <c r="F5579" s="255" t="s">
        <v>9116</v>
      </c>
      <c r="G5579" s="9"/>
      <c r="H5579" s="255" t="s">
        <v>9168</v>
      </c>
      <c r="I5579" s="9">
        <v>3</v>
      </c>
    </row>
    <row r="5580">
      <c r="A5580" s="255" t="s">
        <v>6739</v>
      </c>
      <c r="B5580" s="9">
        <v>5</v>
      </c>
      <c r="C5580" s="255" t="s">
        <v>9102</v>
      </c>
      <c r="D5580" s="9"/>
      <c r="E5580" s="9">
        <v>1748220.4945000052</v>
      </c>
      <c r="F5580" s="255" t="s">
        <v>9118</v>
      </c>
      <c r="G5580" s="9"/>
      <c r="H5580" s="255" t="s">
        <v>9168</v>
      </c>
      <c r="I5580" s="9">
        <v>3</v>
      </c>
    </row>
    <row r="5581">
      <c r="A5581" s="255" t="s">
        <v>6760</v>
      </c>
      <c r="B5581" s="9">
        <v>5</v>
      </c>
      <c r="C5581" s="255" t="s">
        <v>9102</v>
      </c>
      <c r="D5581" s="9"/>
      <c r="E5581" s="9">
        <v>1748220.4945000052</v>
      </c>
      <c r="F5581" s="255" t="s">
        <v>9138</v>
      </c>
      <c r="G5581" s="9"/>
      <c r="H5581" s="255" t="s">
        <v>9168</v>
      </c>
      <c r="I5581" s="9">
        <v>3</v>
      </c>
    </row>
    <row r="5582">
      <c r="A5582" s="255" t="s">
        <v>6754</v>
      </c>
      <c r="B5582" s="9">
        <v>5</v>
      </c>
      <c r="C5582" s="255" t="s">
        <v>9102</v>
      </c>
      <c r="D5582" s="9">
        <v>0.079721471209884348</v>
      </c>
      <c r="E5582" s="9">
        <v>1748220.4945000052</v>
      </c>
      <c r="F5582" s="255" t="s">
        <v>9122</v>
      </c>
      <c r="G5582" s="9"/>
      <c r="H5582" s="255" t="s">
        <v>9168</v>
      </c>
      <c r="I5582" s="9">
        <v>3</v>
      </c>
    </row>
    <row r="5583">
      <c r="A5583" s="255" t="s">
        <v>6755</v>
      </c>
      <c r="B5583" s="9">
        <v>5</v>
      </c>
      <c r="C5583" s="255" t="s">
        <v>9102</v>
      </c>
      <c r="D5583" s="9">
        <v>0.066172798847686967</v>
      </c>
      <c r="E5583" s="9">
        <v>1748220.4945000052</v>
      </c>
      <c r="F5583" s="255" t="s">
        <v>9131</v>
      </c>
      <c r="G5583" s="9"/>
      <c r="H5583" s="255" t="s">
        <v>9168</v>
      </c>
      <c r="I5583" s="9">
        <v>3</v>
      </c>
    </row>
    <row r="5584">
      <c r="A5584" s="255" t="s">
        <v>6742</v>
      </c>
      <c r="B5584" s="9">
        <v>5</v>
      </c>
      <c r="C5584" s="255" t="s">
        <v>9102</v>
      </c>
      <c r="D5584" s="9">
        <v>0.068752636801038061</v>
      </c>
      <c r="E5584" s="9">
        <v>1748220.4945000052</v>
      </c>
      <c r="F5584" s="255" t="s">
        <v>9135</v>
      </c>
      <c r="G5584" s="9"/>
      <c r="H5584" s="255" t="s">
        <v>9168</v>
      </c>
      <c r="I5584" s="9">
        <v>3</v>
      </c>
    </row>
    <row r="5585">
      <c r="A5585" s="255" t="s">
        <v>6746</v>
      </c>
      <c r="B5585" s="9">
        <v>5</v>
      </c>
      <c r="C5585" s="255" t="s">
        <v>9102</v>
      </c>
      <c r="D5585" s="9">
        <v>0.062922376617873241</v>
      </c>
      <c r="E5585" s="9">
        <v>1748220.4945000052</v>
      </c>
      <c r="F5585" s="255" t="s">
        <v>9128</v>
      </c>
      <c r="G5585" s="9"/>
      <c r="H5585" s="255" t="s">
        <v>9168</v>
      </c>
      <c r="I5585" s="9">
        <v>3</v>
      </c>
    </row>
    <row r="5586">
      <c r="A5586" s="255" t="s">
        <v>6750</v>
      </c>
      <c r="B5586" s="9">
        <v>5</v>
      </c>
      <c r="C5586" s="255" t="s">
        <v>9102</v>
      </c>
      <c r="D5586" s="9">
        <v>0.079721471209884348</v>
      </c>
      <c r="E5586" s="9">
        <v>1748220.4945000052</v>
      </c>
      <c r="F5586" s="255" t="s">
        <v>9124</v>
      </c>
      <c r="G5586" s="9"/>
      <c r="H5586" s="255" t="s">
        <v>9168</v>
      </c>
      <c r="I5586" s="9">
        <v>3</v>
      </c>
    </row>
    <row r="5587">
      <c r="A5587" s="255" t="s">
        <v>6774</v>
      </c>
      <c r="B5587" s="9">
        <v>6</v>
      </c>
      <c r="C5587" s="255" t="s">
        <v>9102</v>
      </c>
      <c r="D5587" s="9"/>
      <c r="E5587" s="9">
        <v>1745629.3782013811</v>
      </c>
      <c r="F5587" s="255" t="s">
        <v>9120</v>
      </c>
      <c r="G5587" s="9"/>
      <c r="H5587" s="255" t="s">
        <v>9168</v>
      </c>
      <c r="I5587" s="9">
        <v>3</v>
      </c>
    </row>
    <row r="5588">
      <c r="A5588" s="255" t="s">
        <v>6781</v>
      </c>
      <c r="B5588" s="9">
        <v>6</v>
      </c>
      <c r="C5588" s="255" t="s">
        <v>9102</v>
      </c>
      <c r="D5588" s="9">
        <v>0.070200289165377627</v>
      </c>
      <c r="E5588" s="9">
        <v>1745629.3782013811</v>
      </c>
      <c r="F5588" s="255" t="s">
        <v>9128</v>
      </c>
      <c r="G5588" s="9"/>
      <c r="H5588" s="255" t="s">
        <v>9168</v>
      </c>
      <c r="I5588" s="9">
        <v>3</v>
      </c>
    </row>
    <row r="5589">
      <c r="A5589" s="255" t="s">
        <v>6765</v>
      </c>
      <c r="B5589" s="9">
        <v>6</v>
      </c>
      <c r="C5589" s="255" t="s">
        <v>9102</v>
      </c>
      <c r="D5589" s="9">
        <v>0.1795656739865423</v>
      </c>
      <c r="E5589" s="9">
        <v>1745629.3782013811</v>
      </c>
      <c r="F5589" s="255" t="s">
        <v>9130</v>
      </c>
      <c r="G5589" s="9"/>
      <c r="H5589" s="255" t="s">
        <v>9168</v>
      </c>
      <c r="I5589" s="9">
        <v>3</v>
      </c>
    </row>
    <row r="5590">
      <c r="A5590" s="255" t="s">
        <v>6782</v>
      </c>
      <c r="B5590" s="9">
        <v>6</v>
      </c>
      <c r="C5590" s="255" t="s">
        <v>9102</v>
      </c>
      <c r="D5590" s="9">
        <v>0.1795656739865423</v>
      </c>
      <c r="E5590" s="9">
        <v>1745629.3782013811</v>
      </c>
      <c r="F5590" s="255" t="s">
        <v>9129</v>
      </c>
      <c r="G5590" s="9"/>
      <c r="H5590" s="255" t="s">
        <v>9168</v>
      </c>
      <c r="I5590" s="9">
        <v>3</v>
      </c>
    </row>
    <row r="5591">
      <c r="A5591" s="255" t="s">
        <v>6784</v>
      </c>
      <c r="B5591" s="9">
        <v>6</v>
      </c>
      <c r="C5591" s="255" t="s">
        <v>9102</v>
      </c>
      <c r="D5591" s="9">
        <v>0.093313109925216325</v>
      </c>
      <c r="E5591" s="9">
        <v>1745629.3782013811</v>
      </c>
      <c r="F5591" s="255" t="s">
        <v>9135</v>
      </c>
      <c r="G5591" s="9"/>
      <c r="H5591" s="255" t="s">
        <v>9168</v>
      </c>
      <c r="I5591" s="9">
        <v>3</v>
      </c>
    </row>
    <row r="5592">
      <c r="A5592" s="255" t="s">
        <v>6783</v>
      </c>
      <c r="B5592" s="9">
        <v>6</v>
      </c>
      <c r="C5592" s="255" t="s">
        <v>9102</v>
      </c>
      <c r="D5592" s="9">
        <v>0.082475137820998634</v>
      </c>
      <c r="E5592" s="9">
        <v>1745629.3782013811</v>
      </c>
      <c r="F5592" s="255" t="s">
        <v>9134</v>
      </c>
      <c r="G5592" s="9"/>
      <c r="H5592" s="255" t="s">
        <v>9168</v>
      </c>
      <c r="I5592" s="9">
        <v>3</v>
      </c>
    </row>
    <row r="5593">
      <c r="A5593" s="255" t="s">
        <v>6767</v>
      </c>
      <c r="B5593" s="9">
        <v>6</v>
      </c>
      <c r="C5593" s="255" t="s">
        <v>9102</v>
      </c>
      <c r="D5593" s="9">
        <v>0.070200289165377627</v>
      </c>
      <c r="E5593" s="9">
        <v>1745629.3782013811</v>
      </c>
      <c r="F5593" s="255" t="s">
        <v>9127</v>
      </c>
      <c r="G5593" s="9"/>
      <c r="H5593" s="255" t="s">
        <v>9168</v>
      </c>
      <c r="I5593" s="9">
        <v>3</v>
      </c>
    </row>
    <row r="5594">
      <c r="A5594" s="255" t="s">
        <v>6775</v>
      </c>
      <c r="B5594" s="9">
        <v>6</v>
      </c>
      <c r="C5594" s="255" t="s">
        <v>9102</v>
      </c>
      <c r="D5594" s="9"/>
      <c r="E5594" s="9">
        <v>1745629.3782013811</v>
      </c>
      <c r="F5594" s="255" t="s">
        <v>9118</v>
      </c>
      <c r="G5594" s="9"/>
      <c r="H5594" s="255" t="s">
        <v>9168</v>
      </c>
      <c r="I5594" s="9">
        <v>3</v>
      </c>
    </row>
    <row r="5595">
      <c r="A5595" s="255" t="s">
        <v>6786</v>
      </c>
      <c r="B5595" s="9">
        <v>6</v>
      </c>
      <c r="C5595" s="255" t="s">
        <v>9102</v>
      </c>
      <c r="D5595" s="9">
        <v>0.059257309416840251</v>
      </c>
      <c r="E5595" s="9">
        <v>1745629.3782013811</v>
      </c>
      <c r="F5595" s="255" t="s">
        <v>9136</v>
      </c>
      <c r="G5595" s="9"/>
      <c r="H5595" s="255" t="s">
        <v>9168</v>
      </c>
      <c r="I5595" s="9">
        <v>3</v>
      </c>
    </row>
    <row r="5596">
      <c r="A5596" s="255" t="s">
        <v>6771</v>
      </c>
      <c r="B5596" s="9">
        <v>6</v>
      </c>
      <c r="C5596" s="255" t="s">
        <v>9102</v>
      </c>
      <c r="D5596" s="9"/>
      <c r="E5596" s="9">
        <v>1745629.3782013811</v>
      </c>
      <c r="F5596" s="255" t="s">
        <v>9138</v>
      </c>
      <c r="G5596" s="9"/>
      <c r="H5596" s="255" t="s">
        <v>9168</v>
      </c>
      <c r="I5596" s="9">
        <v>3</v>
      </c>
    </row>
    <row r="5597">
      <c r="A5597" s="255" t="s">
        <v>6770</v>
      </c>
      <c r="B5597" s="9">
        <v>6</v>
      </c>
      <c r="C5597" s="255" t="s">
        <v>9102</v>
      </c>
      <c r="D5597" s="9"/>
      <c r="E5597" s="9">
        <v>1745629.3782013811</v>
      </c>
      <c r="F5597" s="255" t="s">
        <v>9119</v>
      </c>
      <c r="G5597" s="9"/>
      <c r="H5597" s="255" t="s">
        <v>9168</v>
      </c>
      <c r="I5597" s="9">
        <v>3</v>
      </c>
    </row>
    <row r="5598">
      <c r="A5598" s="255" t="s">
        <v>6764</v>
      </c>
      <c r="B5598" s="9">
        <v>6</v>
      </c>
      <c r="C5598" s="255" t="s">
        <v>9102</v>
      </c>
      <c r="D5598" s="9">
        <v>0.051555582707094393</v>
      </c>
      <c r="E5598" s="9">
        <v>1745629.3782013811</v>
      </c>
      <c r="F5598" s="255" t="s">
        <v>9114</v>
      </c>
      <c r="G5598" s="9"/>
      <c r="H5598" s="255" t="s">
        <v>9168</v>
      </c>
      <c r="I5598" s="9">
        <v>3</v>
      </c>
    </row>
    <row r="5599">
      <c r="A5599" s="255" t="s">
        <v>6780</v>
      </c>
      <c r="B5599" s="9">
        <v>6</v>
      </c>
      <c r="C5599" s="255" t="s">
        <v>9102</v>
      </c>
      <c r="D5599" s="9"/>
      <c r="E5599" s="9">
        <v>1745629.3782013811</v>
      </c>
      <c r="F5599" s="255" t="s">
        <v>9117</v>
      </c>
      <c r="G5599" s="9"/>
      <c r="H5599" s="255" t="s">
        <v>9168</v>
      </c>
      <c r="I5599" s="9">
        <v>3</v>
      </c>
    </row>
    <row r="5600">
      <c r="A5600" s="255" t="s">
        <v>6772</v>
      </c>
      <c r="B5600" s="9">
        <v>6</v>
      </c>
      <c r="C5600" s="255" t="s">
        <v>9102</v>
      </c>
      <c r="D5600" s="9">
        <v>0.083282884607228019</v>
      </c>
      <c r="E5600" s="9">
        <v>1745629.3782013811</v>
      </c>
      <c r="F5600" s="255" t="s">
        <v>9125</v>
      </c>
      <c r="G5600" s="9"/>
      <c r="H5600" s="255" t="s">
        <v>9168</v>
      </c>
      <c r="I5600" s="9">
        <v>3</v>
      </c>
    </row>
    <row r="5601">
      <c r="A5601" s="255" t="s">
        <v>6769</v>
      </c>
      <c r="B5601" s="9">
        <v>6</v>
      </c>
      <c r="C5601" s="255" t="s">
        <v>9102</v>
      </c>
      <c r="D5601" s="9">
        <v>0.074279019423457771</v>
      </c>
      <c r="E5601" s="9">
        <v>1745629.3782013811</v>
      </c>
      <c r="F5601" s="255" t="s">
        <v>9131</v>
      </c>
      <c r="G5601" s="9"/>
      <c r="H5601" s="255" t="s">
        <v>9168</v>
      </c>
      <c r="I5601" s="9">
        <v>3</v>
      </c>
    </row>
    <row r="5602">
      <c r="A5602" s="255" t="s">
        <v>6766</v>
      </c>
      <c r="B5602" s="9">
        <v>6</v>
      </c>
      <c r="C5602" s="255" t="s">
        <v>9102</v>
      </c>
      <c r="D5602" s="9"/>
      <c r="E5602" s="9">
        <v>1745629.3782013811</v>
      </c>
      <c r="F5602" s="255" t="s">
        <v>9116</v>
      </c>
      <c r="G5602" s="9"/>
      <c r="H5602" s="255" t="s">
        <v>9168</v>
      </c>
      <c r="I5602" s="9">
        <v>3</v>
      </c>
    </row>
    <row r="5603">
      <c r="A5603" s="255" t="s">
        <v>6773</v>
      </c>
      <c r="B5603" s="9">
        <v>6</v>
      </c>
      <c r="C5603" s="255" t="s">
        <v>9102</v>
      </c>
      <c r="D5603" s="9">
        <v>0.046575620660503268</v>
      </c>
      <c r="E5603" s="9">
        <v>1745629.3782013811</v>
      </c>
      <c r="F5603" s="255" t="s">
        <v>9137</v>
      </c>
      <c r="G5603" s="9"/>
      <c r="H5603" s="255" t="s">
        <v>9168</v>
      </c>
      <c r="I5603" s="9">
        <v>3</v>
      </c>
    </row>
    <row r="5604">
      <c r="A5604" s="255" t="s">
        <v>6778</v>
      </c>
      <c r="B5604" s="9">
        <v>6</v>
      </c>
      <c r="C5604" s="255" t="s">
        <v>9102</v>
      </c>
      <c r="D5604" s="9">
        <v>0.062147497197876517</v>
      </c>
      <c r="E5604" s="9">
        <v>1745629.3782013811</v>
      </c>
      <c r="F5604" s="255" t="s">
        <v>9132</v>
      </c>
      <c r="G5604" s="9"/>
      <c r="H5604" s="255" t="s">
        <v>9168</v>
      </c>
      <c r="I5604" s="9">
        <v>3</v>
      </c>
    </row>
    <row r="5605">
      <c r="A5605" s="255" t="s">
        <v>6777</v>
      </c>
      <c r="B5605" s="9">
        <v>6</v>
      </c>
      <c r="C5605" s="255" t="s">
        <v>9102</v>
      </c>
      <c r="D5605" s="9"/>
      <c r="E5605" s="9">
        <v>1745629.3782013811</v>
      </c>
      <c r="F5605" s="255" t="s">
        <v>9121</v>
      </c>
      <c r="G5605" s="9"/>
      <c r="H5605" s="255" t="s">
        <v>9168</v>
      </c>
      <c r="I5605" s="9">
        <v>3</v>
      </c>
    </row>
    <row r="5606">
      <c r="A5606" s="255" t="s">
        <v>6785</v>
      </c>
      <c r="B5606" s="9">
        <v>6</v>
      </c>
      <c r="C5606" s="255" t="s">
        <v>9102</v>
      </c>
      <c r="D5606" s="9">
        <v>0.05118191184159504</v>
      </c>
      <c r="E5606" s="9">
        <v>1745629.3782013811</v>
      </c>
      <c r="F5606" s="255" t="s">
        <v>9126</v>
      </c>
      <c r="G5606" s="9"/>
      <c r="H5606" s="255" t="s">
        <v>9168</v>
      </c>
      <c r="I5606" s="9">
        <v>3</v>
      </c>
    </row>
    <row r="5607">
      <c r="A5607" s="255" t="s">
        <v>6768</v>
      </c>
      <c r="B5607" s="9">
        <v>6</v>
      </c>
      <c r="C5607" s="255" t="s">
        <v>9102</v>
      </c>
      <c r="D5607" s="9">
        <v>0.089995161896986933</v>
      </c>
      <c r="E5607" s="9">
        <v>1745629.3782013811</v>
      </c>
      <c r="F5607" s="255" t="s">
        <v>9122</v>
      </c>
      <c r="G5607" s="9"/>
      <c r="H5607" s="255" t="s">
        <v>9168</v>
      </c>
      <c r="I5607" s="9">
        <v>3</v>
      </c>
    </row>
    <row r="5608">
      <c r="A5608" s="255" t="s">
        <v>6779</v>
      </c>
      <c r="B5608" s="9">
        <v>6</v>
      </c>
      <c r="C5608" s="255" t="s">
        <v>9102</v>
      </c>
      <c r="D5608" s="9"/>
      <c r="E5608" s="9">
        <v>1745629.3782013811</v>
      </c>
      <c r="F5608" s="255" t="s">
        <v>9115</v>
      </c>
      <c r="G5608" s="9"/>
      <c r="H5608" s="255" t="s">
        <v>9168</v>
      </c>
      <c r="I5608" s="9">
        <v>3</v>
      </c>
    </row>
    <row r="5609">
      <c r="A5609" s="255" t="s">
        <v>6787</v>
      </c>
      <c r="B5609" s="9">
        <v>6</v>
      </c>
      <c r="C5609" s="255" t="s">
        <v>9102</v>
      </c>
      <c r="D5609" s="9">
        <v>0.087722950961099791</v>
      </c>
      <c r="E5609" s="9">
        <v>1745629.3782013811</v>
      </c>
      <c r="F5609" s="255" t="s">
        <v>9133</v>
      </c>
      <c r="G5609" s="9"/>
      <c r="H5609" s="255" t="s">
        <v>9168</v>
      </c>
      <c r="I5609" s="9">
        <v>3</v>
      </c>
    </row>
    <row r="5610">
      <c r="A5610" s="255" t="s">
        <v>6788</v>
      </c>
      <c r="B5610" s="9">
        <v>6</v>
      </c>
      <c r="C5610" s="255" t="s">
        <v>9102</v>
      </c>
      <c r="D5610" s="9">
        <v>0.089995161896986933</v>
      </c>
      <c r="E5610" s="9">
        <v>1745629.3782013811</v>
      </c>
      <c r="F5610" s="255" t="s">
        <v>9124</v>
      </c>
      <c r="G5610" s="9"/>
      <c r="H5610" s="255" t="s">
        <v>9168</v>
      </c>
      <c r="I5610" s="9">
        <v>3</v>
      </c>
    </row>
    <row r="5611">
      <c r="A5611" s="255" t="s">
        <v>6776</v>
      </c>
      <c r="B5611" s="9">
        <v>6</v>
      </c>
      <c r="C5611" s="255" t="s">
        <v>9102</v>
      </c>
      <c r="D5611" s="9">
        <v>0.089995161896986933</v>
      </c>
      <c r="E5611" s="9">
        <v>1745629.3782013811</v>
      </c>
      <c r="F5611" s="255" t="s">
        <v>9123</v>
      </c>
      <c r="G5611" s="9"/>
      <c r="H5611" s="255" t="s">
        <v>9168</v>
      </c>
      <c r="I5611" s="9">
        <v>3</v>
      </c>
    </row>
    <row r="5612">
      <c r="A5612" s="255" t="s">
        <v>6789</v>
      </c>
      <c r="B5612" s="9">
        <v>7</v>
      </c>
      <c r="C5612" s="255" t="s">
        <v>9102</v>
      </c>
      <c r="D5612" s="9">
        <v>0.080350395611256592</v>
      </c>
      <c r="E5612" s="9">
        <v>1752644.3191166262</v>
      </c>
      <c r="F5612" s="255" t="s">
        <v>9137</v>
      </c>
      <c r="G5612" s="9"/>
      <c r="H5612" s="255" t="s">
        <v>9168</v>
      </c>
      <c r="I5612" s="9">
        <v>3</v>
      </c>
    </row>
    <row r="5613">
      <c r="A5613" s="255" t="s">
        <v>6794</v>
      </c>
      <c r="B5613" s="9">
        <v>7</v>
      </c>
      <c r="C5613" s="255" t="s">
        <v>9102</v>
      </c>
      <c r="D5613" s="9"/>
      <c r="E5613" s="9">
        <v>1752644.3191166262</v>
      </c>
      <c r="F5613" s="255" t="s">
        <v>9120</v>
      </c>
      <c r="G5613" s="9"/>
      <c r="H5613" s="255" t="s">
        <v>9168</v>
      </c>
      <c r="I5613" s="9">
        <v>3</v>
      </c>
    </row>
    <row r="5614">
      <c r="A5614" s="255" t="s">
        <v>6803</v>
      </c>
      <c r="B5614" s="9">
        <v>7</v>
      </c>
      <c r="C5614" s="255" t="s">
        <v>9102</v>
      </c>
      <c r="D5614" s="9">
        <v>0.097465746769127032</v>
      </c>
      <c r="E5614" s="9">
        <v>1752644.3191166262</v>
      </c>
      <c r="F5614" s="255" t="s">
        <v>9128</v>
      </c>
      <c r="G5614" s="9"/>
      <c r="H5614" s="255" t="s">
        <v>9168</v>
      </c>
      <c r="I5614" s="9">
        <v>3</v>
      </c>
    </row>
    <row r="5615">
      <c r="A5615" s="255" t="s">
        <v>6813</v>
      </c>
      <c r="B5615" s="9">
        <v>7</v>
      </c>
      <c r="C5615" s="255" t="s">
        <v>9102</v>
      </c>
      <c r="D5615" s="9">
        <v>0.1145307940699016</v>
      </c>
      <c r="E5615" s="9">
        <v>1752644.3191166262</v>
      </c>
      <c r="F5615" s="255" t="s">
        <v>9122</v>
      </c>
      <c r="G5615" s="9"/>
      <c r="H5615" s="255" t="s">
        <v>9168</v>
      </c>
      <c r="I5615" s="9">
        <v>3</v>
      </c>
    </row>
    <row r="5616">
      <c r="A5616" s="255" t="s">
        <v>6791</v>
      </c>
      <c r="B5616" s="9">
        <v>7</v>
      </c>
      <c r="C5616" s="255" t="s">
        <v>9102</v>
      </c>
      <c r="D5616" s="9">
        <v>0.081070111747130996</v>
      </c>
      <c r="E5616" s="9">
        <v>1752644.3191166262</v>
      </c>
      <c r="F5616" s="255" t="s">
        <v>9126</v>
      </c>
      <c r="G5616" s="9"/>
      <c r="H5616" s="255" t="s">
        <v>9168</v>
      </c>
      <c r="I5616" s="9">
        <v>3</v>
      </c>
    </row>
    <row r="5617">
      <c r="A5617" s="255" t="s">
        <v>6790</v>
      </c>
      <c r="B5617" s="9">
        <v>7</v>
      </c>
      <c r="C5617" s="255" t="s">
        <v>9102</v>
      </c>
      <c r="D5617" s="9">
        <v>0.097896907116859833</v>
      </c>
      <c r="E5617" s="9">
        <v>1752644.3191166262</v>
      </c>
      <c r="F5617" s="255" t="s">
        <v>9131</v>
      </c>
      <c r="G5617" s="9"/>
      <c r="H5617" s="255" t="s">
        <v>9168</v>
      </c>
      <c r="I5617" s="9">
        <v>3</v>
      </c>
    </row>
    <row r="5618">
      <c r="A5618" s="255" t="s">
        <v>6792</v>
      </c>
      <c r="B5618" s="9">
        <v>7</v>
      </c>
      <c r="C5618" s="255" t="s">
        <v>9102</v>
      </c>
      <c r="D5618" s="9">
        <v>0.082331863058546687</v>
      </c>
      <c r="E5618" s="9">
        <v>1752644.3191166262</v>
      </c>
      <c r="F5618" s="255" t="s">
        <v>9136</v>
      </c>
      <c r="G5618" s="9"/>
      <c r="H5618" s="255" t="s">
        <v>9168</v>
      </c>
      <c r="I5618" s="9">
        <v>3</v>
      </c>
    </row>
    <row r="5619">
      <c r="A5619" s="255" t="s">
        <v>6805</v>
      </c>
      <c r="B5619" s="9">
        <v>7</v>
      </c>
      <c r="C5619" s="255" t="s">
        <v>9102</v>
      </c>
      <c r="D5619" s="9"/>
      <c r="E5619" s="9">
        <v>1752644.3191166262</v>
      </c>
      <c r="F5619" s="255" t="s">
        <v>9117</v>
      </c>
      <c r="G5619" s="9"/>
      <c r="H5619" s="255" t="s">
        <v>9168</v>
      </c>
      <c r="I5619" s="9">
        <v>3</v>
      </c>
    </row>
    <row r="5620">
      <c r="A5620" s="255" t="s">
        <v>6811</v>
      </c>
      <c r="B5620" s="9">
        <v>7</v>
      </c>
      <c r="C5620" s="255" t="s">
        <v>9102</v>
      </c>
      <c r="D5620" s="9"/>
      <c r="E5620" s="9">
        <v>1752644.3191166262</v>
      </c>
      <c r="F5620" s="255" t="s">
        <v>9119</v>
      </c>
      <c r="G5620" s="9"/>
      <c r="H5620" s="255" t="s">
        <v>9168</v>
      </c>
      <c r="I5620" s="9">
        <v>3</v>
      </c>
    </row>
    <row r="5621">
      <c r="A5621" s="255" t="s">
        <v>6796</v>
      </c>
      <c r="B5621" s="9">
        <v>7</v>
      </c>
      <c r="C5621" s="255" t="s">
        <v>9102</v>
      </c>
      <c r="D5621" s="9">
        <v>0.20933177814937184</v>
      </c>
      <c r="E5621" s="9">
        <v>1752644.3191166262</v>
      </c>
      <c r="F5621" s="255" t="s">
        <v>9129</v>
      </c>
      <c r="G5621" s="9"/>
      <c r="H5621" s="255" t="s">
        <v>9168</v>
      </c>
      <c r="I5621" s="9">
        <v>3</v>
      </c>
    </row>
    <row r="5622">
      <c r="A5622" s="255" t="s">
        <v>6810</v>
      </c>
      <c r="B5622" s="9">
        <v>7</v>
      </c>
      <c r="C5622" s="255" t="s">
        <v>9102</v>
      </c>
      <c r="D5622" s="9">
        <v>0.097465746769127032</v>
      </c>
      <c r="E5622" s="9">
        <v>1752644.3191166262</v>
      </c>
      <c r="F5622" s="255" t="s">
        <v>9127</v>
      </c>
      <c r="G5622" s="9"/>
      <c r="H5622" s="255" t="s">
        <v>9168</v>
      </c>
      <c r="I5622" s="9">
        <v>3</v>
      </c>
    </row>
    <row r="5623">
      <c r="A5623" s="255" t="s">
        <v>6797</v>
      </c>
      <c r="B5623" s="9">
        <v>7</v>
      </c>
      <c r="C5623" s="255" t="s">
        <v>9102</v>
      </c>
      <c r="D5623" s="9">
        <v>0.084648491002251428</v>
      </c>
      <c r="E5623" s="9">
        <v>1752644.3191166262</v>
      </c>
      <c r="F5623" s="255" t="s">
        <v>9114</v>
      </c>
      <c r="G5623" s="9"/>
      <c r="H5623" s="255" t="s">
        <v>9168</v>
      </c>
      <c r="I5623" s="9">
        <v>3</v>
      </c>
    </row>
    <row r="5624">
      <c r="A5624" s="255" t="s">
        <v>6809</v>
      </c>
      <c r="B5624" s="9">
        <v>7</v>
      </c>
      <c r="C5624" s="255" t="s">
        <v>9102</v>
      </c>
      <c r="D5624" s="9"/>
      <c r="E5624" s="9">
        <v>1752644.3191166262</v>
      </c>
      <c r="F5624" s="255" t="s">
        <v>9118</v>
      </c>
      <c r="G5624" s="9"/>
      <c r="H5624" s="255" t="s">
        <v>9168</v>
      </c>
      <c r="I5624" s="9">
        <v>3</v>
      </c>
    </row>
    <row r="5625">
      <c r="A5625" s="255" t="s">
        <v>6812</v>
      </c>
      <c r="B5625" s="9">
        <v>7</v>
      </c>
      <c r="C5625" s="255" t="s">
        <v>9102</v>
      </c>
      <c r="D5625" s="9"/>
      <c r="E5625" s="9">
        <v>1752644.3191166262</v>
      </c>
      <c r="F5625" s="255" t="s">
        <v>9115</v>
      </c>
      <c r="G5625" s="9"/>
      <c r="H5625" s="255" t="s">
        <v>9168</v>
      </c>
      <c r="I5625" s="9">
        <v>3</v>
      </c>
    </row>
    <row r="5626">
      <c r="A5626" s="255" t="s">
        <v>6807</v>
      </c>
      <c r="B5626" s="9">
        <v>7</v>
      </c>
      <c r="C5626" s="255" t="s">
        <v>9102</v>
      </c>
      <c r="D5626" s="9">
        <v>0.1145307940699016</v>
      </c>
      <c r="E5626" s="9">
        <v>1752644.3191166262</v>
      </c>
      <c r="F5626" s="255" t="s">
        <v>9123</v>
      </c>
      <c r="G5626" s="9"/>
      <c r="H5626" s="255" t="s">
        <v>9168</v>
      </c>
      <c r="I5626" s="9">
        <v>3</v>
      </c>
    </row>
    <row r="5627">
      <c r="A5627" s="255" t="s">
        <v>6804</v>
      </c>
      <c r="B5627" s="9">
        <v>7</v>
      </c>
      <c r="C5627" s="255" t="s">
        <v>9102</v>
      </c>
      <c r="D5627" s="9">
        <v>0.1145307940699016</v>
      </c>
      <c r="E5627" s="9">
        <v>1752644.3191166262</v>
      </c>
      <c r="F5627" s="255" t="s">
        <v>9124</v>
      </c>
      <c r="G5627" s="9"/>
      <c r="H5627" s="255" t="s">
        <v>9168</v>
      </c>
      <c r="I5627" s="9">
        <v>3</v>
      </c>
    </row>
    <row r="5628">
      <c r="A5628" s="255" t="s">
        <v>6808</v>
      </c>
      <c r="B5628" s="9">
        <v>7</v>
      </c>
      <c r="C5628" s="255" t="s">
        <v>9102</v>
      </c>
      <c r="D5628" s="9">
        <v>0.11828184698845086</v>
      </c>
      <c r="E5628" s="9">
        <v>1752644.3191166262</v>
      </c>
      <c r="F5628" s="255" t="s">
        <v>9135</v>
      </c>
      <c r="G5628" s="9"/>
      <c r="H5628" s="255" t="s">
        <v>9168</v>
      </c>
      <c r="I5628" s="9">
        <v>3</v>
      </c>
    </row>
    <row r="5629">
      <c r="A5629" s="255" t="s">
        <v>6806</v>
      </c>
      <c r="B5629" s="9">
        <v>7</v>
      </c>
      <c r="C5629" s="255" t="s">
        <v>9102</v>
      </c>
      <c r="D5629" s="9"/>
      <c r="E5629" s="9">
        <v>1752644.3191166262</v>
      </c>
      <c r="F5629" s="255" t="s">
        <v>9138</v>
      </c>
      <c r="G5629" s="9"/>
      <c r="H5629" s="255" t="s">
        <v>9168</v>
      </c>
      <c r="I5629" s="9">
        <v>3</v>
      </c>
    </row>
    <row r="5630">
      <c r="A5630" s="255" t="s">
        <v>6799</v>
      </c>
      <c r="B5630" s="9">
        <v>7</v>
      </c>
      <c r="C5630" s="255" t="s">
        <v>9102</v>
      </c>
      <c r="D5630" s="9"/>
      <c r="E5630" s="9">
        <v>1752644.3191166262</v>
      </c>
      <c r="F5630" s="255" t="s">
        <v>9121</v>
      </c>
      <c r="G5630" s="9"/>
      <c r="H5630" s="255" t="s">
        <v>9168</v>
      </c>
      <c r="I5630" s="9">
        <v>3</v>
      </c>
    </row>
    <row r="5631">
      <c r="A5631" s="255" t="s">
        <v>6795</v>
      </c>
      <c r="B5631" s="9">
        <v>7</v>
      </c>
      <c r="C5631" s="255" t="s">
        <v>9102</v>
      </c>
      <c r="D5631" s="9">
        <v>0.1084265776922327</v>
      </c>
      <c r="E5631" s="9">
        <v>1752644.3191166262</v>
      </c>
      <c r="F5631" s="255" t="s">
        <v>9133</v>
      </c>
      <c r="G5631" s="9"/>
      <c r="H5631" s="255" t="s">
        <v>9168</v>
      </c>
      <c r="I5631" s="9">
        <v>3</v>
      </c>
    </row>
    <row r="5632">
      <c r="A5632" s="255" t="s">
        <v>6798</v>
      </c>
      <c r="B5632" s="9">
        <v>7</v>
      </c>
      <c r="C5632" s="255" t="s">
        <v>9102</v>
      </c>
      <c r="D5632" s="9">
        <v>0.10131705000664357</v>
      </c>
      <c r="E5632" s="9">
        <v>1752644.3191166262</v>
      </c>
      <c r="F5632" s="255" t="s">
        <v>9125</v>
      </c>
      <c r="G5632" s="9"/>
      <c r="H5632" s="255" t="s">
        <v>9168</v>
      </c>
      <c r="I5632" s="9">
        <v>3</v>
      </c>
    </row>
    <row r="5633">
      <c r="A5633" s="255" t="s">
        <v>6793</v>
      </c>
      <c r="B5633" s="9">
        <v>7</v>
      </c>
      <c r="C5633" s="255" t="s">
        <v>9102</v>
      </c>
      <c r="D5633" s="9">
        <v>0.090213160579727669</v>
      </c>
      <c r="E5633" s="9">
        <v>1752644.3191166262</v>
      </c>
      <c r="F5633" s="255" t="s">
        <v>9132</v>
      </c>
      <c r="G5633" s="9"/>
      <c r="H5633" s="255" t="s">
        <v>9168</v>
      </c>
      <c r="I5633" s="9">
        <v>3</v>
      </c>
    </row>
    <row r="5634">
      <c r="A5634" s="255" t="s">
        <v>6800</v>
      </c>
      <c r="B5634" s="9">
        <v>7</v>
      </c>
      <c r="C5634" s="255" t="s">
        <v>9102</v>
      </c>
      <c r="D5634" s="9">
        <v>0.099174853001769842</v>
      </c>
      <c r="E5634" s="9">
        <v>1752644.3191166262</v>
      </c>
      <c r="F5634" s="255" t="s">
        <v>9134</v>
      </c>
      <c r="G5634" s="9"/>
      <c r="H5634" s="255" t="s">
        <v>9168</v>
      </c>
      <c r="I5634" s="9">
        <v>3</v>
      </c>
    </row>
    <row r="5635">
      <c r="A5635" s="255" t="s">
        <v>6802</v>
      </c>
      <c r="B5635" s="9">
        <v>7</v>
      </c>
      <c r="C5635" s="255" t="s">
        <v>9102</v>
      </c>
      <c r="D5635" s="9">
        <v>0.20933177814937184</v>
      </c>
      <c r="E5635" s="9">
        <v>1752644.3191166262</v>
      </c>
      <c r="F5635" s="255" t="s">
        <v>9130</v>
      </c>
      <c r="G5635" s="9"/>
      <c r="H5635" s="255" t="s">
        <v>9168</v>
      </c>
      <c r="I5635" s="9">
        <v>3</v>
      </c>
    </row>
    <row r="5636">
      <c r="A5636" s="255" t="s">
        <v>6801</v>
      </c>
      <c r="B5636" s="9">
        <v>7</v>
      </c>
      <c r="C5636" s="255" t="s">
        <v>9102</v>
      </c>
      <c r="D5636" s="9"/>
      <c r="E5636" s="9">
        <v>1752644.3191166262</v>
      </c>
      <c r="F5636" s="255" t="s">
        <v>9116</v>
      </c>
      <c r="G5636" s="9"/>
      <c r="H5636" s="255" t="s">
        <v>9168</v>
      </c>
      <c r="I5636" s="9">
        <v>3</v>
      </c>
    </row>
    <row r="5637">
      <c r="A5637" s="255" t="s">
        <v>6838</v>
      </c>
      <c r="B5637" s="9">
        <v>8</v>
      </c>
      <c r="C5637" s="255" t="s">
        <v>9102</v>
      </c>
      <c r="D5637" s="9"/>
      <c r="E5637" s="9">
        <v>1746329.1424868982</v>
      </c>
      <c r="F5637" s="255" t="s">
        <v>9138</v>
      </c>
      <c r="G5637" s="9"/>
      <c r="H5637" s="255" t="s">
        <v>9168</v>
      </c>
      <c r="I5637" s="9">
        <v>3</v>
      </c>
    </row>
    <row r="5638">
      <c r="A5638" s="255" t="s">
        <v>6820</v>
      </c>
      <c r="B5638" s="9">
        <v>8</v>
      </c>
      <c r="C5638" s="255" t="s">
        <v>9102</v>
      </c>
      <c r="D5638" s="9">
        <v>0.13597523815043508</v>
      </c>
      <c r="E5638" s="9">
        <v>1746329.1424868982</v>
      </c>
      <c r="F5638" s="255" t="s">
        <v>9136</v>
      </c>
      <c r="G5638" s="9"/>
      <c r="H5638" s="255" t="s">
        <v>9168</v>
      </c>
      <c r="I5638" s="9">
        <v>3</v>
      </c>
    </row>
    <row r="5639">
      <c r="A5639" s="255" t="s">
        <v>6826</v>
      </c>
      <c r="B5639" s="9">
        <v>8</v>
      </c>
      <c r="C5639" s="255" t="s">
        <v>9102</v>
      </c>
      <c r="D5639" s="9"/>
      <c r="E5639" s="9">
        <v>1746329.1424868982</v>
      </c>
      <c r="F5639" s="255" t="s">
        <v>9120</v>
      </c>
      <c r="G5639" s="9"/>
      <c r="H5639" s="255" t="s">
        <v>9168</v>
      </c>
      <c r="I5639" s="9">
        <v>3</v>
      </c>
    </row>
    <row r="5640">
      <c r="A5640" s="255" t="s">
        <v>6837</v>
      </c>
      <c r="B5640" s="9">
        <v>8</v>
      </c>
      <c r="C5640" s="255" t="s">
        <v>9102</v>
      </c>
      <c r="D5640" s="9">
        <v>0.13435858870661443</v>
      </c>
      <c r="E5640" s="9">
        <v>1746329.1424868982</v>
      </c>
      <c r="F5640" s="255" t="s">
        <v>9123</v>
      </c>
      <c r="G5640" s="9"/>
      <c r="H5640" s="255" t="s">
        <v>9168</v>
      </c>
      <c r="I5640" s="9">
        <v>3</v>
      </c>
    </row>
    <row r="5641">
      <c r="A5641" s="255" t="s">
        <v>6828</v>
      </c>
      <c r="B5641" s="9">
        <v>8</v>
      </c>
      <c r="C5641" s="255" t="s">
        <v>9102</v>
      </c>
      <c r="D5641" s="9">
        <v>0.15023246505041013</v>
      </c>
      <c r="E5641" s="9">
        <v>1746329.1424868982</v>
      </c>
      <c r="F5641" s="255" t="s">
        <v>9135</v>
      </c>
      <c r="G5641" s="9"/>
      <c r="H5641" s="255" t="s">
        <v>9168</v>
      </c>
      <c r="I5641" s="9">
        <v>3</v>
      </c>
    </row>
    <row r="5642">
      <c r="A5642" s="255" t="s">
        <v>6814</v>
      </c>
      <c r="B5642" s="9">
        <v>8</v>
      </c>
      <c r="C5642" s="255" t="s">
        <v>9102</v>
      </c>
      <c r="D5642" s="9">
        <v>0.12087662527964529</v>
      </c>
      <c r="E5642" s="9">
        <v>1746329.1424868982</v>
      </c>
      <c r="F5642" s="255" t="s">
        <v>9134</v>
      </c>
      <c r="G5642" s="9"/>
      <c r="H5642" s="255" t="s">
        <v>9168</v>
      </c>
      <c r="I5642" s="9">
        <v>3</v>
      </c>
    </row>
    <row r="5643">
      <c r="A5643" s="255" t="s">
        <v>6821</v>
      </c>
      <c r="B5643" s="9">
        <v>8</v>
      </c>
      <c r="C5643" s="255" t="s">
        <v>9102</v>
      </c>
      <c r="D5643" s="9"/>
      <c r="E5643" s="9">
        <v>1746329.1424868982</v>
      </c>
      <c r="F5643" s="255" t="s">
        <v>9116</v>
      </c>
      <c r="G5643" s="9"/>
      <c r="H5643" s="255" t="s">
        <v>9168</v>
      </c>
      <c r="I5643" s="9">
        <v>3</v>
      </c>
    </row>
    <row r="5644">
      <c r="A5644" s="255" t="s">
        <v>6836</v>
      </c>
      <c r="B5644" s="9">
        <v>8</v>
      </c>
      <c r="C5644" s="255" t="s">
        <v>9102</v>
      </c>
      <c r="D5644" s="9">
        <v>0.12321818695023101</v>
      </c>
      <c r="E5644" s="9">
        <v>1746329.1424868982</v>
      </c>
      <c r="F5644" s="255" t="s">
        <v>9125</v>
      </c>
      <c r="G5644" s="9"/>
      <c r="H5644" s="255" t="s">
        <v>9168</v>
      </c>
      <c r="I5644" s="9">
        <v>3</v>
      </c>
    </row>
    <row r="5645">
      <c r="A5645" s="255" t="s">
        <v>6817</v>
      </c>
      <c r="B5645" s="9">
        <v>8</v>
      </c>
      <c r="C5645" s="255" t="s">
        <v>9102</v>
      </c>
      <c r="D5645" s="9">
        <v>0.12523760733810496</v>
      </c>
      <c r="E5645" s="9">
        <v>1746329.1424868982</v>
      </c>
      <c r="F5645" s="255" t="s">
        <v>9131</v>
      </c>
      <c r="G5645" s="9"/>
      <c r="H5645" s="255" t="s">
        <v>9168</v>
      </c>
      <c r="I5645" s="9">
        <v>3</v>
      </c>
    </row>
    <row r="5646">
      <c r="A5646" s="255" t="s">
        <v>6816</v>
      </c>
      <c r="B5646" s="9">
        <v>8</v>
      </c>
      <c r="C5646" s="255" t="s">
        <v>9102</v>
      </c>
      <c r="D5646" s="9">
        <v>0.18634150839016389</v>
      </c>
      <c r="E5646" s="9">
        <v>1746329.1424868982</v>
      </c>
      <c r="F5646" s="255" t="s">
        <v>9129</v>
      </c>
      <c r="G5646" s="9"/>
      <c r="H5646" s="255" t="s">
        <v>9168</v>
      </c>
      <c r="I5646" s="9">
        <v>3</v>
      </c>
    </row>
    <row r="5647">
      <c r="A5647" s="255" t="s">
        <v>6823</v>
      </c>
      <c r="B5647" s="9">
        <v>8</v>
      </c>
      <c r="C5647" s="255" t="s">
        <v>9102</v>
      </c>
      <c r="D5647" s="9">
        <v>0.13509090450147246</v>
      </c>
      <c r="E5647" s="9">
        <v>1746329.1424868982</v>
      </c>
      <c r="F5647" s="255" t="s">
        <v>9133</v>
      </c>
      <c r="G5647" s="9"/>
      <c r="H5647" s="255" t="s">
        <v>9168</v>
      </c>
      <c r="I5647" s="9">
        <v>3</v>
      </c>
    </row>
    <row r="5648">
      <c r="A5648" s="255" t="s">
        <v>6815</v>
      </c>
      <c r="B5648" s="9">
        <v>8</v>
      </c>
      <c r="C5648" s="255" t="s">
        <v>9102</v>
      </c>
      <c r="D5648" s="9"/>
      <c r="E5648" s="9">
        <v>1746329.1424868982</v>
      </c>
      <c r="F5648" s="255" t="s">
        <v>9119</v>
      </c>
      <c r="G5648" s="9"/>
      <c r="H5648" s="255" t="s">
        <v>9168</v>
      </c>
      <c r="I5648" s="9">
        <v>3</v>
      </c>
    </row>
    <row r="5649">
      <c r="A5649" s="255" t="s">
        <v>6822</v>
      </c>
      <c r="B5649" s="9">
        <v>8</v>
      </c>
      <c r="C5649" s="255" t="s">
        <v>9102</v>
      </c>
      <c r="D5649" s="9">
        <v>0.13435858870661443</v>
      </c>
      <c r="E5649" s="9">
        <v>1746329.1424868982</v>
      </c>
      <c r="F5649" s="255" t="s">
        <v>9122</v>
      </c>
      <c r="G5649" s="9"/>
      <c r="H5649" s="255" t="s">
        <v>9168</v>
      </c>
      <c r="I5649" s="9">
        <v>3</v>
      </c>
    </row>
    <row r="5650">
      <c r="A5650" s="255" t="s">
        <v>6830</v>
      </c>
      <c r="B5650" s="9">
        <v>8</v>
      </c>
      <c r="C5650" s="255" t="s">
        <v>9102</v>
      </c>
      <c r="D5650" s="9">
        <v>0.12273403306479234</v>
      </c>
      <c r="E5650" s="9">
        <v>1746329.1424868982</v>
      </c>
      <c r="F5650" s="255" t="s">
        <v>9114</v>
      </c>
      <c r="G5650" s="9"/>
      <c r="H5650" s="255" t="s">
        <v>9168</v>
      </c>
      <c r="I5650" s="9">
        <v>3</v>
      </c>
    </row>
    <row r="5651">
      <c r="A5651" s="255" t="s">
        <v>6835</v>
      </c>
      <c r="B5651" s="9">
        <v>8</v>
      </c>
      <c r="C5651" s="255" t="s">
        <v>9102</v>
      </c>
      <c r="D5651" s="9"/>
      <c r="E5651" s="9">
        <v>1746329.1424868982</v>
      </c>
      <c r="F5651" s="255" t="s">
        <v>9118</v>
      </c>
      <c r="G5651" s="9"/>
      <c r="H5651" s="255" t="s">
        <v>9168</v>
      </c>
      <c r="I5651" s="9">
        <v>3</v>
      </c>
    </row>
    <row r="5652">
      <c r="A5652" s="255" t="s">
        <v>6819</v>
      </c>
      <c r="B5652" s="9">
        <v>8</v>
      </c>
      <c r="C5652" s="255" t="s">
        <v>9102</v>
      </c>
      <c r="D5652" s="9">
        <v>0.12995914053368945</v>
      </c>
      <c r="E5652" s="9">
        <v>1746329.1424868982</v>
      </c>
      <c r="F5652" s="255" t="s">
        <v>9128</v>
      </c>
      <c r="G5652" s="9"/>
      <c r="H5652" s="255" t="s">
        <v>9168</v>
      </c>
      <c r="I5652" s="9">
        <v>3</v>
      </c>
    </row>
    <row r="5653">
      <c r="A5653" s="255" t="s">
        <v>6831</v>
      </c>
      <c r="B5653" s="9">
        <v>8</v>
      </c>
      <c r="C5653" s="255" t="s">
        <v>9102</v>
      </c>
      <c r="D5653" s="9"/>
      <c r="E5653" s="9">
        <v>1746329.1424868982</v>
      </c>
      <c r="F5653" s="255" t="s">
        <v>9117</v>
      </c>
      <c r="G5653" s="9"/>
      <c r="H5653" s="255" t="s">
        <v>9168</v>
      </c>
      <c r="I5653" s="9">
        <v>3</v>
      </c>
    </row>
    <row r="5654">
      <c r="A5654" s="255" t="s">
        <v>6825</v>
      </c>
      <c r="B5654" s="9">
        <v>8</v>
      </c>
      <c r="C5654" s="255" t="s">
        <v>9102</v>
      </c>
      <c r="D5654" s="9">
        <v>0.12573226994434203</v>
      </c>
      <c r="E5654" s="9">
        <v>1746329.1424868982</v>
      </c>
      <c r="F5654" s="255" t="s">
        <v>9126</v>
      </c>
      <c r="G5654" s="9"/>
      <c r="H5654" s="255" t="s">
        <v>9168</v>
      </c>
      <c r="I5654" s="9">
        <v>3</v>
      </c>
    </row>
    <row r="5655">
      <c r="A5655" s="255" t="s">
        <v>6834</v>
      </c>
      <c r="B5655" s="9">
        <v>8</v>
      </c>
      <c r="C5655" s="255" t="s">
        <v>9102</v>
      </c>
      <c r="D5655" s="9"/>
      <c r="E5655" s="9">
        <v>1746329.1424868982</v>
      </c>
      <c r="F5655" s="255" t="s">
        <v>9121</v>
      </c>
      <c r="G5655" s="9"/>
      <c r="H5655" s="255" t="s">
        <v>9168</v>
      </c>
      <c r="I5655" s="9">
        <v>3</v>
      </c>
    </row>
    <row r="5656">
      <c r="A5656" s="255" t="s">
        <v>6833</v>
      </c>
      <c r="B5656" s="9">
        <v>8</v>
      </c>
      <c r="C5656" s="255" t="s">
        <v>9102</v>
      </c>
      <c r="D5656" s="9">
        <v>0.12995914053368945</v>
      </c>
      <c r="E5656" s="9">
        <v>1746329.1424868982</v>
      </c>
      <c r="F5656" s="255" t="s">
        <v>9127</v>
      </c>
      <c r="G5656" s="9"/>
      <c r="H5656" s="255" t="s">
        <v>9168</v>
      </c>
      <c r="I5656" s="9">
        <v>3</v>
      </c>
    </row>
    <row r="5657">
      <c r="A5657" s="255" t="s">
        <v>6818</v>
      </c>
      <c r="B5657" s="9">
        <v>8</v>
      </c>
      <c r="C5657" s="255" t="s">
        <v>9102</v>
      </c>
      <c r="D5657" s="9">
        <v>0.13435858870661443</v>
      </c>
      <c r="E5657" s="9">
        <v>1746329.1424868982</v>
      </c>
      <c r="F5657" s="255" t="s">
        <v>9124</v>
      </c>
      <c r="G5657" s="9"/>
      <c r="H5657" s="255" t="s">
        <v>9168</v>
      </c>
      <c r="I5657" s="9">
        <v>3</v>
      </c>
    </row>
    <row r="5658">
      <c r="A5658" s="255" t="s">
        <v>6824</v>
      </c>
      <c r="B5658" s="9">
        <v>8</v>
      </c>
      <c r="C5658" s="255" t="s">
        <v>9102</v>
      </c>
      <c r="D5658" s="9"/>
      <c r="E5658" s="9">
        <v>1746329.1424868982</v>
      </c>
      <c r="F5658" s="255" t="s">
        <v>9115</v>
      </c>
      <c r="G5658" s="9"/>
      <c r="H5658" s="255" t="s">
        <v>9168</v>
      </c>
      <c r="I5658" s="9">
        <v>3</v>
      </c>
    </row>
    <row r="5659">
      <c r="A5659" s="255" t="s">
        <v>6829</v>
      </c>
      <c r="B5659" s="9">
        <v>8</v>
      </c>
      <c r="C5659" s="255" t="s">
        <v>9102</v>
      </c>
      <c r="D5659" s="9">
        <v>0.12289566409698942</v>
      </c>
      <c r="E5659" s="9">
        <v>1746329.1424868982</v>
      </c>
      <c r="F5659" s="255" t="s">
        <v>9132</v>
      </c>
      <c r="G5659" s="9"/>
      <c r="H5659" s="255" t="s">
        <v>9168</v>
      </c>
      <c r="I5659" s="9">
        <v>3</v>
      </c>
    </row>
    <row r="5660">
      <c r="A5660" s="255" t="s">
        <v>6827</v>
      </c>
      <c r="B5660" s="9">
        <v>8</v>
      </c>
      <c r="C5660" s="255" t="s">
        <v>9102</v>
      </c>
      <c r="D5660" s="9">
        <v>0.18634150839016389</v>
      </c>
      <c r="E5660" s="9">
        <v>1746329.1424868982</v>
      </c>
      <c r="F5660" s="255" t="s">
        <v>9130</v>
      </c>
      <c r="G5660" s="9"/>
      <c r="H5660" s="255" t="s">
        <v>9168</v>
      </c>
      <c r="I5660" s="9">
        <v>3</v>
      </c>
    </row>
    <row r="5661">
      <c r="A5661" s="255" t="s">
        <v>6832</v>
      </c>
      <c r="B5661" s="9">
        <v>8</v>
      </c>
      <c r="C5661" s="255" t="s">
        <v>9102</v>
      </c>
      <c r="D5661" s="9">
        <v>0.11988957381993517</v>
      </c>
      <c r="E5661" s="9">
        <v>1746329.1424868982</v>
      </c>
      <c r="F5661" s="255" t="s">
        <v>9137</v>
      </c>
      <c r="G5661" s="9"/>
      <c r="H5661" s="255" t="s">
        <v>9168</v>
      </c>
      <c r="I5661" s="9">
        <v>3</v>
      </c>
    </row>
    <row r="5662">
      <c r="A5662" s="255" t="s">
        <v>6854</v>
      </c>
      <c r="B5662" s="9">
        <v>9</v>
      </c>
      <c r="C5662" s="255" t="s">
        <v>9102</v>
      </c>
      <c r="D5662" s="9"/>
      <c r="E5662" s="9">
        <v>1747858.0461865487</v>
      </c>
      <c r="F5662" s="255" t="s">
        <v>9121</v>
      </c>
      <c r="G5662" s="9"/>
      <c r="H5662" s="255" t="s">
        <v>9168</v>
      </c>
      <c r="I5662" s="9">
        <v>3</v>
      </c>
    </row>
    <row r="5663">
      <c r="A5663" s="255" t="s">
        <v>6861</v>
      </c>
      <c r="B5663" s="9">
        <v>9</v>
      </c>
      <c r="C5663" s="255" t="s">
        <v>9102</v>
      </c>
      <c r="D5663" s="9"/>
      <c r="E5663" s="9">
        <v>1747858.0461865487</v>
      </c>
      <c r="F5663" s="255" t="s">
        <v>9119</v>
      </c>
      <c r="G5663" s="9"/>
      <c r="H5663" s="255" t="s">
        <v>9168</v>
      </c>
      <c r="I5663" s="9">
        <v>3</v>
      </c>
    </row>
    <row r="5664">
      <c r="A5664" s="255" t="s">
        <v>6849</v>
      </c>
      <c r="B5664" s="9">
        <v>9</v>
      </c>
      <c r="C5664" s="255" t="s">
        <v>9102</v>
      </c>
      <c r="D5664" s="9">
        <v>0.1567567221867576</v>
      </c>
      <c r="E5664" s="9">
        <v>1747858.0461865487</v>
      </c>
      <c r="F5664" s="255" t="s">
        <v>9131</v>
      </c>
      <c r="G5664" s="9"/>
      <c r="H5664" s="255" t="s">
        <v>9168</v>
      </c>
      <c r="I5664" s="9">
        <v>3</v>
      </c>
    </row>
    <row r="5665">
      <c r="A5665" s="255" t="s">
        <v>6842</v>
      </c>
      <c r="B5665" s="9">
        <v>9</v>
      </c>
      <c r="C5665" s="255" t="s">
        <v>9102</v>
      </c>
      <c r="D5665" s="9"/>
      <c r="E5665" s="9">
        <v>1747858.0461865487</v>
      </c>
      <c r="F5665" s="255" t="s">
        <v>9118</v>
      </c>
      <c r="G5665" s="9"/>
      <c r="H5665" s="255" t="s">
        <v>9168</v>
      </c>
      <c r="I5665" s="9">
        <v>3</v>
      </c>
    </row>
    <row r="5666">
      <c r="A5666" s="255" t="s">
        <v>6839</v>
      </c>
      <c r="B5666" s="9">
        <v>9</v>
      </c>
      <c r="C5666" s="255" t="s">
        <v>9102</v>
      </c>
      <c r="D5666" s="9">
        <v>0.15798292845542766</v>
      </c>
      <c r="E5666" s="9">
        <v>1747858.0461865487</v>
      </c>
      <c r="F5666" s="255" t="s">
        <v>9128</v>
      </c>
      <c r="G5666" s="9"/>
      <c r="H5666" s="255" t="s">
        <v>9168</v>
      </c>
      <c r="I5666" s="9">
        <v>3</v>
      </c>
    </row>
    <row r="5667">
      <c r="A5667" s="255" t="s">
        <v>6847</v>
      </c>
      <c r="B5667" s="9">
        <v>9</v>
      </c>
      <c r="C5667" s="255" t="s">
        <v>9102</v>
      </c>
      <c r="D5667" s="9">
        <v>0.17357001982214315</v>
      </c>
      <c r="E5667" s="9">
        <v>1747858.0461865487</v>
      </c>
      <c r="F5667" s="255" t="s">
        <v>9133</v>
      </c>
      <c r="G5667" s="9"/>
      <c r="H5667" s="255" t="s">
        <v>9168</v>
      </c>
      <c r="I5667" s="9">
        <v>3</v>
      </c>
    </row>
    <row r="5668">
      <c r="A5668" s="255" t="s">
        <v>6850</v>
      </c>
      <c r="B5668" s="9">
        <v>9</v>
      </c>
      <c r="C5668" s="255" t="s">
        <v>9102</v>
      </c>
      <c r="D5668" s="9">
        <v>0.17362992566789784</v>
      </c>
      <c r="E5668" s="9">
        <v>1747858.0461865487</v>
      </c>
      <c r="F5668" s="255" t="s">
        <v>9123</v>
      </c>
      <c r="G5668" s="9"/>
      <c r="H5668" s="255" t="s">
        <v>9168</v>
      </c>
      <c r="I5668" s="9">
        <v>3</v>
      </c>
    </row>
    <row r="5669">
      <c r="A5669" s="255" t="s">
        <v>6848</v>
      </c>
      <c r="B5669" s="9">
        <v>9</v>
      </c>
      <c r="C5669" s="255" t="s">
        <v>9102</v>
      </c>
      <c r="D5669" s="9"/>
      <c r="E5669" s="9">
        <v>1747858.0461865487</v>
      </c>
      <c r="F5669" s="255" t="s">
        <v>9120</v>
      </c>
      <c r="G5669" s="9"/>
      <c r="H5669" s="255" t="s">
        <v>9168</v>
      </c>
      <c r="I5669" s="9">
        <v>3</v>
      </c>
    </row>
    <row r="5670">
      <c r="A5670" s="255" t="s">
        <v>6852</v>
      </c>
      <c r="B5670" s="9">
        <v>9</v>
      </c>
      <c r="C5670" s="255" t="s">
        <v>9102</v>
      </c>
      <c r="D5670" s="9"/>
      <c r="E5670" s="9">
        <v>1747858.0461865487</v>
      </c>
      <c r="F5670" s="255" t="s">
        <v>9138</v>
      </c>
      <c r="G5670" s="9"/>
      <c r="H5670" s="255" t="s">
        <v>9168</v>
      </c>
      <c r="I5670" s="9">
        <v>3</v>
      </c>
    </row>
    <row r="5671">
      <c r="A5671" s="255" t="s">
        <v>6855</v>
      </c>
      <c r="B5671" s="9">
        <v>9</v>
      </c>
      <c r="C5671" s="255" t="s">
        <v>9102</v>
      </c>
      <c r="D5671" s="9">
        <v>0.26979483884188854</v>
      </c>
      <c r="E5671" s="9">
        <v>1747858.0461865487</v>
      </c>
      <c r="F5671" s="255" t="s">
        <v>9130</v>
      </c>
      <c r="G5671" s="9"/>
      <c r="H5671" s="255" t="s">
        <v>9168</v>
      </c>
      <c r="I5671" s="9">
        <v>3</v>
      </c>
    </row>
    <row r="5672">
      <c r="A5672" s="255" t="s">
        <v>6853</v>
      </c>
      <c r="B5672" s="9">
        <v>9</v>
      </c>
      <c r="C5672" s="255" t="s">
        <v>9102</v>
      </c>
      <c r="D5672" s="9">
        <v>0.13120743537733684</v>
      </c>
      <c r="E5672" s="9">
        <v>1747858.0461865487</v>
      </c>
      <c r="F5672" s="255" t="s">
        <v>9137</v>
      </c>
      <c r="G5672" s="9"/>
      <c r="H5672" s="255" t="s">
        <v>9168</v>
      </c>
      <c r="I5672" s="9">
        <v>3</v>
      </c>
    </row>
    <row r="5673">
      <c r="A5673" s="255" t="s">
        <v>6863</v>
      </c>
      <c r="B5673" s="9">
        <v>9</v>
      </c>
      <c r="C5673" s="255" t="s">
        <v>9102</v>
      </c>
      <c r="D5673" s="9">
        <v>0.19361435015186351</v>
      </c>
      <c r="E5673" s="9">
        <v>1747858.0461865487</v>
      </c>
      <c r="F5673" s="255" t="s">
        <v>9135</v>
      </c>
      <c r="G5673" s="9"/>
      <c r="H5673" s="255" t="s">
        <v>9168</v>
      </c>
      <c r="I5673" s="9">
        <v>3</v>
      </c>
    </row>
    <row r="5674">
      <c r="A5674" s="255" t="s">
        <v>6840</v>
      </c>
      <c r="B5674" s="9">
        <v>9</v>
      </c>
      <c r="C5674" s="255" t="s">
        <v>9102</v>
      </c>
      <c r="D5674" s="9">
        <v>0.14294971753229083</v>
      </c>
      <c r="E5674" s="9">
        <v>1747858.0461865487</v>
      </c>
      <c r="F5674" s="255" t="s">
        <v>9126</v>
      </c>
      <c r="G5674" s="9"/>
      <c r="H5674" s="255" t="s">
        <v>9168</v>
      </c>
      <c r="I5674" s="9">
        <v>3</v>
      </c>
    </row>
    <row r="5675">
      <c r="A5675" s="255" t="s">
        <v>6846</v>
      </c>
      <c r="B5675" s="9">
        <v>9</v>
      </c>
      <c r="C5675" s="255" t="s">
        <v>9102</v>
      </c>
      <c r="D5675" s="9"/>
      <c r="E5675" s="9">
        <v>1747858.0461865487</v>
      </c>
      <c r="F5675" s="255" t="s">
        <v>9117</v>
      </c>
      <c r="G5675" s="9"/>
      <c r="H5675" s="255" t="s">
        <v>9168</v>
      </c>
      <c r="I5675" s="9">
        <v>3</v>
      </c>
    </row>
    <row r="5676">
      <c r="A5676" s="255" t="s">
        <v>6857</v>
      </c>
      <c r="B5676" s="9">
        <v>9</v>
      </c>
      <c r="C5676" s="255" t="s">
        <v>9102</v>
      </c>
      <c r="D5676" s="9"/>
      <c r="E5676" s="9">
        <v>1747858.0461865487</v>
      </c>
      <c r="F5676" s="255" t="s">
        <v>9116</v>
      </c>
      <c r="G5676" s="9"/>
      <c r="H5676" s="255" t="s">
        <v>9168</v>
      </c>
      <c r="I5676" s="9">
        <v>3</v>
      </c>
    </row>
    <row r="5677">
      <c r="A5677" s="255" t="s">
        <v>6856</v>
      </c>
      <c r="B5677" s="9">
        <v>9</v>
      </c>
      <c r="C5677" s="255" t="s">
        <v>9102</v>
      </c>
      <c r="D5677" s="9">
        <v>0.17362992566789784</v>
      </c>
      <c r="E5677" s="9">
        <v>1747858.0461865487</v>
      </c>
      <c r="F5677" s="255" t="s">
        <v>9124</v>
      </c>
      <c r="G5677" s="9"/>
      <c r="H5677" s="255" t="s">
        <v>9168</v>
      </c>
      <c r="I5677" s="9">
        <v>3</v>
      </c>
    </row>
    <row r="5678">
      <c r="A5678" s="255" t="s">
        <v>6843</v>
      </c>
      <c r="B5678" s="9">
        <v>9</v>
      </c>
      <c r="C5678" s="255" t="s">
        <v>9102</v>
      </c>
      <c r="D5678" s="9">
        <v>0.26979483884188854</v>
      </c>
      <c r="E5678" s="9">
        <v>1747858.0461865487</v>
      </c>
      <c r="F5678" s="255" t="s">
        <v>9129</v>
      </c>
      <c r="G5678" s="9"/>
      <c r="H5678" s="255" t="s">
        <v>9168</v>
      </c>
      <c r="I5678" s="9">
        <v>3</v>
      </c>
    </row>
    <row r="5679">
      <c r="A5679" s="255" t="s">
        <v>6860</v>
      </c>
      <c r="B5679" s="9">
        <v>9</v>
      </c>
      <c r="C5679" s="255" t="s">
        <v>9102</v>
      </c>
      <c r="D5679" s="9">
        <v>0.17362992566789784</v>
      </c>
      <c r="E5679" s="9">
        <v>1747858.0461865487</v>
      </c>
      <c r="F5679" s="255" t="s">
        <v>9122</v>
      </c>
      <c r="G5679" s="9"/>
      <c r="H5679" s="255" t="s">
        <v>9168</v>
      </c>
      <c r="I5679" s="9">
        <v>3</v>
      </c>
    </row>
    <row r="5680">
      <c r="A5680" s="255" t="s">
        <v>6845</v>
      </c>
      <c r="B5680" s="9">
        <v>9</v>
      </c>
      <c r="C5680" s="255" t="s">
        <v>9102</v>
      </c>
      <c r="D5680" s="9">
        <v>0.14556850144069119</v>
      </c>
      <c r="E5680" s="9">
        <v>1747858.0461865487</v>
      </c>
      <c r="F5680" s="255" t="s">
        <v>9132</v>
      </c>
      <c r="G5680" s="9"/>
      <c r="H5680" s="255" t="s">
        <v>9168</v>
      </c>
      <c r="I5680" s="9">
        <v>3</v>
      </c>
    </row>
    <row r="5681">
      <c r="A5681" s="255" t="s">
        <v>6859</v>
      </c>
      <c r="B5681" s="9">
        <v>9</v>
      </c>
      <c r="C5681" s="255" t="s">
        <v>9102</v>
      </c>
      <c r="D5681" s="9">
        <v>0.13903702214353716</v>
      </c>
      <c r="E5681" s="9">
        <v>1747858.0461865487</v>
      </c>
      <c r="F5681" s="255" t="s">
        <v>9114</v>
      </c>
      <c r="G5681" s="9"/>
      <c r="H5681" s="255" t="s">
        <v>9168</v>
      </c>
      <c r="I5681" s="9">
        <v>3</v>
      </c>
    </row>
    <row r="5682">
      <c r="A5682" s="255" t="s">
        <v>6841</v>
      </c>
      <c r="B5682" s="9">
        <v>9</v>
      </c>
      <c r="C5682" s="255" t="s">
        <v>9102</v>
      </c>
      <c r="D5682" s="9">
        <v>0.15475322037796871</v>
      </c>
      <c r="E5682" s="9">
        <v>1747858.0461865487</v>
      </c>
      <c r="F5682" s="255" t="s">
        <v>9134</v>
      </c>
      <c r="G5682" s="9"/>
      <c r="H5682" s="255" t="s">
        <v>9168</v>
      </c>
      <c r="I5682" s="9">
        <v>3</v>
      </c>
    </row>
    <row r="5683">
      <c r="A5683" s="255" t="s">
        <v>6851</v>
      </c>
      <c r="B5683" s="9">
        <v>9</v>
      </c>
      <c r="C5683" s="255" t="s">
        <v>9102</v>
      </c>
      <c r="D5683" s="9">
        <v>0.15860158865279497</v>
      </c>
      <c r="E5683" s="9">
        <v>1747858.0461865487</v>
      </c>
      <c r="F5683" s="255" t="s">
        <v>9125</v>
      </c>
      <c r="G5683" s="9"/>
      <c r="H5683" s="255" t="s">
        <v>9168</v>
      </c>
      <c r="I5683" s="9">
        <v>3</v>
      </c>
    </row>
    <row r="5684">
      <c r="A5684" s="255" t="s">
        <v>6844</v>
      </c>
      <c r="B5684" s="9">
        <v>9</v>
      </c>
      <c r="C5684" s="255" t="s">
        <v>9102</v>
      </c>
      <c r="D5684" s="9">
        <v>0.15798292845542766</v>
      </c>
      <c r="E5684" s="9">
        <v>1747858.0461865487</v>
      </c>
      <c r="F5684" s="255" t="s">
        <v>9127</v>
      </c>
      <c r="G5684" s="9"/>
      <c r="H5684" s="255" t="s">
        <v>9168</v>
      </c>
      <c r="I5684" s="9">
        <v>3</v>
      </c>
    </row>
    <row r="5685">
      <c r="A5685" s="255" t="s">
        <v>6858</v>
      </c>
      <c r="B5685" s="9">
        <v>9</v>
      </c>
      <c r="C5685" s="255" t="s">
        <v>9102</v>
      </c>
      <c r="D5685" s="9">
        <v>0.1635353889790285</v>
      </c>
      <c r="E5685" s="9">
        <v>1747858.0461865487</v>
      </c>
      <c r="F5685" s="255" t="s">
        <v>9136</v>
      </c>
      <c r="G5685" s="9"/>
      <c r="H5685" s="255" t="s">
        <v>9168</v>
      </c>
      <c r="I5685" s="9">
        <v>3</v>
      </c>
    </row>
    <row r="5686">
      <c r="A5686" s="255" t="s">
        <v>6862</v>
      </c>
      <c r="B5686" s="9">
        <v>9</v>
      </c>
      <c r="C5686" s="255" t="s">
        <v>9102</v>
      </c>
      <c r="D5686" s="9"/>
      <c r="E5686" s="9">
        <v>1747858.0461865487</v>
      </c>
      <c r="F5686" s="255" t="s">
        <v>9115</v>
      </c>
      <c r="G5686" s="9"/>
      <c r="H5686" s="255" t="s">
        <v>9168</v>
      </c>
      <c r="I5686" s="9">
        <v>3</v>
      </c>
    </row>
    <row r="5687">
      <c r="A5687" s="255" t="s">
        <v>6866</v>
      </c>
      <c r="B5687" s="9">
        <v>10</v>
      </c>
      <c r="C5687" s="255" t="s">
        <v>9102</v>
      </c>
      <c r="D5687" s="9"/>
      <c r="E5687" s="9">
        <v>1749003.2052711262</v>
      </c>
      <c r="F5687" s="255" t="s">
        <v>9116</v>
      </c>
      <c r="G5687" s="9"/>
      <c r="H5687" s="255" t="s">
        <v>9168</v>
      </c>
      <c r="I5687" s="9">
        <v>3</v>
      </c>
    </row>
    <row r="5688">
      <c r="A5688" s="255" t="s">
        <v>6885</v>
      </c>
      <c r="B5688" s="9">
        <v>10</v>
      </c>
      <c r="C5688" s="255" t="s">
        <v>9102</v>
      </c>
      <c r="D5688" s="9">
        <v>0.2912045424464127</v>
      </c>
      <c r="E5688" s="9">
        <v>1749003.2052711262</v>
      </c>
      <c r="F5688" s="255" t="s">
        <v>9125</v>
      </c>
      <c r="G5688" s="9"/>
      <c r="H5688" s="255" t="s">
        <v>9168</v>
      </c>
      <c r="I5688" s="9">
        <v>3</v>
      </c>
    </row>
    <row r="5689">
      <c r="A5689" s="255" t="s">
        <v>6867</v>
      </c>
      <c r="B5689" s="9">
        <v>10</v>
      </c>
      <c r="C5689" s="255" t="s">
        <v>9102</v>
      </c>
      <c r="D5689" s="9">
        <v>-0.21164632893444668</v>
      </c>
      <c r="E5689" s="9">
        <v>1749003.2052711262</v>
      </c>
      <c r="F5689" s="255" t="s">
        <v>9129</v>
      </c>
      <c r="G5689" s="9"/>
      <c r="H5689" s="255" t="s">
        <v>9168</v>
      </c>
      <c r="I5689" s="9">
        <v>3</v>
      </c>
    </row>
    <row r="5690">
      <c r="A5690" s="255" t="s">
        <v>6888</v>
      </c>
      <c r="B5690" s="9">
        <v>10</v>
      </c>
      <c r="C5690" s="255" t="s">
        <v>9102</v>
      </c>
      <c r="D5690" s="9"/>
      <c r="E5690" s="9">
        <v>1749003.2052711262</v>
      </c>
      <c r="F5690" s="255" t="s">
        <v>9119</v>
      </c>
      <c r="G5690" s="9"/>
      <c r="H5690" s="255" t="s">
        <v>9168</v>
      </c>
      <c r="I5690" s="9">
        <v>3</v>
      </c>
    </row>
    <row r="5691">
      <c r="A5691" s="255" t="s">
        <v>6876</v>
      </c>
      <c r="B5691" s="9">
        <v>10</v>
      </c>
      <c r="C5691" s="255" t="s">
        <v>9102</v>
      </c>
      <c r="D5691" s="9">
        <v>0.25490710885466789</v>
      </c>
      <c r="E5691" s="9">
        <v>1749003.2052711262</v>
      </c>
      <c r="F5691" s="255" t="s">
        <v>9122</v>
      </c>
      <c r="G5691" s="9"/>
      <c r="H5691" s="255" t="s">
        <v>9168</v>
      </c>
      <c r="I5691" s="9">
        <v>3</v>
      </c>
    </row>
    <row r="5692">
      <c r="A5692" s="255" t="s">
        <v>6868</v>
      </c>
      <c r="B5692" s="9">
        <v>10</v>
      </c>
      <c r="C5692" s="255" t="s">
        <v>9102</v>
      </c>
      <c r="D5692" s="9">
        <v>0.45471318965049834</v>
      </c>
      <c r="E5692" s="9">
        <v>1749003.2052711262</v>
      </c>
      <c r="F5692" s="255" t="s">
        <v>9136</v>
      </c>
      <c r="G5692" s="9"/>
      <c r="H5692" s="255" t="s">
        <v>9168</v>
      </c>
      <c r="I5692" s="9">
        <v>3</v>
      </c>
    </row>
    <row r="5693">
      <c r="A5693" s="255" t="s">
        <v>6873</v>
      </c>
      <c r="B5693" s="9">
        <v>10</v>
      </c>
      <c r="C5693" s="255" t="s">
        <v>9102</v>
      </c>
      <c r="D5693" s="9">
        <v>0.46273099713967669</v>
      </c>
      <c r="E5693" s="9">
        <v>1749003.2052711262</v>
      </c>
      <c r="F5693" s="255" t="s">
        <v>9126</v>
      </c>
      <c r="G5693" s="9"/>
      <c r="H5693" s="255" t="s">
        <v>9168</v>
      </c>
      <c r="I5693" s="9">
        <v>3</v>
      </c>
    </row>
    <row r="5694">
      <c r="A5694" s="255" t="s">
        <v>6880</v>
      </c>
      <c r="B5694" s="9">
        <v>10</v>
      </c>
      <c r="C5694" s="255" t="s">
        <v>9102</v>
      </c>
      <c r="D5694" s="9"/>
      <c r="E5694" s="9">
        <v>1749003.2052711262</v>
      </c>
      <c r="F5694" s="255" t="s">
        <v>9118</v>
      </c>
      <c r="G5694" s="9"/>
      <c r="H5694" s="255" t="s">
        <v>9168</v>
      </c>
      <c r="I5694" s="9">
        <v>3</v>
      </c>
    </row>
    <row r="5695">
      <c r="A5695" s="255" t="s">
        <v>6872</v>
      </c>
      <c r="B5695" s="9">
        <v>10</v>
      </c>
      <c r="C5695" s="255" t="s">
        <v>9102</v>
      </c>
      <c r="D5695" s="9">
        <v>0.25490710885466789</v>
      </c>
      <c r="E5695" s="9">
        <v>1749003.2052711262</v>
      </c>
      <c r="F5695" s="255" t="s">
        <v>9124</v>
      </c>
      <c r="G5695" s="9"/>
      <c r="H5695" s="255" t="s">
        <v>9168</v>
      </c>
      <c r="I5695" s="9">
        <v>3</v>
      </c>
    </row>
    <row r="5696">
      <c r="A5696" s="255" t="s">
        <v>6887</v>
      </c>
      <c r="B5696" s="9">
        <v>10</v>
      </c>
      <c r="C5696" s="255" t="s">
        <v>9102</v>
      </c>
      <c r="D5696" s="9">
        <v>0.29499300228140096</v>
      </c>
      <c r="E5696" s="9">
        <v>1749003.2052711262</v>
      </c>
      <c r="F5696" s="255" t="s">
        <v>9134</v>
      </c>
      <c r="G5696" s="9"/>
      <c r="H5696" s="255" t="s">
        <v>9168</v>
      </c>
      <c r="I5696" s="9">
        <v>3</v>
      </c>
    </row>
    <row r="5697">
      <c r="A5697" s="255" t="s">
        <v>6864</v>
      </c>
      <c r="B5697" s="9">
        <v>10</v>
      </c>
      <c r="C5697" s="255" t="s">
        <v>9102</v>
      </c>
      <c r="D5697" s="9">
        <v>0.4454126786524682</v>
      </c>
      <c r="E5697" s="9">
        <v>1749003.2052711262</v>
      </c>
      <c r="F5697" s="255" t="s">
        <v>9114</v>
      </c>
      <c r="G5697" s="9"/>
      <c r="H5697" s="255" t="s">
        <v>9168</v>
      </c>
      <c r="I5697" s="9">
        <v>3</v>
      </c>
    </row>
    <row r="5698">
      <c r="A5698" s="255" t="s">
        <v>6878</v>
      </c>
      <c r="B5698" s="9">
        <v>10</v>
      </c>
      <c r="C5698" s="255" t="s">
        <v>9102</v>
      </c>
      <c r="D5698" s="9">
        <v>0.33676909812717937</v>
      </c>
      <c r="E5698" s="9">
        <v>1749003.2052711262</v>
      </c>
      <c r="F5698" s="255" t="s">
        <v>9131</v>
      </c>
      <c r="G5698" s="9"/>
      <c r="H5698" s="255" t="s">
        <v>9168</v>
      </c>
      <c r="I5698" s="9">
        <v>3</v>
      </c>
    </row>
    <row r="5699">
      <c r="A5699" s="255" t="s">
        <v>6881</v>
      </c>
      <c r="B5699" s="9">
        <v>10</v>
      </c>
      <c r="C5699" s="255" t="s">
        <v>9102</v>
      </c>
      <c r="D5699" s="9">
        <v>0.25490710885466789</v>
      </c>
      <c r="E5699" s="9">
        <v>1749003.2052711262</v>
      </c>
      <c r="F5699" s="255" t="s">
        <v>9123</v>
      </c>
      <c r="G5699" s="9"/>
      <c r="H5699" s="255" t="s">
        <v>9168</v>
      </c>
      <c r="I5699" s="9">
        <v>3</v>
      </c>
    </row>
    <row r="5700">
      <c r="A5700" s="255" t="s">
        <v>6869</v>
      </c>
      <c r="B5700" s="9">
        <v>10</v>
      </c>
      <c r="C5700" s="255" t="s">
        <v>9102</v>
      </c>
      <c r="D5700" s="9"/>
      <c r="E5700" s="9">
        <v>1749003.2052711262</v>
      </c>
      <c r="F5700" s="255" t="s">
        <v>9121</v>
      </c>
      <c r="G5700" s="9"/>
      <c r="H5700" s="255" t="s">
        <v>9168</v>
      </c>
      <c r="I5700" s="9">
        <v>3</v>
      </c>
    </row>
    <row r="5701">
      <c r="A5701" s="255" t="s">
        <v>6877</v>
      </c>
      <c r="B5701" s="9">
        <v>10</v>
      </c>
      <c r="C5701" s="255" t="s">
        <v>9102</v>
      </c>
      <c r="D5701" s="9">
        <v>0.39393148439212217</v>
      </c>
      <c r="E5701" s="9">
        <v>1749003.2052711262</v>
      </c>
      <c r="F5701" s="255" t="s">
        <v>9132</v>
      </c>
      <c r="G5701" s="9"/>
      <c r="H5701" s="255" t="s">
        <v>9168</v>
      </c>
      <c r="I5701" s="9">
        <v>3</v>
      </c>
    </row>
    <row r="5702">
      <c r="A5702" s="255" t="s">
        <v>6886</v>
      </c>
      <c r="B5702" s="9">
        <v>10</v>
      </c>
      <c r="C5702" s="255" t="s">
        <v>9102</v>
      </c>
      <c r="D5702" s="9">
        <v>-0.21164632893444668</v>
      </c>
      <c r="E5702" s="9">
        <v>1749003.2052711262</v>
      </c>
      <c r="F5702" s="255" t="s">
        <v>9130</v>
      </c>
      <c r="G5702" s="9"/>
      <c r="H5702" s="255" t="s">
        <v>9168</v>
      </c>
      <c r="I5702" s="9">
        <v>3</v>
      </c>
    </row>
    <row r="5703">
      <c r="A5703" s="255" t="s">
        <v>6874</v>
      </c>
      <c r="B5703" s="9">
        <v>10</v>
      </c>
      <c r="C5703" s="255" t="s">
        <v>9102</v>
      </c>
      <c r="D5703" s="9"/>
      <c r="E5703" s="9">
        <v>1749003.2052711262</v>
      </c>
      <c r="F5703" s="255" t="s">
        <v>9115</v>
      </c>
      <c r="G5703" s="9"/>
      <c r="H5703" s="255" t="s">
        <v>9168</v>
      </c>
      <c r="I5703" s="9">
        <v>3</v>
      </c>
    </row>
    <row r="5704">
      <c r="A5704" s="255" t="s">
        <v>6875</v>
      </c>
      <c r="B5704" s="9">
        <v>10</v>
      </c>
      <c r="C5704" s="255" t="s">
        <v>9102</v>
      </c>
      <c r="D5704" s="9">
        <v>0.46730443833374363</v>
      </c>
      <c r="E5704" s="9">
        <v>1749003.2052711262</v>
      </c>
      <c r="F5704" s="255" t="s">
        <v>9137</v>
      </c>
      <c r="G5704" s="9"/>
      <c r="H5704" s="255" t="s">
        <v>9168</v>
      </c>
      <c r="I5704" s="9">
        <v>3</v>
      </c>
    </row>
    <row r="5705">
      <c r="A5705" s="255" t="s">
        <v>6884</v>
      </c>
      <c r="B5705" s="9">
        <v>10</v>
      </c>
      <c r="C5705" s="255" t="s">
        <v>9102</v>
      </c>
      <c r="D5705" s="9"/>
      <c r="E5705" s="9">
        <v>1749003.2052711262</v>
      </c>
      <c r="F5705" s="255" t="s">
        <v>9117</v>
      </c>
      <c r="G5705" s="9"/>
      <c r="H5705" s="255" t="s">
        <v>9168</v>
      </c>
      <c r="I5705" s="9">
        <v>3</v>
      </c>
    </row>
    <row r="5706">
      <c r="A5706" s="255" t="s">
        <v>6865</v>
      </c>
      <c r="B5706" s="9">
        <v>10</v>
      </c>
      <c r="C5706" s="255" t="s">
        <v>9102</v>
      </c>
      <c r="D5706" s="9"/>
      <c r="E5706" s="9">
        <v>1749003.2052711262</v>
      </c>
      <c r="F5706" s="255" t="s">
        <v>9120</v>
      </c>
      <c r="G5706" s="9"/>
      <c r="H5706" s="255" t="s">
        <v>9168</v>
      </c>
      <c r="I5706" s="9">
        <v>3</v>
      </c>
    </row>
    <row r="5707">
      <c r="A5707" s="255" t="s">
        <v>6879</v>
      </c>
      <c r="B5707" s="9">
        <v>10</v>
      </c>
      <c r="C5707" s="255" t="s">
        <v>9102</v>
      </c>
      <c r="D5707" s="9">
        <v>0.36089790873148619</v>
      </c>
      <c r="E5707" s="9">
        <v>1749003.2052711262</v>
      </c>
      <c r="F5707" s="255" t="s">
        <v>9127</v>
      </c>
      <c r="G5707" s="9"/>
      <c r="H5707" s="255" t="s">
        <v>9168</v>
      </c>
      <c r="I5707" s="9">
        <v>3</v>
      </c>
    </row>
    <row r="5708">
      <c r="A5708" s="255" t="s">
        <v>6870</v>
      </c>
      <c r="B5708" s="9">
        <v>10</v>
      </c>
      <c r="C5708" s="255" t="s">
        <v>9102</v>
      </c>
      <c r="D5708" s="9">
        <v>0.36089790873148619</v>
      </c>
      <c r="E5708" s="9">
        <v>1749003.2052711262</v>
      </c>
      <c r="F5708" s="255" t="s">
        <v>9128</v>
      </c>
      <c r="G5708" s="9"/>
      <c r="H5708" s="255" t="s">
        <v>9168</v>
      </c>
      <c r="I5708" s="9">
        <v>3</v>
      </c>
    </row>
    <row r="5709">
      <c r="A5709" s="255" t="s">
        <v>6871</v>
      </c>
      <c r="B5709" s="9">
        <v>10</v>
      </c>
      <c r="C5709" s="255" t="s">
        <v>9102</v>
      </c>
      <c r="D5709" s="9">
        <v>0.26608618176993881</v>
      </c>
      <c r="E5709" s="9">
        <v>1749003.2052711262</v>
      </c>
      <c r="F5709" s="255" t="s">
        <v>9135</v>
      </c>
      <c r="G5709" s="9"/>
      <c r="H5709" s="255" t="s">
        <v>9168</v>
      </c>
      <c r="I5709" s="9">
        <v>3</v>
      </c>
    </row>
    <row r="5710">
      <c r="A5710" s="255" t="s">
        <v>6882</v>
      </c>
      <c r="B5710" s="9">
        <v>10</v>
      </c>
      <c r="C5710" s="255" t="s">
        <v>9102</v>
      </c>
      <c r="D5710" s="9">
        <v>0.28099614096270803</v>
      </c>
      <c r="E5710" s="9">
        <v>1749003.2052711262</v>
      </c>
      <c r="F5710" s="255" t="s">
        <v>9133</v>
      </c>
      <c r="G5710" s="9"/>
      <c r="H5710" s="255" t="s">
        <v>9168</v>
      </c>
      <c r="I5710" s="9">
        <v>3</v>
      </c>
    </row>
    <row r="5711">
      <c r="A5711" s="255" t="s">
        <v>6883</v>
      </c>
      <c r="B5711" s="9">
        <v>10</v>
      </c>
      <c r="C5711" s="255" t="s">
        <v>9102</v>
      </c>
      <c r="D5711" s="9"/>
      <c r="E5711" s="9">
        <v>1749003.2052711262</v>
      </c>
      <c r="F5711" s="255" t="s">
        <v>9138</v>
      </c>
      <c r="G5711" s="9"/>
      <c r="H5711" s="255" t="s">
        <v>9168</v>
      </c>
      <c r="I5711" s="9">
        <v>3</v>
      </c>
    </row>
    <row r="5712">
      <c r="A5712" s="255" t="s">
        <v>6889</v>
      </c>
      <c r="B5712" s="9">
        <v>0</v>
      </c>
      <c r="C5712" s="255" t="s">
        <v>9103</v>
      </c>
      <c r="D5712" s="9">
        <v>10301386.769192092</v>
      </c>
      <c r="E5712" s="9">
        <v>17477099.499999996</v>
      </c>
      <c r="F5712" s="255" t="s">
        <v>9114</v>
      </c>
      <c r="G5712" s="9">
        <v>1</v>
      </c>
      <c r="H5712" s="255" t="s">
        <v>9168</v>
      </c>
      <c r="I5712" s="9">
        <v>3</v>
      </c>
    </row>
    <row r="5713">
      <c r="A5713" s="255" t="s">
        <v>6890</v>
      </c>
      <c r="B5713" s="9">
        <v>0</v>
      </c>
      <c r="C5713" s="255" t="s">
        <v>9104</v>
      </c>
      <c r="D5713" s="9">
        <v>57590801971.568703</v>
      </c>
      <c r="E5713" s="9">
        <v>17477099.499999996</v>
      </c>
      <c r="F5713" s="255" t="s">
        <v>9114</v>
      </c>
      <c r="G5713" s="9">
        <v>1</v>
      </c>
      <c r="H5713" s="255" t="s">
        <v>9168</v>
      </c>
      <c r="I5713" s="9">
        <v>3</v>
      </c>
    </row>
    <row r="5714">
      <c r="A5714" s="255" t="s">
        <v>6891</v>
      </c>
      <c r="B5714" s="9">
        <v>0</v>
      </c>
      <c r="C5714" s="255" t="s">
        <v>9105</v>
      </c>
      <c r="D5714" s="9">
        <v>0.58942199014156182</v>
      </c>
      <c r="E5714" s="9">
        <v>17477099.499999996</v>
      </c>
      <c r="F5714" s="255" t="s">
        <v>9114</v>
      </c>
      <c r="G5714" s="9">
        <v>1</v>
      </c>
      <c r="H5714" s="255" t="s">
        <v>9168</v>
      </c>
      <c r="I5714" s="9">
        <v>3</v>
      </c>
    </row>
    <row r="5715">
      <c r="A5715" s="255" t="s">
        <v>6892</v>
      </c>
      <c r="B5715" s="9">
        <v>0</v>
      </c>
      <c r="C5715" s="255" t="s">
        <v>9205</v>
      </c>
      <c r="D5715" s="9">
        <v>3295.2150882684346</v>
      </c>
      <c r="E5715" s="9">
        <v>17477099.499999996</v>
      </c>
      <c r="F5715" s="255" t="s">
        <v>9114</v>
      </c>
      <c r="G5715" s="9">
        <v>1</v>
      </c>
      <c r="H5715" s="255" t="s">
        <v>9168</v>
      </c>
      <c r="I5715" s="9">
        <v>3</v>
      </c>
    </row>
    <row r="5716">
      <c r="A5716" s="255" t="s">
        <v>6893</v>
      </c>
      <c r="B5716" s="9">
        <v>0</v>
      </c>
      <c r="C5716" s="255" t="s">
        <v>9103</v>
      </c>
      <c r="D5716" s="9">
        <v>0</v>
      </c>
      <c r="E5716" s="9">
        <v>17477099.499999996</v>
      </c>
      <c r="F5716" s="255" t="s">
        <v>9115</v>
      </c>
      <c r="G5716" s="9">
        <v>1</v>
      </c>
      <c r="H5716" s="255" t="s">
        <v>9168</v>
      </c>
      <c r="I5716" s="9">
        <v>3</v>
      </c>
    </row>
    <row r="5717">
      <c r="A5717" s="255" t="s">
        <v>6894</v>
      </c>
      <c r="B5717" s="9">
        <v>0</v>
      </c>
      <c r="C5717" s="255" t="s">
        <v>9104</v>
      </c>
      <c r="D5717" s="9">
        <v>0</v>
      </c>
      <c r="E5717" s="9">
        <v>17477099.499999996</v>
      </c>
      <c r="F5717" s="255" t="s">
        <v>9115</v>
      </c>
      <c r="G5717" s="9">
        <v>1</v>
      </c>
      <c r="H5717" s="255" t="s">
        <v>9168</v>
      </c>
      <c r="I5717" s="9">
        <v>3</v>
      </c>
    </row>
    <row r="5718">
      <c r="A5718" s="255" t="s">
        <v>6895</v>
      </c>
      <c r="B5718" s="9">
        <v>0</v>
      </c>
      <c r="C5718" s="255" t="s">
        <v>9105</v>
      </c>
      <c r="D5718" s="9">
        <v>0</v>
      </c>
      <c r="E5718" s="9">
        <v>17477099.499999996</v>
      </c>
      <c r="F5718" s="255" t="s">
        <v>9115</v>
      </c>
      <c r="G5718" s="9">
        <v>1</v>
      </c>
      <c r="H5718" s="255" t="s">
        <v>9168</v>
      </c>
      <c r="I5718" s="9">
        <v>3</v>
      </c>
    </row>
    <row r="5719">
      <c r="A5719" s="255" t="s">
        <v>6896</v>
      </c>
      <c r="B5719" s="9">
        <v>0</v>
      </c>
      <c r="C5719" s="255" t="s">
        <v>9205</v>
      </c>
      <c r="D5719" s="9">
        <v>0</v>
      </c>
      <c r="E5719" s="9">
        <v>17477099.499999996</v>
      </c>
      <c r="F5719" s="255" t="s">
        <v>9115</v>
      </c>
      <c r="G5719" s="9">
        <v>1</v>
      </c>
      <c r="H5719" s="255" t="s">
        <v>9168</v>
      </c>
      <c r="I5719" s="9">
        <v>3</v>
      </c>
    </row>
    <row r="5720">
      <c r="A5720" s="255" t="s">
        <v>6897</v>
      </c>
      <c r="B5720" s="9">
        <v>0</v>
      </c>
      <c r="C5720" s="255" t="s">
        <v>9103</v>
      </c>
      <c r="D5720" s="9">
        <v>0</v>
      </c>
      <c r="E5720" s="9">
        <v>17477099.499999996</v>
      </c>
      <c r="F5720" s="255" t="s">
        <v>9116</v>
      </c>
      <c r="G5720" s="9">
        <v>1</v>
      </c>
      <c r="H5720" s="255" t="s">
        <v>9168</v>
      </c>
      <c r="I5720" s="9">
        <v>3</v>
      </c>
    </row>
    <row r="5721">
      <c r="A5721" s="255" t="s">
        <v>6898</v>
      </c>
      <c r="B5721" s="9">
        <v>0</v>
      </c>
      <c r="C5721" s="255" t="s">
        <v>9104</v>
      </c>
      <c r="D5721" s="9">
        <v>0</v>
      </c>
      <c r="E5721" s="9">
        <v>17477099.499999996</v>
      </c>
      <c r="F5721" s="255" t="s">
        <v>9116</v>
      </c>
      <c r="G5721" s="9">
        <v>1</v>
      </c>
      <c r="H5721" s="255" t="s">
        <v>9168</v>
      </c>
      <c r="I5721" s="9">
        <v>3</v>
      </c>
    </row>
    <row r="5722">
      <c r="A5722" s="255" t="s">
        <v>6899</v>
      </c>
      <c r="B5722" s="9">
        <v>0</v>
      </c>
      <c r="C5722" s="255" t="s">
        <v>9105</v>
      </c>
      <c r="D5722" s="9">
        <v>0</v>
      </c>
      <c r="E5722" s="9">
        <v>17477099.499999996</v>
      </c>
      <c r="F5722" s="255" t="s">
        <v>9116</v>
      </c>
      <c r="G5722" s="9">
        <v>1</v>
      </c>
      <c r="H5722" s="255" t="s">
        <v>9168</v>
      </c>
      <c r="I5722" s="9">
        <v>3</v>
      </c>
    </row>
    <row r="5723">
      <c r="A5723" s="255" t="s">
        <v>6900</v>
      </c>
      <c r="B5723" s="9">
        <v>0</v>
      </c>
      <c r="C5723" s="255" t="s">
        <v>9205</v>
      </c>
      <c r="D5723" s="9">
        <v>0</v>
      </c>
      <c r="E5723" s="9">
        <v>17477099.499999996</v>
      </c>
      <c r="F5723" s="255" t="s">
        <v>9116</v>
      </c>
      <c r="G5723" s="9">
        <v>1</v>
      </c>
      <c r="H5723" s="255" t="s">
        <v>9168</v>
      </c>
      <c r="I5723" s="9">
        <v>3</v>
      </c>
    </row>
    <row r="5724">
      <c r="A5724" s="255" t="s">
        <v>6901</v>
      </c>
      <c r="B5724" s="9">
        <v>0</v>
      </c>
      <c r="C5724" s="255" t="s">
        <v>9103</v>
      </c>
      <c r="D5724" s="9">
        <v>0</v>
      </c>
      <c r="E5724" s="9">
        <v>17477099.499999996</v>
      </c>
      <c r="F5724" s="255" t="s">
        <v>9117</v>
      </c>
      <c r="G5724" s="9">
        <v>1</v>
      </c>
      <c r="H5724" s="255" t="s">
        <v>9168</v>
      </c>
      <c r="I5724" s="9">
        <v>3</v>
      </c>
    </row>
    <row r="5725">
      <c r="A5725" s="255" t="s">
        <v>6902</v>
      </c>
      <c r="B5725" s="9">
        <v>0</v>
      </c>
      <c r="C5725" s="255" t="s">
        <v>9104</v>
      </c>
      <c r="D5725" s="9">
        <v>0</v>
      </c>
      <c r="E5725" s="9">
        <v>17477099.499999996</v>
      </c>
      <c r="F5725" s="255" t="s">
        <v>9117</v>
      </c>
      <c r="G5725" s="9">
        <v>1</v>
      </c>
      <c r="H5725" s="255" t="s">
        <v>9168</v>
      </c>
      <c r="I5725" s="9">
        <v>3</v>
      </c>
    </row>
    <row r="5726">
      <c r="A5726" s="255" t="s">
        <v>6903</v>
      </c>
      <c r="B5726" s="9">
        <v>0</v>
      </c>
      <c r="C5726" s="255" t="s">
        <v>9105</v>
      </c>
      <c r="D5726" s="9">
        <v>0</v>
      </c>
      <c r="E5726" s="9">
        <v>17477099.499999996</v>
      </c>
      <c r="F5726" s="255" t="s">
        <v>9117</v>
      </c>
      <c r="G5726" s="9">
        <v>1</v>
      </c>
      <c r="H5726" s="255" t="s">
        <v>9168</v>
      </c>
      <c r="I5726" s="9">
        <v>3</v>
      </c>
    </row>
    <row r="5727">
      <c r="A5727" s="255" t="s">
        <v>6904</v>
      </c>
      <c r="B5727" s="9">
        <v>0</v>
      </c>
      <c r="C5727" s="255" t="s">
        <v>9205</v>
      </c>
      <c r="D5727" s="9">
        <v>0</v>
      </c>
      <c r="E5727" s="9">
        <v>17477099.499999996</v>
      </c>
      <c r="F5727" s="255" t="s">
        <v>9117</v>
      </c>
      <c r="G5727" s="9">
        <v>1</v>
      </c>
      <c r="H5727" s="255" t="s">
        <v>9168</v>
      </c>
      <c r="I5727" s="9">
        <v>3</v>
      </c>
    </row>
    <row r="5728">
      <c r="A5728" s="255" t="s">
        <v>6905</v>
      </c>
      <c r="B5728" s="9">
        <v>0</v>
      </c>
      <c r="C5728" s="255" t="s">
        <v>9103</v>
      </c>
      <c r="D5728" s="9">
        <v>0</v>
      </c>
      <c r="E5728" s="9">
        <v>17477099.499999996</v>
      </c>
      <c r="F5728" s="255" t="s">
        <v>9118</v>
      </c>
      <c r="G5728" s="9">
        <v>1</v>
      </c>
      <c r="H5728" s="255" t="s">
        <v>9168</v>
      </c>
      <c r="I5728" s="9">
        <v>3</v>
      </c>
    </row>
    <row r="5729">
      <c r="A5729" s="255" t="s">
        <v>6906</v>
      </c>
      <c r="B5729" s="9">
        <v>0</v>
      </c>
      <c r="C5729" s="255" t="s">
        <v>9104</v>
      </c>
      <c r="D5729" s="9">
        <v>0</v>
      </c>
      <c r="E5729" s="9">
        <v>17477099.499999996</v>
      </c>
      <c r="F5729" s="255" t="s">
        <v>9118</v>
      </c>
      <c r="G5729" s="9">
        <v>1</v>
      </c>
      <c r="H5729" s="255" t="s">
        <v>9168</v>
      </c>
      <c r="I5729" s="9">
        <v>3</v>
      </c>
    </row>
    <row r="5730">
      <c r="A5730" s="255" t="s">
        <v>6907</v>
      </c>
      <c r="B5730" s="9">
        <v>0</v>
      </c>
      <c r="C5730" s="255" t="s">
        <v>9105</v>
      </c>
      <c r="D5730" s="9">
        <v>0</v>
      </c>
      <c r="E5730" s="9">
        <v>17477099.499999996</v>
      </c>
      <c r="F5730" s="255" t="s">
        <v>9118</v>
      </c>
      <c r="G5730" s="9">
        <v>1</v>
      </c>
      <c r="H5730" s="255" t="s">
        <v>9168</v>
      </c>
      <c r="I5730" s="9">
        <v>3</v>
      </c>
    </row>
    <row r="5731">
      <c r="A5731" s="255" t="s">
        <v>6908</v>
      </c>
      <c r="B5731" s="9">
        <v>0</v>
      </c>
      <c r="C5731" s="255" t="s">
        <v>9205</v>
      </c>
      <c r="D5731" s="9">
        <v>0</v>
      </c>
      <c r="E5731" s="9">
        <v>17477099.499999996</v>
      </c>
      <c r="F5731" s="255" t="s">
        <v>9118</v>
      </c>
      <c r="G5731" s="9">
        <v>1</v>
      </c>
      <c r="H5731" s="255" t="s">
        <v>9168</v>
      </c>
      <c r="I5731" s="9">
        <v>3</v>
      </c>
    </row>
    <row r="5732">
      <c r="A5732" s="255" t="s">
        <v>6909</v>
      </c>
      <c r="B5732" s="9">
        <v>0</v>
      </c>
      <c r="C5732" s="255" t="s">
        <v>9103</v>
      </c>
      <c r="D5732" s="9">
        <v>0</v>
      </c>
      <c r="E5732" s="9">
        <v>17477099.499999996</v>
      </c>
      <c r="F5732" s="255" t="s">
        <v>9119</v>
      </c>
      <c r="G5732" s="9">
        <v>1</v>
      </c>
      <c r="H5732" s="255" t="s">
        <v>9168</v>
      </c>
      <c r="I5732" s="9">
        <v>3</v>
      </c>
    </row>
    <row r="5733">
      <c r="A5733" s="255" t="s">
        <v>6910</v>
      </c>
      <c r="B5733" s="9">
        <v>0</v>
      </c>
      <c r="C5733" s="255" t="s">
        <v>9104</v>
      </c>
      <c r="D5733" s="9">
        <v>0</v>
      </c>
      <c r="E5733" s="9">
        <v>17477099.499999996</v>
      </c>
      <c r="F5733" s="255" t="s">
        <v>9119</v>
      </c>
      <c r="G5733" s="9">
        <v>1</v>
      </c>
      <c r="H5733" s="255" t="s">
        <v>9168</v>
      </c>
      <c r="I5733" s="9">
        <v>3</v>
      </c>
    </row>
    <row r="5734">
      <c r="A5734" s="255" t="s">
        <v>6911</v>
      </c>
      <c r="B5734" s="9">
        <v>0</v>
      </c>
      <c r="C5734" s="255" t="s">
        <v>9105</v>
      </c>
      <c r="D5734" s="9">
        <v>0</v>
      </c>
      <c r="E5734" s="9">
        <v>17477099.499999996</v>
      </c>
      <c r="F5734" s="255" t="s">
        <v>9119</v>
      </c>
      <c r="G5734" s="9">
        <v>1</v>
      </c>
      <c r="H5734" s="255" t="s">
        <v>9168</v>
      </c>
      <c r="I5734" s="9">
        <v>3</v>
      </c>
    </row>
    <row r="5735">
      <c r="A5735" s="255" t="s">
        <v>6912</v>
      </c>
      <c r="B5735" s="9">
        <v>0</v>
      </c>
      <c r="C5735" s="255" t="s">
        <v>9205</v>
      </c>
      <c r="D5735" s="9">
        <v>0</v>
      </c>
      <c r="E5735" s="9">
        <v>17477099.499999996</v>
      </c>
      <c r="F5735" s="255" t="s">
        <v>9119</v>
      </c>
      <c r="G5735" s="9">
        <v>1</v>
      </c>
      <c r="H5735" s="255" t="s">
        <v>9168</v>
      </c>
      <c r="I5735" s="9">
        <v>3</v>
      </c>
    </row>
    <row r="5736">
      <c r="A5736" s="255" t="s">
        <v>6913</v>
      </c>
      <c r="B5736" s="9">
        <v>0</v>
      </c>
      <c r="C5736" s="255" t="s">
        <v>9103</v>
      </c>
      <c r="D5736" s="9">
        <v>0</v>
      </c>
      <c r="E5736" s="9">
        <v>17477099.499999996</v>
      </c>
      <c r="F5736" s="255" t="s">
        <v>9120</v>
      </c>
      <c r="G5736" s="9">
        <v>1</v>
      </c>
      <c r="H5736" s="255" t="s">
        <v>9168</v>
      </c>
      <c r="I5736" s="9">
        <v>3</v>
      </c>
    </row>
    <row r="5737">
      <c r="A5737" s="255" t="s">
        <v>6914</v>
      </c>
      <c r="B5737" s="9">
        <v>0</v>
      </c>
      <c r="C5737" s="255" t="s">
        <v>9104</v>
      </c>
      <c r="D5737" s="9">
        <v>0</v>
      </c>
      <c r="E5737" s="9">
        <v>17477099.499999996</v>
      </c>
      <c r="F5737" s="255" t="s">
        <v>9120</v>
      </c>
      <c r="G5737" s="9">
        <v>1</v>
      </c>
      <c r="H5737" s="255" t="s">
        <v>9168</v>
      </c>
      <c r="I5737" s="9">
        <v>3</v>
      </c>
    </row>
    <row r="5738">
      <c r="A5738" s="255" t="s">
        <v>6915</v>
      </c>
      <c r="B5738" s="9">
        <v>0</v>
      </c>
      <c r="C5738" s="255" t="s">
        <v>9105</v>
      </c>
      <c r="D5738" s="9">
        <v>0</v>
      </c>
      <c r="E5738" s="9">
        <v>17477099.499999996</v>
      </c>
      <c r="F5738" s="255" t="s">
        <v>9120</v>
      </c>
      <c r="G5738" s="9">
        <v>1</v>
      </c>
      <c r="H5738" s="255" t="s">
        <v>9168</v>
      </c>
      <c r="I5738" s="9">
        <v>3</v>
      </c>
    </row>
    <row r="5739">
      <c r="A5739" s="255" t="s">
        <v>6916</v>
      </c>
      <c r="B5739" s="9">
        <v>0</v>
      </c>
      <c r="C5739" s="255" t="s">
        <v>9205</v>
      </c>
      <c r="D5739" s="9">
        <v>0</v>
      </c>
      <c r="E5739" s="9">
        <v>17477099.499999996</v>
      </c>
      <c r="F5739" s="255" t="s">
        <v>9120</v>
      </c>
      <c r="G5739" s="9">
        <v>1</v>
      </c>
      <c r="H5739" s="255" t="s">
        <v>9168</v>
      </c>
      <c r="I5739" s="9">
        <v>3</v>
      </c>
    </row>
    <row r="5740">
      <c r="A5740" s="255" t="s">
        <v>6917</v>
      </c>
      <c r="B5740" s="9">
        <v>0</v>
      </c>
      <c r="C5740" s="255" t="s">
        <v>9103</v>
      </c>
      <c r="D5740" s="9">
        <v>0</v>
      </c>
      <c r="E5740" s="9">
        <v>17477099.499999996</v>
      </c>
      <c r="F5740" s="255" t="s">
        <v>9121</v>
      </c>
      <c r="G5740" s="9">
        <v>1</v>
      </c>
      <c r="H5740" s="255" t="s">
        <v>9168</v>
      </c>
      <c r="I5740" s="9">
        <v>3</v>
      </c>
    </row>
    <row r="5741">
      <c r="A5741" s="255" t="s">
        <v>6918</v>
      </c>
      <c r="B5741" s="9">
        <v>0</v>
      </c>
      <c r="C5741" s="255" t="s">
        <v>9104</v>
      </c>
      <c r="D5741" s="9">
        <v>0</v>
      </c>
      <c r="E5741" s="9">
        <v>17477099.499999996</v>
      </c>
      <c r="F5741" s="255" t="s">
        <v>9121</v>
      </c>
      <c r="G5741" s="9">
        <v>1</v>
      </c>
      <c r="H5741" s="255" t="s">
        <v>9168</v>
      </c>
      <c r="I5741" s="9">
        <v>3</v>
      </c>
    </row>
    <row r="5742">
      <c r="A5742" s="255" t="s">
        <v>6919</v>
      </c>
      <c r="B5742" s="9">
        <v>0</v>
      </c>
      <c r="C5742" s="255" t="s">
        <v>9105</v>
      </c>
      <c r="D5742" s="9">
        <v>0</v>
      </c>
      <c r="E5742" s="9">
        <v>17477099.499999996</v>
      </c>
      <c r="F5742" s="255" t="s">
        <v>9121</v>
      </c>
      <c r="G5742" s="9">
        <v>1</v>
      </c>
      <c r="H5742" s="255" t="s">
        <v>9168</v>
      </c>
      <c r="I5742" s="9">
        <v>3</v>
      </c>
    </row>
    <row r="5743">
      <c r="A5743" s="255" t="s">
        <v>6920</v>
      </c>
      <c r="B5743" s="9">
        <v>0</v>
      </c>
      <c r="C5743" s="255" t="s">
        <v>9205</v>
      </c>
      <c r="D5743" s="9">
        <v>0</v>
      </c>
      <c r="E5743" s="9">
        <v>17477099.499999996</v>
      </c>
      <c r="F5743" s="255" t="s">
        <v>9121</v>
      </c>
      <c r="G5743" s="9">
        <v>1</v>
      </c>
      <c r="H5743" s="255" t="s">
        <v>9168</v>
      </c>
      <c r="I5743" s="9">
        <v>3</v>
      </c>
    </row>
    <row r="5744">
      <c r="A5744" s="255" t="s">
        <v>6921</v>
      </c>
      <c r="B5744" s="9">
        <v>0</v>
      </c>
      <c r="C5744" s="255" t="s">
        <v>9103</v>
      </c>
      <c r="D5744" s="9">
        <v>13531096.68575388</v>
      </c>
      <c r="E5744" s="9">
        <v>17477099.499999996</v>
      </c>
      <c r="F5744" s="255" t="s">
        <v>9122</v>
      </c>
      <c r="G5744" s="9">
        <v>1</v>
      </c>
      <c r="H5744" s="255" t="s">
        <v>9168</v>
      </c>
      <c r="I5744" s="9">
        <v>3</v>
      </c>
    </row>
    <row r="5745">
      <c r="A5745" s="255" t="s">
        <v>6922</v>
      </c>
      <c r="B5745" s="9">
        <v>0</v>
      </c>
      <c r="C5745" s="255" t="s">
        <v>9104</v>
      </c>
      <c r="D5745" s="9">
        <v>57120529185.54908</v>
      </c>
      <c r="E5745" s="9">
        <v>17477099.499999996</v>
      </c>
      <c r="F5745" s="255" t="s">
        <v>9122</v>
      </c>
      <c r="G5745" s="9">
        <v>1</v>
      </c>
      <c r="H5745" s="255" t="s">
        <v>9168</v>
      </c>
      <c r="I5745" s="9">
        <v>3</v>
      </c>
    </row>
    <row r="5746">
      <c r="A5746" s="255" t="s">
        <v>6923</v>
      </c>
      <c r="B5746" s="9">
        <v>0</v>
      </c>
      <c r="C5746" s="255" t="s">
        <v>9105</v>
      </c>
      <c r="D5746" s="9">
        <v>0.77421866744844492</v>
      </c>
      <c r="E5746" s="9">
        <v>17477099.499999996</v>
      </c>
      <c r="F5746" s="255" t="s">
        <v>9122</v>
      </c>
      <c r="G5746" s="9">
        <v>1</v>
      </c>
      <c r="H5746" s="255" t="s">
        <v>9168</v>
      </c>
      <c r="I5746" s="9">
        <v>3</v>
      </c>
    </row>
    <row r="5747">
      <c r="A5747" s="255" t="s">
        <v>6924</v>
      </c>
      <c r="B5747" s="9">
        <v>0</v>
      </c>
      <c r="C5747" s="255" t="s">
        <v>9205</v>
      </c>
      <c r="D5747" s="9">
        <v>3268.3071459053658</v>
      </c>
      <c r="E5747" s="9">
        <v>17477099.499999996</v>
      </c>
      <c r="F5747" s="255" t="s">
        <v>9122</v>
      </c>
      <c r="G5747" s="9">
        <v>1</v>
      </c>
      <c r="H5747" s="255" t="s">
        <v>9168</v>
      </c>
      <c r="I5747" s="9">
        <v>3</v>
      </c>
    </row>
    <row r="5748">
      <c r="A5748" s="255" t="s">
        <v>6925</v>
      </c>
      <c r="B5748" s="9">
        <v>0</v>
      </c>
      <c r="C5748" s="255" t="s">
        <v>9103</v>
      </c>
      <c r="D5748" s="9">
        <v>13531096.68575388</v>
      </c>
      <c r="E5748" s="9">
        <v>17477099.499999996</v>
      </c>
      <c r="F5748" s="255" t="s">
        <v>9123</v>
      </c>
      <c r="G5748" s="9">
        <v>1</v>
      </c>
      <c r="H5748" s="255" t="s">
        <v>9168</v>
      </c>
      <c r="I5748" s="9">
        <v>3</v>
      </c>
    </row>
    <row r="5749">
      <c r="A5749" s="255" t="s">
        <v>6926</v>
      </c>
      <c r="B5749" s="9">
        <v>0</v>
      </c>
      <c r="C5749" s="255" t="s">
        <v>9104</v>
      </c>
      <c r="D5749" s="9">
        <v>57120529185.54908</v>
      </c>
      <c r="E5749" s="9">
        <v>17477099.499999996</v>
      </c>
      <c r="F5749" s="255" t="s">
        <v>9123</v>
      </c>
      <c r="G5749" s="9">
        <v>1</v>
      </c>
      <c r="H5749" s="255" t="s">
        <v>9168</v>
      </c>
      <c r="I5749" s="9">
        <v>3</v>
      </c>
    </row>
    <row r="5750">
      <c r="A5750" s="255" t="s">
        <v>6927</v>
      </c>
      <c r="B5750" s="9">
        <v>0</v>
      </c>
      <c r="C5750" s="255" t="s">
        <v>9105</v>
      </c>
      <c r="D5750" s="9">
        <v>0.77421866744844492</v>
      </c>
      <c r="E5750" s="9">
        <v>17477099.499999996</v>
      </c>
      <c r="F5750" s="255" t="s">
        <v>9123</v>
      </c>
      <c r="G5750" s="9">
        <v>1</v>
      </c>
      <c r="H5750" s="255" t="s">
        <v>9168</v>
      </c>
      <c r="I5750" s="9">
        <v>3</v>
      </c>
    </row>
    <row r="5751">
      <c r="A5751" s="255" t="s">
        <v>6928</v>
      </c>
      <c r="B5751" s="9">
        <v>0</v>
      </c>
      <c r="C5751" s="255" t="s">
        <v>9205</v>
      </c>
      <c r="D5751" s="9">
        <v>3268.3071459053658</v>
      </c>
      <c r="E5751" s="9">
        <v>17477099.499999996</v>
      </c>
      <c r="F5751" s="255" t="s">
        <v>9123</v>
      </c>
      <c r="G5751" s="9">
        <v>1</v>
      </c>
      <c r="H5751" s="255" t="s">
        <v>9168</v>
      </c>
      <c r="I5751" s="9">
        <v>3</v>
      </c>
    </row>
    <row r="5752">
      <c r="A5752" s="255" t="s">
        <v>6929</v>
      </c>
      <c r="B5752" s="9">
        <v>0</v>
      </c>
      <c r="C5752" s="255" t="s">
        <v>9103</v>
      </c>
      <c r="D5752" s="9">
        <v>13531096.68575388</v>
      </c>
      <c r="E5752" s="9">
        <v>17477099.499999996</v>
      </c>
      <c r="F5752" s="255" t="s">
        <v>9124</v>
      </c>
      <c r="G5752" s="9">
        <v>1</v>
      </c>
      <c r="H5752" s="255" t="s">
        <v>9168</v>
      </c>
      <c r="I5752" s="9">
        <v>3</v>
      </c>
    </row>
    <row r="5753">
      <c r="A5753" s="255" t="s">
        <v>6930</v>
      </c>
      <c r="B5753" s="9">
        <v>0</v>
      </c>
      <c r="C5753" s="255" t="s">
        <v>9104</v>
      </c>
      <c r="D5753" s="9">
        <v>57120529185.54908</v>
      </c>
      <c r="E5753" s="9">
        <v>17477099.499999996</v>
      </c>
      <c r="F5753" s="255" t="s">
        <v>9124</v>
      </c>
      <c r="G5753" s="9">
        <v>1</v>
      </c>
      <c r="H5753" s="255" t="s">
        <v>9168</v>
      </c>
      <c r="I5753" s="9">
        <v>3</v>
      </c>
    </row>
    <row r="5754">
      <c r="A5754" s="255" t="s">
        <v>6931</v>
      </c>
      <c r="B5754" s="9">
        <v>0</v>
      </c>
      <c r="C5754" s="255" t="s">
        <v>9105</v>
      </c>
      <c r="D5754" s="9">
        <v>0.77421866744844492</v>
      </c>
      <c r="E5754" s="9">
        <v>17477099.499999996</v>
      </c>
      <c r="F5754" s="255" t="s">
        <v>9124</v>
      </c>
      <c r="G5754" s="9">
        <v>1</v>
      </c>
      <c r="H5754" s="255" t="s">
        <v>9168</v>
      </c>
      <c r="I5754" s="9">
        <v>3</v>
      </c>
    </row>
    <row r="5755">
      <c r="A5755" s="255" t="s">
        <v>6932</v>
      </c>
      <c r="B5755" s="9">
        <v>0</v>
      </c>
      <c r="C5755" s="255" t="s">
        <v>9205</v>
      </c>
      <c r="D5755" s="9">
        <v>3268.3071459053658</v>
      </c>
      <c r="E5755" s="9">
        <v>17477099.499999996</v>
      </c>
      <c r="F5755" s="255" t="s">
        <v>9124</v>
      </c>
      <c r="G5755" s="9">
        <v>1</v>
      </c>
      <c r="H5755" s="255" t="s">
        <v>9168</v>
      </c>
      <c r="I5755" s="9">
        <v>3</v>
      </c>
    </row>
    <row r="5756">
      <c r="A5756" s="255" t="s">
        <v>6933</v>
      </c>
      <c r="B5756" s="9">
        <v>0</v>
      </c>
      <c r="C5756" s="255" t="s">
        <v>9103</v>
      </c>
      <c r="D5756" s="9">
        <v>17477099.499999996</v>
      </c>
      <c r="E5756" s="9">
        <v>17477099.499999996</v>
      </c>
      <c r="F5756" s="255" t="s">
        <v>9125</v>
      </c>
      <c r="G5756" s="9">
        <v>1</v>
      </c>
      <c r="H5756" s="255" t="s">
        <v>9168</v>
      </c>
      <c r="I5756" s="9">
        <v>3</v>
      </c>
    </row>
    <row r="5757">
      <c r="A5757" s="255" t="s">
        <v>6934</v>
      </c>
      <c r="B5757" s="9">
        <v>0</v>
      </c>
      <c r="C5757" s="255" t="s">
        <v>9104</v>
      </c>
      <c r="D5757" s="9">
        <v>28861399042.46682</v>
      </c>
      <c r="E5757" s="9">
        <v>17477099.499999996</v>
      </c>
      <c r="F5757" s="255" t="s">
        <v>9125</v>
      </c>
      <c r="G5757" s="9">
        <v>1</v>
      </c>
      <c r="H5757" s="255" t="s">
        <v>9168</v>
      </c>
      <c r="I5757" s="9">
        <v>3</v>
      </c>
    </row>
    <row r="5758">
      <c r="A5758" s="255" t="s">
        <v>6935</v>
      </c>
      <c r="B5758" s="9">
        <v>0</v>
      </c>
      <c r="C5758" s="255" t="s">
        <v>9105</v>
      </c>
      <c r="D5758" s="9">
        <v>1</v>
      </c>
      <c r="E5758" s="9">
        <v>17477099.499999996</v>
      </c>
      <c r="F5758" s="255" t="s">
        <v>9125</v>
      </c>
      <c r="G5758" s="9">
        <v>1</v>
      </c>
      <c r="H5758" s="255" t="s">
        <v>9168</v>
      </c>
      <c r="I5758" s="9">
        <v>3</v>
      </c>
    </row>
    <row r="5759">
      <c r="A5759" s="255" t="s">
        <v>6936</v>
      </c>
      <c r="B5759" s="9">
        <v>0</v>
      </c>
      <c r="C5759" s="255" t="s">
        <v>9205</v>
      </c>
      <c r="D5759" s="9">
        <v>1651.3838032716371</v>
      </c>
      <c r="E5759" s="9">
        <v>17477099.499999996</v>
      </c>
      <c r="F5759" s="255" t="s">
        <v>9125</v>
      </c>
      <c r="G5759" s="9">
        <v>1</v>
      </c>
      <c r="H5759" s="255" t="s">
        <v>9168</v>
      </c>
      <c r="I5759" s="9">
        <v>3</v>
      </c>
    </row>
    <row r="5760">
      <c r="A5760" s="255" t="s">
        <v>6937</v>
      </c>
      <c r="B5760" s="9">
        <v>0</v>
      </c>
      <c r="C5760" s="255" t="s">
        <v>9103</v>
      </c>
      <c r="D5760" s="9">
        <v>10743032.032009913</v>
      </c>
      <c r="E5760" s="9">
        <v>17477099.499999996</v>
      </c>
      <c r="F5760" s="255" t="s">
        <v>9126</v>
      </c>
      <c r="G5760" s="9">
        <v>1</v>
      </c>
      <c r="H5760" s="255" t="s">
        <v>9168</v>
      </c>
      <c r="I5760" s="9">
        <v>3</v>
      </c>
    </row>
    <row r="5761">
      <c r="A5761" s="255" t="s">
        <v>6938</v>
      </c>
      <c r="B5761" s="9">
        <v>0</v>
      </c>
      <c r="C5761" s="255" t="s">
        <v>9104</v>
      </c>
      <c r="D5761" s="9">
        <v>59452685491.531548</v>
      </c>
      <c r="E5761" s="9">
        <v>17477099.499999996</v>
      </c>
      <c r="F5761" s="255" t="s">
        <v>9126</v>
      </c>
      <c r="G5761" s="9">
        <v>1</v>
      </c>
      <c r="H5761" s="255" t="s">
        <v>9168</v>
      </c>
      <c r="I5761" s="9">
        <v>3</v>
      </c>
    </row>
    <row r="5762">
      <c r="A5762" s="255" t="s">
        <v>6939</v>
      </c>
      <c r="B5762" s="9">
        <v>0</v>
      </c>
      <c r="C5762" s="255" t="s">
        <v>9105</v>
      </c>
      <c r="D5762" s="9">
        <v>0.6146919305465941</v>
      </c>
      <c r="E5762" s="9">
        <v>17477099.499999996</v>
      </c>
      <c r="F5762" s="255" t="s">
        <v>9126</v>
      </c>
      <c r="G5762" s="9">
        <v>1</v>
      </c>
      <c r="H5762" s="255" t="s">
        <v>9168</v>
      </c>
      <c r="I5762" s="9">
        <v>3</v>
      </c>
    </row>
    <row r="5763">
      <c r="A5763" s="255" t="s">
        <v>6940</v>
      </c>
      <c r="B5763" s="9">
        <v>0</v>
      </c>
      <c r="C5763" s="255" t="s">
        <v>9205</v>
      </c>
      <c r="D5763" s="9">
        <v>3401.7478410265708</v>
      </c>
      <c r="E5763" s="9">
        <v>17477099.499999996</v>
      </c>
      <c r="F5763" s="255" t="s">
        <v>9126</v>
      </c>
      <c r="G5763" s="9">
        <v>1</v>
      </c>
      <c r="H5763" s="255" t="s">
        <v>9168</v>
      </c>
      <c r="I5763" s="9">
        <v>3</v>
      </c>
    </row>
    <row r="5764">
      <c r="A5764" s="255" t="s">
        <v>6941</v>
      </c>
      <c r="B5764" s="9">
        <v>0</v>
      </c>
      <c r="C5764" s="255" t="s">
        <v>9103</v>
      </c>
      <c r="D5764" s="9">
        <v>14711713.303625612</v>
      </c>
      <c r="E5764" s="9">
        <v>17477099.499999996</v>
      </c>
      <c r="F5764" s="255" t="s">
        <v>9127</v>
      </c>
      <c r="G5764" s="9">
        <v>1</v>
      </c>
      <c r="H5764" s="255" t="s">
        <v>9168</v>
      </c>
      <c r="I5764" s="9">
        <v>3</v>
      </c>
    </row>
    <row r="5765">
      <c r="A5765" s="255" t="s">
        <v>6942</v>
      </c>
      <c r="B5765" s="9">
        <v>0</v>
      </c>
      <c r="C5765" s="255" t="s">
        <v>9104</v>
      </c>
      <c r="D5765" s="9">
        <v>116573214677.08063</v>
      </c>
      <c r="E5765" s="9">
        <v>17477099.499999996</v>
      </c>
      <c r="F5765" s="255" t="s">
        <v>9127</v>
      </c>
      <c r="G5765" s="9">
        <v>1</v>
      </c>
      <c r="H5765" s="255" t="s">
        <v>9168</v>
      </c>
      <c r="I5765" s="9">
        <v>3</v>
      </c>
    </row>
    <row r="5766">
      <c r="A5766" s="255" t="s">
        <v>6943</v>
      </c>
      <c r="B5766" s="9">
        <v>0</v>
      </c>
      <c r="C5766" s="255" t="s">
        <v>9105</v>
      </c>
      <c r="D5766" s="9">
        <v>0.8417708730001574</v>
      </c>
      <c r="E5766" s="9">
        <v>17477099.499999996</v>
      </c>
      <c r="F5766" s="255" t="s">
        <v>9127</v>
      </c>
      <c r="G5766" s="9">
        <v>1</v>
      </c>
      <c r="H5766" s="255" t="s">
        <v>9168</v>
      </c>
      <c r="I5766" s="9">
        <v>3</v>
      </c>
    </row>
    <row r="5767">
      <c r="A5767" s="255" t="s">
        <v>6944</v>
      </c>
      <c r="B5767" s="9">
        <v>0</v>
      </c>
      <c r="C5767" s="255" t="s">
        <v>9205</v>
      </c>
      <c r="D5767" s="9">
        <v>6670.0549869319366</v>
      </c>
      <c r="E5767" s="9">
        <v>17477099.499999996</v>
      </c>
      <c r="F5767" s="255" t="s">
        <v>9127</v>
      </c>
      <c r="G5767" s="9">
        <v>1</v>
      </c>
      <c r="H5767" s="255" t="s">
        <v>9168</v>
      </c>
      <c r="I5767" s="9">
        <v>3</v>
      </c>
    </row>
    <row r="5768">
      <c r="A5768" s="255" t="s">
        <v>6945</v>
      </c>
      <c r="B5768" s="9">
        <v>0</v>
      </c>
      <c r="C5768" s="255" t="s">
        <v>9103</v>
      </c>
      <c r="D5768" s="9">
        <v>14711713.303625612</v>
      </c>
      <c r="E5768" s="9">
        <v>17477099.499999996</v>
      </c>
      <c r="F5768" s="255" t="s">
        <v>9128</v>
      </c>
      <c r="G5768" s="9">
        <v>1</v>
      </c>
      <c r="H5768" s="255" t="s">
        <v>9168</v>
      </c>
      <c r="I5768" s="9">
        <v>3</v>
      </c>
    </row>
    <row r="5769">
      <c r="A5769" s="255" t="s">
        <v>6946</v>
      </c>
      <c r="B5769" s="9">
        <v>0</v>
      </c>
      <c r="C5769" s="255" t="s">
        <v>9104</v>
      </c>
      <c r="D5769" s="9">
        <v>116573214677.08063</v>
      </c>
      <c r="E5769" s="9">
        <v>17477099.499999996</v>
      </c>
      <c r="F5769" s="255" t="s">
        <v>9128</v>
      </c>
      <c r="G5769" s="9">
        <v>1</v>
      </c>
      <c r="H5769" s="255" t="s">
        <v>9168</v>
      </c>
      <c r="I5769" s="9">
        <v>3</v>
      </c>
    </row>
    <row r="5770">
      <c r="A5770" s="255" t="s">
        <v>6947</v>
      </c>
      <c r="B5770" s="9">
        <v>0</v>
      </c>
      <c r="C5770" s="255" t="s">
        <v>9105</v>
      </c>
      <c r="D5770" s="9">
        <v>0.8417708730001574</v>
      </c>
      <c r="E5770" s="9">
        <v>17477099.499999996</v>
      </c>
      <c r="F5770" s="255" t="s">
        <v>9128</v>
      </c>
      <c r="G5770" s="9">
        <v>1</v>
      </c>
      <c r="H5770" s="255" t="s">
        <v>9168</v>
      </c>
      <c r="I5770" s="9">
        <v>3</v>
      </c>
    </row>
    <row r="5771">
      <c r="A5771" s="255" t="s">
        <v>6948</v>
      </c>
      <c r="B5771" s="9">
        <v>0</v>
      </c>
      <c r="C5771" s="255" t="s">
        <v>9205</v>
      </c>
      <c r="D5771" s="9">
        <v>6670.0549869319366</v>
      </c>
      <c r="E5771" s="9">
        <v>17477099.499999996</v>
      </c>
      <c r="F5771" s="255" t="s">
        <v>9128</v>
      </c>
      <c r="G5771" s="9">
        <v>1</v>
      </c>
      <c r="H5771" s="255" t="s">
        <v>9168</v>
      </c>
      <c r="I5771" s="9">
        <v>3</v>
      </c>
    </row>
    <row r="5772">
      <c r="A5772" s="255" t="s">
        <v>6949</v>
      </c>
      <c r="B5772" s="9">
        <v>0</v>
      </c>
      <c r="C5772" s="255" t="s">
        <v>9103</v>
      </c>
      <c r="D5772" s="9">
        <v>7926106.7204802129</v>
      </c>
      <c r="E5772" s="9">
        <v>17477099.499999996</v>
      </c>
      <c r="F5772" s="255" t="s">
        <v>9129</v>
      </c>
      <c r="G5772" s="9">
        <v>1</v>
      </c>
      <c r="H5772" s="255" t="s">
        <v>9168</v>
      </c>
      <c r="I5772" s="9">
        <v>3</v>
      </c>
    </row>
    <row r="5773">
      <c r="A5773" s="255" t="s">
        <v>6950</v>
      </c>
      <c r="B5773" s="9">
        <v>0</v>
      </c>
      <c r="C5773" s="255" t="s">
        <v>9104</v>
      </c>
      <c r="D5773" s="9">
        <v>8526383315.8036833</v>
      </c>
      <c r="E5773" s="9">
        <v>17477099.499999996</v>
      </c>
      <c r="F5773" s="255" t="s">
        <v>9129</v>
      </c>
      <c r="G5773" s="9">
        <v>1</v>
      </c>
      <c r="H5773" s="255" t="s">
        <v>9168</v>
      </c>
      <c r="I5773" s="9">
        <v>3</v>
      </c>
    </row>
    <row r="5774">
      <c r="A5774" s="255" t="s">
        <v>6951</v>
      </c>
      <c r="B5774" s="9">
        <v>0</v>
      </c>
      <c r="C5774" s="255" t="s">
        <v>9105</v>
      </c>
      <c r="D5774" s="9">
        <v>0.45351385225450108</v>
      </c>
      <c r="E5774" s="9">
        <v>17477099.499999996</v>
      </c>
      <c r="F5774" s="255" t="s">
        <v>9129</v>
      </c>
      <c r="G5774" s="9">
        <v>1</v>
      </c>
      <c r="H5774" s="255" t="s">
        <v>9168</v>
      </c>
      <c r="I5774" s="9">
        <v>3</v>
      </c>
    </row>
    <row r="5775">
      <c r="A5775" s="255" t="s">
        <v>6952</v>
      </c>
      <c r="B5775" s="9">
        <v>0</v>
      </c>
      <c r="C5775" s="255" t="s">
        <v>9205</v>
      </c>
      <c r="D5775" s="9">
        <v>487.8603177720471</v>
      </c>
      <c r="E5775" s="9">
        <v>17477099.499999996</v>
      </c>
      <c r="F5775" s="255" t="s">
        <v>9129</v>
      </c>
      <c r="G5775" s="9">
        <v>1</v>
      </c>
      <c r="H5775" s="255" t="s">
        <v>9168</v>
      </c>
      <c r="I5775" s="9">
        <v>3</v>
      </c>
    </row>
    <row r="5776">
      <c r="A5776" s="255" t="s">
        <v>6953</v>
      </c>
      <c r="B5776" s="9">
        <v>0</v>
      </c>
      <c r="C5776" s="255" t="s">
        <v>9103</v>
      </c>
      <c r="D5776" s="9">
        <v>7926106.7204802129</v>
      </c>
      <c r="E5776" s="9">
        <v>17477099.499999996</v>
      </c>
      <c r="F5776" s="255" t="s">
        <v>9130</v>
      </c>
      <c r="G5776" s="9">
        <v>1</v>
      </c>
      <c r="H5776" s="255" t="s">
        <v>9168</v>
      </c>
      <c r="I5776" s="9">
        <v>3</v>
      </c>
    </row>
    <row r="5777">
      <c r="A5777" s="255" t="s">
        <v>6954</v>
      </c>
      <c r="B5777" s="9">
        <v>0</v>
      </c>
      <c r="C5777" s="255" t="s">
        <v>9104</v>
      </c>
      <c r="D5777" s="9">
        <v>8526383315.8036833</v>
      </c>
      <c r="E5777" s="9">
        <v>17477099.499999996</v>
      </c>
      <c r="F5777" s="255" t="s">
        <v>9130</v>
      </c>
      <c r="G5777" s="9">
        <v>1</v>
      </c>
      <c r="H5777" s="255" t="s">
        <v>9168</v>
      </c>
      <c r="I5777" s="9">
        <v>3</v>
      </c>
    </row>
    <row r="5778">
      <c r="A5778" s="255" t="s">
        <v>6955</v>
      </c>
      <c r="B5778" s="9">
        <v>0</v>
      </c>
      <c r="C5778" s="255" t="s">
        <v>9105</v>
      </c>
      <c r="D5778" s="9">
        <v>0.45351385225450108</v>
      </c>
      <c r="E5778" s="9">
        <v>17477099.499999996</v>
      </c>
      <c r="F5778" s="255" t="s">
        <v>9130</v>
      </c>
      <c r="G5778" s="9">
        <v>1</v>
      </c>
      <c r="H5778" s="255" t="s">
        <v>9168</v>
      </c>
      <c r="I5778" s="9">
        <v>3</v>
      </c>
    </row>
    <row r="5779">
      <c r="A5779" s="255" t="s">
        <v>6956</v>
      </c>
      <c r="B5779" s="9">
        <v>0</v>
      </c>
      <c r="C5779" s="255" t="s">
        <v>9205</v>
      </c>
      <c r="D5779" s="9">
        <v>487.8603177720471</v>
      </c>
      <c r="E5779" s="9">
        <v>17477099.499999996</v>
      </c>
      <c r="F5779" s="255" t="s">
        <v>9130</v>
      </c>
      <c r="G5779" s="9">
        <v>1</v>
      </c>
      <c r="H5779" s="255" t="s">
        <v>9168</v>
      </c>
      <c r="I5779" s="9">
        <v>3</v>
      </c>
    </row>
    <row r="5780">
      <c r="A5780" s="255" t="s">
        <v>6957</v>
      </c>
      <c r="B5780" s="9">
        <v>0</v>
      </c>
      <c r="C5780" s="255" t="s">
        <v>9103</v>
      </c>
      <c r="D5780" s="9">
        <v>17477099.499999996</v>
      </c>
      <c r="E5780" s="9">
        <v>17477099.499999996</v>
      </c>
      <c r="F5780" s="255" t="s">
        <v>9131</v>
      </c>
      <c r="G5780" s="9">
        <v>1</v>
      </c>
      <c r="H5780" s="255" t="s">
        <v>9168</v>
      </c>
      <c r="I5780" s="9">
        <v>3</v>
      </c>
    </row>
    <row r="5781">
      <c r="A5781" s="255" t="s">
        <v>6958</v>
      </c>
      <c r="B5781" s="9">
        <v>0</v>
      </c>
      <c r="C5781" s="255" t="s">
        <v>9104</v>
      </c>
      <c r="D5781" s="9">
        <v>48594145869.745399</v>
      </c>
      <c r="E5781" s="9">
        <v>17477099.499999996</v>
      </c>
      <c r="F5781" s="255" t="s">
        <v>9131</v>
      </c>
      <c r="G5781" s="9">
        <v>1</v>
      </c>
      <c r="H5781" s="255" t="s">
        <v>9168</v>
      </c>
      <c r="I5781" s="9">
        <v>3</v>
      </c>
    </row>
    <row r="5782">
      <c r="A5782" s="255" t="s">
        <v>6959</v>
      </c>
      <c r="B5782" s="9">
        <v>0</v>
      </c>
      <c r="C5782" s="255" t="s">
        <v>9105</v>
      </c>
      <c r="D5782" s="9">
        <v>1</v>
      </c>
      <c r="E5782" s="9">
        <v>17477099.499999996</v>
      </c>
      <c r="F5782" s="255" t="s">
        <v>9131</v>
      </c>
      <c r="G5782" s="9">
        <v>1</v>
      </c>
      <c r="H5782" s="255" t="s">
        <v>9168</v>
      </c>
      <c r="I5782" s="9">
        <v>3</v>
      </c>
    </row>
    <row r="5783">
      <c r="A5783" s="255" t="s">
        <v>6960</v>
      </c>
      <c r="B5783" s="9">
        <v>0</v>
      </c>
      <c r="C5783" s="255" t="s">
        <v>9205</v>
      </c>
      <c r="D5783" s="9">
        <v>2780.4468281333188</v>
      </c>
      <c r="E5783" s="9">
        <v>17477099.499999996</v>
      </c>
      <c r="F5783" s="255" t="s">
        <v>9131</v>
      </c>
      <c r="G5783" s="9">
        <v>1</v>
      </c>
      <c r="H5783" s="255" t="s">
        <v>9168</v>
      </c>
      <c r="I5783" s="9">
        <v>3</v>
      </c>
    </row>
    <row r="5784">
      <c r="A5784" s="255" t="s">
        <v>6961</v>
      </c>
      <c r="B5784" s="9">
        <v>0</v>
      </c>
      <c r="C5784" s="255" t="s">
        <v>9103</v>
      </c>
      <c r="D5784" s="9">
        <v>17477099.499999996</v>
      </c>
      <c r="E5784" s="9">
        <v>17477099.499999996</v>
      </c>
      <c r="F5784" s="255" t="s">
        <v>9132</v>
      </c>
      <c r="G5784" s="9">
        <v>1</v>
      </c>
      <c r="H5784" s="255" t="s">
        <v>9168</v>
      </c>
      <c r="I5784" s="9">
        <v>3</v>
      </c>
    </row>
    <row r="5785">
      <c r="A5785" s="255" t="s">
        <v>6962</v>
      </c>
      <c r="B5785" s="9">
        <v>0</v>
      </c>
      <c r="C5785" s="255" t="s">
        <v>9104</v>
      </c>
      <c r="D5785" s="9">
        <v>86452201014.035522</v>
      </c>
      <c r="E5785" s="9">
        <v>17477099.499999996</v>
      </c>
      <c r="F5785" s="255" t="s">
        <v>9132</v>
      </c>
      <c r="G5785" s="9">
        <v>1</v>
      </c>
      <c r="H5785" s="255" t="s">
        <v>9168</v>
      </c>
      <c r="I5785" s="9">
        <v>3</v>
      </c>
    </row>
    <row r="5786">
      <c r="A5786" s="255" t="s">
        <v>6963</v>
      </c>
      <c r="B5786" s="9">
        <v>0</v>
      </c>
      <c r="C5786" s="255" t="s">
        <v>9105</v>
      </c>
      <c r="D5786" s="9">
        <v>1</v>
      </c>
      <c r="E5786" s="9">
        <v>17477099.499999996</v>
      </c>
      <c r="F5786" s="255" t="s">
        <v>9132</v>
      </c>
      <c r="G5786" s="9">
        <v>1</v>
      </c>
      <c r="H5786" s="255" t="s">
        <v>9168</v>
      </c>
      <c r="I5786" s="9">
        <v>3</v>
      </c>
    </row>
    <row r="5787">
      <c r="A5787" s="255" t="s">
        <v>6964</v>
      </c>
      <c r="B5787" s="9">
        <v>0</v>
      </c>
      <c r="C5787" s="255" t="s">
        <v>9205</v>
      </c>
      <c r="D5787" s="9">
        <v>4946.5988915400712</v>
      </c>
      <c r="E5787" s="9">
        <v>17477099.499999996</v>
      </c>
      <c r="F5787" s="255" t="s">
        <v>9132</v>
      </c>
      <c r="G5787" s="9">
        <v>1</v>
      </c>
      <c r="H5787" s="255" t="s">
        <v>9168</v>
      </c>
      <c r="I5787" s="9">
        <v>3</v>
      </c>
    </row>
    <row r="5788">
      <c r="A5788" s="255" t="s">
        <v>6965</v>
      </c>
      <c r="B5788" s="9">
        <v>0</v>
      </c>
      <c r="C5788" s="255" t="s">
        <v>9103</v>
      </c>
      <c r="D5788" s="9">
        <v>11804923.28941041</v>
      </c>
      <c r="E5788" s="9">
        <v>17477099.499999996</v>
      </c>
      <c r="F5788" s="255" t="s">
        <v>9133</v>
      </c>
      <c r="G5788" s="9">
        <v>1</v>
      </c>
      <c r="H5788" s="255" t="s">
        <v>9168</v>
      </c>
      <c r="I5788" s="9">
        <v>3</v>
      </c>
    </row>
    <row r="5789">
      <c r="A5789" s="255" t="s">
        <v>6966</v>
      </c>
      <c r="B5789" s="9">
        <v>0</v>
      </c>
      <c r="C5789" s="255" t="s">
        <v>9104</v>
      </c>
      <c r="D5789" s="9">
        <v>62206998823.237396</v>
      </c>
      <c r="E5789" s="9">
        <v>17477099.499999996</v>
      </c>
      <c r="F5789" s="255" t="s">
        <v>9133</v>
      </c>
      <c r="G5789" s="9">
        <v>1</v>
      </c>
      <c r="H5789" s="255" t="s">
        <v>9168</v>
      </c>
      <c r="I5789" s="9">
        <v>3</v>
      </c>
    </row>
    <row r="5790">
      <c r="A5790" s="255" t="s">
        <v>6967</v>
      </c>
      <c r="B5790" s="9">
        <v>0</v>
      </c>
      <c r="C5790" s="255" t="s">
        <v>9105</v>
      </c>
      <c r="D5790" s="9">
        <v>0.67545094020952468</v>
      </c>
      <c r="E5790" s="9">
        <v>17477099.499999996</v>
      </c>
      <c r="F5790" s="255" t="s">
        <v>9133</v>
      </c>
      <c r="G5790" s="9">
        <v>1</v>
      </c>
      <c r="H5790" s="255" t="s">
        <v>9168</v>
      </c>
      <c r="I5790" s="9">
        <v>3</v>
      </c>
    </row>
    <row r="5791">
      <c r="A5791" s="255" t="s">
        <v>6968</v>
      </c>
      <c r="B5791" s="9">
        <v>0</v>
      </c>
      <c r="C5791" s="255" t="s">
        <v>9205</v>
      </c>
      <c r="D5791" s="9">
        <v>3559.3434038203768</v>
      </c>
      <c r="E5791" s="9">
        <v>17477099.499999996</v>
      </c>
      <c r="F5791" s="255" t="s">
        <v>9133</v>
      </c>
      <c r="G5791" s="9">
        <v>1</v>
      </c>
      <c r="H5791" s="255" t="s">
        <v>9168</v>
      </c>
      <c r="I5791" s="9">
        <v>3</v>
      </c>
    </row>
    <row r="5792">
      <c r="A5792" s="255" t="s">
        <v>6969</v>
      </c>
      <c r="B5792" s="9">
        <v>0</v>
      </c>
      <c r="C5792" s="255" t="s">
        <v>9103</v>
      </c>
      <c r="D5792" s="9">
        <v>0</v>
      </c>
      <c r="E5792" s="9">
        <v>17477099.499999996</v>
      </c>
      <c r="F5792" s="255" t="s">
        <v>9134</v>
      </c>
      <c r="G5792" s="9">
        <v>1</v>
      </c>
      <c r="H5792" s="255" t="s">
        <v>9168</v>
      </c>
      <c r="I5792" s="9">
        <v>3</v>
      </c>
    </row>
    <row r="5793">
      <c r="A5793" s="255" t="s">
        <v>6970</v>
      </c>
      <c r="B5793" s="9">
        <v>0</v>
      </c>
      <c r="C5793" s="255" t="s">
        <v>9104</v>
      </c>
      <c r="D5793" s="9">
        <v>-32085985160.192284</v>
      </c>
      <c r="E5793" s="9">
        <v>17477099.499999996</v>
      </c>
      <c r="F5793" s="255" t="s">
        <v>9134</v>
      </c>
      <c r="G5793" s="9">
        <v>1</v>
      </c>
      <c r="H5793" s="255" t="s">
        <v>9168</v>
      </c>
      <c r="I5793" s="9">
        <v>3</v>
      </c>
    </row>
    <row r="5794">
      <c r="A5794" s="255" t="s">
        <v>6971</v>
      </c>
      <c r="B5794" s="9">
        <v>0</v>
      </c>
      <c r="C5794" s="255" t="s">
        <v>9105</v>
      </c>
      <c r="D5794" s="9">
        <v>0</v>
      </c>
      <c r="E5794" s="9">
        <v>17477099.499999996</v>
      </c>
      <c r="F5794" s="255" t="s">
        <v>9134</v>
      </c>
      <c r="G5794" s="9">
        <v>1</v>
      </c>
      <c r="H5794" s="255" t="s">
        <v>9168</v>
      </c>
      <c r="I5794" s="9">
        <v>3</v>
      </c>
    </row>
    <row r="5795">
      <c r="A5795" s="255" t="s">
        <v>6972</v>
      </c>
      <c r="B5795" s="9">
        <v>0</v>
      </c>
      <c r="C5795" s="255" t="s">
        <v>9205</v>
      </c>
      <c r="D5795" s="9">
        <v>-1835.8873084285119</v>
      </c>
      <c r="E5795" s="9">
        <v>17477099.499999996</v>
      </c>
      <c r="F5795" s="255" t="s">
        <v>9134</v>
      </c>
      <c r="G5795" s="9">
        <v>1</v>
      </c>
      <c r="H5795" s="255" t="s">
        <v>9168</v>
      </c>
      <c r="I5795" s="9">
        <v>3</v>
      </c>
    </row>
    <row r="5796">
      <c r="A5796" s="255" t="s">
        <v>6973</v>
      </c>
      <c r="B5796" s="9">
        <v>0</v>
      </c>
      <c r="C5796" s="255" t="s">
        <v>9103</v>
      </c>
      <c r="D5796" s="9">
        <v>10172700.608687313</v>
      </c>
      <c r="E5796" s="9">
        <v>17477099.499999996</v>
      </c>
      <c r="F5796" s="255" t="s">
        <v>9135</v>
      </c>
      <c r="G5796" s="9">
        <v>1</v>
      </c>
      <c r="H5796" s="255" t="s">
        <v>9168</v>
      </c>
      <c r="I5796" s="9">
        <v>3</v>
      </c>
    </row>
    <row r="5797">
      <c r="A5797" s="255" t="s">
        <v>6974</v>
      </c>
      <c r="B5797" s="9">
        <v>0</v>
      </c>
      <c r="C5797" s="255" t="s">
        <v>9104</v>
      </c>
      <c r="D5797" s="9">
        <v>30121013663.045109</v>
      </c>
      <c r="E5797" s="9">
        <v>17477099.499999996</v>
      </c>
      <c r="F5797" s="255" t="s">
        <v>9135</v>
      </c>
      <c r="G5797" s="9">
        <v>1</v>
      </c>
      <c r="H5797" s="255" t="s">
        <v>9168</v>
      </c>
      <c r="I5797" s="9">
        <v>3</v>
      </c>
    </row>
    <row r="5798">
      <c r="A5798" s="255" t="s">
        <v>6975</v>
      </c>
      <c r="B5798" s="9">
        <v>0</v>
      </c>
      <c r="C5798" s="255" t="s">
        <v>9105</v>
      </c>
      <c r="D5798" s="9">
        <v>0.58205885986329231</v>
      </c>
      <c r="E5798" s="9">
        <v>17477099.499999996</v>
      </c>
      <c r="F5798" s="255" t="s">
        <v>9135</v>
      </c>
      <c r="G5798" s="9">
        <v>1</v>
      </c>
      <c r="H5798" s="255" t="s">
        <v>9168</v>
      </c>
      <c r="I5798" s="9">
        <v>3</v>
      </c>
    </row>
    <row r="5799">
      <c r="A5799" s="255" t="s">
        <v>6976</v>
      </c>
      <c r="B5799" s="9">
        <v>0</v>
      </c>
      <c r="C5799" s="255" t="s">
        <v>9205</v>
      </c>
      <c r="D5799" s="9">
        <v>1723.4560953918649</v>
      </c>
      <c r="E5799" s="9">
        <v>17477099.499999996</v>
      </c>
      <c r="F5799" s="255" t="s">
        <v>9135</v>
      </c>
      <c r="G5799" s="9">
        <v>1</v>
      </c>
      <c r="H5799" s="255" t="s">
        <v>9168</v>
      </c>
      <c r="I5799" s="9">
        <v>3</v>
      </c>
    </row>
    <row r="5800">
      <c r="A5800" s="255" t="s">
        <v>6977</v>
      </c>
      <c r="B5800" s="9">
        <v>0</v>
      </c>
      <c r="C5800" s="255" t="s">
        <v>9103</v>
      </c>
      <c r="D5800" s="9">
        <v>3394767.0946605047</v>
      </c>
      <c r="E5800" s="9">
        <v>17477099.499999996</v>
      </c>
      <c r="F5800" s="255" t="s">
        <v>9136</v>
      </c>
      <c r="G5800" s="9">
        <v>1</v>
      </c>
      <c r="H5800" s="255" t="s">
        <v>9168</v>
      </c>
      <c r="I5800" s="9">
        <v>3</v>
      </c>
    </row>
    <row r="5801">
      <c r="A5801" s="255" t="s">
        <v>6978</v>
      </c>
      <c r="B5801" s="9">
        <v>0</v>
      </c>
      <c r="C5801" s="255" t="s">
        <v>9104</v>
      </c>
      <c r="D5801" s="9">
        <v>21594630347.241425</v>
      </c>
      <c r="E5801" s="9">
        <v>17477099.499999996</v>
      </c>
      <c r="F5801" s="255" t="s">
        <v>9136</v>
      </c>
      <c r="G5801" s="9">
        <v>1</v>
      </c>
      <c r="H5801" s="255" t="s">
        <v>9168</v>
      </c>
      <c r="I5801" s="9">
        <v>3</v>
      </c>
    </row>
    <row r="5802">
      <c r="A5802" s="255" t="s">
        <v>6979</v>
      </c>
      <c r="B5802" s="9">
        <v>0</v>
      </c>
      <c r="C5802" s="255" t="s">
        <v>9105</v>
      </c>
      <c r="D5802" s="9">
        <v>0.19424087473213192</v>
      </c>
      <c r="E5802" s="9">
        <v>17477099.499999996</v>
      </c>
      <c r="F5802" s="255" t="s">
        <v>9136</v>
      </c>
      <c r="G5802" s="9">
        <v>1</v>
      </c>
      <c r="H5802" s="255" t="s">
        <v>9168</v>
      </c>
      <c r="I5802" s="9">
        <v>3</v>
      </c>
    </row>
    <row r="5803">
      <c r="A5803" s="255" t="s">
        <v>6980</v>
      </c>
      <c r="B5803" s="9">
        <v>0</v>
      </c>
      <c r="C5803" s="255" t="s">
        <v>9205</v>
      </c>
      <c r="D5803" s="9">
        <v>1235.5957776198179</v>
      </c>
      <c r="E5803" s="9">
        <v>17477099.499999996</v>
      </c>
      <c r="F5803" s="255" t="s">
        <v>9136</v>
      </c>
      <c r="G5803" s="9">
        <v>1</v>
      </c>
      <c r="H5803" s="255" t="s">
        <v>9168</v>
      </c>
      <c r="I5803" s="9">
        <v>3</v>
      </c>
    </row>
    <row r="5804">
      <c r="A5804" s="255" t="s">
        <v>6981</v>
      </c>
      <c r="B5804" s="9">
        <v>0</v>
      </c>
      <c r="C5804" s="255" t="s">
        <v>9103</v>
      </c>
      <c r="D5804" s="9">
        <v>10301386.769192092</v>
      </c>
      <c r="E5804" s="9">
        <v>17477099.499999996</v>
      </c>
      <c r="F5804" s="255" t="s">
        <v>9137</v>
      </c>
      <c r="G5804" s="9">
        <v>1</v>
      </c>
      <c r="H5804" s="255" t="s">
        <v>9168</v>
      </c>
      <c r="I5804" s="9">
        <v>3</v>
      </c>
    </row>
    <row r="5805">
      <c r="A5805" s="255" t="s">
        <v>6982</v>
      </c>
      <c r="B5805" s="9">
        <v>0</v>
      </c>
      <c r="C5805" s="255" t="s">
        <v>9104</v>
      </c>
      <c r="D5805" s="9">
        <v>37858055144.290123</v>
      </c>
      <c r="E5805" s="9">
        <v>17477099.499999996</v>
      </c>
      <c r="F5805" s="255" t="s">
        <v>9137</v>
      </c>
      <c r="G5805" s="9">
        <v>1</v>
      </c>
      <c r="H5805" s="255" t="s">
        <v>9168</v>
      </c>
      <c r="I5805" s="9">
        <v>3</v>
      </c>
    </row>
    <row r="5806">
      <c r="A5806" s="255" t="s">
        <v>6983</v>
      </c>
      <c r="B5806" s="9">
        <v>0</v>
      </c>
      <c r="C5806" s="255" t="s">
        <v>9105</v>
      </c>
      <c r="D5806" s="9">
        <v>0.58942199014156182</v>
      </c>
      <c r="E5806" s="9">
        <v>17477099.499999996</v>
      </c>
      <c r="F5806" s="255" t="s">
        <v>9137</v>
      </c>
      <c r="G5806" s="9">
        <v>1</v>
      </c>
      <c r="H5806" s="255" t="s">
        <v>9168</v>
      </c>
      <c r="I5806" s="9">
        <v>3</v>
      </c>
    </row>
    <row r="5807">
      <c r="A5807" s="255" t="s">
        <v>6984</v>
      </c>
      <c r="B5807" s="9">
        <v>0</v>
      </c>
      <c r="C5807" s="255" t="s">
        <v>9205</v>
      </c>
      <c r="D5807" s="9">
        <v>2166.1520634067529</v>
      </c>
      <c r="E5807" s="9">
        <v>17477099.499999996</v>
      </c>
      <c r="F5807" s="255" t="s">
        <v>9137</v>
      </c>
      <c r="G5807" s="9">
        <v>1</v>
      </c>
      <c r="H5807" s="255" t="s">
        <v>9168</v>
      </c>
      <c r="I5807" s="9">
        <v>3</v>
      </c>
    </row>
    <row r="5808">
      <c r="A5808" s="255" t="s">
        <v>6985</v>
      </c>
      <c r="B5808" s="9">
        <v>0</v>
      </c>
      <c r="C5808" s="255" t="s">
        <v>9103</v>
      </c>
      <c r="D5808" s="9">
        <v>0</v>
      </c>
      <c r="E5808" s="9">
        <v>17477099.499999996</v>
      </c>
      <c r="F5808" s="255" t="s">
        <v>9138</v>
      </c>
      <c r="G5808" s="9">
        <v>1</v>
      </c>
      <c r="H5808" s="255" t="s">
        <v>9168</v>
      </c>
      <c r="I5808" s="9">
        <v>3</v>
      </c>
    </row>
    <row r="5809">
      <c r="A5809" s="255" t="s">
        <v>6986</v>
      </c>
      <c r="B5809" s="9">
        <v>0</v>
      </c>
      <c r="C5809" s="255" t="s">
        <v>9104</v>
      </c>
      <c r="D5809" s="9">
        <v>0</v>
      </c>
      <c r="E5809" s="9">
        <v>17477099.499999996</v>
      </c>
      <c r="F5809" s="255" t="s">
        <v>9138</v>
      </c>
      <c r="G5809" s="9">
        <v>1</v>
      </c>
      <c r="H5809" s="255" t="s">
        <v>9168</v>
      </c>
      <c r="I5809" s="9">
        <v>3</v>
      </c>
    </row>
    <row r="5810">
      <c r="A5810" s="255" t="s">
        <v>6987</v>
      </c>
      <c r="B5810" s="9">
        <v>0</v>
      </c>
      <c r="C5810" s="255" t="s">
        <v>9105</v>
      </c>
      <c r="D5810" s="9">
        <v>0</v>
      </c>
      <c r="E5810" s="9">
        <v>17477099.499999996</v>
      </c>
      <c r="F5810" s="255" t="s">
        <v>9138</v>
      </c>
      <c r="G5810" s="9">
        <v>1</v>
      </c>
      <c r="H5810" s="255" t="s">
        <v>9168</v>
      </c>
      <c r="I5810" s="9">
        <v>3</v>
      </c>
    </row>
    <row r="5811">
      <c r="A5811" s="255" t="s">
        <v>6988</v>
      </c>
      <c r="B5811" s="9">
        <v>0</v>
      </c>
      <c r="C5811" s="255" t="s">
        <v>9205</v>
      </c>
      <c r="D5811" s="9">
        <v>0</v>
      </c>
      <c r="E5811" s="9">
        <v>17477099.499999996</v>
      </c>
      <c r="F5811" s="255" t="s">
        <v>9138</v>
      </c>
      <c r="G5811" s="9">
        <v>1</v>
      </c>
      <c r="H5811" s="255" t="s">
        <v>9168</v>
      </c>
      <c r="I5811" s="9">
        <v>3</v>
      </c>
    </row>
    <row r="5812">
      <c r="A5812" s="255" t="s">
        <v>6989</v>
      </c>
      <c r="B5812" s="9">
        <v>0</v>
      </c>
      <c r="C5812" s="255" t="s">
        <v>9106</v>
      </c>
      <c r="D5812" s="9">
        <v>0.33381470000000002</v>
      </c>
      <c r="E5812" s="9">
        <v>17477099.499999996</v>
      </c>
      <c r="F5812" s="255" t="s">
        <v>9149</v>
      </c>
      <c r="G5812" s="9">
        <v>1</v>
      </c>
      <c r="H5812" s="255" t="s">
        <v>9168</v>
      </c>
      <c r="I5812" s="9">
        <v>3</v>
      </c>
    </row>
    <row r="5813">
      <c r="A5813" s="255" t="s">
        <v>6990</v>
      </c>
      <c r="B5813" s="9">
        <v>0</v>
      </c>
      <c r="C5813" s="255" t="s">
        <v>9107</v>
      </c>
      <c r="D5813" s="9">
        <v>0.2034415</v>
      </c>
      <c r="E5813" s="9">
        <v>17477099.499999996</v>
      </c>
      <c r="F5813" s="255" t="s">
        <v>9149</v>
      </c>
      <c r="G5813" s="9">
        <v>1</v>
      </c>
      <c r="H5813" s="255" t="s">
        <v>9168</v>
      </c>
      <c r="I5813" s="9">
        <v>3</v>
      </c>
    </row>
    <row r="5814">
      <c r="A5814" s="255" t="s">
        <v>6991</v>
      </c>
      <c r="B5814" s="9">
        <v>0</v>
      </c>
      <c r="C5814" s="255" t="s">
        <v>9106</v>
      </c>
      <c r="D5814" s="9">
        <v>0.33381470000000002</v>
      </c>
      <c r="E5814" s="9">
        <v>17477099.499999996</v>
      </c>
      <c r="F5814" s="255" t="s">
        <v>9139</v>
      </c>
      <c r="G5814" s="9">
        <v>1</v>
      </c>
      <c r="H5814" s="255" t="s">
        <v>9168</v>
      </c>
      <c r="I5814" s="9">
        <v>3</v>
      </c>
    </row>
    <row r="5815">
      <c r="A5815" s="255" t="s">
        <v>6992</v>
      </c>
      <c r="B5815" s="9">
        <v>0</v>
      </c>
      <c r="C5815" s="255" t="s">
        <v>9107</v>
      </c>
      <c r="D5815" s="9">
        <v>0.2034415</v>
      </c>
      <c r="E5815" s="9">
        <v>17477099.499999996</v>
      </c>
      <c r="F5815" s="255" t="s">
        <v>9139</v>
      </c>
      <c r="G5815" s="9">
        <v>1</v>
      </c>
      <c r="H5815" s="255" t="s">
        <v>9168</v>
      </c>
      <c r="I5815" s="9">
        <v>3</v>
      </c>
    </row>
    <row r="5816">
      <c r="A5816" s="255" t="s">
        <v>6993</v>
      </c>
      <c r="B5816" s="9">
        <v>0</v>
      </c>
      <c r="C5816" s="255" t="s">
        <v>9108</v>
      </c>
      <c r="D5816" s="9">
        <v>0.37497073378062801</v>
      </c>
      <c r="E5816" s="9">
        <v>17477099.499999996</v>
      </c>
      <c r="F5816" s="255" t="s">
        <v>9139</v>
      </c>
      <c r="G5816" s="9">
        <v>1</v>
      </c>
      <c r="H5816" s="255" t="s">
        <v>9169</v>
      </c>
      <c r="I5816" s="9">
        <v>3</v>
      </c>
    </row>
    <row r="5817">
      <c r="A5817" s="255" t="s">
        <v>6994</v>
      </c>
      <c r="B5817" s="9">
        <v>0</v>
      </c>
      <c r="C5817" s="255" t="s">
        <v>9109</v>
      </c>
      <c r="D5817" s="9">
        <v>0.10203248489737402</v>
      </c>
      <c r="E5817" s="9">
        <v>17477099.499999996</v>
      </c>
      <c r="F5817" s="255" t="s">
        <v>9139</v>
      </c>
      <c r="G5817" s="9">
        <v>1</v>
      </c>
      <c r="H5817" s="255" t="s">
        <v>9169</v>
      </c>
      <c r="I5817" s="9">
        <v>3</v>
      </c>
    </row>
    <row r="5818">
      <c r="A5818" s="255" t="s">
        <v>6995</v>
      </c>
      <c r="B5818" s="9">
        <v>0</v>
      </c>
      <c r="C5818" s="255" t="s">
        <v>9110</v>
      </c>
      <c r="D5818" s="9">
        <v>0.039817587840240747</v>
      </c>
      <c r="E5818" s="9">
        <v>17477099.499999996</v>
      </c>
      <c r="F5818" s="255" t="s">
        <v>9139</v>
      </c>
      <c r="G5818" s="9">
        <v>1</v>
      </c>
      <c r="H5818" s="255" t="s">
        <v>9169</v>
      </c>
      <c r="I5818" s="9">
        <v>3</v>
      </c>
    </row>
    <row r="5819">
      <c r="A5819" s="255" t="s">
        <v>6996</v>
      </c>
      <c r="B5819" s="9">
        <v>0</v>
      </c>
      <c r="C5819" s="255" t="s">
        <v>9106</v>
      </c>
      <c r="D5819" s="9">
        <v>0.33381470000000002</v>
      </c>
      <c r="E5819" s="9">
        <v>17477099.499999996</v>
      </c>
      <c r="F5819" s="255" t="s">
        <v>9140</v>
      </c>
      <c r="G5819" s="9">
        <v>1</v>
      </c>
      <c r="H5819" s="255" t="s">
        <v>9168</v>
      </c>
      <c r="I5819" s="9">
        <v>3</v>
      </c>
    </row>
    <row r="5820">
      <c r="A5820" s="255" t="s">
        <v>6997</v>
      </c>
      <c r="B5820" s="9">
        <v>0</v>
      </c>
      <c r="C5820" s="255" t="s">
        <v>9107</v>
      </c>
      <c r="D5820" s="9">
        <v>0.2034415</v>
      </c>
      <c r="E5820" s="9">
        <v>17477099.499999996</v>
      </c>
      <c r="F5820" s="255" t="s">
        <v>9140</v>
      </c>
      <c r="G5820" s="9">
        <v>1</v>
      </c>
      <c r="H5820" s="255" t="s">
        <v>9168</v>
      </c>
      <c r="I5820" s="9">
        <v>3</v>
      </c>
    </row>
    <row r="5821">
      <c r="A5821" s="255" t="s">
        <v>6998</v>
      </c>
      <c r="B5821" s="9">
        <v>0</v>
      </c>
      <c r="C5821" s="255" t="s">
        <v>9108</v>
      </c>
      <c r="D5821" s="9">
        <v>0.37497073378062801</v>
      </c>
      <c r="E5821" s="9">
        <v>17477099.499999996</v>
      </c>
      <c r="F5821" s="255" t="s">
        <v>9140</v>
      </c>
      <c r="G5821" s="9">
        <v>1</v>
      </c>
      <c r="H5821" s="255" t="s">
        <v>9169</v>
      </c>
      <c r="I5821" s="9">
        <v>3</v>
      </c>
    </row>
    <row r="5822">
      <c r="A5822" s="255" t="s">
        <v>6999</v>
      </c>
      <c r="B5822" s="9">
        <v>0</v>
      </c>
      <c r="C5822" s="255" t="s">
        <v>9109</v>
      </c>
      <c r="D5822" s="9">
        <v>0.10203248489737402</v>
      </c>
      <c r="E5822" s="9">
        <v>17477099.499999996</v>
      </c>
      <c r="F5822" s="255" t="s">
        <v>9140</v>
      </c>
      <c r="G5822" s="9">
        <v>1</v>
      </c>
      <c r="H5822" s="255" t="s">
        <v>9169</v>
      </c>
      <c r="I5822" s="9">
        <v>3</v>
      </c>
    </row>
    <row r="5823">
      <c r="A5823" s="255" t="s">
        <v>7000</v>
      </c>
      <c r="B5823" s="9">
        <v>0</v>
      </c>
      <c r="C5823" s="255" t="s">
        <v>9110</v>
      </c>
      <c r="D5823" s="9">
        <v>0.039817587840240747</v>
      </c>
      <c r="E5823" s="9">
        <v>17477099.499999996</v>
      </c>
      <c r="F5823" s="255" t="s">
        <v>9140</v>
      </c>
      <c r="G5823" s="9">
        <v>1</v>
      </c>
      <c r="H5823" s="255" t="s">
        <v>9169</v>
      </c>
      <c r="I5823" s="9">
        <v>3</v>
      </c>
    </row>
    <row r="5824">
      <c r="A5824" s="255" t="s">
        <v>7001</v>
      </c>
      <c r="B5824" s="9">
        <v>0</v>
      </c>
      <c r="C5824" s="255" t="s">
        <v>9106</v>
      </c>
      <c r="D5824" s="9">
        <v>0.33381470000000002</v>
      </c>
      <c r="E5824" s="9">
        <v>17477099.499999996</v>
      </c>
      <c r="F5824" s="255" t="s">
        <v>9141</v>
      </c>
      <c r="G5824" s="9">
        <v>1</v>
      </c>
      <c r="H5824" s="255" t="s">
        <v>9168</v>
      </c>
      <c r="I5824" s="9">
        <v>3</v>
      </c>
    </row>
    <row r="5825">
      <c r="A5825" s="255" t="s">
        <v>7002</v>
      </c>
      <c r="B5825" s="9">
        <v>0</v>
      </c>
      <c r="C5825" s="255" t="s">
        <v>9107</v>
      </c>
      <c r="D5825" s="9">
        <v>0.2034415</v>
      </c>
      <c r="E5825" s="9">
        <v>17477099.499999996</v>
      </c>
      <c r="F5825" s="255" t="s">
        <v>9141</v>
      </c>
      <c r="G5825" s="9">
        <v>1</v>
      </c>
      <c r="H5825" s="255" t="s">
        <v>9168</v>
      </c>
      <c r="I5825" s="9">
        <v>3</v>
      </c>
    </row>
    <row r="5826">
      <c r="A5826" s="255" t="s">
        <v>7003</v>
      </c>
      <c r="B5826" s="9">
        <v>0</v>
      </c>
      <c r="C5826" s="255" t="s">
        <v>9108</v>
      </c>
      <c r="D5826" s="9">
        <v>0.37497073378062801</v>
      </c>
      <c r="E5826" s="9">
        <v>17477099.499999996</v>
      </c>
      <c r="F5826" s="255" t="s">
        <v>9141</v>
      </c>
      <c r="G5826" s="9">
        <v>1</v>
      </c>
      <c r="H5826" s="255" t="s">
        <v>9169</v>
      </c>
      <c r="I5826" s="9">
        <v>3</v>
      </c>
    </row>
    <row r="5827">
      <c r="A5827" s="255" t="s">
        <v>7004</v>
      </c>
      <c r="B5827" s="9">
        <v>0</v>
      </c>
      <c r="C5827" s="255" t="s">
        <v>9109</v>
      </c>
      <c r="D5827" s="9">
        <v>0.10203248489737402</v>
      </c>
      <c r="E5827" s="9">
        <v>17477099.499999996</v>
      </c>
      <c r="F5827" s="255" t="s">
        <v>9141</v>
      </c>
      <c r="G5827" s="9">
        <v>1</v>
      </c>
      <c r="H5827" s="255" t="s">
        <v>9169</v>
      </c>
      <c r="I5827" s="9">
        <v>3</v>
      </c>
    </row>
    <row r="5828">
      <c r="A5828" s="255" t="s">
        <v>7005</v>
      </c>
      <c r="B5828" s="9">
        <v>0</v>
      </c>
      <c r="C5828" s="255" t="s">
        <v>9110</v>
      </c>
      <c r="D5828" s="9">
        <v>0.039817587840240747</v>
      </c>
      <c r="E5828" s="9">
        <v>17477099.499999996</v>
      </c>
      <c r="F5828" s="255" t="s">
        <v>9141</v>
      </c>
      <c r="G5828" s="9">
        <v>1</v>
      </c>
      <c r="H5828" s="255" t="s">
        <v>9169</v>
      </c>
      <c r="I5828" s="9">
        <v>3</v>
      </c>
    </row>
    <row r="5829">
      <c r="A5829" s="255" t="s">
        <v>7006</v>
      </c>
      <c r="B5829" s="9">
        <v>0</v>
      </c>
      <c r="C5829" s="255" t="s">
        <v>9106</v>
      </c>
      <c r="D5829" s="9">
        <v>0.33381470000000002</v>
      </c>
      <c r="E5829" s="9">
        <v>17477099.499999996</v>
      </c>
      <c r="F5829" s="255" t="s">
        <v>9142</v>
      </c>
      <c r="G5829" s="9">
        <v>1</v>
      </c>
      <c r="H5829" s="255" t="s">
        <v>9168</v>
      </c>
      <c r="I5829" s="9">
        <v>3</v>
      </c>
    </row>
    <row r="5830">
      <c r="A5830" s="255" t="s">
        <v>7007</v>
      </c>
      <c r="B5830" s="9">
        <v>0</v>
      </c>
      <c r="C5830" s="255" t="s">
        <v>9107</v>
      </c>
      <c r="D5830" s="9">
        <v>0.2034415</v>
      </c>
      <c r="E5830" s="9">
        <v>17477099.499999996</v>
      </c>
      <c r="F5830" s="255" t="s">
        <v>9142</v>
      </c>
      <c r="G5830" s="9">
        <v>1</v>
      </c>
      <c r="H5830" s="255" t="s">
        <v>9168</v>
      </c>
      <c r="I5830" s="9">
        <v>3</v>
      </c>
    </row>
    <row r="5831">
      <c r="A5831" s="255" t="s">
        <v>7008</v>
      </c>
      <c r="B5831" s="9">
        <v>0</v>
      </c>
      <c r="C5831" s="255" t="s">
        <v>9108</v>
      </c>
      <c r="D5831" s="9">
        <v>0.37497073378062801</v>
      </c>
      <c r="E5831" s="9">
        <v>17477099.499999996</v>
      </c>
      <c r="F5831" s="255" t="s">
        <v>9142</v>
      </c>
      <c r="G5831" s="9">
        <v>1</v>
      </c>
      <c r="H5831" s="255" t="s">
        <v>9169</v>
      </c>
      <c r="I5831" s="9">
        <v>3</v>
      </c>
    </row>
    <row r="5832">
      <c r="A5832" s="255" t="s">
        <v>7009</v>
      </c>
      <c r="B5832" s="9">
        <v>0</v>
      </c>
      <c r="C5832" s="255" t="s">
        <v>9109</v>
      </c>
      <c r="D5832" s="9">
        <v>0.10203248489737402</v>
      </c>
      <c r="E5832" s="9">
        <v>17477099.499999996</v>
      </c>
      <c r="F5832" s="255" t="s">
        <v>9142</v>
      </c>
      <c r="G5832" s="9">
        <v>1</v>
      </c>
      <c r="H5832" s="255" t="s">
        <v>9169</v>
      </c>
      <c r="I5832" s="9">
        <v>3</v>
      </c>
    </row>
    <row r="5833">
      <c r="A5833" s="255" t="s">
        <v>7010</v>
      </c>
      <c r="B5833" s="9">
        <v>0</v>
      </c>
      <c r="C5833" s="255" t="s">
        <v>9110</v>
      </c>
      <c r="D5833" s="9">
        <v>0.039817587840240747</v>
      </c>
      <c r="E5833" s="9">
        <v>17477099.499999996</v>
      </c>
      <c r="F5833" s="255" t="s">
        <v>9142</v>
      </c>
      <c r="G5833" s="9">
        <v>1</v>
      </c>
      <c r="H5833" s="255" t="s">
        <v>9169</v>
      </c>
      <c r="I5833" s="9">
        <v>3</v>
      </c>
    </row>
    <row r="5834">
      <c r="A5834" s="255" t="s">
        <v>7011</v>
      </c>
      <c r="B5834" s="9">
        <v>0</v>
      </c>
      <c r="C5834" s="255" t="s">
        <v>9106</v>
      </c>
      <c r="D5834" s="9">
        <v>0.33381470000000002</v>
      </c>
      <c r="E5834" s="9">
        <v>17477099.499999996</v>
      </c>
      <c r="F5834" s="255" t="s">
        <v>9143</v>
      </c>
      <c r="G5834" s="9">
        <v>1</v>
      </c>
      <c r="H5834" s="255" t="s">
        <v>9168</v>
      </c>
      <c r="I5834" s="9">
        <v>3</v>
      </c>
    </row>
    <row r="5835">
      <c r="A5835" s="255" t="s">
        <v>7012</v>
      </c>
      <c r="B5835" s="9">
        <v>0</v>
      </c>
      <c r="C5835" s="255" t="s">
        <v>9107</v>
      </c>
      <c r="D5835" s="9">
        <v>0.2034415</v>
      </c>
      <c r="E5835" s="9">
        <v>17477099.499999996</v>
      </c>
      <c r="F5835" s="255" t="s">
        <v>9143</v>
      </c>
      <c r="G5835" s="9">
        <v>1</v>
      </c>
      <c r="H5835" s="255" t="s">
        <v>9168</v>
      </c>
      <c r="I5835" s="9">
        <v>3</v>
      </c>
    </row>
    <row r="5836">
      <c r="A5836" s="255" t="s">
        <v>7013</v>
      </c>
      <c r="B5836" s="9">
        <v>0</v>
      </c>
      <c r="C5836" s="255" t="s">
        <v>9108</v>
      </c>
      <c r="D5836" s="9">
        <v>0.37497073378062801</v>
      </c>
      <c r="E5836" s="9">
        <v>17477099.499999996</v>
      </c>
      <c r="F5836" s="255" t="s">
        <v>9143</v>
      </c>
      <c r="G5836" s="9">
        <v>1</v>
      </c>
      <c r="H5836" s="255" t="s">
        <v>9169</v>
      </c>
      <c r="I5836" s="9">
        <v>3</v>
      </c>
    </row>
    <row r="5837">
      <c r="A5837" s="255" t="s">
        <v>7014</v>
      </c>
      <c r="B5837" s="9">
        <v>0</v>
      </c>
      <c r="C5837" s="255" t="s">
        <v>9109</v>
      </c>
      <c r="D5837" s="9">
        <v>0.10203248489737402</v>
      </c>
      <c r="E5837" s="9">
        <v>17477099.499999996</v>
      </c>
      <c r="F5837" s="255" t="s">
        <v>9143</v>
      </c>
      <c r="G5837" s="9">
        <v>1</v>
      </c>
      <c r="H5837" s="255" t="s">
        <v>9169</v>
      </c>
      <c r="I5837" s="9">
        <v>3</v>
      </c>
    </row>
    <row r="5838">
      <c r="A5838" s="255" t="s">
        <v>7015</v>
      </c>
      <c r="B5838" s="9">
        <v>0</v>
      </c>
      <c r="C5838" s="255" t="s">
        <v>9110</v>
      </c>
      <c r="D5838" s="9">
        <v>0.039817587840240747</v>
      </c>
      <c r="E5838" s="9">
        <v>17477099.499999996</v>
      </c>
      <c r="F5838" s="255" t="s">
        <v>9143</v>
      </c>
      <c r="G5838" s="9">
        <v>1</v>
      </c>
      <c r="H5838" s="255" t="s">
        <v>9169</v>
      </c>
      <c r="I5838" s="9">
        <v>3</v>
      </c>
    </row>
    <row r="5839">
      <c r="A5839" s="255" t="s">
        <v>7016</v>
      </c>
      <c r="B5839" s="9">
        <v>0</v>
      </c>
      <c r="C5839" s="255" t="s">
        <v>9106</v>
      </c>
      <c r="D5839" s="9">
        <v>0.33381470000000002</v>
      </c>
      <c r="E5839" s="9">
        <v>17477099.499999996</v>
      </c>
      <c r="F5839" s="255" t="s">
        <v>9144</v>
      </c>
      <c r="G5839" s="9">
        <v>1</v>
      </c>
      <c r="H5839" s="255" t="s">
        <v>9168</v>
      </c>
      <c r="I5839" s="9">
        <v>3</v>
      </c>
    </row>
    <row r="5840">
      <c r="A5840" s="255" t="s">
        <v>7017</v>
      </c>
      <c r="B5840" s="9">
        <v>0</v>
      </c>
      <c r="C5840" s="255" t="s">
        <v>9107</v>
      </c>
      <c r="D5840" s="9">
        <v>0.2034415</v>
      </c>
      <c r="E5840" s="9">
        <v>17477099.499999996</v>
      </c>
      <c r="F5840" s="255" t="s">
        <v>9144</v>
      </c>
      <c r="G5840" s="9">
        <v>1</v>
      </c>
      <c r="H5840" s="255" t="s">
        <v>9168</v>
      </c>
      <c r="I5840" s="9">
        <v>3</v>
      </c>
    </row>
    <row r="5841">
      <c r="A5841" s="255" t="s">
        <v>7018</v>
      </c>
      <c r="B5841" s="9">
        <v>0</v>
      </c>
      <c r="C5841" s="255" t="s">
        <v>9108</v>
      </c>
      <c r="D5841" s="9">
        <v>0.37497073378062801</v>
      </c>
      <c r="E5841" s="9">
        <v>17477099.499999996</v>
      </c>
      <c r="F5841" s="255" t="s">
        <v>9144</v>
      </c>
      <c r="G5841" s="9">
        <v>1</v>
      </c>
      <c r="H5841" s="255" t="s">
        <v>9169</v>
      </c>
      <c r="I5841" s="9">
        <v>3</v>
      </c>
    </row>
    <row r="5842">
      <c r="A5842" s="255" t="s">
        <v>7019</v>
      </c>
      <c r="B5842" s="9">
        <v>0</v>
      </c>
      <c r="C5842" s="255" t="s">
        <v>9109</v>
      </c>
      <c r="D5842" s="9">
        <v>0.10203248489737402</v>
      </c>
      <c r="E5842" s="9">
        <v>17477099.499999996</v>
      </c>
      <c r="F5842" s="255" t="s">
        <v>9144</v>
      </c>
      <c r="G5842" s="9">
        <v>1</v>
      </c>
      <c r="H5842" s="255" t="s">
        <v>9169</v>
      </c>
      <c r="I5842" s="9">
        <v>3</v>
      </c>
    </row>
    <row r="5843">
      <c r="A5843" s="255" t="s">
        <v>7020</v>
      </c>
      <c r="B5843" s="9">
        <v>0</v>
      </c>
      <c r="C5843" s="255" t="s">
        <v>9110</v>
      </c>
      <c r="D5843" s="9">
        <v>0.039817587840240747</v>
      </c>
      <c r="E5843" s="9">
        <v>17477099.499999996</v>
      </c>
      <c r="F5843" s="255" t="s">
        <v>9144</v>
      </c>
      <c r="G5843" s="9">
        <v>1</v>
      </c>
      <c r="H5843" s="255" t="s">
        <v>9169</v>
      </c>
      <c r="I5843" s="9">
        <v>3</v>
      </c>
    </row>
    <row r="5844">
      <c r="A5844" s="255" t="s">
        <v>7021</v>
      </c>
      <c r="B5844" s="9">
        <v>0</v>
      </c>
      <c r="C5844" s="255" t="s">
        <v>9106</v>
      </c>
      <c r="D5844" s="9">
        <v>0.33381470000000002</v>
      </c>
      <c r="E5844" s="9">
        <v>17477099.499999996</v>
      </c>
      <c r="F5844" s="255" t="s">
        <v>9145</v>
      </c>
      <c r="G5844" s="9">
        <v>1</v>
      </c>
      <c r="H5844" s="255" t="s">
        <v>9168</v>
      </c>
      <c r="I5844" s="9">
        <v>3</v>
      </c>
    </row>
    <row r="5845">
      <c r="A5845" s="255" t="s">
        <v>7022</v>
      </c>
      <c r="B5845" s="9">
        <v>0</v>
      </c>
      <c r="C5845" s="255" t="s">
        <v>9107</v>
      </c>
      <c r="D5845" s="9">
        <v>0.2034415</v>
      </c>
      <c r="E5845" s="9">
        <v>17477099.499999996</v>
      </c>
      <c r="F5845" s="255" t="s">
        <v>9145</v>
      </c>
      <c r="G5845" s="9">
        <v>1</v>
      </c>
      <c r="H5845" s="255" t="s">
        <v>9168</v>
      </c>
      <c r="I5845" s="9">
        <v>3</v>
      </c>
    </row>
    <row r="5846">
      <c r="A5846" s="255" t="s">
        <v>7023</v>
      </c>
      <c r="B5846" s="9">
        <v>0</v>
      </c>
      <c r="C5846" s="255" t="s">
        <v>9108</v>
      </c>
      <c r="D5846" s="9">
        <v>0.37497073378062801</v>
      </c>
      <c r="E5846" s="9">
        <v>17477099.499999996</v>
      </c>
      <c r="F5846" s="255" t="s">
        <v>9145</v>
      </c>
      <c r="G5846" s="9">
        <v>1</v>
      </c>
      <c r="H5846" s="255" t="s">
        <v>9169</v>
      </c>
      <c r="I5846" s="9">
        <v>3</v>
      </c>
    </row>
    <row r="5847">
      <c r="A5847" s="255" t="s">
        <v>7024</v>
      </c>
      <c r="B5847" s="9">
        <v>0</v>
      </c>
      <c r="C5847" s="255" t="s">
        <v>9109</v>
      </c>
      <c r="D5847" s="9">
        <v>0.10203248489737402</v>
      </c>
      <c r="E5847" s="9">
        <v>17477099.499999996</v>
      </c>
      <c r="F5847" s="255" t="s">
        <v>9145</v>
      </c>
      <c r="G5847" s="9">
        <v>1</v>
      </c>
      <c r="H5847" s="255" t="s">
        <v>9169</v>
      </c>
      <c r="I5847" s="9">
        <v>3</v>
      </c>
    </row>
    <row r="5848">
      <c r="A5848" s="255" t="s">
        <v>7025</v>
      </c>
      <c r="B5848" s="9">
        <v>0</v>
      </c>
      <c r="C5848" s="255" t="s">
        <v>9110</v>
      </c>
      <c r="D5848" s="9">
        <v>0.039817587840240747</v>
      </c>
      <c r="E5848" s="9">
        <v>17477099.499999996</v>
      </c>
      <c r="F5848" s="255" t="s">
        <v>9145</v>
      </c>
      <c r="G5848" s="9">
        <v>1</v>
      </c>
      <c r="H5848" s="255" t="s">
        <v>9169</v>
      </c>
      <c r="I5848" s="9">
        <v>3</v>
      </c>
    </row>
    <row r="5849">
      <c r="A5849" s="255" t="s">
        <v>7026</v>
      </c>
      <c r="B5849" s="9">
        <v>0</v>
      </c>
      <c r="C5849" s="255" t="s">
        <v>9106</v>
      </c>
      <c r="D5849" s="9">
        <v>0.33381470000000002</v>
      </c>
      <c r="E5849" s="9">
        <v>17477099.499999996</v>
      </c>
      <c r="F5849" s="255" t="s">
        <v>9146</v>
      </c>
      <c r="G5849" s="9">
        <v>1</v>
      </c>
      <c r="H5849" s="255" t="s">
        <v>9168</v>
      </c>
      <c r="I5849" s="9">
        <v>3</v>
      </c>
    </row>
    <row r="5850">
      <c r="A5850" s="255" t="s">
        <v>7027</v>
      </c>
      <c r="B5850" s="9">
        <v>0</v>
      </c>
      <c r="C5850" s="255" t="s">
        <v>9107</v>
      </c>
      <c r="D5850" s="9">
        <v>0.2034415</v>
      </c>
      <c r="E5850" s="9">
        <v>17477099.499999996</v>
      </c>
      <c r="F5850" s="255" t="s">
        <v>9146</v>
      </c>
      <c r="G5850" s="9">
        <v>1</v>
      </c>
      <c r="H5850" s="255" t="s">
        <v>9168</v>
      </c>
      <c r="I5850" s="9">
        <v>3</v>
      </c>
    </row>
    <row r="5851">
      <c r="A5851" s="255" t="s">
        <v>7028</v>
      </c>
      <c r="B5851" s="9">
        <v>0</v>
      </c>
      <c r="C5851" s="255" t="s">
        <v>9108</v>
      </c>
      <c r="D5851" s="9">
        <v>0.37497073378062801</v>
      </c>
      <c r="E5851" s="9">
        <v>17477099.499999996</v>
      </c>
      <c r="F5851" s="255" t="s">
        <v>9146</v>
      </c>
      <c r="G5851" s="9">
        <v>1</v>
      </c>
      <c r="H5851" s="255" t="s">
        <v>9169</v>
      </c>
      <c r="I5851" s="9">
        <v>3</v>
      </c>
    </row>
    <row r="5852">
      <c r="A5852" s="255" t="s">
        <v>7029</v>
      </c>
      <c r="B5852" s="9">
        <v>0</v>
      </c>
      <c r="C5852" s="255" t="s">
        <v>9109</v>
      </c>
      <c r="D5852" s="9">
        <v>0.10203248489737402</v>
      </c>
      <c r="E5852" s="9">
        <v>17477099.499999996</v>
      </c>
      <c r="F5852" s="255" t="s">
        <v>9146</v>
      </c>
      <c r="G5852" s="9">
        <v>1</v>
      </c>
      <c r="H5852" s="255" t="s">
        <v>9169</v>
      </c>
      <c r="I5852" s="9">
        <v>3</v>
      </c>
    </row>
    <row r="5853">
      <c r="A5853" s="255" t="s">
        <v>7030</v>
      </c>
      <c r="B5853" s="9">
        <v>0</v>
      </c>
      <c r="C5853" s="255" t="s">
        <v>9110</v>
      </c>
      <c r="D5853" s="9">
        <v>0.039817587840240747</v>
      </c>
      <c r="E5853" s="9">
        <v>17477099.499999996</v>
      </c>
      <c r="F5853" s="255" t="s">
        <v>9146</v>
      </c>
      <c r="G5853" s="9">
        <v>1</v>
      </c>
      <c r="H5853" s="255" t="s">
        <v>9169</v>
      </c>
      <c r="I5853" s="9">
        <v>3</v>
      </c>
    </row>
    <row r="5854">
      <c r="A5854" s="255" t="s">
        <v>7031</v>
      </c>
      <c r="B5854" s="9">
        <v>0</v>
      </c>
      <c r="C5854" s="255" t="s">
        <v>9106</v>
      </c>
      <c r="D5854" s="9">
        <v>0.33413910000000002</v>
      </c>
      <c r="E5854" s="9">
        <v>17477099.499999996</v>
      </c>
      <c r="F5854" s="255" t="s">
        <v>9147</v>
      </c>
      <c r="G5854" s="9">
        <v>1</v>
      </c>
      <c r="H5854" s="255" t="s">
        <v>9168</v>
      </c>
      <c r="I5854" s="9">
        <v>3</v>
      </c>
    </row>
    <row r="5855">
      <c r="A5855" s="255" t="s">
        <v>7032</v>
      </c>
      <c r="B5855" s="9">
        <v>0</v>
      </c>
      <c r="C5855" s="255" t="s">
        <v>9107</v>
      </c>
      <c r="D5855" s="9">
        <v>0.20355619999999999</v>
      </c>
      <c r="E5855" s="9">
        <v>17477099.499999996</v>
      </c>
      <c r="F5855" s="255" t="s">
        <v>9147</v>
      </c>
      <c r="G5855" s="9">
        <v>1</v>
      </c>
      <c r="H5855" s="255" t="s">
        <v>9168</v>
      </c>
      <c r="I5855" s="9">
        <v>3</v>
      </c>
    </row>
    <row r="5856">
      <c r="A5856" s="255" t="s">
        <v>7033</v>
      </c>
      <c r="B5856" s="9">
        <v>0</v>
      </c>
      <c r="C5856" s="255" t="s">
        <v>9108</v>
      </c>
      <c r="D5856" s="9">
        <v>0.36933663302563646</v>
      </c>
      <c r="E5856" s="9">
        <v>17477099.499999996</v>
      </c>
      <c r="F5856" s="255" t="s">
        <v>9147</v>
      </c>
      <c r="G5856" s="9">
        <v>1</v>
      </c>
      <c r="H5856" s="255" t="s">
        <v>9169</v>
      </c>
      <c r="I5856" s="9">
        <v>3</v>
      </c>
    </row>
    <row r="5857">
      <c r="A5857" s="255" t="s">
        <v>7034</v>
      </c>
      <c r="B5857" s="9">
        <v>0</v>
      </c>
      <c r="C5857" s="255" t="s">
        <v>9109</v>
      </c>
      <c r="D5857" s="9">
        <v>0.1008683834165184</v>
      </c>
      <c r="E5857" s="9">
        <v>17477099.499999996</v>
      </c>
      <c r="F5857" s="255" t="s">
        <v>9147</v>
      </c>
      <c r="G5857" s="9">
        <v>1</v>
      </c>
      <c r="H5857" s="255" t="s">
        <v>9169</v>
      </c>
      <c r="I5857" s="9">
        <v>3</v>
      </c>
    </row>
    <row r="5858">
      <c r="A5858" s="255" t="s">
        <v>7035</v>
      </c>
      <c r="B5858" s="9">
        <v>0</v>
      </c>
      <c r="C5858" s="255" t="s">
        <v>9110</v>
      </c>
      <c r="D5858" s="9">
        <v>0.039395554386237458</v>
      </c>
      <c r="E5858" s="9">
        <v>17477099.499999996</v>
      </c>
      <c r="F5858" s="255" t="s">
        <v>9147</v>
      </c>
      <c r="G5858" s="9">
        <v>1</v>
      </c>
      <c r="H5858" s="255" t="s">
        <v>9169</v>
      </c>
      <c r="I5858" s="9">
        <v>3</v>
      </c>
    </row>
    <row r="5859">
      <c r="A5859" s="255" t="s">
        <v>7036</v>
      </c>
      <c r="B5859" s="9">
        <v>0</v>
      </c>
      <c r="C5859" s="255" t="s">
        <v>9106</v>
      </c>
      <c r="D5859" s="9">
        <v>0.33413910000000002</v>
      </c>
      <c r="E5859" s="9">
        <v>17477099.499999996</v>
      </c>
      <c r="F5859" s="255" t="s">
        <v>9148</v>
      </c>
      <c r="G5859" s="9">
        <v>1</v>
      </c>
      <c r="H5859" s="255" t="s">
        <v>9168</v>
      </c>
      <c r="I5859" s="9">
        <v>3</v>
      </c>
    </row>
    <row r="5860">
      <c r="A5860" s="255" t="s">
        <v>7037</v>
      </c>
      <c r="B5860" s="9">
        <v>0</v>
      </c>
      <c r="C5860" s="255" t="s">
        <v>9107</v>
      </c>
      <c r="D5860" s="9">
        <v>0.20355619999999999</v>
      </c>
      <c r="E5860" s="9">
        <v>17477099.499999996</v>
      </c>
      <c r="F5860" s="255" t="s">
        <v>9148</v>
      </c>
      <c r="G5860" s="9">
        <v>1</v>
      </c>
      <c r="H5860" s="255" t="s">
        <v>9168</v>
      </c>
      <c r="I5860" s="9">
        <v>3</v>
      </c>
    </row>
    <row r="5861">
      <c r="A5861" s="255" t="s">
        <v>7038</v>
      </c>
      <c r="B5861" s="9">
        <v>0</v>
      </c>
      <c r="C5861" s="255" t="s">
        <v>9108</v>
      </c>
      <c r="D5861" s="9">
        <v>0.36933663302563646</v>
      </c>
      <c r="E5861" s="9">
        <v>17477099.499999996</v>
      </c>
      <c r="F5861" s="255" t="s">
        <v>9148</v>
      </c>
      <c r="G5861" s="9">
        <v>1</v>
      </c>
      <c r="H5861" s="255" t="s">
        <v>9169</v>
      </c>
      <c r="I5861" s="9">
        <v>3</v>
      </c>
    </row>
    <row r="5862">
      <c r="A5862" s="255" t="s">
        <v>7039</v>
      </c>
      <c r="B5862" s="9">
        <v>0</v>
      </c>
      <c r="C5862" s="255" t="s">
        <v>9109</v>
      </c>
      <c r="D5862" s="9">
        <v>0.1008683834165184</v>
      </c>
      <c r="E5862" s="9">
        <v>17477099.499999996</v>
      </c>
      <c r="F5862" s="255" t="s">
        <v>9148</v>
      </c>
      <c r="G5862" s="9">
        <v>1</v>
      </c>
      <c r="H5862" s="255" t="s">
        <v>9169</v>
      </c>
      <c r="I5862" s="9">
        <v>3</v>
      </c>
    </row>
    <row r="5863">
      <c r="A5863" s="255" t="s">
        <v>7040</v>
      </c>
      <c r="B5863" s="9">
        <v>0</v>
      </c>
      <c r="C5863" s="255" t="s">
        <v>9110</v>
      </c>
      <c r="D5863" s="9">
        <v>0.039395554386237458</v>
      </c>
      <c r="E5863" s="9">
        <v>17477099.499999996</v>
      </c>
      <c r="F5863" s="255" t="s">
        <v>9148</v>
      </c>
      <c r="G5863" s="9">
        <v>1</v>
      </c>
      <c r="H5863" s="255" t="s">
        <v>9169</v>
      </c>
      <c r="I5863" s="9">
        <v>3</v>
      </c>
    </row>
    <row r="5864">
      <c r="A5864" s="255" t="s">
        <v>7041</v>
      </c>
      <c r="B5864" s="9">
        <v>0</v>
      </c>
      <c r="C5864" s="255" t="s">
        <v>9108</v>
      </c>
      <c r="D5864" s="9">
        <v>0.37497073378062801</v>
      </c>
      <c r="E5864" s="9">
        <v>17477099.499999996</v>
      </c>
      <c r="F5864" s="255" t="s">
        <v>9149</v>
      </c>
      <c r="G5864" s="9">
        <v>1</v>
      </c>
      <c r="H5864" s="255" t="s">
        <v>9169</v>
      </c>
      <c r="I5864" s="9">
        <v>3</v>
      </c>
    </row>
    <row r="5865">
      <c r="A5865" s="255" t="s">
        <v>7042</v>
      </c>
      <c r="B5865" s="9">
        <v>0</v>
      </c>
      <c r="C5865" s="255" t="s">
        <v>9109</v>
      </c>
      <c r="D5865" s="9">
        <v>0.10203248489737402</v>
      </c>
      <c r="E5865" s="9">
        <v>17477099.499999996</v>
      </c>
      <c r="F5865" s="255" t="s">
        <v>9149</v>
      </c>
      <c r="G5865" s="9">
        <v>1</v>
      </c>
      <c r="H5865" s="255" t="s">
        <v>9169</v>
      </c>
      <c r="I5865" s="9">
        <v>3</v>
      </c>
    </row>
    <row r="5866">
      <c r="A5866" s="255" t="s">
        <v>7043</v>
      </c>
      <c r="B5866" s="9">
        <v>0</v>
      </c>
      <c r="C5866" s="255" t="s">
        <v>9110</v>
      </c>
      <c r="D5866" s="9">
        <v>0.039817587840240747</v>
      </c>
      <c r="E5866" s="9">
        <v>17477099.499999996</v>
      </c>
      <c r="F5866" s="255" t="s">
        <v>9149</v>
      </c>
      <c r="G5866" s="9">
        <v>1</v>
      </c>
      <c r="H5866" s="255" t="s">
        <v>9169</v>
      </c>
      <c r="I5866" s="9">
        <v>3</v>
      </c>
    </row>
    <row r="5867">
      <c r="A5867" s="255" t="s">
        <v>7044</v>
      </c>
      <c r="B5867" s="9">
        <v>0</v>
      </c>
      <c r="C5867" s="255" t="s">
        <v>9106</v>
      </c>
      <c r="D5867" s="9">
        <v>0.33319490000000002</v>
      </c>
      <c r="E5867" s="9">
        <v>17477099.499999996</v>
      </c>
      <c r="F5867" s="255" t="s">
        <v>9157</v>
      </c>
      <c r="G5867" s="9">
        <v>1</v>
      </c>
      <c r="H5867" s="255" t="s">
        <v>9168</v>
      </c>
      <c r="I5867" s="9">
        <v>3</v>
      </c>
    </row>
    <row r="5868">
      <c r="A5868" s="255" t="s">
        <v>7045</v>
      </c>
      <c r="B5868" s="9">
        <v>0</v>
      </c>
      <c r="C5868" s="255" t="s">
        <v>9107</v>
      </c>
      <c r="D5868" s="9">
        <v>0.20260710000000001</v>
      </c>
      <c r="E5868" s="9">
        <v>17477099.499999996</v>
      </c>
      <c r="F5868" s="255" t="s">
        <v>9157</v>
      </c>
      <c r="G5868" s="9">
        <v>1</v>
      </c>
      <c r="H5868" s="255" t="s">
        <v>9168</v>
      </c>
      <c r="I5868" s="9">
        <v>3</v>
      </c>
    </row>
    <row r="5869">
      <c r="A5869" s="255" t="s">
        <v>7046</v>
      </c>
      <c r="B5869" s="9">
        <v>0</v>
      </c>
      <c r="C5869" s="255" t="s">
        <v>9106</v>
      </c>
      <c r="D5869" s="9">
        <v>0.33413910000000002</v>
      </c>
      <c r="E5869" s="9">
        <v>17477099.499999996</v>
      </c>
      <c r="F5869" s="255" t="s">
        <v>9150</v>
      </c>
      <c r="G5869" s="9">
        <v>1</v>
      </c>
      <c r="H5869" s="255" t="s">
        <v>9168</v>
      </c>
      <c r="I5869" s="9">
        <v>3</v>
      </c>
    </row>
    <row r="5870">
      <c r="A5870" s="255" t="s">
        <v>7047</v>
      </c>
      <c r="B5870" s="9">
        <v>0</v>
      </c>
      <c r="C5870" s="255" t="s">
        <v>9107</v>
      </c>
      <c r="D5870" s="9">
        <v>0.20355619999999999</v>
      </c>
      <c r="E5870" s="9">
        <v>17477099.499999996</v>
      </c>
      <c r="F5870" s="255" t="s">
        <v>9150</v>
      </c>
      <c r="G5870" s="9">
        <v>1</v>
      </c>
      <c r="H5870" s="255" t="s">
        <v>9168</v>
      </c>
      <c r="I5870" s="9">
        <v>3</v>
      </c>
    </row>
    <row r="5871">
      <c r="A5871" s="255" t="s">
        <v>7048</v>
      </c>
      <c r="B5871" s="9">
        <v>0</v>
      </c>
      <c r="C5871" s="255" t="s">
        <v>9108</v>
      </c>
      <c r="D5871" s="9">
        <v>0.36933663302563646</v>
      </c>
      <c r="E5871" s="9">
        <v>17477099.499999996</v>
      </c>
      <c r="F5871" s="255" t="s">
        <v>9150</v>
      </c>
      <c r="G5871" s="9">
        <v>1</v>
      </c>
      <c r="H5871" s="255" t="s">
        <v>9169</v>
      </c>
      <c r="I5871" s="9">
        <v>3</v>
      </c>
    </row>
    <row r="5872">
      <c r="A5872" s="255" t="s">
        <v>7049</v>
      </c>
      <c r="B5872" s="9">
        <v>0</v>
      </c>
      <c r="C5872" s="255" t="s">
        <v>9109</v>
      </c>
      <c r="D5872" s="9">
        <v>0.1008683834165184</v>
      </c>
      <c r="E5872" s="9">
        <v>17477099.499999996</v>
      </c>
      <c r="F5872" s="255" t="s">
        <v>9150</v>
      </c>
      <c r="G5872" s="9">
        <v>1</v>
      </c>
      <c r="H5872" s="255" t="s">
        <v>9169</v>
      </c>
      <c r="I5872" s="9">
        <v>3</v>
      </c>
    </row>
    <row r="5873">
      <c r="A5873" s="255" t="s">
        <v>7050</v>
      </c>
      <c r="B5873" s="9">
        <v>0</v>
      </c>
      <c r="C5873" s="255" t="s">
        <v>9110</v>
      </c>
      <c r="D5873" s="9">
        <v>0.039395554386237458</v>
      </c>
      <c r="E5873" s="9">
        <v>17477099.499999996</v>
      </c>
      <c r="F5873" s="255" t="s">
        <v>9150</v>
      </c>
      <c r="G5873" s="9">
        <v>1</v>
      </c>
      <c r="H5873" s="255" t="s">
        <v>9169</v>
      </c>
      <c r="I5873" s="9">
        <v>3</v>
      </c>
    </row>
    <row r="5874">
      <c r="A5874" s="255" t="s">
        <v>7051</v>
      </c>
      <c r="B5874" s="9">
        <v>0</v>
      </c>
      <c r="C5874" s="255" t="s">
        <v>9106</v>
      </c>
      <c r="D5874" s="9">
        <v>0.33226230000000001</v>
      </c>
      <c r="E5874" s="9">
        <v>17477099.499999996</v>
      </c>
      <c r="F5874" s="255" t="s">
        <v>9151</v>
      </c>
      <c r="G5874" s="9">
        <v>1</v>
      </c>
      <c r="H5874" s="255" t="s">
        <v>9168</v>
      </c>
      <c r="I5874" s="9">
        <v>3</v>
      </c>
    </row>
    <row r="5875">
      <c r="A5875" s="255" t="s">
        <v>7052</v>
      </c>
      <c r="B5875" s="9">
        <v>0</v>
      </c>
      <c r="C5875" s="255" t="s">
        <v>9107</v>
      </c>
      <c r="D5875" s="9">
        <v>0.20106950000000001</v>
      </c>
      <c r="E5875" s="9">
        <v>17477099.499999996</v>
      </c>
      <c r="F5875" s="255" t="s">
        <v>9151</v>
      </c>
      <c r="G5875" s="9">
        <v>1</v>
      </c>
      <c r="H5875" s="255" t="s">
        <v>9168</v>
      </c>
      <c r="I5875" s="9">
        <v>3</v>
      </c>
    </row>
    <row r="5876">
      <c r="A5876" s="255" t="s">
        <v>7053</v>
      </c>
      <c r="B5876" s="9">
        <v>0</v>
      </c>
      <c r="C5876" s="255" t="s">
        <v>9108</v>
      </c>
      <c r="D5876" s="9">
        <v>0.37763888566101367</v>
      </c>
      <c r="E5876" s="9">
        <v>17477099.499999996</v>
      </c>
      <c r="F5876" s="255" t="s">
        <v>9151</v>
      </c>
      <c r="G5876" s="9">
        <v>1</v>
      </c>
      <c r="H5876" s="255" t="s">
        <v>9169</v>
      </c>
      <c r="I5876" s="9">
        <v>3</v>
      </c>
    </row>
    <row r="5877">
      <c r="A5877" s="255" t="s">
        <v>7054</v>
      </c>
      <c r="B5877" s="9">
        <v>0</v>
      </c>
      <c r="C5877" s="255" t="s">
        <v>9109</v>
      </c>
      <c r="D5877" s="9">
        <v>0.10277782159801196</v>
      </c>
      <c r="E5877" s="9">
        <v>17477099.499999996</v>
      </c>
      <c r="F5877" s="255" t="s">
        <v>9151</v>
      </c>
      <c r="G5877" s="9">
        <v>1</v>
      </c>
      <c r="H5877" s="255" t="s">
        <v>9169</v>
      </c>
      <c r="I5877" s="9">
        <v>3</v>
      </c>
    </row>
    <row r="5878">
      <c r="A5878" s="255" t="s">
        <v>7055</v>
      </c>
      <c r="B5878" s="9">
        <v>0</v>
      </c>
      <c r="C5878" s="255" t="s">
        <v>9110</v>
      </c>
      <c r="D5878" s="9">
        <v>0.040093577818988771</v>
      </c>
      <c r="E5878" s="9">
        <v>17477099.499999996</v>
      </c>
      <c r="F5878" s="255" t="s">
        <v>9151</v>
      </c>
      <c r="G5878" s="9">
        <v>1</v>
      </c>
      <c r="H5878" s="255" t="s">
        <v>9169</v>
      </c>
      <c r="I5878" s="9">
        <v>3</v>
      </c>
    </row>
    <row r="5879">
      <c r="A5879" s="255" t="s">
        <v>7056</v>
      </c>
      <c r="B5879" s="9">
        <v>0</v>
      </c>
      <c r="C5879" s="255" t="s">
        <v>9106</v>
      </c>
      <c r="D5879" s="9">
        <v>0.3357039</v>
      </c>
      <c r="E5879" s="9">
        <v>17477099.499999996</v>
      </c>
      <c r="F5879" s="255" t="s">
        <v>9152</v>
      </c>
      <c r="G5879" s="9">
        <v>1</v>
      </c>
      <c r="H5879" s="255" t="s">
        <v>9168</v>
      </c>
      <c r="I5879" s="9">
        <v>3</v>
      </c>
    </row>
    <row r="5880">
      <c r="A5880" s="255" t="s">
        <v>7057</v>
      </c>
      <c r="B5880" s="9">
        <v>0</v>
      </c>
      <c r="C5880" s="255" t="s">
        <v>9107</v>
      </c>
      <c r="D5880" s="9">
        <v>0.2059658</v>
      </c>
      <c r="E5880" s="9">
        <v>17477099.499999996</v>
      </c>
      <c r="F5880" s="255" t="s">
        <v>9152</v>
      </c>
      <c r="G5880" s="9">
        <v>1</v>
      </c>
      <c r="H5880" s="255" t="s">
        <v>9168</v>
      </c>
      <c r="I5880" s="9">
        <v>3</v>
      </c>
    </row>
    <row r="5881">
      <c r="A5881" s="255" t="s">
        <v>7058</v>
      </c>
      <c r="B5881" s="9">
        <v>0</v>
      </c>
      <c r="C5881" s="255" t="s">
        <v>9108</v>
      </c>
      <c r="D5881" s="9">
        <v>0.36778879347730919</v>
      </c>
      <c r="E5881" s="9">
        <v>17477099.499999996</v>
      </c>
      <c r="F5881" s="255" t="s">
        <v>9152</v>
      </c>
      <c r="G5881" s="9">
        <v>1</v>
      </c>
      <c r="H5881" s="255" t="s">
        <v>9169</v>
      </c>
      <c r="I5881" s="9">
        <v>3</v>
      </c>
    </row>
    <row r="5882">
      <c r="A5882" s="255" t="s">
        <v>7059</v>
      </c>
      <c r="B5882" s="9">
        <v>0</v>
      </c>
      <c r="C5882" s="255" t="s">
        <v>9109</v>
      </c>
      <c r="D5882" s="9">
        <v>0.10017331642564763</v>
      </c>
      <c r="E5882" s="9">
        <v>17477099.499999996</v>
      </c>
      <c r="F5882" s="255" t="s">
        <v>9152</v>
      </c>
      <c r="G5882" s="9">
        <v>1</v>
      </c>
      <c r="H5882" s="255" t="s">
        <v>9169</v>
      </c>
      <c r="I5882" s="9">
        <v>3</v>
      </c>
    </row>
    <row r="5883">
      <c r="A5883" s="255" t="s">
        <v>7060</v>
      </c>
      <c r="B5883" s="9">
        <v>0</v>
      </c>
      <c r="C5883" s="255" t="s">
        <v>9110</v>
      </c>
      <c r="D5883" s="9">
        <v>0.039140326685143258</v>
      </c>
      <c r="E5883" s="9">
        <v>17477099.499999996</v>
      </c>
      <c r="F5883" s="255" t="s">
        <v>9152</v>
      </c>
      <c r="G5883" s="9">
        <v>1</v>
      </c>
      <c r="H5883" s="255" t="s">
        <v>9169</v>
      </c>
      <c r="I5883" s="9">
        <v>3</v>
      </c>
    </row>
    <row r="5884">
      <c r="A5884" s="255" t="s">
        <v>7061</v>
      </c>
      <c r="B5884" s="9">
        <v>0</v>
      </c>
      <c r="C5884" s="255" t="s">
        <v>9106</v>
      </c>
      <c r="D5884" s="9">
        <v>0.3357039</v>
      </c>
      <c r="E5884" s="9">
        <v>17477099.499999996</v>
      </c>
      <c r="F5884" s="255" t="s">
        <v>9153</v>
      </c>
      <c r="G5884" s="9">
        <v>1</v>
      </c>
      <c r="H5884" s="255" t="s">
        <v>9168</v>
      </c>
      <c r="I5884" s="9">
        <v>3</v>
      </c>
    </row>
    <row r="5885">
      <c r="A5885" s="255" t="s">
        <v>7062</v>
      </c>
      <c r="B5885" s="9">
        <v>0</v>
      </c>
      <c r="C5885" s="255" t="s">
        <v>9107</v>
      </c>
      <c r="D5885" s="9">
        <v>0.2059658</v>
      </c>
      <c r="E5885" s="9">
        <v>17477099.499999996</v>
      </c>
      <c r="F5885" s="255" t="s">
        <v>9153</v>
      </c>
      <c r="G5885" s="9">
        <v>1</v>
      </c>
      <c r="H5885" s="255" t="s">
        <v>9168</v>
      </c>
      <c r="I5885" s="9">
        <v>3</v>
      </c>
    </row>
    <row r="5886">
      <c r="A5886" s="255" t="s">
        <v>7063</v>
      </c>
      <c r="B5886" s="9">
        <v>0</v>
      </c>
      <c r="C5886" s="255" t="s">
        <v>9108</v>
      </c>
      <c r="D5886" s="9">
        <v>0.36778879347730919</v>
      </c>
      <c r="E5886" s="9">
        <v>17477099.499999996</v>
      </c>
      <c r="F5886" s="255" t="s">
        <v>9153</v>
      </c>
      <c r="G5886" s="9">
        <v>1</v>
      </c>
      <c r="H5886" s="255" t="s">
        <v>9169</v>
      </c>
      <c r="I5886" s="9">
        <v>3</v>
      </c>
    </row>
    <row r="5887">
      <c r="A5887" s="255" t="s">
        <v>7064</v>
      </c>
      <c r="B5887" s="9">
        <v>0</v>
      </c>
      <c r="C5887" s="255" t="s">
        <v>9109</v>
      </c>
      <c r="D5887" s="9">
        <v>0.10017331642564763</v>
      </c>
      <c r="E5887" s="9">
        <v>17477099.499999996</v>
      </c>
      <c r="F5887" s="255" t="s">
        <v>9153</v>
      </c>
      <c r="G5887" s="9">
        <v>1</v>
      </c>
      <c r="H5887" s="255" t="s">
        <v>9169</v>
      </c>
      <c r="I5887" s="9">
        <v>3</v>
      </c>
    </row>
    <row r="5888">
      <c r="A5888" s="255" t="s">
        <v>7065</v>
      </c>
      <c r="B5888" s="9">
        <v>0</v>
      </c>
      <c r="C5888" s="255" t="s">
        <v>9110</v>
      </c>
      <c r="D5888" s="9">
        <v>0.039140326685143258</v>
      </c>
      <c r="E5888" s="9">
        <v>17477099.499999996</v>
      </c>
      <c r="F5888" s="255" t="s">
        <v>9153</v>
      </c>
      <c r="G5888" s="9">
        <v>1</v>
      </c>
      <c r="H5888" s="255" t="s">
        <v>9169</v>
      </c>
      <c r="I5888" s="9">
        <v>3</v>
      </c>
    </row>
    <row r="5889">
      <c r="A5889" s="255" t="s">
        <v>7066</v>
      </c>
      <c r="B5889" s="9">
        <v>0</v>
      </c>
      <c r="C5889" s="255" t="s">
        <v>9106</v>
      </c>
      <c r="D5889" s="9">
        <v>0.33357530000000002</v>
      </c>
      <c r="E5889" s="9">
        <v>17477099.499999996</v>
      </c>
      <c r="F5889" s="255" t="s">
        <v>9154</v>
      </c>
      <c r="G5889" s="9">
        <v>1</v>
      </c>
      <c r="H5889" s="255" t="s">
        <v>9168</v>
      </c>
      <c r="I5889" s="9">
        <v>3</v>
      </c>
    </row>
    <row r="5890">
      <c r="A5890" s="255" t="s">
        <v>7067</v>
      </c>
      <c r="B5890" s="9">
        <v>0</v>
      </c>
      <c r="C5890" s="255" t="s">
        <v>9107</v>
      </c>
      <c r="D5890" s="9">
        <v>0.20281930000000001</v>
      </c>
      <c r="E5890" s="9">
        <v>17477099.499999996</v>
      </c>
      <c r="F5890" s="255" t="s">
        <v>9154</v>
      </c>
      <c r="G5890" s="9">
        <v>1</v>
      </c>
      <c r="H5890" s="255" t="s">
        <v>9168</v>
      </c>
      <c r="I5890" s="9">
        <v>3</v>
      </c>
    </row>
    <row r="5891">
      <c r="A5891" s="255" t="s">
        <v>7068</v>
      </c>
      <c r="B5891" s="9">
        <v>0</v>
      </c>
      <c r="C5891" s="255" t="s">
        <v>9108</v>
      </c>
      <c r="D5891" s="9">
        <v>0.37295951592904386</v>
      </c>
      <c r="E5891" s="9">
        <v>17477099.499999996</v>
      </c>
      <c r="F5891" s="255" t="s">
        <v>9154</v>
      </c>
      <c r="G5891" s="9">
        <v>1</v>
      </c>
      <c r="H5891" s="255" t="s">
        <v>9169</v>
      </c>
      <c r="I5891" s="9">
        <v>3</v>
      </c>
    </row>
    <row r="5892">
      <c r="A5892" s="255" t="s">
        <v>7069</v>
      </c>
      <c r="B5892" s="9">
        <v>0</v>
      </c>
      <c r="C5892" s="255" t="s">
        <v>9109</v>
      </c>
      <c r="D5892" s="9">
        <v>0.10181876801975004</v>
      </c>
      <c r="E5892" s="9">
        <v>17477099.499999996</v>
      </c>
      <c r="F5892" s="255" t="s">
        <v>9154</v>
      </c>
      <c r="G5892" s="9">
        <v>1</v>
      </c>
      <c r="H5892" s="255" t="s">
        <v>9169</v>
      </c>
      <c r="I5892" s="9">
        <v>3</v>
      </c>
    </row>
    <row r="5893">
      <c r="A5893" s="255" t="s">
        <v>7070</v>
      </c>
      <c r="B5893" s="9">
        <v>0</v>
      </c>
      <c r="C5893" s="255" t="s">
        <v>9110</v>
      </c>
      <c r="D5893" s="9">
        <v>0.039797818551802699</v>
      </c>
      <c r="E5893" s="9">
        <v>17477099.499999996</v>
      </c>
      <c r="F5893" s="255" t="s">
        <v>9154</v>
      </c>
      <c r="G5893" s="9">
        <v>1</v>
      </c>
      <c r="H5893" s="255" t="s">
        <v>9169</v>
      </c>
      <c r="I5893" s="9">
        <v>3</v>
      </c>
    </row>
    <row r="5894">
      <c r="A5894" s="255" t="s">
        <v>7071</v>
      </c>
      <c r="B5894" s="9">
        <v>0</v>
      </c>
      <c r="C5894" s="255" t="s">
        <v>9106</v>
      </c>
      <c r="D5894" s="9">
        <v>0.33357530000000002</v>
      </c>
      <c r="E5894" s="9">
        <v>17477099.499999996</v>
      </c>
      <c r="F5894" s="255" t="s">
        <v>9155</v>
      </c>
      <c r="G5894" s="9">
        <v>1</v>
      </c>
      <c r="H5894" s="255" t="s">
        <v>9168</v>
      </c>
      <c r="I5894" s="9">
        <v>3</v>
      </c>
    </row>
    <row r="5895">
      <c r="A5895" s="255" t="s">
        <v>7072</v>
      </c>
      <c r="B5895" s="9">
        <v>0</v>
      </c>
      <c r="C5895" s="255" t="s">
        <v>9107</v>
      </c>
      <c r="D5895" s="9">
        <v>0.20281930000000001</v>
      </c>
      <c r="E5895" s="9">
        <v>17477099.499999996</v>
      </c>
      <c r="F5895" s="255" t="s">
        <v>9155</v>
      </c>
      <c r="G5895" s="9">
        <v>1</v>
      </c>
      <c r="H5895" s="255" t="s">
        <v>9168</v>
      </c>
      <c r="I5895" s="9">
        <v>3</v>
      </c>
    </row>
    <row r="5896">
      <c r="A5896" s="255" t="s">
        <v>7073</v>
      </c>
      <c r="B5896" s="9">
        <v>0</v>
      </c>
      <c r="C5896" s="255" t="s">
        <v>9108</v>
      </c>
      <c r="D5896" s="9">
        <v>0.37295951592904386</v>
      </c>
      <c r="E5896" s="9">
        <v>17477099.499999996</v>
      </c>
      <c r="F5896" s="255" t="s">
        <v>9155</v>
      </c>
      <c r="G5896" s="9">
        <v>1</v>
      </c>
      <c r="H5896" s="255" t="s">
        <v>9169</v>
      </c>
      <c r="I5896" s="9">
        <v>3</v>
      </c>
    </row>
    <row r="5897">
      <c r="A5897" s="255" t="s">
        <v>7074</v>
      </c>
      <c r="B5897" s="9">
        <v>0</v>
      </c>
      <c r="C5897" s="255" t="s">
        <v>9109</v>
      </c>
      <c r="D5897" s="9">
        <v>0.10181876801975004</v>
      </c>
      <c r="E5897" s="9">
        <v>17477099.499999996</v>
      </c>
      <c r="F5897" s="255" t="s">
        <v>9155</v>
      </c>
      <c r="G5897" s="9">
        <v>1</v>
      </c>
      <c r="H5897" s="255" t="s">
        <v>9169</v>
      </c>
      <c r="I5897" s="9">
        <v>3</v>
      </c>
    </row>
    <row r="5898">
      <c r="A5898" s="255" t="s">
        <v>7075</v>
      </c>
      <c r="B5898" s="9">
        <v>0</v>
      </c>
      <c r="C5898" s="255" t="s">
        <v>9110</v>
      </c>
      <c r="D5898" s="9">
        <v>0.039797818551802699</v>
      </c>
      <c r="E5898" s="9">
        <v>17477099.499999996</v>
      </c>
      <c r="F5898" s="255" t="s">
        <v>9155</v>
      </c>
      <c r="G5898" s="9">
        <v>1</v>
      </c>
      <c r="H5898" s="255" t="s">
        <v>9169</v>
      </c>
      <c r="I5898" s="9">
        <v>3</v>
      </c>
    </row>
    <row r="5899">
      <c r="A5899" s="255" t="s">
        <v>7076</v>
      </c>
      <c r="B5899" s="9">
        <v>0</v>
      </c>
      <c r="C5899" s="255" t="s">
        <v>9106</v>
      </c>
      <c r="D5899" s="9">
        <v>0.33437709999999998</v>
      </c>
      <c r="E5899" s="9">
        <v>17477099.499999996</v>
      </c>
      <c r="F5899" s="255" t="s">
        <v>9156</v>
      </c>
      <c r="G5899" s="9">
        <v>1</v>
      </c>
      <c r="H5899" s="255" t="s">
        <v>9168</v>
      </c>
      <c r="I5899" s="9">
        <v>3</v>
      </c>
    </row>
    <row r="5900">
      <c r="A5900" s="255" t="s">
        <v>7077</v>
      </c>
      <c r="B5900" s="9">
        <v>0</v>
      </c>
      <c r="C5900" s="255" t="s">
        <v>9107</v>
      </c>
      <c r="D5900" s="9">
        <v>0.204176</v>
      </c>
      <c r="E5900" s="9">
        <v>17477099.499999996</v>
      </c>
      <c r="F5900" s="255" t="s">
        <v>9156</v>
      </c>
      <c r="G5900" s="9">
        <v>1</v>
      </c>
      <c r="H5900" s="255" t="s">
        <v>9168</v>
      </c>
      <c r="I5900" s="9">
        <v>3</v>
      </c>
    </row>
    <row r="5901">
      <c r="A5901" s="255" t="s">
        <v>7078</v>
      </c>
      <c r="B5901" s="9">
        <v>0</v>
      </c>
      <c r="C5901" s="255" t="s">
        <v>9108</v>
      </c>
      <c r="D5901" s="9">
        <v>0.37213227911472307</v>
      </c>
      <c r="E5901" s="9">
        <v>17477099.499999996</v>
      </c>
      <c r="F5901" s="255" t="s">
        <v>9156</v>
      </c>
      <c r="G5901" s="9">
        <v>1</v>
      </c>
      <c r="H5901" s="255" t="s">
        <v>9169</v>
      </c>
      <c r="I5901" s="9">
        <v>3</v>
      </c>
    </row>
    <row r="5902">
      <c r="A5902" s="255" t="s">
        <v>7079</v>
      </c>
      <c r="B5902" s="9">
        <v>0</v>
      </c>
      <c r="C5902" s="255" t="s">
        <v>9109</v>
      </c>
      <c r="D5902" s="9">
        <v>0.10107058560864392</v>
      </c>
      <c r="E5902" s="9">
        <v>17477099.499999996</v>
      </c>
      <c r="F5902" s="255" t="s">
        <v>9156</v>
      </c>
      <c r="G5902" s="9">
        <v>1</v>
      </c>
      <c r="H5902" s="255" t="s">
        <v>9169</v>
      </c>
      <c r="I5902" s="9">
        <v>3</v>
      </c>
    </row>
    <row r="5903">
      <c r="A5903" s="255" t="s">
        <v>7080</v>
      </c>
      <c r="B5903" s="9">
        <v>0</v>
      </c>
      <c r="C5903" s="255" t="s">
        <v>9110</v>
      </c>
      <c r="D5903" s="9">
        <v>0.039413704225282557</v>
      </c>
      <c r="E5903" s="9">
        <v>17477099.499999996</v>
      </c>
      <c r="F5903" s="255" t="s">
        <v>9156</v>
      </c>
      <c r="G5903" s="9">
        <v>1</v>
      </c>
      <c r="H5903" s="255" t="s">
        <v>9169</v>
      </c>
      <c r="I5903" s="9">
        <v>3</v>
      </c>
    </row>
    <row r="5904">
      <c r="A5904" s="255" t="s">
        <v>7081</v>
      </c>
      <c r="B5904" s="9">
        <v>0</v>
      </c>
      <c r="C5904" s="255" t="s">
        <v>9108</v>
      </c>
      <c r="D5904" s="9">
        <v>0.37559256263971064</v>
      </c>
      <c r="E5904" s="9">
        <v>17477099.499999996</v>
      </c>
      <c r="F5904" s="255" t="s">
        <v>9157</v>
      </c>
      <c r="G5904" s="9">
        <v>1</v>
      </c>
      <c r="H5904" s="255" t="s">
        <v>9169</v>
      </c>
      <c r="I5904" s="9">
        <v>3</v>
      </c>
    </row>
    <row r="5905">
      <c r="A5905" s="255" t="s">
        <v>7082</v>
      </c>
      <c r="B5905" s="9">
        <v>0</v>
      </c>
      <c r="C5905" s="255" t="s">
        <v>9109</v>
      </c>
      <c r="D5905" s="9">
        <v>0.10223850289615788</v>
      </c>
      <c r="E5905" s="9">
        <v>17477099.499999996</v>
      </c>
      <c r="F5905" s="255" t="s">
        <v>9157</v>
      </c>
      <c r="G5905" s="9">
        <v>1</v>
      </c>
      <c r="H5905" s="255" t="s">
        <v>9169</v>
      </c>
      <c r="I5905" s="9">
        <v>3</v>
      </c>
    </row>
    <row r="5906">
      <c r="A5906" s="255" t="s">
        <v>7083</v>
      </c>
      <c r="B5906" s="9">
        <v>0</v>
      </c>
      <c r="C5906" s="255" t="s">
        <v>9110</v>
      </c>
      <c r="D5906" s="9">
        <v>0.039869140468746483</v>
      </c>
      <c r="E5906" s="9">
        <v>17477099.499999996</v>
      </c>
      <c r="F5906" s="255" t="s">
        <v>9157</v>
      </c>
      <c r="G5906" s="9">
        <v>1</v>
      </c>
      <c r="H5906" s="255" t="s">
        <v>9169</v>
      </c>
      <c r="I5906" s="9">
        <v>3</v>
      </c>
    </row>
    <row r="5907">
      <c r="A5907" s="255" t="s">
        <v>7084</v>
      </c>
      <c r="B5907" s="9">
        <v>0</v>
      </c>
      <c r="C5907" s="255" t="s">
        <v>9106</v>
      </c>
      <c r="D5907" s="9">
        <v>0.33288709999999999</v>
      </c>
      <c r="E5907" s="9">
        <v>17477099.499999996</v>
      </c>
      <c r="F5907" s="255" t="s">
        <v>9158</v>
      </c>
      <c r="G5907" s="9">
        <v>1</v>
      </c>
      <c r="H5907" s="255" t="s">
        <v>9168</v>
      </c>
      <c r="I5907" s="9">
        <v>3</v>
      </c>
    </row>
    <row r="5908">
      <c r="A5908" s="255" t="s">
        <v>7085</v>
      </c>
      <c r="B5908" s="9">
        <v>0</v>
      </c>
      <c r="C5908" s="255" t="s">
        <v>9107</v>
      </c>
      <c r="D5908" s="9">
        <v>0.2019089</v>
      </c>
      <c r="E5908" s="9">
        <v>17477099.499999996</v>
      </c>
      <c r="F5908" s="255" t="s">
        <v>9158</v>
      </c>
      <c r="G5908" s="9">
        <v>1</v>
      </c>
      <c r="H5908" s="255" t="s">
        <v>9168</v>
      </c>
      <c r="I5908" s="9">
        <v>3</v>
      </c>
    </row>
    <row r="5909">
      <c r="A5909" s="255" t="s">
        <v>7086</v>
      </c>
      <c r="B5909" s="9">
        <v>0</v>
      </c>
      <c r="C5909" s="255" t="s">
        <v>9108</v>
      </c>
      <c r="D5909" s="9">
        <v>0.37683526712731402</v>
      </c>
      <c r="E5909" s="9">
        <v>17477099.499999996</v>
      </c>
      <c r="F5909" s="255" t="s">
        <v>9158</v>
      </c>
      <c r="G5909" s="9">
        <v>1</v>
      </c>
      <c r="H5909" s="255" t="s">
        <v>9169</v>
      </c>
      <c r="I5909" s="9">
        <v>3</v>
      </c>
    </row>
    <row r="5910">
      <c r="A5910" s="255" t="s">
        <v>7087</v>
      </c>
      <c r="B5910" s="9">
        <v>0</v>
      </c>
      <c r="C5910" s="255" t="s">
        <v>9109</v>
      </c>
      <c r="D5910" s="9">
        <v>0.10256935982399985</v>
      </c>
      <c r="E5910" s="9">
        <v>17477099.499999996</v>
      </c>
      <c r="F5910" s="255" t="s">
        <v>9158</v>
      </c>
      <c r="G5910" s="9">
        <v>1</v>
      </c>
      <c r="H5910" s="255" t="s">
        <v>9169</v>
      </c>
      <c r="I5910" s="9">
        <v>3</v>
      </c>
    </row>
    <row r="5911">
      <c r="A5911" s="255" t="s">
        <v>7088</v>
      </c>
      <c r="B5911" s="9">
        <v>0</v>
      </c>
      <c r="C5911" s="255" t="s">
        <v>9110</v>
      </c>
      <c r="D5911" s="9">
        <v>0.040041326819519676</v>
      </c>
      <c r="E5911" s="9">
        <v>17477099.499999996</v>
      </c>
      <c r="F5911" s="255" t="s">
        <v>9158</v>
      </c>
      <c r="G5911" s="9">
        <v>1</v>
      </c>
      <c r="H5911" s="255" t="s">
        <v>9169</v>
      </c>
      <c r="I5911" s="9">
        <v>3</v>
      </c>
    </row>
    <row r="5912">
      <c r="A5912" s="255" t="s">
        <v>7089</v>
      </c>
      <c r="B5912" s="9">
        <v>0</v>
      </c>
      <c r="C5912" s="255" t="s">
        <v>9106</v>
      </c>
      <c r="D5912" s="9">
        <v>0.3351827</v>
      </c>
      <c r="E5912" s="9">
        <v>17477099.499999996</v>
      </c>
      <c r="F5912" s="255" t="s">
        <v>9159</v>
      </c>
      <c r="G5912" s="9">
        <v>1</v>
      </c>
      <c r="H5912" s="255" t="s">
        <v>9168</v>
      </c>
      <c r="I5912" s="9">
        <v>3</v>
      </c>
    </row>
    <row r="5913">
      <c r="A5913" s="255" t="s">
        <v>7090</v>
      </c>
      <c r="B5913" s="9">
        <v>0</v>
      </c>
      <c r="C5913" s="255" t="s">
        <v>9107</v>
      </c>
      <c r="D5913" s="9">
        <v>0.205619</v>
      </c>
      <c r="E5913" s="9">
        <v>17477099.499999996</v>
      </c>
      <c r="F5913" s="255" t="s">
        <v>9159</v>
      </c>
      <c r="G5913" s="9">
        <v>1</v>
      </c>
      <c r="H5913" s="255" t="s">
        <v>9168</v>
      </c>
      <c r="I5913" s="9">
        <v>3</v>
      </c>
    </row>
    <row r="5914">
      <c r="A5914" s="255" t="s">
        <v>7091</v>
      </c>
      <c r="B5914" s="9">
        <v>0</v>
      </c>
      <c r="C5914" s="255" t="s">
        <v>9108</v>
      </c>
      <c r="D5914" s="9">
        <v>0.37255602703426033</v>
      </c>
      <c r="E5914" s="9">
        <v>17477099.499999996</v>
      </c>
      <c r="F5914" s="255" t="s">
        <v>9159</v>
      </c>
      <c r="G5914" s="9">
        <v>1</v>
      </c>
      <c r="H5914" s="255" t="s">
        <v>9169</v>
      </c>
      <c r="I5914" s="9">
        <v>3</v>
      </c>
    </row>
    <row r="5915">
      <c r="A5915" s="255" t="s">
        <v>7092</v>
      </c>
      <c r="B5915" s="9">
        <v>0</v>
      </c>
      <c r="C5915" s="255" t="s">
        <v>9109</v>
      </c>
      <c r="D5915" s="9">
        <v>0.10124592789932578</v>
      </c>
      <c r="E5915" s="9">
        <v>17477099.499999996</v>
      </c>
      <c r="F5915" s="255" t="s">
        <v>9159</v>
      </c>
      <c r="G5915" s="9">
        <v>1</v>
      </c>
      <c r="H5915" s="255" t="s">
        <v>9169</v>
      </c>
      <c r="I5915" s="9">
        <v>3</v>
      </c>
    </row>
    <row r="5916">
      <c r="A5916" s="255" t="s">
        <v>7093</v>
      </c>
      <c r="B5916" s="9">
        <v>0</v>
      </c>
      <c r="C5916" s="255" t="s">
        <v>9110</v>
      </c>
      <c r="D5916" s="9">
        <v>0.039499521336486827</v>
      </c>
      <c r="E5916" s="9">
        <v>17477099.499999996</v>
      </c>
      <c r="F5916" s="255" t="s">
        <v>9159</v>
      </c>
      <c r="G5916" s="9">
        <v>1</v>
      </c>
      <c r="H5916" s="255" t="s">
        <v>9169</v>
      </c>
      <c r="I5916" s="9">
        <v>3</v>
      </c>
    </row>
    <row r="5917">
      <c r="A5917" s="255" t="s">
        <v>7094</v>
      </c>
      <c r="B5917" s="9">
        <v>0</v>
      </c>
      <c r="C5917" s="255" t="s">
        <v>9106</v>
      </c>
      <c r="D5917" s="9">
        <v>0.3339684</v>
      </c>
      <c r="E5917" s="9">
        <v>17477099.499999996</v>
      </c>
      <c r="F5917" s="255" t="s">
        <v>9160</v>
      </c>
      <c r="G5917" s="9">
        <v>1</v>
      </c>
      <c r="H5917" s="255" t="s">
        <v>9168</v>
      </c>
      <c r="I5917" s="9">
        <v>3</v>
      </c>
    </row>
    <row r="5918">
      <c r="A5918" s="255" t="s">
        <v>7095</v>
      </c>
      <c r="B5918" s="9">
        <v>0</v>
      </c>
      <c r="C5918" s="255" t="s">
        <v>9107</v>
      </c>
      <c r="D5918" s="9">
        <v>0.2035951</v>
      </c>
      <c r="E5918" s="9">
        <v>17477099.499999996</v>
      </c>
      <c r="F5918" s="255" t="s">
        <v>9160</v>
      </c>
      <c r="G5918" s="9">
        <v>1</v>
      </c>
      <c r="H5918" s="255" t="s">
        <v>9168</v>
      </c>
      <c r="I5918" s="9">
        <v>3</v>
      </c>
    </row>
    <row r="5919">
      <c r="A5919" s="255" t="s">
        <v>7096</v>
      </c>
      <c r="B5919" s="9">
        <v>0</v>
      </c>
      <c r="C5919" s="255" t="s">
        <v>9108</v>
      </c>
      <c r="D5919" s="9">
        <v>0.37352741990252447</v>
      </c>
      <c r="E5919" s="9">
        <v>17477099.499999996</v>
      </c>
      <c r="F5919" s="255" t="s">
        <v>9160</v>
      </c>
      <c r="G5919" s="9">
        <v>1</v>
      </c>
      <c r="H5919" s="255" t="s">
        <v>9169</v>
      </c>
      <c r="I5919" s="9">
        <v>3</v>
      </c>
    </row>
    <row r="5920">
      <c r="A5920" s="255" t="s">
        <v>7097</v>
      </c>
      <c r="B5920" s="9">
        <v>0</v>
      </c>
      <c r="C5920" s="255" t="s">
        <v>9109</v>
      </c>
      <c r="D5920" s="9">
        <v>0.10134362050706545</v>
      </c>
      <c r="E5920" s="9">
        <v>17477099.499999996</v>
      </c>
      <c r="F5920" s="255" t="s">
        <v>9160</v>
      </c>
      <c r="G5920" s="9">
        <v>1</v>
      </c>
      <c r="H5920" s="255" t="s">
        <v>9169</v>
      </c>
      <c r="I5920" s="9">
        <v>3</v>
      </c>
    </row>
    <row r="5921">
      <c r="A5921" s="255" t="s">
        <v>7098</v>
      </c>
      <c r="B5921" s="9">
        <v>0</v>
      </c>
      <c r="C5921" s="255" t="s">
        <v>9110</v>
      </c>
      <c r="D5921" s="9">
        <v>0.039519724675034992</v>
      </c>
      <c r="E5921" s="9">
        <v>17477099.499999996</v>
      </c>
      <c r="F5921" s="255" t="s">
        <v>9160</v>
      </c>
      <c r="G5921" s="9">
        <v>1</v>
      </c>
      <c r="H5921" s="255" t="s">
        <v>9169</v>
      </c>
      <c r="I5921" s="9">
        <v>3</v>
      </c>
    </row>
    <row r="5922">
      <c r="A5922" s="255" t="s">
        <v>7099</v>
      </c>
      <c r="B5922" s="9">
        <v>0</v>
      </c>
      <c r="C5922" s="255" t="s">
        <v>9106</v>
      </c>
      <c r="D5922" s="9">
        <v>0.33533089999999999</v>
      </c>
      <c r="E5922" s="9">
        <v>17477099.499999996</v>
      </c>
      <c r="F5922" s="255" t="s">
        <v>9161</v>
      </c>
      <c r="G5922" s="9">
        <v>1</v>
      </c>
      <c r="H5922" s="255" t="s">
        <v>9168</v>
      </c>
      <c r="I5922" s="9">
        <v>3</v>
      </c>
    </row>
    <row r="5923">
      <c r="A5923" s="255" t="s">
        <v>7100</v>
      </c>
      <c r="B5923" s="9">
        <v>0</v>
      </c>
      <c r="C5923" s="255" t="s">
        <v>9107</v>
      </c>
      <c r="D5923" s="9">
        <v>0.20576439999999999</v>
      </c>
      <c r="E5923" s="9">
        <v>17477099.499999996</v>
      </c>
      <c r="F5923" s="255" t="s">
        <v>9161</v>
      </c>
      <c r="G5923" s="9">
        <v>1</v>
      </c>
      <c r="H5923" s="255" t="s">
        <v>9168</v>
      </c>
      <c r="I5923" s="9">
        <v>3</v>
      </c>
    </row>
    <row r="5924">
      <c r="A5924" s="255" t="s">
        <v>7101</v>
      </c>
      <c r="B5924" s="9">
        <v>0</v>
      </c>
      <c r="C5924" s="255" t="s">
        <v>9108</v>
      </c>
      <c r="D5924" s="9">
        <v>0.37069941084251046</v>
      </c>
      <c r="E5924" s="9">
        <v>17477099.499999996</v>
      </c>
      <c r="F5924" s="255" t="s">
        <v>9161</v>
      </c>
      <c r="G5924" s="9">
        <v>1</v>
      </c>
      <c r="H5924" s="255" t="s">
        <v>9169</v>
      </c>
      <c r="I5924" s="9">
        <v>3</v>
      </c>
    </row>
    <row r="5925">
      <c r="A5925" s="255" t="s">
        <v>7102</v>
      </c>
      <c r="B5925" s="9">
        <v>0</v>
      </c>
      <c r="C5925" s="255" t="s">
        <v>9109</v>
      </c>
      <c r="D5925" s="9">
        <v>0.10056385849444129</v>
      </c>
      <c r="E5925" s="9">
        <v>17477099.499999996</v>
      </c>
      <c r="F5925" s="255" t="s">
        <v>9161</v>
      </c>
      <c r="G5925" s="9">
        <v>1</v>
      </c>
      <c r="H5925" s="255" t="s">
        <v>9169</v>
      </c>
      <c r="I5925" s="9">
        <v>3</v>
      </c>
    </row>
    <row r="5926">
      <c r="A5926" s="255" t="s">
        <v>7103</v>
      </c>
      <c r="B5926" s="9">
        <v>0</v>
      </c>
      <c r="C5926" s="255" t="s">
        <v>9110</v>
      </c>
      <c r="D5926" s="9">
        <v>0.039204830420115896</v>
      </c>
      <c r="E5926" s="9">
        <v>17477099.499999996</v>
      </c>
      <c r="F5926" s="255" t="s">
        <v>9161</v>
      </c>
      <c r="G5926" s="9">
        <v>1</v>
      </c>
      <c r="H5926" s="255" t="s">
        <v>9169</v>
      </c>
      <c r="I5926" s="9">
        <v>3</v>
      </c>
    </row>
    <row r="5927">
      <c r="A5927" s="255" t="s">
        <v>7104</v>
      </c>
      <c r="B5927" s="9">
        <v>0</v>
      </c>
      <c r="C5927" s="255" t="s">
        <v>9106</v>
      </c>
      <c r="D5927" s="9">
        <v>0.33435019999999999</v>
      </c>
      <c r="E5927" s="9">
        <v>17477099.499999996</v>
      </c>
      <c r="F5927" s="255" t="s">
        <v>9162</v>
      </c>
      <c r="G5927" s="9">
        <v>1</v>
      </c>
      <c r="H5927" s="255" t="s">
        <v>9168</v>
      </c>
      <c r="I5927" s="9">
        <v>3</v>
      </c>
    </row>
    <row r="5928">
      <c r="A5928" s="255" t="s">
        <v>7105</v>
      </c>
      <c r="B5928" s="9">
        <v>0</v>
      </c>
      <c r="C5928" s="255" t="s">
        <v>9107</v>
      </c>
      <c r="D5928" s="9">
        <v>0.20382249999999999</v>
      </c>
      <c r="E5928" s="9">
        <v>17477099.499999996</v>
      </c>
      <c r="F5928" s="255" t="s">
        <v>9162</v>
      </c>
      <c r="G5928" s="9">
        <v>1</v>
      </c>
      <c r="H5928" s="255" t="s">
        <v>9168</v>
      </c>
      <c r="I5928" s="9">
        <v>3</v>
      </c>
    </row>
    <row r="5929">
      <c r="A5929" s="255" t="s">
        <v>7106</v>
      </c>
      <c r="B5929" s="9">
        <v>0</v>
      </c>
      <c r="C5929" s="255" t="s">
        <v>9108</v>
      </c>
      <c r="D5929" s="9">
        <v>0.37050946900061965</v>
      </c>
      <c r="E5929" s="9">
        <v>17477099.499999996</v>
      </c>
      <c r="F5929" s="255" t="s">
        <v>9162</v>
      </c>
      <c r="G5929" s="9">
        <v>1</v>
      </c>
      <c r="H5929" s="255" t="s">
        <v>9169</v>
      </c>
      <c r="I5929" s="9">
        <v>3</v>
      </c>
    </row>
    <row r="5930">
      <c r="A5930" s="255" t="s">
        <v>7107</v>
      </c>
      <c r="B5930" s="9">
        <v>0</v>
      </c>
      <c r="C5930" s="255" t="s">
        <v>9109</v>
      </c>
      <c r="D5930" s="9">
        <v>0.1008361537861279</v>
      </c>
      <c r="E5930" s="9">
        <v>17477099.499999996</v>
      </c>
      <c r="F5930" s="255" t="s">
        <v>9162</v>
      </c>
      <c r="G5930" s="9">
        <v>1</v>
      </c>
      <c r="H5930" s="255" t="s">
        <v>9169</v>
      </c>
      <c r="I5930" s="9">
        <v>3</v>
      </c>
    </row>
    <row r="5931">
      <c r="A5931" s="255" t="s">
        <v>7108</v>
      </c>
      <c r="B5931" s="9">
        <v>0</v>
      </c>
      <c r="C5931" s="255" t="s">
        <v>9110</v>
      </c>
      <c r="D5931" s="9">
        <v>0.039407352573767179</v>
      </c>
      <c r="E5931" s="9">
        <v>17477099.499999996</v>
      </c>
      <c r="F5931" s="255" t="s">
        <v>9162</v>
      </c>
      <c r="G5931" s="9">
        <v>1</v>
      </c>
      <c r="H5931" s="255" t="s">
        <v>9169</v>
      </c>
      <c r="I5931" s="9">
        <v>3</v>
      </c>
    </row>
    <row r="5932">
      <c r="A5932" s="255" t="s">
        <v>7109</v>
      </c>
      <c r="B5932" s="9">
        <v>0</v>
      </c>
      <c r="C5932" s="255" t="s">
        <v>9106</v>
      </c>
      <c r="D5932" s="9">
        <v>0.33365790000000001</v>
      </c>
      <c r="E5932" s="9">
        <v>17477099.499999996</v>
      </c>
      <c r="F5932" s="255" t="s">
        <v>9163</v>
      </c>
      <c r="G5932" s="9">
        <v>1</v>
      </c>
      <c r="H5932" s="255" t="s">
        <v>9168</v>
      </c>
      <c r="I5932" s="9">
        <v>3</v>
      </c>
    </row>
    <row r="5933">
      <c r="A5933" s="255" t="s">
        <v>7110</v>
      </c>
      <c r="B5933" s="9">
        <v>0</v>
      </c>
      <c r="C5933" s="255" t="s">
        <v>9107</v>
      </c>
      <c r="D5933" s="9">
        <v>0.20326959999999999</v>
      </c>
      <c r="E5933" s="9">
        <v>17477099.499999996</v>
      </c>
      <c r="F5933" s="255" t="s">
        <v>9163</v>
      </c>
      <c r="G5933" s="9">
        <v>1</v>
      </c>
      <c r="H5933" s="255" t="s">
        <v>9168</v>
      </c>
      <c r="I5933" s="9">
        <v>3</v>
      </c>
    </row>
    <row r="5934">
      <c r="A5934" s="255" t="s">
        <v>7111</v>
      </c>
      <c r="B5934" s="9">
        <v>0</v>
      </c>
      <c r="C5934" s="255" t="s">
        <v>9108</v>
      </c>
      <c r="D5934" s="9">
        <v>0.3769680198150947</v>
      </c>
      <c r="E5934" s="9">
        <v>17477099.499999996</v>
      </c>
      <c r="F5934" s="255" t="s">
        <v>9163</v>
      </c>
      <c r="G5934" s="9">
        <v>1</v>
      </c>
      <c r="H5934" s="255" t="s">
        <v>9169</v>
      </c>
      <c r="I5934" s="9">
        <v>3</v>
      </c>
    </row>
    <row r="5935">
      <c r="A5935" s="255" t="s">
        <v>7112</v>
      </c>
      <c r="B5935" s="9">
        <v>0</v>
      </c>
      <c r="C5935" s="255" t="s">
        <v>9109</v>
      </c>
      <c r="D5935" s="9">
        <v>0.10283202312538758</v>
      </c>
      <c r="E5935" s="9">
        <v>17477099.499999996</v>
      </c>
      <c r="F5935" s="255" t="s">
        <v>9163</v>
      </c>
      <c r="G5935" s="9">
        <v>1</v>
      </c>
      <c r="H5935" s="255" t="s">
        <v>9169</v>
      </c>
      <c r="I5935" s="9">
        <v>3</v>
      </c>
    </row>
    <row r="5936">
      <c r="A5936" s="255" t="s">
        <v>7113</v>
      </c>
      <c r="B5936" s="9">
        <v>0</v>
      </c>
      <c r="C5936" s="255" t="s">
        <v>9110</v>
      </c>
      <c r="D5936" s="9">
        <v>0.040165349891361078</v>
      </c>
      <c r="E5936" s="9">
        <v>17477099.499999996</v>
      </c>
      <c r="F5936" s="255" t="s">
        <v>9163</v>
      </c>
      <c r="G5936" s="9">
        <v>1</v>
      </c>
      <c r="H5936" s="255" t="s">
        <v>9169</v>
      </c>
      <c r="I5936" s="9">
        <v>3</v>
      </c>
    </row>
    <row r="5937">
      <c r="A5937" s="255" t="s">
        <v>7114</v>
      </c>
      <c r="B5937" s="9">
        <v>0</v>
      </c>
      <c r="C5937" s="255" t="s">
        <v>9106</v>
      </c>
      <c r="D5937" s="9">
        <v>0.33419569999999998</v>
      </c>
      <c r="E5937" s="9">
        <v>17477099.499999996</v>
      </c>
      <c r="F5937" s="255" t="s">
        <v>9164</v>
      </c>
      <c r="G5937" s="9">
        <v>1</v>
      </c>
      <c r="H5937" s="255" t="s">
        <v>9168</v>
      </c>
      <c r="I5937" s="9">
        <v>3</v>
      </c>
    </row>
    <row r="5938">
      <c r="A5938" s="255" t="s">
        <v>7115</v>
      </c>
      <c r="B5938" s="9">
        <v>0</v>
      </c>
      <c r="C5938" s="255" t="s">
        <v>9107</v>
      </c>
      <c r="D5938" s="9">
        <v>0.2036521</v>
      </c>
      <c r="E5938" s="9">
        <v>17477099.499999996</v>
      </c>
      <c r="F5938" s="255" t="s">
        <v>9164</v>
      </c>
      <c r="G5938" s="9">
        <v>1</v>
      </c>
      <c r="H5938" s="255" t="s">
        <v>9168</v>
      </c>
      <c r="I5938" s="9">
        <v>3</v>
      </c>
    </row>
    <row r="5939">
      <c r="A5939" s="255" t="s">
        <v>7116</v>
      </c>
      <c r="B5939" s="9">
        <v>0</v>
      </c>
      <c r="C5939" s="255" t="s">
        <v>9108</v>
      </c>
      <c r="D5939" s="9">
        <v>0.37247166477723559</v>
      </c>
      <c r="E5939" s="9">
        <v>17477099.499999996</v>
      </c>
      <c r="F5939" s="255" t="s">
        <v>9164</v>
      </c>
      <c r="G5939" s="9">
        <v>1</v>
      </c>
      <c r="H5939" s="255" t="s">
        <v>9169</v>
      </c>
      <c r="I5939" s="9">
        <v>3</v>
      </c>
    </row>
    <row r="5940">
      <c r="A5940" s="255" t="s">
        <v>7117</v>
      </c>
      <c r="B5940" s="9">
        <v>0</v>
      </c>
      <c r="C5940" s="255" t="s">
        <v>9109</v>
      </c>
      <c r="D5940" s="9">
        <v>0.10162028748288007</v>
      </c>
      <c r="E5940" s="9">
        <v>17477099.499999996</v>
      </c>
      <c r="F5940" s="255" t="s">
        <v>9164</v>
      </c>
      <c r="G5940" s="9">
        <v>1</v>
      </c>
      <c r="H5940" s="255" t="s">
        <v>9169</v>
      </c>
      <c r="I5940" s="9">
        <v>3</v>
      </c>
    </row>
    <row r="5941">
      <c r="A5941" s="255" t="s">
        <v>7118</v>
      </c>
      <c r="B5941" s="9">
        <v>0</v>
      </c>
      <c r="C5941" s="255" t="s">
        <v>9110</v>
      </c>
      <c r="D5941" s="9">
        <v>0.039748870564243012</v>
      </c>
      <c r="E5941" s="9">
        <v>17477099.499999996</v>
      </c>
      <c r="F5941" s="255" t="s">
        <v>9164</v>
      </c>
      <c r="G5941" s="9">
        <v>1</v>
      </c>
      <c r="H5941" s="255" t="s">
        <v>9169</v>
      </c>
      <c r="I5941" s="9">
        <v>3</v>
      </c>
    </row>
    <row r="5942">
      <c r="A5942" s="255" t="s">
        <v>7119</v>
      </c>
      <c r="B5942" s="9">
        <v>1</v>
      </c>
      <c r="C5942" s="255" t="s">
        <v>9103</v>
      </c>
      <c r="D5942" s="9">
        <v>328926.88151748211</v>
      </c>
      <c r="E5942" s="9">
        <v>1747011.7004889275</v>
      </c>
      <c r="F5942" s="255" t="s">
        <v>9114</v>
      </c>
      <c r="G5942" s="9"/>
      <c r="H5942" s="255" t="s">
        <v>9168</v>
      </c>
      <c r="I5942" s="9">
        <v>4</v>
      </c>
    </row>
    <row r="5943">
      <c r="A5943" s="255" t="s">
        <v>7120</v>
      </c>
      <c r="B5943" s="9">
        <v>1</v>
      </c>
      <c r="C5943" s="255" t="s">
        <v>9104</v>
      </c>
      <c r="D5943" s="9">
        <v>742145772.43832171</v>
      </c>
      <c r="E5943" s="9">
        <v>1747011.7004889275</v>
      </c>
      <c r="F5943" s="255" t="s">
        <v>9114</v>
      </c>
      <c r="G5943" s="9"/>
      <c r="H5943" s="255" t="s">
        <v>9168</v>
      </c>
      <c r="I5943" s="9">
        <v>4</v>
      </c>
    </row>
    <row r="5944">
      <c r="A5944" s="255" t="s">
        <v>7121</v>
      </c>
      <c r="B5944" s="9">
        <v>1</v>
      </c>
      <c r="C5944" s="255" t="s">
        <v>9105</v>
      </c>
      <c r="D5944" s="9">
        <v>0.18827972441479754</v>
      </c>
      <c r="E5944" s="9">
        <v>1747011.7004889275</v>
      </c>
      <c r="F5944" s="255" t="s">
        <v>9114</v>
      </c>
      <c r="G5944" s="9"/>
      <c r="H5944" s="255" t="s">
        <v>9168</v>
      </c>
      <c r="I5944" s="9">
        <v>4</v>
      </c>
    </row>
    <row r="5945">
      <c r="A5945" s="255" t="s">
        <v>7122</v>
      </c>
      <c r="B5945" s="9">
        <v>1</v>
      </c>
      <c r="C5945" s="255" t="s">
        <v>9205</v>
      </c>
      <c r="D5945" s="9">
        <v>424.80870175661732</v>
      </c>
      <c r="E5945" s="9">
        <v>1747011.7004889275</v>
      </c>
      <c r="F5945" s="255" t="s">
        <v>9114</v>
      </c>
      <c r="G5945" s="9"/>
      <c r="H5945" s="255" t="s">
        <v>9168</v>
      </c>
      <c r="I5945" s="9">
        <v>4</v>
      </c>
    </row>
    <row r="5946">
      <c r="A5946" s="255" t="s">
        <v>7123</v>
      </c>
      <c r="B5946" s="9">
        <v>1</v>
      </c>
      <c r="C5946" s="255" t="s">
        <v>9103</v>
      </c>
      <c r="D5946" s="9">
        <v>0</v>
      </c>
      <c r="E5946" s="9">
        <v>1747011.7004889275</v>
      </c>
      <c r="F5946" s="255" t="s">
        <v>9115</v>
      </c>
      <c r="G5946" s="9"/>
      <c r="H5946" s="255" t="s">
        <v>9168</v>
      </c>
      <c r="I5946" s="9">
        <v>4</v>
      </c>
    </row>
    <row r="5947">
      <c r="A5947" s="255" t="s">
        <v>7124</v>
      </c>
      <c r="B5947" s="9">
        <v>1</v>
      </c>
      <c r="C5947" s="255" t="s">
        <v>9104</v>
      </c>
      <c r="D5947" s="9">
        <v>0</v>
      </c>
      <c r="E5947" s="9">
        <v>1747011.7004889275</v>
      </c>
      <c r="F5947" s="255" t="s">
        <v>9115</v>
      </c>
      <c r="G5947" s="9"/>
      <c r="H5947" s="255" t="s">
        <v>9168</v>
      </c>
      <c r="I5947" s="9">
        <v>4</v>
      </c>
    </row>
    <row r="5948">
      <c r="A5948" s="255" t="s">
        <v>7125</v>
      </c>
      <c r="B5948" s="9">
        <v>1</v>
      </c>
      <c r="C5948" s="255" t="s">
        <v>9105</v>
      </c>
      <c r="D5948" s="9">
        <v>0</v>
      </c>
      <c r="E5948" s="9">
        <v>1747011.7004889275</v>
      </c>
      <c r="F5948" s="255" t="s">
        <v>9115</v>
      </c>
      <c r="G5948" s="9"/>
      <c r="H5948" s="255" t="s">
        <v>9168</v>
      </c>
      <c r="I5948" s="9">
        <v>4</v>
      </c>
    </row>
    <row r="5949">
      <c r="A5949" s="255" t="s">
        <v>7126</v>
      </c>
      <c r="B5949" s="9">
        <v>1</v>
      </c>
      <c r="C5949" s="255" t="s">
        <v>9205</v>
      </c>
      <c r="D5949" s="9">
        <v>0</v>
      </c>
      <c r="E5949" s="9">
        <v>1747011.7004889275</v>
      </c>
      <c r="F5949" s="255" t="s">
        <v>9115</v>
      </c>
      <c r="G5949" s="9"/>
      <c r="H5949" s="255" t="s">
        <v>9168</v>
      </c>
      <c r="I5949" s="9">
        <v>4</v>
      </c>
    </row>
    <row r="5950">
      <c r="A5950" s="255" t="s">
        <v>7127</v>
      </c>
      <c r="B5950" s="9">
        <v>1</v>
      </c>
      <c r="C5950" s="255" t="s">
        <v>9103</v>
      </c>
      <c r="D5950" s="9">
        <v>0</v>
      </c>
      <c r="E5950" s="9">
        <v>1747011.7004889275</v>
      </c>
      <c r="F5950" s="255" t="s">
        <v>9116</v>
      </c>
      <c r="G5950" s="9"/>
      <c r="H5950" s="255" t="s">
        <v>9168</v>
      </c>
      <c r="I5950" s="9">
        <v>4</v>
      </c>
    </row>
    <row r="5951">
      <c r="A5951" s="255" t="s">
        <v>7128</v>
      </c>
      <c r="B5951" s="9">
        <v>1</v>
      </c>
      <c r="C5951" s="255" t="s">
        <v>9104</v>
      </c>
      <c r="D5951" s="9">
        <v>0</v>
      </c>
      <c r="E5951" s="9">
        <v>1747011.7004889275</v>
      </c>
      <c r="F5951" s="255" t="s">
        <v>9116</v>
      </c>
      <c r="G5951" s="9"/>
      <c r="H5951" s="255" t="s">
        <v>9168</v>
      </c>
      <c r="I5951" s="9">
        <v>4</v>
      </c>
    </row>
    <row r="5952">
      <c r="A5952" s="255" t="s">
        <v>7129</v>
      </c>
      <c r="B5952" s="9">
        <v>1</v>
      </c>
      <c r="C5952" s="255" t="s">
        <v>9105</v>
      </c>
      <c r="D5952" s="9">
        <v>0</v>
      </c>
      <c r="E5952" s="9">
        <v>1747011.7004889275</v>
      </c>
      <c r="F5952" s="255" t="s">
        <v>9116</v>
      </c>
      <c r="G5952" s="9"/>
      <c r="H5952" s="255" t="s">
        <v>9168</v>
      </c>
      <c r="I5952" s="9">
        <v>4</v>
      </c>
    </row>
    <row r="5953">
      <c r="A5953" s="255" t="s">
        <v>7130</v>
      </c>
      <c r="B5953" s="9">
        <v>1</v>
      </c>
      <c r="C5953" s="255" t="s">
        <v>9205</v>
      </c>
      <c r="D5953" s="9">
        <v>0</v>
      </c>
      <c r="E5953" s="9">
        <v>1747011.7004889275</v>
      </c>
      <c r="F5953" s="255" t="s">
        <v>9116</v>
      </c>
      <c r="G5953" s="9"/>
      <c r="H5953" s="255" t="s">
        <v>9168</v>
      </c>
      <c r="I5953" s="9">
        <v>4</v>
      </c>
    </row>
    <row r="5954">
      <c r="A5954" s="255" t="s">
        <v>7131</v>
      </c>
      <c r="B5954" s="9">
        <v>1</v>
      </c>
      <c r="C5954" s="255" t="s">
        <v>9103</v>
      </c>
      <c r="D5954" s="9">
        <v>0</v>
      </c>
      <c r="E5954" s="9">
        <v>1747011.7004889275</v>
      </c>
      <c r="F5954" s="255" t="s">
        <v>9117</v>
      </c>
      <c r="G5954" s="9"/>
      <c r="H5954" s="255" t="s">
        <v>9168</v>
      </c>
      <c r="I5954" s="9">
        <v>4</v>
      </c>
    </row>
    <row r="5955">
      <c r="A5955" s="255" t="s">
        <v>7132</v>
      </c>
      <c r="B5955" s="9">
        <v>1</v>
      </c>
      <c r="C5955" s="255" t="s">
        <v>9104</v>
      </c>
      <c r="D5955" s="9">
        <v>0</v>
      </c>
      <c r="E5955" s="9">
        <v>1747011.7004889275</v>
      </c>
      <c r="F5955" s="255" t="s">
        <v>9117</v>
      </c>
      <c r="G5955" s="9"/>
      <c r="H5955" s="255" t="s">
        <v>9168</v>
      </c>
      <c r="I5955" s="9">
        <v>4</v>
      </c>
    </row>
    <row r="5956">
      <c r="A5956" s="255" t="s">
        <v>7133</v>
      </c>
      <c r="B5956" s="9">
        <v>1</v>
      </c>
      <c r="C5956" s="255" t="s">
        <v>9105</v>
      </c>
      <c r="D5956" s="9">
        <v>0</v>
      </c>
      <c r="E5956" s="9">
        <v>1747011.7004889275</v>
      </c>
      <c r="F5956" s="255" t="s">
        <v>9117</v>
      </c>
      <c r="G5956" s="9"/>
      <c r="H5956" s="255" t="s">
        <v>9168</v>
      </c>
      <c r="I5956" s="9">
        <v>4</v>
      </c>
    </row>
    <row r="5957">
      <c r="A5957" s="255" t="s">
        <v>7134</v>
      </c>
      <c r="B5957" s="9">
        <v>1</v>
      </c>
      <c r="C5957" s="255" t="s">
        <v>9205</v>
      </c>
      <c r="D5957" s="9">
        <v>0</v>
      </c>
      <c r="E5957" s="9">
        <v>1747011.7004889275</v>
      </c>
      <c r="F5957" s="255" t="s">
        <v>9117</v>
      </c>
      <c r="G5957" s="9"/>
      <c r="H5957" s="255" t="s">
        <v>9168</v>
      </c>
      <c r="I5957" s="9">
        <v>4</v>
      </c>
    </row>
    <row r="5958">
      <c r="A5958" s="255" t="s">
        <v>7135</v>
      </c>
      <c r="B5958" s="9">
        <v>1</v>
      </c>
      <c r="C5958" s="255" t="s">
        <v>9103</v>
      </c>
      <c r="D5958" s="9">
        <v>0</v>
      </c>
      <c r="E5958" s="9">
        <v>1747011.7004889275</v>
      </c>
      <c r="F5958" s="255" t="s">
        <v>9118</v>
      </c>
      <c r="G5958" s="9"/>
      <c r="H5958" s="255" t="s">
        <v>9168</v>
      </c>
      <c r="I5958" s="9">
        <v>4</v>
      </c>
    </row>
    <row r="5959">
      <c r="A5959" s="255" t="s">
        <v>7136</v>
      </c>
      <c r="B5959" s="9">
        <v>1</v>
      </c>
      <c r="C5959" s="255" t="s">
        <v>9104</v>
      </c>
      <c r="D5959" s="9">
        <v>0</v>
      </c>
      <c r="E5959" s="9">
        <v>1747011.7004889275</v>
      </c>
      <c r="F5959" s="255" t="s">
        <v>9118</v>
      </c>
      <c r="G5959" s="9"/>
      <c r="H5959" s="255" t="s">
        <v>9168</v>
      </c>
      <c r="I5959" s="9">
        <v>4</v>
      </c>
    </row>
    <row r="5960">
      <c r="A5960" s="255" t="s">
        <v>7137</v>
      </c>
      <c r="B5960" s="9">
        <v>1</v>
      </c>
      <c r="C5960" s="255" t="s">
        <v>9105</v>
      </c>
      <c r="D5960" s="9">
        <v>0</v>
      </c>
      <c r="E5960" s="9">
        <v>1747011.7004889275</v>
      </c>
      <c r="F5960" s="255" t="s">
        <v>9118</v>
      </c>
      <c r="G5960" s="9"/>
      <c r="H5960" s="255" t="s">
        <v>9168</v>
      </c>
      <c r="I5960" s="9">
        <v>4</v>
      </c>
    </row>
    <row r="5961">
      <c r="A5961" s="255" t="s">
        <v>7138</v>
      </c>
      <c r="B5961" s="9">
        <v>1</v>
      </c>
      <c r="C5961" s="255" t="s">
        <v>9205</v>
      </c>
      <c r="D5961" s="9">
        <v>0</v>
      </c>
      <c r="E5961" s="9">
        <v>1747011.7004889275</v>
      </c>
      <c r="F5961" s="255" t="s">
        <v>9118</v>
      </c>
      <c r="G5961" s="9"/>
      <c r="H5961" s="255" t="s">
        <v>9168</v>
      </c>
      <c r="I5961" s="9">
        <v>4</v>
      </c>
    </row>
    <row r="5962">
      <c r="A5962" s="255" t="s">
        <v>7139</v>
      </c>
      <c r="B5962" s="9">
        <v>1</v>
      </c>
      <c r="C5962" s="255" t="s">
        <v>9103</v>
      </c>
      <c r="D5962" s="9">
        <v>0</v>
      </c>
      <c r="E5962" s="9">
        <v>1747011.7004889275</v>
      </c>
      <c r="F5962" s="255" t="s">
        <v>9119</v>
      </c>
      <c r="G5962" s="9"/>
      <c r="H5962" s="255" t="s">
        <v>9168</v>
      </c>
      <c r="I5962" s="9">
        <v>4</v>
      </c>
    </row>
    <row r="5963">
      <c r="A5963" s="255" t="s">
        <v>7140</v>
      </c>
      <c r="B5963" s="9">
        <v>1</v>
      </c>
      <c r="C5963" s="255" t="s">
        <v>9104</v>
      </c>
      <c r="D5963" s="9">
        <v>0</v>
      </c>
      <c r="E5963" s="9">
        <v>1747011.7004889275</v>
      </c>
      <c r="F5963" s="255" t="s">
        <v>9119</v>
      </c>
      <c r="G5963" s="9"/>
      <c r="H5963" s="255" t="s">
        <v>9168</v>
      </c>
      <c r="I5963" s="9">
        <v>4</v>
      </c>
    </row>
    <row r="5964">
      <c r="A5964" s="255" t="s">
        <v>7141</v>
      </c>
      <c r="B5964" s="9">
        <v>1</v>
      </c>
      <c r="C5964" s="255" t="s">
        <v>9105</v>
      </c>
      <c r="D5964" s="9">
        <v>0</v>
      </c>
      <c r="E5964" s="9">
        <v>1747011.7004889275</v>
      </c>
      <c r="F5964" s="255" t="s">
        <v>9119</v>
      </c>
      <c r="G5964" s="9"/>
      <c r="H5964" s="255" t="s">
        <v>9168</v>
      </c>
      <c r="I5964" s="9">
        <v>4</v>
      </c>
    </row>
    <row r="5965">
      <c r="A5965" s="255" t="s">
        <v>7142</v>
      </c>
      <c r="B5965" s="9">
        <v>1</v>
      </c>
      <c r="C5965" s="255" t="s">
        <v>9205</v>
      </c>
      <c r="D5965" s="9">
        <v>0</v>
      </c>
      <c r="E5965" s="9">
        <v>1747011.7004889275</v>
      </c>
      <c r="F5965" s="255" t="s">
        <v>9119</v>
      </c>
      <c r="G5965" s="9"/>
      <c r="H5965" s="255" t="s">
        <v>9168</v>
      </c>
      <c r="I5965" s="9">
        <v>4</v>
      </c>
    </row>
    <row r="5966">
      <c r="A5966" s="255" t="s">
        <v>7143</v>
      </c>
      <c r="B5966" s="9">
        <v>1</v>
      </c>
      <c r="C5966" s="255" t="s">
        <v>9103</v>
      </c>
      <c r="D5966" s="9">
        <v>0</v>
      </c>
      <c r="E5966" s="9">
        <v>1747011.7004889275</v>
      </c>
      <c r="F5966" s="255" t="s">
        <v>9120</v>
      </c>
      <c r="G5966" s="9"/>
      <c r="H5966" s="255" t="s">
        <v>9168</v>
      </c>
      <c r="I5966" s="9">
        <v>4</v>
      </c>
    </row>
    <row r="5967">
      <c r="A5967" s="255" t="s">
        <v>7144</v>
      </c>
      <c r="B5967" s="9">
        <v>1</v>
      </c>
      <c r="C5967" s="255" t="s">
        <v>9104</v>
      </c>
      <c r="D5967" s="9">
        <v>0</v>
      </c>
      <c r="E5967" s="9">
        <v>1747011.7004889275</v>
      </c>
      <c r="F5967" s="255" t="s">
        <v>9120</v>
      </c>
      <c r="G5967" s="9"/>
      <c r="H5967" s="255" t="s">
        <v>9168</v>
      </c>
      <c r="I5967" s="9">
        <v>4</v>
      </c>
    </row>
    <row r="5968">
      <c r="A5968" s="255" t="s">
        <v>7145</v>
      </c>
      <c r="B5968" s="9">
        <v>1</v>
      </c>
      <c r="C5968" s="255" t="s">
        <v>9105</v>
      </c>
      <c r="D5968" s="9">
        <v>0</v>
      </c>
      <c r="E5968" s="9">
        <v>1747011.7004889275</v>
      </c>
      <c r="F5968" s="255" t="s">
        <v>9120</v>
      </c>
      <c r="G5968" s="9"/>
      <c r="H5968" s="255" t="s">
        <v>9168</v>
      </c>
      <c r="I5968" s="9">
        <v>4</v>
      </c>
    </row>
    <row r="5969">
      <c r="A5969" s="255" t="s">
        <v>7146</v>
      </c>
      <c r="B5969" s="9">
        <v>1</v>
      </c>
      <c r="C5969" s="255" t="s">
        <v>9205</v>
      </c>
      <c r="D5969" s="9">
        <v>0</v>
      </c>
      <c r="E5969" s="9">
        <v>1747011.7004889275</v>
      </c>
      <c r="F5969" s="255" t="s">
        <v>9120</v>
      </c>
      <c r="G5969" s="9"/>
      <c r="H5969" s="255" t="s">
        <v>9168</v>
      </c>
      <c r="I5969" s="9">
        <v>4</v>
      </c>
    </row>
    <row r="5970">
      <c r="A5970" s="255" t="s">
        <v>7147</v>
      </c>
      <c r="B5970" s="9">
        <v>1</v>
      </c>
      <c r="C5970" s="255" t="s">
        <v>9103</v>
      </c>
      <c r="D5970" s="9">
        <v>0</v>
      </c>
      <c r="E5970" s="9">
        <v>1747011.7004889275</v>
      </c>
      <c r="F5970" s="255" t="s">
        <v>9121</v>
      </c>
      <c r="G5970" s="9"/>
      <c r="H5970" s="255" t="s">
        <v>9168</v>
      </c>
      <c r="I5970" s="9">
        <v>4</v>
      </c>
    </row>
    <row r="5971">
      <c r="A5971" s="255" t="s">
        <v>7148</v>
      </c>
      <c r="B5971" s="9">
        <v>1</v>
      </c>
      <c r="C5971" s="255" t="s">
        <v>9104</v>
      </c>
      <c r="D5971" s="9">
        <v>0</v>
      </c>
      <c r="E5971" s="9">
        <v>1747011.7004889275</v>
      </c>
      <c r="F5971" s="255" t="s">
        <v>9121</v>
      </c>
      <c r="G5971" s="9"/>
      <c r="H5971" s="255" t="s">
        <v>9168</v>
      </c>
      <c r="I5971" s="9">
        <v>4</v>
      </c>
    </row>
    <row r="5972">
      <c r="A5972" s="255" t="s">
        <v>7149</v>
      </c>
      <c r="B5972" s="9">
        <v>1</v>
      </c>
      <c r="C5972" s="255" t="s">
        <v>9105</v>
      </c>
      <c r="D5972" s="9">
        <v>0</v>
      </c>
      <c r="E5972" s="9">
        <v>1747011.7004889275</v>
      </c>
      <c r="F5972" s="255" t="s">
        <v>9121</v>
      </c>
      <c r="G5972" s="9"/>
      <c r="H5972" s="255" t="s">
        <v>9168</v>
      </c>
      <c r="I5972" s="9">
        <v>4</v>
      </c>
    </row>
    <row r="5973">
      <c r="A5973" s="255" t="s">
        <v>7150</v>
      </c>
      <c r="B5973" s="9">
        <v>1</v>
      </c>
      <c r="C5973" s="255" t="s">
        <v>9205</v>
      </c>
      <c r="D5973" s="9">
        <v>0</v>
      </c>
      <c r="E5973" s="9">
        <v>1747011.7004889275</v>
      </c>
      <c r="F5973" s="255" t="s">
        <v>9121</v>
      </c>
      <c r="G5973" s="9"/>
      <c r="H5973" s="255" t="s">
        <v>9168</v>
      </c>
      <c r="I5973" s="9">
        <v>4</v>
      </c>
    </row>
    <row r="5974">
      <c r="A5974" s="255" t="s">
        <v>7151</v>
      </c>
      <c r="B5974" s="9">
        <v>1</v>
      </c>
      <c r="C5974" s="255" t="s">
        <v>9103</v>
      </c>
      <c r="D5974" s="9">
        <v>682875.96551793907</v>
      </c>
      <c r="E5974" s="9">
        <v>1747011.7004889275</v>
      </c>
      <c r="F5974" s="255" t="s">
        <v>9122</v>
      </c>
      <c r="G5974" s="9"/>
      <c r="H5974" s="255" t="s">
        <v>9168</v>
      </c>
      <c r="I5974" s="9">
        <v>4</v>
      </c>
    </row>
    <row r="5975">
      <c r="A5975" s="255" t="s">
        <v>7152</v>
      </c>
      <c r="B5975" s="9">
        <v>1</v>
      </c>
      <c r="C5975" s="255" t="s">
        <v>9104</v>
      </c>
      <c r="D5975" s="9">
        <v>460460209.70864481</v>
      </c>
      <c r="E5975" s="9">
        <v>1747011.7004889275</v>
      </c>
      <c r="F5975" s="255" t="s">
        <v>9122</v>
      </c>
      <c r="G5975" s="9"/>
      <c r="H5975" s="255" t="s">
        <v>9168</v>
      </c>
      <c r="I5975" s="9">
        <v>4</v>
      </c>
    </row>
    <row r="5976">
      <c r="A5976" s="255" t="s">
        <v>7153</v>
      </c>
      <c r="B5976" s="9">
        <v>1</v>
      </c>
      <c r="C5976" s="255" t="s">
        <v>9105</v>
      </c>
      <c r="D5976" s="9">
        <v>0.39088230795868506</v>
      </c>
      <c r="E5976" s="9">
        <v>1747011.7004889275</v>
      </c>
      <c r="F5976" s="255" t="s">
        <v>9122</v>
      </c>
      <c r="G5976" s="9"/>
      <c r="H5976" s="255" t="s">
        <v>9168</v>
      </c>
      <c r="I5976" s="9">
        <v>4</v>
      </c>
    </row>
    <row r="5977">
      <c r="A5977" s="255" t="s">
        <v>7154</v>
      </c>
      <c r="B5977" s="9">
        <v>1</v>
      </c>
      <c r="C5977" s="255" t="s">
        <v>9205</v>
      </c>
      <c r="D5977" s="9">
        <v>263.57019222010825</v>
      </c>
      <c r="E5977" s="9">
        <v>1747011.7004889275</v>
      </c>
      <c r="F5977" s="255" t="s">
        <v>9122</v>
      </c>
      <c r="G5977" s="9"/>
      <c r="H5977" s="255" t="s">
        <v>9168</v>
      </c>
      <c r="I5977" s="9">
        <v>4</v>
      </c>
    </row>
    <row r="5978">
      <c r="A5978" s="255" t="s">
        <v>7155</v>
      </c>
      <c r="B5978" s="9">
        <v>1</v>
      </c>
      <c r="C5978" s="255" t="s">
        <v>9103</v>
      </c>
      <c r="D5978" s="9">
        <v>682875.96551793907</v>
      </c>
      <c r="E5978" s="9">
        <v>1747011.7004889275</v>
      </c>
      <c r="F5978" s="255" t="s">
        <v>9123</v>
      </c>
      <c r="G5978" s="9"/>
      <c r="H5978" s="255" t="s">
        <v>9168</v>
      </c>
      <c r="I5978" s="9">
        <v>4</v>
      </c>
    </row>
    <row r="5979">
      <c r="A5979" s="255" t="s">
        <v>7156</v>
      </c>
      <c r="B5979" s="9">
        <v>1</v>
      </c>
      <c r="C5979" s="255" t="s">
        <v>9104</v>
      </c>
      <c r="D5979" s="9">
        <v>460460209.70864481</v>
      </c>
      <c r="E5979" s="9">
        <v>1747011.7004889275</v>
      </c>
      <c r="F5979" s="255" t="s">
        <v>9123</v>
      </c>
      <c r="G5979" s="9"/>
      <c r="H5979" s="255" t="s">
        <v>9168</v>
      </c>
      <c r="I5979" s="9">
        <v>4</v>
      </c>
    </row>
    <row r="5980">
      <c r="A5980" s="255" t="s">
        <v>7157</v>
      </c>
      <c r="B5980" s="9">
        <v>1</v>
      </c>
      <c r="C5980" s="255" t="s">
        <v>9105</v>
      </c>
      <c r="D5980" s="9">
        <v>0.39088230795868506</v>
      </c>
      <c r="E5980" s="9">
        <v>1747011.7004889275</v>
      </c>
      <c r="F5980" s="255" t="s">
        <v>9123</v>
      </c>
      <c r="G5980" s="9"/>
      <c r="H5980" s="255" t="s">
        <v>9168</v>
      </c>
      <c r="I5980" s="9">
        <v>4</v>
      </c>
    </row>
    <row r="5981">
      <c r="A5981" s="255" t="s">
        <v>7158</v>
      </c>
      <c r="B5981" s="9">
        <v>1</v>
      </c>
      <c r="C5981" s="255" t="s">
        <v>9205</v>
      </c>
      <c r="D5981" s="9">
        <v>263.57019222010825</v>
      </c>
      <c r="E5981" s="9">
        <v>1747011.7004889275</v>
      </c>
      <c r="F5981" s="255" t="s">
        <v>9123</v>
      </c>
      <c r="G5981" s="9"/>
      <c r="H5981" s="255" t="s">
        <v>9168</v>
      </c>
      <c r="I5981" s="9">
        <v>4</v>
      </c>
    </row>
    <row r="5982">
      <c r="A5982" s="255" t="s">
        <v>7159</v>
      </c>
      <c r="B5982" s="9">
        <v>1</v>
      </c>
      <c r="C5982" s="255" t="s">
        <v>9103</v>
      </c>
      <c r="D5982" s="9">
        <v>682875.96551793907</v>
      </c>
      <c r="E5982" s="9">
        <v>1747011.7004889275</v>
      </c>
      <c r="F5982" s="255" t="s">
        <v>9124</v>
      </c>
      <c r="G5982" s="9"/>
      <c r="H5982" s="255" t="s">
        <v>9168</v>
      </c>
      <c r="I5982" s="9">
        <v>4</v>
      </c>
    </row>
    <row r="5983">
      <c r="A5983" s="255" t="s">
        <v>7160</v>
      </c>
      <c r="B5983" s="9">
        <v>1</v>
      </c>
      <c r="C5983" s="255" t="s">
        <v>9104</v>
      </c>
      <c r="D5983" s="9">
        <v>460460209.70864481</v>
      </c>
      <c r="E5983" s="9">
        <v>1747011.7004889275</v>
      </c>
      <c r="F5983" s="255" t="s">
        <v>9124</v>
      </c>
      <c r="G5983" s="9"/>
      <c r="H5983" s="255" t="s">
        <v>9168</v>
      </c>
      <c r="I5983" s="9">
        <v>4</v>
      </c>
    </row>
    <row r="5984">
      <c r="A5984" s="255" t="s">
        <v>7161</v>
      </c>
      <c r="B5984" s="9">
        <v>1</v>
      </c>
      <c r="C5984" s="255" t="s">
        <v>9105</v>
      </c>
      <c r="D5984" s="9">
        <v>0.39088230795868506</v>
      </c>
      <c r="E5984" s="9">
        <v>1747011.7004889275</v>
      </c>
      <c r="F5984" s="255" t="s">
        <v>9124</v>
      </c>
      <c r="G5984" s="9"/>
      <c r="H5984" s="255" t="s">
        <v>9168</v>
      </c>
      <c r="I5984" s="9">
        <v>4</v>
      </c>
    </row>
    <row r="5985">
      <c r="A5985" s="255" t="s">
        <v>7162</v>
      </c>
      <c r="B5985" s="9">
        <v>1</v>
      </c>
      <c r="C5985" s="255" t="s">
        <v>9205</v>
      </c>
      <c r="D5985" s="9">
        <v>263.57019222010825</v>
      </c>
      <c r="E5985" s="9">
        <v>1747011.7004889275</v>
      </c>
      <c r="F5985" s="255" t="s">
        <v>9124</v>
      </c>
      <c r="G5985" s="9"/>
      <c r="H5985" s="255" t="s">
        <v>9168</v>
      </c>
      <c r="I5985" s="9">
        <v>4</v>
      </c>
    </row>
    <row r="5986">
      <c r="A5986" s="255" t="s">
        <v>7163</v>
      </c>
      <c r="B5986" s="9">
        <v>1</v>
      </c>
      <c r="C5986" s="255" t="s">
        <v>9103</v>
      </c>
      <c r="D5986" s="9">
        <v>1747011.7004889275</v>
      </c>
      <c r="E5986" s="9">
        <v>1747011.7004889275</v>
      </c>
      <c r="F5986" s="255" t="s">
        <v>9125</v>
      </c>
      <c r="G5986" s="9"/>
      <c r="H5986" s="255" t="s">
        <v>9168</v>
      </c>
      <c r="I5986" s="9">
        <v>4</v>
      </c>
    </row>
    <row r="5987">
      <c r="A5987" s="255" t="s">
        <v>7164</v>
      </c>
      <c r="B5987" s="9">
        <v>1</v>
      </c>
      <c r="C5987" s="255" t="s">
        <v>9104</v>
      </c>
      <c r="D5987" s="9">
        <v>725485301.29114246</v>
      </c>
      <c r="E5987" s="9">
        <v>1747011.7004889275</v>
      </c>
      <c r="F5987" s="255" t="s">
        <v>9125</v>
      </c>
      <c r="G5987" s="9"/>
      <c r="H5987" s="255" t="s">
        <v>9168</v>
      </c>
      <c r="I5987" s="9">
        <v>4</v>
      </c>
    </row>
    <row r="5988">
      <c r="A5988" s="255" t="s">
        <v>7165</v>
      </c>
      <c r="B5988" s="9">
        <v>1</v>
      </c>
      <c r="C5988" s="255" t="s">
        <v>9105</v>
      </c>
      <c r="D5988" s="9">
        <v>1</v>
      </c>
      <c r="E5988" s="9">
        <v>1747011.7004889275</v>
      </c>
      <c r="F5988" s="255" t="s">
        <v>9125</v>
      </c>
      <c r="G5988" s="9"/>
      <c r="H5988" s="255" t="s">
        <v>9168</v>
      </c>
      <c r="I5988" s="9">
        <v>4</v>
      </c>
    </row>
    <row r="5989">
      <c r="A5989" s="255" t="s">
        <v>7166</v>
      </c>
      <c r="B5989" s="9">
        <v>1</v>
      </c>
      <c r="C5989" s="255" t="s">
        <v>9205</v>
      </c>
      <c r="D5989" s="9">
        <v>415.27214791297877</v>
      </c>
      <c r="E5989" s="9">
        <v>1747011.7004889275</v>
      </c>
      <c r="F5989" s="255" t="s">
        <v>9125</v>
      </c>
      <c r="G5989" s="9"/>
      <c r="H5989" s="255" t="s">
        <v>9168</v>
      </c>
      <c r="I5989" s="9">
        <v>4</v>
      </c>
    </row>
    <row r="5990">
      <c r="A5990" s="255" t="s">
        <v>7167</v>
      </c>
      <c r="B5990" s="9">
        <v>1</v>
      </c>
      <c r="C5990" s="255" t="s">
        <v>9103</v>
      </c>
      <c r="D5990" s="9">
        <v>332997.48679636902</v>
      </c>
      <c r="E5990" s="9">
        <v>1747011.7004889275</v>
      </c>
      <c r="F5990" s="255" t="s">
        <v>9126</v>
      </c>
      <c r="G5990" s="9"/>
      <c r="H5990" s="255" t="s">
        <v>9168</v>
      </c>
      <c r="I5990" s="9">
        <v>4</v>
      </c>
    </row>
    <row r="5991">
      <c r="A5991" s="255" t="s">
        <v>7168</v>
      </c>
      <c r="B5991" s="9">
        <v>1</v>
      </c>
      <c r="C5991" s="255" t="s">
        <v>9104</v>
      </c>
      <c r="D5991" s="9">
        <v>515958636.18197739</v>
      </c>
      <c r="E5991" s="9">
        <v>1747011.7004889275</v>
      </c>
      <c r="F5991" s="255" t="s">
        <v>9126</v>
      </c>
      <c r="G5991" s="9"/>
      <c r="H5991" s="255" t="s">
        <v>9168</v>
      </c>
      <c r="I5991" s="9">
        <v>4</v>
      </c>
    </row>
    <row r="5992">
      <c r="A5992" s="255" t="s">
        <v>7169</v>
      </c>
      <c r="B5992" s="9">
        <v>1</v>
      </c>
      <c r="C5992" s="255" t="s">
        <v>9105</v>
      </c>
      <c r="D5992" s="9">
        <v>0.19060976334799284</v>
      </c>
      <c r="E5992" s="9">
        <v>1747011.7004889275</v>
      </c>
      <c r="F5992" s="255" t="s">
        <v>9126</v>
      </c>
      <c r="G5992" s="9"/>
      <c r="H5992" s="255" t="s">
        <v>9168</v>
      </c>
      <c r="I5992" s="9">
        <v>4</v>
      </c>
    </row>
    <row r="5993">
      <c r="A5993" s="255" t="s">
        <v>7170</v>
      </c>
      <c r="B5993" s="9">
        <v>1</v>
      </c>
      <c r="C5993" s="255" t="s">
        <v>9205</v>
      </c>
      <c r="D5993" s="9">
        <v>295.33782517746079</v>
      </c>
      <c r="E5993" s="9">
        <v>1747011.7004889275</v>
      </c>
      <c r="F5993" s="255" t="s">
        <v>9126</v>
      </c>
      <c r="G5993" s="9"/>
      <c r="H5993" s="255" t="s">
        <v>9168</v>
      </c>
      <c r="I5993" s="9">
        <v>4</v>
      </c>
    </row>
    <row r="5994">
      <c r="A5994" s="255" t="s">
        <v>7171</v>
      </c>
      <c r="B5994" s="9">
        <v>1</v>
      </c>
      <c r="C5994" s="255" t="s">
        <v>9103</v>
      </c>
      <c r="D5994" s="9">
        <v>717545.48139928025</v>
      </c>
      <c r="E5994" s="9">
        <v>1747011.7004889275</v>
      </c>
      <c r="F5994" s="255" t="s">
        <v>9127</v>
      </c>
      <c r="G5994" s="9"/>
      <c r="H5994" s="255" t="s">
        <v>9168</v>
      </c>
      <c r="I5994" s="9">
        <v>4</v>
      </c>
    </row>
    <row r="5995">
      <c r="A5995" s="255" t="s">
        <v>7172</v>
      </c>
      <c r="B5995" s="9">
        <v>1</v>
      </c>
      <c r="C5995" s="255" t="s">
        <v>9104</v>
      </c>
      <c r="D5995" s="9">
        <v>976418845.89062214</v>
      </c>
      <c r="E5995" s="9">
        <v>1747011.7004889275</v>
      </c>
      <c r="F5995" s="255" t="s">
        <v>9127</v>
      </c>
      <c r="G5995" s="9"/>
      <c r="H5995" s="255" t="s">
        <v>9168</v>
      </c>
      <c r="I5995" s="9">
        <v>4</v>
      </c>
    </row>
    <row r="5996">
      <c r="A5996" s="255" t="s">
        <v>7173</v>
      </c>
      <c r="B5996" s="9">
        <v>1</v>
      </c>
      <c r="C5996" s="255" t="s">
        <v>9105</v>
      </c>
      <c r="D5996" s="9">
        <v>0.41072734727447124</v>
      </c>
      <c r="E5996" s="9">
        <v>1747011.7004889275</v>
      </c>
      <c r="F5996" s="255" t="s">
        <v>9127</v>
      </c>
      <c r="G5996" s="9"/>
      <c r="H5996" s="255" t="s">
        <v>9168</v>
      </c>
      <c r="I5996" s="9">
        <v>4</v>
      </c>
    </row>
    <row r="5997">
      <c r="A5997" s="255" t="s">
        <v>7174</v>
      </c>
      <c r="B5997" s="9">
        <v>1</v>
      </c>
      <c r="C5997" s="255" t="s">
        <v>9205</v>
      </c>
      <c r="D5997" s="9">
        <v>558.90801739756898</v>
      </c>
      <c r="E5997" s="9">
        <v>1747011.7004889275</v>
      </c>
      <c r="F5997" s="255" t="s">
        <v>9127</v>
      </c>
      <c r="G5997" s="9"/>
      <c r="H5997" s="255" t="s">
        <v>9168</v>
      </c>
      <c r="I5997" s="9">
        <v>4</v>
      </c>
    </row>
    <row r="5998">
      <c r="A5998" s="255" t="s">
        <v>7175</v>
      </c>
      <c r="B5998" s="9">
        <v>1</v>
      </c>
      <c r="C5998" s="255" t="s">
        <v>9103</v>
      </c>
      <c r="D5998" s="9">
        <v>717545.48139928025</v>
      </c>
      <c r="E5998" s="9">
        <v>1747011.7004889275</v>
      </c>
      <c r="F5998" s="255" t="s">
        <v>9128</v>
      </c>
      <c r="G5998" s="9"/>
      <c r="H5998" s="255" t="s">
        <v>9168</v>
      </c>
      <c r="I5998" s="9">
        <v>4</v>
      </c>
    </row>
    <row r="5999">
      <c r="A5999" s="255" t="s">
        <v>7176</v>
      </c>
      <c r="B5999" s="9">
        <v>1</v>
      </c>
      <c r="C5999" s="255" t="s">
        <v>9104</v>
      </c>
      <c r="D5999" s="9">
        <v>976418845.89062214</v>
      </c>
      <c r="E5999" s="9">
        <v>1747011.7004889275</v>
      </c>
      <c r="F5999" s="255" t="s">
        <v>9128</v>
      </c>
      <c r="G5999" s="9"/>
      <c r="H5999" s="255" t="s">
        <v>9168</v>
      </c>
      <c r="I5999" s="9">
        <v>4</v>
      </c>
    </row>
    <row r="6000">
      <c r="A6000" s="255" t="s">
        <v>7177</v>
      </c>
      <c r="B6000" s="9">
        <v>1</v>
      </c>
      <c r="C6000" s="255" t="s">
        <v>9105</v>
      </c>
      <c r="D6000" s="9">
        <v>0.41072734727447124</v>
      </c>
      <c r="E6000" s="9">
        <v>1747011.7004889275</v>
      </c>
      <c r="F6000" s="255" t="s">
        <v>9128</v>
      </c>
      <c r="G6000" s="9"/>
      <c r="H6000" s="255" t="s">
        <v>9168</v>
      </c>
      <c r="I6000" s="9">
        <v>4</v>
      </c>
    </row>
    <row r="6001">
      <c r="A6001" s="255" t="s">
        <v>7178</v>
      </c>
      <c r="B6001" s="9">
        <v>1</v>
      </c>
      <c r="C6001" s="255" t="s">
        <v>9205</v>
      </c>
      <c r="D6001" s="9">
        <v>558.90801739756898</v>
      </c>
      <c r="E6001" s="9">
        <v>1747011.7004889275</v>
      </c>
      <c r="F6001" s="255" t="s">
        <v>9128</v>
      </c>
      <c r="G6001" s="9"/>
      <c r="H6001" s="255" t="s">
        <v>9168</v>
      </c>
      <c r="I6001" s="9">
        <v>4</v>
      </c>
    </row>
    <row r="6002">
      <c r="A6002" s="255" t="s">
        <v>7179</v>
      </c>
      <c r="B6002" s="9">
        <v>1</v>
      </c>
      <c r="C6002" s="255" t="s">
        <v>9103</v>
      </c>
      <c r="D6002" s="9">
        <v>233391.58589069301</v>
      </c>
      <c r="E6002" s="9">
        <v>1747011.7004889275</v>
      </c>
      <c r="F6002" s="255" t="s">
        <v>9129</v>
      </c>
      <c r="G6002" s="9"/>
      <c r="H6002" s="255" t="s">
        <v>9168</v>
      </c>
      <c r="I6002" s="9">
        <v>4</v>
      </c>
    </row>
    <row r="6003">
      <c r="A6003" s="255" t="s">
        <v>7180</v>
      </c>
      <c r="B6003" s="9">
        <v>1</v>
      </c>
      <c r="C6003" s="255" t="s">
        <v>9104</v>
      </c>
      <c r="D6003" s="9">
        <v>-518268530.44061321</v>
      </c>
      <c r="E6003" s="9">
        <v>1747011.7004889275</v>
      </c>
      <c r="F6003" s="255" t="s">
        <v>9129</v>
      </c>
      <c r="G6003" s="9"/>
      <c r="H6003" s="255" t="s">
        <v>9168</v>
      </c>
      <c r="I6003" s="9">
        <v>4</v>
      </c>
    </row>
    <row r="6004">
      <c r="A6004" s="255" t="s">
        <v>7181</v>
      </c>
      <c r="B6004" s="9">
        <v>1</v>
      </c>
      <c r="C6004" s="255" t="s">
        <v>9105</v>
      </c>
      <c r="D6004" s="9">
        <v>0.13359474686138328</v>
      </c>
      <c r="E6004" s="9">
        <v>1747011.7004889275</v>
      </c>
      <c r="F6004" s="255" t="s">
        <v>9129</v>
      </c>
      <c r="G6004" s="9"/>
      <c r="H6004" s="255" t="s">
        <v>9168</v>
      </c>
      <c r="I6004" s="9">
        <v>4</v>
      </c>
    </row>
    <row r="6005">
      <c r="A6005" s="255" t="s">
        <v>7182</v>
      </c>
      <c r="B6005" s="9">
        <v>1</v>
      </c>
      <c r="C6005" s="255" t="s">
        <v>9205</v>
      </c>
      <c r="D6005" s="9">
        <v>-296.66002253766703</v>
      </c>
      <c r="E6005" s="9">
        <v>1747011.7004889275</v>
      </c>
      <c r="F6005" s="255" t="s">
        <v>9129</v>
      </c>
      <c r="G6005" s="9"/>
      <c r="H6005" s="255" t="s">
        <v>9168</v>
      </c>
      <c r="I6005" s="9">
        <v>4</v>
      </c>
    </row>
    <row r="6006">
      <c r="A6006" s="255" t="s">
        <v>7183</v>
      </c>
      <c r="B6006" s="9">
        <v>1</v>
      </c>
      <c r="C6006" s="255" t="s">
        <v>9103</v>
      </c>
      <c r="D6006" s="9">
        <v>233391.58589069301</v>
      </c>
      <c r="E6006" s="9">
        <v>1747011.7004889275</v>
      </c>
      <c r="F6006" s="255" t="s">
        <v>9130</v>
      </c>
      <c r="G6006" s="9"/>
      <c r="H6006" s="255" t="s">
        <v>9168</v>
      </c>
      <c r="I6006" s="9">
        <v>4</v>
      </c>
    </row>
    <row r="6007">
      <c r="A6007" s="255" t="s">
        <v>7184</v>
      </c>
      <c r="B6007" s="9">
        <v>1</v>
      </c>
      <c r="C6007" s="255" t="s">
        <v>9104</v>
      </c>
      <c r="D6007" s="9">
        <v>-518268530.44061321</v>
      </c>
      <c r="E6007" s="9">
        <v>1747011.7004889275</v>
      </c>
      <c r="F6007" s="255" t="s">
        <v>9130</v>
      </c>
      <c r="G6007" s="9"/>
      <c r="H6007" s="255" t="s">
        <v>9168</v>
      </c>
      <c r="I6007" s="9">
        <v>4</v>
      </c>
    </row>
    <row r="6008">
      <c r="A6008" s="255" t="s">
        <v>7185</v>
      </c>
      <c r="B6008" s="9">
        <v>1</v>
      </c>
      <c r="C6008" s="255" t="s">
        <v>9105</v>
      </c>
      <c r="D6008" s="9">
        <v>0.13359474686138328</v>
      </c>
      <c r="E6008" s="9">
        <v>1747011.7004889275</v>
      </c>
      <c r="F6008" s="255" t="s">
        <v>9130</v>
      </c>
      <c r="G6008" s="9"/>
      <c r="H6008" s="255" t="s">
        <v>9168</v>
      </c>
      <c r="I6008" s="9">
        <v>4</v>
      </c>
    </row>
    <row r="6009">
      <c r="A6009" s="255" t="s">
        <v>7186</v>
      </c>
      <c r="B6009" s="9">
        <v>1</v>
      </c>
      <c r="C6009" s="255" t="s">
        <v>9205</v>
      </c>
      <c r="D6009" s="9">
        <v>-296.66002253766703</v>
      </c>
      <c r="E6009" s="9">
        <v>1747011.7004889275</v>
      </c>
      <c r="F6009" s="255" t="s">
        <v>9130</v>
      </c>
      <c r="G6009" s="9"/>
      <c r="H6009" s="255" t="s">
        <v>9168</v>
      </c>
      <c r="I6009" s="9">
        <v>4</v>
      </c>
    </row>
    <row r="6010">
      <c r="A6010" s="255" t="s">
        <v>7187</v>
      </c>
      <c r="B6010" s="9">
        <v>1</v>
      </c>
      <c r="C6010" s="255" t="s">
        <v>9103</v>
      </c>
      <c r="D6010" s="9">
        <v>1747011.7004889275</v>
      </c>
      <c r="E6010" s="9">
        <v>1747011.7004889275</v>
      </c>
      <c r="F6010" s="255" t="s">
        <v>9131</v>
      </c>
      <c r="G6010" s="9"/>
      <c r="H6010" s="255" t="s">
        <v>9168</v>
      </c>
      <c r="I6010" s="9">
        <v>4</v>
      </c>
    </row>
    <row r="6011">
      <c r="A6011" s="255" t="s">
        <v>7188</v>
      </c>
      <c r="B6011" s="9">
        <v>1</v>
      </c>
      <c r="C6011" s="255" t="s">
        <v>9104</v>
      </c>
      <c r="D6011" s="9">
        <v>978728740.14925802</v>
      </c>
      <c r="E6011" s="9">
        <v>1747011.7004889275</v>
      </c>
      <c r="F6011" s="255" t="s">
        <v>9131</v>
      </c>
      <c r="G6011" s="9"/>
      <c r="H6011" s="255" t="s">
        <v>9168</v>
      </c>
      <c r="I6011" s="9">
        <v>4</v>
      </c>
    </row>
    <row r="6012">
      <c r="A6012" s="255" t="s">
        <v>7189</v>
      </c>
      <c r="B6012" s="9">
        <v>1</v>
      </c>
      <c r="C6012" s="255" t="s">
        <v>9105</v>
      </c>
      <c r="D6012" s="9">
        <v>1</v>
      </c>
      <c r="E6012" s="9">
        <v>1747011.7004889275</v>
      </c>
      <c r="F6012" s="255" t="s">
        <v>9131</v>
      </c>
      <c r="G6012" s="9"/>
      <c r="H6012" s="255" t="s">
        <v>9168</v>
      </c>
      <c r="I6012" s="9">
        <v>4</v>
      </c>
    </row>
    <row r="6013">
      <c r="A6013" s="255" t="s">
        <v>7190</v>
      </c>
      <c r="B6013" s="9">
        <v>1</v>
      </c>
      <c r="C6013" s="255" t="s">
        <v>9205</v>
      </c>
      <c r="D6013" s="9">
        <v>560.23021475777523</v>
      </c>
      <c r="E6013" s="9">
        <v>1747011.7004889275</v>
      </c>
      <c r="F6013" s="255" t="s">
        <v>9131</v>
      </c>
      <c r="G6013" s="9"/>
      <c r="H6013" s="255" t="s">
        <v>9168</v>
      </c>
      <c r="I6013" s="9">
        <v>4</v>
      </c>
    </row>
    <row r="6014">
      <c r="A6014" s="255" t="s">
        <v>7191</v>
      </c>
      <c r="B6014" s="9">
        <v>1</v>
      </c>
      <c r="C6014" s="255" t="s">
        <v>9103</v>
      </c>
      <c r="D6014" s="9">
        <v>1747011.7004889275</v>
      </c>
      <c r="E6014" s="9">
        <v>1747011.7004889275</v>
      </c>
      <c r="F6014" s="255" t="s">
        <v>9132</v>
      </c>
      <c r="G6014" s="9"/>
      <c r="H6014" s="255" t="s">
        <v>9168</v>
      </c>
      <c r="I6014" s="9">
        <v>4</v>
      </c>
    </row>
    <row r="6015">
      <c r="A6015" s="255" t="s">
        <v>7192</v>
      </c>
      <c r="B6015" s="9">
        <v>1</v>
      </c>
      <c r="C6015" s="255" t="s">
        <v>9104</v>
      </c>
      <c r="D6015" s="9">
        <v>1467631073.7294641</v>
      </c>
      <c r="E6015" s="9">
        <v>1747011.7004889275</v>
      </c>
      <c r="F6015" s="255" t="s">
        <v>9132</v>
      </c>
      <c r="G6015" s="9"/>
      <c r="H6015" s="255" t="s">
        <v>9168</v>
      </c>
      <c r="I6015" s="9">
        <v>4</v>
      </c>
    </row>
    <row r="6016">
      <c r="A6016" s="255" t="s">
        <v>7193</v>
      </c>
      <c r="B6016" s="9">
        <v>1</v>
      </c>
      <c r="C6016" s="255" t="s">
        <v>9105</v>
      </c>
      <c r="D6016" s="9">
        <v>1</v>
      </c>
      <c r="E6016" s="9">
        <v>1747011.7004889275</v>
      </c>
      <c r="F6016" s="255" t="s">
        <v>9132</v>
      </c>
      <c r="G6016" s="9"/>
      <c r="H6016" s="255" t="s">
        <v>9168</v>
      </c>
      <c r="I6016" s="9">
        <v>4</v>
      </c>
    </row>
    <row r="6017">
      <c r="A6017" s="255" t="s">
        <v>7194</v>
      </c>
      <c r="B6017" s="9">
        <v>1</v>
      </c>
      <c r="C6017" s="255" t="s">
        <v>9205</v>
      </c>
      <c r="D6017" s="9">
        <v>840.08084966959598</v>
      </c>
      <c r="E6017" s="9">
        <v>1747011.7004889275</v>
      </c>
      <c r="F6017" s="255" t="s">
        <v>9132</v>
      </c>
      <c r="G6017" s="9"/>
      <c r="H6017" s="255" t="s">
        <v>9168</v>
      </c>
      <c r="I6017" s="9">
        <v>4</v>
      </c>
    </row>
    <row r="6018">
      <c r="A6018" s="255" t="s">
        <v>7195</v>
      </c>
      <c r="B6018" s="9">
        <v>1</v>
      </c>
      <c r="C6018" s="255" t="s">
        <v>9103</v>
      </c>
      <c r="D6018" s="9">
        <v>315406.0618713799</v>
      </c>
      <c r="E6018" s="9">
        <v>1747011.7004889275</v>
      </c>
      <c r="F6018" s="255" t="s">
        <v>9133</v>
      </c>
      <c r="G6018" s="9"/>
      <c r="H6018" s="255" t="s">
        <v>9168</v>
      </c>
      <c r="I6018" s="9">
        <v>4</v>
      </c>
    </row>
    <row r="6019">
      <c r="A6019" s="255" t="s">
        <v>7196</v>
      </c>
      <c r="B6019" s="9">
        <v>1</v>
      </c>
      <c r="C6019" s="255" t="s">
        <v>9104</v>
      </c>
      <c r="D6019" s="9">
        <v>532996066.22292227</v>
      </c>
      <c r="E6019" s="9">
        <v>1747011.7004889275</v>
      </c>
      <c r="F6019" s="255" t="s">
        <v>9133</v>
      </c>
      <c r="G6019" s="9"/>
      <c r="H6019" s="255" t="s">
        <v>9168</v>
      </c>
      <c r="I6019" s="9">
        <v>4</v>
      </c>
    </row>
    <row r="6020">
      <c r="A6020" s="255" t="s">
        <v>7197</v>
      </c>
      <c r="B6020" s="9">
        <v>1</v>
      </c>
      <c r="C6020" s="255" t="s">
        <v>9105</v>
      </c>
      <c r="D6020" s="9">
        <v>0.18054032596525185</v>
      </c>
      <c r="E6020" s="9">
        <v>1747011.7004889275</v>
      </c>
      <c r="F6020" s="255" t="s">
        <v>9133</v>
      </c>
      <c r="G6020" s="9"/>
      <c r="H6020" s="255" t="s">
        <v>9168</v>
      </c>
      <c r="I6020" s="9">
        <v>4</v>
      </c>
    </row>
    <row r="6021">
      <c r="A6021" s="255" t="s">
        <v>7198</v>
      </c>
      <c r="B6021" s="9">
        <v>1</v>
      </c>
      <c r="C6021" s="255" t="s">
        <v>9205</v>
      </c>
      <c r="D6021" s="9">
        <v>305.09015255808265</v>
      </c>
      <c r="E6021" s="9">
        <v>1747011.7004889275</v>
      </c>
      <c r="F6021" s="255" t="s">
        <v>9133</v>
      </c>
      <c r="G6021" s="9"/>
      <c r="H6021" s="255" t="s">
        <v>9168</v>
      </c>
      <c r="I6021" s="9">
        <v>4</v>
      </c>
    </row>
    <row r="6022">
      <c r="A6022" s="255" t="s">
        <v>7199</v>
      </c>
      <c r="B6022" s="9">
        <v>1</v>
      </c>
      <c r="C6022" s="255" t="s">
        <v>9103</v>
      </c>
      <c r="D6022" s="9">
        <v>0</v>
      </c>
      <c r="E6022" s="9">
        <v>1747011.7004889275</v>
      </c>
      <c r="F6022" s="255" t="s">
        <v>9134</v>
      </c>
      <c r="G6022" s="9"/>
      <c r="H6022" s="255" t="s">
        <v>9168</v>
      </c>
      <c r="I6022" s="9">
        <v>4</v>
      </c>
    </row>
    <row r="6023">
      <c r="A6023" s="255" t="s">
        <v>7200</v>
      </c>
      <c r="B6023" s="9">
        <v>1</v>
      </c>
      <c r="C6023" s="255" t="s">
        <v>9104</v>
      </c>
      <c r="D6023" s="9">
        <v>-1024208294.0617642</v>
      </c>
      <c r="E6023" s="9">
        <v>1747011.7004889275</v>
      </c>
      <c r="F6023" s="255" t="s">
        <v>9134</v>
      </c>
      <c r="G6023" s="9"/>
      <c r="H6023" s="255" t="s">
        <v>9168</v>
      </c>
      <c r="I6023" s="9">
        <v>4</v>
      </c>
    </row>
    <row r="6024">
      <c r="A6024" s="255" t="s">
        <v>7201</v>
      </c>
      <c r="B6024" s="9">
        <v>1</v>
      </c>
      <c r="C6024" s="255" t="s">
        <v>9105</v>
      </c>
      <c r="D6024" s="9">
        <v>0</v>
      </c>
      <c r="E6024" s="9">
        <v>1747011.7004889275</v>
      </c>
      <c r="F6024" s="255" t="s">
        <v>9134</v>
      </c>
      <c r="G6024" s="9"/>
      <c r="H6024" s="255" t="s">
        <v>9168</v>
      </c>
      <c r="I6024" s="9">
        <v>4</v>
      </c>
    </row>
    <row r="6025">
      <c r="A6025" s="255" t="s">
        <v>7202</v>
      </c>
      <c r="B6025" s="9">
        <v>1</v>
      </c>
      <c r="C6025" s="255" t="s">
        <v>9205</v>
      </c>
      <c r="D6025" s="9">
        <v>-586.26298483010964</v>
      </c>
      <c r="E6025" s="9">
        <v>1747011.7004889275</v>
      </c>
      <c r="F6025" s="255" t="s">
        <v>9134</v>
      </c>
      <c r="G6025" s="9"/>
      <c r="H6025" s="255" t="s">
        <v>9168</v>
      </c>
      <c r="I6025" s="9">
        <v>4</v>
      </c>
    </row>
    <row r="6026">
      <c r="A6026" s="255" t="s">
        <v>7203</v>
      </c>
      <c r="B6026" s="9">
        <v>1</v>
      </c>
      <c r="C6026" s="255" t="s">
        <v>9103</v>
      </c>
      <c r="D6026" s="9">
        <v>240286.05555753526</v>
      </c>
      <c r="E6026" s="9">
        <v>1747011.7004889275</v>
      </c>
      <c r="F6026" s="255" t="s">
        <v>9135</v>
      </c>
      <c r="G6026" s="9"/>
      <c r="H6026" s="255" t="s">
        <v>9168</v>
      </c>
      <c r="I6026" s="9">
        <v>4</v>
      </c>
    </row>
    <row r="6027">
      <c r="A6027" s="255" t="s">
        <v>7204</v>
      </c>
      <c r="B6027" s="9">
        <v>1</v>
      </c>
      <c r="C6027" s="255" t="s">
        <v>9104</v>
      </c>
      <c r="D6027" s="9">
        <v>-491212227.83884192</v>
      </c>
      <c r="E6027" s="9">
        <v>1747011.7004889275</v>
      </c>
      <c r="F6027" s="255" t="s">
        <v>9135</v>
      </c>
      <c r="G6027" s="9"/>
      <c r="H6027" s="255" t="s">
        <v>9168</v>
      </c>
      <c r="I6027" s="9">
        <v>4</v>
      </c>
    </row>
    <row r="6028">
      <c r="A6028" s="255" t="s">
        <v>7205</v>
      </c>
      <c r="B6028" s="9">
        <v>1</v>
      </c>
      <c r="C6028" s="255" t="s">
        <v>9105</v>
      </c>
      <c r="D6028" s="9">
        <v>0.1375411827466797</v>
      </c>
      <c r="E6028" s="9">
        <v>1747011.7004889275</v>
      </c>
      <c r="F6028" s="255" t="s">
        <v>9135</v>
      </c>
      <c r="G6028" s="9"/>
      <c r="H6028" s="255" t="s">
        <v>9168</v>
      </c>
      <c r="I6028" s="9">
        <v>4</v>
      </c>
    </row>
    <row r="6029">
      <c r="A6029" s="255" t="s">
        <v>7206</v>
      </c>
      <c r="B6029" s="9">
        <v>1</v>
      </c>
      <c r="C6029" s="255" t="s">
        <v>9205</v>
      </c>
      <c r="D6029" s="9">
        <v>-281.17283227202699</v>
      </c>
      <c r="E6029" s="9">
        <v>1747011.7004889275</v>
      </c>
      <c r="F6029" s="255" t="s">
        <v>9135</v>
      </c>
      <c r="G6029" s="9"/>
      <c r="H6029" s="255" t="s">
        <v>9168</v>
      </c>
      <c r="I6029" s="9">
        <v>4</v>
      </c>
    </row>
    <row r="6030">
      <c r="A6030" s="255" t="s">
        <v>7207</v>
      </c>
      <c r="B6030" s="9">
        <v>1</v>
      </c>
      <c r="C6030" s="255" t="s">
        <v>9103</v>
      </c>
      <c r="D6030" s="9">
        <v>6894.4696668422539</v>
      </c>
      <c r="E6030" s="9">
        <v>1747011.7004889275</v>
      </c>
      <c r="F6030" s="255" t="s">
        <v>9136</v>
      </c>
      <c r="G6030" s="9"/>
      <c r="H6030" s="255" t="s">
        <v>9168</v>
      </c>
      <c r="I6030" s="9">
        <v>4</v>
      </c>
    </row>
    <row r="6031">
      <c r="A6031" s="255" t="s">
        <v>7208</v>
      </c>
      <c r="B6031" s="9">
        <v>1</v>
      </c>
      <c r="C6031" s="255" t="s">
        <v>9104</v>
      </c>
      <c r="D6031" s="9">
        <v>27056302.601771295</v>
      </c>
      <c r="E6031" s="9">
        <v>1747011.7004889275</v>
      </c>
      <c r="F6031" s="255" t="s">
        <v>9136</v>
      </c>
      <c r="G6031" s="9"/>
      <c r="H6031" s="255" t="s">
        <v>9168</v>
      </c>
      <c r="I6031" s="9">
        <v>4</v>
      </c>
    </row>
    <row r="6032">
      <c r="A6032" s="255" t="s">
        <v>7209</v>
      </c>
      <c r="B6032" s="9">
        <v>1</v>
      </c>
      <c r="C6032" s="255" t="s">
        <v>9105</v>
      </c>
      <c r="D6032" s="9">
        <v>0.0039464358852964367</v>
      </c>
      <c r="E6032" s="9">
        <v>1747011.7004889275</v>
      </c>
      <c r="F6032" s="255" t="s">
        <v>9136</v>
      </c>
      <c r="G6032" s="9"/>
      <c r="H6032" s="255" t="s">
        <v>9168</v>
      </c>
      <c r="I6032" s="9">
        <v>4</v>
      </c>
    </row>
    <row r="6033">
      <c r="A6033" s="255" t="s">
        <v>7210</v>
      </c>
      <c r="B6033" s="9">
        <v>1</v>
      </c>
      <c r="C6033" s="255" t="s">
        <v>9205</v>
      </c>
      <c r="D6033" s="9">
        <v>15.487190265639995</v>
      </c>
      <c r="E6033" s="9">
        <v>1747011.7004889275</v>
      </c>
      <c r="F6033" s="255" t="s">
        <v>9136</v>
      </c>
      <c r="G6033" s="9"/>
      <c r="H6033" s="255" t="s">
        <v>9168</v>
      </c>
      <c r="I6033" s="9">
        <v>4</v>
      </c>
    </row>
    <row r="6034">
      <c r="A6034" s="255" t="s">
        <v>7211</v>
      </c>
      <c r="B6034" s="9">
        <v>1</v>
      </c>
      <c r="C6034" s="255" t="s">
        <v>9103</v>
      </c>
      <c r="D6034" s="9">
        <v>328926.88151748211</v>
      </c>
      <c r="E6034" s="9">
        <v>1747011.7004889275</v>
      </c>
      <c r="F6034" s="255" t="s">
        <v>9137</v>
      </c>
      <c r="G6034" s="9"/>
      <c r="H6034" s="255" t="s">
        <v>9168</v>
      </c>
      <c r="I6034" s="9">
        <v>4</v>
      </c>
    </row>
    <row r="6035">
      <c r="A6035" s="255" t="s">
        <v>7212</v>
      </c>
      <c r="B6035" s="9">
        <v>1</v>
      </c>
      <c r="C6035" s="255" t="s">
        <v>9104</v>
      </c>
      <c r="D6035" s="9">
        <v>488902333.5802061</v>
      </c>
      <c r="E6035" s="9">
        <v>1747011.7004889275</v>
      </c>
      <c r="F6035" s="255" t="s">
        <v>9137</v>
      </c>
      <c r="G6035" s="9"/>
      <c r="H6035" s="255" t="s">
        <v>9168</v>
      </c>
      <c r="I6035" s="9">
        <v>4</v>
      </c>
    </row>
    <row r="6036">
      <c r="A6036" s="255" t="s">
        <v>7213</v>
      </c>
      <c r="B6036" s="9">
        <v>1</v>
      </c>
      <c r="C6036" s="255" t="s">
        <v>9105</v>
      </c>
      <c r="D6036" s="9">
        <v>0.18827972441479754</v>
      </c>
      <c r="E6036" s="9">
        <v>1747011.7004889275</v>
      </c>
      <c r="F6036" s="255" t="s">
        <v>9137</v>
      </c>
      <c r="G6036" s="9"/>
      <c r="H6036" s="255" t="s">
        <v>9168</v>
      </c>
      <c r="I6036" s="9">
        <v>4</v>
      </c>
    </row>
    <row r="6037">
      <c r="A6037" s="255" t="s">
        <v>7214</v>
      </c>
      <c r="B6037" s="9">
        <v>1</v>
      </c>
      <c r="C6037" s="255" t="s">
        <v>9205</v>
      </c>
      <c r="D6037" s="9">
        <v>279.8506349118208</v>
      </c>
      <c r="E6037" s="9">
        <v>1747011.7004889275</v>
      </c>
      <c r="F6037" s="255" t="s">
        <v>9137</v>
      </c>
      <c r="G6037" s="9"/>
      <c r="H6037" s="255" t="s">
        <v>9168</v>
      </c>
      <c r="I6037" s="9">
        <v>4</v>
      </c>
    </row>
    <row r="6038">
      <c r="A6038" s="255" t="s">
        <v>7215</v>
      </c>
      <c r="B6038" s="9">
        <v>1</v>
      </c>
      <c r="C6038" s="255" t="s">
        <v>9103</v>
      </c>
      <c r="D6038" s="9">
        <v>0</v>
      </c>
      <c r="E6038" s="9">
        <v>1747011.7004889275</v>
      </c>
      <c r="F6038" s="255" t="s">
        <v>9138</v>
      </c>
      <c r="G6038" s="9"/>
      <c r="H6038" s="255" t="s">
        <v>9168</v>
      </c>
      <c r="I6038" s="9">
        <v>4</v>
      </c>
    </row>
    <row r="6039">
      <c r="A6039" s="255" t="s">
        <v>7216</v>
      </c>
      <c r="B6039" s="9">
        <v>1</v>
      </c>
      <c r="C6039" s="255" t="s">
        <v>9104</v>
      </c>
      <c r="D6039" s="9">
        <v>0</v>
      </c>
      <c r="E6039" s="9">
        <v>1747011.7004889275</v>
      </c>
      <c r="F6039" s="255" t="s">
        <v>9138</v>
      </c>
      <c r="G6039" s="9"/>
      <c r="H6039" s="255" t="s">
        <v>9168</v>
      </c>
      <c r="I6039" s="9">
        <v>4</v>
      </c>
    </row>
    <row r="6040">
      <c r="A6040" s="255" t="s">
        <v>7217</v>
      </c>
      <c r="B6040" s="9">
        <v>1</v>
      </c>
      <c r="C6040" s="255" t="s">
        <v>9105</v>
      </c>
      <c r="D6040" s="9">
        <v>0</v>
      </c>
      <c r="E6040" s="9">
        <v>1747011.7004889275</v>
      </c>
      <c r="F6040" s="255" t="s">
        <v>9138</v>
      </c>
      <c r="G6040" s="9"/>
      <c r="H6040" s="255" t="s">
        <v>9168</v>
      </c>
      <c r="I6040" s="9">
        <v>4</v>
      </c>
    </row>
    <row r="6041">
      <c r="A6041" s="255" t="s">
        <v>7218</v>
      </c>
      <c r="B6041" s="9">
        <v>1</v>
      </c>
      <c r="C6041" s="255" t="s">
        <v>9205</v>
      </c>
      <c r="D6041" s="9">
        <v>0</v>
      </c>
      <c r="E6041" s="9">
        <v>1747011.7004889275</v>
      </c>
      <c r="F6041" s="255" t="s">
        <v>9138</v>
      </c>
      <c r="G6041" s="9"/>
      <c r="H6041" s="255" t="s">
        <v>9168</v>
      </c>
      <c r="I6041" s="9">
        <v>4</v>
      </c>
    </row>
    <row r="6042">
      <c r="A6042" s="255" t="s">
        <v>7219</v>
      </c>
      <c r="B6042" s="9">
        <v>2</v>
      </c>
      <c r="C6042" s="255" t="s">
        <v>9103</v>
      </c>
      <c r="D6042" s="9">
        <v>508617.5324975847</v>
      </c>
      <c r="E6042" s="9">
        <v>1746626.5573948817</v>
      </c>
      <c r="F6042" s="255" t="s">
        <v>9114</v>
      </c>
      <c r="G6042" s="9"/>
      <c r="H6042" s="255" t="s">
        <v>9168</v>
      </c>
      <c r="I6042" s="9">
        <v>4</v>
      </c>
    </row>
    <row r="6043">
      <c r="A6043" s="255" t="s">
        <v>7220</v>
      </c>
      <c r="B6043" s="9">
        <v>2</v>
      </c>
      <c r="C6043" s="255" t="s">
        <v>9104</v>
      </c>
      <c r="D6043" s="9">
        <v>1073372773.2094773</v>
      </c>
      <c r="E6043" s="9">
        <v>1746626.5573948817</v>
      </c>
      <c r="F6043" s="255" t="s">
        <v>9114</v>
      </c>
      <c r="G6043" s="9"/>
      <c r="H6043" s="255" t="s">
        <v>9168</v>
      </c>
      <c r="I6043" s="9">
        <v>4</v>
      </c>
    </row>
    <row r="6044">
      <c r="A6044" s="255" t="s">
        <v>7221</v>
      </c>
      <c r="B6044" s="9">
        <v>2</v>
      </c>
      <c r="C6044" s="255" t="s">
        <v>9105</v>
      </c>
      <c r="D6044" s="9">
        <v>0.29119993071455125</v>
      </c>
      <c r="E6044" s="9">
        <v>1746626.5573948817</v>
      </c>
      <c r="F6044" s="255" t="s">
        <v>9114</v>
      </c>
      <c r="G6044" s="9"/>
      <c r="H6044" s="255" t="s">
        <v>9168</v>
      </c>
      <c r="I6044" s="9">
        <v>4</v>
      </c>
    </row>
    <row r="6045">
      <c r="A6045" s="255" t="s">
        <v>7222</v>
      </c>
      <c r="B6045" s="9">
        <v>2</v>
      </c>
      <c r="C6045" s="255" t="s">
        <v>9205</v>
      </c>
      <c r="D6045" s="9">
        <v>614.54050876818678</v>
      </c>
      <c r="E6045" s="9">
        <v>1746626.5573948817</v>
      </c>
      <c r="F6045" s="255" t="s">
        <v>9114</v>
      </c>
      <c r="G6045" s="9"/>
      <c r="H6045" s="255" t="s">
        <v>9168</v>
      </c>
      <c r="I6045" s="9">
        <v>4</v>
      </c>
    </row>
    <row r="6046">
      <c r="A6046" s="255" t="s">
        <v>7223</v>
      </c>
      <c r="B6046" s="9">
        <v>2</v>
      </c>
      <c r="C6046" s="255" t="s">
        <v>9103</v>
      </c>
      <c r="D6046" s="9">
        <v>0</v>
      </c>
      <c r="E6046" s="9">
        <v>1746626.5573948817</v>
      </c>
      <c r="F6046" s="255" t="s">
        <v>9115</v>
      </c>
      <c r="G6046" s="9"/>
      <c r="H6046" s="255" t="s">
        <v>9168</v>
      </c>
      <c r="I6046" s="9">
        <v>4</v>
      </c>
    </row>
    <row r="6047">
      <c r="A6047" s="255" t="s">
        <v>7224</v>
      </c>
      <c r="B6047" s="9">
        <v>2</v>
      </c>
      <c r="C6047" s="255" t="s">
        <v>9104</v>
      </c>
      <c r="D6047" s="9">
        <v>0</v>
      </c>
      <c r="E6047" s="9">
        <v>1746626.5573948817</v>
      </c>
      <c r="F6047" s="255" t="s">
        <v>9115</v>
      </c>
      <c r="G6047" s="9"/>
      <c r="H6047" s="255" t="s">
        <v>9168</v>
      </c>
      <c r="I6047" s="9">
        <v>4</v>
      </c>
    </row>
    <row r="6048">
      <c r="A6048" s="255" t="s">
        <v>7225</v>
      </c>
      <c r="B6048" s="9">
        <v>2</v>
      </c>
      <c r="C6048" s="255" t="s">
        <v>9105</v>
      </c>
      <c r="D6048" s="9">
        <v>0</v>
      </c>
      <c r="E6048" s="9">
        <v>1746626.5573948817</v>
      </c>
      <c r="F6048" s="255" t="s">
        <v>9115</v>
      </c>
      <c r="G6048" s="9"/>
      <c r="H6048" s="255" t="s">
        <v>9168</v>
      </c>
      <c r="I6048" s="9">
        <v>4</v>
      </c>
    </row>
    <row r="6049">
      <c r="A6049" s="255" t="s">
        <v>7226</v>
      </c>
      <c r="B6049" s="9">
        <v>2</v>
      </c>
      <c r="C6049" s="255" t="s">
        <v>9205</v>
      </c>
      <c r="D6049" s="9">
        <v>0</v>
      </c>
      <c r="E6049" s="9">
        <v>1746626.5573948817</v>
      </c>
      <c r="F6049" s="255" t="s">
        <v>9115</v>
      </c>
      <c r="G6049" s="9"/>
      <c r="H6049" s="255" t="s">
        <v>9168</v>
      </c>
      <c r="I6049" s="9">
        <v>4</v>
      </c>
    </row>
    <row r="6050">
      <c r="A6050" s="255" t="s">
        <v>7227</v>
      </c>
      <c r="B6050" s="9">
        <v>2</v>
      </c>
      <c r="C6050" s="255" t="s">
        <v>9103</v>
      </c>
      <c r="D6050" s="9">
        <v>0</v>
      </c>
      <c r="E6050" s="9">
        <v>1746626.5573948817</v>
      </c>
      <c r="F6050" s="255" t="s">
        <v>9116</v>
      </c>
      <c r="G6050" s="9"/>
      <c r="H6050" s="255" t="s">
        <v>9168</v>
      </c>
      <c r="I6050" s="9">
        <v>4</v>
      </c>
    </row>
    <row r="6051">
      <c r="A6051" s="255" t="s">
        <v>7228</v>
      </c>
      <c r="B6051" s="9">
        <v>2</v>
      </c>
      <c r="C6051" s="255" t="s">
        <v>9104</v>
      </c>
      <c r="D6051" s="9">
        <v>0</v>
      </c>
      <c r="E6051" s="9">
        <v>1746626.5573948817</v>
      </c>
      <c r="F6051" s="255" t="s">
        <v>9116</v>
      </c>
      <c r="G6051" s="9"/>
      <c r="H6051" s="255" t="s">
        <v>9168</v>
      </c>
      <c r="I6051" s="9">
        <v>4</v>
      </c>
    </row>
    <row r="6052">
      <c r="A6052" s="255" t="s">
        <v>7229</v>
      </c>
      <c r="B6052" s="9">
        <v>2</v>
      </c>
      <c r="C6052" s="255" t="s">
        <v>9105</v>
      </c>
      <c r="D6052" s="9">
        <v>0</v>
      </c>
      <c r="E6052" s="9">
        <v>1746626.5573948817</v>
      </c>
      <c r="F6052" s="255" t="s">
        <v>9116</v>
      </c>
      <c r="G6052" s="9"/>
      <c r="H6052" s="255" t="s">
        <v>9168</v>
      </c>
      <c r="I6052" s="9">
        <v>4</v>
      </c>
    </row>
    <row r="6053">
      <c r="A6053" s="255" t="s">
        <v>7230</v>
      </c>
      <c r="B6053" s="9">
        <v>2</v>
      </c>
      <c r="C6053" s="255" t="s">
        <v>9205</v>
      </c>
      <c r="D6053" s="9">
        <v>0</v>
      </c>
      <c r="E6053" s="9">
        <v>1746626.5573948817</v>
      </c>
      <c r="F6053" s="255" t="s">
        <v>9116</v>
      </c>
      <c r="G6053" s="9"/>
      <c r="H6053" s="255" t="s">
        <v>9168</v>
      </c>
      <c r="I6053" s="9">
        <v>4</v>
      </c>
    </row>
    <row r="6054">
      <c r="A6054" s="255" t="s">
        <v>7231</v>
      </c>
      <c r="B6054" s="9">
        <v>2</v>
      </c>
      <c r="C6054" s="255" t="s">
        <v>9103</v>
      </c>
      <c r="D6054" s="9">
        <v>0</v>
      </c>
      <c r="E6054" s="9">
        <v>1746626.5573948817</v>
      </c>
      <c r="F6054" s="255" t="s">
        <v>9117</v>
      </c>
      <c r="G6054" s="9"/>
      <c r="H6054" s="255" t="s">
        <v>9168</v>
      </c>
      <c r="I6054" s="9">
        <v>4</v>
      </c>
    </row>
    <row r="6055">
      <c r="A6055" s="255" t="s">
        <v>7232</v>
      </c>
      <c r="B6055" s="9">
        <v>2</v>
      </c>
      <c r="C6055" s="255" t="s">
        <v>9104</v>
      </c>
      <c r="D6055" s="9">
        <v>0</v>
      </c>
      <c r="E6055" s="9">
        <v>1746626.5573948817</v>
      </c>
      <c r="F6055" s="255" t="s">
        <v>9117</v>
      </c>
      <c r="G6055" s="9"/>
      <c r="H6055" s="255" t="s">
        <v>9168</v>
      </c>
      <c r="I6055" s="9">
        <v>4</v>
      </c>
    </row>
    <row r="6056">
      <c r="A6056" s="255" t="s">
        <v>7233</v>
      </c>
      <c r="B6056" s="9">
        <v>2</v>
      </c>
      <c r="C6056" s="255" t="s">
        <v>9105</v>
      </c>
      <c r="D6056" s="9">
        <v>0</v>
      </c>
      <c r="E6056" s="9">
        <v>1746626.5573948817</v>
      </c>
      <c r="F6056" s="255" t="s">
        <v>9117</v>
      </c>
      <c r="G6056" s="9"/>
      <c r="H6056" s="255" t="s">
        <v>9168</v>
      </c>
      <c r="I6056" s="9">
        <v>4</v>
      </c>
    </row>
    <row r="6057">
      <c r="A6057" s="255" t="s">
        <v>7234</v>
      </c>
      <c r="B6057" s="9">
        <v>2</v>
      </c>
      <c r="C6057" s="255" t="s">
        <v>9205</v>
      </c>
      <c r="D6057" s="9">
        <v>0</v>
      </c>
      <c r="E6057" s="9">
        <v>1746626.5573948817</v>
      </c>
      <c r="F6057" s="255" t="s">
        <v>9117</v>
      </c>
      <c r="G6057" s="9"/>
      <c r="H6057" s="255" t="s">
        <v>9168</v>
      </c>
      <c r="I6057" s="9">
        <v>4</v>
      </c>
    </row>
    <row r="6058">
      <c r="A6058" s="255" t="s">
        <v>7235</v>
      </c>
      <c r="B6058" s="9">
        <v>2</v>
      </c>
      <c r="C6058" s="255" t="s">
        <v>9103</v>
      </c>
      <c r="D6058" s="9">
        <v>0</v>
      </c>
      <c r="E6058" s="9">
        <v>1746626.5573948817</v>
      </c>
      <c r="F6058" s="255" t="s">
        <v>9118</v>
      </c>
      <c r="G6058" s="9"/>
      <c r="H6058" s="255" t="s">
        <v>9168</v>
      </c>
      <c r="I6058" s="9">
        <v>4</v>
      </c>
    </row>
    <row r="6059">
      <c r="A6059" s="255" t="s">
        <v>7236</v>
      </c>
      <c r="B6059" s="9">
        <v>2</v>
      </c>
      <c r="C6059" s="255" t="s">
        <v>9104</v>
      </c>
      <c r="D6059" s="9">
        <v>0</v>
      </c>
      <c r="E6059" s="9">
        <v>1746626.5573948817</v>
      </c>
      <c r="F6059" s="255" t="s">
        <v>9118</v>
      </c>
      <c r="G6059" s="9"/>
      <c r="H6059" s="255" t="s">
        <v>9168</v>
      </c>
      <c r="I6059" s="9">
        <v>4</v>
      </c>
    </row>
    <row r="6060">
      <c r="A6060" s="255" t="s">
        <v>7237</v>
      </c>
      <c r="B6060" s="9">
        <v>2</v>
      </c>
      <c r="C6060" s="255" t="s">
        <v>9105</v>
      </c>
      <c r="D6060" s="9">
        <v>0</v>
      </c>
      <c r="E6060" s="9">
        <v>1746626.5573948817</v>
      </c>
      <c r="F6060" s="255" t="s">
        <v>9118</v>
      </c>
      <c r="G6060" s="9"/>
      <c r="H6060" s="255" t="s">
        <v>9168</v>
      </c>
      <c r="I6060" s="9">
        <v>4</v>
      </c>
    </row>
    <row r="6061">
      <c r="A6061" s="255" t="s">
        <v>7238</v>
      </c>
      <c r="B6061" s="9">
        <v>2</v>
      </c>
      <c r="C6061" s="255" t="s">
        <v>9205</v>
      </c>
      <c r="D6061" s="9">
        <v>0</v>
      </c>
      <c r="E6061" s="9">
        <v>1746626.5573948817</v>
      </c>
      <c r="F6061" s="255" t="s">
        <v>9118</v>
      </c>
      <c r="G6061" s="9"/>
      <c r="H6061" s="255" t="s">
        <v>9168</v>
      </c>
      <c r="I6061" s="9">
        <v>4</v>
      </c>
    </row>
    <row r="6062">
      <c r="A6062" s="255" t="s">
        <v>7239</v>
      </c>
      <c r="B6062" s="9">
        <v>2</v>
      </c>
      <c r="C6062" s="255" t="s">
        <v>9103</v>
      </c>
      <c r="D6062" s="9">
        <v>0</v>
      </c>
      <c r="E6062" s="9">
        <v>1746626.5573948817</v>
      </c>
      <c r="F6062" s="255" t="s">
        <v>9119</v>
      </c>
      <c r="G6062" s="9"/>
      <c r="H6062" s="255" t="s">
        <v>9168</v>
      </c>
      <c r="I6062" s="9">
        <v>4</v>
      </c>
    </row>
    <row r="6063">
      <c r="A6063" s="255" t="s">
        <v>7240</v>
      </c>
      <c r="B6063" s="9">
        <v>2</v>
      </c>
      <c r="C6063" s="255" t="s">
        <v>9104</v>
      </c>
      <c r="D6063" s="9">
        <v>0</v>
      </c>
      <c r="E6063" s="9">
        <v>1746626.5573948817</v>
      </c>
      <c r="F6063" s="255" t="s">
        <v>9119</v>
      </c>
      <c r="G6063" s="9"/>
      <c r="H6063" s="255" t="s">
        <v>9168</v>
      </c>
      <c r="I6063" s="9">
        <v>4</v>
      </c>
    </row>
    <row r="6064">
      <c r="A6064" s="255" t="s">
        <v>7241</v>
      </c>
      <c r="B6064" s="9">
        <v>2</v>
      </c>
      <c r="C6064" s="255" t="s">
        <v>9105</v>
      </c>
      <c r="D6064" s="9">
        <v>0</v>
      </c>
      <c r="E6064" s="9">
        <v>1746626.5573948817</v>
      </c>
      <c r="F6064" s="255" t="s">
        <v>9119</v>
      </c>
      <c r="G6064" s="9"/>
      <c r="H6064" s="255" t="s">
        <v>9168</v>
      </c>
      <c r="I6064" s="9">
        <v>4</v>
      </c>
    </row>
    <row r="6065">
      <c r="A6065" s="255" t="s">
        <v>7242</v>
      </c>
      <c r="B6065" s="9">
        <v>2</v>
      </c>
      <c r="C6065" s="255" t="s">
        <v>9205</v>
      </c>
      <c r="D6065" s="9">
        <v>0</v>
      </c>
      <c r="E6065" s="9">
        <v>1746626.5573948817</v>
      </c>
      <c r="F6065" s="255" t="s">
        <v>9119</v>
      </c>
      <c r="G6065" s="9"/>
      <c r="H6065" s="255" t="s">
        <v>9168</v>
      </c>
      <c r="I6065" s="9">
        <v>4</v>
      </c>
    </row>
    <row r="6066">
      <c r="A6066" s="255" t="s">
        <v>7243</v>
      </c>
      <c r="B6066" s="9">
        <v>2</v>
      </c>
      <c r="C6066" s="255" t="s">
        <v>9103</v>
      </c>
      <c r="D6066" s="9">
        <v>0</v>
      </c>
      <c r="E6066" s="9">
        <v>1746626.5573948817</v>
      </c>
      <c r="F6066" s="255" t="s">
        <v>9120</v>
      </c>
      <c r="G6066" s="9"/>
      <c r="H6066" s="255" t="s">
        <v>9168</v>
      </c>
      <c r="I6066" s="9">
        <v>4</v>
      </c>
    </row>
    <row r="6067">
      <c r="A6067" s="255" t="s">
        <v>7244</v>
      </c>
      <c r="B6067" s="9">
        <v>2</v>
      </c>
      <c r="C6067" s="255" t="s">
        <v>9104</v>
      </c>
      <c r="D6067" s="9">
        <v>0</v>
      </c>
      <c r="E6067" s="9">
        <v>1746626.5573948817</v>
      </c>
      <c r="F6067" s="255" t="s">
        <v>9120</v>
      </c>
      <c r="G6067" s="9"/>
      <c r="H6067" s="255" t="s">
        <v>9168</v>
      </c>
      <c r="I6067" s="9">
        <v>4</v>
      </c>
    </row>
    <row r="6068">
      <c r="A6068" s="255" t="s">
        <v>7245</v>
      </c>
      <c r="B6068" s="9">
        <v>2</v>
      </c>
      <c r="C6068" s="255" t="s">
        <v>9105</v>
      </c>
      <c r="D6068" s="9">
        <v>0</v>
      </c>
      <c r="E6068" s="9">
        <v>1746626.5573948817</v>
      </c>
      <c r="F6068" s="255" t="s">
        <v>9120</v>
      </c>
      <c r="G6068" s="9"/>
      <c r="H6068" s="255" t="s">
        <v>9168</v>
      </c>
      <c r="I6068" s="9">
        <v>4</v>
      </c>
    </row>
    <row r="6069">
      <c r="A6069" s="255" t="s">
        <v>7246</v>
      </c>
      <c r="B6069" s="9">
        <v>2</v>
      </c>
      <c r="C6069" s="255" t="s">
        <v>9205</v>
      </c>
      <c r="D6069" s="9">
        <v>0</v>
      </c>
      <c r="E6069" s="9">
        <v>1746626.5573948817</v>
      </c>
      <c r="F6069" s="255" t="s">
        <v>9120</v>
      </c>
      <c r="G6069" s="9"/>
      <c r="H6069" s="255" t="s">
        <v>9168</v>
      </c>
      <c r="I6069" s="9">
        <v>4</v>
      </c>
    </row>
    <row r="6070">
      <c r="A6070" s="255" t="s">
        <v>7247</v>
      </c>
      <c r="B6070" s="9">
        <v>2</v>
      </c>
      <c r="C6070" s="255" t="s">
        <v>9103</v>
      </c>
      <c r="D6070" s="9">
        <v>0</v>
      </c>
      <c r="E6070" s="9">
        <v>1746626.5573948817</v>
      </c>
      <c r="F6070" s="255" t="s">
        <v>9121</v>
      </c>
      <c r="G6070" s="9"/>
      <c r="H6070" s="255" t="s">
        <v>9168</v>
      </c>
      <c r="I6070" s="9">
        <v>4</v>
      </c>
    </row>
    <row r="6071">
      <c r="A6071" s="255" t="s">
        <v>7248</v>
      </c>
      <c r="B6071" s="9">
        <v>2</v>
      </c>
      <c r="C6071" s="255" t="s">
        <v>9104</v>
      </c>
      <c r="D6071" s="9">
        <v>0</v>
      </c>
      <c r="E6071" s="9">
        <v>1746626.5573948817</v>
      </c>
      <c r="F6071" s="255" t="s">
        <v>9121</v>
      </c>
      <c r="G6071" s="9"/>
      <c r="H6071" s="255" t="s">
        <v>9168</v>
      </c>
      <c r="I6071" s="9">
        <v>4</v>
      </c>
    </row>
    <row r="6072">
      <c r="A6072" s="255" t="s">
        <v>7249</v>
      </c>
      <c r="B6072" s="9">
        <v>2</v>
      </c>
      <c r="C6072" s="255" t="s">
        <v>9105</v>
      </c>
      <c r="D6072" s="9">
        <v>0</v>
      </c>
      <c r="E6072" s="9">
        <v>1746626.5573948817</v>
      </c>
      <c r="F6072" s="255" t="s">
        <v>9121</v>
      </c>
      <c r="G6072" s="9"/>
      <c r="H6072" s="255" t="s">
        <v>9168</v>
      </c>
      <c r="I6072" s="9">
        <v>4</v>
      </c>
    </row>
    <row r="6073">
      <c r="A6073" s="255" t="s">
        <v>7250</v>
      </c>
      <c r="B6073" s="9">
        <v>2</v>
      </c>
      <c r="C6073" s="255" t="s">
        <v>9205</v>
      </c>
      <c r="D6073" s="9">
        <v>0</v>
      </c>
      <c r="E6073" s="9">
        <v>1746626.5573948817</v>
      </c>
      <c r="F6073" s="255" t="s">
        <v>9121</v>
      </c>
      <c r="G6073" s="9"/>
      <c r="H6073" s="255" t="s">
        <v>9168</v>
      </c>
      <c r="I6073" s="9">
        <v>4</v>
      </c>
    </row>
    <row r="6074">
      <c r="A6074" s="255" t="s">
        <v>7251</v>
      </c>
      <c r="B6074" s="9">
        <v>2</v>
      </c>
      <c r="C6074" s="255" t="s">
        <v>9103</v>
      </c>
      <c r="D6074" s="9">
        <v>935620.963850945</v>
      </c>
      <c r="E6074" s="9">
        <v>1746626.5573948817</v>
      </c>
      <c r="F6074" s="255" t="s">
        <v>9122</v>
      </c>
      <c r="G6074" s="9"/>
      <c r="H6074" s="255" t="s">
        <v>9168</v>
      </c>
      <c r="I6074" s="9">
        <v>4</v>
      </c>
    </row>
    <row r="6075">
      <c r="A6075" s="255" t="s">
        <v>7252</v>
      </c>
      <c r="B6075" s="9">
        <v>2</v>
      </c>
      <c r="C6075" s="255" t="s">
        <v>9104</v>
      </c>
      <c r="D6075" s="9">
        <v>1233347108.3080971</v>
      </c>
      <c r="E6075" s="9">
        <v>1746626.5573948817</v>
      </c>
      <c r="F6075" s="255" t="s">
        <v>9122</v>
      </c>
      <c r="G6075" s="9"/>
      <c r="H6075" s="255" t="s">
        <v>9168</v>
      </c>
      <c r="I6075" s="9">
        <v>4</v>
      </c>
    </row>
    <row r="6076">
      <c r="A6076" s="255" t="s">
        <v>7253</v>
      </c>
      <c r="B6076" s="9">
        <v>2</v>
      </c>
      <c r="C6076" s="255" t="s">
        <v>9105</v>
      </c>
      <c r="D6076" s="9">
        <v>0.53567315800261095</v>
      </c>
      <c r="E6076" s="9">
        <v>1746626.5573948817</v>
      </c>
      <c r="F6076" s="255" t="s">
        <v>9122</v>
      </c>
      <c r="G6076" s="9"/>
      <c r="H6076" s="255" t="s">
        <v>9168</v>
      </c>
      <c r="I6076" s="9">
        <v>4</v>
      </c>
    </row>
    <row r="6077">
      <c r="A6077" s="255" t="s">
        <v>7254</v>
      </c>
      <c r="B6077" s="9">
        <v>2</v>
      </c>
      <c r="C6077" s="255" t="s">
        <v>9205</v>
      </c>
      <c r="D6077" s="9">
        <v>706.13097177890836</v>
      </c>
      <c r="E6077" s="9">
        <v>1746626.5573948817</v>
      </c>
      <c r="F6077" s="255" t="s">
        <v>9122</v>
      </c>
      <c r="G6077" s="9"/>
      <c r="H6077" s="255" t="s">
        <v>9168</v>
      </c>
      <c r="I6077" s="9">
        <v>4</v>
      </c>
    </row>
    <row r="6078">
      <c r="A6078" s="255" t="s">
        <v>7255</v>
      </c>
      <c r="B6078" s="9">
        <v>2</v>
      </c>
      <c r="C6078" s="255" t="s">
        <v>9103</v>
      </c>
      <c r="D6078" s="9">
        <v>935620.963850945</v>
      </c>
      <c r="E6078" s="9">
        <v>1746626.5573948817</v>
      </c>
      <c r="F6078" s="255" t="s">
        <v>9123</v>
      </c>
      <c r="G6078" s="9"/>
      <c r="H6078" s="255" t="s">
        <v>9168</v>
      </c>
      <c r="I6078" s="9">
        <v>4</v>
      </c>
    </row>
    <row r="6079">
      <c r="A6079" s="255" t="s">
        <v>7256</v>
      </c>
      <c r="B6079" s="9">
        <v>2</v>
      </c>
      <c r="C6079" s="255" t="s">
        <v>9104</v>
      </c>
      <c r="D6079" s="9">
        <v>1233347108.3080971</v>
      </c>
      <c r="E6079" s="9">
        <v>1746626.5573948817</v>
      </c>
      <c r="F6079" s="255" t="s">
        <v>9123</v>
      </c>
      <c r="G6079" s="9"/>
      <c r="H6079" s="255" t="s">
        <v>9168</v>
      </c>
      <c r="I6079" s="9">
        <v>4</v>
      </c>
    </row>
    <row r="6080">
      <c r="A6080" s="255" t="s">
        <v>7257</v>
      </c>
      <c r="B6080" s="9">
        <v>2</v>
      </c>
      <c r="C6080" s="255" t="s">
        <v>9105</v>
      </c>
      <c r="D6080" s="9">
        <v>0.53567315800261095</v>
      </c>
      <c r="E6080" s="9">
        <v>1746626.5573948817</v>
      </c>
      <c r="F6080" s="255" t="s">
        <v>9123</v>
      </c>
      <c r="G6080" s="9"/>
      <c r="H6080" s="255" t="s">
        <v>9168</v>
      </c>
      <c r="I6080" s="9">
        <v>4</v>
      </c>
    </row>
    <row r="6081">
      <c r="A6081" s="255" t="s">
        <v>7258</v>
      </c>
      <c r="B6081" s="9">
        <v>2</v>
      </c>
      <c r="C6081" s="255" t="s">
        <v>9205</v>
      </c>
      <c r="D6081" s="9">
        <v>706.13097177890836</v>
      </c>
      <c r="E6081" s="9">
        <v>1746626.5573948817</v>
      </c>
      <c r="F6081" s="255" t="s">
        <v>9123</v>
      </c>
      <c r="G6081" s="9"/>
      <c r="H6081" s="255" t="s">
        <v>9168</v>
      </c>
      <c r="I6081" s="9">
        <v>4</v>
      </c>
    </row>
    <row r="6082">
      <c r="A6082" s="255" t="s">
        <v>7259</v>
      </c>
      <c r="B6082" s="9">
        <v>2</v>
      </c>
      <c r="C6082" s="255" t="s">
        <v>9103</v>
      </c>
      <c r="D6082" s="9">
        <v>935620.963850945</v>
      </c>
      <c r="E6082" s="9">
        <v>1746626.5573948817</v>
      </c>
      <c r="F6082" s="255" t="s">
        <v>9124</v>
      </c>
      <c r="G6082" s="9"/>
      <c r="H6082" s="255" t="s">
        <v>9168</v>
      </c>
      <c r="I6082" s="9">
        <v>4</v>
      </c>
    </row>
    <row r="6083">
      <c r="A6083" s="255" t="s">
        <v>7260</v>
      </c>
      <c r="B6083" s="9">
        <v>2</v>
      </c>
      <c r="C6083" s="255" t="s">
        <v>9104</v>
      </c>
      <c r="D6083" s="9">
        <v>1233347108.3080971</v>
      </c>
      <c r="E6083" s="9">
        <v>1746626.5573948817</v>
      </c>
      <c r="F6083" s="255" t="s">
        <v>9124</v>
      </c>
      <c r="G6083" s="9"/>
      <c r="H6083" s="255" t="s">
        <v>9168</v>
      </c>
      <c r="I6083" s="9">
        <v>4</v>
      </c>
    </row>
    <row r="6084">
      <c r="A6084" s="255" t="s">
        <v>7261</v>
      </c>
      <c r="B6084" s="9">
        <v>2</v>
      </c>
      <c r="C6084" s="255" t="s">
        <v>9105</v>
      </c>
      <c r="D6084" s="9">
        <v>0.53567315800261095</v>
      </c>
      <c r="E6084" s="9">
        <v>1746626.5573948817</v>
      </c>
      <c r="F6084" s="255" t="s">
        <v>9124</v>
      </c>
      <c r="G6084" s="9"/>
      <c r="H6084" s="255" t="s">
        <v>9168</v>
      </c>
      <c r="I6084" s="9">
        <v>4</v>
      </c>
    </row>
    <row r="6085">
      <c r="A6085" s="255" t="s">
        <v>7262</v>
      </c>
      <c r="B6085" s="9">
        <v>2</v>
      </c>
      <c r="C6085" s="255" t="s">
        <v>9205</v>
      </c>
      <c r="D6085" s="9">
        <v>706.13097177890836</v>
      </c>
      <c r="E6085" s="9">
        <v>1746626.5573948817</v>
      </c>
      <c r="F6085" s="255" t="s">
        <v>9124</v>
      </c>
      <c r="G6085" s="9"/>
      <c r="H6085" s="255" t="s">
        <v>9168</v>
      </c>
      <c r="I6085" s="9">
        <v>4</v>
      </c>
    </row>
    <row r="6086">
      <c r="A6086" s="255" t="s">
        <v>7263</v>
      </c>
      <c r="B6086" s="9">
        <v>2</v>
      </c>
      <c r="C6086" s="255" t="s">
        <v>9103</v>
      </c>
      <c r="D6086" s="9">
        <v>1746626.5573948817</v>
      </c>
      <c r="E6086" s="9">
        <v>1746626.5573948817</v>
      </c>
      <c r="F6086" s="255" t="s">
        <v>9125</v>
      </c>
      <c r="G6086" s="9"/>
      <c r="H6086" s="255" t="s">
        <v>9168</v>
      </c>
      <c r="I6086" s="9">
        <v>4</v>
      </c>
    </row>
    <row r="6087">
      <c r="A6087" s="255" t="s">
        <v>7264</v>
      </c>
      <c r="B6087" s="9">
        <v>2</v>
      </c>
      <c r="C6087" s="255" t="s">
        <v>9104</v>
      </c>
      <c r="D6087" s="9">
        <v>1061608163.3745357</v>
      </c>
      <c r="E6087" s="9">
        <v>1746626.5573948817</v>
      </c>
      <c r="F6087" s="255" t="s">
        <v>9125</v>
      </c>
      <c r="G6087" s="9"/>
      <c r="H6087" s="255" t="s">
        <v>9168</v>
      </c>
      <c r="I6087" s="9">
        <v>4</v>
      </c>
    </row>
    <row r="6088">
      <c r="A6088" s="255" t="s">
        <v>7265</v>
      </c>
      <c r="B6088" s="9">
        <v>2</v>
      </c>
      <c r="C6088" s="255" t="s">
        <v>9105</v>
      </c>
      <c r="D6088" s="9">
        <v>1</v>
      </c>
      <c r="E6088" s="9">
        <v>1746626.5573948817</v>
      </c>
      <c r="F6088" s="255" t="s">
        <v>9125</v>
      </c>
      <c r="G6088" s="9"/>
      <c r="H6088" s="255" t="s">
        <v>9168</v>
      </c>
      <c r="I6088" s="9">
        <v>4</v>
      </c>
    </row>
    <row r="6089">
      <c r="A6089" s="255" t="s">
        <v>7266</v>
      </c>
      <c r="B6089" s="9">
        <v>2</v>
      </c>
      <c r="C6089" s="255" t="s">
        <v>9205</v>
      </c>
      <c r="D6089" s="9">
        <v>607.80489045004515</v>
      </c>
      <c r="E6089" s="9">
        <v>1746626.5573948817</v>
      </c>
      <c r="F6089" s="255" t="s">
        <v>9125</v>
      </c>
      <c r="G6089" s="9"/>
      <c r="H6089" s="255" t="s">
        <v>9168</v>
      </c>
      <c r="I6089" s="9">
        <v>4</v>
      </c>
    </row>
    <row r="6090">
      <c r="A6090" s="255" t="s">
        <v>7267</v>
      </c>
      <c r="B6090" s="9">
        <v>2</v>
      </c>
      <c r="C6090" s="255" t="s">
        <v>9103</v>
      </c>
      <c r="D6090" s="9">
        <v>534754.21886707202</v>
      </c>
      <c r="E6090" s="9">
        <v>1746626.5573948817</v>
      </c>
      <c r="F6090" s="255" t="s">
        <v>9126</v>
      </c>
      <c r="G6090" s="9"/>
      <c r="H6090" s="255" t="s">
        <v>9168</v>
      </c>
      <c r="I6090" s="9">
        <v>4</v>
      </c>
    </row>
    <row r="6091">
      <c r="A6091" s="255" t="s">
        <v>7268</v>
      </c>
      <c r="B6091" s="9">
        <v>2</v>
      </c>
      <c r="C6091" s="255" t="s">
        <v>9104</v>
      </c>
      <c r="D6091" s="9">
        <v>888141571.69795406</v>
      </c>
      <c r="E6091" s="9">
        <v>1746626.5573948817</v>
      </c>
      <c r="F6091" s="255" t="s">
        <v>9126</v>
      </c>
      <c r="G6091" s="9"/>
      <c r="H6091" s="255" t="s">
        <v>9168</v>
      </c>
      <c r="I6091" s="9">
        <v>4</v>
      </c>
    </row>
    <row r="6092">
      <c r="A6092" s="255" t="s">
        <v>7269</v>
      </c>
      <c r="B6092" s="9">
        <v>2</v>
      </c>
      <c r="C6092" s="255" t="s">
        <v>9105</v>
      </c>
      <c r="D6092" s="9">
        <v>0.30616402607817067</v>
      </c>
      <c r="E6092" s="9">
        <v>1746626.5573948817</v>
      </c>
      <c r="F6092" s="255" t="s">
        <v>9126</v>
      </c>
      <c r="G6092" s="9"/>
      <c r="H6092" s="255" t="s">
        <v>9168</v>
      </c>
      <c r="I6092" s="9">
        <v>4</v>
      </c>
    </row>
    <row r="6093">
      <c r="A6093" s="255" t="s">
        <v>7270</v>
      </c>
      <c r="B6093" s="9">
        <v>2</v>
      </c>
      <c r="C6093" s="255" t="s">
        <v>9205</v>
      </c>
      <c r="D6093" s="9">
        <v>508.48967567665397</v>
      </c>
      <c r="E6093" s="9">
        <v>1746626.5573948817</v>
      </c>
      <c r="F6093" s="255" t="s">
        <v>9126</v>
      </c>
      <c r="G6093" s="9"/>
      <c r="H6093" s="255" t="s">
        <v>9168</v>
      </c>
      <c r="I6093" s="9">
        <v>4</v>
      </c>
    </row>
    <row r="6094">
      <c r="A6094" s="255" t="s">
        <v>7271</v>
      </c>
      <c r="B6094" s="9">
        <v>2</v>
      </c>
      <c r="C6094" s="255" t="s">
        <v>9103</v>
      </c>
      <c r="D6094" s="9">
        <v>1009260.7378095743</v>
      </c>
      <c r="E6094" s="9">
        <v>1746626.5573948817</v>
      </c>
      <c r="F6094" s="255" t="s">
        <v>9127</v>
      </c>
      <c r="G6094" s="9"/>
      <c r="H6094" s="255" t="s">
        <v>9168</v>
      </c>
      <c r="I6094" s="9">
        <v>4</v>
      </c>
    </row>
    <row r="6095">
      <c r="A6095" s="255" t="s">
        <v>7272</v>
      </c>
      <c r="B6095" s="9">
        <v>2</v>
      </c>
      <c r="C6095" s="255" t="s">
        <v>9104</v>
      </c>
      <c r="D6095" s="9">
        <v>2121488680.0060511</v>
      </c>
      <c r="E6095" s="9">
        <v>1746626.5573948817</v>
      </c>
      <c r="F6095" s="255" t="s">
        <v>9127</v>
      </c>
      <c r="G6095" s="9"/>
      <c r="H6095" s="255" t="s">
        <v>9168</v>
      </c>
      <c r="I6095" s="9">
        <v>4</v>
      </c>
    </row>
    <row r="6096">
      <c r="A6096" s="255" t="s">
        <v>7273</v>
      </c>
      <c r="B6096" s="9">
        <v>2</v>
      </c>
      <c r="C6096" s="255" t="s">
        <v>9105</v>
      </c>
      <c r="D6096" s="9">
        <v>0.57783430209311659</v>
      </c>
      <c r="E6096" s="9">
        <v>1746626.5573948817</v>
      </c>
      <c r="F6096" s="255" t="s">
        <v>9127</v>
      </c>
      <c r="G6096" s="9"/>
      <c r="H6096" s="255" t="s">
        <v>9168</v>
      </c>
      <c r="I6096" s="9">
        <v>4</v>
      </c>
    </row>
    <row r="6097">
      <c r="A6097" s="255" t="s">
        <v>7274</v>
      </c>
      <c r="B6097" s="9">
        <v>2</v>
      </c>
      <c r="C6097" s="255" t="s">
        <v>9205</v>
      </c>
      <c r="D6097" s="9">
        <v>1214.6206474555622</v>
      </c>
      <c r="E6097" s="9">
        <v>1746626.5573948817</v>
      </c>
      <c r="F6097" s="255" t="s">
        <v>9127</v>
      </c>
      <c r="G6097" s="9"/>
      <c r="H6097" s="255" t="s">
        <v>9168</v>
      </c>
      <c r="I6097" s="9">
        <v>4</v>
      </c>
    </row>
    <row r="6098">
      <c r="A6098" s="255" t="s">
        <v>7275</v>
      </c>
      <c r="B6098" s="9">
        <v>2</v>
      </c>
      <c r="C6098" s="255" t="s">
        <v>9103</v>
      </c>
      <c r="D6098" s="9">
        <v>1009260.7378095743</v>
      </c>
      <c r="E6098" s="9">
        <v>1746626.5573948817</v>
      </c>
      <c r="F6098" s="255" t="s">
        <v>9128</v>
      </c>
      <c r="G6098" s="9"/>
      <c r="H6098" s="255" t="s">
        <v>9168</v>
      </c>
      <c r="I6098" s="9">
        <v>4</v>
      </c>
    </row>
    <row r="6099">
      <c r="A6099" s="255" t="s">
        <v>7276</v>
      </c>
      <c r="B6099" s="9">
        <v>2</v>
      </c>
      <c r="C6099" s="255" t="s">
        <v>9104</v>
      </c>
      <c r="D6099" s="9">
        <v>2121488680.0060511</v>
      </c>
      <c r="E6099" s="9">
        <v>1746626.5573948817</v>
      </c>
      <c r="F6099" s="255" t="s">
        <v>9128</v>
      </c>
      <c r="G6099" s="9"/>
      <c r="H6099" s="255" t="s">
        <v>9168</v>
      </c>
      <c r="I6099" s="9">
        <v>4</v>
      </c>
    </row>
    <row r="6100">
      <c r="A6100" s="255" t="s">
        <v>7277</v>
      </c>
      <c r="B6100" s="9">
        <v>2</v>
      </c>
      <c r="C6100" s="255" t="s">
        <v>9105</v>
      </c>
      <c r="D6100" s="9">
        <v>0.57783430209311659</v>
      </c>
      <c r="E6100" s="9">
        <v>1746626.5573948817</v>
      </c>
      <c r="F6100" s="255" t="s">
        <v>9128</v>
      </c>
      <c r="G6100" s="9"/>
      <c r="H6100" s="255" t="s">
        <v>9168</v>
      </c>
      <c r="I6100" s="9">
        <v>4</v>
      </c>
    </row>
    <row r="6101">
      <c r="A6101" s="255" t="s">
        <v>7278</v>
      </c>
      <c r="B6101" s="9">
        <v>2</v>
      </c>
      <c r="C6101" s="255" t="s">
        <v>9205</v>
      </c>
      <c r="D6101" s="9">
        <v>1214.6206474555622</v>
      </c>
      <c r="E6101" s="9">
        <v>1746626.5573948817</v>
      </c>
      <c r="F6101" s="255" t="s">
        <v>9128</v>
      </c>
      <c r="G6101" s="9"/>
      <c r="H6101" s="255" t="s">
        <v>9168</v>
      </c>
      <c r="I6101" s="9">
        <v>4</v>
      </c>
    </row>
    <row r="6102">
      <c r="A6102" s="255" t="s">
        <v>7279</v>
      </c>
      <c r="B6102" s="9">
        <v>2</v>
      </c>
      <c r="C6102" s="255" t="s">
        <v>9103</v>
      </c>
      <c r="D6102" s="9">
        <v>485278.17649316316</v>
      </c>
      <c r="E6102" s="9">
        <v>1746626.5573948817</v>
      </c>
      <c r="F6102" s="255" t="s">
        <v>9129</v>
      </c>
      <c r="G6102" s="9"/>
      <c r="H6102" s="255" t="s">
        <v>9168</v>
      </c>
      <c r="I6102" s="9">
        <v>4</v>
      </c>
    </row>
    <row r="6103">
      <c r="A6103" s="255" t="s">
        <v>7280</v>
      </c>
      <c r="B6103" s="9">
        <v>2</v>
      </c>
      <c r="C6103" s="255" t="s">
        <v>9104</v>
      </c>
      <c r="D6103" s="9">
        <v>-164082971.96896011</v>
      </c>
      <c r="E6103" s="9">
        <v>1746626.5573948817</v>
      </c>
      <c r="F6103" s="255" t="s">
        <v>9129</v>
      </c>
      <c r="G6103" s="9"/>
      <c r="H6103" s="255" t="s">
        <v>9168</v>
      </c>
      <c r="I6103" s="9">
        <v>4</v>
      </c>
    </row>
    <row r="6104">
      <c r="A6104" s="255" t="s">
        <v>7281</v>
      </c>
      <c r="B6104" s="9">
        <v>2</v>
      </c>
      <c r="C6104" s="255" t="s">
        <v>9105</v>
      </c>
      <c r="D6104" s="9">
        <v>0.27783739714628092</v>
      </c>
      <c r="E6104" s="9">
        <v>1746626.5573948817</v>
      </c>
      <c r="F6104" s="255" t="s">
        <v>9129</v>
      </c>
      <c r="G6104" s="9"/>
      <c r="H6104" s="255" t="s">
        <v>9168</v>
      </c>
      <c r="I6104" s="9">
        <v>4</v>
      </c>
    </row>
    <row r="6105">
      <c r="A6105" s="255" t="s">
        <v>7282</v>
      </c>
      <c r="B6105" s="9">
        <v>2</v>
      </c>
      <c r="C6105" s="255" t="s">
        <v>9205</v>
      </c>
      <c r="D6105" s="9">
        <v>-93.942790045338711</v>
      </c>
      <c r="E6105" s="9">
        <v>1746626.5573948817</v>
      </c>
      <c r="F6105" s="255" t="s">
        <v>9129</v>
      </c>
      <c r="G6105" s="9"/>
      <c r="H6105" s="255" t="s">
        <v>9168</v>
      </c>
      <c r="I6105" s="9">
        <v>4</v>
      </c>
    </row>
    <row r="6106">
      <c r="A6106" s="255" t="s">
        <v>7283</v>
      </c>
      <c r="B6106" s="9">
        <v>2</v>
      </c>
      <c r="C6106" s="255" t="s">
        <v>9103</v>
      </c>
      <c r="D6106" s="9">
        <v>485278.17649316316</v>
      </c>
      <c r="E6106" s="9">
        <v>1746626.5573948817</v>
      </c>
      <c r="F6106" s="255" t="s">
        <v>9130</v>
      </c>
      <c r="G6106" s="9"/>
      <c r="H6106" s="255" t="s">
        <v>9168</v>
      </c>
      <c r="I6106" s="9">
        <v>4</v>
      </c>
    </row>
    <row r="6107">
      <c r="A6107" s="255" t="s">
        <v>7284</v>
      </c>
      <c r="B6107" s="9">
        <v>2</v>
      </c>
      <c r="C6107" s="255" t="s">
        <v>9104</v>
      </c>
      <c r="D6107" s="9">
        <v>-164082971.96896011</v>
      </c>
      <c r="E6107" s="9">
        <v>1746626.5573948817</v>
      </c>
      <c r="F6107" s="255" t="s">
        <v>9130</v>
      </c>
      <c r="G6107" s="9"/>
      <c r="H6107" s="255" t="s">
        <v>9168</v>
      </c>
      <c r="I6107" s="9">
        <v>4</v>
      </c>
    </row>
    <row r="6108">
      <c r="A6108" s="255" t="s">
        <v>7285</v>
      </c>
      <c r="B6108" s="9">
        <v>2</v>
      </c>
      <c r="C6108" s="255" t="s">
        <v>9105</v>
      </c>
      <c r="D6108" s="9">
        <v>0.27783739714628092</v>
      </c>
      <c r="E6108" s="9">
        <v>1746626.5573948817</v>
      </c>
      <c r="F6108" s="255" t="s">
        <v>9130</v>
      </c>
      <c r="G6108" s="9"/>
      <c r="H6108" s="255" t="s">
        <v>9168</v>
      </c>
      <c r="I6108" s="9">
        <v>4</v>
      </c>
    </row>
    <row r="6109">
      <c r="A6109" s="255" t="s">
        <v>7286</v>
      </c>
      <c r="B6109" s="9">
        <v>2</v>
      </c>
      <c r="C6109" s="255" t="s">
        <v>9205</v>
      </c>
      <c r="D6109" s="9">
        <v>-93.942790045338711</v>
      </c>
      <c r="E6109" s="9">
        <v>1746626.5573948817</v>
      </c>
      <c r="F6109" s="255" t="s">
        <v>9130</v>
      </c>
      <c r="G6109" s="9"/>
      <c r="H6109" s="255" t="s">
        <v>9168</v>
      </c>
      <c r="I6109" s="9">
        <v>4</v>
      </c>
    </row>
    <row r="6110">
      <c r="A6110" s="255" t="s">
        <v>7287</v>
      </c>
      <c r="B6110" s="9">
        <v>2</v>
      </c>
      <c r="C6110" s="255" t="s">
        <v>9103</v>
      </c>
      <c r="D6110" s="9">
        <v>1746626.5573948817</v>
      </c>
      <c r="E6110" s="9">
        <v>1746626.5573948817</v>
      </c>
      <c r="F6110" s="255" t="s">
        <v>9131</v>
      </c>
      <c r="G6110" s="9"/>
      <c r="H6110" s="255" t="s">
        <v>9168</v>
      </c>
      <c r="I6110" s="9">
        <v>4</v>
      </c>
    </row>
    <row r="6111">
      <c r="A6111" s="255" t="s">
        <v>7288</v>
      </c>
      <c r="B6111" s="9">
        <v>2</v>
      </c>
      <c r="C6111" s="255" t="s">
        <v>9104</v>
      </c>
      <c r="D6111" s="9">
        <v>1397430080.2770572</v>
      </c>
      <c r="E6111" s="9">
        <v>1746626.5573948817</v>
      </c>
      <c r="F6111" s="255" t="s">
        <v>9131</v>
      </c>
      <c r="G6111" s="9"/>
      <c r="H6111" s="255" t="s">
        <v>9168</v>
      </c>
      <c r="I6111" s="9">
        <v>4</v>
      </c>
    </row>
    <row r="6112">
      <c r="A6112" s="255" t="s">
        <v>7289</v>
      </c>
      <c r="B6112" s="9">
        <v>2</v>
      </c>
      <c r="C6112" s="255" t="s">
        <v>9105</v>
      </c>
      <c r="D6112" s="9">
        <v>1</v>
      </c>
      <c r="E6112" s="9">
        <v>1746626.5573948817</v>
      </c>
      <c r="F6112" s="255" t="s">
        <v>9131</v>
      </c>
      <c r="G6112" s="9"/>
      <c r="H6112" s="255" t="s">
        <v>9168</v>
      </c>
      <c r="I6112" s="9">
        <v>4</v>
      </c>
    </row>
    <row r="6113">
      <c r="A6113" s="255" t="s">
        <v>7290</v>
      </c>
      <c r="B6113" s="9">
        <v>2</v>
      </c>
      <c r="C6113" s="255" t="s">
        <v>9205</v>
      </c>
      <c r="D6113" s="9">
        <v>800.07376182424707</v>
      </c>
      <c r="E6113" s="9">
        <v>1746626.5573948817</v>
      </c>
      <c r="F6113" s="255" t="s">
        <v>9131</v>
      </c>
      <c r="G6113" s="9"/>
      <c r="H6113" s="255" t="s">
        <v>9168</v>
      </c>
      <c r="I6113" s="9">
        <v>4</v>
      </c>
    </row>
    <row r="6114">
      <c r="A6114" s="255" t="s">
        <v>7291</v>
      </c>
      <c r="B6114" s="9">
        <v>2</v>
      </c>
      <c r="C6114" s="255" t="s">
        <v>9103</v>
      </c>
      <c r="D6114" s="9">
        <v>1746626.5573948817</v>
      </c>
      <c r="E6114" s="9">
        <v>1746626.5573948817</v>
      </c>
      <c r="F6114" s="255" t="s">
        <v>9132</v>
      </c>
      <c r="G6114" s="9"/>
      <c r="H6114" s="255" t="s">
        <v>9168</v>
      </c>
      <c r="I6114" s="9">
        <v>4</v>
      </c>
    </row>
    <row r="6115">
      <c r="A6115" s="255" t="s">
        <v>7292</v>
      </c>
      <c r="B6115" s="9">
        <v>2</v>
      </c>
      <c r="C6115" s="255" t="s">
        <v>9104</v>
      </c>
      <c r="D6115" s="9">
        <v>2134980936.584013</v>
      </c>
      <c r="E6115" s="9">
        <v>1746626.5573948817</v>
      </c>
      <c r="F6115" s="255" t="s">
        <v>9132</v>
      </c>
      <c r="G6115" s="9"/>
      <c r="H6115" s="255" t="s">
        <v>9168</v>
      </c>
      <c r="I6115" s="9">
        <v>4</v>
      </c>
    </row>
    <row r="6116">
      <c r="A6116" s="255" t="s">
        <v>7293</v>
      </c>
      <c r="B6116" s="9">
        <v>2</v>
      </c>
      <c r="C6116" s="255" t="s">
        <v>9105</v>
      </c>
      <c r="D6116" s="9">
        <v>1</v>
      </c>
      <c r="E6116" s="9">
        <v>1746626.5573948817</v>
      </c>
      <c r="F6116" s="255" t="s">
        <v>9132</v>
      </c>
      <c r="G6116" s="9"/>
      <c r="H6116" s="255" t="s">
        <v>9168</v>
      </c>
      <c r="I6116" s="9">
        <v>4</v>
      </c>
    </row>
    <row r="6117">
      <c r="A6117" s="255" t="s">
        <v>7294</v>
      </c>
      <c r="B6117" s="9">
        <v>2</v>
      </c>
      <c r="C6117" s="255" t="s">
        <v>9205</v>
      </c>
      <c r="D6117" s="9">
        <v>1222.3453992182319</v>
      </c>
      <c r="E6117" s="9">
        <v>1746626.5573948817</v>
      </c>
      <c r="F6117" s="255" t="s">
        <v>9132</v>
      </c>
      <c r="G6117" s="9"/>
      <c r="H6117" s="255" t="s">
        <v>9168</v>
      </c>
      <c r="I6117" s="9">
        <v>4</v>
      </c>
    </row>
    <row r="6118">
      <c r="A6118" s="255" t="s">
        <v>7295</v>
      </c>
      <c r="B6118" s="9">
        <v>2</v>
      </c>
      <c r="C6118" s="255" t="s">
        <v>9103</v>
      </c>
      <c r="D6118" s="9">
        <v>654706.66126003605</v>
      </c>
      <c r="E6118" s="9">
        <v>1746626.5573948817</v>
      </c>
      <c r="F6118" s="255" t="s">
        <v>9133</v>
      </c>
      <c r="G6118" s="9"/>
      <c r="H6118" s="255" t="s">
        <v>9168</v>
      </c>
      <c r="I6118" s="9">
        <v>4</v>
      </c>
    </row>
    <row r="6119">
      <c r="A6119" s="255" t="s">
        <v>7296</v>
      </c>
      <c r="B6119" s="9">
        <v>2</v>
      </c>
      <c r="C6119" s="255" t="s">
        <v>9104</v>
      </c>
      <c r="D6119" s="9">
        <v>1470073753.6394517</v>
      </c>
      <c r="E6119" s="9">
        <v>1746626.5573948817</v>
      </c>
      <c r="F6119" s="255" t="s">
        <v>9133</v>
      </c>
      <c r="G6119" s="9"/>
      <c r="H6119" s="255" t="s">
        <v>9168</v>
      </c>
      <c r="I6119" s="9">
        <v>4</v>
      </c>
    </row>
    <row r="6120">
      <c r="A6120" s="255" t="s">
        <v>7297</v>
      </c>
      <c r="B6120" s="9">
        <v>2</v>
      </c>
      <c r="C6120" s="255" t="s">
        <v>9105</v>
      </c>
      <c r="D6120" s="9">
        <v>0.37484066556078266</v>
      </c>
      <c r="E6120" s="9">
        <v>1746626.5573948817</v>
      </c>
      <c r="F6120" s="255" t="s">
        <v>9133</v>
      </c>
      <c r="G6120" s="9"/>
      <c r="H6120" s="255" t="s">
        <v>9168</v>
      </c>
      <c r="I6120" s="9">
        <v>4</v>
      </c>
    </row>
    <row r="6121">
      <c r="A6121" s="255" t="s">
        <v>7298</v>
      </c>
      <c r="B6121" s="9">
        <v>2</v>
      </c>
      <c r="C6121" s="255" t="s">
        <v>9205</v>
      </c>
      <c r="D6121" s="9">
        <v>841.66460621787837</v>
      </c>
      <c r="E6121" s="9">
        <v>1746626.5573948817</v>
      </c>
      <c r="F6121" s="255" t="s">
        <v>9133</v>
      </c>
      <c r="G6121" s="9"/>
      <c r="H6121" s="255" t="s">
        <v>9168</v>
      </c>
      <c r="I6121" s="9">
        <v>4</v>
      </c>
    </row>
    <row r="6122">
      <c r="A6122" s="255" t="s">
        <v>7299</v>
      </c>
      <c r="B6122" s="9">
        <v>2</v>
      </c>
      <c r="C6122" s="255" t="s">
        <v>9103</v>
      </c>
      <c r="D6122" s="9">
        <v>0</v>
      </c>
      <c r="E6122" s="9">
        <v>1746626.5573948817</v>
      </c>
      <c r="F6122" s="255" t="s">
        <v>9134</v>
      </c>
      <c r="G6122" s="9"/>
      <c r="H6122" s="255" t="s">
        <v>9168</v>
      </c>
      <c r="I6122" s="9">
        <v>4</v>
      </c>
    </row>
    <row r="6123">
      <c r="A6123" s="255" t="s">
        <v>7300</v>
      </c>
      <c r="B6123" s="9">
        <v>2</v>
      </c>
      <c r="C6123" s="255" t="s">
        <v>9104</v>
      </c>
      <c r="D6123" s="9">
        <v>-1483566010.2174137</v>
      </c>
      <c r="E6123" s="9">
        <v>1746626.5573948817</v>
      </c>
      <c r="F6123" s="255" t="s">
        <v>9134</v>
      </c>
      <c r="G6123" s="9"/>
      <c r="H6123" s="255" t="s">
        <v>9168</v>
      </c>
      <c r="I6123" s="9">
        <v>4</v>
      </c>
    </row>
    <row r="6124">
      <c r="A6124" s="255" t="s">
        <v>7301</v>
      </c>
      <c r="B6124" s="9">
        <v>2</v>
      </c>
      <c r="C6124" s="255" t="s">
        <v>9105</v>
      </c>
      <c r="D6124" s="9">
        <v>0</v>
      </c>
      <c r="E6124" s="9">
        <v>1746626.5573948817</v>
      </c>
      <c r="F6124" s="255" t="s">
        <v>9134</v>
      </c>
      <c r="G6124" s="9"/>
      <c r="H6124" s="255" t="s">
        <v>9168</v>
      </c>
      <c r="I6124" s="9">
        <v>4</v>
      </c>
    </row>
    <row r="6125">
      <c r="A6125" s="255" t="s">
        <v>7302</v>
      </c>
      <c r="B6125" s="9">
        <v>2</v>
      </c>
      <c r="C6125" s="255" t="s">
        <v>9205</v>
      </c>
      <c r="D6125" s="9">
        <v>-849.3893579805482</v>
      </c>
      <c r="E6125" s="9">
        <v>1746626.5573948817</v>
      </c>
      <c r="F6125" s="255" t="s">
        <v>9134</v>
      </c>
      <c r="G6125" s="9"/>
      <c r="H6125" s="255" t="s">
        <v>9168</v>
      </c>
      <c r="I6125" s="9">
        <v>4</v>
      </c>
    </row>
    <row r="6126">
      <c r="A6126" s="255" t="s">
        <v>7303</v>
      </c>
      <c r="B6126" s="9">
        <v>2</v>
      </c>
      <c r="C6126" s="255" t="s">
        <v>9103</v>
      </c>
      <c r="D6126" s="9">
        <v>528546.27960347454</v>
      </c>
      <c r="E6126" s="9">
        <v>1746626.5573948817</v>
      </c>
      <c r="F6126" s="255" t="s">
        <v>9135</v>
      </c>
      <c r="G6126" s="9"/>
      <c r="H6126" s="255" t="s">
        <v>9168</v>
      </c>
      <c r="I6126" s="9">
        <v>4</v>
      </c>
    </row>
    <row r="6127">
      <c r="A6127" s="255" t="s">
        <v>7304</v>
      </c>
      <c r="B6127" s="9">
        <v>2</v>
      </c>
      <c r="C6127" s="255" t="s">
        <v>9104</v>
      </c>
      <c r="D6127" s="9">
        <v>-13492256.577961858</v>
      </c>
      <c r="E6127" s="9">
        <v>1746626.5573948817</v>
      </c>
      <c r="F6127" s="255" t="s">
        <v>9135</v>
      </c>
      <c r="G6127" s="9"/>
      <c r="H6127" s="255" t="s">
        <v>9168</v>
      </c>
      <c r="I6127" s="9">
        <v>4</v>
      </c>
    </row>
    <row r="6128">
      <c r="A6128" s="255" t="s">
        <v>7305</v>
      </c>
      <c r="B6128" s="9">
        <v>2</v>
      </c>
      <c r="C6128" s="255" t="s">
        <v>9105</v>
      </c>
      <c r="D6128" s="9">
        <v>0.30260978076035255</v>
      </c>
      <c r="E6128" s="9">
        <v>1746626.5573948817</v>
      </c>
      <c r="F6128" s="255" t="s">
        <v>9135</v>
      </c>
      <c r="G6128" s="9"/>
      <c r="H6128" s="255" t="s">
        <v>9168</v>
      </c>
      <c r="I6128" s="9">
        <v>4</v>
      </c>
    </row>
    <row r="6129">
      <c r="A6129" s="255" t="s">
        <v>7306</v>
      </c>
      <c r="B6129" s="9">
        <v>2</v>
      </c>
      <c r="C6129" s="255" t="s">
        <v>9205</v>
      </c>
      <c r="D6129" s="9">
        <v>-7.7247517626697206</v>
      </c>
      <c r="E6129" s="9">
        <v>1746626.5573948817</v>
      </c>
      <c r="F6129" s="255" t="s">
        <v>9135</v>
      </c>
      <c r="G6129" s="9"/>
      <c r="H6129" s="255" t="s">
        <v>9168</v>
      </c>
      <c r="I6129" s="9">
        <v>4</v>
      </c>
    </row>
    <row r="6130">
      <c r="A6130" s="255" t="s">
        <v>7307</v>
      </c>
      <c r="B6130" s="9">
        <v>2</v>
      </c>
      <c r="C6130" s="255" t="s">
        <v>9103</v>
      </c>
      <c r="D6130" s="9">
        <v>54058.294582581519</v>
      </c>
      <c r="E6130" s="9">
        <v>1746626.5573948817</v>
      </c>
      <c r="F6130" s="255" t="s">
        <v>9136</v>
      </c>
      <c r="G6130" s="9"/>
      <c r="H6130" s="255" t="s">
        <v>9168</v>
      </c>
      <c r="I6130" s="9">
        <v>4</v>
      </c>
    </row>
    <row r="6131">
      <c r="A6131" s="255" t="s">
        <v>7308</v>
      </c>
      <c r="B6131" s="9">
        <v>2</v>
      </c>
      <c r="C6131" s="255" t="s">
        <v>9104</v>
      </c>
      <c r="D6131" s="9">
        <v>150590715.39099824</v>
      </c>
      <c r="E6131" s="9">
        <v>1746626.5573948817</v>
      </c>
      <c r="F6131" s="255" t="s">
        <v>9136</v>
      </c>
      <c r="G6131" s="9"/>
      <c r="H6131" s="255" t="s">
        <v>9168</v>
      </c>
      <c r="I6131" s="9">
        <v>4</v>
      </c>
    </row>
    <row r="6132">
      <c r="A6132" s="255" t="s">
        <v>7309</v>
      </c>
      <c r="B6132" s="9">
        <v>2</v>
      </c>
      <c r="C6132" s="255" t="s">
        <v>9105</v>
      </c>
      <c r="D6132" s="9">
        <v>0.030950116012898734</v>
      </c>
      <c r="E6132" s="9">
        <v>1746626.5573948817</v>
      </c>
      <c r="F6132" s="255" t="s">
        <v>9136</v>
      </c>
      <c r="G6132" s="9"/>
      <c r="H6132" s="255" t="s">
        <v>9168</v>
      </c>
      <c r="I6132" s="9">
        <v>4</v>
      </c>
    </row>
    <row r="6133">
      <c r="A6133" s="255" t="s">
        <v>7310</v>
      </c>
      <c r="B6133" s="9">
        <v>2</v>
      </c>
      <c r="C6133" s="255" t="s">
        <v>9205</v>
      </c>
      <c r="D6133" s="9">
        <v>86.218038282668985</v>
      </c>
      <c r="E6133" s="9">
        <v>1746626.5573948817</v>
      </c>
      <c r="F6133" s="255" t="s">
        <v>9136</v>
      </c>
      <c r="G6133" s="9"/>
      <c r="H6133" s="255" t="s">
        <v>9168</v>
      </c>
      <c r="I6133" s="9">
        <v>4</v>
      </c>
    </row>
    <row r="6134">
      <c r="A6134" s="255" t="s">
        <v>7311</v>
      </c>
      <c r="B6134" s="9">
        <v>2</v>
      </c>
      <c r="C6134" s="255" t="s">
        <v>9103</v>
      </c>
      <c r="D6134" s="9">
        <v>508617.5324975847</v>
      </c>
      <c r="E6134" s="9">
        <v>1746626.5573948817</v>
      </c>
      <c r="F6134" s="255" t="s">
        <v>9137</v>
      </c>
      <c r="G6134" s="9"/>
      <c r="H6134" s="255" t="s">
        <v>9168</v>
      </c>
      <c r="I6134" s="9">
        <v>4</v>
      </c>
    </row>
    <row r="6135">
      <c r="A6135" s="255" t="s">
        <v>7312</v>
      </c>
      <c r="B6135" s="9">
        <v>2</v>
      </c>
      <c r="C6135" s="255" t="s">
        <v>9104</v>
      </c>
      <c r="D6135" s="9">
        <v>737550856.30695581</v>
      </c>
      <c r="E6135" s="9">
        <v>1746626.5573948817</v>
      </c>
      <c r="F6135" s="255" t="s">
        <v>9137</v>
      </c>
      <c r="G6135" s="9"/>
      <c r="H6135" s="255" t="s">
        <v>9168</v>
      </c>
      <c r="I6135" s="9">
        <v>4</v>
      </c>
    </row>
    <row r="6136">
      <c r="A6136" s="255" t="s">
        <v>7313</v>
      </c>
      <c r="B6136" s="9">
        <v>2</v>
      </c>
      <c r="C6136" s="255" t="s">
        <v>9105</v>
      </c>
      <c r="D6136" s="9">
        <v>0.29119993071455125</v>
      </c>
      <c r="E6136" s="9">
        <v>1746626.5573948817</v>
      </c>
      <c r="F6136" s="255" t="s">
        <v>9137</v>
      </c>
      <c r="G6136" s="9"/>
      <c r="H6136" s="255" t="s">
        <v>9168</v>
      </c>
      <c r="I6136" s="9">
        <v>4</v>
      </c>
    </row>
    <row r="6137">
      <c r="A6137" s="255" t="s">
        <v>7314</v>
      </c>
      <c r="B6137" s="9">
        <v>2</v>
      </c>
      <c r="C6137" s="255" t="s">
        <v>9205</v>
      </c>
      <c r="D6137" s="9">
        <v>422.27163739398497</v>
      </c>
      <c r="E6137" s="9">
        <v>1746626.5573948817</v>
      </c>
      <c r="F6137" s="255" t="s">
        <v>9137</v>
      </c>
      <c r="G6137" s="9"/>
      <c r="H6137" s="255" t="s">
        <v>9168</v>
      </c>
      <c r="I6137" s="9">
        <v>4</v>
      </c>
    </row>
    <row r="6138">
      <c r="A6138" s="255" t="s">
        <v>7315</v>
      </c>
      <c r="B6138" s="9">
        <v>2</v>
      </c>
      <c r="C6138" s="255" t="s">
        <v>9103</v>
      </c>
      <c r="D6138" s="9">
        <v>0</v>
      </c>
      <c r="E6138" s="9">
        <v>1746626.5573948817</v>
      </c>
      <c r="F6138" s="255" t="s">
        <v>9138</v>
      </c>
      <c r="G6138" s="9"/>
      <c r="H6138" s="255" t="s">
        <v>9168</v>
      </c>
      <c r="I6138" s="9">
        <v>4</v>
      </c>
    </row>
    <row r="6139">
      <c r="A6139" s="255" t="s">
        <v>7316</v>
      </c>
      <c r="B6139" s="9">
        <v>2</v>
      </c>
      <c r="C6139" s="255" t="s">
        <v>9104</v>
      </c>
      <c r="D6139" s="9">
        <v>0</v>
      </c>
      <c r="E6139" s="9">
        <v>1746626.5573948817</v>
      </c>
      <c r="F6139" s="255" t="s">
        <v>9138</v>
      </c>
      <c r="G6139" s="9"/>
      <c r="H6139" s="255" t="s">
        <v>9168</v>
      </c>
      <c r="I6139" s="9">
        <v>4</v>
      </c>
    </row>
    <row r="6140">
      <c r="A6140" s="255" t="s">
        <v>7317</v>
      </c>
      <c r="B6140" s="9">
        <v>2</v>
      </c>
      <c r="C6140" s="255" t="s">
        <v>9105</v>
      </c>
      <c r="D6140" s="9">
        <v>0</v>
      </c>
      <c r="E6140" s="9">
        <v>1746626.5573948817</v>
      </c>
      <c r="F6140" s="255" t="s">
        <v>9138</v>
      </c>
      <c r="G6140" s="9"/>
      <c r="H6140" s="255" t="s">
        <v>9168</v>
      </c>
      <c r="I6140" s="9">
        <v>4</v>
      </c>
    </row>
    <row r="6141">
      <c r="A6141" s="255" t="s">
        <v>7318</v>
      </c>
      <c r="B6141" s="9">
        <v>2</v>
      </c>
      <c r="C6141" s="255" t="s">
        <v>9205</v>
      </c>
      <c r="D6141" s="9">
        <v>0</v>
      </c>
      <c r="E6141" s="9">
        <v>1746626.5573948817</v>
      </c>
      <c r="F6141" s="255" t="s">
        <v>9138</v>
      </c>
      <c r="G6141" s="9"/>
      <c r="H6141" s="255" t="s">
        <v>9168</v>
      </c>
      <c r="I6141" s="9">
        <v>4</v>
      </c>
    </row>
    <row r="6142">
      <c r="A6142" s="255" t="s">
        <v>7319</v>
      </c>
      <c r="B6142" s="9">
        <v>3</v>
      </c>
      <c r="C6142" s="255" t="s">
        <v>9103</v>
      </c>
      <c r="D6142" s="9">
        <v>712296.63470643468</v>
      </c>
      <c r="E6142" s="9">
        <v>1749453.4255017771</v>
      </c>
      <c r="F6142" s="255" t="s">
        <v>9114</v>
      </c>
      <c r="G6142" s="9"/>
      <c r="H6142" s="255" t="s">
        <v>9168</v>
      </c>
      <c r="I6142" s="9">
        <v>4</v>
      </c>
    </row>
    <row r="6143">
      <c r="A6143" s="255" t="s">
        <v>7320</v>
      </c>
      <c r="B6143" s="9">
        <v>3</v>
      </c>
      <c r="C6143" s="255" t="s">
        <v>9104</v>
      </c>
      <c r="D6143" s="9">
        <v>1700940084.8665478</v>
      </c>
      <c r="E6143" s="9">
        <v>1749453.4255017771</v>
      </c>
      <c r="F6143" s="255" t="s">
        <v>9114</v>
      </c>
      <c r="G6143" s="9"/>
      <c r="H6143" s="255" t="s">
        <v>9168</v>
      </c>
      <c r="I6143" s="9">
        <v>4</v>
      </c>
    </row>
    <row r="6144">
      <c r="A6144" s="255" t="s">
        <v>7321</v>
      </c>
      <c r="B6144" s="9">
        <v>3</v>
      </c>
      <c r="C6144" s="255" t="s">
        <v>9105</v>
      </c>
      <c r="D6144" s="9">
        <v>0.40715381405602963</v>
      </c>
      <c r="E6144" s="9">
        <v>1749453.4255017771</v>
      </c>
      <c r="F6144" s="255" t="s">
        <v>9114</v>
      </c>
      <c r="G6144" s="9"/>
      <c r="H6144" s="255" t="s">
        <v>9168</v>
      </c>
      <c r="I6144" s="9">
        <v>4</v>
      </c>
    </row>
    <row r="6145">
      <c r="A6145" s="255" t="s">
        <v>7322</v>
      </c>
      <c r="B6145" s="9">
        <v>3</v>
      </c>
      <c r="C6145" s="255" t="s">
        <v>9205</v>
      </c>
      <c r="D6145" s="9">
        <v>972.269430024229</v>
      </c>
      <c r="E6145" s="9">
        <v>1749453.4255017771</v>
      </c>
      <c r="F6145" s="255" t="s">
        <v>9114</v>
      </c>
      <c r="G6145" s="9"/>
      <c r="H6145" s="255" t="s">
        <v>9168</v>
      </c>
      <c r="I6145" s="9">
        <v>4</v>
      </c>
    </row>
    <row r="6146">
      <c r="A6146" s="255" t="s">
        <v>7323</v>
      </c>
      <c r="B6146" s="9">
        <v>3</v>
      </c>
      <c r="C6146" s="255" t="s">
        <v>9103</v>
      </c>
      <c r="D6146" s="9">
        <v>0</v>
      </c>
      <c r="E6146" s="9">
        <v>1749453.4255017771</v>
      </c>
      <c r="F6146" s="255" t="s">
        <v>9115</v>
      </c>
      <c r="G6146" s="9"/>
      <c r="H6146" s="255" t="s">
        <v>9168</v>
      </c>
      <c r="I6146" s="9">
        <v>4</v>
      </c>
    </row>
    <row r="6147">
      <c r="A6147" s="255" t="s">
        <v>7324</v>
      </c>
      <c r="B6147" s="9">
        <v>3</v>
      </c>
      <c r="C6147" s="255" t="s">
        <v>9104</v>
      </c>
      <c r="D6147" s="9">
        <v>0</v>
      </c>
      <c r="E6147" s="9">
        <v>1749453.4255017771</v>
      </c>
      <c r="F6147" s="255" t="s">
        <v>9115</v>
      </c>
      <c r="G6147" s="9"/>
      <c r="H6147" s="255" t="s">
        <v>9168</v>
      </c>
      <c r="I6147" s="9">
        <v>4</v>
      </c>
    </row>
    <row r="6148">
      <c r="A6148" s="255" t="s">
        <v>7325</v>
      </c>
      <c r="B6148" s="9">
        <v>3</v>
      </c>
      <c r="C6148" s="255" t="s">
        <v>9105</v>
      </c>
      <c r="D6148" s="9">
        <v>0</v>
      </c>
      <c r="E6148" s="9">
        <v>1749453.4255017771</v>
      </c>
      <c r="F6148" s="255" t="s">
        <v>9115</v>
      </c>
      <c r="G6148" s="9"/>
      <c r="H6148" s="255" t="s">
        <v>9168</v>
      </c>
      <c r="I6148" s="9">
        <v>4</v>
      </c>
    </row>
    <row r="6149">
      <c r="A6149" s="255" t="s">
        <v>7326</v>
      </c>
      <c r="B6149" s="9">
        <v>3</v>
      </c>
      <c r="C6149" s="255" t="s">
        <v>9205</v>
      </c>
      <c r="D6149" s="9">
        <v>0</v>
      </c>
      <c r="E6149" s="9">
        <v>1749453.4255017771</v>
      </c>
      <c r="F6149" s="255" t="s">
        <v>9115</v>
      </c>
      <c r="G6149" s="9"/>
      <c r="H6149" s="255" t="s">
        <v>9168</v>
      </c>
      <c r="I6149" s="9">
        <v>4</v>
      </c>
    </row>
    <row r="6150">
      <c r="A6150" s="255" t="s">
        <v>7327</v>
      </c>
      <c r="B6150" s="9">
        <v>3</v>
      </c>
      <c r="C6150" s="255" t="s">
        <v>9103</v>
      </c>
      <c r="D6150" s="9">
        <v>0</v>
      </c>
      <c r="E6150" s="9">
        <v>1749453.4255017771</v>
      </c>
      <c r="F6150" s="255" t="s">
        <v>9116</v>
      </c>
      <c r="G6150" s="9"/>
      <c r="H6150" s="255" t="s">
        <v>9168</v>
      </c>
      <c r="I6150" s="9">
        <v>4</v>
      </c>
    </row>
    <row r="6151">
      <c r="A6151" s="255" t="s">
        <v>7328</v>
      </c>
      <c r="B6151" s="9">
        <v>3</v>
      </c>
      <c r="C6151" s="255" t="s">
        <v>9104</v>
      </c>
      <c r="D6151" s="9">
        <v>0</v>
      </c>
      <c r="E6151" s="9">
        <v>1749453.4255017771</v>
      </c>
      <c r="F6151" s="255" t="s">
        <v>9116</v>
      </c>
      <c r="G6151" s="9"/>
      <c r="H6151" s="255" t="s">
        <v>9168</v>
      </c>
      <c r="I6151" s="9">
        <v>4</v>
      </c>
    </row>
    <row r="6152">
      <c r="A6152" s="255" t="s">
        <v>7329</v>
      </c>
      <c r="B6152" s="9">
        <v>3</v>
      </c>
      <c r="C6152" s="255" t="s">
        <v>9105</v>
      </c>
      <c r="D6152" s="9">
        <v>0</v>
      </c>
      <c r="E6152" s="9">
        <v>1749453.4255017771</v>
      </c>
      <c r="F6152" s="255" t="s">
        <v>9116</v>
      </c>
      <c r="G6152" s="9"/>
      <c r="H6152" s="255" t="s">
        <v>9168</v>
      </c>
      <c r="I6152" s="9">
        <v>4</v>
      </c>
    </row>
    <row r="6153">
      <c r="A6153" s="255" t="s">
        <v>7330</v>
      </c>
      <c r="B6153" s="9">
        <v>3</v>
      </c>
      <c r="C6153" s="255" t="s">
        <v>9205</v>
      </c>
      <c r="D6153" s="9">
        <v>0</v>
      </c>
      <c r="E6153" s="9">
        <v>1749453.4255017771</v>
      </c>
      <c r="F6153" s="255" t="s">
        <v>9116</v>
      </c>
      <c r="G6153" s="9"/>
      <c r="H6153" s="255" t="s">
        <v>9168</v>
      </c>
      <c r="I6153" s="9">
        <v>4</v>
      </c>
    </row>
    <row r="6154">
      <c r="A6154" s="255" t="s">
        <v>7331</v>
      </c>
      <c r="B6154" s="9">
        <v>3</v>
      </c>
      <c r="C6154" s="255" t="s">
        <v>9103</v>
      </c>
      <c r="D6154" s="9">
        <v>0</v>
      </c>
      <c r="E6154" s="9">
        <v>1749453.4255017771</v>
      </c>
      <c r="F6154" s="255" t="s">
        <v>9117</v>
      </c>
      <c r="G6154" s="9"/>
      <c r="H6154" s="255" t="s">
        <v>9168</v>
      </c>
      <c r="I6154" s="9">
        <v>4</v>
      </c>
    </row>
    <row r="6155">
      <c r="A6155" s="255" t="s">
        <v>7332</v>
      </c>
      <c r="B6155" s="9">
        <v>3</v>
      </c>
      <c r="C6155" s="255" t="s">
        <v>9104</v>
      </c>
      <c r="D6155" s="9">
        <v>0</v>
      </c>
      <c r="E6155" s="9">
        <v>1749453.4255017771</v>
      </c>
      <c r="F6155" s="255" t="s">
        <v>9117</v>
      </c>
      <c r="G6155" s="9"/>
      <c r="H6155" s="255" t="s">
        <v>9168</v>
      </c>
      <c r="I6155" s="9">
        <v>4</v>
      </c>
    </row>
    <row r="6156">
      <c r="A6156" s="255" t="s">
        <v>7333</v>
      </c>
      <c r="B6156" s="9">
        <v>3</v>
      </c>
      <c r="C6156" s="255" t="s">
        <v>9105</v>
      </c>
      <c r="D6156" s="9">
        <v>0</v>
      </c>
      <c r="E6156" s="9">
        <v>1749453.4255017771</v>
      </c>
      <c r="F6156" s="255" t="s">
        <v>9117</v>
      </c>
      <c r="G6156" s="9"/>
      <c r="H6156" s="255" t="s">
        <v>9168</v>
      </c>
      <c r="I6156" s="9">
        <v>4</v>
      </c>
    </row>
    <row r="6157">
      <c r="A6157" s="255" t="s">
        <v>7334</v>
      </c>
      <c r="B6157" s="9">
        <v>3</v>
      </c>
      <c r="C6157" s="255" t="s">
        <v>9205</v>
      </c>
      <c r="D6157" s="9">
        <v>0</v>
      </c>
      <c r="E6157" s="9">
        <v>1749453.4255017771</v>
      </c>
      <c r="F6157" s="255" t="s">
        <v>9117</v>
      </c>
      <c r="G6157" s="9"/>
      <c r="H6157" s="255" t="s">
        <v>9168</v>
      </c>
      <c r="I6157" s="9">
        <v>4</v>
      </c>
    </row>
    <row r="6158">
      <c r="A6158" s="255" t="s">
        <v>7335</v>
      </c>
      <c r="B6158" s="9">
        <v>3</v>
      </c>
      <c r="C6158" s="255" t="s">
        <v>9103</v>
      </c>
      <c r="D6158" s="9">
        <v>0</v>
      </c>
      <c r="E6158" s="9">
        <v>1749453.4255017771</v>
      </c>
      <c r="F6158" s="255" t="s">
        <v>9118</v>
      </c>
      <c r="G6158" s="9"/>
      <c r="H6158" s="255" t="s">
        <v>9168</v>
      </c>
      <c r="I6158" s="9">
        <v>4</v>
      </c>
    </row>
    <row r="6159">
      <c r="A6159" s="255" t="s">
        <v>7336</v>
      </c>
      <c r="B6159" s="9">
        <v>3</v>
      </c>
      <c r="C6159" s="255" t="s">
        <v>9104</v>
      </c>
      <c r="D6159" s="9">
        <v>0</v>
      </c>
      <c r="E6159" s="9">
        <v>1749453.4255017771</v>
      </c>
      <c r="F6159" s="255" t="s">
        <v>9118</v>
      </c>
      <c r="G6159" s="9"/>
      <c r="H6159" s="255" t="s">
        <v>9168</v>
      </c>
      <c r="I6159" s="9">
        <v>4</v>
      </c>
    </row>
    <row r="6160">
      <c r="A6160" s="255" t="s">
        <v>7337</v>
      </c>
      <c r="B6160" s="9">
        <v>3</v>
      </c>
      <c r="C6160" s="255" t="s">
        <v>9105</v>
      </c>
      <c r="D6160" s="9">
        <v>0</v>
      </c>
      <c r="E6160" s="9">
        <v>1749453.4255017771</v>
      </c>
      <c r="F6160" s="255" t="s">
        <v>9118</v>
      </c>
      <c r="G6160" s="9"/>
      <c r="H6160" s="255" t="s">
        <v>9168</v>
      </c>
      <c r="I6160" s="9">
        <v>4</v>
      </c>
    </row>
    <row r="6161">
      <c r="A6161" s="255" t="s">
        <v>7338</v>
      </c>
      <c r="B6161" s="9">
        <v>3</v>
      </c>
      <c r="C6161" s="255" t="s">
        <v>9205</v>
      </c>
      <c r="D6161" s="9">
        <v>0</v>
      </c>
      <c r="E6161" s="9">
        <v>1749453.4255017771</v>
      </c>
      <c r="F6161" s="255" t="s">
        <v>9118</v>
      </c>
      <c r="G6161" s="9"/>
      <c r="H6161" s="255" t="s">
        <v>9168</v>
      </c>
      <c r="I6161" s="9">
        <v>4</v>
      </c>
    </row>
    <row r="6162">
      <c r="A6162" s="255" t="s">
        <v>7339</v>
      </c>
      <c r="B6162" s="9">
        <v>3</v>
      </c>
      <c r="C6162" s="255" t="s">
        <v>9103</v>
      </c>
      <c r="D6162" s="9">
        <v>0</v>
      </c>
      <c r="E6162" s="9">
        <v>1749453.4255017771</v>
      </c>
      <c r="F6162" s="255" t="s">
        <v>9119</v>
      </c>
      <c r="G6162" s="9"/>
      <c r="H6162" s="255" t="s">
        <v>9168</v>
      </c>
      <c r="I6162" s="9">
        <v>4</v>
      </c>
    </row>
    <row r="6163">
      <c r="A6163" s="255" t="s">
        <v>7340</v>
      </c>
      <c r="B6163" s="9">
        <v>3</v>
      </c>
      <c r="C6163" s="255" t="s">
        <v>9104</v>
      </c>
      <c r="D6163" s="9">
        <v>0</v>
      </c>
      <c r="E6163" s="9">
        <v>1749453.4255017771</v>
      </c>
      <c r="F6163" s="255" t="s">
        <v>9119</v>
      </c>
      <c r="G6163" s="9"/>
      <c r="H6163" s="255" t="s">
        <v>9168</v>
      </c>
      <c r="I6163" s="9">
        <v>4</v>
      </c>
    </row>
    <row r="6164">
      <c r="A6164" s="255" t="s">
        <v>7341</v>
      </c>
      <c r="B6164" s="9">
        <v>3</v>
      </c>
      <c r="C6164" s="255" t="s">
        <v>9105</v>
      </c>
      <c r="D6164" s="9">
        <v>0</v>
      </c>
      <c r="E6164" s="9">
        <v>1749453.4255017771</v>
      </c>
      <c r="F6164" s="255" t="s">
        <v>9119</v>
      </c>
      <c r="G6164" s="9"/>
      <c r="H6164" s="255" t="s">
        <v>9168</v>
      </c>
      <c r="I6164" s="9">
        <v>4</v>
      </c>
    </row>
    <row r="6165">
      <c r="A6165" s="255" t="s">
        <v>7342</v>
      </c>
      <c r="B6165" s="9">
        <v>3</v>
      </c>
      <c r="C6165" s="255" t="s">
        <v>9205</v>
      </c>
      <c r="D6165" s="9">
        <v>0</v>
      </c>
      <c r="E6165" s="9">
        <v>1749453.4255017771</v>
      </c>
      <c r="F6165" s="255" t="s">
        <v>9119</v>
      </c>
      <c r="G6165" s="9"/>
      <c r="H6165" s="255" t="s">
        <v>9168</v>
      </c>
      <c r="I6165" s="9">
        <v>4</v>
      </c>
    </row>
    <row r="6166">
      <c r="A6166" s="255" t="s">
        <v>7343</v>
      </c>
      <c r="B6166" s="9">
        <v>3</v>
      </c>
      <c r="C6166" s="255" t="s">
        <v>9103</v>
      </c>
      <c r="D6166" s="9">
        <v>0</v>
      </c>
      <c r="E6166" s="9">
        <v>1749453.4255017771</v>
      </c>
      <c r="F6166" s="255" t="s">
        <v>9120</v>
      </c>
      <c r="G6166" s="9"/>
      <c r="H6166" s="255" t="s">
        <v>9168</v>
      </c>
      <c r="I6166" s="9">
        <v>4</v>
      </c>
    </row>
    <row r="6167">
      <c r="A6167" s="255" t="s">
        <v>7344</v>
      </c>
      <c r="B6167" s="9">
        <v>3</v>
      </c>
      <c r="C6167" s="255" t="s">
        <v>9104</v>
      </c>
      <c r="D6167" s="9">
        <v>0</v>
      </c>
      <c r="E6167" s="9">
        <v>1749453.4255017771</v>
      </c>
      <c r="F6167" s="255" t="s">
        <v>9120</v>
      </c>
      <c r="G6167" s="9"/>
      <c r="H6167" s="255" t="s">
        <v>9168</v>
      </c>
      <c r="I6167" s="9">
        <v>4</v>
      </c>
    </row>
    <row r="6168">
      <c r="A6168" s="255" t="s">
        <v>7345</v>
      </c>
      <c r="B6168" s="9">
        <v>3</v>
      </c>
      <c r="C6168" s="255" t="s">
        <v>9105</v>
      </c>
      <c r="D6168" s="9">
        <v>0</v>
      </c>
      <c r="E6168" s="9">
        <v>1749453.4255017771</v>
      </c>
      <c r="F6168" s="255" t="s">
        <v>9120</v>
      </c>
      <c r="G6168" s="9"/>
      <c r="H6168" s="255" t="s">
        <v>9168</v>
      </c>
      <c r="I6168" s="9">
        <v>4</v>
      </c>
    </row>
    <row r="6169">
      <c r="A6169" s="255" t="s">
        <v>7346</v>
      </c>
      <c r="B6169" s="9">
        <v>3</v>
      </c>
      <c r="C6169" s="255" t="s">
        <v>9205</v>
      </c>
      <c r="D6169" s="9">
        <v>0</v>
      </c>
      <c r="E6169" s="9">
        <v>1749453.4255017771</v>
      </c>
      <c r="F6169" s="255" t="s">
        <v>9120</v>
      </c>
      <c r="G6169" s="9"/>
      <c r="H6169" s="255" t="s">
        <v>9168</v>
      </c>
      <c r="I6169" s="9">
        <v>4</v>
      </c>
    </row>
    <row r="6170">
      <c r="A6170" s="255" t="s">
        <v>7347</v>
      </c>
      <c r="B6170" s="9">
        <v>3</v>
      </c>
      <c r="C6170" s="255" t="s">
        <v>9103</v>
      </c>
      <c r="D6170" s="9">
        <v>0</v>
      </c>
      <c r="E6170" s="9">
        <v>1749453.4255017771</v>
      </c>
      <c r="F6170" s="255" t="s">
        <v>9121</v>
      </c>
      <c r="G6170" s="9"/>
      <c r="H6170" s="255" t="s">
        <v>9168</v>
      </c>
      <c r="I6170" s="9">
        <v>4</v>
      </c>
    </row>
    <row r="6171">
      <c r="A6171" s="255" t="s">
        <v>7348</v>
      </c>
      <c r="B6171" s="9">
        <v>3</v>
      </c>
      <c r="C6171" s="255" t="s">
        <v>9104</v>
      </c>
      <c r="D6171" s="9">
        <v>0</v>
      </c>
      <c r="E6171" s="9">
        <v>1749453.4255017771</v>
      </c>
      <c r="F6171" s="255" t="s">
        <v>9121</v>
      </c>
      <c r="G6171" s="9"/>
      <c r="H6171" s="255" t="s">
        <v>9168</v>
      </c>
      <c r="I6171" s="9">
        <v>4</v>
      </c>
    </row>
    <row r="6172">
      <c r="A6172" s="255" t="s">
        <v>7349</v>
      </c>
      <c r="B6172" s="9">
        <v>3</v>
      </c>
      <c r="C6172" s="255" t="s">
        <v>9105</v>
      </c>
      <c r="D6172" s="9">
        <v>0</v>
      </c>
      <c r="E6172" s="9">
        <v>1749453.4255017771</v>
      </c>
      <c r="F6172" s="255" t="s">
        <v>9121</v>
      </c>
      <c r="G6172" s="9"/>
      <c r="H6172" s="255" t="s">
        <v>9168</v>
      </c>
      <c r="I6172" s="9">
        <v>4</v>
      </c>
    </row>
    <row r="6173">
      <c r="A6173" s="255" t="s">
        <v>7350</v>
      </c>
      <c r="B6173" s="9">
        <v>3</v>
      </c>
      <c r="C6173" s="255" t="s">
        <v>9205</v>
      </c>
      <c r="D6173" s="9">
        <v>0</v>
      </c>
      <c r="E6173" s="9">
        <v>1749453.4255017771</v>
      </c>
      <c r="F6173" s="255" t="s">
        <v>9121</v>
      </c>
      <c r="G6173" s="9"/>
      <c r="H6173" s="255" t="s">
        <v>9168</v>
      </c>
      <c r="I6173" s="9">
        <v>4</v>
      </c>
    </row>
    <row r="6174">
      <c r="A6174" s="255" t="s">
        <v>7351</v>
      </c>
      <c r="B6174" s="9">
        <v>3</v>
      </c>
      <c r="C6174" s="255" t="s">
        <v>9103</v>
      </c>
      <c r="D6174" s="9">
        <v>1069325.8454830681</v>
      </c>
      <c r="E6174" s="9">
        <v>1749453.4255017771</v>
      </c>
      <c r="F6174" s="255" t="s">
        <v>9122</v>
      </c>
      <c r="G6174" s="9"/>
      <c r="H6174" s="255" t="s">
        <v>9168</v>
      </c>
      <c r="I6174" s="9">
        <v>4</v>
      </c>
    </row>
    <row r="6175">
      <c r="A6175" s="255" t="s">
        <v>7352</v>
      </c>
      <c r="B6175" s="9">
        <v>3</v>
      </c>
      <c r="C6175" s="255" t="s">
        <v>9104</v>
      </c>
      <c r="D6175" s="9">
        <v>2090109232.8413546</v>
      </c>
      <c r="E6175" s="9">
        <v>1749453.4255017771</v>
      </c>
      <c r="F6175" s="255" t="s">
        <v>9122</v>
      </c>
      <c r="G6175" s="9"/>
      <c r="H6175" s="255" t="s">
        <v>9168</v>
      </c>
      <c r="I6175" s="9">
        <v>4</v>
      </c>
    </row>
    <row r="6176">
      <c r="A6176" s="255" t="s">
        <v>7353</v>
      </c>
      <c r="B6176" s="9">
        <v>3</v>
      </c>
      <c r="C6176" s="255" t="s">
        <v>9105</v>
      </c>
      <c r="D6176" s="9">
        <v>0.61123424601964738</v>
      </c>
      <c r="E6176" s="9">
        <v>1749453.4255017771</v>
      </c>
      <c r="F6176" s="255" t="s">
        <v>9122</v>
      </c>
      <c r="G6176" s="9"/>
      <c r="H6176" s="255" t="s">
        <v>9168</v>
      </c>
      <c r="I6176" s="9">
        <v>4</v>
      </c>
    </row>
    <row r="6177">
      <c r="A6177" s="255" t="s">
        <v>7354</v>
      </c>
      <c r="B6177" s="9">
        <v>3</v>
      </c>
      <c r="C6177" s="255" t="s">
        <v>9205</v>
      </c>
      <c r="D6177" s="9">
        <v>1194.7212782997472</v>
      </c>
      <c r="E6177" s="9">
        <v>1749453.4255017771</v>
      </c>
      <c r="F6177" s="255" t="s">
        <v>9122</v>
      </c>
      <c r="G6177" s="9"/>
      <c r="H6177" s="255" t="s">
        <v>9168</v>
      </c>
      <c r="I6177" s="9">
        <v>4</v>
      </c>
    </row>
    <row r="6178">
      <c r="A6178" s="255" t="s">
        <v>7355</v>
      </c>
      <c r="B6178" s="9">
        <v>3</v>
      </c>
      <c r="C6178" s="255" t="s">
        <v>9103</v>
      </c>
      <c r="D6178" s="9">
        <v>1069325.8454830681</v>
      </c>
      <c r="E6178" s="9">
        <v>1749453.4255017771</v>
      </c>
      <c r="F6178" s="255" t="s">
        <v>9123</v>
      </c>
      <c r="G6178" s="9"/>
      <c r="H6178" s="255" t="s">
        <v>9168</v>
      </c>
      <c r="I6178" s="9">
        <v>4</v>
      </c>
    </row>
    <row r="6179">
      <c r="A6179" s="255" t="s">
        <v>7356</v>
      </c>
      <c r="B6179" s="9">
        <v>3</v>
      </c>
      <c r="C6179" s="255" t="s">
        <v>9104</v>
      </c>
      <c r="D6179" s="9">
        <v>2090109232.8413546</v>
      </c>
      <c r="E6179" s="9">
        <v>1749453.4255017771</v>
      </c>
      <c r="F6179" s="255" t="s">
        <v>9123</v>
      </c>
      <c r="G6179" s="9"/>
      <c r="H6179" s="255" t="s">
        <v>9168</v>
      </c>
      <c r="I6179" s="9">
        <v>4</v>
      </c>
    </row>
    <row r="6180">
      <c r="A6180" s="255" t="s">
        <v>7357</v>
      </c>
      <c r="B6180" s="9">
        <v>3</v>
      </c>
      <c r="C6180" s="255" t="s">
        <v>9105</v>
      </c>
      <c r="D6180" s="9">
        <v>0.61123424601964738</v>
      </c>
      <c r="E6180" s="9">
        <v>1749453.4255017771</v>
      </c>
      <c r="F6180" s="255" t="s">
        <v>9123</v>
      </c>
      <c r="G6180" s="9"/>
      <c r="H6180" s="255" t="s">
        <v>9168</v>
      </c>
      <c r="I6180" s="9">
        <v>4</v>
      </c>
    </row>
    <row r="6181">
      <c r="A6181" s="255" t="s">
        <v>7358</v>
      </c>
      <c r="B6181" s="9">
        <v>3</v>
      </c>
      <c r="C6181" s="255" t="s">
        <v>9205</v>
      </c>
      <c r="D6181" s="9">
        <v>1194.7212782997472</v>
      </c>
      <c r="E6181" s="9">
        <v>1749453.4255017771</v>
      </c>
      <c r="F6181" s="255" t="s">
        <v>9123</v>
      </c>
      <c r="G6181" s="9"/>
      <c r="H6181" s="255" t="s">
        <v>9168</v>
      </c>
      <c r="I6181" s="9">
        <v>4</v>
      </c>
    </row>
    <row r="6182">
      <c r="A6182" s="255" t="s">
        <v>7359</v>
      </c>
      <c r="B6182" s="9">
        <v>3</v>
      </c>
      <c r="C6182" s="255" t="s">
        <v>9103</v>
      </c>
      <c r="D6182" s="9">
        <v>1069325.8454830681</v>
      </c>
      <c r="E6182" s="9">
        <v>1749453.4255017771</v>
      </c>
      <c r="F6182" s="255" t="s">
        <v>9124</v>
      </c>
      <c r="G6182" s="9"/>
      <c r="H6182" s="255" t="s">
        <v>9168</v>
      </c>
      <c r="I6182" s="9">
        <v>4</v>
      </c>
    </row>
    <row r="6183">
      <c r="A6183" s="255" t="s">
        <v>7360</v>
      </c>
      <c r="B6183" s="9">
        <v>3</v>
      </c>
      <c r="C6183" s="255" t="s">
        <v>9104</v>
      </c>
      <c r="D6183" s="9">
        <v>2090109232.8413546</v>
      </c>
      <c r="E6183" s="9">
        <v>1749453.4255017771</v>
      </c>
      <c r="F6183" s="255" t="s">
        <v>9124</v>
      </c>
      <c r="G6183" s="9"/>
      <c r="H6183" s="255" t="s">
        <v>9168</v>
      </c>
      <c r="I6183" s="9">
        <v>4</v>
      </c>
    </row>
    <row r="6184">
      <c r="A6184" s="255" t="s">
        <v>7361</v>
      </c>
      <c r="B6184" s="9">
        <v>3</v>
      </c>
      <c r="C6184" s="255" t="s">
        <v>9105</v>
      </c>
      <c r="D6184" s="9">
        <v>0.61123424601964738</v>
      </c>
      <c r="E6184" s="9">
        <v>1749453.4255017771</v>
      </c>
      <c r="F6184" s="255" t="s">
        <v>9124</v>
      </c>
      <c r="G6184" s="9"/>
      <c r="H6184" s="255" t="s">
        <v>9168</v>
      </c>
      <c r="I6184" s="9">
        <v>4</v>
      </c>
    </row>
    <row r="6185">
      <c r="A6185" s="255" t="s">
        <v>7362</v>
      </c>
      <c r="B6185" s="9">
        <v>3</v>
      </c>
      <c r="C6185" s="255" t="s">
        <v>9205</v>
      </c>
      <c r="D6185" s="9">
        <v>1194.7212782997472</v>
      </c>
      <c r="E6185" s="9">
        <v>1749453.4255017771</v>
      </c>
      <c r="F6185" s="255" t="s">
        <v>9124</v>
      </c>
      <c r="G6185" s="9"/>
      <c r="H6185" s="255" t="s">
        <v>9168</v>
      </c>
      <c r="I6185" s="9">
        <v>4</v>
      </c>
    </row>
    <row r="6186">
      <c r="A6186" s="255" t="s">
        <v>7363</v>
      </c>
      <c r="B6186" s="9">
        <v>3</v>
      </c>
      <c r="C6186" s="255" t="s">
        <v>9103</v>
      </c>
      <c r="D6186" s="9">
        <v>1749453.4255017771</v>
      </c>
      <c r="E6186" s="9">
        <v>1749453.4255017771</v>
      </c>
      <c r="F6186" s="255" t="s">
        <v>9125</v>
      </c>
      <c r="G6186" s="9"/>
      <c r="H6186" s="255" t="s">
        <v>9168</v>
      </c>
      <c r="I6186" s="9">
        <v>4</v>
      </c>
    </row>
    <row r="6187">
      <c r="A6187" s="255" t="s">
        <v>7364</v>
      </c>
      <c r="B6187" s="9">
        <v>3</v>
      </c>
      <c r="C6187" s="255" t="s">
        <v>9104</v>
      </c>
      <c r="D6187" s="9">
        <v>1421280213.1355207</v>
      </c>
      <c r="E6187" s="9">
        <v>1749453.4255017771</v>
      </c>
      <c r="F6187" s="255" t="s">
        <v>9125</v>
      </c>
      <c r="G6187" s="9"/>
      <c r="H6187" s="255" t="s">
        <v>9168</v>
      </c>
      <c r="I6187" s="9">
        <v>4</v>
      </c>
    </row>
    <row r="6188">
      <c r="A6188" s="255" t="s">
        <v>7365</v>
      </c>
      <c r="B6188" s="9">
        <v>3</v>
      </c>
      <c r="C6188" s="255" t="s">
        <v>9105</v>
      </c>
      <c r="D6188" s="9">
        <v>1</v>
      </c>
      <c r="E6188" s="9">
        <v>1749453.4255017771</v>
      </c>
      <c r="F6188" s="255" t="s">
        <v>9125</v>
      </c>
      <c r="G6188" s="9"/>
      <c r="H6188" s="255" t="s">
        <v>9168</v>
      </c>
      <c r="I6188" s="9">
        <v>4</v>
      </c>
    </row>
    <row r="6189">
      <c r="A6189" s="255" t="s">
        <v>7366</v>
      </c>
      <c r="B6189" s="9">
        <v>3</v>
      </c>
      <c r="C6189" s="255" t="s">
        <v>9205</v>
      </c>
      <c r="D6189" s="9">
        <v>812.41386161959133</v>
      </c>
      <c r="E6189" s="9">
        <v>1749453.4255017771</v>
      </c>
      <c r="F6189" s="255" t="s">
        <v>9125</v>
      </c>
      <c r="G6189" s="9"/>
      <c r="H6189" s="255" t="s">
        <v>9168</v>
      </c>
      <c r="I6189" s="9">
        <v>4</v>
      </c>
    </row>
    <row r="6190">
      <c r="A6190" s="255" t="s">
        <v>7367</v>
      </c>
      <c r="B6190" s="9">
        <v>3</v>
      </c>
      <c r="C6190" s="255" t="s">
        <v>9103</v>
      </c>
      <c r="D6190" s="9">
        <v>771329.19124251546</v>
      </c>
      <c r="E6190" s="9">
        <v>1749453.4255017771</v>
      </c>
      <c r="F6190" s="255" t="s">
        <v>9126</v>
      </c>
      <c r="G6190" s="9"/>
      <c r="H6190" s="255" t="s">
        <v>9168</v>
      </c>
      <c r="I6190" s="9">
        <v>4</v>
      </c>
    </row>
    <row r="6191">
      <c r="A6191" s="255" t="s">
        <v>7368</v>
      </c>
      <c r="B6191" s="9">
        <v>3</v>
      </c>
      <c r="C6191" s="255" t="s">
        <v>9104</v>
      </c>
      <c r="D6191" s="9">
        <v>1580061396.4007366</v>
      </c>
      <c r="E6191" s="9">
        <v>1749453.4255017771</v>
      </c>
      <c r="F6191" s="255" t="s">
        <v>9126</v>
      </c>
      <c r="G6191" s="9"/>
      <c r="H6191" s="255" t="s">
        <v>9168</v>
      </c>
      <c r="I6191" s="9">
        <v>4</v>
      </c>
    </row>
    <row r="6192">
      <c r="A6192" s="255" t="s">
        <v>7369</v>
      </c>
      <c r="B6192" s="9">
        <v>3</v>
      </c>
      <c r="C6192" s="255" t="s">
        <v>9105</v>
      </c>
      <c r="D6192" s="9">
        <v>0.44089724253235452</v>
      </c>
      <c r="E6192" s="9">
        <v>1749453.4255017771</v>
      </c>
      <c r="F6192" s="255" t="s">
        <v>9126</v>
      </c>
      <c r="G6192" s="9"/>
      <c r="H6192" s="255" t="s">
        <v>9168</v>
      </c>
      <c r="I6192" s="9">
        <v>4</v>
      </c>
    </row>
    <row r="6193">
      <c r="A6193" s="255" t="s">
        <v>7370</v>
      </c>
      <c r="B6193" s="9">
        <v>3</v>
      </c>
      <c r="C6193" s="255" t="s">
        <v>9205</v>
      </c>
      <c r="D6193" s="9">
        <v>903.17431339879442</v>
      </c>
      <c r="E6193" s="9">
        <v>1749453.4255017771</v>
      </c>
      <c r="F6193" s="255" t="s">
        <v>9126</v>
      </c>
      <c r="G6193" s="9"/>
      <c r="H6193" s="255" t="s">
        <v>9168</v>
      </c>
      <c r="I6193" s="9">
        <v>4</v>
      </c>
    </row>
    <row r="6194">
      <c r="A6194" s="255" t="s">
        <v>7371</v>
      </c>
      <c r="B6194" s="9">
        <v>3</v>
      </c>
      <c r="C6194" s="255" t="s">
        <v>9103</v>
      </c>
      <c r="D6194" s="9">
        <v>1219414.7132561766</v>
      </c>
      <c r="E6194" s="9">
        <v>1749453.4255017771</v>
      </c>
      <c r="F6194" s="255" t="s">
        <v>9127</v>
      </c>
      <c r="G6194" s="9"/>
      <c r="H6194" s="255" t="s">
        <v>9168</v>
      </c>
      <c r="I6194" s="9">
        <v>4</v>
      </c>
    </row>
    <row r="6195">
      <c r="A6195" s="255" t="s">
        <v>7372</v>
      </c>
      <c r="B6195" s="9">
        <v>3</v>
      </c>
      <c r="C6195" s="255" t="s">
        <v>9104</v>
      </c>
      <c r="D6195" s="9">
        <v>3670170629.2420912</v>
      </c>
      <c r="E6195" s="9">
        <v>1749453.4255017771</v>
      </c>
      <c r="F6195" s="255" t="s">
        <v>9127</v>
      </c>
      <c r="G6195" s="9"/>
      <c r="H6195" s="255" t="s">
        <v>9168</v>
      </c>
      <c r="I6195" s="9">
        <v>4</v>
      </c>
    </row>
    <row r="6196">
      <c r="A6196" s="255" t="s">
        <v>7373</v>
      </c>
      <c r="B6196" s="9">
        <v>3</v>
      </c>
      <c r="C6196" s="255" t="s">
        <v>9105</v>
      </c>
      <c r="D6196" s="9">
        <v>0.69702610854382985</v>
      </c>
      <c r="E6196" s="9">
        <v>1749453.4255017771</v>
      </c>
      <c r="F6196" s="255" t="s">
        <v>9127</v>
      </c>
      <c r="G6196" s="9"/>
      <c r="H6196" s="255" t="s">
        <v>9168</v>
      </c>
      <c r="I6196" s="9">
        <v>4</v>
      </c>
    </row>
    <row r="6197">
      <c r="A6197" s="255" t="s">
        <v>7374</v>
      </c>
      <c r="B6197" s="9">
        <v>3</v>
      </c>
      <c r="C6197" s="255" t="s">
        <v>9205</v>
      </c>
      <c r="D6197" s="9">
        <v>2097.8955916985415</v>
      </c>
      <c r="E6197" s="9">
        <v>1749453.4255017771</v>
      </c>
      <c r="F6197" s="255" t="s">
        <v>9127</v>
      </c>
      <c r="G6197" s="9"/>
      <c r="H6197" s="255" t="s">
        <v>9168</v>
      </c>
      <c r="I6197" s="9">
        <v>4</v>
      </c>
    </row>
    <row r="6198">
      <c r="A6198" s="255" t="s">
        <v>7375</v>
      </c>
      <c r="B6198" s="9">
        <v>3</v>
      </c>
      <c r="C6198" s="255" t="s">
        <v>9103</v>
      </c>
      <c r="D6198" s="9">
        <v>1219414.7132561766</v>
      </c>
      <c r="E6198" s="9">
        <v>1749453.4255017771</v>
      </c>
      <c r="F6198" s="255" t="s">
        <v>9128</v>
      </c>
      <c r="G6198" s="9"/>
      <c r="H6198" s="255" t="s">
        <v>9168</v>
      </c>
      <c r="I6198" s="9">
        <v>4</v>
      </c>
    </row>
    <row r="6199">
      <c r="A6199" s="255" t="s">
        <v>7376</v>
      </c>
      <c r="B6199" s="9">
        <v>3</v>
      </c>
      <c r="C6199" s="255" t="s">
        <v>9104</v>
      </c>
      <c r="D6199" s="9">
        <v>3670170629.2420912</v>
      </c>
      <c r="E6199" s="9">
        <v>1749453.4255017771</v>
      </c>
      <c r="F6199" s="255" t="s">
        <v>9128</v>
      </c>
      <c r="G6199" s="9"/>
      <c r="H6199" s="255" t="s">
        <v>9168</v>
      </c>
      <c r="I6199" s="9">
        <v>4</v>
      </c>
    </row>
    <row r="6200">
      <c r="A6200" s="255" t="s">
        <v>7377</v>
      </c>
      <c r="B6200" s="9">
        <v>3</v>
      </c>
      <c r="C6200" s="255" t="s">
        <v>9105</v>
      </c>
      <c r="D6200" s="9">
        <v>0.69702610854382985</v>
      </c>
      <c r="E6200" s="9">
        <v>1749453.4255017771</v>
      </c>
      <c r="F6200" s="255" t="s">
        <v>9128</v>
      </c>
      <c r="G6200" s="9"/>
      <c r="H6200" s="255" t="s">
        <v>9168</v>
      </c>
      <c r="I6200" s="9">
        <v>4</v>
      </c>
    </row>
    <row r="6201">
      <c r="A6201" s="255" t="s">
        <v>7378</v>
      </c>
      <c r="B6201" s="9">
        <v>3</v>
      </c>
      <c r="C6201" s="255" t="s">
        <v>9205</v>
      </c>
      <c r="D6201" s="9">
        <v>2097.8955916985415</v>
      </c>
      <c r="E6201" s="9">
        <v>1749453.4255017771</v>
      </c>
      <c r="F6201" s="255" t="s">
        <v>9128</v>
      </c>
      <c r="G6201" s="9"/>
      <c r="H6201" s="255" t="s">
        <v>9168</v>
      </c>
      <c r="I6201" s="9">
        <v>4</v>
      </c>
    </row>
    <row r="6202">
      <c r="A6202" s="255" t="s">
        <v>7379</v>
      </c>
      <c r="B6202" s="9">
        <v>3</v>
      </c>
      <c r="C6202" s="255" t="s">
        <v>9103</v>
      </c>
      <c r="D6202" s="9">
        <v>651302.53180181968</v>
      </c>
      <c r="E6202" s="9">
        <v>1749453.4255017771</v>
      </c>
      <c r="F6202" s="255" t="s">
        <v>9129</v>
      </c>
      <c r="G6202" s="9"/>
      <c r="H6202" s="255" t="s">
        <v>9168</v>
      </c>
      <c r="I6202" s="9">
        <v>4</v>
      </c>
    </row>
    <row r="6203">
      <c r="A6203" s="255" t="s">
        <v>7380</v>
      </c>
      <c r="B6203" s="9">
        <v>3</v>
      </c>
      <c r="C6203" s="255" t="s">
        <v>9104</v>
      </c>
      <c r="D6203" s="9">
        <v>72590810.951917529</v>
      </c>
      <c r="E6203" s="9">
        <v>1749453.4255017771</v>
      </c>
      <c r="F6203" s="255" t="s">
        <v>9129</v>
      </c>
      <c r="G6203" s="9"/>
      <c r="H6203" s="255" t="s">
        <v>9168</v>
      </c>
      <c r="I6203" s="9">
        <v>4</v>
      </c>
    </row>
    <row r="6204">
      <c r="A6204" s="255" t="s">
        <v>7381</v>
      </c>
      <c r="B6204" s="9">
        <v>3</v>
      </c>
      <c r="C6204" s="255" t="s">
        <v>9105</v>
      </c>
      <c r="D6204" s="9">
        <v>0.37228915174750282</v>
      </c>
      <c r="E6204" s="9">
        <v>1749453.4255017771</v>
      </c>
      <c r="F6204" s="255" t="s">
        <v>9129</v>
      </c>
      <c r="G6204" s="9"/>
      <c r="H6204" s="255" t="s">
        <v>9168</v>
      </c>
      <c r="I6204" s="9">
        <v>4</v>
      </c>
    </row>
    <row r="6205">
      <c r="A6205" s="255" t="s">
        <v>7382</v>
      </c>
      <c r="B6205" s="9">
        <v>3</v>
      </c>
      <c r="C6205" s="255" t="s">
        <v>9205</v>
      </c>
      <c r="D6205" s="9">
        <v>41.493422970718456</v>
      </c>
      <c r="E6205" s="9">
        <v>1749453.4255017771</v>
      </c>
      <c r="F6205" s="255" t="s">
        <v>9129</v>
      </c>
      <c r="G6205" s="9"/>
      <c r="H6205" s="255" t="s">
        <v>9168</v>
      </c>
      <c r="I6205" s="9">
        <v>4</v>
      </c>
    </row>
    <row r="6206">
      <c r="A6206" s="255" t="s">
        <v>7383</v>
      </c>
      <c r="B6206" s="9">
        <v>3</v>
      </c>
      <c r="C6206" s="255" t="s">
        <v>9103</v>
      </c>
      <c r="D6206" s="9">
        <v>651302.53180181968</v>
      </c>
      <c r="E6206" s="9">
        <v>1749453.4255017771</v>
      </c>
      <c r="F6206" s="255" t="s">
        <v>9130</v>
      </c>
      <c r="G6206" s="9"/>
      <c r="H6206" s="255" t="s">
        <v>9168</v>
      </c>
      <c r="I6206" s="9">
        <v>4</v>
      </c>
    </row>
    <row r="6207">
      <c r="A6207" s="255" t="s">
        <v>7384</v>
      </c>
      <c r="B6207" s="9">
        <v>3</v>
      </c>
      <c r="C6207" s="255" t="s">
        <v>9104</v>
      </c>
      <c r="D6207" s="9">
        <v>72590810.951917529</v>
      </c>
      <c r="E6207" s="9">
        <v>1749453.4255017771</v>
      </c>
      <c r="F6207" s="255" t="s">
        <v>9130</v>
      </c>
      <c r="G6207" s="9"/>
      <c r="H6207" s="255" t="s">
        <v>9168</v>
      </c>
      <c r="I6207" s="9">
        <v>4</v>
      </c>
    </row>
    <row r="6208">
      <c r="A6208" s="255" t="s">
        <v>7385</v>
      </c>
      <c r="B6208" s="9">
        <v>3</v>
      </c>
      <c r="C6208" s="255" t="s">
        <v>9105</v>
      </c>
      <c r="D6208" s="9">
        <v>0.37228915174750282</v>
      </c>
      <c r="E6208" s="9">
        <v>1749453.4255017771</v>
      </c>
      <c r="F6208" s="255" t="s">
        <v>9130</v>
      </c>
      <c r="G6208" s="9"/>
      <c r="H6208" s="255" t="s">
        <v>9168</v>
      </c>
      <c r="I6208" s="9">
        <v>4</v>
      </c>
    </row>
    <row r="6209">
      <c r="A6209" s="255" t="s">
        <v>7386</v>
      </c>
      <c r="B6209" s="9">
        <v>3</v>
      </c>
      <c r="C6209" s="255" t="s">
        <v>9205</v>
      </c>
      <c r="D6209" s="9">
        <v>41.493422970718456</v>
      </c>
      <c r="E6209" s="9">
        <v>1749453.4255017771</v>
      </c>
      <c r="F6209" s="255" t="s">
        <v>9130</v>
      </c>
      <c r="G6209" s="9"/>
      <c r="H6209" s="255" t="s">
        <v>9168</v>
      </c>
      <c r="I6209" s="9">
        <v>4</v>
      </c>
    </row>
    <row r="6210">
      <c r="A6210" s="255" t="s">
        <v>7387</v>
      </c>
      <c r="B6210" s="9">
        <v>3</v>
      </c>
      <c r="C6210" s="255" t="s">
        <v>9103</v>
      </c>
      <c r="D6210" s="9">
        <v>1749453.4255017771</v>
      </c>
      <c r="E6210" s="9">
        <v>1749453.4255017771</v>
      </c>
      <c r="F6210" s="255" t="s">
        <v>9131</v>
      </c>
      <c r="G6210" s="9"/>
      <c r="H6210" s="255" t="s">
        <v>9168</v>
      </c>
      <c r="I6210" s="9">
        <v>4</v>
      </c>
    </row>
    <row r="6211">
      <c r="A6211" s="255" t="s">
        <v>7388</v>
      </c>
      <c r="B6211" s="9">
        <v>3</v>
      </c>
      <c r="C6211" s="255" t="s">
        <v>9104</v>
      </c>
      <c r="D6211" s="9">
        <v>2017518421.889437</v>
      </c>
      <c r="E6211" s="9">
        <v>1749453.4255017771</v>
      </c>
      <c r="F6211" s="255" t="s">
        <v>9131</v>
      </c>
      <c r="G6211" s="9"/>
      <c r="H6211" s="255" t="s">
        <v>9168</v>
      </c>
      <c r="I6211" s="9">
        <v>4</v>
      </c>
    </row>
    <row r="6212">
      <c r="A6212" s="255" t="s">
        <v>7389</v>
      </c>
      <c r="B6212" s="9">
        <v>3</v>
      </c>
      <c r="C6212" s="255" t="s">
        <v>9105</v>
      </c>
      <c r="D6212" s="9">
        <v>1</v>
      </c>
      <c r="E6212" s="9">
        <v>1749453.4255017771</v>
      </c>
      <c r="F6212" s="255" t="s">
        <v>9131</v>
      </c>
      <c r="G6212" s="9"/>
      <c r="H6212" s="255" t="s">
        <v>9168</v>
      </c>
      <c r="I6212" s="9">
        <v>4</v>
      </c>
    </row>
    <row r="6213">
      <c r="A6213" s="255" t="s">
        <v>7390</v>
      </c>
      <c r="B6213" s="9">
        <v>3</v>
      </c>
      <c r="C6213" s="255" t="s">
        <v>9205</v>
      </c>
      <c r="D6213" s="9">
        <v>1153.2278553290287</v>
      </c>
      <c r="E6213" s="9">
        <v>1749453.4255017771</v>
      </c>
      <c r="F6213" s="255" t="s">
        <v>9131</v>
      </c>
      <c r="G6213" s="9"/>
      <c r="H6213" s="255" t="s">
        <v>9168</v>
      </c>
      <c r="I6213" s="9">
        <v>4</v>
      </c>
    </row>
    <row r="6214">
      <c r="A6214" s="255" t="s">
        <v>7391</v>
      </c>
      <c r="B6214" s="9">
        <v>3</v>
      </c>
      <c r="C6214" s="255" t="s">
        <v>9103</v>
      </c>
      <c r="D6214" s="9">
        <v>1749453.4255017771</v>
      </c>
      <c r="E6214" s="9">
        <v>1749453.4255017771</v>
      </c>
      <c r="F6214" s="255" t="s">
        <v>9132</v>
      </c>
      <c r="G6214" s="9"/>
      <c r="H6214" s="255" t="s">
        <v>9168</v>
      </c>
      <c r="I6214" s="9">
        <v>4</v>
      </c>
    </row>
    <row r="6215">
      <c r="A6215" s="255" t="s">
        <v>7392</v>
      </c>
      <c r="B6215" s="9">
        <v>3</v>
      </c>
      <c r="C6215" s="255" t="s">
        <v>9104</v>
      </c>
      <c r="D6215" s="9">
        <v>3122220298.0020685</v>
      </c>
      <c r="E6215" s="9">
        <v>1749453.4255017771</v>
      </c>
      <c r="F6215" s="255" t="s">
        <v>9132</v>
      </c>
      <c r="G6215" s="9"/>
      <c r="H6215" s="255" t="s">
        <v>9168</v>
      </c>
      <c r="I6215" s="9">
        <v>4</v>
      </c>
    </row>
    <row r="6216">
      <c r="A6216" s="255" t="s">
        <v>7393</v>
      </c>
      <c r="B6216" s="9">
        <v>3</v>
      </c>
      <c r="C6216" s="255" t="s">
        <v>9105</v>
      </c>
      <c r="D6216" s="9">
        <v>1</v>
      </c>
      <c r="E6216" s="9">
        <v>1749453.4255017771</v>
      </c>
      <c r="F6216" s="255" t="s">
        <v>9132</v>
      </c>
      <c r="G6216" s="9"/>
      <c r="H6216" s="255" t="s">
        <v>9168</v>
      </c>
      <c r="I6216" s="9">
        <v>4</v>
      </c>
    </row>
    <row r="6217">
      <c r="A6217" s="255" t="s">
        <v>7394</v>
      </c>
      <c r="B6217" s="9">
        <v>3</v>
      </c>
      <c r="C6217" s="255" t="s">
        <v>9205</v>
      </c>
      <c r="D6217" s="9">
        <v>1784.6832916438202</v>
      </c>
      <c r="E6217" s="9">
        <v>1749453.4255017771</v>
      </c>
      <c r="F6217" s="255" t="s">
        <v>9132</v>
      </c>
      <c r="G6217" s="9"/>
      <c r="H6217" s="255" t="s">
        <v>9168</v>
      </c>
      <c r="I6217" s="9">
        <v>4</v>
      </c>
    </row>
    <row r="6218">
      <c r="A6218" s="255" t="s">
        <v>7395</v>
      </c>
      <c r="B6218" s="9">
        <v>3</v>
      </c>
      <c r="C6218" s="255" t="s">
        <v>9103</v>
      </c>
      <c r="D6218" s="9">
        <v>979664.81288176391</v>
      </c>
      <c r="E6218" s="9">
        <v>1749453.4255017771</v>
      </c>
      <c r="F6218" s="255" t="s">
        <v>9133</v>
      </c>
      <c r="G6218" s="9"/>
      <c r="H6218" s="255" t="s">
        <v>9168</v>
      </c>
      <c r="I6218" s="9">
        <v>4</v>
      </c>
    </row>
    <row r="6219">
      <c r="A6219" s="255" t="s">
        <v>7396</v>
      </c>
      <c r="B6219" s="9">
        <v>3</v>
      </c>
      <c r="C6219" s="255" t="s">
        <v>9104</v>
      </c>
      <c r="D6219" s="9">
        <v>2539254412.8262844</v>
      </c>
      <c r="E6219" s="9">
        <v>1749453.4255017771</v>
      </c>
      <c r="F6219" s="255" t="s">
        <v>9133</v>
      </c>
      <c r="G6219" s="9"/>
      <c r="H6219" s="255" t="s">
        <v>9168</v>
      </c>
      <c r="I6219" s="9">
        <v>4</v>
      </c>
    </row>
    <row r="6220">
      <c r="A6220" s="255" t="s">
        <v>7397</v>
      </c>
      <c r="B6220" s="9">
        <v>3</v>
      </c>
      <c r="C6220" s="255" t="s">
        <v>9105</v>
      </c>
      <c r="D6220" s="9">
        <v>0.5599833631471367</v>
      </c>
      <c r="E6220" s="9">
        <v>1749453.4255017771</v>
      </c>
      <c r="F6220" s="255" t="s">
        <v>9133</v>
      </c>
      <c r="G6220" s="9"/>
      <c r="H6220" s="255" t="s">
        <v>9168</v>
      </c>
      <c r="I6220" s="9">
        <v>4</v>
      </c>
    </row>
    <row r="6221">
      <c r="A6221" s="255" t="s">
        <v>7398</v>
      </c>
      <c r="B6221" s="9">
        <v>3</v>
      </c>
      <c r="C6221" s="255" t="s">
        <v>9205</v>
      </c>
      <c r="D6221" s="9">
        <v>1451.4558523316944</v>
      </c>
      <c r="E6221" s="9">
        <v>1749453.4255017771</v>
      </c>
      <c r="F6221" s="255" t="s">
        <v>9133</v>
      </c>
      <c r="G6221" s="9"/>
      <c r="H6221" s="255" t="s">
        <v>9168</v>
      </c>
      <c r="I6221" s="9">
        <v>4</v>
      </c>
    </row>
    <row r="6222">
      <c r="A6222" s="255" t="s">
        <v>7399</v>
      </c>
      <c r="B6222" s="9">
        <v>3</v>
      </c>
      <c r="C6222" s="255" t="s">
        <v>9103</v>
      </c>
      <c r="D6222" s="9">
        <v>0</v>
      </c>
      <c r="E6222" s="9">
        <v>1749453.4255017771</v>
      </c>
      <c r="F6222" s="255" t="s">
        <v>9134</v>
      </c>
      <c r="G6222" s="9"/>
      <c r="H6222" s="255" t="s">
        <v>9168</v>
      </c>
      <c r="I6222" s="9">
        <v>4</v>
      </c>
    </row>
    <row r="6223">
      <c r="A6223" s="255" t="s">
        <v>7400</v>
      </c>
      <c r="B6223" s="9">
        <v>3</v>
      </c>
      <c r="C6223" s="255" t="s">
        <v>9104</v>
      </c>
      <c r="D6223" s="9">
        <v>-1991304081.5862615</v>
      </c>
      <c r="E6223" s="9">
        <v>1749453.4255017771</v>
      </c>
      <c r="F6223" s="255" t="s">
        <v>9134</v>
      </c>
      <c r="G6223" s="9"/>
      <c r="H6223" s="255" t="s">
        <v>9168</v>
      </c>
      <c r="I6223" s="9">
        <v>4</v>
      </c>
    </row>
    <row r="6224">
      <c r="A6224" s="255" t="s">
        <v>7401</v>
      </c>
      <c r="B6224" s="9">
        <v>3</v>
      </c>
      <c r="C6224" s="255" t="s">
        <v>9105</v>
      </c>
      <c r="D6224" s="9">
        <v>0</v>
      </c>
      <c r="E6224" s="9">
        <v>1749453.4255017771</v>
      </c>
      <c r="F6224" s="255" t="s">
        <v>9134</v>
      </c>
      <c r="G6224" s="9"/>
      <c r="H6224" s="255" t="s">
        <v>9168</v>
      </c>
      <c r="I6224" s="9">
        <v>4</v>
      </c>
    </row>
    <row r="6225">
      <c r="A6225" s="255" t="s">
        <v>7402</v>
      </c>
      <c r="B6225" s="9">
        <v>3</v>
      </c>
      <c r="C6225" s="255" t="s">
        <v>9205</v>
      </c>
      <c r="D6225" s="9">
        <v>-1138.2435522769731</v>
      </c>
      <c r="E6225" s="9">
        <v>1749453.4255017771</v>
      </c>
      <c r="F6225" s="255" t="s">
        <v>9134</v>
      </c>
      <c r="G6225" s="9"/>
      <c r="H6225" s="255" t="s">
        <v>9168</v>
      </c>
      <c r="I6225" s="9">
        <v>4</v>
      </c>
    </row>
    <row r="6226">
      <c r="A6226" s="255" t="s">
        <v>7403</v>
      </c>
      <c r="B6226" s="9">
        <v>3</v>
      </c>
      <c r="C6226" s="255" t="s">
        <v>9103</v>
      </c>
      <c r="D6226" s="9">
        <v>763177.76284236822</v>
      </c>
      <c r="E6226" s="9">
        <v>1749453.4255017771</v>
      </c>
      <c r="F6226" s="255" t="s">
        <v>9135</v>
      </c>
      <c r="G6226" s="9"/>
      <c r="H6226" s="255" t="s">
        <v>9168</v>
      </c>
      <c r="I6226" s="9">
        <v>4</v>
      </c>
    </row>
    <row r="6227">
      <c r="A6227" s="255" t="s">
        <v>7404</v>
      </c>
      <c r="B6227" s="9">
        <v>3</v>
      </c>
      <c r="C6227" s="255" t="s">
        <v>9104</v>
      </c>
      <c r="D6227" s="9">
        <v>547950331.2400229</v>
      </c>
      <c r="E6227" s="9">
        <v>1749453.4255017771</v>
      </c>
      <c r="F6227" s="255" t="s">
        <v>9135</v>
      </c>
      <c r="G6227" s="9"/>
      <c r="H6227" s="255" t="s">
        <v>9168</v>
      </c>
      <c r="I6227" s="9">
        <v>4</v>
      </c>
    </row>
    <row r="6228">
      <c r="A6228" s="255" t="s">
        <v>7405</v>
      </c>
      <c r="B6228" s="9">
        <v>3</v>
      </c>
      <c r="C6228" s="255" t="s">
        <v>9105</v>
      </c>
      <c r="D6228" s="9">
        <v>0.43623782817966367</v>
      </c>
      <c r="E6228" s="9">
        <v>1749453.4255017771</v>
      </c>
      <c r="F6228" s="255" t="s">
        <v>9135</v>
      </c>
      <c r="G6228" s="9"/>
      <c r="H6228" s="255" t="s">
        <v>9168</v>
      </c>
      <c r="I6228" s="9">
        <v>4</v>
      </c>
    </row>
    <row r="6229">
      <c r="A6229" s="255" t="s">
        <v>7406</v>
      </c>
      <c r="B6229" s="9">
        <v>3</v>
      </c>
      <c r="C6229" s="255" t="s">
        <v>9205</v>
      </c>
      <c r="D6229" s="9">
        <v>313.21230005472148</v>
      </c>
      <c r="E6229" s="9">
        <v>1749453.4255017771</v>
      </c>
      <c r="F6229" s="255" t="s">
        <v>9135</v>
      </c>
      <c r="G6229" s="9"/>
      <c r="H6229" s="255" t="s">
        <v>9168</v>
      </c>
      <c r="I6229" s="9">
        <v>4</v>
      </c>
    </row>
    <row r="6230">
      <c r="A6230" s="255" t="s">
        <v>7407</v>
      </c>
      <c r="B6230" s="9">
        <v>3</v>
      </c>
      <c r="C6230" s="255" t="s">
        <v>9103</v>
      </c>
      <c r="D6230" s="9">
        <v>160161.62359527839</v>
      </c>
      <c r="E6230" s="9">
        <v>1749453.4255017771</v>
      </c>
      <c r="F6230" s="255" t="s">
        <v>9136</v>
      </c>
      <c r="G6230" s="9"/>
      <c r="H6230" s="255" t="s">
        <v>9168</v>
      </c>
      <c r="I6230" s="9">
        <v>4</v>
      </c>
    </row>
    <row r="6231">
      <c r="A6231" s="255" t="s">
        <v>7408</v>
      </c>
      <c r="B6231" s="9">
        <v>3</v>
      </c>
      <c r="C6231" s="255" t="s">
        <v>9104</v>
      </c>
      <c r="D6231" s="9">
        <v>475359520.28810537</v>
      </c>
      <c r="E6231" s="9">
        <v>1749453.4255017771</v>
      </c>
      <c r="F6231" s="255" t="s">
        <v>9136</v>
      </c>
      <c r="G6231" s="9"/>
      <c r="H6231" s="255" t="s">
        <v>9168</v>
      </c>
      <c r="I6231" s="9">
        <v>4</v>
      </c>
    </row>
    <row r="6232">
      <c r="A6232" s="255" t="s">
        <v>7409</v>
      </c>
      <c r="B6232" s="9">
        <v>3</v>
      </c>
      <c r="C6232" s="255" t="s">
        <v>9105</v>
      </c>
      <c r="D6232" s="9">
        <v>0.091549521273674911</v>
      </c>
      <c r="E6232" s="9">
        <v>1749453.4255017771</v>
      </c>
      <c r="F6232" s="255" t="s">
        <v>9136</v>
      </c>
      <c r="G6232" s="9"/>
      <c r="H6232" s="255" t="s">
        <v>9168</v>
      </c>
      <c r="I6232" s="9">
        <v>4</v>
      </c>
    </row>
    <row r="6233">
      <c r="A6233" s="255" t="s">
        <v>7410</v>
      </c>
      <c r="B6233" s="9">
        <v>3</v>
      </c>
      <c r="C6233" s="255" t="s">
        <v>9205</v>
      </c>
      <c r="D6233" s="9">
        <v>271.718877084003</v>
      </c>
      <c r="E6233" s="9">
        <v>1749453.4255017771</v>
      </c>
      <c r="F6233" s="255" t="s">
        <v>9136</v>
      </c>
      <c r="G6233" s="9"/>
      <c r="H6233" s="255" t="s">
        <v>9168</v>
      </c>
      <c r="I6233" s="9">
        <v>4</v>
      </c>
    </row>
    <row r="6234">
      <c r="A6234" s="255" t="s">
        <v>7411</v>
      </c>
      <c r="B6234" s="9">
        <v>3</v>
      </c>
      <c r="C6234" s="255" t="s">
        <v>9103</v>
      </c>
      <c r="D6234" s="9">
        <v>712296.63470643468</v>
      </c>
      <c r="E6234" s="9">
        <v>1749453.4255017771</v>
      </c>
      <c r="F6234" s="255" t="s">
        <v>9137</v>
      </c>
      <c r="G6234" s="9"/>
      <c r="H6234" s="255" t="s">
        <v>9168</v>
      </c>
      <c r="I6234" s="9">
        <v>4</v>
      </c>
    </row>
    <row r="6235">
      <c r="A6235" s="255" t="s">
        <v>7412</v>
      </c>
      <c r="B6235" s="9">
        <v>3</v>
      </c>
      <c r="C6235" s="255" t="s">
        <v>9104</v>
      </c>
      <c r="D6235" s="9">
        <v>1104701876.1126313</v>
      </c>
      <c r="E6235" s="9">
        <v>1749453.4255017771</v>
      </c>
      <c r="F6235" s="255" t="s">
        <v>9137</v>
      </c>
      <c r="G6235" s="9"/>
      <c r="H6235" s="255" t="s">
        <v>9168</v>
      </c>
      <c r="I6235" s="9">
        <v>4</v>
      </c>
    </row>
    <row r="6236">
      <c r="A6236" s="255" t="s">
        <v>7413</v>
      </c>
      <c r="B6236" s="9">
        <v>3</v>
      </c>
      <c r="C6236" s="255" t="s">
        <v>9105</v>
      </c>
      <c r="D6236" s="9">
        <v>0.40715381405602963</v>
      </c>
      <c r="E6236" s="9">
        <v>1749453.4255017771</v>
      </c>
      <c r="F6236" s="255" t="s">
        <v>9137</v>
      </c>
      <c r="G6236" s="9"/>
      <c r="H6236" s="255" t="s">
        <v>9168</v>
      </c>
      <c r="I6236" s="9">
        <v>4</v>
      </c>
    </row>
    <row r="6237">
      <c r="A6237" s="255" t="s">
        <v>7414</v>
      </c>
      <c r="B6237" s="9">
        <v>3</v>
      </c>
      <c r="C6237" s="255" t="s">
        <v>9205</v>
      </c>
      <c r="D6237" s="9">
        <v>631.45543631479154</v>
      </c>
      <c r="E6237" s="9">
        <v>1749453.4255017771</v>
      </c>
      <c r="F6237" s="255" t="s">
        <v>9137</v>
      </c>
      <c r="G6237" s="9"/>
      <c r="H6237" s="255" t="s">
        <v>9168</v>
      </c>
      <c r="I6237" s="9">
        <v>4</v>
      </c>
    </row>
    <row r="6238">
      <c r="A6238" s="255" t="s">
        <v>7415</v>
      </c>
      <c r="B6238" s="9">
        <v>3</v>
      </c>
      <c r="C6238" s="255" t="s">
        <v>9103</v>
      </c>
      <c r="D6238" s="9">
        <v>0</v>
      </c>
      <c r="E6238" s="9">
        <v>1749453.4255017771</v>
      </c>
      <c r="F6238" s="255" t="s">
        <v>9138</v>
      </c>
      <c r="G6238" s="9"/>
      <c r="H6238" s="255" t="s">
        <v>9168</v>
      </c>
      <c r="I6238" s="9">
        <v>4</v>
      </c>
    </row>
    <row r="6239">
      <c r="A6239" s="255" t="s">
        <v>7416</v>
      </c>
      <c r="B6239" s="9">
        <v>3</v>
      </c>
      <c r="C6239" s="255" t="s">
        <v>9104</v>
      </c>
      <c r="D6239" s="9">
        <v>0</v>
      </c>
      <c r="E6239" s="9">
        <v>1749453.4255017771</v>
      </c>
      <c r="F6239" s="255" t="s">
        <v>9138</v>
      </c>
      <c r="G6239" s="9"/>
      <c r="H6239" s="255" t="s">
        <v>9168</v>
      </c>
      <c r="I6239" s="9">
        <v>4</v>
      </c>
    </row>
    <row r="6240">
      <c r="A6240" s="255" t="s">
        <v>7417</v>
      </c>
      <c r="B6240" s="9">
        <v>3</v>
      </c>
      <c r="C6240" s="255" t="s">
        <v>9105</v>
      </c>
      <c r="D6240" s="9">
        <v>0</v>
      </c>
      <c r="E6240" s="9">
        <v>1749453.4255017771</v>
      </c>
      <c r="F6240" s="255" t="s">
        <v>9138</v>
      </c>
      <c r="G6240" s="9"/>
      <c r="H6240" s="255" t="s">
        <v>9168</v>
      </c>
      <c r="I6240" s="9">
        <v>4</v>
      </c>
    </row>
    <row r="6241">
      <c r="A6241" s="255" t="s">
        <v>7418</v>
      </c>
      <c r="B6241" s="9">
        <v>3</v>
      </c>
      <c r="C6241" s="255" t="s">
        <v>9205</v>
      </c>
      <c r="D6241" s="9">
        <v>0</v>
      </c>
      <c r="E6241" s="9">
        <v>1749453.4255017771</v>
      </c>
      <c r="F6241" s="255" t="s">
        <v>9138</v>
      </c>
      <c r="G6241" s="9"/>
      <c r="H6241" s="255" t="s">
        <v>9168</v>
      </c>
      <c r="I6241" s="9">
        <v>4</v>
      </c>
    </row>
    <row r="6242">
      <c r="A6242" s="255" t="s">
        <v>7419</v>
      </c>
      <c r="B6242" s="9">
        <v>4</v>
      </c>
      <c r="C6242" s="255" t="s">
        <v>9103</v>
      </c>
      <c r="D6242" s="9">
        <v>865776.11752649944</v>
      </c>
      <c r="E6242" s="9">
        <v>1744323.2308518251</v>
      </c>
      <c r="F6242" s="255" t="s">
        <v>9114</v>
      </c>
      <c r="G6242" s="9"/>
      <c r="H6242" s="255" t="s">
        <v>9168</v>
      </c>
      <c r="I6242" s="9">
        <v>4</v>
      </c>
    </row>
    <row r="6243">
      <c r="A6243" s="255" t="s">
        <v>7420</v>
      </c>
      <c r="B6243" s="9">
        <v>4</v>
      </c>
      <c r="C6243" s="255" t="s">
        <v>9104</v>
      </c>
      <c r="D6243" s="9">
        <v>2315870833.5440617</v>
      </c>
      <c r="E6243" s="9">
        <v>1744323.2308518251</v>
      </c>
      <c r="F6243" s="255" t="s">
        <v>9114</v>
      </c>
      <c r="G6243" s="9"/>
      <c r="H6243" s="255" t="s">
        <v>9168</v>
      </c>
      <c r="I6243" s="9">
        <v>4</v>
      </c>
    </row>
    <row r="6244">
      <c r="A6244" s="255" t="s">
        <v>7421</v>
      </c>
      <c r="B6244" s="9">
        <v>4</v>
      </c>
      <c r="C6244" s="255" t="s">
        <v>9105</v>
      </c>
      <c r="D6244" s="9">
        <v>0.49633926912944065</v>
      </c>
      <c r="E6244" s="9">
        <v>1744323.2308518251</v>
      </c>
      <c r="F6244" s="255" t="s">
        <v>9114</v>
      </c>
      <c r="G6244" s="9"/>
      <c r="H6244" s="255" t="s">
        <v>9168</v>
      </c>
      <c r="I6244" s="9">
        <v>4</v>
      </c>
    </row>
    <row r="6245">
      <c r="A6245" s="255" t="s">
        <v>7422</v>
      </c>
      <c r="B6245" s="9">
        <v>4</v>
      </c>
      <c r="C6245" s="255" t="s">
        <v>9205</v>
      </c>
      <c r="D6245" s="9">
        <v>1327.6615208599419</v>
      </c>
      <c r="E6245" s="9">
        <v>1744323.2308518251</v>
      </c>
      <c r="F6245" s="255" t="s">
        <v>9114</v>
      </c>
      <c r="G6245" s="9"/>
      <c r="H6245" s="255" t="s">
        <v>9168</v>
      </c>
      <c r="I6245" s="9">
        <v>4</v>
      </c>
    </row>
    <row r="6246">
      <c r="A6246" s="255" t="s">
        <v>7423</v>
      </c>
      <c r="B6246" s="9">
        <v>4</v>
      </c>
      <c r="C6246" s="255" t="s">
        <v>9103</v>
      </c>
      <c r="D6246" s="9">
        <v>0</v>
      </c>
      <c r="E6246" s="9">
        <v>1744323.2308518251</v>
      </c>
      <c r="F6246" s="255" t="s">
        <v>9115</v>
      </c>
      <c r="G6246" s="9"/>
      <c r="H6246" s="255" t="s">
        <v>9168</v>
      </c>
      <c r="I6246" s="9">
        <v>4</v>
      </c>
    </row>
    <row r="6247">
      <c r="A6247" s="255" t="s">
        <v>7424</v>
      </c>
      <c r="B6247" s="9">
        <v>4</v>
      </c>
      <c r="C6247" s="255" t="s">
        <v>9104</v>
      </c>
      <c r="D6247" s="9">
        <v>0</v>
      </c>
      <c r="E6247" s="9">
        <v>1744323.2308518251</v>
      </c>
      <c r="F6247" s="255" t="s">
        <v>9115</v>
      </c>
      <c r="G6247" s="9"/>
      <c r="H6247" s="255" t="s">
        <v>9168</v>
      </c>
      <c r="I6247" s="9">
        <v>4</v>
      </c>
    </row>
    <row r="6248">
      <c r="A6248" s="255" t="s">
        <v>7425</v>
      </c>
      <c r="B6248" s="9">
        <v>4</v>
      </c>
      <c r="C6248" s="255" t="s">
        <v>9105</v>
      </c>
      <c r="D6248" s="9">
        <v>0</v>
      </c>
      <c r="E6248" s="9">
        <v>1744323.2308518251</v>
      </c>
      <c r="F6248" s="255" t="s">
        <v>9115</v>
      </c>
      <c r="G6248" s="9"/>
      <c r="H6248" s="255" t="s">
        <v>9168</v>
      </c>
      <c r="I6248" s="9">
        <v>4</v>
      </c>
    </row>
    <row r="6249">
      <c r="A6249" s="255" t="s">
        <v>7426</v>
      </c>
      <c r="B6249" s="9">
        <v>4</v>
      </c>
      <c r="C6249" s="255" t="s">
        <v>9205</v>
      </c>
      <c r="D6249" s="9">
        <v>0</v>
      </c>
      <c r="E6249" s="9">
        <v>1744323.2308518251</v>
      </c>
      <c r="F6249" s="255" t="s">
        <v>9115</v>
      </c>
      <c r="G6249" s="9"/>
      <c r="H6249" s="255" t="s">
        <v>9168</v>
      </c>
      <c r="I6249" s="9">
        <v>4</v>
      </c>
    </row>
    <row r="6250">
      <c r="A6250" s="255" t="s">
        <v>7427</v>
      </c>
      <c r="B6250" s="9">
        <v>4</v>
      </c>
      <c r="C6250" s="255" t="s">
        <v>9103</v>
      </c>
      <c r="D6250" s="9">
        <v>0</v>
      </c>
      <c r="E6250" s="9">
        <v>1744323.2308518251</v>
      </c>
      <c r="F6250" s="255" t="s">
        <v>9116</v>
      </c>
      <c r="G6250" s="9"/>
      <c r="H6250" s="255" t="s">
        <v>9168</v>
      </c>
      <c r="I6250" s="9">
        <v>4</v>
      </c>
    </row>
    <row r="6251">
      <c r="A6251" s="255" t="s">
        <v>7428</v>
      </c>
      <c r="B6251" s="9">
        <v>4</v>
      </c>
      <c r="C6251" s="255" t="s">
        <v>9104</v>
      </c>
      <c r="D6251" s="9">
        <v>0</v>
      </c>
      <c r="E6251" s="9">
        <v>1744323.2308518251</v>
      </c>
      <c r="F6251" s="255" t="s">
        <v>9116</v>
      </c>
      <c r="G6251" s="9"/>
      <c r="H6251" s="255" t="s">
        <v>9168</v>
      </c>
      <c r="I6251" s="9">
        <v>4</v>
      </c>
    </row>
    <row r="6252">
      <c r="A6252" s="255" t="s">
        <v>7429</v>
      </c>
      <c r="B6252" s="9">
        <v>4</v>
      </c>
      <c r="C6252" s="255" t="s">
        <v>9105</v>
      </c>
      <c r="D6252" s="9">
        <v>0</v>
      </c>
      <c r="E6252" s="9">
        <v>1744323.2308518251</v>
      </c>
      <c r="F6252" s="255" t="s">
        <v>9116</v>
      </c>
      <c r="G6252" s="9"/>
      <c r="H6252" s="255" t="s">
        <v>9168</v>
      </c>
      <c r="I6252" s="9">
        <v>4</v>
      </c>
    </row>
    <row r="6253">
      <c r="A6253" s="255" t="s">
        <v>7430</v>
      </c>
      <c r="B6253" s="9">
        <v>4</v>
      </c>
      <c r="C6253" s="255" t="s">
        <v>9205</v>
      </c>
      <c r="D6253" s="9">
        <v>0</v>
      </c>
      <c r="E6253" s="9">
        <v>1744323.2308518251</v>
      </c>
      <c r="F6253" s="255" t="s">
        <v>9116</v>
      </c>
      <c r="G6253" s="9"/>
      <c r="H6253" s="255" t="s">
        <v>9168</v>
      </c>
      <c r="I6253" s="9">
        <v>4</v>
      </c>
    </row>
    <row r="6254">
      <c r="A6254" s="255" t="s">
        <v>7431</v>
      </c>
      <c r="B6254" s="9">
        <v>4</v>
      </c>
      <c r="C6254" s="255" t="s">
        <v>9103</v>
      </c>
      <c r="D6254" s="9">
        <v>0</v>
      </c>
      <c r="E6254" s="9">
        <v>1744323.2308518251</v>
      </c>
      <c r="F6254" s="255" t="s">
        <v>9117</v>
      </c>
      <c r="G6254" s="9"/>
      <c r="H6254" s="255" t="s">
        <v>9168</v>
      </c>
      <c r="I6254" s="9">
        <v>4</v>
      </c>
    </row>
    <row r="6255">
      <c r="A6255" s="255" t="s">
        <v>7432</v>
      </c>
      <c r="B6255" s="9">
        <v>4</v>
      </c>
      <c r="C6255" s="255" t="s">
        <v>9104</v>
      </c>
      <c r="D6255" s="9">
        <v>0</v>
      </c>
      <c r="E6255" s="9">
        <v>1744323.2308518251</v>
      </c>
      <c r="F6255" s="255" t="s">
        <v>9117</v>
      </c>
      <c r="G6255" s="9"/>
      <c r="H6255" s="255" t="s">
        <v>9168</v>
      </c>
      <c r="I6255" s="9">
        <v>4</v>
      </c>
    </row>
    <row r="6256">
      <c r="A6256" s="255" t="s">
        <v>7433</v>
      </c>
      <c r="B6256" s="9">
        <v>4</v>
      </c>
      <c r="C6256" s="255" t="s">
        <v>9105</v>
      </c>
      <c r="D6256" s="9">
        <v>0</v>
      </c>
      <c r="E6256" s="9">
        <v>1744323.2308518251</v>
      </c>
      <c r="F6256" s="255" t="s">
        <v>9117</v>
      </c>
      <c r="G6256" s="9"/>
      <c r="H6256" s="255" t="s">
        <v>9168</v>
      </c>
      <c r="I6256" s="9">
        <v>4</v>
      </c>
    </row>
    <row r="6257">
      <c r="A6257" s="255" t="s">
        <v>7434</v>
      </c>
      <c r="B6257" s="9">
        <v>4</v>
      </c>
      <c r="C6257" s="255" t="s">
        <v>9205</v>
      </c>
      <c r="D6257" s="9">
        <v>0</v>
      </c>
      <c r="E6257" s="9">
        <v>1744323.2308518251</v>
      </c>
      <c r="F6257" s="255" t="s">
        <v>9117</v>
      </c>
      <c r="G6257" s="9"/>
      <c r="H6257" s="255" t="s">
        <v>9168</v>
      </c>
      <c r="I6257" s="9">
        <v>4</v>
      </c>
    </row>
    <row r="6258">
      <c r="A6258" s="255" t="s">
        <v>7435</v>
      </c>
      <c r="B6258" s="9">
        <v>4</v>
      </c>
      <c r="C6258" s="255" t="s">
        <v>9103</v>
      </c>
      <c r="D6258" s="9">
        <v>0</v>
      </c>
      <c r="E6258" s="9">
        <v>1744323.2308518251</v>
      </c>
      <c r="F6258" s="255" t="s">
        <v>9118</v>
      </c>
      <c r="G6258" s="9"/>
      <c r="H6258" s="255" t="s">
        <v>9168</v>
      </c>
      <c r="I6258" s="9">
        <v>4</v>
      </c>
    </row>
    <row r="6259">
      <c r="A6259" s="255" t="s">
        <v>7436</v>
      </c>
      <c r="B6259" s="9">
        <v>4</v>
      </c>
      <c r="C6259" s="255" t="s">
        <v>9104</v>
      </c>
      <c r="D6259" s="9">
        <v>0</v>
      </c>
      <c r="E6259" s="9">
        <v>1744323.2308518251</v>
      </c>
      <c r="F6259" s="255" t="s">
        <v>9118</v>
      </c>
      <c r="G6259" s="9"/>
      <c r="H6259" s="255" t="s">
        <v>9168</v>
      </c>
      <c r="I6259" s="9">
        <v>4</v>
      </c>
    </row>
    <row r="6260">
      <c r="A6260" s="255" t="s">
        <v>7437</v>
      </c>
      <c r="B6260" s="9">
        <v>4</v>
      </c>
      <c r="C6260" s="255" t="s">
        <v>9105</v>
      </c>
      <c r="D6260" s="9">
        <v>0</v>
      </c>
      <c r="E6260" s="9">
        <v>1744323.2308518251</v>
      </c>
      <c r="F6260" s="255" t="s">
        <v>9118</v>
      </c>
      <c r="G6260" s="9"/>
      <c r="H6260" s="255" t="s">
        <v>9168</v>
      </c>
      <c r="I6260" s="9">
        <v>4</v>
      </c>
    </row>
    <row r="6261">
      <c r="A6261" s="255" t="s">
        <v>7438</v>
      </c>
      <c r="B6261" s="9">
        <v>4</v>
      </c>
      <c r="C6261" s="255" t="s">
        <v>9205</v>
      </c>
      <c r="D6261" s="9">
        <v>0</v>
      </c>
      <c r="E6261" s="9">
        <v>1744323.2308518251</v>
      </c>
      <c r="F6261" s="255" t="s">
        <v>9118</v>
      </c>
      <c r="G6261" s="9"/>
      <c r="H6261" s="255" t="s">
        <v>9168</v>
      </c>
      <c r="I6261" s="9">
        <v>4</v>
      </c>
    </row>
    <row r="6262">
      <c r="A6262" s="255" t="s">
        <v>7439</v>
      </c>
      <c r="B6262" s="9">
        <v>4</v>
      </c>
      <c r="C6262" s="255" t="s">
        <v>9103</v>
      </c>
      <c r="D6262" s="9">
        <v>0</v>
      </c>
      <c r="E6262" s="9">
        <v>1744323.2308518251</v>
      </c>
      <c r="F6262" s="255" t="s">
        <v>9119</v>
      </c>
      <c r="G6262" s="9"/>
      <c r="H6262" s="255" t="s">
        <v>9168</v>
      </c>
      <c r="I6262" s="9">
        <v>4</v>
      </c>
    </row>
    <row r="6263">
      <c r="A6263" s="255" t="s">
        <v>7440</v>
      </c>
      <c r="B6263" s="9">
        <v>4</v>
      </c>
      <c r="C6263" s="255" t="s">
        <v>9104</v>
      </c>
      <c r="D6263" s="9">
        <v>0</v>
      </c>
      <c r="E6263" s="9">
        <v>1744323.2308518251</v>
      </c>
      <c r="F6263" s="255" t="s">
        <v>9119</v>
      </c>
      <c r="G6263" s="9"/>
      <c r="H6263" s="255" t="s">
        <v>9168</v>
      </c>
      <c r="I6263" s="9">
        <v>4</v>
      </c>
    </row>
    <row r="6264">
      <c r="A6264" s="255" t="s">
        <v>7441</v>
      </c>
      <c r="B6264" s="9">
        <v>4</v>
      </c>
      <c r="C6264" s="255" t="s">
        <v>9105</v>
      </c>
      <c r="D6264" s="9">
        <v>0</v>
      </c>
      <c r="E6264" s="9">
        <v>1744323.2308518251</v>
      </c>
      <c r="F6264" s="255" t="s">
        <v>9119</v>
      </c>
      <c r="G6264" s="9"/>
      <c r="H6264" s="255" t="s">
        <v>9168</v>
      </c>
      <c r="I6264" s="9">
        <v>4</v>
      </c>
    </row>
    <row r="6265">
      <c r="A6265" s="255" t="s">
        <v>7442</v>
      </c>
      <c r="B6265" s="9">
        <v>4</v>
      </c>
      <c r="C6265" s="255" t="s">
        <v>9205</v>
      </c>
      <c r="D6265" s="9">
        <v>0</v>
      </c>
      <c r="E6265" s="9">
        <v>1744323.2308518251</v>
      </c>
      <c r="F6265" s="255" t="s">
        <v>9119</v>
      </c>
      <c r="G6265" s="9"/>
      <c r="H6265" s="255" t="s">
        <v>9168</v>
      </c>
      <c r="I6265" s="9">
        <v>4</v>
      </c>
    </row>
    <row r="6266">
      <c r="A6266" s="255" t="s">
        <v>7443</v>
      </c>
      <c r="B6266" s="9">
        <v>4</v>
      </c>
      <c r="C6266" s="255" t="s">
        <v>9103</v>
      </c>
      <c r="D6266" s="9">
        <v>0</v>
      </c>
      <c r="E6266" s="9">
        <v>1744323.2308518251</v>
      </c>
      <c r="F6266" s="255" t="s">
        <v>9120</v>
      </c>
      <c r="G6266" s="9"/>
      <c r="H6266" s="255" t="s">
        <v>9168</v>
      </c>
      <c r="I6266" s="9">
        <v>4</v>
      </c>
    </row>
    <row r="6267">
      <c r="A6267" s="255" t="s">
        <v>7444</v>
      </c>
      <c r="B6267" s="9">
        <v>4</v>
      </c>
      <c r="C6267" s="255" t="s">
        <v>9104</v>
      </c>
      <c r="D6267" s="9">
        <v>0</v>
      </c>
      <c r="E6267" s="9">
        <v>1744323.2308518251</v>
      </c>
      <c r="F6267" s="255" t="s">
        <v>9120</v>
      </c>
      <c r="G6267" s="9"/>
      <c r="H6267" s="255" t="s">
        <v>9168</v>
      </c>
      <c r="I6267" s="9">
        <v>4</v>
      </c>
    </row>
    <row r="6268">
      <c r="A6268" s="255" t="s">
        <v>7445</v>
      </c>
      <c r="B6268" s="9">
        <v>4</v>
      </c>
      <c r="C6268" s="255" t="s">
        <v>9105</v>
      </c>
      <c r="D6268" s="9">
        <v>0</v>
      </c>
      <c r="E6268" s="9">
        <v>1744323.2308518251</v>
      </c>
      <c r="F6268" s="255" t="s">
        <v>9120</v>
      </c>
      <c r="G6268" s="9"/>
      <c r="H6268" s="255" t="s">
        <v>9168</v>
      </c>
      <c r="I6268" s="9">
        <v>4</v>
      </c>
    </row>
    <row r="6269">
      <c r="A6269" s="255" t="s">
        <v>7446</v>
      </c>
      <c r="B6269" s="9">
        <v>4</v>
      </c>
      <c r="C6269" s="255" t="s">
        <v>9205</v>
      </c>
      <c r="D6269" s="9">
        <v>0</v>
      </c>
      <c r="E6269" s="9">
        <v>1744323.2308518251</v>
      </c>
      <c r="F6269" s="255" t="s">
        <v>9120</v>
      </c>
      <c r="G6269" s="9"/>
      <c r="H6269" s="255" t="s">
        <v>9168</v>
      </c>
      <c r="I6269" s="9">
        <v>4</v>
      </c>
    </row>
    <row r="6270">
      <c r="A6270" s="255" t="s">
        <v>7447</v>
      </c>
      <c r="B6270" s="9">
        <v>4</v>
      </c>
      <c r="C6270" s="255" t="s">
        <v>9103</v>
      </c>
      <c r="D6270" s="9">
        <v>0</v>
      </c>
      <c r="E6270" s="9">
        <v>1744323.2308518251</v>
      </c>
      <c r="F6270" s="255" t="s">
        <v>9121</v>
      </c>
      <c r="G6270" s="9"/>
      <c r="H6270" s="255" t="s">
        <v>9168</v>
      </c>
      <c r="I6270" s="9">
        <v>4</v>
      </c>
    </row>
    <row r="6271">
      <c r="A6271" s="255" t="s">
        <v>7448</v>
      </c>
      <c r="B6271" s="9">
        <v>4</v>
      </c>
      <c r="C6271" s="255" t="s">
        <v>9104</v>
      </c>
      <c r="D6271" s="9">
        <v>0</v>
      </c>
      <c r="E6271" s="9">
        <v>1744323.2308518251</v>
      </c>
      <c r="F6271" s="255" t="s">
        <v>9121</v>
      </c>
      <c r="G6271" s="9"/>
      <c r="H6271" s="255" t="s">
        <v>9168</v>
      </c>
      <c r="I6271" s="9">
        <v>4</v>
      </c>
    </row>
    <row r="6272">
      <c r="A6272" s="255" t="s">
        <v>7449</v>
      </c>
      <c r="B6272" s="9">
        <v>4</v>
      </c>
      <c r="C6272" s="255" t="s">
        <v>9105</v>
      </c>
      <c r="D6272" s="9">
        <v>0</v>
      </c>
      <c r="E6272" s="9">
        <v>1744323.2308518251</v>
      </c>
      <c r="F6272" s="255" t="s">
        <v>9121</v>
      </c>
      <c r="G6272" s="9"/>
      <c r="H6272" s="255" t="s">
        <v>9168</v>
      </c>
      <c r="I6272" s="9">
        <v>4</v>
      </c>
    </row>
    <row r="6273">
      <c r="A6273" s="255" t="s">
        <v>7450</v>
      </c>
      <c r="B6273" s="9">
        <v>4</v>
      </c>
      <c r="C6273" s="255" t="s">
        <v>9205</v>
      </c>
      <c r="D6273" s="9">
        <v>0</v>
      </c>
      <c r="E6273" s="9">
        <v>1744323.2308518251</v>
      </c>
      <c r="F6273" s="255" t="s">
        <v>9121</v>
      </c>
      <c r="G6273" s="9"/>
      <c r="H6273" s="255" t="s">
        <v>9168</v>
      </c>
      <c r="I6273" s="9">
        <v>4</v>
      </c>
    </row>
    <row r="6274">
      <c r="A6274" s="255" t="s">
        <v>7451</v>
      </c>
      <c r="B6274" s="9">
        <v>4</v>
      </c>
      <c r="C6274" s="255" t="s">
        <v>9103</v>
      </c>
      <c r="D6274" s="9">
        <v>1176252.8599022327</v>
      </c>
      <c r="E6274" s="9">
        <v>1744323.2308518251</v>
      </c>
      <c r="F6274" s="255" t="s">
        <v>9122</v>
      </c>
      <c r="G6274" s="9"/>
      <c r="H6274" s="255" t="s">
        <v>9168</v>
      </c>
      <c r="I6274" s="9">
        <v>4</v>
      </c>
    </row>
    <row r="6275">
      <c r="A6275" s="255" t="s">
        <v>7452</v>
      </c>
      <c r="B6275" s="9">
        <v>4</v>
      </c>
      <c r="C6275" s="255" t="s">
        <v>9104</v>
      </c>
      <c r="D6275" s="9">
        <v>2670396545.0774837</v>
      </c>
      <c r="E6275" s="9">
        <v>1744323.2308518251</v>
      </c>
      <c r="F6275" s="255" t="s">
        <v>9122</v>
      </c>
      <c r="G6275" s="9"/>
      <c r="H6275" s="255" t="s">
        <v>9168</v>
      </c>
      <c r="I6275" s="9">
        <v>4</v>
      </c>
    </row>
    <row r="6276">
      <c r="A6276" s="255" t="s">
        <v>7453</v>
      </c>
      <c r="B6276" s="9">
        <v>4</v>
      </c>
      <c r="C6276" s="255" t="s">
        <v>9105</v>
      </c>
      <c r="D6276" s="9">
        <v>0.67433193521582568</v>
      </c>
      <c r="E6276" s="9">
        <v>1744323.2308518251</v>
      </c>
      <c r="F6276" s="255" t="s">
        <v>9122</v>
      </c>
      <c r="G6276" s="9"/>
      <c r="H6276" s="255" t="s">
        <v>9168</v>
      </c>
      <c r="I6276" s="9">
        <v>4</v>
      </c>
    </row>
    <row r="6277">
      <c r="A6277" s="255" t="s">
        <v>7454</v>
      </c>
      <c r="B6277" s="9">
        <v>4</v>
      </c>
      <c r="C6277" s="255" t="s">
        <v>9205</v>
      </c>
      <c r="D6277" s="9">
        <v>1530.9069430746608</v>
      </c>
      <c r="E6277" s="9">
        <v>1744323.2308518251</v>
      </c>
      <c r="F6277" s="255" t="s">
        <v>9122</v>
      </c>
      <c r="G6277" s="9"/>
      <c r="H6277" s="255" t="s">
        <v>9168</v>
      </c>
      <c r="I6277" s="9">
        <v>4</v>
      </c>
    </row>
    <row r="6278">
      <c r="A6278" s="255" t="s">
        <v>7455</v>
      </c>
      <c r="B6278" s="9">
        <v>4</v>
      </c>
      <c r="C6278" s="255" t="s">
        <v>9103</v>
      </c>
      <c r="D6278" s="9">
        <v>1176252.8599022327</v>
      </c>
      <c r="E6278" s="9">
        <v>1744323.2308518251</v>
      </c>
      <c r="F6278" s="255" t="s">
        <v>9123</v>
      </c>
      <c r="G6278" s="9"/>
      <c r="H6278" s="255" t="s">
        <v>9168</v>
      </c>
      <c r="I6278" s="9">
        <v>4</v>
      </c>
    </row>
    <row r="6279">
      <c r="A6279" s="255" t="s">
        <v>7456</v>
      </c>
      <c r="B6279" s="9">
        <v>4</v>
      </c>
      <c r="C6279" s="255" t="s">
        <v>9104</v>
      </c>
      <c r="D6279" s="9">
        <v>2670396545.0774837</v>
      </c>
      <c r="E6279" s="9">
        <v>1744323.2308518251</v>
      </c>
      <c r="F6279" s="255" t="s">
        <v>9123</v>
      </c>
      <c r="G6279" s="9"/>
      <c r="H6279" s="255" t="s">
        <v>9168</v>
      </c>
      <c r="I6279" s="9">
        <v>4</v>
      </c>
    </row>
    <row r="6280">
      <c r="A6280" s="255" t="s">
        <v>7457</v>
      </c>
      <c r="B6280" s="9">
        <v>4</v>
      </c>
      <c r="C6280" s="255" t="s">
        <v>9105</v>
      </c>
      <c r="D6280" s="9">
        <v>0.67433193521582568</v>
      </c>
      <c r="E6280" s="9">
        <v>1744323.2308518251</v>
      </c>
      <c r="F6280" s="255" t="s">
        <v>9123</v>
      </c>
      <c r="G6280" s="9"/>
      <c r="H6280" s="255" t="s">
        <v>9168</v>
      </c>
      <c r="I6280" s="9">
        <v>4</v>
      </c>
    </row>
    <row r="6281">
      <c r="A6281" s="255" t="s">
        <v>7458</v>
      </c>
      <c r="B6281" s="9">
        <v>4</v>
      </c>
      <c r="C6281" s="255" t="s">
        <v>9205</v>
      </c>
      <c r="D6281" s="9">
        <v>1530.9069430746608</v>
      </c>
      <c r="E6281" s="9">
        <v>1744323.2308518251</v>
      </c>
      <c r="F6281" s="255" t="s">
        <v>9123</v>
      </c>
      <c r="G6281" s="9"/>
      <c r="H6281" s="255" t="s">
        <v>9168</v>
      </c>
      <c r="I6281" s="9">
        <v>4</v>
      </c>
    </row>
    <row r="6282">
      <c r="A6282" s="255" t="s">
        <v>7459</v>
      </c>
      <c r="B6282" s="9">
        <v>4</v>
      </c>
      <c r="C6282" s="255" t="s">
        <v>9103</v>
      </c>
      <c r="D6282" s="9">
        <v>1176252.8599022327</v>
      </c>
      <c r="E6282" s="9">
        <v>1744323.2308518251</v>
      </c>
      <c r="F6282" s="255" t="s">
        <v>9124</v>
      </c>
      <c r="G6282" s="9"/>
      <c r="H6282" s="255" t="s">
        <v>9168</v>
      </c>
      <c r="I6282" s="9">
        <v>4</v>
      </c>
    </row>
    <row r="6283">
      <c r="A6283" s="255" t="s">
        <v>7460</v>
      </c>
      <c r="B6283" s="9">
        <v>4</v>
      </c>
      <c r="C6283" s="255" t="s">
        <v>9104</v>
      </c>
      <c r="D6283" s="9">
        <v>2670396545.0774837</v>
      </c>
      <c r="E6283" s="9">
        <v>1744323.2308518251</v>
      </c>
      <c r="F6283" s="255" t="s">
        <v>9124</v>
      </c>
      <c r="G6283" s="9"/>
      <c r="H6283" s="255" t="s">
        <v>9168</v>
      </c>
      <c r="I6283" s="9">
        <v>4</v>
      </c>
    </row>
    <row r="6284">
      <c r="A6284" s="255" t="s">
        <v>7461</v>
      </c>
      <c r="B6284" s="9">
        <v>4</v>
      </c>
      <c r="C6284" s="255" t="s">
        <v>9105</v>
      </c>
      <c r="D6284" s="9">
        <v>0.67433193521582568</v>
      </c>
      <c r="E6284" s="9">
        <v>1744323.2308518251</v>
      </c>
      <c r="F6284" s="255" t="s">
        <v>9124</v>
      </c>
      <c r="G6284" s="9"/>
      <c r="H6284" s="255" t="s">
        <v>9168</v>
      </c>
      <c r="I6284" s="9">
        <v>4</v>
      </c>
    </row>
    <row r="6285">
      <c r="A6285" s="255" t="s">
        <v>7462</v>
      </c>
      <c r="B6285" s="9">
        <v>4</v>
      </c>
      <c r="C6285" s="255" t="s">
        <v>9205</v>
      </c>
      <c r="D6285" s="9">
        <v>1530.9069430746608</v>
      </c>
      <c r="E6285" s="9">
        <v>1744323.2308518251</v>
      </c>
      <c r="F6285" s="255" t="s">
        <v>9124</v>
      </c>
      <c r="G6285" s="9"/>
      <c r="H6285" s="255" t="s">
        <v>9168</v>
      </c>
      <c r="I6285" s="9">
        <v>4</v>
      </c>
    </row>
    <row r="6286">
      <c r="A6286" s="255" t="s">
        <v>7463</v>
      </c>
      <c r="B6286" s="9">
        <v>4</v>
      </c>
      <c r="C6286" s="255" t="s">
        <v>9103</v>
      </c>
      <c r="D6286" s="9">
        <v>1744323.2308518251</v>
      </c>
      <c r="E6286" s="9">
        <v>1744323.2308518251</v>
      </c>
      <c r="F6286" s="255" t="s">
        <v>9125</v>
      </c>
      <c r="G6286" s="9"/>
      <c r="H6286" s="255" t="s">
        <v>9168</v>
      </c>
      <c r="I6286" s="9">
        <v>4</v>
      </c>
    </row>
    <row r="6287">
      <c r="A6287" s="255" t="s">
        <v>7464</v>
      </c>
      <c r="B6287" s="9">
        <v>4</v>
      </c>
      <c r="C6287" s="255" t="s">
        <v>9104</v>
      </c>
      <c r="D6287" s="9">
        <v>1709857175.7887783</v>
      </c>
      <c r="E6287" s="9">
        <v>1744323.2308518251</v>
      </c>
      <c r="F6287" s="255" t="s">
        <v>9125</v>
      </c>
      <c r="G6287" s="9"/>
      <c r="H6287" s="255" t="s">
        <v>9168</v>
      </c>
      <c r="I6287" s="9">
        <v>4</v>
      </c>
    </row>
    <row r="6288">
      <c r="A6288" s="255" t="s">
        <v>7465</v>
      </c>
      <c r="B6288" s="9">
        <v>4</v>
      </c>
      <c r="C6288" s="255" t="s">
        <v>9105</v>
      </c>
      <c r="D6288" s="9">
        <v>1</v>
      </c>
      <c r="E6288" s="9">
        <v>1744323.2308518251</v>
      </c>
      <c r="F6288" s="255" t="s">
        <v>9125</v>
      </c>
      <c r="G6288" s="9"/>
      <c r="H6288" s="255" t="s">
        <v>9168</v>
      </c>
      <c r="I6288" s="9">
        <v>4</v>
      </c>
    </row>
    <row r="6289">
      <c r="A6289" s="255" t="s">
        <v>7466</v>
      </c>
      <c r="B6289" s="9">
        <v>4</v>
      </c>
      <c r="C6289" s="255" t="s">
        <v>9205</v>
      </c>
      <c r="D6289" s="9">
        <v>980.24101585448955</v>
      </c>
      <c r="E6289" s="9">
        <v>1744323.2308518251</v>
      </c>
      <c r="F6289" s="255" t="s">
        <v>9125</v>
      </c>
      <c r="G6289" s="9"/>
      <c r="H6289" s="255" t="s">
        <v>9168</v>
      </c>
      <c r="I6289" s="9">
        <v>4</v>
      </c>
    </row>
    <row r="6290">
      <c r="A6290" s="255" t="s">
        <v>7467</v>
      </c>
      <c r="B6290" s="9">
        <v>4</v>
      </c>
      <c r="C6290" s="255" t="s">
        <v>9103</v>
      </c>
      <c r="D6290" s="9">
        <v>904343.89258936862</v>
      </c>
      <c r="E6290" s="9">
        <v>1744323.2308518251</v>
      </c>
      <c r="F6290" s="255" t="s">
        <v>9126</v>
      </c>
      <c r="G6290" s="9"/>
      <c r="H6290" s="255" t="s">
        <v>9168</v>
      </c>
      <c r="I6290" s="9">
        <v>4</v>
      </c>
    </row>
    <row r="6291">
      <c r="A6291" s="255" t="s">
        <v>7468</v>
      </c>
      <c r="B6291" s="9">
        <v>4</v>
      </c>
      <c r="C6291" s="255" t="s">
        <v>9104</v>
      </c>
      <c r="D6291" s="9">
        <v>2339988689.8875375</v>
      </c>
      <c r="E6291" s="9">
        <v>1744323.2308518251</v>
      </c>
      <c r="F6291" s="255" t="s">
        <v>9126</v>
      </c>
      <c r="G6291" s="9"/>
      <c r="H6291" s="255" t="s">
        <v>9168</v>
      </c>
      <c r="I6291" s="9">
        <v>4</v>
      </c>
    </row>
    <row r="6292">
      <c r="A6292" s="255" t="s">
        <v>7469</v>
      </c>
      <c r="B6292" s="9">
        <v>4</v>
      </c>
      <c r="C6292" s="255" t="s">
        <v>9105</v>
      </c>
      <c r="D6292" s="9">
        <v>0.51844972112636489</v>
      </c>
      <c r="E6292" s="9">
        <v>1744323.2308518251</v>
      </c>
      <c r="F6292" s="255" t="s">
        <v>9126</v>
      </c>
      <c r="G6292" s="9"/>
      <c r="H6292" s="255" t="s">
        <v>9168</v>
      </c>
      <c r="I6292" s="9">
        <v>4</v>
      </c>
    </row>
    <row r="6293">
      <c r="A6293" s="255" t="s">
        <v>7470</v>
      </c>
      <c r="B6293" s="9">
        <v>4</v>
      </c>
      <c r="C6293" s="255" t="s">
        <v>9205</v>
      </c>
      <c r="D6293" s="9">
        <v>1341.4880043447133</v>
      </c>
      <c r="E6293" s="9">
        <v>1744323.2308518251</v>
      </c>
      <c r="F6293" s="255" t="s">
        <v>9126</v>
      </c>
      <c r="G6293" s="9"/>
      <c r="H6293" s="255" t="s">
        <v>9168</v>
      </c>
      <c r="I6293" s="9">
        <v>4</v>
      </c>
    </row>
    <row r="6294">
      <c r="A6294" s="255" t="s">
        <v>7471</v>
      </c>
      <c r="B6294" s="9">
        <v>4</v>
      </c>
      <c r="C6294" s="255" t="s">
        <v>9103</v>
      </c>
      <c r="D6294" s="9">
        <v>1323008.793651266</v>
      </c>
      <c r="E6294" s="9">
        <v>1744323.2308518251</v>
      </c>
      <c r="F6294" s="255" t="s">
        <v>9127</v>
      </c>
      <c r="G6294" s="9"/>
      <c r="H6294" s="255" t="s">
        <v>9168</v>
      </c>
      <c r="I6294" s="9">
        <v>4</v>
      </c>
    </row>
    <row r="6295">
      <c r="A6295" s="255" t="s">
        <v>7472</v>
      </c>
      <c r="B6295" s="9">
        <v>4</v>
      </c>
      <c r="C6295" s="255" t="s">
        <v>9104</v>
      </c>
      <c r="D6295" s="9">
        <v>5010385234.9650211</v>
      </c>
      <c r="E6295" s="9">
        <v>1744323.2308518251</v>
      </c>
      <c r="F6295" s="255" t="s">
        <v>9127</v>
      </c>
      <c r="G6295" s="9"/>
      <c r="H6295" s="255" t="s">
        <v>9168</v>
      </c>
      <c r="I6295" s="9">
        <v>4</v>
      </c>
    </row>
    <row r="6296">
      <c r="A6296" s="255" t="s">
        <v>7473</v>
      </c>
      <c r="B6296" s="9">
        <v>4</v>
      </c>
      <c r="C6296" s="255" t="s">
        <v>9105</v>
      </c>
      <c r="D6296" s="9">
        <v>0.7584653866045149</v>
      </c>
      <c r="E6296" s="9">
        <v>1744323.2308518251</v>
      </c>
      <c r="F6296" s="255" t="s">
        <v>9127</v>
      </c>
      <c r="G6296" s="9"/>
      <c r="H6296" s="255" t="s">
        <v>9168</v>
      </c>
      <c r="I6296" s="9">
        <v>4</v>
      </c>
    </row>
    <row r="6297">
      <c r="A6297" s="255" t="s">
        <v>7474</v>
      </c>
      <c r="B6297" s="9">
        <v>4</v>
      </c>
      <c r="C6297" s="255" t="s">
        <v>9205</v>
      </c>
      <c r="D6297" s="9">
        <v>2872.3949474193741</v>
      </c>
      <c r="E6297" s="9">
        <v>1744323.2308518251</v>
      </c>
      <c r="F6297" s="255" t="s">
        <v>9127</v>
      </c>
      <c r="G6297" s="9"/>
      <c r="H6297" s="255" t="s">
        <v>9168</v>
      </c>
      <c r="I6297" s="9">
        <v>4</v>
      </c>
    </row>
    <row r="6298">
      <c r="A6298" s="255" t="s">
        <v>7475</v>
      </c>
      <c r="B6298" s="9">
        <v>4</v>
      </c>
      <c r="C6298" s="255" t="s">
        <v>9103</v>
      </c>
      <c r="D6298" s="9">
        <v>1323008.793651266</v>
      </c>
      <c r="E6298" s="9">
        <v>1744323.2308518251</v>
      </c>
      <c r="F6298" s="255" t="s">
        <v>9128</v>
      </c>
      <c r="G6298" s="9"/>
      <c r="H6298" s="255" t="s">
        <v>9168</v>
      </c>
      <c r="I6298" s="9">
        <v>4</v>
      </c>
    </row>
    <row r="6299">
      <c r="A6299" s="255" t="s">
        <v>7476</v>
      </c>
      <c r="B6299" s="9">
        <v>4</v>
      </c>
      <c r="C6299" s="255" t="s">
        <v>9104</v>
      </c>
      <c r="D6299" s="9">
        <v>5010385234.9650211</v>
      </c>
      <c r="E6299" s="9">
        <v>1744323.2308518251</v>
      </c>
      <c r="F6299" s="255" t="s">
        <v>9128</v>
      </c>
      <c r="G6299" s="9"/>
      <c r="H6299" s="255" t="s">
        <v>9168</v>
      </c>
      <c r="I6299" s="9">
        <v>4</v>
      </c>
    </row>
    <row r="6300">
      <c r="A6300" s="255" t="s">
        <v>7477</v>
      </c>
      <c r="B6300" s="9">
        <v>4</v>
      </c>
      <c r="C6300" s="255" t="s">
        <v>9105</v>
      </c>
      <c r="D6300" s="9">
        <v>0.7584653866045149</v>
      </c>
      <c r="E6300" s="9">
        <v>1744323.2308518251</v>
      </c>
      <c r="F6300" s="255" t="s">
        <v>9128</v>
      </c>
      <c r="G6300" s="9"/>
      <c r="H6300" s="255" t="s">
        <v>9168</v>
      </c>
      <c r="I6300" s="9">
        <v>4</v>
      </c>
    </row>
    <row r="6301">
      <c r="A6301" s="255" t="s">
        <v>7478</v>
      </c>
      <c r="B6301" s="9">
        <v>4</v>
      </c>
      <c r="C6301" s="255" t="s">
        <v>9205</v>
      </c>
      <c r="D6301" s="9">
        <v>2872.3949474193741</v>
      </c>
      <c r="E6301" s="9">
        <v>1744323.2308518251</v>
      </c>
      <c r="F6301" s="255" t="s">
        <v>9128</v>
      </c>
      <c r="G6301" s="9"/>
      <c r="H6301" s="255" t="s">
        <v>9168</v>
      </c>
      <c r="I6301" s="9">
        <v>4</v>
      </c>
    </row>
    <row r="6302">
      <c r="A6302" s="255" t="s">
        <v>7479</v>
      </c>
      <c r="B6302" s="9">
        <v>4</v>
      </c>
      <c r="C6302" s="255" t="s">
        <v>9103</v>
      </c>
      <c r="D6302" s="9">
        <v>711315.98326112994</v>
      </c>
      <c r="E6302" s="9">
        <v>1744323.2308518251</v>
      </c>
      <c r="F6302" s="255" t="s">
        <v>9129</v>
      </c>
      <c r="G6302" s="9"/>
      <c r="H6302" s="255" t="s">
        <v>9168</v>
      </c>
      <c r="I6302" s="9">
        <v>4</v>
      </c>
    </row>
    <row r="6303">
      <c r="A6303" s="255" t="s">
        <v>7480</v>
      </c>
      <c r="B6303" s="9">
        <v>4</v>
      </c>
      <c r="C6303" s="255" t="s">
        <v>9104</v>
      </c>
      <c r="D6303" s="9">
        <v>120560909.20739895</v>
      </c>
      <c r="E6303" s="9">
        <v>1744323.2308518251</v>
      </c>
      <c r="F6303" s="255" t="s">
        <v>9129</v>
      </c>
      <c r="G6303" s="9"/>
      <c r="H6303" s="255" t="s">
        <v>9168</v>
      </c>
      <c r="I6303" s="9">
        <v>4</v>
      </c>
    </row>
    <row r="6304">
      <c r="A6304" s="255" t="s">
        <v>7481</v>
      </c>
      <c r="B6304" s="9">
        <v>4</v>
      </c>
      <c r="C6304" s="255" t="s">
        <v>9105</v>
      </c>
      <c r="D6304" s="9">
        <v>0.40778909016407755</v>
      </c>
      <c r="E6304" s="9">
        <v>1744323.2308518251</v>
      </c>
      <c r="F6304" s="255" t="s">
        <v>9129</v>
      </c>
      <c r="G6304" s="9"/>
      <c r="H6304" s="255" t="s">
        <v>9168</v>
      </c>
      <c r="I6304" s="9">
        <v>4</v>
      </c>
    </row>
    <row r="6305">
      <c r="A6305" s="255" t="s">
        <v>7482</v>
      </c>
      <c r="B6305" s="9">
        <v>4</v>
      </c>
      <c r="C6305" s="255" t="s">
        <v>9205</v>
      </c>
      <c r="D6305" s="9">
        <v>69.116151797464781</v>
      </c>
      <c r="E6305" s="9">
        <v>1744323.2308518251</v>
      </c>
      <c r="F6305" s="255" t="s">
        <v>9129</v>
      </c>
      <c r="G6305" s="9"/>
      <c r="H6305" s="255" t="s">
        <v>9168</v>
      </c>
      <c r="I6305" s="9">
        <v>4</v>
      </c>
    </row>
    <row r="6306">
      <c r="A6306" s="255" t="s">
        <v>7483</v>
      </c>
      <c r="B6306" s="9">
        <v>4</v>
      </c>
      <c r="C6306" s="255" t="s">
        <v>9103</v>
      </c>
      <c r="D6306" s="9">
        <v>711315.98326112994</v>
      </c>
      <c r="E6306" s="9">
        <v>1744323.2308518251</v>
      </c>
      <c r="F6306" s="255" t="s">
        <v>9130</v>
      </c>
      <c r="G6306" s="9"/>
      <c r="H6306" s="255" t="s">
        <v>9168</v>
      </c>
      <c r="I6306" s="9">
        <v>4</v>
      </c>
    </row>
    <row r="6307">
      <c r="A6307" s="255" t="s">
        <v>7484</v>
      </c>
      <c r="B6307" s="9">
        <v>4</v>
      </c>
      <c r="C6307" s="255" t="s">
        <v>9104</v>
      </c>
      <c r="D6307" s="9">
        <v>120560909.20739895</v>
      </c>
      <c r="E6307" s="9">
        <v>1744323.2308518251</v>
      </c>
      <c r="F6307" s="255" t="s">
        <v>9130</v>
      </c>
      <c r="G6307" s="9"/>
      <c r="H6307" s="255" t="s">
        <v>9168</v>
      </c>
      <c r="I6307" s="9">
        <v>4</v>
      </c>
    </row>
    <row r="6308">
      <c r="A6308" s="255" t="s">
        <v>7485</v>
      </c>
      <c r="B6308" s="9">
        <v>4</v>
      </c>
      <c r="C6308" s="255" t="s">
        <v>9105</v>
      </c>
      <c r="D6308" s="9">
        <v>0.40778909016407755</v>
      </c>
      <c r="E6308" s="9">
        <v>1744323.2308518251</v>
      </c>
      <c r="F6308" s="255" t="s">
        <v>9130</v>
      </c>
      <c r="G6308" s="9"/>
      <c r="H6308" s="255" t="s">
        <v>9168</v>
      </c>
      <c r="I6308" s="9">
        <v>4</v>
      </c>
    </row>
    <row r="6309">
      <c r="A6309" s="255" t="s">
        <v>7486</v>
      </c>
      <c r="B6309" s="9">
        <v>4</v>
      </c>
      <c r="C6309" s="255" t="s">
        <v>9205</v>
      </c>
      <c r="D6309" s="9">
        <v>69.116151797464781</v>
      </c>
      <c r="E6309" s="9">
        <v>1744323.2308518251</v>
      </c>
      <c r="F6309" s="255" t="s">
        <v>9130</v>
      </c>
      <c r="G6309" s="9"/>
      <c r="H6309" s="255" t="s">
        <v>9168</v>
      </c>
      <c r="I6309" s="9">
        <v>4</v>
      </c>
    </row>
    <row r="6310">
      <c r="A6310" s="255" t="s">
        <v>7487</v>
      </c>
      <c r="B6310" s="9">
        <v>4</v>
      </c>
      <c r="C6310" s="255" t="s">
        <v>9103</v>
      </c>
      <c r="D6310" s="9">
        <v>1744323.2308518251</v>
      </c>
      <c r="E6310" s="9">
        <v>1744323.2308518251</v>
      </c>
      <c r="F6310" s="255" t="s">
        <v>9131</v>
      </c>
      <c r="G6310" s="9"/>
      <c r="H6310" s="255" t="s">
        <v>9168</v>
      </c>
      <c r="I6310" s="9">
        <v>4</v>
      </c>
    </row>
    <row r="6311">
      <c r="A6311" s="255" t="s">
        <v>7488</v>
      </c>
      <c r="B6311" s="9">
        <v>4</v>
      </c>
      <c r="C6311" s="255" t="s">
        <v>9104</v>
      </c>
      <c r="D6311" s="9">
        <v>2549835635.8700848</v>
      </c>
      <c r="E6311" s="9">
        <v>1744323.2308518251</v>
      </c>
      <c r="F6311" s="255" t="s">
        <v>9131</v>
      </c>
      <c r="G6311" s="9"/>
      <c r="H6311" s="255" t="s">
        <v>9168</v>
      </c>
      <c r="I6311" s="9">
        <v>4</v>
      </c>
    </row>
    <row r="6312">
      <c r="A6312" s="255" t="s">
        <v>7489</v>
      </c>
      <c r="B6312" s="9">
        <v>4</v>
      </c>
      <c r="C6312" s="255" t="s">
        <v>9105</v>
      </c>
      <c r="D6312" s="9">
        <v>1</v>
      </c>
      <c r="E6312" s="9">
        <v>1744323.2308518251</v>
      </c>
      <c r="F6312" s="255" t="s">
        <v>9131</v>
      </c>
      <c r="G6312" s="9"/>
      <c r="H6312" s="255" t="s">
        <v>9168</v>
      </c>
      <c r="I6312" s="9">
        <v>4</v>
      </c>
    </row>
    <row r="6313">
      <c r="A6313" s="255" t="s">
        <v>7490</v>
      </c>
      <c r="B6313" s="9">
        <v>4</v>
      </c>
      <c r="C6313" s="255" t="s">
        <v>9205</v>
      </c>
      <c r="D6313" s="9">
        <v>1461.7907912771961</v>
      </c>
      <c r="E6313" s="9">
        <v>1744323.2308518251</v>
      </c>
      <c r="F6313" s="255" t="s">
        <v>9131</v>
      </c>
      <c r="G6313" s="9"/>
      <c r="H6313" s="255" t="s">
        <v>9168</v>
      </c>
      <c r="I6313" s="9">
        <v>4</v>
      </c>
    </row>
    <row r="6314">
      <c r="A6314" s="255" t="s">
        <v>7491</v>
      </c>
      <c r="B6314" s="9">
        <v>4</v>
      </c>
      <c r="C6314" s="255" t="s">
        <v>9103</v>
      </c>
      <c r="D6314" s="9">
        <v>1744323.2308518251</v>
      </c>
      <c r="E6314" s="9">
        <v>1744323.2308518251</v>
      </c>
      <c r="F6314" s="255" t="s">
        <v>9132</v>
      </c>
      <c r="G6314" s="9"/>
      <c r="H6314" s="255" t="s">
        <v>9168</v>
      </c>
      <c r="I6314" s="9">
        <v>4</v>
      </c>
    </row>
    <row r="6315">
      <c r="A6315" s="255" t="s">
        <v>7492</v>
      </c>
      <c r="B6315" s="9">
        <v>4</v>
      </c>
      <c r="C6315" s="255" t="s">
        <v>9104</v>
      </c>
      <c r="D6315" s="9">
        <v>4025728009.3328395</v>
      </c>
      <c r="E6315" s="9">
        <v>1744323.2308518251</v>
      </c>
      <c r="F6315" s="255" t="s">
        <v>9132</v>
      </c>
      <c r="G6315" s="9"/>
      <c r="H6315" s="255" t="s">
        <v>9168</v>
      </c>
      <c r="I6315" s="9">
        <v>4</v>
      </c>
    </row>
    <row r="6316">
      <c r="A6316" s="255" t="s">
        <v>7493</v>
      </c>
      <c r="B6316" s="9">
        <v>4</v>
      </c>
      <c r="C6316" s="255" t="s">
        <v>9105</v>
      </c>
      <c r="D6316" s="9">
        <v>1</v>
      </c>
      <c r="E6316" s="9">
        <v>1744323.2308518251</v>
      </c>
      <c r="F6316" s="255" t="s">
        <v>9132</v>
      </c>
      <c r="G6316" s="9"/>
      <c r="H6316" s="255" t="s">
        <v>9168</v>
      </c>
      <c r="I6316" s="9">
        <v>4</v>
      </c>
    </row>
    <row r="6317">
      <c r="A6317" s="255" t="s">
        <v>7494</v>
      </c>
      <c r="B6317" s="9">
        <v>4</v>
      </c>
      <c r="C6317" s="255" t="s">
        <v>9205</v>
      </c>
      <c r="D6317" s="9">
        <v>2307.9025367144313</v>
      </c>
      <c r="E6317" s="9">
        <v>1744323.2308518251</v>
      </c>
      <c r="F6317" s="255" t="s">
        <v>9132</v>
      </c>
      <c r="G6317" s="9"/>
      <c r="H6317" s="255" t="s">
        <v>9168</v>
      </c>
      <c r="I6317" s="9">
        <v>4</v>
      </c>
    </row>
    <row r="6318">
      <c r="A6318" s="255" t="s">
        <v>7495</v>
      </c>
      <c r="B6318" s="9">
        <v>4</v>
      </c>
      <c r="C6318" s="255" t="s">
        <v>9103</v>
      </c>
      <c r="D6318" s="9">
        <v>1101120.1302338988</v>
      </c>
      <c r="E6318" s="9">
        <v>1744323.2308518251</v>
      </c>
      <c r="F6318" s="255" t="s">
        <v>9133</v>
      </c>
      <c r="G6318" s="9"/>
      <c r="H6318" s="255" t="s">
        <v>9168</v>
      </c>
      <c r="I6318" s="9">
        <v>4</v>
      </c>
    </row>
    <row r="6319">
      <c r="A6319" s="255" t="s">
        <v>7496</v>
      </c>
      <c r="B6319" s="9">
        <v>4</v>
      </c>
      <c r="C6319" s="255" t="s">
        <v>9104</v>
      </c>
      <c r="D6319" s="9">
        <v>3362731223.9280157</v>
      </c>
      <c r="E6319" s="9">
        <v>1744323.2308518251</v>
      </c>
      <c r="F6319" s="255" t="s">
        <v>9133</v>
      </c>
      <c r="G6319" s="9"/>
      <c r="H6319" s="255" t="s">
        <v>9168</v>
      </c>
      <c r="I6319" s="9">
        <v>4</v>
      </c>
    </row>
    <row r="6320">
      <c r="A6320" s="255" t="s">
        <v>7497</v>
      </c>
      <c r="B6320" s="9">
        <v>4</v>
      </c>
      <c r="C6320" s="255" t="s">
        <v>9105</v>
      </c>
      <c r="D6320" s="9">
        <v>0.6312592246427724</v>
      </c>
      <c r="E6320" s="9">
        <v>1744323.2308518251</v>
      </c>
      <c r="F6320" s="255" t="s">
        <v>9133</v>
      </c>
      <c r="G6320" s="9"/>
      <c r="H6320" s="255" t="s">
        <v>9168</v>
      </c>
      <c r="I6320" s="9">
        <v>4</v>
      </c>
    </row>
    <row r="6321">
      <c r="A6321" s="255" t="s">
        <v>7498</v>
      </c>
      <c r="B6321" s="9">
        <v>4</v>
      </c>
      <c r="C6321" s="255" t="s">
        <v>9205</v>
      </c>
      <c r="D6321" s="9">
        <v>1927.8142745859409</v>
      </c>
      <c r="E6321" s="9">
        <v>1744323.2308518251</v>
      </c>
      <c r="F6321" s="255" t="s">
        <v>9133</v>
      </c>
      <c r="G6321" s="9"/>
      <c r="H6321" s="255" t="s">
        <v>9168</v>
      </c>
      <c r="I6321" s="9">
        <v>4</v>
      </c>
    </row>
    <row r="6322">
      <c r="A6322" s="255" t="s">
        <v>7499</v>
      </c>
      <c r="B6322" s="9">
        <v>4</v>
      </c>
      <c r="C6322" s="255" t="s">
        <v>9103</v>
      </c>
      <c r="D6322" s="9">
        <v>0</v>
      </c>
      <c r="E6322" s="9">
        <v>1744323.2308518251</v>
      </c>
      <c r="F6322" s="255" t="s">
        <v>9134</v>
      </c>
      <c r="G6322" s="9"/>
      <c r="H6322" s="255" t="s">
        <v>9168</v>
      </c>
      <c r="I6322" s="9">
        <v>4</v>
      </c>
    </row>
    <row r="6323">
      <c r="A6323" s="255" t="s">
        <v>7500</v>
      </c>
      <c r="B6323" s="9">
        <v>4</v>
      </c>
      <c r="C6323" s="255" t="s">
        <v>9104</v>
      </c>
      <c r="D6323" s="9">
        <v>-2378073998.2958345</v>
      </c>
      <c r="E6323" s="9">
        <v>1744323.2308518251</v>
      </c>
      <c r="F6323" s="255" t="s">
        <v>9134</v>
      </c>
      <c r="G6323" s="9"/>
      <c r="H6323" s="255" t="s">
        <v>9168</v>
      </c>
      <c r="I6323" s="9">
        <v>4</v>
      </c>
    </row>
    <row r="6324">
      <c r="A6324" s="255" t="s">
        <v>7501</v>
      </c>
      <c r="B6324" s="9">
        <v>4</v>
      </c>
      <c r="C6324" s="255" t="s">
        <v>9105</v>
      </c>
      <c r="D6324" s="9">
        <v>0</v>
      </c>
      <c r="E6324" s="9">
        <v>1744323.2308518251</v>
      </c>
      <c r="F6324" s="255" t="s">
        <v>9134</v>
      </c>
      <c r="G6324" s="9"/>
      <c r="H6324" s="255" t="s">
        <v>9168</v>
      </c>
      <c r="I6324" s="9">
        <v>4</v>
      </c>
    </row>
    <row r="6325">
      <c r="A6325" s="255" t="s">
        <v>7502</v>
      </c>
      <c r="B6325" s="9">
        <v>4</v>
      </c>
      <c r="C6325" s="255" t="s">
        <v>9205</v>
      </c>
      <c r="D6325" s="9">
        <v>-1363.3218638809981</v>
      </c>
      <c r="E6325" s="9">
        <v>1744323.2308518251</v>
      </c>
      <c r="F6325" s="255" t="s">
        <v>9134</v>
      </c>
      <c r="G6325" s="9"/>
      <c r="H6325" s="255" t="s">
        <v>9168</v>
      </c>
      <c r="I6325" s="9">
        <v>4</v>
      </c>
    </row>
    <row r="6326">
      <c r="A6326" s="255" t="s">
        <v>7503</v>
      </c>
      <c r="B6326" s="9">
        <v>4</v>
      </c>
      <c r="C6326" s="255" t="s">
        <v>9103</v>
      </c>
      <c r="D6326" s="9">
        <v>877323.2556887361</v>
      </c>
      <c r="E6326" s="9">
        <v>1744323.2308518251</v>
      </c>
      <c r="F6326" s="255" t="s">
        <v>9135</v>
      </c>
      <c r="G6326" s="9"/>
      <c r="H6326" s="255" t="s">
        <v>9168</v>
      </c>
      <c r="I6326" s="9">
        <v>4</v>
      </c>
    </row>
    <row r="6327">
      <c r="A6327" s="255" t="s">
        <v>7504</v>
      </c>
      <c r="B6327" s="9">
        <v>4</v>
      </c>
      <c r="C6327" s="255" t="s">
        <v>9104</v>
      </c>
      <c r="D6327" s="9">
        <v>984657225.63218141</v>
      </c>
      <c r="E6327" s="9">
        <v>1744323.2308518251</v>
      </c>
      <c r="F6327" s="255" t="s">
        <v>9135</v>
      </c>
      <c r="G6327" s="9"/>
      <c r="H6327" s="255" t="s">
        <v>9168</v>
      </c>
      <c r="I6327" s="9">
        <v>4</v>
      </c>
    </row>
    <row r="6328">
      <c r="A6328" s="255" t="s">
        <v>7505</v>
      </c>
      <c r="B6328" s="9">
        <v>4</v>
      </c>
      <c r="C6328" s="255" t="s">
        <v>9105</v>
      </c>
      <c r="D6328" s="9">
        <v>0.5029591076765646</v>
      </c>
      <c r="E6328" s="9">
        <v>1744323.2308518251</v>
      </c>
      <c r="F6328" s="255" t="s">
        <v>9135</v>
      </c>
      <c r="G6328" s="9"/>
      <c r="H6328" s="255" t="s">
        <v>9168</v>
      </c>
      <c r="I6328" s="9">
        <v>4</v>
      </c>
    </row>
    <row r="6329">
      <c r="A6329" s="255" t="s">
        <v>7506</v>
      </c>
      <c r="B6329" s="9">
        <v>4</v>
      </c>
      <c r="C6329" s="255" t="s">
        <v>9205</v>
      </c>
      <c r="D6329" s="9">
        <v>564.49241070494293</v>
      </c>
      <c r="E6329" s="9">
        <v>1744323.2308518251</v>
      </c>
      <c r="F6329" s="255" t="s">
        <v>9135</v>
      </c>
      <c r="G6329" s="9"/>
      <c r="H6329" s="255" t="s">
        <v>9168</v>
      </c>
      <c r="I6329" s="9">
        <v>4</v>
      </c>
    </row>
    <row r="6330">
      <c r="A6330" s="255" t="s">
        <v>7507</v>
      </c>
      <c r="B6330" s="9">
        <v>4</v>
      </c>
      <c r="C6330" s="255" t="s">
        <v>9103</v>
      </c>
      <c r="D6330" s="9">
        <v>241884.60839184062</v>
      </c>
      <c r="E6330" s="9">
        <v>1744323.2308518251</v>
      </c>
      <c r="F6330" s="255" t="s">
        <v>9136</v>
      </c>
      <c r="G6330" s="9"/>
      <c r="H6330" s="255" t="s">
        <v>9168</v>
      </c>
      <c r="I6330" s="9">
        <v>4</v>
      </c>
    </row>
    <row r="6331">
      <c r="A6331" s="255" t="s">
        <v>7508</v>
      </c>
      <c r="B6331" s="9">
        <v>4</v>
      </c>
      <c r="C6331" s="255" t="s">
        <v>9104</v>
      </c>
      <c r="D6331" s="9">
        <v>864096316.42478251</v>
      </c>
      <c r="E6331" s="9">
        <v>1744323.2308518251</v>
      </c>
      <c r="F6331" s="255" t="s">
        <v>9136</v>
      </c>
      <c r="G6331" s="9"/>
      <c r="H6331" s="255" t="s">
        <v>9168</v>
      </c>
      <c r="I6331" s="9">
        <v>4</v>
      </c>
    </row>
    <row r="6332">
      <c r="A6332" s="255" t="s">
        <v>7509</v>
      </c>
      <c r="B6332" s="9">
        <v>4</v>
      </c>
      <c r="C6332" s="255" t="s">
        <v>9105</v>
      </c>
      <c r="D6332" s="9">
        <v>0.13866960212054183</v>
      </c>
      <c r="E6332" s="9">
        <v>1744323.2308518251</v>
      </c>
      <c r="F6332" s="255" t="s">
        <v>9136</v>
      </c>
      <c r="G6332" s="9"/>
      <c r="H6332" s="255" t="s">
        <v>9168</v>
      </c>
      <c r="I6332" s="9">
        <v>4</v>
      </c>
    </row>
    <row r="6333">
      <c r="A6333" s="255" t="s">
        <v>7510</v>
      </c>
      <c r="B6333" s="9">
        <v>4</v>
      </c>
      <c r="C6333" s="255" t="s">
        <v>9205</v>
      </c>
      <c r="D6333" s="9">
        <v>495.37625890747819</v>
      </c>
      <c r="E6333" s="9">
        <v>1744323.2308518251</v>
      </c>
      <c r="F6333" s="255" t="s">
        <v>9136</v>
      </c>
      <c r="G6333" s="9"/>
      <c r="H6333" s="255" t="s">
        <v>9168</v>
      </c>
      <c r="I6333" s="9">
        <v>4</v>
      </c>
    </row>
    <row r="6334">
      <c r="A6334" s="255" t="s">
        <v>7511</v>
      </c>
      <c r="B6334" s="9">
        <v>4</v>
      </c>
      <c r="C6334" s="255" t="s">
        <v>9103</v>
      </c>
      <c r="D6334" s="9">
        <v>865776.11752649944</v>
      </c>
      <c r="E6334" s="9">
        <v>1744323.2308518251</v>
      </c>
      <c r="F6334" s="255" t="s">
        <v>9137</v>
      </c>
      <c r="G6334" s="9"/>
      <c r="H6334" s="255" t="s">
        <v>9168</v>
      </c>
      <c r="I6334" s="9">
        <v>4</v>
      </c>
    </row>
    <row r="6335">
      <c r="A6335" s="255" t="s">
        <v>7512</v>
      </c>
      <c r="B6335" s="9">
        <v>4</v>
      </c>
      <c r="C6335" s="255" t="s">
        <v>9104</v>
      </c>
      <c r="D6335" s="9">
        <v>1475892373.462755</v>
      </c>
      <c r="E6335" s="9">
        <v>1744323.2308518251</v>
      </c>
      <c r="F6335" s="255" t="s">
        <v>9137</v>
      </c>
      <c r="G6335" s="9"/>
      <c r="H6335" s="255" t="s">
        <v>9168</v>
      </c>
      <c r="I6335" s="9">
        <v>4</v>
      </c>
    </row>
    <row r="6336">
      <c r="A6336" s="255" t="s">
        <v>7513</v>
      </c>
      <c r="B6336" s="9">
        <v>4</v>
      </c>
      <c r="C6336" s="255" t="s">
        <v>9105</v>
      </c>
      <c r="D6336" s="9">
        <v>0.49633926912944065</v>
      </c>
      <c r="E6336" s="9">
        <v>1744323.2308518251</v>
      </c>
      <c r="F6336" s="255" t="s">
        <v>9137</v>
      </c>
      <c r="G6336" s="9"/>
      <c r="H6336" s="255" t="s">
        <v>9168</v>
      </c>
      <c r="I6336" s="9">
        <v>4</v>
      </c>
    </row>
    <row r="6337">
      <c r="A6337" s="255" t="s">
        <v>7514</v>
      </c>
      <c r="B6337" s="9">
        <v>4</v>
      </c>
      <c r="C6337" s="255" t="s">
        <v>9205</v>
      </c>
      <c r="D6337" s="9">
        <v>846.11174543723519</v>
      </c>
      <c r="E6337" s="9">
        <v>1744323.2308518251</v>
      </c>
      <c r="F6337" s="255" t="s">
        <v>9137</v>
      </c>
      <c r="G6337" s="9"/>
      <c r="H6337" s="255" t="s">
        <v>9168</v>
      </c>
      <c r="I6337" s="9">
        <v>4</v>
      </c>
    </row>
    <row r="6338">
      <c r="A6338" s="255" t="s">
        <v>7515</v>
      </c>
      <c r="B6338" s="9">
        <v>4</v>
      </c>
      <c r="C6338" s="255" t="s">
        <v>9103</v>
      </c>
      <c r="D6338" s="9">
        <v>0</v>
      </c>
      <c r="E6338" s="9">
        <v>1744323.2308518251</v>
      </c>
      <c r="F6338" s="255" t="s">
        <v>9138</v>
      </c>
      <c r="G6338" s="9"/>
      <c r="H6338" s="255" t="s">
        <v>9168</v>
      </c>
      <c r="I6338" s="9">
        <v>4</v>
      </c>
    </row>
    <row r="6339">
      <c r="A6339" s="255" t="s">
        <v>7516</v>
      </c>
      <c r="B6339" s="9">
        <v>4</v>
      </c>
      <c r="C6339" s="255" t="s">
        <v>9104</v>
      </c>
      <c r="D6339" s="9">
        <v>0</v>
      </c>
      <c r="E6339" s="9">
        <v>1744323.2308518251</v>
      </c>
      <c r="F6339" s="255" t="s">
        <v>9138</v>
      </c>
      <c r="G6339" s="9"/>
      <c r="H6339" s="255" t="s">
        <v>9168</v>
      </c>
      <c r="I6339" s="9">
        <v>4</v>
      </c>
    </row>
    <row r="6340">
      <c r="A6340" s="255" t="s">
        <v>7517</v>
      </c>
      <c r="B6340" s="9">
        <v>4</v>
      </c>
      <c r="C6340" s="255" t="s">
        <v>9105</v>
      </c>
      <c r="D6340" s="9">
        <v>0</v>
      </c>
      <c r="E6340" s="9">
        <v>1744323.2308518251</v>
      </c>
      <c r="F6340" s="255" t="s">
        <v>9138</v>
      </c>
      <c r="G6340" s="9"/>
      <c r="H6340" s="255" t="s">
        <v>9168</v>
      </c>
      <c r="I6340" s="9">
        <v>4</v>
      </c>
    </row>
    <row r="6341">
      <c r="A6341" s="255" t="s">
        <v>7518</v>
      </c>
      <c r="B6341" s="9">
        <v>4</v>
      </c>
      <c r="C6341" s="255" t="s">
        <v>9205</v>
      </c>
      <c r="D6341" s="9">
        <v>0</v>
      </c>
      <c r="E6341" s="9">
        <v>1744323.2308518251</v>
      </c>
      <c r="F6341" s="255" t="s">
        <v>9138</v>
      </c>
      <c r="G6341" s="9"/>
      <c r="H6341" s="255" t="s">
        <v>9168</v>
      </c>
      <c r="I6341" s="9">
        <v>4</v>
      </c>
    </row>
    <row r="6342">
      <c r="A6342" s="255" t="s">
        <v>7519</v>
      </c>
      <c r="B6342" s="9">
        <v>5</v>
      </c>
      <c r="C6342" s="255" t="s">
        <v>9103</v>
      </c>
      <c r="D6342" s="9">
        <v>1040681.6870241468</v>
      </c>
      <c r="E6342" s="9">
        <v>1748220.4945000052</v>
      </c>
      <c r="F6342" s="255" t="s">
        <v>9114</v>
      </c>
      <c r="G6342" s="9"/>
      <c r="H6342" s="255" t="s">
        <v>9168</v>
      </c>
      <c r="I6342" s="9">
        <v>4</v>
      </c>
    </row>
    <row r="6343">
      <c r="A6343" s="255" t="s">
        <v>7520</v>
      </c>
      <c r="B6343" s="9">
        <v>5</v>
      </c>
      <c r="C6343" s="255" t="s">
        <v>9104</v>
      </c>
      <c r="D6343" s="9">
        <v>3187092296.5026665</v>
      </c>
      <c r="E6343" s="9">
        <v>1748220.4945000052</v>
      </c>
      <c r="F6343" s="255" t="s">
        <v>9114</v>
      </c>
      <c r="G6343" s="9"/>
      <c r="H6343" s="255" t="s">
        <v>9168</v>
      </c>
      <c r="I6343" s="9">
        <v>4</v>
      </c>
    </row>
    <row r="6344">
      <c r="A6344" s="255" t="s">
        <v>7521</v>
      </c>
      <c r="B6344" s="9">
        <v>5</v>
      </c>
      <c r="C6344" s="255" t="s">
        <v>9105</v>
      </c>
      <c r="D6344" s="9">
        <v>0.59528056689541553</v>
      </c>
      <c r="E6344" s="9">
        <v>1748220.4945000052</v>
      </c>
      <c r="F6344" s="255" t="s">
        <v>9114</v>
      </c>
      <c r="G6344" s="9"/>
      <c r="H6344" s="255" t="s">
        <v>9168</v>
      </c>
      <c r="I6344" s="9">
        <v>4</v>
      </c>
    </row>
    <row r="6345">
      <c r="A6345" s="255" t="s">
        <v>7522</v>
      </c>
      <c r="B6345" s="9">
        <v>5</v>
      </c>
      <c r="C6345" s="255" t="s">
        <v>9205</v>
      </c>
      <c r="D6345" s="9">
        <v>1823.0493845195322</v>
      </c>
      <c r="E6345" s="9">
        <v>1748220.4945000052</v>
      </c>
      <c r="F6345" s="255" t="s">
        <v>9114</v>
      </c>
      <c r="G6345" s="9"/>
      <c r="H6345" s="255" t="s">
        <v>9168</v>
      </c>
      <c r="I6345" s="9">
        <v>4</v>
      </c>
    </row>
    <row r="6346">
      <c r="A6346" s="255" t="s">
        <v>7523</v>
      </c>
      <c r="B6346" s="9">
        <v>5</v>
      </c>
      <c r="C6346" s="255" t="s">
        <v>9103</v>
      </c>
      <c r="D6346" s="9">
        <v>0</v>
      </c>
      <c r="E6346" s="9">
        <v>1748220.4945000052</v>
      </c>
      <c r="F6346" s="255" t="s">
        <v>9115</v>
      </c>
      <c r="G6346" s="9"/>
      <c r="H6346" s="255" t="s">
        <v>9168</v>
      </c>
      <c r="I6346" s="9">
        <v>4</v>
      </c>
    </row>
    <row r="6347">
      <c r="A6347" s="255" t="s">
        <v>7524</v>
      </c>
      <c r="B6347" s="9">
        <v>5</v>
      </c>
      <c r="C6347" s="255" t="s">
        <v>9104</v>
      </c>
      <c r="D6347" s="9">
        <v>0</v>
      </c>
      <c r="E6347" s="9">
        <v>1748220.4945000052</v>
      </c>
      <c r="F6347" s="255" t="s">
        <v>9115</v>
      </c>
      <c r="G6347" s="9"/>
      <c r="H6347" s="255" t="s">
        <v>9168</v>
      </c>
      <c r="I6347" s="9">
        <v>4</v>
      </c>
    </row>
    <row r="6348">
      <c r="A6348" s="255" t="s">
        <v>7525</v>
      </c>
      <c r="B6348" s="9">
        <v>5</v>
      </c>
      <c r="C6348" s="255" t="s">
        <v>9105</v>
      </c>
      <c r="D6348" s="9">
        <v>0</v>
      </c>
      <c r="E6348" s="9">
        <v>1748220.4945000052</v>
      </c>
      <c r="F6348" s="255" t="s">
        <v>9115</v>
      </c>
      <c r="G6348" s="9"/>
      <c r="H6348" s="255" t="s">
        <v>9168</v>
      </c>
      <c r="I6348" s="9">
        <v>4</v>
      </c>
    </row>
    <row r="6349">
      <c r="A6349" s="255" t="s">
        <v>7526</v>
      </c>
      <c r="B6349" s="9">
        <v>5</v>
      </c>
      <c r="C6349" s="255" t="s">
        <v>9205</v>
      </c>
      <c r="D6349" s="9">
        <v>0</v>
      </c>
      <c r="E6349" s="9">
        <v>1748220.4945000052</v>
      </c>
      <c r="F6349" s="255" t="s">
        <v>9115</v>
      </c>
      <c r="G6349" s="9"/>
      <c r="H6349" s="255" t="s">
        <v>9168</v>
      </c>
      <c r="I6349" s="9">
        <v>4</v>
      </c>
    </row>
    <row r="6350">
      <c r="A6350" s="255" t="s">
        <v>7527</v>
      </c>
      <c r="B6350" s="9">
        <v>5</v>
      </c>
      <c r="C6350" s="255" t="s">
        <v>9103</v>
      </c>
      <c r="D6350" s="9">
        <v>0</v>
      </c>
      <c r="E6350" s="9">
        <v>1748220.4945000052</v>
      </c>
      <c r="F6350" s="255" t="s">
        <v>9116</v>
      </c>
      <c r="G6350" s="9"/>
      <c r="H6350" s="255" t="s">
        <v>9168</v>
      </c>
      <c r="I6350" s="9">
        <v>4</v>
      </c>
    </row>
    <row r="6351">
      <c r="A6351" s="255" t="s">
        <v>7528</v>
      </c>
      <c r="B6351" s="9">
        <v>5</v>
      </c>
      <c r="C6351" s="255" t="s">
        <v>9104</v>
      </c>
      <c r="D6351" s="9">
        <v>0</v>
      </c>
      <c r="E6351" s="9">
        <v>1748220.4945000052</v>
      </c>
      <c r="F6351" s="255" t="s">
        <v>9116</v>
      </c>
      <c r="G6351" s="9"/>
      <c r="H6351" s="255" t="s">
        <v>9168</v>
      </c>
      <c r="I6351" s="9">
        <v>4</v>
      </c>
    </row>
    <row r="6352">
      <c r="A6352" s="255" t="s">
        <v>7529</v>
      </c>
      <c r="B6352" s="9">
        <v>5</v>
      </c>
      <c r="C6352" s="255" t="s">
        <v>9105</v>
      </c>
      <c r="D6352" s="9">
        <v>0</v>
      </c>
      <c r="E6352" s="9">
        <v>1748220.4945000052</v>
      </c>
      <c r="F6352" s="255" t="s">
        <v>9116</v>
      </c>
      <c r="G6352" s="9"/>
      <c r="H6352" s="255" t="s">
        <v>9168</v>
      </c>
      <c r="I6352" s="9">
        <v>4</v>
      </c>
    </row>
    <row r="6353">
      <c r="A6353" s="255" t="s">
        <v>7530</v>
      </c>
      <c r="B6353" s="9">
        <v>5</v>
      </c>
      <c r="C6353" s="255" t="s">
        <v>9205</v>
      </c>
      <c r="D6353" s="9">
        <v>0</v>
      </c>
      <c r="E6353" s="9">
        <v>1748220.4945000052</v>
      </c>
      <c r="F6353" s="255" t="s">
        <v>9116</v>
      </c>
      <c r="G6353" s="9"/>
      <c r="H6353" s="255" t="s">
        <v>9168</v>
      </c>
      <c r="I6353" s="9">
        <v>4</v>
      </c>
    </row>
    <row r="6354">
      <c r="A6354" s="255" t="s">
        <v>7531</v>
      </c>
      <c r="B6354" s="9">
        <v>5</v>
      </c>
      <c r="C6354" s="255" t="s">
        <v>9103</v>
      </c>
      <c r="D6354" s="9">
        <v>0</v>
      </c>
      <c r="E6354" s="9">
        <v>1748220.4945000052</v>
      </c>
      <c r="F6354" s="255" t="s">
        <v>9117</v>
      </c>
      <c r="G6354" s="9"/>
      <c r="H6354" s="255" t="s">
        <v>9168</v>
      </c>
      <c r="I6354" s="9">
        <v>4</v>
      </c>
    </row>
    <row r="6355">
      <c r="A6355" s="255" t="s">
        <v>7532</v>
      </c>
      <c r="B6355" s="9">
        <v>5</v>
      </c>
      <c r="C6355" s="255" t="s">
        <v>9104</v>
      </c>
      <c r="D6355" s="9">
        <v>0</v>
      </c>
      <c r="E6355" s="9">
        <v>1748220.4945000052</v>
      </c>
      <c r="F6355" s="255" t="s">
        <v>9117</v>
      </c>
      <c r="G6355" s="9"/>
      <c r="H6355" s="255" t="s">
        <v>9168</v>
      </c>
      <c r="I6355" s="9">
        <v>4</v>
      </c>
    </row>
    <row r="6356">
      <c r="A6356" s="255" t="s">
        <v>7533</v>
      </c>
      <c r="B6356" s="9">
        <v>5</v>
      </c>
      <c r="C6356" s="255" t="s">
        <v>9105</v>
      </c>
      <c r="D6356" s="9">
        <v>0</v>
      </c>
      <c r="E6356" s="9">
        <v>1748220.4945000052</v>
      </c>
      <c r="F6356" s="255" t="s">
        <v>9117</v>
      </c>
      <c r="G6356" s="9"/>
      <c r="H6356" s="255" t="s">
        <v>9168</v>
      </c>
      <c r="I6356" s="9">
        <v>4</v>
      </c>
    </row>
    <row r="6357">
      <c r="A6357" s="255" t="s">
        <v>7534</v>
      </c>
      <c r="B6357" s="9">
        <v>5</v>
      </c>
      <c r="C6357" s="255" t="s">
        <v>9205</v>
      </c>
      <c r="D6357" s="9">
        <v>0</v>
      </c>
      <c r="E6357" s="9">
        <v>1748220.4945000052</v>
      </c>
      <c r="F6357" s="255" t="s">
        <v>9117</v>
      </c>
      <c r="G6357" s="9"/>
      <c r="H6357" s="255" t="s">
        <v>9168</v>
      </c>
      <c r="I6357" s="9">
        <v>4</v>
      </c>
    </row>
    <row r="6358">
      <c r="A6358" s="255" t="s">
        <v>7535</v>
      </c>
      <c r="B6358" s="9">
        <v>5</v>
      </c>
      <c r="C6358" s="255" t="s">
        <v>9103</v>
      </c>
      <c r="D6358" s="9">
        <v>0</v>
      </c>
      <c r="E6358" s="9">
        <v>1748220.4945000052</v>
      </c>
      <c r="F6358" s="255" t="s">
        <v>9118</v>
      </c>
      <c r="G6358" s="9"/>
      <c r="H6358" s="255" t="s">
        <v>9168</v>
      </c>
      <c r="I6358" s="9">
        <v>4</v>
      </c>
    </row>
    <row r="6359">
      <c r="A6359" s="255" t="s">
        <v>7536</v>
      </c>
      <c r="B6359" s="9">
        <v>5</v>
      </c>
      <c r="C6359" s="255" t="s">
        <v>9104</v>
      </c>
      <c r="D6359" s="9">
        <v>0</v>
      </c>
      <c r="E6359" s="9">
        <v>1748220.4945000052</v>
      </c>
      <c r="F6359" s="255" t="s">
        <v>9118</v>
      </c>
      <c r="G6359" s="9"/>
      <c r="H6359" s="255" t="s">
        <v>9168</v>
      </c>
      <c r="I6359" s="9">
        <v>4</v>
      </c>
    </row>
    <row r="6360">
      <c r="A6360" s="255" t="s">
        <v>7537</v>
      </c>
      <c r="B6360" s="9">
        <v>5</v>
      </c>
      <c r="C6360" s="255" t="s">
        <v>9105</v>
      </c>
      <c r="D6360" s="9">
        <v>0</v>
      </c>
      <c r="E6360" s="9">
        <v>1748220.4945000052</v>
      </c>
      <c r="F6360" s="255" t="s">
        <v>9118</v>
      </c>
      <c r="G6360" s="9"/>
      <c r="H6360" s="255" t="s">
        <v>9168</v>
      </c>
      <c r="I6360" s="9">
        <v>4</v>
      </c>
    </row>
    <row r="6361">
      <c r="A6361" s="255" t="s">
        <v>7538</v>
      </c>
      <c r="B6361" s="9">
        <v>5</v>
      </c>
      <c r="C6361" s="255" t="s">
        <v>9205</v>
      </c>
      <c r="D6361" s="9">
        <v>0</v>
      </c>
      <c r="E6361" s="9">
        <v>1748220.4945000052</v>
      </c>
      <c r="F6361" s="255" t="s">
        <v>9118</v>
      </c>
      <c r="G6361" s="9"/>
      <c r="H6361" s="255" t="s">
        <v>9168</v>
      </c>
      <c r="I6361" s="9">
        <v>4</v>
      </c>
    </row>
    <row r="6362">
      <c r="A6362" s="255" t="s">
        <v>7539</v>
      </c>
      <c r="B6362" s="9">
        <v>5</v>
      </c>
      <c r="C6362" s="255" t="s">
        <v>9103</v>
      </c>
      <c r="D6362" s="9">
        <v>0</v>
      </c>
      <c r="E6362" s="9">
        <v>1748220.4945000052</v>
      </c>
      <c r="F6362" s="255" t="s">
        <v>9119</v>
      </c>
      <c r="G6362" s="9"/>
      <c r="H6362" s="255" t="s">
        <v>9168</v>
      </c>
      <c r="I6362" s="9">
        <v>4</v>
      </c>
    </row>
    <row r="6363">
      <c r="A6363" s="255" t="s">
        <v>7540</v>
      </c>
      <c r="B6363" s="9">
        <v>5</v>
      </c>
      <c r="C6363" s="255" t="s">
        <v>9104</v>
      </c>
      <c r="D6363" s="9">
        <v>0</v>
      </c>
      <c r="E6363" s="9">
        <v>1748220.4945000052</v>
      </c>
      <c r="F6363" s="255" t="s">
        <v>9119</v>
      </c>
      <c r="G6363" s="9"/>
      <c r="H6363" s="255" t="s">
        <v>9168</v>
      </c>
      <c r="I6363" s="9">
        <v>4</v>
      </c>
    </row>
    <row r="6364">
      <c r="A6364" s="255" t="s">
        <v>7541</v>
      </c>
      <c r="B6364" s="9">
        <v>5</v>
      </c>
      <c r="C6364" s="255" t="s">
        <v>9105</v>
      </c>
      <c r="D6364" s="9">
        <v>0</v>
      </c>
      <c r="E6364" s="9">
        <v>1748220.4945000052</v>
      </c>
      <c r="F6364" s="255" t="s">
        <v>9119</v>
      </c>
      <c r="G6364" s="9"/>
      <c r="H6364" s="255" t="s">
        <v>9168</v>
      </c>
      <c r="I6364" s="9">
        <v>4</v>
      </c>
    </row>
    <row r="6365">
      <c r="A6365" s="255" t="s">
        <v>7542</v>
      </c>
      <c r="B6365" s="9">
        <v>5</v>
      </c>
      <c r="C6365" s="255" t="s">
        <v>9205</v>
      </c>
      <c r="D6365" s="9">
        <v>0</v>
      </c>
      <c r="E6365" s="9">
        <v>1748220.4945000052</v>
      </c>
      <c r="F6365" s="255" t="s">
        <v>9119</v>
      </c>
      <c r="G6365" s="9"/>
      <c r="H6365" s="255" t="s">
        <v>9168</v>
      </c>
      <c r="I6365" s="9">
        <v>4</v>
      </c>
    </row>
    <row r="6366">
      <c r="A6366" s="255" t="s">
        <v>7543</v>
      </c>
      <c r="B6366" s="9">
        <v>5</v>
      </c>
      <c r="C6366" s="255" t="s">
        <v>9103</v>
      </c>
      <c r="D6366" s="9">
        <v>0</v>
      </c>
      <c r="E6366" s="9">
        <v>1748220.4945000052</v>
      </c>
      <c r="F6366" s="255" t="s">
        <v>9120</v>
      </c>
      <c r="G6366" s="9"/>
      <c r="H6366" s="255" t="s">
        <v>9168</v>
      </c>
      <c r="I6366" s="9">
        <v>4</v>
      </c>
    </row>
    <row r="6367">
      <c r="A6367" s="255" t="s">
        <v>7544</v>
      </c>
      <c r="B6367" s="9">
        <v>5</v>
      </c>
      <c r="C6367" s="255" t="s">
        <v>9104</v>
      </c>
      <c r="D6367" s="9">
        <v>0</v>
      </c>
      <c r="E6367" s="9">
        <v>1748220.4945000052</v>
      </c>
      <c r="F6367" s="255" t="s">
        <v>9120</v>
      </c>
      <c r="G6367" s="9"/>
      <c r="H6367" s="255" t="s">
        <v>9168</v>
      </c>
      <c r="I6367" s="9">
        <v>4</v>
      </c>
    </row>
    <row r="6368">
      <c r="A6368" s="255" t="s">
        <v>7545</v>
      </c>
      <c r="B6368" s="9">
        <v>5</v>
      </c>
      <c r="C6368" s="255" t="s">
        <v>9105</v>
      </c>
      <c r="D6368" s="9">
        <v>0</v>
      </c>
      <c r="E6368" s="9">
        <v>1748220.4945000052</v>
      </c>
      <c r="F6368" s="255" t="s">
        <v>9120</v>
      </c>
      <c r="G6368" s="9"/>
      <c r="H6368" s="255" t="s">
        <v>9168</v>
      </c>
      <c r="I6368" s="9">
        <v>4</v>
      </c>
    </row>
    <row r="6369">
      <c r="A6369" s="255" t="s">
        <v>7546</v>
      </c>
      <c r="B6369" s="9">
        <v>5</v>
      </c>
      <c r="C6369" s="255" t="s">
        <v>9205</v>
      </c>
      <c r="D6369" s="9">
        <v>0</v>
      </c>
      <c r="E6369" s="9">
        <v>1748220.4945000052</v>
      </c>
      <c r="F6369" s="255" t="s">
        <v>9120</v>
      </c>
      <c r="G6369" s="9"/>
      <c r="H6369" s="255" t="s">
        <v>9168</v>
      </c>
      <c r="I6369" s="9">
        <v>4</v>
      </c>
    </row>
    <row r="6370">
      <c r="A6370" s="255" t="s">
        <v>7547</v>
      </c>
      <c r="B6370" s="9">
        <v>5</v>
      </c>
      <c r="C6370" s="255" t="s">
        <v>9103</v>
      </c>
      <c r="D6370" s="9">
        <v>0</v>
      </c>
      <c r="E6370" s="9">
        <v>1748220.4945000052</v>
      </c>
      <c r="F6370" s="255" t="s">
        <v>9121</v>
      </c>
      <c r="G6370" s="9"/>
      <c r="H6370" s="255" t="s">
        <v>9168</v>
      </c>
      <c r="I6370" s="9">
        <v>4</v>
      </c>
    </row>
    <row r="6371">
      <c r="A6371" s="255" t="s">
        <v>7548</v>
      </c>
      <c r="B6371" s="9">
        <v>5</v>
      </c>
      <c r="C6371" s="255" t="s">
        <v>9104</v>
      </c>
      <c r="D6371" s="9">
        <v>0</v>
      </c>
      <c r="E6371" s="9">
        <v>1748220.4945000052</v>
      </c>
      <c r="F6371" s="255" t="s">
        <v>9121</v>
      </c>
      <c r="G6371" s="9"/>
      <c r="H6371" s="255" t="s">
        <v>9168</v>
      </c>
      <c r="I6371" s="9">
        <v>4</v>
      </c>
    </row>
    <row r="6372">
      <c r="A6372" s="255" t="s">
        <v>7549</v>
      </c>
      <c r="B6372" s="9">
        <v>5</v>
      </c>
      <c r="C6372" s="255" t="s">
        <v>9105</v>
      </c>
      <c r="D6372" s="9">
        <v>0</v>
      </c>
      <c r="E6372" s="9">
        <v>1748220.4945000052</v>
      </c>
      <c r="F6372" s="255" t="s">
        <v>9121</v>
      </c>
      <c r="G6372" s="9"/>
      <c r="H6372" s="255" t="s">
        <v>9168</v>
      </c>
      <c r="I6372" s="9">
        <v>4</v>
      </c>
    </row>
    <row r="6373">
      <c r="A6373" s="255" t="s">
        <v>7550</v>
      </c>
      <c r="B6373" s="9">
        <v>5</v>
      </c>
      <c r="C6373" s="255" t="s">
        <v>9205</v>
      </c>
      <c r="D6373" s="9">
        <v>0</v>
      </c>
      <c r="E6373" s="9">
        <v>1748220.4945000052</v>
      </c>
      <c r="F6373" s="255" t="s">
        <v>9121</v>
      </c>
      <c r="G6373" s="9"/>
      <c r="H6373" s="255" t="s">
        <v>9168</v>
      </c>
      <c r="I6373" s="9">
        <v>4</v>
      </c>
    </row>
    <row r="6374">
      <c r="A6374" s="255" t="s">
        <v>7551</v>
      </c>
      <c r="B6374" s="9">
        <v>5</v>
      </c>
      <c r="C6374" s="255" t="s">
        <v>9103</v>
      </c>
      <c r="D6374" s="9">
        <v>1337631.6109993621</v>
      </c>
      <c r="E6374" s="9">
        <v>1748220.4945000052</v>
      </c>
      <c r="F6374" s="255" t="s">
        <v>9122</v>
      </c>
      <c r="G6374" s="9"/>
      <c r="H6374" s="255" t="s">
        <v>9168</v>
      </c>
      <c r="I6374" s="9">
        <v>4</v>
      </c>
    </row>
    <row r="6375">
      <c r="A6375" s="255" t="s">
        <v>7552</v>
      </c>
      <c r="B6375" s="9">
        <v>5</v>
      </c>
      <c r="C6375" s="255" t="s">
        <v>9104</v>
      </c>
      <c r="D6375" s="9">
        <v>3538935740.8377137</v>
      </c>
      <c r="E6375" s="9">
        <v>1748220.4945000052</v>
      </c>
      <c r="F6375" s="255" t="s">
        <v>9122</v>
      </c>
      <c r="G6375" s="9"/>
      <c r="H6375" s="255" t="s">
        <v>9168</v>
      </c>
      <c r="I6375" s="9">
        <v>4</v>
      </c>
    </row>
    <row r="6376">
      <c r="A6376" s="255" t="s">
        <v>7553</v>
      </c>
      <c r="B6376" s="9">
        <v>5</v>
      </c>
      <c r="C6376" s="255" t="s">
        <v>9105</v>
      </c>
      <c r="D6376" s="9">
        <v>0.7651389599925309</v>
      </c>
      <c r="E6376" s="9">
        <v>1748220.4945000052</v>
      </c>
      <c r="F6376" s="255" t="s">
        <v>9122</v>
      </c>
      <c r="G6376" s="9"/>
      <c r="H6376" s="255" t="s">
        <v>9168</v>
      </c>
      <c r="I6376" s="9">
        <v>4</v>
      </c>
    </row>
    <row r="6377">
      <c r="A6377" s="255" t="s">
        <v>7554</v>
      </c>
      <c r="B6377" s="9">
        <v>5</v>
      </c>
      <c r="C6377" s="255" t="s">
        <v>9205</v>
      </c>
      <c r="D6377" s="9">
        <v>2024.3074325986877</v>
      </c>
      <c r="E6377" s="9">
        <v>1748220.4945000052</v>
      </c>
      <c r="F6377" s="255" t="s">
        <v>9122</v>
      </c>
      <c r="G6377" s="9"/>
      <c r="H6377" s="255" t="s">
        <v>9168</v>
      </c>
      <c r="I6377" s="9">
        <v>4</v>
      </c>
    </row>
    <row r="6378">
      <c r="A6378" s="255" t="s">
        <v>7555</v>
      </c>
      <c r="B6378" s="9">
        <v>5</v>
      </c>
      <c r="C6378" s="255" t="s">
        <v>9103</v>
      </c>
      <c r="D6378" s="9">
        <v>1337631.6109993621</v>
      </c>
      <c r="E6378" s="9">
        <v>1748220.4945000052</v>
      </c>
      <c r="F6378" s="255" t="s">
        <v>9123</v>
      </c>
      <c r="G6378" s="9"/>
      <c r="H6378" s="255" t="s">
        <v>9168</v>
      </c>
      <c r="I6378" s="9">
        <v>4</v>
      </c>
    </row>
    <row r="6379">
      <c r="A6379" s="255" t="s">
        <v>7556</v>
      </c>
      <c r="B6379" s="9">
        <v>5</v>
      </c>
      <c r="C6379" s="255" t="s">
        <v>9104</v>
      </c>
      <c r="D6379" s="9">
        <v>3538935740.8377137</v>
      </c>
      <c r="E6379" s="9">
        <v>1748220.4945000052</v>
      </c>
      <c r="F6379" s="255" t="s">
        <v>9123</v>
      </c>
      <c r="G6379" s="9"/>
      <c r="H6379" s="255" t="s">
        <v>9168</v>
      </c>
      <c r="I6379" s="9">
        <v>4</v>
      </c>
    </row>
    <row r="6380">
      <c r="A6380" s="255" t="s">
        <v>7557</v>
      </c>
      <c r="B6380" s="9">
        <v>5</v>
      </c>
      <c r="C6380" s="255" t="s">
        <v>9105</v>
      </c>
      <c r="D6380" s="9">
        <v>0.7651389599925309</v>
      </c>
      <c r="E6380" s="9">
        <v>1748220.4945000052</v>
      </c>
      <c r="F6380" s="255" t="s">
        <v>9123</v>
      </c>
      <c r="G6380" s="9"/>
      <c r="H6380" s="255" t="s">
        <v>9168</v>
      </c>
      <c r="I6380" s="9">
        <v>4</v>
      </c>
    </row>
    <row r="6381">
      <c r="A6381" s="255" t="s">
        <v>7558</v>
      </c>
      <c r="B6381" s="9">
        <v>5</v>
      </c>
      <c r="C6381" s="255" t="s">
        <v>9205</v>
      </c>
      <c r="D6381" s="9">
        <v>2024.3074325986877</v>
      </c>
      <c r="E6381" s="9">
        <v>1748220.4945000052</v>
      </c>
      <c r="F6381" s="255" t="s">
        <v>9123</v>
      </c>
      <c r="G6381" s="9"/>
      <c r="H6381" s="255" t="s">
        <v>9168</v>
      </c>
      <c r="I6381" s="9">
        <v>4</v>
      </c>
    </row>
    <row r="6382">
      <c r="A6382" s="255" t="s">
        <v>7559</v>
      </c>
      <c r="B6382" s="9">
        <v>5</v>
      </c>
      <c r="C6382" s="255" t="s">
        <v>9103</v>
      </c>
      <c r="D6382" s="9">
        <v>1337631.6109993621</v>
      </c>
      <c r="E6382" s="9">
        <v>1748220.4945000052</v>
      </c>
      <c r="F6382" s="255" t="s">
        <v>9124</v>
      </c>
      <c r="G6382" s="9"/>
      <c r="H6382" s="255" t="s">
        <v>9168</v>
      </c>
      <c r="I6382" s="9">
        <v>4</v>
      </c>
    </row>
    <row r="6383">
      <c r="A6383" s="255" t="s">
        <v>7560</v>
      </c>
      <c r="B6383" s="9">
        <v>5</v>
      </c>
      <c r="C6383" s="255" t="s">
        <v>9104</v>
      </c>
      <c r="D6383" s="9">
        <v>3538935740.8377137</v>
      </c>
      <c r="E6383" s="9">
        <v>1748220.4945000052</v>
      </c>
      <c r="F6383" s="255" t="s">
        <v>9124</v>
      </c>
      <c r="G6383" s="9"/>
      <c r="H6383" s="255" t="s">
        <v>9168</v>
      </c>
      <c r="I6383" s="9">
        <v>4</v>
      </c>
    </row>
    <row r="6384">
      <c r="A6384" s="255" t="s">
        <v>7561</v>
      </c>
      <c r="B6384" s="9">
        <v>5</v>
      </c>
      <c r="C6384" s="255" t="s">
        <v>9105</v>
      </c>
      <c r="D6384" s="9">
        <v>0.7651389599925309</v>
      </c>
      <c r="E6384" s="9">
        <v>1748220.4945000052</v>
      </c>
      <c r="F6384" s="255" t="s">
        <v>9124</v>
      </c>
      <c r="G6384" s="9"/>
      <c r="H6384" s="255" t="s">
        <v>9168</v>
      </c>
      <c r="I6384" s="9">
        <v>4</v>
      </c>
    </row>
    <row r="6385">
      <c r="A6385" s="255" t="s">
        <v>7562</v>
      </c>
      <c r="B6385" s="9">
        <v>5</v>
      </c>
      <c r="C6385" s="255" t="s">
        <v>9205</v>
      </c>
      <c r="D6385" s="9">
        <v>2024.3074325986877</v>
      </c>
      <c r="E6385" s="9">
        <v>1748220.4945000052</v>
      </c>
      <c r="F6385" s="255" t="s">
        <v>9124</v>
      </c>
      <c r="G6385" s="9"/>
      <c r="H6385" s="255" t="s">
        <v>9168</v>
      </c>
      <c r="I6385" s="9">
        <v>4</v>
      </c>
    </row>
    <row r="6386">
      <c r="A6386" s="255" t="s">
        <v>7563</v>
      </c>
      <c r="B6386" s="9">
        <v>5</v>
      </c>
      <c r="C6386" s="255" t="s">
        <v>9103</v>
      </c>
      <c r="D6386" s="9">
        <v>1748220.4945000052</v>
      </c>
      <c r="E6386" s="9">
        <v>1748220.4945000052</v>
      </c>
      <c r="F6386" s="255" t="s">
        <v>9125</v>
      </c>
      <c r="G6386" s="9"/>
      <c r="H6386" s="255" t="s">
        <v>9168</v>
      </c>
      <c r="I6386" s="9">
        <v>4</v>
      </c>
    </row>
    <row r="6387">
      <c r="A6387" s="255" t="s">
        <v>7564</v>
      </c>
      <c r="B6387" s="9">
        <v>5</v>
      </c>
      <c r="C6387" s="255" t="s">
        <v>9104</v>
      </c>
      <c r="D6387" s="9">
        <v>2077072308.5103419</v>
      </c>
      <c r="E6387" s="9">
        <v>1748220.4945000052</v>
      </c>
      <c r="F6387" s="255" t="s">
        <v>9125</v>
      </c>
      <c r="G6387" s="9"/>
      <c r="H6387" s="255" t="s">
        <v>9168</v>
      </c>
      <c r="I6387" s="9">
        <v>4</v>
      </c>
    </row>
    <row r="6388">
      <c r="A6388" s="255" t="s">
        <v>7565</v>
      </c>
      <c r="B6388" s="9">
        <v>5</v>
      </c>
      <c r="C6388" s="255" t="s">
        <v>9105</v>
      </c>
      <c r="D6388" s="9">
        <v>1</v>
      </c>
      <c r="E6388" s="9">
        <v>1748220.4945000052</v>
      </c>
      <c r="F6388" s="255" t="s">
        <v>9125</v>
      </c>
      <c r="G6388" s="9"/>
      <c r="H6388" s="255" t="s">
        <v>9168</v>
      </c>
      <c r="I6388" s="9">
        <v>4</v>
      </c>
    </row>
    <row r="6389">
      <c r="A6389" s="255" t="s">
        <v>7566</v>
      </c>
      <c r="B6389" s="9">
        <v>5</v>
      </c>
      <c r="C6389" s="255" t="s">
        <v>9205</v>
      </c>
      <c r="D6389" s="9">
        <v>1188.1066004230713</v>
      </c>
      <c r="E6389" s="9">
        <v>1748220.4945000052</v>
      </c>
      <c r="F6389" s="255" t="s">
        <v>9125</v>
      </c>
      <c r="G6389" s="9"/>
      <c r="H6389" s="255" t="s">
        <v>9168</v>
      </c>
      <c r="I6389" s="9">
        <v>4</v>
      </c>
    </row>
    <row r="6390">
      <c r="A6390" s="255" t="s">
        <v>7567</v>
      </c>
      <c r="B6390" s="9">
        <v>5</v>
      </c>
      <c r="C6390" s="255" t="s">
        <v>9103</v>
      </c>
      <c r="D6390" s="9">
        <v>1093362.9296109241</v>
      </c>
      <c r="E6390" s="9">
        <v>1748220.4945000052</v>
      </c>
      <c r="F6390" s="255" t="s">
        <v>9126</v>
      </c>
      <c r="G6390" s="9"/>
      <c r="H6390" s="255" t="s">
        <v>9168</v>
      </c>
      <c r="I6390" s="9">
        <v>4</v>
      </c>
    </row>
    <row r="6391">
      <c r="A6391" s="255" t="s">
        <v>7568</v>
      </c>
      <c r="B6391" s="9">
        <v>5</v>
      </c>
      <c r="C6391" s="255" t="s">
        <v>9104</v>
      </c>
      <c r="D6391" s="9">
        <v>2781331094.5083442</v>
      </c>
      <c r="E6391" s="9">
        <v>1748220.4945000052</v>
      </c>
      <c r="F6391" s="255" t="s">
        <v>9126</v>
      </c>
      <c r="G6391" s="9"/>
      <c r="H6391" s="255" t="s">
        <v>9168</v>
      </c>
      <c r="I6391" s="9">
        <v>4</v>
      </c>
    </row>
    <row r="6392">
      <c r="A6392" s="255" t="s">
        <v>7569</v>
      </c>
      <c r="B6392" s="9">
        <v>5</v>
      </c>
      <c r="C6392" s="255" t="s">
        <v>9105</v>
      </c>
      <c r="D6392" s="9">
        <v>0.62541477636871445</v>
      </c>
      <c r="E6392" s="9">
        <v>1748220.4945000052</v>
      </c>
      <c r="F6392" s="255" t="s">
        <v>9126</v>
      </c>
      <c r="G6392" s="9"/>
      <c r="H6392" s="255" t="s">
        <v>9168</v>
      </c>
      <c r="I6392" s="9">
        <v>4</v>
      </c>
    </row>
    <row r="6393">
      <c r="A6393" s="255" t="s">
        <v>7570</v>
      </c>
      <c r="B6393" s="9">
        <v>5</v>
      </c>
      <c r="C6393" s="255" t="s">
        <v>9205</v>
      </c>
      <c r="D6393" s="9">
        <v>1590.9498277011166</v>
      </c>
      <c r="E6393" s="9">
        <v>1748220.4945000052</v>
      </c>
      <c r="F6393" s="255" t="s">
        <v>9126</v>
      </c>
      <c r="G6393" s="9"/>
      <c r="H6393" s="255" t="s">
        <v>9168</v>
      </c>
      <c r="I6393" s="9">
        <v>4</v>
      </c>
    </row>
    <row r="6394">
      <c r="A6394" s="255" t="s">
        <v>7571</v>
      </c>
      <c r="B6394" s="9">
        <v>5</v>
      </c>
      <c r="C6394" s="255" t="s">
        <v>9103</v>
      </c>
      <c r="D6394" s="9">
        <v>1445724.3841877377</v>
      </c>
      <c r="E6394" s="9">
        <v>1748220.4945000052</v>
      </c>
      <c r="F6394" s="255" t="s">
        <v>9127</v>
      </c>
      <c r="G6394" s="9"/>
      <c r="H6394" s="255" t="s">
        <v>9168</v>
      </c>
      <c r="I6394" s="9">
        <v>4</v>
      </c>
    </row>
    <row r="6395">
      <c r="A6395" s="255" t="s">
        <v>7572</v>
      </c>
      <c r="B6395" s="9">
        <v>5</v>
      </c>
      <c r="C6395" s="255" t="s">
        <v>9104</v>
      </c>
      <c r="D6395" s="9">
        <v>6320266835.3460579</v>
      </c>
      <c r="E6395" s="9">
        <v>1748220.4945000052</v>
      </c>
      <c r="F6395" s="255" t="s">
        <v>9127</v>
      </c>
      <c r="G6395" s="9"/>
      <c r="H6395" s="255" t="s">
        <v>9168</v>
      </c>
      <c r="I6395" s="9">
        <v>4</v>
      </c>
    </row>
    <row r="6396">
      <c r="A6396" s="255" t="s">
        <v>7573</v>
      </c>
      <c r="B6396" s="9">
        <v>5</v>
      </c>
      <c r="C6396" s="255" t="s">
        <v>9105</v>
      </c>
      <c r="D6396" s="9">
        <v>0.82696913160328667</v>
      </c>
      <c r="E6396" s="9">
        <v>1748220.4945000052</v>
      </c>
      <c r="F6396" s="255" t="s">
        <v>9127</v>
      </c>
      <c r="G6396" s="9"/>
      <c r="H6396" s="255" t="s">
        <v>9168</v>
      </c>
      <c r="I6396" s="9">
        <v>4</v>
      </c>
    </row>
    <row r="6397">
      <c r="A6397" s="255" t="s">
        <v>7574</v>
      </c>
      <c r="B6397" s="9">
        <v>5</v>
      </c>
      <c r="C6397" s="255" t="s">
        <v>9205</v>
      </c>
      <c r="D6397" s="9">
        <v>3615.2572602998043</v>
      </c>
      <c r="E6397" s="9">
        <v>1748220.4945000052</v>
      </c>
      <c r="F6397" s="255" t="s">
        <v>9127</v>
      </c>
      <c r="G6397" s="9"/>
      <c r="H6397" s="255" t="s">
        <v>9168</v>
      </c>
      <c r="I6397" s="9">
        <v>4</v>
      </c>
    </row>
    <row r="6398">
      <c r="A6398" s="255" t="s">
        <v>7575</v>
      </c>
      <c r="B6398" s="9">
        <v>5</v>
      </c>
      <c r="C6398" s="255" t="s">
        <v>9103</v>
      </c>
      <c r="D6398" s="9">
        <v>1445724.3841877377</v>
      </c>
      <c r="E6398" s="9">
        <v>1748220.4945000052</v>
      </c>
      <c r="F6398" s="255" t="s">
        <v>9128</v>
      </c>
      <c r="G6398" s="9"/>
      <c r="H6398" s="255" t="s">
        <v>9168</v>
      </c>
      <c r="I6398" s="9">
        <v>4</v>
      </c>
    </row>
    <row r="6399">
      <c r="A6399" s="255" t="s">
        <v>7576</v>
      </c>
      <c r="B6399" s="9">
        <v>5</v>
      </c>
      <c r="C6399" s="255" t="s">
        <v>9104</v>
      </c>
      <c r="D6399" s="9">
        <v>6320266835.3460579</v>
      </c>
      <c r="E6399" s="9">
        <v>1748220.4945000052</v>
      </c>
      <c r="F6399" s="255" t="s">
        <v>9128</v>
      </c>
      <c r="G6399" s="9"/>
      <c r="H6399" s="255" t="s">
        <v>9168</v>
      </c>
      <c r="I6399" s="9">
        <v>4</v>
      </c>
    </row>
    <row r="6400">
      <c r="A6400" s="255" t="s">
        <v>7577</v>
      </c>
      <c r="B6400" s="9">
        <v>5</v>
      </c>
      <c r="C6400" s="255" t="s">
        <v>9105</v>
      </c>
      <c r="D6400" s="9">
        <v>0.82696913160328667</v>
      </c>
      <c r="E6400" s="9">
        <v>1748220.4945000052</v>
      </c>
      <c r="F6400" s="255" t="s">
        <v>9128</v>
      </c>
      <c r="G6400" s="9"/>
      <c r="H6400" s="255" t="s">
        <v>9168</v>
      </c>
      <c r="I6400" s="9">
        <v>4</v>
      </c>
    </row>
    <row r="6401">
      <c r="A6401" s="255" t="s">
        <v>7578</v>
      </c>
      <c r="B6401" s="9">
        <v>5</v>
      </c>
      <c r="C6401" s="255" t="s">
        <v>9205</v>
      </c>
      <c r="D6401" s="9">
        <v>3615.2572602998043</v>
      </c>
      <c r="E6401" s="9">
        <v>1748220.4945000052</v>
      </c>
      <c r="F6401" s="255" t="s">
        <v>9128</v>
      </c>
      <c r="G6401" s="9"/>
      <c r="H6401" s="255" t="s">
        <v>9168</v>
      </c>
      <c r="I6401" s="9">
        <v>4</v>
      </c>
    </row>
    <row r="6402">
      <c r="A6402" s="255" t="s">
        <v>7579</v>
      </c>
      <c r="B6402" s="9">
        <v>5</v>
      </c>
      <c r="C6402" s="255" t="s">
        <v>9103</v>
      </c>
      <c r="D6402" s="9">
        <v>778535.86448870238</v>
      </c>
      <c r="E6402" s="9">
        <v>1748220.4945000052</v>
      </c>
      <c r="F6402" s="255" t="s">
        <v>9129</v>
      </c>
      <c r="G6402" s="9"/>
      <c r="H6402" s="255" t="s">
        <v>9168</v>
      </c>
      <c r="I6402" s="9">
        <v>4</v>
      </c>
    </row>
    <row r="6403">
      <c r="A6403" s="255" t="s">
        <v>7580</v>
      </c>
      <c r="B6403" s="9">
        <v>5</v>
      </c>
      <c r="C6403" s="255" t="s">
        <v>9104</v>
      </c>
      <c r="D6403" s="9">
        <v>323325101.02389318</v>
      </c>
      <c r="E6403" s="9">
        <v>1748220.4945000052</v>
      </c>
      <c r="F6403" s="255" t="s">
        <v>9129</v>
      </c>
      <c r="G6403" s="9"/>
      <c r="H6403" s="255" t="s">
        <v>9168</v>
      </c>
      <c r="I6403" s="9">
        <v>4</v>
      </c>
    </row>
    <row r="6404">
      <c r="A6404" s="255" t="s">
        <v>7581</v>
      </c>
      <c r="B6404" s="9">
        <v>5</v>
      </c>
      <c r="C6404" s="255" t="s">
        <v>9105</v>
      </c>
      <c r="D6404" s="9">
        <v>0.44533047572546924</v>
      </c>
      <c r="E6404" s="9">
        <v>1748220.4945000052</v>
      </c>
      <c r="F6404" s="255" t="s">
        <v>9129</v>
      </c>
      <c r="G6404" s="9"/>
      <c r="H6404" s="255" t="s">
        <v>9168</v>
      </c>
      <c r="I6404" s="9">
        <v>4</v>
      </c>
    </row>
    <row r="6405">
      <c r="A6405" s="255" t="s">
        <v>7582</v>
      </c>
      <c r="B6405" s="9">
        <v>5</v>
      </c>
      <c r="C6405" s="255" t="s">
        <v>9205</v>
      </c>
      <c r="D6405" s="9">
        <v>184.9452640791543</v>
      </c>
      <c r="E6405" s="9">
        <v>1748220.4945000052</v>
      </c>
      <c r="F6405" s="255" t="s">
        <v>9129</v>
      </c>
      <c r="G6405" s="9"/>
      <c r="H6405" s="255" t="s">
        <v>9168</v>
      </c>
      <c r="I6405" s="9">
        <v>4</v>
      </c>
    </row>
    <row r="6406">
      <c r="A6406" s="255" t="s">
        <v>7583</v>
      </c>
      <c r="B6406" s="9">
        <v>5</v>
      </c>
      <c r="C6406" s="255" t="s">
        <v>9103</v>
      </c>
      <c r="D6406" s="9">
        <v>778535.86448870238</v>
      </c>
      <c r="E6406" s="9">
        <v>1748220.4945000052</v>
      </c>
      <c r="F6406" s="255" t="s">
        <v>9130</v>
      </c>
      <c r="G6406" s="9"/>
      <c r="H6406" s="255" t="s">
        <v>9168</v>
      </c>
      <c r="I6406" s="9">
        <v>4</v>
      </c>
    </row>
    <row r="6407">
      <c r="A6407" s="255" t="s">
        <v>7584</v>
      </c>
      <c r="B6407" s="9">
        <v>5</v>
      </c>
      <c r="C6407" s="255" t="s">
        <v>9104</v>
      </c>
      <c r="D6407" s="9">
        <v>323325101.02389318</v>
      </c>
      <c r="E6407" s="9">
        <v>1748220.4945000052</v>
      </c>
      <c r="F6407" s="255" t="s">
        <v>9130</v>
      </c>
      <c r="G6407" s="9"/>
      <c r="H6407" s="255" t="s">
        <v>9168</v>
      </c>
      <c r="I6407" s="9">
        <v>4</v>
      </c>
    </row>
    <row r="6408">
      <c r="A6408" s="255" t="s">
        <v>7585</v>
      </c>
      <c r="B6408" s="9">
        <v>5</v>
      </c>
      <c r="C6408" s="255" t="s">
        <v>9105</v>
      </c>
      <c r="D6408" s="9">
        <v>0.44533047572546924</v>
      </c>
      <c r="E6408" s="9">
        <v>1748220.4945000052</v>
      </c>
      <c r="F6408" s="255" t="s">
        <v>9130</v>
      </c>
      <c r="G6408" s="9"/>
      <c r="H6408" s="255" t="s">
        <v>9168</v>
      </c>
      <c r="I6408" s="9">
        <v>4</v>
      </c>
    </row>
    <row r="6409">
      <c r="A6409" s="255" t="s">
        <v>7586</v>
      </c>
      <c r="B6409" s="9">
        <v>5</v>
      </c>
      <c r="C6409" s="255" t="s">
        <v>9205</v>
      </c>
      <c r="D6409" s="9">
        <v>184.9452640791543</v>
      </c>
      <c r="E6409" s="9">
        <v>1748220.4945000052</v>
      </c>
      <c r="F6409" s="255" t="s">
        <v>9130</v>
      </c>
      <c r="G6409" s="9"/>
      <c r="H6409" s="255" t="s">
        <v>9168</v>
      </c>
      <c r="I6409" s="9">
        <v>4</v>
      </c>
    </row>
    <row r="6410">
      <c r="A6410" s="255" t="s">
        <v>7587</v>
      </c>
      <c r="B6410" s="9">
        <v>5</v>
      </c>
      <c r="C6410" s="255" t="s">
        <v>9103</v>
      </c>
      <c r="D6410" s="9">
        <v>1748220.4945000052</v>
      </c>
      <c r="E6410" s="9">
        <v>1748220.4945000052</v>
      </c>
      <c r="F6410" s="255" t="s">
        <v>9131</v>
      </c>
      <c r="G6410" s="9"/>
      <c r="H6410" s="255" t="s">
        <v>9168</v>
      </c>
      <c r="I6410" s="9">
        <v>4</v>
      </c>
    </row>
    <row r="6411">
      <c r="A6411" s="255" t="s">
        <v>7588</v>
      </c>
      <c r="B6411" s="9">
        <v>5</v>
      </c>
      <c r="C6411" s="255" t="s">
        <v>9104</v>
      </c>
      <c r="D6411" s="9">
        <v>3215610639.8138208</v>
      </c>
      <c r="E6411" s="9">
        <v>1748220.4945000052</v>
      </c>
      <c r="F6411" s="255" t="s">
        <v>9131</v>
      </c>
      <c r="G6411" s="9"/>
      <c r="H6411" s="255" t="s">
        <v>9168</v>
      </c>
      <c r="I6411" s="9">
        <v>4</v>
      </c>
    </row>
    <row r="6412">
      <c r="A6412" s="255" t="s">
        <v>7589</v>
      </c>
      <c r="B6412" s="9">
        <v>5</v>
      </c>
      <c r="C6412" s="255" t="s">
        <v>9105</v>
      </c>
      <c r="D6412" s="9">
        <v>1</v>
      </c>
      <c r="E6412" s="9">
        <v>1748220.4945000052</v>
      </c>
      <c r="F6412" s="255" t="s">
        <v>9131</v>
      </c>
      <c r="G6412" s="9"/>
      <c r="H6412" s="255" t="s">
        <v>9168</v>
      </c>
      <c r="I6412" s="9">
        <v>4</v>
      </c>
    </row>
    <row r="6413">
      <c r="A6413" s="255" t="s">
        <v>7590</v>
      </c>
      <c r="B6413" s="9">
        <v>5</v>
      </c>
      <c r="C6413" s="255" t="s">
        <v>9205</v>
      </c>
      <c r="D6413" s="9">
        <v>1839.3621685195335</v>
      </c>
      <c r="E6413" s="9">
        <v>1748220.4945000052</v>
      </c>
      <c r="F6413" s="255" t="s">
        <v>9131</v>
      </c>
      <c r="G6413" s="9"/>
      <c r="H6413" s="255" t="s">
        <v>9168</v>
      </c>
      <c r="I6413" s="9">
        <v>4</v>
      </c>
    </row>
    <row r="6414">
      <c r="A6414" s="255" t="s">
        <v>7591</v>
      </c>
      <c r="B6414" s="9">
        <v>5</v>
      </c>
      <c r="C6414" s="255" t="s">
        <v>9103</v>
      </c>
      <c r="D6414" s="9">
        <v>1748220.4945000052</v>
      </c>
      <c r="E6414" s="9">
        <v>1748220.4945000052</v>
      </c>
      <c r="F6414" s="255" t="s">
        <v>9132</v>
      </c>
      <c r="G6414" s="9"/>
      <c r="H6414" s="255" t="s">
        <v>9168</v>
      </c>
      <c r="I6414" s="9">
        <v>4</v>
      </c>
    </row>
    <row r="6415">
      <c r="A6415" s="255" t="s">
        <v>7592</v>
      </c>
      <c r="B6415" s="9">
        <v>5</v>
      </c>
      <c r="C6415" s="255" t="s">
        <v>9104</v>
      </c>
      <c r="D6415" s="9">
        <v>5264164605.0130081</v>
      </c>
      <c r="E6415" s="9">
        <v>1748220.4945000052</v>
      </c>
      <c r="F6415" s="255" t="s">
        <v>9132</v>
      </c>
      <c r="G6415" s="9"/>
      <c r="H6415" s="255" t="s">
        <v>9168</v>
      </c>
      <c r="I6415" s="9">
        <v>4</v>
      </c>
    </row>
    <row r="6416">
      <c r="A6416" s="255" t="s">
        <v>7593</v>
      </c>
      <c r="B6416" s="9">
        <v>5</v>
      </c>
      <c r="C6416" s="255" t="s">
        <v>9105</v>
      </c>
      <c r="D6416" s="9">
        <v>1</v>
      </c>
      <c r="E6416" s="9">
        <v>1748220.4945000052</v>
      </c>
      <c r="F6416" s="255" t="s">
        <v>9132</v>
      </c>
      <c r="G6416" s="9"/>
      <c r="H6416" s="255" t="s">
        <v>9168</v>
      </c>
      <c r="I6416" s="9">
        <v>4</v>
      </c>
    </row>
    <row r="6417">
      <c r="A6417" s="255" t="s">
        <v>7594</v>
      </c>
      <c r="B6417" s="9">
        <v>5</v>
      </c>
      <c r="C6417" s="255" t="s">
        <v>9205</v>
      </c>
      <c r="D6417" s="9">
        <v>3011.1559849426035</v>
      </c>
      <c r="E6417" s="9">
        <v>1748220.4945000052</v>
      </c>
      <c r="F6417" s="255" t="s">
        <v>9132</v>
      </c>
      <c r="G6417" s="9"/>
      <c r="H6417" s="255" t="s">
        <v>9168</v>
      </c>
      <c r="I6417" s="9">
        <v>4</v>
      </c>
    </row>
    <row r="6418">
      <c r="A6418" s="255" t="s">
        <v>7595</v>
      </c>
      <c r="B6418" s="9">
        <v>5</v>
      </c>
      <c r="C6418" s="255" t="s">
        <v>9103</v>
      </c>
      <c r="D6418" s="9">
        <v>1253664.7388897003</v>
      </c>
      <c r="E6418" s="9">
        <v>1748220.4945000052</v>
      </c>
      <c r="F6418" s="255" t="s">
        <v>9133</v>
      </c>
      <c r="G6418" s="9"/>
      <c r="H6418" s="255" t="s">
        <v>9168</v>
      </c>
      <c r="I6418" s="9">
        <v>4</v>
      </c>
    </row>
    <row r="6419">
      <c r="A6419" s="255" t="s">
        <v>7596</v>
      </c>
      <c r="B6419" s="9">
        <v>5</v>
      </c>
      <c r="C6419" s="255" t="s">
        <v>9104</v>
      </c>
      <c r="D6419" s="9">
        <v>3880983895.5744233</v>
      </c>
      <c r="E6419" s="9">
        <v>1748220.4945000052</v>
      </c>
      <c r="F6419" s="255" t="s">
        <v>9133</v>
      </c>
      <c r="G6419" s="9"/>
      <c r="H6419" s="255" t="s">
        <v>9168</v>
      </c>
      <c r="I6419" s="9">
        <v>4</v>
      </c>
    </row>
    <row r="6420">
      <c r="A6420" s="255" t="s">
        <v>7597</v>
      </c>
      <c r="B6420" s="9">
        <v>5</v>
      </c>
      <c r="C6420" s="255" t="s">
        <v>9105</v>
      </c>
      <c r="D6420" s="9">
        <v>0.71710905050810025</v>
      </c>
      <c r="E6420" s="9">
        <v>1748220.4945000052</v>
      </c>
      <c r="F6420" s="255" t="s">
        <v>9133</v>
      </c>
      <c r="G6420" s="9"/>
      <c r="H6420" s="255" t="s">
        <v>9168</v>
      </c>
      <c r="I6420" s="9">
        <v>4</v>
      </c>
    </row>
    <row r="6421">
      <c r="A6421" s="255" t="s">
        <v>7598</v>
      </c>
      <c r="B6421" s="9">
        <v>5</v>
      </c>
      <c r="C6421" s="255" t="s">
        <v>9205</v>
      </c>
      <c r="D6421" s="9">
        <v>2219.9624748618412</v>
      </c>
      <c r="E6421" s="9">
        <v>1748220.4945000052</v>
      </c>
      <c r="F6421" s="255" t="s">
        <v>9133</v>
      </c>
      <c r="G6421" s="9"/>
      <c r="H6421" s="255" t="s">
        <v>9168</v>
      </c>
      <c r="I6421" s="9">
        <v>4</v>
      </c>
    </row>
    <row r="6422">
      <c r="A6422" s="255" t="s">
        <v>7599</v>
      </c>
      <c r="B6422" s="9">
        <v>5</v>
      </c>
      <c r="C6422" s="255" t="s">
        <v>9103</v>
      </c>
      <c r="D6422" s="9">
        <v>0</v>
      </c>
      <c r="E6422" s="9">
        <v>1748220.4945000052</v>
      </c>
      <c r="F6422" s="255" t="s">
        <v>9134</v>
      </c>
      <c r="G6422" s="9"/>
      <c r="H6422" s="255" t="s">
        <v>9168</v>
      </c>
      <c r="I6422" s="9">
        <v>4</v>
      </c>
    </row>
    <row r="6423">
      <c r="A6423" s="255" t="s">
        <v>7600</v>
      </c>
      <c r="B6423" s="9">
        <v>5</v>
      </c>
      <c r="C6423" s="255" t="s">
        <v>9104</v>
      </c>
      <c r="D6423" s="9">
        <v>-2824881665.2413735</v>
      </c>
      <c r="E6423" s="9">
        <v>1748220.4945000052</v>
      </c>
      <c r="F6423" s="255" t="s">
        <v>9134</v>
      </c>
      <c r="G6423" s="9"/>
      <c r="H6423" s="255" t="s">
        <v>9168</v>
      </c>
      <c r="I6423" s="9">
        <v>4</v>
      </c>
    </row>
    <row r="6424">
      <c r="A6424" s="255" t="s">
        <v>7601</v>
      </c>
      <c r="B6424" s="9">
        <v>5</v>
      </c>
      <c r="C6424" s="255" t="s">
        <v>9105</v>
      </c>
      <c r="D6424" s="9">
        <v>0</v>
      </c>
      <c r="E6424" s="9">
        <v>1748220.4945000052</v>
      </c>
      <c r="F6424" s="255" t="s">
        <v>9134</v>
      </c>
      <c r="G6424" s="9"/>
      <c r="H6424" s="255" t="s">
        <v>9168</v>
      </c>
      <c r="I6424" s="9">
        <v>4</v>
      </c>
    </row>
    <row r="6425">
      <c r="A6425" s="255" t="s">
        <v>7602</v>
      </c>
      <c r="B6425" s="9">
        <v>5</v>
      </c>
      <c r="C6425" s="255" t="s">
        <v>9205</v>
      </c>
      <c r="D6425" s="9">
        <v>-1615.8611995046401</v>
      </c>
      <c r="E6425" s="9">
        <v>1748220.4945000052</v>
      </c>
      <c r="F6425" s="255" t="s">
        <v>9134</v>
      </c>
      <c r="G6425" s="9"/>
      <c r="H6425" s="255" t="s">
        <v>9168</v>
      </c>
      <c r="I6425" s="9">
        <v>4</v>
      </c>
    </row>
    <row r="6426">
      <c r="A6426" s="255" t="s">
        <v>7603</v>
      </c>
      <c r="B6426" s="9">
        <v>5</v>
      </c>
      <c r="C6426" s="255" t="s">
        <v>9103</v>
      </c>
      <c r="D6426" s="9">
        <v>985270.98478501244</v>
      </c>
      <c r="E6426" s="9">
        <v>1748220.4945000052</v>
      </c>
      <c r="F6426" s="255" t="s">
        <v>9135</v>
      </c>
      <c r="G6426" s="9"/>
      <c r="H6426" s="255" t="s">
        <v>9168</v>
      </c>
      <c r="I6426" s="9">
        <v>4</v>
      </c>
    </row>
    <row r="6427">
      <c r="A6427" s="255" t="s">
        <v>7604</v>
      </c>
      <c r="B6427" s="9">
        <v>5</v>
      </c>
      <c r="C6427" s="255" t="s">
        <v>9104</v>
      </c>
      <c r="D6427" s="9">
        <v>1056102230.3330497</v>
      </c>
      <c r="E6427" s="9">
        <v>1748220.4945000052</v>
      </c>
      <c r="F6427" s="255" t="s">
        <v>9135</v>
      </c>
      <c r="G6427" s="9"/>
      <c r="H6427" s="255" t="s">
        <v>9168</v>
      </c>
      <c r="I6427" s="9">
        <v>4</v>
      </c>
    </row>
    <row r="6428">
      <c r="A6428" s="255" t="s">
        <v>7605</v>
      </c>
      <c r="B6428" s="9">
        <v>5</v>
      </c>
      <c r="C6428" s="255" t="s">
        <v>9105</v>
      </c>
      <c r="D6428" s="9">
        <v>0.56358507858975881</v>
      </c>
      <c r="E6428" s="9">
        <v>1748220.4945000052</v>
      </c>
      <c r="F6428" s="255" t="s">
        <v>9135</v>
      </c>
      <c r="G6428" s="9"/>
      <c r="H6428" s="255" t="s">
        <v>9168</v>
      </c>
      <c r="I6428" s="9">
        <v>4</v>
      </c>
    </row>
    <row r="6429">
      <c r="A6429" s="255" t="s">
        <v>7606</v>
      </c>
      <c r="B6429" s="9">
        <v>5</v>
      </c>
      <c r="C6429" s="255" t="s">
        <v>9205</v>
      </c>
      <c r="D6429" s="9">
        <v>604.10127535720096</v>
      </c>
      <c r="E6429" s="9">
        <v>1748220.4945000052</v>
      </c>
      <c r="F6429" s="255" t="s">
        <v>9135</v>
      </c>
      <c r="G6429" s="9"/>
      <c r="H6429" s="255" t="s">
        <v>9168</v>
      </c>
      <c r="I6429" s="9">
        <v>4</v>
      </c>
    </row>
    <row r="6430">
      <c r="A6430" s="255" t="s">
        <v>7607</v>
      </c>
      <c r="B6430" s="9">
        <v>5</v>
      </c>
      <c r="C6430" s="255" t="s">
        <v>9103</v>
      </c>
      <c r="D6430" s="9">
        <v>243842.47297104102</v>
      </c>
      <c r="E6430" s="9">
        <v>1748220.4945000052</v>
      </c>
      <c r="F6430" s="255" t="s">
        <v>9136</v>
      </c>
      <c r="G6430" s="9"/>
      <c r="H6430" s="255" t="s">
        <v>9168</v>
      </c>
      <c r="I6430" s="9">
        <v>4</v>
      </c>
    </row>
    <row r="6431">
      <c r="A6431" s="255" t="s">
        <v>7608</v>
      </c>
      <c r="B6431" s="9">
        <v>5</v>
      </c>
      <c r="C6431" s="255" t="s">
        <v>9104</v>
      </c>
      <c r="D6431" s="9">
        <v>732777129.30915654</v>
      </c>
      <c r="E6431" s="9">
        <v>1748220.4945000052</v>
      </c>
      <c r="F6431" s="255" t="s">
        <v>9136</v>
      </c>
      <c r="G6431" s="9"/>
      <c r="H6431" s="255" t="s">
        <v>9168</v>
      </c>
      <c r="I6431" s="9">
        <v>4</v>
      </c>
    </row>
    <row r="6432">
      <c r="A6432" s="255" t="s">
        <v>7609</v>
      </c>
      <c r="B6432" s="9">
        <v>5</v>
      </c>
      <c r="C6432" s="255" t="s">
        <v>9105</v>
      </c>
      <c r="D6432" s="9">
        <v>0.13948038805069637</v>
      </c>
      <c r="E6432" s="9">
        <v>1748220.4945000052</v>
      </c>
      <c r="F6432" s="255" t="s">
        <v>9136</v>
      </c>
      <c r="G6432" s="9"/>
      <c r="H6432" s="255" t="s">
        <v>9168</v>
      </c>
      <c r="I6432" s="9">
        <v>4</v>
      </c>
    </row>
    <row r="6433">
      <c r="A6433" s="255" t="s">
        <v>7610</v>
      </c>
      <c r="B6433" s="9">
        <v>5</v>
      </c>
      <c r="C6433" s="255" t="s">
        <v>9205</v>
      </c>
      <c r="D6433" s="9">
        <v>419.15601127804672</v>
      </c>
      <c r="E6433" s="9">
        <v>1748220.4945000052</v>
      </c>
      <c r="F6433" s="255" t="s">
        <v>9136</v>
      </c>
      <c r="G6433" s="9"/>
      <c r="H6433" s="255" t="s">
        <v>9168</v>
      </c>
      <c r="I6433" s="9">
        <v>4</v>
      </c>
    </row>
    <row r="6434">
      <c r="A6434" s="255" t="s">
        <v>7611</v>
      </c>
      <c r="B6434" s="9">
        <v>5</v>
      </c>
      <c r="C6434" s="255" t="s">
        <v>9103</v>
      </c>
      <c r="D6434" s="9">
        <v>1040681.6870241468</v>
      </c>
      <c r="E6434" s="9">
        <v>1748220.4945000052</v>
      </c>
      <c r="F6434" s="255" t="s">
        <v>9137</v>
      </c>
      <c r="G6434" s="9"/>
      <c r="H6434" s="255" t="s">
        <v>9168</v>
      </c>
      <c r="I6434" s="9">
        <v>4</v>
      </c>
    </row>
    <row r="6435">
      <c r="A6435" s="255" t="s">
        <v>7612</v>
      </c>
      <c r="B6435" s="9">
        <v>5</v>
      </c>
      <c r="C6435" s="255" t="s">
        <v>9104</v>
      </c>
      <c r="D6435" s="9">
        <v>2048553965.1991875</v>
      </c>
      <c r="E6435" s="9">
        <v>1748220.4945000052</v>
      </c>
      <c r="F6435" s="255" t="s">
        <v>9137</v>
      </c>
      <c r="G6435" s="9"/>
      <c r="H6435" s="255" t="s">
        <v>9168</v>
      </c>
      <c r="I6435" s="9">
        <v>4</v>
      </c>
    </row>
    <row r="6436">
      <c r="A6436" s="255" t="s">
        <v>7613</v>
      </c>
      <c r="B6436" s="9">
        <v>5</v>
      </c>
      <c r="C6436" s="255" t="s">
        <v>9105</v>
      </c>
      <c r="D6436" s="9">
        <v>0.59528056689541553</v>
      </c>
      <c r="E6436" s="9">
        <v>1748220.4945000052</v>
      </c>
      <c r="F6436" s="255" t="s">
        <v>9137</v>
      </c>
      <c r="G6436" s="9"/>
      <c r="H6436" s="255" t="s">
        <v>9168</v>
      </c>
      <c r="I6436" s="9">
        <v>4</v>
      </c>
    </row>
    <row r="6437">
      <c r="A6437" s="255" t="s">
        <v>7614</v>
      </c>
      <c r="B6437" s="9">
        <v>5</v>
      </c>
      <c r="C6437" s="255" t="s">
        <v>9205</v>
      </c>
      <c r="D6437" s="9">
        <v>1171.79381642307</v>
      </c>
      <c r="E6437" s="9">
        <v>1748220.4945000052</v>
      </c>
      <c r="F6437" s="255" t="s">
        <v>9137</v>
      </c>
      <c r="G6437" s="9"/>
      <c r="H6437" s="255" t="s">
        <v>9168</v>
      </c>
      <c r="I6437" s="9">
        <v>4</v>
      </c>
    </row>
    <row r="6438">
      <c r="A6438" s="255" t="s">
        <v>7615</v>
      </c>
      <c r="B6438" s="9">
        <v>5</v>
      </c>
      <c r="C6438" s="255" t="s">
        <v>9103</v>
      </c>
      <c r="D6438" s="9">
        <v>0</v>
      </c>
      <c r="E6438" s="9">
        <v>1748220.4945000052</v>
      </c>
      <c r="F6438" s="255" t="s">
        <v>9138</v>
      </c>
      <c r="G6438" s="9"/>
      <c r="H6438" s="255" t="s">
        <v>9168</v>
      </c>
      <c r="I6438" s="9">
        <v>4</v>
      </c>
    </row>
    <row r="6439">
      <c r="A6439" s="255" t="s">
        <v>7616</v>
      </c>
      <c r="B6439" s="9">
        <v>5</v>
      </c>
      <c r="C6439" s="255" t="s">
        <v>9104</v>
      </c>
      <c r="D6439" s="9">
        <v>0</v>
      </c>
      <c r="E6439" s="9">
        <v>1748220.4945000052</v>
      </c>
      <c r="F6439" s="255" t="s">
        <v>9138</v>
      </c>
      <c r="G6439" s="9"/>
      <c r="H6439" s="255" t="s">
        <v>9168</v>
      </c>
      <c r="I6439" s="9">
        <v>4</v>
      </c>
    </row>
    <row r="6440">
      <c r="A6440" s="255" t="s">
        <v>7617</v>
      </c>
      <c r="B6440" s="9">
        <v>5</v>
      </c>
      <c r="C6440" s="255" t="s">
        <v>9105</v>
      </c>
      <c r="D6440" s="9">
        <v>0</v>
      </c>
      <c r="E6440" s="9">
        <v>1748220.4945000052</v>
      </c>
      <c r="F6440" s="255" t="s">
        <v>9138</v>
      </c>
      <c r="G6440" s="9"/>
      <c r="H6440" s="255" t="s">
        <v>9168</v>
      </c>
      <c r="I6440" s="9">
        <v>4</v>
      </c>
    </row>
    <row r="6441">
      <c r="A6441" s="255" t="s">
        <v>7618</v>
      </c>
      <c r="B6441" s="9">
        <v>5</v>
      </c>
      <c r="C6441" s="255" t="s">
        <v>9205</v>
      </c>
      <c r="D6441" s="9">
        <v>0</v>
      </c>
      <c r="E6441" s="9">
        <v>1748220.4945000052</v>
      </c>
      <c r="F6441" s="255" t="s">
        <v>9138</v>
      </c>
      <c r="G6441" s="9"/>
      <c r="H6441" s="255" t="s">
        <v>9168</v>
      </c>
      <c r="I6441" s="9">
        <v>4</v>
      </c>
    </row>
    <row r="6442">
      <c r="A6442" s="255" t="s">
        <v>7619</v>
      </c>
      <c r="B6442" s="9">
        <v>6</v>
      </c>
      <c r="C6442" s="255" t="s">
        <v>9103</v>
      </c>
      <c r="D6442" s="9">
        <v>1142771.0820355953</v>
      </c>
      <c r="E6442" s="9">
        <v>1745629.3782013811</v>
      </c>
      <c r="F6442" s="255" t="s">
        <v>9114</v>
      </c>
      <c r="G6442" s="9"/>
      <c r="H6442" s="255" t="s">
        <v>9168</v>
      </c>
      <c r="I6442" s="9">
        <v>4</v>
      </c>
    </row>
    <row r="6443">
      <c r="A6443" s="255" t="s">
        <v>7620</v>
      </c>
      <c r="B6443" s="9">
        <v>6</v>
      </c>
      <c r="C6443" s="255" t="s">
        <v>9104</v>
      </c>
      <c r="D6443" s="9">
        <v>2969127354.2131052</v>
      </c>
      <c r="E6443" s="9">
        <v>1745629.3782013811</v>
      </c>
      <c r="F6443" s="255" t="s">
        <v>9114</v>
      </c>
      <c r="G6443" s="9"/>
      <c r="H6443" s="255" t="s">
        <v>9168</v>
      </c>
      <c r="I6443" s="9">
        <v>4</v>
      </c>
    </row>
    <row r="6444">
      <c r="A6444" s="255" t="s">
        <v>7621</v>
      </c>
      <c r="B6444" s="9">
        <v>6</v>
      </c>
      <c r="C6444" s="255" t="s">
        <v>9105</v>
      </c>
      <c r="D6444" s="9">
        <v>0.65464702662890328</v>
      </c>
      <c r="E6444" s="9">
        <v>1745629.3782013811</v>
      </c>
      <c r="F6444" s="255" t="s">
        <v>9114</v>
      </c>
      <c r="G6444" s="9"/>
      <c r="H6444" s="255" t="s">
        <v>9168</v>
      </c>
      <c r="I6444" s="9">
        <v>4</v>
      </c>
    </row>
    <row r="6445">
      <c r="A6445" s="255" t="s">
        <v>7622</v>
      </c>
      <c r="B6445" s="9">
        <v>6</v>
      </c>
      <c r="C6445" s="255" t="s">
        <v>9205</v>
      </c>
      <c r="D6445" s="9">
        <v>1700.8921775092729</v>
      </c>
      <c r="E6445" s="9">
        <v>1745629.3782013811</v>
      </c>
      <c r="F6445" s="255" t="s">
        <v>9114</v>
      </c>
      <c r="G6445" s="9"/>
      <c r="H6445" s="255" t="s">
        <v>9168</v>
      </c>
      <c r="I6445" s="9">
        <v>4</v>
      </c>
    </row>
    <row r="6446">
      <c r="A6446" s="255" t="s">
        <v>7623</v>
      </c>
      <c r="B6446" s="9">
        <v>6</v>
      </c>
      <c r="C6446" s="255" t="s">
        <v>9103</v>
      </c>
      <c r="D6446" s="9">
        <v>0</v>
      </c>
      <c r="E6446" s="9">
        <v>1745629.3782013811</v>
      </c>
      <c r="F6446" s="255" t="s">
        <v>9115</v>
      </c>
      <c r="G6446" s="9"/>
      <c r="H6446" s="255" t="s">
        <v>9168</v>
      </c>
      <c r="I6446" s="9">
        <v>4</v>
      </c>
    </row>
    <row r="6447">
      <c r="A6447" s="255" t="s">
        <v>7624</v>
      </c>
      <c r="B6447" s="9">
        <v>6</v>
      </c>
      <c r="C6447" s="255" t="s">
        <v>9104</v>
      </c>
      <c r="D6447" s="9">
        <v>0</v>
      </c>
      <c r="E6447" s="9">
        <v>1745629.3782013811</v>
      </c>
      <c r="F6447" s="255" t="s">
        <v>9115</v>
      </c>
      <c r="G6447" s="9"/>
      <c r="H6447" s="255" t="s">
        <v>9168</v>
      </c>
      <c r="I6447" s="9">
        <v>4</v>
      </c>
    </row>
    <row r="6448">
      <c r="A6448" s="255" t="s">
        <v>7625</v>
      </c>
      <c r="B6448" s="9">
        <v>6</v>
      </c>
      <c r="C6448" s="255" t="s">
        <v>9105</v>
      </c>
      <c r="D6448" s="9">
        <v>0</v>
      </c>
      <c r="E6448" s="9">
        <v>1745629.3782013811</v>
      </c>
      <c r="F6448" s="255" t="s">
        <v>9115</v>
      </c>
      <c r="G6448" s="9"/>
      <c r="H6448" s="255" t="s">
        <v>9168</v>
      </c>
      <c r="I6448" s="9">
        <v>4</v>
      </c>
    </row>
    <row r="6449">
      <c r="A6449" s="255" t="s">
        <v>7626</v>
      </c>
      <c r="B6449" s="9">
        <v>6</v>
      </c>
      <c r="C6449" s="255" t="s">
        <v>9205</v>
      </c>
      <c r="D6449" s="9">
        <v>0</v>
      </c>
      <c r="E6449" s="9">
        <v>1745629.3782013811</v>
      </c>
      <c r="F6449" s="255" t="s">
        <v>9115</v>
      </c>
      <c r="G6449" s="9"/>
      <c r="H6449" s="255" t="s">
        <v>9168</v>
      </c>
      <c r="I6449" s="9">
        <v>4</v>
      </c>
    </row>
    <row r="6450">
      <c r="A6450" s="255" t="s">
        <v>7627</v>
      </c>
      <c r="B6450" s="9">
        <v>6</v>
      </c>
      <c r="C6450" s="255" t="s">
        <v>9103</v>
      </c>
      <c r="D6450" s="9">
        <v>0</v>
      </c>
      <c r="E6450" s="9">
        <v>1745629.3782013811</v>
      </c>
      <c r="F6450" s="255" t="s">
        <v>9116</v>
      </c>
      <c r="G6450" s="9"/>
      <c r="H6450" s="255" t="s">
        <v>9168</v>
      </c>
      <c r="I6450" s="9">
        <v>4</v>
      </c>
    </row>
    <row r="6451">
      <c r="A6451" s="255" t="s">
        <v>7628</v>
      </c>
      <c r="B6451" s="9">
        <v>6</v>
      </c>
      <c r="C6451" s="255" t="s">
        <v>9104</v>
      </c>
      <c r="D6451" s="9">
        <v>0</v>
      </c>
      <c r="E6451" s="9">
        <v>1745629.3782013811</v>
      </c>
      <c r="F6451" s="255" t="s">
        <v>9116</v>
      </c>
      <c r="G6451" s="9"/>
      <c r="H6451" s="255" t="s">
        <v>9168</v>
      </c>
      <c r="I6451" s="9">
        <v>4</v>
      </c>
    </row>
    <row r="6452">
      <c r="A6452" s="255" t="s">
        <v>7629</v>
      </c>
      <c r="B6452" s="9">
        <v>6</v>
      </c>
      <c r="C6452" s="255" t="s">
        <v>9105</v>
      </c>
      <c r="D6452" s="9">
        <v>0</v>
      </c>
      <c r="E6452" s="9">
        <v>1745629.3782013811</v>
      </c>
      <c r="F6452" s="255" t="s">
        <v>9116</v>
      </c>
      <c r="G6452" s="9"/>
      <c r="H6452" s="255" t="s">
        <v>9168</v>
      </c>
      <c r="I6452" s="9">
        <v>4</v>
      </c>
    </row>
    <row r="6453">
      <c r="A6453" s="255" t="s">
        <v>7630</v>
      </c>
      <c r="B6453" s="9">
        <v>6</v>
      </c>
      <c r="C6453" s="255" t="s">
        <v>9205</v>
      </c>
      <c r="D6453" s="9">
        <v>0</v>
      </c>
      <c r="E6453" s="9">
        <v>1745629.3782013811</v>
      </c>
      <c r="F6453" s="255" t="s">
        <v>9116</v>
      </c>
      <c r="G6453" s="9"/>
      <c r="H6453" s="255" t="s">
        <v>9168</v>
      </c>
      <c r="I6453" s="9">
        <v>4</v>
      </c>
    </row>
    <row r="6454">
      <c r="A6454" s="255" t="s">
        <v>7631</v>
      </c>
      <c r="B6454" s="9">
        <v>6</v>
      </c>
      <c r="C6454" s="255" t="s">
        <v>9103</v>
      </c>
      <c r="D6454" s="9">
        <v>0</v>
      </c>
      <c r="E6454" s="9">
        <v>1745629.3782013811</v>
      </c>
      <c r="F6454" s="255" t="s">
        <v>9117</v>
      </c>
      <c r="G6454" s="9"/>
      <c r="H6454" s="255" t="s">
        <v>9168</v>
      </c>
      <c r="I6454" s="9">
        <v>4</v>
      </c>
    </row>
    <row r="6455">
      <c r="A6455" s="255" t="s">
        <v>7632</v>
      </c>
      <c r="B6455" s="9">
        <v>6</v>
      </c>
      <c r="C6455" s="255" t="s">
        <v>9104</v>
      </c>
      <c r="D6455" s="9">
        <v>0</v>
      </c>
      <c r="E6455" s="9">
        <v>1745629.3782013811</v>
      </c>
      <c r="F6455" s="255" t="s">
        <v>9117</v>
      </c>
      <c r="G6455" s="9"/>
      <c r="H6455" s="255" t="s">
        <v>9168</v>
      </c>
      <c r="I6455" s="9">
        <v>4</v>
      </c>
    </row>
    <row r="6456">
      <c r="A6456" s="255" t="s">
        <v>7633</v>
      </c>
      <c r="B6456" s="9">
        <v>6</v>
      </c>
      <c r="C6456" s="255" t="s">
        <v>9105</v>
      </c>
      <c r="D6456" s="9">
        <v>0</v>
      </c>
      <c r="E6456" s="9">
        <v>1745629.3782013811</v>
      </c>
      <c r="F6456" s="255" t="s">
        <v>9117</v>
      </c>
      <c r="G6456" s="9"/>
      <c r="H6456" s="255" t="s">
        <v>9168</v>
      </c>
      <c r="I6456" s="9">
        <v>4</v>
      </c>
    </row>
    <row r="6457">
      <c r="A6457" s="255" t="s">
        <v>7634</v>
      </c>
      <c r="B6457" s="9">
        <v>6</v>
      </c>
      <c r="C6457" s="255" t="s">
        <v>9205</v>
      </c>
      <c r="D6457" s="9">
        <v>0</v>
      </c>
      <c r="E6457" s="9">
        <v>1745629.3782013811</v>
      </c>
      <c r="F6457" s="255" t="s">
        <v>9117</v>
      </c>
      <c r="G6457" s="9"/>
      <c r="H6457" s="255" t="s">
        <v>9168</v>
      </c>
      <c r="I6457" s="9">
        <v>4</v>
      </c>
    </row>
    <row r="6458">
      <c r="A6458" s="255" t="s">
        <v>7635</v>
      </c>
      <c r="B6458" s="9">
        <v>6</v>
      </c>
      <c r="C6458" s="255" t="s">
        <v>9103</v>
      </c>
      <c r="D6458" s="9">
        <v>0</v>
      </c>
      <c r="E6458" s="9">
        <v>1745629.3782013811</v>
      </c>
      <c r="F6458" s="255" t="s">
        <v>9118</v>
      </c>
      <c r="G6458" s="9"/>
      <c r="H6458" s="255" t="s">
        <v>9168</v>
      </c>
      <c r="I6458" s="9">
        <v>4</v>
      </c>
    </row>
    <row r="6459">
      <c r="A6459" s="255" t="s">
        <v>7636</v>
      </c>
      <c r="B6459" s="9">
        <v>6</v>
      </c>
      <c r="C6459" s="255" t="s">
        <v>9104</v>
      </c>
      <c r="D6459" s="9">
        <v>0</v>
      </c>
      <c r="E6459" s="9">
        <v>1745629.3782013811</v>
      </c>
      <c r="F6459" s="255" t="s">
        <v>9118</v>
      </c>
      <c r="G6459" s="9"/>
      <c r="H6459" s="255" t="s">
        <v>9168</v>
      </c>
      <c r="I6459" s="9">
        <v>4</v>
      </c>
    </row>
    <row r="6460">
      <c r="A6460" s="255" t="s">
        <v>7637</v>
      </c>
      <c r="B6460" s="9">
        <v>6</v>
      </c>
      <c r="C6460" s="255" t="s">
        <v>9105</v>
      </c>
      <c r="D6460" s="9">
        <v>0</v>
      </c>
      <c r="E6460" s="9">
        <v>1745629.3782013811</v>
      </c>
      <c r="F6460" s="255" t="s">
        <v>9118</v>
      </c>
      <c r="G6460" s="9"/>
      <c r="H6460" s="255" t="s">
        <v>9168</v>
      </c>
      <c r="I6460" s="9">
        <v>4</v>
      </c>
    </row>
    <row r="6461">
      <c r="A6461" s="255" t="s">
        <v>7638</v>
      </c>
      <c r="B6461" s="9">
        <v>6</v>
      </c>
      <c r="C6461" s="255" t="s">
        <v>9205</v>
      </c>
      <c r="D6461" s="9">
        <v>0</v>
      </c>
      <c r="E6461" s="9">
        <v>1745629.3782013811</v>
      </c>
      <c r="F6461" s="255" t="s">
        <v>9118</v>
      </c>
      <c r="G6461" s="9"/>
      <c r="H6461" s="255" t="s">
        <v>9168</v>
      </c>
      <c r="I6461" s="9">
        <v>4</v>
      </c>
    </row>
    <row r="6462">
      <c r="A6462" s="255" t="s">
        <v>7639</v>
      </c>
      <c r="B6462" s="9">
        <v>6</v>
      </c>
      <c r="C6462" s="255" t="s">
        <v>9103</v>
      </c>
      <c r="D6462" s="9">
        <v>0</v>
      </c>
      <c r="E6462" s="9">
        <v>1745629.3782013811</v>
      </c>
      <c r="F6462" s="255" t="s">
        <v>9119</v>
      </c>
      <c r="G6462" s="9"/>
      <c r="H6462" s="255" t="s">
        <v>9168</v>
      </c>
      <c r="I6462" s="9">
        <v>4</v>
      </c>
    </row>
    <row r="6463">
      <c r="A6463" s="255" t="s">
        <v>7640</v>
      </c>
      <c r="B6463" s="9">
        <v>6</v>
      </c>
      <c r="C6463" s="255" t="s">
        <v>9104</v>
      </c>
      <c r="D6463" s="9">
        <v>0</v>
      </c>
      <c r="E6463" s="9">
        <v>1745629.3782013811</v>
      </c>
      <c r="F6463" s="255" t="s">
        <v>9119</v>
      </c>
      <c r="G6463" s="9"/>
      <c r="H6463" s="255" t="s">
        <v>9168</v>
      </c>
      <c r="I6463" s="9">
        <v>4</v>
      </c>
    </row>
    <row r="6464">
      <c r="A6464" s="255" t="s">
        <v>7641</v>
      </c>
      <c r="B6464" s="9">
        <v>6</v>
      </c>
      <c r="C6464" s="255" t="s">
        <v>9105</v>
      </c>
      <c r="D6464" s="9">
        <v>0</v>
      </c>
      <c r="E6464" s="9">
        <v>1745629.3782013811</v>
      </c>
      <c r="F6464" s="255" t="s">
        <v>9119</v>
      </c>
      <c r="G6464" s="9"/>
      <c r="H6464" s="255" t="s">
        <v>9168</v>
      </c>
      <c r="I6464" s="9">
        <v>4</v>
      </c>
    </row>
    <row r="6465">
      <c r="A6465" s="255" t="s">
        <v>7642</v>
      </c>
      <c r="B6465" s="9">
        <v>6</v>
      </c>
      <c r="C6465" s="255" t="s">
        <v>9205</v>
      </c>
      <c r="D6465" s="9">
        <v>0</v>
      </c>
      <c r="E6465" s="9">
        <v>1745629.3782013811</v>
      </c>
      <c r="F6465" s="255" t="s">
        <v>9119</v>
      </c>
      <c r="G6465" s="9"/>
      <c r="H6465" s="255" t="s">
        <v>9168</v>
      </c>
      <c r="I6465" s="9">
        <v>4</v>
      </c>
    </row>
    <row r="6466">
      <c r="A6466" s="255" t="s">
        <v>7643</v>
      </c>
      <c r="B6466" s="9">
        <v>6</v>
      </c>
      <c r="C6466" s="255" t="s">
        <v>9103</v>
      </c>
      <c r="D6466" s="9">
        <v>0</v>
      </c>
      <c r="E6466" s="9">
        <v>1745629.3782013811</v>
      </c>
      <c r="F6466" s="255" t="s">
        <v>9120</v>
      </c>
      <c r="G6466" s="9"/>
      <c r="H6466" s="255" t="s">
        <v>9168</v>
      </c>
      <c r="I6466" s="9">
        <v>4</v>
      </c>
    </row>
    <row r="6467">
      <c r="A6467" s="255" t="s">
        <v>7644</v>
      </c>
      <c r="B6467" s="9">
        <v>6</v>
      </c>
      <c r="C6467" s="255" t="s">
        <v>9104</v>
      </c>
      <c r="D6467" s="9">
        <v>0</v>
      </c>
      <c r="E6467" s="9">
        <v>1745629.3782013811</v>
      </c>
      <c r="F6467" s="255" t="s">
        <v>9120</v>
      </c>
      <c r="G6467" s="9"/>
      <c r="H6467" s="255" t="s">
        <v>9168</v>
      </c>
      <c r="I6467" s="9">
        <v>4</v>
      </c>
    </row>
    <row r="6468">
      <c r="A6468" s="255" t="s">
        <v>7645</v>
      </c>
      <c r="B6468" s="9">
        <v>6</v>
      </c>
      <c r="C6468" s="255" t="s">
        <v>9105</v>
      </c>
      <c r="D6468" s="9">
        <v>0</v>
      </c>
      <c r="E6468" s="9">
        <v>1745629.3782013811</v>
      </c>
      <c r="F6468" s="255" t="s">
        <v>9120</v>
      </c>
      <c r="G6468" s="9"/>
      <c r="H6468" s="255" t="s">
        <v>9168</v>
      </c>
      <c r="I6468" s="9">
        <v>4</v>
      </c>
    </row>
    <row r="6469">
      <c r="A6469" s="255" t="s">
        <v>7646</v>
      </c>
      <c r="B6469" s="9">
        <v>6</v>
      </c>
      <c r="C6469" s="255" t="s">
        <v>9205</v>
      </c>
      <c r="D6469" s="9">
        <v>0</v>
      </c>
      <c r="E6469" s="9">
        <v>1745629.3782013811</v>
      </c>
      <c r="F6469" s="255" t="s">
        <v>9120</v>
      </c>
      <c r="G6469" s="9"/>
      <c r="H6469" s="255" t="s">
        <v>9168</v>
      </c>
      <c r="I6469" s="9">
        <v>4</v>
      </c>
    </row>
    <row r="6470">
      <c r="A6470" s="255" t="s">
        <v>7647</v>
      </c>
      <c r="B6470" s="9">
        <v>6</v>
      </c>
      <c r="C6470" s="255" t="s">
        <v>9103</v>
      </c>
      <c r="D6470" s="9">
        <v>0</v>
      </c>
      <c r="E6470" s="9">
        <v>1745629.3782013811</v>
      </c>
      <c r="F6470" s="255" t="s">
        <v>9121</v>
      </c>
      <c r="G6470" s="9"/>
      <c r="H6470" s="255" t="s">
        <v>9168</v>
      </c>
      <c r="I6470" s="9">
        <v>4</v>
      </c>
    </row>
    <row r="6471">
      <c r="A6471" s="255" t="s">
        <v>7648</v>
      </c>
      <c r="B6471" s="9">
        <v>6</v>
      </c>
      <c r="C6471" s="255" t="s">
        <v>9104</v>
      </c>
      <c r="D6471" s="9">
        <v>0</v>
      </c>
      <c r="E6471" s="9">
        <v>1745629.3782013811</v>
      </c>
      <c r="F6471" s="255" t="s">
        <v>9121</v>
      </c>
      <c r="G6471" s="9"/>
      <c r="H6471" s="255" t="s">
        <v>9168</v>
      </c>
      <c r="I6471" s="9">
        <v>4</v>
      </c>
    </row>
    <row r="6472">
      <c r="A6472" s="255" t="s">
        <v>7649</v>
      </c>
      <c r="B6472" s="9">
        <v>6</v>
      </c>
      <c r="C6472" s="255" t="s">
        <v>9105</v>
      </c>
      <c r="D6472" s="9">
        <v>0</v>
      </c>
      <c r="E6472" s="9">
        <v>1745629.3782013811</v>
      </c>
      <c r="F6472" s="255" t="s">
        <v>9121</v>
      </c>
      <c r="G6472" s="9"/>
      <c r="H6472" s="255" t="s">
        <v>9168</v>
      </c>
      <c r="I6472" s="9">
        <v>4</v>
      </c>
    </row>
    <row r="6473">
      <c r="A6473" s="255" t="s">
        <v>7650</v>
      </c>
      <c r="B6473" s="9">
        <v>6</v>
      </c>
      <c r="C6473" s="255" t="s">
        <v>9205</v>
      </c>
      <c r="D6473" s="9">
        <v>0</v>
      </c>
      <c r="E6473" s="9">
        <v>1745629.3782013811</v>
      </c>
      <c r="F6473" s="255" t="s">
        <v>9121</v>
      </c>
      <c r="G6473" s="9"/>
      <c r="H6473" s="255" t="s">
        <v>9168</v>
      </c>
      <c r="I6473" s="9">
        <v>4</v>
      </c>
    </row>
    <row r="6474">
      <c r="A6474" s="255" t="s">
        <v>7651</v>
      </c>
      <c r="B6474" s="9">
        <v>6</v>
      </c>
      <c r="C6474" s="255" t="s">
        <v>9103</v>
      </c>
      <c r="D6474" s="9">
        <v>1293741.6555621407</v>
      </c>
      <c r="E6474" s="9">
        <v>1745629.3782013811</v>
      </c>
      <c r="F6474" s="255" t="s">
        <v>9122</v>
      </c>
      <c r="G6474" s="9"/>
      <c r="H6474" s="255" t="s">
        <v>9168</v>
      </c>
      <c r="I6474" s="9">
        <v>4</v>
      </c>
    </row>
    <row r="6475">
      <c r="A6475" s="255" t="s">
        <v>7652</v>
      </c>
      <c r="B6475" s="9">
        <v>6</v>
      </c>
      <c r="C6475" s="255" t="s">
        <v>9104</v>
      </c>
      <c r="D6475" s="9">
        <v>3869748603.5363545</v>
      </c>
      <c r="E6475" s="9">
        <v>1745629.3782013811</v>
      </c>
      <c r="F6475" s="255" t="s">
        <v>9122</v>
      </c>
      <c r="G6475" s="9"/>
      <c r="H6475" s="255" t="s">
        <v>9168</v>
      </c>
      <c r="I6475" s="9">
        <v>4</v>
      </c>
    </row>
    <row r="6476">
      <c r="A6476" s="255" t="s">
        <v>7653</v>
      </c>
      <c r="B6476" s="9">
        <v>6</v>
      </c>
      <c r="C6476" s="255" t="s">
        <v>9105</v>
      </c>
      <c r="D6476" s="9">
        <v>0.7411319216540424</v>
      </c>
      <c r="E6476" s="9">
        <v>1745629.3782013811</v>
      </c>
      <c r="F6476" s="255" t="s">
        <v>9122</v>
      </c>
      <c r="G6476" s="9"/>
      <c r="H6476" s="255" t="s">
        <v>9168</v>
      </c>
      <c r="I6476" s="9">
        <v>4</v>
      </c>
    </row>
    <row r="6477">
      <c r="A6477" s="255" t="s">
        <v>7654</v>
      </c>
      <c r="B6477" s="9">
        <v>6</v>
      </c>
      <c r="C6477" s="255" t="s">
        <v>9205</v>
      </c>
      <c r="D6477" s="9">
        <v>2216.8214237569555</v>
      </c>
      <c r="E6477" s="9">
        <v>1745629.3782013811</v>
      </c>
      <c r="F6477" s="255" t="s">
        <v>9122</v>
      </c>
      <c r="G6477" s="9"/>
      <c r="H6477" s="255" t="s">
        <v>9168</v>
      </c>
      <c r="I6477" s="9">
        <v>4</v>
      </c>
    </row>
    <row r="6478">
      <c r="A6478" s="255" t="s">
        <v>7655</v>
      </c>
      <c r="B6478" s="9">
        <v>6</v>
      </c>
      <c r="C6478" s="255" t="s">
        <v>9103</v>
      </c>
      <c r="D6478" s="9">
        <v>1293741.6555621407</v>
      </c>
      <c r="E6478" s="9">
        <v>1745629.3782013811</v>
      </c>
      <c r="F6478" s="255" t="s">
        <v>9123</v>
      </c>
      <c r="G6478" s="9"/>
      <c r="H6478" s="255" t="s">
        <v>9168</v>
      </c>
      <c r="I6478" s="9">
        <v>4</v>
      </c>
    </row>
    <row r="6479">
      <c r="A6479" s="255" t="s">
        <v>7656</v>
      </c>
      <c r="B6479" s="9">
        <v>6</v>
      </c>
      <c r="C6479" s="255" t="s">
        <v>9104</v>
      </c>
      <c r="D6479" s="9">
        <v>3869748603.5363545</v>
      </c>
      <c r="E6479" s="9">
        <v>1745629.3782013811</v>
      </c>
      <c r="F6479" s="255" t="s">
        <v>9123</v>
      </c>
      <c r="G6479" s="9"/>
      <c r="H6479" s="255" t="s">
        <v>9168</v>
      </c>
      <c r="I6479" s="9">
        <v>4</v>
      </c>
    </row>
    <row r="6480">
      <c r="A6480" s="255" t="s">
        <v>7657</v>
      </c>
      <c r="B6480" s="9">
        <v>6</v>
      </c>
      <c r="C6480" s="255" t="s">
        <v>9105</v>
      </c>
      <c r="D6480" s="9">
        <v>0.7411319216540424</v>
      </c>
      <c r="E6480" s="9">
        <v>1745629.3782013811</v>
      </c>
      <c r="F6480" s="255" t="s">
        <v>9123</v>
      </c>
      <c r="G6480" s="9"/>
      <c r="H6480" s="255" t="s">
        <v>9168</v>
      </c>
      <c r="I6480" s="9">
        <v>4</v>
      </c>
    </row>
    <row r="6481">
      <c r="A6481" s="255" t="s">
        <v>7658</v>
      </c>
      <c r="B6481" s="9">
        <v>6</v>
      </c>
      <c r="C6481" s="255" t="s">
        <v>9205</v>
      </c>
      <c r="D6481" s="9">
        <v>2216.8214237569555</v>
      </c>
      <c r="E6481" s="9">
        <v>1745629.3782013811</v>
      </c>
      <c r="F6481" s="255" t="s">
        <v>9123</v>
      </c>
      <c r="G6481" s="9"/>
      <c r="H6481" s="255" t="s">
        <v>9168</v>
      </c>
      <c r="I6481" s="9">
        <v>4</v>
      </c>
    </row>
    <row r="6482">
      <c r="A6482" s="255" t="s">
        <v>7659</v>
      </c>
      <c r="B6482" s="9">
        <v>6</v>
      </c>
      <c r="C6482" s="255" t="s">
        <v>9103</v>
      </c>
      <c r="D6482" s="9">
        <v>1293741.6555621407</v>
      </c>
      <c r="E6482" s="9">
        <v>1745629.3782013811</v>
      </c>
      <c r="F6482" s="255" t="s">
        <v>9124</v>
      </c>
      <c r="G6482" s="9"/>
      <c r="H6482" s="255" t="s">
        <v>9168</v>
      </c>
      <c r="I6482" s="9">
        <v>4</v>
      </c>
    </row>
    <row r="6483">
      <c r="A6483" s="255" t="s">
        <v>7660</v>
      </c>
      <c r="B6483" s="9">
        <v>6</v>
      </c>
      <c r="C6483" s="255" t="s">
        <v>9104</v>
      </c>
      <c r="D6483" s="9">
        <v>3869748603.5363545</v>
      </c>
      <c r="E6483" s="9">
        <v>1745629.3782013811</v>
      </c>
      <c r="F6483" s="255" t="s">
        <v>9124</v>
      </c>
      <c r="G6483" s="9"/>
      <c r="H6483" s="255" t="s">
        <v>9168</v>
      </c>
      <c r="I6483" s="9">
        <v>4</v>
      </c>
    </row>
    <row r="6484">
      <c r="A6484" s="255" t="s">
        <v>7661</v>
      </c>
      <c r="B6484" s="9">
        <v>6</v>
      </c>
      <c r="C6484" s="255" t="s">
        <v>9105</v>
      </c>
      <c r="D6484" s="9">
        <v>0.7411319216540424</v>
      </c>
      <c r="E6484" s="9">
        <v>1745629.3782013811</v>
      </c>
      <c r="F6484" s="255" t="s">
        <v>9124</v>
      </c>
      <c r="G6484" s="9"/>
      <c r="H6484" s="255" t="s">
        <v>9168</v>
      </c>
      <c r="I6484" s="9">
        <v>4</v>
      </c>
    </row>
    <row r="6485">
      <c r="A6485" s="255" t="s">
        <v>7662</v>
      </c>
      <c r="B6485" s="9">
        <v>6</v>
      </c>
      <c r="C6485" s="255" t="s">
        <v>9205</v>
      </c>
      <c r="D6485" s="9">
        <v>2216.8214237569555</v>
      </c>
      <c r="E6485" s="9">
        <v>1745629.3782013811</v>
      </c>
      <c r="F6485" s="255" t="s">
        <v>9124</v>
      </c>
      <c r="G6485" s="9"/>
      <c r="H6485" s="255" t="s">
        <v>9168</v>
      </c>
      <c r="I6485" s="9">
        <v>4</v>
      </c>
    </row>
    <row r="6486">
      <c r="A6486" s="255" t="s">
        <v>7663</v>
      </c>
      <c r="B6486" s="9">
        <v>6</v>
      </c>
      <c r="C6486" s="255" t="s">
        <v>9103</v>
      </c>
      <c r="D6486" s="9">
        <v>1745629.3782013811</v>
      </c>
      <c r="E6486" s="9">
        <v>1745629.3782013811</v>
      </c>
      <c r="F6486" s="255" t="s">
        <v>9125</v>
      </c>
      <c r="G6486" s="9"/>
      <c r="H6486" s="255" t="s">
        <v>9168</v>
      </c>
      <c r="I6486" s="9">
        <v>4</v>
      </c>
    </row>
    <row r="6487">
      <c r="A6487" s="255" t="s">
        <v>7664</v>
      </c>
      <c r="B6487" s="9">
        <v>6</v>
      </c>
      <c r="C6487" s="255" t="s">
        <v>9104</v>
      </c>
      <c r="D6487" s="9">
        <v>2403660566.0569253</v>
      </c>
      <c r="E6487" s="9">
        <v>1745629.3782013811</v>
      </c>
      <c r="F6487" s="255" t="s">
        <v>9125</v>
      </c>
      <c r="G6487" s="9"/>
      <c r="H6487" s="255" t="s">
        <v>9168</v>
      </c>
      <c r="I6487" s="9">
        <v>4</v>
      </c>
    </row>
    <row r="6488">
      <c r="A6488" s="255" t="s">
        <v>7665</v>
      </c>
      <c r="B6488" s="9">
        <v>6</v>
      </c>
      <c r="C6488" s="255" t="s">
        <v>9105</v>
      </c>
      <c r="D6488" s="9">
        <v>1</v>
      </c>
      <c r="E6488" s="9">
        <v>1745629.3782013811</v>
      </c>
      <c r="F6488" s="255" t="s">
        <v>9125</v>
      </c>
      <c r="G6488" s="9"/>
      <c r="H6488" s="255" t="s">
        <v>9168</v>
      </c>
      <c r="I6488" s="9">
        <v>4</v>
      </c>
    </row>
    <row r="6489">
      <c r="A6489" s="255" t="s">
        <v>7666</v>
      </c>
      <c r="B6489" s="9">
        <v>6</v>
      </c>
      <c r="C6489" s="255" t="s">
        <v>9205</v>
      </c>
      <c r="D6489" s="9">
        <v>1376.9592767357929</v>
      </c>
      <c r="E6489" s="9">
        <v>1745629.3782013811</v>
      </c>
      <c r="F6489" s="255" t="s">
        <v>9125</v>
      </c>
      <c r="G6489" s="9"/>
      <c r="H6489" s="255" t="s">
        <v>9168</v>
      </c>
      <c r="I6489" s="9">
        <v>4</v>
      </c>
    </row>
    <row r="6490">
      <c r="A6490" s="255" t="s">
        <v>7667</v>
      </c>
      <c r="B6490" s="9">
        <v>6</v>
      </c>
      <c r="C6490" s="255" t="s">
        <v>9103</v>
      </c>
      <c r="D6490" s="9">
        <v>1180035.6941426734</v>
      </c>
      <c r="E6490" s="9">
        <v>1745629.3782013811</v>
      </c>
      <c r="F6490" s="255" t="s">
        <v>9126</v>
      </c>
      <c r="G6490" s="9"/>
      <c r="H6490" s="255" t="s">
        <v>9168</v>
      </c>
      <c r="I6490" s="9">
        <v>4</v>
      </c>
    </row>
    <row r="6491">
      <c r="A6491" s="255" t="s">
        <v>7668</v>
      </c>
      <c r="B6491" s="9">
        <v>6</v>
      </c>
      <c r="C6491" s="255" t="s">
        <v>9104</v>
      </c>
      <c r="D6491" s="9">
        <v>3042902107.5736442</v>
      </c>
      <c r="E6491" s="9">
        <v>1745629.3782013811</v>
      </c>
      <c r="F6491" s="255" t="s">
        <v>9126</v>
      </c>
      <c r="G6491" s="9"/>
      <c r="H6491" s="255" t="s">
        <v>9168</v>
      </c>
      <c r="I6491" s="9">
        <v>4</v>
      </c>
    </row>
    <row r="6492">
      <c r="A6492" s="255" t="s">
        <v>7669</v>
      </c>
      <c r="B6492" s="9">
        <v>6</v>
      </c>
      <c r="C6492" s="255" t="s">
        <v>9105</v>
      </c>
      <c r="D6492" s="9">
        <v>0.67599440573034453</v>
      </c>
      <c r="E6492" s="9">
        <v>1745629.3782013811</v>
      </c>
      <c r="F6492" s="255" t="s">
        <v>9126</v>
      </c>
      <c r="G6492" s="9"/>
      <c r="H6492" s="255" t="s">
        <v>9168</v>
      </c>
      <c r="I6492" s="9">
        <v>4</v>
      </c>
    </row>
    <row r="6493">
      <c r="A6493" s="255" t="s">
        <v>7670</v>
      </c>
      <c r="B6493" s="9">
        <v>6</v>
      </c>
      <c r="C6493" s="255" t="s">
        <v>9205</v>
      </c>
      <c r="D6493" s="9">
        <v>1743.1547300773061</v>
      </c>
      <c r="E6493" s="9">
        <v>1745629.3782013811</v>
      </c>
      <c r="F6493" s="255" t="s">
        <v>9126</v>
      </c>
      <c r="G6493" s="9"/>
      <c r="H6493" s="255" t="s">
        <v>9168</v>
      </c>
      <c r="I6493" s="9">
        <v>4</v>
      </c>
    </row>
    <row r="6494">
      <c r="A6494" s="255" t="s">
        <v>7671</v>
      </c>
      <c r="B6494" s="9">
        <v>6</v>
      </c>
      <c r="C6494" s="255" t="s">
        <v>9103</v>
      </c>
      <c r="D6494" s="9">
        <v>1504119.7072510493</v>
      </c>
      <c r="E6494" s="9">
        <v>1745629.3782013811</v>
      </c>
      <c r="F6494" s="255" t="s">
        <v>9127</v>
      </c>
      <c r="G6494" s="9"/>
      <c r="H6494" s="255" t="s">
        <v>9168</v>
      </c>
      <c r="I6494" s="9">
        <v>4</v>
      </c>
    </row>
    <row r="6495">
      <c r="A6495" s="255" t="s">
        <v>7672</v>
      </c>
      <c r="B6495" s="9">
        <v>6</v>
      </c>
      <c r="C6495" s="255" t="s">
        <v>9104</v>
      </c>
      <c r="D6495" s="9">
        <v>6912650711.1099987</v>
      </c>
      <c r="E6495" s="9">
        <v>1745629.3782013811</v>
      </c>
      <c r="F6495" s="255" t="s">
        <v>9127</v>
      </c>
      <c r="G6495" s="9"/>
      <c r="H6495" s="255" t="s">
        <v>9168</v>
      </c>
      <c r="I6495" s="9">
        <v>4</v>
      </c>
    </row>
    <row r="6496">
      <c r="A6496" s="255" t="s">
        <v>7673</v>
      </c>
      <c r="B6496" s="9">
        <v>6</v>
      </c>
      <c r="C6496" s="255" t="s">
        <v>9105</v>
      </c>
      <c r="D6496" s="9">
        <v>0.86164894222897848</v>
      </c>
      <c r="E6496" s="9">
        <v>1745629.3782013811</v>
      </c>
      <c r="F6496" s="255" t="s">
        <v>9127</v>
      </c>
      <c r="G6496" s="9"/>
      <c r="H6496" s="255" t="s">
        <v>9168</v>
      </c>
      <c r="I6496" s="9">
        <v>4</v>
      </c>
    </row>
    <row r="6497">
      <c r="A6497" s="255" t="s">
        <v>7674</v>
      </c>
      <c r="B6497" s="9">
        <v>6</v>
      </c>
      <c r="C6497" s="255" t="s">
        <v>9205</v>
      </c>
      <c r="D6497" s="9">
        <v>3959.9761538342618</v>
      </c>
      <c r="E6497" s="9">
        <v>1745629.3782013811</v>
      </c>
      <c r="F6497" s="255" t="s">
        <v>9127</v>
      </c>
      <c r="G6497" s="9"/>
      <c r="H6497" s="255" t="s">
        <v>9168</v>
      </c>
      <c r="I6497" s="9">
        <v>4</v>
      </c>
    </row>
    <row r="6498">
      <c r="A6498" s="255" t="s">
        <v>7675</v>
      </c>
      <c r="B6498" s="9">
        <v>6</v>
      </c>
      <c r="C6498" s="255" t="s">
        <v>9103</v>
      </c>
      <c r="D6498" s="9">
        <v>1504119.7072510493</v>
      </c>
      <c r="E6498" s="9">
        <v>1745629.3782013811</v>
      </c>
      <c r="F6498" s="255" t="s">
        <v>9128</v>
      </c>
      <c r="G6498" s="9"/>
      <c r="H6498" s="255" t="s">
        <v>9168</v>
      </c>
      <c r="I6498" s="9">
        <v>4</v>
      </c>
    </row>
    <row r="6499">
      <c r="A6499" s="255" t="s">
        <v>7676</v>
      </c>
      <c r="B6499" s="9">
        <v>6</v>
      </c>
      <c r="C6499" s="255" t="s">
        <v>9104</v>
      </c>
      <c r="D6499" s="9">
        <v>6912650711.1099987</v>
      </c>
      <c r="E6499" s="9">
        <v>1745629.3782013811</v>
      </c>
      <c r="F6499" s="255" t="s">
        <v>9128</v>
      </c>
      <c r="G6499" s="9"/>
      <c r="H6499" s="255" t="s">
        <v>9168</v>
      </c>
      <c r="I6499" s="9">
        <v>4</v>
      </c>
    </row>
    <row r="6500">
      <c r="A6500" s="255" t="s">
        <v>7677</v>
      </c>
      <c r="B6500" s="9">
        <v>6</v>
      </c>
      <c r="C6500" s="255" t="s">
        <v>9105</v>
      </c>
      <c r="D6500" s="9">
        <v>0.86164894222897848</v>
      </c>
      <c r="E6500" s="9">
        <v>1745629.3782013811</v>
      </c>
      <c r="F6500" s="255" t="s">
        <v>9128</v>
      </c>
      <c r="G6500" s="9"/>
      <c r="H6500" s="255" t="s">
        <v>9168</v>
      </c>
      <c r="I6500" s="9">
        <v>4</v>
      </c>
    </row>
    <row r="6501">
      <c r="A6501" s="255" t="s">
        <v>7678</v>
      </c>
      <c r="B6501" s="9">
        <v>6</v>
      </c>
      <c r="C6501" s="255" t="s">
        <v>9205</v>
      </c>
      <c r="D6501" s="9">
        <v>3959.9761538342618</v>
      </c>
      <c r="E6501" s="9">
        <v>1745629.3782013811</v>
      </c>
      <c r="F6501" s="255" t="s">
        <v>9128</v>
      </c>
      <c r="G6501" s="9"/>
      <c r="H6501" s="255" t="s">
        <v>9168</v>
      </c>
      <c r="I6501" s="9">
        <v>4</v>
      </c>
    </row>
    <row r="6502">
      <c r="A6502" s="255" t="s">
        <v>7679</v>
      </c>
      <c r="B6502" s="9">
        <v>6</v>
      </c>
      <c r="C6502" s="255" t="s">
        <v>9103</v>
      </c>
      <c r="D6502" s="9">
        <v>794903.84489252197</v>
      </c>
      <c r="E6502" s="9">
        <v>1745629.3782013811</v>
      </c>
      <c r="F6502" s="255" t="s">
        <v>9129</v>
      </c>
      <c r="G6502" s="9"/>
      <c r="H6502" s="255" t="s">
        <v>9168</v>
      </c>
      <c r="I6502" s="9">
        <v>4</v>
      </c>
    </row>
    <row r="6503">
      <c r="A6503" s="255" t="s">
        <v>7680</v>
      </c>
      <c r="B6503" s="9">
        <v>6</v>
      </c>
      <c r="C6503" s="255" t="s">
        <v>9104</v>
      </c>
      <c r="D6503" s="9">
        <v>260223098.6111953</v>
      </c>
      <c r="E6503" s="9">
        <v>1745629.3782013811</v>
      </c>
      <c r="F6503" s="255" t="s">
        <v>9129</v>
      </c>
      <c r="G6503" s="9"/>
      <c r="H6503" s="255" t="s">
        <v>9168</v>
      </c>
      <c r="I6503" s="9">
        <v>4</v>
      </c>
    </row>
    <row r="6504">
      <c r="A6504" s="255" t="s">
        <v>7681</v>
      </c>
      <c r="B6504" s="9">
        <v>6</v>
      </c>
      <c r="C6504" s="255" t="s">
        <v>9105</v>
      </c>
      <c r="D6504" s="9">
        <v>0.4553680493803075</v>
      </c>
      <c r="E6504" s="9">
        <v>1745629.3782013811</v>
      </c>
      <c r="F6504" s="255" t="s">
        <v>9129</v>
      </c>
      <c r="G6504" s="9"/>
      <c r="H6504" s="255" t="s">
        <v>9168</v>
      </c>
      <c r="I6504" s="9">
        <v>4</v>
      </c>
    </row>
    <row r="6505">
      <c r="A6505" s="255" t="s">
        <v>7682</v>
      </c>
      <c r="B6505" s="9">
        <v>6</v>
      </c>
      <c r="C6505" s="255" t="s">
        <v>9205</v>
      </c>
      <c r="D6505" s="9">
        <v>149.07121858782969</v>
      </c>
      <c r="E6505" s="9">
        <v>1745629.3782013811</v>
      </c>
      <c r="F6505" s="255" t="s">
        <v>9129</v>
      </c>
      <c r="G6505" s="9"/>
      <c r="H6505" s="255" t="s">
        <v>9168</v>
      </c>
      <c r="I6505" s="9">
        <v>4</v>
      </c>
    </row>
    <row r="6506">
      <c r="A6506" s="255" t="s">
        <v>7683</v>
      </c>
      <c r="B6506" s="9">
        <v>6</v>
      </c>
      <c r="C6506" s="255" t="s">
        <v>9103</v>
      </c>
      <c r="D6506" s="9">
        <v>794903.84489252197</v>
      </c>
      <c r="E6506" s="9">
        <v>1745629.3782013811</v>
      </c>
      <c r="F6506" s="255" t="s">
        <v>9130</v>
      </c>
      <c r="G6506" s="9"/>
      <c r="H6506" s="255" t="s">
        <v>9168</v>
      </c>
      <c r="I6506" s="9">
        <v>4</v>
      </c>
    </row>
    <row r="6507">
      <c r="A6507" s="255" t="s">
        <v>7684</v>
      </c>
      <c r="B6507" s="9">
        <v>6</v>
      </c>
      <c r="C6507" s="255" t="s">
        <v>9104</v>
      </c>
      <c r="D6507" s="9">
        <v>260223098.6111953</v>
      </c>
      <c r="E6507" s="9">
        <v>1745629.3782013811</v>
      </c>
      <c r="F6507" s="255" t="s">
        <v>9130</v>
      </c>
      <c r="G6507" s="9"/>
      <c r="H6507" s="255" t="s">
        <v>9168</v>
      </c>
      <c r="I6507" s="9">
        <v>4</v>
      </c>
    </row>
    <row r="6508">
      <c r="A6508" s="255" t="s">
        <v>7685</v>
      </c>
      <c r="B6508" s="9">
        <v>6</v>
      </c>
      <c r="C6508" s="255" t="s">
        <v>9105</v>
      </c>
      <c r="D6508" s="9">
        <v>0.4553680493803075</v>
      </c>
      <c r="E6508" s="9">
        <v>1745629.3782013811</v>
      </c>
      <c r="F6508" s="255" t="s">
        <v>9130</v>
      </c>
      <c r="G6508" s="9"/>
      <c r="H6508" s="255" t="s">
        <v>9168</v>
      </c>
      <c r="I6508" s="9">
        <v>4</v>
      </c>
    </row>
    <row r="6509">
      <c r="A6509" s="255" t="s">
        <v>7686</v>
      </c>
      <c r="B6509" s="9">
        <v>6</v>
      </c>
      <c r="C6509" s="255" t="s">
        <v>9205</v>
      </c>
      <c r="D6509" s="9">
        <v>149.07121858782969</v>
      </c>
      <c r="E6509" s="9">
        <v>1745629.3782013811</v>
      </c>
      <c r="F6509" s="255" t="s">
        <v>9130</v>
      </c>
      <c r="G6509" s="9"/>
      <c r="H6509" s="255" t="s">
        <v>9168</v>
      </c>
      <c r="I6509" s="9">
        <v>4</v>
      </c>
    </row>
    <row r="6510">
      <c r="A6510" s="255" t="s">
        <v>7687</v>
      </c>
      <c r="B6510" s="9">
        <v>6</v>
      </c>
      <c r="C6510" s="255" t="s">
        <v>9103</v>
      </c>
      <c r="D6510" s="9">
        <v>1745629.3782013811</v>
      </c>
      <c r="E6510" s="9">
        <v>1745629.3782013811</v>
      </c>
      <c r="F6510" s="255" t="s">
        <v>9131</v>
      </c>
      <c r="G6510" s="9"/>
      <c r="H6510" s="255" t="s">
        <v>9168</v>
      </c>
      <c r="I6510" s="9">
        <v>4</v>
      </c>
    </row>
    <row r="6511">
      <c r="A6511" s="255" t="s">
        <v>7688</v>
      </c>
      <c r="B6511" s="9">
        <v>6</v>
      </c>
      <c r="C6511" s="255" t="s">
        <v>9104</v>
      </c>
      <c r="D6511" s="9">
        <v>3609525504.925159</v>
      </c>
      <c r="E6511" s="9">
        <v>1745629.3782013811</v>
      </c>
      <c r="F6511" s="255" t="s">
        <v>9131</v>
      </c>
      <c r="G6511" s="9"/>
      <c r="H6511" s="255" t="s">
        <v>9168</v>
      </c>
      <c r="I6511" s="9">
        <v>4</v>
      </c>
    </row>
    <row r="6512">
      <c r="A6512" s="255" t="s">
        <v>7689</v>
      </c>
      <c r="B6512" s="9">
        <v>6</v>
      </c>
      <c r="C6512" s="255" t="s">
        <v>9105</v>
      </c>
      <c r="D6512" s="9">
        <v>1</v>
      </c>
      <c r="E6512" s="9">
        <v>1745629.3782013811</v>
      </c>
      <c r="F6512" s="255" t="s">
        <v>9131</v>
      </c>
      <c r="G6512" s="9"/>
      <c r="H6512" s="255" t="s">
        <v>9168</v>
      </c>
      <c r="I6512" s="9">
        <v>4</v>
      </c>
    </row>
    <row r="6513">
      <c r="A6513" s="255" t="s">
        <v>7690</v>
      </c>
      <c r="B6513" s="9">
        <v>6</v>
      </c>
      <c r="C6513" s="255" t="s">
        <v>9205</v>
      </c>
      <c r="D6513" s="9">
        <v>2067.7502051691258</v>
      </c>
      <c r="E6513" s="9">
        <v>1745629.3782013811</v>
      </c>
      <c r="F6513" s="255" t="s">
        <v>9131</v>
      </c>
      <c r="G6513" s="9"/>
      <c r="H6513" s="255" t="s">
        <v>9168</v>
      </c>
      <c r="I6513" s="9">
        <v>4</v>
      </c>
    </row>
    <row r="6514">
      <c r="A6514" s="255" t="s">
        <v>7691</v>
      </c>
      <c r="B6514" s="9">
        <v>6</v>
      </c>
      <c r="C6514" s="255" t="s">
        <v>9103</v>
      </c>
      <c r="D6514" s="9">
        <v>1745629.3782013811</v>
      </c>
      <c r="E6514" s="9">
        <v>1745629.3782013811</v>
      </c>
      <c r="F6514" s="255" t="s">
        <v>9132</v>
      </c>
      <c r="G6514" s="9"/>
      <c r="H6514" s="255" t="s">
        <v>9168</v>
      </c>
      <c r="I6514" s="9">
        <v>4</v>
      </c>
    </row>
    <row r="6515">
      <c r="A6515" s="255" t="s">
        <v>7692</v>
      </c>
      <c r="B6515" s="9">
        <v>6</v>
      </c>
      <c r="C6515" s="255" t="s">
        <v>9104</v>
      </c>
      <c r="D6515" s="9">
        <v>5372787920.27003</v>
      </c>
      <c r="E6515" s="9">
        <v>1745629.3782013811</v>
      </c>
      <c r="F6515" s="255" t="s">
        <v>9132</v>
      </c>
      <c r="G6515" s="9"/>
      <c r="H6515" s="255" t="s">
        <v>9168</v>
      </c>
      <c r="I6515" s="9">
        <v>4</v>
      </c>
    </row>
    <row r="6516">
      <c r="A6516" s="255" t="s">
        <v>7693</v>
      </c>
      <c r="B6516" s="9">
        <v>6</v>
      </c>
      <c r="C6516" s="255" t="s">
        <v>9105</v>
      </c>
      <c r="D6516" s="9">
        <v>1</v>
      </c>
      <c r="E6516" s="9">
        <v>1745629.3782013811</v>
      </c>
      <c r="F6516" s="255" t="s">
        <v>9132</v>
      </c>
      <c r="G6516" s="9"/>
      <c r="H6516" s="255" t="s">
        <v>9168</v>
      </c>
      <c r="I6516" s="9">
        <v>4</v>
      </c>
    </row>
    <row r="6517">
      <c r="A6517" s="255" t="s">
        <v>7694</v>
      </c>
      <c r="B6517" s="9">
        <v>6</v>
      </c>
      <c r="C6517" s="255" t="s">
        <v>9205</v>
      </c>
      <c r="D6517" s="9">
        <v>3077.8514542450653</v>
      </c>
      <c r="E6517" s="9">
        <v>1745629.3782013811</v>
      </c>
      <c r="F6517" s="255" t="s">
        <v>9132</v>
      </c>
      <c r="G6517" s="9"/>
      <c r="H6517" s="255" t="s">
        <v>9168</v>
      </c>
      <c r="I6517" s="9">
        <v>4</v>
      </c>
    </row>
    <row r="6518">
      <c r="A6518" s="255" t="s">
        <v>7695</v>
      </c>
      <c r="B6518" s="9">
        <v>6</v>
      </c>
      <c r="C6518" s="255" t="s">
        <v>9103</v>
      </c>
      <c r="D6518" s="9">
        <v>1307214.7197549902</v>
      </c>
      <c r="E6518" s="9">
        <v>1745629.3782013811</v>
      </c>
      <c r="F6518" s="255" t="s">
        <v>9133</v>
      </c>
      <c r="G6518" s="9"/>
      <c r="H6518" s="255" t="s">
        <v>9168</v>
      </c>
      <c r="I6518" s="9">
        <v>4</v>
      </c>
    </row>
    <row r="6519">
      <c r="A6519" s="255" t="s">
        <v>7696</v>
      </c>
      <c r="B6519" s="9">
        <v>6</v>
      </c>
      <c r="C6519" s="255" t="s">
        <v>9104</v>
      </c>
      <c r="D6519" s="9">
        <v>4769934904.7291985</v>
      </c>
      <c r="E6519" s="9">
        <v>1745629.3782013811</v>
      </c>
      <c r="F6519" s="255" t="s">
        <v>9133</v>
      </c>
      <c r="G6519" s="9"/>
      <c r="H6519" s="255" t="s">
        <v>9168</v>
      </c>
      <c r="I6519" s="9">
        <v>4</v>
      </c>
    </row>
    <row r="6520">
      <c r="A6520" s="255" t="s">
        <v>7697</v>
      </c>
      <c r="B6520" s="9">
        <v>6</v>
      </c>
      <c r="C6520" s="255" t="s">
        <v>9105</v>
      </c>
      <c r="D6520" s="9">
        <v>0.74885009159383309</v>
      </c>
      <c r="E6520" s="9">
        <v>1745629.3782013811</v>
      </c>
      <c r="F6520" s="255" t="s">
        <v>9133</v>
      </c>
      <c r="G6520" s="9"/>
      <c r="H6520" s="255" t="s">
        <v>9168</v>
      </c>
      <c r="I6520" s="9">
        <v>4</v>
      </c>
    </row>
    <row r="6521">
      <c r="A6521" s="255" t="s">
        <v>7698</v>
      </c>
      <c r="B6521" s="9">
        <v>6</v>
      </c>
      <c r="C6521" s="255" t="s">
        <v>9205</v>
      </c>
      <c r="D6521" s="9">
        <v>2732.5015059290117</v>
      </c>
      <c r="E6521" s="9">
        <v>1745629.3782013811</v>
      </c>
      <c r="F6521" s="255" t="s">
        <v>9133</v>
      </c>
      <c r="G6521" s="9"/>
      <c r="H6521" s="255" t="s">
        <v>9168</v>
      </c>
      <c r="I6521" s="9">
        <v>4</v>
      </c>
    </row>
    <row r="6522">
      <c r="A6522" s="255" t="s">
        <v>7699</v>
      </c>
      <c r="B6522" s="9">
        <v>6</v>
      </c>
      <c r="C6522" s="255" t="s">
        <v>9103</v>
      </c>
      <c r="D6522" s="9">
        <v>0</v>
      </c>
      <c r="E6522" s="9">
        <v>1745629.3782013811</v>
      </c>
      <c r="F6522" s="255" t="s">
        <v>9134</v>
      </c>
      <c r="G6522" s="9"/>
      <c r="H6522" s="255" t="s">
        <v>9168</v>
      </c>
      <c r="I6522" s="9">
        <v>4</v>
      </c>
    </row>
    <row r="6523">
      <c r="A6523" s="255" t="s">
        <v>7700</v>
      </c>
      <c r="B6523" s="9">
        <v>6</v>
      </c>
      <c r="C6523" s="255" t="s">
        <v>9104</v>
      </c>
      <c r="D6523" s="9">
        <v>-3230072113.8892303</v>
      </c>
      <c r="E6523" s="9">
        <v>1745629.3782013811</v>
      </c>
      <c r="F6523" s="255" t="s">
        <v>9134</v>
      </c>
      <c r="G6523" s="9"/>
      <c r="H6523" s="255" t="s">
        <v>9168</v>
      </c>
      <c r="I6523" s="9">
        <v>4</v>
      </c>
    </row>
    <row r="6524">
      <c r="A6524" s="255" t="s">
        <v>7701</v>
      </c>
      <c r="B6524" s="9">
        <v>6</v>
      </c>
      <c r="C6524" s="255" t="s">
        <v>9105</v>
      </c>
      <c r="D6524" s="9">
        <v>0</v>
      </c>
      <c r="E6524" s="9">
        <v>1745629.3782013811</v>
      </c>
      <c r="F6524" s="255" t="s">
        <v>9134</v>
      </c>
      <c r="G6524" s="9"/>
      <c r="H6524" s="255" t="s">
        <v>9168</v>
      </c>
      <c r="I6524" s="9">
        <v>4</v>
      </c>
    </row>
    <row r="6525">
      <c r="A6525" s="255" t="s">
        <v>7702</v>
      </c>
      <c r="B6525" s="9">
        <v>6</v>
      </c>
      <c r="C6525" s="255" t="s">
        <v>9205</v>
      </c>
      <c r="D6525" s="9">
        <v>-1850.3768063398159</v>
      </c>
      <c r="E6525" s="9">
        <v>1745629.3782013811</v>
      </c>
      <c r="F6525" s="255" t="s">
        <v>9134</v>
      </c>
      <c r="G6525" s="9"/>
      <c r="H6525" s="255" t="s">
        <v>9168</v>
      </c>
      <c r="I6525" s="9">
        <v>4</v>
      </c>
    </row>
    <row r="6526">
      <c r="A6526" s="255" t="s">
        <v>7703</v>
      </c>
      <c r="B6526" s="9">
        <v>6</v>
      </c>
      <c r="C6526" s="255" t="s">
        <v>9103</v>
      </c>
      <c r="D6526" s="9">
        <v>1015030.3592383949</v>
      </c>
      <c r="E6526" s="9">
        <v>1745629.3782013811</v>
      </c>
      <c r="F6526" s="255" t="s">
        <v>9135</v>
      </c>
      <c r="G6526" s="9"/>
      <c r="H6526" s="255" t="s">
        <v>9168</v>
      </c>
      <c r="I6526" s="9">
        <v>4</v>
      </c>
    </row>
    <row r="6527">
      <c r="A6527" s="255" t="s">
        <v>7704</v>
      </c>
      <c r="B6527" s="9">
        <v>6</v>
      </c>
      <c r="C6527" s="255" t="s">
        <v>9104</v>
      </c>
      <c r="D6527" s="9">
        <v>1539862790.8399687</v>
      </c>
      <c r="E6527" s="9">
        <v>1745629.3782013811</v>
      </c>
      <c r="F6527" s="255" t="s">
        <v>9135</v>
      </c>
      <c r="G6527" s="9"/>
      <c r="H6527" s="255" t="s">
        <v>9168</v>
      </c>
      <c r="I6527" s="9">
        <v>4</v>
      </c>
    </row>
    <row r="6528">
      <c r="A6528" s="255" t="s">
        <v>7705</v>
      </c>
      <c r="B6528" s="9">
        <v>6</v>
      </c>
      <c r="C6528" s="255" t="s">
        <v>9105</v>
      </c>
      <c r="D6528" s="9">
        <v>0.58146956731688204</v>
      </c>
      <c r="E6528" s="9">
        <v>1745629.3782013811</v>
      </c>
      <c r="F6528" s="255" t="s">
        <v>9135</v>
      </c>
      <c r="G6528" s="9"/>
      <c r="H6528" s="255" t="s">
        <v>9168</v>
      </c>
      <c r="I6528" s="9">
        <v>4</v>
      </c>
    </row>
    <row r="6529">
      <c r="A6529" s="255" t="s">
        <v>7706</v>
      </c>
      <c r="B6529" s="9">
        <v>6</v>
      </c>
      <c r="C6529" s="255" t="s">
        <v>9205</v>
      </c>
      <c r="D6529" s="9">
        <v>882.12469958919621</v>
      </c>
      <c r="E6529" s="9">
        <v>1745629.3782013811</v>
      </c>
      <c r="F6529" s="255" t="s">
        <v>9135</v>
      </c>
      <c r="G6529" s="9"/>
      <c r="H6529" s="255" t="s">
        <v>9168</v>
      </c>
      <c r="I6529" s="9">
        <v>4</v>
      </c>
    </row>
    <row r="6530">
      <c r="A6530" s="255" t="s">
        <v>7707</v>
      </c>
      <c r="B6530" s="9">
        <v>6</v>
      </c>
      <c r="C6530" s="255" t="s">
        <v>9103</v>
      </c>
      <c r="D6530" s="9">
        <v>327950.24749129626</v>
      </c>
      <c r="E6530" s="9">
        <v>1745629.3782013811</v>
      </c>
      <c r="F6530" s="255" t="s">
        <v>9136</v>
      </c>
      <c r="G6530" s="9"/>
      <c r="H6530" s="255" t="s">
        <v>9168</v>
      </c>
      <c r="I6530" s="9">
        <v>4</v>
      </c>
    </row>
    <row r="6531">
      <c r="A6531" s="255" t="s">
        <v>7708</v>
      </c>
      <c r="B6531" s="9">
        <v>6</v>
      </c>
      <c r="C6531" s="255" t="s">
        <v>9104</v>
      </c>
      <c r="D6531" s="9">
        <v>1279639692.2287734</v>
      </c>
      <c r="E6531" s="9">
        <v>1745629.3782013811</v>
      </c>
      <c r="F6531" s="255" t="s">
        <v>9136</v>
      </c>
      <c r="G6531" s="9"/>
      <c r="H6531" s="255" t="s">
        <v>9168</v>
      </c>
      <c r="I6531" s="9">
        <v>4</v>
      </c>
    </row>
    <row r="6532">
      <c r="A6532" s="255" t="s">
        <v>7709</v>
      </c>
      <c r="B6532" s="9">
        <v>6</v>
      </c>
      <c r="C6532" s="255" t="s">
        <v>9105</v>
      </c>
      <c r="D6532" s="9">
        <v>0.18786934476847636</v>
      </c>
      <c r="E6532" s="9">
        <v>1745629.3782013811</v>
      </c>
      <c r="F6532" s="255" t="s">
        <v>9136</v>
      </c>
      <c r="G6532" s="9"/>
      <c r="H6532" s="255" t="s">
        <v>9168</v>
      </c>
      <c r="I6532" s="9">
        <v>4</v>
      </c>
    </row>
    <row r="6533">
      <c r="A6533" s="255" t="s">
        <v>7710</v>
      </c>
      <c r="B6533" s="9">
        <v>6</v>
      </c>
      <c r="C6533" s="255" t="s">
        <v>9205</v>
      </c>
      <c r="D6533" s="9">
        <v>733.05348100136655</v>
      </c>
      <c r="E6533" s="9">
        <v>1745629.3782013811</v>
      </c>
      <c r="F6533" s="255" t="s">
        <v>9136</v>
      </c>
      <c r="G6533" s="9"/>
      <c r="H6533" s="255" t="s">
        <v>9168</v>
      </c>
      <c r="I6533" s="9">
        <v>4</v>
      </c>
    </row>
    <row r="6534">
      <c r="A6534" s="255" t="s">
        <v>7711</v>
      </c>
      <c r="B6534" s="9">
        <v>6</v>
      </c>
      <c r="C6534" s="255" t="s">
        <v>9103</v>
      </c>
      <c r="D6534" s="9">
        <v>1142771.0820355953</v>
      </c>
      <c r="E6534" s="9">
        <v>1745629.3782013811</v>
      </c>
      <c r="F6534" s="255" t="s">
        <v>9137</v>
      </c>
      <c r="G6534" s="9"/>
      <c r="H6534" s="255" t="s">
        <v>9168</v>
      </c>
      <c r="I6534" s="9">
        <v>4</v>
      </c>
    </row>
    <row r="6535">
      <c r="A6535" s="255" t="s">
        <v>7712</v>
      </c>
      <c r="B6535" s="9">
        <v>6</v>
      </c>
      <c r="C6535" s="255" t="s">
        <v>9104</v>
      </c>
      <c r="D6535" s="9">
        <v>1763262415.344871</v>
      </c>
      <c r="E6535" s="9">
        <v>1745629.3782013811</v>
      </c>
      <c r="F6535" s="255" t="s">
        <v>9137</v>
      </c>
      <c r="G6535" s="9"/>
      <c r="H6535" s="255" t="s">
        <v>9168</v>
      </c>
      <c r="I6535" s="9">
        <v>4</v>
      </c>
    </row>
    <row r="6536">
      <c r="A6536" s="255" t="s">
        <v>7713</v>
      </c>
      <c r="B6536" s="9">
        <v>6</v>
      </c>
      <c r="C6536" s="255" t="s">
        <v>9105</v>
      </c>
      <c r="D6536" s="9">
        <v>0.65464702662890328</v>
      </c>
      <c r="E6536" s="9">
        <v>1745629.3782013811</v>
      </c>
      <c r="F6536" s="255" t="s">
        <v>9137</v>
      </c>
      <c r="G6536" s="9"/>
      <c r="H6536" s="255" t="s">
        <v>9168</v>
      </c>
      <c r="I6536" s="9">
        <v>4</v>
      </c>
    </row>
    <row r="6537">
      <c r="A6537" s="255" t="s">
        <v>7714</v>
      </c>
      <c r="B6537" s="9">
        <v>6</v>
      </c>
      <c r="C6537" s="255" t="s">
        <v>9205</v>
      </c>
      <c r="D6537" s="9">
        <v>1010.1012490759398</v>
      </c>
      <c r="E6537" s="9">
        <v>1745629.3782013811</v>
      </c>
      <c r="F6537" s="255" t="s">
        <v>9137</v>
      </c>
      <c r="G6537" s="9"/>
      <c r="H6537" s="255" t="s">
        <v>9168</v>
      </c>
      <c r="I6537" s="9">
        <v>4</v>
      </c>
    </row>
    <row r="6538">
      <c r="A6538" s="255" t="s">
        <v>7715</v>
      </c>
      <c r="B6538" s="9">
        <v>6</v>
      </c>
      <c r="C6538" s="255" t="s">
        <v>9103</v>
      </c>
      <c r="D6538" s="9">
        <v>0</v>
      </c>
      <c r="E6538" s="9">
        <v>1745629.3782013811</v>
      </c>
      <c r="F6538" s="255" t="s">
        <v>9138</v>
      </c>
      <c r="G6538" s="9"/>
      <c r="H6538" s="255" t="s">
        <v>9168</v>
      </c>
      <c r="I6538" s="9">
        <v>4</v>
      </c>
    </row>
    <row r="6539">
      <c r="A6539" s="255" t="s">
        <v>7716</v>
      </c>
      <c r="B6539" s="9">
        <v>6</v>
      </c>
      <c r="C6539" s="255" t="s">
        <v>9104</v>
      </c>
      <c r="D6539" s="9">
        <v>0</v>
      </c>
      <c r="E6539" s="9">
        <v>1745629.3782013811</v>
      </c>
      <c r="F6539" s="255" t="s">
        <v>9138</v>
      </c>
      <c r="G6539" s="9"/>
      <c r="H6539" s="255" t="s">
        <v>9168</v>
      </c>
      <c r="I6539" s="9">
        <v>4</v>
      </c>
    </row>
    <row r="6540">
      <c r="A6540" s="255" t="s">
        <v>7717</v>
      </c>
      <c r="B6540" s="9">
        <v>6</v>
      </c>
      <c r="C6540" s="255" t="s">
        <v>9105</v>
      </c>
      <c r="D6540" s="9">
        <v>0</v>
      </c>
      <c r="E6540" s="9">
        <v>1745629.3782013811</v>
      </c>
      <c r="F6540" s="255" t="s">
        <v>9138</v>
      </c>
      <c r="G6540" s="9"/>
      <c r="H6540" s="255" t="s">
        <v>9168</v>
      </c>
      <c r="I6540" s="9">
        <v>4</v>
      </c>
    </row>
    <row r="6541">
      <c r="A6541" s="255" t="s">
        <v>7718</v>
      </c>
      <c r="B6541" s="9">
        <v>6</v>
      </c>
      <c r="C6541" s="255" t="s">
        <v>9205</v>
      </c>
      <c r="D6541" s="9">
        <v>0</v>
      </c>
      <c r="E6541" s="9">
        <v>1745629.3782013811</v>
      </c>
      <c r="F6541" s="255" t="s">
        <v>9138</v>
      </c>
      <c r="G6541" s="9"/>
      <c r="H6541" s="255" t="s">
        <v>9168</v>
      </c>
      <c r="I6541" s="9">
        <v>4</v>
      </c>
    </row>
    <row r="6542">
      <c r="A6542" s="255" t="s">
        <v>7719</v>
      </c>
      <c r="B6542" s="9">
        <v>7</v>
      </c>
      <c r="C6542" s="255" t="s">
        <v>9103</v>
      </c>
      <c r="D6542" s="9">
        <v>1288047.7476021238</v>
      </c>
      <c r="E6542" s="9">
        <v>1752644.3191166262</v>
      </c>
      <c r="F6542" s="255" t="s">
        <v>9114</v>
      </c>
      <c r="G6542" s="9"/>
      <c r="H6542" s="255" t="s">
        <v>9168</v>
      </c>
      <c r="I6542" s="9">
        <v>4</v>
      </c>
    </row>
    <row r="6543">
      <c r="A6543" s="255" t="s">
        <v>7720</v>
      </c>
      <c r="B6543" s="9">
        <v>7</v>
      </c>
      <c r="C6543" s="255" t="s">
        <v>9104</v>
      </c>
      <c r="D6543" s="9">
        <v>4874974482.5027771</v>
      </c>
      <c r="E6543" s="9">
        <v>1752644.3191166262</v>
      </c>
      <c r="F6543" s="255" t="s">
        <v>9114</v>
      </c>
      <c r="G6543" s="9"/>
      <c r="H6543" s="255" t="s">
        <v>9168</v>
      </c>
      <c r="I6543" s="9">
        <v>4</v>
      </c>
    </row>
    <row r="6544">
      <c r="A6544" s="255" t="s">
        <v>7721</v>
      </c>
      <c r="B6544" s="9">
        <v>7</v>
      </c>
      <c r="C6544" s="255" t="s">
        <v>9105</v>
      </c>
      <c r="D6544" s="9">
        <v>0.73491679603955817</v>
      </c>
      <c r="E6544" s="9">
        <v>1752644.3191166262</v>
      </c>
      <c r="F6544" s="255" t="s">
        <v>9114</v>
      </c>
      <c r="G6544" s="9"/>
      <c r="H6544" s="255" t="s">
        <v>9168</v>
      </c>
      <c r="I6544" s="9">
        <v>4</v>
      </c>
    </row>
    <row r="6545">
      <c r="A6545" s="255" t="s">
        <v>7722</v>
      </c>
      <c r="B6545" s="9">
        <v>7</v>
      </c>
      <c r="C6545" s="255" t="s">
        <v>9205</v>
      </c>
      <c r="D6545" s="9">
        <v>2781.4967528379511</v>
      </c>
      <c r="E6545" s="9">
        <v>1752644.3191166262</v>
      </c>
      <c r="F6545" s="255" t="s">
        <v>9114</v>
      </c>
      <c r="G6545" s="9"/>
      <c r="H6545" s="255" t="s">
        <v>9168</v>
      </c>
      <c r="I6545" s="9">
        <v>4</v>
      </c>
    </row>
    <row r="6546">
      <c r="A6546" s="255" t="s">
        <v>7723</v>
      </c>
      <c r="B6546" s="9">
        <v>7</v>
      </c>
      <c r="C6546" s="255" t="s">
        <v>9103</v>
      </c>
      <c r="D6546" s="9">
        <v>0</v>
      </c>
      <c r="E6546" s="9">
        <v>1752644.3191166262</v>
      </c>
      <c r="F6546" s="255" t="s">
        <v>9115</v>
      </c>
      <c r="G6546" s="9"/>
      <c r="H6546" s="255" t="s">
        <v>9168</v>
      </c>
      <c r="I6546" s="9">
        <v>4</v>
      </c>
    </row>
    <row r="6547">
      <c r="A6547" s="255" t="s">
        <v>7724</v>
      </c>
      <c r="B6547" s="9">
        <v>7</v>
      </c>
      <c r="C6547" s="255" t="s">
        <v>9104</v>
      </c>
      <c r="D6547" s="9">
        <v>0</v>
      </c>
      <c r="E6547" s="9">
        <v>1752644.3191166262</v>
      </c>
      <c r="F6547" s="255" t="s">
        <v>9115</v>
      </c>
      <c r="G6547" s="9"/>
      <c r="H6547" s="255" t="s">
        <v>9168</v>
      </c>
      <c r="I6547" s="9">
        <v>4</v>
      </c>
    </row>
    <row r="6548">
      <c r="A6548" s="255" t="s">
        <v>7725</v>
      </c>
      <c r="B6548" s="9">
        <v>7</v>
      </c>
      <c r="C6548" s="255" t="s">
        <v>9105</v>
      </c>
      <c r="D6548" s="9">
        <v>0</v>
      </c>
      <c r="E6548" s="9">
        <v>1752644.3191166262</v>
      </c>
      <c r="F6548" s="255" t="s">
        <v>9115</v>
      </c>
      <c r="G6548" s="9"/>
      <c r="H6548" s="255" t="s">
        <v>9168</v>
      </c>
      <c r="I6548" s="9">
        <v>4</v>
      </c>
    </row>
    <row r="6549">
      <c r="A6549" s="255" t="s">
        <v>7726</v>
      </c>
      <c r="B6549" s="9">
        <v>7</v>
      </c>
      <c r="C6549" s="255" t="s">
        <v>9205</v>
      </c>
      <c r="D6549" s="9">
        <v>0</v>
      </c>
      <c r="E6549" s="9">
        <v>1752644.3191166262</v>
      </c>
      <c r="F6549" s="255" t="s">
        <v>9115</v>
      </c>
      <c r="G6549" s="9"/>
      <c r="H6549" s="255" t="s">
        <v>9168</v>
      </c>
      <c r="I6549" s="9">
        <v>4</v>
      </c>
    </row>
    <row r="6550">
      <c r="A6550" s="255" t="s">
        <v>7727</v>
      </c>
      <c r="B6550" s="9">
        <v>7</v>
      </c>
      <c r="C6550" s="255" t="s">
        <v>9103</v>
      </c>
      <c r="D6550" s="9">
        <v>0</v>
      </c>
      <c r="E6550" s="9">
        <v>1752644.3191166262</v>
      </c>
      <c r="F6550" s="255" t="s">
        <v>9116</v>
      </c>
      <c r="G6550" s="9"/>
      <c r="H6550" s="255" t="s">
        <v>9168</v>
      </c>
      <c r="I6550" s="9">
        <v>4</v>
      </c>
    </row>
    <row r="6551">
      <c r="A6551" s="255" t="s">
        <v>7728</v>
      </c>
      <c r="B6551" s="9">
        <v>7</v>
      </c>
      <c r="C6551" s="255" t="s">
        <v>9104</v>
      </c>
      <c r="D6551" s="9">
        <v>0</v>
      </c>
      <c r="E6551" s="9">
        <v>1752644.3191166262</v>
      </c>
      <c r="F6551" s="255" t="s">
        <v>9116</v>
      </c>
      <c r="G6551" s="9"/>
      <c r="H6551" s="255" t="s">
        <v>9168</v>
      </c>
      <c r="I6551" s="9">
        <v>4</v>
      </c>
    </row>
    <row r="6552">
      <c r="A6552" s="255" t="s">
        <v>7729</v>
      </c>
      <c r="B6552" s="9">
        <v>7</v>
      </c>
      <c r="C6552" s="255" t="s">
        <v>9105</v>
      </c>
      <c r="D6552" s="9">
        <v>0</v>
      </c>
      <c r="E6552" s="9">
        <v>1752644.3191166262</v>
      </c>
      <c r="F6552" s="255" t="s">
        <v>9116</v>
      </c>
      <c r="G6552" s="9"/>
      <c r="H6552" s="255" t="s">
        <v>9168</v>
      </c>
      <c r="I6552" s="9">
        <v>4</v>
      </c>
    </row>
    <row r="6553">
      <c r="A6553" s="255" t="s">
        <v>7730</v>
      </c>
      <c r="B6553" s="9">
        <v>7</v>
      </c>
      <c r="C6553" s="255" t="s">
        <v>9205</v>
      </c>
      <c r="D6553" s="9">
        <v>0</v>
      </c>
      <c r="E6553" s="9">
        <v>1752644.3191166262</v>
      </c>
      <c r="F6553" s="255" t="s">
        <v>9116</v>
      </c>
      <c r="G6553" s="9"/>
      <c r="H6553" s="255" t="s">
        <v>9168</v>
      </c>
      <c r="I6553" s="9">
        <v>4</v>
      </c>
    </row>
    <row r="6554">
      <c r="A6554" s="255" t="s">
        <v>7731</v>
      </c>
      <c r="B6554" s="9">
        <v>7</v>
      </c>
      <c r="C6554" s="255" t="s">
        <v>9103</v>
      </c>
      <c r="D6554" s="9">
        <v>0</v>
      </c>
      <c r="E6554" s="9">
        <v>1752644.3191166262</v>
      </c>
      <c r="F6554" s="255" t="s">
        <v>9117</v>
      </c>
      <c r="G6554" s="9"/>
      <c r="H6554" s="255" t="s">
        <v>9168</v>
      </c>
      <c r="I6554" s="9">
        <v>4</v>
      </c>
    </row>
    <row r="6555">
      <c r="A6555" s="255" t="s">
        <v>7732</v>
      </c>
      <c r="B6555" s="9">
        <v>7</v>
      </c>
      <c r="C6555" s="255" t="s">
        <v>9104</v>
      </c>
      <c r="D6555" s="9">
        <v>0</v>
      </c>
      <c r="E6555" s="9">
        <v>1752644.3191166262</v>
      </c>
      <c r="F6555" s="255" t="s">
        <v>9117</v>
      </c>
      <c r="G6555" s="9"/>
      <c r="H6555" s="255" t="s">
        <v>9168</v>
      </c>
      <c r="I6555" s="9">
        <v>4</v>
      </c>
    </row>
    <row r="6556">
      <c r="A6556" s="255" t="s">
        <v>7733</v>
      </c>
      <c r="B6556" s="9">
        <v>7</v>
      </c>
      <c r="C6556" s="255" t="s">
        <v>9105</v>
      </c>
      <c r="D6556" s="9">
        <v>0</v>
      </c>
      <c r="E6556" s="9">
        <v>1752644.3191166262</v>
      </c>
      <c r="F6556" s="255" t="s">
        <v>9117</v>
      </c>
      <c r="G6556" s="9"/>
      <c r="H6556" s="255" t="s">
        <v>9168</v>
      </c>
      <c r="I6556" s="9">
        <v>4</v>
      </c>
    </row>
    <row r="6557">
      <c r="A6557" s="255" t="s">
        <v>7734</v>
      </c>
      <c r="B6557" s="9">
        <v>7</v>
      </c>
      <c r="C6557" s="255" t="s">
        <v>9205</v>
      </c>
      <c r="D6557" s="9">
        <v>0</v>
      </c>
      <c r="E6557" s="9">
        <v>1752644.3191166262</v>
      </c>
      <c r="F6557" s="255" t="s">
        <v>9117</v>
      </c>
      <c r="G6557" s="9"/>
      <c r="H6557" s="255" t="s">
        <v>9168</v>
      </c>
      <c r="I6557" s="9">
        <v>4</v>
      </c>
    </row>
    <row r="6558">
      <c r="A6558" s="255" t="s">
        <v>7735</v>
      </c>
      <c r="B6558" s="9">
        <v>7</v>
      </c>
      <c r="C6558" s="255" t="s">
        <v>9103</v>
      </c>
      <c r="D6558" s="9">
        <v>0</v>
      </c>
      <c r="E6558" s="9">
        <v>1752644.3191166262</v>
      </c>
      <c r="F6558" s="255" t="s">
        <v>9118</v>
      </c>
      <c r="G6558" s="9"/>
      <c r="H6558" s="255" t="s">
        <v>9168</v>
      </c>
      <c r="I6558" s="9">
        <v>4</v>
      </c>
    </row>
    <row r="6559">
      <c r="A6559" s="255" t="s">
        <v>7736</v>
      </c>
      <c r="B6559" s="9">
        <v>7</v>
      </c>
      <c r="C6559" s="255" t="s">
        <v>9104</v>
      </c>
      <c r="D6559" s="9">
        <v>0</v>
      </c>
      <c r="E6559" s="9">
        <v>1752644.3191166262</v>
      </c>
      <c r="F6559" s="255" t="s">
        <v>9118</v>
      </c>
      <c r="G6559" s="9"/>
      <c r="H6559" s="255" t="s">
        <v>9168</v>
      </c>
      <c r="I6559" s="9">
        <v>4</v>
      </c>
    </row>
    <row r="6560">
      <c r="A6560" s="255" t="s">
        <v>7737</v>
      </c>
      <c r="B6560" s="9">
        <v>7</v>
      </c>
      <c r="C6560" s="255" t="s">
        <v>9105</v>
      </c>
      <c r="D6560" s="9">
        <v>0</v>
      </c>
      <c r="E6560" s="9">
        <v>1752644.3191166262</v>
      </c>
      <c r="F6560" s="255" t="s">
        <v>9118</v>
      </c>
      <c r="G6560" s="9"/>
      <c r="H6560" s="255" t="s">
        <v>9168</v>
      </c>
      <c r="I6560" s="9">
        <v>4</v>
      </c>
    </row>
    <row r="6561">
      <c r="A6561" s="255" t="s">
        <v>7738</v>
      </c>
      <c r="B6561" s="9">
        <v>7</v>
      </c>
      <c r="C6561" s="255" t="s">
        <v>9205</v>
      </c>
      <c r="D6561" s="9">
        <v>0</v>
      </c>
      <c r="E6561" s="9">
        <v>1752644.3191166262</v>
      </c>
      <c r="F6561" s="255" t="s">
        <v>9118</v>
      </c>
      <c r="G6561" s="9"/>
      <c r="H6561" s="255" t="s">
        <v>9168</v>
      </c>
      <c r="I6561" s="9">
        <v>4</v>
      </c>
    </row>
    <row r="6562">
      <c r="A6562" s="255" t="s">
        <v>7739</v>
      </c>
      <c r="B6562" s="9">
        <v>7</v>
      </c>
      <c r="C6562" s="255" t="s">
        <v>9103</v>
      </c>
      <c r="D6562" s="9">
        <v>0</v>
      </c>
      <c r="E6562" s="9">
        <v>1752644.3191166262</v>
      </c>
      <c r="F6562" s="255" t="s">
        <v>9119</v>
      </c>
      <c r="G6562" s="9"/>
      <c r="H6562" s="255" t="s">
        <v>9168</v>
      </c>
      <c r="I6562" s="9">
        <v>4</v>
      </c>
    </row>
    <row r="6563">
      <c r="A6563" s="255" t="s">
        <v>7740</v>
      </c>
      <c r="B6563" s="9">
        <v>7</v>
      </c>
      <c r="C6563" s="255" t="s">
        <v>9104</v>
      </c>
      <c r="D6563" s="9">
        <v>0</v>
      </c>
      <c r="E6563" s="9">
        <v>1752644.3191166262</v>
      </c>
      <c r="F6563" s="255" t="s">
        <v>9119</v>
      </c>
      <c r="G6563" s="9"/>
      <c r="H6563" s="255" t="s">
        <v>9168</v>
      </c>
      <c r="I6563" s="9">
        <v>4</v>
      </c>
    </row>
    <row r="6564">
      <c r="A6564" s="255" t="s">
        <v>7741</v>
      </c>
      <c r="B6564" s="9">
        <v>7</v>
      </c>
      <c r="C6564" s="255" t="s">
        <v>9105</v>
      </c>
      <c r="D6564" s="9">
        <v>0</v>
      </c>
      <c r="E6564" s="9">
        <v>1752644.3191166262</v>
      </c>
      <c r="F6564" s="255" t="s">
        <v>9119</v>
      </c>
      <c r="G6564" s="9"/>
      <c r="H6564" s="255" t="s">
        <v>9168</v>
      </c>
      <c r="I6564" s="9">
        <v>4</v>
      </c>
    </row>
    <row r="6565">
      <c r="A6565" s="255" t="s">
        <v>7742</v>
      </c>
      <c r="B6565" s="9">
        <v>7</v>
      </c>
      <c r="C6565" s="255" t="s">
        <v>9205</v>
      </c>
      <c r="D6565" s="9">
        <v>0</v>
      </c>
      <c r="E6565" s="9">
        <v>1752644.3191166262</v>
      </c>
      <c r="F6565" s="255" t="s">
        <v>9119</v>
      </c>
      <c r="G6565" s="9"/>
      <c r="H6565" s="255" t="s">
        <v>9168</v>
      </c>
      <c r="I6565" s="9">
        <v>4</v>
      </c>
    </row>
    <row r="6566">
      <c r="A6566" s="255" t="s">
        <v>7743</v>
      </c>
      <c r="B6566" s="9">
        <v>7</v>
      </c>
      <c r="C6566" s="255" t="s">
        <v>9103</v>
      </c>
      <c r="D6566" s="9">
        <v>0</v>
      </c>
      <c r="E6566" s="9">
        <v>1752644.3191166262</v>
      </c>
      <c r="F6566" s="255" t="s">
        <v>9120</v>
      </c>
      <c r="G6566" s="9"/>
      <c r="H6566" s="255" t="s">
        <v>9168</v>
      </c>
      <c r="I6566" s="9">
        <v>4</v>
      </c>
    </row>
    <row r="6567">
      <c r="A6567" s="255" t="s">
        <v>7744</v>
      </c>
      <c r="B6567" s="9">
        <v>7</v>
      </c>
      <c r="C6567" s="255" t="s">
        <v>9104</v>
      </c>
      <c r="D6567" s="9">
        <v>0</v>
      </c>
      <c r="E6567" s="9">
        <v>1752644.3191166262</v>
      </c>
      <c r="F6567" s="255" t="s">
        <v>9120</v>
      </c>
      <c r="G6567" s="9"/>
      <c r="H6567" s="255" t="s">
        <v>9168</v>
      </c>
      <c r="I6567" s="9">
        <v>4</v>
      </c>
    </row>
    <row r="6568">
      <c r="A6568" s="255" t="s">
        <v>7745</v>
      </c>
      <c r="B6568" s="9">
        <v>7</v>
      </c>
      <c r="C6568" s="255" t="s">
        <v>9105</v>
      </c>
      <c r="D6568" s="9">
        <v>0</v>
      </c>
      <c r="E6568" s="9">
        <v>1752644.3191166262</v>
      </c>
      <c r="F6568" s="255" t="s">
        <v>9120</v>
      </c>
      <c r="G6568" s="9"/>
      <c r="H6568" s="255" t="s">
        <v>9168</v>
      </c>
      <c r="I6568" s="9">
        <v>4</v>
      </c>
    </row>
    <row r="6569">
      <c r="A6569" s="255" t="s">
        <v>7746</v>
      </c>
      <c r="B6569" s="9">
        <v>7</v>
      </c>
      <c r="C6569" s="255" t="s">
        <v>9205</v>
      </c>
      <c r="D6569" s="9">
        <v>0</v>
      </c>
      <c r="E6569" s="9">
        <v>1752644.3191166262</v>
      </c>
      <c r="F6569" s="255" t="s">
        <v>9120</v>
      </c>
      <c r="G6569" s="9"/>
      <c r="H6569" s="255" t="s">
        <v>9168</v>
      </c>
      <c r="I6569" s="9">
        <v>4</v>
      </c>
    </row>
    <row r="6570">
      <c r="A6570" s="255" t="s">
        <v>7747</v>
      </c>
      <c r="B6570" s="9">
        <v>7</v>
      </c>
      <c r="C6570" s="255" t="s">
        <v>9103</v>
      </c>
      <c r="D6570" s="9">
        <v>0</v>
      </c>
      <c r="E6570" s="9">
        <v>1752644.3191166262</v>
      </c>
      <c r="F6570" s="255" t="s">
        <v>9121</v>
      </c>
      <c r="G6570" s="9"/>
      <c r="H6570" s="255" t="s">
        <v>9168</v>
      </c>
      <c r="I6570" s="9">
        <v>4</v>
      </c>
    </row>
    <row r="6571">
      <c r="A6571" s="255" t="s">
        <v>7748</v>
      </c>
      <c r="B6571" s="9">
        <v>7</v>
      </c>
      <c r="C6571" s="255" t="s">
        <v>9104</v>
      </c>
      <c r="D6571" s="9">
        <v>0</v>
      </c>
      <c r="E6571" s="9">
        <v>1752644.3191166262</v>
      </c>
      <c r="F6571" s="255" t="s">
        <v>9121</v>
      </c>
      <c r="G6571" s="9"/>
      <c r="H6571" s="255" t="s">
        <v>9168</v>
      </c>
      <c r="I6571" s="9">
        <v>4</v>
      </c>
    </row>
    <row r="6572">
      <c r="A6572" s="255" t="s">
        <v>7749</v>
      </c>
      <c r="B6572" s="9">
        <v>7</v>
      </c>
      <c r="C6572" s="255" t="s">
        <v>9105</v>
      </c>
      <c r="D6572" s="9">
        <v>0</v>
      </c>
      <c r="E6572" s="9">
        <v>1752644.3191166262</v>
      </c>
      <c r="F6572" s="255" t="s">
        <v>9121</v>
      </c>
      <c r="G6572" s="9"/>
      <c r="H6572" s="255" t="s">
        <v>9168</v>
      </c>
      <c r="I6572" s="9">
        <v>4</v>
      </c>
    </row>
    <row r="6573">
      <c r="A6573" s="255" t="s">
        <v>7750</v>
      </c>
      <c r="B6573" s="9">
        <v>7</v>
      </c>
      <c r="C6573" s="255" t="s">
        <v>9205</v>
      </c>
      <c r="D6573" s="9">
        <v>0</v>
      </c>
      <c r="E6573" s="9">
        <v>1752644.3191166262</v>
      </c>
      <c r="F6573" s="255" t="s">
        <v>9121</v>
      </c>
      <c r="G6573" s="9"/>
      <c r="H6573" s="255" t="s">
        <v>9168</v>
      </c>
      <c r="I6573" s="9">
        <v>4</v>
      </c>
    </row>
    <row r="6574">
      <c r="A6574" s="255" t="s">
        <v>7751</v>
      </c>
      <c r="B6574" s="9">
        <v>7</v>
      </c>
      <c r="C6574" s="255" t="s">
        <v>9103</v>
      </c>
      <c r="D6574" s="9">
        <v>1367625.5279010984</v>
      </c>
      <c r="E6574" s="9">
        <v>1752644.3191166262</v>
      </c>
      <c r="F6574" s="255" t="s">
        <v>9122</v>
      </c>
      <c r="G6574" s="9"/>
      <c r="H6574" s="255" t="s">
        <v>9168</v>
      </c>
      <c r="I6574" s="9">
        <v>4</v>
      </c>
    </row>
    <row r="6575">
      <c r="A6575" s="255" t="s">
        <v>7752</v>
      </c>
      <c r="B6575" s="9">
        <v>7</v>
      </c>
      <c r="C6575" s="255" t="s">
        <v>9104</v>
      </c>
      <c r="D6575" s="9">
        <v>4976728427.2439432</v>
      </c>
      <c r="E6575" s="9">
        <v>1752644.3191166262</v>
      </c>
      <c r="F6575" s="255" t="s">
        <v>9122</v>
      </c>
      <c r="G6575" s="9"/>
      <c r="H6575" s="255" t="s">
        <v>9168</v>
      </c>
      <c r="I6575" s="9">
        <v>4</v>
      </c>
    </row>
    <row r="6576">
      <c r="A6576" s="255" t="s">
        <v>7753</v>
      </c>
      <c r="B6576" s="9">
        <v>7</v>
      </c>
      <c r="C6576" s="255" t="s">
        <v>9105</v>
      </c>
      <c r="D6576" s="9">
        <v>0.78032120549731032</v>
      </c>
      <c r="E6576" s="9">
        <v>1752644.3191166262</v>
      </c>
      <c r="F6576" s="255" t="s">
        <v>9122</v>
      </c>
      <c r="G6576" s="9"/>
      <c r="H6576" s="255" t="s">
        <v>9168</v>
      </c>
      <c r="I6576" s="9">
        <v>4</v>
      </c>
    </row>
    <row r="6577">
      <c r="A6577" s="255" t="s">
        <v>7754</v>
      </c>
      <c r="B6577" s="9">
        <v>7</v>
      </c>
      <c r="C6577" s="255" t="s">
        <v>9205</v>
      </c>
      <c r="D6577" s="9">
        <v>2839.5541371179811</v>
      </c>
      <c r="E6577" s="9">
        <v>1752644.3191166262</v>
      </c>
      <c r="F6577" s="255" t="s">
        <v>9122</v>
      </c>
      <c r="G6577" s="9"/>
      <c r="H6577" s="255" t="s">
        <v>9168</v>
      </c>
      <c r="I6577" s="9">
        <v>4</v>
      </c>
    </row>
    <row r="6578">
      <c r="A6578" s="255" t="s">
        <v>7755</v>
      </c>
      <c r="B6578" s="9">
        <v>7</v>
      </c>
      <c r="C6578" s="255" t="s">
        <v>9103</v>
      </c>
      <c r="D6578" s="9">
        <v>1367625.5279010984</v>
      </c>
      <c r="E6578" s="9">
        <v>1752644.3191166262</v>
      </c>
      <c r="F6578" s="255" t="s">
        <v>9123</v>
      </c>
      <c r="G6578" s="9"/>
      <c r="H6578" s="255" t="s">
        <v>9168</v>
      </c>
      <c r="I6578" s="9">
        <v>4</v>
      </c>
    </row>
    <row r="6579">
      <c r="A6579" s="255" t="s">
        <v>7756</v>
      </c>
      <c r="B6579" s="9">
        <v>7</v>
      </c>
      <c r="C6579" s="255" t="s">
        <v>9104</v>
      </c>
      <c r="D6579" s="9">
        <v>4976728427.2439432</v>
      </c>
      <c r="E6579" s="9">
        <v>1752644.3191166262</v>
      </c>
      <c r="F6579" s="255" t="s">
        <v>9123</v>
      </c>
      <c r="G6579" s="9"/>
      <c r="H6579" s="255" t="s">
        <v>9168</v>
      </c>
      <c r="I6579" s="9">
        <v>4</v>
      </c>
    </row>
    <row r="6580">
      <c r="A6580" s="255" t="s">
        <v>7757</v>
      </c>
      <c r="B6580" s="9">
        <v>7</v>
      </c>
      <c r="C6580" s="255" t="s">
        <v>9105</v>
      </c>
      <c r="D6580" s="9">
        <v>0.78032120549731032</v>
      </c>
      <c r="E6580" s="9">
        <v>1752644.3191166262</v>
      </c>
      <c r="F6580" s="255" t="s">
        <v>9123</v>
      </c>
      <c r="G6580" s="9"/>
      <c r="H6580" s="255" t="s">
        <v>9168</v>
      </c>
      <c r="I6580" s="9">
        <v>4</v>
      </c>
    </row>
    <row r="6581">
      <c r="A6581" s="255" t="s">
        <v>7758</v>
      </c>
      <c r="B6581" s="9">
        <v>7</v>
      </c>
      <c r="C6581" s="255" t="s">
        <v>9205</v>
      </c>
      <c r="D6581" s="9">
        <v>2839.5541371179811</v>
      </c>
      <c r="E6581" s="9">
        <v>1752644.3191166262</v>
      </c>
      <c r="F6581" s="255" t="s">
        <v>9123</v>
      </c>
      <c r="G6581" s="9"/>
      <c r="H6581" s="255" t="s">
        <v>9168</v>
      </c>
      <c r="I6581" s="9">
        <v>4</v>
      </c>
    </row>
    <row r="6582">
      <c r="A6582" s="255" t="s">
        <v>7759</v>
      </c>
      <c r="B6582" s="9">
        <v>7</v>
      </c>
      <c r="C6582" s="255" t="s">
        <v>9103</v>
      </c>
      <c r="D6582" s="9">
        <v>1367625.5279010984</v>
      </c>
      <c r="E6582" s="9">
        <v>1752644.3191166262</v>
      </c>
      <c r="F6582" s="255" t="s">
        <v>9124</v>
      </c>
      <c r="G6582" s="9"/>
      <c r="H6582" s="255" t="s">
        <v>9168</v>
      </c>
      <c r="I6582" s="9">
        <v>4</v>
      </c>
    </row>
    <row r="6583">
      <c r="A6583" s="255" t="s">
        <v>7760</v>
      </c>
      <c r="B6583" s="9">
        <v>7</v>
      </c>
      <c r="C6583" s="255" t="s">
        <v>9104</v>
      </c>
      <c r="D6583" s="9">
        <v>4976728427.2439432</v>
      </c>
      <c r="E6583" s="9">
        <v>1752644.3191166262</v>
      </c>
      <c r="F6583" s="255" t="s">
        <v>9124</v>
      </c>
      <c r="G6583" s="9"/>
      <c r="H6583" s="255" t="s">
        <v>9168</v>
      </c>
      <c r="I6583" s="9">
        <v>4</v>
      </c>
    </row>
    <row r="6584">
      <c r="A6584" s="255" t="s">
        <v>7761</v>
      </c>
      <c r="B6584" s="9">
        <v>7</v>
      </c>
      <c r="C6584" s="255" t="s">
        <v>9105</v>
      </c>
      <c r="D6584" s="9">
        <v>0.78032120549731032</v>
      </c>
      <c r="E6584" s="9">
        <v>1752644.3191166262</v>
      </c>
      <c r="F6584" s="255" t="s">
        <v>9124</v>
      </c>
      <c r="G6584" s="9"/>
      <c r="H6584" s="255" t="s">
        <v>9168</v>
      </c>
      <c r="I6584" s="9">
        <v>4</v>
      </c>
    </row>
    <row r="6585">
      <c r="A6585" s="255" t="s">
        <v>7762</v>
      </c>
      <c r="B6585" s="9">
        <v>7</v>
      </c>
      <c r="C6585" s="255" t="s">
        <v>9205</v>
      </c>
      <c r="D6585" s="9">
        <v>2839.5541371179811</v>
      </c>
      <c r="E6585" s="9">
        <v>1752644.3191166262</v>
      </c>
      <c r="F6585" s="255" t="s">
        <v>9124</v>
      </c>
      <c r="G6585" s="9"/>
      <c r="H6585" s="255" t="s">
        <v>9168</v>
      </c>
      <c r="I6585" s="9">
        <v>4</v>
      </c>
    </row>
    <row r="6586">
      <c r="A6586" s="255" t="s">
        <v>7763</v>
      </c>
      <c r="B6586" s="9">
        <v>7</v>
      </c>
      <c r="C6586" s="255" t="s">
        <v>9103</v>
      </c>
      <c r="D6586" s="9">
        <v>1752644.3191166262</v>
      </c>
      <c r="E6586" s="9">
        <v>1752644.3191166262</v>
      </c>
      <c r="F6586" s="255" t="s">
        <v>9125</v>
      </c>
      <c r="G6586" s="9"/>
      <c r="H6586" s="255" t="s">
        <v>9168</v>
      </c>
      <c r="I6586" s="9">
        <v>4</v>
      </c>
    </row>
    <row r="6587">
      <c r="A6587" s="255" t="s">
        <v>7764</v>
      </c>
      <c r="B6587" s="9">
        <v>7</v>
      </c>
      <c r="C6587" s="255" t="s">
        <v>9104</v>
      </c>
      <c r="D6587" s="9">
        <v>2924151810.0473056</v>
      </c>
      <c r="E6587" s="9">
        <v>1752644.3191166262</v>
      </c>
      <c r="F6587" s="255" t="s">
        <v>9125</v>
      </c>
      <c r="G6587" s="9"/>
      <c r="H6587" s="255" t="s">
        <v>9168</v>
      </c>
      <c r="I6587" s="9">
        <v>4</v>
      </c>
    </row>
    <row r="6588">
      <c r="A6588" s="255" t="s">
        <v>7765</v>
      </c>
      <c r="B6588" s="9">
        <v>7</v>
      </c>
      <c r="C6588" s="255" t="s">
        <v>9105</v>
      </c>
      <c r="D6588" s="9">
        <v>1</v>
      </c>
      <c r="E6588" s="9">
        <v>1752644.3191166262</v>
      </c>
      <c r="F6588" s="255" t="s">
        <v>9125</v>
      </c>
      <c r="G6588" s="9"/>
      <c r="H6588" s="255" t="s">
        <v>9168</v>
      </c>
      <c r="I6588" s="9">
        <v>4</v>
      </c>
    </row>
    <row r="6589">
      <c r="A6589" s="255" t="s">
        <v>7766</v>
      </c>
      <c r="B6589" s="9">
        <v>7</v>
      </c>
      <c r="C6589" s="255" t="s">
        <v>9205</v>
      </c>
      <c r="D6589" s="9">
        <v>1668.4228386516818</v>
      </c>
      <c r="E6589" s="9">
        <v>1752644.3191166262</v>
      </c>
      <c r="F6589" s="255" t="s">
        <v>9125</v>
      </c>
      <c r="G6589" s="9"/>
      <c r="H6589" s="255" t="s">
        <v>9168</v>
      </c>
      <c r="I6589" s="9">
        <v>4</v>
      </c>
    </row>
    <row r="6590">
      <c r="A6590" s="255" t="s">
        <v>7767</v>
      </c>
      <c r="B6590" s="9">
        <v>7</v>
      </c>
      <c r="C6590" s="255" t="s">
        <v>9103</v>
      </c>
      <c r="D6590" s="9">
        <v>1362533.5681616284</v>
      </c>
      <c r="E6590" s="9">
        <v>1752644.3191166262</v>
      </c>
      <c r="F6590" s="255" t="s">
        <v>9126</v>
      </c>
      <c r="G6590" s="9"/>
      <c r="H6590" s="255" t="s">
        <v>9168</v>
      </c>
      <c r="I6590" s="9">
        <v>4</v>
      </c>
    </row>
    <row r="6591">
      <c r="A6591" s="255" t="s">
        <v>7768</v>
      </c>
      <c r="B6591" s="9">
        <v>7</v>
      </c>
      <c r="C6591" s="255" t="s">
        <v>9104</v>
      </c>
      <c r="D6591" s="9">
        <v>4819835856.4654961</v>
      </c>
      <c r="E6591" s="9">
        <v>1752644.3191166262</v>
      </c>
      <c r="F6591" s="255" t="s">
        <v>9126</v>
      </c>
      <c r="G6591" s="9"/>
      <c r="H6591" s="255" t="s">
        <v>9168</v>
      </c>
      <c r="I6591" s="9">
        <v>4</v>
      </c>
    </row>
    <row r="6592">
      <c r="A6592" s="255" t="s">
        <v>7769</v>
      </c>
      <c r="B6592" s="9">
        <v>7</v>
      </c>
      <c r="C6592" s="255" t="s">
        <v>9105</v>
      </c>
      <c r="D6592" s="9">
        <v>0.77741590424255469</v>
      </c>
      <c r="E6592" s="9">
        <v>1752644.3191166262</v>
      </c>
      <c r="F6592" s="255" t="s">
        <v>9126</v>
      </c>
      <c r="G6592" s="9"/>
      <c r="H6592" s="255" t="s">
        <v>9168</v>
      </c>
      <c r="I6592" s="9">
        <v>4</v>
      </c>
    </row>
    <row r="6593">
      <c r="A6593" s="255" t="s">
        <v>7770</v>
      </c>
      <c r="B6593" s="9">
        <v>7</v>
      </c>
      <c r="C6593" s="255" t="s">
        <v>9205</v>
      </c>
      <c r="D6593" s="9">
        <v>2750.0365042091407</v>
      </c>
      <c r="E6593" s="9">
        <v>1752644.3191166262</v>
      </c>
      <c r="F6593" s="255" t="s">
        <v>9126</v>
      </c>
      <c r="G6593" s="9"/>
      <c r="H6593" s="255" t="s">
        <v>9168</v>
      </c>
      <c r="I6593" s="9">
        <v>4</v>
      </c>
    </row>
    <row r="6594">
      <c r="A6594" s="255" t="s">
        <v>7771</v>
      </c>
      <c r="B6594" s="9">
        <v>7</v>
      </c>
      <c r="C6594" s="255" t="s">
        <v>9103</v>
      </c>
      <c r="D6594" s="9">
        <v>1603263.1502029914</v>
      </c>
      <c r="E6594" s="9">
        <v>1752644.3191166262</v>
      </c>
      <c r="F6594" s="255" t="s">
        <v>9127</v>
      </c>
      <c r="G6594" s="9"/>
      <c r="H6594" s="255" t="s">
        <v>9168</v>
      </c>
      <c r="I6594" s="9">
        <v>4</v>
      </c>
    </row>
    <row r="6595">
      <c r="A6595" s="255" t="s">
        <v>7772</v>
      </c>
      <c r="B6595" s="9">
        <v>7</v>
      </c>
      <c r="C6595" s="255" t="s">
        <v>9104</v>
      </c>
      <c r="D6595" s="9">
        <v>9796564283.7094383</v>
      </c>
      <c r="E6595" s="9">
        <v>1752644.3191166262</v>
      </c>
      <c r="F6595" s="255" t="s">
        <v>9127</v>
      </c>
      <c r="G6595" s="9"/>
      <c r="H6595" s="255" t="s">
        <v>9168</v>
      </c>
      <c r="I6595" s="9">
        <v>4</v>
      </c>
    </row>
    <row r="6596">
      <c r="A6596" s="255" t="s">
        <v>7773</v>
      </c>
      <c r="B6596" s="9">
        <v>7</v>
      </c>
      <c r="C6596" s="255" t="s">
        <v>9105</v>
      </c>
      <c r="D6596" s="9">
        <v>0.91476812078509673</v>
      </c>
      <c r="E6596" s="9">
        <v>1752644.3191166262</v>
      </c>
      <c r="F6596" s="255" t="s">
        <v>9127</v>
      </c>
      <c r="G6596" s="9"/>
      <c r="H6596" s="255" t="s">
        <v>9168</v>
      </c>
      <c r="I6596" s="9">
        <v>4</v>
      </c>
    </row>
    <row r="6597">
      <c r="A6597" s="255" t="s">
        <v>7774</v>
      </c>
      <c r="B6597" s="9">
        <v>7</v>
      </c>
      <c r="C6597" s="255" t="s">
        <v>9205</v>
      </c>
      <c r="D6597" s="9">
        <v>5589.5906413271214</v>
      </c>
      <c r="E6597" s="9">
        <v>1752644.3191166262</v>
      </c>
      <c r="F6597" s="255" t="s">
        <v>9127</v>
      </c>
      <c r="G6597" s="9"/>
      <c r="H6597" s="255" t="s">
        <v>9168</v>
      </c>
      <c r="I6597" s="9">
        <v>4</v>
      </c>
    </row>
    <row r="6598">
      <c r="A6598" s="255" t="s">
        <v>7775</v>
      </c>
      <c r="B6598" s="9">
        <v>7</v>
      </c>
      <c r="C6598" s="255" t="s">
        <v>9103</v>
      </c>
      <c r="D6598" s="9">
        <v>1603263.1502029914</v>
      </c>
      <c r="E6598" s="9">
        <v>1752644.3191166262</v>
      </c>
      <c r="F6598" s="255" t="s">
        <v>9128</v>
      </c>
      <c r="G6598" s="9"/>
      <c r="H6598" s="255" t="s">
        <v>9168</v>
      </c>
      <c r="I6598" s="9">
        <v>4</v>
      </c>
    </row>
    <row r="6599">
      <c r="A6599" s="255" t="s">
        <v>7776</v>
      </c>
      <c r="B6599" s="9">
        <v>7</v>
      </c>
      <c r="C6599" s="255" t="s">
        <v>9104</v>
      </c>
      <c r="D6599" s="9">
        <v>9796564283.7094383</v>
      </c>
      <c r="E6599" s="9">
        <v>1752644.3191166262</v>
      </c>
      <c r="F6599" s="255" t="s">
        <v>9128</v>
      </c>
      <c r="G6599" s="9"/>
      <c r="H6599" s="255" t="s">
        <v>9168</v>
      </c>
      <c r="I6599" s="9">
        <v>4</v>
      </c>
    </row>
    <row r="6600">
      <c r="A6600" s="255" t="s">
        <v>7777</v>
      </c>
      <c r="B6600" s="9">
        <v>7</v>
      </c>
      <c r="C6600" s="255" t="s">
        <v>9105</v>
      </c>
      <c r="D6600" s="9">
        <v>0.91476812078509673</v>
      </c>
      <c r="E6600" s="9">
        <v>1752644.3191166262</v>
      </c>
      <c r="F6600" s="255" t="s">
        <v>9128</v>
      </c>
      <c r="G6600" s="9"/>
      <c r="H6600" s="255" t="s">
        <v>9168</v>
      </c>
      <c r="I6600" s="9">
        <v>4</v>
      </c>
    </row>
    <row r="6601">
      <c r="A6601" s="255" t="s">
        <v>7778</v>
      </c>
      <c r="B6601" s="9">
        <v>7</v>
      </c>
      <c r="C6601" s="255" t="s">
        <v>9205</v>
      </c>
      <c r="D6601" s="9">
        <v>5589.5906413271214</v>
      </c>
      <c r="E6601" s="9">
        <v>1752644.3191166262</v>
      </c>
      <c r="F6601" s="255" t="s">
        <v>9128</v>
      </c>
      <c r="G6601" s="9"/>
      <c r="H6601" s="255" t="s">
        <v>9168</v>
      </c>
      <c r="I6601" s="9">
        <v>4</v>
      </c>
    </row>
    <row r="6602">
      <c r="A6602" s="255" t="s">
        <v>7779</v>
      </c>
      <c r="B6602" s="9">
        <v>7</v>
      </c>
      <c r="C6602" s="255" t="s">
        <v>9103</v>
      </c>
      <c r="D6602" s="9">
        <v>822889.93571522855</v>
      </c>
      <c r="E6602" s="9">
        <v>1752644.3191166262</v>
      </c>
      <c r="F6602" s="255" t="s">
        <v>9129</v>
      </c>
      <c r="G6602" s="9"/>
      <c r="H6602" s="255" t="s">
        <v>9168</v>
      </c>
      <c r="I6602" s="9">
        <v>4</v>
      </c>
    </row>
    <row r="6603">
      <c r="A6603" s="255" t="s">
        <v>7780</v>
      </c>
      <c r="B6603" s="9">
        <v>7</v>
      </c>
      <c r="C6603" s="255" t="s">
        <v>9104</v>
      </c>
      <c r="D6603" s="9">
        <v>219511842.61033964</v>
      </c>
      <c r="E6603" s="9">
        <v>1752644.3191166262</v>
      </c>
      <c r="F6603" s="255" t="s">
        <v>9129</v>
      </c>
      <c r="G6603" s="9"/>
      <c r="H6603" s="255" t="s">
        <v>9168</v>
      </c>
      <c r="I6603" s="9">
        <v>4</v>
      </c>
    </row>
    <row r="6604">
      <c r="A6604" s="255" t="s">
        <v>7781</v>
      </c>
      <c r="B6604" s="9">
        <v>7</v>
      </c>
      <c r="C6604" s="255" t="s">
        <v>9105</v>
      </c>
      <c r="D6604" s="9">
        <v>0.46951336716738074</v>
      </c>
      <c r="E6604" s="9">
        <v>1752644.3191166262</v>
      </c>
      <c r="F6604" s="255" t="s">
        <v>9129</v>
      </c>
      <c r="G6604" s="9"/>
      <c r="H6604" s="255" t="s">
        <v>9168</v>
      </c>
      <c r="I6604" s="9">
        <v>4</v>
      </c>
    </row>
    <row r="6605">
      <c r="A6605" s="255" t="s">
        <v>7782</v>
      </c>
      <c r="B6605" s="9">
        <v>7</v>
      </c>
      <c r="C6605" s="255" t="s">
        <v>9205</v>
      </c>
      <c r="D6605" s="9">
        <v>125.24608685062738</v>
      </c>
      <c r="E6605" s="9">
        <v>1752644.3191166262</v>
      </c>
      <c r="F6605" s="255" t="s">
        <v>9129</v>
      </c>
      <c r="G6605" s="9"/>
      <c r="H6605" s="255" t="s">
        <v>9168</v>
      </c>
      <c r="I6605" s="9">
        <v>4</v>
      </c>
    </row>
    <row r="6606">
      <c r="A6606" s="255" t="s">
        <v>7783</v>
      </c>
      <c r="B6606" s="9">
        <v>7</v>
      </c>
      <c r="C6606" s="255" t="s">
        <v>9103</v>
      </c>
      <c r="D6606" s="9">
        <v>822889.93571522855</v>
      </c>
      <c r="E6606" s="9">
        <v>1752644.3191166262</v>
      </c>
      <c r="F6606" s="255" t="s">
        <v>9130</v>
      </c>
      <c r="G6606" s="9"/>
      <c r="H6606" s="255" t="s">
        <v>9168</v>
      </c>
      <c r="I6606" s="9">
        <v>4</v>
      </c>
    </row>
    <row r="6607">
      <c r="A6607" s="255" t="s">
        <v>7784</v>
      </c>
      <c r="B6607" s="9">
        <v>7</v>
      </c>
      <c r="C6607" s="255" t="s">
        <v>9104</v>
      </c>
      <c r="D6607" s="9">
        <v>219511842.61033964</v>
      </c>
      <c r="E6607" s="9">
        <v>1752644.3191166262</v>
      </c>
      <c r="F6607" s="255" t="s">
        <v>9130</v>
      </c>
      <c r="G6607" s="9"/>
      <c r="H6607" s="255" t="s">
        <v>9168</v>
      </c>
      <c r="I6607" s="9">
        <v>4</v>
      </c>
    </row>
    <row r="6608">
      <c r="A6608" s="255" t="s">
        <v>7785</v>
      </c>
      <c r="B6608" s="9">
        <v>7</v>
      </c>
      <c r="C6608" s="255" t="s">
        <v>9105</v>
      </c>
      <c r="D6608" s="9">
        <v>0.46951336716738074</v>
      </c>
      <c r="E6608" s="9">
        <v>1752644.3191166262</v>
      </c>
      <c r="F6608" s="255" t="s">
        <v>9130</v>
      </c>
      <c r="G6608" s="9"/>
      <c r="H6608" s="255" t="s">
        <v>9168</v>
      </c>
      <c r="I6608" s="9">
        <v>4</v>
      </c>
    </row>
    <row r="6609">
      <c r="A6609" s="255" t="s">
        <v>7786</v>
      </c>
      <c r="B6609" s="9">
        <v>7</v>
      </c>
      <c r="C6609" s="255" t="s">
        <v>9205</v>
      </c>
      <c r="D6609" s="9">
        <v>125.24608685062738</v>
      </c>
      <c r="E6609" s="9">
        <v>1752644.3191166262</v>
      </c>
      <c r="F6609" s="255" t="s">
        <v>9130</v>
      </c>
      <c r="G6609" s="9"/>
      <c r="H6609" s="255" t="s">
        <v>9168</v>
      </c>
      <c r="I6609" s="9">
        <v>4</v>
      </c>
    </row>
    <row r="6610">
      <c r="A6610" s="255" t="s">
        <v>7787</v>
      </c>
      <c r="B6610" s="9">
        <v>7</v>
      </c>
      <c r="C6610" s="255" t="s">
        <v>9103</v>
      </c>
      <c r="D6610" s="9">
        <v>1752644.3191166262</v>
      </c>
      <c r="E6610" s="9">
        <v>1752644.3191166262</v>
      </c>
      <c r="F6610" s="255" t="s">
        <v>9131</v>
      </c>
      <c r="G6610" s="9"/>
      <c r="H6610" s="255" t="s">
        <v>9168</v>
      </c>
      <c r="I6610" s="9">
        <v>4</v>
      </c>
    </row>
    <row r="6611">
      <c r="A6611" s="255" t="s">
        <v>7788</v>
      </c>
      <c r="B6611" s="9">
        <v>7</v>
      </c>
      <c r="C6611" s="255" t="s">
        <v>9104</v>
      </c>
      <c r="D6611" s="9">
        <v>4757216584.6336031</v>
      </c>
      <c r="E6611" s="9">
        <v>1752644.3191166262</v>
      </c>
      <c r="F6611" s="255" t="s">
        <v>9131</v>
      </c>
      <c r="G6611" s="9"/>
      <c r="H6611" s="255" t="s">
        <v>9168</v>
      </c>
      <c r="I6611" s="9">
        <v>4</v>
      </c>
    </row>
    <row r="6612">
      <c r="A6612" s="255" t="s">
        <v>7789</v>
      </c>
      <c r="B6612" s="9">
        <v>7</v>
      </c>
      <c r="C6612" s="255" t="s">
        <v>9105</v>
      </c>
      <c r="D6612" s="9">
        <v>1</v>
      </c>
      <c r="E6612" s="9">
        <v>1752644.3191166262</v>
      </c>
      <c r="F6612" s="255" t="s">
        <v>9131</v>
      </c>
      <c r="G6612" s="9"/>
      <c r="H6612" s="255" t="s">
        <v>9168</v>
      </c>
      <c r="I6612" s="9">
        <v>4</v>
      </c>
    </row>
    <row r="6613">
      <c r="A6613" s="255" t="s">
        <v>7790</v>
      </c>
      <c r="B6613" s="9">
        <v>7</v>
      </c>
      <c r="C6613" s="255" t="s">
        <v>9205</v>
      </c>
      <c r="D6613" s="9">
        <v>2714.3080502673538</v>
      </c>
      <c r="E6613" s="9">
        <v>1752644.3191166262</v>
      </c>
      <c r="F6613" s="255" t="s">
        <v>9131</v>
      </c>
      <c r="G6613" s="9"/>
      <c r="H6613" s="255" t="s">
        <v>9168</v>
      </c>
      <c r="I6613" s="9">
        <v>4</v>
      </c>
    </row>
    <row r="6614">
      <c r="A6614" s="255" t="s">
        <v>7791</v>
      </c>
      <c r="B6614" s="9">
        <v>7</v>
      </c>
      <c r="C6614" s="255" t="s">
        <v>9103</v>
      </c>
      <c r="D6614" s="9">
        <v>1752644.3191166262</v>
      </c>
      <c r="E6614" s="9">
        <v>1752644.3191166262</v>
      </c>
      <c r="F6614" s="255" t="s">
        <v>9132</v>
      </c>
      <c r="G6614" s="9"/>
      <c r="H6614" s="255" t="s">
        <v>9168</v>
      </c>
      <c r="I6614" s="9">
        <v>4</v>
      </c>
    </row>
    <row r="6615">
      <c r="A6615" s="255" t="s">
        <v>7792</v>
      </c>
      <c r="B6615" s="9">
        <v>7</v>
      </c>
      <c r="C6615" s="255" t="s">
        <v>9104</v>
      </c>
      <c r="D6615" s="9">
        <v>7799126292.5500822</v>
      </c>
      <c r="E6615" s="9">
        <v>1752644.3191166262</v>
      </c>
      <c r="F6615" s="255" t="s">
        <v>9132</v>
      </c>
      <c r="G6615" s="9"/>
      <c r="H6615" s="255" t="s">
        <v>9168</v>
      </c>
      <c r="I6615" s="9">
        <v>4</v>
      </c>
    </row>
    <row r="6616">
      <c r="A6616" s="255" t="s">
        <v>7793</v>
      </c>
      <c r="B6616" s="9">
        <v>7</v>
      </c>
      <c r="C6616" s="255" t="s">
        <v>9105</v>
      </c>
      <c r="D6616" s="9">
        <v>1</v>
      </c>
      <c r="E6616" s="9">
        <v>1752644.3191166262</v>
      </c>
      <c r="F6616" s="255" t="s">
        <v>9132</v>
      </c>
      <c r="G6616" s="9"/>
      <c r="H6616" s="255" t="s">
        <v>9168</v>
      </c>
      <c r="I6616" s="9">
        <v>4</v>
      </c>
    </row>
    <row r="6617">
      <c r="A6617" s="255" t="s">
        <v>7794</v>
      </c>
      <c r="B6617" s="9">
        <v>7</v>
      </c>
      <c r="C6617" s="255" t="s">
        <v>9205</v>
      </c>
      <c r="D6617" s="9">
        <v>4449.9195914896327</v>
      </c>
      <c r="E6617" s="9">
        <v>1752644.3191166262</v>
      </c>
      <c r="F6617" s="255" t="s">
        <v>9132</v>
      </c>
      <c r="G6617" s="9"/>
      <c r="H6617" s="255" t="s">
        <v>9168</v>
      </c>
      <c r="I6617" s="9">
        <v>4</v>
      </c>
    </row>
    <row r="6618">
      <c r="A6618" s="255" t="s">
        <v>7795</v>
      </c>
      <c r="B6618" s="9">
        <v>7</v>
      </c>
      <c r="C6618" s="255" t="s">
        <v>9103</v>
      </c>
      <c r="D6618" s="9">
        <v>1443425.5812379206</v>
      </c>
      <c r="E6618" s="9">
        <v>1752644.3191166262</v>
      </c>
      <c r="F6618" s="255" t="s">
        <v>9133</v>
      </c>
      <c r="G6618" s="9"/>
      <c r="H6618" s="255" t="s">
        <v>9168</v>
      </c>
      <c r="I6618" s="9">
        <v>4</v>
      </c>
    </row>
    <row r="6619">
      <c r="A6619" s="255" t="s">
        <v>7796</v>
      </c>
      <c r="B6619" s="9">
        <v>7</v>
      </c>
      <c r="C6619" s="255" t="s">
        <v>9104</v>
      </c>
      <c r="D6619" s="9">
        <v>5881540952.8948088</v>
      </c>
      <c r="E6619" s="9">
        <v>1752644.3191166262</v>
      </c>
      <c r="F6619" s="255" t="s">
        <v>9133</v>
      </c>
      <c r="G6619" s="9"/>
      <c r="H6619" s="255" t="s">
        <v>9168</v>
      </c>
      <c r="I6619" s="9">
        <v>4</v>
      </c>
    </row>
    <row r="6620">
      <c r="A6620" s="255" t="s">
        <v>7797</v>
      </c>
      <c r="B6620" s="9">
        <v>7</v>
      </c>
      <c r="C6620" s="255" t="s">
        <v>9105</v>
      </c>
      <c r="D6620" s="9">
        <v>0.82357017079508799</v>
      </c>
      <c r="E6620" s="9">
        <v>1752644.3191166262</v>
      </c>
      <c r="F6620" s="255" t="s">
        <v>9133</v>
      </c>
      <c r="G6620" s="9"/>
      <c r="H6620" s="255" t="s">
        <v>9168</v>
      </c>
      <c r="I6620" s="9">
        <v>4</v>
      </c>
    </row>
    <row r="6621">
      <c r="A6621" s="255" t="s">
        <v>7798</v>
      </c>
      <c r="B6621" s="9">
        <v>7</v>
      </c>
      <c r="C6621" s="255" t="s">
        <v>9205</v>
      </c>
      <c r="D6621" s="9">
        <v>3355.8097833901879</v>
      </c>
      <c r="E6621" s="9">
        <v>1752644.3191166262</v>
      </c>
      <c r="F6621" s="255" t="s">
        <v>9133</v>
      </c>
      <c r="G6621" s="9"/>
      <c r="H6621" s="255" t="s">
        <v>9168</v>
      </c>
      <c r="I6621" s="9">
        <v>4</v>
      </c>
    </row>
    <row r="6622">
      <c r="A6622" s="255" t="s">
        <v>7799</v>
      </c>
      <c r="B6622" s="9">
        <v>7</v>
      </c>
      <c r="C6622" s="255" t="s">
        <v>9103</v>
      </c>
      <c r="D6622" s="9">
        <v>0</v>
      </c>
      <c r="E6622" s="9">
        <v>1752644.3191166262</v>
      </c>
      <c r="F6622" s="255" t="s">
        <v>9134</v>
      </c>
      <c r="G6622" s="9"/>
      <c r="H6622" s="255" t="s">
        <v>9168</v>
      </c>
      <c r="I6622" s="9">
        <v>4</v>
      </c>
    </row>
    <row r="6623">
      <c r="A6623" s="255" t="s">
        <v>7800</v>
      </c>
      <c r="B6623" s="9">
        <v>7</v>
      </c>
      <c r="C6623" s="255" t="s">
        <v>9104</v>
      </c>
      <c r="D6623" s="9">
        <v>-3884102961.7354517</v>
      </c>
      <c r="E6623" s="9">
        <v>1752644.3191166262</v>
      </c>
      <c r="F6623" s="255" t="s">
        <v>9134</v>
      </c>
      <c r="G6623" s="9"/>
      <c r="H6623" s="255" t="s">
        <v>9168</v>
      </c>
      <c r="I6623" s="9">
        <v>4</v>
      </c>
    </row>
    <row r="6624">
      <c r="A6624" s="255" t="s">
        <v>7801</v>
      </c>
      <c r="B6624" s="9">
        <v>7</v>
      </c>
      <c r="C6624" s="255" t="s">
        <v>9105</v>
      </c>
      <c r="D6624" s="9">
        <v>0</v>
      </c>
      <c r="E6624" s="9">
        <v>1752644.3191166262</v>
      </c>
      <c r="F6624" s="255" t="s">
        <v>9134</v>
      </c>
      <c r="G6624" s="9"/>
      <c r="H6624" s="255" t="s">
        <v>9168</v>
      </c>
      <c r="I6624" s="9">
        <v>4</v>
      </c>
    </row>
    <row r="6625">
      <c r="A6625" s="255" t="s">
        <v>7802</v>
      </c>
      <c r="B6625" s="9">
        <v>7</v>
      </c>
      <c r="C6625" s="255" t="s">
        <v>9205</v>
      </c>
      <c r="D6625" s="9">
        <v>-2216.1387335526988</v>
      </c>
      <c r="E6625" s="9">
        <v>1752644.3191166262</v>
      </c>
      <c r="F6625" s="255" t="s">
        <v>9134</v>
      </c>
      <c r="G6625" s="9"/>
      <c r="H6625" s="255" t="s">
        <v>9168</v>
      </c>
      <c r="I6625" s="9">
        <v>4</v>
      </c>
    </row>
    <row r="6626">
      <c r="A6626" s="255" t="s">
        <v>7803</v>
      </c>
      <c r="B6626" s="9">
        <v>7</v>
      </c>
      <c r="C6626" s="255" t="s">
        <v>9103</v>
      </c>
      <c r="D6626" s="9">
        <v>1106787.7953854478</v>
      </c>
      <c r="E6626" s="9">
        <v>1752644.3191166262</v>
      </c>
      <c r="F6626" s="255" t="s">
        <v>9135</v>
      </c>
      <c r="G6626" s="9"/>
      <c r="H6626" s="255" t="s">
        <v>9168</v>
      </c>
      <c r="I6626" s="9">
        <v>4</v>
      </c>
    </row>
    <row r="6627">
      <c r="A6627" s="255" t="s">
        <v>7804</v>
      </c>
      <c r="B6627" s="9">
        <v>7</v>
      </c>
      <c r="C6627" s="255" t="s">
        <v>9104</v>
      </c>
      <c r="D6627" s="9">
        <v>1997437991.1593568</v>
      </c>
      <c r="E6627" s="9">
        <v>1752644.3191166262</v>
      </c>
      <c r="F6627" s="255" t="s">
        <v>9135</v>
      </c>
      <c r="G6627" s="9"/>
      <c r="H6627" s="255" t="s">
        <v>9168</v>
      </c>
      <c r="I6627" s="9">
        <v>4</v>
      </c>
    </row>
    <row r="6628">
      <c r="A6628" s="255" t="s">
        <v>7805</v>
      </c>
      <c r="B6628" s="9">
        <v>7</v>
      </c>
      <c r="C6628" s="255" t="s">
        <v>9105</v>
      </c>
      <c r="D6628" s="9">
        <v>0.63149595346493048</v>
      </c>
      <c r="E6628" s="9">
        <v>1752644.3191166262</v>
      </c>
      <c r="F6628" s="255" t="s">
        <v>9135</v>
      </c>
      <c r="G6628" s="9"/>
      <c r="H6628" s="255" t="s">
        <v>9168</v>
      </c>
      <c r="I6628" s="9">
        <v>4</v>
      </c>
    </row>
    <row r="6629">
      <c r="A6629" s="255" t="s">
        <v>7806</v>
      </c>
      <c r="B6629" s="9">
        <v>7</v>
      </c>
      <c r="C6629" s="255" t="s">
        <v>9205</v>
      </c>
      <c r="D6629" s="9">
        <v>1139.6710498374891</v>
      </c>
      <c r="E6629" s="9">
        <v>1752644.3191166262</v>
      </c>
      <c r="F6629" s="255" t="s">
        <v>9135</v>
      </c>
      <c r="G6629" s="9"/>
      <c r="H6629" s="255" t="s">
        <v>9168</v>
      </c>
      <c r="I6629" s="9">
        <v>4</v>
      </c>
    </row>
    <row r="6630">
      <c r="A6630" s="255" t="s">
        <v>7807</v>
      </c>
      <c r="B6630" s="9">
        <v>7</v>
      </c>
      <c r="C6630" s="255" t="s">
        <v>9103</v>
      </c>
      <c r="D6630" s="9">
        <v>430709.58248371026</v>
      </c>
      <c r="E6630" s="9">
        <v>1752644.3191166262</v>
      </c>
      <c r="F6630" s="255" t="s">
        <v>9136</v>
      </c>
      <c r="G6630" s="9"/>
      <c r="H6630" s="255" t="s">
        <v>9168</v>
      </c>
      <c r="I6630" s="9">
        <v>4</v>
      </c>
    </row>
    <row r="6631">
      <c r="A6631" s="255" t="s">
        <v>7808</v>
      </c>
      <c r="B6631" s="9">
        <v>7</v>
      </c>
      <c r="C6631" s="255" t="s">
        <v>9104</v>
      </c>
      <c r="D6631" s="9">
        <v>1777926148.5490172</v>
      </c>
      <c r="E6631" s="9">
        <v>1752644.3191166262</v>
      </c>
      <c r="F6631" s="255" t="s">
        <v>9136</v>
      </c>
      <c r="G6631" s="9"/>
      <c r="H6631" s="255" t="s">
        <v>9168</v>
      </c>
      <c r="I6631" s="9">
        <v>4</v>
      </c>
    </row>
    <row r="6632">
      <c r="A6632" s="255" t="s">
        <v>7809</v>
      </c>
      <c r="B6632" s="9">
        <v>7</v>
      </c>
      <c r="C6632" s="255" t="s">
        <v>9105</v>
      </c>
      <c r="D6632" s="9">
        <v>0.24574842584192894</v>
      </c>
      <c r="E6632" s="9">
        <v>1752644.3191166262</v>
      </c>
      <c r="F6632" s="255" t="s">
        <v>9136</v>
      </c>
      <c r="G6632" s="9"/>
      <c r="H6632" s="255" t="s">
        <v>9168</v>
      </c>
      <c r="I6632" s="9">
        <v>4</v>
      </c>
    </row>
    <row r="6633">
      <c r="A6633" s="255" t="s">
        <v>7810</v>
      </c>
      <c r="B6633" s="9">
        <v>7</v>
      </c>
      <c r="C6633" s="255" t="s">
        <v>9205</v>
      </c>
      <c r="D6633" s="9">
        <v>1014.4249629868618</v>
      </c>
      <c r="E6633" s="9">
        <v>1752644.3191166262</v>
      </c>
      <c r="F6633" s="255" t="s">
        <v>9136</v>
      </c>
      <c r="G6633" s="9"/>
      <c r="H6633" s="255" t="s">
        <v>9168</v>
      </c>
      <c r="I6633" s="9">
        <v>4</v>
      </c>
    </row>
    <row r="6634">
      <c r="A6634" s="255" t="s">
        <v>7811</v>
      </c>
      <c r="B6634" s="9">
        <v>7</v>
      </c>
      <c r="C6634" s="255" t="s">
        <v>9103</v>
      </c>
      <c r="D6634" s="9">
        <v>1288047.7476021238</v>
      </c>
      <c r="E6634" s="9">
        <v>1752644.3191166262</v>
      </c>
      <c r="F6634" s="255" t="s">
        <v>9137</v>
      </c>
      <c r="G6634" s="9"/>
      <c r="H6634" s="255" t="s">
        <v>9168</v>
      </c>
      <c r="I6634" s="9">
        <v>4</v>
      </c>
    </row>
    <row r="6635">
      <c r="A6635" s="255" t="s">
        <v>7812</v>
      </c>
      <c r="B6635" s="9">
        <v>7</v>
      </c>
      <c r="C6635" s="255" t="s">
        <v>9104</v>
      </c>
      <c r="D6635" s="9">
        <v>3041909707.9164791</v>
      </c>
      <c r="E6635" s="9">
        <v>1752644.3191166262</v>
      </c>
      <c r="F6635" s="255" t="s">
        <v>9137</v>
      </c>
      <c r="G6635" s="9"/>
      <c r="H6635" s="255" t="s">
        <v>9168</v>
      </c>
      <c r="I6635" s="9">
        <v>4</v>
      </c>
    </row>
    <row r="6636">
      <c r="A6636" s="255" t="s">
        <v>7813</v>
      </c>
      <c r="B6636" s="9">
        <v>7</v>
      </c>
      <c r="C6636" s="255" t="s">
        <v>9105</v>
      </c>
      <c r="D6636" s="9">
        <v>0.73491679603955817</v>
      </c>
      <c r="E6636" s="9">
        <v>1752644.3191166262</v>
      </c>
      <c r="F6636" s="255" t="s">
        <v>9137</v>
      </c>
      <c r="G6636" s="9"/>
      <c r="H6636" s="255" t="s">
        <v>9168</v>
      </c>
      <c r="I6636" s="9">
        <v>4</v>
      </c>
    </row>
    <row r="6637">
      <c r="A6637" s="255" t="s">
        <v>7814</v>
      </c>
      <c r="B6637" s="9">
        <v>7</v>
      </c>
      <c r="C6637" s="255" t="s">
        <v>9205</v>
      </c>
      <c r="D6637" s="9">
        <v>1735.6115412222789</v>
      </c>
      <c r="E6637" s="9">
        <v>1752644.3191166262</v>
      </c>
      <c r="F6637" s="255" t="s">
        <v>9137</v>
      </c>
      <c r="G6637" s="9"/>
      <c r="H6637" s="255" t="s">
        <v>9168</v>
      </c>
      <c r="I6637" s="9">
        <v>4</v>
      </c>
    </row>
    <row r="6638">
      <c r="A6638" s="255" t="s">
        <v>7815</v>
      </c>
      <c r="B6638" s="9">
        <v>7</v>
      </c>
      <c r="C6638" s="255" t="s">
        <v>9103</v>
      </c>
      <c r="D6638" s="9">
        <v>0</v>
      </c>
      <c r="E6638" s="9">
        <v>1752644.3191166262</v>
      </c>
      <c r="F6638" s="255" t="s">
        <v>9138</v>
      </c>
      <c r="G6638" s="9"/>
      <c r="H6638" s="255" t="s">
        <v>9168</v>
      </c>
      <c r="I6638" s="9">
        <v>4</v>
      </c>
    </row>
    <row r="6639">
      <c r="A6639" s="255" t="s">
        <v>7816</v>
      </c>
      <c r="B6639" s="9">
        <v>7</v>
      </c>
      <c r="C6639" s="255" t="s">
        <v>9104</v>
      </c>
      <c r="D6639" s="9">
        <v>0</v>
      </c>
      <c r="E6639" s="9">
        <v>1752644.3191166262</v>
      </c>
      <c r="F6639" s="255" t="s">
        <v>9138</v>
      </c>
      <c r="G6639" s="9"/>
      <c r="H6639" s="255" t="s">
        <v>9168</v>
      </c>
      <c r="I6639" s="9">
        <v>4</v>
      </c>
    </row>
    <row r="6640">
      <c r="A6640" s="255" t="s">
        <v>7817</v>
      </c>
      <c r="B6640" s="9">
        <v>7</v>
      </c>
      <c r="C6640" s="255" t="s">
        <v>9105</v>
      </c>
      <c r="D6640" s="9">
        <v>0</v>
      </c>
      <c r="E6640" s="9">
        <v>1752644.3191166262</v>
      </c>
      <c r="F6640" s="255" t="s">
        <v>9138</v>
      </c>
      <c r="G6640" s="9"/>
      <c r="H6640" s="255" t="s">
        <v>9168</v>
      </c>
      <c r="I6640" s="9">
        <v>4</v>
      </c>
    </row>
    <row r="6641">
      <c r="A6641" s="255" t="s">
        <v>7818</v>
      </c>
      <c r="B6641" s="9">
        <v>7</v>
      </c>
      <c r="C6641" s="255" t="s">
        <v>9205</v>
      </c>
      <c r="D6641" s="9">
        <v>0</v>
      </c>
      <c r="E6641" s="9">
        <v>1752644.3191166262</v>
      </c>
      <c r="F6641" s="255" t="s">
        <v>9138</v>
      </c>
      <c r="G6641" s="9"/>
      <c r="H6641" s="255" t="s">
        <v>9168</v>
      </c>
      <c r="I6641" s="9">
        <v>4</v>
      </c>
    </row>
    <row r="6642">
      <c r="A6642" s="255" t="s">
        <v>7819</v>
      </c>
      <c r="B6642" s="9">
        <v>8</v>
      </c>
      <c r="C6642" s="255" t="s">
        <v>9103</v>
      </c>
      <c r="D6642" s="9">
        <v>1377747.3968067053</v>
      </c>
      <c r="E6642" s="9">
        <v>1746329.1424868982</v>
      </c>
      <c r="F6642" s="255" t="s">
        <v>9114</v>
      </c>
      <c r="G6642" s="9"/>
      <c r="H6642" s="255" t="s">
        <v>9168</v>
      </c>
      <c r="I6642" s="9">
        <v>4</v>
      </c>
    </row>
    <row r="6643">
      <c r="A6643" s="255" t="s">
        <v>7820</v>
      </c>
      <c r="B6643" s="9">
        <v>8</v>
      </c>
      <c r="C6643" s="255" t="s">
        <v>9104</v>
      </c>
      <c r="D6643" s="9">
        <v>7068351393.4064217</v>
      </c>
      <c r="E6643" s="9">
        <v>1746329.1424868982</v>
      </c>
      <c r="F6643" s="255" t="s">
        <v>9114</v>
      </c>
      <c r="G6643" s="9"/>
      <c r="H6643" s="255" t="s">
        <v>9168</v>
      </c>
      <c r="I6643" s="9">
        <v>4</v>
      </c>
    </row>
    <row r="6644">
      <c r="A6644" s="255" t="s">
        <v>7821</v>
      </c>
      <c r="B6644" s="9">
        <v>8</v>
      </c>
      <c r="C6644" s="255" t="s">
        <v>9105</v>
      </c>
      <c r="D6644" s="9">
        <v>0.7889391313968992</v>
      </c>
      <c r="E6644" s="9">
        <v>1746329.1424868982</v>
      </c>
      <c r="F6644" s="255" t="s">
        <v>9114</v>
      </c>
      <c r="G6644" s="9"/>
      <c r="H6644" s="255" t="s">
        <v>9168</v>
      </c>
      <c r="I6644" s="9">
        <v>4</v>
      </c>
    </row>
    <row r="6645">
      <c r="A6645" s="255" t="s">
        <v>7822</v>
      </c>
      <c r="B6645" s="9">
        <v>8</v>
      </c>
      <c r="C6645" s="255" t="s">
        <v>9205</v>
      </c>
      <c r="D6645" s="9">
        <v>4047.5482092342463</v>
      </c>
      <c r="E6645" s="9">
        <v>1746329.1424868982</v>
      </c>
      <c r="F6645" s="255" t="s">
        <v>9114</v>
      </c>
      <c r="G6645" s="9"/>
      <c r="H6645" s="255" t="s">
        <v>9168</v>
      </c>
      <c r="I6645" s="9">
        <v>4</v>
      </c>
    </row>
    <row r="6646">
      <c r="A6646" s="255" t="s">
        <v>7823</v>
      </c>
      <c r="B6646" s="9">
        <v>8</v>
      </c>
      <c r="C6646" s="255" t="s">
        <v>9103</v>
      </c>
      <c r="D6646" s="9">
        <v>0</v>
      </c>
      <c r="E6646" s="9">
        <v>1746329.1424868982</v>
      </c>
      <c r="F6646" s="255" t="s">
        <v>9115</v>
      </c>
      <c r="G6646" s="9"/>
      <c r="H6646" s="255" t="s">
        <v>9168</v>
      </c>
      <c r="I6646" s="9">
        <v>4</v>
      </c>
    </row>
    <row r="6647">
      <c r="A6647" s="255" t="s">
        <v>7824</v>
      </c>
      <c r="B6647" s="9">
        <v>8</v>
      </c>
      <c r="C6647" s="255" t="s">
        <v>9104</v>
      </c>
      <c r="D6647" s="9">
        <v>0</v>
      </c>
      <c r="E6647" s="9">
        <v>1746329.1424868982</v>
      </c>
      <c r="F6647" s="255" t="s">
        <v>9115</v>
      </c>
      <c r="G6647" s="9"/>
      <c r="H6647" s="255" t="s">
        <v>9168</v>
      </c>
      <c r="I6647" s="9">
        <v>4</v>
      </c>
    </row>
    <row r="6648">
      <c r="A6648" s="255" t="s">
        <v>7825</v>
      </c>
      <c r="B6648" s="9">
        <v>8</v>
      </c>
      <c r="C6648" s="255" t="s">
        <v>9105</v>
      </c>
      <c r="D6648" s="9">
        <v>0</v>
      </c>
      <c r="E6648" s="9">
        <v>1746329.1424868982</v>
      </c>
      <c r="F6648" s="255" t="s">
        <v>9115</v>
      </c>
      <c r="G6648" s="9"/>
      <c r="H6648" s="255" t="s">
        <v>9168</v>
      </c>
      <c r="I6648" s="9">
        <v>4</v>
      </c>
    </row>
    <row r="6649">
      <c r="A6649" s="255" t="s">
        <v>7826</v>
      </c>
      <c r="B6649" s="9">
        <v>8</v>
      </c>
      <c r="C6649" s="255" t="s">
        <v>9205</v>
      </c>
      <c r="D6649" s="9">
        <v>0</v>
      </c>
      <c r="E6649" s="9">
        <v>1746329.1424868982</v>
      </c>
      <c r="F6649" s="255" t="s">
        <v>9115</v>
      </c>
      <c r="G6649" s="9"/>
      <c r="H6649" s="255" t="s">
        <v>9168</v>
      </c>
      <c r="I6649" s="9">
        <v>4</v>
      </c>
    </row>
    <row r="6650">
      <c r="A6650" s="255" t="s">
        <v>7827</v>
      </c>
      <c r="B6650" s="9">
        <v>8</v>
      </c>
      <c r="C6650" s="255" t="s">
        <v>9103</v>
      </c>
      <c r="D6650" s="9">
        <v>0</v>
      </c>
      <c r="E6650" s="9">
        <v>1746329.1424868982</v>
      </c>
      <c r="F6650" s="255" t="s">
        <v>9116</v>
      </c>
      <c r="G6650" s="9"/>
      <c r="H6650" s="255" t="s">
        <v>9168</v>
      </c>
      <c r="I6650" s="9">
        <v>4</v>
      </c>
    </row>
    <row r="6651">
      <c r="A6651" s="255" t="s">
        <v>7828</v>
      </c>
      <c r="B6651" s="9">
        <v>8</v>
      </c>
      <c r="C6651" s="255" t="s">
        <v>9104</v>
      </c>
      <c r="D6651" s="9">
        <v>0</v>
      </c>
      <c r="E6651" s="9">
        <v>1746329.1424868982</v>
      </c>
      <c r="F6651" s="255" t="s">
        <v>9116</v>
      </c>
      <c r="G6651" s="9"/>
      <c r="H6651" s="255" t="s">
        <v>9168</v>
      </c>
      <c r="I6651" s="9">
        <v>4</v>
      </c>
    </row>
    <row r="6652">
      <c r="A6652" s="255" t="s">
        <v>7829</v>
      </c>
      <c r="B6652" s="9">
        <v>8</v>
      </c>
      <c r="C6652" s="255" t="s">
        <v>9105</v>
      </c>
      <c r="D6652" s="9">
        <v>0</v>
      </c>
      <c r="E6652" s="9">
        <v>1746329.1424868982</v>
      </c>
      <c r="F6652" s="255" t="s">
        <v>9116</v>
      </c>
      <c r="G6652" s="9"/>
      <c r="H6652" s="255" t="s">
        <v>9168</v>
      </c>
      <c r="I6652" s="9">
        <v>4</v>
      </c>
    </row>
    <row r="6653">
      <c r="A6653" s="255" t="s">
        <v>7830</v>
      </c>
      <c r="B6653" s="9">
        <v>8</v>
      </c>
      <c r="C6653" s="255" t="s">
        <v>9205</v>
      </c>
      <c r="D6653" s="9">
        <v>0</v>
      </c>
      <c r="E6653" s="9">
        <v>1746329.1424868982</v>
      </c>
      <c r="F6653" s="255" t="s">
        <v>9116</v>
      </c>
      <c r="G6653" s="9"/>
      <c r="H6653" s="255" t="s">
        <v>9168</v>
      </c>
      <c r="I6653" s="9">
        <v>4</v>
      </c>
    </row>
    <row r="6654">
      <c r="A6654" s="255" t="s">
        <v>7831</v>
      </c>
      <c r="B6654" s="9">
        <v>8</v>
      </c>
      <c r="C6654" s="255" t="s">
        <v>9103</v>
      </c>
      <c r="D6654" s="9">
        <v>0</v>
      </c>
      <c r="E6654" s="9">
        <v>1746329.1424868982</v>
      </c>
      <c r="F6654" s="255" t="s">
        <v>9117</v>
      </c>
      <c r="G6654" s="9"/>
      <c r="H6654" s="255" t="s">
        <v>9168</v>
      </c>
      <c r="I6654" s="9">
        <v>4</v>
      </c>
    </row>
    <row r="6655">
      <c r="A6655" s="255" t="s">
        <v>7832</v>
      </c>
      <c r="B6655" s="9">
        <v>8</v>
      </c>
      <c r="C6655" s="255" t="s">
        <v>9104</v>
      </c>
      <c r="D6655" s="9">
        <v>0</v>
      </c>
      <c r="E6655" s="9">
        <v>1746329.1424868982</v>
      </c>
      <c r="F6655" s="255" t="s">
        <v>9117</v>
      </c>
      <c r="G6655" s="9"/>
      <c r="H6655" s="255" t="s">
        <v>9168</v>
      </c>
      <c r="I6655" s="9">
        <v>4</v>
      </c>
    </row>
    <row r="6656">
      <c r="A6656" s="255" t="s">
        <v>7833</v>
      </c>
      <c r="B6656" s="9">
        <v>8</v>
      </c>
      <c r="C6656" s="255" t="s">
        <v>9105</v>
      </c>
      <c r="D6656" s="9">
        <v>0</v>
      </c>
      <c r="E6656" s="9">
        <v>1746329.1424868982</v>
      </c>
      <c r="F6656" s="255" t="s">
        <v>9117</v>
      </c>
      <c r="G6656" s="9"/>
      <c r="H6656" s="255" t="s">
        <v>9168</v>
      </c>
      <c r="I6656" s="9">
        <v>4</v>
      </c>
    </row>
    <row r="6657">
      <c r="A6657" s="255" t="s">
        <v>7834</v>
      </c>
      <c r="B6657" s="9">
        <v>8</v>
      </c>
      <c r="C6657" s="255" t="s">
        <v>9205</v>
      </c>
      <c r="D6657" s="9">
        <v>0</v>
      </c>
      <c r="E6657" s="9">
        <v>1746329.1424868982</v>
      </c>
      <c r="F6657" s="255" t="s">
        <v>9117</v>
      </c>
      <c r="G6657" s="9"/>
      <c r="H6657" s="255" t="s">
        <v>9168</v>
      </c>
      <c r="I6657" s="9">
        <v>4</v>
      </c>
    </row>
    <row r="6658">
      <c r="A6658" s="255" t="s">
        <v>7835</v>
      </c>
      <c r="B6658" s="9">
        <v>8</v>
      </c>
      <c r="C6658" s="255" t="s">
        <v>9103</v>
      </c>
      <c r="D6658" s="9">
        <v>0</v>
      </c>
      <c r="E6658" s="9">
        <v>1746329.1424868982</v>
      </c>
      <c r="F6658" s="255" t="s">
        <v>9118</v>
      </c>
      <c r="G6658" s="9"/>
      <c r="H6658" s="255" t="s">
        <v>9168</v>
      </c>
      <c r="I6658" s="9">
        <v>4</v>
      </c>
    </row>
    <row r="6659">
      <c r="A6659" s="255" t="s">
        <v>7836</v>
      </c>
      <c r="B6659" s="9">
        <v>8</v>
      </c>
      <c r="C6659" s="255" t="s">
        <v>9104</v>
      </c>
      <c r="D6659" s="9">
        <v>0</v>
      </c>
      <c r="E6659" s="9">
        <v>1746329.1424868982</v>
      </c>
      <c r="F6659" s="255" t="s">
        <v>9118</v>
      </c>
      <c r="G6659" s="9"/>
      <c r="H6659" s="255" t="s">
        <v>9168</v>
      </c>
      <c r="I6659" s="9">
        <v>4</v>
      </c>
    </row>
    <row r="6660">
      <c r="A6660" s="255" t="s">
        <v>7837</v>
      </c>
      <c r="B6660" s="9">
        <v>8</v>
      </c>
      <c r="C6660" s="255" t="s">
        <v>9105</v>
      </c>
      <c r="D6660" s="9">
        <v>0</v>
      </c>
      <c r="E6660" s="9">
        <v>1746329.1424868982</v>
      </c>
      <c r="F6660" s="255" t="s">
        <v>9118</v>
      </c>
      <c r="G6660" s="9"/>
      <c r="H6660" s="255" t="s">
        <v>9168</v>
      </c>
      <c r="I6660" s="9">
        <v>4</v>
      </c>
    </row>
    <row r="6661">
      <c r="A6661" s="255" t="s">
        <v>7838</v>
      </c>
      <c r="B6661" s="9">
        <v>8</v>
      </c>
      <c r="C6661" s="255" t="s">
        <v>9205</v>
      </c>
      <c r="D6661" s="9">
        <v>0</v>
      </c>
      <c r="E6661" s="9">
        <v>1746329.1424868982</v>
      </c>
      <c r="F6661" s="255" t="s">
        <v>9118</v>
      </c>
      <c r="G6661" s="9"/>
      <c r="H6661" s="255" t="s">
        <v>9168</v>
      </c>
      <c r="I6661" s="9">
        <v>4</v>
      </c>
    </row>
    <row r="6662">
      <c r="A6662" s="255" t="s">
        <v>7839</v>
      </c>
      <c r="B6662" s="9">
        <v>8</v>
      </c>
      <c r="C6662" s="255" t="s">
        <v>9103</v>
      </c>
      <c r="D6662" s="9">
        <v>0</v>
      </c>
      <c r="E6662" s="9">
        <v>1746329.1424868982</v>
      </c>
      <c r="F6662" s="255" t="s">
        <v>9119</v>
      </c>
      <c r="G6662" s="9"/>
      <c r="H6662" s="255" t="s">
        <v>9168</v>
      </c>
      <c r="I6662" s="9">
        <v>4</v>
      </c>
    </row>
    <row r="6663">
      <c r="A6663" s="255" t="s">
        <v>7840</v>
      </c>
      <c r="B6663" s="9">
        <v>8</v>
      </c>
      <c r="C6663" s="255" t="s">
        <v>9104</v>
      </c>
      <c r="D6663" s="9">
        <v>0</v>
      </c>
      <c r="E6663" s="9">
        <v>1746329.1424868982</v>
      </c>
      <c r="F6663" s="255" t="s">
        <v>9119</v>
      </c>
      <c r="G6663" s="9"/>
      <c r="H6663" s="255" t="s">
        <v>9168</v>
      </c>
      <c r="I6663" s="9">
        <v>4</v>
      </c>
    </row>
    <row r="6664">
      <c r="A6664" s="255" t="s">
        <v>7841</v>
      </c>
      <c r="B6664" s="9">
        <v>8</v>
      </c>
      <c r="C6664" s="255" t="s">
        <v>9105</v>
      </c>
      <c r="D6664" s="9">
        <v>0</v>
      </c>
      <c r="E6664" s="9">
        <v>1746329.1424868982</v>
      </c>
      <c r="F6664" s="255" t="s">
        <v>9119</v>
      </c>
      <c r="G6664" s="9"/>
      <c r="H6664" s="255" t="s">
        <v>9168</v>
      </c>
      <c r="I6664" s="9">
        <v>4</v>
      </c>
    </row>
    <row r="6665">
      <c r="A6665" s="255" t="s">
        <v>7842</v>
      </c>
      <c r="B6665" s="9">
        <v>8</v>
      </c>
      <c r="C6665" s="255" t="s">
        <v>9205</v>
      </c>
      <c r="D6665" s="9">
        <v>0</v>
      </c>
      <c r="E6665" s="9">
        <v>1746329.1424868982</v>
      </c>
      <c r="F6665" s="255" t="s">
        <v>9119</v>
      </c>
      <c r="G6665" s="9"/>
      <c r="H6665" s="255" t="s">
        <v>9168</v>
      </c>
      <c r="I6665" s="9">
        <v>4</v>
      </c>
    </row>
    <row r="6666">
      <c r="A6666" s="255" t="s">
        <v>7843</v>
      </c>
      <c r="B6666" s="9">
        <v>8</v>
      </c>
      <c r="C6666" s="255" t="s">
        <v>9103</v>
      </c>
      <c r="D6666" s="9">
        <v>0</v>
      </c>
      <c r="E6666" s="9">
        <v>1746329.1424868982</v>
      </c>
      <c r="F6666" s="255" t="s">
        <v>9120</v>
      </c>
      <c r="G6666" s="9"/>
      <c r="H6666" s="255" t="s">
        <v>9168</v>
      </c>
      <c r="I6666" s="9">
        <v>4</v>
      </c>
    </row>
    <row r="6667">
      <c r="A6667" s="255" t="s">
        <v>7844</v>
      </c>
      <c r="B6667" s="9">
        <v>8</v>
      </c>
      <c r="C6667" s="255" t="s">
        <v>9104</v>
      </c>
      <c r="D6667" s="9">
        <v>0</v>
      </c>
      <c r="E6667" s="9">
        <v>1746329.1424868982</v>
      </c>
      <c r="F6667" s="255" t="s">
        <v>9120</v>
      </c>
      <c r="G6667" s="9"/>
      <c r="H6667" s="255" t="s">
        <v>9168</v>
      </c>
      <c r="I6667" s="9">
        <v>4</v>
      </c>
    </row>
    <row r="6668">
      <c r="A6668" s="255" t="s">
        <v>7845</v>
      </c>
      <c r="B6668" s="9">
        <v>8</v>
      </c>
      <c r="C6668" s="255" t="s">
        <v>9105</v>
      </c>
      <c r="D6668" s="9">
        <v>0</v>
      </c>
      <c r="E6668" s="9">
        <v>1746329.1424868982</v>
      </c>
      <c r="F6668" s="255" t="s">
        <v>9120</v>
      </c>
      <c r="G6668" s="9"/>
      <c r="H6668" s="255" t="s">
        <v>9168</v>
      </c>
      <c r="I6668" s="9">
        <v>4</v>
      </c>
    </row>
    <row r="6669">
      <c r="A6669" s="255" t="s">
        <v>7846</v>
      </c>
      <c r="B6669" s="9">
        <v>8</v>
      </c>
      <c r="C6669" s="255" t="s">
        <v>9205</v>
      </c>
      <c r="D6669" s="9">
        <v>0</v>
      </c>
      <c r="E6669" s="9">
        <v>1746329.1424868982</v>
      </c>
      <c r="F6669" s="255" t="s">
        <v>9120</v>
      </c>
      <c r="G6669" s="9"/>
      <c r="H6669" s="255" t="s">
        <v>9168</v>
      </c>
      <c r="I6669" s="9">
        <v>4</v>
      </c>
    </row>
    <row r="6670">
      <c r="A6670" s="255" t="s">
        <v>7847</v>
      </c>
      <c r="B6670" s="9">
        <v>8</v>
      </c>
      <c r="C6670" s="255" t="s">
        <v>9103</v>
      </c>
      <c r="D6670" s="9">
        <v>0</v>
      </c>
      <c r="E6670" s="9">
        <v>1746329.1424868982</v>
      </c>
      <c r="F6670" s="255" t="s">
        <v>9121</v>
      </c>
      <c r="G6670" s="9"/>
      <c r="H6670" s="255" t="s">
        <v>9168</v>
      </c>
      <c r="I6670" s="9">
        <v>4</v>
      </c>
    </row>
    <row r="6671">
      <c r="A6671" s="255" t="s">
        <v>7848</v>
      </c>
      <c r="B6671" s="9">
        <v>8</v>
      </c>
      <c r="C6671" s="255" t="s">
        <v>9104</v>
      </c>
      <c r="D6671" s="9">
        <v>0</v>
      </c>
      <c r="E6671" s="9">
        <v>1746329.1424868982</v>
      </c>
      <c r="F6671" s="255" t="s">
        <v>9121</v>
      </c>
      <c r="G6671" s="9"/>
      <c r="H6671" s="255" t="s">
        <v>9168</v>
      </c>
      <c r="I6671" s="9">
        <v>4</v>
      </c>
    </row>
    <row r="6672">
      <c r="A6672" s="255" t="s">
        <v>7849</v>
      </c>
      <c r="B6672" s="9">
        <v>8</v>
      </c>
      <c r="C6672" s="255" t="s">
        <v>9105</v>
      </c>
      <c r="D6672" s="9">
        <v>0</v>
      </c>
      <c r="E6672" s="9">
        <v>1746329.1424868982</v>
      </c>
      <c r="F6672" s="255" t="s">
        <v>9121</v>
      </c>
      <c r="G6672" s="9"/>
      <c r="H6672" s="255" t="s">
        <v>9168</v>
      </c>
      <c r="I6672" s="9">
        <v>4</v>
      </c>
    </row>
    <row r="6673">
      <c r="A6673" s="255" t="s">
        <v>7850</v>
      </c>
      <c r="B6673" s="9">
        <v>8</v>
      </c>
      <c r="C6673" s="255" t="s">
        <v>9205</v>
      </c>
      <c r="D6673" s="9">
        <v>0</v>
      </c>
      <c r="E6673" s="9">
        <v>1746329.1424868982</v>
      </c>
      <c r="F6673" s="255" t="s">
        <v>9121</v>
      </c>
      <c r="G6673" s="9"/>
      <c r="H6673" s="255" t="s">
        <v>9168</v>
      </c>
      <c r="I6673" s="9">
        <v>4</v>
      </c>
    </row>
    <row r="6674">
      <c r="A6674" s="255" t="s">
        <v>7851</v>
      </c>
      <c r="B6674" s="9">
        <v>8</v>
      </c>
      <c r="C6674" s="255" t="s">
        <v>9103</v>
      </c>
      <c r="D6674" s="9">
        <v>1317891.3870526492</v>
      </c>
      <c r="E6674" s="9">
        <v>1746329.1424868982</v>
      </c>
      <c r="F6674" s="255" t="s">
        <v>9122</v>
      </c>
      <c r="G6674" s="9"/>
      <c r="H6674" s="255" t="s">
        <v>9168</v>
      </c>
      <c r="I6674" s="9">
        <v>4</v>
      </c>
    </row>
    <row r="6675">
      <c r="A6675" s="255" t="s">
        <v>7852</v>
      </c>
      <c r="B6675" s="9">
        <v>8</v>
      </c>
      <c r="C6675" s="255" t="s">
        <v>9104</v>
      </c>
      <c r="D6675" s="9">
        <v>5624899060.5266132</v>
      </c>
      <c r="E6675" s="9">
        <v>1746329.1424868982</v>
      </c>
      <c r="F6675" s="255" t="s">
        <v>9122</v>
      </c>
      <c r="G6675" s="9"/>
      <c r="H6675" s="255" t="s">
        <v>9168</v>
      </c>
      <c r="I6675" s="9">
        <v>4</v>
      </c>
    </row>
    <row r="6676">
      <c r="A6676" s="255" t="s">
        <v>7853</v>
      </c>
      <c r="B6676" s="9">
        <v>8</v>
      </c>
      <c r="C6676" s="255" t="s">
        <v>9105</v>
      </c>
      <c r="D6676" s="9">
        <v>0.75466380019053969</v>
      </c>
      <c r="E6676" s="9">
        <v>1746329.1424868982</v>
      </c>
      <c r="F6676" s="255" t="s">
        <v>9122</v>
      </c>
      <c r="G6676" s="9"/>
      <c r="H6676" s="255" t="s">
        <v>9168</v>
      </c>
      <c r="I6676" s="9">
        <v>4</v>
      </c>
    </row>
    <row r="6677">
      <c r="A6677" s="255" t="s">
        <v>7854</v>
      </c>
      <c r="B6677" s="9">
        <v>8</v>
      </c>
      <c r="C6677" s="255" t="s">
        <v>9205</v>
      </c>
      <c r="D6677" s="9">
        <v>3220.9844774830663</v>
      </c>
      <c r="E6677" s="9">
        <v>1746329.1424868982</v>
      </c>
      <c r="F6677" s="255" t="s">
        <v>9122</v>
      </c>
      <c r="G6677" s="9"/>
      <c r="H6677" s="255" t="s">
        <v>9168</v>
      </c>
      <c r="I6677" s="9">
        <v>4</v>
      </c>
    </row>
    <row r="6678">
      <c r="A6678" s="255" t="s">
        <v>7855</v>
      </c>
      <c r="B6678" s="9">
        <v>8</v>
      </c>
      <c r="C6678" s="255" t="s">
        <v>9103</v>
      </c>
      <c r="D6678" s="9">
        <v>1317891.3870526492</v>
      </c>
      <c r="E6678" s="9">
        <v>1746329.1424868982</v>
      </c>
      <c r="F6678" s="255" t="s">
        <v>9123</v>
      </c>
      <c r="G6678" s="9"/>
      <c r="H6678" s="255" t="s">
        <v>9168</v>
      </c>
      <c r="I6678" s="9">
        <v>4</v>
      </c>
    </row>
    <row r="6679">
      <c r="A6679" s="255" t="s">
        <v>7856</v>
      </c>
      <c r="B6679" s="9">
        <v>8</v>
      </c>
      <c r="C6679" s="255" t="s">
        <v>9104</v>
      </c>
      <c r="D6679" s="9">
        <v>5624899060.5266132</v>
      </c>
      <c r="E6679" s="9">
        <v>1746329.1424868982</v>
      </c>
      <c r="F6679" s="255" t="s">
        <v>9123</v>
      </c>
      <c r="G6679" s="9"/>
      <c r="H6679" s="255" t="s">
        <v>9168</v>
      </c>
      <c r="I6679" s="9">
        <v>4</v>
      </c>
    </row>
    <row r="6680">
      <c r="A6680" s="255" t="s">
        <v>7857</v>
      </c>
      <c r="B6680" s="9">
        <v>8</v>
      </c>
      <c r="C6680" s="255" t="s">
        <v>9105</v>
      </c>
      <c r="D6680" s="9">
        <v>0.75466380019053969</v>
      </c>
      <c r="E6680" s="9">
        <v>1746329.1424868982</v>
      </c>
      <c r="F6680" s="255" t="s">
        <v>9123</v>
      </c>
      <c r="G6680" s="9"/>
      <c r="H6680" s="255" t="s">
        <v>9168</v>
      </c>
      <c r="I6680" s="9">
        <v>4</v>
      </c>
    </row>
    <row r="6681">
      <c r="A6681" s="255" t="s">
        <v>7858</v>
      </c>
      <c r="B6681" s="9">
        <v>8</v>
      </c>
      <c r="C6681" s="255" t="s">
        <v>9205</v>
      </c>
      <c r="D6681" s="9">
        <v>3220.9844774830663</v>
      </c>
      <c r="E6681" s="9">
        <v>1746329.1424868982</v>
      </c>
      <c r="F6681" s="255" t="s">
        <v>9123</v>
      </c>
      <c r="G6681" s="9"/>
      <c r="H6681" s="255" t="s">
        <v>9168</v>
      </c>
      <c r="I6681" s="9">
        <v>4</v>
      </c>
    </row>
    <row r="6682">
      <c r="A6682" s="255" t="s">
        <v>7859</v>
      </c>
      <c r="B6682" s="9">
        <v>8</v>
      </c>
      <c r="C6682" s="255" t="s">
        <v>9103</v>
      </c>
      <c r="D6682" s="9">
        <v>1317891.3870526492</v>
      </c>
      <c r="E6682" s="9">
        <v>1746329.1424868982</v>
      </c>
      <c r="F6682" s="255" t="s">
        <v>9124</v>
      </c>
      <c r="G6682" s="9"/>
      <c r="H6682" s="255" t="s">
        <v>9168</v>
      </c>
      <c r="I6682" s="9">
        <v>4</v>
      </c>
    </row>
    <row r="6683">
      <c r="A6683" s="255" t="s">
        <v>7860</v>
      </c>
      <c r="B6683" s="9">
        <v>8</v>
      </c>
      <c r="C6683" s="255" t="s">
        <v>9104</v>
      </c>
      <c r="D6683" s="9">
        <v>5624899060.5266132</v>
      </c>
      <c r="E6683" s="9">
        <v>1746329.1424868982</v>
      </c>
      <c r="F6683" s="255" t="s">
        <v>9124</v>
      </c>
      <c r="G6683" s="9"/>
      <c r="H6683" s="255" t="s">
        <v>9168</v>
      </c>
      <c r="I6683" s="9">
        <v>4</v>
      </c>
    </row>
    <row r="6684">
      <c r="A6684" s="255" t="s">
        <v>7861</v>
      </c>
      <c r="B6684" s="9">
        <v>8</v>
      </c>
      <c r="C6684" s="255" t="s">
        <v>9105</v>
      </c>
      <c r="D6684" s="9">
        <v>0.75466380019053969</v>
      </c>
      <c r="E6684" s="9">
        <v>1746329.1424868982</v>
      </c>
      <c r="F6684" s="255" t="s">
        <v>9124</v>
      </c>
      <c r="G6684" s="9"/>
      <c r="H6684" s="255" t="s">
        <v>9168</v>
      </c>
      <c r="I6684" s="9">
        <v>4</v>
      </c>
    </row>
    <row r="6685">
      <c r="A6685" s="255" t="s">
        <v>7862</v>
      </c>
      <c r="B6685" s="9">
        <v>8</v>
      </c>
      <c r="C6685" s="255" t="s">
        <v>9205</v>
      </c>
      <c r="D6685" s="9">
        <v>3220.9844774830663</v>
      </c>
      <c r="E6685" s="9">
        <v>1746329.1424868982</v>
      </c>
      <c r="F6685" s="255" t="s">
        <v>9124</v>
      </c>
      <c r="G6685" s="9"/>
      <c r="H6685" s="255" t="s">
        <v>9168</v>
      </c>
      <c r="I6685" s="9">
        <v>4</v>
      </c>
    </row>
    <row r="6686">
      <c r="A6686" s="255" t="s">
        <v>7863</v>
      </c>
      <c r="B6686" s="9">
        <v>8</v>
      </c>
      <c r="C6686" s="255" t="s">
        <v>9103</v>
      </c>
      <c r="D6686" s="9">
        <v>1746329.1424868982</v>
      </c>
      <c r="E6686" s="9">
        <v>1746329.1424868982</v>
      </c>
      <c r="F6686" s="255" t="s">
        <v>9125</v>
      </c>
      <c r="G6686" s="9"/>
      <c r="H6686" s="255" t="s">
        <v>9168</v>
      </c>
      <c r="I6686" s="9">
        <v>4</v>
      </c>
    </row>
    <row r="6687">
      <c r="A6687" s="255" t="s">
        <v>7864</v>
      </c>
      <c r="B6687" s="9">
        <v>8</v>
      </c>
      <c r="C6687" s="255" t="s">
        <v>9104</v>
      </c>
      <c r="D6687" s="9">
        <v>3556249262.8598948</v>
      </c>
      <c r="E6687" s="9">
        <v>1746329.1424868982</v>
      </c>
      <c r="F6687" s="255" t="s">
        <v>9125</v>
      </c>
      <c r="G6687" s="9"/>
      <c r="H6687" s="255" t="s">
        <v>9168</v>
      </c>
      <c r="I6687" s="9">
        <v>4</v>
      </c>
    </row>
    <row r="6688">
      <c r="A6688" s="255" t="s">
        <v>7865</v>
      </c>
      <c r="B6688" s="9">
        <v>8</v>
      </c>
      <c r="C6688" s="255" t="s">
        <v>9105</v>
      </c>
      <c r="D6688" s="9">
        <v>1</v>
      </c>
      <c r="E6688" s="9">
        <v>1746329.1424868982</v>
      </c>
      <c r="F6688" s="255" t="s">
        <v>9125</v>
      </c>
      <c r="G6688" s="9"/>
      <c r="H6688" s="255" t="s">
        <v>9168</v>
      </c>
      <c r="I6688" s="9">
        <v>4</v>
      </c>
    </row>
    <row r="6689">
      <c r="A6689" s="255" t="s">
        <v>7866</v>
      </c>
      <c r="B6689" s="9">
        <v>8</v>
      </c>
      <c r="C6689" s="255" t="s">
        <v>9205</v>
      </c>
      <c r="D6689" s="9">
        <v>2036.4140850306949</v>
      </c>
      <c r="E6689" s="9">
        <v>1746329.1424868982</v>
      </c>
      <c r="F6689" s="255" t="s">
        <v>9125</v>
      </c>
      <c r="G6689" s="9"/>
      <c r="H6689" s="255" t="s">
        <v>9168</v>
      </c>
      <c r="I6689" s="9">
        <v>4</v>
      </c>
    </row>
    <row r="6690">
      <c r="A6690" s="255" t="s">
        <v>7867</v>
      </c>
      <c r="B6690" s="9">
        <v>8</v>
      </c>
      <c r="C6690" s="255" t="s">
        <v>9103</v>
      </c>
      <c r="D6690" s="9">
        <v>1449983.9146769287</v>
      </c>
      <c r="E6690" s="9">
        <v>1746329.1424868982</v>
      </c>
      <c r="F6690" s="255" t="s">
        <v>9126</v>
      </c>
      <c r="G6690" s="9"/>
      <c r="H6690" s="255" t="s">
        <v>9168</v>
      </c>
      <c r="I6690" s="9">
        <v>4</v>
      </c>
    </row>
    <row r="6691">
      <c r="A6691" s="255" t="s">
        <v>7868</v>
      </c>
      <c r="B6691" s="9">
        <v>8</v>
      </c>
      <c r="C6691" s="255" t="s">
        <v>9104</v>
      </c>
      <c r="D6691" s="9">
        <v>7475121101.1373119</v>
      </c>
      <c r="E6691" s="9">
        <v>1746329.1424868982</v>
      </c>
      <c r="F6691" s="255" t="s">
        <v>9126</v>
      </c>
      <c r="G6691" s="9"/>
      <c r="H6691" s="255" t="s">
        <v>9168</v>
      </c>
      <c r="I6691" s="9">
        <v>4</v>
      </c>
    </row>
    <row r="6692">
      <c r="A6692" s="255" t="s">
        <v>7869</v>
      </c>
      <c r="B6692" s="9">
        <v>8</v>
      </c>
      <c r="C6692" s="255" t="s">
        <v>9105</v>
      </c>
      <c r="D6692" s="9">
        <v>0.83030390972691859</v>
      </c>
      <c r="E6692" s="9">
        <v>1746329.1424868982</v>
      </c>
      <c r="F6692" s="255" t="s">
        <v>9126</v>
      </c>
      <c r="G6692" s="9"/>
      <c r="H6692" s="255" t="s">
        <v>9168</v>
      </c>
      <c r="I6692" s="9">
        <v>4</v>
      </c>
    </row>
    <row r="6693">
      <c r="A6693" s="255" t="s">
        <v>7870</v>
      </c>
      <c r="B6693" s="9">
        <v>8</v>
      </c>
      <c r="C6693" s="255" t="s">
        <v>9205</v>
      </c>
      <c r="D6693" s="9">
        <v>4280.4766405559731</v>
      </c>
      <c r="E6693" s="9">
        <v>1746329.1424868982</v>
      </c>
      <c r="F6693" s="255" t="s">
        <v>9126</v>
      </c>
      <c r="G6693" s="9"/>
      <c r="H6693" s="255" t="s">
        <v>9168</v>
      </c>
      <c r="I6693" s="9">
        <v>4</v>
      </c>
    </row>
    <row r="6694">
      <c r="A6694" s="255" t="s">
        <v>7871</v>
      </c>
      <c r="B6694" s="9">
        <v>8</v>
      </c>
      <c r="C6694" s="255" t="s">
        <v>9103</v>
      </c>
      <c r="D6694" s="9">
        <v>1608842.9173158717</v>
      </c>
      <c r="E6694" s="9">
        <v>1746329.1424868982</v>
      </c>
      <c r="F6694" s="255" t="s">
        <v>9127</v>
      </c>
      <c r="G6694" s="9"/>
      <c r="H6694" s="255" t="s">
        <v>9168</v>
      </c>
      <c r="I6694" s="9">
        <v>4</v>
      </c>
    </row>
    <row r="6695">
      <c r="A6695" s="255" t="s">
        <v>7872</v>
      </c>
      <c r="B6695" s="9">
        <v>8</v>
      </c>
      <c r="C6695" s="255" t="s">
        <v>9104</v>
      </c>
      <c r="D6695" s="9">
        <v>13100020161.663925</v>
      </c>
      <c r="E6695" s="9">
        <v>1746329.1424868982</v>
      </c>
      <c r="F6695" s="255" t="s">
        <v>9127</v>
      </c>
      <c r="G6695" s="9"/>
      <c r="H6695" s="255" t="s">
        <v>9168</v>
      </c>
      <c r="I6695" s="9">
        <v>4</v>
      </c>
    </row>
    <row r="6696">
      <c r="A6696" s="255" t="s">
        <v>7873</v>
      </c>
      <c r="B6696" s="9">
        <v>8</v>
      </c>
      <c r="C6696" s="255" t="s">
        <v>9105</v>
      </c>
      <c r="D6696" s="9">
        <v>0.92127129884848835</v>
      </c>
      <c r="E6696" s="9">
        <v>1746329.1424868982</v>
      </c>
      <c r="F6696" s="255" t="s">
        <v>9127</v>
      </c>
      <c r="G6696" s="9"/>
      <c r="H6696" s="255" t="s">
        <v>9168</v>
      </c>
      <c r="I6696" s="9">
        <v>4</v>
      </c>
    </row>
    <row r="6697">
      <c r="A6697" s="255" t="s">
        <v>7874</v>
      </c>
      <c r="B6697" s="9">
        <v>8</v>
      </c>
      <c r="C6697" s="255" t="s">
        <v>9205</v>
      </c>
      <c r="D6697" s="9">
        <v>7501.4611180390393</v>
      </c>
      <c r="E6697" s="9">
        <v>1746329.1424868982</v>
      </c>
      <c r="F6697" s="255" t="s">
        <v>9127</v>
      </c>
      <c r="G6697" s="9"/>
      <c r="H6697" s="255" t="s">
        <v>9168</v>
      </c>
      <c r="I6697" s="9">
        <v>4</v>
      </c>
    </row>
    <row r="6698">
      <c r="A6698" s="255" t="s">
        <v>7875</v>
      </c>
      <c r="B6698" s="9">
        <v>8</v>
      </c>
      <c r="C6698" s="255" t="s">
        <v>9103</v>
      </c>
      <c r="D6698" s="9">
        <v>1608842.9173158717</v>
      </c>
      <c r="E6698" s="9">
        <v>1746329.1424868982</v>
      </c>
      <c r="F6698" s="255" t="s">
        <v>9128</v>
      </c>
      <c r="G6698" s="9"/>
      <c r="H6698" s="255" t="s">
        <v>9168</v>
      </c>
      <c r="I6698" s="9">
        <v>4</v>
      </c>
    </row>
    <row r="6699">
      <c r="A6699" s="255" t="s">
        <v>7876</v>
      </c>
      <c r="B6699" s="9">
        <v>8</v>
      </c>
      <c r="C6699" s="255" t="s">
        <v>9104</v>
      </c>
      <c r="D6699" s="9">
        <v>13100020161.663925</v>
      </c>
      <c r="E6699" s="9">
        <v>1746329.1424868982</v>
      </c>
      <c r="F6699" s="255" t="s">
        <v>9128</v>
      </c>
      <c r="G6699" s="9"/>
      <c r="H6699" s="255" t="s">
        <v>9168</v>
      </c>
      <c r="I6699" s="9">
        <v>4</v>
      </c>
    </row>
    <row r="6700">
      <c r="A6700" s="255" t="s">
        <v>7877</v>
      </c>
      <c r="B6700" s="9">
        <v>8</v>
      </c>
      <c r="C6700" s="255" t="s">
        <v>9105</v>
      </c>
      <c r="D6700" s="9">
        <v>0.92127129884848835</v>
      </c>
      <c r="E6700" s="9">
        <v>1746329.1424868982</v>
      </c>
      <c r="F6700" s="255" t="s">
        <v>9128</v>
      </c>
      <c r="G6700" s="9"/>
      <c r="H6700" s="255" t="s">
        <v>9168</v>
      </c>
      <c r="I6700" s="9">
        <v>4</v>
      </c>
    </row>
    <row r="6701">
      <c r="A6701" s="255" t="s">
        <v>7878</v>
      </c>
      <c r="B6701" s="9">
        <v>8</v>
      </c>
      <c r="C6701" s="255" t="s">
        <v>9205</v>
      </c>
      <c r="D6701" s="9">
        <v>7501.4611180390393</v>
      </c>
      <c r="E6701" s="9">
        <v>1746329.1424868982</v>
      </c>
      <c r="F6701" s="255" t="s">
        <v>9128</v>
      </c>
      <c r="G6701" s="9"/>
      <c r="H6701" s="255" t="s">
        <v>9168</v>
      </c>
      <c r="I6701" s="9">
        <v>4</v>
      </c>
    </row>
    <row r="6702">
      <c r="A6702" s="255" t="s">
        <v>7879</v>
      </c>
      <c r="B6702" s="9">
        <v>8</v>
      </c>
      <c r="C6702" s="255" t="s">
        <v>9103</v>
      </c>
      <c r="D6702" s="9">
        <v>758445.01582047495</v>
      </c>
      <c r="E6702" s="9">
        <v>1746329.1424868982</v>
      </c>
      <c r="F6702" s="255" t="s">
        <v>9129</v>
      </c>
      <c r="G6702" s="9"/>
      <c r="H6702" s="255" t="s">
        <v>9168</v>
      </c>
      <c r="I6702" s="9">
        <v>4</v>
      </c>
    </row>
    <row r="6703">
      <c r="A6703" s="255" t="s">
        <v>7880</v>
      </c>
      <c r="B6703" s="9">
        <v>8</v>
      </c>
      <c r="C6703" s="255" t="s">
        <v>9104</v>
      </c>
      <c r="D6703" s="9">
        <v>-460915498.83915621</v>
      </c>
      <c r="E6703" s="9">
        <v>1746329.1424868982</v>
      </c>
      <c r="F6703" s="255" t="s">
        <v>9129</v>
      </c>
      <c r="G6703" s="9"/>
      <c r="H6703" s="255" t="s">
        <v>9168</v>
      </c>
      <c r="I6703" s="9">
        <v>4</v>
      </c>
    </row>
    <row r="6704">
      <c r="A6704" s="255" t="s">
        <v>7881</v>
      </c>
      <c r="B6704" s="9">
        <v>8</v>
      </c>
      <c r="C6704" s="255" t="s">
        <v>9105</v>
      </c>
      <c r="D6704" s="9">
        <v>0.43430817099026059</v>
      </c>
      <c r="E6704" s="9">
        <v>1746329.1424868982</v>
      </c>
      <c r="F6704" s="255" t="s">
        <v>9129</v>
      </c>
      <c r="G6704" s="9"/>
      <c r="H6704" s="255" t="s">
        <v>9168</v>
      </c>
      <c r="I6704" s="9">
        <v>4</v>
      </c>
    </row>
    <row r="6705">
      <c r="A6705" s="255" t="s">
        <v>7882</v>
      </c>
      <c r="B6705" s="9">
        <v>8</v>
      </c>
      <c r="C6705" s="255" t="s">
        <v>9205</v>
      </c>
      <c r="D6705" s="9">
        <v>-263.93392151881483</v>
      </c>
      <c r="E6705" s="9">
        <v>1746329.1424868982</v>
      </c>
      <c r="F6705" s="255" t="s">
        <v>9129</v>
      </c>
      <c r="G6705" s="9"/>
      <c r="H6705" s="255" t="s">
        <v>9168</v>
      </c>
      <c r="I6705" s="9">
        <v>4</v>
      </c>
    </row>
    <row r="6706">
      <c r="A6706" s="255" t="s">
        <v>7883</v>
      </c>
      <c r="B6706" s="9">
        <v>8</v>
      </c>
      <c r="C6706" s="255" t="s">
        <v>9103</v>
      </c>
      <c r="D6706" s="9">
        <v>758445.01582047495</v>
      </c>
      <c r="E6706" s="9">
        <v>1746329.1424868982</v>
      </c>
      <c r="F6706" s="255" t="s">
        <v>9130</v>
      </c>
      <c r="G6706" s="9"/>
      <c r="H6706" s="255" t="s">
        <v>9168</v>
      </c>
      <c r="I6706" s="9">
        <v>4</v>
      </c>
    </row>
    <row r="6707">
      <c r="A6707" s="255" t="s">
        <v>7884</v>
      </c>
      <c r="B6707" s="9">
        <v>8</v>
      </c>
      <c r="C6707" s="255" t="s">
        <v>9104</v>
      </c>
      <c r="D6707" s="9">
        <v>-460915498.83915621</v>
      </c>
      <c r="E6707" s="9">
        <v>1746329.1424868982</v>
      </c>
      <c r="F6707" s="255" t="s">
        <v>9130</v>
      </c>
      <c r="G6707" s="9"/>
      <c r="H6707" s="255" t="s">
        <v>9168</v>
      </c>
      <c r="I6707" s="9">
        <v>4</v>
      </c>
    </row>
    <row r="6708">
      <c r="A6708" s="255" t="s">
        <v>7885</v>
      </c>
      <c r="B6708" s="9">
        <v>8</v>
      </c>
      <c r="C6708" s="255" t="s">
        <v>9105</v>
      </c>
      <c r="D6708" s="9">
        <v>0.43430817099026059</v>
      </c>
      <c r="E6708" s="9">
        <v>1746329.1424868982</v>
      </c>
      <c r="F6708" s="255" t="s">
        <v>9130</v>
      </c>
      <c r="G6708" s="9"/>
      <c r="H6708" s="255" t="s">
        <v>9168</v>
      </c>
      <c r="I6708" s="9">
        <v>4</v>
      </c>
    </row>
    <row r="6709">
      <c r="A6709" s="255" t="s">
        <v>7886</v>
      </c>
      <c r="B6709" s="9">
        <v>8</v>
      </c>
      <c r="C6709" s="255" t="s">
        <v>9205</v>
      </c>
      <c r="D6709" s="9">
        <v>-263.93392151881483</v>
      </c>
      <c r="E6709" s="9">
        <v>1746329.1424868982</v>
      </c>
      <c r="F6709" s="255" t="s">
        <v>9130</v>
      </c>
      <c r="G6709" s="9"/>
      <c r="H6709" s="255" t="s">
        <v>9168</v>
      </c>
      <c r="I6709" s="9">
        <v>4</v>
      </c>
    </row>
    <row r="6710">
      <c r="A6710" s="255" t="s">
        <v>7887</v>
      </c>
      <c r="B6710" s="9">
        <v>8</v>
      </c>
      <c r="C6710" s="255" t="s">
        <v>9103</v>
      </c>
      <c r="D6710" s="9">
        <v>1746329.1424868982</v>
      </c>
      <c r="E6710" s="9">
        <v>1746329.1424868982</v>
      </c>
      <c r="F6710" s="255" t="s">
        <v>9131</v>
      </c>
      <c r="G6710" s="9"/>
      <c r="H6710" s="255" t="s">
        <v>9168</v>
      </c>
      <c r="I6710" s="9">
        <v>4</v>
      </c>
    </row>
    <row r="6711">
      <c r="A6711" s="255" t="s">
        <v>7888</v>
      </c>
      <c r="B6711" s="9">
        <v>8</v>
      </c>
      <c r="C6711" s="255" t="s">
        <v>9104</v>
      </c>
      <c r="D6711" s="9">
        <v>6085814559.3657694</v>
      </c>
      <c r="E6711" s="9">
        <v>1746329.1424868982</v>
      </c>
      <c r="F6711" s="255" t="s">
        <v>9131</v>
      </c>
      <c r="G6711" s="9"/>
      <c r="H6711" s="255" t="s">
        <v>9168</v>
      </c>
      <c r="I6711" s="9">
        <v>4</v>
      </c>
    </row>
    <row r="6712">
      <c r="A6712" s="255" t="s">
        <v>7889</v>
      </c>
      <c r="B6712" s="9">
        <v>8</v>
      </c>
      <c r="C6712" s="255" t="s">
        <v>9105</v>
      </c>
      <c r="D6712" s="9">
        <v>1</v>
      </c>
      <c r="E6712" s="9">
        <v>1746329.1424868982</v>
      </c>
      <c r="F6712" s="255" t="s">
        <v>9131</v>
      </c>
      <c r="G6712" s="9"/>
      <c r="H6712" s="255" t="s">
        <v>9168</v>
      </c>
      <c r="I6712" s="9">
        <v>4</v>
      </c>
    </row>
    <row r="6713">
      <c r="A6713" s="255" t="s">
        <v>7890</v>
      </c>
      <c r="B6713" s="9">
        <v>8</v>
      </c>
      <c r="C6713" s="255" t="s">
        <v>9205</v>
      </c>
      <c r="D6713" s="9">
        <v>3484.918399001881</v>
      </c>
      <c r="E6713" s="9">
        <v>1746329.1424868982</v>
      </c>
      <c r="F6713" s="255" t="s">
        <v>9131</v>
      </c>
      <c r="G6713" s="9"/>
      <c r="H6713" s="255" t="s">
        <v>9168</v>
      </c>
      <c r="I6713" s="9">
        <v>4</v>
      </c>
    </row>
    <row r="6714">
      <c r="A6714" s="255" t="s">
        <v>7891</v>
      </c>
      <c r="B6714" s="9">
        <v>8</v>
      </c>
      <c r="C6714" s="255" t="s">
        <v>9103</v>
      </c>
      <c r="D6714" s="9">
        <v>1746329.1424868982</v>
      </c>
      <c r="E6714" s="9">
        <v>1746329.1424868982</v>
      </c>
      <c r="F6714" s="255" t="s">
        <v>9132</v>
      </c>
      <c r="G6714" s="9"/>
      <c r="H6714" s="255" t="s">
        <v>9168</v>
      </c>
      <c r="I6714" s="9">
        <v>4</v>
      </c>
    </row>
    <row r="6715">
      <c r="A6715" s="255" t="s">
        <v>7892</v>
      </c>
      <c r="B6715" s="9">
        <v>8</v>
      </c>
      <c r="C6715" s="255" t="s">
        <v>9104</v>
      </c>
      <c r="D6715" s="9">
        <v>10624600656.266317</v>
      </c>
      <c r="E6715" s="9">
        <v>1746329.1424868982</v>
      </c>
      <c r="F6715" s="255" t="s">
        <v>9132</v>
      </c>
      <c r="G6715" s="9"/>
      <c r="H6715" s="255" t="s">
        <v>9168</v>
      </c>
      <c r="I6715" s="9">
        <v>4</v>
      </c>
    </row>
    <row r="6716">
      <c r="A6716" s="255" t="s">
        <v>7893</v>
      </c>
      <c r="B6716" s="9">
        <v>8</v>
      </c>
      <c r="C6716" s="255" t="s">
        <v>9105</v>
      </c>
      <c r="D6716" s="9">
        <v>1</v>
      </c>
      <c r="E6716" s="9">
        <v>1746329.1424868982</v>
      </c>
      <c r="F6716" s="255" t="s">
        <v>9132</v>
      </c>
      <c r="G6716" s="9"/>
      <c r="H6716" s="255" t="s">
        <v>9168</v>
      </c>
      <c r="I6716" s="9">
        <v>4</v>
      </c>
    </row>
    <row r="6717">
      <c r="A6717" s="255" t="s">
        <v>7894</v>
      </c>
      <c r="B6717" s="9">
        <v>8</v>
      </c>
      <c r="C6717" s="255" t="s">
        <v>9205</v>
      </c>
      <c r="D6717" s="9">
        <v>6083.9622942649412</v>
      </c>
      <c r="E6717" s="9">
        <v>1746329.1424868982</v>
      </c>
      <c r="F6717" s="255" t="s">
        <v>9132</v>
      </c>
      <c r="G6717" s="9"/>
      <c r="H6717" s="255" t="s">
        <v>9168</v>
      </c>
      <c r="I6717" s="9">
        <v>4</v>
      </c>
    </row>
    <row r="6718">
      <c r="A6718" s="255" t="s">
        <v>7895</v>
      </c>
      <c r="B6718" s="9">
        <v>8</v>
      </c>
      <c r="C6718" s="255" t="s">
        <v>9103</v>
      </c>
      <c r="D6718" s="9">
        <v>1491995.7592695435</v>
      </c>
      <c r="E6718" s="9">
        <v>1746329.1424868982</v>
      </c>
      <c r="F6718" s="255" t="s">
        <v>9133</v>
      </c>
      <c r="G6718" s="9"/>
      <c r="H6718" s="255" t="s">
        <v>9168</v>
      </c>
      <c r="I6718" s="9">
        <v>4</v>
      </c>
    </row>
    <row r="6719">
      <c r="A6719" s="255" t="s">
        <v>7896</v>
      </c>
      <c r="B6719" s="9">
        <v>8</v>
      </c>
      <c r="C6719" s="255" t="s">
        <v>9104</v>
      </c>
      <c r="D6719" s="9">
        <v>7209454838.3753958</v>
      </c>
      <c r="E6719" s="9">
        <v>1746329.1424868982</v>
      </c>
      <c r="F6719" s="255" t="s">
        <v>9133</v>
      </c>
      <c r="G6719" s="9"/>
      <c r="H6719" s="255" t="s">
        <v>9168</v>
      </c>
      <c r="I6719" s="9">
        <v>4</v>
      </c>
    </row>
    <row r="6720">
      <c r="A6720" s="255" t="s">
        <v>7897</v>
      </c>
      <c r="B6720" s="9">
        <v>8</v>
      </c>
      <c r="C6720" s="255" t="s">
        <v>9105</v>
      </c>
      <c r="D6720" s="9">
        <v>0.85436114130514607</v>
      </c>
      <c r="E6720" s="9">
        <v>1746329.1424868982</v>
      </c>
      <c r="F6720" s="255" t="s">
        <v>9133</v>
      </c>
      <c r="G6720" s="9"/>
      <c r="H6720" s="255" t="s">
        <v>9168</v>
      </c>
      <c r="I6720" s="9">
        <v>4</v>
      </c>
    </row>
    <row r="6721">
      <c r="A6721" s="255" t="s">
        <v>7898</v>
      </c>
      <c r="B6721" s="9">
        <v>8</v>
      </c>
      <c r="C6721" s="255" t="s">
        <v>9205</v>
      </c>
      <c r="D6721" s="9">
        <v>4128.3482380123451</v>
      </c>
      <c r="E6721" s="9">
        <v>1746329.1424868982</v>
      </c>
      <c r="F6721" s="255" t="s">
        <v>9133</v>
      </c>
      <c r="G6721" s="9"/>
      <c r="H6721" s="255" t="s">
        <v>9168</v>
      </c>
      <c r="I6721" s="9">
        <v>4</v>
      </c>
    </row>
    <row r="6722">
      <c r="A6722" s="255" t="s">
        <v>7899</v>
      </c>
      <c r="B6722" s="9">
        <v>8</v>
      </c>
      <c r="C6722" s="255" t="s">
        <v>9103</v>
      </c>
      <c r="D6722" s="9">
        <v>0</v>
      </c>
      <c r="E6722" s="9">
        <v>1746329.1424868982</v>
      </c>
      <c r="F6722" s="255" t="s">
        <v>9134</v>
      </c>
      <c r="G6722" s="9"/>
      <c r="H6722" s="255" t="s">
        <v>9168</v>
      </c>
      <c r="I6722" s="9">
        <v>4</v>
      </c>
    </row>
    <row r="6723">
      <c r="A6723" s="255" t="s">
        <v>7900</v>
      </c>
      <c r="B6723" s="9">
        <v>8</v>
      </c>
      <c r="C6723" s="255" t="s">
        <v>9104</v>
      </c>
      <c r="D6723" s="9">
        <v>-4734035332.977787</v>
      </c>
      <c r="E6723" s="9">
        <v>1746329.1424868982</v>
      </c>
      <c r="F6723" s="255" t="s">
        <v>9134</v>
      </c>
      <c r="G6723" s="9"/>
      <c r="H6723" s="255" t="s">
        <v>9168</v>
      </c>
      <c r="I6723" s="9">
        <v>4</v>
      </c>
    </row>
    <row r="6724">
      <c r="A6724" s="255" t="s">
        <v>7901</v>
      </c>
      <c r="B6724" s="9">
        <v>8</v>
      </c>
      <c r="C6724" s="255" t="s">
        <v>9105</v>
      </c>
      <c r="D6724" s="9">
        <v>0</v>
      </c>
      <c r="E6724" s="9">
        <v>1746329.1424868982</v>
      </c>
      <c r="F6724" s="255" t="s">
        <v>9134</v>
      </c>
      <c r="G6724" s="9"/>
      <c r="H6724" s="255" t="s">
        <v>9168</v>
      </c>
      <c r="I6724" s="9">
        <v>4</v>
      </c>
    </row>
    <row r="6725">
      <c r="A6725" s="255" t="s">
        <v>7902</v>
      </c>
      <c r="B6725" s="9">
        <v>8</v>
      </c>
      <c r="C6725" s="255" t="s">
        <v>9205</v>
      </c>
      <c r="D6725" s="9">
        <v>-2710.8494142382465</v>
      </c>
      <c r="E6725" s="9">
        <v>1746329.1424868982</v>
      </c>
      <c r="F6725" s="255" t="s">
        <v>9134</v>
      </c>
      <c r="G6725" s="9"/>
      <c r="H6725" s="255" t="s">
        <v>9168</v>
      </c>
      <c r="I6725" s="9">
        <v>4</v>
      </c>
    </row>
    <row r="6726">
      <c r="A6726" s="255" t="s">
        <v>7903</v>
      </c>
      <c r="B6726" s="9">
        <v>8</v>
      </c>
      <c r="C6726" s="255" t="s">
        <v>9103</v>
      </c>
      <c r="D6726" s="9">
        <v>1052131.5110908544</v>
      </c>
      <c r="E6726" s="9">
        <v>1746329.1424868982</v>
      </c>
      <c r="F6726" s="255" t="s">
        <v>9135</v>
      </c>
      <c r="G6726" s="9"/>
      <c r="H6726" s="255" t="s">
        <v>9168</v>
      </c>
      <c r="I6726" s="9">
        <v>4</v>
      </c>
    </row>
    <row r="6727">
      <c r="A6727" s="255" t="s">
        <v>7904</v>
      </c>
      <c r="B6727" s="9">
        <v>8</v>
      </c>
      <c r="C6727" s="255" t="s">
        <v>9104</v>
      </c>
      <c r="D6727" s="9">
        <v>2475419505.3976083</v>
      </c>
      <c r="E6727" s="9">
        <v>1746329.1424868982</v>
      </c>
      <c r="F6727" s="255" t="s">
        <v>9135</v>
      </c>
      <c r="G6727" s="9"/>
      <c r="H6727" s="255" t="s">
        <v>9168</v>
      </c>
      <c r="I6727" s="9">
        <v>4</v>
      </c>
    </row>
    <row r="6728">
      <c r="A6728" s="255" t="s">
        <v>7905</v>
      </c>
      <c r="B6728" s="9">
        <v>8</v>
      </c>
      <c r="C6728" s="255" t="s">
        <v>9105</v>
      </c>
      <c r="D6728" s="9">
        <v>0.60248179194475537</v>
      </c>
      <c r="E6728" s="9">
        <v>1746329.1424868982</v>
      </c>
      <c r="F6728" s="255" t="s">
        <v>9135</v>
      </c>
      <c r="G6728" s="9"/>
      <c r="H6728" s="255" t="s">
        <v>9168</v>
      </c>
      <c r="I6728" s="9">
        <v>4</v>
      </c>
    </row>
    <row r="6729">
      <c r="A6729" s="255" t="s">
        <v>7906</v>
      </c>
      <c r="B6729" s="9">
        <v>8</v>
      </c>
      <c r="C6729" s="255" t="s">
        <v>9205</v>
      </c>
      <c r="D6729" s="9">
        <v>1417.4988237740986</v>
      </c>
      <c r="E6729" s="9">
        <v>1746329.1424868982</v>
      </c>
      <c r="F6729" s="255" t="s">
        <v>9135</v>
      </c>
      <c r="G6729" s="9"/>
      <c r="H6729" s="255" t="s">
        <v>9168</v>
      </c>
      <c r="I6729" s="9">
        <v>4</v>
      </c>
    </row>
    <row r="6730">
      <c r="A6730" s="255" t="s">
        <v>7907</v>
      </c>
      <c r="B6730" s="9">
        <v>8</v>
      </c>
      <c r="C6730" s="255" t="s">
        <v>9103</v>
      </c>
      <c r="D6730" s="9">
        <v>523758.55565373518</v>
      </c>
      <c r="E6730" s="9">
        <v>1746329.1424868982</v>
      </c>
      <c r="F6730" s="255" t="s">
        <v>9136</v>
      </c>
      <c r="G6730" s="9"/>
      <c r="H6730" s="255" t="s">
        <v>9168</v>
      </c>
      <c r="I6730" s="9">
        <v>4</v>
      </c>
    </row>
    <row r="6731">
      <c r="A6731" s="255" t="s">
        <v>7908</v>
      </c>
      <c r="B6731" s="9">
        <v>8</v>
      </c>
      <c r="C6731" s="255" t="s">
        <v>9104</v>
      </c>
      <c r="D6731" s="9">
        <v>2936335004.2367649</v>
      </c>
      <c r="E6731" s="9">
        <v>1746329.1424868982</v>
      </c>
      <c r="F6731" s="255" t="s">
        <v>9136</v>
      </c>
      <c r="G6731" s="9"/>
      <c r="H6731" s="255" t="s">
        <v>9168</v>
      </c>
      <c r="I6731" s="9">
        <v>4</v>
      </c>
    </row>
    <row r="6732">
      <c r="A6732" s="255" t="s">
        <v>7909</v>
      </c>
      <c r="B6732" s="9">
        <v>8</v>
      </c>
      <c r="C6732" s="255" t="s">
        <v>9105</v>
      </c>
      <c r="D6732" s="9">
        <v>0.29991972470199135</v>
      </c>
      <c r="E6732" s="9">
        <v>1746329.1424868982</v>
      </c>
      <c r="F6732" s="255" t="s">
        <v>9136</v>
      </c>
      <c r="G6732" s="9"/>
      <c r="H6732" s="255" t="s">
        <v>9168</v>
      </c>
      <c r="I6732" s="9">
        <v>4</v>
      </c>
    </row>
    <row r="6733">
      <c r="A6733" s="255" t="s">
        <v>7910</v>
      </c>
      <c r="B6733" s="9">
        <v>8</v>
      </c>
      <c r="C6733" s="255" t="s">
        <v>9205</v>
      </c>
      <c r="D6733" s="9">
        <v>1681.4327452929135</v>
      </c>
      <c r="E6733" s="9">
        <v>1746329.1424868982</v>
      </c>
      <c r="F6733" s="255" t="s">
        <v>9136</v>
      </c>
      <c r="G6733" s="9"/>
      <c r="H6733" s="255" t="s">
        <v>9168</v>
      </c>
      <c r="I6733" s="9">
        <v>4</v>
      </c>
    </row>
    <row r="6734">
      <c r="A6734" s="255" t="s">
        <v>7911</v>
      </c>
      <c r="B6734" s="9">
        <v>8</v>
      </c>
      <c r="C6734" s="255" t="s">
        <v>9103</v>
      </c>
      <c r="D6734" s="9">
        <v>1377747.3968067053</v>
      </c>
      <c r="E6734" s="9">
        <v>1746329.1424868982</v>
      </c>
      <c r="F6734" s="255" t="s">
        <v>9137</v>
      </c>
      <c r="G6734" s="9"/>
      <c r="H6734" s="255" t="s">
        <v>9168</v>
      </c>
      <c r="I6734" s="9">
        <v>4</v>
      </c>
    </row>
    <row r="6735">
      <c r="A6735" s="255" t="s">
        <v>7912</v>
      </c>
      <c r="B6735" s="9">
        <v>8</v>
      </c>
      <c r="C6735" s="255" t="s">
        <v>9104</v>
      </c>
      <c r="D6735" s="9">
        <v>4538786096.900547</v>
      </c>
      <c r="E6735" s="9">
        <v>1746329.1424868982</v>
      </c>
      <c r="F6735" s="255" t="s">
        <v>9137</v>
      </c>
      <c r="G6735" s="9"/>
      <c r="H6735" s="255" t="s">
        <v>9168</v>
      </c>
      <c r="I6735" s="9">
        <v>4</v>
      </c>
    </row>
    <row r="6736">
      <c r="A6736" s="255" t="s">
        <v>7913</v>
      </c>
      <c r="B6736" s="9">
        <v>8</v>
      </c>
      <c r="C6736" s="255" t="s">
        <v>9105</v>
      </c>
      <c r="D6736" s="9">
        <v>0.7889391313968992</v>
      </c>
      <c r="E6736" s="9">
        <v>1746329.1424868982</v>
      </c>
      <c r="F6736" s="255" t="s">
        <v>9137</v>
      </c>
      <c r="G6736" s="9"/>
      <c r="H6736" s="255" t="s">
        <v>9168</v>
      </c>
      <c r="I6736" s="9">
        <v>4</v>
      </c>
    </row>
    <row r="6737">
      <c r="A6737" s="255" t="s">
        <v>7914</v>
      </c>
      <c r="B6737" s="9">
        <v>8</v>
      </c>
      <c r="C6737" s="255" t="s">
        <v>9205</v>
      </c>
      <c r="D6737" s="9">
        <v>2599.0438952630598</v>
      </c>
      <c r="E6737" s="9">
        <v>1746329.1424868982</v>
      </c>
      <c r="F6737" s="255" t="s">
        <v>9137</v>
      </c>
      <c r="G6737" s="9"/>
      <c r="H6737" s="255" t="s">
        <v>9168</v>
      </c>
      <c r="I6737" s="9">
        <v>4</v>
      </c>
    </row>
    <row r="6738">
      <c r="A6738" s="255" t="s">
        <v>7915</v>
      </c>
      <c r="B6738" s="9">
        <v>8</v>
      </c>
      <c r="C6738" s="255" t="s">
        <v>9103</v>
      </c>
      <c r="D6738" s="9">
        <v>0</v>
      </c>
      <c r="E6738" s="9">
        <v>1746329.1424868982</v>
      </c>
      <c r="F6738" s="255" t="s">
        <v>9138</v>
      </c>
      <c r="G6738" s="9"/>
      <c r="H6738" s="255" t="s">
        <v>9168</v>
      </c>
      <c r="I6738" s="9">
        <v>4</v>
      </c>
    </row>
    <row r="6739">
      <c r="A6739" s="255" t="s">
        <v>7916</v>
      </c>
      <c r="B6739" s="9">
        <v>8</v>
      </c>
      <c r="C6739" s="255" t="s">
        <v>9104</v>
      </c>
      <c r="D6739" s="9">
        <v>0</v>
      </c>
      <c r="E6739" s="9">
        <v>1746329.1424868982</v>
      </c>
      <c r="F6739" s="255" t="s">
        <v>9138</v>
      </c>
      <c r="G6739" s="9"/>
      <c r="H6739" s="255" t="s">
        <v>9168</v>
      </c>
      <c r="I6739" s="9">
        <v>4</v>
      </c>
    </row>
    <row r="6740">
      <c r="A6740" s="255" t="s">
        <v>7917</v>
      </c>
      <c r="B6740" s="9">
        <v>8</v>
      </c>
      <c r="C6740" s="255" t="s">
        <v>9105</v>
      </c>
      <c r="D6740" s="9">
        <v>0</v>
      </c>
      <c r="E6740" s="9">
        <v>1746329.1424868982</v>
      </c>
      <c r="F6740" s="255" t="s">
        <v>9138</v>
      </c>
      <c r="G6740" s="9"/>
      <c r="H6740" s="255" t="s">
        <v>9168</v>
      </c>
      <c r="I6740" s="9">
        <v>4</v>
      </c>
    </row>
    <row r="6741">
      <c r="A6741" s="255" t="s">
        <v>7918</v>
      </c>
      <c r="B6741" s="9">
        <v>8</v>
      </c>
      <c r="C6741" s="255" t="s">
        <v>9205</v>
      </c>
      <c r="D6741" s="9">
        <v>0</v>
      </c>
      <c r="E6741" s="9">
        <v>1746329.1424868982</v>
      </c>
      <c r="F6741" s="255" t="s">
        <v>9138</v>
      </c>
      <c r="G6741" s="9"/>
      <c r="H6741" s="255" t="s">
        <v>9168</v>
      </c>
      <c r="I6741" s="9">
        <v>4</v>
      </c>
    </row>
    <row r="6742">
      <c r="A6742" s="255" t="s">
        <v>7919</v>
      </c>
      <c r="B6742" s="9">
        <v>9</v>
      </c>
      <c r="C6742" s="255" t="s">
        <v>9103</v>
      </c>
      <c r="D6742" s="9">
        <v>1453025.8654662177</v>
      </c>
      <c r="E6742" s="9">
        <v>1747858.0461865487</v>
      </c>
      <c r="F6742" s="255" t="s">
        <v>9114</v>
      </c>
      <c r="G6742" s="9"/>
      <c r="H6742" s="255" t="s">
        <v>9168</v>
      </c>
      <c r="I6742" s="9">
        <v>4</v>
      </c>
    </row>
    <row r="6743">
      <c r="A6743" s="255" t="s">
        <v>7920</v>
      </c>
      <c r="B6743" s="9">
        <v>9</v>
      </c>
      <c r="C6743" s="255" t="s">
        <v>9104</v>
      </c>
      <c r="D6743" s="9">
        <v>8007253608.9850616</v>
      </c>
      <c r="E6743" s="9">
        <v>1747858.0461865487</v>
      </c>
      <c r="F6743" s="255" t="s">
        <v>9114</v>
      </c>
      <c r="G6743" s="9"/>
      <c r="H6743" s="255" t="s">
        <v>9168</v>
      </c>
      <c r="I6743" s="9">
        <v>4</v>
      </c>
    </row>
    <row r="6744">
      <c r="A6744" s="255" t="s">
        <v>7921</v>
      </c>
      <c r="B6744" s="9">
        <v>9</v>
      </c>
      <c r="C6744" s="255" t="s">
        <v>9105</v>
      </c>
      <c r="D6744" s="9">
        <v>0.83131800585088045</v>
      </c>
      <c r="E6744" s="9">
        <v>1747858.0461865487</v>
      </c>
      <c r="F6744" s="255" t="s">
        <v>9114</v>
      </c>
      <c r="G6744" s="9"/>
      <c r="H6744" s="255" t="s">
        <v>9168</v>
      </c>
      <c r="I6744" s="9">
        <v>4</v>
      </c>
    </row>
    <row r="6745">
      <c r="A6745" s="255" t="s">
        <v>7922</v>
      </c>
      <c r="B6745" s="9">
        <v>9</v>
      </c>
      <c r="C6745" s="255" t="s">
        <v>9205</v>
      </c>
      <c r="D6745" s="9">
        <v>4581.1807351604848</v>
      </c>
      <c r="E6745" s="9">
        <v>1747858.0461865487</v>
      </c>
      <c r="F6745" s="255" t="s">
        <v>9114</v>
      </c>
      <c r="G6745" s="9"/>
      <c r="H6745" s="255" t="s">
        <v>9168</v>
      </c>
      <c r="I6745" s="9">
        <v>4</v>
      </c>
    </row>
    <row r="6746">
      <c r="A6746" s="255" t="s">
        <v>7923</v>
      </c>
      <c r="B6746" s="9">
        <v>9</v>
      </c>
      <c r="C6746" s="255" t="s">
        <v>9103</v>
      </c>
      <c r="D6746" s="9">
        <v>0</v>
      </c>
      <c r="E6746" s="9">
        <v>1747858.0461865487</v>
      </c>
      <c r="F6746" s="255" t="s">
        <v>9115</v>
      </c>
      <c r="G6746" s="9"/>
      <c r="H6746" s="255" t="s">
        <v>9168</v>
      </c>
      <c r="I6746" s="9">
        <v>4</v>
      </c>
    </row>
    <row r="6747">
      <c r="A6747" s="255" t="s">
        <v>7924</v>
      </c>
      <c r="B6747" s="9">
        <v>9</v>
      </c>
      <c r="C6747" s="255" t="s">
        <v>9104</v>
      </c>
      <c r="D6747" s="9">
        <v>0</v>
      </c>
      <c r="E6747" s="9">
        <v>1747858.0461865487</v>
      </c>
      <c r="F6747" s="255" t="s">
        <v>9115</v>
      </c>
      <c r="G6747" s="9"/>
      <c r="H6747" s="255" t="s">
        <v>9168</v>
      </c>
      <c r="I6747" s="9">
        <v>4</v>
      </c>
    </row>
    <row r="6748">
      <c r="A6748" s="255" t="s">
        <v>7925</v>
      </c>
      <c r="B6748" s="9">
        <v>9</v>
      </c>
      <c r="C6748" s="255" t="s">
        <v>9105</v>
      </c>
      <c r="D6748" s="9">
        <v>0</v>
      </c>
      <c r="E6748" s="9">
        <v>1747858.0461865487</v>
      </c>
      <c r="F6748" s="255" t="s">
        <v>9115</v>
      </c>
      <c r="G6748" s="9"/>
      <c r="H6748" s="255" t="s">
        <v>9168</v>
      </c>
      <c r="I6748" s="9">
        <v>4</v>
      </c>
    </row>
    <row r="6749">
      <c r="A6749" s="255" t="s">
        <v>7926</v>
      </c>
      <c r="B6749" s="9">
        <v>9</v>
      </c>
      <c r="C6749" s="255" t="s">
        <v>9205</v>
      </c>
      <c r="D6749" s="9">
        <v>0</v>
      </c>
      <c r="E6749" s="9">
        <v>1747858.0461865487</v>
      </c>
      <c r="F6749" s="255" t="s">
        <v>9115</v>
      </c>
      <c r="G6749" s="9"/>
      <c r="H6749" s="255" t="s">
        <v>9168</v>
      </c>
      <c r="I6749" s="9">
        <v>4</v>
      </c>
    </row>
    <row r="6750">
      <c r="A6750" s="255" t="s">
        <v>7927</v>
      </c>
      <c r="B6750" s="9">
        <v>9</v>
      </c>
      <c r="C6750" s="255" t="s">
        <v>9103</v>
      </c>
      <c r="D6750" s="9">
        <v>0</v>
      </c>
      <c r="E6750" s="9">
        <v>1747858.0461865487</v>
      </c>
      <c r="F6750" s="255" t="s">
        <v>9116</v>
      </c>
      <c r="G6750" s="9"/>
      <c r="H6750" s="255" t="s">
        <v>9168</v>
      </c>
      <c r="I6750" s="9">
        <v>4</v>
      </c>
    </row>
    <row r="6751">
      <c r="A6751" s="255" t="s">
        <v>7928</v>
      </c>
      <c r="B6751" s="9">
        <v>9</v>
      </c>
      <c r="C6751" s="255" t="s">
        <v>9104</v>
      </c>
      <c r="D6751" s="9">
        <v>0</v>
      </c>
      <c r="E6751" s="9">
        <v>1747858.0461865487</v>
      </c>
      <c r="F6751" s="255" t="s">
        <v>9116</v>
      </c>
      <c r="G6751" s="9"/>
      <c r="H6751" s="255" t="s">
        <v>9168</v>
      </c>
      <c r="I6751" s="9">
        <v>4</v>
      </c>
    </row>
    <row r="6752">
      <c r="A6752" s="255" t="s">
        <v>7929</v>
      </c>
      <c r="B6752" s="9">
        <v>9</v>
      </c>
      <c r="C6752" s="255" t="s">
        <v>9105</v>
      </c>
      <c r="D6752" s="9">
        <v>0</v>
      </c>
      <c r="E6752" s="9">
        <v>1747858.0461865487</v>
      </c>
      <c r="F6752" s="255" t="s">
        <v>9116</v>
      </c>
      <c r="G6752" s="9"/>
      <c r="H6752" s="255" t="s">
        <v>9168</v>
      </c>
      <c r="I6752" s="9">
        <v>4</v>
      </c>
    </row>
    <row r="6753">
      <c r="A6753" s="255" t="s">
        <v>7930</v>
      </c>
      <c r="B6753" s="9">
        <v>9</v>
      </c>
      <c r="C6753" s="255" t="s">
        <v>9205</v>
      </c>
      <c r="D6753" s="9">
        <v>0</v>
      </c>
      <c r="E6753" s="9">
        <v>1747858.0461865487</v>
      </c>
      <c r="F6753" s="255" t="s">
        <v>9116</v>
      </c>
      <c r="G6753" s="9"/>
      <c r="H6753" s="255" t="s">
        <v>9168</v>
      </c>
      <c r="I6753" s="9">
        <v>4</v>
      </c>
    </row>
    <row r="6754">
      <c r="A6754" s="255" t="s">
        <v>7931</v>
      </c>
      <c r="B6754" s="9">
        <v>9</v>
      </c>
      <c r="C6754" s="255" t="s">
        <v>9103</v>
      </c>
      <c r="D6754" s="9">
        <v>0</v>
      </c>
      <c r="E6754" s="9">
        <v>1747858.0461865487</v>
      </c>
      <c r="F6754" s="255" t="s">
        <v>9117</v>
      </c>
      <c r="G6754" s="9"/>
      <c r="H6754" s="255" t="s">
        <v>9168</v>
      </c>
      <c r="I6754" s="9">
        <v>4</v>
      </c>
    </row>
    <row r="6755">
      <c r="A6755" s="255" t="s">
        <v>7932</v>
      </c>
      <c r="B6755" s="9">
        <v>9</v>
      </c>
      <c r="C6755" s="255" t="s">
        <v>9104</v>
      </c>
      <c r="D6755" s="9">
        <v>0</v>
      </c>
      <c r="E6755" s="9">
        <v>1747858.0461865487</v>
      </c>
      <c r="F6755" s="255" t="s">
        <v>9117</v>
      </c>
      <c r="G6755" s="9"/>
      <c r="H6755" s="255" t="s">
        <v>9168</v>
      </c>
      <c r="I6755" s="9">
        <v>4</v>
      </c>
    </row>
    <row r="6756">
      <c r="A6756" s="255" t="s">
        <v>7933</v>
      </c>
      <c r="B6756" s="9">
        <v>9</v>
      </c>
      <c r="C6756" s="255" t="s">
        <v>9105</v>
      </c>
      <c r="D6756" s="9">
        <v>0</v>
      </c>
      <c r="E6756" s="9">
        <v>1747858.0461865487</v>
      </c>
      <c r="F6756" s="255" t="s">
        <v>9117</v>
      </c>
      <c r="G6756" s="9"/>
      <c r="H6756" s="255" t="s">
        <v>9168</v>
      </c>
      <c r="I6756" s="9">
        <v>4</v>
      </c>
    </row>
    <row r="6757">
      <c r="A6757" s="255" t="s">
        <v>7934</v>
      </c>
      <c r="B6757" s="9">
        <v>9</v>
      </c>
      <c r="C6757" s="255" t="s">
        <v>9205</v>
      </c>
      <c r="D6757" s="9">
        <v>0</v>
      </c>
      <c r="E6757" s="9">
        <v>1747858.0461865487</v>
      </c>
      <c r="F6757" s="255" t="s">
        <v>9117</v>
      </c>
      <c r="G6757" s="9"/>
      <c r="H6757" s="255" t="s">
        <v>9168</v>
      </c>
      <c r="I6757" s="9">
        <v>4</v>
      </c>
    </row>
    <row r="6758">
      <c r="A6758" s="255" t="s">
        <v>7935</v>
      </c>
      <c r="B6758" s="9">
        <v>9</v>
      </c>
      <c r="C6758" s="255" t="s">
        <v>9103</v>
      </c>
      <c r="D6758" s="9">
        <v>0</v>
      </c>
      <c r="E6758" s="9">
        <v>1747858.0461865487</v>
      </c>
      <c r="F6758" s="255" t="s">
        <v>9118</v>
      </c>
      <c r="G6758" s="9"/>
      <c r="H6758" s="255" t="s">
        <v>9168</v>
      </c>
      <c r="I6758" s="9">
        <v>4</v>
      </c>
    </row>
    <row r="6759">
      <c r="A6759" s="255" t="s">
        <v>7936</v>
      </c>
      <c r="B6759" s="9">
        <v>9</v>
      </c>
      <c r="C6759" s="255" t="s">
        <v>9104</v>
      </c>
      <c r="D6759" s="9">
        <v>0</v>
      </c>
      <c r="E6759" s="9">
        <v>1747858.0461865487</v>
      </c>
      <c r="F6759" s="255" t="s">
        <v>9118</v>
      </c>
      <c r="G6759" s="9"/>
      <c r="H6759" s="255" t="s">
        <v>9168</v>
      </c>
      <c r="I6759" s="9">
        <v>4</v>
      </c>
    </row>
    <row r="6760">
      <c r="A6760" s="255" t="s">
        <v>7937</v>
      </c>
      <c r="B6760" s="9">
        <v>9</v>
      </c>
      <c r="C6760" s="255" t="s">
        <v>9105</v>
      </c>
      <c r="D6760" s="9">
        <v>0</v>
      </c>
      <c r="E6760" s="9">
        <v>1747858.0461865487</v>
      </c>
      <c r="F6760" s="255" t="s">
        <v>9118</v>
      </c>
      <c r="G6760" s="9"/>
      <c r="H6760" s="255" t="s">
        <v>9168</v>
      </c>
      <c r="I6760" s="9">
        <v>4</v>
      </c>
    </row>
    <row r="6761">
      <c r="A6761" s="255" t="s">
        <v>7938</v>
      </c>
      <c r="B6761" s="9">
        <v>9</v>
      </c>
      <c r="C6761" s="255" t="s">
        <v>9205</v>
      </c>
      <c r="D6761" s="9">
        <v>0</v>
      </c>
      <c r="E6761" s="9">
        <v>1747858.0461865487</v>
      </c>
      <c r="F6761" s="255" t="s">
        <v>9118</v>
      </c>
      <c r="G6761" s="9"/>
      <c r="H6761" s="255" t="s">
        <v>9168</v>
      </c>
      <c r="I6761" s="9">
        <v>4</v>
      </c>
    </row>
    <row r="6762">
      <c r="A6762" s="255" t="s">
        <v>7939</v>
      </c>
      <c r="B6762" s="9">
        <v>9</v>
      </c>
      <c r="C6762" s="255" t="s">
        <v>9103</v>
      </c>
      <c r="D6762" s="9">
        <v>0</v>
      </c>
      <c r="E6762" s="9">
        <v>1747858.0461865487</v>
      </c>
      <c r="F6762" s="255" t="s">
        <v>9119</v>
      </c>
      <c r="G6762" s="9"/>
      <c r="H6762" s="255" t="s">
        <v>9168</v>
      </c>
      <c r="I6762" s="9">
        <v>4</v>
      </c>
    </row>
    <row r="6763">
      <c r="A6763" s="255" t="s">
        <v>7940</v>
      </c>
      <c r="B6763" s="9">
        <v>9</v>
      </c>
      <c r="C6763" s="255" t="s">
        <v>9104</v>
      </c>
      <c r="D6763" s="9">
        <v>0</v>
      </c>
      <c r="E6763" s="9">
        <v>1747858.0461865487</v>
      </c>
      <c r="F6763" s="255" t="s">
        <v>9119</v>
      </c>
      <c r="G6763" s="9"/>
      <c r="H6763" s="255" t="s">
        <v>9168</v>
      </c>
      <c r="I6763" s="9">
        <v>4</v>
      </c>
    </row>
    <row r="6764">
      <c r="A6764" s="255" t="s">
        <v>7941</v>
      </c>
      <c r="B6764" s="9">
        <v>9</v>
      </c>
      <c r="C6764" s="255" t="s">
        <v>9105</v>
      </c>
      <c r="D6764" s="9">
        <v>0</v>
      </c>
      <c r="E6764" s="9">
        <v>1747858.0461865487</v>
      </c>
      <c r="F6764" s="255" t="s">
        <v>9119</v>
      </c>
      <c r="G6764" s="9"/>
      <c r="H6764" s="255" t="s">
        <v>9168</v>
      </c>
      <c r="I6764" s="9">
        <v>4</v>
      </c>
    </row>
    <row r="6765">
      <c r="A6765" s="255" t="s">
        <v>7942</v>
      </c>
      <c r="B6765" s="9">
        <v>9</v>
      </c>
      <c r="C6765" s="255" t="s">
        <v>9205</v>
      </c>
      <c r="D6765" s="9">
        <v>0</v>
      </c>
      <c r="E6765" s="9">
        <v>1747858.0461865487</v>
      </c>
      <c r="F6765" s="255" t="s">
        <v>9119</v>
      </c>
      <c r="G6765" s="9"/>
      <c r="H6765" s="255" t="s">
        <v>9168</v>
      </c>
      <c r="I6765" s="9">
        <v>4</v>
      </c>
    </row>
    <row r="6766">
      <c r="A6766" s="255" t="s">
        <v>7943</v>
      </c>
      <c r="B6766" s="9">
        <v>9</v>
      </c>
      <c r="C6766" s="255" t="s">
        <v>9103</v>
      </c>
      <c r="D6766" s="9">
        <v>0</v>
      </c>
      <c r="E6766" s="9">
        <v>1747858.0461865487</v>
      </c>
      <c r="F6766" s="255" t="s">
        <v>9120</v>
      </c>
      <c r="G6766" s="9"/>
      <c r="H6766" s="255" t="s">
        <v>9168</v>
      </c>
      <c r="I6766" s="9">
        <v>4</v>
      </c>
    </row>
    <row r="6767">
      <c r="A6767" s="255" t="s">
        <v>7944</v>
      </c>
      <c r="B6767" s="9">
        <v>9</v>
      </c>
      <c r="C6767" s="255" t="s">
        <v>9104</v>
      </c>
      <c r="D6767" s="9">
        <v>0</v>
      </c>
      <c r="E6767" s="9">
        <v>1747858.0461865487</v>
      </c>
      <c r="F6767" s="255" t="s">
        <v>9120</v>
      </c>
      <c r="G6767" s="9"/>
      <c r="H6767" s="255" t="s">
        <v>9168</v>
      </c>
      <c r="I6767" s="9">
        <v>4</v>
      </c>
    </row>
    <row r="6768">
      <c r="A6768" s="255" t="s">
        <v>7945</v>
      </c>
      <c r="B6768" s="9">
        <v>9</v>
      </c>
      <c r="C6768" s="255" t="s">
        <v>9105</v>
      </c>
      <c r="D6768" s="9">
        <v>0</v>
      </c>
      <c r="E6768" s="9">
        <v>1747858.0461865487</v>
      </c>
      <c r="F6768" s="255" t="s">
        <v>9120</v>
      </c>
      <c r="G6768" s="9"/>
      <c r="H6768" s="255" t="s">
        <v>9168</v>
      </c>
      <c r="I6768" s="9">
        <v>4</v>
      </c>
    </row>
    <row r="6769">
      <c r="A6769" s="255" t="s">
        <v>7946</v>
      </c>
      <c r="B6769" s="9">
        <v>9</v>
      </c>
      <c r="C6769" s="255" t="s">
        <v>9205</v>
      </c>
      <c r="D6769" s="9">
        <v>0</v>
      </c>
      <c r="E6769" s="9">
        <v>1747858.0461865487</v>
      </c>
      <c r="F6769" s="255" t="s">
        <v>9120</v>
      </c>
      <c r="G6769" s="9"/>
      <c r="H6769" s="255" t="s">
        <v>9168</v>
      </c>
      <c r="I6769" s="9">
        <v>4</v>
      </c>
    </row>
    <row r="6770">
      <c r="A6770" s="255" t="s">
        <v>7947</v>
      </c>
      <c r="B6770" s="9">
        <v>9</v>
      </c>
      <c r="C6770" s="255" t="s">
        <v>9103</v>
      </c>
      <c r="D6770" s="9">
        <v>0</v>
      </c>
      <c r="E6770" s="9">
        <v>1747858.0461865487</v>
      </c>
      <c r="F6770" s="255" t="s">
        <v>9121</v>
      </c>
      <c r="G6770" s="9"/>
      <c r="H6770" s="255" t="s">
        <v>9168</v>
      </c>
      <c r="I6770" s="9">
        <v>4</v>
      </c>
    </row>
    <row r="6771">
      <c r="A6771" s="255" t="s">
        <v>7948</v>
      </c>
      <c r="B6771" s="9">
        <v>9</v>
      </c>
      <c r="C6771" s="255" t="s">
        <v>9104</v>
      </c>
      <c r="D6771" s="9">
        <v>0</v>
      </c>
      <c r="E6771" s="9">
        <v>1747858.0461865487</v>
      </c>
      <c r="F6771" s="255" t="s">
        <v>9121</v>
      </c>
      <c r="G6771" s="9"/>
      <c r="H6771" s="255" t="s">
        <v>9168</v>
      </c>
      <c r="I6771" s="9">
        <v>4</v>
      </c>
    </row>
    <row r="6772">
      <c r="A6772" s="255" t="s">
        <v>7949</v>
      </c>
      <c r="B6772" s="9">
        <v>9</v>
      </c>
      <c r="C6772" s="255" t="s">
        <v>9105</v>
      </c>
      <c r="D6772" s="9">
        <v>0</v>
      </c>
      <c r="E6772" s="9">
        <v>1747858.0461865487</v>
      </c>
      <c r="F6772" s="255" t="s">
        <v>9121</v>
      </c>
      <c r="G6772" s="9"/>
      <c r="H6772" s="255" t="s">
        <v>9168</v>
      </c>
      <c r="I6772" s="9">
        <v>4</v>
      </c>
    </row>
    <row r="6773">
      <c r="A6773" s="255" t="s">
        <v>7950</v>
      </c>
      <c r="B6773" s="9">
        <v>9</v>
      </c>
      <c r="C6773" s="255" t="s">
        <v>9205</v>
      </c>
      <c r="D6773" s="9">
        <v>0</v>
      </c>
      <c r="E6773" s="9">
        <v>1747858.0461865487</v>
      </c>
      <c r="F6773" s="255" t="s">
        <v>9121</v>
      </c>
      <c r="G6773" s="9"/>
      <c r="H6773" s="255" t="s">
        <v>9168</v>
      </c>
      <c r="I6773" s="9">
        <v>4</v>
      </c>
    </row>
    <row r="6774">
      <c r="A6774" s="255" t="s">
        <v>7951</v>
      </c>
      <c r="B6774" s="9">
        <v>9</v>
      </c>
      <c r="C6774" s="255" t="s">
        <v>9103</v>
      </c>
      <c r="D6774" s="9">
        <v>1334749.2164566927</v>
      </c>
      <c r="E6774" s="9">
        <v>1747858.0461865487</v>
      </c>
      <c r="F6774" s="255" t="s">
        <v>9122</v>
      </c>
      <c r="G6774" s="9"/>
      <c r="H6774" s="255" t="s">
        <v>9168</v>
      </c>
      <c r="I6774" s="9">
        <v>4</v>
      </c>
    </row>
    <row r="6775">
      <c r="A6775" s="255" t="s">
        <v>7952</v>
      </c>
      <c r="B6775" s="9">
        <v>9</v>
      </c>
      <c r="C6775" s="255" t="s">
        <v>9104</v>
      </c>
      <c r="D6775" s="9">
        <v>7347281951.7628288</v>
      </c>
      <c r="E6775" s="9">
        <v>1747858.0461865487</v>
      </c>
      <c r="F6775" s="255" t="s">
        <v>9122</v>
      </c>
      <c r="G6775" s="9"/>
      <c r="H6775" s="255" t="s">
        <v>9168</v>
      </c>
      <c r="I6775" s="9">
        <v>4</v>
      </c>
    </row>
    <row r="6776">
      <c r="A6776" s="255" t="s">
        <v>7953</v>
      </c>
      <c r="B6776" s="9">
        <v>9</v>
      </c>
      <c r="C6776" s="255" t="s">
        <v>9105</v>
      </c>
      <c r="D6776" s="9">
        <v>0.76364852361370483</v>
      </c>
      <c r="E6776" s="9">
        <v>1747858.0461865487</v>
      </c>
      <c r="F6776" s="255" t="s">
        <v>9122</v>
      </c>
      <c r="G6776" s="9"/>
      <c r="H6776" s="255" t="s">
        <v>9168</v>
      </c>
      <c r="I6776" s="9">
        <v>4</v>
      </c>
    </row>
    <row r="6777">
      <c r="A6777" s="255" t="s">
        <v>7954</v>
      </c>
      <c r="B6777" s="9">
        <v>9</v>
      </c>
      <c r="C6777" s="255" t="s">
        <v>9205</v>
      </c>
      <c r="D6777" s="9">
        <v>4203.591915140375</v>
      </c>
      <c r="E6777" s="9">
        <v>1747858.0461865487</v>
      </c>
      <c r="F6777" s="255" t="s">
        <v>9122</v>
      </c>
      <c r="G6777" s="9"/>
      <c r="H6777" s="255" t="s">
        <v>9168</v>
      </c>
      <c r="I6777" s="9">
        <v>4</v>
      </c>
    </row>
    <row r="6778">
      <c r="A6778" s="255" t="s">
        <v>7955</v>
      </c>
      <c r="B6778" s="9">
        <v>9</v>
      </c>
      <c r="C6778" s="255" t="s">
        <v>9103</v>
      </c>
      <c r="D6778" s="9">
        <v>1334749.2164566927</v>
      </c>
      <c r="E6778" s="9">
        <v>1747858.0461865487</v>
      </c>
      <c r="F6778" s="255" t="s">
        <v>9123</v>
      </c>
      <c r="G6778" s="9"/>
      <c r="H6778" s="255" t="s">
        <v>9168</v>
      </c>
      <c r="I6778" s="9">
        <v>4</v>
      </c>
    </row>
    <row r="6779">
      <c r="A6779" s="255" t="s">
        <v>7956</v>
      </c>
      <c r="B6779" s="9">
        <v>9</v>
      </c>
      <c r="C6779" s="255" t="s">
        <v>9104</v>
      </c>
      <c r="D6779" s="9">
        <v>7347281951.7628288</v>
      </c>
      <c r="E6779" s="9">
        <v>1747858.0461865487</v>
      </c>
      <c r="F6779" s="255" t="s">
        <v>9123</v>
      </c>
      <c r="G6779" s="9"/>
      <c r="H6779" s="255" t="s">
        <v>9168</v>
      </c>
      <c r="I6779" s="9">
        <v>4</v>
      </c>
    </row>
    <row r="6780">
      <c r="A6780" s="255" t="s">
        <v>7957</v>
      </c>
      <c r="B6780" s="9">
        <v>9</v>
      </c>
      <c r="C6780" s="255" t="s">
        <v>9105</v>
      </c>
      <c r="D6780" s="9">
        <v>0.76364852361370483</v>
      </c>
      <c r="E6780" s="9">
        <v>1747858.0461865487</v>
      </c>
      <c r="F6780" s="255" t="s">
        <v>9123</v>
      </c>
      <c r="G6780" s="9"/>
      <c r="H6780" s="255" t="s">
        <v>9168</v>
      </c>
      <c r="I6780" s="9">
        <v>4</v>
      </c>
    </row>
    <row r="6781">
      <c r="A6781" s="255" t="s">
        <v>7958</v>
      </c>
      <c r="B6781" s="9">
        <v>9</v>
      </c>
      <c r="C6781" s="255" t="s">
        <v>9205</v>
      </c>
      <c r="D6781" s="9">
        <v>4203.591915140375</v>
      </c>
      <c r="E6781" s="9">
        <v>1747858.0461865487</v>
      </c>
      <c r="F6781" s="255" t="s">
        <v>9123</v>
      </c>
      <c r="G6781" s="9"/>
      <c r="H6781" s="255" t="s">
        <v>9168</v>
      </c>
      <c r="I6781" s="9">
        <v>4</v>
      </c>
    </row>
    <row r="6782">
      <c r="A6782" s="255" t="s">
        <v>7959</v>
      </c>
      <c r="B6782" s="9">
        <v>9</v>
      </c>
      <c r="C6782" s="255" t="s">
        <v>9103</v>
      </c>
      <c r="D6782" s="9">
        <v>1334749.2164566927</v>
      </c>
      <c r="E6782" s="9">
        <v>1747858.0461865487</v>
      </c>
      <c r="F6782" s="255" t="s">
        <v>9124</v>
      </c>
      <c r="G6782" s="9"/>
      <c r="H6782" s="255" t="s">
        <v>9168</v>
      </c>
      <c r="I6782" s="9">
        <v>4</v>
      </c>
    </row>
    <row r="6783">
      <c r="A6783" s="255" t="s">
        <v>7960</v>
      </c>
      <c r="B6783" s="9">
        <v>9</v>
      </c>
      <c r="C6783" s="255" t="s">
        <v>9104</v>
      </c>
      <c r="D6783" s="9">
        <v>7347281951.7628288</v>
      </c>
      <c r="E6783" s="9">
        <v>1747858.0461865487</v>
      </c>
      <c r="F6783" s="255" t="s">
        <v>9124</v>
      </c>
      <c r="G6783" s="9"/>
      <c r="H6783" s="255" t="s">
        <v>9168</v>
      </c>
      <c r="I6783" s="9">
        <v>4</v>
      </c>
    </row>
    <row r="6784">
      <c r="A6784" s="255" t="s">
        <v>7961</v>
      </c>
      <c r="B6784" s="9">
        <v>9</v>
      </c>
      <c r="C6784" s="255" t="s">
        <v>9105</v>
      </c>
      <c r="D6784" s="9">
        <v>0.76364852361370483</v>
      </c>
      <c r="E6784" s="9">
        <v>1747858.0461865487</v>
      </c>
      <c r="F6784" s="255" t="s">
        <v>9124</v>
      </c>
      <c r="G6784" s="9"/>
      <c r="H6784" s="255" t="s">
        <v>9168</v>
      </c>
      <c r="I6784" s="9">
        <v>4</v>
      </c>
    </row>
    <row r="6785">
      <c r="A6785" s="255" t="s">
        <v>7962</v>
      </c>
      <c r="B6785" s="9">
        <v>9</v>
      </c>
      <c r="C6785" s="255" t="s">
        <v>9205</v>
      </c>
      <c r="D6785" s="9">
        <v>4203.591915140375</v>
      </c>
      <c r="E6785" s="9">
        <v>1747858.0461865487</v>
      </c>
      <c r="F6785" s="255" t="s">
        <v>9124</v>
      </c>
      <c r="G6785" s="9"/>
      <c r="H6785" s="255" t="s">
        <v>9168</v>
      </c>
      <c r="I6785" s="9">
        <v>4</v>
      </c>
    </row>
    <row r="6786">
      <c r="A6786" s="255" t="s">
        <v>7963</v>
      </c>
      <c r="B6786" s="9">
        <v>9</v>
      </c>
      <c r="C6786" s="255" t="s">
        <v>9103</v>
      </c>
      <c r="D6786" s="9">
        <v>1747858.0461865487</v>
      </c>
      <c r="E6786" s="9">
        <v>1747858.0461865487</v>
      </c>
      <c r="F6786" s="255" t="s">
        <v>9125</v>
      </c>
      <c r="G6786" s="9"/>
      <c r="H6786" s="255" t="s">
        <v>9168</v>
      </c>
      <c r="I6786" s="9">
        <v>4</v>
      </c>
    </row>
    <row r="6787">
      <c r="A6787" s="255" t="s">
        <v>7964</v>
      </c>
      <c r="B6787" s="9">
        <v>9</v>
      </c>
      <c r="C6787" s="255" t="s">
        <v>9104</v>
      </c>
      <c r="D6787" s="9">
        <v>4577463738.8774929</v>
      </c>
      <c r="E6787" s="9">
        <v>1747858.0461865487</v>
      </c>
      <c r="F6787" s="255" t="s">
        <v>9125</v>
      </c>
      <c r="G6787" s="9"/>
      <c r="H6787" s="255" t="s">
        <v>9168</v>
      </c>
      <c r="I6787" s="9">
        <v>4</v>
      </c>
    </row>
    <row r="6788">
      <c r="A6788" s="255" t="s">
        <v>7965</v>
      </c>
      <c r="B6788" s="9">
        <v>9</v>
      </c>
      <c r="C6788" s="255" t="s">
        <v>9105</v>
      </c>
      <c r="D6788" s="9">
        <v>1</v>
      </c>
      <c r="E6788" s="9">
        <v>1747858.0461865487</v>
      </c>
      <c r="F6788" s="255" t="s">
        <v>9125</v>
      </c>
      <c r="G6788" s="9"/>
      <c r="H6788" s="255" t="s">
        <v>9168</v>
      </c>
      <c r="I6788" s="9">
        <v>4</v>
      </c>
    </row>
    <row r="6789">
      <c r="A6789" s="255" t="s">
        <v>7966</v>
      </c>
      <c r="B6789" s="9">
        <v>9</v>
      </c>
      <c r="C6789" s="255" t="s">
        <v>9205</v>
      </c>
      <c r="D6789" s="9">
        <v>2618.8990283647672</v>
      </c>
      <c r="E6789" s="9">
        <v>1747858.0461865487</v>
      </c>
      <c r="F6789" s="255" t="s">
        <v>9125</v>
      </c>
      <c r="G6789" s="9"/>
      <c r="H6789" s="255" t="s">
        <v>9168</v>
      </c>
      <c r="I6789" s="9">
        <v>4</v>
      </c>
    </row>
    <row r="6790">
      <c r="A6790" s="255" t="s">
        <v>7967</v>
      </c>
      <c r="B6790" s="9">
        <v>9</v>
      </c>
      <c r="C6790" s="255" t="s">
        <v>9103</v>
      </c>
      <c r="D6790" s="9">
        <v>1503444.8411467376</v>
      </c>
      <c r="E6790" s="9">
        <v>1747858.0461865487</v>
      </c>
      <c r="F6790" s="255" t="s">
        <v>9126</v>
      </c>
      <c r="G6790" s="9"/>
      <c r="H6790" s="255" t="s">
        <v>9168</v>
      </c>
      <c r="I6790" s="9">
        <v>4</v>
      </c>
    </row>
    <row r="6791">
      <c r="A6791" s="255" t="s">
        <v>7968</v>
      </c>
      <c r="B6791" s="9">
        <v>9</v>
      </c>
      <c r="C6791" s="255" t="s">
        <v>9104</v>
      </c>
      <c r="D6791" s="9">
        <v>8498744597.55056</v>
      </c>
      <c r="E6791" s="9">
        <v>1747858.0461865487</v>
      </c>
      <c r="F6791" s="255" t="s">
        <v>9126</v>
      </c>
      <c r="G6791" s="9"/>
      <c r="H6791" s="255" t="s">
        <v>9168</v>
      </c>
      <c r="I6791" s="9">
        <v>4</v>
      </c>
    </row>
    <row r="6792">
      <c r="A6792" s="255" t="s">
        <v>7969</v>
      </c>
      <c r="B6792" s="9">
        <v>9</v>
      </c>
      <c r="C6792" s="255" t="s">
        <v>9105</v>
      </c>
      <c r="D6792" s="9">
        <v>0.86016415602338625</v>
      </c>
      <c r="E6792" s="9">
        <v>1747858.0461865487</v>
      </c>
      <c r="F6792" s="255" t="s">
        <v>9126</v>
      </c>
      <c r="G6792" s="9"/>
      <c r="H6792" s="255" t="s">
        <v>9168</v>
      </c>
      <c r="I6792" s="9">
        <v>4</v>
      </c>
    </row>
    <row r="6793">
      <c r="A6793" s="255" t="s">
        <v>7970</v>
      </c>
      <c r="B6793" s="9">
        <v>9</v>
      </c>
      <c r="C6793" s="255" t="s">
        <v>9205</v>
      </c>
      <c r="D6793" s="9">
        <v>4862.3769053173382</v>
      </c>
      <c r="E6793" s="9">
        <v>1747858.0461865487</v>
      </c>
      <c r="F6793" s="255" t="s">
        <v>9126</v>
      </c>
      <c r="G6793" s="9"/>
      <c r="H6793" s="255" t="s">
        <v>9168</v>
      </c>
      <c r="I6793" s="9">
        <v>4</v>
      </c>
    </row>
    <row r="6794">
      <c r="A6794" s="255" t="s">
        <v>7971</v>
      </c>
      <c r="B6794" s="9">
        <v>9</v>
      </c>
      <c r="C6794" s="255" t="s">
        <v>9103</v>
      </c>
      <c r="D6794" s="9">
        <v>1660266.4237637403</v>
      </c>
      <c r="E6794" s="9">
        <v>1747858.0461865487</v>
      </c>
      <c r="F6794" s="255" t="s">
        <v>9127</v>
      </c>
      <c r="G6794" s="9"/>
      <c r="H6794" s="255" t="s">
        <v>9168</v>
      </c>
      <c r="I6794" s="9">
        <v>4</v>
      </c>
    </row>
    <row r="6795">
      <c r="A6795" s="255" t="s">
        <v>7972</v>
      </c>
      <c r="B6795" s="9">
        <v>9</v>
      </c>
      <c r="C6795" s="255" t="s">
        <v>9104</v>
      </c>
      <c r="D6795" s="9">
        <v>15846026549.313389</v>
      </c>
      <c r="E6795" s="9">
        <v>1747858.0461865487</v>
      </c>
      <c r="F6795" s="255" t="s">
        <v>9127</v>
      </c>
      <c r="G6795" s="9"/>
      <c r="H6795" s="255" t="s">
        <v>9168</v>
      </c>
      <c r="I6795" s="9">
        <v>4</v>
      </c>
    </row>
    <row r="6796">
      <c r="A6796" s="255" t="s">
        <v>7973</v>
      </c>
      <c r="B6796" s="9">
        <v>9</v>
      </c>
      <c r="C6796" s="255" t="s">
        <v>9105</v>
      </c>
      <c r="D6796" s="9">
        <v>0.94988630649158579</v>
      </c>
      <c r="E6796" s="9">
        <v>1747858.0461865487</v>
      </c>
      <c r="F6796" s="255" t="s">
        <v>9127</v>
      </c>
      <c r="G6796" s="9"/>
      <c r="H6796" s="255" t="s">
        <v>9168</v>
      </c>
      <c r="I6796" s="9">
        <v>4</v>
      </c>
    </row>
    <row r="6797">
      <c r="A6797" s="255" t="s">
        <v>7974</v>
      </c>
      <c r="B6797" s="9">
        <v>9</v>
      </c>
      <c r="C6797" s="255" t="s">
        <v>9205</v>
      </c>
      <c r="D6797" s="9">
        <v>9065.9688204577142</v>
      </c>
      <c r="E6797" s="9">
        <v>1747858.0461865487</v>
      </c>
      <c r="F6797" s="255" t="s">
        <v>9127</v>
      </c>
      <c r="G6797" s="9"/>
      <c r="H6797" s="255" t="s">
        <v>9168</v>
      </c>
      <c r="I6797" s="9">
        <v>4</v>
      </c>
    </row>
    <row r="6798">
      <c r="A6798" s="255" t="s">
        <v>7975</v>
      </c>
      <c r="B6798" s="9">
        <v>9</v>
      </c>
      <c r="C6798" s="255" t="s">
        <v>9103</v>
      </c>
      <c r="D6798" s="9">
        <v>1660266.4237637403</v>
      </c>
      <c r="E6798" s="9">
        <v>1747858.0461865487</v>
      </c>
      <c r="F6798" s="255" t="s">
        <v>9128</v>
      </c>
      <c r="G6798" s="9"/>
      <c r="H6798" s="255" t="s">
        <v>9168</v>
      </c>
      <c r="I6798" s="9">
        <v>4</v>
      </c>
    </row>
    <row r="6799">
      <c r="A6799" s="255" t="s">
        <v>7976</v>
      </c>
      <c r="B6799" s="9">
        <v>9</v>
      </c>
      <c r="C6799" s="255" t="s">
        <v>9104</v>
      </c>
      <c r="D6799" s="9">
        <v>15846026549.313389</v>
      </c>
      <c r="E6799" s="9">
        <v>1747858.0461865487</v>
      </c>
      <c r="F6799" s="255" t="s">
        <v>9128</v>
      </c>
      <c r="G6799" s="9"/>
      <c r="H6799" s="255" t="s">
        <v>9168</v>
      </c>
      <c r="I6799" s="9">
        <v>4</v>
      </c>
    </row>
    <row r="6800">
      <c r="A6800" s="255" t="s">
        <v>7977</v>
      </c>
      <c r="B6800" s="9">
        <v>9</v>
      </c>
      <c r="C6800" s="255" t="s">
        <v>9105</v>
      </c>
      <c r="D6800" s="9">
        <v>0.94988630649158579</v>
      </c>
      <c r="E6800" s="9">
        <v>1747858.0461865487</v>
      </c>
      <c r="F6800" s="255" t="s">
        <v>9128</v>
      </c>
      <c r="G6800" s="9"/>
      <c r="H6800" s="255" t="s">
        <v>9168</v>
      </c>
      <c r="I6800" s="9">
        <v>4</v>
      </c>
    </row>
    <row r="6801">
      <c r="A6801" s="255" t="s">
        <v>7978</v>
      </c>
      <c r="B6801" s="9">
        <v>9</v>
      </c>
      <c r="C6801" s="255" t="s">
        <v>9205</v>
      </c>
      <c r="D6801" s="9">
        <v>9065.9688204577142</v>
      </c>
      <c r="E6801" s="9">
        <v>1747858.0461865487</v>
      </c>
      <c r="F6801" s="255" t="s">
        <v>9128</v>
      </c>
      <c r="G6801" s="9"/>
      <c r="H6801" s="255" t="s">
        <v>9168</v>
      </c>
      <c r="I6801" s="9">
        <v>4</v>
      </c>
    </row>
    <row r="6802">
      <c r="A6802" s="255" t="s">
        <v>7979</v>
      </c>
      <c r="B6802" s="9">
        <v>9</v>
      </c>
      <c r="C6802" s="255" t="s">
        <v>9103</v>
      </c>
      <c r="D6802" s="9">
        <v>832720.44798787381</v>
      </c>
      <c r="E6802" s="9">
        <v>1747858.0461865487</v>
      </c>
      <c r="F6802" s="255" t="s">
        <v>9129</v>
      </c>
      <c r="G6802" s="9"/>
      <c r="H6802" s="255" t="s">
        <v>9168</v>
      </c>
      <c r="I6802" s="9">
        <v>4</v>
      </c>
    </row>
    <row r="6803">
      <c r="A6803" s="255" t="s">
        <v>7980</v>
      </c>
      <c r="B6803" s="9">
        <v>9</v>
      </c>
      <c r="C6803" s="255" t="s">
        <v>9104</v>
      </c>
      <c r="D6803" s="9">
        <v>-270177072.24362373</v>
      </c>
      <c r="E6803" s="9">
        <v>1747858.0461865487</v>
      </c>
      <c r="F6803" s="255" t="s">
        <v>9129</v>
      </c>
      <c r="G6803" s="9"/>
      <c r="H6803" s="255" t="s">
        <v>9168</v>
      </c>
      <c r="I6803" s="9">
        <v>4</v>
      </c>
    </row>
    <row r="6804">
      <c r="A6804" s="255" t="s">
        <v>7981</v>
      </c>
      <c r="B6804" s="9">
        <v>9</v>
      </c>
      <c r="C6804" s="255" t="s">
        <v>9105</v>
      </c>
      <c r="D6804" s="9">
        <v>0.47642338564318265</v>
      </c>
      <c r="E6804" s="9">
        <v>1747858.0461865487</v>
      </c>
      <c r="F6804" s="255" t="s">
        <v>9129</v>
      </c>
      <c r="G6804" s="9"/>
      <c r="H6804" s="255" t="s">
        <v>9168</v>
      </c>
      <c r="I6804" s="9">
        <v>4</v>
      </c>
    </row>
    <row r="6805">
      <c r="A6805" s="255" t="s">
        <v>7982</v>
      </c>
      <c r="B6805" s="9">
        <v>9</v>
      </c>
      <c r="C6805" s="255" t="s">
        <v>9205</v>
      </c>
      <c r="D6805" s="9">
        <v>-154.57609548618217</v>
      </c>
      <c r="E6805" s="9">
        <v>1747858.0461865487</v>
      </c>
      <c r="F6805" s="255" t="s">
        <v>9129</v>
      </c>
      <c r="G6805" s="9"/>
      <c r="H6805" s="255" t="s">
        <v>9168</v>
      </c>
      <c r="I6805" s="9">
        <v>4</v>
      </c>
    </row>
    <row r="6806">
      <c r="A6806" s="255" t="s">
        <v>7983</v>
      </c>
      <c r="B6806" s="9">
        <v>9</v>
      </c>
      <c r="C6806" s="255" t="s">
        <v>9103</v>
      </c>
      <c r="D6806" s="9">
        <v>832720.44798787381</v>
      </c>
      <c r="E6806" s="9">
        <v>1747858.0461865487</v>
      </c>
      <c r="F6806" s="255" t="s">
        <v>9130</v>
      </c>
      <c r="G6806" s="9"/>
      <c r="H6806" s="255" t="s">
        <v>9168</v>
      </c>
      <c r="I6806" s="9">
        <v>4</v>
      </c>
    </row>
    <row r="6807">
      <c r="A6807" s="255" t="s">
        <v>7984</v>
      </c>
      <c r="B6807" s="9">
        <v>9</v>
      </c>
      <c r="C6807" s="255" t="s">
        <v>9104</v>
      </c>
      <c r="D6807" s="9">
        <v>-270177072.24362373</v>
      </c>
      <c r="E6807" s="9">
        <v>1747858.0461865487</v>
      </c>
      <c r="F6807" s="255" t="s">
        <v>9130</v>
      </c>
      <c r="G6807" s="9"/>
      <c r="H6807" s="255" t="s">
        <v>9168</v>
      </c>
      <c r="I6807" s="9">
        <v>4</v>
      </c>
    </row>
    <row r="6808">
      <c r="A6808" s="255" t="s">
        <v>7985</v>
      </c>
      <c r="B6808" s="9">
        <v>9</v>
      </c>
      <c r="C6808" s="255" t="s">
        <v>9105</v>
      </c>
      <c r="D6808" s="9">
        <v>0.47642338564318265</v>
      </c>
      <c r="E6808" s="9">
        <v>1747858.0461865487</v>
      </c>
      <c r="F6808" s="255" t="s">
        <v>9130</v>
      </c>
      <c r="G6808" s="9"/>
      <c r="H6808" s="255" t="s">
        <v>9168</v>
      </c>
      <c r="I6808" s="9">
        <v>4</v>
      </c>
    </row>
    <row r="6809">
      <c r="A6809" s="255" t="s">
        <v>7986</v>
      </c>
      <c r="B6809" s="9">
        <v>9</v>
      </c>
      <c r="C6809" s="255" t="s">
        <v>9205</v>
      </c>
      <c r="D6809" s="9">
        <v>-154.57609548618217</v>
      </c>
      <c r="E6809" s="9">
        <v>1747858.0461865487</v>
      </c>
      <c r="F6809" s="255" t="s">
        <v>9130</v>
      </c>
      <c r="G6809" s="9"/>
      <c r="H6809" s="255" t="s">
        <v>9168</v>
      </c>
      <c r="I6809" s="9">
        <v>4</v>
      </c>
    </row>
    <row r="6810">
      <c r="A6810" s="255" t="s">
        <v>7987</v>
      </c>
      <c r="B6810" s="9">
        <v>9</v>
      </c>
      <c r="C6810" s="255" t="s">
        <v>9103</v>
      </c>
      <c r="D6810" s="9">
        <v>1747858.0461865487</v>
      </c>
      <c r="E6810" s="9">
        <v>1747858.0461865487</v>
      </c>
      <c r="F6810" s="255" t="s">
        <v>9131</v>
      </c>
      <c r="G6810" s="9"/>
      <c r="H6810" s="255" t="s">
        <v>9168</v>
      </c>
      <c r="I6810" s="9">
        <v>4</v>
      </c>
    </row>
    <row r="6811">
      <c r="A6811" s="255" t="s">
        <v>7988</v>
      </c>
      <c r="B6811" s="9">
        <v>9</v>
      </c>
      <c r="C6811" s="255" t="s">
        <v>9104</v>
      </c>
      <c r="D6811" s="9">
        <v>7617459024.0064535</v>
      </c>
      <c r="E6811" s="9">
        <v>1747858.0461865487</v>
      </c>
      <c r="F6811" s="255" t="s">
        <v>9131</v>
      </c>
      <c r="G6811" s="9"/>
      <c r="H6811" s="255" t="s">
        <v>9168</v>
      </c>
      <c r="I6811" s="9">
        <v>4</v>
      </c>
    </row>
    <row r="6812">
      <c r="A6812" s="255" t="s">
        <v>7989</v>
      </c>
      <c r="B6812" s="9">
        <v>9</v>
      </c>
      <c r="C6812" s="255" t="s">
        <v>9105</v>
      </c>
      <c r="D6812" s="9">
        <v>1</v>
      </c>
      <c r="E6812" s="9">
        <v>1747858.0461865487</v>
      </c>
      <c r="F6812" s="255" t="s">
        <v>9131</v>
      </c>
      <c r="G6812" s="9"/>
      <c r="H6812" s="255" t="s">
        <v>9168</v>
      </c>
      <c r="I6812" s="9">
        <v>4</v>
      </c>
    </row>
    <row r="6813">
      <c r="A6813" s="255" t="s">
        <v>7990</v>
      </c>
      <c r="B6813" s="9">
        <v>9</v>
      </c>
      <c r="C6813" s="255" t="s">
        <v>9205</v>
      </c>
      <c r="D6813" s="9">
        <v>4358.1680106265585</v>
      </c>
      <c r="E6813" s="9">
        <v>1747858.0461865487</v>
      </c>
      <c r="F6813" s="255" t="s">
        <v>9131</v>
      </c>
      <c r="G6813" s="9"/>
      <c r="H6813" s="255" t="s">
        <v>9168</v>
      </c>
      <c r="I6813" s="9">
        <v>4</v>
      </c>
    </row>
    <row r="6814">
      <c r="A6814" s="255" t="s">
        <v>7991</v>
      </c>
      <c r="B6814" s="9">
        <v>9</v>
      </c>
      <c r="C6814" s="255" t="s">
        <v>9103</v>
      </c>
      <c r="D6814" s="9">
        <v>1747858.0461865487</v>
      </c>
      <c r="E6814" s="9">
        <v>1747858.0461865487</v>
      </c>
      <c r="F6814" s="255" t="s">
        <v>9132</v>
      </c>
      <c r="G6814" s="9"/>
      <c r="H6814" s="255" t="s">
        <v>9168</v>
      </c>
      <c r="I6814" s="9">
        <v>4</v>
      </c>
    </row>
    <row r="6815">
      <c r="A6815" s="255" t="s">
        <v>7992</v>
      </c>
      <c r="B6815" s="9">
        <v>9</v>
      </c>
      <c r="C6815" s="255" t="s">
        <v>9104</v>
      </c>
      <c r="D6815" s="9">
        <v>12584717347.862555</v>
      </c>
      <c r="E6815" s="9">
        <v>1747858.0461865487</v>
      </c>
      <c r="F6815" s="255" t="s">
        <v>9132</v>
      </c>
      <c r="G6815" s="9"/>
      <c r="H6815" s="255" t="s">
        <v>9168</v>
      </c>
      <c r="I6815" s="9">
        <v>4</v>
      </c>
    </row>
    <row r="6816">
      <c r="A6816" s="255" t="s">
        <v>7993</v>
      </c>
      <c r="B6816" s="9">
        <v>9</v>
      </c>
      <c r="C6816" s="255" t="s">
        <v>9105</v>
      </c>
      <c r="D6816" s="9">
        <v>1</v>
      </c>
      <c r="E6816" s="9">
        <v>1747858.0461865487</v>
      </c>
      <c r="F6816" s="255" t="s">
        <v>9132</v>
      </c>
      <c r="G6816" s="9"/>
      <c r="H6816" s="255" t="s">
        <v>9168</v>
      </c>
      <c r="I6816" s="9">
        <v>4</v>
      </c>
    </row>
    <row r="6817">
      <c r="A6817" s="255" t="s">
        <v>7994</v>
      </c>
      <c r="B6817" s="9">
        <v>9</v>
      </c>
      <c r="C6817" s="255" t="s">
        <v>9205</v>
      </c>
      <c r="D6817" s="9">
        <v>7200.079763525252</v>
      </c>
      <c r="E6817" s="9">
        <v>1747858.0461865487</v>
      </c>
      <c r="F6817" s="255" t="s">
        <v>9132</v>
      </c>
      <c r="G6817" s="9"/>
      <c r="H6817" s="255" t="s">
        <v>9168</v>
      </c>
      <c r="I6817" s="9">
        <v>4</v>
      </c>
    </row>
    <row r="6818">
      <c r="A6818" s="255" t="s">
        <v>7995</v>
      </c>
      <c r="B6818" s="9">
        <v>9</v>
      </c>
      <c r="C6818" s="255" t="s">
        <v>9103</v>
      </c>
      <c r="D6818" s="9">
        <v>1583771.7217571982</v>
      </c>
      <c r="E6818" s="9">
        <v>1747858.0461865487</v>
      </c>
      <c r="F6818" s="255" t="s">
        <v>9133</v>
      </c>
      <c r="G6818" s="9"/>
      <c r="H6818" s="255" t="s">
        <v>9168</v>
      </c>
      <c r="I6818" s="9">
        <v>4</v>
      </c>
    </row>
    <row r="6819">
      <c r="A6819" s="255" t="s">
        <v>7996</v>
      </c>
      <c r="B6819" s="9">
        <v>9</v>
      </c>
      <c r="C6819" s="255" t="s">
        <v>9104</v>
      </c>
      <c r="D6819" s="9">
        <v>9322094001.3782997</v>
      </c>
      <c r="E6819" s="9">
        <v>1747858.0461865487</v>
      </c>
      <c r="F6819" s="255" t="s">
        <v>9133</v>
      </c>
      <c r="G6819" s="9"/>
      <c r="H6819" s="255" t="s">
        <v>9168</v>
      </c>
      <c r="I6819" s="9">
        <v>4</v>
      </c>
    </row>
    <row r="6820">
      <c r="A6820" s="255" t="s">
        <v>7997</v>
      </c>
      <c r="B6820" s="9">
        <v>9</v>
      </c>
      <c r="C6820" s="255" t="s">
        <v>9105</v>
      </c>
      <c r="D6820" s="9">
        <v>0.90612148121104474</v>
      </c>
      <c r="E6820" s="9">
        <v>1747858.0461865487</v>
      </c>
      <c r="F6820" s="255" t="s">
        <v>9133</v>
      </c>
      <c r="G6820" s="9"/>
      <c r="H6820" s="255" t="s">
        <v>9168</v>
      </c>
      <c r="I6820" s="9">
        <v>4</v>
      </c>
    </row>
    <row r="6821">
      <c r="A6821" s="255" t="s">
        <v>7998</v>
      </c>
      <c r="B6821" s="9">
        <v>9</v>
      </c>
      <c r="C6821" s="255" t="s">
        <v>9205</v>
      </c>
      <c r="D6821" s="9">
        <v>5333.4388463165578</v>
      </c>
      <c r="E6821" s="9">
        <v>1747858.0461865487</v>
      </c>
      <c r="F6821" s="255" t="s">
        <v>9133</v>
      </c>
      <c r="G6821" s="9"/>
      <c r="H6821" s="255" t="s">
        <v>9168</v>
      </c>
      <c r="I6821" s="9">
        <v>4</v>
      </c>
    </row>
    <row r="6822">
      <c r="A6822" s="255" t="s">
        <v>7999</v>
      </c>
      <c r="B6822" s="9">
        <v>9</v>
      </c>
      <c r="C6822" s="255" t="s">
        <v>9103</v>
      </c>
      <c r="D6822" s="9">
        <v>0</v>
      </c>
      <c r="E6822" s="9">
        <v>1747858.0461865487</v>
      </c>
      <c r="F6822" s="255" t="s">
        <v>9134</v>
      </c>
      <c r="G6822" s="9"/>
      <c r="H6822" s="255" t="s">
        <v>9168</v>
      </c>
      <c r="I6822" s="9">
        <v>4</v>
      </c>
    </row>
    <row r="6823">
      <c r="A6823" s="255" t="s">
        <v>8000</v>
      </c>
      <c r="B6823" s="9">
        <v>9</v>
      </c>
      <c r="C6823" s="255" t="s">
        <v>9104</v>
      </c>
      <c r="D6823" s="9">
        <v>-6060784799.9274645</v>
      </c>
      <c r="E6823" s="9">
        <v>1747858.0461865487</v>
      </c>
      <c r="F6823" s="255" t="s">
        <v>9134</v>
      </c>
      <c r="G6823" s="9"/>
      <c r="H6823" s="255" t="s">
        <v>9168</v>
      </c>
      <c r="I6823" s="9">
        <v>4</v>
      </c>
    </row>
    <row r="6824">
      <c r="A6824" s="255" t="s">
        <v>8001</v>
      </c>
      <c r="B6824" s="9">
        <v>9</v>
      </c>
      <c r="C6824" s="255" t="s">
        <v>9105</v>
      </c>
      <c r="D6824" s="9">
        <v>0</v>
      </c>
      <c r="E6824" s="9">
        <v>1747858.0461865487</v>
      </c>
      <c r="F6824" s="255" t="s">
        <v>9134</v>
      </c>
      <c r="G6824" s="9"/>
      <c r="H6824" s="255" t="s">
        <v>9168</v>
      </c>
      <c r="I6824" s="9">
        <v>4</v>
      </c>
    </row>
    <row r="6825">
      <c r="A6825" s="255" t="s">
        <v>8002</v>
      </c>
      <c r="B6825" s="9">
        <v>9</v>
      </c>
      <c r="C6825" s="255" t="s">
        <v>9205</v>
      </c>
      <c r="D6825" s="9">
        <v>-3467.5497893840961</v>
      </c>
      <c r="E6825" s="9">
        <v>1747858.0461865487</v>
      </c>
      <c r="F6825" s="255" t="s">
        <v>9134</v>
      </c>
      <c r="G6825" s="9"/>
      <c r="H6825" s="255" t="s">
        <v>9168</v>
      </c>
      <c r="I6825" s="9">
        <v>4</v>
      </c>
    </row>
    <row r="6826">
      <c r="A6826" s="255" t="s">
        <v>8003</v>
      </c>
      <c r="B6826" s="9">
        <v>9</v>
      </c>
      <c r="C6826" s="255" t="s">
        <v>9103</v>
      </c>
      <c r="D6826" s="9">
        <v>1154490.5800986306</v>
      </c>
      <c r="E6826" s="9">
        <v>1747858.0461865487</v>
      </c>
      <c r="F6826" s="255" t="s">
        <v>9135</v>
      </c>
      <c r="G6826" s="9"/>
      <c r="H6826" s="255" t="s">
        <v>9168</v>
      </c>
      <c r="I6826" s="9">
        <v>4</v>
      </c>
    </row>
    <row r="6827">
      <c r="A6827" s="255" t="s">
        <v>8004</v>
      </c>
      <c r="B6827" s="9">
        <v>9</v>
      </c>
      <c r="C6827" s="255" t="s">
        <v>9104</v>
      </c>
      <c r="D6827" s="9">
        <v>3261309201.4508352</v>
      </c>
      <c r="E6827" s="9">
        <v>1747858.0461865487</v>
      </c>
      <c r="F6827" s="255" t="s">
        <v>9135</v>
      </c>
      <c r="G6827" s="9"/>
      <c r="H6827" s="255" t="s">
        <v>9168</v>
      </c>
      <c r="I6827" s="9">
        <v>4</v>
      </c>
    </row>
    <row r="6828">
      <c r="A6828" s="255" t="s">
        <v>8005</v>
      </c>
      <c r="B6828" s="9">
        <v>9</v>
      </c>
      <c r="C6828" s="255" t="s">
        <v>9105</v>
      </c>
      <c r="D6828" s="9">
        <v>0.6605173587280051</v>
      </c>
      <c r="E6828" s="9">
        <v>1747858.0461865487</v>
      </c>
      <c r="F6828" s="255" t="s">
        <v>9135</v>
      </c>
      <c r="G6828" s="9"/>
      <c r="H6828" s="255" t="s">
        <v>9168</v>
      </c>
      <c r="I6828" s="9">
        <v>4</v>
      </c>
    </row>
    <row r="6829">
      <c r="A6829" s="255" t="s">
        <v>8006</v>
      </c>
      <c r="B6829" s="9">
        <v>9</v>
      </c>
      <c r="C6829" s="255" t="s">
        <v>9205</v>
      </c>
      <c r="D6829" s="9">
        <v>1865.8890569324622</v>
      </c>
      <c r="E6829" s="9">
        <v>1747858.0461865487</v>
      </c>
      <c r="F6829" s="255" t="s">
        <v>9135</v>
      </c>
      <c r="G6829" s="9"/>
      <c r="H6829" s="255" t="s">
        <v>9168</v>
      </c>
      <c r="I6829" s="9">
        <v>4</v>
      </c>
    </row>
    <row r="6830">
      <c r="A6830" s="255" t="s">
        <v>8007</v>
      </c>
      <c r="B6830" s="9">
        <v>9</v>
      </c>
      <c r="C6830" s="255" t="s">
        <v>9103</v>
      </c>
      <c r="D6830" s="9">
        <v>599465.00874259882</v>
      </c>
      <c r="E6830" s="9">
        <v>1747858.0461865487</v>
      </c>
      <c r="F6830" s="255" t="s">
        <v>9136</v>
      </c>
      <c r="G6830" s="9"/>
      <c r="H6830" s="255" t="s">
        <v>9168</v>
      </c>
      <c r="I6830" s="9">
        <v>4</v>
      </c>
    </row>
    <row r="6831">
      <c r="A6831" s="255" t="s">
        <v>8008</v>
      </c>
      <c r="B6831" s="9">
        <v>9</v>
      </c>
      <c r="C6831" s="255" t="s">
        <v>9104</v>
      </c>
      <c r="D6831" s="9">
        <v>3531486273.694459</v>
      </c>
      <c r="E6831" s="9">
        <v>1747858.0461865487</v>
      </c>
      <c r="F6831" s="255" t="s">
        <v>9136</v>
      </c>
      <c r="G6831" s="9"/>
      <c r="H6831" s="255" t="s">
        <v>9168</v>
      </c>
      <c r="I6831" s="9">
        <v>4</v>
      </c>
    </row>
    <row r="6832">
      <c r="A6832" s="255" t="s">
        <v>8009</v>
      </c>
      <c r="B6832" s="9">
        <v>9</v>
      </c>
      <c r="C6832" s="255" t="s">
        <v>9105</v>
      </c>
      <c r="D6832" s="9">
        <v>0.34297122129025459</v>
      </c>
      <c r="E6832" s="9">
        <v>1747858.0461865487</v>
      </c>
      <c r="F6832" s="255" t="s">
        <v>9136</v>
      </c>
      <c r="G6832" s="9"/>
      <c r="H6832" s="255" t="s">
        <v>9168</v>
      </c>
      <c r="I6832" s="9">
        <v>4</v>
      </c>
    </row>
    <row r="6833">
      <c r="A6833" s="255" t="s">
        <v>8010</v>
      </c>
      <c r="B6833" s="9">
        <v>9</v>
      </c>
      <c r="C6833" s="255" t="s">
        <v>9205</v>
      </c>
      <c r="D6833" s="9">
        <v>2020.4651524186443</v>
      </c>
      <c r="E6833" s="9">
        <v>1747858.0461865487</v>
      </c>
      <c r="F6833" s="255" t="s">
        <v>9136</v>
      </c>
      <c r="G6833" s="9"/>
      <c r="H6833" s="255" t="s">
        <v>9168</v>
      </c>
      <c r="I6833" s="9">
        <v>4</v>
      </c>
    </row>
    <row r="6834">
      <c r="A6834" s="255" t="s">
        <v>8011</v>
      </c>
      <c r="B6834" s="9">
        <v>9</v>
      </c>
      <c r="C6834" s="255" t="s">
        <v>9103</v>
      </c>
      <c r="D6834" s="9">
        <v>1453025.8654662177</v>
      </c>
      <c r="E6834" s="9">
        <v>1747858.0461865487</v>
      </c>
      <c r="F6834" s="255" t="s">
        <v>9137</v>
      </c>
      <c r="G6834" s="9"/>
      <c r="H6834" s="255" t="s">
        <v>9168</v>
      </c>
      <c r="I6834" s="9">
        <v>4</v>
      </c>
    </row>
    <row r="6835">
      <c r="A6835" s="255" t="s">
        <v>8012</v>
      </c>
      <c r="B6835" s="9">
        <v>9</v>
      </c>
      <c r="C6835" s="255" t="s">
        <v>9104</v>
      </c>
      <c r="D6835" s="9">
        <v>4967258323.856101</v>
      </c>
      <c r="E6835" s="9">
        <v>1747858.0461865487</v>
      </c>
      <c r="F6835" s="255" t="s">
        <v>9137</v>
      </c>
      <c r="G6835" s="9"/>
      <c r="H6835" s="255" t="s">
        <v>9168</v>
      </c>
      <c r="I6835" s="9">
        <v>4</v>
      </c>
    </row>
    <row r="6836">
      <c r="A6836" s="255" t="s">
        <v>8013</v>
      </c>
      <c r="B6836" s="9">
        <v>9</v>
      </c>
      <c r="C6836" s="255" t="s">
        <v>9105</v>
      </c>
      <c r="D6836" s="9">
        <v>0.83131800585088045</v>
      </c>
      <c r="E6836" s="9">
        <v>1747858.0461865487</v>
      </c>
      <c r="F6836" s="255" t="s">
        <v>9137</v>
      </c>
      <c r="G6836" s="9"/>
      <c r="H6836" s="255" t="s">
        <v>9168</v>
      </c>
      <c r="I6836" s="9">
        <v>4</v>
      </c>
    </row>
    <row r="6837">
      <c r="A6837" s="255" t="s">
        <v>8014</v>
      </c>
      <c r="B6837" s="9">
        <v>9</v>
      </c>
      <c r="C6837" s="255" t="s">
        <v>9205</v>
      </c>
      <c r="D6837" s="9">
        <v>2841.911752898694</v>
      </c>
      <c r="E6837" s="9">
        <v>1747858.0461865487</v>
      </c>
      <c r="F6837" s="255" t="s">
        <v>9137</v>
      </c>
      <c r="G6837" s="9"/>
      <c r="H6837" s="255" t="s">
        <v>9168</v>
      </c>
      <c r="I6837" s="9">
        <v>4</v>
      </c>
    </row>
    <row r="6838">
      <c r="A6838" s="255" t="s">
        <v>8015</v>
      </c>
      <c r="B6838" s="9">
        <v>9</v>
      </c>
      <c r="C6838" s="255" t="s">
        <v>9103</v>
      </c>
      <c r="D6838" s="9">
        <v>0</v>
      </c>
      <c r="E6838" s="9">
        <v>1747858.0461865487</v>
      </c>
      <c r="F6838" s="255" t="s">
        <v>9138</v>
      </c>
      <c r="G6838" s="9"/>
      <c r="H6838" s="255" t="s">
        <v>9168</v>
      </c>
      <c r="I6838" s="9">
        <v>4</v>
      </c>
    </row>
    <row r="6839">
      <c r="A6839" s="255" t="s">
        <v>8016</v>
      </c>
      <c r="B6839" s="9">
        <v>9</v>
      </c>
      <c r="C6839" s="255" t="s">
        <v>9104</v>
      </c>
      <c r="D6839" s="9">
        <v>0</v>
      </c>
      <c r="E6839" s="9">
        <v>1747858.0461865487</v>
      </c>
      <c r="F6839" s="255" t="s">
        <v>9138</v>
      </c>
      <c r="G6839" s="9"/>
      <c r="H6839" s="255" t="s">
        <v>9168</v>
      </c>
      <c r="I6839" s="9">
        <v>4</v>
      </c>
    </row>
    <row r="6840">
      <c r="A6840" s="255" t="s">
        <v>8017</v>
      </c>
      <c r="B6840" s="9">
        <v>9</v>
      </c>
      <c r="C6840" s="255" t="s">
        <v>9105</v>
      </c>
      <c r="D6840" s="9">
        <v>0</v>
      </c>
      <c r="E6840" s="9">
        <v>1747858.0461865487</v>
      </c>
      <c r="F6840" s="255" t="s">
        <v>9138</v>
      </c>
      <c r="G6840" s="9"/>
      <c r="H6840" s="255" t="s">
        <v>9168</v>
      </c>
      <c r="I6840" s="9">
        <v>4</v>
      </c>
    </row>
    <row r="6841">
      <c r="A6841" s="255" t="s">
        <v>8018</v>
      </c>
      <c r="B6841" s="9">
        <v>9</v>
      </c>
      <c r="C6841" s="255" t="s">
        <v>9205</v>
      </c>
      <c r="D6841" s="9">
        <v>0</v>
      </c>
      <c r="E6841" s="9">
        <v>1747858.0461865487</v>
      </c>
      <c r="F6841" s="255" t="s">
        <v>9138</v>
      </c>
      <c r="G6841" s="9"/>
      <c r="H6841" s="255" t="s">
        <v>9168</v>
      </c>
      <c r="I6841" s="9">
        <v>4</v>
      </c>
    </row>
    <row r="6842">
      <c r="A6842" s="255" t="s">
        <v>8019</v>
      </c>
      <c r="B6842" s="9">
        <v>10</v>
      </c>
      <c r="C6842" s="255" t="s">
        <v>9103</v>
      </c>
      <c r="D6842" s="9">
        <v>1583495.8240093032</v>
      </c>
      <c r="E6842" s="9">
        <v>1749003.2052711262</v>
      </c>
      <c r="F6842" s="255" t="s">
        <v>9114</v>
      </c>
      <c r="G6842" s="9"/>
      <c r="H6842" s="255" t="s">
        <v>9168</v>
      </c>
      <c r="I6842" s="9">
        <v>4</v>
      </c>
    </row>
    <row r="6843">
      <c r="A6843" s="255" t="s">
        <v>8020</v>
      </c>
      <c r="B6843" s="9">
        <v>10</v>
      </c>
      <c r="C6843" s="255" t="s">
        <v>9104</v>
      </c>
      <c r="D6843" s="9">
        <v>25651673371.900261</v>
      </c>
      <c r="E6843" s="9">
        <v>1749003.2052711262</v>
      </c>
      <c r="F6843" s="255" t="s">
        <v>9114</v>
      </c>
      <c r="G6843" s="9"/>
      <c r="H6843" s="255" t="s">
        <v>9168</v>
      </c>
      <c r="I6843" s="9">
        <v>4</v>
      </c>
    </row>
    <row r="6844">
      <c r="A6844" s="255" t="s">
        <v>8021</v>
      </c>
      <c r="B6844" s="9">
        <v>10</v>
      </c>
      <c r="C6844" s="255" t="s">
        <v>9105</v>
      </c>
      <c r="D6844" s="9">
        <v>0.90537045285965245</v>
      </c>
      <c r="E6844" s="9">
        <v>1749003.2052711262</v>
      </c>
      <c r="F6844" s="255" t="s">
        <v>9114</v>
      </c>
      <c r="G6844" s="9"/>
      <c r="H6844" s="255" t="s">
        <v>9168</v>
      </c>
      <c r="I6844" s="9">
        <v>4</v>
      </c>
    </row>
    <row r="6845">
      <c r="A6845" s="255" t="s">
        <v>8022</v>
      </c>
      <c r="B6845" s="9">
        <v>10</v>
      </c>
      <c r="C6845" s="255" t="s">
        <v>9205</v>
      </c>
      <c r="D6845" s="9">
        <v>14666.453037130826</v>
      </c>
      <c r="E6845" s="9">
        <v>1749003.2052711262</v>
      </c>
      <c r="F6845" s="255" t="s">
        <v>9114</v>
      </c>
      <c r="G6845" s="9"/>
      <c r="H6845" s="255" t="s">
        <v>9168</v>
      </c>
      <c r="I6845" s="9">
        <v>4</v>
      </c>
    </row>
    <row r="6846">
      <c r="A6846" s="255" t="s">
        <v>8023</v>
      </c>
      <c r="B6846" s="9">
        <v>10</v>
      </c>
      <c r="C6846" s="255" t="s">
        <v>9103</v>
      </c>
      <c r="D6846" s="9">
        <v>0</v>
      </c>
      <c r="E6846" s="9">
        <v>1749003.2052711262</v>
      </c>
      <c r="F6846" s="255" t="s">
        <v>9115</v>
      </c>
      <c r="G6846" s="9"/>
      <c r="H6846" s="255" t="s">
        <v>9168</v>
      </c>
      <c r="I6846" s="9">
        <v>4</v>
      </c>
    </row>
    <row r="6847">
      <c r="A6847" s="255" t="s">
        <v>8024</v>
      </c>
      <c r="B6847" s="9">
        <v>10</v>
      </c>
      <c r="C6847" s="255" t="s">
        <v>9104</v>
      </c>
      <c r="D6847" s="9">
        <v>0</v>
      </c>
      <c r="E6847" s="9">
        <v>1749003.2052711262</v>
      </c>
      <c r="F6847" s="255" t="s">
        <v>9115</v>
      </c>
      <c r="G6847" s="9"/>
      <c r="H6847" s="255" t="s">
        <v>9168</v>
      </c>
      <c r="I6847" s="9">
        <v>4</v>
      </c>
    </row>
    <row r="6848">
      <c r="A6848" s="255" t="s">
        <v>8025</v>
      </c>
      <c r="B6848" s="9">
        <v>10</v>
      </c>
      <c r="C6848" s="255" t="s">
        <v>9105</v>
      </c>
      <c r="D6848" s="9">
        <v>0</v>
      </c>
      <c r="E6848" s="9">
        <v>1749003.2052711262</v>
      </c>
      <c r="F6848" s="255" t="s">
        <v>9115</v>
      </c>
      <c r="G6848" s="9"/>
      <c r="H6848" s="255" t="s">
        <v>9168</v>
      </c>
      <c r="I6848" s="9">
        <v>4</v>
      </c>
    </row>
    <row r="6849">
      <c r="A6849" s="255" t="s">
        <v>8026</v>
      </c>
      <c r="B6849" s="9">
        <v>10</v>
      </c>
      <c r="C6849" s="255" t="s">
        <v>9205</v>
      </c>
      <c r="D6849" s="9">
        <v>0</v>
      </c>
      <c r="E6849" s="9">
        <v>1749003.2052711262</v>
      </c>
      <c r="F6849" s="255" t="s">
        <v>9115</v>
      </c>
      <c r="G6849" s="9"/>
      <c r="H6849" s="255" t="s">
        <v>9168</v>
      </c>
      <c r="I6849" s="9">
        <v>4</v>
      </c>
    </row>
    <row r="6850">
      <c r="A6850" s="255" t="s">
        <v>8027</v>
      </c>
      <c r="B6850" s="9">
        <v>10</v>
      </c>
      <c r="C6850" s="255" t="s">
        <v>9103</v>
      </c>
      <c r="D6850" s="9">
        <v>0</v>
      </c>
      <c r="E6850" s="9">
        <v>1749003.2052711262</v>
      </c>
      <c r="F6850" s="255" t="s">
        <v>9116</v>
      </c>
      <c r="G6850" s="9"/>
      <c r="H6850" s="255" t="s">
        <v>9168</v>
      </c>
      <c r="I6850" s="9">
        <v>4</v>
      </c>
    </row>
    <row r="6851">
      <c r="A6851" s="255" t="s">
        <v>8028</v>
      </c>
      <c r="B6851" s="9">
        <v>10</v>
      </c>
      <c r="C6851" s="255" t="s">
        <v>9104</v>
      </c>
      <c r="D6851" s="9">
        <v>0</v>
      </c>
      <c r="E6851" s="9">
        <v>1749003.2052711262</v>
      </c>
      <c r="F6851" s="255" t="s">
        <v>9116</v>
      </c>
      <c r="G6851" s="9"/>
      <c r="H6851" s="255" t="s">
        <v>9168</v>
      </c>
      <c r="I6851" s="9">
        <v>4</v>
      </c>
    </row>
    <row r="6852">
      <c r="A6852" s="255" t="s">
        <v>8029</v>
      </c>
      <c r="B6852" s="9">
        <v>10</v>
      </c>
      <c r="C6852" s="255" t="s">
        <v>9105</v>
      </c>
      <c r="D6852" s="9">
        <v>0</v>
      </c>
      <c r="E6852" s="9">
        <v>1749003.2052711262</v>
      </c>
      <c r="F6852" s="255" t="s">
        <v>9116</v>
      </c>
      <c r="G6852" s="9"/>
      <c r="H6852" s="255" t="s">
        <v>9168</v>
      </c>
      <c r="I6852" s="9">
        <v>4</v>
      </c>
    </row>
    <row r="6853">
      <c r="A6853" s="255" t="s">
        <v>8030</v>
      </c>
      <c r="B6853" s="9">
        <v>10</v>
      </c>
      <c r="C6853" s="255" t="s">
        <v>9205</v>
      </c>
      <c r="D6853" s="9">
        <v>0</v>
      </c>
      <c r="E6853" s="9">
        <v>1749003.2052711262</v>
      </c>
      <c r="F6853" s="255" t="s">
        <v>9116</v>
      </c>
      <c r="G6853" s="9"/>
      <c r="H6853" s="255" t="s">
        <v>9168</v>
      </c>
      <c r="I6853" s="9">
        <v>4</v>
      </c>
    </row>
    <row r="6854">
      <c r="A6854" s="255" t="s">
        <v>8031</v>
      </c>
      <c r="B6854" s="9">
        <v>10</v>
      </c>
      <c r="C6854" s="255" t="s">
        <v>9103</v>
      </c>
      <c r="D6854" s="9">
        <v>0</v>
      </c>
      <c r="E6854" s="9">
        <v>1749003.2052711262</v>
      </c>
      <c r="F6854" s="255" t="s">
        <v>9117</v>
      </c>
      <c r="G6854" s="9"/>
      <c r="H6854" s="255" t="s">
        <v>9168</v>
      </c>
      <c r="I6854" s="9">
        <v>4</v>
      </c>
    </row>
    <row r="6855">
      <c r="A6855" s="255" t="s">
        <v>8032</v>
      </c>
      <c r="B6855" s="9">
        <v>10</v>
      </c>
      <c r="C6855" s="255" t="s">
        <v>9104</v>
      </c>
      <c r="D6855" s="9">
        <v>0</v>
      </c>
      <c r="E6855" s="9">
        <v>1749003.2052711262</v>
      </c>
      <c r="F6855" s="255" t="s">
        <v>9117</v>
      </c>
      <c r="G6855" s="9"/>
      <c r="H6855" s="255" t="s">
        <v>9168</v>
      </c>
      <c r="I6855" s="9">
        <v>4</v>
      </c>
    </row>
    <row r="6856">
      <c r="A6856" s="255" t="s">
        <v>8033</v>
      </c>
      <c r="B6856" s="9">
        <v>10</v>
      </c>
      <c r="C6856" s="255" t="s">
        <v>9105</v>
      </c>
      <c r="D6856" s="9">
        <v>0</v>
      </c>
      <c r="E6856" s="9">
        <v>1749003.2052711262</v>
      </c>
      <c r="F6856" s="255" t="s">
        <v>9117</v>
      </c>
      <c r="G6856" s="9"/>
      <c r="H6856" s="255" t="s">
        <v>9168</v>
      </c>
      <c r="I6856" s="9">
        <v>4</v>
      </c>
    </row>
    <row r="6857">
      <c r="A6857" s="255" t="s">
        <v>8034</v>
      </c>
      <c r="B6857" s="9">
        <v>10</v>
      </c>
      <c r="C6857" s="255" t="s">
        <v>9205</v>
      </c>
      <c r="D6857" s="9">
        <v>0</v>
      </c>
      <c r="E6857" s="9">
        <v>1749003.2052711262</v>
      </c>
      <c r="F6857" s="255" t="s">
        <v>9117</v>
      </c>
      <c r="G6857" s="9"/>
      <c r="H6857" s="255" t="s">
        <v>9168</v>
      </c>
      <c r="I6857" s="9">
        <v>4</v>
      </c>
    </row>
    <row r="6858">
      <c r="A6858" s="255" t="s">
        <v>8035</v>
      </c>
      <c r="B6858" s="9">
        <v>10</v>
      </c>
      <c r="C6858" s="255" t="s">
        <v>9103</v>
      </c>
      <c r="D6858" s="9">
        <v>0</v>
      </c>
      <c r="E6858" s="9">
        <v>1749003.2052711262</v>
      </c>
      <c r="F6858" s="255" t="s">
        <v>9118</v>
      </c>
      <c r="G6858" s="9"/>
      <c r="H6858" s="255" t="s">
        <v>9168</v>
      </c>
      <c r="I6858" s="9">
        <v>4</v>
      </c>
    </row>
    <row r="6859">
      <c r="A6859" s="255" t="s">
        <v>8036</v>
      </c>
      <c r="B6859" s="9">
        <v>10</v>
      </c>
      <c r="C6859" s="255" t="s">
        <v>9104</v>
      </c>
      <c r="D6859" s="9">
        <v>0</v>
      </c>
      <c r="E6859" s="9">
        <v>1749003.2052711262</v>
      </c>
      <c r="F6859" s="255" t="s">
        <v>9118</v>
      </c>
      <c r="G6859" s="9"/>
      <c r="H6859" s="255" t="s">
        <v>9168</v>
      </c>
      <c r="I6859" s="9">
        <v>4</v>
      </c>
    </row>
    <row r="6860">
      <c r="A6860" s="255" t="s">
        <v>8037</v>
      </c>
      <c r="B6860" s="9">
        <v>10</v>
      </c>
      <c r="C6860" s="255" t="s">
        <v>9105</v>
      </c>
      <c r="D6860" s="9">
        <v>0</v>
      </c>
      <c r="E6860" s="9">
        <v>1749003.2052711262</v>
      </c>
      <c r="F6860" s="255" t="s">
        <v>9118</v>
      </c>
      <c r="G6860" s="9"/>
      <c r="H6860" s="255" t="s">
        <v>9168</v>
      </c>
      <c r="I6860" s="9">
        <v>4</v>
      </c>
    </row>
    <row r="6861">
      <c r="A6861" s="255" t="s">
        <v>8038</v>
      </c>
      <c r="B6861" s="9">
        <v>10</v>
      </c>
      <c r="C6861" s="255" t="s">
        <v>9205</v>
      </c>
      <c r="D6861" s="9">
        <v>0</v>
      </c>
      <c r="E6861" s="9">
        <v>1749003.2052711262</v>
      </c>
      <c r="F6861" s="255" t="s">
        <v>9118</v>
      </c>
      <c r="G6861" s="9"/>
      <c r="H6861" s="255" t="s">
        <v>9168</v>
      </c>
      <c r="I6861" s="9">
        <v>4</v>
      </c>
    </row>
    <row r="6862">
      <c r="A6862" s="255" t="s">
        <v>8039</v>
      </c>
      <c r="B6862" s="9">
        <v>10</v>
      </c>
      <c r="C6862" s="255" t="s">
        <v>9103</v>
      </c>
      <c r="D6862" s="9">
        <v>0</v>
      </c>
      <c r="E6862" s="9">
        <v>1749003.2052711262</v>
      </c>
      <c r="F6862" s="255" t="s">
        <v>9119</v>
      </c>
      <c r="G6862" s="9"/>
      <c r="H6862" s="255" t="s">
        <v>9168</v>
      </c>
      <c r="I6862" s="9">
        <v>4</v>
      </c>
    </row>
    <row r="6863">
      <c r="A6863" s="255" t="s">
        <v>8040</v>
      </c>
      <c r="B6863" s="9">
        <v>10</v>
      </c>
      <c r="C6863" s="255" t="s">
        <v>9104</v>
      </c>
      <c r="D6863" s="9">
        <v>0</v>
      </c>
      <c r="E6863" s="9">
        <v>1749003.2052711262</v>
      </c>
      <c r="F6863" s="255" t="s">
        <v>9119</v>
      </c>
      <c r="G6863" s="9"/>
      <c r="H6863" s="255" t="s">
        <v>9168</v>
      </c>
      <c r="I6863" s="9">
        <v>4</v>
      </c>
    </row>
    <row r="6864">
      <c r="A6864" s="255" t="s">
        <v>8041</v>
      </c>
      <c r="B6864" s="9">
        <v>10</v>
      </c>
      <c r="C6864" s="255" t="s">
        <v>9105</v>
      </c>
      <c r="D6864" s="9">
        <v>0</v>
      </c>
      <c r="E6864" s="9">
        <v>1749003.2052711262</v>
      </c>
      <c r="F6864" s="255" t="s">
        <v>9119</v>
      </c>
      <c r="G6864" s="9"/>
      <c r="H6864" s="255" t="s">
        <v>9168</v>
      </c>
      <c r="I6864" s="9">
        <v>4</v>
      </c>
    </row>
    <row r="6865">
      <c r="A6865" s="255" t="s">
        <v>8042</v>
      </c>
      <c r="B6865" s="9">
        <v>10</v>
      </c>
      <c r="C6865" s="255" t="s">
        <v>9205</v>
      </c>
      <c r="D6865" s="9">
        <v>0</v>
      </c>
      <c r="E6865" s="9">
        <v>1749003.2052711262</v>
      </c>
      <c r="F6865" s="255" t="s">
        <v>9119</v>
      </c>
      <c r="G6865" s="9"/>
      <c r="H6865" s="255" t="s">
        <v>9168</v>
      </c>
      <c r="I6865" s="9">
        <v>4</v>
      </c>
    </row>
    <row r="6866">
      <c r="A6866" s="255" t="s">
        <v>8043</v>
      </c>
      <c r="B6866" s="9">
        <v>10</v>
      </c>
      <c r="C6866" s="255" t="s">
        <v>9103</v>
      </c>
      <c r="D6866" s="9">
        <v>0</v>
      </c>
      <c r="E6866" s="9">
        <v>1749003.2052711262</v>
      </c>
      <c r="F6866" s="255" t="s">
        <v>9120</v>
      </c>
      <c r="G6866" s="9"/>
      <c r="H6866" s="255" t="s">
        <v>9168</v>
      </c>
      <c r="I6866" s="9">
        <v>4</v>
      </c>
    </row>
    <row r="6867">
      <c r="A6867" s="255" t="s">
        <v>8044</v>
      </c>
      <c r="B6867" s="9">
        <v>10</v>
      </c>
      <c r="C6867" s="255" t="s">
        <v>9104</v>
      </c>
      <c r="D6867" s="9">
        <v>0</v>
      </c>
      <c r="E6867" s="9">
        <v>1749003.2052711262</v>
      </c>
      <c r="F6867" s="255" t="s">
        <v>9120</v>
      </c>
      <c r="G6867" s="9"/>
      <c r="H6867" s="255" t="s">
        <v>9168</v>
      </c>
      <c r="I6867" s="9">
        <v>4</v>
      </c>
    </row>
    <row r="6868">
      <c r="A6868" s="255" t="s">
        <v>8045</v>
      </c>
      <c r="B6868" s="9">
        <v>10</v>
      </c>
      <c r="C6868" s="255" t="s">
        <v>9105</v>
      </c>
      <c r="D6868" s="9">
        <v>0</v>
      </c>
      <c r="E6868" s="9">
        <v>1749003.2052711262</v>
      </c>
      <c r="F6868" s="255" t="s">
        <v>9120</v>
      </c>
      <c r="G6868" s="9"/>
      <c r="H6868" s="255" t="s">
        <v>9168</v>
      </c>
      <c r="I6868" s="9">
        <v>4</v>
      </c>
    </row>
    <row r="6869">
      <c r="A6869" s="255" t="s">
        <v>8046</v>
      </c>
      <c r="B6869" s="9">
        <v>10</v>
      </c>
      <c r="C6869" s="255" t="s">
        <v>9205</v>
      </c>
      <c r="D6869" s="9">
        <v>0</v>
      </c>
      <c r="E6869" s="9">
        <v>1749003.2052711262</v>
      </c>
      <c r="F6869" s="255" t="s">
        <v>9120</v>
      </c>
      <c r="G6869" s="9"/>
      <c r="H6869" s="255" t="s">
        <v>9168</v>
      </c>
      <c r="I6869" s="9">
        <v>4</v>
      </c>
    </row>
    <row r="6870">
      <c r="A6870" s="255" t="s">
        <v>8047</v>
      </c>
      <c r="B6870" s="9">
        <v>10</v>
      </c>
      <c r="C6870" s="255" t="s">
        <v>9103</v>
      </c>
      <c r="D6870" s="9">
        <v>0</v>
      </c>
      <c r="E6870" s="9">
        <v>1749003.2052711262</v>
      </c>
      <c r="F6870" s="255" t="s">
        <v>9121</v>
      </c>
      <c r="G6870" s="9"/>
      <c r="H6870" s="255" t="s">
        <v>9168</v>
      </c>
      <c r="I6870" s="9">
        <v>4</v>
      </c>
    </row>
    <row r="6871">
      <c r="A6871" s="255" t="s">
        <v>8048</v>
      </c>
      <c r="B6871" s="9">
        <v>10</v>
      </c>
      <c r="C6871" s="255" t="s">
        <v>9104</v>
      </c>
      <c r="D6871" s="9">
        <v>0</v>
      </c>
      <c r="E6871" s="9">
        <v>1749003.2052711262</v>
      </c>
      <c r="F6871" s="255" t="s">
        <v>9121</v>
      </c>
      <c r="G6871" s="9"/>
      <c r="H6871" s="255" t="s">
        <v>9168</v>
      </c>
      <c r="I6871" s="9">
        <v>4</v>
      </c>
    </row>
    <row r="6872">
      <c r="A6872" s="255" t="s">
        <v>8049</v>
      </c>
      <c r="B6872" s="9">
        <v>10</v>
      </c>
      <c r="C6872" s="255" t="s">
        <v>9105</v>
      </c>
      <c r="D6872" s="9">
        <v>0</v>
      </c>
      <c r="E6872" s="9">
        <v>1749003.2052711262</v>
      </c>
      <c r="F6872" s="255" t="s">
        <v>9121</v>
      </c>
      <c r="G6872" s="9"/>
      <c r="H6872" s="255" t="s">
        <v>9168</v>
      </c>
      <c r="I6872" s="9">
        <v>4</v>
      </c>
    </row>
    <row r="6873">
      <c r="A6873" s="255" t="s">
        <v>8050</v>
      </c>
      <c r="B6873" s="9">
        <v>10</v>
      </c>
      <c r="C6873" s="255" t="s">
        <v>9205</v>
      </c>
      <c r="D6873" s="9">
        <v>0</v>
      </c>
      <c r="E6873" s="9">
        <v>1749003.2052711262</v>
      </c>
      <c r="F6873" s="255" t="s">
        <v>9121</v>
      </c>
      <c r="G6873" s="9"/>
      <c r="H6873" s="255" t="s">
        <v>9168</v>
      </c>
      <c r="I6873" s="9">
        <v>4</v>
      </c>
    </row>
    <row r="6874">
      <c r="A6874" s="255" t="s">
        <v>8051</v>
      </c>
      <c r="B6874" s="9">
        <v>10</v>
      </c>
      <c r="C6874" s="255" t="s">
        <v>9103</v>
      </c>
      <c r="D6874" s="9">
        <v>1294872.4769579666</v>
      </c>
      <c r="E6874" s="9">
        <v>1749003.2052711262</v>
      </c>
      <c r="F6874" s="255" t="s">
        <v>9122</v>
      </c>
      <c r="G6874" s="9"/>
      <c r="H6874" s="255" t="s">
        <v>9168</v>
      </c>
      <c r="I6874" s="9">
        <v>4</v>
      </c>
    </row>
    <row r="6875">
      <c r="A6875" s="255" t="s">
        <v>8052</v>
      </c>
      <c r="B6875" s="9">
        <v>10</v>
      </c>
      <c r="C6875" s="255" t="s">
        <v>9104</v>
      </c>
      <c r="D6875" s="9">
        <v>9309592137.3811474</v>
      </c>
      <c r="E6875" s="9">
        <v>1749003.2052711262</v>
      </c>
      <c r="F6875" s="255" t="s">
        <v>9122</v>
      </c>
      <c r="G6875" s="9"/>
      <c r="H6875" s="255" t="s">
        <v>9168</v>
      </c>
      <c r="I6875" s="9">
        <v>4</v>
      </c>
    </row>
    <row r="6876">
      <c r="A6876" s="255" t="s">
        <v>8053</v>
      </c>
      <c r="B6876" s="9">
        <v>10</v>
      </c>
      <c r="C6876" s="255" t="s">
        <v>9105</v>
      </c>
      <c r="D6876" s="9">
        <v>0.74034883015393826</v>
      </c>
      <c r="E6876" s="9">
        <v>1749003.2052711262</v>
      </c>
      <c r="F6876" s="255" t="s">
        <v>9122</v>
      </c>
      <c r="G6876" s="9"/>
      <c r="H6876" s="255" t="s">
        <v>9168</v>
      </c>
      <c r="I6876" s="9">
        <v>4</v>
      </c>
    </row>
    <row r="6877">
      <c r="A6877" s="255" t="s">
        <v>8054</v>
      </c>
      <c r="B6877" s="9">
        <v>10</v>
      </c>
      <c r="C6877" s="255" t="s">
        <v>9205</v>
      </c>
      <c r="D6877" s="9">
        <v>5322.7987858021088</v>
      </c>
      <c r="E6877" s="9">
        <v>1749003.2052711262</v>
      </c>
      <c r="F6877" s="255" t="s">
        <v>9122</v>
      </c>
      <c r="G6877" s="9"/>
      <c r="H6877" s="255" t="s">
        <v>9168</v>
      </c>
      <c r="I6877" s="9">
        <v>4</v>
      </c>
    </row>
    <row r="6878">
      <c r="A6878" s="255" t="s">
        <v>8055</v>
      </c>
      <c r="B6878" s="9">
        <v>10</v>
      </c>
      <c r="C6878" s="255" t="s">
        <v>9103</v>
      </c>
      <c r="D6878" s="9">
        <v>1294872.4769579666</v>
      </c>
      <c r="E6878" s="9">
        <v>1749003.2052711262</v>
      </c>
      <c r="F6878" s="255" t="s">
        <v>9123</v>
      </c>
      <c r="G6878" s="9"/>
      <c r="H6878" s="255" t="s">
        <v>9168</v>
      </c>
      <c r="I6878" s="9">
        <v>4</v>
      </c>
    </row>
    <row r="6879">
      <c r="A6879" s="255" t="s">
        <v>8056</v>
      </c>
      <c r="B6879" s="9">
        <v>10</v>
      </c>
      <c r="C6879" s="255" t="s">
        <v>9104</v>
      </c>
      <c r="D6879" s="9">
        <v>9309592137.3811474</v>
      </c>
      <c r="E6879" s="9">
        <v>1749003.2052711262</v>
      </c>
      <c r="F6879" s="255" t="s">
        <v>9123</v>
      </c>
      <c r="G6879" s="9"/>
      <c r="H6879" s="255" t="s">
        <v>9168</v>
      </c>
      <c r="I6879" s="9">
        <v>4</v>
      </c>
    </row>
    <row r="6880">
      <c r="A6880" s="255" t="s">
        <v>8057</v>
      </c>
      <c r="B6880" s="9">
        <v>10</v>
      </c>
      <c r="C6880" s="255" t="s">
        <v>9105</v>
      </c>
      <c r="D6880" s="9">
        <v>0.74034883015393826</v>
      </c>
      <c r="E6880" s="9">
        <v>1749003.2052711262</v>
      </c>
      <c r="F6880" s="255" t="s">
        <v>9123</v>
      </c>
      <c r="G6880" s="9"/>
      <c r="H6880" s="255" t="s">
        <v>9168</v>
      </c>
      <c r="I6880" s="9">
        <v>4</v>
      </c>
    </row>
    <row r="6881">
      <c r="A6881" s="255" t="s">
        <v>8058</v>
      </c>
      <c r="B6881" s="9">
        <v>10</v>
      </c>
      <c r="C6881" s="255" t="s">
        <v>9205</v>
      </c>
      <c r="D6881" s="9">
        <v>5322.7987858021088</v>
      </c>
      <c r="E6881" s="9">
        <v>1749003.2052711262</v>
      </c>
      <c r="F6881" s="255" t="s">
        <v>9123</v>
      </c>
      <c r="G6881" s="9"/>
      <c r="H6881" s="255" t="s">
        <v>9168</v>
      </c>
      <c r="I6881" s="9">
        <v>4</v>
      </c>
    </row>
    <row r="6882">
      <c r="A6882" s="255" t="s">
        <v>8059</v>
      </c>
      <c r="B6882" s="9">
        <v>10</v>
      </c>
      <c r="C6882" s="255" t="s">
        <v>9103</v>
      </c>
      <c r="D6882" s="9">
        <v>1294872.4769579666</v>
      </c>
      <c r="E6882" s="9">
        <v>1749003.2052711262</v>
      </c>
      <c r="F6882" s="255" t="s">
        <v>9124</v>
      </c>
      <c r="G6882" s="9"/>
      <c r="H6882" s="255" t="s">
        <v>9168</v>
      </c>
      <c r="I6882" s="9">
        <v>4</v>
      </c>
    </row>
    <row r="6883">
      <c r="A6883" s="255" t="s">
        <v>8060</v>
      </c>
      <c r="B6883" s="9">
        <v>10</v>
      </c>
      <c r="C6883" s="255" t="s">
        <v>9104</v>
      </c>
      <c r="D6883" s="9">
        <v>9309592137.3811474</v>
      </c>
      <c r="E6883" s="9">
        <v>1749003.2052711262</v>
      </c>
      <c r="F6883" s="255" t="s">
        <v>9124</v>
      </c>
      <c r="G6883" s="9"/>
      <c r="H6883" s="255" t="s">
        <v>9168</v>
      </c>
      <c r="I6883" s="9">
        <v>4</v>
      </c>
    </row>
    <row r="6884">
      <c r="A6884" s="255" t="s">
        <v>8061</v>
      </c>
      <c r="B6884" s="9">
        <v>10</v>
      </c>
      <c r="C6884" s="255" t="s">
        <v>9105</v>
      </c>
      <c r="D6884" s="9">
        <v>0.74034883015393826</v>
      </c>
      <c r="E6884" s="9">
        <v>1749003.2052711262</v>
      </c>
      <c r="F6884" s="255" t="s">
        <v>9124</v>
      </c>
      <c r="G6884" s="9"/>
      <c r="H6884" s="255" t="s">
        <v>9168</v>
      </c>
      <c r="I6884" s="9">
        <v>4</v>
      </c>
    </row>
    <row r="6885">
      <c r="A6885" s="255" t="s">
        <v>8062</v>
      </c>
      <c r="B6885" s="9">
        <v>10</v>
      </c>
      <c r="C6885" s="255" t="s">
        <v>9205</v>
      </c>
      <c r="D6885" s="9">
        <v>5322.7987858021088</v>
      </c>
      <c r="E6885" s="9">
        <v>1749003.2052711262</v>
      </c>
      <c r="F6885" s="255" t="s">
        <v>9124</v>
      </c>
      <c r="G6885" s="9"/>
      <c r="H6885" s="255" t="s">
        <v>9168</v>
      </c>
      <c r="I6885" s="9">
        <v>4</v>
      </c>
    </row>
    <row r="6886">
      <c r="A6886" s="255" t="s">
        <v>8063</v>
      </c>
      <c r="B6886" s="9">
        <v>10</v>
      </c>
      <c r="C6886" s="255" t="s">
        <v>9103</v>
      </c>
      <c r="D6886" s="9">
        <v>1749003.2052711262</v>
      </c>
      <c r="E6886" s="9">
        <v>1749003.2052711262</v>
      </c>
      <c r="F6886" s="255" t="s">
        <v>9125</v>
      </c>
      <c r="G6886" s="9"/>
      <c r="H6886" s="255" t="s">
        <v>9168</v>
      </c>
      <c r="I6886" s="9">
        <v>4</v>
      </c>
    </row>
    <row r="6887">
      <c r="A6887" s="255" t="s">
        <v>8064</v>
      </c>
      <c r="B6887" s="9">
        <v>10</v>
      </c>
      <c r="C6887" s="255" t="s">
        <v>9104</v>
      </c>
      <c r="D6887" s="9">
        <v>8404570502.5248833</v>
      </c>
      <c r="E6887" s="9">
        <v>1749003.2052711262</v>
      </c>
      <c r="F6887" s="255" t="s">
        <v>9125</v>
      </c>
      <c r="G6887" s="9"/>
      <c r="H6887" s="255" t="s">
        <v>9168</v>
      </c>
      <c r="I6887" s="9">
        <v>4</v>
      </c>
    </row>
    <row r="6888">
      <c r="A6888" s="255" t="s">
        <v>8065</v>
      </c>
      <c r="B6888" s="9">
        <v>10</v>
      </c>
      <c r="C6888" s="255" t="s">
        <v>9105</v>
      </c>
      <c r="D6888" s="9">
        <v>1</v>
      </c>
      <c r="E6888" s="9">
        <v>1749003.2052711262</v>
      </c>
      <c r="F6888" s="255" t="s">
        <v>9125</v>
      </c>
      <c r="G6888" s="9"/>
      <c r="H6888" s="255" t="s">
        <v>9168</v>
      </c>
      <c r="I6888" s="9">
        <v>4</v>
      </c>
    </row>
    <row r="6889">
      <c r="A6889" s="255" t="s">
        <v>8066</v>
      </c>
      <c r="B6889" s="9">
        <v>10</v>
      </c>
      <c r="C6889" s="255" t="s">
        <v>9205</v>
      </c>
      <c r="D6889" s="9">
        <v>4805.3488279468456</v>
      </c>
      <c r="E6889" s="9">
        <v>1749003.2052711262</v>
      </c>
      <c r="F6889" s="255" t="s">
        <v>9125</v>
      </c>
      <c r="G6889" s="9"/>
      <c r="H6889" s="255" t="s">
        <v>9168</v>
      </c>
      <c r="I6889" s="9">
        <v>4</v>
      </c>
    </row>
    <row r="6890">
      <c r="A6890" s="255" t="s">
        <v>8067</v>
      </c>
      <c r="B6890" s="9">
        <v>10</v>
      </c>
      <c r="C6890" s="255" t="s">
        <v>9103</v>
      </c>
      <c r="D6890" s="9">
        <v>1610246.2947756953</v>
      </c>
      <c r="E6890" s="9">
        <v>1749003.2052711262</v>
      </c>
      <c r="F6890" s="255" t="s">
        <v>9126</v>
      </c>
      <c r="G6890" s="9"/>
      <c r="H6890" s="255" t="s">
        <v>9168</v>
      </c>
      <c r="I6890" s="9">
        <v>4</v>
      </c>
    </row>
    <row r="6891">
      <c r="A6891" s="255" t="s">
        <v>8068</v>
      </c>
      <c r="B6891" s="9">
        <v>10</v>
      </c>
      <c r="C6891" s="255" t="s">
        <v>9104</v>
      </c>
      <c r="D6891" s="9">
        <v>27510600440.127983</v>
      </c>
      <c r="E6891" s="9">
        <v>1749003.2052711262</v>
      </c>
      <c r="F6891" s="255" t="s">
        <v>9126</v>
      </c>
      <c r="G6891" s="9"/>
      <c r="H6891" s="255" t="s">
        <v>9168</v>
      </c>
      <c r="I6891" s="9">
        <v>4</v>
      </c>
    </row>
    <row r="6892">
      <c r="A6892" s="255" t="s">
        <v>8069</v>
      </c>
      <c r="B6892" s="9">
        <v>10</v>
      </c>
      <c r="C6892" s="255" t="s">
        <v>9105</v>
      </c>
      <c r="D6892" s="9">
        <v>0.92066514796699805</v>
      </c>
      <c r="E6892" s="9">
        <v>1749003.2052711262</v>
      </c>
      <c r="F6892" s="255" t="s">
        <v>9126</v>
      </c>
      <c r="G6892" s="9"/>
      <c r="H6892" s="255" t="s">
        <v>9168</v>
      </c>
      <c r="I6892" s="9">
        <v>4</v>
      </c>
    </row>
    <row r="6893">
      <c r="A6893" s="255" t="s">
        <v>8070</v>
      </c>
      <c r="B6893" s="9">
        <v>10</v>
      </c>
      <c r="C6893" s="255" t="s">
        <v>9205</v>
      </c>
      <c r="D6893" s="9">
        <v>15729.302471954794</v>
      </c>
      <c r="E6893" s="9">
        <v>1749003.2052711262</v>
      </c>
      <c r="F6893" s="255" t="s">
        <v>9126</v>
      </c>
      <c r="G6893" s="9"/>
      <c r="H6893" s="255" t="s">
        <v>9168</v>
      </c>
      <c r="I6893" s="9">
        <v>4</v>
      </c>
    </row>
    <row r="6894">
      <c r="A6894" s="255" t="s">
        <v>8071</v>
      </c>
      <c r="B6894" s="9">
        <v>10</v>
      </c>
      <c r="C6894" s="255" t="s">
        <v>9103</v>
      </c>
      <c r="D6894" s="9">
        <v>1663541.8700323063</v>
      </c>
      <c r="E6894" s="9">
        <v>1749003.2052711262</v>
      </c>
      <c r="F6894" s="255" t="s">
        <v>9127</v>
      </c>
      <c r="G6894" s="9"/>
      <c r="H6894" s="255" t="s">
        <v>9168</v>
      </c>
      <c r="I6894" s="9">
        <v>4</v>
      </c>
    </row>
    <row r="6895">
      <c r="A6895" s="255" t="s">
        <v>8072</v>
      </c>
      <c r="B6895" s="9">
        <v>10</v>
      </c>
      <c r="C6895" s="255" t="s">
        <v>9104</v>
      </c>
      <c r="D6895" s="9">
        <v>36820192577.509132</v>
      </c>
      <c r="E6895" s="9">
        <v>1749003.2052711262</v>
      </c>
      <c r="F6895" s="255" t="s">
        <v>9127</v>
      </c>
      <c r="G6895" s="9"/>
      <c r="H6895" s="255" t="s">
        <v>9168</v>
      </c>
      <c r="I6895" s="9">
        <v>4</v>
      </c>
    </row>
    <row r="6896">
      <c r="A6896" s="255" t="s">
        <v>8073</v>
      </c>
      <c r="B6896" s="9">
        <v>10</v>
      </c>
      <c r="C6896" s="255" t="s">
        <v>9105</v>
      </c>
      <c r="D6896" s="9">
        <v>0.95113711914234489</v>
      </c>
      <c r="E6896" s="9">
        <v>1749003.2052711262</v>
      </c>
      <c r="F6896" s="255" t="s">
        <v>9127</v>
      </c>
      <c r="G6896" s="9"/>
      <c r="H6896" s="255" t="s">
        <v>9168</v>
      </c>
      <c r="I6896" s="9">
        <v>4</v>
      </c>
    </row>
    <row r="6897">
      <c r="A6897" s="255" t="s">
        <v>8074</v>
      </c>
      <c r="B6897" s="9">
        <v>10</v>
      </c>
      <c r="C6897" s="255" t="s">
        <v>9205</v>
      </c>
      <c r="D6897" s="9">
        <v>21052.101257756902</v>
      </c>
      <c r="E6897" s="9">
        <v>1749003.2052711262</v>
      </c>
      <c r="F6897" s="255" t="s">
        <v>9127</v>
      </c>
      <c r="G6897" s="9"/>
      <c r="H6897" s="255" t="s">
        <v>9168</v>
      </c>
      <c r="I6897" s="9">
        <v>4</v>
      </c>
    </row>
    <row r="6898">
      <c r="A6898" s="255" t="s">
        <v>8075</v>
      </c>
      <c r="B6898" s="9">
        <v>10</v>
      </c>
      <c r="C6898" s="255" t="s">
        <v>9103</v>
      </c>
      <c r="D6898" s="9">
        <v>1663541.8700323063</v>
      </c>
      <c r="E6898" s="9">
        <v>1749003.2052711262</v>
      </c>
      <c r="F6898" s="255" t="s">
        <v>9128</v>
      </c>
      <c r="G6898" s="9"/>
      <c r="H6898" s="255" t="s">
        <v>9168</v>
      </c>
      <c r="I6898" s="9">
        <v>4</v>
      </c>
    </row>
    <row r="6899">
      <c r="A6899" s="255" t="s">
        <v>8076</v>
      </c>
      <c r="B6899" s="9">
        <v>10</v>
      </c>
      <c r="C6899" s="255" t="s">
        <v>9104</v>
      </c>
      <c r="D6899" s="9">
        <v>36820192577.509132</v>
      </c>
      <c r="E6899" s="9">
        <v>1749003.2052711262</v>
      </c>
      <c r="F6899" s="255" t="s">
        <v>9128</v>
      </c>
      <c r="G6899" s="9"/>
      <c r="H6899" s="255" t="s">
        <v>9168</v>
      </c>
      <c r="I6899" s="9">
        <v>4</v>
      </c>
    </row>
    <row r="6900">
      <c r="A6900" s="255" t="s">
        <v>8077</v>
      </c>
      <c r="B6900" s="9">
        <v>10</v>
      </c>
      <c r="C6900" s="255" t="s">
        <v>9105</v>
      </c>
      <c r="D6900" s="9">
        <v>0.95113711914234489</v>
      </c>
      <c r="E6900" s="9">
        <v>1749003.2052711262</v>
      </c>
      <c r="F6900" s="255" t="s">
        <v>9128</v>
      </c>
      <c r="G6900" s="9"/>
      <c r="H6900" s="255" t="s">
        <v>9168</v>
      </c>
      <c r="I6900" s="9">
        <v>4</v>
      </c>
    </row>
    <row r="6901">
      <c r="A6901" s="255" t="s">
        <v>8078</v>
      </c>
      <c r="B6901" s="9">
        <v>10</v>
      </c>
      <c r="C6901" s="255" t="s">
        <v>9205</v>
      </c>
      <c r="D6901" s="9">
        <v>21052.101257756902</v>
      </c>
      <c r="E6901" s="9">
        <v>1749003.2052711262</v>
      </c>
      <c r="F6901" s="255" t="s">
        <v>9128</v>
      </c>
      <c r="G6901" s="9"/>
      <c r="H6901" s="255" t="s">
        <v>9168</v>
      </c>
      <c r="I6901" s="9">
        <v>4</v>
      </c>
    </row>
    <row r="6902">
      <c r="A6902" s="255" t="s">
        <v>8079</v>
      </c>
      <c r="B6902" s="9">
        <v>10</v>
      </c>
      <c r="C6902" s="255" t="s">
        <v>9103</v>
      </c>
      <c r="D6902" s="9">
        <v>710930.60653040174</v>
      </c>
      <c r="E6902" s="9">
        <v>1749003.2052711262</v>
      </c>
      <c r="F6902" s="255" t="s">
        <v>9129</v>
      </c>
      <c r="G6902" s="9"/>
      <c r="H6902" s="255" t="s">
        <v>9168</v>
      </c>
      <c r="I6902" s="9">
        <v>4</v>
      </c>
    </row>
    <row r="6903">
      <c r="A6903" s="255" t="s">
        <v>8080</v>
      </c>
      <c r="B6903" s="9">
        <v>10</v>
      </c>
      <c r="C6903" s="255" t="s">
        <v>9104</v>
      </c>
      <c r="D6903" s="9">
        <v>-7055414541.43361</v>
      </c>
      <c r="E6903" s="9">
        <v>1749003.2052711262</v>
      </c>
      <c r="F6903" s="255" t="s">
        <v>9129</v>
      </c>
      <c r="G6903" s="9"/>
      <c r="H6903" s="255" t="s">
        <v>9168</v>
      </c>
      <c r="I6903" s="9">
        <v>4</v>
      </c>
    </row>
    <row r="6904">
      <c r="A6904" s="255" t="s">
        <v>8081</v>
      </c>
      <c r="B6904" s="9">
        <v>10</v>
      </c>
      <c r="C6904" s="255" t="s">
        <v>9105</v>
      </c>
      <c r="D6904" s="9">
        <v>0.40647758928503219</v>
      </c>
      <c r="E6904" s="9">
        <v>1749003.2052711262</v>
      </c>
      <c r="F6904" s="255" t="s">
        <v>9129</v>
      </c>
      <c r="G6904" s="9"/>
      <c r="H6904" s="255" t="s">
        <v>9168</v>
      </c>
      <c r="I6904" s="9">
        <v>4</v>
      </c>
    </row>
    <row r="6905">
      <c r="A6905" s="255" t="s">
        <v>8082</v>
      </c>
      <c r="B6905" s="9">
        <v>10</v>
      </c>
      <c r="C6905" s="255" t="s">
        <v>9205</v>
      </c>
      <c r="D6905" s="9">
        <v>-4033.9631855276657</v>
      </c>
      <c r="E6905" s="9">
        <v>1749003.2052711262</v>
      </c>
      <c r="F6905" s="255" t="s">
        <v>9129</v>
      </c>
      <c r="G6905" s="9"/>
      <c r="H6905" s="255" t="s">
        <v>9168</v>
      </c>
      <c r="I6905" s="9">
        <v>4</v>
      </c>
    </row>
    <row r="6906">
      <c r="A6906" s="255" t="s">
        <v>8083</v>
      </c>
      <c r="B6906" s="9">
        <v>10</v>
      </c>
      <c r="C6906" s="255" t="s">
        <v>9103</v>
      </c>
      <c r="D6906" s="9">
        <v>710930.60653040174</v>
      </c>
      <c r="E6906" s="9">
        <v>1749003.2052711262</v>
      </c>
      <c r="F6906" s="255" t="s">
        <v>9130</v>
      </c>
      <c r="G6906" s="9"/>
      <c r="H6906" s="255" t="s">
        <v>9168</v>
      </c>
      <c r="I6906" s="9">
        <v>4</v>
      </c>
    </row>
    <row r="6907">
      <c r="A6907" s="255" t="s">
        <v>8084</v>
      </c>
      <c r="B6907" s="9">
        <v>10</v>
      </c>
      <c r="C6907" s="255" t="s">
        <v>9104</v>
      </c>
      <c r="D6907" s="9">
        <v>-7055414541.43361</v>
      </c>
      <c r="E6907" s="9">
        <v>1749003.2052711262</v>
      </c>
      <c r="F6907" s="255" t="s">
        <v>9130</v>
      </c>
      <c r="G6907" s="9"/>
      <c r="H6907" s="255" t="s">
        <v>9168</v>
      </c>
      <c r="I6907" s="9">
        <v>4</v>
      </c>
    </row>
    <row r="6908">
      <c r="A6908" s="255" t="s">
        <v>8085</v>
      </c>
      <c r="B6908" s="9">
        <v>10</v>
      </c>
      <c r="C6908" s="255" t="s">
        <v>9105</v>
      </c>
      <c r="D6908" s="9">
        <v>0.40647758928503219</v>
      </c>
      <c r="E6908" s="9">
        <v>1749003.2052711262</v>
      </c>
      <c r="F6908" s="255" t="s">
        <v>9130</v>
      </c>
      <c r="G6908" s="9"/>
      <c r="H6908" s="255" t="s">
        <v>9168</v>
      </c>
      <c r="I6908" s="9">
        <v>4</v>
      </c>
    </row>
    <row r="6909">
      <c r="A6909" s="255" t="s">
        <v>8086</v>
      </c>
      <c r="B6909" s="9">
        <v>10</v>
      </c>
      <c r="C6909" s="255" t="s">
        <v>9205</v>
      </c>
      <c r="D6909" s="9">
        <v>-4033.9631855276657</v>
      </c>
      <c r="E6909" s="9">
        <v>1749003.2052711262</v>
      </c>
      <c r="F6909" s="255" t="s">
        <v>9130</v>
      </c>
      <c r="G6909" s="9"/>
      <c r="H6909" s="255" t="s">
        <v>9168</v>
      </c>
      <c r="I6909" s="9">
        <v>4</v>
      </c>
    </row>
    <row r="6910">
      <c r="A6910" s="255" t="s">
        <v>8087</v>
      </c>
      <c r="B6910" s="9">
        <v>10</v>
      </c>
      <c r="C6910" s="255" t="s">
        <v>9103</v>
      </c>
      <c r="D6910" s="9">
        <v>1749003.2052711262</v>
      </c>
      <c r="E6910" s="9">
        <v>1749003.2052711262</v>
      </c>
      <c r="F6910" s="255" t="s">
        <v>9131</v>
      </c>
      <c r="G6910" s="9"/>
      <c r="H6910" s="255" t="s">
        <v>9168</v>
      </c>
      <c r="I6910" s="9">
        <v>4</v>
      </c>
    </row>
    <row r="6911">
      <c r="A6911" s="255" t="s">
        <v>8088</v>
      </c>
      <c r="B6911" s="9">
        <v>10</v>
      </c>
      <c r="C6911" s="255" t="s">
        <v>9104</v>
      </c>
      <c r="D6911" s="9">
        <v>16365006678.814756</v>
      </c>
      <c r="E6911" s="9">
        <v>1749003.2052711262</v>
      </c>
      <c r="F6911" s="255" t="s">
        <v>9131</v>
      </c>
      <c r="G6911" s="9"/>
      <c r="H6911" s="255" t="s">
        <v>9168</v>
      </c>
      <c r="I6911" s="9">
        <v>4</v>
      </c>
    </row>
    <row r="6912">
      <c r="A6912" s="255" t="s">
        <v>8089</v>
      </c>
      <c r="B6912" s="9">
        <v>10</v>
      </c>
      <c r="C6912" s="255" t="s">
        <v>9105</v>
      </c>
      <c r="D6912" s="9">
        <v>1</v>
      </c>
      <c r="E6912" s="9">
        <v>1749003.2052711262</v>
      </c>
      <c r="F6912" s="255" t="s">
        <v>9131</v>
      </c>
      <c r="G6912" s="9"/>
      <c r="H6912" s="255" t="s">
        <v>9168</v>
      </c>
      <c r="I6912" s="9">
        <v>4</v>
      </c>
    </row>
    <row r="6913">
      <c r="A6913" s="255" t="s">
        <v>8090</v>
      </c>
      <c r="B6913" s="9">
        <v>10</v>
      </c>
      <c r="C6913" s="255" t="s">
        <v>9205</v>
      </c>
      <c r="D6913" s="9">
        <v>9356.7619713297736</v>
      </c>
      <c r="E6913" s="9">
        <v>1749003.2052711262</v>
      </c>
      <c r="F6913" s="255" t="s">
        <v>9131</v>
      </c>
      <c r="G6913" s="9"/>
      <c r="H6913" s="255" t="s">
        <v>9168</v>
      </c>
      <c r="I6913" s="9">
        <v>4</v>
      </c>
    </row>
    <row r="6914">
      <c r="A6914" s="255" t="s">
        <v>8091</v>
      </c>
      <c r="B6914" s="9">
        <v>10</v>
      </c>
      <c r="C6914" s="255" t="s">
        <v>9103</v>
      </c>
      <c r="D6914" s="9">
        <v>1749003.2052711262</v>
      </c>
      <c r="E6914" s="9">
        <v>1749003.2052711262</v>
      </c>
      <c r="F6914" s="255" t="s">
        <v>9132</v>
      </c>
      <c r="G6914" s="9"/>
      <c r="H6914" s="255" t="s">
        <v>9168</v>
      </c>
      <c r="I6914" s="9">
        <v>4</v>
      </c>
    </row>
    <row r="6915">
      <c r="A6915" s="255" t="s">
        <v>8092</v>
      </c>
      <c r="B6915" s="9">
        <v>10</v>
      </c>
      <c r="C6915" s="255" t="s">
        <v>9104</v>
      </c>
      <c r="D6915" s="9">
        <v>34056243874.425144</v>
      </c>
      <c r="E6915" s="9">
        <v>1749003.2052711262</v>
      </c>
      <c r="F6915" s="255" t="s">
        <v>9132</v>
      </c>
      <c r="G6915" s="9"/>
      <c r="H6915" s="255" t="s">
        <v>9168</v>
      </c>
      <c r="I6915" s="9">
        <v>4</v>
      </c>
    </row>
    <row r="6916">
      <c r="A6916" s="255" t="s">
        <v>8093</v>
      </c>
      <c r="B6916" s="9">
        <v>10</v>
      </c>
      <c r="C6916" s="255" t="s">
        <v>9105</v>
      </c>
      <c r="D6916" s="9">
        <v>1</v>
      </c>
      <c r="E6916" s="9">
        <v>1749003.2052711262</v>
      </c>
      <c r="F6916" s="255" t="s">
        <v>9132</v>
      </c>
      <c r="G6916" s="9"/>
      <c r="H6916" s="255" t="s">
        <v>9168</v>
      </c>
      <c r="I6916" s="9">
        <v>4</v>
      </c>
    </row>
    <row r="6917">
      <c r="A6917" s="255" t="s">
        <v>8094</v>
      </c>
      <c r="B6917" s="9">
        <v>10</v>
      </c>
      <c r="C6917" s="255" t="s">
        <v>9205</v>
      </c>
      <c r="D6917" s="9">
        <v>19471.801865077672</v>
      </c>
      <c r="E6917" s="9">
        <v>1749003.2052711262</v>
      </c>
      <c r="F6917" s="255" t="s">
        <v>9132</v>
      </c>
      <c r="G6917" s="9"/>
      <c r="H6917" s="255" t="s">
        <v>9168</v>
      </c>
      <c r="I6917" s="9">
        <v>4</v>
      </c>
    </row>
    <row r="6918">
      <c r="A6918" s="255" t="s">
        <v>8095</v>
      </c>
      <c r="B6918" s="9">
        <v>10</v>
      </c>
      <c r="C6918" s="255" t="s">
        <v>9103</v>
      </c>
      <c r="D6918" s="9">
        <v>1543800.1330156063</v>
      </c>
      <c r="E6918" s="9">
        <v>1749003.2052711262</v>
      </c>
      <c r="F6918" s="255" t="s">
        <v>9133</v>
      </c>
      <c r="G6918" s="9"/>
      <c r="H6918" s="255" t="s">
        <v>9168</v>
      </c>
      <c r="I6918" s="9">
        <v>4</v>
      </c>
    </row>
    <row r="6919">
      <c r="A6919" s="255" t="s">
        <v>8096</v>
      </c>
      <c r="B6919" s="9">
        <v>10</v>
      </c>
      <c r="C6919" s="255" t="s">
        <v>9104</v>
      </c>
      <c r="D6919" s="9">
        <v>14317111215.278229</v>
      </c>
      <c r="E6919" s="9">
        <v>1749003.2052711262</v>
      </c>
      <c r="F6919" s="255" t="s">
        <v>9133</v>
      </c>
      <c r="G6919" s="9"/>
      <c r="H6919" s="255" t="s">
        <v>9168</v>
      </c>
      <c r="I6919" s="9">
        <v>4</v>
      </c>
    </row>
    <row r="6920">
      <c r="A6920" s="255" t="s">
        <v>8097</v>
      </c>
      <c r="B6920" s="9">
        <v>10</v>
      </c>
      <c r="C6920" s="255" t="s">
        <v>9105</v>
      </c>
      <c r="D6920" s="9">
        <v>0.88267427318767555</v>
      </c>
      <c r="E6920" s="9">
        <v>1749003.2052711262</v>
      </c>
      <c r="F6920" s="255" t="s">
        <v>9133</v>
      </c>
      <c r="G6920" s="9"/>
      <c r="H6920" s="255" t="s">
        <v>9168</v>
      </c>
      <c r="I6920" s="9">
        <v>4</v>
      </c>
    </row>
    <row r="6921">
      <c r="A6921" s="255" t="s">
        <v>8098</v>
      </c>
      <c r="B6921" s="9">
        <v>10</v>
      </c>
      <c r="C6921" s="255" t="s">
        <v>9205</v>
      </c>
      <c r="D6921" s="9">
        <v>8185.8690550877664</v>
      </c>
      <c r="E6921" s="9">
        <v>1749003.2052711262</v>
      </c>
      <c r="F6921" s="255" t="s">
        <v>9133</v>
      </c>
      <c r="G6921" s="9"/>
      <c r="H6921" s="255" t="s">
        <v>9168</v>
      </c>
      <c r="I6921" s="9">
        <v>4</v>
      </c>
    </row>
    <row r="6922">
      <c r="A6922" s="255" t="s">
        <v>8099</v>
      </c>
      <c r="B6922" s="9">
        <v>10</v>
      </c>
      <c r="C6922" s="255" t="s">
        <v>9103</v>
      </c>
      <c r="D6922" s="9">
        <v>0</v>
      </c>
      <c r="E6922" s="9">
        <v>1749003.2052711262</v>
      </c>
      <c r="F6922" s="255" t="s">
        <v>9134</v>
      </c>
      <c r="G6922" s="9"/>
      <c r="H6922" s="255" t="s">
        <v>9168</v>
      </c>
      <c r="I6922" s="9">
        <v>4</v>
      </c>
    </row>
    <row r="6923">
      <c r="A6923" s="255" t="s">
        <v>8100</v>
      </c>
      <c r="B6923" s="9">
        <v>10</v>
      </c>
      <c r="C6923" s="255" t="s">
        <v>9104</v>
      </c>
      <c r="D6923" s="9">
        <v>-11553162512.194244</v>
      </c>
      <c r="E6923" s="9">
        <v>1749003.2052711262</v>
      </c>
      <c r="F6923" s="255" t="s">
        <v>9134</v>
      </c>
      <c r="G6923" s="9"/>
      <c r="H6923" s="255" t="s">
        <v>9168</v>
      </c>
      <c r="I6923" s="9">
        <v>4</v>
      </c>
    </row>
    <row r="6924">
      <c r="A6924" s="255" t="s">
        <v>8101</v>
      </c>
      <c r="B6924" s="9">
        <v>10</v>
      </c>
      <c r="C6924" s="255" t="s">
        <v>9105</v>
      </c>
      <c r="D6924" s="9">
        <v>0</v>
      </c>
      <c r="E6924" s="9">
        <v>1749003.2052711262</v>
      </c>
      <c r="F6924" s="255" t="s">
        <v>9134</v>
      </c>
      <c r="G6924" s="9"/>
      <c r="H6924" s="255" t="s">
        <v>9168</v>
      </c>
      <c r="I6924" s="9">
        <v>4</v>
      </c>
    </row>
    <row r="6925">
      <c r="A6925" s="255" t="s">
        <v>8102</v>
      </c>
      <c r="B6925" s="9">
        <v>10</v>
      </c>
      <c r="C6925" s="255" t="s">
        <v>9205</v>
      </c>
      <c r="D6925" s="9">
        <v>-6605.5696624085385</v>
      </c>
      <c r="E6925" s="9">
        <v>1749003.2052711262</v>
      </c>
      <c r="F6925" s="255" t="s">
        <v>9134</v>
      </c>
      <c r="G6925" s="9"/>
      <c r="H6925" s="255" t="s">
        <v>9168</v>
      </c>
      <c r="I6925" s="9">
        <v>4</v>
      </c>
    </row>
    <row r="6926">
      <c r="A6926" s="255" t="s">
        <v>8103</v>
      </c>
      <c r="B6926" s="9">
        <v>10</v>
      </c>
      <c r="C6926" s="255" t="s">
        <v>9103</v>
      </c>
      <c r="D6926" s="9">
        <v>984997.30585910962</v>
      </c>
      <c r="E6926" s="9">
        <v>1749003.2052711262</v>
      </c>
      <c r="F6926" s="255" t="s">
        <v>9135</v>
      </c>
      <c r="G6926" s="9"/>
      <c r="H6926" s="255" t="s">
        <v>9168</v>
      </c>
      <c r="I6926" s="9">
        <v>4</v>
      </c>
    </row>
    <row r="6927">
      <c r="A6927" s="255" t="s">
        <v>8104</v>
      </c>
      <c r="B6927" s="9">
        <v>10</v>
      </c>
      <c r="C6927" s="255" t="s">
        <v>9104</v>
      </c>
      <c r="D6927" s="9">
        <v>2763948703.0839858</v>
      </c>
      <c r="E6927" s="9">
        <v>1749003.2052711262</v>
      </c>
      <c r="F6927" s="255" t="s">
        <v>9135</v>
      </c>
      <c r="G6927" s="9"/>
      <c r="H6927" s="255" t="s">
        <v>9168</v>
      </c>
      <c r="I6927" s="9">
        <v>4</v>
      </c>
    </row>
    <row r="6928">
      <c r="A6928" s="255" t="s">
        <v>8105</v>
      </c>
      <c r="B6928" s="9">
        <v>10</v>
      </c>
      <c r="C6928" s="255" t="s">
        <v>9105</v>
      </c>
      <c r="D6928" s="9">
        <v>0.56317638692172534</v>
      </c>
      <c r="E6928" s="9">
        <v>1749003.2052711262</v>
      </c>
      <c r="F6928" s="255" t="s">
        <v>9135</v>
      </c>
      <c r="G6928" s="9"/>
      <c r="H6928" s="255" t="s">
        <v>9168</v>
      </c>
      <c r="I6928" s="9">
        <v>4</v>
      </c>
    </row>
    <row r="6929">
      <c r="A6929" s="255" t="s">
        <v>8106</v>
      </c>
      <c r="B6929" s="9">
        <v>10</v>
      </c>
      <c r="C6929" s="255" t="s">
        <v>9205</v>
      </c>
      <c r="D6929" s="9">
        <v>1580.299392679229</v>
      </c>
      <c r="E6929" s="9">
        <v>1749003.2052711262</v>
      </c>
      <c r="F6929" s="255" t="s">
        <v>9135</v>
      </c>
      <c r="G6929" s="9"/>
      <c r="H6929" s="255" t="s">
        <v>9168</v>
      </c>
      <c r="I6929" s="9">
        <v>4</v>
      </c>
    </row>
    <row r="6930">
      <c r="A6930" s="255" t="s">
        <v>8107</v>
      </c>
      <c r="B6930" s="9">
        <v>10</v>
      </c>
      <c r="C6930" s="255" t="s">
        <v>9103</v>
      </c>
      <c r="D6930" s="9">
        <v>806042.23108158063</v>
      </c>
      <c r="E6930" s="9">
        <v>1749003.2052711262</v>
      </c>
      <c r="F6930" s="255" t="s">
        <v>9136</v>
      </c>
      <c r="G6930" s="9"/>
      <c r="H6930" s="255" t="s">
        <v>9168</v>
      </c>
      <c r="I6930" s="9">
        <v>4</v>
      </c>
    </row>
    <row r="6931">
      <c r="A6931" s="255" t="s">
        <v>8108</v>
      </c>
      <c r="B6931" s="9">
        <v>10</v>
      </c>
      <c r="C6931" s="255" t="s">
        <v>9104</v>
      </c>
      <c r="D6931" s="9">
        <v>9819363244.5175953</v>
      </c>
      <c r="E6931" s="9">
        <v>1749003.2052711262</v>
      </c>
      <c r="F6931" s="255" t="s">
        <v>9136</v>
      </c>
      <c r="G6931" s="9"/>
      <c r="H6931" s="255" t="s">
        <v>9168</v>
      </c>
      <c r="I6931" s="9">
        <v>4</v>
      </c>
    </row>
    <row r="6932">
      <c r="A6932" s="255" t="s">
        <v>8109</v>
      </c>
      <c r="B6932" s="9">
        <v>10</v>
      </c>
      <c r="C6932" s="255" t="s">
        <v>9105</v>
      </c>
      <c r="D6932" s="9">
        <v>0.46085806398315315</v>
      </c>
      <c r="E6932" s="9">
        <v>1749003.2052711262</v>
      </c>
      <c r="F6932" s="255" t="s">
        <v>9136</v>
      </c>
      <c r="G6932" s="9"/>
      <c r="H6932" s="255" t="s">
        <v>9168</v>
      </c>
      <c r="I6932" s="9">
        <v>4</v>
      </c>
    </row>
    <row r="6933">
      <c r="A6933" s="255" t="s">
        <v>8110</v>
      </c>
      <c r="B6933" s="9">
        <v>10</v>
      </c>
      <c r="C6933" s="255" t="s">
        <v>9205</v>
      </c>
      <c r="D6933" s="9">
        <v>5614.2625782068944</v>
      </c>
      <c r="E6933" s="9">
        <v>1749003.2052711262</v>
      </c>
      <c r="F6933" s="255" t="s">
        <v>9136</v>
      </c>
      <c r="G6933" s="9"/>
      <c r="H6933" s="255" t="s">
        <v>9168</v>
      </c>
      <c r="I6933" s="9">
        <v>4</v>
      </c>
    </row>
    <row r="6934">
      <c r="A6934" s="255" t="s">
        <v>8111</v>
      </c>
      <c r="B6934" s="9">
        <v>10</v>
      </c>
      <c r="C6934" s="255" t="s">
        <v>9103</v>
      </c>
      <c r="D6934" s="9">
        <v>1583495.8240093032</v>
      </c>
      <c r="E6934" s="9">
        <v>1749003.2052711262</v>
      </c>
      <c r="F6934" s="255" t="s">
        <v>9137</v>
      </c>
      <c r="G6934" s="9"/>
      <c r="H6934" s="255" t="s">
        <v>9168</v>
      </c>
      <c r="I6934" s="9">
        <v>4</v>
      </c>
    </row>
    <row r="6935">
      <c r="A6935" s="255" t="s">
        <v>8112</v>
      </c>
      <c r="B6935" s="9">
        <v>10</v>
      </c>
      <c r="C6935" s="255" t="s">
        <v>9104</v>
      </c>
      <c r="D6935" s="9">
        <v>17691237195.61039</v>
      </c>
      <c r="E6935" s="9">
        <v>1749003.2052711262</v>
      </c>
      <c r="F6935" s="255" t="s">
        <v>9137</v>
      </c>
      <c r="G6935" s="9"/>
      <c r="H6935" s="255" t="s">
        <v>9168</v>
      </c>
      <c r="I6935" s="9">
        <v>4</v>
      </c>
    </row>
    <row r="6936">
      <c r="A6936" s="255" t="s">
        <v>8113</v>
      </c>
      <c r="B6936" s="9">
        <v>10</v>
      </c>
      <c r="C6936" s="255" t="s">
        <v>9105</v>
      </c>
      <c r="D6936" s="9">
        <v>0.90537045285965245</v>
      </c>
      <c r="E6936" s="9">
        <v>1749003.2052711262</v>
      </c>
      <c r="F6936" s="255" t="s">
        <v>9137</v>
      </c>
      <c r="G6936" s="9"/>
      <c r="H6936" s="255" t="s">
        <v>9168</v>
      </c>
      <c r="I6936" s="9">
        <v>4</v>
      </c>
    </row>
    <row r="6937">
      <c r="A6937" s="255" t="s">
        <v>8114</v>
      </c>
      <c r="B6937" s="9">
        <v>10</v>
      </c>
      <c r="C6937" s="255" t="s">
        <v>9205</v>
      </c>
      <c r="D6937" s="9">
        <v>10115.0398937479</v>
      </c>
      <c r="E6937" s="9">
        <v>1749003.2052711262</v>
      </c>
      <c r="F6937" s="255" t="s">
        <v>9137</v>
      </c>
      <c r="G6937" s="9"/>
      <c r="H6937" s="255" t="s">
        <v>9168</v>
      </c>
      <c r="I6937" s="9">
        <v>4</v>
      </c>
    </row>
    <row r="6938">
      <c r="A6938" s="255" t="s">
        <v>8115</v>
      </c>
      <c r="B6938" s="9">
        <v>10</v>
      </c>
      <c r="C6938" s="255" t="s">
        <v>9103</v>
      </c>
      <c r="D6938" s="9">
        <v>0</v>
      </c>
      <c r="E6938" s="9">
        <v>1749003.2052711262</v>
      </c>
      <c r="F6938" s="255" t="s">
        <v>9138</v>
      </c>
      <c r="G6938" s="9"/>
      <c r="H6938" s="255" t="s">
        <v>9168</v>
      </c>
      <c r="I6938" s="9">
        <v>4</v>
      </c>
    </row>
    <row r="6939">
      <c r="A6939" s="255" t="s">
        <v>8116</v>
      </c>
      <c r="B6939" s="9">
        <v>10</v>
      </c>
      <c r="C6939" s="255" t="s">
        <v>9104</v>
      </c>
      <c r="D6939" s="9">
        <v>0</v>
      </c>
      <c r="E6939" s="9">
        <v>1749003.2052711262</v>
      </c>
      <c r="F6939" s="255" t="s">
        <v>9138</v>
      </c>
      <c r="G6939" s="9"/>
      <c r="H6939" s="255" t="s">
        <v>9168</v>
      </c>
      <c r="I6939" s="9">
        <v>4</v>
      </c>
    </row>
    <row r="6940">
      <c r="A6940" s="255" t="s">
        <v>8117</v>
      </c>
      <c r="B6940" s="9">
        <v>10</v>
      </c>
      <c r="C6940" s="255" t="s">
        <v>9105</v>
      </c>
      <c r="D6940" s="9">
        <v>0</v>
      </c>
      <c r="E6940" s="9">
        <v>1749003.2052711262</v>
      </c>
      <c r="F6940" s="255" t="s">
        <v>9138</v>
      </c>
      <c r="G6940" s="9"/>
      <c r="H6940" s="255" t="s">
        <v>9168</v>
      </c>
      <c r="I6940" s="9">
        <v>4</v>
      </c>
    </row>
    <row r="6941">
      <c r="A6941" s="255" t="s">
        <v>8118</v>
      </c>
      <c r="B6941" s="9">
        <v>10</v>
      </c>
      <c r="C6941" s="255" t="s">
        <v>9205</v>
      </c>
      <c r="D6941" s="9">
        <v>0</v>
      </c>
      <c r="E6941" s="9">
        <v>1749003.2052711262</v>
      </c>
      <c r="F6941" s="255" t="s">
        <v>9138</v>
      </c>
      <c r="G6941" s="9"/>
      <c r="H6941" s="255" t="s">
        <v>9168</v>
      </c>
      <c r="I6941" s="9">
        <v>4</v>
      </c>
    </row>
    <row r="6942">
      <c r="A6942" s="255" t="s">
        <v>8119</v>
      </c>
      <c r="B6942" s="9">
        <v>1</v>
      </c>
      <c r="C6942" s="255" t="s">
        <v>9100</v>
      </c>
      <c r="D6942" s="9">
        <v>-0.0016881078792501214</v>
      </c>
      <c r="E6942" s="9"/>
      <c r="F6942" s="255" t="s">
        <v>9129</v>
      </c>
      <c r="G6942" s="9"/>
      <c r="H6942" s="255" t="s">
        <v>9168</v>
      </c>
      <c r="I6942" s="9">
        <v>4</v>
      </c>
    </row>
    <row r="6943">
      <c r="A6943" s="255" t="s">
        <v>8120</v>
      </c>
      <c r="B6943" s="9">
        <v>1</v>
      </c>
      <c r="C6943" s="255" t="s">
        <v>9100</v>
      </c>
      <c r="D6943" s="9">
        <v>-0.0016881078792501214</v>
      </c>
      <c r="E6943" s="9"/>
      <c r="F6943" s="255" t="s">
        <v>9130</v>
      </c>
      <c r="G6943" s="9"/>
      <c r="H6943" s="255" t="s">
        <v>9168</v>
      </c>
      <c r="I6943" s="9">
        <v>4</v>
      </c>
    </row>
    <row r="6944">
      <c r="A6944" s="255" t="s">
        <v>8121</v>
      </c>
      <c r="B6944" s="9">
        <v>1</v>
      </c>
      <c r="C6944" s="255" t="s">
        <v>9100</v>
      </c>
      <c r="D6944" s="9">
        <v>0.0030263928474265553</v>
      </c>
      <c r="E6944" s="9"/>
      <c r="F6944" s="255" t="s">
        <v>9131</v>
      </c>
      <c r="G6944" s="9"/>
      <c r="H6944" s="255" t="s">
        <v>9168</v>
      </c>
      <c r="I6944" s="9">
        <v>4</v>
      </c>
    </row>
    <row r="6945">
      <c r="A6945" s="255" t="s">
        <v>8122</v>
      </c>
      <c r="B6945" s="9">
        <v>1</v>
      </c>
      <c r="C6945" s="255" t="s">
        <v>9100</v>
      </c>
      <c r="D6945" s="9">
        <v>0</v>
      </c>
      <c r="E6945" s="9"/>
      <c r="F6945" s="255" t="s">
        <v>9121</v>
      </c>
      <c r="G6945" s="9"/>
      <c r="H6945" s="255" t="s">
        <v>9168</v>
      </c>
      <c r="I6945" s="9">
        <v>4</v>
      </c>
    </row>
    <row r="6946">
      <c r="A6946" s="255" t="s">
        <v>8123</v>
      </c>
      <c r="B6946" s="9">
        <v>1</v>
      </c>
      <c r="C6946" s="255" t="s">
        <v>9100</v>
      </c>
      <c r="D6946" s="9">
        <v>0</v>
      </c>
      <c r="E6946" s="9"/>
      <c r="F6946" s="255" t="s">
        <v>9120</v>
      </c>
      <c r="G6946" s="9"/>
      <c r="H6946" s="255" t="s">
        <v>9168</v>
      </c>
      <c r="I6946" s="9">
        <v>4</v>
      </c>
    </row>
    <row r="6947">
      <c r="A6947" s="255" t="s">
        <v>8124</v>
      </c>
      <c r="B6947" s="9">
        <v>1</v>
      </c>
      <c r="C6947" s="255" t="s">
        <v>9100</v>
      </c>
      <c r="D6947" s="9">
        <v>0.0013382849681764337</v>
      </c>
      <c r="E6947" s="9"/>
      <c r="F6947" s="255" t="s">
        <v>9122</v>
      </c>
      <c r="G6947" s="9"/>
      <c r="H6947" s="255" t="s">
        <v>9168</v>
      </c>
      <c r="I6947" s="9">
        <v>4</v>
      </c>
    </row>
    <row r="6948">
      <c r="A6948" s="255" t="s">
        <v>8125</v>
      </c>
      <c r="B6948" s="9">
        <v>1</v>
      </c>
      <c r="C6948" s="255" t="s">
        <v>9100</v>
      </c>
      <c r="D6948" s="9">
        <v>0.0013382849681764337</v>
      </c>
      <c r="E6948" s="9"/>
      <c r="F6948" s="255" t="s">
        <v>9123</v>
      </c>
      <c r="G6948" s="9"/>
      <c r="H6948" s="255" t="s">
        <v>9168</v>
      </c>
      <c r="I6948" s="9">
        <v>4</v>
      </c>
    </row>
    <row r="6949">
      <c r="A6949" s="255" t="s">
        <v>8126</v>
      </c>
      <c r="B6949" s="9">
        <v>1</v>
      </c>
      <c r="C6949" s="255" t="s">
        <v>9100</v>
      </c>
      <c r="D6949" s="9">
        <v>0.0013382849681764337</v>
      </c>
      <c r="E6949" s="9"/>
      <c r="F6949" s="255" t="s">
        <v>9124</v>
      </c>
      <c r="G6949" s="9"/>
      <c r="H6949" s="255" t="s">
        <v>9168</v>
      </c>
      <c r="I6949" s="9">
        <v>4</v>
      </c>
    </row>
    <row r="6950">
      <c r="A6950" s="255" t="s">
        <v>8127</v>
      </c>
      <c r="B6950" s="9">
        <v>1</v>
      </c>
      <c r="C6950" s="255" t="s">
        <v>9100</v>
      </c>
      <c r="D6950" s="9">
        <v>0.0029556101643969748</v>
      </c>
      <c r="E6950" s="9"/>
      <c r="F6950" s="255" t="s">
        <v>9127</v>
      </c>
      <c r="G6950" s="9"/>
      <c r="H6950" s="255" t="s">
        <v>9168</v>
      </c>
      <c r="I6950" s="9">
        <v>4</v>
      </c>
    </row>
    <row r="6951">
      <c r="A6951" s="255" t="s">
        <v>8128</v>
      </c>
      <c r="B6951" s="9">
        <v>1</v>
      </c>
      <c r="C6951" s="255" t="s">
        <v>9100</v>
      </c>
      <c r="D6951" s="9">
        <v>0.0029556101643969748</v>
      </c>
      <c r="E6951" s="9"/>
      <c r="F6951" s="255" t="s">
        <v>9128</v>
      </c>
      <c r="G6951" s="9"/>
      <c r="H6951" s="255" t="s">
        <v>9168</v>
      </c>
      <c r="I6951" s="9">
        <v>4</v>
      </c>
    </row>
    <row r="6952">
      <c r="A6952" s="255" t="s">
        <v>8129</v>
      </c>
      <c r="B6952" s="9">
        <v>1</v>
      </c>
      <c r="C6952" s="255" t="s">
        <v>9100</v>
      </c>
      <c r="D6952" s="9">
        <v>-0.0016173251962205411</v>
      </c>
      <c r="E6952" s="9"/>
      <c r="F6952" s="255" t="s">
        <v>9126</v>
      </c>
      <c r="G6952" s="9"/>
      <c r="H6952" s="255" t="s">
        <v>9168</v>
      </c>
      <c r="I6952" s="9">
        <v>4</v>
      </c>
    </row>
    <row r="6953">
      <c r="A6953" s="255" t="s">
        <v>8130</v>
      </c>
      <c r="B6953" s="9">
        <v>1</v>
      </c>
      <c r="C6953" s="255" t="s">
        <v>9100</v>
      </c>
      <c r="D6953" s="9">
        <v>0</v>
      </c>
      <c r="E6953" s="9"/>
      <c r="F6953" s="255" t="s">
        <v>9115</v>
      </c>
      <c r="G6953" s="9"/>
      <c r="H6953" s="255" t="s">
        <v>9168</v>
      </c>
      <c r="I6953" s="9">
        <v>4</v>
      </c>
    </row>
    <row r="6954">
      <c r="A6954" s="255" t="s">
        <v>8131</v>
      </c>
      <c r="B6954" s="9">
        <v>1</v>
      </c>
      <c r="C6954" s="255" t="s">
        <v>9100</v>
      </c>
      <c r="D6954" s="9">
        <v>0</v>
      </c>
      <c r="E6954" s="9"/>
      <c r="F6954" s="255" t="s">
        <v>9138</v>
      </c>
      <c r="G6954" s="9"/>
      <c r="H6954" s="255" t="s">
        <v>9168</v>
      </c>
      <c r="I6954" s="9">
        <v>4</v>
      </c>
    </row>
    <row r="6955">
      <c r="A6955" s="255" t="s">
        <v>8132</v>
      </c>
      <c r="B6955" s="9">
        <v>1</v>
      </c>
      <c r="C6955" s="255" t="s">
        <v>9100</v>
      </c>
      <c r="D6955" s="9">
        <v>0</v>
      </c>
      <c r="E6955" s="9"/>
      <c r="F6955" s="255" t="s">
        <v>9119</v>
      </c>
      <c r="G6955" s="9"/>
      <c r="H6955" s="255" t="s">
        <v>9168</v>
      </c>
      <c r="I6955" s="9">
        <v>4</v>
      </c>
    </row>
    <row r="6956">
      <c r="A6956" s="255" t="s">
        <v>8133</v>
      </c>
      <c r="B6956" s="9">
        <v>1</v>
      </c>
      <c r="C6956" s="255" t="s">
        <v>9100</v>
      </c>
      <c r="D6956" s="9">
        <v>0</v>
      </c>
      <c r="E6956" s="9"/>
      <c r="F6956" s="255" t="s">
        <v>9118</v>
      </c>
      <c r="G6956" s="9"/>
      <c r="H6956" s="255" t="s">
        <v>9168</v>
      </c>
      <c r="I6956" s="9">
        <v>4</v>
      </c>
    </row>
    <row r="6957">
      <c r="A6957" s="255" t="s">
        <v>8134</v>
      </c>
      <c r="B6957" s="9">
        <v>1</v>
      </c>
      <c r="C6957" s="255" t="s">
        <v>9100</v>
      </c>
      <c r="D6957" s="9">
        <v>0</v>
      </c>
      <c r="E6957" s="9"/>
      <c r="F6957" s="255" t="s">
        <v>9116</v>
      </c>
      <c r="G6957" s="9"/>
      <c r="H6957" s="255" t="s">
        <v>9168</v>
      </c>
      <c r="I6957" s="9">
        <v>4</v>
      </c>
    </row>
    <row r="6958">
      <c r="A6958" s="255" t="s">
        <v>8135</v>
      </c>
      <c r="B6958" s="9">
        <v>1</v>
      </c>
      <c r="C6958" s="255" t="s">
        <v>9100</v>
      </c>
      <c r="D6958" s="9">
        <v>0</v>
      </c>
      <c r="E6958" s="9"/>
      <c r="F6958" s="255" t="s">
        <v>9117</v>
      </c>
      <c r="G6958" s="9"/>
      <c r="H6958" s="255" t="s">
        <v>9168</v>
      </c>
      <c r="I6958" s="9">
        <v>4</v>
      </c>
    </row>
    <row r="6959">
      <c r="A6959" s="255" t="s">
        <v>8136</v>
      </c>
      <c r="B6959" s="9">
        <v>1</v>
      </c>
      <c r="C6959" s="255" t="s">
        <v>9100</v>
      </c>
      <c r="D6959" s="9">
        <v>0.0015977674910925888</v>
      </c>
      <c r="E6959" s="9"/>
      <c r="F6959" s="255" t="s">
        <v>9133</v>
      </c>
      <c r="G6959" s="9"/>
      <c r="H6959" s="255" t="s">
        <v>9168</v>
      </c>
      <c r="I6959" s="9">
        <v>4</v>
      </c>
    </row>
    <row r="6960">
      <c r="A6960" s="255" t="s">
        <v>8137</v>
      </c>
      <c r="B6960" s="9">
        <v>1</v>
      </c>
      <c r="C6960" s="255" t="s">
        <v>9100</v>
      </c>
      <c r="D6960" s="9">
        <v>-0.0032105543402405831</v>
      </c>
      <c r="E6960" s="9"/>
      <c r="F6960" s="255" t="s">
        <v>9134</v>
      </c>
      <c r="G6960" s="9"/>
      <c r="H6960" s="255" t="s">
        <v>9168</v>
      </c>
      <c r="I6960" s="9">
        <v>4</v>
      </c>
    </row>
    <row r="6961">
      <c r="A6961" s="255" t="s">
        <v>8138</v>
      </c>
      <c r="B6961" s="9">
        <v>1</v>
      </c>
      <c r="C6961" s="255" t="s">
        <v>9100</v>
      </c>
      <c r="D6961" s="9">
        <v>-0.0016127868491479945</v>
      </c>
      <c r="E6961" s="9"/>
      <c r="F6961" s="255" t="s">
        <v>9135</v>
      </c>
      <c r="G6961" s="9"/>
      <c r="H6961" s="255" t="s">
        <v>9168</v>
      </c>
      <c r="I6961" s="9">
        <v>4</v>
      </c>
    </row>
    <row r="6962">
      <c r="A6962" s="255" t="s">
        <v>8139</v>
      </c>
      <c r="B6962" s="9">
        <v>1</v>
      </c>
      <c r="C6962" s="255" t="s">
        <v>9100</v>
      </c>
      <c r="D6962" s="9">
        <v>0.0023084712406098756</v>
      </c>
      <c r="E6962" s="9"/>
      <c r="F6962" s="255" t="s">
        <v>9114</v>
      </c>
      <c r="G6962" s="9"/>
      <c r="H6962" s="255" t="s">
        <v>9168</v>
      </c>
      <c r="I6962" s="9">
        <v>4</v>
      </c>
    </row>
    <row r="6963">
      <c r="A6963" s="255" t="s">
        <v>8140</v>
      </c>
      <c r="B6963" s="9">
        <v>1</v>
      </c>
      <c r="C6963" s="255" t="s">
        <v>9100</v>
      </c>
      <c r="D6963" s="9">
        <v>0.0022599257729350938</v>
      </c>
      <c r="E6963" s="9"/>
      <c r="F6963" s="255" t="s">
        <v>9125</v>
      </c>
      <c r="G6963" s="9"/>
      <c r="H6963" s="255" t="s">
        <v>9168</v>
      </c>
      <c r="I6963" s="9">
        <v>4</v>
      </c>
    </row>
    <row r="6964">
      <c r="A6964" s="255" t="s">
        <v>8141</v>
      </c>
      <c r="B6964" s="9">
        <v>1</v>
      </c>
      <c r="C6964" s="255" t="s">
        <v>9100</v>
      </c>
      <c r="D6964" s="9">
        <v>0.0045683970135449699</v>
      </c>
      <c r="E6964" s="9"/>
      <c r="F6964" s="255" t="s">
        <v>9132</v>
      </c>
      <c r="G6964" s="9"/>
      <c r="H6964" s="255" t="s">
        <v>9168</v>
      </c>
      <c r="I6964" s="9">
        <v>4</v>
      </c>
    </row>
    <row r="6965">
      <c r="A6965" s="255" t="s">
        <v>8142</v>
      </c>
      <c r="B6965" s="9">
        <v>1</v>
      </c>
      <c r="C6965" s="255" t="s">
        <v>9100</v>
      </c>
      <c r="D6965" s="9">
        <v>-7.5321030102126798e-05</v>
      </c>
      <c r="E6965" s="9"/>
      <c r="F6965" s="255" t="s">
        <v>9136</v>
      </c>
      <c r="G6965" s="9"/>
      <c r="H6965" s="255" t="s">
        <v>9168</v>
      </c>
      <c r="I6965" s="9">
        <v>4</v>
      </c>
    </row>
    <row r="6966">
      <c r="A6966" s="255" t="s">
        <v>8143</v>
      </c>
      <c r="B6966" s="9">
        <v>1</v>
      </c>
      <c r="C6966" s="255" t="s">
        <v>9100</v>
      </c>
      <c r="D6966" s="9">
        <v>-0.0015420041661184144</v>
      </c>
      <c r="E6966" s="9"/>
      <c r="F6966" s="255" t="s">
        <v>9137</v>
      </c>
      <c r="G6966" s="9"/>
      <c r="H6966" s="255" t="s">
        <v>9168</v>
      </c>
      <c r="I6966" s="9">
        <v>4</v>
      </c>
    </row>
    <row r="6967">
      <c r="A6967" s="255" t="s">
        <v>8144</v>
      </c>
      <c r="B6967" s="9">
        <v>2</v>
      </c>
      <c r="C6967" s="255" t="s">
        <v>9100</v>
      </c>
      <c r="D6967" s="9">
        <v>-0.00038996012611369817</v>
      </c>
      <c r="E6967" s="9"/>
      <c r="F6967" s="255" t="s">
        <v>9129</v>
      </c>
      <c r="G6967" s="9"/>
      <c r="H6967" s="255" t="s">
        <v>9168</v>
      </c>
      <c r="I6967" s="9">
        <v>4</v>
      </c>
    </row>
    <row r="6968">
      <c r="A6968" s="255" t="s">
        <v>8145</v>
      </c>
      <c r="B6968" s="9">
        <v>2</v>
      </c>
      <c r="C6968" s="255" t="s">
        <v>9100</v>
      </c>
      <c r="D6968" s="9">
        <v>-0.00038996012611369817</v>
      </c>
      <c r="E6968" s="9"/>
      <c r="F6968" s="255" t="s">
        <v>9130</v>
      </c>
      <c r="G6968" s="9"/>
      <c r="H6968" s="255" t="s">
        <v>9168</v>
      </c>
      <c r="I6968" s="9">
        <v>4</v>
      </c>
    </row>
    <row r="6969">
      <c r="A6969" s="255" t="s">
        <v>8146</v>
      </c>
      <c r="B6969" s="9">
        <v>2</v>
      </c>
      <c r="C6969" s="255" t="s">
        <v>9100</v>
      </c>
      <c r="D6969" s="9">
        <v>0.0031521370843124513</v>
      </c>
      <c r="E6969" s="9"/>
      <c r="F6969" s="255" t="s">
        <v>9131</v>
      </c>
      <c r="G6969" s="9"/>
      <c r="H6969" s="255" t="s">
        <v>9168</v>
      </c>
      <c r="I6969" s="9">
        <v>4</v>
      </c>
    </row>
    <row r="6970">
      <c r="A6970" s="255" t="s">
        <v>8147</v>
      </c>
      <c r="B6970" s="9">
        <v>2</v>
      </c>
      <c r="C6970" s="255" t="s">
        <v>9100</v>
      </c>
      <c r="D6970" s="9">
        <v>0</v>
      </c>
      <c r="E6970" s="9"/>
      <c r="F6970" s="255" t="s">
        <v>9121</v>
      </c>
      <c r="G6970" s="9"/>
      <c r="H6970" s="255" t="s">
        <v>9168</v>
      </c>
      <c r="I6970" s="9">
        <v>4</v>
      </c>
    </row>
    <row r="6971">
      <c r="A6971" s="255" t="s">
        <v>8148</v>
      </c>
      <c r="B6971" s="9">
        <v>2</v>
      </c>
      <c r="C6971" s="255" t="s">
        <v>9100</v>
      </c>
      <c r="D6971" s="9">
        <v>0</v>
      </c>
      <c r="E6971" s="9"/>
      <c r="F6971" s="255" t="s">
        <v>9120</v>
      </c>
      <c r="G6971" s="9"/>
      <c r="H6971" s="255" t="s">
        <v>9168</v>
      </c>
      <c r="I6971" s="9">
        <v>4</v>
      </c>
    </row>
    <row r="6972">
      <c r="A6972" s="255" t="s">
        <v>8149</v>
      </c>
      <c r="B6972" s="9">
        <v>2</v>
      </c>
      <c r="C6972" s="255" t="s">
        <v>9100</v>
      </c>
      <c r="D6972" s="9">
        <v>0.0027621769581987528</v>
      </c>
      <c r="E6972" s="9"/>
      <c r="F6972" s="255" t="s">
        <v>9122</v>
      </c>
      <c r="G6972" s="9"/>
      <c r="H6972" s="255" t="s">
        <v>9168</v>
      </c>
      <c r="I6972" s="9">
        <v>4</v>
      </c>
    </row>
    <row r="6973">
      <c r="A6973" s="255" t="s">
        <v>8150</v>
      </c>
      <c r="B6973" s="9">
        <v>2</v>
      </c>
      <c r="C6973" s="255" t="s">
        <v>9100</v>
      </c>
      <c r="D6973" s="9">
        <v>0.0027621769581987528</v>
      </c>
      <c r="E6973" s="9"/>
      <c r="F6973" s="255" t="s">
        <v>9123</v>
      </c>
      <c r="G6973" s="9"/>
      <c r="H6973" s="255" t="s">
        <v>9168</v>
      </c>
      <c r="I6973" s="9">
        <v>4</v>
      </c>
    </row>
    <row r="6974">
      <c r="A6974" s="255" t="s">
        <v>8151</v>
      </c>
      <c r="B6974" s="9">
        <v>2</v>
      </c>
      <c r="C6974" s="255" t="s">
        <v>9100</v>
      </c>
      <c r="D6974" s="9">
        <v>0.0027621769581987528</v>
      </c>
      <c r="E6974" s="9"/>
      <c r="F6974" s="255" t="s">
        <v>9124</v>
      </c>
      <c r="G6974" s="9"/>
      <c r="H6974" s="255" t="s">
        <v>9168</v>
      </c>
      <c r="I6974" s="9">
        <v>4</v>
      </c>
    </row>
    <row r="6975">
      <c r="A6975" s="255" t="s">
        <v>8152</v>
      </c>
      <c r="B6975" s="9">
        <v>2</v>
      </c>
      <c r="C6975" s="255" t="s">
        <v>9100</v>
      </c>
      <c r="D6975" s="9">
        <v>0.0047728402699751052</v>
      </c>
      <c r="E6975" s="9"/>
      <c r="F6975" s="255" t="s">
        <v>9127</v>
      </c>
      <c r="G6975" s="9"/>
      <c r="H6975" s="255" t="s">
        <v>9168</v>
      </c>
      <c r="I6975" s="9">
        <v>4</v>
      </c>
    </row>
    <row r="6976">
      <c r="A6976" s="255" t="s">
        <v>8153</v>
      </c>
      <c r="B6976" s="9">
        <v>2</v>
      </c>
      <c r="C6976" s="255" t="s">
        <v>9100</v>
      </c>
      <c r="D6976" s="9">
        <v>0.0047728402699751052</v>
      </c>
      <c r="E6976" s="9"/>
      <c r="F6976" s="255" t="s">
        <v>9128</v>
      </c>
      <c r="G6976" s="9"/>
      <c r="H6976" s="255" t="s">
        <v>9168</v>
      </c>
      <c r="I6976" s="9">
        <v>4</v>
      </c>
    </row>
    <row r="6977">
      <c r="A6977" s="255" t="s">
        <v>8154</v>
      </c>
      <c r="B6977" s="9">
        <v>2</v>
      </c>
      <c r="C6977" s="255" t="s">
        <v>9100</v>
      </c>
      <c r="D6977" s="9">
        <v>-0.0020106633117763519</v>
      </c>
      <c r="E6977" s="9"/>
      <c r="F6977" s="255" t="s">
        <v>9126</v>
      </c>
      <c r="G6977" s="9"/>
      <c r="H6977" s="255" t="s">
        <v>9168</v>
      </c>
      <c r="I6977" s="9">
        <v>4</v>
      </c>
    </row>
    <row r="6978">
      <c r="A6978" s="255" t="s">
        <v>8155</v>
      </c>
      <c r="B6978" s="9">
        <v>2</v>
      </c>
      <c r="C6978" s="255" t="s">
        <v>9100</v>
      </c>
      <c r="D6978" s="9">
        <v>0</v>
      </c>
      <c r="E6978" s="9"/>
      <c r="F6978" s="255" t="s">
        <v>9115</v>
      </c>
      <c r="G6978" s="9"/>
      <c r="H6978" s="255" t="s">
        <v>9168</v>
      </c>
      <c r="I6978" s="9">
        <v>4</v>
      </c>
    </row>
    <row r="6979">
      <c r="A6979" s="255" t="s">
        <v>8156</v>
      </c>
      <c r="B6979" s="9">
        <v>2</v>
      </c>
      <c r="C6979" s="255" t="s">
        <v>9100</v>
      </c>
      <c r="D6979" s="9">
        <v>0</v>
      </c>
      <c r="E6979" s="9"/>
      <c r="F6979" s="255" t="s">
        <v>9138</v>
      </c>
      <c r="G6979" s="9"/>
      <c r="H6979" s="255" t="s">
        <v>9168</v>
      </c>
      <c r="I6979" s="9">
        <v>4</v>
      </c>
    </row>
    <row r="6980">
      <c r="A6980" s="255" t="s">
        <v>8157</v>
      </c>
      <c r="B6980" s="9">
        <v>2</v>
      </c>
      <c r="C6980" s="255" t="s">
        <v>9100</v>
      </c>
      <c r="D6980" s="9">
        <v>0</v>
      </c>
      <c r="E6980" s="9"/>
      <c r="F6980" s="255" t="s">
        <v>9119</v>
      </c>
      <c r="G6980" s="9"/>
      <c r="H6980" s="255" t="s">
        <v>9168</v>
      </c>
      <c r="I6980" s="9">
        <v>4</v>
      </c>
    </row>
    <row r="6981">
      <c r="A6981" s="255" t="s">
        <v>8158</v>
      </c>
      <c r="B6981" s="9">
        <v>2</v>
      </c>
      <c r="C6981" s="255" t="s">
        <v>9100</v>
      </c>
      <c r="D6981" s="9">
        <v>0</v>
      </c>
      <c r="E6981" s="9"/>
      <c r="F6981" s="255" t="s">
        <v>9118</v>
      </c>
      <c r="G6981" s="9"/>
      <c r="H6981" s="255" t="s">
        <v>9168</v>
      </c>
      <c r="I6981" s="9">
        <v>4</v>
      </c>
    </row>
    <row r="6982">
      <c r="A6982" s="255" t="s">
        <v>8159</v>
      </c>
      <c r="B6982" s="9">
        <v>2</v>
      </c>
      <c r="C6982" s="255" t="s">
        <v>9100</v>
      </c>
      <c r="D6982" s="9">
        <v>0</v>
      </c>
      <c r="E6982" s="9"/>
      <c r="F6982" s="255" t="s">
        <v>9116</v>
      </c>
      <c r="G6982" s="9"/>
      <c r="H6982" s="255" t="s">
        <v>9168</v>
      </c>
      <c r="I6982" s="9">
        <v>4</v>
      </c>
    </row>
    <row r="6983">
      <c r="A6983" s="255" t="s">
        <v>8160</v>
      </c>
      <c r="B6983" s="9">
        <v>2</v>
      </c>
      <c r="C6983" s="255" t="s">
        <v>9100</v>
      </c>
      <c r="D6983" s="9">
        <v>0</v>
      </c>
      <c r="E6983" s="9"/>
      <c r="F6983" s="255" t="s">
        <v>9117</v>
      </c>
      <c r="G6983" s="9"/>
      <c r="H6983" s="255" t="s">
        <v>9168</v>
      </c>
      <c r="I6983" s="9">
        <v>4</v>
      </c>
    </row>
    <row r="6984">
      <c r="A6984" s="255" t="s">
        <v>8161</v>
      </c>
      <c r="B6984" s="9">
        <v>2</v>
      </c>
      <c r="C6984" s="255" t="s">
        <v>9100</v>
      </c>
      <c r="D6984" s="9">
        <v>0.0032773551130182727</v>
      </c>
      <c r="E6984" s="9"/>
      <c r="F6984" s="255" t="s">
        <v>9133</v>
      </c>
      <c r="G6984" s="9"/>
      <c r="H6984" s="255" t="s">
        <v>9168</v>
      </c>
      <c r="I6984" s="9">
        <v>4</v>
      </c>
    </row>
    <row r="6985">
      <c r="A6985" s="255" t="s">
        <v>8162</v>
      </c>
      <c r="B6985" s="9">
        <v>2</v>
      </c>
      <c r="C6985" s="255" t="s">
        <v>9100</v>
      </c>
      <c r="D6985" s="9">
        <v>-0.0033446395843533213</v>
      </c>
      <c r="E6985" s="9"/>
      <c r="F6985" s="255" t="s">
        <v>9134</v>
      </c>
      <c r="G6985" s="9"/>
      <c r="H6985" s="255" t="s">
        <v>9168</v>
      </c>
      <c r="I6985" s="9">
        <v>4</v>
      </c>
    </row>
    <row r="6986">
      <c r="A6986" s="255" t="s">
        <v>8163</v>
      </c>
      <c r="B6986" s="9">
        <v>2</v>
      </c>
      <c r="C6986" s="255" t="s">
        <v>9100</v>
      </c>
      <c r="D6986" s="9">
        <v>-6.7284471335048493e-05</v>
      </c>
      <c r="E6986" s="9"/>
      <c r="F6986" s="255" t="s">
        <v>9135</v>
      </c>
      <c r="G6986" s="9"/>
      <c r="H6986" s="255" t="s">
        <v>9168</v>
      </c>
      <c r="I6986" s="9">
        <v>4</v>
      </c>
    </row>
    <row r="6987">
      <c r="A6987" s="255" t="s">
        <v>8164</v>
      </c>
      <c r="B6987" s="9">
        <v>2</v>
      </c>
      <c r="C6987" s="255" t="s">
        <v>9100</v>
      </c>
      <c r="D6987" s="9">
        <v>0.0024519948712971836</v>
      </c>
      <c r="E6987" s="9"/>
      <c r="F6987" s="255" t="s">
        <v>9114</v>
      </c>
      <c r="G6987" s="9"/>
      <c r="H6987" s="255" t="s">
        <v>9168</v>
      </c>
      <c r="I6987" s="9">
        <v>4</v>
      </c>
    </row>
    <row r="6988">
      <c r="A6988" s="255" t="s">
        <v>8165</v>
      </c>
      <c r="B6988" s="9">
        <v>2</v>
      </c>
      <c r="C6988" s="255" t="s">
        <v>9100</v>
      </c>
      <c r="D6988" s="9">
        <v>0.0023881298700129698</v>
      </c>
      <c r="E6988" s="9"/>
      <c r="F6988" s="255" t="s">
        <v>9125</v>
      </c>
      <c r="G6988" s="9"/>
      <c r="H6988" s="255" t="s">
        <v>9168</v>
      </c>
      <c r="I6988" s="9">
        <v>4</v>
      </c>
    </row>
    <row r="6989">
      <c r="A6989" s="255" t="s">
        <v>8166</v>
      </c>
      <c r="B6989" s="9">
        <v>2</v>
      </c>
      <c r="C6989" s="255" t="s">
        <v>9100</v>
      </c>
      <c r="D6989" s="9">
        <v>0.0048401247413101534</v>
      </c>
      <c r="E6989" s="9"/>
      <c r="F6989" s="255" t="s">
        <v>9132</v>
      </c>
      <c r="G6989" s="9"/>
      <c r="H6989" s="255" t="s">
        <v>9168</v>
      </c>
      <c r="I6989" s="9">
        <v>4</v>
      </c>
    </row>
    <row r="6990">
      <c r="A6990" s="255" t="s">
        <v>8167</v>
      </c>
      <c r="B6990" s="9">
        <v>2</v>
      </c>
      <c r="C6990" s="255" t="s">
        <v>9100</v>
      </c>
      <c r="D6990" s="9">
        <v>-0.00032267565477864967</v>
      </c>
      <c r="E6990" s="9"/>
      <c r="F6990" s="255" t="s">
        <v>9136</v>
      </c>
      <c r="G6990" s="9"/>
      <c r="H6990" s="255" t="s">
        <v>9168</v>
      </c>
      <c r="I6990" s="9">
        <v>4</v>
      </c>
    </row>
    <row r="6991">
      <c r="A6991" s="255" t="s">
        <v>8168</v>
      </c>
      <c r="B6991" s="9">
        <v>2</v>
      </c>
      <c r="C6991" s="255" t="s">
        <v>9100</v>
      </c>
      <c r="D6991" s="9">
        <v>-0.0016879876569977023</v>
      </c>
      <c r="E6991" s="9"/>
      <c r="F6991" s="255" t="s">
        <v>9137</v>
      </c>
      <c r="G6991" s="9"/>
      <c r="H6991" s="255" t="s">
        <v>9168</v>
      </c>
      <c r="I6991" s="9">
        <v>4</v>
      </c>
    </row>
    <row r="6992">
      <c r="A6992" s="255" t="s">
        <v>8169</v>
      </c>
      <c r="B6992" s="9">
        <v>3</v>
      </c>
      <c r="C6992" s="255" t="s">
        <v>9100</v>
      </c>
      <c r="D6992" s="9">
        <v>0.00014592398679350024</v>
      </c>
      <c r="E6992" s="9"/>
      <c r="F6992" s="255" t="s">
        <v>9129</v>
      </c>
      <c r="G6992" s="9"/>
      <c r="H6992" s="255" t="s">
        <v>9168</v>
      </c>
      <c r="I6992" s="9">
        <v>4</v>
      </c>
    </row>
    <row r="6993">
      <c r="A6993" s="255" t="s">
        <v>8170</v>
      </c>
      <c r="B6993" s="9">
        <v>3</v>
      </c>
      <c r="C6993" s="255" t="s">
        <v>9100</v>
      </c>
      <c r="D6993" s="9">
        <v>0.00014592398679350024</v>
      </c>
      <c r="E6993" s="9"/>
      <c r="F6993" s="255" t="s">
        <v>9130</v>
      </c>
      <c r="G6993" s="9"/>
      <c r="H6993" s="255" t="s">
        <v>9168</v>
      </c>
      <c r="I6993" s="9">
        <v>4</v>
      </c>
    </row>
    <row r="6994">
      <c r="A6994" s="255" t="s">
        <v>8171</v>
      </c>
      <c r="B6994" s="9">
        <v>3</v>
      </c>
      <c r="C6994" s="255" t="s">
        <v>9100</v>
      </c>
      <c r="D6994" s="9">
        <v>0.0037274784909202886</v>
      </c>
      <c r="E6994" s="9"/>
      <c r="F6994" s="255" t="s">
        <v>9131</v>
      </c>
      <c r="G6994" s="9"/>
      <c r="H6994" s="255" t="s">
        <v>9168</v>
      </c>
      <c r="I6994" s="9">
        <v>4</v>
      </c>
    </row>
    <row r="6995">
      <c r="A6995" s="255" t="s">
        <v>8172</v>
      </c>
      <c r="B6995" s="9">
        <v>3</v>
      </c>
      <c r="C6995" s="255" t="s">
        <v>9100</v>
      </c>
      <c r="D6995" s="9">
        <v>0</v>
      </c>
      <c r="E6995" s="9"/>
      <c r="F6995" s="255" t="s">
        <v>9121</v>
      </c>
      <c r="G6995" s="9"/>
      <c r="H6995" s="255" t="s">
        <v>9168</v>
      </c>
      <c r="I6995" s="9">
        <v>4</v>
      </c>
    </row>
    <row r="6996">
      <c r="A6996" s="255" t="s">
        <v>8173</v>
      </c>
      <c r="B6996" s="9">
        <v>3</v>
      </c>
      <c r="C6996" s="255" t="s">
        <v>9100</v>
      </c>
      <c r="D6996" s="9">
        <v>0</v>
      </c>
      <c r="E6996" s="9"/>
      <c r="F6996" s="255" t="s">
        <v>9120</v>
      </c>
      <c r="G6996" s="9"/>
      <c r="H6996" s="255" t="s">
        <v>9168</v>
      </c>
      <c r="I6996" s="9">
        <v>4</v>
      </c>
    </row>
    <row r="6997">
      <c r="A6997" s="255" t="s">
        <v>8174</v>
      </c>
      <c r="B6997" s="9">
        <v>3</v>
      </c>
      <c r="C6997" s="255" t="s">
        <v>9100</v>
      </c>
      <c r="D6997" s="9">
        <v>0.0038734024777137884</v>
      </c>
      <c r="E6997" s="9"/>
      <c r="F6997" s="255" t="s">
        <v>9122</v>
      </c>
      <c r="G6997" s="9"/>
      <c r="H6997" s="255" t="s">
        <v>9168</v>
      </c>
      <c r="I6997" s="9">
        <v>4</v>
      </c>
    </row>
    <row r="6998">
      <c r="A6998" s="255" t="s">
        <v>8175</v>
      </c>
      <c r="B6998" s="9">
        <v>3</v>
      </c>
      <c r="C6998" s="255" t="s">
        <v>9100</v>
      </c>
      <c r="D6998" s="9">
        <v>0.0038734024777137884</v>
      </c>
      <c r="E6998" s="9"/>
      <c r="F6998" s="255" t="s">
        <v>9123</v>
      </c>
      <c r="G6998" s="9"/>
      <c r="H6998" s="255" t="s">
        <v>9168</v>
      </c>
      <c r="I6998" s="9">
        <v>4</v>
      </c>
    </row>
    <row r="6999">
      <c r="A6999" s="255" t="s">
        <v>8176</v>
      </c>
      <c r="B6999" s="9">
        <v>3</v>
      </c>
      <c r="C6999" s="255" t="s">
        <v>9100</v>
      </c>
      <c r="D6999" s="9">
        <v>0.0038734024777137884</v>
      </c>
      <c r="E6999" s="9"/>
      <c r="F6999" s="255" t="s">
        <v>9124</v>
      </c>
      <c r="G6999" s="9"/>
      <c r="H6999" s="255" t="s">
        <v>9168</v>
      </c>
      <c r="I6999" s="9">
        <v>4</v>
      </c>
    </row>
    <row r="7000">
      <c r="A7000" s="255" t="s">
        <v>8177</v>
      </c>
      <c r="B7000" s="9">
        <v>3</v>
      </c>
      <c r="C7000" s="255" t="s">
        <v>9100</v>
      </c>
      <c r="D7000" s="9">
        <v>0.0068143526852023706</v>
      </c>
      <c r="E7000" s="9"/>
      <c r="F7000" s="255" t="s">
        <v>9127</v>
      </c>
      <c r="G7000" s="9"/>
      <c r="H7000" s="255" t="s">
        <v>9168</v>
      </c>
      <c r="I7000" s="9">
        <v>4</v>
      </c>
    </row>
    <row r="7001">
      <c r="A7001" s="255" t="s">
        <v>8178</v>
      </c>
      <c r="B7001" s="9">
        <v>3</v>
      </c>
      <c r="C7001" s="255" t="s">
        <v>9100</v>
      </c>
      <c r="D7001" s="9">
        <v>0.0068143526852023706</v>
      </c>
      <c r="E7001" s="9"/>
      <c r="F7001" s="255" t="s">
        <v>9128</v>
      </c>
      <c r="G7001" s="9"/>
      <c r="H7001" s="255" t="s">
        <v>9168</v>
      </c>
      <c r="I7001" s="9">
        <v>4</v>
      </c>
    </row>
    <row r="7002">
      <c r="A7002" s="255" t="s">
        <v>8179</v>
      </c>
      <c r="B7002" s="9">
        <v>3</v>
      </c>
      <c r="C7002" s="255" t="s">
        <v>9100</v>
      </c>
      <c r="D7002" s="9">
        <v>-0.0029409502074885822</v>
      </c>
      <c r="E7002" s="9"/>
      <c r="F7002" s="255" t="s">
        <v>9126</v>
      </c>
      <c r="G7002" s="9"/>
      <c r="H7002" s="255" t="s">
        <v>9168</v>
      </c>
      <c r="I7002" s="9">
        <v>4</v>
      </c>
    </row>
    <row r="7003">
      <c r="A7003" s="255" t="s">
        <v>8180</v>
      </c>
      <c r="B7003" s="9">
        <v>3</v>
      </c>
      <c r="C7003" s="255" t="s">
        <v>9100</v>
      </c>
      <c r="D7003" s="9">
        <v>0</v>
      </c>
      <c r="E7003" s="9"/>
      <c r="F7003" s="255" t="s">
        <v>9115</v>
      </c>
      <c r="G7003" s="9"/>
      <c r="H7003" s="255" t="s">
        <v>9168</v>
      </c>
      <c r="I7003" s="9">
        <v>4</v>
      </c>
    </row>
    <row r="7004">
      <c r="A7004" s="255" t="s">
        <v>8181</v>
      </c>
      <c r="B7004" s="9">
        <v>3</v>
      </c>
      <c r="C7004" s="255" t="s">
        <v>9100</v>
      </c>
      <c r="D7004" s="9">
        <v>0</v>
      </c>
      <c r="E7004" s="9"/>
      <c r="F7004" s="255" t="s">
        <v>9138</v>
      </c>
      <c r="G7004" s="9"/>
      <c r="H7004" s="255" t="s">
        <v>9168</v>
      </c>
      <c r="I7004" s="9">
        <v>4</v>
      </c>
    </row>
    <row r="7005">
      <c r="A7005" s="255" t="s">
        <v>8182</v>
      </c>
      <c r="B7005" s="9">
        <v>3</v>
      </c>
      <c r="C7005" s="255" t="s">
        <v>9100</v>
      </c>
      <c r="D7005" s="9">
        <v>0</v>
      </c>
      <c r="E7005" s="9"/>
      <c r="F7005" s="255" t="s">
        <v>9119</v>
      </c>
      <c r="G7005" s="9"/>
      <c r="H7005" s="255" t="s">
        <v>9168</v>
      </c>
      <c r="I7005" s="9">
        <v>4</v>
      </c>
    </row>
    <row r="7006">
      <c r="A7006" s="255" t="s">
        <v>8183</v>
      </c>
      <c r="B7006" s="9">
        <v>3</v>
      </c>
      <c r="C7006" s="255" t="s">
        <v>9100</v>
      </c>
      <c r="D7006" s="9">
        <v>0</v>
      </c>
      <c r="E7006" s="9"/>
      <c r="F7006" s="255" t="s">
        <v>9118</v>
      </c>
      <c r="G7006" s="9"/>
      <c r="H7006" s="255" t="s">
        <v>9168</v>
      </c>
      <c r="I7006" s="9">
        <v>4</v>
      </c>
    </row>
    <row r="7007">
      <c r="A7007" s="255" t="s">
        <v>8184</v>
      </c>
      <c r="B7007" s="9">
        <v>3</v>
      </c>
      <c r="C7007" s="255" t="s">
        <v>9100</v>
      </c>
      <c r="D7007" s="9">
        <v>0</v>
      </c>
      <c r="E7007" s="9"/>
      <c r="F7007" s="255" t="s">
        <v>9116</v>
      </c>
      <c r="G7007" s="9"/>
      <c r="H7007" s="255" t="s">
        <v>9168</v>
      </c>
      <c r="I7007" s="9">
        <v>4</v>
      </c>
    </row>
    <row r="7008">
      <c r="A7008" s="255" t="s">
        <v>8185</v>
      </c>
      <c r="B7008" s="9">
        <v>3</v>
      </c>
      <c r="C7008" s="255" t="s">
        <v>9100</v>
      </c>
      <c r="D7008" s="9">
        <v>0</v>
      </c>
      <c r="E7008" s="9"/>
      <c r="F7008" s="255" t="s">
        <v>9117</v>
      </c>
      <c r="G7008" s="9"/>
      <c r="H7008" s="255" t="s">
        <v>9168</v>
      </c>
      <c r="I7008" s="9">
        <v>4</v>
      </c>
    </row>
    <row r="7009">
      <c r="A7009" s="255" t="s">
        <v>8186</v>
      </c>
      <c r="B7009" s="9">
        <v>3</v>
      </c>
      <c r="C7009" s="255" t="s">
        <v>9100</v>
      </c>
      <c r="D7009" s="9">
        <v>0.0047126515211187653</v>
      </c>
      <c r="E7009" s="9"/>
      <c r="F7009" s="255" t="s">
        <v>9133</v>
      </c>
      <c r="G7009" s="9"/>
      <c r="H7009" s="255" t="s">
        <v>9168</v>
      </c>
      <c r="I7009" s="9">
        <v>4</v>
      </c>
    </row>
    <row r="7010">
      <c r="A7010" s="255" t="s">
        <v>8187</v>
      </c>
      <c r="B7010" s="9">
        <v>3</v>
      </c>
      <c r="C7010" s="255" t="s">
        <v>9100</v>
      </c>
      <c r="D7010" s="9">
        <v>-0.0036791719577116506</v>
      </c>
      <c r="E7010" s="9"/>
      <c r="F7010" s="255" t="s">
        <v>9134</v>
      </c>
      <c r="G7010" s="9"/>
      <c r="H7010" s="255" t="s">
        <v>9168</v>
      </c>
      <c r="I7010" s="9">
        <v>4</v>
      </c>
    </row>
    <row r="7011">
      <c r="A7011" s="255" t="s">
        <v>8188</v>
      </c>
      <c r="B7011" s="9">
        <v>3</v>
      </c>
      <c r="C7011" s="255" t="s">
        <v>9100</v>
      </c>
      <c r="D7011" s="9">
        <v>0.0010334795634071138</v>
      </c>
      <c r="E7011" s="9"/>
      <c r="F7011" s="255" t="s">
        <v>9135</v>
      </c>
      <c r="G7011" s="9"/>
      <c r="H7011" s="255" t="s">
        <v>9168</v>
      </c>
      <c r="I7011" s="9">
        <v>4</v>
      </c>
    </row>
    <row r="7012">
      <c r="A7012" s="255" t="s">
        <v>8189</v>
      </c>
      <c r="B7012" s="9">
        <v>3</v>
      </c>
      <c r="C7012" s="255" t="s">
        <v>9100</v>
      </c>
      <c r="D7012" s="9">
        <v>0.0031564858270260489</v>
      </c>
      <c r="E7012" s="9"/>
      <c r="F7012" s="255" t="s">
        <v>9114</v>
      </c>
      <c r="G7012" s="9"/>
      <c r="H7012" s="255" t="s">
        <v>9168</v>
      </c>
      <c r="I7012" s="9">
        <v>4</v>
      </c>
    </row>
    <row r="7013">
      <c r="A7013" s="255" t="s">
        <v>8190</v>
      </c>
      <c r="B7013" s="9">
        <v>3</v>
      </c>
      <c r="C7013" s="255" t="s">
        <v>9100</v>
      </c>
      <c r="D7013" s="9">
        <v>0.0026243872947692083</v>
      </c>
      <c r="E7013" s="9"/>
      <c r="F7013" s="255" t="s">
        <v>9125</v>
      </c>
      <c r="G7013" s="9"/>
      <c r="H7013" s="255" t="s">
        <v>9168</v>
      </c>
      <c r="I7013" s="9">
        <v>4</v>
      </c>
    </row>
    <row r="7014">
      <c r="A7014" s="255" t="s">
        <v>8191</v>
      </c>
      <c r="B7014" s="9">
        <v>3</v>
      </c>
      <c r="C7014" s="255" t="s">
        <v>9100</v>
      </c>
      <c r="D7014" s="9">
        <v>0.0057808731217952568</v>
      </c>
      <c r="E7014" s="9"/>
      <c r="F7014" s="255" t="s">
        <v>9132</v>
      </c>
      <c r="G7014" s="9"/>
      <c r="H7014" s="255" t="s">
        <v>9168</v>
      </c>
      <c r="I7014" s="9">
        <v>4</v>
      </c>
    </row>
    <row r="7015">
      <c r="A7015" s="255" t="s">
        <v>8192</v>
      </c>
      <c r="B7015" s="9">
        <v>3</v>
      </c>
      <c r="C7015" s="255" t="s">
        <v>9100</v>
      </c>
      <c r="D7015" s="9">
        <v>-0.00088755557661361389</v>
      </c>
      <c r="E7015" s="9"/>
      <c r="F7015" s="255" t="s">
        <v>9136</v>
      </c>
      <c r="G7015" s="9"/>
      <c r="H7015" s="255" t="s">
        <v>9168</v>
      </c>
      <c r="I7015" s="9">
        <v>4</v>
      </c>
    </row>
    <row r="7016">
      <c r="A7016" s="255" t="s">
        <v>8193</v>
      </c>
      <c r="B7016" s="9">
        <v>3</v>
      </c>
      <c r="C7016" s="255" t="s">
        <v>9100</v>
      </c>
      <c r="D7016" s="9">
        <v>-0.0020533946308749682</v>
      </c>
      <c r="E7016" s="9"/>
      <c r="F7016" s="255" t="s">
        <v>9137</v>
      </c>
      <c r="G7016" s="9"/>
      <c r="H7016" s="255" t="s">
        <v>9168</v>
      </c>
      <c r="I7016" s="9">
        <v>4</v>
      </c>
    </row>
    <row r="7017">
      <c r="A7017" s="255" t="s">
        <v>8194</v>
      </c>
      <c r="B7017" s="9">
        <v>4</v>
      </c>
      <c r="C7017" s="255" t="s">
        <v>9100</v>
      </c>
      <c r="D7017" s="9">
        <v>0.00019210332887496795</v>
      </c>
      <c r="E7017" s="9"/>
      <c r="F7017" s="255" t="s">
        <v>9129</v>
      </c>
      <c r="G7017" s="9"/>
      <c r="H7017" s="255" t="s">
        <v>9168</v>
      </c>
      <c r="I7017" s="9">
        <v>4</v>
      </c>
    </row>
    <row r="7018">
      <c r="A7018" s="255" t="s">
        <v>8195</v>
      </c>
      <c r="B7018" s="9">
        <v>4</v>
      </c>
      <c r="C7018" s="255" t="s">
        <v>9100</v>
      </c>
      <c r="D7018" s="9">
        <v>0.00019210332887496795</v>
      </c>
      <c r="E7018" s="9"/>
      <c r="F7018" s="255" t="s">
        <v>9130</v>
      </c>
      <c r="G7018" s="9"/>
      <c r="H7018" s="255" t="s">
        <v>9168</v>
      </c>
      <c r="I7018" s="9">
        <v>4</v>
      </c>
    </row>
    <row r="7019">
      <c r="A7019" s="255" t="s">
        <v>8196</v>
      </c>
      <c r="B7019" s="9">
        <v>4</v>
      </c>
      <c r="C7019" s="255" t="s">
        <v>9100</v>
      </c>
      <c r="D7019" s="9">
        <v>0.0040769295960215134</v>
      </c>
      <c r="E7019" s="9"/>
      <c r="F7019" s="255" t="s">
        <v>9131</v>
      </c>
      <c r="G7019" s="9"/>
      <c r="H7019" s="255" t="s">
        <v>9168</v>
      </c>
      <c r="I7019" s="9">
        <v>4</v>
      </c>
    </row>
    <row r="7020">
      <c r="A7020" s="255" t="s">
        <v>8197</v>
      </c>
      <c r="B7020" s="9">
        <v>4</v>
      </c>
      <c r="C7020" s="255" t="s">
        <v>9100</v>
      </c>
      <c r="D7020" s="9">
        <v>0</v>
      </c>
      <c r="E7020" s="9"/>
      <c r="F7020" s="255" t="s">
        <v>9121</v>
      </c>
      <c r="G7020" s="9"/>
      <c r="H7020" s="255" t="s">
        <v>9168</v>
      </c>
      <c r="I7020" s="9">
        <v>4</v>
      </c>
    </row>
    <row r="7021">
      <c r="A7021" s="255" t="s">
        <v>8198</v>
      </c>
      <c r="B7021" s="9">
        <v>4</v>
      </c>
      <c r="C7021" s="255" t="s">
        <v>9100</v>
      </c>
      <c r="D7021" s="9">
        <v>0</v>
      </c>
      <c r="E7021" s="9"/>
      <c r="F7021" s="255" t="s">
        <v>9120</v>
      </c>
      <c r="G7021" s="9"/>
      <c r="H7021" s="255" t="s">
        <v>9168</v>
      </c>
      <c r="I7021" s="9">
        <v>4</v>
      </c>
    </row>
    <row r="7022">
      <c r="A7022" s="255" t="s">
        <v>8199</v>
      </c>
      <c r="B7022" s="9">
        <v>4</v>
      </c>
      <c r="C7022" s="255" t="s">
        <v>9100</v>
      </c>
      <c r="D7022" s="9">
        <v>0.0042690329248964822</v>
      </c>
      <c r="E7022" s="9"/>
      <c r="F7022" s="255" t="s">
        <v>9122</v>
      </c>
      <c r="G7022" s="9"/>
      <c r="H7022" s="255" t="s">
        <v>9168</v>
      </c>
      <c r="I7022" s="9">
        <v>4</v>
      </c>
    </row>
    <row r="7023">
      <c r="A7023" s="255" t="s">
        <v>8200</v>
      </c>
      <c r="B7023" s="9">
        <v>4</v>
      </c>
      <c r="C7023" s="255" t="s">
        <v>9100</v>
      </c>
      <c r="D7023" s="9">
        <v>0.0042690329248964822</v>
      </c>
      <c r="E7023" s="9"/>
      <c r="F7023" s="255" t="s">
        <v>9123</v>
      </c>
      <c r="G7023" s="9"/>
      <c r="H7023" s="255" t="s">
        <v>9168</v>
      </c>
      <c r="I7023" s="9">
        <v>4</v>
      </c>
    </row>
    <row r="7024">
      <c r="A7024" s="255" t="s">
        <v>8201</v>
      </c>
      <c r="B7024" s="9">
        <v>4</v>
      </c>
      <c r="C7024" s="255" t="s">
        <v>9100</v>
      </c>
      <c r="D7024" s="9">
        <v>0.0042690329248964822</v>
      </c>
      <c r="E7024" s="9"/>
      <c r="F7024" s="255" t="s">
        <v>9124</v>
      </c>
      <c r="G7024" s="9"/>
      <c r="H7024" s="255" t="s">
        <v>9168</v>
      </c>
      <c r="I7024" s="9">
        <v>4</v>
      </c>
    </row>
    <row r="7025">
      <c r="A7025" s="255" t="s">
        <v>8202</v>
      </c>
      <c r="B7025" s="9">
        <v>4</v>
      </c>
      <c r="C7025" s="255" t="s">
        <v>9100</v>
      </c>
      <c r="D7025" s="9">
        <v>0.0079963565864596652</v>
      </c>
      <c r="E7025" s="9"/>
      <c r="F7025" s="255" t="s">
        <v>9127</v>
      </c>
      <c r="G7025" s="9"/>
      <c r="H7025" s="255" t="s">
        <v>9168</v>
      </c>
      <c r="I7025" s="9">
        <v>4</v>
      </c>
    </row>
    <row r="7026">
      <c r="A7026" s="255" t="s">
        <v>8203</v>
      </c>
      <c r="B7026" s="9">
        <v>4</v>
      </c>
      <c r="C7026" s="255" t="s">
        <v>9100</v>
      </c>
      <c r="D7026" s="9">
        <v>0.0079963565864596652</v>
      </c>
      <c r="E7026" s="9"/>
      <c r="F7026" s="255" t="s">
        <v>9128</v>
      </c>
      <c r="G7026" s="9"/>
      <c r="H7026" s="255" t="s">
        <v>9168</v>
      </c>
      <c r="I7026" s="9">
        <v>4</v>
      </c>
    </row>
    <row r="7027">
      <c r="A7027" s="255" t="s">
        <v>8204</v>
      </c>
      <c r="B7027" s="9">
        <v>4</v>
      </c>
      <c r="C7027" s="255" t="s">
        <v>9100</v>
      </c>
      <c r="D7027" s="9">
        <v>-0.0037273236615631847</v>
      </c>
      <c r="E7027" s="9"/>
      <c r="F7027" s="255" t="s">
        <v>9126</v>
      </c>
      <c r="G7027" s="9"/>
      <c r="H7027" s="255" t="s">
        <v>9168</v>
      </c>
      <c r="I7027" s="9">
        <v>4</v>
      </c>
    </row>
    <row r="7028">
      <c r="A7028" s="255" t="s">
        <v>8205</v>
      </c>
      <c r="B7028" s="9">
        <v>4</v>
      </c>
      <c r="C7028" s="255" t="s">
        <v>9100</v>
      </c>
      <c r="D7028" s="9">
        <v>0</v>
      </c>
      <c r="E7028" s="9"/>
      <c r="F7028" s="255" t="s">
        <v>9115</v>
      </c>
      <c r="G7028" s="9"/>
      <c r="H7028" s="255" t="s">
        <v>9168</v>
      </c>
      <c r="I7028" s="9">
        <v>4</v>
      </c>
    </row>
    <row r="7029">
      <c r="A7029" s="255" t="s">
        <v>8206</v>
      </c>
      <c r="B7029" s="9">
        <v>4</v>
      </c>
      <c r="C7029" s="255" t="s">
        <v>9100</v>
      </c>
      <c r="D7029" s="9">
        <v>0</v>
      </c>
      <c r="E7029" s="9"/>
      <c r="F7029" s="255" t="s">
        <v>9138</v>
      </c>
      <c r="G7029" s="9"/>
      <c r="H7029" s="255" t="s">
        <v>9168</v>
      </c>
      <c r="I7029" s="9">
        <v>4</v>
      </c>
    </row>
    <row r="7030">
      <c r="A7030" s="255" t="s">
        <v>8207</v>
      </c>
      <c r="B7030" s="9">
        <v>4</v>
      </c>
      <c r="C7030" s="255" t="s">
        <v>9100</v>
      </c>
      <c r="D7030" s="9">
        <v>0</v>
      </c>
      <c r="E7030" s="9"/>
      <c r="F7030" s="255" t="s">
        <v>9119</v>
      </c>
      <c r="G7030" s="9"/>
      <c r="H7030" s="255" t="s">
        <v>9168</v>
      </c>
      <c r="I7030" s="9">
        <v>4</v>
      </c>
    </row>
    <row r="7031">
      <c r="A7031" s="255" t="s">
        <v>8208</v>
      </c>
      <c r="B7031" s="9">
        <v>4</v>
      </c>
      <c r="C7031" s="255" t="s">
        <v>9100</v>
      </c>
      <c r="D7031" s="9">
        <v>0</v>
      </c>
      <c r="E7031" s="9"/>
      <c r="F7031" s="255" t="s">
        <v>9118</v>
      </c>
      <c r="G7031" s="9"/>
      <c r="H7031" s="255" t="s">
        <v>9168</v>
      </c>
      <c r="I7031" s="9">
        <v>4</v>
      </c>
    </row>
    <row r="7032">
      <c r="A7032" s="255" t="s">
        <v>8209</v>
      </c>
      <c r="B7032" s="9">
        <v>4</v>
      </c>
      <c r="C7032" s="255" t="s">
        <v>9100</v>
      </c>
      <c r="D7032" s="9">
        <v>0</v>
      </c>
      <c r="E7032" s="9"/>
      <c r="F7032" s="255" t="s">
        <v>9116</v>
      </c>
      <c r="G7032" s="9"/>
      <c r="H7032" s="255" t="s">
        <v>9168</v>
      </c>
      <c r="I7032" s="9">
        <v>4</v>
      </c>
    </row>
    <row r="7033">
      <c r="A7033" s="255" t="s">
        <v>8210</v>
      </c>
      <c r="B7033" s="9">
        <v>4</v>
      </c>
      <c r="C7033" s="255" t="s">
        <v>9100</v>
      </c>
      <c r="D7033" s="9">
        <v>0</v>
      </c>
      <c r="E7033" s="9"/>
      <c r="F7033" s="255" t="s">
        <v>9117</v>
      </c>
      <c r="G7033" s="9"/>
      <c r="H7033" s="255" t="s">
        <v>9168</v>
      </c>
      <c r="I7033" s="9">
        <v>4</v>
      </c>
    </row>
    <row r="7034">
      <c r="A7034" s="255" t="s">
        <v>8211</v>
      </c>
      <c r="B7034" s="9">
        <v>4</v>
      </c>
      <c r="C7034" s="255" t="s">
        <v>9100</v>
      </c>
      <c r="D7034" s="9">
        <v>0.0053732211612937692</v>
      </c>
      <c r="E7034" s="9"/>
      <c r="F7034" s="255" t="s">
        <v>9133</v>
      </c>
      <c r="G7034" s="9"/>
      <c r="H7034" s="255" t="s">
        <v>9168</v>
      </c>
      <c r="I7034" s="9">
        <v>4</v>
      </c>
    </row>
    <row r="7035">
      <c r="A7035" s="255" t="s">
        <v>8212</v>
      </c>
      <c r="B7035" s="9">
        <v>4</v>
      </c>
      <c r="C7035" s="255" t="s">
        <v>9100</v>
      </c>
      <c r="D7035" s="9">
        <v>-0.0038059608844750879</v>
      </c>
      <c r="E7035" s="9"/>
      <c r="F7035" s="255" t="s">
        <v>9134</v>
      </c>
      <c r="G7035" s="9"/>
      <c r="H7035" s="255" t="s">
        <v>9168</v>
      </c>
      <c r="I7035" s="9">
        <v>4</v>
      </c>
    </row>
    <row r="7036">
      <c r="A7036" s="255" t="s">
        <v>8213</v>
      </c>
      <c r="B7036" s="9">
        <v>4</v>
      </c>
      <c r="C7036" s="255" t="s">
        <v>9100</v>
      </c>
      <c r="D7036" s="9">
        <v>0.0015672602768186817</v>
      </c>
      <c r="E7036" s="9"/>
      <c r="F7036" s="255" t="s">
        <v>9135</v>
      </c>
      <c r="G7036" s="9"/>
      <c r="H7036" s="255" t="s">
        <v>9168</v>
      </c>
      <c r="I7036" s="9">
        <v>4</v>
      </c>
    </row>
    <row r="7037">
      <c r="A7037" s="255" t="s">
        <v>8214</v>
      </c>
      <c r="B7037" s="9">
        <v>4</v>
      </c>
      <c r="C7037" s="255" t="s">
        <v>9100</v>
      </c>
      <c r="D7037" s="9">
        <v>0.0036932659670911795</v>
      </c>
      <c r="E7037" s="9"/>
      <c r="F7037" s="255" t="s">
        <v>9114</v>
      </c>
      <c r="G7037" s="9"/>
      <c r="H7037" s="255" t="s">
        <v>9168</v>
      </c>
      <c r="I7037" s="9">
        <v>4</v>
      </c>
    </row>
    <row r="7038">
      <c r="A7038" s="255" t="s">
        <v>8215</v>
      </c>
      <c r="B7038" s="9">
        <v>4</v>
      </c>
      <c r="C7038" s="255" t="s">
        <v>9100</v>
      </c>
      <c r="D7038" s="9">
        <v>0.0027358303425498052</v>
      </c>
      <c r="E7038" s="9"/>
      <c r="F7038" s="255" t="s">
        <v>9125</v>
      </c>
      <c r="G7038" s="9"/>
      <c r="H7038" s="255" t="s">
        <v>9168</v>
      </c>
      <c r="I7038" s="9">
        <v>4</v>
      </c>
    </row>
    <row r="7039">
      <c r="A7039" s="255" t="s">
        <v>8216</v>
      </c>
      <c r="B7039" s="9">
        <v>4</v>
      </c>
      <c r="C7039" s="255" t="s">
        <v>9100</v>
      </c>
      <c r="D7039" s="9">
        <v>0.0064290963096409852</v>
      </c>
      <c r="E7039" s="9"/>
      <c r="F7039" s="255" t="s">
        <v>9132</v>
      </c>
      <c r="G7039" s="9"/>
      <c r="H7039" s="255" t="s">
        <v>9168</v>
      </c>
      <c r="I7039" s="9">
        <v>4</v>
      </c>
    </row>
    <row r="7040">
      <c r="A7040" s="255" t="s">
        <v>8217</v>
      </c>
      <c r="B7040" s="9">
        <v>4</v>
      </c>
      <c r="C7040" s="255" t="s">
        <v>9100</v>
      </c>
      <c r="D7040" s="9">
        <v>-0.001375156947943714</v>
      </c>
      <c r="E7040" s="9"/>
      <c r="F7040" s="255" t="s">
        <v>9136</v>
      </c>
      <c r="G7040" s="9"/>
      <c r="H7040" s="255" t="s">
        <v>9168</v>
      </c>
      <c r="I7040" s="9">
        <v>4</v>
      </c>
    </row>
    <row r="7041">
      <c r="A7041" s="255" t="s">
        <v>8218</v>
      </c>
      <c r="B7041" s="9">
        <v>4</v>
      </c>
      <c r="C7041" s="255" t="s">
        <v>9100</v>
      </c>
      <c r="D7041" s="9">
        <v>-0.002352166713619471</v>
      </c>
      <c r="E7041" s="9"/>
      <c r="F7041" s="255" t="s">
        <v>9137</v>
      </c>
      <c r="G7041" s="9"/>
      <c r="H7041" s="255" t="s">
        <v>9168</v>
      </c>
      <c r="I7041" s="9">
        <v>4</v>
      </c>
    </row>
    <row r="7042">
      <c r="A7042" s="255" t="s">
        <v>8219</v>
      </c>
      <c r="B7042" s="9">
        <v>5</v>
      </c>
      <c r="C7042" s="255" t="s">
        <v>9100</v>
      </c>
      <c r="D7042" s="9">
        <v>0.00047230392470667325</v>
      </c>
      <c r="E7042" s="9"/>
      <c r="F7042" s="255" t="s">
        <v>9129</v>
      </c>
      <c r="G7042" s="9"/>
      <c r="H7042" s="255" t="s">
        <v>9168</v>
      </c>
      <c r="I7042" s="9">
        <v>4</v>
      </c>
    </row>
    <row r="7043">
      <c r="A7043" s="255" t="s">
        <v>8220</v>
      </c>
      <c r="B7043" s="9">
        <v>5</v>
      </c>
      <c r="C7043" s="255" t="s">
        <v>9100</v>
      </c>
      <c r="D7043" s="9">
        <v>0.00047230392470667325</v>
      </c>
      <c r="E7043" s="9"/>
      <c r="F7043" s="255" t="s">
        <v>9130</v>
      </c>
      <c r="G7043" s="9"/>
      <c r="H7043" s="255" t="s">
        <v>9168</v>
      </c>
      <c r="I7043" s="9">
        <v>4</v>
      </c>
    </row>
    <row r="7044">
      <c r="A7044" s="255" t="s">
        <v>8221</v>
      </c>
      <c r="B7044" s="9">
        <v>5</v>
      </c>
      <c r="C7044" s="255" t="s">
        <v>9100</v>
      </c>
      <c r="D7044" s="9">
        <v>0.0045120339687870865</v>
      </c>
      <c r="E7044" s="9"/>
      <c r="F7044" s="255" t="s">
        <v>9131</v>
      </c>
      <c r="G7044" s="9"/>
      <c r="H7044" s="255" t="s">
        <v>9168</v>
      </c>
      <c r="I7044" s="9">
        <v>4</v>
      </c>
    </row>
    <row r="7045">
      <c r="A7045" s="255" t="s">
        <v>8222</v>
      </c>
      <c r="B7045" s="9">
        <v>5</v>
      </c>
      <c r="C7045" s="255" t="s">
        <v>9100</v>
      </c>
      <c r="D7045" s="9">
        <v>0</v>
      </c>
      <c r="E7045" s="9"/>
      <c r="F7045" s="255" t="s">
        <v>9121</v>
      </c>
      <c r="G7045" s="9"/>
      <c r="H7045" s="255" t="s">
        <v>9168</v>
      </c>
      <c r="I7045" s="9">
        <v>4</v>
      </c>
    </row>
    <row r="7046">
      <c r="A7046" s="255" t="s">
        <v>8223</v>
      </c>
      <c r="B7046" s="9">
        <v>5</v>
      </c>
      <c r="C7046" s="255" t="s">
        <v>9100</v>
      </c>
      <c r="D7046" s="9">
        <v>0</v>
      </c>
      <c r="E7046" s="9"/>
      <c r="F7046" s="255" t="s">
        <v>9120</v>
      </c>
      <c r="G7046" s="9"/>
      <c r="H7046" s="255" t="s">
        <v>9168</v>
      </c>
      <c r="I7046" s="9">
        <v>4</v>
      </c>
    </row>
    <row r="7047">
      <c r="A7047" s="255" t="s">
        <v>8224</v>
      </c>
      <c r="B7047" s="9">
        <v>5</v>
      </c>
      <c r="C7047" s="255" t="s">
        <v>9100</v>
      </c>
      <c r="D7047" s="9">
        <v>0.00498433789349376</v>
      </c>
      <c r="E7047" s="9"/>
      <c r="F7047" s="255" t="s">
        <v>9122</v>
      </c>
      <c r="G7047" s="9"/>
      <c r="H7047" s="255" t="s">
        <v>9168</v>
      </c>
      <c r="I7047" s="9">
        <v>4</v>
      </c>
    </row>
    <row r="7048">
      <c r="A7048" s="255" t="s">
        <v>8225</v>
      </c>
      <c r="B7048" s="9">
        <v>5</v>
      </c>
      <c r="C7048" s="255" t="s">
        <v>9100</v>
      </c>
      <c r="D7048" s="9">
        <v>0.00498433789349376</v>
      </c>
      <c r="E7048" s="9"/>
      <c r="F7048" s="255" t="s">
        <v>9123</v>
      </c>
      <c r="G7048" s="9"/>
      <c r="H7048" s="255" t="s">
        <v>9168</v>
      </c>
      <c r="I7048" s="9">
        <v>4</v>
      </c>
    </row>
    <row r="7049">
      <c r="A7049" s="255" t="s">
        <v>8226</v>
      </c>
      <c r="B7049" s="9">
        <v>5</v>
      </c>
      <c r="C7049" s="255" t="s">
        <v>9100</v>
      </c>
      <c r="D7049" s="9">
        <v>0.00498433789349376</v>
      </c>
      <c r="E7049" s="9"/>
      <c r="F7049" s="255" t="s">
        <v>9124</v>
      </c>
      <c r="G7049" s="9"/>
      <c r="H7049" s="255" t="s">
        <v>9168</v>
      </c>
      <c r="I7049" s="9">
        <v>4</v>
      </c>
    </row>
    <row r="7050">
      <c r="A7050" s="255" t="s">
        <v>8227</v>
      </c>
      <c r="B7050" s="9">
        <v>5</v>
      </c>
      <c r="C7050" s="255" t="s">
        <v>9100</v>
      </c>
      <c r="D7050" s="9">
        <v>0.0088729801905670716</v>
      </c>
      <c r="E7050" s="9"/>
      <c r="F7050" s="255" t="s">
        <v>9127</v>
      </c>
      <c r="G7050" s="9"/>
      <c r="H7050" s="255" t="s">
        <v>9168</v>
      </c>
      <c r="I7050" s="9">
        <v>4</v>
      </c>
    </row>
    <row r="7051">
      <c r="A7051" s="255" t="s">
        <v>8228</v>
      </c>
      <c r="B7051" s="9">
        <v>5</v>
      </c>
      <c r="C7051" s="255" t="s">
        <v>9100</v>
      </c>
      <c r="D7051" s="9">
        <v>0.0088729801905670716</v>
      </c>
      <c r="E7051" s="9"/>
      <c r="F7051" s="255" t="s">
        <v>9128</v>
      </c>
      <c r="G7051" s="9"/>
      <c r="H7051" s="255" t="s">
        <v>9168</v>
      </c>
      <c r="I7051" s="9">
        <v>4</v>
      </c>
    </row>
    <row r="7052">
      <c r="A7052" s="255" t="s">
        <v>8229</v>
      </c>
      <c r="B7052" s="9">
        <v>5</v>
      </c>
      <c r="C7052" s="255" t="s">
        <v>9100</v>
      </c>
      <c r="D7052" s="9">
        <v>-0.003888642297073312</v>
      </c>
      <c r="E7052" s="9"/>
      <c r="F7052" s="255" t="s">
        <v>9126</v>
      </c>
      <c r="G7052" s="9"/>
      <c r="H7052" s="255" t="s">
        <v>9168</v>
      </c>
      <c r="I7052" s="9">
        <v>4</v>
      </c>
    </row>
    <row r="7053">
      <c r="A7053" s="255" t="s">
        <v>8230</v>
      </c>
      <c r="B7053" s="9">
        <v>5</v>
      </c>
      <c r="C7053" s="255" t="s">
        <v>9100</v>
      </c>
      <c r="D7053" s="9">
        <v>0</v>
      </c>
      <c r="E7053" s="9"/>
      <c r="F7053" s="255" t="s">
        <v>9115</v>
      </c>
      <c r="G7053" s="9"/>
      <c r="H7053" s="255" t="s">
        <v>9168</v>
      </c>
      <c r="I7053" s="9">
        <v>4</v>
      </c>
    </row>
    <row r="7054">
      <c r="A7054" s="255" t="s">
        <v>8231</v>
      </c>
      <c r="B7054" s="9">
        <v>5</v>
      </c>
      <c r="C7054" s="255" t="s">
        <v>9100</v>
      </c>
      <c r="D7054" s="9">
        <v>0</v>
      </c>
      <c r="E7054" s="9"/>
      <c r="F7054" s="255" t="s">
        <v>9138</v>
      </c>
      <c r="G7054" s="9"/>
      <c r="H7054" s="255" t="s">
        <v>9168</v>
      </c>
      <c r="I7054" s="9">
        <v>4</v>
      </c>
    </row>
    <row r="7055">
      <c r="A7055" s="255" t="s">
        <v>8232</v>
      </c>
      <c r="B7055" s="9">
        <v>5</v>
      </c>
      <c r="C7055" s="255" t="s">
        <v>9100</v>
      </c>
      <c r="D7055" s="9">
        <v>0</v>
      </c>
      <c r="E7055" s="9"/>
      <c r="F7055" s="255" t="s">
        <v>9119</v>
      </c>
      <c r="G7055" s="9"/>
      <c r="H7055" s="255" t="s">
        <v>9168</v>
      </c>
      <c r="I7055" s="9">
        <v>4</v>
      </c>
    </row>
    <row r="7056">
      <c r="A7056" s="255" t="s">
        <v>8233</v>
      </c>
      <c r="B7056" s="9">
        <v>5</v>
      </c>
      <c r="C7056" s="255" t="s">
        <v>9100</v>
      </c>
      <c r="D7056" s="9">
        <v>0</v>
      </c>
      <c r="E7056" s="9"/>
      <c r="F7056" s="255" t="s">
        <v>9118</v>
      </c>
      <c r="G7056" s="9"/>
      <c r="H7056" s="255" t="s">
        <v>9168</v>
      </c>
      <c r="I7056" s="9">
        <v>4</v>
      </c>
    </row>
    <row r="7057">
      <c r="A7057" s="255" t="s">
        <v>8234</v>
      </c>
      <c r="B7057" s="9">
        <v>5</v>
      </c>
      <c r="C7057" s="255" t="s">
        <v>9100</v>
      </c>
      <c r="D7057" s="9">
        <v>0</v>
      </c>
      <c r="E7057" s="9"/>
      <c r="F7057" s="255" t="s">
        <v>9116</v>
      </c>
      <c r="G7057" s="9"/>
      <c r="H7057" s="255" t="s">
        <v>9168</v>
      </c>
      <c r="I7057" s="9">
        <v>4</v>
      </c>
    </row>
    <row r="7058">
      <c r="A7058" s="255" t="s">
        <v>8235</v>
      </c>
      <c r="B7058" s="9">
        <v>5</v>
      </c>
      <c r="C7058" s="255" t="s">
        <v>9100</v>
      </c>
      <c r="D7058" s="9">
        <v>0</v>
      </c>
      <c r="E7058" s="9"/>
      <c r="F7058" s="255" t="s">
        <v>9117</v>
      </c>
      <c r="G7058" s="9"/>
      <c r="H7058" s="255" t="s">
        <v>9168</v>
      </c>
      <c r="I7058" s="9">
        <v>4</v>
      </c>
    </row>
    <row r="7059">
      <c r="A7059" s="255" t="s">
        <v>8236</v>
      </c>
      <c r="B7059" s="9">
        <v>5</v>
      </c>
      <c r="C7059" s="255" t="s">
        <v>9100</v>
      </c>
      <c r="D7059" s="9">
        <v>0.0054653546071963058</v>
      </c>
      <c r="E7059" s="9"/>
      <c r="F7059" s="255" t="s">
        <v>9133</v>
      </c>
      <c r="G7059" s="9"/>
      <c r="H7059" s="255" t="s">
        <v>9168</v>
      </c>
      <c r="I7059" s="9">
        <v>4</v>
      </c>
    </row>
    <row r="7060">
      <c r="A7060" s="255" t="s">
        <v>8237</v>
      </c>
      <c r="B7060" s="9">
        <v>5</v>
      </c>
      <c r="C7060" s="255" t="s">
        <v>9100</v>
      </c>
      <c r="D7060" s="9">
        <v>-0.0039677838101151051</v>
      </c>
      <c r="E7060" s="9"/>
      <c r="F7060" s="255" t="s">
        <v>9134</v>
      </c>
      <c r="G7060" s="9"/>
      <c r="H7060" s="255" t="s">
        <v>9168</v>
      </c>
      <c r="I7060" s="9">
        <v>4</v>
      </c>
    </row>
    <row r="7061">
      <c r="A7061" s="255" t="s">
        <v>8238</v>
      </c>
      <c r="B7061" s="9">
        <v>5</v>
      </c>
      <c r="C7061" s="255" t="s">
        <v>9100</v>
      </c>
      <c r="D7061" s="9">
        <v>0.0014975707970812007</v>
      </c>
      <c r="E7061" s="9"/>
      <c r="F7061" s="255" t="s">
        <v>9135</v>
      </c>
      <c r="G7061" s="9"/>
      <c r="H7061" s="255" t="s">
        <v>9168</v>
      </c>
      <c r="I7061" s="9">
        <v>4</v>
      </c>
    </row>
    <row r="7062">
      <c r="A7062" s="255" t="s">
        <v>8239</v>
      </c>
      <c r="B7062" s="9">
        <v>5</v>
      </c>
      <c r="C7062" s="255" t="s">
        <v>9100</v>
      </c>
      <c r="D7062" s="9">
        <v>0.0044587604178928748</v>
      </c>
      <c r="E7062" s="9"/>
      <c r="F7062" s="255" t="s">
        <v>9114</v>
      </c>
      <c r="G7062" s="9"/>
      <c r="H7062" s="255" t="s">
        <v>9168</v>
      </c>
      <c r="I7062" s="9">
        <v>4</v>
      </c>
    </row>
    <row r="7063">
      <c r="A7063" s="255" t="s">
        <v>8240</v>
      </c>
      <c r="B7063" s="9">
        <v>5</v>
      </c>
      <c r="C7063" s="255" t="s">
        <v>9100</v>
      </c>
      <c r="D7063" s="9">
        <v>0.0029166489755929957</v>
      </c>
      <c r="E7063" s="9"/>
      <c r="F7063" s="255" t="s">
        <v>9125</v>
      </c>
      <c r="G7063" s="9"/>
      <c r="H7063" s="255" t="s">
        <v>9168</v>
      </c>
      <c r="I7063" s="9">
        <v>4</v>
      </c>
    </row>
    <row r="7064">
      <c r="A7064" s="255" t="s">
        <v>8241</v>
      </c>
      <c r="B7064" s="9">
        <v>5</v>
      </c>
      <c r="C7064" s="255" t="s">
        <v>9100</v>
      </c>
      <c r="D7064" s="9">
        <v>0.0073754093934858709</v>
      </c>
      <c r="E7064" s="9"/>
      <c r="F7064" s="255" t="s">
        <v>9132</v>
      </c>
      <c r="G7064" s="9"/>
      <c r="H7064" s="255" t="s">
        <v>9168</v>
      </c>
      <c r="I7064" s="9">
        <v>4</v>
      </c>
    </row>
    <row r="7065">
      <c r="A7065" s="255" t="s">
        <v>8242</v>
      </c>
      <c r="B7065" s="9">
        <v>5</v>
      </c>
      <c r="C7065" s="255" t="s">
        <v>9100</v>
      </c>
      <c r="D7065" s="9">
        <v>-0.0010252668723745274</v>
      </c>
      <c r="E7065" s="9"/>
      <c r="F7065" s="255" t="s">
        <v>9136</v>
      </c>
      <c r="G7065" s="9"/>
      <c r="H7065" s="255" t="s">
        <v>9168</v>
      </c>
      <c r="I7065" s="9">
        <v>4</v>
      </c>
    </row>
    <row r="7066">
      <c r="A7066" s="255" t="s">
        <v>8243</v>
      </c>
      <c r="B7066" s="9">
        <v>5</v>
      </c>
      <c r="C7066" s="255" t="s">
        <v>9100</v>
      </c>
      <c r="D7066" s="9">
        <v>-0.002863375424698784</v>
      </c>
      <c r="E7066" s="9"/>
      <c r="F7066" s="255" t="s">
        <v>9137</v>
      </c>
      <c r="G7066" s="9"/>
      <c r="H7066" s="255" t="s">
        <v>9168</v>
      </c>
      <c r="I7066" s="9">
        <v>4</v>
      </c>
    </row>
    <row r="7067">
      <c r="A7067" s="255" t="s">
        <v>8244</v>
      </c>
      <c r="B7067" s="9">
        <v>6</v>
      </c>
      <c r="C7067" s="255" t="s">
        <v>9100</v>
      </c>
      <c r="D7067" s="9">
        <v>0.0003015130802382814</v>
      </c>
      <c r="E7067" s="9"/>
      <c r="F7067" s="255" t="s">
        <v>9129</v>
      </c>
      <c r="G7067" s="9"/>
      <c r="H7067" s="255" t="s">
        <v>9168</v>
      </c>
      <c r="I7067" s="9">
        <v>4</v>
      </c>
    </row>
    <row r="7068">
      <c r="A7068" s="255" t="s">
        <v>8245</v>
      </c>
      <c r="B7068" s="9">
        <v>6</v>
      </c>
      <c r="C7068" s="255" t="s">
        <v>9100</v>
      </c>
      <c r="D7068" s="9">
        <v>0.0003015130802382814</v>
      </c>
      <c r="E7068" s="9"/>
      <c r="F7068" s="255" t="s">
        <v>9130</v>
      </c>
      <c r="G7068" s="9"/>
      <c r="H7068" s="255" t="s">
        <v>9168</v>
      </c>
      <c r="I7068" s="9">
        <v>4</v>
      </c>
    </row>
    <row r="7069">
      <c r="A7069" s="255" t="s">
        <v>8246</v>
      </c>
      <c r="B7069" s="9">
        <v>6</v>
      </c>
      <c r="C7069" s="255" t="s">
        <v>9100</v>
      </c>
      <c r="D7069" s="9">
        <v>0.0044179994391354404</v>
      </c>
      <c r="E7069" s="9"/>
      <c r="F7069" s="255" t="s">
        <v>9131</v>
      </c>
      <c r="G7069" s="9"/>
      <c r="H7069" s="255" t="s">
        <v>9168</v>
      </c>
      <c r="I7069" s="9">
        <v>4</v>
      </c>
    </row>
    <row r="7070">
      <c r="A7070" s="255" t="s">
        <v>8247</v>
      </c>
      <c r="B7070" s="9">
        <v>6</v>
      </c>
      <c r="C7070" s="255" t="s">
        <v>9100</v>
      </c>
      <c r="D7070" s="9">
        <v>0</v>
      </c>
      <c r="E7070" s="9"/>
      <c r="F7070" s="255" t="s">
        <v>9121</v>
      </c>
      <c r="G7070" s="9"/>
      <c r="H7070" s="255" t="s">
        <v>9168</v>
      </c>
      <c r="I7070" s="9">
        <v>4</v>
      </c>
    </row>
    <row r="7071">
      <c r="A7071" s="255" t="s">
        <v>8248</v>
      </c>
      <c r="B7071" s="9">
        <v>6</v>
      </c>
      <c r="C7071" s="255" t="s">
        <v>9100</v>
      </c>
      <c r="D7071" s="9">
        <v>0</v>
      </c>
      <c r="E7071" s="9"/>
      <c r="F7071" s="255" t="s">
        <v>9120</v>
      </c>
      <c r="G7071" s="9"/>
      <c r="H7071" s="255" t="s">
        <v>9168</v>
      </c>
      <c r="I7071" s="9">
        <v>4</v>
      </c>
    </row>
    <row r="7072">
      <c r="A7072" s="255" t="s">
        <v>8249</v>
      </c>
      <c r="B7072" s="9">
        <v>6</v>
      </c>
      <c r="C7072" s="255" t="s">
        <v>9100</v>
      </c>
      <c r="D7072" s="9">
        <v>0.0047195125193737223</v>
      </c>
      <c r="E7072" s="9"/>
      <c r="F7072" s="255" t="s">
        <v>9122</v>
      </c>
      <c r="G7072" s="9"/>
      <c r="H7072" s="255" t="s">
        <v>9168</v>
      </c>
      <c r="I7072" s="9">
        <v>4</v>
      </c>
    </row>
    <row r="7073">
      <c r="A7073" s="255" t="s">
        <v>8250</v>
      </c>
      <c r="B7073" s="9">
        <v>6</v>
      </c>
      <c r="C7073" s="255" t="s">
        <v>9100</v>
      </c>
      <c r="D7073" s="9">
        <v>0.0047195125193737223</v>
      </c>
      <c r="E7073" s="9"/>
      <c r="F7073" s="255" t="s">
        <v>9123</v>
      </c>
      <c r="G7073" s="9"/>
      <c r="H7073" s="255" t="s">
        <v>9168</v>
      </c>
      <c r="I7073" s="9">
        <v>4</v>
      </c>
    </row>
    <row r="7074">
      <c r="A7074" s="255" t="s">
        <v>8251</v>
      </c>
      <c r="B7074" s="9">
        <v>6</v>
      </c>
      <c r="C7074" s="255" t="s">
        <v>9100</v>
      </c>
      <c r="D7074" s="9">
        <v>0.0047195125193737223</v>
      </c>
      <c r="E7074" s="9"/>
      <c r="F7074" s="255" t="s">
        <v>9124</v>
      </c>
      <c r="G7074" s="9"/>
      <c r="H7074" s="255" t="s">
        <v>9168</v>
      </c>
      <c r="I7074" s="9">
        <v>4</v>
      </c>
    </row>
    <row r="7075">
      <c r="A7075" s="255" t="s">
        <v>8252</v>
      </c>
      <c r="B7075" s="9">
        <v>6</v>
      </c>
      <c r="C7075" s="255" t="s">
        <v>9100</v>
      </c>
      <c r="D7075" s="9">
        <v>0.0084490520641675639</v>
      </c>
      <c r="E7075" s="9"/>
      <c r="F7075" s="255" t="s">
        <v>9127</v>
      </c>
      <c r="G7075" s="9"/>
      <c r="H7075" s="255" t="s">
        <v>9168</v>
      </c>
      <c r="I7075" s="9">
        <v>4</v>
      </c>
    </row>
    <row r="7076">
      <c r="A7076" s="255" t="s">
        <v>8253</v>
      </c>
      <c r="B7076" s="9">
        <v>6</v>
      </c>
      <c r="C7076" s="255" t="s">
        <v>9100</v>
      </c>
      <c r="D7076" s="9">
        <v>0.0084490520641675639</v>
      </c>
      <c r="E7076" s="9"/>
      <c r="F7076" s="255" t="s">
        <v>9128</v>
      </c>
      <c r="G7076" s="9"/>
      <c r="H7076" s="255" t="s">
        <v>9168</v>
      </c>
      <c r="I7076" s="9">
        <v>4</v>
      </c>
    </row>
    <row r="7077">
      <c r="A7077" s="255" t="s">
        <v>8254</v>
      </c>
      <c r="B7077" s="9">
        <v>6</v>
      </c>
      <c r="C7077" s="255" t="s">
        <v>9100</v>
      </c>
      <c r="D7077" s="9">
        <v>-0.0037295395447938411</v>
      </c>
      <c r="E7077" s="9"/>
      <c r="F7077" s="255" t="s">
        <v>9126</v>
      </c>
      <c r="G7077" s="9"/>
      <c r="H7077" s="255" t="s">
        <v>9168</v>
      </c>
      <c r="I7077" s="9">
        <v>4</v>
      </c>
    </row>
    <row r="7078">
      <c r="A7078" s="255" t="s">
        <v>8255</v>
      </c>
      <c r="B7078" s="9">
        <v>6</v>
      </c>
      <c r="C7078" s="255" t="s">
        <v>9100</v>
      </c>
      <c r="D7078" s="9">
        <v>0</v>
      </c>
      <c r="E7078" s="9"/>
      <c r="F7078" s="255" t="s">
        <v>9115</v>
      </c>
      <c r="G7078" s="9"/>
      <c r="H7078" s="255" t="s">
        <v>9168</v>
      </c>
      <c r="I7078" s="9">
        <v>4</v>
      </c>
    </row>
    <row r="7079">
      <c r="A7079" s="255" t="s">
        <v>8256</v>
      </c>
      <c r="B7079" s="9">
        <v>6</v>
      </c>
      <c r="C7079" s="255" t="s">
        <v>9100</v>
      </c>
      <c r="D7079" s="9">
        <v>0</v>
      </c>
      <c r="E7079" s="9"/>
      <c r="F7079" s="255" t="s">
        <v>9138</v>
      </c>
      <c r="G7079" s="9"/>
      <c r="H7079" s="255" t="s">
        <v>9168</v>
      </c>
      <c r="I7079" s="9">
        <v>4</v>
      </c>
    </row>
    <row r="7080">
      <c r="A7080" s="255" t="s">
        <v>8257</v>
      </c>
      <c r="B7080" s="9">
        <v>6</v>
      </c>
      <c r="C7080" s="255" t="s">
        <v>9100</v>
      </c>
      <c r="D7080" s="9">
        <v>0</v>
      </c>
      <c r="E7080" s="9"/>
      <c r="F7080" s="255" t="s">
        <v>9119</v>
      </c>
      <c r="G7080" s="9"/>
      <c r="H7080" s="255" t="s">
        <v>9168</v>
      </c>
      <c r="I7080" s="9">
        <v>4</v>
      </c>
    </row>
    <row r="7081">
      <c r="A7081" s="255" t="s">
        <v>8258</v>
      </c>
      <c r="B7081" s="9">
        <v>6</v>
      </c>
      <c r="C7081" s="255" t="s">
        <v>9100</v>
      </c>
      <c r="D7081" s="9">
        <v>0</v>
      </c>
      <c r="E7081" s="9"/>
      <c r="F7081" s="255" t="s">
        <v>9118</v>
      </c>
      <c r="G7081" s="9"/>
      <c r="H7081" s="255" t="s">
        <v>9168</v>
      </c>
      <c r="I7081" s="9">
        <v>4</v>
      </c>
    </row>
    <row r="7082">
      <c r="A7082" s="255" t="s">
        <v>8259</v>
      </c>
      <c r="B7082" s="9">
        <v>6</v>
      </c>
      <c r="C7082" s="255" t="s">
        <v>9100</v>
      </c>
      <c r="D7082" s="9">
        <v>0</v>
      </c>
      <c r="E7082" s="9"/>
      <c r="F7082" s="255" t="s">
        <v>9116</v>
      </c>
      <c r="G7082" s="9"/>
      <c r="H7082" s="255" t="s">
        <v>9168</v>
      </c>
      <c r="I7082" s="9">
        <v>4</v>
      </c>
    </row>
    <row r="7083">
      <c r="A7083" s="255" t="s">
        <v>8260</v>
      </c>
      <c r="B7083" s="9">
        <v>6</v>
      </c>
      <c r="C7083" s="255" t="s">
        <v>9100</v>
      </c>
      <c r="D7083" s="9">
        <v>0</v>
      </c>
      <c r="E7083" s="9"/>
      <c r="F7083" s="255" t="s">
        <v>9117</v>
      </c>
      <c r="G7083" s="9"/>
      <c r="H7083" s="255" t="s">
        <v>9168</v>
      </c>
      <c r="I7083" s="9">
        <v>4</v>
      </c>
    </row>
    <row r="7084">
      <c r="A7084" s="255" t="s">
        <v>8261</v>
      </c>
      <c r="B7084" s="9">
        <v>6</v>
      </c>
      <c r="C7084" s="255" t="s">
        <v>9100</v>
      </c>
      <c r="D7084" s="9">
        <v>0.0058339156511895375</v>
      </c>
      <c r="E7084" s="9"/>
      <c r="F7084" s="255" t="s">
        <v>9133</v>
      </c>
      <c r="G7084" s="9"/>
      <c r="H7084" s="255" t="s">
        <v>9168</v>
      </c>
      <c r="I7084" s="9">
        <v>4</v>
      </c>
    </row>
    <row r="7085">
      <c r="A7085" s="255" t="s">
        <v>8262</v>
      </c>
      <c r="B7085" s="9">
        <v>6</v>
      </c>
      <c r="C7085" s="255" t="s">
        <v>9100</v>
      </c>
      <c r="D7085" s="9">
        <v>-0.0039599834598842481</v>
      </c>
      <c r="E7085" s="9"/>
      <c r="F7085" s="255" t="s">
        <v>9134</v>
      </c>
      <c r="G7085" s="9"/>
      <c r="H7085" s="255" t="s">
        <v>9168</v>
      </c>
      <c r="I7085" s="9">
        <v>4</v>
      </c>
    </row>
    <row r="7086">
      <c r="A7086" s="255" t="s">
        <v>8263</v>
      </c>
      <c r="B7086" s="9">
        <v>6</v>
      </c>
      <c r="C7086" s="255" t="s">
        <v>9100</v>
      </c>
      <c r="D7086" s="9">
        <v>0.0018739321913052887</v>
      </c>
      <c r="E7086" s="9"/>
      <c r="F7086" s="255" t="s">
        <v>9135</v>
      </c>
      <c r="G7086" s="9"/>
      <c r="H7086" s="255" t="s">
        <v>9168</v>
      </c>
      <c r="I7086" s="9">
        <v>4</v>
      </c>
    </row>
    <row r="7087">
      <c r="A7087" s="255" t="s">
        <v>8264</v>
      </c>
      <c r="B7087" s="9">
        <v>6</v>
      </c>
      <c r="C7087" s="255" t="s">
        <v>9100</v>
      </c>
      <c r="D7087" s="9">
        <v>0.0036288251361674267</v>
      </c>
      <c r="E7087" s="9"/>
      <c r="F7087" s="255" t="s">
        <v>9114</v>
      </c>
      <c r="G7087" s="9"/>
      <c r="H7087" s="255" t="s">
        <v>9168</v>
      </c>
      <c r="I7087" s="9">
        <v>4</v>
      </c>
    </row>
    <row r="7088">
      <c r="A7088" s="255" t="s">
        <v>8265</v>
      </c>
      <c r="B7088" s="9">
        <v>6</v>
      </c>
      <c r="C7088" s="255" t="s">
        <v>9100</v>
      </c>
      <c r="D7088" s="9">
        <v>0.0029462947366948474</v>
      </c>
      <c r="E7088" s="9"/>
      <c r="F7088" s="255" t="s">
        <v>9125</v>
      </c>
      <c r="G7088" s="9"/>
      <c r="H7088" s="255" t="s">
        <v>9168</v>
      </c>
      <c r="I7088" s="9">
        <v>4</v>
      </c>
    </row>
    <row r="7089">
      <c r="A7089" s="255" t="s">
        <v>8266</v>
      </c>
      <c r="B7089" s="9">
        <v>6</v>
      </c>
      <c r="C7089" s="255" t="s">
        <v>9100</v>
      </c>
      <c r="D7089" s="9">
        <v>0.0065751198728622746</v>
      </c>
      <c r="E7089" s="9"/>
      <c r="F7089" s="255" t="s">
        <v>9132</v>
      </c>
      <c r="G7089" s="9"/>
      <c r="H7089" s="255" t="s">
        <v>9168</v>
      </c>
      <c r="I7089" s="9">
        <v>4</v>
      </c>
    </row>
    <row r="7090">
      <c r="A7090" s="255" t="s">
        <v>8267</v>
      </c>
      <c r="B7090" s="9">
        <v>6</v>
      </c>
      <c r="C7090" s="255" t="s">
        <v>9100</v>
      </c>
      <c r="D7090" s="9">
        <v>-0.0015724191110670072</v>
      </c>
      <c r="E7090" s="9"/>
      <c r="F7090" s="255" t="s">
        <v>9136</v>
      </c>
      <c r="G7090" s="9"/>
      <c r="H7090" s="255" t="s">
        <v>9168</v>
      </c>
      <c r="I7090" s="9">
        <v>4</v>
      </c>
    </row>
    <row r="7091">
      <c r="A7091" s="255" t="s">
        <v>8268</v>
      </c>
      <c r="B7091" s="9">
        <v>6</v>
      </c>
      <c r="C7091" s="255" t="s">
        <v>9100</v>
      </c>
      <c r="D7091" s="9">
        <v>-0.0021571204337268337</v>
      </c>
      <c r="E7091" s="9"/>
      <c r="F7091" s="255" t="s">
        <v>9137</v>
      </c>
      <c r="G7091" s="9"/>
      <c r="H7091" s="255" t="s">
        <v>9168</v>
      </c>
      <c r="I7091" s="9">
        <v>4</v>
      </c>
    </row>
    <row r="7092">
      <c r="A7092" s="255" t="s">
        <v>8269</v>
      </c>
      <c r="B7092" s="9">
        <v>7</v>
      </c>
      <c r="C7092" s="255" t="s">
        <v>9100</v>
      </c>
      <c r="D7092" s="9">
        <v>0.00028727859577892985</v>
      </c>
      <c r="E7092" s="9"/>
      <c r="F7092" s="255" t="s">
        <v>9129</v>
      </c>
      <c r="G7092" s="9"/>
      <c r="H7092" s="255" t="s">
        <v>9168</v>
      </c>
      <c r="I7092" s="9">
        <v>4</v>
      </c>
    </row>
    <row r="7093">
      <c r="A7093" s="255" t="s">
        <v>8270</v>
      </c>
      <c r="B7093" s="9">
        <v>7</v>
      </c>
      <c r="C7093" s="255" t="s">
        <v>9100</v>
      </c>
      <c r="D7093" s="9">
        <v>0.00028727859577892985</v>
      </c>
      <c r="E7093" s="9"/>
      <c r="F7093" s="255" t="s">
        <v>9130</v>
      </c>
      <c r="G7093" s="9"/>
      <c r="H7093" s="255" t="s">
        <v>9168</v>
      </c>
      <c r="I7093" s="9">
        <v>4</v>
      </c>
    </row>
    <row r="7094">
      <c r="A7094" s="255" t="s">
        <v>8271</v>
      </c>
      <c r="B7094" s="9">
        <v>7</v>
      </c>
      <c r="C7094" s="255" t="s">
        <v>9100</v>
      </c>
      <c r="D7094" s="9">
        <v>0.0050091920449072498</v>
      </c>
      <c r="E7094" s="9"/>
      <c r="F7094" s="255" t="s">
        <v>9131</v>
      </c>
      <c r="G7094" s="9"/>
      <c r="H7094" s="255" t="s">
        <v>9168</v>
      </c>
      <c r="I7094" s="9">
        <v>4</v>
      </c>
    </row>
    <row r="7095">
      <c r="A7095" s="255" t="s">
        <v>8272</v>
      </c>
      <c r="B7095" s="9">
        <v>7</v>
      </c>
      <c r="C7095" s="255" t="s">
        <v>9100</v>
      </c>
      <c r="D7095" s="9">
        <v>0</v>
      </c>
      <c r="E7095" s="9"/>
      <c r="F7095" s="255" t="s">
        <v>9121</v>
      </c>
      <c r="G7095" s="9"/>
      <c r="H7095" s="255" t="s">
        <v>9168</v>
      </c>
      <c r="I7095" s="9">
        <v>4</v>
      </c>
    </row>
    <row r="7096">
      <c r="A7096" s="255" t="s">
        <v>8273</v>
      </c>
      <c r="B7096" s="9">
        <v>7</v>
      </c>
      <c r="C7096" s="255" t="s">
        <v>9100</v>
      </c>
      <c r="D7096" s="9">
        <v>0</v>
      </c>
      <c r="E7096" s="9"/>
      <c r="F7096" s="255" t="s">
        <v>9120</v>
      </c>
      <c r="G7096" s="9"/>
      <c r="H7096" s="255" t="s">
        <v>9168</v>
      </c>
      <c r="I7096" s="9">
        <v>4</v>
      </c>
    </row>
    <row r="7097">
      <c r="A7097" s="255" t="s">
        <v>8274</v>
      </c>
      <c r="B7097" s="9">
        <v>7</v>
      </c>
      <c r="C7097" s="255" t="s">
        <v>9100</v>
      </c>
      <c r="D7097" s="9">
        <v>0.0052964706406861796</v>
      </c>
      <c r="E7097" s="9"/>
      <c r="F7097" s="255" t="s">
        <v>9122</v>
      </c>
      <c r="G7097" s="9"/>
      <c r="H7097" s="255" t="s">
        <v>9168</v>
      </c>
      <c r="I7097" s="9">
        <v>4</v>
      </c>
    </row>
    <row r="7098">
      <c r="A7098" s="255" t="s">
        <v>8275</v>
      </c>
      <c r="B7098" s="9">
        <v>7</v>
      </c>
      <c r="C7098" s="255" t="s">
        <v>9100</v>
      </c>
      <c r="D7098" s="9">
        <v>0.0052964706406861796</v>
      </c>
      <c r="E7098" s="9"/>
      <c r="F7098" s="255" t="s">
        <v>9123</v>
      </c>
      <c r="G7098" s="9"/>
      <c r="H7098" s="255" t="s">
        <v>9168</v>
      </c>
      <c r="I7098" s="9">
        <v>4</v>
      </c>
    </row>
    <row r="7099">
      <c r="A7099" s="255" t="s">
        <v>8276</v>
      </c>
      <c r="B7099" s="9">
        <v>7</v>
      </c>
      <c r="C7099" s="255" t="s">
        <v>9100</v>
      </c>
      <c r="D7099" s="9">
        <v>0.0052964706406861796</v>
      </c>
      <c r="E7099" s="9"/>
      <c r="F7099" s="255" t="s">
        <v>9124</v>
      </c>
      <c r="G7099" s="9"/>
      <c r="H7099" s="255" t="s">
        <v>9168</v>
      </c>
      <c r="I7099" s="9">
        <v>4</v>
      </c>
    </row>
    <row r="7100">
      <c r="A7100" s="255" t="s">
        <v>8277</v>
      </c>
      <c r="B7100" s="9">
        <v>7</v>
      </c>
      <c r="C7100" s="255" t="s">
        <v>9100</v>
      </c>
      <c r="D7100" s="9">
        <v>0.010346686175431082</v>
      </c>
      <c r="E7100" s="9"/>
      <c r="F7100" s="255" t="s">
        <v>9127</v>
      </c>
      <c r="G7100" s="9"/>
      <c r="H7100" s="255" t="s">
        <v>9168</v>
      </c>
      <c r="I7100" s="9">
        <v>4</v>
      </c>
    </row>
    <row r="7101">
      <c r="A7101" s="255" t="s">
        <v>8278</v>
      </c>
      <c r="B7101" s="9">
        <v>7</v>
      </c>
      <c r="C7101" s="255" t="s">
        <v>9100</v>
      </c>
      <c r="D7101" s="9">
        <v>0.010346686175431082</v>
      </c>
      <c r="E7101" s="9"/>
      <c r="F7101" s="255" t="s">
        <v>9128</v>
      </c>
      <c r="G7101" s="9"/>
      <c r="H7101" s="255" t="s">
        <v>9168</v>
      </c>
      <c r="I7101" s="9">
        <v>4</v>
      </c>
    </row>
    <row r="7102">
      <c r="A7102" s="255" t="s">
        <v>8279</v>
      </c>
      <c r="B7102" s="9">
        <v>7</v>
      </c>
      <c r="C7102" s="255" t="s">
        <v>9100</v>
      </c>
      <c r="D7102" s="9">
        <v>-0.005050215534744904</v>
      </c>
      <c r="E7102" s="9"/>
      <c r="F7102" s="255" t="s">
        <v>9126</v>
      </c>
      <c r="G7102" s="9"/>
      <c r="H7102" s="255" t="s">
        <v>9168</v>
      </c>
      <c r="I7102" s="9">
        <v>4</v>
      </c>
    </row>
    <row r="7103">
      <c r="A7103" s="255" t="s">
        <v>8280</v>
      </c>
      <c r="B7103" s="9">
        <v>7</v>
      </c>
      <c r="C7103" s="255" t="s">
        <v>9100</v>
      </c>
      <c r="D7103" s="9">
        <v>0</v>
      </c>
      <c r="E7103" s="9"/>
      <c r="F7103" s="255" t="s">
        <v>9115</v>
      </c>
      <c r="G7103" s="9"/>
      <c r="H7103" s="255" t="s">
        <v>9168</v>
      </c>
      <c r="I7103" s="9">
        <v>4</v>
      </c>
    </row>
    <row r="7104">
      <c r="A7104" s="255" t="s">
        <v>8281</v>
      </c>
      <c r="B7104" s="9">
        <v>7</v>
      </c>
      <c r="C7104" s="255" t="s">
        <v>9100</v>
      </c>
      <c r="D7104" s="9">
        <v>0</v>
      </c>
      <c r="E7104" s="9"/>
      <c r="F7104" s="255" t="s">
        <v>9138</v>
      </c>
      <c r="G7104" s="9"/>
      <c r="H7104" s="255" t="s">
        <v>9168</v>
      </c>
      <c r="I7104" s="9">
        <v>4</v>
      </c>
    </row>
    <row r="7105">
      <c r="A7105" s="255" t="s">
        <v>8282</v>
      </c>
      <c r="B7105" s="9">
        <v>7</v>
      </c>
      <c r="C7105" s="255" t="s">
        <v>9100</v>
      </c>
      <c r="D7105" s="9">
        <v>0</v>
      </c>
      <c r="E7105" s="9"/>
      <c r="F7105" s="255" t="s">
        <v>9119</v>
      </c>
      <c r="G7105" s="9"/>
      <c r="H7105" s="255" t="s">
        <v>9168</v>
      </c>
      <c r="I7105" s="9">
        <v>4</v>
      </c>
    </row>
    <row r="7106">
      <c r="A7106" s="255" t="s">
        <v>8283</v>
      </c>
      <c r="B7106" s="9">
        <v>7</v>
      </c>
      <c r="C7106" s="255" t="s">
        <v>9100</v>
      </c>
      <c r="D7106" s="9">
        <v>0</v>
      </c>
      <c r="E7106" s="9"/>
      <c r="F7106" s="255" t="s">
        <v>9118</v>
      </c>
      <c r="G7106" s="9"/>
      <c r="H7106" s="255" t="s">
        <v>9168</v>
      </c>
      <c r="I7106" s="9">
        <v>4</v>
      </c>
    </row>
    <row r="7107">
      <c r="A7107" s="255" t="s">
        <v>8284</v>
      </c>
      <c r="B7107" s="9">
        <v>7</v>
      </c>
      <c r="C7107" s="255" t="s">
        <v>9100</v>
      </c>
      <c r="D7107" s="9">
        <v>0</v>
      </c>
      <c r="E7107" s="9"/>
      <c r="F7107" s="255" t="s">
        <v>9116</v>
      </c>
      <c r="G7107" s="9"/>
      <c r="H7107" s="255" t="s">
        <v>9168</v>
      </c>
      <c r="I7107" s="9">
        <v>4</v>
      </c>
    </row>
    <row r="7108">
      <c r="A7108" s="255" t="s">
        <v>8285</v>
      </c>
      <c r="B7108" s="9">
        <v>7</v>
      </c>
      <c r="C7108" s="255" t="s">
        <v>9100</v>
      </c>
      <c r="D7108" s="9">
        <v>0</v>
      </c>
      <c r="E7108" s="9"/>
      <c r="F7108" s="255" t="s">
        <v>9117</v>
      </c>
      <c r="G7108" s="9"/>
      <c r="H7108" s="255" t="s">
        <v>9168</v>
      </c>
      <c r="I7108" s="9">
        <v>4</v>
      </c>
    </row>
    <row r="7109">
      <c r="A7109" s="255" t="s">
        <v>8286</v>
      </c>
      <c r="B7109" s="9">
        <v>7</v>
      </c>
      <c r="C7109" s="255" t="s">
        <v>9100</v>
      </c>
      <c r="D7109" s="9">
        <v>0.0062403321874499335</v>
      </c>
      <c r="E7109" s="9"/>
      <c r="F7109" s="255" t="s">
        <v>9133</v>
      </c>
      <c r="G7109" s="9"/>
      <c r="H7109" s="255" t="s">
        <v>9168</v>
      </c>
      <c r="I7109" s="9">
        <v>4</v>
      </c>
    </row>
    <row r="7110">
      <c r="A7110" s="255" t="s">
        <v>8287</v>
      </c>
      <c r="B7110" s="9">
        <v>7</v>
      </c>
      <c r="C7110" s="255" t="s">
        <v>9100</v>
      </c>
      <c r="D7110" s="9">
        <v>-0.004095844067770197</v>
      </c>
      <c r="E7110" s="9"/>
      <c r="F7110" s="255" t="s">
        <v>9134</v>
      </c>
      <c r="G7110" s="9"/>
      <c r="H7110" s="255" t="s">
        <v>9168</v>
      </c>
      <c r="I7110" s="9">
        <v>4</v>
      </c>
    </row>
    <row r="7111">
      <c r="A7111" s="255" t="s">
        <v>8288</v>
      </c>
      <c r="B7111" s="9">
        <v>7</v>
      </c>
      <c r="C7111" s="255" t="s">
        <v>9100</v>
      </c>
      <c r="D7111" s="9">
        <v>0.002144488119679737</v>
      </c>
      <c r="E7111" s="9"/>
      <c r="F7111" s="255" t="s">
        <v>9135</v>
      </c>
      <c r="G7111" s="9"/>
      <c r="H7111" s="255" t="s">
        <v>9168</v>
      </c>
      <c r="I7111" s="9">
        <v>4</v>
      </c>
    </row>
    <row r="7112">
      <c r="A7112" s="255" t="s">
        <v>8289</v>
      </c>
      <c r="B7112" s="9">
        <v>7</v>
      </c>
      <c r="C7112" s="255" t="s">
        <v>9100</v>
      </c>
      <c r="D7112" s="9">
        <v>0.0051201357520359609</v>
      </c>
      <c r="E7112" s="9"/>
      <c r="F7112" s="255" t="s">
        <v>9114</v>
      </c>
      <c r="G7112" s="9"/>
      <c r="H7112" s="255" t="s">
        <v>9168</v>
      </c>
      <c r="I7112" s="9">
        <v>4</v>
      </c>
    </row>
    <row r="7113">
      <c r="A7113" s="255" t="s">
        <v>8290</v>
      </c>
      <c r="B7113" s="9">
        <v>7</v>
      </c>
      <c r="C7113" s="255" t="s">
        <v>9100</v>
      </c>
      <c r="D7113" s="9">
        <v>0.0030820623037153857</v>
      </c>
      <c r="E7113" s="9"/>
      <c r="F7113" s="255" t="s">
        <v>9125</v>
      </c>
      <c r="G7113" s="9"/>
      <c r="H7113" s="255" t="s">
        <v>9168</v>
      </c>
      <c r="I7113" s="9">
        <v>4</v>
      </c>
    </row>
    <row r="7114">
      <c r="A7114" s="255" t="s">
        <v>8291</v>
      </c>
      <c r="B7114" s="9">
        <v>7</v>
      </c>
      <c r="C7114" s="255" t="s">
        <v>9100</v>
      </c>
      <c r="D7114" s="9">
        <v>0.0082021980557513453</v>
      </c>
      <c r="E7114" s="9"/>
      <c r="F7114" s="255" t="s">
        <v>9132</v>
      </c>
      <c r="G7114" s="9"/>
      <c r="H7114" s="255" t="s">
        <v>9168</v>
      </c>
      <c r="I7114" s="9">
        <v>4</v>
      </c>
    </row>
    <row r="7115">
      <c r="A7115" s="255" t="s">
        <v>8292</v>
      </c>
      <c r="B7115" s="9">
        <v>7</v>
      </c>
      <c r="C7115" s="255" t="s">
        <v>9100</v>
      </c>
      <c r="D7115" s="9">
        <v>-0.0018572095239008069</v>
      </c>
      <c r="E7115" s="9"/>
      <c r="F7115" s="255" t="s">
        <v>9136</v>
      </c>
      <c r="G7115" s="9"/>
      <c r="H7115" s="255" t="s">
        <v>9168</v>
      </c>
      <c r="I7115" s="9">
        <v>4</v>
      </c>
    </row>
    <row r="7116">
      <c r="A7116" s="255" t="s">
        <v>8293</v>
      </c>
      <c r="B7116" s="9">
        <v>7</v>
      </c>
      <c r="C7116" s="255" t="s">
        <v>9100</v>
      </c>
      <c r="D7116" s="9">
        <v>-0.0031930060108440973</v>
      </c>
      <c r="E7116" s="9"/>
      <c r="F7116" s="255" t="s">
        <v>9137</v>
      </c>
      <c r="G7116" s="9"/>
      <c r="H7116" s="255" t="s">
        <v>9168</v>
      </c>
      <c r="I7116" s="9">
        <v>4</v>
      </c>
    </row>
    <row r="7117">
      <c r="A7117" s="255" t="s">
        <v>8294</v>
      </c>
      <c r="B7117" s="9">
        <v>8</v>
      </c>
      <c r="C7117" s="255" t="s">
        <v>9100</v>
      </c>
      <c r="D7117" s="9">
        <v>-0.00041780901464135426</v>
      </c>
      <c r="E7117" s="9"/>
      <c r="F7117" s="255" t="s">
        <v>9129</v>
      </c>
      <c r="G7117" s="9"/>
      <c r="H7117" s="255" t="s">
        <v>9168</v>
      </c>
      <c r="I7117" s="9">
        <v>4</v>
      </c>
    </row>
    <row r="7118">
      <c r="A7118" s="255" t="s">
        <v>8295</v>
      </c>
      <c r="B7118" s="9">
        <v>8</v>
      </c>
      <c r="C7118" s="255" t="s">
        <v>9100</v>
      </c>
      <c r="D7118" s="9">
        <v>-0.00041780901464135426</v>
      </c>
      <c r="E7118" s="9"/>
      <c r="F7118" s="255" t="s">
        <v>9130</v>
      </c>
      <c r="G7118" s="9"/>
      <c r="H7118" s="255" t="s">
        <v>9168</v>
      </c>
      <c r="I7118" s="9">
        <v>4</v>
      </c>
    </row>
    <row r="7119">
      <c r="A7119" s="255" t="s">
        <v>8296</v>
      </c>
      <c r="B7119" s="9">
        <v>8</v>
      </c>
      <c r="C7119" s="255" t="s">
        <v>9100</v>
      </c>
      <c r="D7119" s="9">
        <v>0.0054537725793119491</v>
      </c>
      <c r="E7119" s="9"/>
      <c r="F7119" s="255" t="s">
        <v>9131</v>
      </c>
      <c r="G7119" s="9"/>
      <c r="H7119" s="255" t="s">
        <v>9168</v>
      </c>
      <c r="I7119" s="9">
        <v>4</v>
      </c>
    </row>
    <row r="7120">
      <c r="A7120" s="255" t="s">
        <v>8297</v>
      </c>
      <c r="B7120" s="9">
        <v>8</v>
      </c>
      <c r="C7120" s="255" t="s">
        <v>9100</v>
      </c>
      <c r="D7120" s="9">
        <v>0</v>
      </c>
      <c r="E7120" s="9"/>
      <c r="F7120" s="255" t="s">
        <v>9121</v>
      </c>
      <c r="G7120" s="9"/>
      <c r="H7120" s="255" t="s">
        <v>9168</v>
      </c>
      <c r="I7120" s="9">
        <v>4</v>
      </c>
    </row>
    <row r="7121">
      <c r="A7121" s="255" t="s">
        <v>8298</v>
      </c>
      <c r="B7121" s="9">
        <v>8</v>
      </c>
      <c r="C7121" s="255" t="s">
        <v>9100</v>
      </c>
      <c r="D7121" s="9">
        <v>0</v>
      </c>
      <c r="E7121" s="9"/>
      <c r="F7121" s="255" t="s">
        <v>9120</v>
      </c>
      <c r="G7121" s="9"/>
      <c r="H7121" s="255" t="s">
        <v>9168</v>
      </c>
      <c r="I7121" s="9">
        <v>4</v>
      </c>
    </row>
    <row r="7122">
      <c r="A7122" s="255" t="s">
        <v>8299</v>
      </c>
      <c r="B7122" s="9">
        <v>8</v>
      </c>
      <c r="C7122" s="255" t="s">
        <v>9100</v>
      </c>
      <c r="D7122" s="9">
        <v>0.0050359635646705942</v>
      </c>
      <c r="E7122" s="9"/>
      <c r="F7122" s="255" t="s">
        <v>9122</v>
      </c>
      <c r="G7122" s="9"/>
      <c r="H7122" s="255" t="s">
        <v>9168</v>
      </c>
      <c r="I7122" s="9">
        <v>4</v>
      </c>
    </row>
    <row r="7123">
      <c r="A7123" s="255" t="s">
        <v>8300</v>
      </c>
      <c r="B7123" s="9">
        <v>8</v>
      </c>
      <c r="C7123" s="255" t="s">
        <v>9100</v>
      </c>
      <c r="D7123" s="9">
        <v>0.0050359635646705942</v>
      </c>
      <c r="E7123" s="9"/>
      <c r="F7123" s="255" t="s">
        <v>9123</v>
      </c>
      <c r="G7123" s="9"/>
      <c r="H7123" s="255" t="s">
        <v>9168</v>
      </c>
      <c r="I7123" s="9">
        <v>4</v>
      </c>
    </row>
    <row r="7124">
      <c r="A7124" s="255" t="s">
        <v>8301</v>
      </c>
      <c r="B7124" s="9">
        <v>8</v>
      </c>
      <c r="C7124" s="255" t="s">
        <v>9100</v>
      </c>
      <c r="D7124" s="9">
        <v>0.0050359635646705942</v>
      </c>
      <c r="E7124" s="9"/>
      <c r="F7124" s="255" t="s">
        <v>9124</v>
      </c>
      <c r="G7124" s="9"/>
      <c r="H7124" s="255" t="s">
        <v>9168</v>
      </c>
      <c r="I7124" s="9">
        <v>4</v>
      </c>
    </row>
    <row r="7125">
      <c r="A7125" s="255" t="s">
        <v>8302</v>
      </c>
      <c r="B7125" s="9">
        <v>8</v>
      </c>
      <c r="C7125" s="255" t="s">
        <v>9100</v>
      </c>
      <c r="D7125" s="9">
        <v>0.01174256077341768</v>
      </c>
      <c r="E7125" s="9"/>
      <c r="F7125" s="255" t="s">
        <v>9127</v>
      </c>
      <c r="G7125" s="9"/>
      <c r="H7125" s="255" t="s">
        <v>9168</v>
      </c>
      <c r="I7125" s="9">
        <v>4</v>
      </c>
    </row>
    <row r="7126">
      <c r="A7126" s="255" t="s">
        <v>8303</v>
      </c>
      <c r="B7126" s="9">
        <v>8</v>
      </c>
      <c r="C7126" s="255" t="s">
        <v>9100</v>
      </c>
      <c r="D7126" s="9">
        <v>0.01174256077341768</v>
      </c>
      <c r="E7126" s="9"/>
      <c r="F7126" s="255" t="s">
        <v>9128</v>
      </c>
      <c r="G7126" s="9"/>
      <c r="H7126" s="255" t="s">
        <v>9168</v>
      </c>
      <c r="I7126" s="9">
        <v>4</v>
      </c>
    </row>
    <row r="7127">
      <c r="A7127" s="255" t="s">
        <v>8304</v>
      </c>
      <c r="B7127" s="9">
        <v>8</v>
      </c>
      <c r="C7127" s="255" t="s">
        <v>9100</v>
      </c>
      <c r="D7127" s="9">
        <v>-0.0067065972087470864</v>
      </c>
      <c r="E7127" s="9"/>
      <c r="F7127" s="255" t="s">
        <v>9126</v>
      </c>
      <c r="G7127" s="9"/>
      <c r="H7127" s="255" t="s">
        <v>9168</v>
      </c>
      <c r="I7127" s="9">
        <v>4</v>
      </c>
    </row>
    <row r="7128">
      <c r="A7128" s="255" t="s">
        <v>8305</v>
      </c>
      <c r="B7128" s="9">
        <v>8</v>
      </c>
      <c r="C7128" s="255" t="s">
        <v>9100</v>
      </c>
      <c r="D7128" s="9">
        <v>0</v>
      </c>
      <c r="E7128" s="9"/>
      <c r="F7128" s="255" t="s">
        <v>9115</v>
      </c>
      <c r="G7128" s="9"/>
      <c r="H7128" s="255" t="s">
        <v>9168</v>
      </c>
      <c r="I7128" s="9">
        <v>4</v>
      </c>
    </row>
    <row r="7129">
      <c r="A7129" s="255" t="s">
        <v>8306</v>
      </c>
      <c r="B7129" s="9">
        <v>8</v>
      </c>
      <c r="C7129" s="255" t="s">
        <v>9100</v>
      </c>
      <c r="D7129" s="9">
        <v>0</v>
      </c>
      <c r="E7129" s="9"/>
      <c r="F7129" s="255" t="s">
        <v>9138</v>
      </c>
      <c r="G7129" s="9"/>
      <c r="H7129" s="255" t="s">
        <v>9168</v>
      </c>
      <c r="I7129" s="9">
        <v>4</v>
      </c>
    </row>
    <row r="7130">
      <c r="A7130" s="255" t="s">
        <v>8307</v>
      </c>
      <c r="B7130" s="9">
        <v>8</v>
      </c>
      <c r="C7130" s="255" t="s">
        <v>9100</v>
      </c>
      <c r="D7130" s="9">
        <v>0</v>
      </c>
      <c r="E7130" s="9"/>
      <c r="F7130" s="255" t="s">
        <v>9119</v>
      </c>
      <c r="G7130" s="9"/>
      <c r="H7130" s="255" t="s">
        <v>9168</v>
      </c>
      <c r="I7130" s="9">
        <v>4</v>
      </c>
    </row>
    <row r="7131">
      <c r="A7131" s="255" t="s">
        <v>8308</v>
      </c>
      <c r="B7131" s="9">
        <v>8</v>
      </c>
      <c r="C7131" s="255" t="s">
        <v>9100</v>
      </c>
      <c r="D7131" s="9">
        <v>0</v>
      </c>
      <c r="E7131" s="9"/>
      <c r="F7131" s="255" t="s">
        <v>9118</v>
      </c>
      <c r="G7131" s="9"/>
      <c r="H7131" s="255" t="s">
        <v>9168</v>
      </c>
      <c r="I7131" s="9">
        <v>4</v>
      </c>
    </row>
    <row r="7132">
      <c r="A7132" s="255" t="s">
        <v>8309</v>
      </c>
      <c r="B7132" s="9">
        <v>8</v>
      </c>
      <c r="C7132" s="255" t="s">
        <v>9100</v>
      </c>
      <c r="D7132" s="9">
        <v>0</v>
      </c>
      <c r="E7132" s="9"/>
      <c r="F7132" s="255" t="s">
        <v>9116</v>
      </c>
      <c r="G7132" s="9"/>
      <c r="H7132" s="255" t="s">
        <v>9168</v>
      </c>
      <c r="I7132" s="9">
        <v>4</v>
      </c>
    </row>
    <row r="7133">
      <c r="A7133" s="255" t="s">
        <v>8310</v>
      </c>
      <c r="B7133" s="9">
        <v>8</v>
      </c>
      <c r="C7133" s="255" t="s">
        <v>9100</v>
      </c>
      <c r="D7133" s="9">
        <v>0</v>
      </c>
      <c r="E7133" s="9"/>
      <c r="F7133" s="255" t="s">
        <v>9117</v>
      </c>
      <c r="G7133" s="9"/>
      <c r="H7133" s="255" t="s">
        <v>9168</v>
      </c>
      <c r="I7133" s="9">
        <v>4</v>
      </c>
    </row>
    <row r="7134">
      <c r="A7134" s="255" t="s">
        <v>8311</v>
      </c>
      <c r="B7134" s="9">
        <v>8</v>
      </c>
      <c r="C7134" s="255" t="s">
        <v>9100</v>
      </c>
      <c r="D7134" s="9">
        <v>0.0064692874300058415</v>
      </c>
      <c r="E7134" s="9"/>
      <c r="F7134" s="255" t="s">
        <v>9133</v>
      </c>
      <c r="G7134" s="9"/>
      <c r="H7134" s="255" t="s">
        <v>9168</v>
      </c>
      <c r="I7134" s="9">
        <v>4</v>
      </c>
    </row>
    <row r="7135">
      <c r="A7135" s="255" t="s">
        <v>8312</v>
      </c>
      <c r="B7135" s="9">
        <v>8</v>
      </c>
      <c r="C7135" s="255" t="s">
        <v>9100</v>
      </c>
      <c r="D7135" s="9">
        <v>-0.0042496565288095466</v>
      </c>
      <c r="E7135" s="9"/>
      <c r="F7135" s="255" t="s">
        <v>9134</v>
      </c>
      <c r="G7135" s="9"/>
      <c r="H7135" s="255" t="s">
        <v>9168</v>
      </c>
      <c r="I7135" s="9">
        <v>4</v>
      </c>
    </row>
    <row r="7136">
      <c r="A7136" s="255" t="s">
        <v>8313</v>
      </c>
      <c r="B7136" s="9">
        <v>8</v>
      </c>
      <c r="C7136" s="255" t="s">
        <v>9100</v>
      </c>
      <c r="D7136" s="9">
        <v>0.0022196309011962949</v>
      </c>
      <c r="E7136" s="9"/>
      <c r="F7136" s="255" t="s">
        <v>9135</v>
      </c>
      <c r="G7136" s="9"/>
      <c r="H7136" s="255" t="s">
        <v>9168</v>
      </c>
      <c r="I7136" s="9">
        <v>4</v>
      </c>
    </row>
    <row r="7137">
      <c r="A7137" s="255" t="s">
        <v>8314</v>
      </c>
      <c r="B7137" s="9">
        <v>8</v>
      </c>
      <c r="C7137" s="255" t="s">
        <v>9100</v>
      </c>
      <c r="D7137" s="9">
        <v>0.0063351262182588589</v>
      </c>
      <c r="E7137" s="9"/>
      <c r="F7137" s="255" t="s">
        <v>9114</v>
      </c>
      <c r="G7137" s="9"/>
      <c r="H7137" s="255" t="s">
        <v>9168</v>
      </c>
      <c r="I7137" s="9">
        <v>4</v>
      </c>
    </row>
    <row r="7138">
      <c r="A7138" s="255" t="s">
        <v>8315</v>
      </c>
      <c r="B7138" s="9">
        <v>8</v>
      </c>
      <c r="C7138" s="255" t="s">
        <v>9100</v>
      </c>
      <c r="D7138" s="9">
        <v>0.0031878036539625268</v>
      </c>
      <c r="E7138" s="9"/>
      <c r="F7138" s="255" t="s">
        <v>9125</v>
      </c>
      <c r="G7138" s="9"/>
      <c r="H7138" s="255" t="s">
        <v>9168</v>
      </c>
      <c r="I7138" s="9">
        <v>4</v>
      </c>
    </row>
    <row r="7139">
      <c r="A7139" s="255" t="s">
        <v>8316</v>
      </c>
      <c r="B7139" s="9">
        <v>8</v>
      </c>
      <c r="C7139" s="255" t="s">
        <v>9100</v>
      </c>
      <c r="D7139" s="9">
        <v>0.0095229298722213866</v>
      </c>
      <c r="E7139" s="9"/>
      <c r="F7139" s="255" t="s">
        <v>9132</v>
      </c>
      <c r="G7139" s="9"/>
      <c r="H7139" s="255" t="s">
        <v>9168</v>
      </c>
      <c r="I7139" s="9">
        <v>4</v>
      </c>
    </row>
    <row r="7140">
      <c r="A7140" s="255" t="s">
        <v>8317</v>
      </c>
      <c r="B7140" s="9">
        <v>8</v>
      </c>
      <c r="C7140" s="255" t="s">
        <v>9100</v>
      </c>
      <c r="D7140" s="9">
        <v>-0.0026374399158376493</v>
      </c>
      <c r="E7140" s="9"/>
      <c r="F7140" s="255" t="s">
        <v>9136</v>
      </c>
      <c r="G7140" s="9"/>
      <c r="H7140" s="255" t="s">
        <v>9168</v>
      </c>
      <c r="I7140" s="9">
        <v>4</v>
      </c>
    </row>
    <row r="7141">
      <c r="A7141" s="255" t="s">
        <v>8318</v>
      </c>
      <c r="B7141" s="9">
        <v>8</v>
      </c>
      <c r="C7141" s="255" t="s">
        <v>9100</v>
      </c>
      <c r="D7141" s="9">
        <v>-0.0040691572929094375</v>
      </c>
      <c r="E7141" s="9"/>
      <c r="F7141" s="255" t="s">
        <v>9137</v>
      </c>
      <c r="G7141" s="9"/>
      <c r="H7141" s="255" t="s">
        <v>9168</v>
      </c>
      <c r="I7141" s="9">
        <v>4</v>
      </c>
    </row>
    <row r="7142">
      <c r="A7142" s="255" t="s">
        <v>8319</v>
      </c>
      <c r="B7142" s="9">
        <v>9</v>
      </c>
      <c r="C7142" s="255" t="s">
        <v>9100</v>
      </c>
      <c r="D7142" s="9">
        <v>-0.00018068405182420646</v>
      </c>
      <c r="E7142" s="9"/>
      <c r="F7142" s="255" t="s">
        <v>9129</v>
      </c>
      <c r="G7142" s="9"/>
      <c r="H7142" s="255" t="s">
        <v>9168</v>
      </c>
      <c r="I7142" s="9">
        <v>4</v>
      </c>
    </row>
    <row r="7143">
      <c r="A7143" s="255" t="s">
        <v>8320</v>
      </c>
      <c r="B7143" s="9">
        <v>9</v>
      </c>
      <c r="C7143" s="255" t="s">
        <v>9100</v>
      </c>
      <c r="D7143" s="9">
        <v>-0.00018068405182420646</v>
      </c>
      <c r="E7143" s="9"/>
      <c r="F7143" s="255" t="s">
        <v>9130</v>
      </c>
      <c r="G7143" s="9"/>
      <c r="H7143" s="255" t="s">
        <v>9168</v>
      </c>
      <c r="I7143" s="9">
        <v>4</v>
      </c>
    </row>
    <row r="7144">
      <c r="A7144" s="255" t="s">
        <v>8321</v>
      </c>
      <c r="B7144" s="9">
        <v>9</v>
      </c>
      <c r="C7144" s="255" t="s">
        <v>9100</v>
      </c>
      <c r="D7144" s="9">
        <v>0.0054314562965686519</v>
      </c>
      <c r="E7144" s="9"/>
      <c r="F7144" s="255" t="s">
        <v>9131</v>
      </c>
      <c r="G7144" s="9"/>
      <c r="H7144" s="255" t="s">
        <v>9168</v>
      </c>
      <c r="I7144" s="9">
        <v>4</v>
      </c>
    </row>
    <row r="7145">
      <c r="A7145" s="255" t="s">
        <v>8322</v>
      </c>
      <c r="B7145" s="9">
        <v>9</v>
      </c>
      <c r="C7145" s="255" t="s">
        <v>9100</v>
      </c>
      <c r="D7145" s="9">
        <v>0</v>
      </c>
      <c r="E7145" s="9"/>
      <c r="F7145" s="255" t="s">
        <v>9121</v>
      </c>
      <c r="G7145" s="9"/>
      <c r="H7145" s="255" t="s">
        <v>9168</v>
      </c>
      <c r="I7145" s="9">
        <v>4</v>
      </c>
    </row>
    <row r="7146">
      <c r="A7146" s="255" t="s">
        <v>8323</v>
      </c>
      <c r="B7146" s="9">
        <v>9</v>
      </c>
      <c r="C7146" s="255" t="s">
        <v>9100</v>
      </c>
      <c r="D7146" s="9">
        <v>0</v>
      </c>
      <c r="E7146" s="9"/>
      <c r="F7146" s="255" t="s">
        <v>9120</v>
      </c>
      <c r="G7146" s="9"/>
      <c r="H7146" s="255" t="s">
        <v>9168</v>
      </c>
      <c r="I7146" s="9">
        <v>4</v>
      </c>
    </row>
    <row r="7147">
      <c r="A7147" s="255" t="s">
        <v>8324</v>
      </c>
      <c r="B7147" s="9">
        <v>9</v>
      </c>
      <c r="C7147" s="255" t="s">
        <v>9100</v>
      </c>
      <c r="D7147" s="9">
        <v>0.005250772244744446</v>
      </c>
      <c r="E7147" s="9"/>
      <c r="F7147" s="255" t="s">
        <v>9122</v>
      </c>
      <c r="G7147" s="9"/>
      <c r="H7147" s="255" t="s">
        <v>9168</v>
      </c>
      <c r="I7147" s="9">
        <v>4</v>
      </c>
    </row>
    <row r="7148">
      <c r="A7148" s="255" t="s">
        <v>8325</v>
      </c>
      <c r="B7148" s="9">
        <v>9</v>
      </c>
      <c r="C7148" s="255" t="s">
        <v>9100</v>
      </c>
      <c r="D7148" s="9">
        <v>0.005250772244744446</v>
      </c>
      <c r="E7148" s="9"/>
      <c r="F7148" s="255" t="s">
        <v>9123</v>
      </c>
      <c r="G7148" s="9"/>
      <c r="H7148" s="255" t="s">
        <v>9168</v>
      </c>
      <c r="I7148" s="9">
        <v>4</v>
      </c>
    </row>
    <row r="7149">
      <c r="A7149" s="255" t="s">
        <v>8326</v>
      </c>
      <c r="B7149" s="9">
        <v>9</v>
      </c>
      <c r="C7149" s="255" t="s">
        <v>9100</v>
      </c>
      <c r="D7149" s="9">
        <v>0.005250772244744446</v>
      </c>
      <c r="E7149" s="9"/>
      <c r="F7149" s="255" t="s">
        <v>9124</v>
      </c>
      <c r="G7149" s="9"/>
      <c r="H7149" s="255" t="s">
        <v>9168</v>
      </c>
      <c r="I7149" s="9">
        <v>4</v>
      </c>
    </row>
    <row r="7150">
      <c r="A7150" s="255" t="s">
        <v>8327</v>
      </c>
      <c r="B7150" s="9">
        <v>9</v>
      </c>
      <c r="C7150" s="255" t="s">
        <v>9100</v>
      </c>
      <c r="D7150" s="9">
        <v>0.011270944730438338</v>
      </c>
      <c r="E7150" s="9"/>
      <c r="F7150" s="255" t="s">
        <v>9127</v>
      </c>
      <c r="G7150" s="9"/>
      <c r="H7150" s="255" t="s">
        <v>9168</v>
      </c>
      <c r="I7150" s="9">
        <v>4</v>
      </c>
    </row>
    <row r="7151">
      <c r="A7151" s="255" t="s">
        <v>8328</v>
      </c>
      <c r="B7151" s="9">
        <v>9</v>
      </c>
      <c r="C7151" s="255" t="s">
        <v>9100</v>
      </c>
      <c r="D7151" s="9">
        <v>0.011270944730438338</v>
      </c>
      <c r="E7151" s="9"/>
      <c r="F7151" s="255" t="s">
        <v>9128</v>
      </c>
      <c r="G7151" s="9"/>
      <c r="H7151" s="255" t="s">
        <v>9168</v>
      </c>
      <c r="I7151" s="9">
        <v>4</v>
      </c>
    </row>
    <row r="7152">
      <c r="A7152" s="255" t="s">
        <v>8329</v>
      </c>
      <c r="B7152" s="9">
        <v>9</v>
      </c>
      <c r="C7152" s="255" t="s">
        <v>9100</v>
      </c>
      <c r="D7152" s="9">
        <v>-0.0060201724856938938</v>
      </c>
      <c r="E7152" s="9"/>
      <c r="F7152" s="255" t="s">
        <v>9126</v>
      </c>
      <c r="G7152" s="9"/>
      <c r="H7152" s="255" t="s">
        <v>9168</v>
      </c>
      <c r="I7152" s="9">
        <v>4</v>
      </c>
    </row>
    <row r="7153">
      <c r="A7153" s="255" t="s">
        <v>8330</v>
      </c>
      <c r="B7153" s="9">
        <v>9</v>
      </c>
      <c r="C7153" s="255" t="s">
        <v>9100</v>
      </c>
      <c r="D7153" s="9">
        <v>0</v>
      </c>
      <c r="E7153" s="9"/>
      <c r="F7153" s="255" t="s">
        <v>9115</v>
      </c>
      <c r="G7153" s="9"/>
      <c r="H7153" s="255" t="s">
        <v>9168</v>
      </c>
      <c r="I7153" s="9">
        <v>4</v>
      </c>
    </row>
    <row r="7154">
      <c r="A7154" s="255" t="s">
        <v>8331</v>
      </c>
      <c r="B7154" s="9">
        <v>9</v>
      </c>
      <c r="C7154" s="255" t="s">
        <v>9100</v>
      </c>
      <c r="D7154" s="9">
        <v>0</v>
      </c>
      <c r="E7154" s="9"/>
      <c r="F7154" s="255" t="s">
        <v>9138</v>
      </c>
      <c r="G7154" s="9"/>
      <c r="H7154" s="255" t="s">
        <v>9168</v>
      </c>
      <c r="I7154" s="9">
        <v>4</v>
      </c>
    </row>
    <row r="7155">
      <c r="A7155" s="255" t="s">
        <v>8332</v>
      </c>
      <c r="B7155" s="9">
        <v>9</v>
      </c>
      <c r="C7155" s="255" t="s">
        <v>9100</v>
      </c>
      <c r="D7155" s="9">
        <v>0</v>
      </c>
      <c r="E7155" s="9"/>
      <c r="F7155" s="255" t="s">
        <v>9119</v>
      </c>
      <c r="G7155" s="9"/>
      <c r="H7155" s="255" t="s">
        <v>9168</v>
      </c>
      <c r="I7155" s="9">
        <v>4</v>
      </c>
    </row>
    <row r="7156">
      <c r="A7156" s="255" t="s">
        <v>8333</v>
      </c>
      <c r="B7156" s="9">
        <v>9</v>
      </c>
      <c r="C7156" s="255" t="s">
        <v>9100</v>
      </c>
      <c r="D7156" s="9">
        <v>0</v>
      </c>
      <c r="E7156" s="9"/>
      <c r="F7156" s="255" t="s">
        <v>9118</v>
      </c>
      <c r="G7156" s="9"/>
      <c r="H7156" s="255" t="s">
        <v>9168</v>
      </c>
      <c r="I7156" s="9">
        <v>4</v>
      </c>
    </row>
    <row r="7157">
      <c r="A7157" s="255" t="s">
        <v>8334</v>
      </c>
      <c r="B7157" s="9">
        <v>9</v>
      </c>
      <c r="C7157" s="255" t="s">
        <v>9100</v>
      </c>
      <c r="D7157" s="9">
        <v>0</v>
      </c>
      <c r="E7157" s="9"/>
      <c r="F7157" s="255" t="s">
        <v>9116</v>
      </c>
      <c r="G7157" s="9"/>
      <c r="H7157" s="255" t="s">
        <v>9168</v>
      </c>
      <c r="I7157" s="9">
        <v>4</v>
      </c>
    </row>
    <row r="7158">
      <c r="A7158" s="255" t="s">
        <v>8335</v>
      </c>
      <c r="B7158" s="9">
        <v>9</v>
      </c>
      <c r="C7158" s="255" t="s">
        <v>9100</v>
      </c>
      <c r="D7158" s="9">
        <v>0</v>
      </c>
      <c r="E7158" s="9"/>
      <c r="F7158" s="255" t="s">
        <v>9117</v>
      </c>
      <c r="G7158" s="9"/>
      <c r="H7158" s="255" t="s">
        <v>9168</v>
      </c>
      <c r="I7158" s="9">
        <v>4</v>
      </c>
    </row>
    <row r="7159">
      <c r="A7159" s="255" t="s">
        <v>8336</v>
      </c>
      <c r="B7159" s="9">
        <v>9</v>
      </c>
      <c r="C7159" s="255" t="s">
        <v>9100</v>
      </c>
      <c r="D7159" s="9">
        <v>0.0066564489053736247</v>
      </c>
      <c r="E7159" s="9"/>
      <c r="F7159" s="255" t="s">
        <v>9133</v>
      </c>
      <c r="G7159" s="9"/>
      <c r="H7159" s="255" t="s">
        <v>9168</v>
      </c>
      <c r="I7159" s="9">
        <v>4</v>
      </c>
    </row>
    <row r="7160">
      <c r="A7160" s="255" t="s">
        <v>8337</v>
      </c>
      <c r="B7160" s="9">
        <v>9</v>
      </c>
      <c r="C7160" s="255" t="s">
        <v>9100</v>
      </c>
      <c r="D7160" s="9">
        <v>-0.0043295310543253144</v>
      </c>
      <c r="E7160" s="9"/>
      <c r="F7160" s="255" t="s">
        <v>9134</v>
      </c>
      <c r="G7160" s="9"/>
      <c r="H7160" s="255" t="s">
        <v>9168</v>
      </c>
      <c r="I7160" s="9">
        <v>4</v>
      </c>
    </row>
    <row r="7161">
      <c r="A7161" s="255" t="s">
        <v>8338</v>
      </c>
      <c r="B7161" s="9">
        <v>9</v>
      </c>
      <c r="C7161" s="255" t="s">
        <v>9100</v>
      </c>
      <c r="D7161" s="9">
        <v>0.0023269178510483103</v>
      </c>
      <c r="E7161" s="9"/>
      <c r="F7161" s="255" t="s">
        <v>9135</v>
      </c>
      <c r="G7161" s="9"/>
      <c r="H7161" s="255" t="s">
        <v>9168</v>
      </c>
      <c r="I7161" s="9">
        <v>4</v>
      </c>
    </row>
    <row r="7162">
      <c r="A7162" s="255" t="s">
        <v>8339</v>
      </c>
      <c r="B7162" s="9">
        <v>9</v>
      </c>
      <c r="C7162" s="255" t="s">
        <v>9100</v>
      </c>
      <c r="D7162" s="9">
        <v>0.0056737370598016904</v>
      </c>
      <c r="E7162" s="9"/>
      <c r="F7162" s="255" t="s">
        <v>9114</v>
      </c>
      <c r="G7162" s="9"/>
      <c r="H7162" s="255" t="s">
        <v>9168</v>
      </c>
      <c r="I7162" s="9">
        <v>4</v>
      </c>
    </row>
    <row r="7163">
      <c r="A7163" s="255" t="s">
        <v>8340</v>
      </c>
      <c r="B7163" s="9">
        <v>9</v>
      </c>
      <c r="C7163" s="255" t="s">
        <v>9100</v>
      </c>
      <c r="D7163" s="9">
        <v>0.0032702898195883382</v>
      </c>
      <c r="E7163" s="9"/>
      <c r="F7163" s="255" t="s">
        <v>9125</v>
      </c>
      <c r="G7163" s="9"/>
      <c r="H7163" s="255" t="s">
        <v>9168</v>
      </c>
      <c r="I7163" s="9">
        <v>4</v>
      </c>
    </row>
    <row r="7164">
      <c r="A7164" s="255" t="s">
        <v>8341</v>
      </c>
      <c r="B7164" s="9">
        <v>9</v>
      </c>
      <c r="C7164" s="255" t="s">
        <v>9100</v>
      </c>
      <c r="D7164" s="9">
        <v>0.0089440268793900286</v>
      </c>
      <c r="E7164" s="9"/>
      <c r="F7164" s="255" t="s">
        <v>9132</v>
      </c>
      <c r="G7164" s="9"/>
      <c r="H7164" s="255" t="s">
        <v>9168</v>
      </c>
      <c r="I7164" s="9">
        <v>4</v>
      </c>
    </row>
    <row r="7165">
      <c r="A7165" s="255" t="s">
        <v>8342</v>
      </c>
      <c r="B7165" s="9">
        <v>9</v>
      </c>
      <c r="C7165" s="255" t="s">
        <v>9100</v>
      </c>
      <c r="D7165" s="9">
        <v>-0.0025076019028725167</v>
      </c>
      <c r="E7165" s="9"/>
      <c r="F7165" s="255" t="s">
        <v>9136</v>
      </c>
      <c r="G7165" s="9"/>
      <c r="H7165" s="255" t="s">
        <v>9168</v>
      </c>
      <c r="I7165" s="9">
        <v>4</v>
      </c>
    </row>
    <row r="7166">
      <c r="A7166" s="255" t="s">
        <v>8343</v>
      </c>
      <c r="B7166" s="9">
        <v>9</v>
      </c>
      <c r="C7166" s="255" t="s">
        <v>9100</v>
      </c>
      <c r="D7166" s="9">
        <v>-0.0035125705828213762</v>
      </c>
      <c r="E7166" s="9"/>
      <c r="F7166" s="255" t="s">
        <v>9137</v>
      </c>
      <c r="G7166" s="9"/>
      <c r="H7166" s="255" t="s">
        <v>9168</v>
      </c>
      <c r="I7166" s="9">
        <v>4</v>
      </c>
    </row>
    <row r="7167">
      <c r="A7167" s="255" t="s">
        <v>8344</v>
      </c>
      <c r="B7167" s="9">
        <v>10</v>
      </c>
      <c r="C7167" s="255" t="s">
        <v>9100</v>
      </c>
      <c r="D7167" s="9">
        <v>-0.0020513677258017934</v>
      </c>
      <c r="E7167" s="9"/>
      <c r="F7167" s="255" t="s">
        <v>9129</v>
      </c>
      <c r="G7167" s="9"/>
      <c r="H7167" s="255" t="s">
        <v>9168</v>
      </c>
      <c r="I7167" s="9">
        <v>4</v>
      </c>
    </row>
    <row r="7168">
      <c r="A7168" s="255" t="s">
        <v>8345</v>
      </c>
      <c r="B7168" s="9">
        <v>10</v>
      </c>
      <c r="C7168" s="255" t="s">
        <v>9100</v>
      </c>
      <c r="D7168" s="9">
        <v>-0.0020513677258017934</v>
      </c>
      <c r="E7168" s="9"/>
      <c r="F7168" s="255" t="s">
        <v>9130</v>
      </c>
      <c r="G7168" s="9"/>
      <c r="H7168" s="255" t="s">
        <v>9168</v>
      </c>
      <c r="I7168" s="9">
        <v>4</v>
      </c>
    </row>
    <row r="7169">
      <c r="A7169" s="255" t="s">
        <v>8346</v>
      </c>
      <c r="B7169" s="9">
        <v>10</v>
      </c>
      <c r="C7169" s="255" t="s">
        <v>9100</v>
      </c>
      <c r="D7169" s="9">
        <v>0.0060679129694200858</v>
      </c>
      <c r="E7169" s="9"/>
      <c r="F7169" s="255" t="s">
        <v>9131</v>
      </c>
      <c r="G7169" s="9"/>
      <c r="H7169" s="255" t="s">
        <v>9168</v>
      </c>
      <c r="I7169" s="9">
        <v>4</v>
      </c>
    </row>
    <row r="7170">
      <c r="A7170" s="255" t="s">
        <v>8347</v>
      </c>
      <c r="B7170" s="9">
        <v>10</v>
      </c>
      <c r="C7170" s="255" t="s">
        <v>9100</v>
      </c>
      <c r="D7170" s="9">
        <v>0</v>
      </c>
      <c r="E7170" s="9"/>
      <c r="F7170" s="255" t="s">
        <v>9121</v>
      </c>
      <c r="G7170" s="9"/>
      <c r="H7170" s="255" t="s">
        <v>9168</v>
      </c>
      <c r="I7170" s="9">
        <v>4</v>
      </c>
    </row>
    <row r="7171">
      <c r="A7171" s="255" t="s">
        <v>8348</v>
      </c>
      <c r="B7171" s="9">
        <v>10</v>
      </c>
      <c r="C7171" s="255" t="s">
        <v>9100</v>
      </c>
      <c r="D7171" s="9">
        <v>0</v>
      </c>
      <c r="E7171" s="9"/>
      <c r="F7171" s="255" t="s">
        <v>9120</v>
      </c>
      <c r="G7171" s="9"/>
      <c r="H7171" s="255" t="s">
        <v>9168</v>
      </c>
      <c r="I7171" s="9">
        <v>4</v>
      </c>
    </row>
    <row r="7172">
      <c r="A7172" s="255" t="s">
        <v>8349</v>
      </c>
      <c r="B7172" s="9">
        <v>10</v>
      </c>
      <c r="C7172" s="255" t="s">
        <v>9100</v>
      </c>
      <c r="D7172" s="9">
        <v>0.0040165452436182929</v>
      </c>
      <c r="E7172" s="9"/>
      <c r="F7172" s="255" t="s">
        <v>9122</v>
      </c>
      <c r="G7172" s="9"/>
      <c r="H7172" s="255" t="s">
        <v>9168</v>
      </c>
      <c r="I7172" s="9">
        <v>4</v>
      </c>
    </row>
    <row r="7173">
      <c r="A7173" s="255" t="s">
        <v>8350</v>
      </c>
      <c r="B7173" s="9">
        <v>10</v>
      </c>
      <c r="C7173" s="255" t="s">
        <v>9100</v>
      </c>
      <c r="D7173" s="9">
        <v>0.0040165452436182929</v>
      </c>
      <c r="E7173" s="9"/>
      <c r="F7173" s="255" t="s">
        <v>9123</v>
      </c>
      <c r="G7173" s="9"/>
      <c r="H7173" s="255" t="s">
        <v>9168</v>
      </c>
      <c r="I7173" s="9">
        <v>4</v>
      </c>
    </row>
    <row r="7174">
      <c r="A7174" s="255" t="s">
        <v>8351</v>
      </c>
      <c r="B7174" s="9">
        <v>10</v>
      </c>
      <c r="C7174" s="255" t="s">
        <v>9100</v>
      </c>
      <c r="D7174" s="9">
        <v>0.0040165452436182929</v>
      </c>
      <c r="E7174" s="9"/>
      <c r="F7174" s="255" t="s">
        <v>9124</v>
      </c>
      <c r="G7174" s="9"/>
      <c r="H7174" s="255" t="s">
        <v>9168</v>
      </c>
      <c r="I7174" s="9">
        <v>4</v>
      </c>
    </row>
    <row r="7175">
      <c r="A7175" s="255" t="s">
        <v>8352</v>
      </c>
      <c r="B7175" s="9">
        <v>10</v>
      </c>
      <c r="C7175" s="255" t="s">
        <v>9100</v>
      </c>
      <c r="D7175" s="9">
        <v>0.013231453284474384</v>
      </c>
      <c r="E7175" s="9"/>
      <c r="F7175" s="255" t="s">
        <v>9127</v>
      </c>
      <c r="G7175" s="9"/>
      <c r="H7175" s="255" t="s">
        <v>9168</v>
      </c>
      <c r="I7175" s="9">
        <v>4</v>
      </c>
    </row>
    <row r="7176">
      <c r="A7176" s="255" t="s">
        <v>8353</v>
      </c>
      <c r="B7176" s="9">
        <v>10</v>
      </c>
      <c r="C7176" s="255" t="s">
        <v>9100</v>
      </c>
      <c r="D7176" s="9">
        <v>0.013231453284474384</v>
      </c>
      <c r="E7176" s="9"/>
      <c r="F7176" s="255" t="s">
        <v>9128</v>
      </c>
      <c r="G7176" s="9"/>
      <c r="H7176" s="255" t="s">
        <v>9168</v>
      </c>
      <c r="I7176" s="9">
        <v>4</v>
      </c>
    </row>
    <row r="7177">
      <c r="A7177" s="255" t="s">
        <v>8354</v>
      </c>
      <c r="B7177" s="9">
        <v>10</v>
      </c>
      <c r="C7177" s="255" t="s">
        <v>9100</v>
      </c>
      <c r="D7177" s="9">
        <v>-0.0092149080408560919</v>
      </c>
      <c r="E7177" s="9"/>
      <c r="F7177" s="255" t="s">
        <v>9126</v>
      </c>
      <c r="G7177" s="9"/>
      <c r="H7177" s="255" t="s">
        <v>9168</v>
      </c>
      <c r="I7177" s="9">
        <v>4</v>
      </c>
    </row>
    <row r="7178">
      <c r="A7178" s="255" t="s">
        <v>8355</v>
      </c>
      <c r="B7178" s="9">
        <v>10</v>
      </c>
      <c r="C7178" s="255" t="s">
        <v>9100</v>
      </c>
      <c r="D7178" s="9">
        <v>0</v>
      </c>
      <c r="E7178" s="9"/>
      <c r="F7178" s="255" t="s">
        <v>9115</v>
      </c>
      <c r="G7178" s="9"/>
      <c r="H7178" s="255" t="s">
        <v>9168</v>
      </c>
      <c r="I7178" s="9">
        <v>4</v>
      </c>
    </row>
    <row r="7179">
      <c r="A7179" s="255" t="s">
        <v>8356</v>
      </c>
      <c r="B7179" s="9">
        <v>10</v>
      </c>
      <c r="C7179" s="255" t="s">
        <v>9100</v>
      </c>
      <c r="D7179" s="9">
        <v>0</v>
      </c>
      <c r="E7179" s="9"/>
      <c r="F7179" s="255" t="s">
        <v>9138</v>
      </c>
      <c r="G7179" s="9"/>
      <c r="H7179" s="255" t="s">
        <v>9168</v>
      </c>
      <c r="I7179" s="9">
        <v>4</v>
      </c>
    </row>
    <row r="7180">
      <c r="A7180" s="255" t="s">
        <v>8357</v>
      </c>
      <c r="B7180" s="9">
        <v>10</v>
      </c>
      <c r="C7180" s="255" t="s">
        <v>9100</v>
      </c>
      <c r="D7180" s="9">
        <v>0</v>
      </c>
      <c r="E7180" s="9"/>
      <c r="F7180" s="255" t="s">
        <v>9119</v>
      </c>
      <c r="G7180" s="9"/>
      <c r="H7180" s="255" t="s">
        <v>9168</v>
      </c>
      <c r="I7180" s="9">
        <v>4</v>
      </c>
    </row>
    <row r="7181">
      <c r="A7181" s="255" t="s">
        <v>8358</v>
      </c>
      <c r="B7181" s="9">
        <v>10</v>
      </c>
      <c r="C7181" s="255" t="s">
        <v>9100</v>
      </c>
      <c r="D7181" s="9">
        <v>0</v>
      </c>
      <c r="E7181" s="9"/>
      <c r="F7181" s="255" t="s">
        <v>9118</v>
      </c>
      <c r="G7181" s="9"/>
      <c r="H7181" s="255" t="s">
        <v>9168</v>
      </c>
      <c r="I7181" s="9">
        <v>4</v>
      </c>
    </row>
    <row r="7182">
      <c r="A7182" s="255" t="s">
        <v>8359</v>
      </c>
      <c r="B7182" s="9">
        <v>10</v>
      </c>
      <c r="C7182" s="255" t="s">
        <v>9100</v>
      </c>
      <c r="D7182" s="9">
        <v>0</v>
      </c>
      <c r="E7182" s="9"/>
      <c r="F7182" s="255" t="s">
        <v>9116</v>
      </c>
      <c r="G7182" s="9"/>
      <c r="H7182" s="255" t="s">
        <v>9168</v>
      </c>
      <c r="I7182" s="9">
        <v>4</v>
      </c>
    </row>
    <row r="7183">
      <c r="A7183" s="255" t="s">
        <v>8360</v>
      </c>
      <c r="B7183" s="9">
        <v>10</v>
      </c>
      <c r="C7183" s="255" t="s">
        <v>9100</v>
      </c>
      <c r="D7183" s="9">
        <v>0</v>
      </c>
      <c r="E7183" s="9"/>
      <c r="F7183" s="255" t="s">
        <v>9117</v>
      </c>
      <c r="G7183" s="9"/>
      <c r="H7183" s="255" t="s">
        <v>9168</v>
      </c>
      <c r="I7183" s="9">
        <v>4</v>
      </c>
    </row>
    <row r="7184">
      <c r="A7184" s="255" t="s">
        <v>8361</v>
      </c>
      <c r="B7184" s="9">
        <v>10</v>
      </c>
      <c r="C7184" s="255" t="s">
        <v>9100</v>
      </c>
      <c r="D7184" s="9">
        <v>0.0059409066279843365</v>
      </c>
      <c r="E7184" s="9"/>
      <c r="F7184" s="255" t="s">
        <v>9133</v>
      </c>
      <c r="G7184" s="9"/>
      <c r="H7184" s="255" t="s">
        <v>9168</v>
      </c>
      <c r="I7184" s="9">
        <v>4</v>
      </c>
    </row>
    <row r="7185">
      <c r="A7185" s="255" t="s">
        <v>8362</v>
      </c>
      <c r="B7185" s="9">
        <v>10</v>
      </c>
      <c r="C7185" s="255" t="s">
        <v>9100</v>
      </c>
      <c r="D7185" s="9">
        <v>-0.0044850610873442744</v>
      </c>
      <c r="E7185" s="9"/>
      <c r="F7185" s="255" t="s">
        <v>9134</v>
      </c>
      <c r="G7185" s="9"/>
      <c r="H7185" s="255" t="s">
        <v>9168</v>
      </c>
      <c r="I7185" s="9">
        <v>4</v>
      </c>
    </row>
    <row r="7186">
      <c r="A7186" s="255" t="s">
        <v>8363</v>
      </c>
      <c r="B7186" s="9">
        <v>10</v>
      </c>
      <c r="C7186" s="255" t="s">
        <v>9100</v>
      </c>
      <c r="D7186" s="9">
        <v>0.0014558455406400621</v>
      </c>
      <c r="E7186" s="9"/>
      <c r="F7186" s="255" t="s">
        <v>9135</v>
      </c>
      <c r="G7186" s="9"/>
      <c r="H7186" s="255" t="s">
        <v>9168</v>
      </c>
      <c r="I7186" s="9">
        <v>4</v>
      </c>
    </row>
    <row r="7187">
      <c r="A7187" s="255" t="s">
        <v>8364</v>
      </c>
      <c r="B7187" s="9">
        <v>10</v>
      </c>
      <c r="C7187" s="255" t="s">
        <v>9100</v>
      </c>
      <c r="D7187" s="9">
        <v>0.0084899375188042352</v>
      </c>
      <c r="E7187" s="9"/>
      <c r="F7187" s="255" t="s">
        <v>9114</v>
      </c>
      <c r="G7187" s="9"/>
      <c r="H7187" s="255" t="s">
        <v>9168</v>
      </c>
      <c r="I7187" s="9">
        <v>4</v>
      </c>
    </row>
    <row r="7188">
      <c r="A7188" s="255" t="s">
        <v>8365</v>
      </c>
      <c r="B7188" s="9">
        <v>10</v>
      </c>
      <c r="C7188" s="255" t="s">
        <v>9100</v>
      </c>
      <c r="D7188" s="9">
        <v>0.0032856702250300858</v>
      </c>
      <c r="E7188" s="9"/>
      <c r="F7188" s="255" t="s">
        <v>9125</v>
      </c>
      <c r="G7188" s="9"/>
      <c r="H7188" s="255" t="s">
        <v>9168</v>
      </c>
      <c r="I7188" s="9">
        <v>4</v>
      </c>
    </row>
    <row r="7189">
      <c r="A7189" s="255" t="s">
        <v>8366</v>
      </c>
      <c r="B7189" s="9">
        <v>10</v>
      </c>
      <c r="C7189" s="255" t="s">
        <v>9100</v>
      </c>
      <c r="D7189" s="9">
        <v>0.011775607743834321</v>
      </c>
      <c r="E7189" s="9"/>
      <c r="F7189" s="255" t="s">
        <v>9132</v>
      </c>
      <c r="G7189" s="9"/>
      <c r="H7189" s="255" t="s">
        <v>9168</v>
      </c>
      <c r="I7189" s="9">
        <v>4</v>
      </c>
    </row>
    <row r="7190">
      <c r="A7190" s="255" t="s">
        <v>8367</v>
      </c>
      <c r="B7190" s="9">
        <v>10</v>
      </c>
      <c r="C7190" s="255" t="s">
        <v>9100</v>
      </c>
      <c r="D7190" s="9">
        <v>-0.0035072132664418555</v>
      </c>
      <c r="E7190" s="9"/>
      <c r="F7190" s="255" t="s">
        <v>9136</v>
      </c>
      <c r="G7190" s="9"/>
      <c r="H7190" s="255" t="s">
        <v>9168</v>
      </c>
      <c r="I7190" s="9">
        <v>4</v>
      </c>
    </row>
    <row r="7191">
      <c r="A7191" s="255" t="s">
        <v>8368</v>
      </c>
      <c r="B7191" s="9">
        <v>10</v>
      </c>
      <c r="C7191" s="255" t="s">
        <v>9100</v>
      </c>
      <c r="D7191" s="9">
        <v>-0.0057076947744142351</v>
      </c>
      <c r="E7191" s="9"/>
      <c r="F7191" s="255" t="s">
        <v>9137</v>
      </c>
      <c r="G7191" s="9"/>
      <c r="H7191" s="255" t="s">
        <v>9168</v>
      </c>
      <c r="I7191" s="9">
        <v>4</v>
      </c>
    </row>
    <row r="7192">
      <c r="A7192" s="255" t="s">
        <v>8369</v>
      </c>
      <c r="B7192" s="9">
        <v>1</v>
      </c>
      <c r="C7192" s="255" t="s">
        <v>9101</v>
      </c>
      <c r="D7192" s="9">
        <v>0.0075740514250303747</v>
      </c>
      <c r="E7192" s="9"/>
      <c r="F7192" s="255" t="s">
        <v>9129</v>
      </c>
      <c r="G7192" s="9"/>
      <c r="H7192" s="255" t="s">
        <v>9168</v>
      </c>
      <c r="I7192" s="9">
        <v>4</v>
      </c>
    </row>
    <row r="7193">
      <c r="A7193" s="255" t="s">
        <v>8370</v>
      </c>
      <c r="B7193" s="9">
        <v>1</v>
      </c>
      <c r="C7193" s="255" t="s">
        <v>9101</v>
      </c>
      <c r="D7193" s="9">
        <v>0.0075740514250303747</v>
      </c>
      <c r="E7193" s="9"/>
      <c r="F7193" s="255" t="s">
        <v>9130</v>
      </c>
      <c r="G7193" s="9"/>
      <c r="H7193" s="255" t="s">
        <v>9168</v>
      </c>
      <c r="I7193" s="9">
        <v>4</v>
      </c>
    </row>
    <row r="7194">
      <c r="A7194" s="255" t="s">
        <v>8371</v>
      </c>
      <c r="B7194" s="9">
        <v>1</v>
      </c>
      <c r="C7194" s="255" t="s">
        <v>9101</v>
      </c>
      <c r="D7194" s="9">
        <v>0.0030263928474265553</v>
      </c>
      <c r="E7194" s="9"/>
      <c r="F7194" s="255" t="s">
        <v>9131</v>
      </c>
      <c r="G7194" s="9"/>
      <c r="H7194" s="255" t="s">
        <v>9168</v>
      </c>
      <c r="I7194" s="9">
        <v>4</v>
      </c>
    </row>
    <row r="7195">
      <c r="A7195" s="255" t="s">
        <v>8372</v>
      </c>
      <c r="B7195" s="9">
        <v>1</v>
      </c>
      <c r="C7195" s="255" t="s">
        <v>9101</v>
      </c>
      <c r="D7195" s="9"/>
      <c r="E7195" s="9"/>
      <c r="F7195" s="255" t="s">
        <v>9121</v>
      </c>
      <c r="G7195" s="9"/>
      <c r="H7195" s="255" t="s">
        <v>9168</v>
      </c>
      <c r="I7195" s="9">
        <v>4</v>
      </c>
    </row>
    <row r="7196">
      <c r="A7196" s="255" t="s">
        <v>8373</v>
      </c>
      <c r="B7196" s="9">
        <v>1</v>
      </c>
      <c r="C7196" s="255" t="s">
        <v>9101</v>
      </c>
      <c r="D7196" s="9"/>
      <c r="E7196" s="9"/>
      <c r="F7196" s="255" t="s">
        <v>9120</v>
      </c>
      <c r="G7196" s="9"/>
      <c r="H7196" s="255" t="s">
        <v>9168</v>
      </c>
      <c r="I7196" s="9">
        <v>4</v>
      </c>
    </row>
    <row r="7197">
      <c r="A7197" s="255" t="s">
        <v>8374</v>
      </c>
      <c r="B7197" s="9">
        <v>1</v>
      </c>
      <c r="C7197" s="255" t="s">
        <v>9101</v>
      </c>
      <c r="D7197" s="9">
        <v>0.0051915372480220599</v>
      </c>
      <c r="E7197" s="9"/>
      <c r="F7197" s="255" t="s">
        <v>9122</v>
      </c>
      <c r="G7197" s="9"/>
      <c r="H7197" s="255" t="s">
        <v>9168</v>
      </c>
      <c r="I7197" s="9">
        <v>4</v>
      </c>
    </row>
    <row r="7198">
      <c r="A7198" s="255" t="s">
        <v>8375</v>
      </c>
      <c r="B7198" s="9">
        <v>1</v>
      </c>
      <c r="C7198" s="255" t="s">
        <v>9101</v>
      </c>
      <c r="D7198" s="9">
        <v>0.0051915372480220599</v>
      </c>
      <c r="E7198" s="9"/>
      <c r="F7198" s="255" t="s">
        <v>9123</v>
      </c>
      <c r="G7198" s="9"/>
      <c r="H7198" s="255" t="s">
        <v>9168</v>
      </c>
      <c r="I7198" s="9">
        <v>4</v>
      </c>
    </row>
    <row r="7199">
      <c r="A7199" s="255" t="s">
        <v>8376</v>
      </c>
      <c r="B7199" s="9">
        <v>1</v>
      </c>
      <c r="C7199" s="255" t="s">
        <v>9101</v>
      </c>
      <c r="D7199" s="9">
        <v>0.0051915372480220599</v>
      </c>
      <c r="E7199" s="9"/>
      <c r="F7199" s="255" t="s">
        <v>9124</v>
      </c>
      <c r="G7199" s="9"/>
      <c r="H7199" s="255" t="s">
        <v>9168</v>
      </c>
      <c r="I7199" s="9">
        <v>4</v>
      </c>
    </row>
    <row r="7200">
      <c r="A7200" s="255" t="s">
        <v>8377</v>
      </c>
      <c r="B7200" s="9">
        <v>1</v>
      </c>
      <c r="C7200" s="255" t="s">
        <v>9101</v>
      </c>
      <c r="D7200" s="9">
        <v>0.0087765233553181044</v>
      </c>
      <c r="E7200" s="9"/>
      <c r="F7200" s="255" t="s">
        <v>9127</v>
      </c>
      <c r="G7200" s="9"/>
      <c r="H7200" s="255" t="s">
        <v>9168</v>
      </c>
      <c r="I7200" s="9">
        <v>4</v>
      </c>
    </row>
    <row r="7201">
      <c r="A7201" s="255" t="s">
        <v>8378</v>
      </c>
      <c r="B7201" s="9">
        <v>1</v>
      </c>
      <c r="C7201" s="255" t="s">
        <v>9101</v>
      </c>
      <c r="D7201" s="9">
        <v>0.0087765233553181044</v>
      </c>
      <c r="E7201" s="9"/>
      <c r="F7201" s="255" t="s">
        <v>9128</v>
      </c>
      <c r="G7201" s="9"/>
      <c r="H7201" s="255" t="s">
        <v>9168</v>
      </c>
      <c r="I7201" s="9">
        <v>4</v>
      </c>
    </row>
    <row r="7202">
      <c r="A7202" s="255" t="s">
        <v>8379</v>
      </c>
      <c r="B7202" s="9">
        <v>1</v>
      </c>
      <c r="C7202" s="255" t="s">
        <v>9101</v>
      </c>
      <c r="D7202" s="9">
        <v>-0.0084850071046351366</v>
      </c>
      <c r="E7202" s="9"/>
      <c r="F7202" s="255" t="s">
        <v>9126</v>
      </c>
      <c r="G7202" s="9"/>
      <c r="H7202" s="255" t="s">
        <v>9168</v>
      </c>
      <c r="I7202" s="9">
        <v>4</v>
      </c>
    </row>
    <row r="7203">
      <c r="A7203" s="255" t="s">
        <v>8380</v>
      </c>
      <c r="B7203" s="9">
        <v>1</v>
      </c>
      <c r="C7203" s="255" t="s">
        <v>9101</v>
      </c>
      <c r="D7203" s="9"/>
      <c r="E7203" s="9"/>
      <c r="F7203" s="255" t="s">
        <v>9115</v>
      </c>
      <c r="G7203" s="9"/>
      <c r="H7203" s="255" t="s">
        <v>9168</v>
      </c>
      <c r="I7203" s="9">
        <v>4</v>
      </c>
    </row>
    <row r="7204">
      <c r="A7204" s="255" t="s">
        <v>8381</v>
      </c>
      <c r="B7204" s="9">
        <v>1</v>
      </c>
      <c r="C7204" s="255" t="s">
        <v>9101</v>
      </c>
      <c r="D7204" s="9"/>
      <c r="E7204" s="9"/>
      <c r="F7204" s="255" t="s">
        <v>9138</v>
      </c>
      <c r="G7204" s="9"/>
      <c r="H7204" s="255" t="s">
        <v>9168</v>
      </c>
      <c r="I7204" s="9">
        <v>4</v>
      </c>
    </row>
    <row r="7205">
      <c r="A7205" s="255" t="s">
        <v>8382</v>
      </c>
      <c r="B7205" s="9">
        <v>1</v>
      </c>
      <c r="C7205" s="255" t="s">
        <v>9101</v>
      </c>
      <c r="D7205" s="9"/>
      <c r="E7205" s="9"/>
      <c r="F7205" s="255" t="s">
        <v>9119</v>
      </c>
      <c r="G7205" s="9"/>
      <c r="H7205" s="255" t="s">
        <v>9168</v>
      </c>
      <c r="I7205" s="9">
        <v>4</v>
      </c>
    </row>
    <row r="7206">
      <c r="A7206" s="255" t="s">
        <v>8383</v>
      </c>
      <c r="B7206" s="9">
        <v>1</v>
      </c>
      <c r="C7206" s="255" t="s">
        <v>9101</v>
      </c>
      <c r="D7206" s="9"/>
      <c r="E7206" s="9"/>
      <c r="F7206" s="255" t="s">
        <v>9118</v>
      </c>
      <c r="G7206" s="9"/>
      <c r="H7206" s="255" t="s">
        <v>9168</v>
      </c>
      <c r="I7206" s="9">
        <v>4</v>
      </c>
    </row>
    <row r="7207">
      <c r="A7207" s="255" t="s">
        <v>8384</v>
      </c>
      <c r="B7207" s="9">
        <v>1</v>
      </c>
      <c r="C7207" s="255" t="s">
        <v>9101</v>
      </c>
      <c r="D7207" s="9"/>
      <c r="E7207" s="9"/>
      <c r="F7207" s="255" t="s">
        <v>9116</v>
      </c>
      <c r="G7207" s="9"/>
      <c r="H7207" s="255" t="s">
        <v>9168</v>
      </c>
      <c r="I7207" s="9">
        <v>4</v>
      </c>
    </row>
    <row r="7208">
      <c r="A7208" s="255" t="s">
        <v>8385</v>
      </c>
      <c r="B7208" s="9">
        <v>1</v>
      </c>
      <c r="C7208" s="255" t="s">
        <v>9101</v>
      </c>
      <c r="D7208" s="9"/>
      <c r="E7208" s="9"/>
      <c r="F7208" s="255" t="s">
        <v>9117</v>
      </c>
      <c r="G7208" s="9"/>
      <c r="H7208" s="255" t="s">
        <v>9168</v>
      </c>
      <c r="I7208" s="9">
        <v>4</v>
      </c>
    </row>
    <row r="7209">
      <c r="A7209" s="255" t="s">
        <v>8386</v>
      </c>
      <c r="B7209" s="9">
        <v>1</v>
      </c>
      <c r="C7209" s="255" t="s">
        <v>9101</v>
      </c>
      <c r="D7209" s="9">
        <v>0.0088499202743220224</v>
      </c>
      <c r="E7209" s="9"/>
      <c r="F7209" s="255" t="s">
        <v>9133</v>
      </c>
      <c r="G7209" s="9"/>
      <c r="H7209" s="255" t="s">
        <v>9168</v>
      </c>
      <c r="I7209" s="9">
        <v>4</v>
      </c>
    </row>
    <row r="7210">
      <c r="A7210" s="255" t="s">
        <v>8387</v>
      </c>
      <c r="B7210" s="9">
        <v>1</v>
      </c>
      <c r="C7210" s="255" t="s">
        <v>9101</v>
      </c>
      <c r="D7210" s="9"/>
      <c r="E7210" s="9"/>
      <c r="F7210" s="255" t="s">
        <v>9134</v>
      </c>
      <c r="G7210" s="9"/>
      <c r="H7210" s="255" t="s">
        <v>9168</v>
      </c>
      <c r="I7210" s="9">
        <v>4</v>
      </c>
    </row>
    <row r="7211">
      <c r="A7211" s="255" t="s">
        <v>8388</v>
      </c>
      <c r="B7211" s="9">
        <v>1</v>
      </c>
      <c r="C7211" s="255" t="s">
        <v>9101</v>
      </c>
      <c r="D7211" s="9">
        <v>0.007574763792363548</v>
      </c>
      <c r="E7211" s="9"/>
      <c r="F7211" s="255" t="s">
        <v>9135</v>
      </c>
      <c r="G7211" s="9"/>
      <c r="H7211" s="255" t="s">
        <v>9168</v>
      </c>
      <c r="I7211" s="9">
        <v>4</v>
      </c>
    </row>
    <row r="7212">
      <c r="A7212" s="255" t="s">
        <v>8389</v>
      </c>
      <c r="B7212" s="9">
        <v>1</v>
      </c>
      <c r="C7212" s="255" t="s">
        <v>9101</v>
      </c>
      <c r="D7212" s="9">
        <v>0.012260859462084729</v>
      </c>
      <c r="E7212" s="9"/>
      <c r="F7212" s="255" t="s">
        <v>9114</v>
      </c>
      <c r="G7212" s="9"/>
      <c r="H7212" s="255" t="s">
        <v>9168</v>
      </c>
      <c r="I7212" s="9">
        <v>4</v>
      </c>
    </row>
    <row r="7213">
      <c r="A7213" s="255" t="s">
        <v>8390</v>
      </c>
      <c r="B7213" s="9">
        <v>1</v>
      </c>
      <c r="C7213" s="255" t="s">
        <v>9101</v>
      </c>
      <c r="D7213" s="9">
        <v>0.0022599257729350938</v>
      </c>
      <c r="E7213" s="9"/>
      <c r="F7213" s="255" t="s">
        <v>9125</v>
      </c>
      <c r="G7213" s="9"/>
      <c r="H7213" s="255" t="s">
        <v>9168</v>
      </c>
      <c r="I7213" s="9">
        <v>4</v>
      </c>
    </row>
    <row r="7214">
      <c r="A7214" s="255" t="s">
        <v>8391</v>
      </c>
      <c r="B7214" s="9">
        <v>1</v>
      </c>
      <c r="C7214" s="255" t="s">
        <v>9101</v>
      </c>
      <c r="D7214" s="9">
        <v>0.0045683970135449699</v>
      </c>
      <c r="E7214" s="9"/>
      <c r="F7214" s="255" t="s">
        <v>9132</v>
      </c>
      <c r="G7214" s="9"/>
      <c r="H7214" s="255" t="s">
        <v>9168</v>
      </c>
      <c r="I7214" s="9">
        <v>4</v>
      </c>
    </row>
    <row r="7215">
      <c r="A7215" s="255" t="s">
        <v>8392</v>
      </c>
      <c r="B7215" s="9">
        <v>1</v>
      </c>
      <c r="C7215" s="255" t="s">
        <v>9101</v>
      </c>
      <c r="D7215" s="9">
        <v>-0.019085836509534236</v>
      </c>
      <c r="E7215" s="9"/>
      <c r="F7215" s="255" t="s">
        <v>9136</v>
      </c>
      <c r="G7215" s="9"/>
      <c r="H7215" s="255" t="s">
        <v>9168</v>
      </c>
      <c r="I7215" s="9">
        <v>4</v>
      </c>
    </row>
    <row r="7216">
      <c r="A7216" s="255" t="s">
        <v>8393</v>
      </c>
      <c r="B7216" s="9">
        <v>1</v>
      </c>
      <c r="C7216" s="255" t="s">
        <v>9101</v>
      </c>
      <c r="D7216" s="9">
        <v>-0.0081899640065397454</v>
      </c>
      <c r="E7216" s="9"/>
      <c r="F7216" s="255" t="s">
        <v>9137</v>
      </c>
      <c r="G7216" s="9"/>
      <c r="H7216" s="255" t="s">
        <v>9168</v>
      </c>
      <c r="I7216" s="9">
        <v>4</v>
      </c>
    </row>
    <row r="7217">
      <c r="A7217" s="255" t="s">
        <v>8394</v>
      </c>
      <c r="B7217" s="9">
        <v>2</v>
      </c>
      <c r="C7217" s="255" t="s">
        <v>9101</v>
      </c>
      <c r="D7217" s="9">
        <v>0.0070982547176124131</v>
      </c>
      <c r="E7217" s="9"/>
      <c r="F7217" s="255" t="s">
        <v>9129</v>
      </c>
      <c r="G7217" s="9"/>
      <c r="H7217" s="255" t="s">
        <v>9168</v>
      </c>
      <c r="I7217" s="9">
        <v>4</v>
      </c>
    </row>
    <row r="7218">
      <c r="A7218" s="255" t="s">
        <v>8395</v>
      </c>
      <c r="B7218" s="9">
        <v>2</v>
      </c>
      <c r="C7218" s="255" t="s">
        <v>9101</v>
      </c>
      <c r="D7218" s="9">
        <v>0.0070982547176124131</v>
      </c>
      <c r="E7218" s="9"/>
      <c r="F7218" s="255" t="s">
        <v>9130</v>
      </c>
      <c r="G7218" s="9"/>
      <c r="H7218" s="255" t="s">
        <v>9168</v>
      </c>
      <c r="I7218" s="9">
        <v>4</v>
      </c>
    </row>
    <row r="7219">
      <c r="A7219" s="255" t="s">
        <v>8396</v>
      </c>
      <c r="B7219" s="9">
        <v>2</v>
      </c>
      <c r="C7219" s="255" t="s">
        <v>9101</v>
      </c>
      <c r="D7219" s="9">
        <v>0.0031521370843124513</v>
      </c>
      <c r="E7219" s="9"/>
      <c r="F7219" s="255" t="s">
        <v>9131</v>
      </c>
      <c r="G7219" s="9"/>
      <c r="H7219" s="255" t="s">
        <v>9168</v>
      </c>
      <c r="I7219" s="9">
        <v>4</v>
      </c>
    </row>
    <row r="7220">
      <c r="A7220" s="255" t="s">
        <v>8397</v>
      </c>
      <c r="B7220" s="9">
        <v>2</v>
      </c>
      <c r="C7220" s="255" t="s">
        <v>9101</v>
      </c>
      <c r="D7220" s="9"/>
      <c r="E7220" s="9"/>
      <c r="F7220" s="255" t="s">
        <v>9121</v>
      </c>
      <c r="G7220" s="9"/>
      <c r="H7220" s="255" t="s">
        <v>9168</v>
      </c>
      <c r="I7220" s="9">
        <v>4</v>
      </c>
    </row>
    <row r="7221">
      <c r="A7221" s="255" t="s">
        <v>8398</v>
      </c>
      <c r="B7221" s="9">
        <v>2</v>
      </c>
      <c r="C7221" s="255" t="s">
        <v>9101</v>
      </c>
      <c r="D7221" s="9"/>
      <c r="E7221" s="9"/>
      <c r="F7221" s="255" t="s">
        <v>9120</v>
      </c>
      <c r="G7221" s="9"/>
      <c r="H7221" s="255" t="s">
        <v>9168</v>
      </c>
      <c r="I7221" s="9">
        <v>4</v>
      </c>
    </row>
    <row r="7222">
      <c r="A7222" s="255" t="s">
        <v>8399</v>
      </c>
      <c r="B7222" s="9">
        <v>2</v>
      </c>
      <c r="C7222" s="255" t="s">
        <v>9101</v>
      </c>
      <c r="D7222" s="9">
        <v>0.00613668886638539</v>
      </c>
      <c r="E7222" s="9"/>
      <c r="F7222" s="255" t="s">
        <v>9122</v>
      </c>
      <c r="G7222" s="9"/>
      <c r="H7222" s="255" t="s">
        <v>9168</v>
      </c>
      <c r="I7222" s="9">
        <v>4</v>
      </c>
    </row>
    <row r="7223">
      <c r="A7223" s="255" t="s">
        <v>8400</v>
      </c>
      <c r="B7223" s="9">
        <v>2</v>
      </c>
      <c r="C7223" s="255" t="s">
        <v>9101</v>
      </c>
      <c r="D7223" s="9">
        <v>0.00613668886638539</v>
      </c>
      <c r="E7223" s="9"/>
      <c r="F7223" s="255" t="s">
        <v>9123</v>
      </c>
      <c r="G7223" s="9"/>
      <c r="H7223" s="255" t="s">
        <v>9168</v>
      </c>
      <c r="I7223" s="9">
        <v>4</v>
      </c>
    </row>
    <row r="7224">
      <c r="A7224" s="255" t="s">
        <v>8401</v>
      </c>
      <c r="B7224" s="9">
        <v>2</v>
      </c>
      <c r="C7224" s="255" t="s">
        <v>9101</v>
      </c>
      <c r="D7224" s="9">
        <v>0.00613668886638539</v>
      </c>
      <c r="E7224" s="9"/>
      <c r="F7224" s="255" t="s">
        <v>9124</v>
      </c>
      <c r="G7224" s="9"/>
      <c r="H7224" s="255" t="s">
        <v>9168</v>
      </c>
      <c r="I7224" s="9">
        <v>4</v>
      </c>
    </row>
    <row r="7225">
      <c r="A7225" s="255" t="s">
        <v>8402</v>
      </c>
      <c r="B7225" s="9">
        <v>2</v>
      </c>
      <c r="C7225" s="255" t="s">
        <v>9101</v>
      </c>
      <c r="D7225" s="9">
        <v>0.0089842747277287475</v>
      </c>
      <c r="E7225" s="9"/>
      <c r="F7225" s="255" t="s">
        <v>9127</v>
      </c>
      <c r="G7225" s="9"/>
      <c r="H7225" s="255" t="s">
        <v>9168</v>
      </c>
      <c r="I7225" s="9">
        <v>4</v>
      </c>
    </row>
    <row r="7226">
      <c r="A7226" s="255" t="s">
        <v>8403</v>
      </c>
      <c r="B7226" s="9">
        <v>2</v>
      </c>
      <c r="C7226" s="255" t="s">
        <v>9101</v>
      </c>
      <c r="D7226" s="9">
        <v>0.0089842747277287475</v>
      </c>
      <c r="E7226" s="9"/>
      <c r="F7226" s="255" t="s">
        <v>9128</v>
      </c>
      <c r="G7226" s="9"/>
      <c r="H7226" s="255" t="s">
        <v>9168</v>
      </c>
      <c r="I7226" s="9">
        <v>4</v>
      </c>
    </row>
    <row r="7227">
      <c r="A7227" s="255" t="s">
        <v>8404</v>
      </c>
      <c r="B7227" s="9">
        <v>2</v>
      </c>
      <c r="C7227" s="255" t="s">
        <v>9101</v>
      </c>
      <c r="D7227" s="9">
        <v>-0.0065672748609040821</v>
      </c>
      <c r="E7227" s="9"/>
      <c r="F7227" s="255" t="s">
        <v>9126</v>
      </c>
      <c r="G7227" s="9"/>
      <c r="H7227" s="255" t="s">
        <v>9168</v>
      </c>
      <c r="I7227" s="9">
        <v>4</v>
      </c>
    </row>
    <row r="7228">
      <c r="A7228" s="255" t="s">
        <v>8405</v>
      </c>
      <c r="B7228" s="9">
        <v>2</v>
      </c>
      <c r="C7228" s="255" t="s">
        <v>9101</v>
      </c>
      <c r="D7228" s="9"/>
      <c r="E7228" s="9"/>
      <c r="F7228" s="255" t="s">
        <v>9115</v>
      </c>
      <c r="G7228" s="9"/>
      <c r="H7228" s="255" t="s">
        <v>9168</v>
      </c>
      <c r="I7228" s="9">
        <v>4</v>
      </c>
    </row>
    <row r="7229">
      <c r="A7229" s="255" t="s">
        <v>8406</v>
      </c>
      <c r="B7229" s="9">
        <v>2</v>
      </c>
      <c r="C7229" s="255" t="s">
        <v>9101</v>
      </c>
      <c r="D7229" s="9"/>
      <c r="E7229" s="9"/>
      <c r="F7229" s="255" t="s">
        <v>9138</v>
      </c>
      <c r="G7229" s="9"/>
      <c r="H7229" s="255" t="s">
        <v>9168</v>
      </c>
      <c r="I7229" s="9">
        <v>4</v>
      </c>
    </row>
    <row r="7230">
      <c r="A7230" s="255" t="s">
        <v>8407</v>
      </c>
      <c r="B7230" s="9">
        <v>2</v>
      </c>
      <c r="C7230" s="255" t="s">
        <v>9101</v>
      </c>
      <c r="D7230" s="9"/>
      <c r="E7230" s="9"/>
      <c r="F7230" s="255" t="s">
        <v>9119</v>
      </c>
      <c r="G7230" s="9"/>
      <c r="H7230" s="255" t="s">
        <v>9168</v>
      </c>
      <c r="I7230" s="9">
        <v>4</v>
      </c>
    </row>
    <row r="7231">
      <c r="A7231" s="255" t="s">
        <v>8408</v>
      </c>
      <c r="B7231" s="9">
        <v>2</v>
      </c>
      <c r="C7231" s="255" t="s">
        <v>9101</v>
      </c>
      <c r="D7231" s="9"/>
      <c r="E7231" s="9"/>
      <c r="F7231" s="255" t="s">
        <v>9118</v>
      </c>
      <c r="G7231" s="9"/>
      <c r="H7231" s="255" t="s">
        <v>9168</v>
      </c>
      <c r="I7231" s="9">
        <v>4</v>
      </c>
    </row>
    <row r="7232">
      <c r="A7232" s="255" t="s">
        <v>8409</v>
      </c>
      <c r="B7232" s="9">
        <v>2</v>
      </c>
      <c r="C7232" s="255" t="s">
        <v>9101</v>
      </c>
      <c r="D7232" s="9"/>
      <c r="E7232" s="9"/>
      <c r="F7232" s="255" t="s">
        <v>9116</v>
      </c>
      <c r="G7232" s="9"/>
      <c r="H7232" s="255" t="s">
        <v>9168</v>
      </c>
      <c r="I7232" s="9">
        <v>4</v>
      </c>
    </row>
    <row r="7233">
      <c r="A7233" s="255" t="s">
        <v>8410</v>
      </c>
      <c r="B7233" s="9">
        <v>2</v>
      </c>
      <c r="C7233" s="255" t="s">
        <v>9101</v>
      </c>
      <c r="D7233" s="9"/>
      <c r="E7233" s="9"/>
      <c r="F7233" s="255" t="s">
        <v>9117</v>
      </c>
      <c r="G7233" s="9"/>
      <c r="H7233" s="255" t="s">
        <v>9168</v>
      </c>
      <c r="I7233" s="9">
        <v>4</v>
      </c>
    </row>
    <row r="7234">
      <c r="A7234" s="255" t="s">
        <v>8411</v>
      </c>
      <c r="B7234" s="9">
        <v>2</v>
      </c>
      <c r="C7234" s="255" t="s">
        <v>9101</v>
      </c>
      <c r="D7234" s="9">
        <v>0.0087433286036752867</v>
      </c>
      <c r="E7234" s="9"/>
      <c r="F7234" s="255" t="s">
        <v>9133</v>
      </c>
      <c r="G7234" s="9"/>
      <c r="H7234" s="255" t="s">
        <v>9168</v>
      </c>
      <c r="I7234" s="9">
        <v>4</v>
      </c>
    </row>
    <row r="7235">
      <c r="A7235" s="255" t="s">
        <v>8412</v>
      </c>
      <c r="B7235" s="9">
        <v>2</v>
      </c>
      <c r="C7235" s="255" t="s">
        <v>9101</v>
      </c>
      <c r="D7235" s="9"/>
      <c r="E7235" s="9"/>
      <c r="F7235" s="255" t="s">
        <v>9134</v>
      </c>
      <c r="G7235" s="9"/>
      <c r="H7235" s="255" t="s">
        <v>9168</v>
      </c>
      <c r="I7235" s="9">
        <v>4</v>
      </c>
    </row>
    <row r="7236">
      <c r="A7236" s="255" t="s">
        <v>8413</v>
      </c>
      <c r="B7236" s="9">
        <v>2</v>
      </c>
      <c r="C7236" s="255" t="s">
        <v>9101</v>
      </c>
      <c r="D7236" s="9">
        <v>0.0069865736720266898</v>
      </c>
      <c r="E7236" s="9"/>
      <c r="F7236" s="255" t="s">
        <v>9135</v>
      </c>
      <c r="G7236" s="9"/>
      <c r="H7236" s="255" t="s">
        <v>9168</v>
      </c>
      <c r="I7236" s="9">
        <v>4</v>
      </c>
    </row>
    <row r="7237">
      <c r="A7237" s="255" t="s">
        <v>8414</v>
      </c>
      <c r="B7237" s="9">
        <v>2</v>
      </c>
      <c r="C7237" s="255" t="s">
        <v>9101</v>
      </c>
      <c r="D7237" s="9">
        <v>0.0084203140614780986</v>
      </c>
      <c r="E7237" s="9"/>
      <c r="F7237" s="255" t="s">
        <v>9114</v>
      </c>
      <c r="G7237" s="9"/>
      <c r="H7237" s="255" t="s">
        <v>9168</v>
      </c>
      <c r="I7237" s="9">
        <v>4</v>
      </c>
    </row>
    <row r="7238">
      <c r="A7238" s="255" t="s">
        <v>8415</v>
      </c>
      <c r="B7238" s="9">
        <v>2</v>
      </c>
      <c r="C7238" s="255" t="s">
        <v>9101</v>
      </c>
      <c r="D7238" s="9">
        <v>0.0023881298700129698</v>
      </c>
      <c r="E7238" s="9"/>
      <c r="F7238" s="255" t="s">
        <v>9125</v>
      </c>
      <c r="G7238" s="9"/>
      <c r="H7238" s="255" t="s">
        <v>9168</v>
      </c>
      <c r="I7238" s="9">
        <v>4</v>
      </c>
    </row>
    <row r="7239">
      <c r="A7239" s="255" t="s">
        <v>8416</v>
      </c>
      <c r="B7239" s="9">
        <v>2</v>
      </c>
      <c r="C7239" s="255" t="s">
        <v>9101</v>
      </c>
      <c r="D7239" s="9">
        <v>0.0048401247413101534</v>
      </c>
      <c r="E7239" s="9"/>
      <c r="F7239" s="255" t="s">
        <v>9132</v>
      </c>
      <c r="G7239" s="9"/>
      <c r="H7239" s="255" t="s">
        <v>9168</v>
      </c>
      <c r="I7239" s="9">
        <v>4</v>
      </c>
    </row>
    <row r="7240">
      <c r="A7240" s="255" t="s">
        <v>8417</v>
      </c>
      <c r="B7240" s="9">
        <v>2</v>
      </c>
      <c r="C7240" s="255" t="s">
        <v>9101</v>
      </c>
      <c r="D7240" s="9">
        <v>-0.010425668667741722</v>
      </c>
      <c r="E7240" s="9"/>
      <c r="F7240" s="255" t="s">
        <v>9136</v>
      </c>
      <c r="G7240" s="9"/>
      <c r="H7240" s="255" t="s">
        <v>9168</v>
      </c>
      <c r="I7240" s="9">
        <v>4</v>
      </c>
    </row>
    <row r="7241">
      <c r="A7241" s="255" t="s">
        <v>8418</v>
      </c>
      <c r="B7241" s="9">
        <v>2</v>
      </c>
      <c r="C7241" s="255" t="s">
        <v>9101</v>
      </c>
      <c r="D7241" s="9">
        <v>-0.0057966622892240737</v>
      </c>
      <c r="E7241" s="9"/>
      <c r="F7241" s="255" t="s">
        <v>9137</v>
      </c>
      <c r="G7241" s="9"/>
      <c r="H7241" s="255" t="s">
        <v>9168</v>
      </c>
      <c r="I7241" s="9">
        <v>4</v>
      </c>
    </row>
    <row r="7242">
      <c r="A7242" s="255" t="s">
        <v>8419</v>
      </c>
      <c r="B7242" s="9">
        <v>3</v>
      </c>
      <c r="C7242" s="255" t="s">
        <v>9101</v>
      </c>
      <c r="D7242" s="9">
        <v>0.0062815477371154504</v>
      </c>
      <c r="E7242" s="9"/>
      <c r="F7242" s="255" t="s">
        <v>9129</v>
      </c>
      <c r="G7242" s="9"/>
      <c r="H7242" s="255" t="s">
        <v>9168</v>
      </c>
      <c r="I7242" s="9">
        <v>4</v>
      </c>
    </row>
    <row r="7243">
      <c r="A7243" s="255" t="s">
        <v>8420</v>
      </c>
      <c r="B7243" s="9">
        <v>3</v>
      </c>
      <c r="C7243" s="255" t="s">
        <v>9101</v>
      </c>
      <c r="D7243" s="9">
        <v>0.0062815477371154504</v>
      </c>
      <c r="E7243" s="9"/>
      <c r="F7243" s="255" t="s">
        <v>9130</v>
      </c>
      <c r="G7243" s="9"/>
      <c r="H7243" s="255" t="s">
        <v>9168</v>
      </c>
      <c r="I7243" s="9">
        <v>4</v>
      </c>
    </row>
    <row r="7244">
      <c r="A7244" s="255" t="s">
        <v>8421</v>
      </c>
      <c r="B7244" s="9">
        <v>3</v>
      </c>
      <c r="C7244" s="255" t="s">
        <v>9101</v>
      </c>
      <c r="D7244" s="9">
        <v>0.0037274784909202886</v>
      </c>
      <c r="E7244" s="9"/>
      <c r="F7244" s="255" t="s">
        <v>9131</v>
      </c>
      <c r="G7244" s="9"/>
      <c r="H7244" s="255" t="s">
        <v>9168</v>
      </c>
      <c r="I7244" s="9">
        <v>4</v>
      </c>
    </row>
    <row r="7245">
      <c r="A7245" s="255" t="s">
        <v>8422</v>
      </c>
      <c r="B7245" s="9">
        <v>3</v>
      </c>
      <c r="C7245" s="255" t="s">
        <v>9101</v>
      </c>
      <c r="D7245" s="9"/>
      <c r="E7245" s="9"/>
      <c r="F7245" s="255" t="s">
        <v>9121</v>
      </c>
      <c r="G7245" s="9"/>
      <c r="H7245" s="255" t="s">
        <v>9168</v>
      </c>
      <c r="I7245" s="9">
        <v>4</v>
      </c>
    </row>
    <row r="7246">
      <c r="A7246" s="255" t="s">
        <v>8423</v>
      </c>
      <c r="B7246" s="9">
        <v>3</v>
      </c>
      <c r="C7246" s="255" t="s">
        <v>9101</v>
      </c>
      <c r="D7246" s="9"/>
      <c r="E7246" s="9"/>
      <c r="F7246" s="255" t="s">
        <v>9120</v>
      </c>
      <c r="G7246" s="9"/>
      <c r="H7246" s="255" t="s">
        <v>9168</v>
      </c>
      <c r="I7246" s="9">
        <v>4</v>
      </c>
    </row>
    <row r="7247">
      <c r="A7247" s="255" t="s">
        <v>8424</v>
      </c>
      <c r="B7247" s="9">
        <v>3</v>
      </c>
      <c r="C7247" s="255" t="s">
        <v>9101</v>
      </c>
      <c r="D7247" s="9">
        <v>0.0071553073999139688</v>
      </c>
      <c r="E7247" s="9"/>
      <c r="F7247" s="255" t="s">
        <v>9122</v>
      </c>
      <c r="G7247" s="9"/>
      <c r="H7247" s="255" t="s">
        <v>9168</v>
      </c>
      <c r="I7247" s="9">
        <v>4</v>
      </c>
    </row>
    <row r="7248">
      <c r="A7248" s="255" t="s">
        <v>8425</v>
      </c>
      <c r="B7248" s="9">
        <v>3</v>
      </c>
      <c r="C7248" s="255" t="s">
        <v>9101</v>
      </c>
      <c r="D7248" s="9">
        <v>0.0071553073999139688</v>
      </c>
      <c r="E7248" s="9"/>
      <c r="F7248" s="255" t="s">
        <v>9123</v>
      </c>
      <c r="G7248" s="9"/>
      <c r="H7248" s="255" t="s">
        <v>9168</v>
      </c>
      <c r="I7248" s="9">
        <v>4</v>
      </c>
    </row>
    <row r="7249">
      <c r="A7249" s="255" t="s">
        <v>8426</v>
      </c>
      <c r="B7249" s="9">
        <v>3</v>
      </c>
      <c r="C7249" s="255" t="s">
        <v>9101</v>
      </c>
      <c r="D7249" s="9">
        <v>0.0071553073999139688</v>
      </c>
      <c r="E7249" s="9"/>
      <c r="F7249" s="255" t="s">
        <v>9124</v>
      </c>
      <c r="G7249" s="9"/>
      <c r="H7249" s="255" t="s">
        <v>9168</v>
      </c>
      <c r="I7249" s="9">
        <v>4</v>
      </c>
    </row>
    <row r="7250">
      <c r="A7250" s="255" t="s">
        <v>8427</v>
      </c>
      <c r="B7250" s="9">
        <v>3</v>
      </c>
      <c r="C7250" s="255" t="s">
        <v>9101</v>
      </c>
      <c r="D7250" s="9">
        <v>0.010235918051703515</v>
      </c>
      <c r="E7250" s="9"/>
      <c r="F7250" s="255" t="s">
        <v>9127</v>
      </c>
      <c r="G7250" s="9"/>
      <c r="H7250" s="255" t="s">
        <v>9168</v>
      </c>
      <c r="I7250" s="9">
        <v>4</v>
      </c>
    </row>
    <row r="7251">
      <c r="A7251" s="255" t="s">
        <v>8428</v>
      </c>
      <c r="B7251" s="9">
        <v>3</v>
      </c>
      <c r="C7251" s="255" t="s">
        <v>9101</v>
      </c>
      <c r="D7251" s="9">
        <v>0.010235918051703515</v>
      </c>
      <c r="E7251" s="9"/>
      <c r="F7251" s="255" t="s">
        <v>9128</v>
      </c>
      <c r="G7251" s="9"/>
      <c r="H7251" s="255" t="s">
        <v>9168</v>
      </c>
      <c r="I7251" s="9">
        <v>4</v>
      </c>
    </row>
    <row r="7252">
      <c r="A7252" s="255" t="s">
        <v>8429</v>
      </c>
      <c r="B7252" s="9">
        <v>3</v>
      </c>
      <c r="C7252" s="255" t="s">
        <v>9101</v>
      </c>
      <c r="D7252" s="9">
        <v>-0.0066703755972634948</v>
      </c>
      <c r="E7252" s="9"/>
      <c r="F7252" s="255" t="s">
        <v>9126</v>
      </c>
      <c r="G7252" s="9"/>
      <c r="H7252" s="255" t="s">
        <v>9168</v>
      </c>
      <c r="I7252" s="9">
        <v>4</v>
      </c>
    </row>
    <row r="7253">
      <c r="A7253" s="255" t="s">
        <v>8430</v>
      </c>
      <c r="B7253" s="9">
        <v>3</v>
      </c>
      <c r="C7253" s="255" t="s">
        <v>9101</v>
      </c>
      <c r="D7253" s="9"/>
      <c r="E7253" s="9"/>
      <c r="F7253" s="255" t="s">
        <v>9115</v>
      </c>
      <c r="G7253" s="9"/>
      <c r="H7253" s="255" t="s">
        <v>9168</v>
      </c>
      <c r="I7253" s="9">
        <v>4</v>
      </c>
    </row>
    <row r="7254">
      <c r="A7254" s="255" t="s">
        <v>8431</v>
      </c>
      <c r="B7254" s="9">
        <v>3</v>
      </c>
      <c r="C7254" s="255" t="s">
        <v>9101</v>
      </c>
      <c r="D7254" s="9"/>
      <c r="E7254" s="9"/>
      <c r="F7254" s="255" t="s">
        <v>9138</v>
      </c>
      <c r="G7254" s="9"/>
      <c r="H7254" s="255" t="s">
        <v>9168</v>
      </c>
      <c r="I7254" s="9">
        <v>4</v>
      </c>
    </row>
    <row r="7255">
      <c r="A7255" s="255" t="s">
        <v>8432</v>
      </c>
      <c r="B7255" s="9">
        <v>3</v>
      </c>
      <c r="C7255" s="255" t="s">
        <v>9101</v>
      </c>
      <c r="D7255" s="9"/>
      <c r="E7255" s="9"/>
      <c r="F7255" s="255" t="s">
        <v>9119</v>
      </c>
      <c r="G7255" s="9"/>
      <c r="H7255" s="255" t="s">
        <v>9168</v>
      </c>
      <c r="I7255" s="9">
        <v>4</v>
      </c>
    </row>
    <row r="7256">
      <c r="A7256" s="255" t="s">
        <v>8433</v>
      </c>
      <c r="B7256" s="9">
        <v>3</v>
      </c>
      <c r="C7256" s="255" t="s">
        <v>9101</v>
      </c>
      <c r="D7256" s="9"/>
      <c r="E7256" s="9"/>
      <c r="F7256" s="255" t="s">
        <v>9118</v>
      </c>
      <c r="G7256" s="9"/>
      <c r="H7256" s="255" t="s">
        <v>9168</v>
      </c>
      <c r="I7256" s="9">
        <v>4</v>
      </c>
    </row>
    <row r="7257">
      <c r="A7257" s="255" t="s">
        <v>8434</v>
      </c>
      <c r="B7257" s="9">
        <v>3</v>
      </c>
      <c r="C7257" s="255" t="s">
        <v>9101</v>
      </c>
      <c r="D7257" s="9"/>
      <c r="E7257" s="9"/>
      <c r="F7257" s="255" t="s">
        <v>9116</v>
      </c>
      <c r="G7257" s="9"/>
      <c r="H7257" s="255" t="s">
        <v>9168</v>
      </c>
      <c r="I7257" s="9">
        <v>4</v>
      </c>
    </row>
    <row r="7258">
      <c r="A7258" s="255" t="s">
        <v>8435</v>
      </c>
      <c r="B7258" s="9">
        <v>3</v>
      </c>
      <c r="C7258" s="255" t="s">
        <v>9101</v>
      </c>
      <c r="D7258" s="9"/>
      <c r="E7258" s="9"/>
      <c r="F7258" s="255" t="s">
        <v>9117</v>
      </c>
      <c r="G7258" s="9"/>
      <c r="H7258" s="255" t="s">
        <v>9168</v>
      </c>
      <c r="I7258" s="9">
        <v>4</v>
      </c>
    </row>
    <row r="7259">
      <c r="A7259" s="255" t="s">
        <v>8436</v>
      </c>
      <c r="B7259" s="9">
        <v>3</v>
      </c>
      <c r="C7259" s="255" t="s">
        <v>9101</v>
      </c>
      <c r="D7259" s="9">
        <v>0.0084156991640491063</v>
      </c>
      <c r="E7259" s="9"/>
      <c r="F7259" s="255" t="s">
        <v>9133</v>
      </c>
      <c r="G7259" s="9"/>
      <c r="H7259" s="255" t="s">
        <v>9168</v>
      </c>
      <c r="I7259" s="9">
        <v>4</v>
      </c>
    </row>
    <row r="7260">
      <c r="A7260" s="255" t="s">
        <v>8437</v>
      </c>
      <c r="B7260" s="9">
        <v>3</v>
      </c>
      <c r="C7260" s="255" t="s">
        <v>9101</v>
      </c>
      <c r="D7260" s="9"/>
      <c r="E7260" s="9"/>
      <c r="F7260" s="255" t="s">
        <v>9134</v>
      </c>
      <c r="G7260" s="9"/>
      <c r="H7260" s="255" t="s">
        <v>9168</v>
      </c>
      <c r="I7260" s="9">
        <v>4</v>
      </c>
    </row>
    <row r="7261">
      <c r="A7261" s="255" t="s">
        <v>8438</v>
      </c>
      <c r="B7261" s="9">
        <v>3</v>
      </c>
      <c r="C7261" s="255" t="s">
        <v>9101</v>
      </c>
      <c r="D7261" s="9">
        <v>0.0063314975536262336</v>
      </c>
      <c r="E7261" s="9"/>
      <c r="F7261" s="255" t="s">
        <v>9135</v>
      </c>
      <c r="G7261" s="9"/>
      <c r="H7261" s="255" t="s">
        <v>9168</v>
      </c>
      <c r="I7261" s="9">
        <v>4</v>
      </c>
    </row>
    <row r="7262">
      <c r="A7262" s="255" t="s">
        <v>8439</v>
      </c>
      <c r="B7262" s="9">
        <v>3</v>
      </c>
      <c r="C7262" s="255" t="s">
        <v>9101</v>
      </c>
      <c r="D7262" s="9">
        <v>0.0077525635719371535</v>
      </c>
      <c r="E7262" s="9"/>
      <c r="F7262" s="255" t="s">
        <v>9114</v>
      </c>
      <c r="G7262" s="9"/>
      <c r="H7262" s="255" t="s">
        <v>9168</v>
      </c>
      <c r="I7262" s="9">
        <v>4</v>
      </c>
    </row>
    <row r="7263">
      <c r="A7263" s="255" t="s">
        <v>8440</v>
      </c>
      <c r="B7263" s="9">
        <v>3</v>
      </c>
      <c r="C7263" s="255" t="s">
        <v>9101</v>
      </c>
      <c r="D7263" s="9">
        <v>0.0026243872947692083</v>
      </c>
      <c r="E7263" s="9"/>
      <c r="F7263" s="255" t="s">
        <v>9125</v>
      </c>
      <c r="G7263" s="9"/>
      <c r="H7263" s="255" t="s">
        <v>9168</v>
      </c>
      <c r="I7263" s="9">
        <v>4</v>
      </c>
    </row>
    <row r="7264">
      <c r="A7264" s="255" t="s">
        <v>8441</v>
      </c>
      <c r="B7264" s="9">
        <v>3</v>
      </c>
      <c r="C7264" s="255" t="s">
        <v>9101</v>
      </c>
      <c r="D7264" s="9">
        <v>0.0057808731217952568</v>
      </c>
      <c r="E7264" s="9"/>
      <c r="F7264" s="255" t="s">
        <v>9132</v>
      </c>
      <c r="G7264" s="9"/>
      <c r="H7264" s="255" t="s">
        <v>9168</v>
      </c>
      <c r="I7264" s="9">
        <v>4</v>
      </c>
    </row>
    <row r="7265">
      <c r="A7265" s="255" t="s">
        <v>8442</v>
      </c>
      <c r="B7265" s="9">
        <v>3</v>
      </c>
      <c r="C7265" s="255" t="s">
        <v>9101</v>
      </c>
      <c r="D7265" s="9">
        <v>-0.0096948139571411459</v>
      </c>
      <c r="E7265" s="9"/>
      <c r="F7265" s="255" t="s">
        <v>9136</v>
      </c>
      <c r="G7265" s="9"/>
      <c r="H7265" s="255" t="s">
        <v>9168</v>
      </c>
      <c r="I7265" s="9">
        <v>4</v>
      </c>
    </row>
    <row r="7266">
      <c r="A7266" s="255" t="s">
        <v>8443</v>
      </c>
      <c r="B7266" s="9">
        <v>3</v>
      </c>
      <c r="C7266" s="255" t="s">
        <v>9101</v>
      </c>
      <c r="D7266" s="9">
        <v>-0.0050432896855840195</v>
      </c>
      <c r="E7266" s="9"/>
      <c r="F7266" s="255" t="s">
        <v>9137</v>
      </c>
      <c r="G7266" s="9"/>
      <c r="H7266" s="255" t="s">
        <v>9168</v>
      </c>
      <c r="I7266" s="9">
        <v>4</v>
      </c>
    </row>
    <row r="7267">
      <c r="A7267" s="255" t="s">
        <v>8444</v>
      </c>
      <c r="B7267" s="9">
        <v>4</v>
      </c>
      <c r="C7267" s="255" t="s">
        <v>9101</v>
      </c>
      <c r="D7267" s="9">
        <v>0.0065369342561099808</v>
      </c>
      <c r="E7267" s="9"/>
      <c r="F7267" s="255" t="s">
        <v>9129</v>
      </c>
      <c r="G7267" s="9"/>
      <c r="H7267" s="255" t="s">
        <v>9168</v>
      </c>
      <c r="I7267" s="9">
        <v>4</v>
      </c>
    </row>
    <row r="7268">
      <c r="A7268" s="255" t="s">
        <v>8445</v>
      </c>
      <c r="B7268" s="9">
        <v>4</v>
      </c>
      <c r="C7268" s="255" t="s">
        <v>9101</v>
      </c>
      <c r="D7268" s="9">
        <v>0.0065369342561099808</v>
      </c>
      <c r="E7268" s="9"/>
      <c r="F7268" s="255" t="s">
        <v>9130</v>
      </c>
      <c r="G7268" s="9"/>
      <c r="H7268" s="255" t="s">
        <v>9168</v>
      </c>
      <c r="I7268" s="9">
        <v>4</v>
      </c>
    </row>
    <row r="7269">
      <c r="A7269" s="255" t="s">
        <v>8446</v>
      </c>
      <c r="B7269" s="9">
        <v>4</v>
      </c>
      <c r="C7269" s="255" t="s">
        <v>9101</v>
      </c>
      <c r="D7269" s="9">
        <v>0.0040769295960215134</v>
      </c>
      <c r="E7269" s="9"/>
      <c r="F7269" s="255" t="s">
        <v>9131</v>
      </c>
      <c r="G7269" s="9"/>
      <c r="H7269" s="255" t="s">
        <v>9168</v>
      </c>
      <c r="I7269" s="9">
        <v>4</v>
      </c>
    </row>
    <row r="7270">
      <c r="A7270" s="255" t="s">
        <v>8447</v>
      </c>
      <c r="B7270" s="9">
        <v>4</v>
      </c>
      <c r="C7270" s="255" t="s">
        <v>9101</v>
      </c>
      <c r="D7270" s="9"/>
      <c r="E7270" s="9"/>
      <c r="F7270" s="255" t="s">
        <v>9121</v>
      </c>
      <c r="G7270" s="9"/>
      <c r="H7270" s="255" t="s">
        <v>9168</v>
      </c>
      <c r="I7270" s="9">
        <v>4</v>
      </c>
    </row>
    <row r="7271">
      <c r="A7271" s="255" t="s">
        <v>8448</v>
      </c>
      <c r="B7271" s="9">
        <v>4</v>
      </c>
      <c r="C7271" s="255" t="s">
        <v>9101</v>
      </c>
      <c r="D7271" s="9"/>
      <c r="E7271" s="9"/>
      <c r="F7271" s="255" t="s">
        <v>9120</v>
      </c>
      <c r="G7271" s="9"/>
      <c r="H7271" s="255" t="s">
        <v>9168</v>
      </c>
      <c r="I7271" s="9">
        <v>4</v>
      </c>
    </row>
    <row r="7272">
      <c r="A7272" s="255" t="s">
        <v>8449</v>
      </c>
      <c r="B7272" s="9">
        <v>4</v>
      </c>
      <c r="C7272" s="255" t="s">
        <v>9101</v>
      </c>
      <c r="D7272" s="9">
        <v>0.0075127354396858402</v>
      </c>
      <c r="E7272" s="9"/>
      <c r="F7272" s="255" t="s">
        <v>9122</v>
      </c>
      <c r="G7272" s="9"/>
      <c r="H7272" s="255" t="s">
        <v>9168</v>
      </c>
      <c r="I7272" s="9">
        <v>4</v>
      </c>
    </row>
    <row r="7273">
      <c r="A7273" s="255" t="s">
        <v>8450</v>
      </c>
      <c r="B7273" s="9">
        <v>4</v>
      </c>
      <c r="C7273" s="255" t="s">
        <v>9101</v>
      </c>
      <c r="D7273" s="9">
        <v>0.0075127354396858402</v>
      </c>
      <c r="E7273" s="9"/>
      <c r="F7273" s="255" t="s">
        <v>9123</v>
      </c>
      <c r="G7273" s="9"/>
      <c r="H7273" s="255" t="s">
        <v>9168</v>
      </c>
      <c r="I7273" s="9">
        <v>4</v>
      </c>
    </row>
    <row r="7274">
      <c r="A7274" s="255" t="s">
        <v>8451</v>
      </c>
      <c r="B7274" s="9">
        <v>4</v>
      </c>
      <c r="C7274" s="255" t="s">
        <v>9101</v>
      </c>
      <c r="D7274" s="9">
        <v>0.0075127354396858402</v>
      </c>
      <c r="E7274" s="9"/>
      <c r="F7274" s="255" t="s">
        <v>9124</v>
      </c>
      <c r="G7274" s="9"/>
      <c r="H7274" s="255" t="s">
        <v>9168</v>
      </c>
      <c r="I7274" s="9">
        <v>4</v>
      </c>
    </row>
    <row r="7275">
      <c r="A7275" s="255" t="s">
        <v>8452</v>
      </c>
      <c r="B7275" s="9">
        <v>4</v>
      </c>
      <c r="C7275" s="255" t="s">
        <v>9101</v>
      </c>
      <c r="D7275" s="9">
        <v>0.010854050654064041</v>
      </c>
      <c r="E7275" s="9"/>
      <c r="F7275" s="255" t="s">
        <v>9127</v>
      </c>
      <c r="G7275" s="9"/>
      <c r="H7275" s="255" t="s">
        <v>9168</v>
      </c>
      <c r="I7275" s="9">
        <v>4</v>
      </c>
    </row>
    <row r="7276">
      <c r="A7276" s="255" t="s">
        <v>8453</v>
      </c>
      <c r="B7276" s="9">
        <v>4</v>
      </c>
      <c r="C7276" s="255" t="s">
        <v>9101</v>
      </c>
      <c r="D7276" s="9">
        <v>0.010854050654064041</v>
      </c>
      <c r="E7276" s="9"/>
      <c r="F7276" s="255" t="s">
        <v>9128</v>
      </c>
      <c r="G7276" s="9"/>
      <c r="H7276" s="255" t="s">
        <v>9168</v>
      </c>
      <c r="I7276" s="9">
        <v>4</v>
      </c>
    </row>
    <row r="7277">
      <c r="A7277" s="255" t="s">
        <v>8454</v>
      </c>
      <c r="B7277" s="9">
        <v>4</v>
      </c>
      <c r="C7277" s="255" t="s">
        <v>9101</v>
      </c>
      <c r="D7277" s="9">
        <v>-0.0071893638084428654</v>
      </c>
      <c r="E7277" s="9"/>
      <c r="F7277" s="255" t="s">
        <v>9126</v>
      </c>
      <c r="G7277" s="9"/>
      <c r="H7277" s="255" t="s">
        <v>9168</v>
      </c>
      <c r="I7277" s="9">
        <v>4</v>
      </c>
    </row>
    <row r="7278">
      <c r="A7278" s="255" t="s">
        <v>8455</v>
      </c>
      <c r="B7278" s="9">
        <v>4</v>
      </c>
      <c r="C7278" s="255" t="s">
        <v>9101</v>
      </c>
      <c r="D7278" s="9"/>
      <c r="E7278" s="9"/>
      <c r="F7278" s="255" t="s">
        <v>9115</v>
      </c>
      <c r="G7278" s="9"/>
      <c r="H7278" s="255" t="s">
        <v>9168</v>
      </c>
      <c r="I7278" s="9">
        <v>4</v>
      </c>
    </row>
    <row r="7279">
      <c r="A7279" s="255" t="s">
        <v>8456</v>
      </c>
      <c r="B7279" s="9">
        <v>4</v>
      </c>
      <c r="C7279" s="255" t="s">
        <v>9101</v>
      </c>
      <c r="D7279" s="9"/>
      <c r="E7279" s="9"/>
      <c r="F7279" s="255" t="s">
        <v>9138</v>
      </c>
      <c r="G7279" s="9"/>
      <c r="H7279" s="255" t="s">
        <v>9168</v>
      </c>
      <c r="I7279" s="9">
        <v>4</v>
      </c>
    </row>
    <row r="7280">
      <c r="A7280" s="255" t="s">
        <v>8457</v>
      </c>
      <c r="B7280" s="9">
        <v>4</v>
      </c>
      <c r="C7280" s="255" t="s">
        <v>9101</v>
      </c>
      <c r="D7280" s="9"/>
      <c r="E7280" s="9"/>
      <c r="F7280" s="255" t="s">
        <v>9119</v>
      </c>
      <c r="G7280" s="9"/>
      <c r="H7280" s="255" t="s">
        <v>9168</v>
      </c>
      <c r="I7280" s="9">
        <v>4</v>
      </c>
    </row>
    <row r="7281">
      <c r="A7281" s="255" t="s">
        <v>8458</v>
      </c>
      <c r="B7281" s="9">
        <v>4</v>
      </c>
      <c r="C7281" s="255" t="s">
        <v>9101</v>
      </c>
      <c r="D7281" s="9"/>
      <c r="E7281" s="9"/>
      <c r="F7281" s="255" t="s">
        <v>9118</v>
      </c>
      <c r="G7281" s="9"/>
      <c r="H7281" s="255" t="s">
        <v>9168</v>
      </c>
      <c r="I7281" s="9">
        <v>4</v>
      </c>
    </row>
    <row r="7282">
      <c r="A7282" s="255" t="s">
        <v>8459</v>
      </c>
      <c r="B7282" s="9">
        <v>4</v>
      </c>
      <c r="C7282" s="255" t="s">
        <v>9101</v>
      </c>
      <c r="D7282" s="9"/>
      <c r="E7282" s="9"/>
      <c r="F7282" s="255" t="s">
        <v>9116</v>
      </c>
      <c r="G7282" s="9"/>
      <c r="H7282" s="255" t="s">
        <v>9168</v>
      </c>
      <c r="I7282" s="9">
        <v>4</v>
      </c>
    </row>
    <row r="7283">
      <c r="A7283" s="255" t="s">
        <v>8460</v>
      </c>
      <c r="B7283" s="9">
        <v>4</v>
      </c>
      <c r="C7283" s="255" t="s">
        <v>9101</v>
      </c>
      <c r="D7283" s="9"/>
      <c r="E7283" s="9"/>
      <c r="F7283" s="255" t="s">
        <v>9117</v>
      </c>
      <c r="G7283" s="9"/>
      <c r="H7283" s="255" t="s">
        <v>9168</v>
      </c>
      <c r="I7283" s="9">
        <v>4</v>
      </c>
    </row>
    <row r="7284">
      <c r="A7284" s="255" t="s">
        <v>8461</v>
      </c>
      <c r="B7284" s="9">
        <v>4</v>
      </c>
      <c r="C7284" s="255" t="s">
        <v>9101</v>
      </c>
      <c r="D7284" s="9">
        <v>0.0085393912940505187</v>
      </c>
      <c r="E7284" s="9"/>
      <c r="F7284" s="255" t="s">
        <v>9133</v>
      </c>
      <c r="G7284" s="9"/>
      <c r="H7284" s="255" t="s">
        <v>9168</v>
      </c>
      <c r="I7284" s="9">
        <v>4</v>
      </c>
    </row>
    <row r="7285">
      <c r="A7285" s="255" t="s">
        <v>8462</v>
      </c>
      <c r="B7285" s="9">
        <v>4</v>
      </c>
      <c r="C7285" s="255" t="s">
        <v>9101</v>
      </c>
      <c r="D7285" s="9"/>
      <c r="E7285" s="9"/>
      <c r="F7285" s="255" t="s">
        <v>9134</v>
      </c>
      <c r="G7285" s="9"/>
      <c r="H7285" s="255" t="s">
        <v>9168</v>
      </c>
      <c r="I7285" s="9">
        <v>4</v>
      </c>
    </row>
    <row r="7286">
      <c r="A7286" s="255" t="s">
        <v>8463</v>
      </c>
      <c r="B7286" s="9">
        <v>4</v>
      </c>
      <c r="C7286" s="255" t="s">
        <v>9101</v>
      </c>
      <c r="D7286" s="9">
        <v>0.0061134188883377842</v>
      </c>
      <c r="E7286" s="9"/>
      <c r="F7286" s="255" t="s">
        <v>9135</v>
      </c>
      <c r="G7286" s="9"/>
      <c r="H7286" s="255" t="s">
        <v>9168</v>
      </c>
      <c r="I7286" s="9">
        <v>4</v>
      </c>
    </row>
    <row r="7287">
      <c r="A7287" s="255" t="s">
        <v>8464</v>
      </c>
      <c r="B7287" s="9">
        <v>4</v>
      </c>
      <c r="C7287" s="255" t="s">
        <v>9101</v>
      </c>
      <c r="D7287" s="9">
        <v>0.0074410110116191717</v>
      </c>
      <c r="E7287" s="9"/>
      <c r="F7287" s="255" t="s">
        <v>9114</v>
      </c>
      <c r="G7287" s="9"/>
      <c r="H7287" s="255" t="s">
        <v>9168</v>
      </c>
      <c r="I7287" s="9">
        <v>4</v>
      </c>
    </row>
    <row r="7288">
      <c r="A7288" s="255" t="s">
        <v>8465</v>
      </c>
      <c r="B7288" s="9">
        <v>4</v>
      </c>
      <c r="C7288" s="255" t="s">
        <v>9101</v>
      </c>
      <c r="D7288" s="9">
        <v>0.0027358303425498052</v>
      </c>
      <c r="E7288" s="9"/>
      <c r="F7288" s="255" t="s">
        <v>9125</v>
      </c>
      <c r="G7288" s="9"/>
      <c r="H7288" s="255" t="s">
        <v>9168</v>
      </c>
      <c r="I7288" s="9">
        <v>4</v>
      </c>
    </row>
    <row r="7289">
      <c r="A7289" s="255" t="s">
        <v>8466</v>
      </c>
      <c r="B7289" s="9">
        <v>4</v>
      </c>
      <c r="C7289" s="255" t="s">
        <v>9101</v>
      </c>
      <c r="D7289" s="9">
        <v>0.0064290963096409852</v>
      </c>
      <c r="E7289" s="9"/>
      <c r="F7289" s="255" t="s">
        <v>9132</v>
      </c>
      <c r="G7289" s="9"/>
      <c r="H7289" s="255" t="s">
        <v>9168</v>
      </c>
      <c r="I7289" s="9">
        <v>4</v>
      </c>
    </row>
    <row r="7290">
      <c r="A7290" s="255" t="s">
        <v>8467</v>
      </c>
      <c r="B7290" s="9">
        <v>4</v>
      </c>
      <c r="C7290" s="255" t="s">
        <v>9101</v>
      </c>
      <c r="D7290" s="9">
        <v>-0.009916787290904075</v>
      </c>
      <c r="E7290" s="9"/>
      <c r="F7290" s="255" t="s">
        <v>9136</v>
      </c>
      <c r="G7290" s="9"/>
      <c r="H7290" s="255" t="s">
        <v>9168</v>
      </c>
      <c r="I7290" s="9">
        <v>4</v>
      </c>
    </row>
    <row r="7291">
      <c r="A7291" s="255" t="s">
        <v>8468</v>
      </c>
      <c r="B7291" s="9">
        <v>4</v>
      </c>
      <c r="C7291" s="255" t="s">
        <v>9101</v>
      </c>
      <c r="D7291" s="9">
        <v>-0.0047390300544727752</v>
      </c>
      <c r="E7291" s="9"/>
      <c r="F7291" s="255" t="s">
        <v>9137</v>
      </c>
      <c r="G7291" s="9"/>
      <c r="H7291" s="255" t="s">
        <v>9168</v>
      </c>
      <c r="I7291" s="9">
        <v>4</v>
      </c>
    </row>
    <row r="7292">
      <c r="A7292" s="255" t="s">
        <v>8469</v>
      </c>
      <c r="B7292" s="9">
        <v>5</v>
      </c>
      <c r="C7292" s="255" t="s">
        <v>9101</v>
      </c>
      <c r="D7292" s="9">
        <v>0.0054889949916698353</v>
      </c>
      <c r="E7292" s="9"/>
      <c r="F7292" s="255" t="s">
        <v>9129</v>
      </c>
      <c r="G7292" s="9"/>
      <c r="H7292" s="255" t="s">
        <v>9168</v>
      </c>
      <c r="I7292" s="9">
        <v>4</v>
      </c>
    </row>
    <row r="7293">
      <c r="A7293" s="255" t="s">
        <v>8470</v>
      </c>
      <c r="B7293" s="9">
        <v>5</v>
      </c>
      <c r="C7293" s="255" t="s">
        <v>9101</v>
      </c>
      <c r="D7293" s="9">
        <v>0.0054889949916698353</v>
      </c>
      <c r="E7293" s="9"/>
      <c r="F7293" s="255" t="s">
        <v>9130</v>
      </c>
      <c r="G7293" s="9"/>
      <c r="H7293" s="255" t="s">
        <v>9168</v>
      </c>
      <c r="I7293" s="9">
        <v>4</v>
      </c>
    </row>
    <row r="7294">
      <c r="A7294" s="255" t="s">
        <v>8471</v>
      </c>
      <c r="B7294" s="9">
        <v>5</v>
      </c>
      <c r="C7294" s="255" t="s">
        <v>9101</v>
      </c>
      <c r="D7294" s="9">
        <v>0.0045120339687870865</v>
      </c>
      <c r="E7294" s="9"/>
      <c r="F7294" s="255" t="s">
        <v>9131</v>
      </c>
      <c r="G7294" s="9"/>
      <c r="H7294" s="255" t="s">
        <v>9168</v>
      </c>
      <c r="I7294" s="9">
        <v>4</v>
      </c>
    </row>
    <row r="7295">
      <c r="A7295" s="255" t="s">
        <v>8472</v>
      </c>
      <c r="B7295" s="9">
        <v>5</v>
      </c>
      <c r="C7295" s="255" t="s">
        <v>9101</v>
      </c>
      <c r="D7295" s="9"/>
      <c r="E7295" s="9"/>
      <c r="F7295" s="255" t="s">
        <v>9121</v>
      </c>
      <c r="G7295" s="9"/>
      <c r="H7295" s="255" t="s">
        <v>9168</v>
      </c>
      <c r="I7295" s="9">
        <v>4</v>
      </c>
    </row>
    <row r="7296">
      <c r="A7296" s="255" t="s">
        <v>8473</v>
      </c>
      <c r="B7296" s="9">
        <v>5</v>
      </c>
      <c r="C7296" s="255" t="s">
        <v>9101</v>
      </c>
      <c r="D7296" s="9"/>
      <c r="E7296" s="9"/>
      <c r="F7296" s="255" t="s">
        <v>9120</v>
      </c>
      <c r="G7296" s="9"/>
      <c r="H7296" s="255" t="s">
        <v>9168</v>
      </c>
      <c r="I7296" s="9">
        <v>4</v>
      </c>
    </row>
    <row r="7297">
      <c r="A7297" s="255" t="s">
        <v>8474</v>
      </c>
      <c r="B7297" s="9">
        <v>5</v>
      </c>
      <c r="C7297" s="255" t="s">
        <v>9101</v>
      </c>
      <c r="D7297" s="9">
        <v>0.0069906050925268503</v>
      </c>
      <c r="E7297" s="9"/>
      <c r="F7297" s="255" t="s">
        <v>9122</v>
      </c>
      <c r="G7297" s="9"/>
      <c r="H7297" s="255" t="s">
        <v>9168</v>
      </c>
      <c r="I7297" s="9">
        <v>4</v>
      </c>
    </row>
    <row r="7298">
      <c r="A7298" s="255" t="s">
        <v>8475</v>
      </c>
      <c r="B7298" s="9">
        <v>5</v>
      </c>
      <c r="C7298" s="255" t="s">
        <v>9101</v>
      </c>
      <c r="D7298" s="9">
        <v>0.0069906050925268503</v>
      </c>
      <c r="E7298" s="9"/>
      <c r="F7298" s="255" t="s">
        <v>9123</v>
      </c>
      <c r="G7298" s="9"/>
      <c r="H7298" s="255" t="s">
        <v>9168</v>
      </c>
      <c r="I7298" s="9">
        <v>4</v>
      </c>
    </row>
    <row r="7299">
      <c r="A7299" s="255" t="s">
        <v>8476</v>
      </c>
      <c r="B7299" s="9">
        <v>5</v>
      </c>
      <c r="C7299" s="255" t="s">
        <v>9101</v>
      </c>
      <c r="D7299" s="9">
        <v>0.0069906050925268503</v>
      </c>
      <c r="E7299" s="9"/>
      <c r="F7299" s="255" t="s">
        <v>9124</v>
      </c>
      <c r="G7299" s="9"/>
      <c r="H7299" s="255" t="s">
        <v>9168</v>
      </c>
      <c r="I7299" s="9">
        <v>4</v>
      </c>
    </row>
    <row r="7300">
      <c r="A7300" s="255" t="s">
        <v>8477</v>
      </c>
      <c r="B7300" s="9">
        <v>5</v>
      </c>
      <c r="C7300" s="255" t="s">
        <v>9101</v>
      </c>
      <c r="D7300" s="9">
        <v>0.010932915681811973</v>
      </c>
      <c r="E7300" s="9"/>
      <c r="F7300" s="255" t="s">
        <v>9127</v>
      </c>
      <c r="G7300" s="9"/>
      <c r="H7300" s="255" t="s">
        <v>9168</v>
      </c>
      <c r="I7300" s="9">
        <v>4</v>
      </c>
    </row>
    <row r="7301">
      <c r="A7301" s="255" t="s">
        <v>8478</v>
      </c>
      <c r="B7301" s="9">
        <v>5</v>
      </c>
      <c r="C7301" s="255" t="s">
        <v>9101</v>
      </c>
      <c r="D7301" s="9">
        <v>0.010932915681811973</v>
      </c>
      <c r="E7301" s="9"/>
      <c r="F7301" s="255" t="s">
        <v>9128</v>
      </c>
      <c r="G7301" s="9"/>
      <c r="H7301" s="255" t="s">
        <v>9168</v>
      </c>
      <c r="I7301" s="9">
        <v>4</v>
      </c>
    </row>
    <row r="7302">
      <c r="A7302" s="255" t="s">
        <v>8479</v>
      </c>
      <c r="B7302" s="9">
        <v>5</v>
      </c>
      <c r="C7302" s="255" t="s">
        <v>9101</v>
      </c>
      <c r="D7302" s="9">
        <v>-0.0062177013463793757</v>
      </c>
      <c r="E7302" s="9"/>
      <c r="F7302" s="255" t="s">
        <v>9126</v>
      </c>
      <c r="G7302" s="9"/>
      <c r="H7302" s="255" t="s">
        <v>9168</v>
      </c>
      <c r="I7302" s="9">
        <v>4</v>
      </c>
    </row>
    <row r="7303">
      <c r="A7303" s="255" t="s">
        <v>8480</v>
      </c>
      <c r="B7303" s="9">
        <v>5</v>
      </c>
      <c r="C7303" s="255" t="s">
        <v>9101</v>
      </c>
      <c r="D7303" s="9"/>
      <c r="E7303" s="9"/>
      <c r="F7303" s="255" t="s">
        <v>9115</v>
      </c>
      <c r="G7303" s="9"/>
      <c r="H7303" s="255" t="s">
        <v>9168</v>
      </c>
      <c r="I7303" s="9">
        <v>4</v>
      </c>
    </row>
    <row r="7304">
      <c r="A7304" s="255" t="s">
        <v>8481</v>
      </c>
      <c r="B7304" s="9">
        <v>5</v>
      </c>
      <c r="C7304" s="255" t="s">
        <v>9101</v>
      </c>
      <c r="D7304" s="9"/>
      <c r="E7304" s="9"/>
      <c r="F7304" s="255" t="s">
        <v>9138</v>
      </c>
      <c r="G7304" s="9"/>
      <c r="H7304" s="255" t="s">
        <v>9168</v>
      </c>
      <c r="I7304" s="9">
        <v>4</v>
      </c>
    </row>
    <row r="7305">
      <c r="A7305" s="255" t="s">
        <v>8482</v>
      </c>
      <c r="B7305" s="9">
        <v>5</v>
      </c>
      <c r="C7305" s="255" t="s">
        <v>9101</v>
      </c>
      <c r="D7305" s="9"/>
      <c r="E7305" s="9"/>
      <c r="F7305" s="255" t="s">
        <v>9119</v>
      </c>
      <c r="G7305" s="9"/>
      <c r="H7305" s="255" t="s">
        <v>9168</v>
      </c>
      <c r="I7305" s="9">
        <v>4</v>
      </c>
    </row>
    <row r="7306">
      <c r="A7306" s="255" t="s">
        <v>8483</v>
      </c>
      <c r="B7306" s="9">
        <v>5</v>
      </c>
      <c r="C7306" s="255" t="s">
        <v>9101</v>
      </c>
      <c r="D7306" s="9"/>
      <c r="E7306" s="9"/>
      <c r="F7306" s="255" t="s">
        <v>9118</v>
      </c>
      <c r="G7306" s="9"/>
      <c r="H7306" s="255" t="s">
        <v>9168</v>
      </c>
      <c r="I7306" s="9">
        <v>4</v>
      </c>
    </row>
    <row r="7307">
      <c r="A7307" s="255" t="s">
        <v>8484</v>
      </c>
      <c r="B7307" s="9">
        <v>5</v>
      </c>
      <c r="C7307" s="255" t="s">
        <v>9101</v>
      </c>
      <c r="D7307" s="9"/>
      <c r="E7307" s="9"/>
      <c r="F7307" s="255" t="s">
        <v>9116</v>
      </c>
      <c r="G7307" s="9"/>
      <c r="H7307" s="255" t="s">
        <v>9168</v>
      </c>
      <c r="I7307" s="9">
        <v>4</v>
      </c>
    </row>
    <row r="7308">
      <c r="A7308" s="255" t="s">
        <v>8485</v>
      </c>
      <c r="B7308" s="9">
        <v>5</v>
      </c>
      <c r="C7308" s="255" t="s">
        <v>9101</v>
      </c>
      <c r="D7308" s="9"/>
      <c r="E7308" s="9"/>
      <c r="F7308" s="255" t="s">
        <v>9117</v>
      </c>
      <c r="G7308" s="9"/>
      <c r="H7308" s="255" t="s">
        <v>9168</v>
      </c>
      <c r="I7308" s="9">
        <v>4</v>
      </c>
    </row>
    <row r="7309">
      <c r="A7309" s="255" t="s">
        <v>8486</v>
      </c>
      <c r="B7309" s="9">
        <v>5</v>
      </c>
      <c r="C7309" s="255" t="s">
        <v>9101</v>
      </c>
      <c r="D7309" s="9">
        <v>0.0076229150315534622</v>
      </c>
      <c r="E7309" s="9"/>
      <c r="F7309" s="255" t="s">
        <v>9133</v>
      </c>
      <c r="G7309" s="9"/>
      <c r="H7309" s="255" t="s">
        <v>9168</v>
      </c>
      <c r="I7309" s="9">
        <v>4</v>
      </c>
    </row>
    <row r="7310">
      <c r="A7310" s="255" t="s">
        <v>8487</v>
      </c>
      <c r="B7310" s="9">
        <v>5</v>
      </c>
      <c r="C7310" s="255" t="s">
        <v>9101</v>
      </c>
      <c r="D7310" s="9"/>
      <c r="E7310" s="9"/>
      <c r="F7310" s="255" t="s">
        <v>9134</v>
      </c>
      <c r="G7310" s="9"/>
      <c r="H7310" s="255" t="s">
        <v>9168</v>
      </c>
      <c r="I7310" s="9">
        <v>4</v>
      </c>
    </row>
    <row r="7311">
      <c r="A7311" s="255" t="s">
        <v>8488</v>
      </c>
      <c r="B7311" s="9">
        <v>5</v>
      </c>
      <c r="C7311" s="255" t="s">
        <v>9101</v>
      </c>
      <c r="D7311" s="9">
        <v>0.0050102308662562378</v>
      </c>
      <c r="E7311" s="9"/>
      <c r="F7311" s="255" t="s">
        <v>9135</v>
      </c>
      <c r="G7311" s="9"/>
      <c r="H7311" s="255" t="s">
        <v>9168</v>
      </c>
      <c r="I7311" s="9">
        <v>4</v>
      </c>
    </row>
    <row r="7312">
      <c r="A7312" s="255" t="s">
        <v>8489</v>
      </c>
      <c r="B7312" s="9">
        <v>5</v>
      </c>
      <c r="C7312" s="255" t="s">
        <v>9101</v>
      </c>
      <c r="D7312" s="9">
        <v>0.0074901830596398947</v>
      </c>
      <c r="E7312" s="9"/>
      <c r="F7312" s="255" t="s">
        <v>9114</v>
      </c>
      <c r="G7312" s="9"/>
      <c r="H7312" s="255" t="s">
        <v>9168</v>
      </c>
      <c r="I7312" s="9">
        <v>4</v>
      </c>
    </row>
    <row r="7313">
      <c r="A7313" s="255" t="s">
        <v>8490</v>
      </c>
      <c r="B7313" s="9">
        <v>5</v>
      </c>
      <c r="C7313" s="255" t="s">
        <v>9101</v>
      </c>
      <c r="D7313" s="9">
        <v>0.0029166489755929957</v>
      </c>
      <c r="E7313" s="9"/>
      <c r="F7313" s="255" t="s">
        <v>9125</v>
      </c>
      <c r="G7313" s="9"/>
      <c r="H7313" s="255" t="s">
        <v>9168</v>
      </c>
      <c r="I7313" s="9">
        <v>4</v>
      </c>
    </row>
    <row r="7314">
      <c r="A7314" s="255" t="s">
        <v>8491</v>
      </c>
      <c r="B7314" s="9">
        <v>5</v>
      </c>
      <c r="C7314" s="255" t="s">
        <v>9101</v>
      </c>
      <c r="D7314" s="9">
        <v>0.0073754093934858709</v>
      </c>
      <c r="E7314" s="9"/>
      <c r="F7314" s="255" t="s">
        <v>9132</v>
      </c>
      <c r="G7314" s="9"/>
      <c r="H7314" s="255" t="s">
        <v>9168</v>
      </c>
      <c r="I7314" s="9">
        <v>4</v>
      </c>
    </row>
    <row r="7315">
      <c r="A7315" s="255" t="s">
        <v>8492</v>
      </c>
      <c r="B7315" s="9">
        <v>5</v>
      </c>
      <c r="C7315" s="255" t="s">
        <v>9101</v>
      </c>
      <c r="D7315" s="9">
        <v>-0.0073506167189746974</v>
      </c>
      <c r="E7315" s="9"/>
      <c r="F7315" s="255" t="s">
        <v>9136</v>
      </c>
      <c r="G7315" s="9"/>
      <c r="H7315" s="255" t="s">
        <v>9168</v>
      </c>
      <c r="I7315" s="9">
        <v>4</v>
      </c>
    </row>
    <row r="7316">
      <c r="A7316" s="255" t="s">
        <v>8493</v>
      </c>
      <c r="B7316" s="9">
        <v>5</v>
      </c>
      <c r="C7316" s="255" t="s">
        <v>9101</v>
      </c>
      <c r="D7316" s="9">
        <v>-0.0048101274994280952</v>
      </c>
      <c r="E7316" s="9"/>
      <c r="F7316" s="255" t="s">
        <v>9137</v>
      </c>
      <c r="G7316" s="9"/>
      <c r="H7316" s="255" t="s">
        <v>9168</v>
      </c>
      <c r="I7316" s="9">
        <v>4</v>
      </c>
    </row>
    <row r="7317">
      <c r="A7317" s="255" t="s">
        <v>8494</v>
      </c>
      <c r="B7317" s="9">
        <v>6</v>
      </c>
      <c r="C7317" s="255" t="s">
        <v>9101</v>
      </c>
      <c r="D7317" s="9">
        <v>0.0057495690445340296</v>
      </c>
      <c r="E7317" s="9"/>
      <c r="F7317" s="255" t="s">
        <v>9129</v>
      </c>
      <c r="G7317" s="9"/>
      <c r="H7317" s="255" t="s">
        <v>9168</v>
      </c>
      <c r="I7317" s="9">
        <v>4</v>
      </c>
    </row>
    <row r="7318">
      <c r="A7318" s="255" t="s">
        <v>8495</v>
      </c>
      <c r="B7318" s="9">
        <v>6</v>
      </c>
      <c r="C7318" s="255" t="s">
        <v>9101</v>
      </c>
      <c r="D7318" s="9">
        <v>0.0057495690445340296</v>
      </c>
      <c r="E7318" s="9"/>
      <c r="F7318" s="255" t="s">
        <v>9130</v>
      </c>
      <c r="G7318" s="9"/>
      <c r="H7318" s="255" t="s">
        <v>9168</v>
      </c>
      <c r="I7318" s="9">
        <v>4</v>
      </c>
    </row>
    <row r="7319">
      <c r="A7319" s="255" t="s">
        <v>8496</v>
      </c>
      <c r="B7319" s="9">
        <v>6</v>
      </c>
      <c r="C7319" s="255" t="s">
        <v>9101</v>
      </c>
      <c r="D7319" s="9">
        <v>0.0044179994391354404</v>
      </c>
      <c r="E7319" s="9"/>
      <c r="F7319" s="255" t="s">
        <v>9131</v>
      </c>
      <c r="G7319" s="9"/>
      <c r="H7319" s="255" t="s">
        <v>9168</v>
      </c>
      <c r="I7319" s="9">
        <v>4</v>
      </c>
    </row>
    <row r="7320">
      <c r="A7320" s="255" t="s">
        <v>8497</v>
      </c>
      <c r="B7320" s="9">
        <v>6</v>
      </c>
      <c r="C7320" s="255" t="s">
        <v>9101</v>
      </c>
      <c r="D7320" s="9"/>
      <c r="E7320" s="9"/>
      <c r="F7320" s="255" t="s">
        <v>9121</v>
      </c>
      <c r="G7320" s="9"/>
      <c r="H7320" s="255" t="s">
        <v>9168</v>
      </c>
      <c r="I7320" s="9">
        <v>4</v>
      </c>
    </row>
    <row r="7321">
      <c r="A7321" s="255" t="s">
        <v>8498</v>
      </c>
      <c r="B7321" s="9">
        <v>6</v>
      </c>
      <c r="C7321" s="255" t="s">
        <v>9101</v>
      </c>
      <c r="D7321" s="9"/>
      <c r="E7321" s="9"/>
      <c r="F7321" s="255" t="s">
        <v>9120</v>
      </c>
      <c r="G7321" s="9"/>
      <c r="H7321" s="255" t="s">
        <v>9168</v>
      </c>
      <c r="I7321" s="9">
        <v>4</v>
      </c>
    </row>
    <row r="7322">
      <c r="A7322" s="255" t="s">
        <v>8499</v>
      </c>
      <c r="B7322" s="9">
        <v>6</v>
      </c>
      <c r="C7322" s="255" t="s">
        <v>9101</v>
      </c>
      <c r="D7322" s="9">
        <v>0.0073494692342211329</v>
      </c>
      <c r="E7322" s="9"/>
      <c r="F7322" s="255" t="s">
        <v>9122</v>
      </c>
      <c r="G7322" s="9"/>
      <c r="H7322" s="255" t="s">
        <v>9168</v>
      </c>
      <c r="I7322" s="9">
        <v>4</v>
      </c>
    </row>
    <row r="7323">
      <c r="A7323" s="255" t="s">
        <v>8500</v>
      </c>
      <c r="B7323" s="9">
        <v>6</v>
      </c>
      <c r="C7323" s="255" t="s">
        <v>9101</v>
      </c>
      <c r="D7323" s="9">
        <v>0.0073494692342211329</v>
      </c>
      <c r="E7323" s="9"/>
      <c r="F7323" s="255" t="s">
        <v>9123</v>
      </c>
      <c r="G7323" s="9"/>
      <c r="H7323" s="255" t="s">
        <v>9168</v>
      </c>
      <c r="I7323" s="9">
        <v>4</v>
      </c>
    </row>
    <row r="7324">
      <c r="A7324" s="255" t="s">
        <v>8501</v>
      </c>
      <c r="B7324" s="9">
        <v>6</v>
      </c>
      <c r="C7324" s="255" t="s">
        <v>9101</v>
      </c>
      <c r="D7324" s="9">
        <v>0.0073494692342211329</v>
      </c>
      <c r="E7324" s="9"/>
      <c r="F7324" s="255" t="s">
        <v>9124</v>
      </c>
      <c r="G7324" s="9"/>
      <c r="H7324" s="255" t="s">
        <v>9168</v>
      </c>
      <c r="I7324" s="9">
        <v>4</v>
      </c>
    </row>
    <row r="7325">
      <c r="A7325" s="255" t="s">
        <v>8502</v>
      </c>
      <c r="B7325" s="9">
        <v>6</v>
      </c>
      <c r="C7325" s="255" t="s">
        <v>9101</v>
      </c>
      <c r="D7325" s="9">
        <v>0.0099743127464019463</v>
      </c>
      <c r="E7325" s="9"/>
      <c r="F7325" s="255" t="s">
        <v>9127</v>
      </c>
      <c r="G7325" s="9"/>
      <c r="H7325" s="255" t="s">
        <v>9168</v>
      </c>
      <c r="I7325" s="9">
        <v>4</v>
      </c>
    </row>
    <row r="7326">
      <c r="A7326" s="255" t="s">
        <v>8503</v>
      </c>
      <c r="B7326" s="9">
        <v>6</v>
      </c>
      <c r="C7326" s="255" t="s">
        <v>9101</v>
      </c>
      <c r="D7326" s="9">
        <v>0.0099743127464019463</v>
      </c>
      <c r="E7326" s="9"/>
      <c r="F7326" s="255" t="s">
        <v>9128</v>
      </c>
      <c r="G7326" s="9"/>
      <c r="H7326" s="255" t="s">
        <v>9168</v>
      </c>
      <c r="I7326" s="9">
        <v>4</v>
      </c>
    </row>
    <row r="7327">
      <c r="A7327" s="255" t="s">
        <v>8504</v>
      </c>
      <c r="B7327" s="9">
        <v>6</v>
      </c>
      <c r="C7327" s="255" t="s">
        <v>9101</v>
      </c>
      <c r="D7327" s="9">
        <v>-0.0055171159896869942</v>
      </c>
      <c r="E7327" s="9"/>
      <c r="F7327" s="255" t="s">
        <v>9126</v>
      </c>
      <c r="G7327" s="9"/>
      <c r="H7327" s="255" t="s">
        <v>9168</v>
      </c>
      <c r="I7327" s="9">
        <v>4</v>
      </c>
    </row>
    <row r="7328">
      <c r="A7328" s="255" t="s">
        <v>8505</v>
      </c>
      <c r="B7328" s="9">
        <v>6</v>
      </c>
      <c r="C7328" s="255" t="s">
        <v>9101</v>
      </c>
      <c r="D7328" s="9"/>
      <c r="E7328" s="9"/>
      <c r="F7328" s="255" t="s">
        <v>9115</v>
      </c>
      <c r="G7328" s="9"/>
      <c r="H7328" s="255" t="s">
        <v>9168</v>
      </c>
      <c r="I7328" s="9">
        <v>4</v>
      </c>
    </row>
    <row r="7329">
      <c r="A7329" s="255" t="s">
        <v>8506</v>
      </c>
      <c r="B7329" s="9">
        <v>6</v>
      </c>
      <c r="C7329" s="255" t="s">
        <v>9101</v>
      </c>
      <c r="D7329" s="9"/>
      <c r="E7329" s="9"/>
      <c r="F7329" s="255" t="s">
        <v>9138</v>
      </c>
      <c r="G7329" s="9"/>
      <c r="H7329" s="255" t="s">
        <v>9168</v>
      </c>
      <c r="I7329" s="9">
        <v>4</v>
      </c>
    </row>
    <row r="7330">
      <c r="A7330" s="255" t="s">
        <v>8507</v>
      </c>
      <c r="B7330" s="9">
        <v>6</v>
      </c>
      <c r="C7330" s="255" t="s">
        <v>9101</v>
      </c>
      <c r="D7330" s="9"/>
      <c r="E7330" s="9"/>
      <c r="F7330" s="255" t="s">
        <v>9119</v>
      </c>
      <c r="G7330" s="9"/>
      <c r="H7330" s="255" t="s">
        <v>9168</v>
      </c>
      <c r="I7330" s="9">
        <v>4</v>
      </c>
    </row>
    <row r="7331">
      <c r="A7331" s="255" t="s">
        <v>8508</v>
      </c>
      <c r="B7331" s="9">
        <v>6</v>
      </c>
      <c r="C7331" s="255" t="s">
        <v>9101</v>
      </c>
      <c r="D7331" s="9"/>
      <c r="E7331" s="9"/>
      <c r="F7331" s="255" t="s">
        <v>9118</v>
      </c>
      <c r="G7331" s="9"/>
      <c r="H7331" s="255" t="s">
        <v>9168</v>
      </c>
      <c r="I7331" s="9">
        <v>4</v>
      </c>
    </row>
    <row r="7332">
      <c r="A7332" s="255" t="s">
        <v>8509</v>
      </c>
      <c r="B7332" s="9">
        <v>6</v>
      </c>
      <c r="C7332" s="255" t="s">
        <v>9101</v>
      </c>
      <c r="D7332" s="9"/>
      <c r="E7332" s="9"/>
      <c r="F7332" s="255" t="s">
        <v>9116</v>
      </c>
      <c r="G7332" s="9"/>
      <c r="H7332" s="255" t="s">
        <v>9168</v>
      </c>
      <c r="I7332" s="9">
        <v>4</v>
      </c>
    </row>
    <row r="7333">
      <c r="A7333" s="255" t="s">
        <v>8510</v>
      </c>
      <c r="B7333" s="9">
        <v>6</v>
      </c>
      <c r="C7333" s="255" t="s">
        <v>9101</v>
      </c>
      <c r="D7333" s="9"/>
      <c r="E7333" s="9"/>
      <c r="F7333" s="255" t="s">
        <v>9117</v>
      </c>
      <c r="G7333" s="9"/>
      <c r="H7333" s="255" t="s">
        <v>9168</v>
      </c>
      <c r="I7333" s="9">
        <v>4</v>
      </c>
    </row>
    <row r="7334">
      <c r="A7334" s="255" t="s">
        <v>8511</v>
      </c>
      <c r="B7334" s="9">
        <v>6</v>
      </c>
      <c r="C7334" s="255" t="s">
        <v>9101</v>
      </c>
      <c r="D7334" s="9">
        <v>0.0078297183339363675</v>
      </c>
      <c r="E7334" s="9"/>
      <c r="F7334" s="255" t="s">
        <v>9133</v>
      </c>
      <c r="G7334" s="9"/>
      <c r="H7334" s="255" t="s">
        <v>9168</v>
      </c>
      <c r="I7334" s="9">
        <v>4</v>
      </c>
    </row>
    <row r="7335">
      <c r="A7335" s="255" t="s">
        <v>8512</v>
      </c>
      <c r="B7335" s="9">
        <v>6</v>
      </c>
      <c r="C7335" s="255" t="s">
        <v>9101</v>
      </c>
      <c r="D7335" s="9"/>
      <c r="E7335" s="9"/>
      <c r="F7335" s="255" t="s">
        <v>9134</v>
      </c>
      <c r="G7335" s="9"/>
      <c r="H7335" s="255" t="s">
        <v>9168</v>
      </c>
      <c r="I7335" s="9">
        <v>4</v>
      </c>
    </row>
    <row r="7336">
      <c r="A7336" s="255" t="s">
        <v>8513</v>
      </c>
      <c r="B7336" s="9">
        <v>6</v>
      </c>
      <c r="C7336" s="255" t="s">
        <v>9101</v>
      </c>
      <c r="D7336" s="9">
        <v>0.005255453909368356</v>
      </c>
      <c r="E7336" s="9"/>
      <c r="F7336" s="255" t="s">
        <v>9135</v>
      </c>
      <c r="G7336" s="9"/>
      <c r="H7336" s="255" t="s">
        <v>9168</v>
      </c>
      <c r="I7336" s="9">
        <v>4</v>
      </c>
    </row>
    <row r="7337">
      <c r="A7337" s="255" t="s">
        <v>8514</v>
      </c>
      <c r="B7337" s="9">
        <v>6</v>
      </c>
      <c r="C7337" s="255" t="s">
        <v>9101</v>
      </c>
      <c r="D7337" s="9">
        <v>0.0055431782144555316</v>
      </c>
      <c r="E7337" s="9"/>
      <c r="F7337" s="255" t="s">
        <v>9114</v>
      </c>
      <c r="G7337" s="9"/>
      <c r="H7337" s="255" t="s">
        <v>9168</v>
      </c>
      <c r="I7337" s="9">
        <v>4</v>
      </c>
    </row>
    <row r="7338">
      <c r="A7338" s="255" t="s">
        <v>8515</v>
      </c>
      <c r="B7338" s="9">
        <v>6</v>
      </c>
      <c r="C7338" s="255" t="s">
        <v>9101</v>
      </c>
      <c r="D7338" s="9">
        <v>0.0029462947366948474</v>
      </c>
      <c r="E7338" s="9"/>
      <c r="F7338" s="255" t="s">
        <v>9125</v>
      </c>
      <c r="G7338" s="9"/>
      <c r="H7338" s="255" t="s">
        <v>9168</v>
      </c>
      <c r="I7338" s="9">
        <v>4</v>
      </c>
    </row>
    <row r="7339">
      <c r="A7339" s="255" t="s">
        <v>8516</v>
      </c>
      <c r="B7339" s="9">
        <v>6</v>
      </c>
      <c r="C7339" s="255" t="s">
        <v>9101</v>
      </c>
      <c r="D7339" s="9">
        <v>0.0065751198728622746</v>
      </c>
      <c r="E7339" s="9"/>
      <c r="F7339" s="255" t="s">
        <v>9132</v>
      </c>
      <c r="G7339" s="9"/>
      <c r="H7339" s="255" t="s">
        <v>9168</v>
      </c>
      <c r="I7339" s="9">
        <v>4</v>
      </c>
    </row>
    <row r="7340">
      <c r="A7340" s="255" t="s">
        <v>8517</v>
      </c>
      <c r="B7340" s="9">
        <v>6</v>
      </c>
      <c r="C7340" s="255" t="s">
        <v>9101</v>
      </c>
      <c r="D7340" s="9">
        <v>-0.0083697482045556812</v>
      </c>
      <c r="E7340" s="9"/>
      <c r="F7340" s="255" t="s">
        <v>9136</v>
      </c>
      <c r="G7340" s="9"/>
      <c r="H7340" s="255" t="s">
        <v>9168</v>
      </c>
      <c r="I7340" s="9">
        <v>4</v>
      </c>
    </row>
    <row r="7341">
      <c r="A7341" s="255" t="s">
        <v>8518</v>
      </c>
      <c r="B7341" s="9">
        <v>6</v>
      </c>
      <c r="C7341" s="255" t="s">
        <v>9101</v>
      </c>
      <c r="D7341" s="9">
        <v>-0.003295089332086176</v>
      </c>
      <c r="E7341" s="9"/>
      <c r="F7341" s="255" t="s">
        <v>9137</v>
      </c>
      <c r="G7341" s="9"/>
      <c r="H7341" s="255" t="s">
        <v>9168</v>
      </c>
      <c r="I7341" s="9">
        <v>4</v>
      </c>
    </row>
    <row r="7342">
      <c r="A7342" s="255" t="s">
        <v>8519</v>
      </c>
      <c r="B7342" s="9">
        <v>7</v>
      </c>
      <c r="C7342" s="255" t="s">
        <v>9101</v>
      </c>
      <c r="D7342" s="9">
        <v>0.0052721225594071141</v>
      </c>
      <c r="E7342" s="9"/>
      <c r="F7342" s="255" t="s">
        <v>9129</v>
      </c>
      <c r="G7342" s="9"/>
      <c r="H7342" s="255" t="s">
        <v>9168</v>
      </c>
      <c r="I7342" s="9">
        <v>4</v>
      </c>
    </row>
    <row r="7343">
      <c r="A7343" s="255" t="s">
        <v>8520</v>
      </c>
      <c r="B7343" s="9">
        <v>7</v>
      </c>
      <c r="C7343" s="255" t="s">
        <v>9101</v>
      </c>
      <c r="D7343" s="9">
        <v>0.0052721225594071141</v>
      </c>
      <c r="E7343" s="9"/>
      <c r="F7343" s="255" t="s">
        <v>9130</v>
      </c>
      <c r="G7343" s="9"/>
      <c r="H7343" s="255" t="s">
        <v>9168</v>
      </c>
      <c r="I7343" s="9">
        <v>4</v>
      </c>
    </row>
    <row r="7344">
      <c r="A7344" s="255" t="s">
        <v>8521</v>
      </c>
      <c r="B7344" s="9">
        <v>7</v>
      </c>
      <c r="C7344" s="255" t="s">
        <v>9101</v>
      </c>
      <c r="D7344" s="9">
        <v>0.0050091920449072498</v>
      </c>
      <c r="E7344" s="9"/>
      <c r="F7344" s="255" t="s">
        <v>9131</v>
      </c>
      <c r="G7344" s="9"/>
      <c r="H7344" s="255" t="s">
        <v>9168</v>
      </c>
      <c r="I7344" s="9">
        <v>4</v>
      </c>
    </row>
    <row r="7345">
      <c r="A7345" s="255" t="s">
        <v>8522</v>
      </c>
      <c r="B7345" s="9">
        <v>7</v>
      </c>
      <c r="C7345" s="255" t="s">
        <v>9101</v>
      </c>
      <c r="D7345" s="9"/>
      <c r="E7345" s="9"/>
      <c r="F7345" s="255" t="s">
        <v>9121</v>
      </c>
      <c r="G7345" s="9"/>
      <c r="H7345" s="255" t="s">
        <v>9168</v>
      </c>
      <c r="I7345" s="9">
        <v>4</v>
      </c>
    </row>
    <row r="7346">
      <c r="A7346" s="255" t="s">
        <v>8523</v>
      </c>
      <c r="B7346" s="9">
        <v>7</v>
      </c>
      <c r="C7346" s="255" t="s">
        <v>9101</v>
      </c>
      <c r="D7346" s="9"/>
      <c r="E7346" s="9"/>
      <c r="F7346" s="255" t="s">
        <v>9120</v>
      </c>
      <c r="G7346" s="9"/>
      <c r="H7346" s="255" t="s">
        <v>9168</v>
      </c>
      <c r="I7346" s="9">
        <v>4</v>
      </c>
    </row>
    <row r="7347">
      <c r="A7347" s="255" t="s">
        <v>8524</v>
      </c>
      <c r="B7347" s="9">
        <v>7</v>
      </c>
      <c r="C7347" s="255" t="s">
        <v>9101</v>
      </c>
      <c r="D7347" s="9">
        <v>0.0075234615513473284</v>
      </c>
      <c r="E7347" s="9"/>
      <c r="F7347" s="255" t="s">
        <v>9122</v>
      </c>
      <c r="G7347" s="9"/>
      <c r="H7347" s="255" t="s">
        <v>9168</v>
      </c>
      <c r="I7347" s="9">
        <v>4</v>
      </c>
    </row>
    <row r="7348">
      <c r="A7348" s="255" t="s">
        <v>8525</v>
      </c>
      <c r="B7348" s="9">
        <v>7</v>
      </c>
      <c r="C7348" s="255" t="s">
        <v>9101</v>
      </c>
      <c r="D7348" s="9">
        <v>0.0075234615513473284</v>
      </c>
      <c r="E7348" s="9"/>
      <c r="F7348" s="255" t="s">
        <v>9123</v>
      </c>
      <c r="G7348" s="9"/>
      <c r="H7348" s="255" t="s">
        <v>9168</v>
      </c>
      <c r="I7348" s="9">
        <v>4</v>
      </c>
    </row>
    <row r="7349">
      <c r="A7349" s="255" t="s">
        <v>8526</v>
      </c>
      <c r="B7349" s="9">
        <v>7</v>
      </c>
      <c r="C7349" s="255" t="s">
        <v>9101</v>
      </c>
      <c r="D7349" s="9">
        <v>0.0075234615513473284</v>
      </c>
      <c r="E7349" s="9"/>
      <c r="F7349" s="255" t="s">
        <v>9124</v>
      </c>
      <c r="G7349" s="9"/>
      <c r="H7349" s="255" t="s">
        <v>9168</v>
      </c>
      <c r="I7349" s="9">
        <v>4</v>
      </c>
    </row>
    <row r="7350">
      <c r="A7350" s="255" t="s">
        <v>8527</v>
      </c>
      <c r="B7350" s="9">
        <v>7</v>
      </c>
      <c r="C7350" s="255" t="s">
        <v>9101</v>
      </c>
      <c r="D7350" s="9">
        <v>0.011401321778056295</v>
      </c>
      <c r="E7350" s="9"/>
      <c r="F7350" s="255" t="s">
        <v>9127</v>
      </c>
      <c r="G7350" s="9"/>
      <c r="H7350" s="255" t="s">
        <v>9168</v>
      </c>
      <c r="I7350" s="9">
        <v>4</v>
      </c>
    </row>
    <row r="7351">
      <c r="A7351" s="255" t="s">
        <v>8528</v>
      </c>
      <c r="B7351" s="9">
        <v>7</v>
      </c>
      <c r="C7351" s="255" t="s">
        <v>9101</v>
      </c>
      <c r="D7351" s="9">
        <v>0.011401321778056295</v>
      </c>
      <c r="E7351" s="9"/>
      <c r="F7351" s="255" t="s">
        <v>9128</v>
      </c>
      <c r="G7351" s="9"/>
      <c r="H7351" s="255" t="s">
        <v>9168</v>
      </c>
      <c r="I7351" s="9">
        <v>4</v>
      </c>
    </row>
    <row r="7352">
      <c r="A7352" s="255" t="s">
        <v>8529</v>
      </c>
      <c r="B7352" s="9">
        <v>7</v>
      </c>
      <c r="C7352" s="255" t="s">
        <v>9101</v>
      </c>
      <c r="D7352" s="9">
        <v>-0.0064961566996309238</v>
      </c>
      <c r="E7352" s="9"/>
      <c r="F7352" s="255" t="s">
        <v>9126</v>
      </c>
      <c r="G7352" s="9"/>
      <c r="H7352" s="255" t="s">
        <v>9168</v>
      </c>
      <c r="I7352" s="9">
        <v>4</v>
      </c>
    </row>
    <row r="7353">
      <c r="A7353" s="255" t="s">
        <v>8530</v>
      </c>
      <c r="B7353" s="9">
        <v>7</v>
      </c>
      <c r="C7353" s="255" t="s">
        <v>9101</v>
      </c>
      <c r="D7353" s="9"/>
      <c r="E7353" s="9"/>
      <c r="F7353" s="255" t="s">
        <v>9115</v>
      </c>
      <c r="G7353" s="9"/>
      <c r="H7353" s="255" t="s">
        <v>9168</v>
      </c>
      <c r="I7353" s="9">
        <v>4</v>
      </c>
    </row>
    <row r="7354">
      <c r="A7354" s="255" t="s">
        <v>8531</v>
      </c>
      <c r="B7354" s="9">
        <v>7</v>
      </c>
      <c r="C7354" s="255" t="s">
        <v>9101</v>
      </c>
      <c r="D7354" s="9"/>
      <c r="E7354" s="9"/>
      <c r="F7354" s="255" t="s">
        <v>9138</v>
      </c>
      <c r="G7354" s="9"/>
      <c r="H7354" s="255" t="s">
        <v>9168</v>
      </c>
      <c r="I7354" s="9">
        <v>4</v>
      </c>
    </row>
    <row r="7355">
      <c r="A7355" s="255" t="s">
        <v>8532</v>
      </c>
      <c r="B7355" s="9">
        <v>7</v>
      </c>
      <c r="C7355" s="255" t="s">
        <v>9101</v>
      </c>
      <c r="D7355" s="9"/>
      <c r="E7355" s="9"/>
      <c r="F7355" s="255" t="s">
        <v>9119</v>
      </c>
      <c r="G7355" s="9"/>
      <c r="H7355" s="255" t="s">
        <v>9168</v>
      </c>
      <c r="I7355" s="9">
        <v>4</v>
      </c>
    </row>
    <row r="7356">
      <c r="A7356" s="255" t="s">
        <v>8533</v>
      </c>
      <c r="B7356" s="9">
        <v>7</v>
      </c>
      <c r="C7356" s="255" t="s">
        <v>9101</v>
      </c>
      <c r="D7356" s="9"/>
      <c r="E7356" s="9"/>
      <c r="F7356" s="255" t="s">
        <v>9118</v>
      </c>
      <c r="G7356" s="9"/>
      <c r="H7356" s="255" t="s">
        <v>9168</v>
      </c>
      <c r="I7356" s="9">
        <v>4</v>
      </c>
    </row>
    <row r="7357">
      <c r="A7357" s="255" t="s">
        <v>8534</v>
      </c>
      <c r="B7357" s="9">
        <v>7</v>
      </c>
      <c r="C7357" s="255" t="s">
        <v>9101</v>
      </c>
      <c r="D7357" s="9"/>
      <c r="E7357" s="9"/>
      <c r="F7357" s="255" t="s">
        <v>9116</v>
      </c>
      <c r="G7357" s="9"/>
      <c r="H7357" s="255" t="s">
        <v>9168</v>
      </c>
      <c r="I7357" s="9">
        <v>4</v>
      </c>
    </row>
    <row r="7358">
      <c r="A7358" s="255" t="s">
        <v>8535</v>
      </c>
      <c r="B7358" s="9">
        <v>7</v>
      </c>
      <c r="C7358" s="255" t="s">
        <v>9101</v>
      </c>
      <c r="D7358" s="9"/>
      <c r="E7358" s="9"/>
      <c r="F7358" s="255" t="s">
        <v>9117</v>
      </c>
      <c r="G7358" s="9"/>
      <c r="H7358" s="255" t="s">
        <v>9168</v>
      </c>
      <c r="I7358" s="9">
        <v>4</v>
      </c>
    </row>
    <row r="7359">
      <c r="A7359" s="255" t="s">
        <v>8536</v>
      </c>
      <c r="B7359" s="9">
        <v>7</v>
      </c>
      <c r="C7359" s="255" t="s">
        <v>9101</v>
      </c>
      <c r="D7359" s="9">
        <v>0.0075816549170468718</v>
      </c>
      <c r="E7359" s="9"/>
      <c r="F7359" s="255" t="s">
        <v>9133</v>
      </c>
      <c r="G7359" s="9"/>
      <c r="H7359" s="255" t="s">
        <v>9168</v>
      </c>
      <c r="I7359" s="9">
        <v>4</v>
      </c>
    </row>
    <row r="7360">
      <c r="A7360" s="255" t="s">
        <v>8537</v>
      </c>
      <c r="B7360" s="9">
        <v>7</v>
      </c>
      <c r="C7360" s="255" t="s">
        <v>9101</v>
      </c>
      <c r="D7360" s="9"/>
      <c r="E7360" s="9"/>
      <c r="F7360" s="255" t="s">
        <v>9134</v>
      </c>
      <c r="G7360" s="9"/>
      <c r="H7360" s="255" t="s">
        <v>9168</v>
      </c>
      <c r="I7360" s="9">
        <v>4</v>
      </c>
    </row>
    <row r="7361">
      <c r="A7361" s="255" t="s">
        <v>8538</v>
      </c>
      <c r="B7361" s="9">
        <v>7</v>
      </c>
      <c r="C7361" s="255" t="s">
        <v>9101</v>
      </c>
      <c r="D7361" s="9">
        <v>0.0048126054120438471</v>
      </c>
      <c r="E7361" s="9"/>
      <c r="F7361" s="255" t="s">
        <v>9135</v>
      </c>
      <c r="G7361" s="9"/>
      <c r="H7361" s="255" t="s">
        <v>9168</v>
      </c>
      <c r="I7361" s="9">
        <v>4</v>
      </c>
    </row>
    <row r="7362">
      <c r="A7362" s="255" t="s">
        <v>8539</v>
      </c>
      <c r="B7362" s="9">
        <v>7</v>
      </c>
      <c r="C7362" s="255" t="s">
        <v>9101</v>
      </c>
      <c r="D7362" s="9">
        <v>0.0069669597696340587</v>
      </c>
      <c r="E7362" s="9"/>
      <c r="F7362" s="255" t="s">
        <v>9114</v>
      </c>
      <c r="G7362" s="9"/>
      <c r="H7362" s="255" t="s">
        <v>9168</v>
      </c>
      <c r="I7362" s="9">
        <v>4</v>
      </c>
    </row>
    <row r="7363">
      <c r="A7363" s="255" t="s">
        <v>8540</v>
      </c>
      <c r="B7363" s="9">
        <v>7</v>
      </c>
      <c r="C7363" s="255" t="s">
        <v>9101</v>
      </c>
      <c r="D7363" s="9">
        <v>0.0030820623037153857</v>
      </c>
      <c r="E7363" s="9"/>
      <c r="F7363" s="255" t="s">
        <v>9125</v>
      </c>
      <c r="G7363" s="9"/>
      <c r="H7363" s="255" t="s">
        <v>9168</v>
      </c>
      <c r="I7363" s="9">
        <v>4</v>
      </c>
    </row>
    <row r="7364">
      <c r="A7364" s="255" t="s">
        <v>8541</v>
      </c>
      <c r="B7364" s="9">
        <v>7</v>
      </c>
      <c r="C7364" s="255" t="s">
        <v>9101</v>
      </c>
      <c r="D7364" s="9">
        <v>0.0082021980557513453</v>
      </c>
      <c r="E7364" s="9"/>
      <c r="F7364" s="255" t="s">
        <v>9132</v>
      </c>
      <c r="G7364" s="9"/>
      <c r="H7364" s="255" t="s">
        <v>9168</v>
      </c>
      <c r="I7364" s="9">
        <v>4</v>
      </c>
    </row>
    <row r="7365">
      <c r="A7365" s="255" t="s">
        <v>8542</v>
      </c>
      <c r="B7365" s="9">
        <v>7</v>
      </c>
      <c r="C7365" s="255" t="s">
        <v>9101</v>
      </c>
      <c r="D7365" s="9">
        <v>-0.0075573608153868986</v>
      </c>
      <c r="E7365" s="9"/>
      <c r="F7365" s="255" t="s">
        <v>9136</v>
      </c>
      <c r="G7365" s="9"/>
      <c r="H7365" s="255" t="s">
        <v>9168</v>
      </c>
      <c r="I7365" s="9">
        <v>4</v>
      </c>
    </row>
    <row r="7366">
      <c r="A7366" s="255" t="s">
        <v>8543</v>
      </c>
      <c r="B7366" s="9">
        <v>7</v>
      </c>
      <c r="C7366" s="255" t="s">
        <v>9101</v>
      </c>
      <c r="D7366" s="9">
        <v>-0.0043447176987260316</v>
      </c>
      <c r="E7366" s="9"/>
      <c r="F7366" s="255" t="s">
        <v>9137</v>
      </c>
      <c r="G7366" s="9"/>
      <c r="H7366" s="255" t="s">
        <v>9168</v>
      </c>
      <c r="I7366" s="9">
        <v>4</v>
      </c>
    </row>
    <row r="7367">
      <c r="A7367" s="255" t="s">
        <v>8544</v>
      </c>
      <c r="B7367" s="9">
        <v>8</v>
      </c>
      <c r="C7367" s="255" t="s">
        <v>9101</v>
      </c>
      <c r="D7367" s="9">
        <v>0.0055699171259537047</v>
      </c>
      <c r="E7367" s="9"/>
      <c r="F7367" s="255" t="s">
        <v>9129</v>
      </c>
      <c r="G7367" s="9"/>
      <c r="H7367" s="255" t="s">
        <v>9168</v>
      </c>
      <c r="I7367" s="9">
        <v>4</v>
      </c>
    </row>
    <row r="7368">
      <c r="A7368" s="255" t="s">
        <v>8545</v>
      </c>
      <c r="B7368" s="9">
        <v>8</v>
      </c>
      <c r="C7368" s="255" t="s">
        <v>9101</v>
      </c>
      <c r="D7368" s="9">
        <v>0.0055699171259537047</v>
      </c>
      <c r="E7368" s="9"/>
      <c r="F7368" s="255" t="s">
        <v>9130</v>
      </c>
      <c r="G7368" s="9"/>
      <c r="H7368" s="255" t="s">
        <v>9168</v>
      </c>
      <c r="I7368" s="9">
        <v>4</v>
      </c>
    </row>
    <row r="7369">
      <c r="A7369" s="255" t="s">
        <v>8546</v>
      </c>
      <c r="B7369" s="9">
        <v>8</v>
      </c>
      <c r="C7369" s="255" t="s">
        <v>9101</v>
      </c>
      <c r="D7369" s="9">
        <v>0.0054537725793119491</v>
      </c>
      <c r="E7369" s="9"/>
      <c r="F7369" s="255" t="s">
        <v>9131</v>
      </c>
      <c r="G7369" s="9"/>
      <c r="H7369" s="255" t="s">
        <v>9168</v>
      </c>
      <c r="I7369" s="9">
        <v>4</v>
      </c>
    </row>
    <row r="7370">
      <c r="A7370" s="255" t="s">
        <v>8547</v>
      </c>
      <c r="B7370" s="9">
        <v>8</v>
      </c>
      <c r="C7370" s="255" t="s">
        <v>9101</v>
      </c>
      <c r="D7370" s="9"/>
      <c r="E7370" s="9"/>
      <c r="F7370" s="255" t="s">
        <v>9121</v>
      </c>
      <c r="G7370" s="9"/>
      <c r="H7370" s="255" t="s">
        <v>9168</v>
      </c>
      <c r="I7370" s="9">
        <v>4</v>
      </c>
    </row>
    <row r="7371">
      <c r="A7371" s="255" t="s">
        <v>8548</v>
      </c>
      <c r="B7371" s="9">
        <v>8</v>
      </c>
      <c r="C7371" s="255" t="s">
        <v>9101</v>
      </c>
      <c r="D7371" s="9"/>
      <c r="E7371" s="9"/>
      <c r="F7371" s="255" t="s">
        <v>9120</v>
      </c>
      <c r="G7371" s="9"/>
      <c r="H7371" s="255" t="s">
        <v>9168</v>
      </c>
      <c r="I7371" s="9">
        <v>4</v>
      </c>
    </row>
    <row r="7372">
      <c r="A7372" s="255" t="s">
        <v>8549</v>
      </c>
      <c r="B7372" s="9">
        <v>8</v>
      </c>
      <c r="C7372" s="255" t="s">
        <v>9101</v>
      </c>
      <c r="D7372" s="9">
        <v>0.0080952767162774802</v>
      </c>
      <c r="E7372" s="9"/>
      <c r="F7372" s="255" t="s">
        <v>9122</v>
      </c>
      <c r="G7372" s="9"/>
      <c r="H7372" s="255" t="s">
        <v>9168</v>
      </c>
      <c r="I7372" s="9">
        <v>4</v>
      </c>
    </row>
    <row r="7373">
      <c r="A7373" s="255" t="s">
        <v>8550</v>
      </c>
      <c r="B7373" s="9">
        <v>8</v>
      </c>
      <c r="C7373" s="255" t="s">
        <v>9101</v>
      </c>
      <c r="D7373" s="9">
        <v>0.0080952767162774802</v>
      </c>
      <c r="E7373" s="9"/>
      <c r="F7373" s="255" t="s">
        <v>9123</v>
      </c>
      <c r="G7373" s="9"/>
      <c r="H7373" s="255" t="s">
        <v>9168</v>
      </c>
      <c r="I7373" s="9">
        <v>4</v>
      </c>
    </row>
    <row r="7374">
      <c r="A7374" s="255" t="s">
        <v>8551</v>
      </c>
      <c r="B7374" s="9">
        <v>8</v>
      </c>
      <c r="C7374" s="255" t="s">
        <v>9101</v>
      </c>
      <c r="D7374" s="9">
        <v>0.0080952767162774802</v>
      </c>
      <c r="E7374" s="9"/>
      <c r="F7374" s="255" t="s">
        <v>9124</v>
      </c>
      <c r="G7374" s="9"/>
      <c r="H7374" s="255" t="s">
        <v>9168</v>
      </c>
      <c r="I7374" s="9">
        <v>4</v>
      </c>
    </row>
    <row r="7375">
      <c r="A7375" s="255" t="s">
        <v>8552</v>
      </c>
      <c r="B7375" s="9">
        <v>8</v>
      </c>
      <c r="C7375" s="255" t="s">
        <v>9101</v>
      </c>
      <c r="D7375" s="9">
        <v>0.012857180824650967</v>
      </c>
      <c r="E7375" s="9"/>
      <c r="F7375" s="255" t="s">
        <v>9127</v>
      </c>
      <c r="G7375" s="9"/>
      <c r="H7375" s="255" t="s">
        <v>9168</v>
      </c>
      <c r="I7375" s="9">
        <v>4</v>
      </c>
    </row>
    <row r="7376">
      <c r="A7376" s="255" t="s">
        <v>8553</v>
      </c>
      <c r="B7376" s="9">
        <v>8</v>
      </c>
      <c r="C7376" s="255" t="s">
        <v>9101</v>
      </c>
      <c r="D7376" s="9">
        <v>0.012857180824650967</v>
      </c>
      <c r="E7376" s="9"/>
      <c r="F7376" s="255" t="s">
        <v>9128</v>
      </c>
      <c r="G7376" s="9"/>
      <c r="H7376" s="255" t="s">
        <v>9168</v>
      </c>
      <c r="I7376" s="9">
        <v>4</v>
      </c>
    </row>
    <row r="7377">
      <c r="A7377" s="255" t="s">
        <v>8554</v>
      </c>
      <c r="B7377" s="9">
        <v>8</v>
      </c>
      <c r="C7377" s="255" t="s">
        <v>9101</v>
      </c>
      <c r="D7377" s="9">
        <v>-0.0080772800539417444</v>
      </c>
      <c r="E7377" s="9"/>
      <c r="F7377" s="255" t="s">
        <v>9126</v>
      </c>
      <c r="G7377" s="9"/>
      <c r="H7377" s="255" t="s">
        <v>9168</v>
      </c>
      <c r="I7377" s="9">
        <v>4</v>
      </c>
    </row>
    <row r="7378">
      <c r="A7378" s="255" t="s">
        <v>8555</v>
      </c>
      <c r="B7378" s="9">
        <v>8</v>
      </c>
      <c r="C7378" s="255" t="s">
        <v>9101</v>
      </c>
      <c r="D7378" s="9"/>
      <c r="E7378" s="9"/>
      <c r="F7378" s="255" t="s">
        <v>9115</v>
      </c>
      <c r="G7378" s="9"/>
      <c r="H7378" s="255" t="s">
        <v>9168</v>
      </c>
      <c r="I7378" s="9">
        <v>4</v>
      </c>
    </row>
    <row r="7379">
      <c r="A7379" s="255" t="s">
        <v>8556</v>
      </c>
      <c r="B7379" s="9">
        <v>8</v>
      </c>
      <c r="C7379" s="255" t="s">
        <v>9101</v>
      </c>
      <c r="D7379" s="9"/>
      <c r="E7379" s="9"/>
      <c r="F7379" s="255" t="s">
        <v>9138</v>
      </c>
      <c r="G7379" s="9"/>
      <c r="H7379" s="255" t="s">
        <v>9168</v>
      </c>
      <c r="I7379" s="9">
        <v>4</v>
      </c>
    </row>
    <row r="7380">
      <c r="A7380" s="255" t="s">
        <v>8557</v>
      </c>
      <c r="B7380" s="9">
        <v>8</v>
      </c>
      <c r="C7380" s="255" t="s">
        <v>9101</v>
      </c>
      <c r="D7380" s="9"/>
      <c r="E7380" s="9"/>
      <c r="F7380" s="255" t="s">
        <v>9119</v>
      </c>
      <c r="G7380" s="9"/>
      <c r="H7380" s="255" t="s">
        <v>9168</v>
      </c>
      <c r="I7380" s="9">
        <v>4</v>
      </c>
    </row>
    <row r="7381">
      <c r="A7381" s="255" t="s">
        <v>8558</v>
      </c>
      <c r="B7381" s="9">
        <v>8</v>
      </c>
      <c r="C7381" s="255" t="s">
        <v>9101</v>
      </c>
      <c r="D7381" s="9"/>
      <c r="E7381" s="9"/>
      <c r="F7381" s="255" t="s">
        <v>9118</v>
      </c>
      <c r="G7381" s="9"/>
      <c r="H7381" s="255" t="s">
        <v>9168</v>
      </c>
      <c r="I7381" s="9">
        <v>4</v>
      </c>
    </row>
    <row r="7382">
      <c r="A7382" s="255" t="s">
        <v>8559</v>
      </c>
      <c r="B7382" s="9">
        <v>8</v>
      </c>
      <c r="C7382" s="255" t="s">
        <v>9101</v>
      </c>
      <c r="D7382" s="9"/>
      <c r="E7382" s="9"/>
      <c r="F7382" s="255" t="s">
        <v>9116</v>
      </c>
      <c r="G7382" s="9"/>
      <c r="H7382" s="255" t="s">
        <v>9168</v>
      </c>
      <c r="I7382" s="9">
        <v>4</v>
      </c>
    </row>
    <row r="7383">
      <c r="A7383" s="255" t="s">
        <v>8560</v>
      </c>
      <c r="B7383" s="9">
        <v>8</v>
      </c>
      <c r="C7383" s="255" t="s">
        <v>9101</v>
      </c>
      <c r="D7383" s="9"/>
      <c r="E7383" s="9"/>
      <c r="F7383" s="255" t="s">
        <v>9117</v>
      </c>
      <c r="G7383" s="9"/>
      <c r="H7383" s="255" t="s">
        <v>9168</v>
      </c>
      <c r="I7383" s="9">
        <v>4</v>
      </c>
    </row>
    <row r="7384">
      <c r="A7384" s="255" t="s">
        <v>8561</v>
      </c>
      <c r="B7384" s="9">
        <v>8</v>
      </c>
      <c r="C7384" s="255" t="s">
        <v>9101</v>
      </c>
      <c r="D7384" s="9">
        <v>0.0076121521282382443</v>
      </c>
      <c r="E7384" s="9"/>
      <c r="F7384" s="255" t="s">
        <v>9133</v>
      </c>
      <c r="G7384" s="9"/>
      <c r="H7384" s="255" t="s">
        <v>9168</v>
      </c>
      <c r="I7384" s="9">
        <v>4</v>
      </c>
    </row>
    <row r="7385">
      <c r="A7385" s="255" t="s">
        <v>8562</v>
      </c>
      <c r="B7385" s="9">
        <v>8</v>
      </c>
      <c r="C7385" s="255" t="s">
        <v>9101</v>
      </c>
      <c r="D7385" s="9"/>
      <c r="E7385" s="9"/>
      <c r="F7385" s="255" t="s">
        <v>9134</v>
      </c>
      <c r="G7385" s="9"/>
      <c r="H7385" s="255" t="s">
        <v>9168</v>
      </c>
      <c r="I7385" s="9">
        <v>4</v>
      </c>
    </row>
    <row r="7386">
      <c r="A7386" s="255" t="s">
        <v>8563</v>
      </c>
      <c r="B7386" s="9">
        <v>8</v>
      </c>
      <c r="C7386" s="255" t="s">
        <v>9101</v>
      </c>
      <c r="D7386" s="9">
        <v>0.005314133809095632</v>
      </c>
      <c r="E7386" s="9"/>
      <c r="F7386" s="255" t="s">
        <v>9135</v>
      </c>
      <c r="G7386" s="9"/>
      <c r="H7386" s="255" t="s">
        <v>9168</v>
      </c>
      <c r="I7386" s="9">
        <v>4</v>
      </c>
    </row>
    <row r="7387">
      <c r="A7387" s="255" t="s">
        <v>8564</v>
      </c>
      <c r="B7387" s="9">
        <v>8</v>
      </c>
      <c r="C7387" s="255" t="s">
        <v>9101</v>
      </c>
      <c r="D7387" s="9">
        <v>0.008029930277437064</v>
      </c>
      <c r="E7387" s="9"/>
      <c r="F7387" s="255" t="s">
        <v>9114</v>
      </c>
      <c r="G7387" s="9"/>
      <c r="H7387" s="255" t="s">
        <v>9168</v>
      </c>
      <c r="I7387" s="9">
        <v>4</v>
      </c>
    </row>
    <row r="7388">
      <c r="A7388" s="255" t="s">
        <v>8565</v>
      </c>
      <c r="B7388" s="9">
        <v>8</v>
      </c>
      <c r="C7388" s="255" t="s">
        <v>9101</v>
      </c>
      <c r="D7388" s="9">
        <v>0.0031878036539625268</v>
      </c>
      <c r="E7388" s="9"/>
      <c r="F7388" s="255" t="s">
        <v>9125</v>
      </c>
      <c r="G7388" s="9"/>
      <c r="H7388" s="255" t="s">
        <v>9168</v>
      </c>
      <c r="I7388" s="9">
        <v>4</v>
      </c>
    </row>
    <row r="7389">
      <c r="A7389" s="255" t="s">
        <v>8566</v>
      </c>
      <c r="B7389" s="9">
        <v>8</v>
      </c>
      <c r="C7389" s="255" t="s">
        <v>9101</v>
      </c>
      <c r="D7389" s="9">
        <v>0.0095229298722213866</v>
      </c>
      <c r="E7389" s="9"/>
      <c r="F7389" s="255" t="s">
        <v>9132</v>
      </c>
      <c r="G7389" s="9"/>
      <c r="H7389" s="255" t="s">
        <v>9168</v>
      </c>
      <c r="I7389" s="9">
        <v>4</v>
      </c>
    </row>
    <row r="7390">
      <c r="A7390" s="255" t="s">
        <v>8567</v>
      </c>
      <c r="B7390" s="9">
        <v>8</v>
      </c>
      <c r="C7390" s="255" t="s">
        <v>9101</v>
      </c>
      <c r="D7390" s="9">
        <v>-0.0087938194743886321</v>
      </c>
      <c r="E7390" s="9"/>
      <c r="F7390" s="255" t="s">
        <v>9136</v>
      </c>
      <c r="G7390" s="9"/>
      <c r="H7390" s="255" t="s">
        <v>9168</v>
      </c>
      <c r="I7390" s="9">
        <v>4</v>
      </c>
    </row>
    <row r="7391">
      <c r="A7391" s="255" t="s">
        <v>8568</v>
      </c>
      <c r="B7391" s="9">
        <v>8</v>
      </c>
      <c r="C7391" s="255" t="s">
        <v>9101</v>
      </c>
      <c r="D7391" s="9">
        <v>-0.0051577582236345268</v>
      </c>
      <c r="E7391" s="9"/>
      <c r="F7391" s="255" t="s">
        <v>9137</v>
      </c>
      <c r="G7391" s="9"/>
      <c r="H7391" s="255" t="s">
        <v>9168</v>
      </c>
      <c r="I7391" s="9">
        <v>4</v>
      </c>
    </row>
    <row r="7392">
      <c r="A7392" s="255" t="s">
        <v>8569</v>
      </c>
      <c r="B7392" s="9">
        <v>9</v>
      </c>
      <c r="C7392" s="255" t="s">
        <v>9101</v>
      </c>
      <c r="D7392" s="9">
        <v>0.0052936842572837359</v>
      </c>
      <c r="E7392" s="9"/>
      <c r="F7392" s="255" t="s">
        <v>9129</v>
      </c>
      <c r="G7392" s="9"/>
      <c r="H7392" s="255" t="s">
        <v>9168</v>
      </c>
      <c r="I7392" s="9">
        <v>4</v>
      </c>
    </row>
    <row r="7393">
      <c r="A7393" s="255" t="s">
        <v>8570</v>
      </c>
      <c r="B7393" s="9">
        <v>9</v>
      </c>
      <c r="C7393" s="255" t="s">
        <v>9101</v>
      </c>
      <c r="D7393" s="9">
        <v>0.0052936842572837359</v>
      </c>
      <c r="E7393" s="9"/>
      <c r="F7393" s="255" t="s">
        <v>9130</v>
      </c>
      <c r="G7393" s="9"/>
      <c r="H7393" s="255" t="s">
        <v>9168</v>
      </c>
      <c r="I7393" s="9">
        <v>4</v>
      </c>
    </row>
    <row r="7394">
      <c r="A7394" s="255" t="s">
        <v>8571</v>
      </c>
      <c r="B7394" s="9">
        <v>9</v>
      </c>
      <c r="C7394" s="255" t="s">
        <v>9101</v>
      </c>
      <c r="D7394" s="9">
        <v>0.0054314562965686519</v>
      </c>
      <c r="E7394" s="9"/>
      <c r="F7394" s="255" t="s">
        <v>9131</v>
      </c>
      <c r="G7394" s="9"/>
      <c r="H7394" s="255" t="s">
        <v>9168</v>
      </c>
      <c r="I7394" s="9">
        <v>4</v>
      </c>
    </row>
    <row r="7395">
      <c r="A7395" s="255" t="s">
        <v>8572</v>
      </c>
      <c r="B7395" s="9">
        <v>9</v>
      </c>
      <c r="C7395" s="255" t="s">
        <v>9101</v>
      </c>
      <c r="D7395" s="9"/>
      <c r="E7395" s="9"/>
      <c r="F7395" s="255" t="s">
        <v>9121</v>
      </c>
      <c r="G7395" s="9"/>
      <c r="H7395" s="255" t="s">
        <v>9168</v>
      </c>
      <c r="I7395" s="9">
        <v>4</v>
      </c>
    </row>
    <row r="7396">
      <c r="A7396" s="255" t="s">
        <v>8573</v>
      </c>
      <c r="B7396" s="9">
        <v>9</v>
      </c>
      <c r="C7396" s="255" t="s">
        <v>9101</v>
      </c>
      <c r="D7396" s="9"/>
      <c r="E7396" s="9"/>
      <c r="F7396" s="255" t="s">
        <v>9120</v>
      </c>
      <c r="G7396" s="9"/>
      <c r="H7396" s="255" t="s">
        <v>9168</v>
      </c>
      <c r="I7396" s="9">
        <v>4</v>
      </c>
    </row>
    <row r="7397">
      <c r="A7397" s="255" t="s">
        <v>8574</v>
      </c>
      <c r="B7397" s="9">
        <v>9</v>
      </c>
      <c r="C7397" s="255" t="s">
        <v>9101</v>
      </c>
      <c r="D7397" s="9">
        <v>0.007942233343898519</v>
      </c>
      <c r="E7397" s="9"/>
      <c r="F7397" s="255" t="s">
        <v>9122</v>
      </c>
      <c r="G7397" s="9"/>
      <c r="H7397" s="255" t="s">
        <v>9168</v>
      </c>
      <c r="I7397" s="9">
        <v>4</v>
      </c>
    </row>
    <row r="7398">
      <c r="A7398" s="255" t="s">
        <v>8575</v>
      </c>
      <c r="B7398" s="9">
        <v>9</v>
      </c>
      <c r="C7398" s="255" t="s">
        <v>9101</v>
      </c>
      <c r="D7398" s="9">
        <v>0.007942233343898519</v>
      </c>
      <c r="E7398" s="9"/>
      <c r="F7398" s="255" t="s">
        <v>9123</v>
      </c>
      <c r="G7398" s="9"/>
      <c r="H7398" s="255" t="s">
        <v>9168</v>
      </c>
      <c r="I7398" s="9">
        <v>4</v>
      </c>
    </row>
    <row r="7399">
      <c r="A7399" s="255" t="s">
        <v>8576</v>
      </c>
      <c r="B7399" s="9">
        <v>9</v>
      </c>
      <c r="C7399" s="255" t="s">
        <v>9101</v>
      </c>
      <c r="D7399" s="9">
        <v>0.007942233343898519</v>
      </c>
      <c r="E7399" s="9"/>
      <c r="F7399" s="255" t="s">
        <v>9124</v>
      </c>
      <c r="G7399" s="9"/>
      <c r="H7399" s="255" t="s">
        <v>9168</v>
      </c>
      <c r="I7399" s="9">
        <v>4</v>
      </c>
    </row>
    <row r="7400">
      <c r="A7400" s="255" t="s">
        <v>8577</v>
      </c>
      <c r="B7400" s="9">
        <v>9</v>
      </c>
      <c r="C7400" s="255" t="s">
        <v>9101</v>
      </c>
      <c r="D7400" s="9">
        <v>0.011921287515137456</v>
      </c>
      <c r="E7400" s="9"/>
      <c r="F7400" s="255" t="s">
        <v>9127</v>
      </c>
      <c r="G7400" s="9"/>
      <c r="H7400" s="255" t="s">
        <v>9168</v>
      </c>
      <c r="I7400" s="9">
        <v>4</v>
      </c>
    </row>
    <row r="7401">
      <c r="A7401" s="255" t="s">
        <v>8578</v>
      </c>
      <c r="B7401" s="9">
        <v>9</v>
      </c>
      <c r="C7401" s="255" t="s">
        <v>9101</v>
      </c>
      <c r="D7401" s="9">
        <v>0.011921287515137456</v>
      </c>
      <c r="E7401" s="9"/>
      <c r="F7401" s="255" t="s">
        <v>9128</v>
      </c>
      <c r="G7401" s="9"/>
      <c r="H7401" s="255" t="s">
        <v>9168</v>
      </c>
      <c r="I7401" s="9">
        <v>4</v>
      </c>
    </row>
    <row r="7402">
      <c r="A7402" s="255" t="s">
        <v>8579</v>
      </c>
      <c r="B7402" s="9">
        <v>9</v>
      </c>
      <c r="C7402" s="255" t="s">
        <v>9101</v>
      </c>
      <c r="D7402" s="9">
        <v>-0.0069988646278004362</v>
      </c>
      <c r="E7402" s="9"/>
      <c r="F7402" s="255" t="s">
        <v>9126</v>
      </c>
      <c r="G7402" s="9"/>
      <c r="H7402" s="255" t="s">
        <v>9168</v>
      </c>
      <c r="I7402" s="9">
        <v>4</v>
      </c>
    </row>
    <row r="7403">
      <c r="A7403" s="255" t="s">
        <v>8580</v>
      </c>
      <c r="B7403" s="9">
        <v>9</v>
      </c>
      <c r="C7403" s="255" t="s">
        <v>9101</v>
      </c>
      <c r="D7403" s="9"/>
      <c r="E7403" s="9"/>
      <c r="F7403" s="255" t="s">
        <v>9115</v>
      </c>
      <c r="G7403" s="9"/>
      <c r="H7403" s="255" t="s">
        <v>9168</v>
      </c>
      <c r="I7403" s="9">
        <v>4</v>
      </c>
    </row>
    <row r="7404">
      <c r="A7404" s="255" t="s">
        <v>8581</v>
      </c>
      <c r="B7404" s="9">
        <v>9</v>
      </c>
      <c r="C7404" s="255" t="s">
        <v>9101</v>
      </c>
      <c r="D7404" s="9"/>
      <c r="E7404" s="9"/>
      <c r="F7404" s="255" t="s">
        <v>9138</v>
      </c>
      <c r="G7404" s="9"/>
      <c r="H7404" s="255" t="s">
        <v>9168</v>
      </c>
      <c r="I7404" s="9">
        <v>4</v>
      </c>
    </row>
    <row r="7405">
      <c r="A7405" s="255" t="s">
        <v>8582</v>
      </c>
      <c r="B7405" s="9">
        <v>9</v>
      </c>
      <c r="C7405" s="255" t="s">
        <v>9101</v>
      </c>
      <c r="D7405" s="9"/>
      <c r="E7405" s="9"/>
      <c r="F7405" s="255" t="s">
        <v>9119</v>
      </c>
      <c r="G7405" s="9"/>
      <c r="H7405" s="255" t="s">
        <v>9168</v>
      </c>
      <c r="I7405" s="9">
        <v>4</v>
      </c>
    </row>
    <row r="7406">
      <c r="A7406" s="255" t="s">
        <v>8583</v>
      </c>
      <c r="B7406" s="9">
        <v>9</v>
      </c>
      <c r="C7406" s="255" t="s">
        <v>9101</v>
      </c>
      <c r="D7406" s="9"/>
      <c r="E7406" s="9"/>
      <c r="F7406" s="255" t="s">
        <v>9118</v>
      </c>
      <c r="G7406" s="9"/>
      <c r="H7406" s="255" t="s">
        <v>9168</v>
      </c>
      <c r="I7406" s="9">
        <v>4</v>
      </c>
    </row>
    <row r="7407">
      <c r="A7407" s="255" t="s">
        <v>8584</v>
      </c>
      <c r="B7407" s="9">
        <v>9</v>
      </c>
      <c r="C7407" s="255" t="s">
        <v>9101</v>
      </c>
      <c r="D7407" s="9"/>
      <c r="E7407" s="9"/>
      <c r="F7407" s="255" t="s">
        <v>9116</v>
      </c>
      <c r="G7407" s="9"/>
      <c r="H7407" s="255" t="s">
        <v>9168</v>
      </c>
      <c r="I7407" s="9">
        <v>4</v>
      </c>
    </row>
    <row r="7408">
      <c r="A7408" s="255" t="s">
        <v>8585</v>
      </c>
      <c r="B7408" s="9">
        <v>9</v>
      </c>
      <c r="C7408" s="255" t="s">
        <v>9101</v>
      </c>
      <c r="D7408" s="9"/>
      <c r="E7408" s="9"/>
      <c r="F7408" s="255" t="s">
        <v>9117</v>
      </c>
      <c r="G7408" s="9"/>
      <c r="H7408" s="255" t="s">
        <v>9168</v>
      </c>
      <c r="I7408" s="9">
        <v>4</v>
      </c>
    </row>
    <row r="7409">
      <c r="A7409" s="255" t="s">
        <v>8586</v>
      </c>
      <c r="B7409" s="9">
        <v>9</v>
      </c>
      <c r="C7409" s="255" t="s">
        <v>9101</v>
      </c>
      <c r="D7409" s="9">
        <v>0.0073664096083209743</v>
      </c>
      <c r="E7409" s="9"/>
      <c r="F7409" s="255" t="s">
        <v>9133</v>
      </c>
      <c r="G7409" s="9"/>
      <c r="H7409" s="255" t="s">
        <v>9168</v>
      </c>
      <c r="I7409" s="9">
        <v>4</v>
      </c>
    </row>
    <row r="7410">
      <c r="A7410" s="255" t="s">
        <v>8587</v>
      </c>
      <c r="B7410" s="9">
        <v>9</v>
      </c>
      <c r="C7410" s="255" t="s">
        <v>9101</v>
      </c>
      <c r="D7410" s="9"/>
      <c r="E7410" s="9"/>
      <c r="F7410" s="255" t="s">
        <v>9134</v>
      </c>
      <c r="G7410" s="9"/>
      <c r="H7410" s="255" t="s">
        <v>9168</v>
      </c>
      <c r="I7410" s="9">
        <v>4</v>
      </c>
    </row>
    <row r="7411">
      <c r="A7411" s="255" t="s">
        <v>8588</v>
      </c>
      <c r="B7411" s="9">
        <v>9</v>
      </c>
      <c r="C7411" s="255" t="s">
        <v>9101</v>
      </c>
      <c r="D7411" s="9">
        <v>0.0048821368197679961</v>
      </c>
      <c r="E7411" s="9"/>
      <c r="F7411" s="255" t="s">
        <v>9135</v>
      </c>
      <c r="G7411" s="9"/>
      <c r="H7411" s="255" t="s">
        <v>9168</v>
      </c>
      <c r="I7411" s="9">
        <v>4</v>
      </c>
    </row>
    <row r="7412">
      <c r="A7412" s="255" t="s">
        <v>8589</v>
      </c>
      <c r="B7412" s="9">
        <v>9</v>
      </c>
      <c r="C7412" s="255" t="s">
        <v>9101</v>
      </c>
      <c r="D7412" s="9">
        <v>0.0068249899796100771</v>
      </c>
      <c r="E7412" s="9"/>
      <c r="F7412" s="255" t="s">
        <v>9114</v>
      </c>
      <c r="G7412" s="9"/>
      <c r="H7412" s="255" t="s">
        <v>9168</v>
      </c>
      <c r="I7412" s="9">
        <v>4</v>
      </c>
    </row>
    <row r="7413">
      <c r="A7413" s="255" t="s">
        <v>8590</v>
      </c>
      <c r="B7413" s="9">
        <v>9</v>
      </c>
      <c r="C7413" s="255" t="s">
        <v>9101</v>
      </c>
      <c r="D7413" s="9">
        <v>0.0032702898195883382</v>
      </c>
      <c r="E7413" s="9"/>
      <c r="F7413" s="255" t="s">
        <v>9125</v>
      </c>
      <c r="G7413" s="9"/>
      <c r="H7413" s="255" t="s">
        <v>9168</v>
      </c>
      <c r="I7413" s="9">
        <v>4</v>
      </c>
    </row>
    <row r="7414">
      <c r="A7414" s="255" t="s">
        <v>8591</v>
      </c>
      <c r="B7414" s="9">
        <v>9</v>
      </c>
      <c r="C7414" s="255" t="s">
        <v>9101</v>
      </c>
      <c r="D7414" s="9">
        <v>0.0089440268793900286</v>
      </c>
      <c r="E7414" s="9"/>
      <c r="F7414" s="255" t="s">
        <v>9132</v>
      </c>
      <c r="G7414" s="9"/>
      <c r="H7414" s="255" t="s">
        <v>9168</v>
      </c>
      <c r="I7414" s="9">
        <v>4</v>
      </c>
    </row>
    <row r="7415">
      <c r="A7415" s="255" t="s">
        <v>8592</v>
      </c>
      <c r="B7415" s="9">
        <v>9</v>
      </c>
      <c r="C7415" s="255" t="s">
        <v>9101</v>
      </c>
      <c r="D7415" s="9">
        <v>-0.0073114061682462497</v>
      </c>
      <c r="E7415" s="9"/>
      <c r="F7415" s="255" t="s">
        <v>9136</v>
      </c>
      <c r="G7415" s="9"/>
      <c r="H7415" s="255" t="s">
        <v>9168</v>
      </c>
      <c r="I7415" s="9">
        <v>4</v>
      </c>
    </row>
    <row r="7416">
      <c r="A7416" s="255" t="s">
        <v>8593</v>
      </c>
      <c r="B7416" s="9">
        <v>9</v>
      </c>
      <c r="C7416" s="255" t="s">
        <v>9101</v>
      </c>
      <c r="D7416" s="9">
        <v>-0.0042253031428402038</v>
      </c>
      <c r="E7416" s="9"/>
      <c r="F7416" s="255" t="s">
        <v>9137</v>
      </c>
      <c r="G7416" s="9"/>
      <c r="H7416" s="255" t="s">
        <v>9168</v>
      </c>
      <c r="I7416" s="9">
        <v>4</v>
      </c>
    </row>
    <row r="7417">
      <c r="A7417" s="255" t="s">
        <v>8594</v>
      </c>
      <c r="B7417" s="9">
        <v>10</v>
      </c>
      <c r="C7417" s="255" t="s">
        <v>9101</v>
      </c>
      <c r="D7417" s="9">
        <v>0.0052182283981974604</v>
      </c>
      <c r="E7417" s="9"/>
      <c r="F7417" s="255" t="s">
        <v>9129</v>
      </c>
      <c r="G7417" s="9"/>
      <c r="H7417" s="255" t="s">
        <v>9168</v>
      </c>
      <c r="I7417" s="9">
        <v>4</v>
      </c>
    </row>
    <row r="7418">
      <c r="A7418" s="255" t="s">
        <v>8595</v>
      </c>
      <c r="B7418" s="9">
        <v>10</v>
      </c>
      <c r="C7418" s="255" t="s">
        <v>9101</v>
      </c>
      <c r="D7418" s="9">
        <v>0.0052182283981974604</v>
      </c>
      <c r="E7418" s="9"/>
      <c r="F7418" s="255" t="s">
        <v>9130</v>
      </c>
      <c r="G7418" s="9"/>
      <c r="H7418" s="255" t="s">
        <v>9168</v>
      </c>
      <c r="I7418" s="9">
        <v>4</v>
      </c>
    </row>
    <row r="7419">
      <c r="A7419" s="255" t="s">
        <v>8596</v>
      </c>
      <c r="B7419" s="9">
        <v>10</v>
      </c>
      <c r="C7419" s="255" t="s">
        <v>9101</v>
      </c>
      <c r="D7419" s="9">
        <v>0.0060679129694200858</v>
      </c>
      <c r="E7419" s="9"/>
      <c r="F7419" s="255" t="s">
        <v>9131</v>
      </c>
      <c r="G7419" s="9"/>
      <c r="H7419" s="255" t="s">
        <v>9168</v>
      </c>
      <c r="I7419" s="9">
        <v>4</v>
      </c>
    </row>
    <row r="7420">
      <c r="A7420" s="255" t="s">
        <v>8597</v>
      </c>
      <c r="B7420" s="9">
        <v>10</v>
      </c>
      <c r="C7420" s="255" t="s">
        <v>9101</v>
      </c>
      <c r="D7420" s="9"/>
      <c r="E7420" s="9"/>
      <c r="F7420" s="255" t="s">
        <v>9121</v>
      </c>
      <c r="G7420" s="9"/>
      <c r="H7420" s="255" t="s">
        <v>9168</v>
      </c>
      <c r="I7420" s="9">
        <v>4</v>
      </c>
    </row>
    <row r="7421">
      <c r="A7421" s="255" t="s">
        <v>8598</v>
      </c>
      <c r="B7421" s="9">
        <v>10</v>
      </c>
      <c r="C7421" s="255" t="s">
        <v>9101</v>
      </c>
      <c r="D7421" s="9"/>
      <c r="E7421" s="9"/>
      <c r="F7421" s="255" t="s">
        <v>9120</v>
      </c>
      <c r="G7421" s="9"/>
      <c r="H7421" s="255" t="s">
        <v>9168</v>
      </c>
      <c r="I7421" s="9">
        <v>4</v>
      </c>
    </row>
    <row r="7422">
      <c r="A7422" s="255" t="s">
        <v>8599</v>
      </c>
      <c r="B7422" s="9">
        <v>10</v>
      </c>
      <c r="C7422" s="255" t="s">
        <v>9101</v>
      </c>
      <c r="D7422" s="9">
        <v>0.0077274447644984767</v>
      </c>
      <c r="E7422" s="9"/>
      <c r="F7422" s="255" t="s">
        <v>9122</v>
      </c>
      <c r="G7422" s="9"/>
      <c r="H7422" s="255" t="s">
        <v>9168</v>
      </c>
      <c r="I7422" s="9">
        <v>4</v>
      </c>
    </row>
    <row r="7423">
      <c r="A7423" s="255" t="s">
        <v>8600</v>
      </c>
      <c r="B7423" s="9">
        <v>10</v>
      </c>
      <c r="C7423" s="255" t="s">
        <v>9101</v>
      </c>
      <c r="D7423" s="9">
        <v>0.0077274447644984767</v>
      </c>
      <c r="E7423" s="9"/>
      <c r="F7423" s="255" t="s">
        <v>9123</v>
      </c>
      <c r="G7423" s="9"/>
      <c r="H7423" s="255" t="s">
        <v>9168</v>
      </c>
      <c r="I7423" s="9">
        <v>4</v>
      </c>
    </row>
    <row r="7424">
      <c r="A7424" s="255" t="s">
        <v>8601</v>
      </c>
      <c r="B7424" s="9">
        <v>10</v>
      </c>
      <c r="C7424" s="255" t="s">
        <v>9101</v>
      </c>
      <c r="D7424" s="9">
        <v>0.0077274447644984767</v>
      </c>
      <c r="E7424" s="9"/>
      <c r="F7424" s="255" t="s">
        <v>9124</v>
      </c>
      <c r="G7424" s="9"/>
      <c r="H7424" s="255" t="s">
        <v>9168</v>
      </c>
      <c r="I7424" s="9">
        <v>4</v>
      </c>
    </row>
    <row r="7425">
      <c r="A7425" s="255" t="s">
        <v>8602</v>
      </c>
      <c r="B7425" s="9">
        <v>10</v>
      </c>
      <c r="C7425" s="255" t="s">
        <v>9101</v>
      </c>
      <c r="D7425" s="9">
        <v>0.014035237842188712</v>
      </c>
      <c r="E7425" s="9"/>
      <c r="F7425" s="255" t="s">
        <v>9127</v>
      </c>
      <c r="G7425" s="9"/>
      <c r="H7425" s="255" t="s">
        <v>9168</v>
      </c>
      <c r="I7425" s="9">
        <v>4</v>
      </c>
    </row>
    <row r="7426">
      <c r="A7426" s="255" t="s">
        <v>8603</v>
      </c>
      <c r="B7426" s="9">
        <v>10</v>
      </c>
      <c r="C7426" s="255" t="s">
        <v>9101</v>
      </c>
      <c r="D7426" s="9">
        <v>0.014035237842188712</v>
      </c>
      <c r="E7426" s="9"/>
      <c r="F7426" s="255" t="s">
        <v>9128</v>
      </c>
      <c r="G7426" s="9"/>
      <c r="H7426" s="255" t="s">
        <v>9168</v>
      </c>
      <c r="I7426" s="9">
        <v>4</v>
      </c>
    </row>
    <row r="7427">
      <c r="A7427" s="255" t="s">
        <v>8604</v>
      </c>
      <c r="B7427" s="9">
        <v>10</v>
      </c>
      <c r="C7427" s="255" t="s">
        <v>9101</v>
      </c>
      <c r="D7427" s="9">
        <v>-0.010008968039253297</v>
      </c>
      <c r="E7427" s="9"/>
      <c r="F7427" s="255" t="s">
        <v>9126</v>
      </c>
      <c r="G7427" s="9"/>
      <c r="H7427" s="255" t="s">
        <v>9168</v>
      </c>
      <c r="I7427" s="9">
        <v>4</v>
      </c>
    </row>
    <row r="7428">
      <c r="A7428" s="255" t="s">
        <v>8605</v>
      </c>
      <c r="B7428" s="9">
        <v>10</v>
      </c>
      <c r="C7428" s="255" t="s">
        <v>9101</v>
      </c>
      <c r="D7428" s="9"/>
      <c r="E7428" s="9"/>
      <c r="F7428" s="255" t="s">
        <v>9115</v>
      </c>
      <c r="G7428" s="9"/>
      <c r="H7428" s="255" t="s">
        <v>9168</v>
      </c>
      <c r="I7428" s="9">
        <v>4</v>
      </c>
    </row>
    <row r="7429">
      <c r="A7429" s="255" t="s">
        <v>8606</v>
      </c>
      <c r="B7429" s="9">
        <v>10</v>
      </c>
      <c r="C7429" s="255" t="s">
        <v>9101</v>
      </c>
      <c r="D7429" s="9"/>
      <c r="E7429" s="9"/>
      <c r="F7429" s="255" t="s">
        <v>9138</v>
      </c>
      <c r="G7429" s="9"/>
      <c r="H7429" s="255" t="s">
        <v>9168</v>
      </c>
      <c r="I7429" s="9">
        <v>4</v>
      </c>
    </row>
    <row r="7430">
      <c r="A7430" s="255" t="s">
        <v>8607</v>
      </c>
      <c r="B7430" s="9">
        <v>10</v>
      </c>
      <c r="C7430" s="255" t="s">
        <v>9101</v>
      </c>
      <c r="D7430" s="9"/>
      <c r="E7430" s="9"/>
      <c r="F7430" s="255" t="s">
        <v>9119</v>
      </c>
      <c r="G7430" s="9"/>
      <c r="H7430" s="255" t="s">
        <v>9168</v>
      </c>
      <c r="I7430" s="9">
        <v>4</v>
      </c>
    </row>
    <row r="7431">
      <c r="A7431" s="255" t="s">
        <v>8608</v>
      </c>
      <c r="B7431" s="9">
        <v>10</v>
      </c>
      <c r="C7431" s="255" t="s">
        <v>9101</v>
      </c>
      <c r="D7431" s="9"/>
      <c r="E7431" s="9"/>
      <c r="F7431" s="255" t="s">
        <v>9118</v>
      </c>
      <c r="G7431" s="9"/>
      <c r="H7431" s="255" t="s">
        <v>9168</v>
      </c>
      <c r="I7431" s="9">
        <v>4</v>
      </c>
    </row>
    <row r="7432">
      <c r="A7432" s="255" t="s">
        <v>8609</v>
      </c>
      <c r="B7432" s="9">
        <v>10</v>
      </c>
      <c r="C7432" s="255" t="s">
        <v>9101</v>
      </c>
      <c r="D7432" s="9"/>
      <c r="E7432" s="9"/>
      <c r="F7432" s="255" t="s">
        <v>9116</v>
      </c>
      <c r="G7432" s="9"/>
      <c r="H7432" s="255" t="s">
        <v>9168</v>
      </c>
      <c r="I7432" s="9">
        <v>4</v>
      </c>
    </row>
    <row r="7433">
      <c r="A7433" s="255" t="s">
        <v>8610</v>
      </c>
      <c r="B7433" s="9">
        <v>10</v>
      </c>
      <c r="C7433" s="255" t="s">
        <v>9101</v>
      </c>
      <c r="D7433" s="9"/>
      <c r="E7433" s="9"/>
      <c r="F7433" s="255" t="s">
        <v>9117</v>
      </c>
      <c r="G7433" s="9"/>
      <c r="H7433" s="255" t="s">
        <v>9168</v>
      </c>
      <c r="I7433" s="9">
        <v>4</v>
      </c>
    </row>
    <row r="7434">
      <c r="A7434" s="255" t="s">
        <v>8611</v>
      </c>
      <c r="B7434" s="9">
        <v>10</v>
      </c>
      <c r="C7434" s="255" t="s">
        <v>9101</v>
      </c>
      <c r="D7434" s="9">
        <v>0.0070032241839094967</v>
      </c>
      <c r="E7434" s="9"/>
      <c r="F7434" s="255" t="s">
        <v>9133</v>
      </c>
      <c r="G7434" s="9"/>
      <c r="H7434" s="255" t="s">
        <v>9168</v>
      </c>
      <c r="I7434" s="9">
        <v>4</v>
      </c>
    </row>
    <row r="7435">
      <c r="A7435" s="255" t="s">
        <v>8612</v>
      </c>
      <c r="B7435" s="9">
        <v>10</v>
      </c>
      <c r="C7435" s="255" t="s">
        <v>9101</v>
      </c>
      <c r="D7435" s="9"/>
      <c r="E7435" s="9"/>
      <c r="F7435" s="255" t="s">
        <v>9134</v>
      </c>
      <c r="G7435" s="9"/>
      <c r="H7435" s="255" t="s">
        <v>9168</v>
      </c>
      <c r="I7435" s="9">
        <v>4</v>
      </c>
    </row>
    <row r="7436">
      <c r="A7436" s="255" t="s">
        <v>8613</v>
      </c>
      <c r="B7436" s="9">
        <v>10</v>
      </c>
      <c r="C7436" s="255" t="s">
        <v>9101</v>
      </c>
      <c r="D7436" s="9">
        <v>0.0050271802175075363</v>
      </c>
      <c r="E7436" s="9"/>
      <c r="F7436" s="255" t="s">
        <v>9135</v>
      </c>
      <c r="G7436" s="9"/>
      <c r="H7436" s="255" t="s">
        <v>9168</v>
      </c>
      <c r="I7436" s="9">
        <v>4</v>
      </c>
    </row>
    <row r="7437">
      <c r="A7437" s="255" t="s">
        <v>8614</v>
      </c>
      <c r="B7437" s="9">
        <v>10</v>
      </c>
      <c r="C7437" s="255" t="s">
        <v>9101</v>
      </c>
      <c r="D7437" s="9">
        <v>0.0093773079207393993</v>
      </c>
      <c r="E7437" s="9"/>
      <c r="F7437" s="255" t="s">
        <v>9114</v>
      </c>
      <c r="G7437" s="9"/>
      <c r="H7437" s="255" t="s">
        <v>9168</v>
      </c>
      <c r="I7437" s="9">
        <v>4</v>
      </c>
    </row>
    <row r="7438">
      <c r="A7438" s="255" t="s">
        <v>8615</v>
      </c>
      <c r="B7438" s="9">
        <v>10</v>
      </c>
      <c r="C7438" s="255" t="s">
        <v>9101</v>
      </c>
      <c r="D7438" s="9">
        <v>0.0032856702250300858</v>
      </c>
      <c r="E7438" s="9"/>
      <c r="F7438" s="255" t="s">
        <v>9125</v>
      </c>
      <c r="G7438" s="9"/>
      <c r="H7438" s="255" t="s">
        <v>9168</v>
      </c>
      <c r="I7438" s="9">
        <v>4</v>
      </c>
    </row>
    <row r="7439">
      <c r="A7439" s="255" t="s">
        <v>8616</v>
      </c>
      <c r="B7439" s="9">
        <v>10</v>
      </c>
      <c r="C7439" s="255" t="s">
        <v>9101</v>
      </c>
      <c r="D7439" s="9">
        <v>0.011775607743834321</v>
      </c>
      <c r="E7439" s="9"/>
      <c r="F7439" s="255" t="s">
        <v>9132</v>
      </c>
      <c r="G7439" s="9"/>
      <c r="H7439" s="255" t="s">
        <v>9168</v>
      </c>
      <c r="I7439" s="9">
        <v>4</v>
      </c>
    </row>
    <row r="7440">
      <c r="A7440" s="255" t="s">
        <v>8617</v>
      </c>
      <c r="B7440" s="9">
        <v>10</v>
      </c>
      <c r="C7440" s="255" t="s">
        <v>9101</v>
      </c>
      <c r="D7440" s="9">
        <v>-0.007610180965760562</v>
      </c>
      <c r="E7440" s="9"/>
      <c r="F7440" s="255" t="s">
        <v>9136</v>
      </c>
      <c r="G7440" s="9"/>
      <c r="H7440" s="255" t="s">
        <v>9168</v>
      </c>
      <c r="I7440" s="9">
        <v>4</v>
      </c>
    </row>
    <row r="7441">
      <c r="A7441" s="255" t="s">
        <v>8618</v>
      </c>
      <c r="B7441" s="9">
        <v>10</v>
      </c>
      <c r="C7441" s="255" t="s">
        <v>9101</v>
      </c>
      <c r="D7441" s="9">
        <v>-0.00630426446587276</v>
      </c>
      <c r="E7441" s="9"/>
      <c r="F7441" s="255" t="s">
        <v>9137</v>
      </c>
      <c r="G7441" s="9"/>
      <c r="H7441" s="255" t="s">
        <v>9168</v>
      </c>
      <c r="I7441" s="9">
        <v>4</v>
      </c>
    </row>
    <row r="7442">
      <c r="A7442" s="255" t="s">
        <v>8636</v>
      </c>
      <c r="B7442" s="9">
        <v>1</v>
      </c>
      <c r="C7442" s="255" t="s">
        <v>9102</v>
      </c>
      <c r="D7442" s="9">
        <v>0.020140877519952711</v>
      </c>
      <c r="E7442" s="9">
        <v>1747011.7004889275</v>
      </c>
      <c r="F7442" s="255" t="s">
        <v>9131</v>
      </c>
      <c r="G7442" s="9"/>
      <c r="H7442" s="255" t="s">
        <v>9168</v>
      </c>
      <c r="I7442" s="9">
        <v>4</v>
      </c>
    </row>
    <row r="7443">
      <c r="A7443" s="255" t="s">
        <v>8633</v>
      </c>
      <c r="B7443" s="9">
        <v>1</v>
      </c>
      <c r="C7443" s="255" t="s">
        <v>9102</v>
      </c>
      <c r="D7443" s="9">
        <v>-0.034783515220966774</v>
      </c>
      <c r="E7443" s="9">
        <v>1747011.7004889275</v>
      </c>
      <c r="F7443" s="255" t="s">
        <v>9135</v>
      </c>
      <c r="G7443" s="9"/>
      <c r="H7443" s="255" t="s">
        <v>9168</v>
      </c>
      <c r="I7443" s="9">
        <v>4</v>
      </c>
    </row>
    <row r="7444">
      <c r="A7444" s="255" t="s">
        <v>8619</v>
      </c>
      <c r="B7444" s="9">
        <v>1</v>
      </c>
      <c r="C7444" s="255" t="s">
        <v>9102</v>
      </c>
      <c r="D7444" s="9">
        <v>0.0086784748563707974</v>
      </c>
      <c r="E7444" s="9">
        <v>1747011.7004889275</v>
      </c>
      <c r="F7444" s="255" t="s">
        <v>9126</v>
      </c>
      <c r="G7444" s="9"/>
      <c r="H7444" s="255" t="s">
        <v>9168</v>
      </c>
      <c r="I7444" s="9">
        <v>4</v>
      </c>
    </row>
    <row r="7445">
      <c r="A7445" s="255" t="s">
        <v>8629</v>
      </c>
      <c r="B7445" s="9">
        <v>1</v>
      </c>
      <c r="C7445" s="255" t="s">
        <v>9102</v>
      </c>
      <c r="D7445" s="9">
        <v>0.011197554094897564</v>
      </c>
      <c r="E7445" s="9">
        <v>1747011.7004889275</v>
      </c>
      <c r="F7445" s="255" t="s">
        <v>9124</v>
      </c>
      <c r="G7445" s="9"/>
      <c r="H7445" s="255" t="s">
        <v>9168</v>
      </c>
      <c r="I7445" s="9">
        <v>4</v>
      </c>
    </row>
    <row r="7446">
      <c r="A7446" s="255" t="s">
        <v>8641</v>
      </c>
      <c r="B7446" s="9">
        <v>1</v>
      </c>
      <c r="C7446" s="255" t="s">
        <v>9102</v>
      </c>
      <c r="D7446" s="9">
        <v>0.02513687227094083</v>
      </c>
      <c r="E7446" s="9">
        <v>1747011.7004889275</v>
      </c>
      <c r="F7446" s="255" t="s">
        <v>9125</v>
      </c>
      <c r="G7446" s="9"/>
      <c r="H7446" s="255" t="s">
        <v>9168</v>
      </c>
      <c r="I7446" s="9">
        <v>4</v>
      </c>
    </row>
    <row r="7447">
      <c r="A7447" s="255" t="s">
        <v>8642</v>
      </c>
      <c r="B7447" s="9">
        <v>1</v>
      </c>
      <c r="C7447" s="255" t="s">
        <v>9102</v>
      </c>
      <c r="D7447" s="9"/>
      <c r="E7447" s="9">
        <v>1747011.7004889275</v>
      </c>
      <c r="F7447" s="255" t="s">
        <v>9116</v>
      </c>
      <c r="G7447" s="9"/>
      <c r="H7447" s="255" t="s">
        <v>9168</v>
      </c>
      <c r="I7447" s="9">
        <v>4</v>
      </c>
    </row>
    <row r="7448">
      <c r="A7448" s="255" t="s">
        <v>8628</v>
      </c>
      <c r="B7448" s="9">
        <v>1</v>
      </c>
      <c r="C7448" s="255" t="s">
        <v>9102</v>
      </c>
      <c r="D7448" s="9">
        <v>0.0012529180711457544</v>
      </c>
      <c r="E7448" s="9">
        <v>1747011.7004889275</v>
      </c>
      <c r="F7448" s="255" t="s">
        <v>9136</v>
      </c>
      <c r="G7448" s="9"/>
      <c r="H7448" s="255" t="s">
        <v>9168</v>
      </c>
      <c r="I7448" s="9">
        <v>4</v>
      </c>
    </row>
    <row r="7449">
      <c r="A7449" s="255" t="s">
        <v>8630</v>
      </c>
      <c r="B7449" s="9">
        <v>1</v>
      </c>
      <c r="C7449" s="255" t="s">
        <v>9102</v>
      </c>
      <c r="D7449" s="9"/>
      <c r="E7449" s="9">
        <v>1747011.7004889275</v>
      </c>
      <c r="F7449" s="255" t="s">
        <v>9138</v>
      </c>
      <c r="G7449" s="9"/>
      <c r="H7449" s="255" t="s">
        <v>9168</v>
      </c>
      <c r="I7449" s="9">
        <v>4</v>
      </c>
    </row>
    <row r="7450">
      <c r="A7450" s="255" t="s">
        <v>8625</v>
      </c>
      <c r="B7450" s="9">
        <v>1</v>
      </c>
      <c r="C7450" s="255" t="s">
        <v>9102</v>
      </c>
      <c r="D7450" s="9">
        <v>0.069355415914744187</v>
      </c>
      <c r="E7450" s="9">
        <v>1747011.7004889275</v>
      </c>
      <c r="F7450" s="255" t="s">
        <v>9129</v>
      </c>
      <c r="G7450" s="9"/>
      <c r="H7450" s="255" t="s">
        <v>9168</v>
      </c>
      <c r="I7450" s="9">
        <v>4</v>
      </c>
    </row>
    <row r="7451">
      <c r="A7451" s="255" t="s">
        <v>8635</v>
      </c>
      <c r="B7451" s="9">
        <v>1</v>
      </c>
      <c r="C7451" s="255" t="s">
        <v>9102</v>
      </c>
      <c r="D7451" s="9">
        <v>0.026151651490048038</v>
      </c>
      <c r="E7451" s="9">
        <v>1747011.7004889275</v>
      </c>
      <c r="F7451" s="255" t="s">
        <v>9134</v>
      </c>
      <c r="G7451" s="9"/>
      <c r="H7451" s="255" t="s">
        <v>9168</v>
      </c>
      <c r="I7451" s="9">
        <v>4</v>
      </c>
    </row>
    <row r="7452">
      <c r="A7452" s="255" t="s">
        <v>8622</v>
      </c>
      <c r="B7452" s="9">
        <v>1</v>
      </c>
      <c r="C7452" s="255" t="s">
        <v>9102</v>
      </c>
      <c r="D7452" s="9">
        <v>0.0097084440769750202</v>
      </c>
      <c r="E7452" s="9">
        <v>1747011.7004889275</v>
      </c>
      <c r="F7452" s="255" t="s">
        <v>9127</v>
      </c>
      <c r="G7452" s="9"/>
      <c r="H7452" s="255" t="s">
        <v>9168</v>
      </c>
      <c r="I7452" s="9">
        <v>4</v>
      </c>
    </row>
    <row r="7453">
      <c r="A7453" s="255" t="s">
        <v>8638</v>
      </c>
      <c r="B7453" s="9">
        <v>1</v>
      </c>
      <c r="C7453" s="255" t="s">
        <v>9102</v>
      </c>
      <c r="D7453" s="9">
        <v>0.016976214098831259</v>
      </c>
      <c r="E7453" s="9">
        <v>1747011.7004889275</v>
      </c>
      <c r="F7453" s="255" t="s">
        <v>9132</v>
      </c>
      <c r="G7453" s="9"/>
      <c r="H7453" s="255" t="s">
        <v>9168</v>
      </c>
      <c r="I7453" s="9">
        <v>4</v>
      </c>
    </row>
    <row r="7454">
      <c r="A7454" s="255" t="s">
        <v>8632</v>
      </c>
      <c r="B7454" s="9">
        <v>1</v>
      </c>
      <c r="C7454" s="255" t="s">
        <v>9102</v>
      </c>
      <c r="D7454" s="9">
        <v>0.010002520608277558</v>
      </c>
      <c r="E7454" s="9">
        <v>1747011.7004889275</v>
      </c>
      <c r="F7454" s="255" t="s">
        <v>9133</v>
      </c>
      <c r="G7454" s="9"/>
      <c r="H7454" s="255" t="s">
        <v>9168</v>
      </c>
      <c r="I7454" s="9">
        <v>4</v>
      </c>
    </row>
    <row r="7455">
      <c r="A7455" s="255" t="s">
        <v>8637</v>
      </c>
      <c r="B7455" s="9">
        <v>1</v>
      </c>
      <c r="C7455" s="255" t="s">
        <v>9102</v>
      </c>
      <c r="D7455" s="9">
        <v>0.011197554094897564</v>
      </c>
      <c r="E7455" s="9">
        <v>1747011.7004889275</v>
      </c>
      <c r="F7455" s="255" t="s">
        <v>9122</v>
      </c>
      <c r="G7455" s="9"/>
      <c r="H7455" s="255" t="s">
        <v>9168</v>
      </c>
      <c r="I7455" s="9">
        <v>4</v>
      </c>
    </row>
    <row r="7456">
      <c r="A7456" s="255" t="s">
        <v>8621</v>
      </c>
      <c r="B7456" s="9">
        <v>1</v>
      </c>
      <c r="C7456" s="255" t="s">
        <v>9102</v>
      </c>
      <c r="D7456" s="9"/>
      <c r="E7456" s="9">
        <v>1747011.7004889275</v>
      </c>
      <c r="F7456" s="255" t="s">
        <v>9117</v>
      </c>
      <c r="G7456" s="9"/>
      <c r="H7456" s="255" t="s">
        <v>9168</v>
      </c>
      <c r="I7456" s="9">
        <v>4</v>
      </c>
    </row>
    <row r="7457">
      <c r="A7457" s="255" t="s">
        <v>8631</v>
      </c>
      <c r="B7457" s="9">
        <v>1</v>
      </c>
      <c r="C7457" s="255" t="s">
        <v>9102</v>
      </c>
      <c r="D7457" s="9"/>
      <c r="E7457" s="9">
        <v>1747011.7004889275</v>
      </c>
      <c r="F7457" s="255" t="s">
        <v>9115</v>
      </c>
      <c r="G7457" s="9"/>
      <c r="H7457" s="255" t="s">
        <v>9168</v>
      </c>
      <c r="I7457" s="9">
        <v>4</v>
      </c>
    </row>
    <row r="7458">
      <c r="A7458" s="255" t="s">
        <v>8643</v>
      </c>
      <c r="B7458" s="9">
        <v>1</v>
      </c>
      <c r="C7458" s="255" t="s">
        <v>9102</v>
      </c>
      <c r="D7458" s="9">
        <v>0.012914090058689768</v>
      </c>
      <c r="E7458" s="9">
        <v>1747011.7004889275</v>
      </c>
      <c r="F7458" s="255" t="s">
        <v>9137</v>
      </c>
      <c r="G7458" s="9"/>
      <c r="H7458" s="255" t="s">
        <v>9168</v>
      </c>
      <c r="I7458" s="9">
        <v>4</v>
      </c>
    </row>
    <row r="7459">
      <c r="A7459" s="255" t="s">
        <v>8627</v>
      </c>
      <c r="B7459" s="9">
        <v>1</v>
      </c>
      <c r="C7459" s="255" t="s">
        <v>9102</v>
      </c>
      <c r="D7459" s="9">
        <v>0.012886533040548777</v>
      </c>
      <c r="E7459" s="9">
        <v>1747011.7004889275</v>
      </c>
      <c r="F7459" s="255" t="s">
        <v>9114</v>
      </c>
      <c r="G7459" s="9"/>
      <c r="H7459" s="255" t="s">
        <v>9168</v>
      </c>
      <c r="I7459" s="9">
        <v>4</v>
      </c>
    </row>
    <row r="7460">
      <c r="A7460" s="255" t="s">
        <v>8634</v>
      </c>
      <c r="B7460" s="9">
        <v>1</v>
      </c>
      <c r="C7460" s="255" t="s">
        <v>9102</v>
      </c>
      <c r="D7460" s="9"/>
      <c r="E7460" s="9">
        <v>1747011.7004889275</v>
      </c>
      <c r="F7460" s="255" t="s">
        <v>9120</v>
      </c>
      <c r="G7460" s="9"/>
      <c r="H7460" s="255" t="s">
        <v>9168</v>
      </c>
      <c r="I7460" s="9">
        <v>4</v>
      </c>
    </row>
    <row r="7461">
      <c r="A7461" s="255" t="s">
        <v>8620</v>
      </c>
      <c r="B7461" s="9">
        <v>1</v>
      </c>
      <c r="C7461" s="255" t="s">
        <v>9102</v>
      </c>
      <c r="D7461" s="9"/>
      <c r="E7461" s="9">
        <v>1747011.7004889275</v>
      </c>
      <c r="F7461" s="255" t="s">
        <v>9119</v>
      </c>
      <c r="G7461" s="9"/>
      <c r="H7461" s="255" t="s">
        <v>9168</v>
      </c>
      <c r="I7461" s="9">
        <v>4</v>
      </c>
    </row>
    <row r="7462">
      <c r="A7462" s="255" t="s">
        <v>8623</v>
      </c>
      <c r="B7462" s="9">
        <v>1</v>
      </c>
      <c r="C7462" s="255" t="s">
        <v>9102</v>
      </c>
      <c r="D7462" s="9">
        <v>0.011197554094897564</v>
      </c>
      <c r="E7462" s="9">
        <v>1747011.7004889275</v>
      </c>
      <c r="F7462" s="255" t="s">
        <v>9123</v>
      </c>
      <c r="G7462" s="9"/>
      <c r="H7462" s="255" t="s">
        <v>9168</v>
      </c>
      <c r="I7462" s="9">
        <v>4</v>
      </c>
    </row>
    <row r="7463">
      <c r="A7463" s="255" t="s">
        <v>8626</v>
      </c>
      <c r="B7463" s="9">
        <v>1</v>
      </c>
      <c r="C7463" s="255" t="s">
        <v>9102</v>
      </c>
      <c r="D7463" s="9">
        <v>0.069355415914744187</v>
      </c>
      <c r="E7463" s="9">
        <v>1747011.7004889275</v>
      </c>
      <c r="F7463" s="255" t="s">
        <v>9130</v>
      </c>
      <c r="G7463" s="9"/>
      <c r="H7463" s="255" t="s">
        <v>9168</v>
      </c>
      <c r="I7463" s="9">
        <v>4</v>
      </c>
    </row>
    <row r="7464">
      <c r="A7464" s="255" t="s">
        <v>8624</v>
      </c>
      <c r="B7464" s="9">
        <v>1</v>
      </c>
      <c r="C7464" s="255" t="s">
        <v>9102</v>
      </c>
      <c r="D7464" s="9">
        <v>0.0097084440769750202</v>
      </c>
      <c r="E7464" s="9">
        <v>1747011.7004889275</v>
      </c>
      <c r="F7464" s="255" t="s">
        <v>9128</v>
      </c>
      <c r="G7464" s="9"/>
      <c r="H7464" s="255" t="s">
        <v>9168</v>
      </c>
      <c r="I7464" s="9">
        <v>4</v>
      </c>
    </row>
    <row r="7465">
      <c r="A7465" s="255" t="s">
        <v>8640</v>
      </c>
      <c r="B7465" s="9">
        <v>1</v>
      </c>
      <c r="C7465" s="255" t="s">
        <v>9102</v>
      </c>
      <c r="D7465" s="9"/>
      <c r="E7465" s="9">
        <v>1747011.7004889275</v>
      </c>
      <c r="F7465" s="255" t="s">
        <v>9118</v>
      </c>
      <c r="G7465" s="9"/>
      <c r="H7465" s="255" t="s">
        <v>9168</v>
      </c>
      <c r="I7465" s="9">
        <v>4</v>
      </c>
    </row>
    <row r="7466">
      <c r="A7466" s="255" t="s">
        <v>8639</v>
      </c>
      <c r="B7466" s="9">
        <v>1</v>
      </c>
      <c r="C7466" s="255" t="s">
        <v>9102</v>
      </c>
      <c r="D7466" s="9"/>
      <c r="E7466" s="9">
        <v>1747011.7004889275</v>
      </c>
      <c r="F7466" s="255" t="s">
        <v>9121</v>
      </c>
      <c r="G7466" s="9"/>
      <c r="H7466" s="255" t="s">
        <v>9168</v>
      </c>
      <c r="I7466" s="9">
        <v>4</v>
      </c>
    </row>
    <row r="7467">
      <c r="A7467" s="255" t="s">
        <v>8650</v>
      </c>
      <c r="B7467" s="9">
        <v>2</v>
      </c>
      <c r="C7467" s="255" t="s">
        <v>9102</v>
      </c>
      <c r="D7467" s="9"/>
      <c r="E7467" s="9">
        <v>1746626.5573948817</v>
      </c>
      <c r="F7467" s="255" t="s">
        <v>9138</v>
      </c>
      <c r="G7467" s="9"/>
      <c r="H7467" s="255" t="s">
        <v>9168</v>
      </c>
      <c r="I7467" s="9">
        <v>4</v>
      </c>
    </row>
    <row r="7468">
      <c r="A7468" s="255" t="s">
        <v>8646</v>
      </c>
      <c r="B7468" s="9">
        <v>2</v>
      </c>
      <c r="C7468" s="255" t="s">
        <v>9102</v>
      </c>
      <c r="D7468" s="9">
        <v>0.029992756533303817</v>
      </c>
      <c r="E7468" s="9">
        <v>1746626.5573948817</v>
      </c>
      <c r="F7468" s="255" t="s">
        <v>9122</v>
      </c>
      <c r="G7468" s="9"/>
      <c r="H7468" s="255" t="s">
        <v>9168</v>
      </c>
      <c r="I7468" s="9">
        <v>4</v>
      </c>
    </row>
    <row r="7469">
      <c r="A7469" s="255" t="s">
        <v>8661</v>
      </c>
      <c r="B7469" s="9">
        <v>2</v>
      </c>
      <c r="C7469" s="255" t="s">
        <v>9102</v>
      </c>
      <c r="D7469" s="9">
        <v>0.029992756533303817</v>
      </c>
      <c r="E7469" s="9">
        <v>1746626.5573948817</v>
      </c>
      <c r="F7469" s="255" t="s">
        <v>9123</v>
      </c>
      <c r="G7469" s="9"/>
      <c r="H7469" s="255" t="s">
        <v>9168</v>
      </c>
      <c r="I7469" s="9">
        <v>4</v>
      </c>
    </row>
    <row r="7470">
      <c r="A7470" s="255" t="s">
        <v>8658</v>
      </c>
      <c r="B7470" s="9">
        <v>2</v>
      </c>
      <c r="C7470" s="255" t="s">
        <v>9102</v>
      </c>
      <c r="D7470" s="9">
        <v>0.03678297652211799</v>
      </c>
      <c r="E7470" s="9">
        <v>1746626.5573948817</v>
      </c>
      <c r="F7470" s="255" t="s">
        <v>9125</v>
      </c>
      <c r="G7470" s="9"/>
      <c r="H7470" s="255" t="s">
        <v>9168</v>
      </c>
      <c r="I7470" s="9">
        <v>4</v>
      </c>
    </row>
    <row r="7471">
      <c r="A7471" s="255" t="s">
        <v>8667</v>
      </c>
      <c r="B7471" s="9">
        <v>2</v>
      </c>
      <c r="C7471" s="255" t="s">
        <v>9102</v>
      </c>
      <c r="D7471" s="9"/>
      <c r="E7471" s="9">
        <v>1746626.5573948817</v>
      </c>
      <c r="F7471" s="255" t="s">
        <v>9117</v>
      </c>
      <c r="G7471" s="9"/>
      <c r="H7471" s="255" t="s">
        <v>9168</v>
      </c>
      <c r="I7471" s="9">
        <v>4</v>
      </c>
    </row>
    <row r="7472">
      <c r="A7472" s="255" t="s">
        <v>8657</v>
      </c>
      <c r="B7472" s="9">
        <v>2</v>
      </c>
      <c r="C7472" s="255" t="s">
        <v>9102</v>
      </c>
      <c r="D7472" s="9">
        <v>0.024695507014765288</v>
      </c>
      <c r="E7472" s="9">
        <v>1746626.5573948817</v>
      </c>
      <c r="F7472" s="255" t="s">
        <v>9132</v>
      </c>
      <c r="G7472" s="9"/>
      <c r="H7472" s="255" t="s">
        <v>9168</v>
      </c>
      <c r="I7472" s="9">
        <v>4</v>
      </c>
    </row>
    <row r="7473">
      <c r="A7473" s="255" t="s">
        <v>8666</v>
      </c>
      <c r="B7473" s="9">
        <v>2</v>
      </c>
      <c r="C7473" s="255" t="s">
        <v>9102</v>
      </c>
      <c r="D7473" s="9">
        <v>0.021957811630506755</v>
      </c>
      <c r="E7473" s="9">
        <v>1746626.5573948817</v>
      </c>
      <c r="F7473" s="255" t="s">
        <v>9130</v>
      </c>
      <c r="G7473" s="9"/>
      <c r="H7473" s="255" t="s">
        <v>9168</v>
      </c>
      <c r="I7473" s="9">
        <v>4</v>
      </c>
    </row>
    <row r="7474">
      <c r="A7474" s="255" t="s">
        <v>8651</v>
      </c>
      <c r="B7474" s="9">
        <v>2</v>
      </c>
      <c r="C7474" s="255" t="s">
        <v>9102</v>
      </c>
      <c r="D7474" s="9">
        <v>0.019482005969294905</v>
      </c>
      <c r="E7474" s="9">
        <v>1746626.5573948817</v>
      </c>
      <c r="F7474" s="255" t="s">
        <v>9137</v>
      </c>
      <c r="G7474" s="9"/>
      <c r="H7474" s="255" t="s">
        <v>9168</v>
      </c>
      <c r="I7474" s="9">
        <v>4</v>
      </c>
    </row>
    <row r="7475">
      <c r="A7475" s="255" t="s">
        <v>8655</v>
      </c>
      <c r="B7475" s="9">
        <v>2</v>
      </c>
      <c r="C7475" s="255" t="s">
        <v>9102</v>
      </c>
      <c r="D7475" s="9">
        <v>0.018637920231417814</v>
      </c>
      <c r="E7475" s="9">
        <v>1746626.5573948817</v>
      </c>
      <c r="F7475" s="255" t="s">
        <v>9114</v>
      </c>
      <c r="G7475" s="9"/>
      <c r="H7475" s="255" t="s">
        <v>9168</v>
      </c>
      <c r="I7475" s="9">
        <v>4</v>
      </c>
    </row>
    <row r="7476">
      <c r="A7476" s="255" t="s">
        <v>8645</v>
      </c>
      <c r="B7476" s="9">
        <v>2</v>
      </c>
      <c r="C7476" s="255" t="s">
        <v>9102</v>
      </c>
      <c r="D7476" s="9">
        <v>0.014938628328647343</v>
      </c>
      <c r="E7476" s="9">
        <v>1746626.5573948817</v>
      </c>
      <c r="F7476" s="255" t="s">
        <v>9126</v>
      </c>
      <c r="G7476" s="9"/>
      <c r="H7476" s="255" t="s">
        <v>9168</v>
      </c>
      <c r="I7476" s="9">
        <v>4</v>
      </c>
    </row>
    <row r="7477">
      <c r="A7477" s="255" t="s">
        <v>8647</v>
      </c>
      <c r="B7477" s="9">
        <v>2</v>
      </c>
      <c r="C7477" s="255" t="s">
        <v>9102</v>
      </c>
      <c r="D7477" s="9">
        <v>0.021957811630506755</v>
      </c>
      <c r="E7477" s="9">
        <v>1746626.5573948817</v>
      </c>
      <c r="F7477" s="255" t="s">
        <v>9129</v>
      </c>
      <c r="G7477" s="9"/>
      <c r="H7477" s="255" t="s">
        <v>9168</v>
      </c>
      <c r="I7477" s="9">
        <v>4</v>
      </c>
    </row>
    <row r="7478">
      <c r="A7478" s="255" t="s">
        <v>8663</v>
      </c>
      <c r="B7478" s="9">
        <v>2</v>
      </c>
      <c r="C7478" s="255" t="s">
        <v>9102</v>
      </c>
      <c r="D7478" s="9">
        <v>0.028757169310534045</v>
      </c>
      <c r="E7478" s="9">
        <v>1746626.5573948817</v>
      </c>
      <c r="F7478" s="255" t="s">
        <v>9131</v>
      </c>
      <c r="G7478" s="9"/>
      <c r="H7478" s="255" t="s">
        <v>9168</v>
      </c>
      <c r="I7478" s="9">
        <v>4</v>
      </c>
    </row>
    <row r="7479">
      <c r="A7479" s="255" t="s">
        <v>8668</v>
      </c>
      <c r="B7479" s="9">
        <v>2</v>
      </c>
      <c r="C7479" s="255" t="s">
        <v>9102</v>
      </c>
      <c r="D7479" s="9"/>
      <c r="E7479" s="9">
        <v>1746626.5573948817</v>
      </c>
      <c r="F7479" s="255" t="s">
        <v>9115</v>
      </c>
      <c r="G7479" s="9"/>
      <c r="H7479" s="255" t="s">
        <v>9168</v>
      </c>
      <c r="I7479" s="9">
        <v>4</v>
      </c>
    </row>
    <row r="7480">
      <c r="A7480" s="255" t="s">
        <v>8656</v>
      </c>
      <c r="B7480" s="9">
        <v>2</v>
      </c>
      <c r="C7480" s="255" t="s">
        <v>9102</v>
      </c>
      <c r="D7480" s="9">
        <v>0.0069735259631445957</v>
      </c>
      <c r="E7480" s="9">
        <v>1746626.5573948817</v>
      </c>
      <c r="F7480" s="255" t="s">
        <v>9136</v>
      </c>
      <c r="G7480" s="9"/>
      <c r="H7480" s="255" t="s">
        <v>9168</v>
      </c>
      <c r="I7480" s="9">
        <v>4</v>
      </c>
    </row>
    <row r="7481">
      <c r="A7481" s="255" t="s">
        <v>8662</v>
      </c>
      <c r="B7481" s="9">
        <v>2</v>
      </c>
      <c r="C7481" s="255" t="s">
        <v>9102</v>
      </c>
      <c r="D7481" s="9">
        <v>0.027588276815379946</v>
      </c>
      <c r="E7481" s="9">
        <v>1746626.5573948817</v>
      </c>
      <c r="F7481" s="255" t="s">
        <v>9133</v>
      </c>
      <c r="G7481" s="9"/>
      <c r="H7481" s="255" t="s">
        <v>9168</v>
      </c>
      <c r="I7481" s="9">
        <v>4</v>
      </c>
    </row>
    <row r="7482">
      <c r="A7482" s="255" t="s">
        <v>8652</v>
      </c>
      <c r="B7482" s="9">
        <v>2</v>
      </c>
      <c r="C7482" s="255" t="s">
        <v>9102</v>
      </c>
      <c r="D7482" s="9">
        <v>0.029992756533303817</v>
      </c>
      <c r="E7482" s="9">
        <v>1746626.5573948817</v>
      </c>
      <c r="F7482" s="255" t="s">
        <v>9124</v>
      </c>
      <c r="G7482" s="9"/>
      <c r="H7482" s="255" t="s">
        <v>9168</v>
      </c>
      <c r="I7482" s="9">
        <v>4</v>
      </c>
    </row>
    <row r="7483">
      <c r="A7483" s="255" t="s">
        <v>8660</v>
      </c>
      <c r="B7483" s="9">
        <v>2</v>
      </c>
      <c r="C7483" s="255" t="s">
        <v>9102</v>
      </c>
      <c r="D7483" s="9">
        <v>-0.00095540804045028183</v>
      </c>
      <c r="E7483" s="9">
        <v>1746626.5573948817</v>
      </c>
      <c r="F7483" s="255" t="s">
        <v>9135</v>
      </c>
      <c r="G7483" s="9"/>
      <c r="H7483" s="255" t="s">
        <v>9168</v>
      </c>
      <c r="I7483" s="9">
        <v>4</v>
      </c>
    </row>
    <row r="7484">
      <c r="A7484" s="255" t="s">
        <v>8659</v>
      </c>
      <c r="B7484" s="9">
        <v>2</v>
      </c>
      <c r="C7484" s="255" t="s">
        <v>9102</v>
      </c>
      <c r="D7484" s="9">
        <v>0.037880674748126161</v>
      </c>
      <c r="E7484" s="9">
        <v>1746626.5573948817</v>
      </c>
      <c r="F7484" s="255" t="s">
        <v>9134</v>
      </c>
      <c r="G7484" s="9"/>
      <c r="H7484" s="255" t="s">
        <v>9168</v>
      </c>
      <c r="I7484" s="9">
        <v>4</v>
      </c>
    </row>
    <row r="7485">
      <c r="A7485" s="255" t="s">
        <v>8648</v>
      </c>
      <c r="B7485" s="9">
        <v>2</v>
      </c>
      <c r="C7485" s="255" t="s">
        <v>9102</v>
      </c>
      <c r="D7485" s="9"/>
      <c r="E7485" s="9">
        <v>1746626.5573948817</v>
      </c>
      <c r="F7485" s="255" t="s">
        <v>9116</v>
      </c>
      <c r="G7485" s="9"/>
      <c r="H7485" s="255" t="s">
        <v>9168</v>
      </c>
      <c r="I7485" s="9">
        <v>4</v>
      </c>
    </row>
    <row r="7486">
      <c r="A7486" s="255" t="s">
        <v>8665</v>
      </c>
      <c r="B7486" s="9">
        <v>2</v>
      </c>
      <c r="C7486" s="255" t="s">
        <v>9102</v>
      </c>
      <c r="D7486" s="9"/>
      <c r="E7486" s="9">
        <v>1746626.5573948817</v>
      </c>
      <c r="F7486" s="255" t="s">
        <v>9121</v>
      </c>
      <c r="G7486" s="9"/>
      <c r="H7486" s="255" t="s">
        <v>9168</v>
      </c>
      <c r="I7486" s="9">
        <v>4</v>
      </c>
    </row>
    <row r="7487">
      <c r="A7487" s="255" t="s">
        <v>8644</v>
      </c>
      <c r="B7487" s="9">
        <v>2</v>
      </c>
      <c r="C7487" s="255" t="s">
        <v>9102</v>
      </c>
      <c r="D7487" s="9"/>
      <c r="E7487" s="9">
        <v>1746626.5573948817</v>
      </c>
      <c r="F7487" s="255" t="s">
        <v>9118</v>
      </c>
      <c r="G7487" s="9"/>
      <c r="H7487" s="255" t="s">
        <v>9168</v>
      </c>
      <c r="I7487" s="9">
        <v>4</v>
      </c>
    </row>
    <row r="7488">
      <c r="A7488" s="255" t="s">
        <v>8654</v>
      </c>
      <c r="B7488" s="9">
        <v>2</v>
      </c>
      <c r="C7488" s="255" t="s">
        <v>9102</v>
      </c>
      <c r="D7488" s="9">
        <v>0.021093769642460885</v>
      </c>
      <c r="E7488" s="9">
        <v>1746626.5573948817</v>
      </c>
      <c r="F7488" s="255" t="s">
        <v>9127</v>
      </c>
      <c r="G7488" s="9"/>
      <c r="H7488" s="255" t="s">
        <v>9168</v>
      </c>
      <c r="I7488" s="9">
        <v>4</v>
      </c>
    </row>
    <row r="7489">
      <c r="A7489" s="255" t="s">
        <v>8653</v>
      </c>
      <c r="B7489" s="9">
        <v>2</v>
      </c>
      <c r="C7489" s="255" t="s">
        <v>9102</v>
      </c>
      <c r="D7489" s="9"/>
      <c r="E7489" s="9">
        <v>1746626.5573948817</v>
      </c>
      <c r="F7489" s="255" t="s">
        <v>9120</v>
      </c>
      <c r="G7489" s="9"/>
      <c r="H7489" s="255" t="s">
        <v>9168</v>
      </c>
      <c r="I7489" s="9">
        <v>4</v>
      </c>
    </row>
    <row r="7490">
      <c r="A7490" s="255" t="s">
        <v>8664</v>
      </c>
      <c r="B7490" s="9">
        <v>2</v>
      </c>
      <c r="C7490" s="255" t="s">
        <v>9102</v>
      </c>
      <c r="D7490" s="9">
        <v>0.021093769642460885</v>
      </c>
      <c r="E7490" s="9">
        <v>1746626.5573948817</v>
      </c>
      <c r="F7490" s="255" t="s">
        <v>9128</v>
      </c>
      <c r="G7490" s="9"/>
      <c r="H7490" s="255" t="s">
        <v>9168</v>
      </c>
      <c r="I7490" s="9">
        <v>4</v>
      </c>
    </row>
    <row r="7491">
      <c r="A7491" s="255" t="s">
        <v>8649</v>
      </c>
      <c r="B7491" s="9">
        <v>2</v>
      </c>
      <c r="C7491" s="255" t="s">
        <v>9102</v>
      </c>
      <c r="D7491" s="9"/>
      <c r="E7491" s="9">
        <v>1746626.5573948817</v>
      </c>
      <c r="F7491" s="255" t="s">
        <v>9119</v>
      </c>
      <c r="G7491" s="9"/>
      <c r="H7491" s="255" t="s">
        <v>9168</v>
      </c>
      <c r="I7491" s="9">
        <v>4</v>
      </c>
    </row>
    <row r="7492">
      <c r="A7492" s="255" t="s">
        <v>8681</v>
      </c>
      <c r="B7492" s="9">
        <v>3</v>
      </c>
      <c r="C7492" s="255" t="s">
        <v>9102</v>
      </c>
      <c r="D7492" s="9">
        <v>0.029534926179813646</v>
      </c>
      <c r="E7492" s="9">
        <v>1749453.4255017771</v>
      </c>
      <c r="F7492" s="255" t="s">
        <v>9114</v>
      </c>
      <c r="G7492" s="9"/>
      <c r="H7492" s="255" t="s">
        <v>9168</v>
      </c>
      <c r="I7492" s="9">
        <v>4</v>
      </c>
    </row>
    <row r="7493">
      <c r="A7493" s="255" t="s">
        <v>8676</v>
      </c>
      <c r="B7493" s="9">
        <v>3</v>
      </c>
      <c r="C7493" s="255" t="s">
        <v>9102</v>
      </c>
      <c r="D7493" s="9">
        <v>0.026576787630994411</v>
      </c>
      <c r="E7493" s="9">
        <v>1749453.4255017771</v>
      </c>
      <c r="F7493" s="255" t="s">
        <v>9126</v>
      </c>
      <c r="G7493" s="9"/>
      <c r="H7493" s="255" t="s">
        <v>9168</v>
      </c>
      <c r="I7493" s="9">
        <v>4</v>
      </c>
    </row>
    <row r="7494">
      <c r="A7494" s="255" t="s">
        <v>8679</v>
      </c>
      <c r="B7494" s="9">
        <v>3</v>
      </c>
      <c r="C7494" s="255" t="s">
        <v>9102</v>
      </c>
      <c r="D7494" s="9">
        <v>-0.0097142033317720484</v>
      </c>
      <c r="E7494" s="9">
        <v>1749453.4255017771</v>
      </c>
      <c r="F7494" s="255" t="s">
        <v>9129</v>
      </c>
      <c r="G7494" s="9"/>
      <c r="H7494" s="255" t="s">
        <v>9168</v>
      </c>
      <c r="I7494" s="9">
        <v>4</v>
      </c>
    </row>
    <row r="7495">
      <c r="A7495" s="255" t="s">
        <v>8682</v>
      </c>
      <c r="B7495" s="9">
        <v>3</v>
      </c>
      <c r="C7495" s="255" t="s">
        <v>9102</v>
      </c>
      <c r="D7495" s="9"/>
      <c r="E7495" s="9">
        <v>1749453.4255017771</v>
      </c>
      <c r="F7495" s="255" t="s">
        <v>9116</v>
      </c>
      <c r="G7495" s="9"/>
      <c r="H7495" s="255" t="s">
        <v>9168</v>
      </c>
      <c r="I7495" s="9">
        <v>4</v>
      </c>
    </row>
    <row r="7496">
      <c r="A7496" s="255" t="s">
        <v>8687</v>
      </c>
      <c r="B7496" s="9">
        <v>3</v>
      </c>
      <c r="C7496" s="255" t="s">
        <v>9102</v>
      </c>
      <c r="D7496" s="9">
        <v>0.038801230113665354</v>
      </c>
      <c r="E7496" s="9">
        <v>1749453.4255017771</v>
      </c>
      <c r="F7496" s="255" t="s">
        <v>9135</v>
      </c>
      <c r="G7496" s="9"/>
      <c r="H7496" s="255" t="s">
        <v>9168</v>
      </c>
      <c r="I7496" s="9">
        <v>4</v>
      </c>
    </row>
    <row r="7497">
      <c r="A7497" s="255" t="s">
        <v>8690</v>
      </c>
      <c r="B7497" s="9">
        <v>3</v>
      </c>
      <c r="C7497" s="255" t="s">
        <v>9102</v>
      </c>
      <c r="D7497" s="9"/>
      <c r="E7497" s="9">
        <v>1749453.4255017771</v>
      </c>
      <c r="F7497" s="255" t="s">
        <v>9118</v>
      </c>
      <c r="G7497" s="9"/>
      <c r="H7497" s="255" t="s">
        <v>9168</v>
      </c>
      <c r="I7497" s="9">
        <v>4</v>
      </c>
    </row>
    <row r="7498">
      <c r="A7498" s="255" t="s">
        <v>8671</v>
      </c>
      <c r="B7498" s="9">
        <v>3</v>
      </c>
      <c r="C7498" s="255" t="s">
        <v>9102</v>
      </c>
      <c r="D7498" s="9"/>
      <c r="E7498" s="9">
        <v>1749453.4255017771</v>
      </c>
      <c r="F7498" s="255" t="s">
        <v>9115</v>
      </c>
      <c r="G7498" s="9"/>
      <c r="H7498" s="255" t="s">
        <v>9168</v>
      </c>
      <c r="I7498" s="9">
        <v>4</v>
      </c>
    </row>
    <row r="7499">
      <c r="A7499" s="255" t="s">
        <v>8692</v>
      </c>
      <c r="B7499" s="9">
        <v>3</v>
      </c>
      <c r="C7499" s="255" t="s">
        <v>9102</v>
      </c>
      <c r="D7499" s="9">
        <v>0.036492173883076094</v>
      </c>
      <c r="E7499" s="9">
        <v>1749453.4255017771</v>
      </c>
      <c r="F7499" s="255" t="s">
        <v>9128</v>
      </c>
      <c r="G7499" s="9"/>
      <c r="H7499" s="255" t="s">
        <v>9168</v>
      </c>
      <c r="I7499" s="9">
        <v>4</v>
      </c>
    </row>
    <row r="7500">
      <c r="A7500" s="255" t="s">
        <v>8677</v>
      </c>
      <c r="B7500" s="9">
        <v>3</v>
      </c>
      <c r="C7500" s="255" t="s">
        <v>9102</v>
      </c>
      <c r="D7500" s="9">
        <v>0.050845019176552084</v>
      </c>
      <c r="E7500" s="9">
        <v>1749453.4255017771</v>
      </c>
      <c r="F7500" s="255" t="s">
        <v>9134</v>
      </c>
      <c r="G7500" s="9"/>
      <c r="H7500" s="255" t="s">
        <v>9168</v>
      </c>
      <c r="I7500" s="9">
        <v>4</v>
      </c>
    </row>
    <row r="7501">
      <c r="A7501" s="255" t="s">
        <v>8673</v>
      </c>
      <c r="B7501" s="9">
        <v>3</v>
      </c>
      <c r="C7501" s="255" t="s">
        <v>9102</v>
      </c>
      <c r="D7501" s="9">
        <v>0.041517725762632227</v>
      </c>
      <c r="E7501" s="9">
        <v>1749453.4255017771</v>
      </c>
      <c r="F7501" s="255" t="s">
        <v>9131</v>
      </c>
      <c r="G7501" s="9"/>
      <c r="H7501" s="255" t="s">
        <v>9168</v>
      </c>
      <c r="I7501" s="9">
        <v>4</v>
      </c>
    </row>
    <row r="7502">
      <c r="A7502" s="255" t="s">
        <v>8691</v>
      </c>
      <c r="B7502" s="9">
        <v>3</v>
      </c>
      <c r="C7502" s="255" t="s">
        <v>9102</v>
      </c>
      <c r="D7502" s="9">
        <v>0.047653155817723593</v>
      </c>
      <c r="E7502" s="9">
        <v>1749453.4255017771</v>
      </c>
      <c r="F7502" s="255" t="s">
        <v>9133</v>
      </c>
      <c r="G7502" s="9"/>
      <c r="H7502" s="255" t="s">
        <v>9168</v>
      </c>
      <c r="I7502" s="9">
        <v>4</v>
      </c>
    </row>
    <row r="7503">
      <c r="A7503" s="255" t="s">
        <v>8685</v>
      </c>
      <c r="B7503" s="9">
        <v>3</v>
      </c>
      <c r="C7503" s="255" t="s">
        <v>9102</v>
      </c>
      <c r="D7503" s="9">
        <v>0.050827651782973424</v>
      </c>
      <c r="E7503" s="9">
        <v>1749453.4255017771</v>
      </c>
      <c r="F7503" s="255" t="s">
        <v>9122</v>
      </c>
      <c r="G7503" s="9"/>
      <c r="H7503" s="255" t="s">
        <v>9168</v>
      </c>
      <c r="I7503" s="9">
        <v>4</v>
      </c>
    </row>
    <row r="7504">
      <c r="A7504" s="255" t="s">
        <v>8689</v>
      </c>
      <c r="B7504" s="9">
        <v>3</v>
      </c>
      <c r="C7504" s="255" t="s">
        <v>9102</v>
      </c>
      <c r="D7504" s="9">
        <v>0.049245021388056802</v>
      </c>
      <c r="E7504" s="9">
        <v>1749453.4255017771</v>
      </c>
      <c r="F7504" s="255" t="s">
        <v>9125</v>
      </c>
      <c r="G7504" s="9"/>
      <c r="H7504" s="255" t="s">
        <v>9168</v>
      </c>
      <c r="I7504" s="9">
        <v>4</v>
      </c>
    </row>
    <row r="7505">
      <c r="A7505" s="255" t="s">
        <v>8684</v>
      </c>
      <c r="B7505" s="9">
        <v>3</v>
      </c>
      <c r="C7505" s="255" t="s">
        <v>9102</v>
      </c>
      <c r="D7505" s="9"/>
      <c r="E7505" s="9">
        <v>1749453.4255017771</v>
      </c>
      <c r="F7505" s="255" t="s">
        <v>9117</v>
      </c>
      <c r="G7505" s="9"/>
      <c r="H7505" s="255" t="s">
        <v>9168</v>
      </c>
      <c r="I7505" s="9">
        <v>4</v>
      </c>
    </row>
    <row r="7506">
      <c r="A7506" s="255" t="s">
        <v>8686</v>
      </c>
      <c r="B7506" s="9">
        <v>3</v>
      </c>
      <c r="C7506" s="255" t="s">
        <v>9102</v>
      </c>
      <c r="D7506" s="9">
        <v>0.036114989108202988</v>
      </c>
      <c r="E7506" s="9">
        <v>1749453.4255017771</v>
      </c>
      <c r="F7506" s="255" t="s">
        <v>9132</v>
      </c>
      <c r="G7506" s="9"/>
      <c r="H7506" s="255" t="s">
        <v>9168</v>
      </c>
      <c r="I7506" s="9">
        <v>4</v>
      </c>
    </row>
    <row r="7507">
      <c r="A7507" s="255" t="s">
        <v>8670</v>
      </c>
      <c r="B7507" s="9">
        <v>3</v>
      </c>
      <c r="C7507" s="255" t="s">
        <v>9102</v>
      </c>
      <c r="D7507" s="9">
        <v>-0.0097142033317720484</v>
      </c>
      <c r="E7507" s="9">
        <v>1749453.4255017771</v>
      </c>
      <c r="F7507" s="255" t="s">
        <v>9130</v>
      </c>
      <c r="G7507" s="9"/>
      <c r="H7507" s="255" t="s">
        <v>9168</v>
      </c>
      <c r="I7507" s="9">
        <v>4</v>
      </c>
    </row>
    <row r="7508">
      <c r="A7508" s="255" t="s">
        <v>8675</v>
      </c>
      <c r="B7508" s="9">
        <v>3</v>
      </c>
      <c r="C7508" s="255" t="s">
        <v>9102</v>
      </c>
      <c r="D7508" s="9"/>
      <c r="E7508" s="9">
        <v>1749453.4255017771</v>
      </c>
      <c r="F7508" s="255" t="s">
        <v>9138</v>
      </c>
      <c r="G7508" s="9"/>
      <c r="H7508" s="255" t="s">
        <v>9168</v>
      </c>
      <c r="I7508" s="9">
        <v>4</v>
      </c>
    </row>
    <row r="7509">
      <c r="A7509" s="255" t="s">
        <v>8672</v>
      </c>
      <c r="B7509" s="9">
        <v>3</v>
      </c>
      <c r="C7509" s="255" t="s">
        <v>9102</v>
      </c>
      <c r="D7509" s="9">
        <v>0.02201285748560311</v>
      </c>
      <c r="E7509" s="9">
        <v>1749453.4255017771</v>
      </c>
      <c r="F7509" s="255" t="s">
        <v>9136</v>
      </c>
      <c r="G7509" s="9"/>
      <c r="H7509" s="255" t="s">
        <v>9168</v>
      </c>
      <c r="I7509" s="9">
        <v>4</v>
      </c>
    </row>
    <row r="7510">
      <c r="A7510" s="255" t="s">
        <v>8693</v>
      </c>
      <c r="B7510" s="9">
        <v>3</v>
      </c>
      <c r="C7510" s="255" t="s">
        <v>9102</v>
      </c>
      <c r="D7510" s="9">
        <v>0.050827651782973424</v>
      </c>
      <c r="E7510" s="9">
        <v>1749453.4255017771</v>
      </c>
      <c r="F7510" s="255" t="s">
        <v>9124</v>
      </c>
      <c r="G7510" s="9"/>
      <c r="H7510" s="255" t="s">
        <v>9168</v>
      </c>
      <c r="I7510" s="9">
        <v>4</v>
      </c>
    </row>
    <row r="7511">
      <c r="A7511" s="255" t="s">
        <v>8688</v>
      </c>
      <c r="B7511" s="9">
        <v>3</v>
      </c>
      <c r="C7511" s="255" t="s">
        <v>9102</v>
      </c>
      <c r="D7511" s="9">
        <v>0.029180101088189317</v>
      </c>
      <c r="E7511" s="9">
        <v>1749453.4255017771</v>
      </c>
      <c r="F7511" s="255" t="s">
        <v>9137</v>
      </c>
      <c r="G7511" s="9"/>
      <c r="H7511" s="255" t="s">
        <v>9168</v>
      </c>
      <c r="I7511" s="9">
        <v>4</v>
      </c>
    </row>
    <row r="7512">
      <c r="A7512" s="255" t="s">
        <v>8678</v>
      </c>
      <c r="B7512" s="9">
        <v>3</v>
      </c>
      <c r="C7512" s="255" t="s">
        <v>9102</v>
      </c>
      <c r="D7512" s="9"/>
      <c r="E7512" s="9">
        <v>1749453.4255017771</v>
      </c>
      <c r="F7512" s="255" t="s">
        <v>9121</v>
      </c>
      <c r="G7512" s="9"/>
      <c r="H7512" s="255" t="s">
        <v>9168</v>
      </c>
      <c r="I7512" s="9">
        <v>4</v>
      </c>
    </row>
    <row r="7513">
      <c r="A7513" s="255" t="s">
        <v>8683</v>
      </c>
      <c r="B7513" s="9">
        <v>3</v>
      </c>
      <c r="C7513" s="255" t="s">
        <v>9102</v>
      </c>
      <c r="D7513" s="9"/>
      <c r="E7513" s="9">
        <v>1749453.4255017771</v>
      </c>
      <c r="F7513" s="255" t="s">
        <v>9120</v>
      </c>
      <c r="G7513" s="9"/>
      <c r="H7513" s="255" t="s">
        <v>9168</v>
      </c>
      <c r="I7513" s="9">
        <v>4</v>
      </c>
    </row>
    <row r="7514">
      <c r="A7514" s="255" t="s">
        <v>8674</v>
      </c>
      <c r="B7514" s="9">
        <v>3</v>
      </c>
      <c r="C7514" s="255" t="s">
        <v>9102</v>
      </c>
      <c r="D7514" s="9"/>
      <c r="E7514" s="9">
        <v>1749453.4255017771</v>
      </c>
      <c r="F7514" s="255" t="s">
        <v>9119</v>
      </c>
      <c r="G7514" s="9"/>
      <c r="H7514" s="255" t="s">
        <v>9168</v>
      </c>
      <c r="I7514" s="9">
        <v>4</v>
      </c>
    </row>
    <row r="7515">
      <c r="A7515" s="255" t="s">
        <v>8680</v>
      </c>
      <c r="B7515" s="9">
        <v>3</v>
      </c>
      <c r="C7515" s="255" t="s">
        <v>9102</v>
      </c>
      <c r="D7515" s="9">
        <v>0.036492173883076094</v>
      </c>
      <c r="E7515" s="9">
        <v>1749453.4255017771</v>
      </c>
      <c r="F7515" s="255" t="s">
        <v>9127</v>
      </c>
      <c r="G7515" s="9"/>
      <c r="H7515" s="255" t="s">
        <v>9168</v>
      </c>
      <c r="I7515" s="9">
        <v>4</v>
      </c>
    </row>
    <row r="7516">
      <c r="A7516" s="255" t="s">
        <v>8669</v>
      </c>
      <c r="B7516" s="9">
        <v>3</v>
      </c>
      <c r="C7516" s="255" t="s">
        <v>9102</v>
      </c>
      <c r="D7516" s="9">
        <v>0.050827651782973424</v>
      </c>
      <c r="E7516" s="9">
        <v>1749453.4255017771</v>
      </c>
      <c r="F7516" s="255" t="s">
        <v>9123</v>
      </c>
      <c r="G7516" s="9"/>
      <c r="H7516" s="255" t="s">
        <v>9168</v>
      </c>
      <c r="I7516" s="9">
        <v>4</v>
      </c>
    </row>
    <row r="7517">
      <c r="A7517" s="255" t="s">
        <v>8705</v>
      </c>
      <c r="B7517" s="9">
        <v>4</v>
      </c>
      <c r="C7517" s="255" t="s">
        <v>9102</v>
      </c>
      <c r="D7517" s="9"/>
      <c r="E7517" s="9">
        <v>1744323.2308518251</v>
      </c>
      <c r="F7517" s="255" t="s">
        <v>9119</v>
      </c>
      <c r="G7517" s="9"/>
      <c r="H7517" s="255" t="s">
        <v>9168</v>
      </c>
      <c r="I7517" s="9">
        <v>4</v>
      </c>
    </row>
    <row r="7518">
      <c r="A7518" s="255" t="s">
        <v>8702</v>
      </c>
      <c r="B7518" s="9">
        <v>4</v>
      </c>
      <c r="C7518" s="255" t="s">
        <v>9102</v>
      </c>
      <c r="D7518" s="9">
        <v>0.060720619801217304</v>
      </c>
      <c r="E7518" s="9">
        <v>1744323.2308518251</v>
      </c>
      <c r="F7518" s="255" t="s">
        <v>9134</v>
      </c>
      <c r="G7518" s="9"/>
      <c r="H7518" s="255" t="s">
        <v>9168</v>
      </c>
      <c r="I7518" s="9">
        <v>4</v>
      </c>
    </row>
    <row r="7519">
      <c r="A7519" s="255" t="s">
        <v>8711</v>
      </c>
      <c r="B7519" s="9">
        <v>4</v>
      </c>
      <c r="C7519" s="255" t="s">
        <v>9102</v>
      </c>
      <c r="D7519" s="9">
        <v>0.038984896816215711</v>
      </c>
      <c r="E7519" s="9">
        <v>1744323.2308518251</v>
      </c>
      <c r="F7519" s="255" t="s">
        <v>9137</v>
      </c>
      <c r="G7519" s="9"/>
      <c r="H7519" s="255" t="s">
        <v>9168</v>
      </c>
      <c r="I7519" s="9">
        <v>4</v>
      </c>
    </row>
    <row r="7520">
      <c r="A7520" s="255" t="s">
        <v>8696</v>
      </c>
      <c r="B7520" s="9">
        <v>4</v>
      </c>
      <c r="C7520" s="255" t="s">
        <v>9102</v>
      </c>
      <c r="D7520" s="9"/>
      <c r="E7520" s="9">
        <v>1744323.2308518251</v>
      </c>
      <c r="F7520" s="255" t="s">
        <v>9115</v>
      </c>
      <c r="G7520" s="9"/>
      <c r="H7520" s="255" t="s">
        <v>9168</v>
      </c>
      <c r="I7520" s="9">
        <v>4</v>
      </c>
    </row>
    <row r="7521">
      <c r="A7521" s="255" t="s">
        <v>8704</v>
      </c>
      <c r="B7521" s="9">
        <v>4</v>
      </c>
      <c r="C7521" s="255" t="s">
        <v>9102</v>
      </c>
      <c r="D7521" s="9"/>
      <c r="E7521" s="9">
        <v>1744323.2308518251</v>
      </c>
      <c r="F7521" s="255" t="s">
        <v>9118</v>
      </c>
      <c r="G7521" s="9"/>
      <c r="H7521" s="255" t="s">
        <v>9168</v>
      </c>
      <c r="I7521" s="9">
        <v>4</v>
      </c>
    </row>
    <row r="7522">
      <c r="A7522" s="255" t="s">
        <v>8708</v>
      </c>
      <c r="B7522" s="9">
        <v>4</v>
      </c>
      <c r="C7522" s="255" t="s">
        <v>9102</v>
      </c>
      <c r="D7522" s="9">
        <v>0.040212512315549204</v>
      </c>
      <c r="E7522" s="9">
        <v>1744323.2308518251</v>
      </c>
      <c r="F7522" s="255" t="s">
        <v>9114</v>
      </c>
      <c r="G7522" s="9"/>
      <c r="H7522" s="255" t="s">
        <v>9168</v>
      </c>
      <c r="I7522" s="9">
        <v>4</v>
      </c>
    </row>
    <row r="7523">
      <c r="A7523" s="255" t="s">
        <v>8700</v>
      </c>
      <c r="B7523" s="9">
        <v>4</v>
      </c>
      <c r="C7523" s="255" t="s">
        <v>9102</v>
      </c>
      <c r="D7523" s="9"/>
      <c r="E7523" s="9">
        <v>1744323.2308518251</v>
      </c>
      <c r="F7523" s="255" t="s">
        <v>9116</v>
      </c>
      <c r="G7523" s="9"/>
      <c r="H7523" s="255" t="s">
        <v>9168</v>
      </c>
      <c r="I7523" s="9">
        <v>4</v>
      </c>
    </row>
    <row r="7524">
      <c r="A7524" s="255" t="s">
        <v>8709</v>
      </c>
      <c r="B7524" s="9">
        <v>4</v>
      </c>
      <c r="C7524" s="255" t="s">
        <v>9102</v>
      </c>
      <c r="D7524" s="9">
        <v>0.052472074366834515</v>
      </c>
      <c r="E7524" s="9">
        <v>1744323.2308518251</v>
      </c>
      <c r="F7524" s="255" t="s">
        <v>9131</v>
      </c>
      <c r="G7524" s="9"/>
      <c r="H7524" s="255" t="s">
        <v>9168</v>
      </c>
      <c r="I7524" s="9">
        <v>4</v>
      </c>
    </row>
    <row r="7525">
      <c r="A7525" s="255" t="s">
        <v>8717</v>
      </c>
      <c r="B7525" s="9">
        <v>4</v>
      </c>
      <c r="C7525" s="255" t="s">
        <v>9102</v>
      </c>
      <c r="D7525" s="9">
        <v>-0.016133628630760538</v>
      </c>
      <c r="E7525" s="9">
        <v>1744323.2308518251</v>
      </c>
      <c r="F7525" s="255" t="s">
        <v>9130</v>
      </c>
      <c r="G7525" s="9"/>
      <c r="H7525" s="255" t="s">
        <v>9168</v>
      </c>
      <c r="I7525" s="9">
        <v>4</v>
      </c>
    </row>
    <row r="7526">
      <c r="A7526" s="255" t="s">
        <v>8703</v>
      </c>
      <c r="B7526" s="9">
        <v>4</v>
      </c>
      <c r="C7526" s="255" t="s">
        <v>9102</v>
      </c>
      <c r="D7526" s="9">
        <v>0.046565940046792591</v>
      </c>
      <c r="E7526" s="9">
        <v>1744323.2308518251</v>
      </c>
      <c r="F7526" s="255" t="s">
        <v>9132</v>
      </c>
      <c r="G7526" s="9"/>
      <c r="H7526" s="255" t="s">
        <v>9168</v>
      </c>
      <c r="I7526" s="9">
        <v>4</v>
      </c>
    </row>
    <row r="7527">
      <c r="A7527" s="255" t="s">
        <v>8716</v>
      </c>
      <c r="B7527" s="9">
        <v>4</v>
      </c>
      <c r="C7527" s="255" t="s">
        <v>9102</v>
      </c>
      <c r="D7527" s="9">
        <v>0.049817806223711722</v>
      </c>
      <c r="E7527" s="9">
        <v>1744323.2308518251</v>
      </c>
      <c r="F7527" s="255" t="s">
        <v>9127</v>
      </c>
      <c r="G7527" s="9"/>
      <c r="H7527" s="255" t="s">
        <v>9168</v>
      </c>
      <c r="I7527" s="9">
        <v>4</v>
      </c>
    </row>
    <row r="7528">
      <c r="A7528" s="255" t="s">
        <v>8699</v>
      </c>
      <c r="B7528" s="9">
        <v>4</v>
      </c>
      <c r="C7528" s="255" t="s">
        <v>9102</v>
      </c>
      <c r="D7528" s="9">
        <v>0.064939182882388591</v>
      </c>
      <c r="E7528" s="9">
        <v>1744323.2308518251</v>
      </c>
      <c r="F7528" s="255" t="s">
        <v>9123</v>
      </c>
      <c r="G7528" s="9"/>
      <c r="H7528" s="255" t="s">
        <v>9168</v>
      </c>
      <c r="I7528" s="9">
        <v>4</v>
      </c>
    </row>
    <row r="7529">
      <c r="A7529" s="255" t="s">
        <v>8712</v>
      </c>
      <c r="B7529" s="9">
        <v>4</v>
      </c>
      <c r="C7529" s="255" t="s">
        <v>9102</v>
      </c>
      <c r="D7529" s="9"/>
      <c r="E7529" s="9">
        <v>1744323.2308518251</v>
      </c>
      <c r="F7529" s="255" t="s">
        <v>9121</v>
      </c>
      <c r="G7529" s="9"/>
      <c r="H7529" s="255" t="s">
        <v>9168</v>
      </c>
      <c r="I7529" s="9">
        <v>4</v>
      </c>
    </row>
    <row r="7530">
      <c r="A7530" s="255" t="s">
        <v>8710</v>
      </c>
      <c r="B7530" s="9">
        <v>4</v>
      </c>
      <c r="C7530" s="255" t="s">
        <v>9102</v>
      </c>
      <c r="D7530" s="9">
        <v>-0.016133628630760538</v>
      </c>
      <c r="E7530" s="9">
        <v>1744323.2308518251</v>
      </c>
      <c r="F7530" s="255" t="s">
        <v>9129</v>
      </c>
      <c r="G7530" s="9"/>
      <c r="H7530" s="255" t="s">
        <v>9168</v>
      </c>
      <c r="I7530" s="9">
        <v>4</v>
      </c>
    </row>
    <row r="7531">
      <c r="A7531" s="255" t="s">
        <v>8694</v>
      </c>
      <c r="B7531" s="9">
        <v>4</v>
      </c>
      <c r="C7531" s="255" t="s">
        <v>9102</v>
      </c>
      <c r="D7531" s="9">
        <v>0.063107010537241812</v>
      </c>
      <c r="E7531" s="9">
        <v>1744323.2308518251</v>
      </c>
      <c r="F7531" s="255" t="s">
        <v>9133</v>
      </c>
      <c r="G7531" s="9"/>
      <c r="H7531" s="255" t="s">
        <v>9168</v>
      </c>
      <c r="I7531" s="9">
        <v>4</v>
      </c>
    </row>
    <row r="7532">
      <c r="A7532" s="255" t="s">
        <v>8698</v>
      </c>
      <c r="B7532" s="9">
        <v>4</v>
      </c>
      <c r="C7532" s="255" t="s">
        <v>9102</v>
      </c>
      <c r="D7532" s="9">
        <v>0.059243738436687877</v>
      </c>
      <c r="E7532" s="9">
        <v>1744323.2308518251</v>
      </c>
      <c r="F7532" s="255" t="s">
        <v>9125</v>
      </c>
      <c r="G7532" s="9"/>
      <c r="H7532" s="255" t="s">
        <v>9168</v>
      </c>
      <c r="I7532" s="9">
        <v>4</v>
      </c>
    </row>
    <row r="7533">
      <c r="A7533" s="255" t="s">
        <v>8718</v>
      </c>
      <c r="B7533" s="9">
        <v>4</v>
      </c>
      <c r="C7533" s="255" t="s">
        <v>9102</v>
      </c>
      <c r="D7533" s="9"/>
      <c r="E7533" s="9">
        <v>1744323.2308518251</v>
      </c>
      <c r="F7533" s="255" t="s">
        <v>9120</v>
      </c>
      <c r="G7533" s="9"/>
      <c r="H7533" s="255" t="s">
        <v>9168</v>
      </c>
      <c r="I7533" s="9">
        <v>4</v>
      </c>
    </row>
    <row r="7534">
      <c r="A7534" s="255" t="s">
        <v>8707</v>
      </c>
      <c r="B7534" s="9">
        <v>4</v>
      </c>
      <c r="C7534" s="255" t="s">
        <v>9102</v>
      </c>
      <c r="D7534" s="9"/>
      <c r="E7534" s="9">
        <v>1744323.2308518251</v>
      </c>
      <c r="F7534" s="255" t="s">
        <v>9117</v>
      </c>
      <c r="G7534" s="9"/>
      <c r="H7534" s="255" t="s">
        <v>9168</v>
      </c>
      <c r="I7534" s="9">
        <v>4</v>
      </c>
    </row>
    <row r="7535">
      <c r="A7535" s="255" t="s">
        <v>8714</v>
      </c>
      <c r="B7535" s="9">
        <v>4</v>
      </c>
      <c r="C7535" s="255" t="s">
        <v>9102</v>
      </c>
      <c r="D7535" s="9">
        <v>0.064939182882388591</v>
      </c>
      <c r="E7535" s="9">
        <v>1744323.2308518251</v>
      </c>
      <c r="F7535" s="255" t="s">
        <v>9124</v>
      </c>
      <c r="G7535" s="9"/>
      <c r="H7535" s="255" t="s">
        <v>9168</v>
      </c>
      <c r="I7535" s="9">
        <v>4</v>
      </c>
    </row>
    <row r="7536">
      <c r="A7536" s="255" t="s">
        <v>8701</v>
      </c>
      <c r="B7536" s="9">
        <v>4</v>
      </c>
      <c r="C7536" s="255" t="s">
        <v>9102</v>
      </c>
      <c r="D7536" s="9">
        <v>0.069725136415880642</v>
      </c>
      <c r="E7536" s="9">
        <v>1744323.2308518251</v>
      </c>
      <c r="F7536" s="255" t="s">
        <v>9135</v>
      </c>
      <c r="G7536" s="9"/>
      <c r="H7536" s="255" t="s">
        <v>9168</v>
      </c>
      <c r="I7536" s="9">
        <v>4</v>
      </c>
    </row>
    <row r="7537">
      <c r="A7537" s="255" t="s">
        <v>8706</v>
      </c>
      <c r="B7537" s="9">
        <v>4</v>
      </c>
      <c r="C7537" s="255" t="s">
        <v>9102</v>
      </c>
      <c r="D7537" s="9"/>
      <c r="E7537" s="9">
        <v>1744323.2308518251</v>
      </c>
      <c r="F7537" s="255" t="s">
        <v>9138</v>
      </c>
      <c r="G7537" s="9"/>
      <c r="H7537" s="255" t="s">
        <v>9168</v>
      </c>
      <c r="I7537" s="9">
        <v>4</v>
      </c>
    </row>
    <row r="7538">
      <c r="A7538" s="255" t="s">
        <v>8713</v>
      </c>
      <c r="B7538" s="9">
        <v>4</v>
      </c>
      <c r="C7538" s="255" t="s">
        <v>9102</v>
      </c>
      <c r="D7538" s="9">
        <v>0.049817806223711722</v>
      </c>
      <c r="E7538" s="9">
        <v>1744323.2308518251</v>
      </c>
      <c r="F7538" s="255" t="s">
        <v>9128</v>
      </c>
      <c r="G7538" s="9"/>
      <c r="H7538" s="255" t="s">
        <v>9168</v>
      </c>
      <c r="I7538" s="9">
        <v>4</v>
      </c>
    </row>
    <row r="7539">
      <c r="A7539" s="255" t="s">
        <v>8697</v>
      </c>
      <c r="B7539" s="9">
        <v>4</v>
      </c>
      <c r="C7539" s="255" t="s">
        <v>9102</v>
      </c>
      <c r="D7539" s="9">
        <v>0.040014406476523247</v>
      </c>
      <c r="E7539" s="9">
        <v>1744323.2308518251</v>
      </c>
      <c r="F7539" s="255" t="s">
        <v>9136</v>
      </c>
      <c r="G7539" s="9"/>
      <c r="H7539" s="255" t="s">
        <v>9168</v>
      </c>
      <c r="I7539" s="9">
        <v>4</v>
      </c>
    </row>
    <row r="7540">
      <c r="A7540" s="255" t="s">
        <v>8695</v>
      </c>
      <c r="B7540" s="9">
        <v>4</v>
      </c>
      <c r="C7540" s="255" t="s">
        <v>9102</v>
      </c>
      <c r="D7540" s="9">
        <v>0.039358839227217848</v>
      </c>
      <c r="E7540" s="9">
        <v>1744323.2308518251</v>
      </c>
      <c r="F7540" s="255" t="s">
        <v>9126</v>
      </c>
      <c r="G7540" s="9"/>
      <c r="H7540" s="255" t="s">
        <v>9168</v>
      </c>
      <c r="I7540" s="9">
        <v>4</v>
      </c>
    </row>
    <row r="7541">
      <c r="A7541" s="255" t="s">
        <v>8715</v>
      </c>
      <c r="B7541" s="9">
        <v>4</v>
      </c>
      <c r="C7541" s="255" t="s">
        <v>9102</v>
      </c>
      <c r="D7541" s="9">
        <v>0.064939182882388591</v>
      </c>
      <c r="E7541" s="9">
        <v>1744323.2308518251</v>
      </c>
      <c r="F7541" s="255" t="s">
        <v>9122</v>
      </c>
      <c r="G7541" s="9"/>
      <c r="H7541" s="255" t="s">
        <v>9168</v>
      </c>
      <c r="I7541" s="9">
        <v>4</v>
      </c>
    </row>
    <row r="7542">
      <c r="A7542" s="255" t="s">
        <v>8728</v>
      </c>
      <c r="B7542" s="9">
        <v>5</v>
      </c>
      <c r="C7542" s="255" t="s">
        <v>9102</v>
      </c>
      <c r="D7542" s="9">
        <v>0.086060475065740979</v>
      </c>
      <c r="E7542" s="9">
        <v>1748220.4945000052</v>
      </c>
      <c r="F7542" s="255" t="s">
        <v>9124</v>
      </c>
      <c r="G7542" s="9"/>
      <c r="H7542" s="255" t="s">
        <v>9168</v>
      </c>
      <c r="I7542" s="9">
        <v>4</v>
      </c>
    </row>
    <row r="7543">
      <c r="A7543" s="255" t="s">
        <v>8734</v>
      </c>
      <c r="B7543" s="9">
        <v>5</v>
      </c>
      <c r="C7543" s="255" t="s">
        <v>9102</v>
      </c>
      <c r="D7543" s="9">
        <v>0.066172798847686967</v>
      </c>
      <c r="E7543" s="9">
        <v>1748220.4945000052</v>
      </c>
      <c r="F7543" s="255" t="s">
        <v>9131</v>
      </c>
      <c r="G7543" s="9"/>
      <c r="H7543" s="255" t="s">
        <v>9168</v>
      </c>
      <c r="I7543" s="9">
        <v>4</v>
      </c>
    </row>
    <row r="7544">
      <c r="A7544" s="255" t="s">
        <v>8735</v>
      </c>
      <c r="B7544" s="9">
        <v>5</v>
      </c>
      <c r="C7544" s="255" t="s">
        <v>9102</v>
      </c>
      <c r="D7544" s="9">
        <v>0.046782261751733951</v>
      </c>
      <c r="E7544" s="9">
        <v>1748220.4945000052</v>
      </c>
      <c r="F7544" s="255" t="s">
        <v>9126</v>
      </c>
      <c r="G7544" s="9"/>
      <c r="H7544" s="255" t="s">
        <v>9168</v>
      </c>
      <c r="I7544" s="9">
        <v>4</v>
      </c>
    </row>
    <row r="7545">
      <c r="A7545" s="255" t="s">
        <v>8742</v>
      </c>
      <c r="B7545" s="9">
        <v>5</v>
      </c>
      <c r="C7545" s="255" t="s">
        <v>9102</v>
      </c>
      <c r="D7545" s="9">
        <v>0.033933302748234549</v>
      </c>
      <c r="E7545" s="9">
        <v>1748220.4945000052</v>
      </c>
      <c r="F7545" s="255" t="s">
        <v>9136</v>
      </c>
      <c r="G7545" s="9"/>
      <c r="H7545" s="255" t="s">
        <v>9168</v>
      </c>
      <c r="I7545" s="9">
        <v>4</v>
      </c>
    </row>
    <row r="7546">
      <c r="A7546" s="255" t="s">
        <v>8743</v>
      </c>
      <c r="B7546" s="9">
        <v>5</v>
      </c>
      <c r="C7546" s="255" t="s">
        <v>9102</v>
      </c>
      <c r="D7546" s="9">
        <v>0.072832847850026014</v>
      </c>
      <c r="E7546" s="9">
        <v>1748220.4945000052</v>
      </c>
      <c r="F7546" s="255" t="s">
        <v>9133</v>
      </c>
      <c r="G7546" s="9"/>
      <c r="H7546" s="255" t="s">
        <v>9168</v>
      </c>
      <c r="I7546" s="9">
        <v>4</v>
      </c>
    </row>
    <row r="7547">
      <c r="A7547" s="255" t="s">
        <v>8736</v>
      </c>
      <c r="B7547" s="9">
        <v>5</v>
      </c>
      <c r="C7547" s="255" t="s">
        <v>9102</v>
      </c>
      <c r="D7547" s="9">
        <v>0.074784270264010355</v>
      </c>
      <c r="E7547" s="9">
        <v>1748220.4945000052</v>
      </c>
      <c r="F7547" s="255" t="s">
        <v>9135</v>
      </c>
      <c r="G7547" s="9"/>
      <c r="H7547" s="255" t="s">
        <v>9168</v>
      </c>
      <c r="I7547" s="9">
        <v>4</v>
      </c>
    </row>
    <row r="7548">
      <c r="A7548" s="255" t="s">
        <v>8721</v>
      </c>
      <c r="B7548" s="9">
        <v>5</v>
      </c>
      <c r="C7548" s="255" t="s">
        <v>9102</v>
      </c>
      <c r="D7548" s="9">
        <v>0.060891042024000877</v>
      </c>
      <c r="E7548" s="9">
        <v>1748220.4945000052</v>
      </c>
      <c r="F7548" s="255" t="s">
        <v>9132</v>
      </c>
      <c r="G7548" s="9"/>
      <c r="H7548" s="255" t="s">
        <v>9168</v>
      </c>
      <c r="I7548" s="9">
        <v>4</v>
      </c>
    </row>
    <row r="7549">
      <c r="A7549" s="255" t="s">
        <v>8725</v>
      </c>
      <c r="B7549" s="9">
        <v>5</v>
      </c>
      <c r="C7549" s="255" t="s">
        <v>9102</v>
      </c>
      <c r="D7549" s="9">
        <v>0.086060475065740979</v>
      </c>
      <c r="E7549" s="9">
        <v>1748220.4945000052</v>
      </c>
      <c r="F7549" s="255" t="s">
        <v>9122</v>
      </c>
      <c r="G7549" s="9"/>
      <c r="H7549" s="255" t="s">
        <v>9168</v>
      </c>
      <c r="I7549" s="9">
        <v>4</v>
      </c>
    </row>
    <row r="7550">
      <c r="A7550" s="255" t="s">
        <v>8733</v>
      </c>
      <c r="B7550" s="9">
        <v>5</v>
      </c>
      <c r="C7550" s="255" t="s">
        <v>9102</v>
      </c>
      <c r="D7550" s="9"/>
      <c r="E7550" s="9">
        <v>1748220.4945000052</v>
      </c>
      <c r="F7550" s="255" t="s">
        <v>9120</v>
      </c>
      <c r="G7550" s="9"/>
      <c r="H7550" s="255" t="s">
        <v>9168</v>
      </c>
      <c r="I7550" s="9">
        <v>4</v>
      </c>
    </row>
    <row r="7551">
      <c r="A7551" s="255" t="s">
        <v>8740</v>
      </c>
      <c r="B7551" s="9">
        <v>5</v>
      </c>
      <c r="C7551" s="255" t="s">
        <v>9102</v>
      </c>
      <c r="D7551" s="9">
        <v>0.071967138718886298</v>
      </c>
      <c r="E7551" s="9">
        <v>1748220.4945000052</v>
      </c>
      <c r="F7551" s="255" t="s">
        <v>9125</v>
      </c>
      <c r="G7551" s="9"/>
      <c r="H7551" s="255" t="s">
        <v>9168</v>
      </c>
      <c r="I7551" s="9">
        <v>4</v>
      </c>
    </row>
    <row r="7552">
      <c r="A7552" s="255" t="s">
        <v>8730</v>
      </c>
      <c r="B7552" s="9">
        <v>5</v>
      </c>
      <c r="C7552" s="255" t="s">
        <v>9102</v>
      </c>
      <c r="D7552" s="9"/>
      <c r="E7552" s="9">
        <v>1748220.4945000052</v>
      </c>
      <c r="F7552" s="255" t="s">
        <v>9118</v>
      </c>
      <c r="G7552" s="9"/>
      <c r="H7552" s="255" t="s">
        <v>9168</v>
      </c>
      <c r="I7552" s="9">
        <v>4</v>
      </c>
    </row>
    <row r="7553">
      <c r="A7553" s="255" t="s">
        <v>8726</v>
      </c>
      <c r="B7553" s="9">
        <v>5</v>
      </c>
      <c r="C7553" s="255" t="s">
        <v>9102</v>
      </c>
      <c r="D7553" s="9"/>
      <c r="E7553" s="9">
        <v>1748220.4945000052</v>
      </c>
      <c r="F7553" s="255" t="s">
        <v>9115</v>
      </c>
      <c r="G7553" s="9"/>
      <c r="H7553" s="255" t="s">
        <v>9168</v>
      </c>
      <c r="I7553" s="9">
        <v>4</v>
      </c>
    </row>
    <row r="7554">
      <c r="A7554" s="255" t="s">
        <v>8719</v>
      </c>
      <c r="B7554" s="9">
        <v>5</v>
      </c>
      <c r="C7554" s="255" t="s">
        <v>9102</v>
      </c>
      <c r="D7554" s="9"/>
      <c r="E7554" s="9">
        <v>1748220.4945000052</v>
      </c>
      <c r="F7554" s="255" t="s">
        <v>9116</v>
      </c>
      <c r="G7554" s="9"/>
      <c r="H7554" s="255" t="s">
        <v>9168</v>
      </c>
      <c r="I7554" s="9">
        <v>4</v>
      </c>
    </row>
    <row r="7555">
      <c r="A7555" s="255" t="s">
        <v>8723</v>
      </c>
      <c r="B7555" s="9">
        <v>5</v>
      </c>
      <c r="C7555" s="255" t="s">
        <v>9102</v>
      </c>
      <c r="D7555" s="9"/>
      <c r="E7555" s="9">
        <v>1748220.4945000052</v>
      </c>
      <c r="F7555" s="255" t="s">
        <v>9138</v>
      </c>
      <c r="G7555" s="9"/>
      <c r="H7555" s="255" t="s">
        <v>9168</v>
      </c>
      <c r="I7555" s="9">
        <v>4</v>
      </c>
    </row>
    <row r="7556">
      <c r="A7556" s="255" t="s">
        <v>8727</v>
      </c>
      <c r="B7556" s="9">
        <v>5</v>
      </c>
      <c r="C7556" s="255" t="s">
        <v>9102</v>
      </c>
      <c r="D7556" s="9">
        <v>-0.04326781492622063</v>
      </c>
      <c r="E7556" s="9">
        <v>1748220.4945000052</v>
      </c>
      <c r="F7556" s="255" t="s">
        <v>9130</v>
      </c>
      <c r="G7556" s="9"/>
      <c r="H7556" s="255" t="s">
        <v>9168</v>
      </c>
      <c r="I7556" s="9">
        <v>4</v>
      </c>
    </row>
    <row r="7557">
      <c r="A7557" s="255" t="s">
        <v>8720</v>
      </c>
      <c r="B7557" s="9">
        <v>5</v>
      </c>
      <c r="C7557" s="255" t="s">
        <v>9102</v>
      </c>
      <c r="D7557" s="9"/>
      <c r="E7557" s="9">
        <v>1748220.4945000052</v>
      </c>
      <c r="F7557" s="255" t="s">
        <v>9117</v>
      </c>
      <c r="G7557" s="9"/>
      <c r="H7557" s="255" t="s">
        <v>9168</v>
      </c>
      <c r="I7557" s="9">
        <v>4</v>
      </c>
    </row>
    <row r="7558">
      <c r="A7558" s="255" t="s">
        <v>8722</v>
      </c>
      <c r="B7558" s="9">
        <v>5</v>
      </c>
      <c r="C7558" s="255" t="s">
        <v>9102</v>
      </c>
      <c r="D7558" s="9">
        <v>0.086060475065740979</v>
      </c>
      <c r="E7558" s="9">
        <v>1748220.4945000052</v>
      </c>
      <c r="F7558" s="255" t="s">
        <v>9123</v>
      </c>
      <c r="G7558" s="9"/>
      <c r="H7558" s="255" t="s">
        <v>9168</v>
      </c>
      <c r="I7558" s="9">
        <v>4</v>
      </c>
    </row>
    <row r="7559">
      <c r="A7559" s="255" t="s">
        <v>8739</v>
      </c>
      <c r="B7559" s="9">
        <v>5</v>
      </c>
      <c r="C7559" s="255" t="s">
        <v>9102</v>
      </c>
      <c r="D7559" s="9">
        <v>0.06284184024177529</v>
      </c>
      <c r="E7559" s="9">
        <v>1748220.4945000052</v>
      </c>
      <c r="F7559" s="255" t="s">
        <v>9127</v>
      </c>
      <c r="G7559" s="9"/>
      <c r="H7559" s="255" t="s">
        <v>9168</v>
      </c>
      <c r="I7559" s="9">
        <v>4</v>
      </c>
    </row>
    <row r="7560">
      <c r="A7560" s="255" t="s">
        <v>8737</v>
      </c>
      <c r="B7560" s="9">
        <v>5</v>
      </c>
      <c r="C7560" s="255" t="s">
        <v>9102</v>
      </c>
      <c r="D7560" s="9">
        <v>0.055340300662527028</v>
      </c>
      <c r="E7560" s="9">
        <v>1748220.4945000052</v>
      </c>
      <c r="F7560" s="255" t="s">
        <v>9114</v>
      </c>
      <c r="G7560" s="9"/>
      <c r="H7560" s="255" t="s">
        <v>9168</v>
      </c>
      <c r="I7560" s="9">
        <v>4</v>
      </c>
    </row>
    <row r="7561">
      <c r="A7561" s="255" t="s">
        <v>8738</v>
      </c>
      <c r="B7561" s="9">
        <v>5</v>
      </c>
      <c r="C7561" s="255" t="s">
        <v>9102</v>
      </c>
      <c r="D7561" s="9">
        <v>0.05411144226483481</v>
      </c>
      <c r="E7561" s="9">
        <v>1748220.4945000052</v>
      </c>
      <c r="F7561" s="255" t="s">
        <v>9137</v>
      </c>
      <c r="G7561" s="9"/>
      <c r="H7561" s="255" t="s">
        <v>9168</v>
      </c>
      <c r="I7561" s="9">
        <v>4</v>
      </c>
    </row>
    <row r="7562">
      <c r="A7562" s="255" t="s">
        <v>8741</v>
      </c>
      <c r="B7562" s="9">
        <v>5</v>
      </c>
      <c r="C7562" s="255" t="s">
        <v>9102</v>
      </c>
      <c r="D7562" s="9"/>
      <c r="E7562" s="9">
        <v>1748220.4945000052</v>
      </c>
      <c r="F7562" s="255" t="s">
        <v>9119</v>
      </c>
      <c r="G7562" s="9"/>
      <c r="H7562" s="255" t="s">
        <v>9168</v>
      </c>
      <c r="I7562" s="9">
        <v>4</v>
      </c>
    </row>
    <row r="7563">
      <c r="A7563" s="255" t="s">
        <v>8724</v>
      </c>
      <c r="B7563" s="9">
        <v>5</v>
      </c>
      <c r="C7563" s="255" t="s">
        <v>9102</v>
      </c>
      <c r="D7563" s="9">
        <v>-0.04326781492622063</v>
      </c>
      <c r="E7563" s="9">
        <v>1748220.4945000052</v>
      </c>
      <c r="F7563" s="255" t="s">
        <v>9129</v>
      </c>
      <c r="G7563" s="9"/>
      <c r="H7563" s="255" t="s">
        <v>9168</v>
      </c>
      <c r="I7563" s="9">
        <v>4</v>
      </c>
    </row>
    <row r="7564">
      <c r="A7564" s="255" t="s">
        <v>8731</v>
      </c>
      <c r="B7564" s="9">
        <v>5</v>
      </c>
      <c r="C7564" s="255" t="s">
        <v>9102</v>
      </c>
      <c r="D7564" s="9">
        <v>0.07212919602227312</v>
      </c>
      <c r="E7564" s="9">
        <v>1748220.4945000052</v>
      </c>
      <c r="F7564" s="255" t="s">
        <v>9134</v>
      </c>
      <c r="G7564" s="9"/>
      <c r="H7564" s="255" t="s">
        <v>9168</v>
      </c>
      <c r="I7564" s="9">
        <v>4</v>
      </c>
    </row>
    <row r="7565">
      <c r="A7565" s="255" t="s">
        <v>8729</v>
      </c>
      <c r="B7565" s="9">
        <v>5</v>
      </c>
      <c r="C7565" s="255" t="s">
        <v>9102</v>
      </c>
      <c r="D7565" s="9"/>
      <c r="E7565" s="9">
        <v>1748220.4945000052</v>
      </c>
      <c r="F7565" s="255" t="s">
        <v>9121</v>
      </c>
      <c r="G7565" s="9"/>
      <c r="H7565" s="255" t="s">
        <v>9168</v>
      </c>
      <c r="I7565" s="9">
        <v>4</v>
      </c>
    </row>
    <row r="7566">
      <c r="A7566" s="255" t="s">
        <v>8732</v>
      </c>
      <c r="B7566" s="9">
        <v>5</v>
      </c>
      <c r="C7566" s="255" t="s">
        <v>9102</v>
      </c>
      <c r="D7566" s="9">
        <v>0.06284184024177529</v>
      </c>
      <c r="E7566" s="9">
        <v>1748220.4945000052</v>
      </c>
      <c r="F7566" s="255" t="s">
        <v>9128</v>
      </c>
      <c r="G7566" s="9"/>
      <c r="H7566" s="255" t="s">
        <v>9168</v>
      </c>
      <c r="I7566" s="9">
        <v>4</v>
      </c>
    </row>
    <row r="7567">
      <c r="A7567" s="255" t="s">
        <v>8763</v>
      </c>
      <c r="B7567" s="9">
        <v>6</v>
      </c>
      <c r="C7567" s="255" t="s">
        <v>9102</v>
      </c>
      <c r="D7567" s="9"/>
      <c r="E7567" s="9">
        <v>1745629.3782013811</v>
      </c>
      <c r="F7567" s="255" t="s">
        <v>9116</v>
      </c>
      <c r="G7567" s="9"/>
      <c r="H7567" s="255" t="s">
        <v>9168</v>
      </c>
      <c r="I7567" s="9">
        <v>4</v>
      </c>
    </row>
    <row r="7568">
      <c r="A7568" s="255" t="s">
        <v>8745</v>
      </c>
      <c r="B7568" s="9">
        <v>6</v>
      </c>
      <c r="C7568" s="255" t="s">
        <v>9102</v>
      </c>
      <c r="D7568" s="9"/>
      <c r="E7568" s="9">
        <v>1745629.3782013811</v>
      </c>
      <c r="F7568" s="255" t="s">
        <v>9119</v>
      </c>
      <c r="G7568" s="9"/>
      <c r="H7568" s="255" t="s">
        <v>9168</v>
      </c>
      <c r="I7568" s="9">
        <v>4</v>
      </c>
    </row>
    <row r="7569">
      <c r="A7569" s="255" t="s">
        <v>8753</v>
      </c>
      <c r="B7569" s="9">
        <v>6</v>
      </c>
      <c r="C7569" s="255" t="s">
        <v>9102</v>
      </c>
      <c r="D7569" s="9">
        <v>0.094105241686726168</v>
      </c>
      <c r="E7569" s="9">
        <v>1745629.3782013811</v>
      </c>
      <c r="F7569" s="255" t="s">
        <v>9122</v>
      </c>
      <c r="G7569" s="9"/>
      <c r="H7569" s="255" t="s">
        <v>9168</v>
      </c>
      <c r="I7569" s="9">
        <v>4</v>
      </c>
    </row>
    <row r="7570">
      <c r="A7570" s="255" t="s">
        <v>8758</v>
      </c>
      <c r="B7570" s="9">
        <v>6</v>
      </c>
      <c r="C7570" s="255" t="s">
        <v>9102</v>
      </c>
      <c r="D7570" s="9">
        <v>0.094105241686726168</v>
      </c>
      <c r="E7570" s="9">
        <v>1745629.3782013811</v>
      </c>
      <c r="F7570" s="255" t="s">
        <v>9123</v>
      </c>
      <c r="G7570" s="9"/>
      <c r="H7570" s="255" t="s">
        <v>9168</v>
      </c>
      <c r="I7570" s="9">
        <v>4</v>
      </c>
    </row>
    <row r="7571">
      <c r="A7571" s="255" t="s">
        <v>8746</v>
      </c>
      <c r="B7571" s="9">
        <v>6</v>
      </c>
      <c r="C7571" s="255" t="s">
        <v>9102</v>
      </c>
      <c r="D7571" s="9">
        <v>0.06873185942172072</v>
      </c>
      <c r="E7571" s="9">
        <v>1745629.3782013811</v>
      </c>
      <c r="F7571" s="255" t="s">
        <v>9127</v>
      </c>
      <c r="G7571" s="9"/>
      <c r="H7571" s="255" t="s">
        <v>9168</v>
      </c>
      <c r="I7571" s="9">
        <v>4</v>
      </c>
    </row>
    <row r="7572">
      <c r="A7572" s="255" t="s">
        <v>8765</v>
      </c>
      <c r="B7572" s="9">
        <v>6</v>
      </c>
      <c r="C7572" s="255" t="s">
        <v>9102</v>
      </c>
      <c r="D7572" s="9"/>
      <c r="E7572" s="9">
        <v>1745629.3782013811</v>
      </c>
      <c r="F7572" s="255" t="s">
        <v>9121</v>
      </c>
      <c r="G7572" s="9"/>
      <c r="H7572" s="255" t="s">
        <v>9168</v>
      </c>
      <c r="I7572" s="9">
        <v>4</v>
      </c>
    </row>
    <row r="7573">
      <c r="A7573" s="255" t="s">
        <v>8755</v>
      </c>
      <c r="B7573" s="9">
        <v>6</v>
      </c>
      <c r="C7573" s="255" t="s">
        <v>9102</v>
      </c>
      <c r="D7573" s="9">
        <v>0.08951543024098281</v>
      </c>
      <c r="E7573" s="9">
        <v>1745629.3782013811</v>
      </c>
      <c r="F7573" s="255" t="s">
        <v>9133</v>
      </c>
      <c r="G7573" s="9"/>
      <c r="H7573" s="255" t="s">
        <v>9168</v>
      </c>
      <c r="I7573" s="9">
        <v>4</v>
      </c>
    </row>
    <row r="7574">
      <c r="A7574" s="255" t="s">
        <v>8750</v>
      </c>
      <c r="B7574" s="9">
        <v>6</v>
      </c>
      <c r="C7574" s="255" t="s">
        <v>9102</v>
      </c>
      <c r="D7574" s="9">
        <v>0.046575620660503268</v>
      </c>
      <c r="E7574" s="9">
        <v>1745629.3782013811</v>
      </c>
      <c r="F7574" s="255" t="s">
        <v>9137</v>
      </c>
      <c r="G7574" s="9"/>
      <c r="H7574" s="255" t="s">
        <v>9168</v>
      </c>
      <c r="I7574" s="9">
        <v>4</v>
      </c>
    </row>
    <row r="7575">
      <c r="A7575" s="255" t="s">
        <v>8761</v>
      </c>
      <c r="B7575" s="9">
        <v>6</v>
      </c>
      <c r="C7575" s="255" t="s">
        <v>9102</v>
      </c>
      <c r="D7575" s="9">
        <v>0.094105241686726168</v>
      </c>
      <c r="E7575" s="9">
        <v>1745629.3782013811</v>
      </c>
      <c r="F7575" s="255" t="s">
        <v>9124</v>
      </c>
      <c r="G7575" s="9"/>
      <c r="H7575" s="255" t="s">
        <v>9168</v>
      </c>
      <c r="I7575" s="9">
        <v>4</v>
      </c>
    </row>
    <row r="7576">
      <c r="A7576" s="255" t="s">
        <v>8760</v>
      </c>
      <c r="B7576" s="9">
        <v>6</v>
      </c>
      <c r="C7576" s="255" t="s">
        <v>9102</v>
      </c>
      <c r="D7576" s="9"/>
      <c r="E7576" s="9">
        <v>1745629.3782013811</v>
      </c>
      <c r="F7576" s="255" t="s">
        <v>9118</v>
      </c>
      <c r="G7576" s="9"/>
      <c r="H7576" s="255" t="s">
        <v>9168</v>
      </c>
      <c r="I7576" s="9">
        <v>4</v>
      </c>
    </row>
    <row r="7577">
      <c r="A7577" s="255" t="s">
        <v>8767</v>
      </c>
      <c r="B7577" s="9">
        <v>6</v>
      </c>
      <c r="C7577" s="255" t="s">
        <v>9102</v>
      </c>
      <c r="D7577" s="9"/>
      <c r="E7577" s="9">
        <v>1745629.3782013811</v>
      </c>
      <c r="F7577" s="255" t="s">
        <v>9120</v>
      </c>
      <c r="G7577" s="9"/>
      <c r="H7577" s="255" t="s">
        <v>9168</v>
      </c>
      <c r="I7577" s="9">
        <v>4</v>
      </c>
    </row>
    <row r="7578">
      <c r="A7578" s="255" t="s">
        <v>8766</v>
      </c>
      <c r="B7578" s="9">
        <v>6</v>
      </c>
      <c r="C7578" s="255" t="s">
        <v>9102</v>
      </c>
      <c r="D7578" s="9">
        <v>0.10904012112857077</v>
      </c>
      <c r="E7578" s="9">
        <v>1745629.3782013811</v>
      </c>
      <c r="F7578" s="255" t="s">
        <v>9135</v>
      </c>
      <c r="G7578" s="9"/>
      <c r="H7578" s="255" t="s">
        <v>9168</v>
      </c>
      <c r="I7578" s="9">
        <v>4</v>
      </c>
    </row>
    <row r="7579">
      <c r="A7579" s="255" t="s">
        <v>8764</v>
      </c>
      <c r="B7579" s="9">
        <v>6</v>
      </c>
      <c r="C7579" s="255" t="s">
        <v>9102</v>
      </c>
      <c r="D7579" s="9">
        <v>0.059257309416840251</v>
      </c>
      <c r="E7579" s="9">
        <v>1745629.3782013811</v>
      </c>
      <c r="F7579" s="255" t="s">
        <v>9136</v>
      </c>
      <c r="G7579" s="9"/>
      <c r="H7579" s="255" t="s">
        <v>9168</v>
      </c>
      <c r="I7579" s="9">
        <v>4</v>
      </c>
    </row>
    <row r="7580">
      <c r="A7580" s="255" t="s">
        <v>8762</v>
      </c>
      <c r="B7580" s="9">
        <v>6</v>
      </c>
      <c r="C7580" s="255" t="s">
        <v>9102</v>
      </c>
      <c r="D7580" s="9"/>
      <c r="E7580" s="9">
        <v>1745629.3782013811</v>
      </c>
      <c r="F7580" s="255" t="s">
        <v>9117</v>
      </c>
      <c r="G7580" s="9"/>
      <c r="H7580" s="255" t="s">
        <v>9168</v>
      </c>
      <c r="I7580" s="9">
        <v>4</v>
      </c>
    </row>
    <row r="7581">
      <c r="A7581" s="255" t="s">
        <v>8749</v>
      </c>
      <c r="B7581" s="9">
        <v>6</v>
      </c>
      <c r="C7581" s="255" t="s">
        <v>9102</v>
      </c>
      <c r="D7581" s="9"/>
      <c r="E7581" s="9">
        <v>1745629.3782013811</v>
      </c>
      <c r="F7581" s="255" t="s">
        <v>9115</v>
      </c>
      <c r="G7581" s="9"/>
      <c r="H7581" s="255" t="s">
        <v>9168</v>
      </c>
      <c r="I7581" s="9">
        <v>4</v>
      </c>
    </row>
    <row r="7582">
      <c r="A7582" s="255" t="s">
        <v>8748</v>
      </c>
      <c r="B7582" s="9">
        <v>6</v>
      </c>
      <c r="C7582" s="255" t="s">
        <v>9102</v>
      </c>
      <c r="D7582" s="9">
        <v>0.062147497197876517</v>
      </c>
      <c r="E7582" s="9">
        <v>1745629.3782013811</v>
      </c>
      <c r="F7582" s="255" t="s">
        <v>9132</v>
      </c>
      <c r="G7582" s="9"/>
      <c r="H7582" s="255" t="s">
        <v>9168</v>
      </c>
      <c r="I7582" s="9">
        <v>4</v>
      </c>
    </row>
    <row r="7583">
      <c r="A7583" s="255" t="s">
        <v>8757</v>
      </c>
      <c r="B7583" s="9">
        <v>6</v>
      </c>
      <c r="C7583" s="255" t="s">
        <v>9102</v>
      </c>
      <c r="D7583" s="9"/>
      <c r="E7583" s="9">
        <v>1745629.3782013811</v>
      </c>
      <c r="F7583" s="255" t="s">
        <v>9138</v>
      </c>
      <c r="G7583" s="9"/>
      <c r="H7583" s="255" t="s">
        <v>9168</v>
      </c>
      <c r="I7583" s="9">
        <v>4</v>
      </c>
    </row>
    <row r="7584">
      <c r="A7584" s="255" t="s">
        <v>8768</v>
      </c>
      <c r="B7584" s="9">
        <v>6</v>
      </c>
      <c r="C7584" s="255" t="s">
        <v>9102</v>
      </c>
      <c r="D7584" s="9">
        <v>0.051555582707094393</v>
      </c>
      <c r="E7584" s="9">
        <v>1745629.3782013811</v>
      </c>
      <c r="F7584" s="255" t="s">
        <v>9114</v>
      </c>
      <c r="G7584" s="9"/>
      <c r="H7584" s="255" t="s">
        <v>9168</v>
      </c>
      <c r="I7584" s="9">
        <v>4</v>
      </c>
    </row>
    <row r="7585">
      <c r="A7585" s="255" t="s">
        <v>8747</v>
      </c>
      <c r="B7585" s="9">
        <v>6</v>
      </c>
      <c r="C7585" s="255" t="s">
        <v>9102</v>
      </c>
      <c r="D7585" s="9">
        <v>0.082475137820998634</v>
      </c>
      <c r="E7585" s="9">
        <v>1745629.3782013811</v>
      </c>
      <c r="F7585" s="255" t="s">
        <v>9134</v>
      </c>
      <c r="G7585" s="9"/>
      <c r="H7585" s="255" t="s">
        <v>9168</v>
      </c>
      <c r="I7585" s="9">
        <v>4</v>
      </c>
    </row>
    <row r="7586">
      <c r="A7586" s="255" t="s">
        <v>8744</v>
      </c>
      <c r="B7586" s="9">
        <v>6</v>
      </c>
      <c r="C7586" s="255" t="s">
        <v>9102</v>
      </c>
      <c r="D7586" s="9">
        <v>-0.034823417156853581</v>
      </c>
      <c r="E7586" s="9">
        <v>1745629.3782013811</v>
      </c>
      <c r="F7586" s="255" t="s">
        <v>9130</v>
      </c>
      <c r="G7586" s="9"/>
      <c r="H7586" s="255" t="s">
        <v>9168</v>
      </c>
      <c r="I7586" s="9">
        <v>4</v>
      </c>
    </row>
    <row r="7587">
      <c r="A7587" s="255" t="s">
        <v>8754</v>
      </c>
      <c r="B7587" s="9">
        <v>6</v>
      </c>
      <c r="C7587" s="255" t="s">
        <v>9102</v>
      </c>
      <c r="D7587" s="9">
        <v>0.06873185942172072</v>
      </c>
      <c r="E7587" s="9">
        <v>1745629.3782013811</v>
      </c>
      <c r="F7587" s="255" t="s">
        <v>9128</v>
      </c>
      <c r="G7587" s="9"/>
      <c r="H7587" s="255" t="s">
        <v>9168</v>
      </c>
      <c r="I7587" s="9">
        <v>4</v>
      </c>
    </row>
    <row r="7588">
      <c r="A7588" s="255" t="s">
        <v>8751</v>
      </c>
      <c r="B7588" s="9">
        <v>6</v>
      </c>
      <c r="C7588" s="255" t="s">
        <v>9102</v>
      </c>
      <c r="D7588" s="9">
        <v>0.074279019423457771</v>
      </c>
      <c r="E7588" s="9">
        <v>1745629.3782013811</v>
      </c>
      <c r="F7588" s="255" t="s">
        <v>9131</v>
      </c>
      <c r="G7588" s="9"/>
      <c r="H7588" s="255" t="s">
        <v>9168</v>
      </c>
      <c r="I7588" s="9">
        <v>4</v>
      </c>
    </row>
    <row r="7589">
      <c r="A7589" s="255" t="s">
        <v>8752</v>
      </c>
      <c r="B7589" s="9">
        <v>6</v>
      </c>
      <c r="C7589" s="255" t="s">
        <v>9102</v>
      </c>
      <c r="D7589" s="9">
        <v>-0.034823417156853581</v>
      </c>
      <c r="E7589" s="9">
        <v>1745629.3782013811</v>
      </c>
      <c r="F7589" s="255" t="s">
        <v>9129</v>
      </c>
      <c r="G7589" s="9"/>
      <c r="H7589" s="255" t="s">
        <v>9168</v>
      </c>
      <c r="I7589" s="9">
        <v>4</v>
      </c>
    </row>
    <row r="7590">
      <c r="A7590" s="255" t="s">
        <v>8759</v>
      </c>
      <c r="B7590" s="9">
        <v>6</v>
      </c>
      <c r="C7590" s="255" t="s">
        <v>9102</v>
      </c>
      <c r="D7590" s="9">
        <v>0.083282884607228019</v>
      </c>
      <c r="E7590" s="9">
        <v>1745629.3782013811</v>
      </c>
      <c r="F7590" s="255" t="s">
        <v>9125</v>
      </c>
      <c r="G7590" s="9"/>
      <c r="H7590" s="255" t="s">
        <v>9168</v>
      </c>
      <c r="I7590" s="9">
        <v>4</v>
      </c>
    </row>
    <row r="7591">
      <c r="A7591" s="255" t="s">
        <v>8756</v>
      </c>
      <c r="B7591" s="9">
        <v>6</v>
      </c>
      <c r="C7591" s="255" t="s">
        <v>9102</v>
      </c>
      <c r="D7591" s="9">
        <v>0.05118191184159504</v>
      </c>
      <c r="E7591" s="9">
        <v>1745629.3782013811</v>
      </c>
      <c r="F7591" s="255" t="s">
        <v>9126</v>
      </c>
      <c r="G7591" s="9"/>
      <c r="H7591" s="255" t="s">
        <v>9168</v>
      </c>
      <c r="I7591" s="9">
        <v>4</v>
      </c>
    </row>
    <row r="7592">
      <c r="A7592" s="255" t="s">
        <v>8789</v>
      </c>
      <c r="B7592" s="9">
        <v>7</v>
      </c>
      <c r="C7592" s="255" t="s">
        <v>9102</v>
      </c>
      <c r="D7592" s="9">
        <v>-0.029375380229065409</v>
      </c>
      <c r="E7592" s="9">
        <v>1752644.3191166262</v>
      </c>
      <c r="F7592" s="255" t="s">
        <v>9130</v>
      </c>
      <c r="G7592" s="9"/>
      <c r="H7592" s="255" t="s">
        <v>9168</v>
      </c>
      <c r="I7592" s="9">
        <v>4</v>
      </c>
    </row>
    <row r="7593">
      <c r="A7593" s="255" t="s">
        <v>8786</v>
      </c>
      <c r="B7593" s="9">
        <v>7</v>
      </c>
      <c r="C7593" s="255" t="s">
        <v>9102</v>
      </c>
      <c r="D7593" s="9"/>
      <c r="E7593" s="9">
        <v>1752644.3191166262</v>
      </c>
      <c r="F7593" s="255" t="s">
        <v>9116</v>
      </c>
      <c r="G7593" s="9"/>
      <c r="H7593" s="255" t="s">
        <v>9168</v>
      </c>
      <c r="I7593" s="9">
        <v>4</v>
      </c>
    </row>
    <row r="7594">
      <c r="A7594" s="255" t="s">
        <v>8782</v>
      </c>
      <c r="B7594" s="9">
        <v>7</v>
      </c>
      <c r="C7594" s="255" t="s">
        <v>9102</v>
      </c>
      <c r="D7594" s="9"/>
      <c r="E7594" s="9">
        <v>1752644.3191166262</v>
      </c>
      <c r="F7594" s="255" t="s">
        <v>9119</v>
      </c>
      <c r="G7594" s="9"/>
      <c r="H7594" s="255" t="s">
        <v>9168</v>
      </c>
      <c r="I7594" s="9">
        <v>4</v>
      </c>
    </row>
    <row r="7595">
      <c r="A7595" s="255" t="s">
        <v>8785</v>
      </c>
      <c r="B7595" s="9">
        <v>7</v>
      </c>
      <c r="C7595" s="255" t="s">
        <v>9102</v>
      </c>
      <c r="D7595" s="9">
        <v>-0.029375380229065409</v>
      </c>
      <c r="E7595" s="9">
        <v>1752644.3191166262</v>
      </c>
      <c r="F7595" s="255" t="s">
        <v>9129</v>
      </c>
      <c r="G7595" s="9"/>
      <c r="H7595" s="255" t="s">
        <v>9168</v>
      </c>
      <c r="I7595" s="9">
        <v>4</v>
      </c>
    </row>
    <row r="7596">
      <c r="A7596" s="255" t="s">
        <v>8770</v>
      </c>
      <c r="B7596" s="9">
        <v>7</v>
      </c>
      <c r="C7596" s="255" t="s">
        <v>9102</v>
      </c>
      <c r="D7596" s="9">
        <v>0.097406350661054353</v>
      </c>
      <c r="E7596" s="9">
        <v>1752644.3191166262</v>
      </c>
      <c r="F7596" s="255" t="s">
        <v>9127</v>
      </c>
      <c r="G7596" s="9"/>
      <c r="H7596" s="255" t="s">
        <v>9168</v>
      </c>
      <c r="I7596" s="9">
        <v>4</v>
      </c>
    </row>
    <row r="7597">
      <c r="A7597" s="255" t="s">
        <v>8777</v>
      </c>
      <c r="B7597" s="9">
        <v>7</v>
      </c>
      <c r="C7597" s="255" t="s">
        <v>9102</v>
      </c>
      <c r="D7597" s="9">
        <v>0.099174853001769842</v>
      </c>
      <c r="E7597" s="9">
        <v>1752644.3191166262</v>
      </c>
      <c r="F7597" s="255" t="s">
        <v>9134</v>
      </c>
      <c r="G7597" s="9"/>
      <c r="H7597" s="255" t="s">
        <v>9168</v>
      </c>
      <c r="I7597" s="9">
        <v>4</v>
      </c>
    </row>
    <row r="7598">
      <c r="A7598" s="255" t="s">
        <v>8778</v>
      </c>
      <c r="B7598" s="9">
        <v>7</v>
      </c>
      <c r="C7598" s="255" t="s">
        <v>9102</v>
      </c>
      <c r="D7598" s="9">
        <v>0.084648491002251428</v>
      </c>
      <c r="E7598" s="9">
        <v>1752644.3191166262</v>
      </c>
      <c r="F7598" s="255" t="s">
        <v>9114</v>
      </c>
      <c r="G7598" s="9"/>
      <c r="H7598" s="255" t="s">
        <v>9168</v>
      </c>
      <c r="I7598" s="9">
        <v>4</v>
      </c>
    </row>
    <row r="7599">
      <c r="A7599" s="255" t="s">
        <v>8790</v>
      </c>
      <c r="B7599" s="9">
        <v>7</v>
      </c>
      <c r="C7599" s="255" t="s">
        <v>9102</v>
      </c>
      <c r="D7599" s="9">
        <v>0.082331863058546687</v>
      </c>
      <c r="E7599" s="9">
        <v>1752644.3191166262</v>
      </c>
      <c r="F7599" s="255" t="s">
        <v>9136</v>
      </c>
      <c r="G7599" s="9"/>
      <c r="H7599" s="255" t="s">
        <v>9168</v>
      </c>
      <c r="I7599" s="9">
        <v>4</v>
      </c>
    </row>
    <row r="7600">
      <c r="A7600" s="255" t="s">
        <v>8788</v>
      </c>
      <c r="B7600" s="9">
        <v>7</v>
      </c>
      <c r="C7600" s="255" t="s">
        <v>9102</v>
      </c>
      <c r="D7600" s="9">
        <v>0.097896907116859833</v>
      </c>
      <c r="E7600" s="9">
        <v>1752644.3191166262</v>
      </c>
      <c r="F7600" s="255" t="s">
        <v>9131</v>
      </c>
      <c r="G7600" s="9"/>
      <c r="H7600" s="255" t="s">
        <v>9168</v>
      </c>
      <c r="I7600" s="9">
        <v>4</v>
      </c>
    </row>
    <row r="7601">
      <c r="A7601" s="255" t="s">
        <v>8775</v>
      </c>
      <c r="B7601" s="9">
        <v>7</v>
      </c>
      <c r="C7601" s="255" t="s">
        <v>9102</v>
      </c>
      <c r="D7601" s="9">
        <v>0.12102497589300884</v>
      </c>
      <c r="E7601" s="9">
        <v>1752644.3191166262</v>
      </c>
      <c r="F7601" s="255" t="s">
        <v>9122</v>
      </c>
      <c r="G7601" s="9"/>
      <c r="H7601" s="255" t="s">
        <v>9168</v>
      </c>
      <c r="I7601" s="9">
        <v>4</v>
      </c>
    </row>
    <row r="7602">
      <c r="A7602" s="255" t="s">
        <v>8776</v>
      </c>
      <c r="B7602" s="9">
        <v>7</v>
      </c>
      <c r="C7602" s="255" t="s">
        <v>9102</v>
      </c>
      <c r="D7602" s="9">
        <v>0.11037648928004165</v>
      </c>
      <c r="E7602" s="9">
        <v>1752644.3191166262</v>
      </c>
      <c r="F7602" s="255" t="s">
        <v>9133</v>
      </c>
      <c r="G7602" s="9"/>
      <c r="H7602" s="255" t="s">
        <v>9168</v>
      </c>
      <c r="I7602" s="9">
        <v>4</v>
      </c>
    </row>
    <row r="7603">
      <c r="A7603" s="255" t="s">
        <v>8792</v>
      </c>
      <c r="B7603" s="9">
        <v>7</v>
      </c>
      <c r="C7603" s="255" t="s">
        <v>9102</v>
      </c>
      <c r="D7603" s="9"/>
      <c r="E7603" s="9">
        <v>1752644.3191166262</v>
      </c>
      <c r="F7603" s="255" t="s">
        <v>9120</v>
      </c>
      <c r="G7603" s="9"/>
      <c r="H7603" s="255" t="s">
        <v>9168</v>
      </c>
      <c r="I7603" s="9">
        <v>4</v>
      </c>
    </row>
    <row r="7604">
      <c r="A7604" s="255" t="s">
        <v>8793</v>
      </c>
      <c r="B7604" s="9">
        <v>7</v>
      </c>
      <c r="C7604" s="255" t="s">
        <v>9102</v>
      </c>
      <c r="D7604" s="9"/>
      <c r="E7604" s="9">
        <v>1752644.3191166262</v>
      </c>
      <c r="F7604" s="255" t="s">
        <v>9117</v>
      </c>
      <c r="G7604" s="9"/>
      <c r="H7604" s="255" t="s">
        <v>9168</v>
      </c>
      <c r="I7604" s="9">
        <v>4</v>
      </c>
    </row>
    <row r="7605">
      <c r="A7605" s="255" t="s">
        <v>8771</v>
      </c>
      <c r="B7605" s="9">
        <v>7</v>
      </c>
      <c r="C7605" s="255" t="s">
        <v>9102</v>
      </c>
      <c r="D7605" s="9">
        <v>0.12102497589300884</v>
      </c>
      <c r="E7605" s="9">
        <v>1752644.3191166262</v>
      </c>
      <c r="F7605" s="255" t="s">
        <v>9123</v>
      </c>
      <c r="G7605" s="9"/>
      <c r="H7605" s="255" t="s">
        <v>9168</v>
      </c>
      <c r="I7605" s="9">
        <v>4</v>
      </c>
    </row>
    <row r="7606">
      <c r="A7606" s="255" t="s">
        <v>8791</v>
      </c>
      <c r="B7606" s="9">
        <v>7</v>
      </c>
      <c r="C7606" s="255" t="s">
        <v>9102</v>
      </c>
      <c r="D7606" s="9">
        <v>0.12102497589300884</v>
      </c>
      <c r="E7606" s="9">
        <v>1752644.3191166262</v>
      </c>
      <c r="F7606" s="255" t="s">
        <v>9124</v>
      </c>
      <c r="G7606" s="9"/>
      <c r="H7606" s="255" t="s">
        <v>9168</v>
      </c>
      <c r="I7606" s="9">
        <v>4</v>
      </c>
    </row>
    <row r="7607">
      <c r="A7607" s="255" t="s">
        <v>8787</v>
      </c>
      <c r="B7607" s="9">
        <v>7</v>
      </c>
      <c r="C7607" s="255" t="s">
        <v>9102</v>
      </c>
      <c r="D7607" s="9"/>
      <c r="E7607" s="9">
        <v>1752644.3191166262</v>
      </c>
      <c r="F7607" s="255" t="s">
        <v>9121</v>
      </c>
      <c r="G7607" s="9"/>
      <c r="H7607" s="255" t="s">
        <v>9168</v>
      </c>
      <c r="I7607" s="9">
        <v>4</v>
      </c>
    </row>
    <row r="7608">
      <c r="A7608" s="255" t="s">
        <v>8773</v>
      </c>
      <c r="B7608" s="9">
        <v>7</v>
      </c>
      <c r="C7608" s="255" t="s">
        <v>9102</v>
      </c>
      <c r="D7608" s="9">
        <v>0.080350395611256592</v>
      </c>
      <c r="E7608" s="9">
        <v>1752644.3191166262</v>
      </c>
      <c r="F7608" s="255" t="s">
        <v>9137</v>
      </c>
      <c r="G7608" s="9"/>
      <c r="H7608" s="255" t="s">
        <v>9168</v>
      </c>
      <c r="I7608" s="9">
        <v>4</v>
      </c>
    </row>
    <row r="7609">
      <c r="A7609" s="255" t="s">
        <v>8769</v>
      </c>
      <c r="B7609" s="9">
        <v>7</v>
      </c>
      <c r="C7609" s="255" t="s">
        <v>9102</v>
      </c>
      <c r="D7609" s="9">
        <v>0.097406350661054353</v>
      </c>
      <c r="E7609" s="9">
        <v>1752644.3191166262</v>
      </c>
      <c r="F7609" s="255" t="s">
        <v>9128</v>
      </c>
      <c r="G7609" s="9"/>
      <c r="H7609" s="255" t="s">
        <v>9168</v>
      </c>
      <c r="I7609" s="9">
        <v>4</v>
      </c>
    </row>
    <row r="7610">
      <c r="A7610" s="255" t="s">
        <v>8779</v>
      </c>
      <c r="B7610" s="9">
        <v>7</v>
      </c>
      <c r="C7610" s="255" t="s">
        <v>9102</v>
      </c>
      <c r="D7610" s="9">
        <v>0.14144174519862168</v>
      </c>
      <c r="E7610" s="9">
        <v>1752644.3191166262</v>
      </c>
      <c r="F7610" s="255" t="s">
        <v>9135</v>
      </c>
      <c r="G7610" s="9"/>
      <c r="H7610" s="255" t="s">
        <v>9168</v>
      </c>
      <c r="I7610" s="9">
        <v>4</v>
      </c>
    </row>
    <row r="7611">
      <c r="A7611" s="255" t="s">
        <v>8772</v>
      </c>
      <c r="B7611" s="9">
        <v>7</v>
      </c>
      <c r="C7611" s="255" t="s">
        <v>9102</v>
      </c>
      <c r="D7611" s="9">
        <v>0.090213160579727669</v>
      </c>
      <c r="E7611" s="9">
        <v>1752644.3191166262</v>
      </c>
      <c r="F7611" s="255" t="s">
        <v>9132</v>
      </c>
      <c r="G7611" s="9"/>
      <c r="H7611" s="255" t="s">
        <v>9168</v>
      </c>
      <c r="I7611" s="9">
        <v>4</v>
      </c>
    </row>
    <row r="7612">
      <c r="A7612" s="255" t="s">
        <v>8784</v>
      </c>
      <c r="B7612" s="9">
        <v>7</v>
      </c>
      <c r="C7612" s="255" t="s">
        <v>9102</v>
      </c>
      <c r="D7612" s="9"/>
      <c r="E7612" s="9">
        <v>1752644.3191166262</v>
      </c>
      <c r="F7612" s="255" t="s">
        <v>9115</v>
      </c>
      <c r="G7612" s="9"/>
      <c r="H7612" s="255" t="s">
        <v>9168</v>
      </c>
      <c r="I7612" s="9">
        <v>4</v>
      </c>
    </row>
    <row r="7613">
      <c r="A7613" s="255" t="s">
        <v>8774</v>
      </c>
      <c r="B7613" s="9">
        <v>7</v>
      </c>
      <c r="C7613" s="255" t="s">
        <v>9102</v>
      </c>
      <c r="D7613" s="9">
        <v>0.10131705000664357</v>
      </c>
      <c r="E7613" s="9">
        <v>1752644.3191166262</v>
      </c>
      <c r="F7613" s="255" t="s">
        <v>9125</v>
      </c>
      <c r="G7613" s="9"/>
      <c r="H7613" s="255" t="s">
        <v>9168</v>
      </c>
      <c r="I7613" s="9">
        <v>4</v>
      </c>
    </row>
    <row r="7614">
      <c r="A7614" s="255" t="s">
        <v>8780</v>
      </c>
      <c r="B7614" s="9">
        <v>7</v>
      </c>
      <c r="C7614" s="255" t="s">
        <v>9102</v>
      </c>
      <c r="D7614" s="9">
        <v>0.081070111747130996</v>
      </c>
      <c r="E7614" s="9">
        <v>1752644.3191166262</v>
      </c>
      <c r="F7614" s="255" t="s">
        <v>9126</v>
      </c>
      <c r="G7614" s="9"/>
      <c r="H7614" s="255" t="s">
        <v>9168</v>
      </c>
      <c r="I7614" s="9">
        <v>4</v>
      </c>
    </row>
    <row r="7615">
      <c r="A7615" s="255" t="s">
        <v>8781</v>
      </c>
      <c r="B7615" s="9">
        <v>7</v>
      </c>
      <c r="C7615" s="255" t="s">
        <v>9102</v>
      </c>
      <c r="D7615" s="9"/>
      <c r="E7615" s="9">
        <v>1752644.3191166262</v>
      </c>
      <c r="F7615" s="255" t="s">
        <v>9118</v>
      </c>
      <c r="G7615" s="9"/>
      <c r="H7615" s="255" t="s">
        <v>9168</v>
      </c>
      <c r="I7615" s="9">
        <v>4</v>
      </c>
    </row>
    <row r="7616">
      <c r="A7616" s="255" t="s">
        <v>8783</v>
      </c>
      <c r="B7616" s="9">
        <v>7</v>
      </c>
      <c r="C7616" s="255" t="s">
        <v>9102</v>
      </c>
      <c r="D7616" s="9"/>
      <c r="E7616" s="9">
        <v>1752644.3191166262</v>
      </c>
      <c r="F7616" s="255" t="s">
        <v>9138</v>
      </c>
      <c r="G7616" s="9"/>
      <c r="H7616" s="255" t="s">
        <v>9168</v>
      </c>
      <c r="I7616" s="9">
        <v>4</v>
      </c>
    </row>
    <row r="7617">
      <c r="A7617" s="255" t="s">
        <v>8800</v>
      </c>
      <c r="B7617" s="9">
        <v>8</v>
      </c>
      <c r="C7617" s="255" t="s">
        <v>9102</v>
      </c>
      <c r="D7617" s="9">
        <v>0.061680353419036063</v>
      </c>
      <c r="E7617" s="9">
        <v>1746329.1424868982</v>
      </c>
      <c r="F7617" s="255" t="s">
        <v>9129</v>
      </c>
      <c r="G7617" s="9"/>
      <c r="H7617" s="255" t="s">
        <v>9168</v>
      </c>
      <c r="I7617" s="9">
        <v>4</v>
      </c>
    </row>
    <row r="7618">
      <c r="A7618" s="255" t="s">
        <v>8796</v>
      </c>
      <c r="B7618" s="9">
        <v>8</v>
      </c>
      <c r="C7618" s="255" t="s">
        <v>9102</v>
      </c>
      <c r="D7618" s="9">
        <v>0.061680353419036063</v>
      </c>
      <c r="E7618" s="9">
        <v>1746329.1424868982</v>
      </c>
      <c r="F7618" s="255" t="s">
        <v>9130</v>
      </c>
      <c r="G7618" s="9"/>
      <c r="H7618" s="255" t="s">
        <v>9168</v>
      </c>
      <c r="I7618" s="9">
        <v>4</v>
      </c>
    </row>
    <row r="7619">
      <c r="A7619" s="255" t="s">
        <v>8816</v>
      </c>
      <c r="B7619" s="9">
        <v>8</v>
      </c>
      <c r="C7619" s="255" t="s">
        <v>9102</v>
      </c>
      <c r="D7619" s="9"/>
      <c r="E7619" s="9">
        <v>1746329.1424868982</v>
      </c>
      <c r="F7619" s="255" t="s">
        <v>9117</v>
      </c>
      <c r="G7619" s="9"/>
      <c r="H7619" s="255" t="s">
        <v>9168</v>
      </c>
      <c r="I7619" s="9">
        <v>4</v>
      </c>
    </row>
    <row r="7620">
      <c r="A7620" s="255" t="s">
        <v>8817</v>
      </c>
      <c r="B7620" s="9">
        <v>8</v>
      </c>
      <c r="C7620" s="255" t="s">
        <v>9102</v>
      </c>
      <c r="D7620" s="9">
        <v>0.13678730578791798</v>
      </c>
      <c r="E7620" s="9">
        <v>1746329.1424868982</v>
      </c>
      <c r="F7620" s="255" t="s">
        <v>9122</v>
      </c>
      <c r="G7620" s="9"/>
      <c r="H7620" s="255" t="s">
        <v>9168</v>
      </c>
      <c r="I7620" s="9">
        <v>4</v>
      </c>
    </row>
    <row r="7621">
      <c r="A7621" s="255" t="s">
        <v>8801</v>
      </c>
      <c r="B7621" s="9">
        <v>8</v>
      </c>
      <c r="C7621" s="255" t="s">
        <v>9102</v>
      </c>
      <c r="D7621" s="9"/>
      <c r="E7621" s="9">
        <v>1746329.1424868982</v>
      </c>
      <c r="F7621" s="255" t="s">
        <v>9118</v>
      </c>
      <c r="G7621" s="9"/>
      <c r="H7621" s="255" t="s">
        <v>9168</v>
      </c>
      <c r="I7621" s="9">
        <v>4</v>
      </c>
    </row>
    <row r="7622">
      <c r="A7622" s="255" t="s">
        <v>8803</v>
      </c>
      <c r="B7622" s="9">
        <v>8</v>
      </c>
      <c r="C7622" s="255" t="s">
        <v>9102</v>
      </c>
      <c r="D7622" s="9"/>
      <c r="E7622" s="9">
        <v>1746329.1424868982</v>
      </c>
      <c r="F7622" s="255" t="s">
        <v>9119</v>
      </c>
      <c r="G7622" s="9"/>
      <c r="H7622" s="255" t="s">
        <v>9168</v>
      </c>
      <c r="I7622" s="9">
        <v>4</v>
      </c>
    </row>
    <row r="7623">
      <c r="A7623" s="255" t="s">
        <v>8808</v>
      </c>
      <c r="B7623" s="9">
        <v>8</v>
      </c>
      <c r="C7623" s="255" t="s">
        <v>9102</v>
      </c>
      <c r="D7623" s="9">
        <v>0.12321818695023101</v>
      </c>
      <c r="E7623" s="9">
        <v>1746329.1424868982</v>
      </c>
      <c r="F7623" s="255" t="s">
        <v>9125</v>
      </c>
      <c r="G7623" s="9"/>
      <c r="H7623" s="255" t="s">
        <v>9168</v>
      </c>
      <c r="I7623" s="9">
        <v>4</v>
      </c>
    </row>
    <row r="7624">
      <c r="A7624" s="255" t="s">
        <v>8807</v>
      </c>
      <c r="B7624" s="9">
        <v>8</v>
      </c>
      <c r="C7624" s="255" t="s">
        <v>9102</v>
      </c>
      <c r="D7624" s="9">
        <v>0.13529690961196617</v>
      </c>
      <c r="E7624" s="9">
        <v>1746329.1424868982</v>
      </c>
      <c r="F7624" s="255" t="s">
        <v>9133</v>
      </c>
      <c r="G7624" s="9"/>
      <c r="H7624" s="255" t="s">
        <v>9168</v>
      </c>
      <c r="I7624" s="9">
        <v>4</v>
      </c>
    </row>
    <row r="7625">
      <c r="A7625" s="255" t="s">
        <v>8795</v>
      </c>
      <c r="B7625" s="9">
        <v>8</v>
      </c>
      <c r="C7625" s="255" t="s">
        <v>9102</v>
      </c>
      <c r="D7625" s="9">
        <v>0.12289566409698942</v>
      </c>
      <c r="E7625" s="9">
        <v>1746329.1424868982</v>
      </c>
      <c r="F7625" s="255" t="s">
        <v>9132</v>
      </c>
      <c r="G7625" s="9"/>
      <c r="H7625" s="255" t="s">
        <v>9168</v>
      </c>
      <c r="I7625" s="9">
        <v>4</v>
      </c>
    </row>
    <row r="7626">
      <c r="A7626" s="255" t="s">
        <v>8811</v>
      </c>
      <c r="B7626" s="9">
        <v>8</v>
      </c>
      <c r="C7626" s="255" t="s">
        <v>9102</v>
      </c>
      <c r="D7626" s="9">
        <v>0.17528837265127056</v>
      </c>
      <c r="E7626" s="9">
        <v>1746329.1424868982</v>
      </c>
      <c r="F7626" s="255" t="s">
        <v>9135</v>
      </c>
      <c r="G7626" s="9"/>
      <c r="H7626" s="255" t="s">
        <v>9168</v>
      </c>
      <c r="I7626" s="9">
        <v>4</v>
      </c>
    </row>
    <row r="7627">
      <c r="A7627" s="255" t="s">
        <v>8818</v>
      </c>
      <c r="B7627" s="9">
        <v>8</v>
      </c>
      <c r="C7627" s="255" t="s">
        <v>9102</v>
      </c>
      <c r="D7627" s="9"/>
      <c r="E7627" s="9">
        <v>1746329.1424868982</v>
      </c>
      <c r="F7627" s="255" t="s">
        <v>9120</v>
      </c>
      <c r="G7627" s="9"/>
      <c r="H7627" s="255" t="s">
        <v>9168</v>
      </c>
      <c r="I7627" s="9">
        <v>4</v>
      </c>
    </row>
    <row r="7628">
      <c r="A7628" s="255" t="s">
        <v>8815</v>
      </c>
      <c r="B7628" s="9">
        <v>8</v>
      </c>
      <c r="C7628" s="255" t="s">
        <v>9102</v>
      </c>
      <c r="D7628" s="9">
        <v>0.12087662527964527</v>
      </c>
      <c r="E7628" s="9">
        <v>1746329.1424868982</v>
      </c>
      <c r="F7628" s="255" t="s">
        <v>9134</v>
      </c>
      <c r="G7628" s="9"/>
      <c r="H7628" s="255" t="s">
        <v>9168</v>
      </c>
      <c r="I7628" s="9">
        <v>4</v>
      </c>
    </row>
    <row r="7629">
      <c r="A7629" s="255" t="s">
        <v>8813</v>
      </c>
      <c r="B7629" s="9">
        <v>8</v>
      </c>
      <c r="C7629" s="255" t="s">
        <v>9102</v>
      </c>
      <c r="D7629" s="9">
        <v>0.13025231301302248</v>
      </c>
      <c r="E7629" s="9">
        <v>1746329.1424868982</v>
      </c>
      <c r="F7629" s="255" t="s">
        <v>9127</v>
      </c>
      <c r="G7629" s="9"/>
      <c r="H7629" s="255" t="s">
        <v>9168</v>
      </c>
      <c r="I7629" s="9">
        <v>4</v>
      </c>
    </row>
    <row r="7630">
      <c r="A7630" s="255" t="s">
        <v>8794</v>
      </c>
      <c r="B7630" s="9">
        <v>8</v>
      </c>
      <c r="C7630" s="255" t="s">
        <v>9102</v>
      </c>
      <c r="D7630" s="9">
        <v>0.13678730578791798</v>
      </c>
      <c r="E7630" s="9">
        <v>1746329.1424868982</v>
      </c>
      <c r="F7630" s="255" t="s">
        <v>9124</v>
      </c>
      <c r="G7630" s="9"/>
      <c r="H7630" s="255" t="s">
        <v>9168</v>
      </c>
      <c r="I7630" s="9">
        <v>4</v>
      </c>
    </row>
    <row r="7631">
      <c r="A7631" s="255" t="s">
        <v>8812</v>
      </c>
      <c r="B7631" s="9">
        <v>8</v>
      </c>
      <c r="C7631" s="255" t="s">
        <v>9102</v>
      </c>
      <c r="D7631" s="9"/>
      <c r="E7631" s="9">
        <v>1746329.1424868982</v>
      </c>
      <c r="F7631" s="255" t="s">
        <v>9115</v>
      </c>
      <c r="G7631" s="9"/>
      <c r="H7631" s="255" t="s">
        <v>9168</v>
      </c>
      <c r="I7631" s="9">
        <v>4</v>
      </c>
    </row>
    <row r="7632">
      <c r="A7632" s="255" t="s">
        <v>8814</v>
      </c>
      <c r="B7632" s="9">
        <v>8</v>
      </c>
      <c r="C7632" s="255" t="s">
        <v>9102</v>
      </c>
      <c r="D7632" s="9">
        <v>0.12573226994434203</v>
      </c>
      <c r="E7632" s="9">
        <v>1746329.1424868982</v>
      </c>
      <c r="F7632" s="255" t="s">
        <v>9126</v>
      </c>
      <c r="G7632" s="9"/>
      <c r="H7632" s="255" t="s">
        <v>9168</v>
      </c>
      <c r="I7632" s="9">
        <v>4</v>
      </c>
    </row>
    <row r="7633">
      <c r="A7633" s="255" t="s">
        <v>8798</v>
      </c>
      <c r="B7633" s="9">
        <v>8</v>
      </c>
      <c r="C7633" s="255" t="s">
        <v>9102</v>
      </c>
      <c r="D7633" s="9">
        <v>0.13597523815043508</v>
      </c>
      <c r="E7633" s="9">
        <v>1746329.1424868982</v>
      </c>
      <c r="F7633" s="255" t="s">
        <v>9136</v>
      </c>
      <c r="G7633" s="9"/>
      <c r="H7633" s="255" t="s">
        <v>9168</v>
      </c>
      <c r="I7633" s="9">
        <v>4</v>
      </c>
    </row>
    <row r="7634">
      <c r="A7634" s="255" t="s">
        <v>8806</v>
      </c>
      <c r="B7634" s="9">
        <v>8</v>
      </c>
      <c r="C7634" s="255" t="s">
        <v>9102</v>
      </c>
      <c r="D7634" s="9">
        <v>0.12273403306479234</v>
      </c>
      <c r="E7634" s="9">
        <v>1746329.1424868982</v>
      </c>
      <c r="F7634" s="255" t="s">
        <v>9114</v>
      </c>
      <c r="G7634" s="9"/>
      <c r="H7634" s="255" t="s">
        <v>9168</v>
      </c>
      <c r="I7634" s="9">
        <v>4</v>
      </c>
    </row>
    <row r="7635">
      <c r="A7635" s="255" t="s">
        <v>8809</v>
      </c>
      <c r="B7635" s="9">
        <v>8</v>
      </c>
      <c r="C7635" s="255" t="s">
        <v>9102</v>
      </c>
      <c r="D7635" s="9"/>
      <c r="E7635" s="9">
        <v>1746329.1424868982</v>
      </c>
      <c r="F7635" s="255" t="s">
        <v>9116</v>
      </c>
      <c r="G7635" s="9"/>
      <c r="H7635" s="255" t="s">
        <v>9168</v>
      </c>
      <c r="I7635" s="9">
        <v>4</v>
      </c>
    </row>
    <row r="7636">
      <c r="A7636" s="255" t="s">
        <v>8810</v>
      </c>
      <c r="B7636" s="9">
        <v>8</v>
      </c>
      <c r="C7636" s="255" t="s">
        <v>9102</v>
      </c>
      <c r="D7636" s="9">
        <v>0.13678730578791798</v>
      </c>
      <c r="E7636" s="9">
        <v>1746329.1424868982</v>
      </c>
      <c r="F7636" s="255" t="s">
        <v>9123</v>
      </c>
      <c r="G7636" s="9"/>
      <c r="H7636" s="255" t="s">
        <v>9168</v>
      </c>
      <c r="I7636" s="9">
        <v>4</v>
      </c>
    </row>
    <row r="7637">
      <c r="A7637" s="255" t="s">
        <v>8804</v>
      </c>
      <c r="B7637" s="9">
        <v>8</v>
      </c>
      <c r="C7637" s="255" t="s">
        <v>9102</v>
      </c>
      <c r="D7637" s="9">
        <v>0.11988957381993517</v>
      </c>
      <c r="E7637" s="9">
        <v>1746329.1424868982</v>
      </c>
      <c r="F7637" s="255" t="s">
        <v>9137</v>
      </c>
      <c r="G7637" s="9"/>
      <c r="H7637" s="255" t="s">
        <v>9168</v>
      </c>
      <c r="I7637" s="9">
        <v>4</v>
      </c>
    </row>
    <row r="7638">
      <c r="A7638" s="255" t="s">
        <v>8802</v>
      </c>
      <c r="B7638" s="9">
        <v>8</v>
      </c>
      <c r="C7638" s="255" t="s">
        <v>9102</v>
      </c>
      <c r="D7638" s="9">
        <v>0.12523760733810496</v>
      </c>
      <c r="E7638" s="9">
        <v>1746329.1424868982</v>
      </c>
      <c r="F7638" s="255" t="s">
        <v>9131</v>
      </c>
      <c r="G7638" s="9"/>
      <c r="H7638" s="255" t="s">
        <v>9168</v>
      </c>
      <c r="I7638" s="9">
        <v>4</v>
      </c>
    </row>
    <row r="7639">
      <c r="A7639" s="255" t="s">
        <v>8805</v>
      </c>
      <c r="B7639" s="9">
        <v>8</v>
      </c>
      <c r="C7639" s="255" t="s">
        <v>9102</v>
      </c>
      <c r="D7639" s="9"/>
      <c r="E7639" s="9">
        <v>1746329.1424868982</v>
      </c>
      <c r="F7639" s="255" t="s">
        <v>9138</v>
      </c>
      <c r="G7639" s="9"/>
      <c r="H7639" s="255" t="s">
        <v>9168</v>
      </c>
      <c r="I7639" s="9">
        <v>4</v>
      </c>
    </row>
    <row r="7640">
      <c r="A7640" s="255" t="s">
        <v>8799</v>
      </c>
      <c r="B7640" s="9">
        <v>8</v>
      </c>
      <c r="C7640" s="255" t="s">
        <v>9102</v>
      </c>
      <c r="D7640" s="9"/>
      <c r="E7640" s="9">
        <v>1746329.1424868982</v>
      </c>
      <c r="F7640" s="255" t="s">
        <v>9121</v>
      </c>
      <c r="G7640" s="9"/>
      <c r="H7640" s="255" t="s">
        <v>9168</v>
      </c>
      <c r="I7640" s="9">
        <v>4</v>
      </c>
    </row>
    <row r="7641">
      <c r="A7641" s="255" t="s">
        <v>8797</v>
      </c>
      <c r="B7641" s="9">
        <v>8</v>
      </c>
      <c r="C7641" s="255" t="s">
        <v>9102</v>
      </c>
      <c r="D7641" s="9">
        <v>0.13025231301302248</v>
      </c>
      <c r="E7641" s="9">
        <v>1746329.1424868982</v>
      </c>
      <c r="F7641" s="255" t="s">
        <v>9128</v>
      </c>
      <c r="G7641" s="9"/>
      <c r="H7641" s="255" t="s">
        <v>9168</v>
      </c>
      <c r="I7641" s="9">
        <v>4</v>
      </c>
    </row>
    <row r="7642">
      <c r="A7642" s="255" t="s">
        <v>8822</v>
      </c>
      <c r="B7642" s="9">
        <v>9</v>
      </c>
      <c r="C7642" s="255" t="s">
        <v>9102</v>
      </c>
      <c r="D7642" s="9">
        <v>0.14556850144069119</v>
      </c>
      <c r="E7642" s="9">
        <v>1747858.0461865487</v>
      </c>
      <c r="F7642" s="255" t="s">
        <v>9132</v>
      </c>
      <c r="G7642" s="9"/>
      <c r="H7642" s="255" t="s">
        <v>9168</v>
      </c>
      <c r="I7642" s="9">
        <v>4</v>
      </c>
    </row>
    <row r="7643">
      <c r="A7643" s="255" t="s">
        <v>8825</v>
      </c>
      <c r="B7643" s="9">
        <v>9</v>
      </c>
      <c r="C7643" s="255" t="s">
        <v>9102</v>
      </c>
      <c r="D7643" s="9">
        <v>0.1567567221867576</v>
      </c>
      <c r="E7643" s="9">
        <v>1747858.0461865487</v>
      </c>
      <c r="F7643" s="255" t="s">
        <v>9131</v>
      </c>
      <c r="G7643" s="9"/>
      <c r="H7643" s="255" t="s">
        <v>9168</v>
      </c>
      <c r="I7643" s="9">
        <v>4</v>
      </c>
    </row>
    <row r="7644">
      <c r="A7644" s="255" t="s">
        <v>8842</v>
      </c>
      <c r="B7644" s="9">
        <v>9</v>
      </c>
      <c r="C7644" s="255" t="s">
        <v>9102</v>
      </c>
      <c r="D7644" s="9">
        <v>0.23093846573819762</v>
      </c>
      <c r="E7644" s="9">
        <v>1747858.0461865487</v>
      </c>
      <c r="F7644" s="255" t="s">
        <v>9135</v>
      </c>
      <c r="G7644" s="9"/>
      <c r="H7644" s="255" t="s">
        <v>9168</v>
      </c>
      <c r="I7644" s="9">
        <v>4</v>
      </c>
    </row>
    <row r="7645">
      <c r="A7645" s="255" t="s">
        <v>8821</v>
      </c>
      <c r="B7645" s="9">
        <v>9</v>
      </c>
      <c r="C7645" s="255" t="s">
        <v>9102</v>
      </c>
      <c r="D7645" s="9">
        <v>0.13120743537733684</v>
      </c>
      <c r="E7645" s="9">
        <v>1747858.0461865487</v>
      </c>
      <c r="F7645" s="255" t="s">
        <v>9137</v>
      </c>
      <c r="G7645" s="9"/>
      <c r="H7645" s="255" t="s">
        <v>9168</v>
      </c>
      <c r="I7645" s="9">
        <v>4</v>
      </c>
    </row>
    <row r="7646">
      <c r="A7646" s="255" t="s">
        <v>8819</v>
      </c>
      <c r="B7646" s="9">
        <v>9</v>
      </c>
      <c r="C7646" s="255" t="s">
        <v>9102</v>
      </c>
      <c r="D7646" s="9">
        <v>0.036155471759309471</v>
      </c>
      <c r="E7646" s="9">
        <v>1747858.0461865487</v>
      </c>
      <c r="F7646" s="255" t="s">
        <v>9130</v>
      </c>
      <c r="G7646" s="9"/>
      <c r="H7646" s="255" t="s">
        <v>9168</v>
      </c>
      <c r="I7646" s="9">
        <v>4</v>
      </c>
    </row>
    <row r="7647">
      <c r="A7647" s="255" t="s">
        <v>8827</v>
      </c>
      <c r="B7647" s="9">
        <v>9</v>
      </c>
      <c r="C7647" s="255" t="s">
        <v>9102</v>
      </c>
      <c r="D7647" s="9"/>
      <c r="E7647" s="9">
        <v>1747858.0461865487</v>
      </c>
      <c r="F7647" s="255" t="s">
        <v>9117</v>
      </c>
      <c r="G7647" s="9"/>
      <c r="H7647" s="255" t="s">
        <v>9168</v>
      </c>
      <c r="I7647" s="9">
        <v>4</v>
      </c>
    </row>
    <row r="7648">
      <c r="A7648" s="255" t="s">
        <v>8836</v>
      </c>
      <c r="B7648" s="9">
        <v>9</v>
      </c>
      <c r="C7648" s="255" t="s">
        <v>9102</v>
      </c>
      <c r="D7648" s="9">
        <v>0.17867252233887049</v>
      </c>
      <c r="E7648" s="9">
        <v>1747858.0461865487</v>
      </c>
      <c r="F7648" s="255" t="s">
        <v>9122</v>
      </c>
      <c r="G7648" s="9"/>
      <c r="H7648" s="255" t="s">
        <v>9168</v>
      </c>
      <c r="I7648" s="9">
        <v>4</v>
      </c>
    </row>
    <row r="7649">
      <c r="A7649" s="255" t="s">
        <v>8820</v>
      </c>
      <c r="B7649" s="9">
        <v>9</v>
      </c>
      <c r="C7649" s="255" t="s">
        <v>9102</v>
      </c>
      <c r="D7649" s="9">
        <v>0.14294971753229083</v>
      </c>
      <c r="E7649" s="9">
        <v>1747858.0461865487</v>
      </c>
      <c r="F7649" s="255" t="s">
        <v>9126</v>
      </c>
      <c r="G7649" s="9"/>
      <c r="H7649" s="255" t="s">
        <v>9168</v>
      </c>
      <c r="I7649" s="9">
        <v>4</v>
      </c>
    </row>
    <row r="7650">
      <c r="A7650" s="255" t="s">
        <v>8830</v>
      </c>
      <c r="B7650" s="9">
        <v>9</v>
      </c>
      <c r="C7650" s="255" t="s">
        <v>9102</v>
      </c>
      <c r="D7650" s="9"/>
      <c r="E7650" s="9">
        <v>1747858.0461865487</v>
      </c>
      <c r="F7650" s="255" t="s">
        <v>9138</v>
      </c>
      <c r="G7650" s="9"/>
      <c r="H7650" s="255" t="s">
        <v>9168</v>
      </c>
      <c r="I7650" s="9">
        <v>4</v>
      </c>
    </row>
    <row r="7651">
      <c r="A7651" s="255" t="s">
        <v>8823</v>
      </c>
      <c r="B7651" s="9">
        <v>9</v>
      </c>
      <c r="C7651" s="255" t="s">
        <v>9102</v>
      </c>
      <c r="D7651" s="9"/>
      <c r="E7651" s="9">
        <v>1747858.0461865487</v>
      </c>
      <c r="F7651" s="255" t="s">
        <v>9119</v>
      </c>
      <c r="G7651" s="9"/>
      <c r="H7651" s="255" t="s">
        <v>9168</v>
      </c>
      <c r="I7651" s="9">
        <v>4</v>
      </c>
    </row>
    <row r="7652">
      <c r="A7652" s="255" t="s">
        <v>8839</v>
      </c>
      <c r="B7652" s="9">
        <v>9</v>
      </c>
      <c r="C7652" s="255" t="s">
        <v>9102</v>
      </c>
      <c r="D7652" s="9">
        <v>0.17494395037821561</v>
      </c>
      <c r="E7652" s="9">
        <v>1747858.0461865487</v>
      </c>
      <c r="F7652" s="255" t="s">
        <v>9133</v>
      </c>
      <c r="G7652" s="9"/>
      <c r="H7652" s="255" t="s">
        <v>9168</v>
      </c>
      <c r="I7652" s="9">
        <v>4</v>
      </c>
    </row>
    <row r="7653">
      <c r="A7653" s="255" t="s">
        <v>8833</v>
      </c>
      <c r="B7653" s="9">
        <v>9</v>
      </c>
      <c r="C7653" s="255" t="s">
        <v>9102</v>
      </c>
      <c r="D7653" s="9">
        <v>0.1635353889790285</v>
      </c>
      <c r="E7653" s="9">
        <v>1747858.0461865487</v>
      </c>
      <c r="F7653" s="255" t="s">
        <v>9136</v>
      </c>
      <c r="G7653" s="9"/>
      <c r="H7653" s="255" t="s">
        <v>9168</v>
      </c>
      <c r="I7653" s="9">
        <v>4</v>
      </c>
    </row>
    <row r="7654">
      <c r="A7654" s="255" t="s">
        <v>8832</v>
      </c>
      <c r="B7654" s="9">
        <v>9</v>
      </c>
      <c r="C7654" s="255" t="s">
        <v>9102</v>
      </c>
      <c r="D7654" s="9">
        <v>0.15475322037796871</v>
      </c>
      <c r="E7654" s="9">
        <v>1747858.0461865487</v>
      </c>
      <c r="F7654" s="255" t="s">
        <v>9134</v>
      </c>
      <c r="G7654" s="9"/>
      <c r="H7654" s="255" t="s">
        <v>9168</v>
      </c>
      <c r="I7654" s="9">
        <v>4</v>
      </c>
    </row>
    <row r="7655">
      <c r="A7655" s="255" t="s">
        <v>8831</v>
      </c>
      <c r="B7655" s="9">
        <v>9</v>
      </c>
      <c r="C7655" s="255" t="s">
        <v>9102</v>
      </c>
      <c r="D7655" s="9"/>
      <c r="E7655" s="9">
        <v>1747858.0461865487</v>
      </c>
      <c r="F7655" s="255" t="s">
        <v>9118</v>
      </c>
      <c r="G7655" s="9"/>
      <c r="H7655" s="255" t="s">
        <v>9168</v>
      </c>
      <c r="I7655" s="9">
        <v>4</v>
      </c>
    </row>
    <row r="7656">
      <c r="A7656" s="255" t="s">
        <v>8826</v>
      </c>
      <c r="B7656" s="9">
        <v>9</v>
      </c>
      <c r="C7656" s="255" t="s">
        <v>9102</v>
      </c>
      <c r="D7656" s="9">
        <v>0.15755560561302764</v>
      </c>
      <c r="E7656" s="9">
        <v>1747858.0461865487</v>
      </c>
      <c r="F7656" s="255" t="s">
        <v>9128</v>
      </c>
      <c r="G7656" s="9"/>
      <c r="H7656" s="255" t="s">
        <v>9168</v>
      </c>
      <c r="I7656" s="9">
        <v>4</v>
      </c>
    </row>
    <row r="7657">
      <c r="A7657" s="255" t="s">
        <v>8835</v>
      </c>
      <c r="B7657" s="9">
        <v>9</v>
      </c>
      <c r="C7657" s="255" t="s">
        <v>9102</v>
      </c>
      <c r="D7657" s="9">
        <v>0.15860158865279497</v>
      </c>
      <c r="E7657" s="9">
        <v>1747858.0461865487</v>
      </c>
      <c r="F7657" s="255" t="s">
        <v>9125</v>
      </c>
      <c r="G7657" s="9"/>
      <c r="H7657" s="255" t="s">
        <v>9168</v>
      </c>
      <c r="I7657" s="9">
        <v>4</v>
      </c>
    </row>
    <row r="7658">
      <c r="A7658" s="255" t="s">
        <v>8837</v>
      </c>
      <c r="B7658" s="9">
        <v>9</v>
      </c>
      <c r="C7658" s="255" t="s">
        <v>9102</v>
      </c>
      <c r="D7658" s="9"/>
      <c r="E7658" s="9">
        <v>1747858.0461865487</v>
      </c>
      <c r="F7658" s="255" t="s">
        <v>9120</v>
      </c>
      <c r="G7658" s="9"/>
      <c r="H7658" s="255" t="s">
        <v>9168</v>
      </c>
      <c r="I7658" s="9">
        <v>4</v>
      </c>
    </row>
    <row r="7659">
      <c r="A7659" s="255" t="s">
        <v>8841</v>
      </c>
      <c r="B7659" s="9">
        <v>9</v>
      </c>
      <c r="C7659" s="255" t="s">
        <v>9102</v>
      </c>
      <c r="D7659" s="9">
        <v>0.036155471759309471</v>
      </c>
      <c r="E7659" s="9">
        <v>1747858.0461865487</v>
      </c>
      <c r="F7659" s="255" t="s">
        <v>9129</v>
      </c>
      <c r="G7659" s="9"/>
      <c r="H7659" s="255" t="s">
        <v>9168</v>
      </c>
      <c r="I7659" s="9">
        <v>4</v>
      </c>
    </row>
    <row r="7660">
      <c r="A7660" s="255" t="s">
        <v>8840</v>
      </c>
      <c r="B7660" s="9">
        <v>9</v>
      </c>
      <c r="C7660" s="255" t="s">
        <v>9102</v>
      </c>
      <c r="D7660" s="9"/>
      <c r="E7660" s="9">
        <v>1747858.0461865487</v>
      </c>
      <c r="F7660" s="255" t="s">
        <v>9116</v>
      </c>
      <c r="G7660" s="9"/>
      <c r="H7660" s="255" t="s">
        <v>9168</v>
      </c>
      <c r="I7660" s="9">
        <v>4</v>
      </c>
    </row>
    <row r="7661">
      <c r="A7661" s="255" t="s">
        <v>8834</v>
      </c>
      <c r="B7661" s="9">
        <v>9</v>
      </c>
      <c r="C7661" s="255" t="s">
        <v>9102</v>
      </c>
      <c r="D7661" s="9">
        <v>0.17867252233887049</v>
      </c>
      <c r="E7661" s="9">
        <v>1747858.0461865487</v>
      </c>
      <c r="F7661" s="255" t="s">
        <v>9123</v>
      </c>
      <c r="G7661" s="9"/>
      <c r="H7661" s="255" t="s">
        <v>9168</v>
      </c>
      <c r="I7661" s="9">
        <v>4</v>
      </c>
    </row>
    <row r="7662">
      <c r="A7662" s="255" t="s">
        <v>8843</v>
      </c>
      <c r="B7662" s="9">
        <v>9</v>
      </c>
      <c r="C7662" s="255" t="s">
        <v>9102</v>
      </c>
      <c r="D7662" s="9">
        <v>0.17867252233887049</v>
      </c>
      <c r="E7662" s="9">
        <v>1747858.0461865487</v>
      </c>
      <c r="F7662" s="255" t="s">
        <v>9124</v>
      </c>
      <c r="G7662" s="9"/>
      <c r="H7662" s="255" t="s">
        <v>9168</v>
      </c>
      <c r="I7662" s="9">
        <v>4</v>
      </c>
    </row>
    <row r="7663">
      <c r="A7663" s="255" t="s">
        <v>8824</v>
      </c>
      <c r="B7663" s="9">
        <v>9</v>
      </c>
      <c r="C7663" s="255" t="s">
        <v>9102</v>
      </c>
      <c r="D7663" s="9"/>
      <c r="E7663" s="9">
        <v>1747858.0461865487</v>
      </c>
      <c r="F7663" s="255" t="s">
        <v>9121</v>
      </c>
      <c r="G7663" s="9"/>
      <c r="H7663" s="255" t="s">
        <v>9168</v>
      </c>
      <c r="I7663" s="9">
        <v>4</v>
      </c>
    </row>
    <row r="7664">
      <c r="A7664" s="255" t="s">
        <v>8838</v>
      </c>
      <c r="B7664" s="9">
        <v>9</v>
      </c>
      <c r="C7664" s="255" t="s">
        <v>9102</v>
      </c>
      <c r="D7664" s="9">
        <v>0.15755560561302764</v>
      </c>
      <c r="E7664" s="9">
        <v>1747858.0461865487</v>
      </c>
      <c r="F7664" s="255" t="s">
        <v>9127</v>
      </c>
      <c r="G7664" s="9"/>
      <c r="H7664" s="255" t="s">
        <v>9168</v>
      </c>
      <c r="I7664" s="9">
        <v>4</v>
      </c>
    </row>
    <row r="7665">
      <c r="A7665" s="255" t="s">
        <v>8828</v>
      </c>
      <c r="B7665" s="9">
        <v>9</v>
      </c>
      <c r="C7665" s="255" t="s">
        <v>9102</v>
      </c>
      <c r="D7665" s="9">
        <v>0.13903702214353716</v>
      </c>
      <c r="E7665" s="9">
        <v>1747858.0461865487</v>
      </c>
      <c r="F7665" s="255" t="s">
        <v>9114</v>
      </c>
      <c r="G7665" s="9"/>
      <c r="H7665" s="255" t="s">
        <v>9168</v>
      </c>
      <c r="I7665" s="9">
        <v>4</v>
      </c>
    </row>
    <row r="7666">
      <c r="A7666" s="255" t="s">
        <v>8829</v>
      </c>
      <c r="B7666" s="9">
        <v>9</v>
      </c>
      <c r="C7666" s="255" t="s">
        <v>9102</v>
      </c>
      <c r="D7666" s="9"/>
      <c r="E7666" s="9">
        <v>1747858.0461865487</v>
      </c>
      <c r="F7666" s="255" t="s">
        <v>9115</v>
      </c>
      <c r="G7666" s="9"/>
      <c r="H7666" s="255" t="s">
        <v>9168</v>
      </c>
      <c r="I7666" s="9">
        <v>4</v>
      </c>
    </row>
    <row r="7667">
      <c r="A7667" s="255" t="s">
        <v>8851</v>
      </c>
      <c r="B7667" s="9">
        <v>10</v>
      </c>
      <c r="C7667" s="255" t="s">
        <v>9102</v>
      </c>
      <c r="D7667" s="9"/>
      <c r="E7667" s="9">
        <v>1749003.2052711262</v>
      </c>
      <c r="F7667" s="255" t="s">
        <v>9116</v>
      </c>
      <c r="G7667" s="9"/>
      <c r="H7667" s="255" t="s">
        <v>9168</v>
      </c>
      <c r="I7667" s="9">
        <v>4</v>
      </c>
    </row>
    <row r="7668">
      <c r="A7668" s="255" t="s">
        <v>8863</v>
      </c>
      <c r="B7668" s="9">
        <v>10</v>
      </c>
      <c r="C7668" s="255" t="s">
        <v>9102</v>
      </c>
      <c r="D7668" s="9"/>
      <c r="E7668" s="9">
        <v>1749003.2052711262</v>
      </c>
      <c r="F7668" s="255" t="s">
        <v>9119</v>
      </c>
      <c r="G7668" s="9"/>
      <c r="H7668" s="255" t="s">
        <v>9168</v>
      </c>
      <c r="I7668" s="9">
        <v>4</v>
      </c>
    </row>
    <row r="7669">
      <c r="A7669" s="255" t="s">
        <v>8845</v>
      </c>
      <c r="B7669" s="9">
        <v>10</v>
      </c>
      <c r="C7669" s="255" t="s">
        <v>9102</v>
      </c>
      <c r="D7669" s="9">
        <v>0.45471318965049834</v>
      </c>
      <c r="E7669" s="9">
        <v>1749003.2052711262</v>
      </c>
      <c r="F7669" s="255" t="s">
        <v>9136</v>
      </c>
      <c r="G7669" s="9"/>
      <c r="H7669" s="255" t="s">
        <v>9168</v>
      </c>
      <c r="I7669" s="9">
        <v>4</v>
      </c>
    </row>
    <row r="7670">
      <c r="A7670" s="255" t="s">
        <v>8854</v>
      </c>
      <c r="B7670" s="9">
        <v>10</v>
      </c>
      <c r="C7670" s="255" t="s">
        <v>9102</v>
      </c>
      <c r="D7670" s="9">
        <v>0.19571958175119977</v>
      </c>
      <c r="E7670" s="9">
        <v>1749003.2052711262</v>
      </c>
      <c r="F7670" s="255" t="s">
        <v>9135</v>
      </c>
      <c r="G7670" s="9"/>
      <c r="H7670" s="255" t="s">
        <v>9168</v>
      </c>
      <c r="I7670" s="9">
        <v>4</v>
      </c>
    </row>
    <row r="7671">
      <c r="A7671" s="255" t="s">
        <v>8861</v>
      </c>
      <c r="B7671" s="9">
        <v>10</v>
      </c>
      <c r="C7671" s="255" t="s">
        <v>9102</v>
      </c>
      <c r="D7671" s="9">
        <v>0.2912045424464127</v>
      </c>
      <c r="E7671" s="9">
        <v>1749003.2052711262</v>
      </c>
      <c r="F7671" s="255" t="s">
        <v>9125</v>
      </c>
      <c r="G7671" s="9"/>
      <c r="H7671" s="255" t="s">
        <v>9168</v>
      </c>
      <c r="I7671" s="9">
        <v>4</v>
      </c>
    </row>
    <row r="7672">
      <c r="A7672" s="255" t="s">
        <v>8864</v>
      </c>
      <c r="B7672" s="9">
        <v>10</v>
      </c>
      <c r="C7672" s="255" t="s">
        <v>9102</v>
      </c>
      <c r="D7672" s="9">
        <v>0.29499300228140091</v>
      </c>
      <c r="E7672" s="9">
        <v>1749003.2052711262</v>
      </c>
      <c r="F7672" s="255" t="s">
        <v>9134</v>
      </c>
      <c r="G7672" s="9"/>
      <c r="H7672" s="255" t="s">
        <v>9168</v>
      </c>
      <c r="I7672" s="9">
        <v>4</v>
      </c>
    </row>
    <row r="7673">
      <c r="A7673" s="255" t="s">
        <v>8852</v>
      </c>
      <c r="B7673" s="9">
        <v>10</v>
      </c>
      <c r="C7673" s="255" t="s">
        <v>9102</v>
      </c>
      <c r="D7673" s="9"/>
      <c r="E7673" s="9">
        <v>1749003.2052711262</v>
      </c>
      <c r="F7673" s="255" t="s">
        <v>9138</v>
      </c>
      <c r="G7673" s="9"/>
      <c r="H7673" s="255" t="s">
        <v>9168</v>
      </c>
      <c r="I7673" s="9">
        <v>4</v>
      </c>
    </row>
    <row r="7674">
      <c r="A7674" s="255" t="s">
        <v>8849</v>
      </c>
      <c r="B7674" s="9">
        <v>10</v>
      </c>
      <c r="C7674" s="255" t="s">
        <v>9102</v>
      </c>
      <c r="D7674" s="9">
        <v>0.36609983722317596</v>
      </c>
      <c r="E7674" s="9">
        <v>1749003.2052711262</v>
      </c>
      <c r="F7674" s="255" t="s">
        <v>9128</v>
      </c>
      <c r="G7674" s="9"/>
      <c r="H7674" s="255" t="s">
        <v>9168</v>
      </c>
      <c r="I7674" s="9">
        <v>4</v>
      </c>
    </row>
    <row r="7675">
      <c r="A7675" s="255" t="s">
        <v>8860</v>
      </c>
      <c r="B7675" s="9">
        <v>10</v>
      </c>
      <c r="C7675" s="255" t="s">
        <v>9102</v>
      </c>
      <c r="D7675" s="9">
        <v>0.4454126786524682</v>
      </c>
      <c r="E7675" s="9">
        <v>1749003.2052711262</v>
      </c>
      <c r="F7675" s="255" t="s">
        <v>9114</v>
      </c>
      <c r="G7675" s="9"/>
      <c r="H7675" s="255" t="s">
        <v>9168</v>
      </c>
      <c r="I7675" s="9">
        <v>4</v>
      </c>
    </row>
    <row r="7676">
      <c r="A7676" s="255" t="s">
        <v>8855</v>
      </c>
      <c r="B7676" s="9">
        <v>10</v>
      </c>
      <c r="C7676" s="255" t="s">
        <v>9102</v>
      </c>
      <c r="D7676" s="9">
        <v>0.2686834088601448</v>
      </c>
      <c r="E7676" s="9">
        <v>1749003.2052711262</v>
      </c>
      <c r="F7676" s="255" t="s">
        <v>9133</v>
      </c>
      <c r="G7676" s="9"/>
      <c r="H7676" s="255" t="s">
        <v>9168</v>
      </c>
      <c r="I7676" s="9">
        <v>4</v>
      </c>
    </row>
    <row r="7677">
      <c r="A7677" s="255" t="s">
        <v>8847</v>
      </c>
      <c r="B7677" s="9">
        <v>10</v>
      </c>
      <c r="C7677" s="255" t="s">
        <v>9102</v>
      </c>
      <c r="D7677" s="9">
        <v>0.2263923339341721</v>
      </c>
      <c r="E7677" s="9">
        <v>1749003.2052711262</v>
      </c>
      <c r="F7677" s="255" t="s">
        <v>9124</v>
      </c>
      <c r="G7677" s="9"/>
      <c r="H7677" s="255" t="s">
        <v>9168</v>
      </c>
      <c r="I7677" s="9">
        <v>4</v>
      </c>
    </row>
    <row r="7678">
      <c r="A7678" s="255" t="s">
        <v>8857</v>
      </c>
      <c r="B7678" s="9">
        <v>10</v>
      </c>
      <c r="C7678" s="255" t="s">
        <v>9102</v>
      </c>
      <c r="D7678" s="9">
        <v>0.39393148439212217</v>
      </c>
      <c r="E7678" s="9">
        <v>1749003.2052711262</v>
      </c>
      <c r="F7678" s="255" t="s">
        <v>9132</v>
      </c>
      <c r="G7678" s="9"/>
      <c r="H7678" s="255" t="s">
        <v>9168</v>
      </c>
      <c r="I7678" s="9">
        <v>4</v>
      </c>
    </row>
    <row r="7679">
      <c r="A7679" s="255" t="s">
        <v>8867</v>
      </c>
      <c r="B7679" s="9">
        <v>10</v>
      </c>
      <c r="C7679" s="255" t="s">
        <v>9102</v>
      </c>
      <c r="D7679" s="9">
        <v>0.94416539155107571</v>
      </c>
      <c r="E7679" s="9">
        <v>1749003.2052711262</v>
      </c>
      <c r="F7679" s="255" t="s">
        <v>9129</v>
      </c>
      <c r="G7679" s="9"/>
      <c r="H7679" s="255" t="s">
        <v>9168</v>
      </c>
      <c r="I7679" s="9">
        <v>4</v>
      </c>
    </row>
    <row r="7680">
      <c r="A7680" s="255" t="s">
        <v>8865</v>
      </c>
      <c r="B7680" s="9">
        <v>10</v>
      </c>
      <c r="C7680" s="255" t="s">
        <v>9102</v>
      </c>
      <c r="D7680" s="9">
        <v>0.94416539155107571</v>
      </c>
      <c r="E7680" s="9">
        <v>1749003.2052711262</v>
      </c>
      <c r="F7680" s="255" t="s">
        <v>9130</v>
      </c>
      <c r="G7680" s="9"/>
      <c r="H7680" s="255" t="s">
        <v>9168</v>
      </c>
      <c r="I7680" s="9">
        <v>4</v>
      </c>
    </row>
    <row r="7681">
      <c r="A7681" s="255" t="s">
        <v>8858</v>
      </c>
      <c r="B7681" s="9">
        <v>10</v>
      </c>
      <c r="C7681" s="255" t="s">
        <v>9102</v>
      </c>
      <c r="D7681" s="9"/>
      <c r="E7681" s="9">
        <v>1749003.2052711262</v>
      </c>
      <c r="F7681" s="255" t="s">
        <v>9120</v>
      </c>
      <c r="G7681" s="9"/>
      <c r="H7681" s="255" t="s">
        <v>9168</v>
      </c>
      <c r="I7681" s="9">
        <v>4</v>
      </c>
    </row>
    <row r="7682">
      <c r="A7682" s="255" t="s">
        <v>8862</v>
      </c>
      <c r="B7682" s="9">
        <v>10</v>
      </c>
      <c r="C7682" s="255" t="s">
        <v>9102</v>
      </c>
      <c r="D7682" s="9">
        <v>0.33676909812717937</v>
      </c>
      <c r="E7682" s="9">
        <v>1749003.2052711262</v>
      </c>
      <c r="F7682" s="255" t="s">
        <v>9131</v>
      </c>
      <c r="G7682" s="9"/>
      <c r="H7682" s="255" t="s">
        <v>9168</v>
      </c>
      <c r="I7682" s="9">
        <v>4</v>
      </c>
    </row>
    <row r="7683">
      <c r="A7683" s="255" t="s">
        <v>8846</v>
      </c>
      <c r="B7683" s="9">
        <v>10</v>
      </c>
      <c r="C7683" s="255" t="s">
        <v>9102</v>
      </c>
      <c r="D7683" s="9">
        <v>0.2263923339341721</v>
      </c>
      <c r="E7683" s="9">
        <v>1749003.2052711262</v>
      </c>
      <c r="F7683" s="255" t="s">
        <v>9122</v>
      </c>
      <c r="G7683" s="9"/>
      <c r="H7683" s="255" t="s">
        <v>9168</v>
      </c>
      <c r="I7683" s="9">
        <v>4</v>
      </c>
    </row>
    <row r="7684">
      <c r="A7684" s="255" t="s">
        <v>8859</v>
      </c>
      <c r="B7684" s="9">
        <v>10</v>
      </c>
      <c r="C7684" s="255" t="s">
        <v>9102</v>
      </c>
      <c r="D7684" s="9"/>
      <c r="E7684" s="9">
        <v>1749003.2052711262</v>
      </c>
      <c r="F7684" s="255" t="s">
        <v>9117</v>
      </c>
      <c r="G7684" s="9"/>
      <c r="H7684" s="255" t="s">
        <v>9168</v>
      </c>
      <c r="I7684" s="9">
        <v>4</v>
      </c>
    </row>
    <row r="7685">
      <c r="A7685" s="255" t="s">
        <v>8856</v>
      </c>
      <c r="B7685" s="9">
        <v>10</v>
      </c>
      <c r="C7685" s="255" t="s">
        <v>9102</v>
      </c>
      <c r="D7685" s="9">
        <v>0.2263923339341721</v>
      </c>
      <c r="E7685" s="9">
        <v>1749003.2052711262</v>
      </c>
      <c r="F7685" s="255" t="s">
        <v>9123</v>
      </c>
      <c r="G7685" s="9"/>
      <c r="H7685" s="255" t="s">
        <v>9168</v>
      </c>
      <c r="I7685" s="9">
        <v>4</v>
      </c>
    </row>
    <row r="7686">
      <c r="A7686" s="255" t="s">
        <v>8848</v>
      </c>
      <c r="B7686" s="9">
        <v>10</v>
      </c>
      <c r="C7686" s="255" t="s">
        <v>9102</v>
      </c>
      <c r="D7686" s="9"/>
      <c r="E7686" s="9">
        <v>1749003.2052711262</v>
      </c>
      <c r="F7686" s="255" t="s">
        <v>9121</v>
      </c>
      <c r="G7686" s="9"/>
      <c r="H7686" s="255" t="s">
        <v>9168</v>
      </c>
      <c r="I7686" s="9">
        <v>4</v>
      </c>
    </row>
    <row r="7687">
      <c r="A7687" s="255" t="s">
        <v>8866</v>
      </c>
      <c r="B7687" s="9">
        <v>10</v>
      </c>
      <c r="C7687" s="255" t="s">
        <v>9102</v>
      </c>
      <c r="D7687" s="9"/>
      <c r="E7687" s="9">
        <v>1749003.2052711262</v>
      </c>
      <c r="F7687" s="255" t="s">
        <v>9115</v>
      </c>
      <c r="G7687" s="9"/>
      <c r="H7687" s="255" t="s">
        <v>9168</v>
      </c>
      <c r="I7687" s="9">
        <v>4</v>
      </c>
    </row>
    <row r="7688">
      <c r="A7688" s="255" t="s">
        <v>8868</v>
      </c>
      <c r="B7688" s="9">
        <v>10</v>
      </c>
      <c r="C7688" s="255" t="s">
        <v>9102</v>
      </c>
      <c r="D7688" s="9">
        <v>0.46273099713967669</v>
      </c>
      <c r="E7688" s="9">
        <v>1749003.2052711262</v>
      </c>
      <c r="F7688" s="255" t="s">
        <v>9126</v>
      </c>
      <c r="G7688" s="9"/>
      <c r="H7688" s="255" t="s">
        <v>9168</v>
      </c>
      <c r="I7688" s="9">
        <v>4</v>
      </c>
    </row>
    <row r="7689">
      <c r="A7689" s="255" t="s">
        <v>8844</v>
      </c>
      <c r="B7689" s="9">
        <v>10</v>
      </c>
      <c r="C7689" s="255" t="s">
        <v>9102</v>
      </c>
      <c r="D7689" s="9">
        <v>0.46730443833374363</v>
      </c>
      <c r="E7689" s="9">
        <v>1749003.2052711262</v>
      </c>
      <c r="F7689" s="255" t="s">
        <v>9137</v>
      </c>
      <c r="G7689" s="9"/>
      <c r="H7689" s="255" t="s">
        <v>9168</v>
      </c>
      <c r="I7689" s="9">
        <v>4</v>
      </c>
    </row>
    <row r="7690">
      <c r="A7690" s="255" t="s">
        <v>8850</v>
      </c>
      <c r="B7690" s="9">
        <v>10</v>
      </c>
      <c r="C7690" s="255" t="s">
        <v>9102</v>
      </c>
      <c r="D7690" s="9"/>
      <c r="E7690" s="9">
        <v>1749003.2052711262</v>
      </c>
      <c r="F7690" s="255" t="s">
        <v>9118</v>
      </c>
      <c r="G7690" s="9"/>
      <c r="H7690" s="255" t="s">
        <v>9168</v>
      </c>
      <c r="I7690" s="9">
        <v>4</v>
      </c>
    </row>
    <row r="7691">
      <c r="A7691" s="255" t="s">
        <v>8853</v>
      </c>
      <c r="B7691" s="9">
        <v>10</v>
      </c>
      <c r="C7691" s="255" t="s">
        <v>9102</v>
      </c>
      <c r="D7691" s="9">
        <v>0.36609983722317596</v>
      </c>
      <c r="E7691" s="9">
        <v>1749003.2052711262</v>
      </c>
      <c r="F7691" s="255" t="s">
        <v>9127</v>
      </c>
      <c r="G7691" s="9"/>
      <c r="H7691" s="255" t="s">
        <v>9168</v>
      </c>
      <c r="I7691" s="9">
        <v>4</v>
      </c>
    </row>
    <row r="7692">
      <c r="A7692" s="255" t="s">
        <v>8869</v>
      </c>
      <c r="B7692" s="9">
        <v>0</v>
      </c>
      <c r="C7692" s="255" t="s">
        <v>9103</v>
      </c>
      <c r="D7692" s="9">
        <v>10301386.769192092</v>
      </c>
      <c r="E7692" s="9">
        <v>17477099.499999996</v>
      </c>
      <c r="F7692" s="255" t="s">
        <v>9114</v>
      </c>
      <c r="G7692" s="9">
        <v>1</v>
      </c>
      <c r="H7692" s="255" t="s">
        <v>9168</v>
      </c>
      <c r="I7692" s="9">
        <v>4</v>
      </c>
    </row>
    <row r="7693">
      <c r="A7693" s="255" t="s">
        <v>8870</v>
      </c>
      <c r="B7693" s="9">
        <v>0</v>
      </c>
      <c r="C7693" s="255" t="s">
        <v>9104</v>
      </c>
      <c r="D7693" s="9">
        <v>57590801971.568703</v>
      </c>
      <c r="E7693" s="9">
        <v>17477099.499999996</v>
      </c>
      <c r="F7693" s="255" t="s">
        <v>9114</v>
      </c>
      <c r="G7693" s="9">
        <v>1</v>
      </c>
      <c r="H7693" s="255" t="s">
        <v>9168</v>
      </c>
      <c r="I7693" s="9">
        <v>4</v>
      </c>
    </row>
    <row r="7694">
      <c r="A7694" s="255" t="s">
        <v>8871</v>
      </c>
      <c r="B7694" s="9">
        <v>0</v>
      </c>
      <c r="C7694" s="255" t="s">
        <v>9105</v>
      </c>
      <c r="D7694" s="9">
        <v>0.58942199014156182</v>
      </c>
      <c r="E7694" s="9">
        <v>17477099.499999996</v>
      </c>
      <c r="F7694" s="255" t="s">
        <v>9114</v>
      </c>
      <c r="G7694" s="9">
        <v>1</v>
      </c>
      <c r="H7694" s="255" t="s">
        <v>9168</v>
      </c>
      <c r="I7694" s="9">
        <v>4</v>
      </c>
    </row>
    <row r="7695">
      <c r="A7695" s="255" t="s">
        <v>8872</v>
      </c>
      <c r="B7695" s="9">
        <v>0</v>
      </c>
      <c r="C7695" s="255" t="s">
        <v>9205</v>
      </c>
      <c r="D7695" s="9">
        <v>3295.2150882684346</v>
      </c>
      <c r="E7695" s="9">
        <v>17477099.499999996</v>
      </c>
      <c r="F7695" s="255" t="s">
        <v>9114</v>
      </c>
      <c r="G7695" s="9">
        <v>1</v>
      </c>
      <c r="H7695" s="255" t="s">
        <v>9168</v>
      </c>
      <c r="I7695" s="9">
        <v>4</v>
      </c>
    </row>
    <row r="7696">
      <c r="A7696" s="255" t="s">
        <v>8873</v>
      </c>
      <c r="B7696" s="9">
        <v>0</v>
      </c>
      <c r="C7696" s="255" t="s">
        <v>9103</v>
      </c>
      <c r="D7696" s="9">
        <v>0</v>
      </c>
      <c r="E7696" s="9">
        <v>17477099.499999996</v>
      </c>
      <c r="F7696" s="255" t="s">
        <v>9115</v>
      </c>
      <c r="G7696" s="9">
        <v>1</v>
      </c>
      <c r="H7696" s="255" t="s">
        <v>9168</v>
      </c>
      <c r="I7696" s="9">
        <v>4</v>
      </c>
    </row>
    <row r="7697">
      <c r="A7697" s="255" t="s">
        <v>8874</v>
      </c>
      <c r="B7697" s="9">
        <v>0</v>
      </c>
      <c r="C7697" s="255" t="s">
        <v>9104</v>
      </c>
      <c r="D7697" s="9">
        <v>0</v>
      </c>
      <c r="E7697" s="9">
        <v>17477099.499999996</v>
      </c>
      <c r="F7697" s="255" t="s">
        <v>9115</v>
      </c>
      <c r="G7697" s="9">
        <v>1</v>
      </c>
      <c r="H7697" s="255" t="s">
        <v>9168</v>
      </c>
      <c r="I7697" s="9">
        <v>4</v>
      </c>
    </row>
    <row r="7698">
      <c r="A7698" s="255" t="s">
        <v>8875</v>
      </c>
      <c r="B7698" s="9">
        <v>0</v>
      </c>
      <c r="C7698" s="255" t="s">
        <v>9105</v>
      </c>
      <c r="D7698" s="9">
        <v>0</v>
      </c>
      <c r="E7698" s="9">
        <v>17477099.499999996</v>
      </c>
      <c r="F7698" s="255" t="s">
        <v>9115</v>
      </c>
      <c r="G7698" s="9">
        <v>1</v>
      </c>
      <c r="H7698" s="255" t="s">
        <v>9168</v>
      </c>
      <c r="I7698" s="9">
        <v>4</v>
      </c>
    </row>
    <row r="7699">
      <c r="A7699" s="255" t="s">
        <v>8876</v>
      </c>
      <c r="B7699" s="9">
        <v>0</v>
      </c>
      <c r="C7699" s="255" t="s">
        <v>9205</v>
      </c>
      <c r="D7699" s="9">
        <v>0</v>
      </c>
      <c r="E7699" s="9">
        <v>17477099.499999996</v>
      </c>
      <c r="F7699" s="255" t="s">
        <v>9115</v>
      </c>
      <c r="G7699" s="9">
        <v>1</v>
      </c>
      <c r="H7699" s="255" t="s">
        <v>9168</v>
      </c>
      <c r="I7699" s="9">
        <v>4</v>
      </c>
    </row>
    <row r="7700">
      <c r="A7700" s="255" t="s">
        <v>8877</v>
      </c>
      <c r="B7700" s="9">
        <v>0</v>
      </c>
      <c r="C7700" s="255" t="s">
        <v>9103</v>
      </c>
      <c r="D7700" s="9">
        <v>0</v>
      </c>
      <c r="E7700" s="9">
        <v>17477099.499999996</v>
      </c>
      <c r="F7700" s="255" t="s">
        <v>9116</v>
      </c>
      <c r="G7700" s="9">
        <v>1</v>
      </c>
      <c r="H7700" s="255" t="s">
        <v>9168</v>
      </c>
      <c r="I7700" s="9">
        <v>4</v>
      </c>
    </row>
    <row r="7701">
      <c r="A7701" s="255" t="s">
        <v>8878</v>
      </c>
      <c r="B7701" s="9">
        <v>0</v>
      </c>
      <c r="C7701" s="255" t="s">
        <v>9104</v>
      </c>
      <c r="D7701" s="9">
        <v>0</v>
      </c>
      <c r="E7701" s="9">
        <v>17477099.499999996</v>
      </c>
      <c r="F7701" s="255" t="s">
        <v>9116</v>
      </c>
      <c r="G7701" s="9">
        <v>1</v>
      </c>
      <c r="H7701" s="255" t="s">
        <v>9168</v>
      </c>
      <c r="I7701" s="9">
        <v>4</v>
      </c>
    </row>
    <row r="7702">
      <c r="A7702" s="255" t="s">
        <v>8879</v>
      </c>
      <c r="B7702" s="9">
        <v>0</v>
      </c>
      <c r="C7702" s="255" t="s">
        <v>9105</v>
      </c>
      <c r="D7702" s="9">
        <v>0</v>
      </c>
      <c r="E7702" s="9">
        <v>17477099.499999996</v>
      </c>
      <c r="F7702" s="255" t="s">
        <v>9116</v>
      </c>
      <c r="G7702" s="9">
        <v>1</v>
      </c>
      <c r="H7702" s="255" t="s">
        <v>9168</v>
      </c>
      <c r="I7702" s="9">
        <v>4</v>
      </c>
    </row>
    <row r="7703">
      <c r="A7703" s="255" t="s">
        <v>8880</v>
      </c>
      <c r="B7703" s="9">
        <v>0</v>
      </c>
      <c r="C7703" s="255" t="s">
        <v>9205</v>
      </c>
      <c r="D7703" s="9">
        <v>0</v>
      </c>
      <c r="E7703" s="9">
        <v>17477099.499999996</v>
      </c>
      <c r="F7703" s="255" t="s">
        <v>9116</v>
      </c>
      <c r="G7703" s="9">
        <v>1</v>
      </c>
      <c r="H7703" s="255" t="s">
        <v>9168</v>
      </c>
      <c r="I7703" s="9">
        <v>4</v>
      </c>
    </row>
    <row r="7704">
      <c r="A7704" s="255" t="s">
        <v>8881</v>
      </c>
      <c r="B7704" s="9">
        <v>0</v>
      </c>
      <c r="C7704" s="255" t="s">
        <v>9103</v>
      </c>
      <c r="D7704" s="9">
        <v>0</v>
      </c>
      <c r="E7704" s="9">
        <v>17477099.499999996</v>
      </c>
      <c r="F7704" s="255" t="s">
        <v>9117</v>
      </c>
      <c r="G7704" s="9">
        <v>1</v>
      </c>
      <c r="H7704" s="255" t="s">
        <v>9168</v>
      </c>
      <c r="I7704" s="9">
        <v>4</v>
      </c>
    </row>
    <row r="7705">
      <c r="A7705" s="255" t="s">
        <v>8882</v>
      </c>
      <c r="B7705" s="9">
        <v>0</v>
      </c>
      <c r="C7705" s="255" t="s">
        <v>9104</v>
      </c>
      <c r="D7705" s="9">
        <v>0</v>
      </c>
      <c r="E7705" s="9">
        <v>17477099.499999996</v>
      </c>
      <c r="F7705" s="255" t="s">
        <v>9117</v>
      </c>
      <c r="G7705" s="9">
        <v>1</v>
      </c>
      <c r="H7705" s="255" t="s">
        <v>9168</v>
      </c>
      <c r="I7705" s="9">
        <v>4</v>
      </c>
    </row>
    <row r="7706">
      <c r="A7706" s="255" t="s">
        <v>8883</v>
      </c>
      <c r="B7706" s="9">
        <v>0</v>
      </c>
      <c r="C7706" s="255" t="s">
        <v>9105</v>
      </c>
      <c r="D7706" s="9">
        <v>0</v>
      </c>
      <c r="E7706" s="9">
        <v>17477099.499999996</v>
      </c>
      <c r="F7706" s="255" t="s">
        <v>9117</v>
      </c>
      <c r="G7706" s="9">
        <v>1</v>
      </c>
      <c r="H7706" s="255" t="s">
        <v>9168</v>
      </c>
      <c r="I7706" s="9">
        <v>4</v>
      </c>
    </row>
    <row r="7707">
      <c r="A7707" s="255" t="s">
        <v>8884</v>
      </c>
      <c r="B7707" s="9">
        <v>0</v>
      </c>
      <c r="C7707" s="255" t="s">
        <v>9205</v>
      </c>
      <c r="D7707" s="9">
        <v>0</v>
      </c>
      <c r="E7707" s="9">
        <v>17477099.499999996</v>
      </c>
      <c r="F7707" s="255" t="s">
        <v>9117</v>
      </c>
      <c r="G7707" s="9">
        <v>1</v>
      </c>
      <c r="H7707" s="255" t="s">
        <v>9168</v>
      </c>
      <c r="I7707" s="9">
        <v>4</v>
      </c>
    </row>
    <row r="7708">
      <c r="A7708" s="255" t="s">
        <v>8885</v>
      </c>
      <c r="B7708" s="9">
        <v>0</v>
      </c>
      <c r="C7708" s="255" t="s">
        <v>9103</v>
      </c>
      <c r="D7708" s="9">
        <v>0</v>
      </c>
      <c r="E7708" s="9">
        <v>17477099.499999996</v>
      </c>
      <c r="F7708" s="255" t="s">
        <v>9118</v>
      </c>
      <c r="G7708" s="9">
        <v>1</v>
      </c>
      <c r="H7708" s="255" t="s">
        <v>9168</v>
      </c>
      <c r="I7708" s="9">
        <v>4</v>
      </c>
    </row>
    <row r="7709">
      <c r="A7709" s="255" t="s">
        <v>8886</v>
      </c>
      <c r="B7709" s="9">
        <v>0</v>
      </c>
      <c r="C7709" s="255" t="s">
        <v>9104</v>
      </c>
      <c r="D7709" s="9">
        <v>0</v>
      </c>
      <c r="E7709" s="9">
        <v>17477099.499999996</v>
      </c>
      <c r="F7709" s="255" t="s">
        <v>9118</v>
      </c>
      <c r="G7709" s="9">
        <v>1</v>
      </c>
      <c r="H7709" s="255" t="s">
        <v>9168</v>
      </c>
      <c r="I7709" s="9">
        <v>4</v>
      </c>
    </row>
    <row r="7710">
      <c r="A7710" s="255" t="s">
        <v>8887</v>
      </c>
      <c r="B7710" s="9">
        <v>0</v>
      </c>
      <c r="C7710" s="255" t="s">
        <v>9105</v>
      </c>
      <c r="D7710" s="9">
        <v>0</v>
      </c>
      <c r="E7710" s="9">
        <v>17477099.499999996</v>
      </c>
      <c r="F7710" s="255" t="s">
        <v>9118</v>
      </c>
      <c r="G7710" s="9">
        <v>1</v>
      </c>
      <c r="H7710" s="255" t="s">
        <v>9168</v>
      </c>
      <c r="I7710" s="9">
        <v>4</v>
      </c>
    </row>
    <row r="7711">
      <c r="A7711" s="255" t="s">
        <v>8888</v>
      </c>
      <c r="B7711" s="9">
        <v>0</v>
      </c>
      <c r="C7711" s="255" t="s">
        <v>9205</v>
      </c>
      <c r="D7711" s="9">
        <v>0</v>
      </c>
      <c r="E7711" s="9">
        <v>17477099.499999996</v>
      </c>
      <c r="F7711" s="255" t="s">
        <v>9118</v>
      </c>
      <c r="G7711" s="9">
        <v>1</v>
      </c>
      <c r="H7711" s="255" t="s">
        <v>9168</v>
      </c>
      <c r="I7711" s="9">
        <v>4</v>
      </c>
    </row>
    <row r="7712">
      <c r="A7712" s="255" t="s">
        <v>8889</v>
      </c>
      <c r="B7712" s="9">
        <v>0</v>
      </c>
      <c r="C7712" s="255" t="s">
        <v>9103</v>
      </c>
      <c r="D7712" s="9">
        <v>0</v>
      </c>
      <c r="E7712" s="9">
        <v>17477099.499999996</v>
      </c>
      <c r="F7712" s="255" t="s">
        <v>9119</v>
      </c>
      <c r="G7712" s="9">
        <v>1</v>
      </c>
      <c r="H7712" s="255" t="s">
        <v>9168</v>
      </c>
      <c r="I7712" s="9">
        <v>4</v>
      </c>
    </row>
    <row r="7713">
      <c r="A7713" s="255" t="s">
        <v>8890</v>
      </c>
      <c r="B7713" s="9">
        <v>0</v>
      </c>
      <c r="C7713" s="255" t="s">
        <v>9104</v>
      </c>
      <c r="D7713" s="9">
        <v>0</v>
      </c>
      <c r="E7713" s="9">
        <v>17477099.499999996</v>
      </c>
      <c r="F7713" s="255" t="s">
        <v>9119</v>
      </c>
      <c r="G7713" s="9">
        <v>1</v>
      </c>
      <c r="H7713" s="255" t="s">
        <v>9168</v>
      </c>
      <c r="I7713" s="9">
        <v>4</v>
      </c>
    </row>
    <row r="7714">
      <c r="A7714" s="255" t="s">
        <v>8891</v>
      </c>
      <c r="B7714" s="9">
        <v>0</v>
      </c>
      <c r="C7714" s="255" t="s">
        <v>9105</v>
      </c>
      <c r="D7714" s="9">
        <v>0</v>
      </c>
      <c r="E7714" s="9">
        <v>17477099.499999996</v>
      </c>
      <c r="F7714" s="255" t="s">
        <v>9119</v>
      </c>
      <c r="G7714" s="9">
        <v>1</v>
      </c>
      <c r="H7714" s="255" t="s">
        <v>9168</v>
      </c>
      <c r="I7714" s="9">
        <v>4</v>
      </c>
    </row>
    <row r="7715">
      <c r="A7715" s="255" t="s">
        <v>8892</v>
      </c>
      <c r="B7715" s="9">
        <v>0</v>
      </c>
      <c r="C7715" s="255" t="s">
        <v>9205</v>
      </c>
      <c r="D7715" s="9">
        <v>0</v>
      </c>
      <c r="E7715" s="9">
        <v>17477099.499999996</v>
      </c>
      <c r="F7715" s="255" t="s">
        <v>9119</v>
      </c>
      <c r="G7715" s="9">
        <v>1</v>
      </c>
      <c r="H7715" s="255" t="s">
        <v>9168</v>
      </c>
      <c r="I7715" s="9">
        <v>4</v>
      </c>
    </row>
    <row r="7716">
      <c r="A7716" s="255" t="s">
        <v>8893</v>
      </c>
      <c r="B7716" s="9">
        <v>0</v>
      </c>
      <c r="C7716" s="255" t="s">
        <v>9103</v>
      </c>
      <c r="D7716" s="9">
        <v>0</v>
      </c>
      <c r="E7716" s="9">
        <v>17477099.499999996</v>
      </c>
      <c r="F7716" s="255" t="s">
        <v>9120</v>
      </c>
      <c r="G7716" s="9">
        <v>1</v>
      </c>
      <c r="H7716" s="255" t="s">
        <v>9168</v>
      </c>
      <c r="I7716" s="9">
        <v>4</v>
      </c>
    </row>
    <row r="7717">
      <c r="A7717" s="255" t="s">
        <v>8894</v>
      </c>
      <c r="B7717" s="9">
        <v>0</v>
      </c>
      <c r="C7717" s="255" t="s">
        <v>9104</v>
      </c>
      <c r="D7717" s="9">
        <v>0</v>
      </c>
      <c r="E7717" s="9">
        <v>17477099.499999996</v>
      </c>
      <c r="F7717" s="255" t="s">
        <v>9120</v>
      </c>
      <c r="G7717" s="9">
        <v>1</v>
      </c>
      <c r="H7717" s="255" t="s">
        <v>9168</v>
      </c>
      <c r="I7717" s="9">
        <v>4</v>
      </c>
    </row>
    <row r="7718">
      <c r="A7718" s="255" t="s">
        <v>8895</v>
      </c>
      <c r="B7718" s="9">
        <v>0</v>
      </c>
      <c r="C7718" s="255" t="s">
        <v>9105</v>
      </c>
      <c r="D7718" s="9">
        <v>0</v>
      </c>
      <c r="E7718" s="9">
        <v>17477099.499999996</v>
      </c>
      <c r="F7718" s="255" t="s">
        <v>9120</v>
      </c>
      <c r="G7718" s="9">
        <v>1</v>
      </c>
      <c r="H7718" s="255" t="s">
        <v>9168</v>
      </c>
      <c r="I7718" s="9">
        <v>4</v>
      </c>
    </row>
    <row r="7719">
      <c r="A7719" s="255" t="s">
        <v>8896</v>
      </c>
      <c r="B7719" s="9">
        <v>0</v>
      </c>
      <c r="C7719" s="255" t="s">
        <v>9205</v>
      </c>
      <c r="D7719" s="9">
        <v>0</v>
      </c>
      <c r="E7719" s="9">
        <v>17477099.499999996</v>
      </c>
      <c r="F7719" s="255" t="s">
        <v>9120</v>
      </c>
      <c r="G7719" s="9">
        <v>1</v>
      </c>
      <c r="H7719" s="255" t="s">
        <v>9168</v>
      </c>
      <c r="I7719" s="9">
        <v>4</v>
      </c>
    </row>
    <row r="7720">
      <c r="A7720" s="255" t="s">
        <v>8897</v>
      </c>
      <c r="B7720" s="9">
        <v>0</v>
      </c>
      <c r="C7720" s="255" t="s">
        <v>9103</v>
      </c>
      <c r="D7720" s="9">
        <v>0</v>
      </c>
      <c r="E7720" s="9">
        <v>17477099.499999996</v>
      </c>
      <c r="F7720" s="255" t="s">
        <v>9121</v>
      </c>
      <c r="G7720" s="9">
        <v>1</v>
      </c>
      <c r="H7720" s="255" t="s">
        <v>9168</v>
      </c>
      <c r="I7720" s="9">
        <v>4</v>
      </c>
    </row>
    <row r="7721">
      <c r="A7721" s="255" t="s">
        <v>8898</v>
      </c>
      <c r="B7721" s="9">
        <v>0</v>
      </c>
      <c r="C7721" s="255" t="s">
        <v>9104</v>
      </c>
      <c r="D7721" s="9">
        <v>0</v>
      </c>
      <c r="E7721" s="9">
        <v>17477099.499999996</v>
      </c>
      <c r="F7721" s="255" t="s">
        <v>9121</v>
      </c>
      <c r="G7721" s="9">
        <v>1</v>
      </c>
      <c r="H7721" s="255" t="s">
        <v>9168</v>
      </c>
      <c r="I7721" s="9">
        <v>4</v>
      </c>
    </row>
    <row r="7722">
      <c r="A7722" s="255" t="s">
        <v>8899</v>
      </c>
      <c r="B7722" s="9">
        <v>0</v>
      </c>
      <c r="C7722" s="255" t="s">
        <v>9105</v>
      </c>
      <c r="D7722" s="9">
        <v>0</v>
      </c>
      <c r="E7722" s="9">
        <v>17477099.499999996</v>
      </c>
      <c r="F7722" s="255" t="s">
        <v>9121</v>
      </c>
      <c r="G7722" s="9">
        <v>1</v>
      </c>
      <c r="H7722" s="255" t="s">
        <v>9168</v>
      </c>
      <c r="I7722" s="9">
        <v>4</v>
      </c>
    </row>
    <row r="7723">
      <c r="A7723" s="255" t="s">
        <v>8900</v>
      </c>
      <c r="B7723" s="9">
        <v>0</v>
      </c>
      <c r="C7723" s="255" t="s">
        <v>9205</v>
      </c>
      <c r="D7723" s="9">
        <v>0</v>
      </c>
      <c r="E7723" s="9">
        <v>17477099.499999996</v>
      </c>
      <c r="F7723" s="255" t="s">
        <v>9121</v>
      </c>
      <c r="G7723" s="9">
        <v>1</v>
      </c>
      <c r="H7723" s="255" t="s">
        <v>9168</v>
      </c>
      <c r="I7723" s="9">
        <v>4</v>
      </c>
    </row>
    <row r="7724">
      <c r="A7724" s="255" t="s">
        <v>8901</v>
      </c>
      <c r="B7724" s="9">
        <v>0</v>
      </c>
      <c r="C7724" s="255" t="s">
        <v>9103</v>
      </c>
      <c r="D7724" s="9">
        <v>11810587.509684095</v>
      </c>
      <c r="E7724" s="9">
        <v>17477099.499999996</v>
      </c>
      <c r="F7724" s="255" t="s">
        <v>9122</v>
      </c>
      <c r="G7724" s="9">
        <v>1</v>
      </c>
      <c r="H7724" s="255" t="s">
        <v>9168</v>
      </c>
      <c r="I7724" s="9">
        <v>4</v>
      </c>
    </row>
    <row r="7725">
      <c r="A7725" s="255" t="s">
        <v>8902</v>
      </c>
      <c r="B7725" s="9">
        <v>0</v>
      </c>
      <c r="C7725" s="255" t="s">
        <v>9104</v>
      </c>
      <c r="D7725" s="9">
        <v>41121499017.224182</v>
      </c>
      <c r="E7725" s="9">
        <v>17477099.499999996</v>
      </c>
      <c r="F7725" s="255" t="s">
        <v>9122</v>
      </c>
      <c r="G7725" s="9">
        <v>1</v>
      </c>
      <c r="H7725" s="255" t="s">
        <v>9168</v>
      </c>
      <c r="I7725" s="9">
        <v>4</v>
      </c>
    </row>
    <row r="7726">
      <c r="A7726" s="255" t="s">
        <v>8903</v>
      </c>
      <c r="B7726" s="9">
        <v>0</v>
      </c>
      <c r="C7726" s="255" t="s">
        <v>9105</v>
      </c>
      <c r="D7726" s="9">
        <v>0.67577503404864736</v>
      </c>
      <c r="E7726" s="9">
        <v>17477099.499999996</v>
      </c>
      <c r="F7726" s="255" t="s">
        <v>9122</v>
      </c>
      <c r="G7726" s="9">
        <v>1</v>
      </c>
      <c r="H7726" s="255" t="s">
        <v>9168</v>
      </c>
      <c r="I7726" s="9">
        <v>4</v>
      </c>
    </row>
    <row r="7727">
      <c r="A7727" s="255" t="s">
        <v>8904</v>
      </c>
      <c r="B7727" s="9">
        <v>0</v>
      </c>
      <c r="C7727" s="255" t="s">
        <v>9205</v>
      </c>
      <c r="D7727" s="9">
        <v>2352.8789211976614</v>
      </c>
      <c r="E7727" s="9">
        <v>17477099.499999996</v>
      </c>
      <c r="F7727" s="255" t="s">
        <v>9122</v>
      </c>
      <c r="G7727" s="9">
        <v>1</v>
      </c>
      <c r="H7727" s="255" t="s">
        <v>9168</v>
      </c>
      <c r="I7727" s="9">
        <v>4</v>
      </c>
    </row>
    <row r="7728">
      <c r="A7728" s="255" t="s">
        <v>8905</v>
      </c>
      <c r="B7728" s="9">
        <v>0</v>
      </c>
      <c r="C7728" s="255" t="s">
        <v>9103</v>
      </c>
      <c r="D7728" s="9">
        <v>11810587.509684095</v>
      </c>
      <c r="E7728" s="9">
        <v>17477099.499999996</v>
      </c>
      <c r="F7728" s="255" t="s">
        <v>9123</v>
      </c>
      <c r="G7728" s="9">
        <v>1</v>
      </c>
      <c r="H7728" s="255" t="s">
        <v>9168</v>
      </c>
      <c r="I7728" s="9">
        <v>4</v>
      </c>
    </row>
    <row r="7729">
      <c r="A7729" s="255" t="s">
        <v>8906</v>
      </c>
      <c r="B7729" s="9">
        <v>0</v>
      </c>
      <c r="C7729" s="255" t="s">
        <v>9104</v>
      </c>
      <c r="D7729" s="9">
        <v>41121499017.224182</v>
      </c>
      <c r="E7729" s="9">
        <v>17477099.499999996</v>
      </c>
      <c r="F7729" s="255" t="s">
        <v>9123</v>
      </c>
      <c r="G7729" s="9">
        <v>1</v>
      </c>
      <c r="H7729" s="255" t="s">
        <v>9168</v>
      </c>
      <c r="I7729" s="9">
        <v>4</v>
      </c>
    </row>
    <row r="7730">
      <c r="A7730" s="255" t="s">
        <v>8907</v>
      </c>
      <c r="B7730" s="9">
        <v>0</v>
      </c>
      <c r="C7730" s="255" t="s">
        <v>9105</v>
      </c>
      <c r="D7730" s="9">
        <v>0.67577503404864736</v>
      </c>
      <c r="E7730" s="9">
        <v>17477099.499999996</v>
      </c>
      <c r="F7730" s="255" t="s">
        <v>9123</v>
      </c>
      <c r="G7730" s="9">
        <v>1</v>
      </c>
      <c r="H7730" s="255" t="s">
        <v>9168</v>
      </c>
      <c r="I7730" s="9">
        <v>4</v>
      </c>
    </row>
    <row r="7731">
      <c r="A7731" s="255" t="s">
        <v>8908</v>
      </c>
      <c r="B7731" s="9">
        <v>0</v>
      </c>
      <c r="C7731" s="255" t="s">
        <v>9205</v>
      </c>
      <c r="D7731" s="9">
        <v>2352.8789211976614</v>
      </c>
      <c r="E7731" s="9">
        <v>17477099.499999996</v>
      </c>
      <c r="F7731" s="255" t="s">
        <v>9123</v>
      </c>
      <c r="G7731" s="9">
        <v>1</v>
      </c>
      <c r="H7731" s="255" t="s">
        <v>9168</v>
      </c>
      <c r="I7731" s="9">
        <v>4</v>
      </c>
    </row>
    <row r="7732">
      <c r="A7732" s="255" t="s">
        <v>8909</v>
      </c>
      <c r="B7732" s="9">
        <v>0</v>
      </c>
      <c r="C7732" s="255" t="s">
        <v>9103</v>
      </c>
      <c r="D7732" s="9">
        <v>11810587.509684095</v>
      </c>
      <c r="E7732" s="9">
        <v>17477099.499999996</v>
      </c>
      <c r="F7732" s="255" t="s">
        <v>9124</v>
      </c>
      <c r="G7732" s="9">
        <v>1</v>
      </c>
      <c r="H7732" s="255" t="s">
        <v>9168</v>
      </c>
      <c r="I7732" s="9">
        <v>4</v>
      </c>
    </row>
    <row r="7733">
      <c r="A7733" s="255" t="s">
        <v>8910</v>
      </c>
      <c r="B7733" s="9">
        <v>0</v>
      </c>
      <c r="C7733" s="255" t="s">
        <v>9104</v>
      </c>
      <c r="D7733" s="9">
        <v>41121499017.224182</v>
      </c>
      <c r="E7733" s="9">
        <v>17477099.499999996</v>
      </c>
      <c r="F7733" s="255" t="s">
        <v>9124</v>
      </c>
      <c r="G7733" s="9">
        <v>1</v>
      </c>
      <c r="H7733" s="255" t="s">
        <v>9168</v>
      </c>
      <c r="I7733" s="9">
        <v>4</v>
      </c>
    </row>
    <row r="7734">
      <c r="A7734" s="255" t="s">
        <v>8911</v>
      </c>
      <c r="B7734" s="9">
        <v>0</v>
      </c>
      <c r="C7734" s="255" t="s">
        <v>9105</v>
      </c>
      <c r="D7734" s="9">
        <v>0.67577503404864736</v>
      </c>
      <c r="E7734" s="9">
        <v>17477099.499999996</v>
      </c>
      <c r="F7734" s="255" t="s">
        <v>9124</v>
      </c>
      <c r="G7734" s="9">
        <v>1</v>
      </c>
      <c r="H7734" s="255" t="s">
        <v>9168</v>
      </c>
      <c r="I7734" s="9">
        <v>4</v>
      </c>
    </row>
    <row r="7735">
      <c r="A7735" s="255" t="s">
        <v>8912</v>
      </c>
      <c r="B7735" s="9">
        <v>0</v>
      </c>
      <c r="C7735" s="255" t="s">
        <v>9205</v>
      </c>
      <c r="D7735" s="9">
        <v>2352.8789211976614</v>
      </c>
      <c r="E7735" s="9">
        <v>17477099.499999996</v>
      </c>
      <c r="F7735" s="255" t="s">
        <v>9124</v>
      </c>
      <c r="G7735" s="9">
        <v>1</v>
      </c>
      <c r="H7735" s="255" t="s">
        <v>9168</v>
      </c>
      <c r="I7735" s="9">
        <v>4</v>
      </c>
    </row>
    <row r="7736">
      <c r="A7736" s="255" t="s">
        <v>8913</v>
      </c>
      <c r="B7736" s="9">
        <v>0</v>
      </c>
      <c r="C7736" s="255" t="s">
        <v>9103</v>
      </c>
      <c r="D7736" s="9">
        <v>17477099.499999996</v>
      </c>
      <c r="E7736" s="9">
        <v>17477099.499999996</v>
      </c>
      <c r="F7736" s="255" t="s">
        <v>9125</v>
      </c>
      <c r="G7736" s="9">
        <v>1</v>
      </c>
      <c r="H7736" s="255" t="s">
        <v>9168</v>
      </c>
      <c r="I7736" s="9">
        <v>4</v>
      </c>
    </row>
    <row r="7737">
      <c r="A7737" s="255" t="s">
        <v>8914</v>
      </c>
      <c r="B7737" s="9">
        <v>0</v>
      </c>
      <c r="C7737" s="255" t="s">
        <v>9104</v>
      </c>
      <c r="D7737" s="9">
        <v>28861399042.46682</v>
      </c>
      <c r="E7737" s="9">
        <v>17477099.499999996</v>
      </c>
      <c r="F7737" s="255" t="s">
        <v>9125</v>
      </c>
      <c r="G7737" s="9">
        <v>1</v>
      </c>
      <c r="H7737" s="255" t="s">
        <v>9168</v>
      </c>
      <c r="I7737" s="9">
        <v>4</v>
      </c>
    </row>
    <row r="7738">
      <c r="A7738" s="255" t="s">
        <v>8915</v>
      </c>
      <c r="B7738" s="9">
        <v>0</v>
      </c>
      <c r="C7738" s="255" t="s">
        <v>9105</v>
      </c>
      <c r="D7738" s="9">
        <v>1</v>
      </c>
      <c r="E7738" s="9">
        <v>17477099.499999996</v>
      </c>
      <c r="F7738" s="255" t="s">
        <v>9125</v>
      </c>
      <c r="G7738" s="9">
        <v>1</v>
      </c>
      <c r="H7738" s="255" t="s">
        <v>9168</v>
      </c>
      <c r="I7738" s="9">
        <v>4</v>
      </c>
    </row>
    <row r="7739">
      <c r="A7739" s="255" t="s">
        <v>8916</v>
      </c>
      <c r="B7739" s="9">
        <v>0</v>
      </c>
      <c r="C7739" s="255" t="s">
        <v>9205</v>
      </c>
      <c r="D7739" s="9">
        <v>1651.3838032716371</v>
      </c>
      <c r="E7739" s="9">
        <v>17477099.499999996</v>
      </c>
      <c r="F7739" s="255" t="s">
        <v>9125</v>
      </c>
      <c r="G7739" s="9">
        <v>1</v>
      </c>
      <c r="H7739" s="255" t="s">
        <v>9168</v>
      </c>
      <c r="I7739" s="9">
        <v>4</v>
      </c>
    </row>
    <row r="7740">
      <c r="A7740" s="255" t="s">
        <v>8917</v>
      </c>
      <c r="B7740" s="9">
        <v>0</v>
      </c>
      <c r="C7740" s="255" t="s">
        <v>9103</v>
      </c>
      <c r="D7740" s="9">
        <v>10743032.032009913</v>
      </c>
      <c r="E7740" s="9">
        <v>17477099.499999996</v>
      </c>
      <c r="F7740" s="255" t="s">
        <v>9126</v>
      </c>
      <c r="G7740" s="9">
        <v>1</v>
      </c>
      <c r="H7740" s="255" t="s">
        <v>9168</v>
      </c>
      <c r="I7740" s="9">
        <v>4</v>
      </c>
    </row>
    <row r="7741">
      <c r="A7741" s="255" t="s">
        <v>8918</v>
      </c>
      <c r="B7741" s="9">
        <v>0</v>
      </c>
      <c r="C7741" s="255" t="s">
        <v>9104</v>
      </c>
      <c r="D7741" s="9">
        <v>59452685491.531548</v>
      </c>
      <c r="E7741" s="9">
        <v>17477099.499999996</v>
      </c>
      <c r="F7741" s="255" t="s">
        <v>9126</v>
      </c>
      <c r="G7741" s="9">
        <v>1</v>
      </c>
      <c r="H7741" s="255" t="s">
        <v>9168</v>
      </c>
      <c r="I7741" s="9">
        <v>4</v>
      </c>
    </row>
    <row r="7742">
      <c r="A7742" s="255" t="s">
        <v>8919</v>
      </c>
      <c r="B7742" s="9">
        <v>0</v>
      </c>
      <c r="C7742" s="255" t="s">
        <v>9105</v>
      </c>
      <c r="D7742" s="9">
        <v>0.6146919305465941</v>
      </c>
      <c r="E7742" s="9">
        <v>17477099.499999996</v>
      </c>
      <c r="F7742" s="255" t="s">
        <v>9126</v>
      </c>
      <c r="G7742" s="9">
        <v>1</v>
      </c>
      <c r="H7742" s="255" t="s">
        <v>9168</v>
      </c>
      <c r="I7742" s="9">
        <v>4</v>
      </c>
    </row>
    <row r="7743">
      <c r="A7743" s="255" t="s">
        <v>8920</v>
      </c>
      <c r="B7743" s="9">
        <v>0</v>
      </c>
      <c r="C7743" s="255" t="s">
        <v>9205</v>
      </c>
      <c r="D7743" s="9">
        <v>3401.7478410265708</v>
      </c>
      <c r="E7743" s="9">
        <v>17477099.499999996</v>
      </c>
      <c r="F7743" s="255" t="s">
        <v>9126</v>
      </c>
      <c r="G7743" s="9">
        <v>1</v>
      </c>
      <c r="H7743" s="255" t="s">
        <v>9168</v>
      </c>
      <c r="I7743" s="9">
        <v>4</v>
      </c>
    </row>
    <row r="7744">
      <c r="A7744" s="255" t="s">
        <v>8921</v>
      </c>
      <c r="B7744" s="9">
        <v>0</v>
      </c>
      <c r="C7744" s="255" t="s">
        <v>9103</v>
      </c>
      <c r="D7744" s="9">
        <v>13754988.178869994</v>
      </c>
      <c r="E7744" s="9">
        <v>17477099.499999996</v>
      </c>
      <c r="F7744" s="255" t="s">
        <v>9127</v>
      </c>
      <c r="G7744" s="9">
        <v>1</v>
      </c>
      <c r="H7744" s="255" t="s">
        <v>9168</v>
      </c>
      <c r="I7744" s="9">
        <v>4</v>
      </c>
    </row>
    <row r="7745">
      <c r="A7745" s="255" t="s">
        <v>8922</v>
      </c>
      <c r="B7745" s="9">
        <v>0</v>
      </c>
      <c r="C7745" s="255" t="s">
        <v>9104</v>
      </c>
      <c r="D7745" s="9">
        <v>100574184508.75572</v>
      </c>
      <c r="E7745" s="9">
        <v>17477099.499999996</v>
      </c>
      <c r="F7745" s="255" t="s">
        <v>9127</v>
      </c>
      <c r="G7745" s="9">
        <v>1</v>
      </c>
      <c r="H7745" s="255" t="s">
        <v>9168</v>
      </c>
      <c r="I7745" s="9">
        <v>4</v>
      </c>
    </row>
    <row r="7746">
      <c r="A7746" s="255" t="s">
        <v>8923</v>
      </c>
      <c r="B7746" s="9">
        <v>0</v>
      </c>
      <c r="C7746" s="255" t="s">
        <v>9105</v>
      </c>
      <c r="D7746" s="9">
        <v>0.78702923095848931</v>
      </c>
      <c r="E7746" s="9">
        <v>17477099.499999996</v>
      </c>
      <c r="F7746" s="255" t="s">
        <v>9127</v>
      </c>
      <c r="G7746" s="9">
        <v>1</v>
      </c>
      <c r="H7746" s="255" t="s">
        <v>9168</v>
      </c>
      <c r="I7746" s="9">
        <v>4</v>
      </c>
    </row>
    <row r="7747">
      <c r="A7747" s="255" t="s">
        <v>8924</v>
      </c>
      <c r="B7747" s="9">
        <v>0</v>
      </c>
      <c r="C7747" s="255" t="s">
        <v>9205</v>
      </c>
      <c r="D7747" s="9">
        <v>5754.6267622242322</v>
      </c>
      <c r="E7747" s="9">
        <v>17477099.499999996</v>
      </c>
      <c r="F7747" s="255" t="s">
        <v>9127</v>
      </c>
      <c r="G7747" s="9">
        <v>1</v>
      </c>
      <c r="H7747" s="255" t="s">
        <v>9168</v>
      </c>
      <c r="I7747" s="9">
        <v>4</v>
      </c>
    </row>
    <row r="7748">
      <c r="A7748" s="255" t="s">
        <v>8925</v>
      </c>
      <c r="B7748" s="9">
        <v>0</v>
      </c>
      <c r="C7748" s="255" t="s">
        <v>9103</v>
      </c>
      <c r="D7748" s="9">
        <v>13754988.178869994</v>
      </c>
      <c r="E7748" s="9">
        <v>17477099.499999996</v>
      </c>
      <c r="F7748" s="255" t="s">
        <v>9128</v>
      </c>
      <c r="G7748" s="9">
        <v>1</v>
      </c>
      <c r="H7748" s="255" t="s">
        <v>9168</v>
      </c>
      <c r="I7748" s="9">
        <v>4</v>
      </c>
    </row>
    <row r="7749">
      <c r="A7749" s="255" t="s">
        <v>8926</v>
      </c>
      <c r="B7749" s="9">
        <v>0</v>
      </c>
      <c r="C7749" s="255" t="s">
        <v>9104</v>
      </c>
      <c r="D7749" s="9">
        <v>100574184508.75572</v>
      </c>
      <c r="E7749" s="9">
        <v>17477099.499999996</v>
      </c>
      <c r="F7749" s="255" t="s">
        <v>9128</v>
      </c>
      <c r="G7749" s="9">
        <v>1</v>
      </c>
      <c r="H7749" s="255" t="s">
        <v>9168</v>
      </c>
      <c r="I7749" s="9">
        <v>4</v>
      </c>
    </row>
    <row r="7750">
      <c r="A7750" s="255" t="s">
        <v>8927</v>
      </c>
      <c r="B7750" s="9">
        <v>0</v>
      </c>
      <c r="C7750" s="255" t="s">
        <v>9105</v>
      </c>
      <c r="D7750" s="9">
        <v>0.78702923095848931</v>
      </c>
      <c r="E7750" s="9">
        <v>17477099.499999996</v>
      </c>
      <c r="F7750" s="255" t="s">
        <v>9128</v>
      </c>
      <c r="G7750" s="9">
        <v>1</v>
      </c>
      <c r="H7750" s="255" t="s">
        <v>9168</v>
      </c>
      <c r="I7750" s="9">
        <v>4</v>
      </c>
    </row>
    <row r="7751">
      <c r="A7751" s="255" t="s">
        <v>8928</v>
      </c>
      <c r="B7751" s="9">
        <v>0</v>
      </c>
      <c r="C7751" s="255" t="s">
        <v>9205</v>
      </c>
      <c r="D7751" s="9">
        <v>5754.6267622242322</v>
      </c>
      <c r="E7751" s="9">
        <v>17477099.499999996</v>
      </c>
      <c r="F7751" s="255" t="s">
        <v>9128</v>
      </c>
      <c r="G7751" s="9">
        <v>1</v>
      </c>
      <c r="H7751" s="255" t="s">
        <v>9168</v>
      </c>
      <c r="I7751" s="9">
        <v>4</v>
      </c>
    </row>
    <row r="7752">
      <c r="A7752" s="255" t="s">
        <v>8929</v>
      </c>
      <c r="B7752" s="9">
        <v>0</v>
      </c>
      <c r="C7752" s="255" t="s">
        <v>9103</v>
      </c>
      <c r="D7752" s="9">
        <v>6779713.9928820096</v>
      </c>
      <c r="E7752" s="9">
        <v>17477099.499999996</v>
      </c>
      <c r="F7752" s="255" t="s">
        <v>9129</v>
      </c>
      <c r="G7752" s="9">
        <v>1</v>
      </c>
      <c r="H7752" s="255" t="s">
        <v>9168</v>
      </c>
      <c r="I7752" s="9">
        <v>4</v>
      </c>
    </row>
    <row r="7753">
      <c r="A7753" s="255" t="s">
        <v>8930</v>
      </c>
      <c r="B7753" s="9">
        <v>0</v>
      </c>
      <c r="C7753" s="255" t="s">
        <v>9104</v>
      </c>
      <c r="D7753" s="9">
        <v>-7472646852.5212183</v>
      </c>
      <c r="E7753" s="9">
        <v>17477099.499999996</v>
      </c>
      <c r="F7753" s="255" t="s">
        <v>9129</v>
      </c>
      <c r="G7753" s="9">
        <v>1</v>
      </c>
      <c r="H7753" s="255" t="s">
        <v>9168</v>
      </c>
      <c r="I7753" s="9">
        <v>4</v>
      </c>
    </row>
    <row r="7754">
      <c r="A7754" s="255" t="s">
        <v>8931</v>
      </c>
      <c r="B7754" s="9">
        <v>0</v>
      </c>
      <c r="C7754" s="255" t="s">
        <v>9105</v>
      </c>
      <c r="D7754" s="9">
        <v>0.38791986009360485</v>
      </c>
      <c r="E7754" s="9">
        <v>17477099.499999996</v>
      </c>
      <c r="F7754" s="255" t="s">
        <v>9129</v>
      </c>
      <c r="G7754" s="9">
        <v>1</v>
      </c>
      <c r="H7754" s="255" t="s">
        <v>9168</v>
      </c>
      <c r="I7754" s="9">
        <v>4</v>
      </c>
    </row>
    <row r="7755">
      <c r="A7755" s="255" t="s">
        <v>8932</v>
      </c>
      <c r="B7755" s="9">
        <v>0</v>
      </c>
      <c r="C7755" s="255" t="s">
        <v>9205</v>
      </c>
      <c r="D7755" s="9">
        <v>-427.56790693565716</v>
      </c>
      <c r="E7755" s="9">
        <v>17477099.499999996</v>
      </c>
      <c r="F7755" s="255" t="s">
        <v>9129</v>
      </c>
      <c r="G7755" s="9">
        <v>1</v>
      </c>
      <c r="H7755" s="255" t="s">
        <v>9168</v>
      </c>
      <c r="I7755" s="9">
        <v>4</v>
      </c>
    </row>
    <row r="7756">
      <c r="A7756" s="255" t="s">
        <v>8933</v>
      </c>
      <c r="B7756" s="9">
        <v>0</v>
      </c>
      <c r="C7756" s="255" t="s">
        <v>9103</v>
      </c>
      <c r="D7756" s="9">
        <v>6779713.9928820096</v>
      </c>
      <c r="E7756" s="9">
        <v>17477099.499999996</v>
      </c>
      <c r="F7756" s="255" t="s">
        <v>9130</v>
      </c>
      <c r="G7756" s="9">
        <v>1</v>
      </c>
      <c r="H7756" s="255" t="s">
        <v>9168</v>
      </c>
      <c r="I7756" s="9">
        <v>4</v>
      </c>
    </row>
    <row r="7757">
      <c r="A7757" s="255" t="s">
        <v>8934</v>
      </c>
      <c r="B7757" s="9">
        <v>0</v>
      </c>
      <c r="C7757" s="255" t="s">
        <v>9104</v>
      </c>
      <c r="D7757" s="9">
        <v>-7472646852.5212183</v>
      </c>
      <c r="E7757" s="9">
        <v>17477099.499999996</v>
      </c>
      <c r="F7757" s="255" t="s">
        <v>9130</v>
      </c>
      <c r="G7757" s="9">
        <v>1</v>
      </c>
      <c r="H7757" s="255" t="s">
        <v>9168</v>
      </c>
      <c r="I7757" s="9">
        <v>4</v>
      </c>
    </row>
    <row r="7758">
      <c r="A7758" s="255" t="s">
        <v>8935</v>
      </c>
      <c r="B7758" s="9">
        <v>0</v>
      </c>
      <c r="C7758" s="255" t="s">
        <v>9105</v>
      </c>
      <c r="D7758" s="9">
        <v>0.38791986009360485</v>
      </c>
      <c r="E7758" s="9">
        <v>17477099.499999996</v>
      </c>
      <c r="F7758" s="255" t="s">
        <v>9130</v>
      </c>
      <c r="G7758" s="9">
        <v>1</v>
      </c>
      <c r="H7758" s="255" t="s">
        <v>9168</v>
      </c>
      <c r="I7758" s="9">
        <v>4</v>
      </c>
    </row>
    <row r="7759">
      <c r="A7759" s="255" t="s">
        <v>8936</v>
      </c>
      <c r="B7759" s="9">
        <v>0</v>
      </c>
      <c r="C7759" s="255" t="s">
        <v>9205</v>
      </c>
      <c r="D7759" s="9">
        <v>-427.56790693565716</v>
      </c>
      <c r="E7759" s="9">
        <v>17477099.499999996</v>
      </c>
      <c r="F7759" s="255" t="s">
        <v>9130</v>
      </c>
      <c r="G7759" s="9">
        <v>1</v>
      </c>
      <c r="H7759" s="255" t="s">
        <v>9168</v>
      </c>
      <c r="I7759" s="9">
        <v>4</v>
      </c>
    </row>
    <row r="7760">
      <c r="A7760" s="255" t="s">
        <v>8937</v>
      </c>
      <c r="B7760" s="9">
        <v>0</v>
      </c>
      <c r="C7760" s="255" t="s">
        <v>9103</v>
      </c>
      <c r="D7760" s="9">
        <v>17477099.499999996</v>
      </c>
      <c r="E7760" s="9">
        <v>17477099.499999996</v>
      </c>
      <c r="F7760" s="255" t="s">
        <v>9131</v>
      </c>
      <c r="G7760" s="9">
        <v>1</v>
      </c>
      <c r="H7760" s="255" t="s">
        <v>9168</v>
      </c>
      <c r="I7760" s="9">
        <v>4</v>
      </c>
    </row>
    <row r="7761">
      <c r="A7761" s="255" t="s">
        <v>8938</v>
      </c>
      <c r="B7761" s="9">
        <v>0</v>
      </c>
      <c r="C7761" s="255" t="s">
        <v>9104</v>
      </c>
      <c r="D7761" s="9">
        <v>48594145869.745399</v>
      </c>
      <c r="E7761" s="9">
        <v>17477099.499999996</v>
      </c>
      <c r="F7761" s="255" t="s">
        <v>9131</v>
      </c>
      <c r="G7761" s="9">
        <v>1</v>
      </c>
      <c r="H7761" s="255" t="s">
        <v>9168</v>
      </c>
      <c r="I7761" s="9">
        <v>4</v>
      </c>
    </row>
    <row r="7762">
      <c r="A7762" s="255" t="s">
        <v>8939</v>
      </c>
      <c r="B7762" s="9">
        <v>0</v>
      </c>
      <c r="C7762" s="255" t="s">
        <v>9105</v>
      </c>
      <c r="D7762" s="9">
        <v>1</v>
      </c>
      <c r="E7762" s="9">
        <v>17477099.499999996</v>
      </c>
      <c r="F7762" s="255" t="s">
        <v>9131</v>
      </c>
      <c r="G7762" s="9">
        <v>1</v>
      </c>
      <c r="H7762" s="255" t="s">
        <v>9168</v>
      </c>
      <c r="I7762" s="9">
        <v>4</v>
      </c>
    </row>
    <row r="7763">
      <c r="A7763" s="255" t="s">
        <v>8940</v>
      </c>
      <c r="B7763" s="9">
        <v>0</v>
      </c>
      <c r="C7763" s="255" t="s">
        <v>9205</v>
      </c>
      <c r="D7763" s="9">
        <v>2780.4468281333188</v>
      </c>
      <c r="E7763" s="9">
        <v>17477099.499999996</v>
      </c>
      <c r="F7763" s="255" t="s">
        <v>9131</v>
      </c>
      <c r="G7763" s="9">
        <v>1</v>
      </c>
      <c r="H7763" s="255" t="s">
        <v>9168</v>
      </c>
      <c r="I7763" s="9">
        <v>4</v>
      </c>
    </row>
    <row r="7764">
      <c r="A7764" s="255" t="s">
        <v>8941</v>
      </c>
      <c r="B7764" s="9">
        <v>0</v>
      </c>
      <c r="C7764" s="255" t="s">
        <v>9103</v>
      </c>
      <c r="D7764" s="9">
        <v>17477099.499999996</v>
      </c>
      <c r="E7764" s="9">
        <v>17477099.499999996</v>
      </c>
      <c r="F7764" s="255" t="s">
        <v>9132</v>
      </c>
      <c r="G7764" s="9">
        <v>1</v>
      </c>
      <c r="H7764" s="255" t="s">
        <v>9168</v>
      </c>
      <c r="I7764" s="9">
        <v>4</v>
      </c>
    </row>
    <row r="7765">
      <c r="A7765" s="255" t="s">
        <v>8942</v>
      </c>
      <c r="B7765" s="9">
        <v>0</v>
      </c>
      <c r="C7765" s="255" t="s">
        <v>9104</v>
      </c>
      <c r="D7765" s="9">
        <v>86452201014.035522</v>
      </c>
      <c r="E7765" s="9">
        <v>17477099.499999996</v>
      </c>
      <c r="F7765" s="255" t="s">
        <v>9132</v>
      </c>
      <c r="G7765" s="9">
        <v>1</v>
      </c>
      <c r="H7765" s="255" t="s">
        <v>9168</v>
      </c>
      <c r="I7765" s="9">
        <v>4</v>
      </c>
    </row>
    <row r="7766">
      <c r="A7766" s="255" t="s">
        <v>8943</v>
      </c>
      <c r="B7766" s="9">
        <v>0</v>
      </c>
      <c r="C7766" s="255" t="s">
        <v>9105</v>
      </c>
      <c r="D7766" s="9">
        <v>1</v>
      </c>
      <c r="E7766" s="9">
        <v>17477099.499999996</v>
      </c>
      <c r="F7766" s="255" t="s">
        <v>9132</v>
      </c>
      <c r="G7766" s="9">
        <v>1</v>
      </c>
      <c r="H7766" s="255" t="s">
        <v>9168</v>
      </c>
      <c r="I7766" s="9">
        <v>4</v>
      </c>
    </row>
    <row r="7767">
      <c r="A7767" s="255" t="s">
        <v>8944</v>
      </c>
      <c r="B7767" s="9">
        <v>0</v>
      </c>
      <c r="C7767" s="255" t="s">
        <v>9205</v>
      </c>
      <c r="D7767" s="9">
        <v>4946.5988915400712</v>
      </c>
      <c r="E7767" s="9">
        <v>17477099.499999996</v>
      </c>
      <c r="F7767" s="255" t="s">
        <v>9132</v>
      </c>
      <c r="G7767" s="9">
        <v>1</v>
      </c>
      <c r="H7767" s="255" t="s">
        <v>9168</v>
      </c>
      <c r="I7767" s="9">
        <v>4</v>
      </c>
    </row>
    <row r="7768">
      <c r="A7768" s="255" t="s">
        <v>8945</v>
      </c>
      <c r="B7768" s="9">
        <v>0</v>
      </c>
      <c r="C7768" s="255" t="s">
        <v>9103</v>
      </c>
      <c r="D7768" s="9">
        <v>11674770.320172038</v>
      </c>
      <c r="E7768" s="9">
        <v>17477099.499999996</v>
      </c>
      <c r="F7768" s="255" t="s">
        <v>9133</v>
      </c>
      <c r="G7768" s="9">
        <v>1</v>
      </c>
      <c r="H7768" s="255" t="s">
        <v>9168</v>
      </c>
      <c r="I7768" s="9">
        <v>4</v>
      </c>
    </row>
    <row r="7769">
      <c r="A7769" s="255" t="s">
        <v>8946</v>
      </c>
      <c r="B7769" s="9">
        <v>0</v>
      </c>
      <c r="C7769" s="255" t="s">
        <v>9104</v>
      </c>
      <c r="D7769" s="9">
        <v>53286175264.847031</v>
      </c>
      <c r="E7769" s="9">
        <v>17477099.499999996</v>
      </c>
      <c r="F7769" s="255" t="s">
        <v>9133</v>
      </c>
      <c r="G7769" s="9">
        <v>1</v>
      </c>
      <c r="H7769" s="255" t="s">
        <v>9168</v>
      </c>
      <c r="I7769" s="9">
        <v>4</v>
      </c>
    </row>
    <row r="7770">
      <c r="A7770" s="255" t="s">
        <v>8947</v>
      </c>
      <c r="B7770" s="9">
        <v>0</v>
      </c>
      <c r="C7770" s="255" t="s">
        <v>9105</v>
      </c>
      <c r="D7770" s="9">
        <v>0.66800388246184905</v>
      </c>
      <c r="E7770" s="9">
        <v>17477099.499999996</v>
      </c>
      <c r="F7770" s="255" t="s">
        <v>9133</v>
      </c>
      <c r="G7770" s="9">
        <v>1</v>
      </c>
      <c r="H7770" s="255" t="s">
        <v>9168</v>
      </c>
      <c r="I7770" s="9">
        <v>4</v>
      </c>
    </row>
    <row r="7771">
      <c r="A7771" s="255" t="s">
        <v>8948</v>
      </c>
      <c r="B7771" s="9">
        <v>0</v>
      </c>
      <c r="C7771" s="255" t="s">
        <v>9205</v>
      </c>
      <c r="D7771" s="9">
        <v>3048.9141098525556</v>
      </c>
      <c r="E7771" s="9">
        <v>17477099.499999996</v>
      </c>
      <c r="F7771" s="255" t="s">
        <v>9133</v>
      </c>
      <c r="G7771" s="9">
        <v>1</v>
      </c>
      <c r="H7771" s="255" t="s">
        <v>9168</v>
      </c>
      <c r="I7771" s="9">
        <v>4</v>
      </c>
    </row>
    <row r="7772">
      <c r="A7772" s="255" t="s">
        <v>8949</v>
      </c>
      <c r="B7772" s="9">
        <v>0</v>
      </c>
      <c r="C7772" s="255" t="s">
        <v>9103</v>
      </c>
      <c r="D7772" s="9">
        <v>0</v>
      </c>
      <c r="E7772" s="9">
        <v>17477099.499999996</v>
      </c>
      <c r="F7772" s="255" t="s">
        <v>9134</v>
      </c>
      <c r="G7772" s="9">
        <v>1</v>
      </c>
      <c r="H7772" s="255" t="s">
        <v>9168</v>
      </c>
      <c r="I7772" s="9">
        <v>4</v>
      </c>
    </row>
    <row r="7773">
      <c r="A7773" s="255" t="s">
        <v>8950</v>
      </c>
      <c r="B7773" s="9">
        <v>0</v>
      </c>
      <c r="C7773" s="255" t="s">
        <v>9104</v>
      </c>
      <c r="D7773" s="9">
        <v>-39164191770.126823</v>
      </c>
      <c r="E7773" s="9">
        <v>17477099.499999996</v>
      </c>
      <c r="F7773" s="255" t="s">
        <v>9134</v>
      </c>
      <c r="G7773" s="9">
        <v>1</v>
      </c>
      <c r="H7773" s="255" t="s">
        <v>9168</v>
      </c>
      <c r="I7773" s="9">
        <v>4</v>
      </c>
    </row>
    <row r="7774">
      <c r="A7774" s="255" t="s">
        <v>8951</v>
      </c>
      <c r="B7774" s="9">
        <v>0</v>
      </c>
      <c r="C7774" s="255" t="s">
        <v>9105</v>
      </c>
      <c r="D7774" s="9">
        <v>0</v>
      </c>
      <c r="E7774" s="9">
        <v>17477099.499999996</v>
      </c>
      <c r="F7774" s="255" t="s">
        <v>9134</v>
      </c>
      <c r="G7774" s="9">
        <v>1</v>
      </c>
      <c r="H7774" s="255" t="s">
        <v>9168</v>
      </c>
      <c r="I7774" s="9">
        <v>4</v>
      </c>
    </row>
    <row r="7775">
      <c r="A7775" s="255" t="s">
        <v>8952</v>
      </c>
      <c r="B7775" s="9">
        <v>0</v>
      </c>
      <c r="C7775" s="255" t="s">
        <v>9205</v>
      </c>
      <c r="D7775" s="9">
        <v>-2240.8862391683947</v>
      </c>
      <c r="E7775" s="9">
        <v>17477099.499999996</v>
      </c>
      <c r="F7775" s="255" t="s">
        <v>9134</v>
      </c>
      <c r="G7775" s="9">
        <v>1</v>
      </c>
      <c r="H7775" s="255" t="s">
        <v>9168</v>
      </c>
      <c r="I7775" s="9">
        <v>4</v>
      </c>
    </row>
    <row r="7776">
      <c r="A7776" s="255" t="s">
        <v>8953</v>
      </c>
      <c r="B7776" s="9">
        <v>0</v>
      </c>
      <c r="C7776" s="255" t="s">
        <v>9103</v>
      </c>
      <c r="D7776" s="9">
        <v>8708041.8901495636</v>
      </c>
      <c r="E7776" s="9">
        <v>17477099.499999996</v>
      </c>
      <c r="F7776" s="255" t="s">
        <v>9135</v>
      </c>
      <c r="G7776" s="9">
        <v>1</v>
      </c>
      <c r="H7776" s="255" t="s">
        <v>9168</v>
      </c>
      <c r="I7776" s="9">
        <v>4</v>
      </c>
    </row>
    <row r="7777">
      <c r="A7777" s="255" t="s">
        <v>8954</v>
      </c>
      <c r="B7777" s="9">
        <v>0</v>
      </c>
      <c r="C7777" s="255" t="s">
        <v>9104</v>
      </c>
      <c r="D7777" s="9">
        <v>14121983494.720205</v>
      </c>
      <c r="E7777" s="9">
        <v>17477099.499999996</v>
      </c>
      <c r="F7777" s="255" t="s">
        <v>9135</v>
      </c>
      <c r="G7777" s="9">
        <v>1</v>
      </c>
      <c r="H7777" s="255" t="s">
        <v>9168</v>
      </c>
      <c r="I7777" s="9">
        <v>4</v>
      </c>
    </row>
    <row r="7778">
      <c r="A7778" s="255" t="s">
        <v>8955</v>
      </c>
      <c r="B7778" s="9">
        <v>0</v>
      </c>
      <c r="C7778" s="255" t="s">
        <v>9105</v>
      </c>
      <c r="D7778" s="9">
        <v>0.49825440944302946</v>
      </c>
      <c r="E7778" s="9">
        <v>17477099.499999996</v>
      </c>
      <c r="F7778" s="255" t="s">
        <v>9135</v>
      </c>
      <c r="G7778" s="9">
        <v>1</v>
      </c>
      <c r="H7778" s="255" t="s">
        <v>9168</v>
      </c>
      <c r="I7778" s="9">
        <v>4</v>
      </c>
    </row>
    <row r="7779">
      <c r="A7779" s="255" t="s">
        <v>8956</v>
      </c>
      <c r="B7779" s="9">
        <v>0</v>
      </c>
      <c r="C7779" s="255" t="s">
        <v>9205</v>
      </c>
      <c r="D7779" s="9">
        <v>808.02787068416058</v>
      </c>
      <c r="E7779" s="9">
        <v>17477099.499999996</v>
      </c>
      <c r="F7779" s="255" t="s">
        <v>9135</v>
      </c>
      <c r="G7779" s="9">
        <v>1</v>
      </c>
      <c r="H7779" s="255" t="s">
        <v>9168</v>
      </c>
      <c r="I7779" s="9">
        <v>4</v>
      </c>
    </row>
    <row r="7780">
      <c r="A7780" s="255" t="s">
        <v>8957</v>
      </c>
      <c r="B7780" s="9">
        <v>0</v>
      </c>
      <c r="C7780" s="255" t="s">
        <v>9103</v>
      </c>
      <c r="D7780" s="9">
        <v>3394767.0946605047</v>
      </c>
      <c r="E7780" s="9">
        <v>17477099.499999996</v>
      </c>
      <c r="F7780" s="255" t="s">
        <v>9136</v>
      </c>
      <c r="G7780" s="9">
        <v>1</v>
      </c>
      <c r="H7780" s="255" t="s">
        <v>9168</v>
      </c>
      <c r="I7780" s="9">
        <v>4</v>
      </c>
    </row>
    <row r="7781">
      <c r="A7781" s="255" t="s">
        <v>8958</v>
      </c>
      <c r="B7781" s="9">
        <v>0</v>
      </c>
      <c r="C7781" s="255" t="s">
        <v>9104</v>
      </c>
      <c r="D7781" s="9">
        <v>21594630347.241425</v>
      </c>
      <c r="E7781" s="9">
        <v>17477099.499999996</v>
      </c>
      <c r="F7781" s="255" t="s">
        <v>9136</v>
      </c>
      <c r="G7781" s="9">
        <v>1</v>
      </c>
      <c r="H7781" s="255" t="s">
        <v>9168</v>
      </c>
      <c r="I7781" s="9">
        <v>4</v>
      </c>
    </row>
    <row r="7782">
      <c r="A7782" s="255" t="s">
        <v>8959</v>
      </c>
      <c r="B7782" s="9">
        <v>0</v>
      </c>
      <c r="C7782" s="255" t="s">
        <v>9105</v>
      </c>
      <c r="D7782" s="9">
        <v>0.19424087473213192</v>
      </c>
      <c r="E7782" s="9">
        <v>17477099.499999996</v>
      </c>
      <c r="F7782" s="255" t="s">
        <v>9136</v>
      </c>
      <c r="G7782" s="9">
        <v>1</v>
      </c>
      <c r="H7782" s="255" t="s">
        <v>9168</v>
      </c>
      <c r="I7782" s="9">
        <v>4</v>
      </c>
    </row>
    <row r="7783">
      <c r="A7783" s="255" t="s">
        <v>8960</v>
      </c>
      <c r="B7783" s="9">
        <v>0</v>
      </c>
      <c r="C7783" s="255" t="s">
        <v>9205</v>
      </c>
      <c r="D7783" s="9">
        <v>1235.5957776198179</v>
      </c>
      <c r="E7783" s="9">
        <v>17477099.499999996</v>
      </c>
      <c r="F7783" s="255" t="s">
        <v>9136</v>
      </c>
      <c r="G7783" s="9">
        <v>1</v>
      </c>
      <c r="H7783" s="255" t="s">
        <v>9168</v>
      </c>
      <c r="I7783" s="9">
        <v>4</v>
      </c>
    </row>
    <row r="7784">
      <c r="A7784" s="255" t="s">
        <v>8961</v>
      </c>
      <c r="B7784" s="9">
        <v>0</v>
      </c>
      <c r="C7784" s="255" t="s">
        <v>9103</v>
      </c>
      <c r="D7784" s="9">
        <v>10301386.769192092</v>
      </c>
      <c r="E7784" s="9">
        <v>17477099.499999996</v>
      </c>
      <c r="F7784" s="255" t="s">
        <v>9137</v>
      </c>
      <c r="G7784" s="9">
        <v>1</v>
      </c>
      <c r="H7784" s="255" t="s">
        <v>9168</v>
      </c>
      <c r="I7784" s="9">
        <v>4</v>
      </c>
    </row>
    <row r="7785">
      <c r="A7785" s="255" t="s">
        <v>8962</v>
      </c>
      <c r="B7785" s="9">
        <v>0</v>
      </c>
      <c r="C7785" s="255" t="s">
        <v>9104</v>
      </c>
      <c r="D7785" s="9">
        <v>37858055144.290123</v>
      </c>
      <c r="E7785" s="9">
        <v>17477099.499999996</v>
      </c>
      <c r="F7785" s="255" t="s">
        <v>9137</v>
      </c>
      <c r="G7785" s="9">
        <v>1</v>
      </c>
      <c r="H7785" s="255" t="s">
        <v>9168</v>
      </c>
      <c r="I7785" s="9">
        <v>4</v>
      </c>
    </row>
    <row r="7786">
      <c r="A7786" s="255" t="s">
        <v>8963</v>
      </c>
      <c r="B7786" s="9">
        <v>0</v>
      </c>
      <c r="C7786" s="255" t="s">
        <v>9105</v>
      </c>
      <c r="D7786" s="9">
        <v>0.58942199014156182</v>
      </c>
      <c r="E7786" s="9">
        <v>17477099.499999996</v>
      </c>
      <c r="F7786" s="255" t="s">
        <v>9137</v>
      </c>
      <c r="G7786" s="9">
        <v>1</v>
      </c>
      <c r="H7786" s="255" t="s">
        <v>9168</v>
      </c>
      <c r="I7786" s="9">
        <v>4</v>
      </c>
    </row>
    <row r="7787">
      <c r="A7787" s="255" t="s">
        <v>8964</v>
      </c>
      <c r="B7787" s="9">
        <v>0</v>
      </c>
      <c r="C7787" s="255" t="s">
        <v>9205</v>
      </c>
      <c r="D7787" s="9">
        <v>2166.1520634067529</v>
      </c>
      <c r="E7787" s="9">
        <v>17477099.499999996</v>
      </c>
      <c r="F7787" s="255" t="s">
        <v>9137</v>
      </c>
      <c r="G7787" s="9">
        <v>1</v>
      </c>
      <c r="H7787" s="255" t="s">
        <v>9168</v>
      </c>
      <c r="I7787" s="9">
        <v>4</v>
      </c>
    </row>
    <row r="7788">
      <c r="A7788" s="255" t="s">
        <v>8965</v>
      </c>
      <c r="B7788" s="9">
        <v>0</v>
      </c>
      <c r="C7788" s="255" t="s">
        <v>9103</v>
      </c>
      <c r="D7788" s="9">
        <v>0</v>
      </c>
      <c r="E7788" s="9">
        <v>17477099.499999996</v>
      </c>
      <c r="F7788" s="255" t="s">
        <v>9138</v>
      </c>
      <c r="G7788" s="9">
        <v>1</v>
      </c>
      <c r="H7788" s="255" t="s">
        <v>9168</v>
      </c>
      <c r="I7788" s="9">
        <v>4</v>
      </c>
    </row>
    <row r="7789">
      <c r="A7789" s="255" t="s">
        <v>8966</v>
      </c>
      <c r="B7789" s="9">
        <v>0</v>
      </c>
      <c r="C7789" s="255" t="s">
        <v>9104</v>
      </c>
      <c r="D7789" s="9">
        <v>0</v>
      </c>
      <c r="E7789" s="9">
        <v>17477099.499999996</v>
      </c>
      <c r="F7789" s="255" t="s">
        <v>9138</v>
      </c>
      <c r="G7789" s="9">
        <v>1</v>
      </c>
      <c r="H7789" s="255" t="s">
        <v>9168</v>
      </c>
      <c r="I7789" s="9">
        <v>4</v>
      </c>
    </row>
    <row r="7790">
      <c r="A7790" s="255" t="s">
        <v>8967</v>
      </c>
      <c r="B7790" s="9">
        <v>0</v>
      </c>
      <c r="C7790" s="255" t="s">
        <v>9105</v>
      </c>
      <c r="D7790" s="9">
        <v>0</v>
      </c>
      <c r="E7790" s="9">
        <v>17477099.499999996</v>
      </c>
      <c r="F7790" s="255" t="s">
        <v>9138</v>
      </c>
      <c r="G7790" s="9">
        <v>1</v>
      </c>
      <c r="H7790" s="255" t="s">
        <v>9168</v>
      </c>
      <c r="I7790" s="9">
        <v>4</v>
      </c>
    </row>
    <row r="7791">
      <c r="A7791" s="255" t="s">
        <v>8968</v>
      </c>
      <c r="B7791" s="9">
        <v>0</v>
      </c>
      <c r="C7791" s="255" t="s">
        <v>9205</v>
      </c>
      <c r="D7791" s="9">
        <v>0</v>
      </c>
      <c r="E7791" s="9">
        <v>17477099.499999996</v>
      </c>
      <c r="F7791" s="255" t="s">
        <v>9138</v>
      </c>
      <c r="G7791" s="9">
        <v>1</v>
      </c>
      <c r="H7791" s="255" t="s">
        <v>9168</v>
      </c>
      <c r="I7791" s="9">
        <v>4</v>
      </c>
    </row>
    <row r="7792">
      <c r="A7792" s="255" t="s">
        <v>8969</v>
      </c>
      <c r="B7792" s="9">
        <v>0</v>
      </c>
      <c r="C7792" s="255" t="s">
        <v>9106</v>
      </c>
      <c r="D7792" s="9">
        <v>0.33381470000000002</v>
      </c>
      <c r="E7792" s="9">
        <v>17477099.499999996</v>
      </c>
      <c r="F7792" s="255" t="s">
        <v>9149</v>
      </c>
      <c r="G7792" s="9">
        <v>1</v>
      </c>
      <c r="H7792" s="255" t="s">
        <v>9168</v>
      </c>
      <c r="I7792" s="9">
        <v>4</v>
      </c>
    </row>
    <row r="7793">
      <c r="A7793" s="255" t="s">
        <v>8970</v>
      </c>
      <c r="B7793" s="9">
        <v>0</v>
      </c>
      <c r="C7793" s="255" t="s">
        <v>9107</v>
      </c>
      <c r="D7793" s="9">
        <v>0.2034415</v>
      </c>
      <c r="E7793" s="9">
        <v>17477099.499999996</v>
      </c>
      <c r="F7793" s="255" t="s">
        <v>9149</v>
      </c>
      <c r="G7793" s="9">
        <v>1</v>
      </c>
      <c r="H7793" s="255" t="s">
        <v>9168</v>
      </c>
      <c r="I7793" s="9">
        <v>4</v>
      </c>
    </row>
    <row r="7794">
      <c r="A7794" s="255" t="s">
        <v>8971</v>
      </c>
      <c r="B7794" s="9">
        <v>0</v>
      </c>
      <c r="C7794" s="255" t="s">
        <v>9106</v>
      </c>
      <c r="D7794" s="9">
        <v>0.33381470000000002</v>
      </c>
      <c r="E7794" s="9">
        <v>17477099.499999996</v>
      </c>
      <c r="F7794" s="255" t="s">
        <v>9139</v>
      </c>
      <c r="G7794" s="9">
        <v>1</v>
      </c>
      <c r="H7794" s="255" t="s">
        <v>9168</v>
      </c>
      <c r="I7794" s="9">
        <v>4</v>
      </c>
    </row>
    <row r="7795">
      <c r="A7795" s="255" t="s">
        <v>8972</v>
      </c>
      <c r="B7795" s="9">
        <v>0</v>
      </c>
      <c r="C7795" s="255" t="s">
        <v>9107</v>
      </c>
      <c r="D7795" s="9">
        <v>0.2034415</v>
      </c>
      <c r="E7795" s="9">
        <v>17477099.499999996</v>
      </c>
      <c r="F7795" s="255" t="s">
        <v>9139</v>
      </c>
      <c r="G7795" s="9">
        <v>1</v>
      </c>
      <c r="H7795" s="255" t="s">
        <v>9168</v>
      </c>
      <c r="I7795" s="9">
        <v>4</v>
      </c>
    </row>
    <row r="7796">
      <c r="A7796" s="255" t="s">
        <v>8973</v>
      </c>
      <c r="B7796" s="9">
        <v>0</v>
      </c>
      <c r="C7796" s="255" t="s">
        <v>9108</v>
      </c>
      <c r="D7796" s="9">
        <v>0.37497073378062801</v>
      </c>
      <c r="E7796" s="9">
        <v>17477099.499999996</v>
      </c>
      <c r="F7796" s="255" t="s">
        <v>9139</v>
      </c>
      <c r="G7796" s="9">
        <v>1</v>
      </c>
      <c r="H7796" s="255" t="s">
        <v>9169</v>
      </c>
      <c r="I7796" s="9">
        <v>4</v>
      </c>
    </row>
    <row r="7797">
      <c r="A7797" s="255" t="s">
        <v>8974</v>
      </c>
      <c r="B7797" s="9">
        <v>0</v>
      </c>
      <c r="C7797" s="255" t="s">
        <v>9109</v>
      </c>
      <c r="D7797" s="9">
        <v>0.10203248489737402</v>
      </c>
      <c r="E7797" s="9">
        <v>17477099.499999996</v>
      </c>
      <c r="F7797" s="255" t="s">
        <v>9139</v>
      </c>
      <c r="G7797" s="9">
        <v>1</v>
      </c>
      <c r="H7797" s="255" t="s">
        <v>9169</v>
      </c>
      <c r="I7797" s="9">
        <v>4</v>
      </c>
    </row>
    <row r="7798">
      <c r="A7798" s="255" t="s">
        <v>8975</v>
      </c>
      <c r="B7798" s="9">
        <v>0</v>
      </c>
      <c r="C7798" s="255" t="s">
        <v>9110</v>
      </c>
      <c r="D7798" s="9">
        <v>0.039817587840240747</v>
      </c>
      <c r="E7798" s="9">
        <v>17477099.499999996</v>
      </c>
      <c r="F7798" s="255" t="s">
        <v>9139</v>
      </c>
      <c r="G7798" s="9">
        <v>1</v>
      </c>
      <c r="H7798" s="255" t="s">
        <v>9169</v>
      </c>
      <c r="I7798" s="9">
        <v>4</v>
      </c>
    </row>
    <row r="7799">
      <c r="A7799" s="255" t="s">
        <v>8976</v>
      </c>
      <c r="B7799" s="9">
        <v>0</v>
      </c>
      <c r="C7799" s="255" t="s">
        <v>9106</v>
      </c>
      <c r="D7799" s="9">
        <v>0.33381470000000002</v>
      </c>
      <c r="E7799" s="9">
        <v>17477099.499999996</v>
      </c>
      <c r="F7799" s="255" t="s">
        <v>9140</v>
      </c>
      <c r="G7799" s="9">
        <v>1</v>
      </c>
      <c r="H7799" s="255" t="s">
        <v>9168</v>
      </c>
      <c r="I7799" s="9">
        <v>4</v>
      </c>
    </row>
    <row r="7800">
      <c r="A7800" s="255" t="s">
        <v>8977</v>
      </c>
      <c r="B7800" s="9">
        <v>0</v>
      </c>
      <c r="C7800" s="255" t="s">
        <v>9107</v>
      </c>
      <c r="D7800" s="9">
        <v>0.2034415</v>
      </c>
      <c r="E7800" s="9">
        <v>17477099.499999996</v>
      </c>
      <c r="F7800" s="255" t="s">
        <v>9140</v>
      </c>
      <c r="G7800" s="9">
        <v>1</v>
      </c>
      <c r="H7800" s="255" t="s">
        <v>9168</v>
      </c>
      <c r="I7800" s="9">
        <v>4</v>
      </c>
    </row>
    <row r="7801">
      <c r="A7801" s="255" t="s">
        <v>8978</v>
      </c>
      <c r="B7801" s="9">
        <v>0</v>
      </c>
      <c r="C7801" s="255" t="s">
        <v>9108</v>
      </c>
      <c r="D7801" s="9">
        <v>0.37497073378062801</v>
      </c>
      <c r="E7801" s="9">
        <v>17477099.499999996</v>
      </c>
      <c r="F7801" s="255" t="s">
        <v>9140</v>
      </c>
      <c r="G7801" s="9">
        <v>1</v>
      </c>
      <c r="H7801" s="255" t="s">
        <v>9169</v>
      </c>
      <c r="I7801" s="9">
        <v>4</v>
      </c>
    </row>
    <row r="7802">
      <c r="A7802" s="255" t="s">
        <v>8979</v>
      </c>
      <c r="B7802" s="9">
        <v>0</v>
      </c>
      <c r="C7802" s="255" t="s">
        <v>9109</v>
      </c>
      <c r="D7802" s="9">
        <v>0.10203248489737402</v>
      </c>
      <c r="E7802" s="9">
        <v>17477099.499999996</v>
      </c>
      <c r="F7802" s="255" t="s">
        <v>9140</v>
      </c>
      <c r="G7802" s="9">
        <v>1</v>
      </c>
      <c r="H7802" s="255" t="s">
        <v>9169</v>
      </c>
      <c r="I7802" s="9">
        <v>4</v>
      </c>
    </row>
    <row r="7803">
      <c r="A7803" s="255" t="s">
        <v>8980</v>
      </c>
      <c r="B7803" s="9">
        <v>0</v>
      </c>
      <c r="C7803" s="255" t="s">
        <v>9110</v>
      </c>
      <c r="D7803" s="9">
        <v>0.039817587840240747</v>
      </c>
      <c r="E7803" s="9">
        <v>17477099.499999996</v>
      </c>
      <c r="F7803" s="255" t="s">
        <v>9140</v>
      </c>
      <c r="G7803" s="9">
        <v>1</v>
      </c>
      <c r="H7803" s="255" t="s">
        <v>9169</v>
      </c>
      <c r="I7803" s="9">
        <v>4</v>
      </c>
    </row>
    <row r="7804">
      <c r="A7804" s="255" t="s">
        <v>8981</v>
      </c>
      <c r="B7804" s="9">
        <v>0</v>
      </c>
      <c r="C7804" s="255" t="s">
        <v>9106</v>
      </c>
      <c r="D7804" s="9">
        <v>0.33381470000000002</v>
      </c>
      <c r="E7804" s="9">
        <v>17477099.499999996</v>
      </c>
      <c r="F7804" s="255" t="s">
        <v>9141</v>
      </c>
      <c r="G7804" s="9">
        <v>1</v>
      </c>
      <c r="H7804" s="255" t="s">
        <v>9168</v>
      </c>
      <c r="I7804" s="9">
        <v>4</v>
      </c>
    </row>
    <row r="7805">
      <c r="A7805" s="255" t="s">
        <v>8982</v>
      </c>
      <c r="B7805" s="9">
        <v>0</v>
      </c>
      <c r="C7805" s="255" t="s">
        <v>9107</v>
      </c>
      <c r="D7805" s="9">
        <v>0.2034415</v>
      </c>
      <c r="E7805" s="9">
        <v>17477099.499999996</v>
      </c>
      <c r="F7805" s="255" t="s">
        <v>9141</v>
      </c>
      <c r="G7805" s="9">
        <v>1</v>
      </c>
      <c r="H7805" s="255" t="s">
        <v>9168</v>
      </c>
      <c r="I7805" s="9">
        <v>4</v>
      </c>
    </row>
    <row r="7806">
      <c r="A7806" s="255" t="s">
        <v>8983</v>
      </c>
      <c r="B7806" s="9">
        <v>0</v>
      </c>
      <c r="C7806" s="255" t="s">
        <v>9108</v>
      </c>
      <c r="D7806" s="9">
        <v>0.37497073378062801</v>
      </c>
      <c r="E7806" s="9">
        <v>17477099.499999996</v>
      </c>
      <c r="F7806" s="255" t="s">
        <v>9141</v>
      </c>
      <c r="G7806" s="9">
        <v>1</v>
      </c>
      <c r="H7806" s="255" t="s">
        <v>9169</v>
      </c>
      <c r="I7806" s="9">
        <v>4</v>
      </c>
    </row>
    <row r="7807">
      <c r="A7807" s="255" t="s">
        <v>8984</v>
      </c>
      <c r="B7807" s="9">
        <v>0</v>
      </c>
      <c r="C7807" s="255" t="s">
        <v>9109</v>
      </c>
      <c r="D7807" s="9">
        <v>0.10203248489737402</v>
      </c>
      <c r="E7807" s="9">
        <v>17477099.499999996</v>
      </c>
      <c r="F7807" s="255" t="s">
        <v>9141</v>
      </c>
      <c r="G7807" s="9">
        <v>1</v>
      </c>
      <c r="H7807" s="255" t="s">
        <v>9169</v>
      </c>
      <c r="I7807" s="9">
        <v>4</v>
      </c>
    </row>
    <row r="7808">
      <c r="A7808" s="255" t="s">
        <v>8985</v>
      </c>
      <c r="B7808" s="9">
        <v>0</v>
      </c>
      <c r="C7808" s="255" t="s">
        <v>9110</v>
      </c>
      <c r="D7808" s="9">
        <v>0.039817587840240747</v>
      </c>
      <c r="E7808" s="9">
        <v>17477099.499999996</v>
      </c>
      <c r="F7808" s="255" t="s">
        <v>9141</v>
      </c>
      <c r="G7808" s="9">
        <v>1</v>
      </c>
      <c r="H7808" s="255" t="s">
        <v>9169</v>
      </c>
      <c r="I7808" s="9">
        <v>4</v>
      </c>
    </row>
    <row r="7809">
      <c r="A7809" s="255" t="s">
        <v>8986</v>
      </c>
      <c r="B7809" s="9">
        <v>0</v>
      </c>
      <c r="C7809" s="255" t="s">
        <v>9106</v>
      </c>
      <c r="D7809" s="9">
        <v>0.33381470000000002</v>
      </c>
      <c r="E7809" s="9">
        <v>17477099.499999996</v>
      </c>
      <c r="F7809" s="255" t="s">
        <v>9142</v>
      </c>
      <c r="G7809" s="9">
        <v>1</v>
      </c>
      <c r="H7809" s="255" t="s">
        <v>9168</v>
      </c>
      <c r="I7809" s="9">
        <v>4</v>
      </c>
    </row>
    <row r="7810">
      <c r="A7810" s="255" t="s">
        <v>8987</v>
      </c>
      <c r="B7810" s="9">
        <v>0</v>
      </c>
      <c r="C7810" s="255" t="s">
        <v>9107</v>
      </c>
      <c r="D7810" s="9">
        <v>0.2034415</v>
      </c>
      <c r="E7810" s="9">
        <v>17477099.499999996</v>
      </c>
      <c r="F7810" s="255" t="s">
        <v>9142</v>
      </c>
      <c r="G7810" s="9">
        <v>1</v>
      </c>
      <c r="H7810" s="255" t="s">
        <v>9168</v>
      </c>
      <c r="I7810" s="9">
        <v>4</v>
      </c>
    </row>
    <row r="7811">
      <c r="A7811" s="255" t="s">
        <v>8988</v>
      </c>
      <c r="B7811" s="9">
        <v>0</v>
      </c>
      <c r="C7811" s="255" t="s">
        <v>9108</v>
      </c>
      <c r="D7811" s="9">
        <v>0.37497073378062801</v>
      </c>
      <c r="E7811" s="9">
        <v>17477099.499999996</v>
      </c>
      <c r="F7811" s="255" t="s">
        <v>9142</v>
      </c>
      <c r="G7811" s="9">
        <v>1</v>
      </c>
      <c r="H7811" s="255" t="s">
        <v>9169</v>
      </c>
      <c r="I7811" s="9">
        <v>4</v>
      </c>
    </row>
    <row r="7812">
      <c r="A7812" s="255" t="s">
        <v>8989</v>
      </c>
      <c r="B7812" s="9">
        <v>0</v>
      </c>
      <c r="C7812" s="255" t="s">
        <v>9109</v>
      </c>
      <c r="D7812" s="9">
        <v>0.10203248489737402</v>
      </c>
      <c r="E7812" s="9">
        <v>17477099.499999996</v>
      </c>
      <c r="F7812" s="255" t="s">
        <v>9142</v>
      </c>
      <c r="G7812" s="9">
        <v>1</v>
      </c>
      <c r="H7812" s="255" t="s">
        <v>9169</v>
      </c>
      <c r="I7812" s="9">
        <v>4</v>
      </c>
    </row>
    <row r="7813">
      <c r="A7813" s="255" t="s">
        <v>8990</v>
      </c>
      <c r="B7813" s="9">
        <v>0</v>
      </c>
      <c r="C7813" s="255" t="s">
        <v>9110</v>
      </c>
      <c r="D7813" s="9">
        <v>0.039817587840240747</v>
      </c>
      <c r="E7813" s="9">
        <v>17477099.499999996</v>
      </c>
      <c r="F7813" s="255" t="s">
        <v>9142</v>
      </c>
      <c r="G7813" s="9">
        <v>1</v>
      </c>
      <c r="H7813" s="255" t="s">
        <v>9169</v>
      </c>
      <c r="I7813" s="9">
        <v>4</v>
      </c>
    </row>
    <row r="7814">
      <c r="A7814" s="255" t="s">
        <v>8991</v>
      </c>
      <c r="B7814" s="9">
        <v>0</v>
      </c>
      <c r="C7814" s="255" t="s">
        <v>9106</v>
      </c>
      <c r="D7814" s="9">
        <v>0.33381470000000002</v>
      </c>
      <c r="E7814" s="9">
        <v>17477099.499999996</v>
      </c>
      <c r="F7814" s="255" t="s">
        <v>9143</v>
      </c>
      <c r="G7814" s="9">
        <v>1</v>
      </c>
      <c r="H7814" s="255" t="s">
        <v>9168</v>
      </c>
      <c r="I7814" s="9">
        <v>4</v>
      </c>
    </row>
    <row r="7815">
      <c r="A7815" s="255" t="s">
        <v>8992</v>
      </c>
      <c r="B7815" s="9">
        <v>0</v>
      </c>
      <c r="C7815" s="255" t="s">
        <v>9107</v>
      </c>
      <c r="D7815" s="9">
        <v>0.2034415</v>
      </c>
      <c r="E7815" s="9">
        <v>17477099.499999996</v>
      </c>
      <c r="F7815" s="255" t="s">
        <v>9143</v>
      </c>
      <c r="G7815" s="9">
        <v>1</v>
      </c>
      <c r="H7815" s="255" t="s">
        <v>9168</v>
      </c>
      <c r="I7815" s="9">
        <v>4</v>
      </c>
    </row>
    <row r="7816">
      <c r="A7816" s="255" t="s">
        <v>8993</v>
      </c>
      <c r="B7816" s="9">
        <v>0</v>
      </c>
      <c r="C7816" s="255" t="s">
        <v>9108</v>
      </c>
      <c r="D7816" s="9">
        <v>0.37497073378062801</v>
      </c>
      <c r="E7816" s="9">
        <v>17477099.499999996</v>
      </c>
      <c r="F7816" s="255" t="s">
        <v>9143</v>
      </c>
      <c r="G7816" s="9">
        <v>1</v>
      </c>
      <c r="H7816" s="255" t="s">
        <v>9169</v>
      </c>
      <c r="I7816" s="9">
        <v>4</v>
      </c>
    </row>
    <row r="7817">
      <c r="A7817" s="255" t="s">
        <v>8994</v>
      </c>
      <c r="B7817" s="9">
        <v>0</v>
      </c>
      <c r="C7817" s="255" t="s">
        <v>9109</v>
      </c>
      <c r="D7817" s="9">
        <v>0.10203248489737402</v>
      </c>
      <c r="E7817" s="9">
        <v>17477099.499999996</v>
      </c>
      <c r="F7817" s="255" t="s">
        <v>9143</v>
      </c>
      <c r="G7817" s="9">
        <v>1</v>
      </c>
      <c r="H7817" s="255" t="s">
        <v>9169</v>
      </c>
      <c r="I7817" s="9">
        <v>4</v>
      </c>
    </row>
    <row r="7818">
      <c r="A7818" s="255" t="s">
        <v>8995</v>
      </c>
      <c r="B7818" s="9">
        <v>0</v>
      </c>
      <c r="C7818" s="255" t="s">
        <v>9110</v>
      </c>
      <c r="D7818" s="9">
        <v>0.039817587840240747</v>
      </c>
      <c r="E7818" s="9">
        <v>17477099.499999996</v>
      </c>
      <c r="F7818" s="255" t="s">
        <v>9143</v>
      </c>
      <c r="G7818" s="9">
        <v>1</v>
      </c>
      <c r="H7818" s="255" t="s">
        <v>9169</v>
      </c>
      <c r="I7818" s="9">
        <v>4</v>
      </c>
    </row>
    <row r="7819">
      <c r="A7819" s="255" t="s">
        <v>8996</v>
      </c>
      <c r="B7819" s="9">
        <v>0</v>
      </c>
      <c r="C7819" s="255" t="s">
        <v>9106</v>
      </c>
      <c r="D7819" s="9">
        <v>0.33381470000000002</v>
      </c>
      <c r="E7819" s="9">
        <v>17477099.499999996</v>
      </c>
      <c r="F7819" s="255" t="s">
        <v>9144</v>
      </c>
      <c r="G7819" s="9">
        <v>1</v>
      </c>
      <c r="H7819" s="255" t="s">
        <v>9168</v>
      </c>
      <c r="I7819" s="9">
        <v>4</v>
      </c>
    </row>
    <row r="7820">
      <c r="A7820" s="255" t="s">
        <v>8997</v>
      </c>
      <c r="B7820" s="9">
        <v>0</v>
      </c>
      <c r="C7820" s="255" t="s">
        <v>9107</v>
      </c>
      <c r="D7820" s="9">
        <v>0.2034415</v>
      </c>
      <c r="E7820" s="9">
        <v>17477099.499999996</v>
      </c>
      <c r="F7820" s="255" t="s">
        <v>9144</v>
      </c>
      <c r="G7820" s="9">
        <v>1</v>
      </c>
      <c r="H7820" s="255" t="s">
        <v>9168</v>
      </c>
      <c r="I7820" s="9">
        <v>4</v>
      </c>
    </row>
    <row r="7821">
      <c r="A7821" s="255" t="s">
        <v>8998</v>
      </c>
      <c r="B7821" s="9">
        <v>0</v>
      </c>
      <c r="C7821" s="255" t="s">
        <v>9108</v>
      </c>
      <c r="D7821" s="9">
        <v>0.37497073378062801</v>
      </c>
      <c r="E7821" s="9">
        <v>17477099.499999996</v>
      </c>
      <c r="F7821" s="255" t="s">
        <v>9144</v>
      </c>
      <c r="G7821" s="9">
        <v>1</v>
      </c>
      <c r="H7821" s="255" t="s">
        <v>9169</v>
      </c>
      <c r="I7821" s="9">
        <v>4</v>
      </c>
    </row>
    <row r="7822">
      <c r="A7822" s="255" t="s">
        <v>8999</v>
      </c>
      <c r="B7822" s="9">
        <v>0</v>
      </c>
      <c r="C7822" s="255" t="s">
        <v>9109</v>
      </c>
      <c r="D7822" s="9">
        <v>0.10203248489737402</v>
      </c>
      <c r="E7822" s="9">
        <v>17477099.499999996</v>
      </c>
      <c r="F7822" s="255" t="s">
        <v>9144</v>
      </c>
      <c r="G7822" s="9">
        <v>1</v>
      </c>
      <c r="H7822" s="255" t="s">
        <v>9169</v>
      </c>
      <c r="I7822" s="9">
        <v>4</v>
      </c>
    </row>
    <row r="7823">
      <c r="A7823" s="255" t="s">
        <v>9000</v>
      </c>
      <c r="B7823" s="9">
        <v>0</v>
      </c>
      <c r="C7823" s="255" t="s">
        <v>9110</v>
      </c>
      <c r="D7823" s="9">
        <v>0.039817587840240747</v>
      </c>
      <c r="E7823" s="9">
        <v>17477099.499999996</v>
      </c>
      <c r="F7823" s="255" t="s">
        <v>9144</v>
      </c>
      <c r="G7823" s="9">
        <v>1</v>
      </c>
      <c r="H7823" s="255" t="s">
        <v>9169</v>
      </c>
      <c r="I7823" s="9">
        <v>4</v>
      </c>
    </row>
    <row r="7824">
      <c r="A7824" s="255" t="s">
        <v>9001</v>
      </c>
      <c r="B7824" s="9">
        <v>0</v>
      </c>
      <c r="C7824" s="255" t="s">
        <v>9106</v>
      </c>
      <c r="D7824" s="9">
        <v>0.33381470000000002</v>
      </c>
      <c r="E7824" s="9">
        <v>17477099.499999996</v>
      </c>
      <c r="F7824" s="255" t="s">
        <v>9145</v>
      </c>
      <c r="G7824" s="9">
        <v>1</v>
      </c>
      <c r="H7824" s="255" t="s">
        <v>9168</v>
      </c>
      <c r="I7824" s="9">
        <v>4</v>
      </c>
    </row>
    <row r="7825">
      <c r="A7825" s="255" t="s">
        <v>9002</v>
      </c>
      <c r="B7825" s="9">
        <v>0</v>
      </c>
      <c r="C7825" s="255" t="s">
        <v>9107</v>
      </c>
      <c r="D7825" s="9">
        <v>0.2034415</v>
      </c>
      <c r="E7825" s="9">
        <v>17477099.499999996</v>
      </c>
      <c r="F7825" s="255" t="s">
        <v>9145</v>
      </c>
      <c r="G7825" s="9">
        <v>1</v>
      </c>
      <c r="H7825" s="255" t="s">
        <v>9168</v>
      </c>
      <c r="I7825" s="9">
        <v>4</v>
      </c>
    </row>
    <row r="7826">
      <c r="A7826" s="255" t="s">
        <v>9003</v>
      </c>
      <c r="B7826" s="9">
        <v>0</v>
      </c>
      <c r="C7826" s="255" t="s">
        <v>9108</v>
      </c>
      <c r="D7826" s="9">
        <v>0.37497073378062801</v>
      </c>
      <c r="E7826" s="9">
        <v>17477099.499999996</v>
      </c>
      <c r="F7826" s="255" t="s">
        <v>9145</v>
      </c>
      <c r="G7826" s="9">
        <v>1</v>
      </c>
      <c r="H7826" s="255" t="s">
        <v>9169</v>
      </c>
      <c r="I7826" s="9">
        <v>4</v>
      </c>
    </row>
    <row r="7827">
      <c r="A7827" s="255" t="s">
        <v>9004</v>
      </c>
      <c r="B7827" s="9">
        <v>0</v>
      </c>
      <c r="C7827" s="255" t="s">
        <v>9109</v>
      </c>
      <c r="D7827" s="9">
        <v>0.10203248489737402</v>
      </c>
      <c r="E7827" s="9">
        <v>17477099.499999996</v>
      </c>
      <c r="F7827" s="255" t="s">
        <v>9145</v>
      </c>
      <c r="G7827" s="9">
        <v>1</v>
      </c>
      <c r="H7827" s="255" t="s">
        <v>9169</v>
      </c>
      <c r="I7827" s="9">
        <v>4</v>
      </c>
    </row>
    <row r="7828">
      <c r="A7828" s="255" t="s">
        <v>9005</v>
      </c>
      <c r="B7828" s="9">
        <v>0</v>
      </c>
      <c r="C7828" s="255" t="s">
        <v>9110</v>
      </c>
      <c r="D7828" s="9">
        <v>0.039817587840240747</v>
      </c>
      <c r="E7828" s="9">
        <v>17477099.499999996</v>
      </c>
      <c r="F7828" s="255" t="s">
        <v>9145</v>
      </c>
      <c r="G7828" s="9">
        <v>1</v>
      </c>
      <c r="H7828" s="255" t="s">
        <v>9169</v>
      </c>
      <c r="I7828" s="9">
        <v>4</v>
      </c>
    </row>
    <row r="7829">
      <c r="A7829" s="255" t="s">
        <v>9006</v>
      </c>
      <c r="B7829" s="9">
        <v>0</v>
      </c>
      <c r="C7829" s="255" t="s">
        <v>9106</v>
      </c>
      <c r="D7829" s="9">
        <v>0.33381470000000002</v>
      </c>
      <c r="E7829" s="9">
        <v>17477099.499999996</v>
      </c>
      <c r="F7829" s="255" t="s">
        <v>9146</v>
      </c>
      <c r="G7829" s="9">
        <v>1</v>
      </c>
      <c r="H7829" s="255" t="s">
        <v>9168</v>
      </c>
      <c r="I7829" s="9">
        <v>4</v>
      </c>
    </row>
    <row r="7830">
      <c r="A7830" s="255" t="s">
        <v>9007</v>
      </c>
      <c r="B7830" s="9">
        <v>0</v>
      </c>
      <c r="C7830" s="255" t="s">
        <v>9107</v>
      </c>
      <c r="D7830" s="9">
        <v>0.2034415</v>
      </c>
      <c r="E7830" s="9">
        <v>17477099.499999996</v>
      </c>
      <c r="F7830" s="255" t="s">
        <v>9146</v>
      </c>
      <c r="G7830" s="9">
        <v>1</v>
      </c>
      <c r="H7830" s="255" t="s">
        <v>9168</v>
      </c>
      <c r="I7830" s="9">
        <v>4</v>
      </c>
    </row>
    <row r="7831">
      <c r="A7831" s="255" t="s">
        <v>9008</v>
      </c>
      <c r="B7831" s="9">
        <v>0</v>
      </c>
      <c r="C7831" s="255" t="s">
        <v>9108</v>
      </c>
      <c r="D7831" s="9">
        <v>0.37497073378062801</v>
      </c>
      <c r="E7831" s="9">
        <v>17477099.499999996</v>
      </c>
      <c r="F7831" s="255" t="s">
        <v>9146</v>
      </c>
      <c r="G7831" s="9">
        <v>1</v>
      </c>
      <c r="H7831" s="255" t="s">
        <v>9169</v>
      </c>
      <c r="I7831" s="9">
        <v>4</v>
      </c>
    </row>
    <row r="7832">
      <c r="A7832" s="255" t="s">
        <v>9009</v>
      </c>
      <c r="B7832" s="9">
        <v>0</v>
      </c>
      <c r="C7832" s="255" t="s">
        <v>9109</v>
      </c>
      <c r="D7832" s="9">
        <v>0.10203248489737402</v>
      </c>
      <c r="E7832" s="9">
        <v>17477099.499999996</v>
      </c>
      <c r="F7832" s="255" t="s">
        <v>9146</v>
      </c>
      <c r="G7832" s="9">
        <v>1</v>
      </c>
      <c r="H7832" s="255" t="s">
        <v>9169</v>
      </c>
      <c r="I7832" s="9">
        <v>4</v>
      </c>
    </row>
    <row r="7833">
      <c r="A7833" s="255" t="s">
        <v>9010</v>
      </c>
      <c r="B7833" s="9">
        <v>0</v>
      </c>
      <c r="C7833" s="255" t="s">
        <v>9110</v>
      </c>
      <c r="D7833" s="9">
        <v>0.039817587840240747</v>
      </c>
      <c r="E7833" s="9">
        <v>17477099.499999996</v>
      </c>
      <c r="F7833" s="255" t="s">
        <v>9146</v>
      </c>
      <c r="G7833" s="9">
        <v>1</v>
      </c>
      <c r="H7833" s="255" t="s">
        <v>9169</v>
      </c>
      <c r="I7833" s="9">
        <v>4</v>
      </c>
    </row>
    <row r="7834">
      <c r="A7834" s="255" t="s">
        <v>9011</v>
      </c>
      <c r="B7834" s="9">
        <v>0</v>
      </c>
      <c r="C7834" s="255" t="s">
        <v>9106</v>
      </c>
      <c r="D7834" s="9">
        <v>0.33395780000000003</v>
      </c>
      <c r="E7834" s="9">
        <v>17477099.499999996</v>
      </c>
      <c r="F7834" s="255" t="s">
        <v>9147</v>
      </c>
      <c r="G7834" s="9">
        <v>1</v>
      </c>
      <c r="H7834" s="255" t="s">
        <v>9168</v>
      </c>
      <c r="I7834" s="9">
        <v>4</v>
      </c>
    </row>
    <row r="7835">
      <c r="A7835" s="255" t="s">
        <v>9012</v>
      </c>
      <c r="B7835" s="9">
        <v>0</v>
      </c>
      <c r="C7835" s="255" t="s">
        <v>9107</v>
      </c>
      <c r="D7835" s="9">
        <v>0.2033452</v>
      </c>
      <c r="E7835" s="9">
        <v>17477099.499999996</v>
      </c>
      <c r="F7835" s="255" t="s">
        <v>9147</v>
      </c>
      <c r="G7835" s="9">
        <v>1</v>
      </c>
      <c r="H7835" s="255" t="s">
        <v>9168</v>
      </c>
      <c r="I7835" s="9">
        <v>4</v>
      </c>
    </row>
    <row r="7836">
      <c r="A7836" s="255" t="s">
        <v>9013</v>
      </c>
      <c r="B7836" s="9">
        <v>0</v>
      </c>
      <c r="C7836" s="255" t="s">
        <v>9108</v>
      </c>
      <c r="D7836" s="9">
        <v>0.37093871441840698</v>
      </c>
      <c r="E7836" s="9">
        <v>17477099.499999996</v>
      </c>
      <c r="F7836" s="255" t="s">
        <v>9147</v>
      </c>
      <c r="G7836" s="9">
        <v>1</v>
      </c>
      <c r="H7836" s="255" t="s">
        <v>9169</v>
      </c>
      <c r="I7836" s="9">
        <v>4</v>
      </c>
    </row>
    <row r="7837">
      <c r="A7837" s="255" t="s">
        <v>9014</v>
      </c>
      <c r="B7837" s="9">
        <v>0</v>
      </c>
      <c r="C7837" s="255" t="s">
        <v>9109</v>
      </c>
      <c r="D7837" s="9">
        <v>0.10117634503441388</v>
      </c>
      <c r="E7837" s="9">
        <v>17477099.499999996</v>
      </c>
      <c r="F7837" s="255" t="s">
        <v>9147</v>
      </c>
      <c r="G7837" s="9">
        <v>1</v>
      </c>
      <c r="H7837" s="255" t="s">
        <v>9169</v>
      </c>
      <c r="I7837" s="9">
        <v>4</v>
      </c>
    </row>
    <row r="7838">
      <c r="A7838" s="255" t="s">
        <v>9015</v>
      </c>
      <c r="B7838" s="9">
        <v>0</v>
      </c>
      <c r="C7838" s="255" t="s">
        <v>9110</v>
      </c>
      <c r="D7838" s="9">
        <v>0.039514586763181141</v>
      </c>
      <c r="E7838" s="9">
        <v>17477099.499999996</v>
      </c>
      <c r="F7838" s="255" t="s">
        <v>9147</v>
      </c>
      <c r="G7838" s="9">
        <v>1</v>
      </c>
      <c r="H7838" s="255" t="s">
        <v>9169</v>
      </c>
      <c r="I7838" s="9">
        <v>4</v>
      </c>
    </row>
    <row r="7839">
      <c r="A7839" s="255" t="s">
        <v>9016</v>
      </c>
      <c r="B7839" s="9">
        <v>0</v>
      </c>
      <c r="C7839" s="255" t="s">
        <v>9106</v>
      </c>
      <c r="D7839" s="9">
        <v>0.33395780000000003</v>
      </c>
      <c r="E7839" s="9">
        <v>17477099.499999996</v>
      </c>
      <c r="F7839" s="255" t="s">
        <v>9148</v>
      </c>
      <c r="G7839" s="9">
        <v>1</v>
      </c>
      <c r="H7839" s="255" t="s">
        <v>9168</v>
      </c>
      <c r="I7839" s="9">
        <v>4</v>
      </c>
    </row>
    <row r="7840">
      <c r="A7840" s="255" t="s">
        <v>9017</v>
      </c>
      <c r="B7840" s="9">
        <v>0</v>
      </c>
      <c r="C7840" s="255" t="s">
        <v>9107</v>
      </c>
      <c r="D7840" s="9">
        <v>0.2033452</v>
      </c>
      <c r="E7840" s="9">
        <v>17477099.499999996</v>
      </c>
      <c r="F7840" s="255" t="s">
        <v>9148</v>
      </c>
      <c r="G7840" s="9">
        <v>1</v>
      </c>
      <c r="H7840" s="255" t="s">
        <v>9168</v>
      </c>
      <c r="I7840" s="9">
        <v>4</v>
      </c>
    </row>
    <row r="7841">
      <c r="A7841" s="255" t="s">
        <v>9018</v>
      </c>
      <c r="B7841" s="9">
        <v>0</v>
      </c>
      <c r="C7841" s="255" t="s">
        <v>9108</v>
      </c>
      <c r="D7841" s="9">
        <v>0.37093871441840698</v>
      </c>
      <c r="E7841" s="9">
        <v>17477099.499999996</v>
      </c>
      <c r="F7841" s="255" t="s">
        <v>9148</v>
      </c>
      <c r="G7841" s="9">
        <v>1</v>
      </c>
      <c r="H7841" s="255" t="s">
        <v>9169</v>
      </c>
      <c r="I7841" s="9">
        <v>4</v>
      </c>
    </row>
    <row r="7842">
      <c r="A7842" s="255" t="s">
        <v>9019</v>
      </c>
      <c r="B7842" s="9">
        <v>0</v>
      </c>
      <c r="C7842" s="255" t="s">
        <v>9109</v>
      </c>
      <c r="D7842" s="9">
        <v>0.10117634503441388</v>
      </c>
      <c r="E7842" s="9">
        <v>17477099.499999996</v>
      </c>
      <c r="F7842" s="255" t="s">
        <v>9148</v>
      </c>
      <c r="G7842" s="9">
        <v>1</v>
      </c>
      <c r="H7842" s="255" t="s">
        <v>9169</v>
      </c>
      <c r="I7842" s="9">
        <v>4</v>
      </c>
    </row>
    <row r="7843">
      <c r="A7843" s="255" t="s">
        <v>9020</v>
      </c>
      <c r="B7843" s="9">
        <v>0</v>
      </c>
      <c r="C7843" s="255" t="s">
        <v>9110</v>
      </c>
      <c r="D7843" s="9">
        <v>0.039514586763181141</v>
      </c>
      <c r="E7843" s="9">
        <v>17477099.499999996</v>
      </c>
      <c r="F7843" s="255" t="s">
        <v>9148</v>
      </c>
      <c r="G7843" s="9">
        <v>1</v>
      </c>
      <c r="H7843" s="255" t="s">
        <v>9169</v>
      </c>
      <c r="I7843" s="9">
        <v>4</v>
      </c>
    </row>
    <row r="7844">
      <c r="A7844" s="255" t="s">
        <v>9021</v>
      </c>
      <c r="B7844" s="9">
        <v>0</v>
      </c>
      <c r="C7844" s="255" t="s">
        <v>9108</v>
      </c>
      <c r="D7844" s="9">
        <v>0.37497073378062801</v>
      </c>
      <c r="E7844" s="9">
        <v>17477099.499999996</v>
      </c>
      <c r="F7844" s="255" t="s">
        <v>9149</v>
      </c>
      <c r="G7844" s="9">
        <v>1</v>
      </c>
      <c r="H7844" s="255" t="s">
        <v>9169</v>
      </c>
      <c r="I7844" s="9">
        <v>4</v>
      </c>
    </row>
    <row r="7845">
      <c r="A7845" s="255" t="s">
        <v>9022</v>
      </c>
      <c r="B7845" s="9">
        <v>0</v>
      </c>
      <c r="C7845" s="255" t="s">
        <v>9109</v>
      </c>
      <c r="D7845" s="9">
        <v>0.10203248489737402</v>
      </c>
      <c r="E7845" s="9">
        <v>17477099.499999996</v>
      </c>
      <c r="F7845" s="255" t="s">
        <v>9149</v>
      </c>
      <c r="G7845" s="9">
        <v>1</v>
      </c>
      <c r="H7845" s="255" t="s">
        <v>9169</v>
      </c>
      <c r="I7845" s="9">
        <v>4</v>
      </c>
    </row>
    <row r="7846">
      <c r="A7846" s="255" t="s">
        <v>9023</v>
      </c>
      <c r="B7846" s="9">
        <v>0</v>
      </c>
      <c r="C7846" s="255" t="s">
        <v>9110</v>
      </c>
      <c r="D7846" s="9">
        <v>0.039817587840240747</v>
      </c>
      <c r="E7846" s="9">
        <v>17477099.499999996</v>
      </c>
      <c r="F7846" s="255" t="s">
        <v>9149</v>
      </c>
      <c r="G7846" s="9">
        <v>1</v>
      </c>
      <c r="H7846" s="255" t="s">
        <v>9169</v>
      </c>
      <c r="I7846" s="9">
        <v>4</v>
      </c>
    </row>
    <row r="7847">
      <c r="A7847" s="255" t="s">
        <v>9024</v>
      </c>
      <c r="B7847" s="9">
        <v>0</v>
      </c>
      <c r="C7847" s="255" t="s">
        <v>9106</v>
      </c>
      <c r="D7847" s="9">
        <v>0.33319490000000002</v>
      </c>
      <c r="E7847" s="9">
        <v>17477099.499999996</v>
      </c>
      <c r="F7847" s="255" t="s">
        <v>9157</v>
      </c>
      <c r="G7847" s="9">
        <v>1</v>
      </c>
      <c r="H7847" s="255" t="s">
        <v>9168</v>
      </c>
      <c r="I7847" s="9">
        <v>4</v>
      </c>
    </row>
    <row r="7848">
      <c r="A7848" s="255" t="s">
        <v>9025</v>
      </c>
      <c r="B7848" s="9">
        <v>0</v>
      </c>
      <c r="C7848" s="255" t="s">
        <v>9107</v>
      </c>
      <c r="D7848" s="9">
        <v>0.20260710000000001</v>
      </c>
      <c r="E7848" s="9">
        <v>17477099.499999996</v>
      </c>
      <c r="F7848" s="255" t="s">
        <v>9157</v>
      </c>
      <c r="G7848" s="9">
        <v>1</v>
      </c>
      <c r="H7848" s="255" t="s">
        <v>9168</v>
      </c>
      <c r="I7848" s="9">
        <v>4</v>
      </c>
    </row>
    <row r="7849">
      <c r="A7849" s="255" t="s">
        <v>9026</v>
      </c>
      <c r="B7849" s="9">
        <v>0</v>
      </c>
      <c r="C7849" s="255" t="s">
        <v>9106</v>
      </c>
      <c r="D7849" s="9">
        <v>0.33395780000000003</v>
      </c>
      <c r="E7849" s="9">
        <v>17477099.499999996</v>
      </c>
      <c r="F7849" s="255" t="s">
        <v>9150</v>
      </c>
      <c r="G7849" s="9">
        <v>1</v>
      </c>
      <c r="H7849" s="255" t="s">
        <v>9168</v>
      </c>
      <c r="I7849" s="9">
        <v>4</v>
      </c>
    </row>
    <row r="7850">
      <c r="A7850" s="255" t="s">
        <v>9027</v>
      </c>
      <c r="B7850" s="9">
        <v>0</v>
      </c>
      <c r="C7850" s="255" t="s">
        <v>9107</v>
      </c>
      <c r="D7850" s="9">
        <v>0.2033452</v>
      </c>
      <c r="E7850" s="9">
        <v>17477099.499999996</v>
      </c>
      <c r="F7850" s="255" t="s">
        <v>9150</v>
      </c>
      <c r="G7850" s="9">
        <v>1</v>
      </c>
      <c r="H7850" s="255" t="s">
        <v>9168</v>
      </c>
      <c r="I7850" s="9">
        <v>4</v>
      </c>
    </row>
    <row r="7851">
      <c r="A7851" s="255" t="s">
        <v>9028</v>
      </c>
      <c r="B7851" s="9">
        <v>0</v>
      </c>
      <c r="C7851" s="255" t="s">
        <v>9108</v>
      </c>
      <c r="D7851" s="9">
        <v>0.37093871441840698</v>
      </c>
      <c r="E7851" s="9">
        <v>17477099.499999996</v>
      </c>
      <c r="F7851" s="255" t="s">
        <v>9150</v>
      </c>
      <c r="G7851" s="9">
        <v>1</v>
      </c>
      <c r="H7851" s="255" t="s">
        <v>9169</v>
      </c>
      <c r="I7851" s="9">
        <v>4</v>
      </c>
    </row>
    <row r="7852">
      <c r="A7852" s="255" t="s">
        <v>9029</v>
      </c>
      <c r="B7852" s="9">
        <v>0</v>
      </c>
      <c r="C7852" s="255" t="s">
        <v>9109</v>
      </c>
      <c r="D7852" s="9">
        <v>0.10117634503441388</v>
      </c>
      <c r="E7852" s="9">
        <v>17477099.499999996</v>
      </c>
      <c r="F7852" s="255" t="s">
        <v>9150</v>
      </c>
      <c r="G7852" s="9">
        <v>1</v>
      </c>
      <c r="H7852" s="255" t="s">
        <v>9169</v>
      </c>
      <c r="I7852" s="9">
        <v>4</v>
      </c>
    </row>
    <row r="7853">
      <c r="A7853" s="255" t="s">
        <v>9030</v>
      </c>
      <c r="B7853" s="9">
        <v>0</v>
      </c>
      <c r="C7853" s="255" t="s">
        <v>9110</v>
      </c>
      <c r="D7853" s="9">
        <v>0.039514586763181141</v>
      </c>
      <c r="E7853" s="9">
        <v>17477099.499999996</v>
      </c>
      <c r="F7853" s="255" t="s">
        <v>9150</v>
      </c>
      <c r="G7853" s="9">
        <v>1</v>
      </c>
      <c r="H7853" s="255" t="s">
        <v>9169</v>
      </c>
      <c r="I7853" s="9">
        <v>4</v>
      </c>
    </row>
    <row r="7854">
      <c r="A7854" s="255" t="s">
        <v>9031</v>
      </c>
      <c r="B7854" s="9">
        <v>0</v>
      </c>
      <c r="C7854" s="255" t="s">
        <v>9106</v>
      </c>
      <c r="D7854" s="9">
        <v>0.33226230000000001</v>
      </c>
      <c r="E7854" s="9">
        <v>17477099.499999996</v>
      </c>
      <c r="F7854" s="255" t="s">
        <v>9151</v>
      </c>
      <c r="G7854" s="9">
        <v>1</v>
      </c>
      <c r="H7854" s="255" t="s">
        <v>9168</v>
      </c>
      <c r="I7854" s="9">
        <v>4</v>
      </c>
    </row>
    <row r="7855">
      <c r="A7855" s="255" t="s">
        <v>9032</v>
      </c>
      <c r="B7855" s="9">
        <v>0</v>
      </c>
      <c r="C7855" s="255" t="s">
        <v>9107</v>
      </c>
      <c r="D7855" s="9">
        <v>0.20106950000000001</v>
      </c>
      <c r="E7855" s="9">
        <v>17477099.499999996</v>
      </c>
      <c r="F7855" s="255" t="s">
        <v>9151</v>
      </c>
      <c r="G7855" s="9">
        <v>1</v>
      </c>
      <c r="H7855" s="255" t="s">
        <v>9168</v>
      </c>
      <c r="I7855" s="9">
        <v>4</v>
      </c>
    </row>
    <row r="7856">
      <c r="A7856" s="255" t="s">
        <v>9033</v>
      </c>
      <c r="B7856" s="9">
        <v>0</v>
      </c>
      <c r="C7856" s="255" t="s">
        <v>9108</v>
      </c>
      <c r="D7856" s="9">
        <v>0.37763888566101367</v>
      </c>
      <c r="E7856" s="9">
        <v>17477099.499999996</v>
      </c>
      <c r="F7856" s="255" t="s">
        <v>9151</v>
      </c>
      <c r="G7856" s="9">
        <v>1</v>
      </c>
      <c r="H7856" s="255" t="s">
        <v>9169</v>
      </c>
      <c r="I7856" s="9">
        <v>4</v>
      </c>
    </row>
    <row r="7857">
      <c r="A7857" s="255" t="s">
        <v>9034</v>
      </c>
      <c r="B7857" s="9">
        <v>0</v>
      </c>
      <c r="C7857" s="255" t="s">
        <v>9109</v>
      </c>
      <c r="D7857" s="9">
        <v>0.10277782159801196</v>
      </c>
      <c r="E7857" s="9">
        <v>17477099.499999996</v>
      </c>
      <c r="F7857" s="255" t="s">
        <v>9151</v>
      </c>
      <c r="G7857" s="9">
        <v>1</v>
      </c>
      <c r="H7857" s="255" t="s">
        <v>9169</v>
      </c>
      <c r="I7857" s="9">
        <v>4</v>
      </c>
    </row>
    <row r="7858">
      <c r="A7858" s="255" t="s">
        <v>9035</v>
      </c>
      <c r="B7858" s="9">
        <v>0</v>
      </c>
      <c r="C7858" s="255" t="s">
        <v>9110</v>
      </c>
      <c r="D7858" s="9">
        <v>0.040093577818988771</v>
      </c>
      <c r="E7858" s="9">
        <v>17477099.499999996</v>
      </c>
      <c r="F7858" s="255" t="s">
        <v>9151</v>
      </c>
      <c r="G7858" s="9">
        <v>1</v>
      </c>
      <c r="H7858" s="255" t="s">
        <v>9169</v>
      </c>
      <c r="I7858" s="9">
        <v>4</v>
      </c>
    </row>
    <row r="7859">
      <c r="A7859" s="255" t="s">
        <v>9036</v>
      </c>
      <c r="B7859" s="9">
        <v>0</v>
      </c>
      <c r="C7859" s="255" t="s">
        <v>9106</v>
      </c>
      <c r="D7859" s="9">
        <v>0.3355245</v>
      </c>
      <c r="E7859" s="9">
        <v>17477099.499999996</v>
      </c>
      <c r="F7859" s="255" t="s">
        <v>9152</v>
      </c>
      <c r="G7859" s="9">
        <v>1</v>
      </c>
      <c r="H7859" s="255" t="s">
        <v>9168</v>
      </c>
      <c r="I7859" s="9">
        <v>4</v>
      </c>
    </row>
    <row r="7860">
      <c r="A7860" s="255" t="s">
        <v>9037</v>
      </c>
      <c r="B7860" s="9">
        <v>0</v>
      </c>
      <c r="C7860" s="255" t="s">
        <v>9107</v>
      </c>
      <c r="D7860" s="9">
        <v>0.205757</v>
      </c>
      <c r="E7860" s="9">
        <v>17477099.499999996</v>
      </c>
      <c r="F7860" s="255" t="s">
        <v>9152</v>
      </c>
      <c r="G7860" s="9">
        <v>1</v>
      </c>
      <c r="H7860" s="255" t="s">
        <v>9168</v>
      </c>
      <c r="I7860" s="9">
        <v>4</v>
      </c>
    </row>
    <row r="7861">
      <c r="A7861" s="255" t="s">
        <v>9038</v>
      </c>
      <c r="B7861" s="9">
        <v>0</v>
      </c>
      <c r="C7861" s="255" t="s">
        <v>9108</v>
      </c>
      <c r="D7861" s="9">
        <v>0.36794570084623834</v>
      </c>
      <c r="E7861" s="9">
        <v>17477099.499999996</v>
      </c>
      <c r="F7861" s="255" t="s">
        <v>9152</v>
      </c>
      <c r="G7861" s="9">
        <v>1</v>
      </c>
      <c r="H7861" s="255" t="s">
        <v>9169</v>
      </c>
      <c r="I7861" s="9">
        <v>4</v>
      </c>
    </row>
    <row r="7862">
      <c r="A7862" s="255" t="s">
        <v>9039</v>
      </c>
      <c r="B7862" s="9">
        <v>0</v>
      </c>
      <c r="C7862" s="255" t="s">
        <v>9109</v>
      </c>
      <c r="D7862" s="9">
        <v>0.10047631398899308</v>
      </c>
      <c r="E7862" s="9">
        <v>17477099.499999996</v>
      </c>
      <c r="F7862" s="255" t="s">
        <v>9152</v>
      </c>
      <c r="G7862" s="9">
        <v>1</v>
      </c>
      <c r="H7862" s="255" t="s">
        <v>9169</v>
      </c>
      <c r="I7862" s="9">
        <v>4</v>
      </c>
    </row>
    <row r="7863">
      <c r="A7863" s="255" t="s">
        <v>9040</v>
      </c>
      <c r="B7863" s="9">
        <v>0</v>
      </c>
      <c r="C7863" s="255" t="s">
        <v>9110</v>
      </c>
      <c r="D7863" s="9">
        <v>0.03925728488880198</v>
      </c>
      <c r="E7863" s="9">
        <v>17477099.499999996</v>
      </c>
      <c r="F7863" s="255" t="s">
        <v>9152</v>
      </c>
      <c r="G7863" s="9">
        <v>1</v>
      </c>
      <c r="H7863" s="255" t="s">
        <v>9169</v>
      </c>
      <c r="I7863" s="9">
        <v>4</v>
      </c>
    </row>
    <row r="7864">
      <c r="A7864" s="255" t="s">
        <v>9041</v>
      </c>
      <c r="B7864" s="9">
        <v>0</v>
      </c>
      <c r="C7864" s="255" t="s">
        <v>9106</v>
      </c>
      <c r="D7864" s="9">
        <v>0.3355245</v>
      </c>
      <c r="E7864" s="9">
        <v>17477099.499999996</v>
      </c>
      <c r="F7864" s="255" t="s">
        <v>9153</v>
      </c>
      <c r="G7864" s="9">
        <v>1</v>
      </c>
      <c r="H7864" s="255" t="s">
        <v>9168</v>
      </c>
      <c r="I7864" s="9">
        <v>4</v>
      </c>
    </row>
    <row r="7865">
      <c r="A7865" s="255" t="s">
        <v>9042</v>
      </c>
      <c r="B7865" s="9">
        <v>0</v>
      </c>
      <c r="C7865" s="255" t="s">
        <v>9107</v>
      </c>
      <c r="D7865" s="9">
        <v>0.205757</v>
      </c>
      <c r="E7865" s="9">
        <v>17477099.499999996</v>
      </c>
      <c r="F7865" s="255" t="s">
        <v>9153</v>
      </c>
      <c r="G7865" s="9">
        <v>1</v>
      </c>
      <c r="H7865" s="255" t="s">
        <v>9168</v>
      </c>
      <c r="I7865" s="9">
        <v>4</v>
      </c>
    </row>
    <row r="7866">
      <c r="A7866" s="255" t="s">
        <v>9043</v>
      </c>
      <c r="B7866" s="9">
        <v>0</v>
      </c>
      <c r="C7866" s="255" t="s">
        <v>9108</v>
      </c>
      <c r="D7866" s="9">
        <v>0.36794570084623834</v>
      </c>
      <c r="E7866" s="9">
        <v>17477099.499999996</v>
      </c>
      <c r="F7866" s="255" t="s">
        <v>9153</v>
      </c>
      <c r="G7866" s="9">
        <v>1</v>
      </c>
      <c r="H7866" s="255" t="s">
        <v>9169</v>
      </c>
      <c r="I7866" s="9">
        <v>4</v>
      </c>
    </row>
    <row r="7867">
      <c r="A7867" s="255" t="s">
        <v>9044</v>
      </c>
      <c r="B7867" s="9">
        <v>0</v>
      </c>
      <c r="C7867" s="255" t="s">
        <v>9109</v>
      </c>
      <c r="D7867" s="9">
        <v>0.10047631398899308</v>
      </c>
      <c r="E7867" s="9">
        <v>17477099.499999996</v>
      </c>
      <c r="F7867" s="255" t="s">
        <v>9153</v>
      </c>
      <c r="G7867" s="9">
        <v>1</v>
      </c>
      <c r="H7867" s="255" t="s">
        <v>9169</v>
      </c>
      <c r="I7867" s="9">
        <v>4</v>
      </c>
    </row>
    <row r="7868">
      <c r="A7868" s="255" t="s">
        <v>9045</v>
      </c>
      <c r="B7868" s="9">
        <v>0</v>
      </c>
      <c r="C7868" s="255" t="s">
        <v>9110</v>
      </c>
      <c r="D7868" s="9">
        <v>0.03925728488880198</v>
      </c>
      <c r="E7868" s="9">
        <v>17477099.499999996</v>
      </c>
      <c r="F7868" s="255" t="s">
        <v>9153</v>
      </c>
      <c r="G7868" s="9">
        <v>1</v>
      </c>
      <c r="H7868" s="255" t="s">
        <v>9169</v>
      </c>
      <c r="I7868" s="9">
        <v>4</v>
      </c>
    </row>
    <row r="7869">
      <c r="A7869" s="255" t="s">
        <v>9046</v>
      </c>
      <c r="B7869" s="9">
        <v>0</v>
      </c>
      <c r="C7869" s="255" t="s">
        <v>9106</v>
      </c>
      <c r="D7869" s="9">
        <v>0.33339239999999998</v>
      </c>
      <c r="E7869" s="9">
        <v>17477099.499999996</v>
      </c>
      <c r="F7869" s="255" t="s">
        <v>9154</v>
      </c>
      <c r="G7869" s="9">
        <v>1</v>
      </c>
      <c r="H7869" s="255" t="s">
        <v>9168</v>
      </c>
      <c r="I7869" s="9">
        <v>4</v>
      </c>
    </row>
    <row r="7870">
      <c r="A7870" s="255" t="s">
        <v>9047</v>
      </c>
      <c r="B7870" s="9">
        <v>0</v>
      </c>
      <c r="C7870" s="255" t="s">
        <v>9107</v>
      </c>
      <c r="D7870" s="9">
        <v>0.2026066</v>
      </c>
      <c r="E7870" s="9">
        <v>17477099.499999996</v>
      </c>
      <c r="F7870" s="255" t="s">
        <v>9154</v>
      </c>
      <c r="G7870" s="9">
        <v>1</v>
      </c>
      <c r="H7870" s="255" t="s">
        <v>9168</v>
      </c>
      <c r="I7870" s="9">
        <v>4</v>
      </c>
    </row>
    <row r="7871">
      <c r="A7871" s="255" t="s">
        <v>9048</v>
      </c>
      <c r="B7871" s="9">
        <v>0</v>
      </c>
      <c r="C7871" s="255" t="s">
        <v>9108</v>
      </c>
      <c r="D7871" s="9">
        <v>0.37361527728734195</v>
      </c>
      <c r="E7871" s="9">
        <v>17477099.499999996</v>
      </c>
      <c r="F7871" s="255" t="s">
        <v>9154</v>
      </c>
      <c r="G7871" s="9">
        <v>1</v>
      </c>
      <c r="H7871" s="255" t="s">
        <v>9169</v>
      </c>
      <c r="I7871" s="9">
        <v>4</v>
      </c>
    </row>
    <row r="7872">
      <c r="A7872" s="255" t="s">
        <v>9049</v>
      </c>
      <c r="B7872" s="9">
        <v>0</v>
      </c>
      <c r="C7872" s="255" t="s">
        <v>9109</v>
      </c>
      <c r="D7872" s="9">
        <v>0.10213152684112706</v>
      </c>
      <c r="E7872" s="9">
        <v>17477099.499999996</v>
      </c>
      <c r="F7872" s="255" t="s">
        <v>9154</v>
      </c>
      <c r="G7872" s="9">
        <v>1</v>
      </c>
      <c r="H7872" s="255" t="s">
        <v>9169</v>
      </c>
      <c r="I7872" s="9">
        <v>4</v>
      </c>
    </row>
    <row r="7873">
      <c r="A7873" s="255" t="s">
        <v>9050</v>
      </c>
      <c r="B7873" s="9">
        <v>0</v>
      </c>
      <c r="C7873" s="255" t="s">
        <v>9110</v>
      </c>
      <c r="D7873" s="9">
        <v>0.039918829569583085</v>
      </c>
      <c r="E7873" s="9">
        <v>17477099.499999996</v>
      </c>
      <c r="F7873" s="255" t="s">
        <v>9154</v>
      </c>
      <c r="G7873" s="9">
        <v>1</v>
      </c>
      <c r="H7873" s="255" t="s">
        <v>9169</v>
      </c>
      <c r="I7873" s="9">
        <v>4</v>
      </c>
    </row>
    <row r="7874">
      <c r="A7874" s="255" t="s">
        <v>9051</v>
      </c>
      <c r="B7874" s="9">
        <v>0</v>
      </c>
      <c r="C7874" s="255" t="s">
        <v>9106</v>
      </c>
      <c r="D7874" s="9">
        <v>0.33339239999999998</v>
      </c>
      <c r="E7874" s="9">
        <v>17477099.499999996</v>
      </c>
      <c r="F7874" s="255" t="s">
        <v>9155</v>
      </c>
      <c r="G7874" s="9">
        <v>1</v>
      </c>
      <c r="H7874" s="255" t="s">
        <v>9168</v>
      </c>
      <c r="I7874" s="9">
        <v>4</v>
      </c>
    </row>
    <row r="7875">
      <c r="A7875" s="255" t="s">
        <v>9052</v>
      </c>
      <c r="B7875" s="9">
        <v>0</v>
      </c>
      <c r="C7875" s="255" t="s">
        <v>9107</v>
      </c>
      <c r="D7875" s="9">
        <v>0.2026066</v>
      </c>
      <c r="E7875" s="9">
        <v>17477099.499999996</v>
      </c>
      <c r="F7875" s="255" t="s">
        <v>9155</v>
      </c>
      <c r="G7875" s="9">
        <v>1</v>
      </c>
      <c r="H7875" s="255" t="s">
        <v>9168</v>
      </c>
      <c r="I7875" s="9">
        <v>4</v>
      </c>
    </row>
    <row r="7876">
      <c r="A7876" s="255" t="s">
        <v>9053</v>
      </c>
      <c r="B7876" s="9">
        <v>0</v>
      </c>
      <c r="C7876" s="255" t="s">
        <v>9108</v>
      </c>
      <c r="D7876" s="9">
        <v>0.37361527728734195</v>
      </c>
      <c r="E7876" s="9">
        <v>17477099.499999996</v>
      </c>
      <c r="F7876" s="255" t="s">
        <v>9155</v>
      </c>
      <c r="G7876" s="9">
        <v>1</v>
      </c>
      <c r="H7876" s="255" t="s">
        <v>9169</v>
      </c>
      <c r="I7876" s="9">
        <v>4</v>
      </c>
    </row>
    <row r="7877">
      <c r="A7877" s="255" t="s">
        <v>9054</v>
      </c>
      <c r="B7877" s="9">
        <v>0</v>
      </c>
      <c r="C7877" s="255" t="s">
        <v>9109</v>
      </c>
      <c r="D7877" s="9">
        <v>0.10213152684112706</v>
      </c>
      <c r="E7877" s="9">
        <v>17477099.499999996</v>
      </c>
      <c r="F7877" s="255" t="s">
        <v>9155</v>
      </c>
      <c r="G7877" s="9">
        <v>1</v>
      </c>
      <c r="H7877" s="255" t="s">
        <v>9169</v>
      </c>
      <c r="I7877" s="9">
        <v>4</v>
      </c>
    </row>
    <row r="7878">
      <c r="A7878" s="255" t="s">
        <v>9055</v>
      </c>
      <c r="B7878" s="9">
        <v>0</v>
      </c>
      <c r="C7878" s="255" t="s">
        <v>9110</v>
      </c>
      <c r="D7878" s="9">
        <v>0.039918829569583085</v>
      </c>
      <c r="E7878" s="9">
        <v>17477099.499999996</v>
      </c>
      <c r="F7878" s="255" t="s">
        <v>9155</v>
      </c>
      <c r="G7878" s="9">
        <v>1</v>
      </c>
      <c r="H7878" s="255" t="s">
        <v>9169</v>
      </c>
      <c r="I7878" s="9">
        <v>4</v>
      </c>
    </row>
    <row r="7879">
      <c r="A7879" s="255" t="s">
        <v>9056</v>
      </c>
      <c r="B7879" s="9">
        <v>0</v>
      </c>
      <c r="C7879" s="255" t="s">
        <v>9106</v>
      </c>
      <c r="D7879" s="9">
        <v>0.33437709999999998</v>
      </c>
      <c r="E7879" s="9">
        <v>17477099.499999996</v>
      </c>
      <c r="F7879" s="255" t="s">
        <v>9156</v>
      </c>
      <c r="G7879" s="9">
        <v>1</v>
      </c>
      <c r="H7879" s="255" t="s">
        <v>9168</v>
      </c>
      <c r="I7879" s="9">
        <v>4</v>
      </c>
    </row>
    <row r="7880">
      <c r="A7880" s="255" t="s">
        <v>9057</v>
      </c>
      <c r="B7880" s="9">
        <v>0</v>
      </c>
      <c r="C7880" s="255" t="s">
        <v>9107</v>
      </c>
      <c r="D7880" s="9">
        <v>0.204176</v>
      </c>
      <c r="E7880" s="9">
        <v>17477099.499999996</v>
      </c>
      <c r="F7880" s="255" t="s">
        <v>9156</v>
      </c>
      <c r="G7880" s="9">
        <v>1</v>
      </c>
      <c r="H7880" s="255" t="s">
        <v>9168</v>
      </c>
      <c r="I7880" s="9">
        <v>4</v>
      </c>
    </row>
    <row r="7881">
      <c r="A7881" s="255" t="s">
        <v>9058</v>
      </c>
      <c r="B7881" s="9">
        <v>0</v>
      </c>
      <c r="C7881" s="255" t="s">
        <v>9108</v>
      </c>
      <c r="D7881" s="9">
        <v>0.37213227911472307</v>
      </c>
      <c r="E7881" s="9">
        <v>17477099.499999996</v>
      </c>
      <c r="F7881" s="255" t="s">
        <v>9156</v>
      </c>
      <c r="G7881" s="9">
        <v>1</v>
      </c>
      <c r="H7881" s="255" t="s">
        <v>9169</v>
      </c>
      <c r="I7881" s="9">
        <v>4</v>
      </c>
    </row>
    <row r="7882">
      <c r="A7882" s="255" t="s">
        <v>9059</v>
      </c>
      <c r="B7882" s="9">
        <v>0</v>
      </c>
      <c r="C7882" s="255" t="s">
        <v>9109</v>
      </c>
      <c r="D7882" s="9">
        <v>0.10107058560864392</v>
      </c>
      <c r="E7882" s="9">
        <v>17477099.499999996</v>
      </c>
      <c r="F7882" s="255" t="s">
        <v>9156</v>
      </c>
      <c r="G7882" s="9">
        <v>1</v>
      </c>
      <c r="H7882" s="255" t="s">
        <v>9169</v>
      </c>
      <c r="I7882" s="9">
        <v>4</v>
      </c>
    </row>
    <row r="7883">
      <c r="A7883" s="255" t="s">
        <v>9060</v>
      </c>
      <c r="B7883" s="9">
        <v>0</v>
      </c>
      <c r="C7883" s="255" t="s">
        <v>9110</v>
      </c>
      <c r="D7883" s="9">
        <v>0.039413704225282557</v>
      </c>
      <c r="E7883" s="9">
        <v>17477099.499999996</v>
      </c>
      <c r="F7883" s="255" t="s">
        <v>9156</v>
      </c>
      <c r="G7883" s="9">
        <v>1</v>
      </c>
      <c r="H7883" s="255" t="s">
        <v>9169</v>
      </c>
      <c r="I7883" s="9">
        <v>4</v>
      </c>
    </row>
    <row r="7884">
      <c r="A7884" s="255" t="s">
        <v>9061</v>
      </c>
      <c r="B7884" s="9">
        <v>0</v>
      </c>
      <c r="C7884" s="255" t="s">
        <v>9108</v>
      </c>
      <c r="D7884" s="9">
        <v>0.37559256263971064</v>
      </c>
      <c r="E7884" s="9">
        <v>17477099.499999996</v>
      </c>
      <c r="F7884" s="255" t="s">
        <v>9157</v>
      </c>
      <c r="G7884" s="9">
        <v>1</v>
      </c>
      <c r="H7884" s="255" t="s">
        <v>9169</v>
      </c>
      <c r="I7884" s="9">
        <v>4</v>
      </c>
    </row>
    <row r="7885">
      <c r="A7885" s="255" t="s">
        <v>9062</v>
      </c>
      <c r="B7885" s="9">
        <v>0</v>
      </c>
      <c r="C7885" s="255" t="s">
        <v>9109</v>
      </c>
      <c r="D7885" s="9">
        <v>0.10223850289615788</v>
      </c>
      <c r="E7885" s="9">
        <v>17477099.499999996</v>
      </c>
      <c r="F7885" s="255" t="s">
        <v>9157</v>
      </c>
      <c r="G7885" s="9">
        <v>1</v>
      </c>
      <c r="H7885" s="255" t="s">
        <v>9169</v>
      </c>
      <c r="I7885" s="9">
        <v>4</v>
      </c>
    </row>
    <row r="7886">
      <c r="A7886" s="255" t="s">
        <v>9063</v>
      </c>
      <c r="B7886" s="9">
        <v>0</v>
      </c>
      <c r="C7886" s="255" t="s">
        <v>9110</v>
      </c>
      <c r="D7886" s="9">
        <v>0.039869140468746483</v>
      </c>
      <c r="E7886" s="9">
        <v>17477099.499999996</v>
      </c>
      <c r="F7886" s="255" t="s">
        <v>9157</v>
      </c>
      <c r="G7886" s="9">
        <v>1</v>
      </c>
      <c r="H7886" s="255" t="s">
        <v>9169</v>
      </c>
      <c r="I7886" s="9">
        <v>4</v>
      </c>
    </row>
    <row r="7887">
      <c r="A7887" s="255" t="s">
        <v>9064</v>
      </c>
      <c r="B7887" s="9">
        <v>0</v>
      </c>
      <c r="C7887" s="255" t="s">
        <v>9106</v>
      </c>
      <c r="D7887" s="9">
        <v>0.33288709999999999</v>
      </c>
      <c r="E7887" s="9">
        <v>17477099.499999996</v>
      </c>
      <c r="F7887" s="255" t="s">
        <v>9158</v>
      </c>
      <c r="G7887" s="9">
        <v>1</v>
      </c>
      <c r="H7887" s="255" t="s">
        <v>9168</v>
      </c>
      <c r="I7887" s="9">
        <v>4</v>
      </c>
    </row>
    <row r="7888">
      <c r="A7888" s="255" t="s">
        <v>9065</v>
      </c>
      <c r="B7888" s="9">
        <v>0</v>
      </c>
      <c r="C7888" s="255" t="s">
        <v>9107</v>
      </c>
      <c r="D7888" s="9">
        <v>0.2019089</v>
      </c>
      <c r="E7888" s="9">
        <v>17477099.499999996</v>
      </c>
      <c r="F7888" s="255" t="s">
        <v>9158</v>
      </c>
      <c r="G7888" s="9">
        <v>1</v>
      </c>
      <c r="H7888" s="255" t="s">
        <v>9168</v>
      </c>
      <c r="I7888" s="9">
        <v>4</v>
      </c>
    </row>
    <row r="7889">
      <c r="A7889" s="255" t="s">
        <v>9066</v>
      </c>
      <c r="B7889" s="9">
        <v>0</v>
      </c>
      <c r="C7889" s="255" t="s">
        <v>9108</v>
      </c>
      <c r="D7889" s="9">
        <v>0.37683526712731402</v>
      </c>
      <c r="E7889" s="9">
        <v>17477099.499999996</v>
      </c>
      <c r="F7889" s="255" t="s">
        <v>9158</v>
      </c>
      <c r="G7889" s="9">
        <v>1</v>
      </c>
      <c r="H7889" s="255" t="s">
        <v>9169</v>
      </c>
      <c r="I7889" s="9">
        <v>4</v>
      </c>
    </row>
    <row r="7890">
      <c r="A7890" s="255" t="s">
        <v>9067</v>
      </c>
      <c r="B7890" s="9">
        <v>0</v>
      </c>
      <c r="C7890" s="255" t="s">
        <v>9109</v>
      </c>
      <c r="D7890" s="9">
        <v>0.10256935982399985</v>
      </c>
      <c r="E7890" s="9">
        <v>17477099.499999996</v>
      </c>
      <c r="F7890" s="255" t="s">
        <v>9158</v>
      </c>
      <c r="G7890" s="9">
        <v>1</v>
      </c>
      <c r="H7890" s="255" t="s">
        <v>9169</v>
      </c>
      <c r="I7890" s="9">
        <v>4</v>
      </c>
    </row>
    <row r="7891">
      <c r="A7891" s="255" t="s">
        <v>9068</v>
      </c>
      <c r="B7891" s="9">
        <v>0</v>
      </c>
      <c r="C7891" s="255" t="s">
        <v>9110</v>
      </c>
      <c r="D7891" s="9">
        <v>0.040041326819519676</v>
      </c>
      <c r="E7891" s="9">
        <v>17477099.499999996</v>
      </c>
      <c r="F7891" s="255" t="s">
        <v>9158</v>
      </c>
      <c r="G7891" s="9">
        <v>1</v>
      </c>
      <c r="H7891" s="255" t="s">
        <v>9169</v>
      </c>
      <c r="I7891" s="9">
        <v>4</v>
      </c>
    </row>
    <row r="7892">
      <c r="A7892" s="255" t="s">
        <v>9069</v>
      </c>
      <c r="B7892" s="9">
        <v>0</v>
      </c>
      <c r="C7892" s="255" t="s">
        <v>9106</v>
      </c>
      <c r="D7892" s="9">
        <v>0.3351827</v>
      </c>
      <c r="E7892" s="9">
        <v>17477099.499999996</v>
      </c>
      <c r="F7892" s="255" t="s">
        <v>9159</v>
      </c>
      <c r="G7892" s="9">
        <v>1</v>
      </c>
      <c r="H7892" s="255" t="s">
        <v>9168</v>
      </c>
      <c r="I7892" s="9">
        <v>4</v>
      </c>
    </row>
    <row r="7893">
      <c r="A7893" s="255" t="s">
        <v>9070</v>
      </c>
      <c r="B7893" s="9">
        <v>0</v>
      </c>
      <c r="C7893" s="255" t="s">
        <v>9107</v>
      </c>
      <c r="D7893" s="9">
        <v>0.205619</v>
      </c>
      <c r="E7893" s="9">
        <v>17477099.499999996</v>
      </c>
      <c r="F7893" s="255" t="s">
        <v>9159</v>
      </c>
      <c r="G7893" s="9">
        <v>1</v>
      </c>
      <c r="H7893" s="255" t="s">
        <v>9168</v>
      </c>
      <c r="I7893" s="9">
        <v>4</v>
      </c>
    </row>
    <row r="7894">
      <c r="A7894" s="255" t="s">
        <v>9071</v>
      </c>
      <c r="B7894" s="9">
        <v>0</v>
      </c>
      <c r="C7894" s="255" t="s">
        <v>9108</v>
      </c>
      <c r="D7894" s="9">
        <v>0.37255602703426033</v>
      </c>
      <c r="E7894" s="9">
        <v>17477099.499999996</v>
      </c>
      <c r="F7894" s="255" t="s">
        <v>9159</v>
      </c>
      <c r="G7894" s="9">
        <v>1</v>
      </c>
      <c r="H7894" s="255" t="s">
        <v>9169</v>
      </c>
      <c r="I7894" s="9">
        <v>4</v>
      </c>
    </row>
    <row r="7895">
      <c r="A7895" s="255" t="s">
        <v>9072</v>
      </c>
      <c r="B7895" s="9">
        <v>0</v>
      </c>
      <c r="C7895" s="255" t="s">
        <v>9109</v>
      </c>
      <c r="D7895" s="9">
        <v>0.10124592789932578</v>
      </c>
      <c r="E7895" s="9">
        <v>17477099.499999996</v>
      </c>
      <c r="F7895" s="255" t="s">
        <v>9159</v>
      </c>
      <c r="G7895" s="9">
        <v>1</v>
      </c>
      <c r="H7895" s="255" t="s">
        <v>9169</v>
      </c>
      <c r="I7895" s="9">
        <v>4</v>
      </c>
    </row>
    <row r="7896">
      <c r="A7896" s="255" t="s">
        <v>9073</v>
      </c>
      <c r="B7896" s="9">
        <v>0</v>
      </c>
      <c r="C7896" s="255" t="s">
        <v>9110</v>
      </c>
      <c r="D7896" s="9">
        <v>0.039499521336486827</v>
      </c>
      <c r="E7896" s="9">
        <v>17477099.499999996</v>
      </c>
      <c r="F7896" s="255" t="s">
        <v>9159</v>
      </c>
      <c r="G7896" s="9">
        <v>1</v>
      </c>
      <c r="H7896" s="255" t="s">
        <v>9169</v>
      </c>
      <c r="I7896" s="9">
        <v>4</v>
      </c>
    </row>
    <row r="7897">
      <c r="A7897" s="255" t="s">
        <v>9074</v>
      </c>
      <c r="B7897" s="9">
        <v>0</v>
      </c>
      <c r="C7897" s="255" t="s">
        <v>9106</v>
      </c>
      <c r="D7897" s="9">
        <v>0.3339684</v>
      </c>
      <c r="E7897" s="9">
        <v>17477099.499999996</v>
      </c>
      <c r="F7897" s="255" t="s">
        <v>9160</v>
      </c>
      <c r="G7897" s="9">
        <v>1</v>
      </c>
      <c r="H7897" s="255" t="s">
        <v>9168</v>
      </c>
      <c r="I7897" s="9">
        <v>4</v>
      </c>
    </row>
    <row r="7898">
      <c r="A7898" s="255" t="s">
        <v>9075</v>
      </c>
      <c r="B7898" s="9">
        <v>0</v>
      </c>
      <c r="C7898" s="255" t="s">
        <v>9107</v>
      </c>
      <c r="D7898" s="9">
        <v>0.2035951</v>
      </c>
      <c r="E7898" s="9">
        <v>17477099.499999996</v>
      </c>
      <c r="F7898" s="255" t="s">
        <v>9160</v>
      </c>
      <c r="G7898" s="9">
        <v>1</v>
      </c>
      <c r="H7898" s="255" t="s">
        <v>9168</v>
      </c>
      <c r="I7898" s="9">
        <v>4</v>
      </c>
    </row>
    <row r="7899">
      <c r="A7899" s="255" t="s">
        <v>9076</v>
      </c>
      <c r="B7899" s="9">
        <v>0</v>
      </c>
      <c r="C7899" s="255" t="s">
        <v>9108</v>
      </c>
      <c r="D7899" s="9">
        <v>0.37352741990252447</v>
      </c>
      <c r="E7899" s="9">
        <v>17477099.499999996</v>
      </c>
      <c r="F7899" s="255" t="s">
        <v>9160</v>
      </c>
      <c r="G7899" s="9">
        <v>1</v>
      </c>
      <c r="H7899" s="255" t="s">
        <v>9169</v>
      </c>
      <c r="I7899" s="9">
        <v>4</v>
      </c>
    </row>
    <row r="7900">
      <c r="A7900" s="255" t="s">
        <v>9077</v>
      </c>
      <c r="B7900" s="9">
        <v>0</v>
      </c>
      <c r="C7900" s="255" t="s">
        <v>9109</v>
      </c>
      <c r="D7900" s="9">
        <v>0.10134362050706545</v>
      </c>
      <c r="E7900" s="9">
        <v>17477099.499999996</v>
      </c>
      <c r="F7900" s="255" t="s">
        <v>9160</v>
      </c>
      <c r="G7900" s="9">
        <v>1</v>
      </c>
      <c r="H7900" s="255" t="s">
        <v>9169</v>
      </c>
      <c r="I7900" s="9">
        <v>4</v>
      </c>
    </row>
    <row r="7901">
      <c r="A7901" s="255" t="s">
        <v>9078</v>
      </c>
      <c r="B7901" s="9">
        <v>0</v>
      </c>
      <c r="C7901" s="255" t="s">
        <v>9110</v>
      </c>
      <c r="D7901" s="9">
        <v>0.039519724675034992</v>
      </c>
      <c r="E7901" s="9">
        <v>17477099.499999996</v>
      </c>
      <c r="F7901" s="255" t="s">
        <v>9160</v>
      </c>
      <c r="G7901" s="9">
        <v>1</v>
      </c>
      <c r="H7901" s="255" t="s">
        <v>9169</v>
      </c>
      <c r="I7901" s="9">
        <v>4</v>
      </c>
    </row>
    <row r="7902">
      <c r="A7902" s="255" t="s">
        <v>9079</v>
      </c>
      <c r="B7902" s="9">
        <v>0</v>
      </c>
      <c r="C7902" s="255" t="s">
        <v>9106</v>
      </c>
      <c r="D7902" s="9">
        <v>0.33533089999999999</v>
      </c>
      <c r="E7902" s="9">
        <v>17477099.499999996</v>
      </c>
      <c r="F7902" s="255" t="s">
        <v>9161</v>
      </c>
      <c r="G7902" s="9">
        <v>1</v>
      </c>
      <c r="H7902" s="255" t="s">
        <v>9168</v>
      </c>
      <c r="I7902" s="9">
        <v>4</v>
      </c>
    </row>
    <row r="7903">
      <c r="A7903" s="255" t="s">
        <v>9080</v>
      </c>
      <c r="B7903" s="9">
        <v>0</v>
      </c>
      <c r="C7903" s="255" t="s">
        <v>9107</v>
      </c>
      <c r="D7903" s="9">
        <v>0.20576439999999999</v>
      </c>
      <c r="E7903" s="9">
        <v>17477099.499999996</v>
      </c>
      <c r="F7903" s="255" t="s">
        <v>9161</v>
      </c>
      <c r="G7903" s="9">
        <v>1</v>
      </c>
      <c r="H7903" s="255" t="s">
        <v>9168</v>
      </c>
      <c r="I7903" s="9">
        <v>4</v>
      </c>
    </row>
    <row r="7904">
      <c r="A7904" s="255" t="s">
        <v>9081</v>
      </c>
      <c r="B7904" s="9">
        <v>0</v>
      </c>
      <c r="C7904" s="255" t="s">
        <v>9108</v>
      </c>
      <c r="D7904" s="9">
        <v>0.37069941084251046</v>
      </c>
      <c r="E7904" s="9">
        <v>17477099.499999996</v>
      </c>
      <c r="F7904" s="255" t="s">
        <v>9161</v>
      </c>
      <c r="G7904" s="9">
        <v>1</v>
      </c>
      <c r="H7904" s="255" t="s">
        <v>9169</v>
      </c>
      <c r="I7904" s="9">
        <v>4</v>
      </c>
    </row>
    <row r="7905">
      <c r="A7905" s="255" t="s">
        <v>9082</v>
      </c>
      <c r="B7905" s="9">
        <v>0</v>
      </c>
      <c r="C7905" s="255" t="s">
        <v>9109</v>
      </c>
      <c r="D7905" s="9">
        <v>0.10056385849444129</v>
      </c>
      <c r="E7905" s="9">
        <v>17477099.499999996</v>
      </c>
      <c r="F7905" s="255" t="s">
        <v>9161</v>
      </c>
      <c r="G7905" s="9">
        <v>1</v>
      </c>
      <c r="H7905" s="255" t="s">
        <v>9169</v>
      </c>
      <c r="I7905" s="9">
        <v>4</v>
      </c>
    </row>
    <row r="7906">
      <c r="A7906" s="255" t="s">
        <v>9083</v>
      </c>
      <c r="B7906" s="9">
        <v>0</v>
      </c>
      <c r="C7906" s="255" t="s">
        <v>9110</v>
      </c>
      <c r="D7906" s="9">
        <v>0.039204830420115896</v>
      </c>
      <c r="E7906" s="9">
        <v>17477099.499999996</v>
      </c>
      <c r="F7906" s="255" t="s">
        <v>9161</v>
      </c>
      <c r="G7906" s="9">
        <v>1</v>
      </c>
      <c r="H7906" s="255" t="s">
        <v>9169</v>
      </c>
      <c r="I7906" s="9">
        <v>4</v>
      </c>
    </row>
    <row r="7907">
      <c r="A7907" s="255" t="s">
        <v>9084</v>
      </c>
      <c r="B7907" s="9">
        <v>0</v>
      </c>
      <c r="C7907" s="255" t="s">
        <v>9106</v>
      </c>
      <c r="D7907" s="9">
        <v>0.33420149999999998</v>
      </c>
      <c r="E7907" s="9">
        <v>17477099.499999996</v>
      </c>
      <c r="F7907" s="255" t="s">
        <v>9162</v>
      </c>
      <c r="G7907" s="9">
        <v>1</v>
      </c>
      <c r="H7907" s="255" t="s">
        <v>9168</v>
      </c>
      <c r="I7907" s="9">
        <v>4</v>
      </c>
    </row>
    <row r="7908">
      <c r="A7908" s="255" t="s">
        <v>9085</v>
      </c>
      <c r="B7908" s="9">
        <v>0</v>
      </c>
      <c r="C7908" s="255" t="s">
        <v>9107</v>
      </c>
      <c r="D7908" s="9">
        <v>0.20364699999999999</v>
      </c>
      <c r="E7908" s="9">
        <v>17477099.499999996</v>
      </c>
      <c r="F7908" s="255" t="s">
        <v>9162</v>
      </c>
      <c r="G7908" s="9">
        <v>1</v>
      </c>
      <c r="H7908" s="255" t="s">
        <v>9168</v>
      </c>
      <c r="I7908" s="9">
        <v>4</v>
      </c>
    </row>
    <row r="7909">
      <c r="A7909" s="255" t="s">
        <v>9086</v>
      </c>
      <c r="B7909" s="9">
        <v>0</v>
      </c>
      <c r="C7909" s="255" t="s">
        <v>9108</v>
      </c>
      <c r="D7909" s="9">
        <v>0.37076896445114577</v>
      </c>
      <c r="E7909" s="9">
        <v>17477099.499999996</v>
      </c>
      <c r="F7909" s="255" t="s">
        <v>9162</v>
      </c>
      <c r="G7909" s="9">
        <v>1</v>
      </c>
      <c r="H7909" s="255" t="s">
        <v>9169</v>
      </c>
      <c r="I7909" s="9">
        <v>4</v>
      </c>
    </row>
    <row r="7910">
      <c r="A7910" s="255" t="s">
        <v>9087</v>
      </c>
      <c r="B7910" s="9">
        <v>0</v>
      </c>
      <c r="C7910" s="255" t="s">
        <v>9109</v>
      </c>
      <c r="D7910" s="9">
        <v>0.1009713098441142</v>
      </c>
      <c r="E7910" s="9">
        <v>17477099.499999996</v>
      </c>
      <c r="F7910" s="255" t="s">
        <v>9162</v>
      </c>
      <c r="G7910" s="9">
        <v>1</v>
      </c>
      <c r="H7910" s="255" t="s">
        <v>9169</v>
      </c>
      <c r="I7910" s="9">
        <v>4</v>
      </c>
    </row>
    <row r="7911">
      <c r="A7911" s="255" t="s">
        <v>9088</v>
      </c>
      <c r="B7911" s="9">
        <v>0</v>
      </c>
      <c r="C7911" s="255" t="s">
        <v>9110</v>
      </c>
      <c r="D7911" s="9">
        <v>0.039450430518077888</v>
      </c>
      <c r="E7911" s="9">
        <v>17477099.499999996</v>
      </c>
      <c r="F7911" s="255" t="s">
        <v>9162</v>
      </c>
      <c r="G7911" s="9">
        <v>1</v>
      </c>
      <c r="H7911" s="255" t="s">
        <v>9169</v>
      </c>
      <c r="I7911" s="9">
        <v>4</v>
      </c>
    </row>
    <row r="7912">
      <c r="A7912" s="255" t="s">
        <v>9089</v>
      </c>
      <c r="B7912" s="9">
        <v>0</v>
      </c>
      <c r="C7912" s="255" t="s">
        <v>9106</v>
      </c>
      <c r="D7912" s="9">
        <v>0.33362330000000001</v>
      </c>
      <c r="E7912" s="9">
        <v>17477099.499999996</v>
      </c>
      <c r="F7912" s="255" t="s">
        <v>9163</v>
      </c>
      <c r="G7912" s="9">
        <v>1</v>
      </c>
      <c r="H7912" s="255" t="s">
        <v>9168</v>
      </c>
      <c r="I7912" s="9">
        <v>4</v>
      </c>
    </row>
    <row r="7913">
      <c r="A7913" s="255" t="s">
        <v>9090</v>
      </c>
      <c r="B7913" s="9">
        <v>0</v>
      </c>
      <c r="C7913" s="255" t="s">
        <v>9107</v>
      </c>
      <c r="D7913" s="9">
        <v>0.20323169999999999</v>
      </c>
      <c r="E7913" s="9">
        <v>17477099.499999996</v>
      </c>
      <c r="F7913" s="255" t="s">
        <v>9163</v>
      </c>
      <c r="G7913" s="9">
        <v>1</v>
      </c>
      <c r="H7913" s="255" t="s">
        <v>9168</v>
      </c>
      <c r="I7913" s="9">
        <v>4</v>
      </c>
    </row>
    <row r="7914">
      <c r="A7914" s="255" t="s">
        <v>9091</v>
      </c>
      <c r="B7914" s="9">
        <v>0</v>
      </c>
      <c r="C7914" s="255" t="s">
        <v>9108</v>
      </c>
      <c r="D7914" s="9">
        <v>0.37718002370434123</v>
      </c>
      <c r="E7914" s="9">
        <v>17477099.499999996</v>
      </c>
      <c r="F7914" s="255" t="s">
        <v>9163</v>
      </c>
      <c r="G7914" s="9">
        <v>1</v>
      </c>
      <c r="H7914" s="255" t="s">
        <v>9169</v>
      </c>
      <c r="I7914" s="9">
        <v>4</v>
      </c>
    </row>
    <row r="7915">
      <c r="A7915" s="255" t="s">
        <v>9092</v>
      </c>
      <c r="B7915" s="9">
        <v>0</v>
      </c>
      <c r="C7915" s="255" t="s">
        <v>9109</v>
      </c>
      <c r="D7915" s="9">
        <v>0.10300926517154509</v>
      </c>
      <c r="E7915" s="9">
        <v>17477099.499999996</v>
      </c>
      <c r="F7915" s="255" t="s">
        <v>9163</v>
      </c>
      <c r="G7915" s="9">
        <v>1</v>
      </c>
      <c r="H7915" s="255" t="s">
        <v>9169</v>
      </c>
      <c r="I7915" s="9">
        <v>4</v>
      </c>
    </row>
    <row r="7916">
      <c r="A7916" s="255" t="s">
        <v>9093</v>
      </c>
      <c r="B7916" s="9">
        <v>0</v>
      </c>
      <c r="C7916" s="255" t="s">
        <v>9110</v>
      </c>
      <c r="D7916" s="9">
        <v>0.040242623152783215</v>
      </c>
      <c r="E7916" s="9">
        <v>17477099.499999996</v>
      </c>
      <c r="F7916" s="255" t="s">
        <v>9163</v>
      </c>
      <c r="G7916" s="9">
        <v>1</v>
      </c>
      <c r="H7916" s="255" t="s">
        <v>9169</v>
      </c>
      <c r="I7916" s="9">
        <v>4</v>
      </c>
    </row>
    <row r="7917">
      <c r="A7917" s="255" t="s">
        <v>9094</v>
      </c>
      <c r="B7917" s="9">
        <v>0</v>
      </c>
      <c r="C7917" s="255" t="s">
        <v>9106</v>
      </c>
      <c r="D7917" s="9">
        <v>0.33401209999999998</v>
      </c>
      <c r="E7917" s="9">
        <v>17477099.499999996</v>
      </c>
      <c r="F7917" s="255" t="s">
        <v>9164</v>
      </c>
      <c r="G7917" s="9">
        <v>1</v>
      </c>
      <c r="H7917" s="255" t="s">
        <v>9168</v>
      </c>
      <c r="I7917" s="9">
        <v>4</v>
      </c>
    </row>
    <row r="7918">
      <c r="A7918" s="255" t="s">
        <v>9095</v>
      </c>
      <c r="B7918" s="9">
        <v>0</v>
      </c>
      <c r="C7918" s="255" t="s">
        <v>9107</v>
      </c>
      <c r="D7918" s="9">
        <v>0.20343820000000001</v>
      </c>
      <c r="E7918" s="9">
        <v>17477099.499999996</v>
      </c>
      <c r="F7918" s="255" t="s">
        <v>9164</v>
      </c>
      <c r="G7918" s="9">
        <v>1</v>
      </c>
      <c r="H7918" s="255" t="s">
        <v>9168</v>
      </c>
      <c r="I7918" s="9">
        <v>4</v>
      </c>
    </row>
    <row r="7919">
      <c r="A7919" s="255" t="s">
        <v>9096</v>
      </c>
      <c r="B7919" s="9">
        <v>0</v>
      </c>
      <c r="C7919" s="255" t="s">
        <v>9108</v>
      </c>
      <c r="D7919" s="9">
        <v>0.37317826172900614</v>
      </c>
      <c r="E7919" s="9">
        <v>17477099.499999996</v>
      </c>
      <c r="F7919" s="255" t="s">
        <v>9164</v>
      </c>
      <c r="G7919" s="9">
        <v>1</v>
      </c>
      <c r="H7919" s="255" t="s">
        <v>9169</v>
      </c>
      <c r="I7919" s="9">
        <v>4</v>
      </c>
    </row>
    <row r="7920">
      <c r="A7920" s="255" t="s">
        <v>9097</v>
      </c>
      <c r="B7920" s="9">
        <v>0</v>
      </c>
      <c r="C7920" s="255" t="s">
        <v>9109</v>
      </c>
      <c r="D7920" s="9">
        <v>0.10193105785980286</v>
      </c>
      <c r="E7920" s="9">
        <v>17477099.499999996</v>
      </c>
      <c r="F7920" s="255" t="s">
        <v>9164</v>
      </c>
      <c r="G7920" s="9">
        <v>1</v>
      </c>
      <c r="H7920" s="255" t="s">
        <v>9169</v>
      </c>
      <c r="I7920" s="9">
        <v>4</v>
      </c>
    </row>
    <row r="7921">
      <c r="A7921" s="255" t="s">
        <v>9098</v>
      </c>
      <c r="B7921" s="9">
        <v>0</v>
      </c>
      <c r="C7921" s="255" t="s">
        <v>9110</v>
      </c>
      <c r="D7921" s="9">
        <v>0.039868712864537192</v>
      </c>
      <c r="E7921" s="9">
        <v>17477099.499999996</v>
      </c>
      <c r="F7921" s="255" t="s">
        <v>9164</v>
      </c>
      <c r="G7921" s="9">
        <v>1</v>
      </c>
      <c r="H7921" s="255" t="s">
        <v>9169</v>
      </c>
      <c r="I7921" s="9">
        <v>4</v>
      </c>
    </row>
  </sheetData>
  <autoFilter ref="A1:I6657"/>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H2" sqref="H2"/>
    </sheetView>
  </sheetViews>
  <sheetFormatPr baseColWidth="10" defaultColWidth="8.88671875" defaultRowHeight="14.4"/>
  <sheetData>
    <row r="1">
      <c r="A1" t="s">
        <v>9170</v>
      </c>
      <c r="B1" t="s">
        <v>9171</v>
      </c>
      <c r="C1" t="s">
        <v>9172</v>
      </c>
      <c r="D1" t="s">
        <v>9173</v>
      </c>
      <c r="E1" t="s">
        <v>9174</v>
      </c>
      <c r="F1" t="s">
        <v>9175</v>
      </c>
      <c r="G1" t="s">
        <v>9206</v>
      </c>
      <c r="H1" t="s">
        <v>9176</v>
      </c>
    </row>
    <row r="2">
      <c r="A2" s="9">
        <v>1435.4633559093313</v>
      </c>
      <c r="B2" s="9">
        <v>786.46918412641378</v>
      </c>
      <c r="C2" s="9">
        <v>341.29008747097913</v>
      </c>
      <c r="D2" s="9">
        <v>306.81276788294741</v>
      </c>
      <c r="E2" s="9">
        <v>1101304</v>
      </c>
      <c r="F2" s="9">
        <v>1111227</v>
      </c>
      <c r="G2" s="9">
        <v>0.24076910441333813</v>
      </c>
      <c r="H2" t="s">
        <v>9177</v>
      </c>
    </row>
    <row r="3">
      <c r="A3" s="9">
        <v>2021.7362388352001</v>
      </c>
      <c r="B3" s="9">
        <v>977.28688806628543</v>
      </c>
      <c r="C3" s="9">
        <v>586.07364249349553</v>
      </c>
      <c r="D3" s="9">
        <v>457.12035980738108</v>
      </c>
      <c r="E3" s="9">
        <v>1190617.8293206252</v>
      </c>
      <c r="F3" s="9">
        <v>1201345.5672752208</v>
      </c>
      <c r="G3" s="9">
        <v>0.59017354128097155</v>
      </c>
      <c r="H3" t="s">
        <v>9178</v>
      </c>
    </row>
    <row r="4">
      <c r="A4" s="9">
        <v>1435.4633559093313</v>
      </c>
      <c r="B4" s="9">
        <v>786.46918412641378</v>
      </c>
      <c r="C4" s="9">
        <v>341.29008747097913</v>
      </c>
      <c r="D4" s="9">
        <v>306.81276788294741</v>
      </c>
      <c r="E4" s="9">
        <v>1101304</v>
      </c>
      <c r="F4" s="9">
        <v>1111227</v>
      </c>
      <c r="G4" s="9">
        <v>0.24076910441333813</v>
      </c>
      <c r="H4" t="s">
        <v>9177</v>
      </c>
    </row>
    <row r="5">
      <c r="A5" s="9">
        <v>2021.7362388352001</v>
      </c>
      <c r="B5" s="9">
        <v>977.28688806628543</v>
      </c>
      <c r="C5" s="9">
        <v>586.07364249349553</v>
      </c>
      <c r="D5" s="9">
        <v>457.12035980738108</v>
      </c>
      <c r="E5" s="9">
        <v>1190617.8293206252</v>
      </c>
      <c r="F5" s="9">
        <v>1201345.5672752208</v>
      </c>
      <c r="G5" s="9">
        <v>0.59017354128097155</v>
      </c>
      <c r="H5" t="s">
        <v>9178</v>
      </c>
    </row>
    <row r="6">
      <c r="A6" s="9">
        <v>1435.4633559093313</v>
      </c>
      <c r="B6" s="9">
        <v>786.46918412641378</v>
      </c>
      <c r="C6" s="9">
        <v>341.29008747097913</v>
      </c>
      <c r="D6" s="9">
        <v>306.81276788294741</v>
      </c>
      <c r="E6" s="9">
        <v>1101304</v>
      </c>
      <c r="F6" s="9">
        <v>1111227</v>
      </c>
      <c r="G6" s="9">
        <v>0.24076910441333813</v>
      </c>
      <c r="H6" t="s">
        <v>9177</v>
      </c>
    </row>
    <row r="7">
      <c r="A7" s="9">
        <v>2021.7362388352001</v>
      </c>
      <c r="B7" s="9">
        <v>977.28688806628543</v>
      </c>
      <c r="C7" s="9">
        <v>586.07364249349553</v>
      </c>
      <c r="D7" s="9">
        <v>457.12035980738108</v>
      </c>
      <c r="E7" s="9">
        <v>1190617.8293206252</v>
      </c>
      <c r="F7" s="9">
        <v>1201345.5672752208</v>
      </c>
      <c r="G7" s="9">
        <v>0.59017354128097155</v>
      </c>
      <c r="H7" t="s">
        <v>9178</v>
      </c>
    </row>
    <row r="8">
      <c r="A8" s="9">
        <v>1435.4633559093313</v>
      </c>
      <c r="B8" s="9">
        <v>786.46918412641378</v>
      </c>
      <c r="C8" s="9">
        <v>341.29008747097913</v>
      </c>
      <c r="D8" s="9">
        <v>306.81276788294741</v>
      </c>
      <c r="E8" s="9">
        <v>1101304</v>
      </c>
      <c r="F8" s="9">
        <v>1111227</v>
      </c>
      <c r="G8" s="9">
        <v>0.24076910441333813</v>
      </c>
      <c r="H8" t="s">
        <v>9177</v>
      </c>
    </row>
    <row r="9">
      <c r="A9" s="9">
        <v>2021.7362388352001</v>
      </c>
      <c r="B9" s="9">
        <v>977.28688806628543</v>
      </c>
      <c r="C9" s="9">
        <v>586.07364249349553</v>
      </c>
      <c r="D9" s="9">
        <v>457.12035980738108</v>
      </c>
      <c r="E9" s="9">
        <v>1190617.8293206252</v>
      </c>
      <c r="F9" s="9">
        <v>1201345.5672752208</v>
      </c>
      <c r="G9" s="9">
        <v>0.59017354128097155</v>
      </c>
      <c r="H9" t="s">
        <v>9178</v>
      </c>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c r="A1" t="s">
        <v>997</v>
      </c>
      <c r="B1" t="s">
        <v>998</v>
      </c>
    </row>
    <row r="2">
      <c r="A2" s="9">
        <v>1</v>
      </c>
      <c r="B2" s="698">
        <v>7.6071281536266673E-3</v>
      </c>
    </row>
    <row r="3">
      <c r="A3" s="9">
        <v>2</v>
      </c>
      <c r="B3" s="698">
        <v>1.1403041768935227E-2</v>
      </c>
    </row>
    <row r="4">
      <c r="A4" s="9">
        <v>3</v>
      </c>
      <c r="B4" s="698">
        <v>1.503155567008539E-2</v>
      </c>
    </row>
    <row r="5">
      <c r="A5" s="9">
        <v>4</v>
      </c>
      <c r="B5" s="698">
        <v>1.8836051790643342E-2</v>
      </c>
    </row>
    <row r="6">
      <c r="A6" s="9">
        <v>5</v>
      </c>
      <c r="B6" s="698">
        <v>1.9466362127531237E-2</v>
      </c>
    </row>
    <row r="7">
      <c r="A7" s="9">
        <v>6</v>
      </c>
      <c r="B7" s="698">
        <v>2.5793590814124471E-2</v>
      </c>
    </row>
    <row r="8">
      <c r="A8" s="9">
        <v>7</v>
      </c>
      <c r="B8" s="698">
        <v>2.9892093995178184E-2</v>
      </c>
    </row>
    <row r="9">
      <c r="A9" s="9">
        <v>8</v>
      </c>
      <c r="B9" s="698">
        <v>3.2825041813009034E-2</v>
      </c>
    </row>
    <row r="10">
      <c r="A10" s="9">
        <v>9</v>
      </c>
      <c r="B10" s="698">
        <v>3.5818481066294851E-2</v>
      </c>
    </row>
    <row r="11">
      <c r="A11" s="9">
        <v>10</v>
      </c>
      <c r="B11" s="698">
        <v>3.7423199305943601E-2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H41"/>
  <sheetViews>
    <sheetView workbookViewId="0">
      <selection activeCell="K24" sqref="K24"/>
    </sheetView>
  </sheetViews>
  <sheetFormatPr baseColWidth="10" defaultColWidth="8.88671875" defaultRowHeight="14.4"/>
  <sheetData>
    <row r="1">
      <c r="A1" t="s">
        <v>9197</v>
      </c>
      <c r="B1" t="s">
        <v>9192</v>
      </c>
      <c r="C1" t="s">
        <v>9193</v>
      </c>
      <c r="D1" t="s">
        <v>9194</v>
      </c>
      <c r="E1" t="s">
        <v>9195</v>
      </c>
      <c r="F1" t="s">
        <v>9179</v>
      </c>
      <c r="G1" t="s">
        <v>9185</v>
      </c>
      <c r="H1" t="s">
        <v>9196</v>
      </c>
    </row>
    <row r="2">
      <c r="A2" s="9">
        <v>1</v>
      </c>
      <c r="B2" s="9">
        <v>0.76415828760439175</v>
      </c>
      <c r="C2" s="9">
        <v>16.119819878913237</v>
      </c>
      <c r="D2" s="9">
        <v>1.5395691290823184</v>
      </c>
      <c r="E2" s="9">
        <v>0.39464358852964393</v>
      </c>
      <c r="F2" s="9">
        <v>0</v>
      </c>
      <c r="G2" s="9">
        <v>81.181809115870408</v>
      </c>
      <c r="H2" s="9">
        <v>1</v>
      </c>
    </row>
    <row r="3">
      <c r="A3" s="9">
        <v>2</v>
      </c>
      <c r="B3" s="9">
        <v>0.086754052537398763</v>
      </c>
      <c r="C3" s="9">
        <v>26.90139330958128</v>
      </c>
      <c r="D3" s="9">
        <v>7.4876616452070843</v>
      </c>
      <c r="E3" s="9">
        <v>3.0950116012898707</v>
      </c>
      <c r="F3" s="9">
        <v>0</v>
      </c>
      <c r="G3" s="9">
        <v>62.429179391384373</v>
      </c>
      <c r="H3" s="9">
        <v>1</v>
      </c>
    </row>
    <row r="4">
      <c r="A4" s="9">
        <v>3</v>
      </c>
      <c r="B4" s="9">
        <v>0.08221472392656004</v>
      </c>
      <c r="C4" s="9">
        <v>34.949861239097928</v>
      </c>
      <c r="D4" s="9">
        <v>11.893522948248284</v>
      </c>
      <c r="E4" s="9">
        <v>9.1549521273674976</v>
      </c>
      <c r="F4" s="9">
        <v>0</v>
      </c>
      <c r="G4" s="9">
        <v>43.919448961359734</v>
      </c>
      <c r="H4" s="9">
        <v>1</v>
      </c>
    </row>
    <row r="5">
      <c r="A5" s="9">
        <v>4</v>
      </c>
      <c r="B5" s="9">
        <v>0.10192187866610322</v>
      </c>
      <c r="C5" s="9">
        <v>37.168112891340115</v>
      </c>
      <c r="D5" s="9">
        <v>13.543100418179655</v>
      </c>
      <c r="E5" s="9">
        <v>13.866960212054181</v>
      </c>
      <c r="F5" s="9">
        <v>0</v>
      </c>
      <c r="G5" s="9">
        <v>35.319904599759944</v>
      </c>
      <c r="H5" s="9">
        <v>1</v>
      </c>
    </row>
    <row r="6">
      <c r="A6" s="9">
        <v>5</v>
      </c>
      <c r="B6" s="9">
        <v>0.22783139204497743</v>
      </c>
      <c r="C6" s="9">
        <v>40.22787733129789</v>
      </c>
      <c r="D6" s="9">
        <v>17.534988914442504</v>
      </c>
      <c r="E6" s="9">
        <v>13.948038805069638</v>
      </c>
      <c r="F6" s="9">
        <v>0</v>
      </c>
      <c r="G6" s="9">
        <v>28.06126355714499</v>
      </c>
      <c r="H6" s="9">
        <v>1</v>
      </c>
    </row>
    <row r="7">
      <c r="A7" s="9">
        <v>6</v>
      </c>
      <c r="B7" s="9">
        <v>0.015876486758203703</v>
      </c>
      <c r="C7" s="9">
        <v>39.836119615936425</v>
      </c>
      <c r="D7" s="9">
        <v>17.515057247650091</v>
      </c>
      <c r="E7" s="9">
        <v>18.786934476847637</v>
      </c>
      <c r="F7" s="9">
        <v>0</v>
      </c>
      <c r="G7" s="9">
        <v>23.84601217280764</v>
      </c>
      <c r="H7" s="9">
        <v>1</v>
      </c>
    </row>
    <row r="8">
      <c r="A8" s="9">
        <v>7</v>
      </c>
      <c r="B8" s="9">
        <v>0.0512906515141138</v>
      </c>
      <c r="C8" s="9">
        <v>38.048471072037074</v>
      </c>
      <c r="D8" s="9">
        <v>19.974265249825262</v>
      </c>
      <c r="E8" s="9">
        <v>24.574842584192915</v>
      </c>
      <c r="F8" s="9">
        <v>0</v>
      </c>
      <c r="G8" s="9">
        <v>17.351130442430641</v>
      </c>
      <c r="H8" s="9">
        <v>1</v>
      </c>
    </row>
    <row r="9">
      <c r="A9" s="9">
        <v>8</v>
      </c>
      <c r="B9" s="9">
        <v>0</v>
      </c>
      <c r="C9" s="9">
        <v>33.870629267319508</v>
      </c>
      <c r="D9" s="9">
        <v>23.696440193197464</v>
      </c>
      <c r="E9" s="9">
        <v>29.991972470199137</v>
      </c>
      <c r="F9" s="9">
        <v>0</v>
      </c>
      <c r="G9" s="9">
        <v>12.440958069283891</v>
      </c>
      <c r="H9" s="9">
        <v>1</v>
      </c>
    </row>
    <row r="10">
      <c r="A10" s="9">
        <v>9</v>
      </c>
      <c r="B10" s="9">
        <v>0</v>
      </c>
      <c r="C10" s="9">
        <v>32.828489088098998</v>
      </c>
      <c r="D10" s="9">
        <v>24.183372010916496</v>
      </c>
      <c r="E10" s="9">
        <v>34.201424874108952</v>
      </c>
      <c r="F10" s="9">
        <v>0.095697254916437435</v>
      </c>
      <c r="G10" s="9">
        <v>8.6910167719591147</v>
      </c>
      <c r="H10" s="9">
        <v>1</v>
      </c>
    </row>
    <row r="11">
      <c r="A11" s="9">
        <v>10</v>
      </c>
      <c r="B11" s="9">
        <v>0</v>
      </c>
      <c r="C11" s="9">
        <v>24.133955865578429</v>
      </c>
      <c r="D11" s="9">
        <v>25.982038653832156</v>
      </c>
      <c r="E11" s="9">
        <v>45.712825016290161</v>
      </c>
      <c r="F11" s="9">
        <v>0.37298138202520104</v>
      </c>
      <c r="G11" s="9">
        <v>3.7981990822740452</v>
      </c>
      <c r="H11" s="9">
        <v>1</v>
      </c>
    </row>
    <row r="12">
      <c r="A12" s="9">
        <v>1</v>
      </c>
      <c r="B12" s="9">
        <v>0.76415828760439219</v>
      </c>
      <c r="C12" s="9">
        <v>16.119819878913237</v>
      </c>
      <c r="D12" s="9">
        <v>1.539569129082319</v>
      </c>
      <c r="E12" s="9">
        <v>0.3946435885296441</v>
      </c>
      <c r="F12" s="9">
        <v>0</v>
      </c>
      <c r="G12" s="9">
        <v>81.181809115870408</v>
      </c>
      <c r="H12" s="9">
        <v>2</v>
      </c>
    </row>
    <row r="13">
      <c r="A13" s="9">
        <v>2</v>
      </c>
      <c r="B13" s="9">
        <v>0.086754052537398901</v>
      </c>
      <c r="C13" s="9">
        <v>26.901393309581323</v>
      </c>
      <c r="D13" s="9">
        <v>7.4876616452070959</v>
      </c>
      <c r="E13" s="9">
        <v>3.0950116012898756</v>
      </c>
      <c r="F13" s="9">
        <v>0</v>
      </c>
      <c r="G13" s="9">
        <v>62.429179391384302</v>
      </c>
      <c r="H13" s="9">
        <v>2</v>
      </c>
    </row>
    <row r="14">
      <c r="A14" s="9">
        <v>3</v>
      </c>
      <c r="B14" s="9">
        <v>0.08221472392656004</v>
      </c>
      <c r="C14" s="9">
        <v>34.94986123909792</v>
      </c>
      <c r="D14" s="9">
        <v>11.893522948248282</v>
      </c>
      <c r="E14" s="9">
        <v>9.1549521273674994</v>
      </c>
      <c r="F14" s="9">
        <v>0</v>
      </c>
      <c r="G14" s="9">
        <v>43.919448961359734</v>
      </c>
      <c r="H14" s="9">
        <v>2</v>
      </c>
    </row>
    <row r="15">
      <c r="A15" s="9">
        <v>4</v>
      </c>
      <c r="B15" s="9">
        <v>0.10192187866610325</v>
      </c>
      <c r="C15" s="9">
        <v>37.168112891340115</v>
      </c>
      <c r="D15" s="9">
        <v>13.543100418179655</v>
      </c>
      <c r="E15" s="9">
        <v>13.866960212054183</v>
      </c>
      <c r="F15" s="9">
        <v>0</v>
      </c>
      <c r="G15" s="9">
        <v>35.319904599759944</v>
      </c>
      <c r="H15" s="9">
        <v>2</v>
      </c>
    </row>
    <row r="16">
      <c r="A16" s="9">
        <v>5</v>
      </c>
      <c r="B16" s="9">
        <v>0.22783139204497735</v>
      </c>
      <c r="C16" s="9">
        <v>40.227877331297883</v>
      </c>
      <c r="D16" s="9">
        <v>17.534988914442508</v>
      </c>
      <c r="E16" s="9">
        <v>13.948038805069638</v>
      </c>
      <c r="F16" s="9">
        <v>0</v>
      </c>
      <c r="G16" s="9">
        <v>28.06126355714499</v>
      </c>
      <c r="H16" s="9">
        <v>2</v>
      </c>
    </row>
    <row r="17">
      <c r="A17" s="9">
        <v>6</v>
      </c>
      <c r="B17" s="9">
        <v>0.0158764867582037</v>
      </c>
      <c r="C17" s="9">
        <v>39.836119615936418</v>
      </c>
      <c r="D17" s="9">
        <v>17.515057247650098</v>
      </c>
      <c r="E17" s="9">
        <v>18.786934476847641</v>
      </c>
      <c r="F17" s="9">
        <v>0</v>
      </c>
      <c r="G17" s="9">
        <v>23.84601217280764</v>
      </c>
      <c r="H17" s="9">
        <v>2</v>
      </c>
    </row>
    <row r="18">
      <c r="A18" s="9">
        <v>7</v>
      </c>
      <c r="B18" s="9">
        <v>0.051290651514113821</v>
      </c>
      <c r="C18" s="9">
        <v>38.048471072037096</v>
      </c>
      <c r="D18" s="9">
        <v>19.974265249825276</v>
      </c>
      <c r="E18" s="9">
        <v>24.574842584192929</v>
      </c>
      <c r="F18" s="9">
        <v>0</v>
      </c>
      <c r="G18" s="9">
        <v>17.351130442430573</v>
      </c>
      <c r="H18" s="9">
        <v>2</v>
      </c>
    </row>
    <row r="19">
      <c r="A19" s="9">
        <v>8</v>
      </c>
      <c r="B19" s="9">
        <v>0</v>
      </c>
      <c r="C19" s="9">
        <v>33.870629267319465</v>
      </c>
      <c r="D19" s="9">
        <v>23.696440193197461</v>
      </c>
      <c r="E19" s="9">
        <v>29.991972470199109</v>
      </c>
      <c r="F19" s="9">
        <v>0</v>
      </c>
      <c r="G19" s="9">
        <v>12.440958069283958</v>
      </c>
      <c r="H19" s="9">
        <v>2</v>
      </c>
    </row>
    <row r="20">
      <c r="A20" s="9">
        <v>9</v>
      </c>
      <c r="B20" s="9">
        <v>0</v>
      </c>
      <c r="C20" s="9">
        <v>32.828489088098998</v>
      </c>
      <c r="D20" s="9">
        <v>24.183372010916511</v>
      </c>
      <c r="E20" s="9">
        <v>34.201424874109001</v>
      </c>
      <c r="F20" s="9">
        <v>0.095697254916437477</v>
      </c>
      <c r="G20" s="9">
        <v>8.6910167719590596</v>
      </c>
      <c r="H20" s="9">
        <v>2</v>
      </c>
    </row>
    <row r="21">
      <c r="A21" s="9">
        <v>10</v>
      </c>
      <c r="B21" s="9">
        <v>0</v>
      </c>
      <c r="C21" s="9">
        <v>24.133955865578411</v>
      </c>
      <c r="D21" s="9">
        <v>25.982038653832117</v>
      </c>
      <c r="E21" s="9">
        <v>45.712825016290111</v>
      </c>
      <c r="F21" s="9">
        <v>0.37298138202520054</v>
      </c>
      <c r="G21" s="9">
        <v>3.7981990822741563</v>
      </c>
      <c r="H21" s="9">
        <v>2</v>
      </c>
    </row>
    <row r="22">
      <c r="A22" s="9">
        <v>1</v>
      </c>
      <c r="B22" s="9">
        <v>0.76415828760439153</v>
      </c>
      <c r="C22" s="9">
        <v>16.11981987891323</v>
      </c>
      <c r="D22" s="9">
        <v>1.5395691290823179</v>
      </c>
      <c r="E22" s="9">
        <v>0.39464358852964387</v>
      </c>
      <c r="F22" s="9">
        <v>0</v>
      </c>
      <c r="G22" s="9">
        <v>81.181809115870422</v>
      </c>
      <c r="H22" s="9">
        <v>3</v>
      </c>
    </row>
    <row r="23">
      <c r="A23" s="9">
        <v>2</v>
      </c>
      <c r="B23" s="9">
        <v>0.086754052537398776</v>
      </c>
      <c r="C23" s="9">
        <v>26.901393309581284</v>
      </c>
      <c r="D23" s="9">
        <v>7.4876616452070861</v>
      </c>
      <c r="E23" s="9">
        <v>3.0950116012898707</v>
      </c>
      <c r="F23" s="9">
        <v>0</v>
      </c>
      <c r="G23" s="9">
        <v>62.429179391384373</v>
      </c>
      <c r="H23" s="9">
        <v>3</v>
      </c>
    </row>
    <row r="24">
      <c r="A24" s="9">
        <v>3</v>
      </c>
      <c r="B24" s="9">
        <v>0.082214723926560027</v>
      </c>
      <c r="C24" s="9">
        <v>34.94986123909792</v>
      </c>
      <c r="D24" s="9">
        <v>11.893522948248282</v>
      </c>
      <c r="E24" s="9">
        <v>9.1549521273674994</v>
      </c>
      <c r="F24" s="9">
        <v>0</v>
      </c>
      <c r="G24" s="9">
        <v>43.919448961359741</v>
      </c>
      <c r="H24" s="9">
        <v>3</v>
      </c>
    </row>
    <row r="25">
      <c r="A25" s="9">
        <v>4</v>
      </c>
      <c r="B25" s="9">
        <v>0.10192187866610318</v>
      </c>
      <c r="C25" s="9">
        <v>37.168112891340101</v>
      </c>
      <c r="D25" s="9">
        <v>13.543100418179643</v>
      </c>
      <c r="E25" s="9">
        <v>13.866960212054178</v>
      </c>
      <c r="F25" s="9">
        <v>0</v>
      </c>
      <c r="G25" s="9">
        <v>35.31990459975998</v>
      </c>
      <c r="H25" s="9">
        <v>3</v>
      </c>
    </row>
    <row r="26">
      <c r="A26" s="9">
        <v>5</v>
      </c>
      <c r="B26" s="9">
        <v>0.22783139204497735</v>
      </c>
      <c r="C26" s="9">
        <v>40.227877331297876</v>
      </c>
      <c r="D26" s="9">
        <v>17.534988914442508</v>
      </c>
      <c r="E26" s="9">
        <v>13.948038805069638</v>
      </c>
      <c r="F26" s="9">
        <v>0</v>
      </c>
      <c r="G26" s="9">
        <v>28.061263557145001</v>
      </c>
      <c r="H26" s="9">
        <v>3</v>
      </c>
    </row>
    <row r="27">
      <c r="A27" s="9">
        <v>6</v>
      </c>
      <c r="B27" s="9">
        <v>0.01587648675820371</v>
      </c>
      <c r="C27" s="9">
        <v>39.836119615936418</v>
      </c>
      <c r="D27" s="9">
        <v>17.515057247650113</v>
      </c>
      <c r="E27" s="9">
        <v>18.786934476847641</v>
      </c>
      <c r="F27" s="9">
        <v>0</v>
      </c>
      <c r="G27" s="9">
        <v>23.84601217280763</v>
      </c>
      <c r="H27" s="9">
        <v>3</v>
      </c>
    </row>
    <row r="28">
      <c r="A28" s="9">
        <v>7</v>
      </c>
      <c r="B28" s="9">
        <v>0.051290651514113793</v>
      </c>
      <c r="C28" s="9">
        <v>38.048471072037081</v>
      </c>
      <c r="D28" s="9">
        <v>19.974265249825258</v>
      </c>
      <c r="E28" s="9">
        <v>24.574842584192915</v>
      </c>
      <c r="F28" s="9">
        <v>0</v>
      </c>
      <c r="G28" s="9">
        <v>17.35113044243063</v>
      </c>
      <c r="H28" s="9">
        <v>3</v>
      </c>
    </row>
    <row r="29">
      <c r="A29" s="9">
        <v>8</v>
      </c>
      <c r="B29" s="9">
        <v>0</v>
      </c>
      <c r="C29" s="9">
        <v>33.870629267319508</v>
      </c>
      <c r="D29" s="9">
        <v>23.696440193197475</v>
      </c>
      <c r="E29" s="9">
        <v>29.991972470199123</v>
      </c>
      <c r="F29" s="9">
        <v>0</v>
      </c>
      <c r="G29" s="9">
        <v>12.440958069283891</v>
      </c>
      <c r="H29" s="9">
        <v>3</v>
      </c>
    </row>
    <row r="30">
      <c r="A30" s="9">
        <v>9</v>
      </c>
      <c r="B30" s="9">
        <v>0</v>
      </c>
      <c r="C30" s="9">
        <v>32.828489088099012</v>
      </c>
      <c r="D30" s="9">
        <v>24.1833720109165</v>
      </c>
      <c r="E30" s="9">
        <v>34.20142487410898</v>
      </c>
      <c r="F30" s="9">
        <v>0.095697254916437435</v>
      </c>
      <c r="G30" s="9">
        <v>8.691016771959081</v>
      </c>
      <c r="H30" s="9">
        <v>3</v>
      </c>
    </row>
    <row r="31">
      <c r="A31" s="9">
        <v>10</v>
      </c>
      <c r="B31" s="9">
        <v>0</v>
      </c>
      <c r="C31" s="9">
        <v>24.1339558655784</v>
      </c>
      <c r="D31" s="9">
        <v>25.982038653832106</v>
      </c>
      <c r="E31" s="9">
        <v>45.712825016290118</v>
      </c>
      <c r="F31" s="9">
        <v>0.37298138202520048</v>
      </c>
      <c r="G31" s="9">
        <v>3.7981990822741674</v>
      </c>
      <c r="H31" s="9">
        <v>3</v>
      </c>
    </row>
    <row r="32">
      <c r="A32" s="9">
        <v>1</v>
      </c>
      <c r="B32" s="9">
        <v>0.76415828760439186</v>
      </c>
      <c r="C32" s="9">
        <v>16.119819878913241</v>
      </c>
      <c r="D32" s="9">
        <v>1.5395691290823186</v>
      </c>
      <c r="E32" s="9">
        <v>0.39464358852964404</v>
      </c>
      <c r="F32" s="9">
        <v>0</v>
      </c>
      <c r="G32" s="9">
        <v>81.181809115870408</v>
      </c>
      <c r="H32" s="9">
        <v>4</v>
      </c>
    </row>
    <row r="33">
      <c r="A33" s="9">
        <v>2</v>
      </c>
      <c r="B33" s="9">
        <v>0.086754052537398735</v>
      </c>
      <c r="C33" s="9">
        <v>26.901393309581273</v>
      </c>
      <c r="D33" s="9">
        <v>7.4876616452070817</v>
      </c>
      <c r="E33" s="9">
        <v>3.0950116012898694</v>
      </c>
      <c r="F33" s="9">
        <v>0</v>
      </c>
      <c r="G33" s="9">
        <v>62.429179391384373</v>
      </c>
      <c r="H33" s="9">
        <v>4</v>
      </c>
    </row>
    <row r="34">
      <c r="A34" s="9">
        <v>3</v>
      </c>
      <c r="B34" s="9">
        <v>0.082214723926560096</v>
      </c>
      <c r="C34" s="9">
        <v>34.949861239097949</v>
      </c>
      <c r="D34" s="9">
        <v>11.89352294824829</v>
      </c>
      <c r="E34" s="9">
        <v>9.154952127367503</v>
      </c>
      <c r="F34" s="9">
        <v>0</v>
      </c>
      <c r="G34" s="9">
        <v>43.919448961359699</v>
      </c>
      <c r="H34" s="9">
        <v>4</v>
      </c>
    </row>
    <row r="35">
      <c r="A35" s="9">
        <v>4</v>
      </c>
      <c r="B35" s="9">
        <v>0.10192187866610329</v>
      </c>
      <c r="C35" s="9">
        <v>37.168112891340144</v>
      </c>
      <c r="D35" s="9">
        <v>13.543100418179661</v>
      </c>
      <c r="E35" s="9">
        <v>13.866960212054188</v>
      </c>
      <c r="F35" s="9">
        <v>0</v>
      </c>
      <c r="G35" s="9">
        <v>35.319904599759901</v>
      </c>
      <c r="H35" s="9">
        <v>4</v>
      </c>
    </row>
    <row r="36">
      <c r="A36" s="9">
        <v>5</v>
      </c>
      <c r="B36" s="9">
        <v>0.22783139204497735</v>
      </c>
      <c r="C36" s="9">
        <v>40.22787733129789</v>
      </c>
      <c r="D36" s="9">
        <v>17.534988914442508</v>
      </c>
      <c r="E36" s="9">
        <v>13.948038805069634</v>
      </c>
      <c r="F36" s="9">
        <v>0</v>
      </c>
      <c r="G36" s="9">
        <v>28.061263557145001</v>
      </c>
      <c r="H36" s="9">
        <v>4</v>
      </c>
    </row>
    <row r="37">
      <c r="A37" s="9">
        <v>6</v>
      </c>
      <c r="B37" s="9">
        <v>0.015876486758203714</v>
      </c>
      <c r="C37" s="9">
        <v>39.836119615936461</v>
      </c>
      <c r="D37" s="9">
        <v>17.515057247650109</v>
      </c>
      <c r="E37" s="9">
        <v>18.786934476847645</v>
      </c>
      <c r="F37" s="9">
        <v>0</v>
      </c>
      <c r="G37" s="9">
        <v>23.846012172807573</v>
      </c>
      <c r="H37" s="9">
        <v>4</v>
      </c>
    </row>
    <row r="38">
      <c r="A38" s="9">
        <v>7</v>
      </c>
      <c r="B38" s="9">
        <v>0.051290651514113744</v>
      </c>
      <c r="C38" s="9">
        <v>38.048471072037046</v>
      </c>
      <c r="D38" s="9">
        <v>19.974265249825248</v>
      </c>
      <c r="E38" s="9">
        <v>24.574842584192901</v>
      </c>
      <c r="F38" s="9">
        <v>0</v>
      </c>
      <c r="G38" s="9">
        <v>17.351130442430694</v>
      </c>
      <c r="H38" s="9">
        <v>4</v>
      </c>
    </row>
    <row r="39">
      <c r="A39" s="9">
        <v>8</v>
      </c>
      <c r="B39" s="9">
        <v>0</v>
      </c>
      <c r="C39" s="9">
        <v>33.870629267319494</v>
      </c>
      <c r="D39" s="9">
        <v>23.696440193197457</v>
      </c>
      <c r="E39" s="9">
        <v>29.991972470199109</v>
      </c>
      <c r="F39" s="9">
        <v>0</v>
      </c>
      <c r="G39" s="9">
        <v>12.440958069283937</v>
      </c>
      <c r="H39" s="9">
        <v>4</v>
      </c>
    </row>
    <row r="40">
      <c r="A40" s="9">
        <v>9</v>
      </c>
      <c r="B40" s="9">
        <v>0</v>
      </c>
      <c r="C40" s="9">
        <v>32.828489088098991</v>
      </c>
      <c r="D40" s="9">
        <v>24.183372010916496</v>
      </c>
      <c r="E40" s="9">
        <v>34.20142487410898</v>
      </c>
      <c r="F40" s="9">
        <v>0.095697254916437435</v>
      </c>
      <c r="G40" s="9">
        <v>8.691016771959104</v>
      </c>
      <c r="H40" s="9">
        <v>4</v>
      </c>
    </row>
    <row r="41">
      <c r="A41" s="9">
        <v>10</v>
      </c>
      <c r="B41" s="9">
        <v>0</v>
      </c>
      <c r="C41" s="9">
        <v>24.133955865578436</v>
      </c>
      <c r="D41" s="9">
        <v>25.982038653832145</v>
      </c>
      <c r="E41" s="9">
        <v>45.71282501629014</v>
      </c>
      <c r="F41" s="9">
        <v>0.3729813820252007</v>
      </c>
      <c r="G41" s="9">
        <v>3.7981990822740674</v>
      </c>
      <c r="H41" s="9">
        <v>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41"/>
  <sheetViews>
    <sheetView workbookViewId="0">
      <selection activeCell="K24" sqref="K24"/>
    </sheetView>
  </sheetViews>
  <sheetFormatPr baseColWidth="10" defaultColWidth="8.88671875" defaultRowHeight="14.4"/>
  <sheetData>
    <row r="1">
      <c r="A1" t="s">
        <v>9197</v>
      </c>
      <c r="B1" t="s">
        <v>9180</v>
      </c>
      <c r="C1" t="s">
        <v>9181</v>
      </c>
      <c r="D1" t="s">
        <v>9182</v>
      </c>
      <c r="E1" t="s">
        <v>9183</v>
      </c>
      <c r="F1" t="s">
        <v>9184</v>
      </c>
      <c r="G1" t="s">
        <v>9185</v>
      </c>
      <c r="H1" t="s">
        <v>9196</v>
      </c>
    </row>
    <row r="2">
      <c r="A2" s="9">
        <v>1</v>
      </c>
      <c r="B2" s="9">
        <v>8.7372388557126435</v>
      </c>
      <c r="C2" s="9">
        <v>10.080952028416942</v>
      </c>
      <c r="D2" s="9">
        <v>0</v>
      </c>
      <c r="E2" s="9">
        <v>0</v>
      </c>
      <c r="F2" s="9">
        <v>0</v>
      </c>
      <c r="G2" s="9">
        <v>81.181809115870422</v>
      </c>
      <c r="H2" s="9">
        <v>1</v>
      </c>
    </row>
    <row r="3">
      <c r="A3" s="9">
        <v>2</v>
      </c>
      <c r="B3" s="9">
        <v>18.252924595593967</v>
      </c>
      <c r="C3" s="9">
        <v>19.317896013021706</v>
      </c>
      <c r="D3" s="9">
        <v>0</v>
      </c>
      <c r="E3" s="9">
        <v>0</v>
      </c>
      <c r="F3" s="9">
        <v>0</v>
      </c>
      <c r="G3" s="9">
        <v>62.429179391384324</v>
      </c>
      <c r="H3" s="9">
        <v>1</v>
      </c>
    </row>
    <row r="4">
      <c r="A4" s="9">
        <v>3</v>
      </c>
      <c r="B4" s="9">
        <v>23.997684780349456</v>
      </c>
      <c r="C4" s="9">
        <v>32.082866258290828</v>
      </c>
      <c r="D4" s="9">
        <v>0</v>
      </c>
      <c r="E4" s="9">
        <v>0</v>
      </c>
      <c r="F4" s="9">
        <v>0</v>
      </c>
      <c r="G4" s="9">
        <v>43.91944896135972</v>
      </c>
      <c r="H4" s="9">
        <v>1</v>
      </c>
    </row>
    <row r="5">
      <c r="A5" s="9">
        <v>4</v>
      </c>
      <c r="B5" s="9">
        <v>26.491769498630784</v>
      </c>
      <c r="C5" s="9">
        <v>38.188325901609197</v>
      </c>
      <c r="D5" s="9">
        <v>0</v>
      </c>
      <c r="E5" s="9">
        <v>0</v>
      </c>
      <c r="F5" s="9">
        <v>0</v>
      </c>
      <c r="G5" s="9">
        <v>35.319904599760022</v>
      </c>
      <c r="H5" s="9">
        <v>1</v>
      </c>
    </row>
    <row r="6">
      <c r="A6" s="9">
        <v>5</v>
      </c>
      <c r="B6" s="9">
        <v>30.627059893493712</v>
      </c>
      <c r="C6" s="9">
        <v>41.311676549361252</v>
      </c>
      <c r="D6" s="9">
        <v>0</v>
      </c>
      <c r="E6" s="9">
        <v>0</v>
      </c>
      <c r="F6" s="9">
        <v>0</v>
      </c>
      <c r="G6" s="9">
        <v>28.061263557145033</v>
      </c>
      <c r="H6" s="9">
        <v>1</v>
      </c>
    </row>
    <row r="7">
      <c r="A7" s="9">
        <v>6</v>
      </c>
      <c r="B7" s="9">
        <v>24.904170394218291</v>
      </c>
      <c r="C7" s="9">
        <v>51.249817432974211</v>
      </c>
      <c r="D7" s="9">
        <v>0</v>
      </c>
      <c r="E7" s="9">
        <v>0</v>
      </c>
      <c r="F7" s="9">
        <v>0</v>
      </c>
      <c r="G7" s="9">
        <v>23.846012172807505</v>
      </c>
      <c r="H7" s="9">
        <v>1</v>
      </c>
    </row>
    <row r="8">
      <c r="A8" s="9">
        <v>7</v>
      </c>
      <c r="B8" s="9">
        <v>27.00304821542608</v>
      </c>
      <c r="C8" s="9">
        <v>55.6458213421433</v>
      </c>
      <c r="D8" s="9">
        <v>0</v>
      </c>
      <c r="E8" s="9">
        <v>0</v>
      </c>
      <c r="F8" s="9">
        <v>0</v>
      </c>
      <c r="G8" s="9">
        <v>17.351130442430616</v>
      </c>
      <c r="H8" s="9">
        <v>1</v>
      </c>
    </row>
    <row r="9">
      <c r="A9" s="9">
        <v>8</v>
      </c>
      <c r="B9" s="9">
        <v>31.729003165519952</v>
      </c>
      <c r="C9" s="9">
        <v>55.830038765196207</v>
      </c>
      <c r="D9" s="9">
        <v>0</v>
      </c>
      <c r="E9" s="9">
        <v>0</v>
      </c>
      <c r="F9" s="9">
        <v>0</v>
      </c>
      <c r="G9" s="9">
        <v>12.440958069283836</v>
      </c>
      <c r="H9" s="9">
        <v>1</v>
      </c>
    </row>
    <row r="10">
      <c r="A10" s="9">
        <v>9</v>
      </c>
      <c r="B10" s="9">
        <v>30.647302420515306</v>
      </c>
      <c r="C10" s="9">
        <v>60.565983552609239</v>
      </c>
      <c r="D10" s="9">
        <v>0</v>
      </c>
      <c r="E10" s="9">
        <v>0</v>
      </c>
      <c r="F10" s="9">
        <v>0.095697254916437532</v>
      </c>
      <c r="G10" s="9">
        <v>8.6910167719590152</v>
      </c>
      <c r="H10" s="9">
        <v>1</v>
      </c>
    </row>
    <row r="11">
      <c r="A11" s="9">
        <v>10</v>
      </c>
      <c r="B11" s="9">
        <v>31.3647404328037</v>
      </c>
      <c r="C11" s="9">
        <v>59.806668180861912</v>
      </c>
      <c r="D11" s="9">
        <v>1.2654073445166505</v>
      </c>
      <c r="E11" s="9">
        <v>3.3920035775184392</v>
      </c>
      <c r="F11" s="9">
        <v>0.37298138202520054</v>
      </c>
      <c r="G11" s="9">
        <v>3.7981990822740785</v>
      </c>
      <c r="H11" s="9">
        <v>1</v>
      </c>
    </row>
    <row r="12">
      <c r="A12" s="9">
        <v>1</v>
      </c>
      <c r="B12" s="9">
        <v>8.737238855712647</v>
      </c>
      <c r="C12" s="9">
        <v>10.080952028416943</v>
      </c>
      <c r="D12" s="9">
        <v>0</v>
      </c>
      <c r="E12" s="9">
        <v>0</v>
      </c>
      <c r="F12" s="9">
        <v>0</v>
      </c>
      <c r="G12" s="9">
        <v>81.181809115870408</v>
      </c>
      <c r="H12" s="9">
        <v>2</v>
      </c>
    </row>
    <row r="13">
      <c r="A13" s="9">
        <v>2</v>
      </c>
      <c r="B13" s="9">
        <v>18.252924595593974</v>
      </c>
      <c r="C13" s="9">
        <v>19.317896013021706</v>
      </c>
      <c r="D13" s="9">
        <v>0</v>
      </c>
      <c r="E13" s="9">
        <v>0</v>
      </c>
      <c r="F13" s="9">
        <v>0</v>
      </c>
      <c r="G13" s="9">
        <v>62.429179391384324</v>
      </c>
      <c r="H13" s="9">
        <v>2</v>
      </c>
    </row>
    <row r="14">
      <c r="A14" s="9">
        <v>3</v>
      </c>
      <c r="B14" s="9">
        <v>23.997684780349473</v>
      </c>
      <c r="C14" s="9">
        <v>32.082866258290807</v>
      </c>
      <c r="D14" s="9">
        <v>0</v>
      </c>
      <c r="E14" s="9">
        <v>0</v>
      </c>
      <c r="F14" s="9">
        <v>0</v>
      </c>
      <c r="G14" s="9">
        <v>43.91944896135972</v>
      </c>
      <c r="H14" s="9">
        <v>2</v>
      </c>
    </row>
    <row r="15">
      <c r="A15" s="9">
        <v>4</v>
      </c>
      <c r="B15" s="9">
        <v>26.491769498630795</v>
      </c>
      <c r="C15" s="9">
        <v>38.188325901609218</v>
      </c>
      <c r="D15" s="9">
        <v>0</v>
      </c>
      <c r="E15" s="9">
        <v>0</v>
      </c>
      <c r="F15" s="9">
        <v>0</v>
      </c>
      <c r="G15" s="9">
        <v>35.31990459975998</v>
      </c>
      <c r="H15" s="9">
        <v>2</v>
      </c>
    </row>
    <row r="16">
      <c r="A16" s="9">
        <v>5</v>
      </c>
      <c r="B16" s="9">
        <v>30.627059893493747</v>
      </c>
      <c r="C16" s="9">
        <v>41.311676549361287</v>
      </c>
      <c r="D16" s="9">
        <v>0</v>
      </c>
      <c r="E16" s="9">
        <v>0</v>
      </c>
      <c r="F16" s="9">
        <v>0</v>
      </c>
      <c r="G16" s="9">
        <v>28.061263557144965</v>
      </c>
      <c r="H16" s="9">
        <v>2</v>
      </c>
    </row>
    <row r="17">
      <c r="A17" s="9">
        <v>6</v>
      </c>
      <c r="B17" s="9">
        <v>24.904170394218255</v>
      </c>
      <c r="C17" s="9">
        <v>51.249817432974154</v>
      </c>
      <c r="D17" s="9">
        <v>0</v>
      </c>
      <c r="E17" s="9">
        <v>0</v>
      </c>
      <c r="F17" s="9">
        <v>0</v>
      </c>
      <c r="G17" s="9">
        <v>23.846012172807598</v>
      </c>
      <c r="H17" s="9">
        <v>2</v>
      </c>
    </row>
    <row r="18">
      <c r="A18" s="9">
        <v>7</v>
      </c>
      <c r="B18" s="9">
        <v>27.003048215426066</v>
      </c>
      <c r="C18" s="9">
        <v>55.645821342143229</v>
      </c>
      <c r="D18" s="9">
        <v>0</v>
      </c>
      <c r="E18" s="9">
        <v>0</v>
      </c>
      <c r="F18" s="9">
        <v>0</v>
      </c>
      <c r="G18" s="9">
        <v>17.351130442430708</v>
      </c>
      <c r="H18" s="9">
        <v>2</v>
      </c>
    </row>
    <row r="19">
      <c r="A19" s="9">
        <v>8</v>
      </c>
      <c r="B19" s="9">
        <v>31.729003165519931</v>
      </c>
      <c r="C19" s="9">
        <v>55.830038765196207</v>
      </c>
      <c r="D19" s="9">
        <v>0</v>
      </c>
      <c r="E19" s="9">
        <v>0</v>
      </c>
      <c r="F19" s="9">
        <v>0</v>
      </c>
      <c r="G19" s="9">
        <v>12.440958069283859</v>
      </c>
      <c r="H19" s="9">
        <v>2</v>
      </c>
    </row>
    <row r="20">
      <c r="A20" s="9">
        <v>9</v>
      </c>
      <c r="B20" s="9">
        <v>30.647302420515345</v>
      </c>
      <c r="C20" s="9">
        <v>60.565983552609346</v>
      </c>
      <c r="D20" s="9">
        <v>0</v>
      </c>
      <c r="E20" s="9">
        <v>0</v>
      </c>
      <c r="F20" s="9">
        <v>0.095697254916437602</v>
      </c>
      <c r="G20" s="9">
        <v>8.6910167719588713</v>
      </c>
      <c r="H20" s="9">
        <v>2</v>
      </c>
    </row>
    <row r="21">
      <c r="A21" s="9">
        <v>10</v>
      </c>
      <c r="B21" s="9">
        <v>31.364740432803696</v>
      </c>
      <c r="C21" s="9">
        <v>59.806668180861969</v>
      </c>
      <c r="D21" s="9">
        <v>1.2654073445166507</v>
      </c>
      <c r="E21" s="9">
        <v>3.3920035775184405</v>
      </c>
      <c r="F21" s="9">
        <v>0.37298138202520065</v>
      </c>
      <c r="G21" s="9">
        <v>3.7981990822740341</v>
      </c>
      <c r="H21" s="9">
        <v>2</v>
      </c>
    </row>
    <row r="22">
      <c r="A22" s="9">
        <v>1</v>
      </c>
      <c r="B22" s="9">
        <v>8.7372388557126417</v>
      </c>
      <c r="C22" s="9">
        <v>10.080952028416942</v>
      </c>
      <c r="D22" s="9">
        <v>0</v>
      </c>
      <c r="E22" s="9">
        <v>0</v>
      </c>
      <c r="F22" s="9">
        <v>0</v>
      </c>
      <c r="G22" s="9">
        <v>81.181809115870422</v>
      </c>
      <c r="H22" s="9">
        <v>3</v>
      </c>
    </row>
    <row r="23">
      <c r="A23" s="9">
        <v>2</v>
      </c>
      <c r="B23" s="9">
        <v>18.252924595593988</v>
      </c>
      <c r="C23" s="9">
        <v>19.317896013021716</v>
      </c>
      <c r="D23" s="9">
        <v>0</v>
      </c>
      <c r="E23" s="9">
        <v>0</v>
      </c>
      <c r="F23" s="9">
        <v>0</v>
      </c>
      <c r="G23" s="9">
        <v>62.429179391384295</v>
      </c>
      <c r="H23" s="9">
        <v>3</v>
      </c>
    </row>
    <row r="24">
      <c r="A24" s="9">
        <v>3</v>
      </c>
      <c r="B24" s="9">
        <v>23.997684780349466</v>
      </c>
      <c r="C24" s="9">
        <v>32.082866258290821</v>
      </c>
      <c r="D24" s="9">
        <v>0</v>
      </c>
      <c r="E24" s="9">
        <v>0</v>
      </c>
      <c r="F24" s="9">
        <v>0</v>
      </c>
      <c r="G24" s="9">
        <v>43.919448961359706</v>
      </c>
      <c r="H24" s="9">
        <v>3</v>
      </c>
    </row>
    <row r="25">
      <c r="A25" s="9">
        <v>4</v>
      </c>
      <c r="B25" s="9">
        <v>26.491769498630756</v>
      </c>
      <c r="C25" s="9">
        <v>38.188325901609183</v>
      </c>
      <c r="D25" s="9">
        <v>0</v>
      </c>
      <c r="E25" s="9">
        <v>0</v>
      </c>
      <c r="F25" s="9">
        <v>0</v>
      </c>
      <c r="G25" s="9">
        <v>35.319904599760065</v>
      </c>
      <c r="H25" s="9">
        <v>3</v>
      </c>
    </row>
    <row r="26">
      <c r="A26" s="9">
        <v>5</v>
      </c>
      <c r="B26" s="9">
        <v>30.627059893493751</v>
      </c>
      <c r="C26" s="9">
        <v>41.311676549361273</v>
      </c>
      <c r="D26" s="9">
        <v>0</v>
      </c>
      <c r="E26" s="9">
        <v>0</v>
      </c>
      <c r="F26" s="9">
        <v>0</v>
      </c>
      <c r="G26" s="9">
        <v>28.061263557144976</v>
      </c>
      <c r="H26" s="9">
        <v>3</v>
      </c>
    </row>
    <row r="27">
      <c r="A27" s="9">
        <v>6</v>
      </c>
      <c r="B27" s="9">
        <v>24.904170394218255</v>
      </c>
      <c r="C27" s="9">
        <v>51.249817432974154</v>
      </c>
      <c r="D27" s="9">
        <v>0</v>
      </c>
      <c r="E27" s="9">
        <v>0</v>
      </c>
      <c r="F27" s="9">
        <v>0</v>
      </c>
      <c r="G27" s="9">
        <v>23.846012172807598</v>
      </c>
      <c r="H27" s="9">
        <v>3</v>
      </c>
    </row>
    <row r="28">
      <c r="A28" s="9">
        <v>7</v>
      </c>
      <c r="B28" s="9">
        <v>27.003048215426073</v>
      </c>
      <c r="C28" s="9">
        <v>55.645821342143307</v>
      </c>
      <c r="D28" s="9">
        <v>0</v>
      </c>
      <c r="E28" s="9">
        <v>0</v>
      </c>
      <c r="F28" s="9">
        <v>0</v>
      </c>
      <c r="G28" s="9">
        <v>17.351130442430616</v>
      </c>
      <c r="H28" s="9">
        <v>3</v>
      </c>
    </row>
    <row r="29">
      <c r="A29" s="9">
        <v>8</v>
      </c>
      <c r="B29" s="9">
        <v>31.729003165519927</v>
      </c>
      <c r="C29" s="9">
        <v>55.830038765196207</v>
      </c>
      <c r="D29" s="9">
        <v>0</v>
      </c>
      <c r="E29" s="9">
        <v>0</v>
      </c>
      <c r="F29" s="9">
        <v>0</v>
      </c>
      <c r="G29" s="9">
        <v>12.440958069283869</v>
      </c>
      <c r="H29" s="9">
        <v>3</v>
      </c>
    </row>
    <row r="30">
      <c r="A30" s="9">
        <v>9</v>
      </c>
      <c r="B30" s="9">
        <v>30.647302420515288</v>
      </c>
      <c r="C30" s="9">
        <v>60.565983552609183</v>
      </c>
      <c r="D30" s="9">
        <v>0</v>
      </c>
      <c r="E30" s="9">
        <v>0</v>
      </c>
      <c r="F30" s="9">
        <v>0.095697254916437435</v>
      </c>
      <c r="G30" s="9">
        <v>8.6910167719590916</v>
      </c>
      <c r="H30" s="9">
        <v>3</v>
      </c>
    </row>
    <row r="31">
      <c r="A31" s="9">
        <v>10</v>
      </c>
      <c r="B31" s="9">
        <v>31.364740432803661</v>
      </c>
      <c r="C31" s="9">
        <v>59.806668180861891</v>
      </c>
      <c r="D31" s="9">
        <v>1.2654073445166496</v>
      </c>
      <c r="E31" s="9">
        <v>3.3920035775184361</v>
      </c>
      <c r="F31" s="9">
        <v>0.37298138202520026</v>
      </c>
      <c r="G31" s="9">
        <v>3.7981990822741785</v>
      </c>
      <c r="H31" s="9">
        <v>3</v>
      </c>
    </row>
    <row r="32">
      <c r="A32" s="9">
        <v>1</v>
      </c>
      <c r="B32" s="9">
        <v>8.7372388557126435</v>
      </c>
      <c r="C32" s="9">
        <v>10.080952028416943</v>
      </c>
      <c r="D32" s="9">
        <v>0</v>
      </c>
      <c r="E32" s="9">
        <v>0</v>
      </c>
      <c r="F32" s="9">
        <v>0</v>
      </c>
      <c r="G32" s="9">
        <v>81.181809115870408</v>
      </c>
      <c r="H32" s="9">
        <v>4</v>
      </c>
    </row>
    <row r="33">
      <c r="A33" s="9">
        <v>2</v>
      </c>
      <c r="B33" s="9">
        <v>18.252924595593949</v>
      </c>
      <c r="C33" s="9">
        <v>19.317896013021684</v>
      </c>
      <c r="D33" s="9">
        <v>0</v>
      </c>
      <c r="E33" s="9">
        <v>0</v>
      </c>
      <c r="F33" s="9">
        <v>0</v>
      </c>
      <c r="G33" s="9">
        <v>62.429179391384373</v>
      </c>
      <c r="H33" s="9">
        <v>4</v>
      </c>
    </row>
    <row r="34">
      <c r="A34" s="9">
        <v>3</v>
      </c>
      <c r="B34" s="9">
        <v>23.997684780349456</v>
      </c>
      <c r="C34" s="9">
        <v>32.0828662582908</v>
      </c>
      <c r="D34" s="9">
        <v>0</v>
      </c>
      <c r="E34" s="9">
        <v>0</v>
      </c>
      <c r="F34" s="9">
        <v>0</v>
      </c>
      <c r="G34" s="9">
        <v>43.919448961359741</v>
      </c>
      <c r="H34" s="9">
        <v>4</v>
      </c>
    </row>
    <row r="35">
      <c r="A35" s="9">
        <v>4</v>
      </c>
      <c r="B35" s="9">
        <v>26.491769498630806</v>
      </c>
      <c r="C35" s="9">
        <v>38.18832590160924</v>
      </c>
      <c r="D35" s="9">
        <v>0</v>
      </c>
      <c r="E35" s="9">
        <v>0</v>
      </c>
      <c r="F35" s="9">
        <v>0</v>
      </c>
      <c r="G35" s="9">
        <v>35.319904599759951</v>
      </c>
      <c r="H35" s="9">
        <v>4</v>
      </c>
    </row>
    <row r="36">
      <c r="A36" s="9">
        <v>5</v>
      </c>
      <c r="B36" s="9">
        <v>30.62705989349373</v>
      </c>
      <c r="C36" s="9">
        <v>41.311676549361287</v>
      </c>
      <c r="D36" s="9">
        <v>0</v>
      </c>
      <c r="E36" s="9">
        <v>0</v>
      </c>
      <c r="F36" s="9">
        <v>0</v>
      </c>
      <c r="G36" s="9">
        <v>28.061263557144976</v>
      </c>
      <c r="H36" s="9">
        <v>4</v>
      </c>
    </row>
    <row r="37">
      <c r="A37" s="9">
        <v>6</v>
      </c>
      <c r="B37" s="9">
        <v>24.904170394218266</v>
      </c>
      <c r="C37" s="9">
        <v>51.249817432974169</v>
      </c>
      <c r="D37" s="9">
        <v>0</v>
      </c>
      <c r="E37" s="9">
        <v>0</v>
      </c>
      <c r="F37" s="9">
        <v>0</v>
      </c>
      <c r="G37" s="9">
        <v>23.846012172807573</v>
      </c>
      <c r="H37" s="9">
        <v>4</v>
      </c>
    </row>
    <row r="38">
      <c r="A38" s="9">
        <v>7</v>
      </c>
      <c r="B38" s="9">
        <v>27.003048215426062</v>
      </c>
      <c r="C38" s="9">
        <v>55.645821342143321</v>
      </c>
      <c r="D38" s="9">
        <v>0</v>
      </c>
      <c r="E38" s="9">
        <v>0</v>
      </c>
      <c r="F38" s="9">
        <v>0</v>
      </c>
      <c r="G38" s="9">
        <v>17.351130442430616</v>
      </c>
      <c r="H38" s="9">
        <v>4</v>
      </c>
    </row>
    <row r="39">
      <c r="A39" s="9">
        <v>8</v>
      </c>
      <c r="B39" s="9">
        <v>31.729003165519952</v>
      </c>
      <c r="C39" s="9">
        <v>55.830038765196207</v>
      </c>
      <c r="D39" s="9">
        <v>0</v>
      </c>
      <c r="E39" s="9">
        <v>0</v>
      </c>
      <c r="F39" s="9">
        <v>0</v>
      </c>
      <c r="G39" s="9">
        <v>12.440958069283836</v>
      </c>
      <c r="H39" s="9">
        <v>4</v>
      </c>
    </row>
    <row r="40">
      <c r="A40" s="9">
        <v>9</v>
      </c>
      <c r="B40" s="9">
        <v>30.64730242051527</v>
      </c>
      <c r="C40" s="9">
        <v>60.565983552609168</v>
      </c>
      <c r="D40" s="9">
        <v>0</v>
      </c>
      <c r="E40" s="9">
        <v>0</v>
      </c>
      <c r="F40" s="9">
        <v>0.095697254916437435</v>
      </c>
      <c r="G40" s="9">
        <v>8.6910167719591254</v>
      </c>
      <c r="H40" s="9">
        <v>4</v>
      </c>
    </row>
    <row r="41">
      <c r="A41" s="9">
        <v>10</v>
      </c>
      <c r="B41" s="9">
        <v>31.364740432803739</v>
      </c>
      <c r="C41" s="9">
        <v>59.806668180862019</v>
      </c>
      <c r="D41" s="9">
        <v>1.2654073445166523</v>
      </c>
      <c r="E41" s="9">
        <v>3.3920035775184441</v>
      </c>
      <c r="F41" s="9">
        <v>0.37298138202520104</v>
      </c>
      <c r="G41" s="9">
        <v>3.7981990822739342</v>
      </c>
      <c r="H41" s="9">
        <v>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xdr="http://schemas.openxmlformats.org/drawingml/2006/spreadsheetDrawing"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25"/>
  <sheetViews>
    <sheetView workbookViewId="0">
      <selection activeCell="I21" sqref="I21"/>
    </sheetView>
  </sheetViews>
  <sheetFormatPr baseColWidth="10" defaultColWidth="8.88671875" defaultRowHeight="14.4"/>
  <sheetData>
    <row r="1">
      <c r="A1" t="s">
        <v>9212</v>
      </c>
      <c r="B1" t="s">
        <v>9213</v>
      </c>
      <c r="C1" t="s">
        <v>9186</v>
      </c>
      <c r="D1" t="s">
        <v>9187</v>
      </c>
      <c r="E1" t="s">
        <v>9188</v>
      </c>
      <c r="F1" t="s">
        <v>9189</v>
      </c>
      <c r="G1" t="s">
        <v>9196</v>
      </c>
    </row>
    <row r="2">
      <c r="A2" s="9">
        <v>0.5</v>
      </c>
      <c r="B2" s="9">
        <v>0</v>
      </c>
      <c r="C2" s="9">
        <v>-0.0083395134265481057</v>
      </c>
      <c r="D2" s="9">
        <v>0</v>
      </c>
      <c r="E2" s="9">
        <v>-0.0057174650293560321</v>
      </c>
      <c r="F2" s="9">
        <v>-0.049660619386444713</v>
      </c>
      <c r="G2" s="9">
        <v>1</v>
      </c>
    </row>
    <row r="3">
      <c r="A3" s="9">
        <v>1</v>
      </c>
      <c r="B3" s="9">
        <v>0</v>
      </c>
      <c r="C3" s="9">
        <v>138.3668649501405</v>
      </c>
      <c r="D3" s="9">
        <v>0</v>
      </c>
      <c r="E3" s="9">
        <v>94.862574242717059</v>
      </c>
      <c r="F3" s="9">
        <v>-20.449260722738053</v>
      </c>
      <c r="G3" s="9">
        <v>1</v>
      </c>
    </row>
    <row r="4">
      <c r="A4" s="9">
        <v>2</v>
      </c>
      <c r="B4" s="9">
        <v>0</v>
      </c>
      <c r="C4" s="9">
        <v>145.80420268786304</v>
      </c>
      <c r="D4" s="9">
        <v>0</v>
      </c>
      <c r="E4" s="9">
        <v>75.554259686663514</v>
      </c>
      <c r="F4" s="9">
        <v>-12.119505802207447</v>
      </c>
      <c r="G4" s="9">
        <v>1</v>
      </c>
    </row>
    <row r="5">
      <c r="A5" s="9">
        <v>3</v>
      </c>
      <c r="B5" s="9">
        <v>0</v>
      </c>
      <c r="C5" s="9">
        <v>357.339153539211</v>
      </c>
      <c r="D5" s="9">
        <v>64.321047637057973</v>
      </c>
      <c r="E5" s="9">
        <v>78.310603922189856</v>
      </c>
      <c r="F5" s="9">
        <v>-16.972759551829483</v>
      </c>
      <c r="G5" s="9">
        <v>1</v>
      </c>
    </row>
    <row r="6">
      <c r="A6" s="9"/>
      <c r="B6" s="9">
        <v>0</v>
      </c>
      <c r="C6" s="9">
        <v>0</v>
      </c>
      <c r="D6" s="9">
        <v>0</v>
      </c>
      <c r="E6" s="9">
        <v>0</v>
      </c>
      <c r="F6" s="9">
        <v>-12.609770547687837</v>
      </c>
      <c r="G6" s="9">
        <v>1</v>
      </c>
    </row>
    <row r="7">
      <c r="A7" s="9"/>
      <c r="B7" s="9">
        <v>1</v>
      </c>
      <c r="C7" s="9">
        <v>0.29114924357890465</v>
      </c>
      <c r="D7" s="9">
        <v>0.052406863844202824</v>
      </c>
      <c r="E7" s="9">
        <v>0.018593643281518878</v>
      </c>
      <c r="F7" s="9">
        <v>-0.063510290322207244</v>
      </c>
      <c r="G7" s="9">
        <v>1</v>
      </c>
    </row>
    <row r="8">
      <c r="A8" s="9">
        <v>0.5</v>
      </c>
      <c r="B8" s="9">
        <v>0</v>
      </c>
      <c r="C8" s="9">
        <v>-0.0083395134265481091</v>
      </c>
      <c r="D8" s="9">
        <v>0</v>
      </c>
      <c r="E8" s="9">
        <v>-0.0052852592495990953</v>
      </c>
      <c r="F8" s="9">
        <v>-0.065770822485871225</v>
      </c>
      <c r="G8" s="9">
        <v>2</v>
      </c>
    </row>
    <row r="9">
      <c r="A9" s="9">
        <v>1</v>
      </c>
      <c r="B9" s="9">
        <v>0</v>
      </c>
      <c r="C9" s="9">
        <v>138.36686495013979</v>
      </c>
      <c r="D9" s="9">
        <v>0</v>
      </c>
      <c r="E9" s="9">
        <v>87.691537312921952</v>
      </c>
      <c r="F9" s="9">
        <v>-27.083123681893142</v>
      </c>
      <c r="G9" s="9">
        <v>2</v>
      </c>
    </row>
    <row r="10">
      <c r="A10" s="9">
        <v>2</v>
      </c>
      <c r="B10" s="9">
        <v>0</v>
      </c>
      <c r="C10" s="9">
        <v>145.80420268786307</v>
      </c>
      <c r="D10" s="9">
        <v>0</v>
      </c>
      <c r="E10" s="9">
        <v>68.748216187593016</v>
      </c>
      <c r="F10" s="9">
        <v>-16.051146251934412</v>
      </c>
      <c r="G10" s="9">
        <v>2</v>
      </c>
    </row>
    <row r="11">
      <c r="A11" s="9">
        <v>3</v>
      </c>
      <c r="B11" s="9">
        <v>0</v>
      </c>
      <c r="C11" s="9">
        <v>357.339153539211</v>
      </c>
      <c r="D11" s="9">
        <v>64.321047637058072</v>
      </c>
      <c r="E11" s="9">
        <v>64.915809036846554</v>
      </c>
      <c r="F11" s="9">
        <v>-22.478824657661438</v>
      </c>
      <c r="G11" s="9">
        <v>2</v>
      </c>
    </row>
    <row r="12">
      <c r="A12" s="9"/>
      <c r="B12" s="9">
        <v>0</v>
      </c>
      <c r="C12" s="9">
        <v>0</v>
      </c>
      <c r="D12" s="9">
        <v>0</v>
      </c>
      <c r="E12" s="9">
        <v>0</v>
      </c>
      <c r="F12" s="9">
        <v>-16.700455824478208</v>
      </c>
      <c r="G12" s="9">
        <v>2</v>
      </c>
    </row>
    <row r="13">
      <c r="A13" s="9"/>
      <c r="B13" s="9">
        <v>1</v>
      </c>
      <c r="C13" s="9">
        <v>0.29114924357890465</v>
      </c>
      <c r="D13" s="9">
        <v>0.052406863844202824</v>
      </c>
      <c r="E13" s="9">
        <v>0.0090700698934238228</v>
      </c>
      <c r="F13" s="9">
        <v>-0.084113409828879826</v>
      </c>
      <c r="G13" s="9">
        <v>2</v>
      </c>
    </row>
    <row r="14">
      <c r="A14" s="9">
        <v>0.5</v>
      </c>
      <c r="B14" s="9">
        <v>0</v>
      </c>
      <c r="C14" s="9">
        <v>-0.0083395134265481091</v>
      </c>
      <c r="D14" s="9">
        <v>0</v>
      </c>
      <c r="E14" s="9">
        <v>-0.0048530534698421604</v>
      </c>
      <c r="F14" s="9">
        <v>-0.082920122166342133</v>
      </c>
      <c r="G14" s="9">
        <v>3</v>
      </c>
    </row>
    <row r="15">
      <c r="A15" s="9">
        <v>1</v>
      </c>
      <c r="B15" s="9">
        <v>0</v>
      </c>
      <c r="C15" s="9">
        <v>138.36686495014018</v>
      </c>
      <c r="D15" s="9">
        <v>0</v>
      </c>
      <c r="E15" s="9">
        <v>80.520500383126944</v>
      </c>
      <c r="F15" s="9">
        <v>-34.144866058671468</v>
      </c>
      <c r="G15" s="9">
        <v>3</v>
      </c>
    </row>
    <row r="16">
      <c r="A16" s="9">
        <v>2</v>
      </c>
      <c r="B16" s="9">
        <v>0</v>
      </c>
      <c r="C16" s="9">
        <v>145.80420268786335</v>
      </c>
      <c r="D16" s="9">
        <v>0</v>
      </c>
      <c r="E16" s="9">
        <v>61.942172688522739</v>
      </c>
      <c r="F16" s="9">
        <v>-20.236374699527939</v>
      </c>
      <c r="G16" s="9">
        <v>3</v>
      </c>
    </row>
    <row r="17">
      <c r="A17" s="9">
        <v>3</v>
      </c>
      <c r="B17" s="9">
        <v>0</v>
      </c>
      <c r="C17" s="9">
        <v>357.33915353921157</v>
      </c>
      <c r="D17" s="9">
        <v>64.321047637057987</v>
      </c>
      <c r="E17" s="9">
        <v>51.5210141515035</v>
      </c>
      <c r="F17" s="9">
        <v>-28.340027025957895</v>
      </c>
      <c r="G17" s="9">
        <v>3</v>
      </c>
    </row>
    <row r="18">
      <c r="A18" s="9"/>
      <c r="B18" s="9">
        <v>0</v>
      </c>
      <c r="C18" s="9">
        <v>0</v>
      </c>
      <c r="D18" s="9">
        <v>0</v>
      </c>
      <c r="E18" s="9">
        <v>0</v>
      </c>
      <c r="F18" s="9">
        <v>-21.054987376762949</v>
      </c>
      <c r="G18" s="9">
        <v>3</v>
      </c>
    </row>
    <row r="19">
      <c r="A19" s="9"/>
      <c r="B19" s="9">
        <v>1</v>
      </c>
      <c r="C19" s="9">
        <v>0.29114924357890465</v>
      </c>
      <c r="D19" s="9">
        <v>0.052406863844202838</v>
      </c>
      <c r="E19" s="9">
        <v>-0.00045350349467117974</v>
      </c>
      <c r="F19" s="9">
        <v>-0.10604541581240849</v>
      </c>
      <c r="G19" s="9">
        <v>3</v>
      </c>
    </row>
    <row r="20">
      <c r="A20" s="9">
        <v>0.5</v>
      </c>
      <c r="B20" s="9">
        <v>0</v>
      </c>
      <c r="C20" s="9">
        <v>-0.0083395134265481091</v>
      </c>
      <c r="D20" s="9">
        <v>0</v>
      </c>
      <c r="E20" s="9">
        <v>-0.0044208476900852263</v>
      </c>
      <c r="F20" s="9">
        <v>-0.10121240005290538</v>
      </c>
      <c r="G20" s="9">
        <v>4</v>
      </c>
    </row>
    <row r="21">
      <c r="A21" s="9">
        <v>1</v>
      </c>
      <c r="B21" s="9">
        <v>0</v>
      </c>
      <c r="C21" s="9">
        <v>138.3668649501401</v>
      </c>
      <c r="D21" s="9">
        <v>0</v>
      </c>
      <c r="E21" s="9">
        <v>73.349463453331921</v>
      </c>
      <c r="F21" s="9">
        <v>-41.67726425137726</v>
      </c>
      <c r="G21" s="9">
        <v>4</v>
      </c>
    </row>
    <row r="22">
      <c r="A22" s="9">
        <v>2</v>
      </c>
      <c r="B22" s="9">
        <v>0</v>
      </c>
      <c r="C22" s="9">
        <v>145.80420268786327</v>
      </c>
      <c r="D22" s="9">
        <v>0</v>
      </c>
      <c r="E22" s="9">
        <v>55.136129189452483</v>
      </c>
      <c r="F22" s="9">
        <v>-24.700543103402211</v>
      </c>
      <c r="G22" s="9">
        <v>4</v>
      </c>
    </row>
    <row r="23">
      <c r="A23" s="9">
        <v>3</v>
      </c>
      <c r="B23" s="9">
        <v>0</v>
      </c>
      <c r="C23" s="9">
        <v>357.33915353921094</v>
      </c>
      <c r="D23" s="9">
        <v>64.321047637058115</v>
      </c>
      <c r="E23" s="9">
        <v>38.126219266160199</v>
      </c>
      <c r="F23" s="9">
        <v>-34.591870801966643</v>
      </c>
      <c r="G23" s="9">
        <v>4</v>
      </c>
    </row>
    <row r="24">
      <c r="A24" s="9"/>
      <c r="B24" s="9">
        <v>0</v>
      </c>
      <c r="C24" s="9">
        <v>0</v>
      </c>
      <c r="D24" s="9">
        <v>0</v>
      </c>
      <c r="E24" s="9">
        <v>0</v>
      </c>
      <c r="F24" s="9">
        <v>-25.699742713968071</v>
      </c>
      <c r="G24" s="9">
        <v>4</v>
      </c>
    </row>
    <row r="25">
      <c r="A25" s="9"/>
      <c r="B25" s="9">
        <v>1</v>
      </c>
      <c r="C25" s="9">
        <v>0.29114924357890465</v>
      </c>
      <c r="D25" s="9">
        <v>0.052406863844202838</v>
      </c>
      <c r="E25" s="9">
        <v>-0.0099770768827661793</v>
      </c>
      <c r="F25" s="9">
        <v>-0.12943916106938433</v>
      </c>
      <c r="G25" s="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47</vt:i4>
      </vt:variant>
      <vt:variant>
        <vt:lpstr>Rangos con nombre</vt:lpstr>
      </vt:variant>
      <vt:variant>
        <vt:i4>10</vt:i4>
      </vt:variant>
    </vt:vector>
  </HeadingPairs>
  <TitlesOfParts>
    <vt:vector size="57"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PNBSF_deps</vt:lpstr>
      <vt:lpstr>Uprating pmts</vt:lpstr>
      <vt:lpstr>Parameters</vt:lpstr>
      <vt:lpstr>Hoja2</vt:lpstr>
      <vt:lpstr>IO_percentage3</vt:lpstr>
      <vt:lpstr>IO_wide</vt:lpstr>
      <vt:lpstr>IO_perc_long</vt:lpstr>
      <vt:lpstr>Summary Reforms</vt:lpstr>
      <vt:lpstr>Elec by decile</vt:lpstr>
      <vt:lpstr>Elec prices</vt:lpstr>
      <vt:lpstr>Distrb_elec_cost</vt:lpstr>
      <vt:lpstr>Perc_change_elec_spend</vt:lpstr>
      <vt:lpstr>Change elec spending</vt:lpstr>
      <vt:lpstr>avg_elec_price</vt:lpstr>
      <vt:lpstr>Affordability</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tab_elec_cons_groups</vt:lpstr>
      <vt:lpstr>tab_elec_Revenues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Andrés Gallegos</cp:lastModifiedBy>
  <cp:revision/>
  <dcterms:created xsi:type="dcterms:W3CDTF">2023-02-13T16:02:16Z</dcterms:created>
  <dcterms:modified xsi:type="dcterms:W3CDTF">2023-12-04T15:35:34Z</dcterms:modified>
  <cp:category/>
  <cp:contentStatus/>
</cp:coreProperties>
</file>